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yed.aown\Desktop\"/>
    </mc:Choice>
  </mc:AlternateContent>
  <bookViews>
    <workbookView xWindow="0" yWindow="0" windowWidth="23040" windowHeight="8910" tabRatio="786" firstSheet="4" activeTab="44"/>
  </bookViews>
  <sheets>
    <sheet name="Lead december 2011" sheetId="7" state="hidden" r:id="rId1"/>
    <sheet name="Lead December" sheetId="6" state="hidden" r:id="rId2"/>
    <sheet name="DT" sheetId="40" state="hidden" r:id="rId3"/>
    <sheet name="MM" sheetId="41" state="hidden" r:id="rId4"/>
    <sheet name="BS" sheetId="9" r:id="rId5"/>
    <sheet name="IS" sheetId="10" r:id="rId6"/>
    <sheet name="IS - QTR" sheetId="11" r:id="rId7"/>
    <sheet name="OCI" sheetId="46" r:id="rId8"/>
    <sheet name="OCI - QTR" sheetId="47" r:id="rId9"/>
    <sheet name="CF - QTR" sheetId="13" state="hidden" r:id="rId10"/>
    <sheet name="CF" sheetId="12" r:id="rId11"/>
    <sheet name="SMPF" sheetId="14" r:id="rId12"/>
    <sheet name="MOVE - QTR" sheetId="15" state="hidden" r:id="rId13"/>
    <sheet name="HFT-INV-DISC (2)" sheetId="33" state="hidden" r:id="rId14"/>
    <sheet name="CT" sheetId="20" state="hidden" r:id="rId15"/>
    <sheet name="FORM 9" sheetId="22" state="hidden" r:id="rId16"/>
    <sheet name="1-2" sheetId="38" r:id="rId17"/>
    <sheet name="3-5" sheetId="8" r:id="rId18"/>
    <sheet name="6" sheetId="16" state="hidden" r:id="rId19"/>
    <sheet name="5.1" sheetId="30" r:id="rId20"/>
    <sheet name="5.2" sheetId="67" r:id="rId21"/>
    <sheet name="6.2-6.3" sheetId="37" state="hidden" r:id="rId22"/>
    <sheet name="5.3" sheetId="68" r:id="rId23"/>
    <sheet name="6.5-6.6" sheetId="60" state="hidden" r:id="rId24"/>
    <sheet name="6.2-6.6 (2)" sheetId="59" state="hidden" r:id="rId25"/>
    <sheet name="Investment disc old" sheetId="17" state="hidden" r:id="rId26"/>
    <sheet name="gis sukuk Debt" sheetId="18" state="hidden" r:id="rId27"/>
    <sheet name="Debt Sukuk Certificate" sheetId="29" state="hidden" r:id="rId28"/>
    <sheet name="GIS Sukuk MM" sheetId="19" state="hidden" r:id="rId29"/>
    <sheet name="UNLISTED SHARES" sheetId="54" state="hidden" r:id="rId30"/>
    <sheet name="Sheet3" sheetId="58" state="hidden" r:id="rId31"/>
    <sheet name="FORM 8 Q" sheetId="21" state="hidden" r:id="rId32"/>
    <sheet name="FORM 9 Q" sheetId="23" state="hidden" r:id="rId33"/>
    <sheet name="WWF " sheetId="34" state="hidden" r:id="rId34"/>
    <sheet name="Six Months W.A.Units" sheetId="36" state="hidden" r:id="rId35"/>
    <sheet name="17" sheetId="52" state="hidden" r:id="rId36"/>
    <sheet name="5.5" sheetId="69" state="hidden" r:id="rId37"/>
    <sheet name="16" sheetId="64" state="hidden" r:id="rId38"/>
    <sheet name="16(1)" sheetId="65" state="hidden" r:id="rId39"/>
    <sheet name="16(2)" sheetId="66" state="hidden" r:id="rId40"/>
    <sheet name="5.4" sheetId="80" r:id="rId41"/>
    <sheet name="6-11" sheetId="76" r:id="rId42"/>
    <sheet name="12" sheetId="75" r:id="rId43"/>
    <sheet name="13." sheetId="74" state="hidden" r:id="rId44"/>
    <sheet name="13-15" sheetId="51" r:id="rId45"/>
    <sheet name="eqity" sheetId="61" state="hidden" r:id="rId46"/>
    <sheet name="13   (2)" sheetId="73" state="hidden" r:id="rId47"/>
    <sheet name="13  " sheetId="71" state="hidden" r:id="rId48"/>
    <sheet name="13" sheetId="70" state="hidden" r:id="rId49"/>
    <sheet name="TB-D17" sheetId="55" state="hidden" r:id="rId50"/>
    <sheet name="TB-NEW-D17" sheetId="56" state="hidden" r:id="rId51"/>
    <sheet name="Sheet2" sheetId="57" state="hidden" r:id="rId52"/>
    <sheet name="Equity" sheetId="48" state="hidden" r:id="rId53"/>
    <sheet name="Money Market" sheetId="50" state="hidden" r:id="rId54"/>
    <sheet name="Tickmarks" sheetId="5" state="hidden" r:id="rId55"/>
    <sheet name="Lead (2) DEC 11-H" sheetId="26" state="hidden" r:id="rId56"/>
    <sheet name="Tickmarks (2)" sheetId="28" state="hidden" r:id="rId57"/>
    <sheet name="Links" sheetId="4" state="hidden" r:id="rId58"/>
    <sheet name="Sheet1" sheetId="42" state="hidden" r:id="rId59"/>
    <sheet name="TB-EQ" sheetId="43" state="hidden" r:id="rId60"/>
    <sheet name="TB-DT" sheetId="44" state="hidden" r:id="rId61"/>
    <sheet name="TB-MM" sheetId="45" state="hidden" r:id="rId62"/>
    <sheet name="UHA" sheetId="81" state="hidden" r:id="rId63"/>
    <sheet name="debt tb" sheetId="62" state="hidden" r:id="rId64"/>
    <sheet name="money market tb" sheetId="63" state="hidden" r:id="rId65"/>
    <sheet name="Debt TTB" sheetId="78" state="hidden" r:id="rId66"/>
    <sheet name="MM Tb" sheetId="79" state="hidden"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s>
  <definedNames>
    <definedName name="\0" localSheetId="42">#REF!</definedName>
    <definedName name="\0" localSheetId="48">#REF!</definedName>
    <definedName name="\0" localSheetId="46">#REF!</definedName>
    <definedName name="\0" localSheetId="43">#REF!</definedName>
    <definedName name="\0" localSheetId="37">#REF!</definedName>
    <definedName name="\0" localSheetId="38">#REF!</definedName>
    <definedName name="\0" localSheetId="39">#REF!</definedName>
    <definedName name="\0" localSheetId="22">#REF!</definedName>
    <definedName name="\0" localSheetId="40">#REF!</definedName>
    <definedName name="\0" localSheetId="36">#REF!</definedName>
    <definedName name="\0">#REF!</definedName>
    <definedName name="\A" localSheetId="42">'[1]last qrt2001'!#REF!</definedName>
    <definedName name="\a" localSheetId="48">#REF!</definedName>
    <definedName name="\a" localSheetId="47">#REF!</definedName>
    <definedName name="\a" localSheetId="46">#REF!</definedName>
    <definedName name="\a" localSheetId="43">#REF!</definedName>
    <definedName name="\a" localSheetId="37">#REF!</definedName>
    <definedName name="\a" localSheetId="38">#REF!</definedName>
    <definedName name="\a" localSheetId="39">#REF!</definedName>
    <definedName name="\A" localSheetId="22">'[1]last qrt2001'!#REF!</definedName>
    <definedName name="\A" localSheetId="40">'[1]last qrt2001'!#REF!</definedName>
    <definedName name="\A" localSheetId="36">'[1]last qrt2001'!#REF!</definedName>
    <definedName name="\A">'[1]last qrt2001'!#REF!</definedName>
    <definedName name="\B" localSheetId="42">'[1]last qrt2001'!#REF!</definedName>
    <definedName name="\b" localSheetId="48">#REF!</definedName>
    <definedName name="\b" localSheetId="47">#REF!</definedName>
    <definedName name="\b" localSheetId="46">#REF!</definedName>
    <definedName name="\b" localSheetId="43">#REF!</definedName>
    <definedName name="\b" localSheetId="37">#REF!</definedName>
    <definedName name="\b" localSheetId="38">#REF!</definedName>
    <definedName name="\b" localSheetId="39">#REF!</definedName>
    <definedName name="\B" localSheetId="22">'[1]last qrt2001'!#REF!</definedName>
    <definedName name="\B" localSheetId="40">'[1]last qrt2001'!#REF!</definedName>
    <definedName name="\B" localSheetId="36">'[1]last qrt2001'!#REF!</definedName>
    <definedName name="\B">'[1]last qrt2001'!#REF!</definedName>
    <definedName name="\c" localSheetId="42">#REF!</definedName>
    <definedName name="\c" localSheetId="48">#REF!</definedName>
    <definedName name="\c" localSheetId="47">#REF!</definedName>
    <definedName name="\c" localSheetId="46">#REF!</definedName>
    <definedName name="\c" localSheetId="43">#REF!</definedName>
    <definedName name="\c" localSheetId="37">#REF!</definedName>
    <definedName name="\c" localSheetId="38">#REF!</definedName>
    <definedName name="\c" localSheetId="39">#REF!</definedName>
    <definedName name="\c" localSheetId="20">#REF!</definedName>
    <definedName name="\c" localSheetId="22">#REF!</definedName>
    <definedName name="\c" localSheetId="40">#REF!</definedName>
    <definedName name="\c" localSheetId="36">#REF!</definedName>
    <definedName name="\c" localSheetId="24">#REF!</definedName>
    <definedName name="\c">#REF!</definedName>
    <definedName name="\d" localSheetId="42">#REF!</definedName>
    <definedName name="\d" localSheetId="48">#REF!</definedName>
    <definedName name="\d" localSheetId="47">#REF!</definedName>
    <definedName name="\d" localSheetId="46">#REF!</definedName>
    <definedName name="\d" localSheetId="43">#REF!</definedName>
    <definedName name="\d" localSheetId="37">#REF!</definedName>
    <definedName name="\d" localSheetId="38">#REF!</definedName>
    <definedName name="\d" localSheetId="39">#REF!</definedName>
    <definedName name="\d" localSheetId="20">#REF!</definedName>
    <definedName name="\d" localSheetId="22">#REF!</definedName>
    <definedName name="\d" localSheetId="40">#REF!</definedName>
    <definedName name="\d" localSheetId="36">#REF!</definedName>
    <definedName name="\d" localSheetId="24">#REF!</definedName>
    <definedName name="\d">#REF!</definedName>
    <definedName name="\e" localSheetId="42">#REF!</definedName>
    <definedName name="\e" localSheetId="48">#REF!</definedName>
    <definedName name="\e" localSheetId="47">#REF!</definedName>
    <definedName name="\e" localSheetId="46">#REF!</definedName>
    <definedName name="\e" localSheetId="43">#REF!</definedName>
    <definedName name="\e" localSheetId="37">#REF!</definedName>
    <definedName name="\e" localSheetId="38">#REF!</definedName>
    <definedName name="\e" localSheetId="39">#REF!</definedName>
    <definedName name="\e" localSheetId="20">#REF!</definedName>
    <definedName name="\e" localSheetId="22">#REF!</definedName>
    <definedName name="\e" localSheetId="40">#REF!</definedName>
    <definedName name="\e" localSheetId="36">#REF!</definedName>
    <definedName name="\e" localSheetId="24">#REF!</definedName>
    <definedName name="\e">#REF!</definedName>
    <definedName name="\H" localSheetId="42">'[2]Toyota PL ckd'!#REF!</definedName>
    <definedName name="\H" localSheetId="48">'[2]Toyota PL ckd'!#REF!</definedName>
    <definedName name="\H" localSheetId="47">'[2]Toyota PL ckd'!#REF!</definedName>
    <definedName name="\H" localSheetId="46">'[2]Toyota PL ckd'!#REF!</definedName>
    <definedName name="\H" localSheetId="43">'[2]Toyota PL ckd'!#REF!</definedName>
    <definedName name="\H" localSheetId="37">'[2]Toyota PL ckd'!#REF!</definedName>
    <definedName name="\H" localSheetId="38">'[2]Toyota PL ckd'!#REF!</definedName>
    <definedName name="\H" localSheetId="39">'[2]Toyota PL ckd'!#REF!</definedName>
    <definedName name="\H" localSheetId="22">'[2]Toyota PL ckd'!#REF!</definedName>
    <definedName name="\H" localSheetId="40">'[2]Toyota PL ckd'!#REF!</definedName>
    <definedName name="\H" localSheetId="36">'[2]Toyota PL ckd'!#REF!</definedName>
    <definedName name="\H">'[2]Toyota PL ckd'!#REF!</definedName>
    <definedName name="\i" localSheetId="42">#REF!</definedName>
    <definedName name="\i" localSheetId="48">#REF!</definedName>
    <definedName name="\i" localSheetId="47">#REF!</definedName>
    <definedName name="\i" localSheetId="46">#REF!</definedName>
    <definedName name="\i" localSheetId="43">#REF!</definedName>
    <definedName name="\i" localSheetId="37">#REF!</definedName>
    <definedName name="\i" localSheetId="38">#REF!</definedName>
    <definedName name="\i" localSheetId="39">#REF!</definedName>
    <definedName name="\i" localSheetId="20">#REF!</definedName>
    <definedName name="\i" localSheetId="22">#REF!</definedName>
    <definedName name="\i" localSheetId="40">#REF!</definedName>
    <definedName name="\i" localSheetId="36">#REF!</definedName>
    <definedName name="\i" localSheetId="24">#REF!</definedName>
    <definedName name="\i">#REF!</definedName>
    <definedName name="\K" localSheetId="42">#REF!</definedName>
    <definedName name="\K" localSheetId="48">#REF!</definedName>
    <definedName name="\K" localSheetId="47">#REF!</definedName>
    <definedName name="\K" localSheetId="46">#REF!</definedName>
    <definedName name="\K" localSheetId="43">#REF!</definedName>
    <definedName name="\K" localSheetId="37">#REF!</definedName>
    <definedName name="\K" localSheetId="38">#REF!</definedName>
    <definedName name="\K" localSheetId="39">#REF!</definedName>
    <definedName name="\K" localSheetId="22">#REF!</definedName>
    <definedName name="\K" localSheetId="40">#REF!</definedName>
    <definedName name="\K" localSheetId="36">#REF!</definedName>
    <definedName name="\K">#REF!</definedName>
    <definedName name="\l" localSheetId="42">#REF!</definedName>
    <definedName name="\l" localSheetId="48">#REF!</definedName>
    <definedName name="\l" localSheetId="47">#REF!</definedName>
    <definedName name="\l" localSheetId="46">#REF!</definedName>
    <definedName name="\l" localSheetId="43">#REF!</definedName>
    <definedName name="\l" localSheetId="37">#REF!</definedName>
    <definedName name="\l" localSheetId="38">#REF!</definedName>
    <definedName name="\l" localSheetId="39">#REF!</definedName>
    <definedName name="\l" localSheetId="20">#REF!</definedName>
    <definedName name="\l" localSheetId="22">#REF!</definedName>
    <definedName name="\l" localSheetId="40">#REF!</definedName>
    <definedName name="\l" localSheetId="36">#REF!</definedName>
    <definedName name="\l" localSheetId="24">#REF!</definedName>
    <definedName name="\l">#REF!</definedName>
    <definedName name="\m" localSheetId="42">#REF!</definedName>
    <definedName name="\m" localSheetId="48">#REF!</definedName>
    <definedName name="\m" localSheetId="47">#REF!</definedName>
    <definedName name="\m" localSheetId="46">#REF!</definedName>
    <definedName name="\m" localSheetId="43">#REF!</definedName>
    <definedName name="\m" localSheetId="37">#REF!</definedName>
    <definedName name="\m" localSheetId="38">#REF!</definedName>
    <definedName name="\m" localSheetId="39">#REF!</definedName>
    <definedName name="\m" localSheetId="20">#REF!</definedName>
    <definedName name="\m" localSheetId="22">#REF!</definedName>
    <definedName name="\m" localSheetId="40">#REF!</definedName>
    <definedName name="\m" localSheetId="36">#REF!</definedName>
    <definedName name="\m" localSheetId="24">#REF!</definedName>
    <definedName name="\m">#REF!</definedName>
    <definedName name="\mansoor" localSheetId="42">#REF!</definedName>
    <definedName name="\mansoor" localSheetId="48">#REF!</definedName>
    <definedName name="\mansoor" localSheetId="46">#REF!</definedName>
    <definedName name="\mansoor" localSheetId="43">#REF!</definedName>
    <definedName name="\mansoor" localSheetId="37">#REF!</definedName>
    <definedName name="\mansoor" localSheetId="38">#REF!</definedName>
    <definedName name="\mansoor" localSheetId="39">#REF!</definedName>
    <definedName name="\mansoor" localSheetId="22">#REF!</definedName>
    <definedName name="\mansoor" localSheetId="40">#REF!</definedName>
    <definedName name="\mansoor" localSheetId="36">#REF!</definedName>
    <definedName name="\mansoor">#REF!</definedName>
    <definedName name="\n" localSheetId="42">#REF!</definedName>
    <definedName name="\n" localSheetId="48">#REF!</definedName>
    <definedName name="\n" localSheetId="47">#REF!</definedName>
    <definedName name="\n" localSheetId="46">#REF!</definedName>
    <definedName name="\n" localSheetId="43">#REF!</definedName>
    <definedName name="\n" localSheetId="37">#REF!</definedName>
    <definedName name="\n" localSheetId="38">#REF!</definedName>
    <definedName name="\n" localSheetId="39">#REF!</definedName>
    <definedName name="\n" localSheetId="20">#REF!</definedName>
    <definedName name="\n" localSheetId="22">#REF!</definedName>
    <definedName name="\n" localSheetId="40">#REF!</definedName>
    <definedName name="\n" localSheetId="36">#REF!</definedName>
    <definedName name="\n" localSheetId="24">#REF!</definedName>
    <definedName name="\n">#REF!</definedName>
    <definedName name="\o" localSheetId="42">#REF!</definedName>
    <definedName name="\o" localSheetId="48">#REF!</definedName>
    <definedName name="\o" localSheetId="47">#REF!</definedName>
    <definedName name="\o" localSheetId="46">#REF!</definedName>
    <definedName name="\o" localSheetId="43">#REF!</definedName>
    <definedName name="\o" localSheetId="37">#REF!</definedName>
    <definedName name="\o" localSheetId="38">#REF!</definedName>
    <definedName name="\o" localSheetId="39">#REF!</definedName>
    <definedName name="\o" localSheetId="20">#REF!</definedName>
    <definedName name="\o" localSheetId="22">#REF!</definedName>
    <definedName name="\o" localSheetId="40">#REF!</definedName>
    <definedName name="\o" localSheetId="36">#REF!</definedName>
    <definedName name="\o" localSheetId="24">#REF!</definedName>
    <definedName name="\o">#REF!</definedName>
    <definedName name="\P" localSheetId="42">'[3]P&amp;L Commentary'!#REF!</definedName>
    <definedName name="\p" localSheetId="48">#REF!</definedName>
    <definedName name="\P" localSheetId="47">'[3]P&amp;L Commentary'!#REF!</definedName>
    <definedName name="\P" localSheetId="46">'[3]P&amp;L Commentary'!#REF!</definedName>
    <definedName name="\p" localSheetId="43">#REF!</definedName>
    <definedName name="\p" localSheetId="37">#REF!</definedName>
    <definedName name="\p" localSheetId="38">#REF!</definedName>
    <definedName name="\p" localSheetId="39">#REF!</definedName>
    <definedName name="\P" localSheetId="22">'[3]P&amp;L Commentary'!#REF!</definedName>
    <definedName name="\P" localSheetId="40">'[3]P&amp;L Commentary'!#REF!</definedName>
    <definedName name="\P" localSheetId="36">'[3]P&amp;L Commentary'!#REF!</definedName>
    <definedName name="\P">'[3]P&amp;L Commentary'!#REF!</definedName>
    <definedName name="\q" localSheetId="42">#REF!</definedName>
    <definedName name="\q" localSheetId="48">#REF!</definedName>
    <definedName name="\q" localSheetId="47">#REF!</definedName>
    <definedName name="\q" localSheetId="46">#REF!</definedName>
    <definedName name="\q" localSheetId="43">#REF!</definedName>
    <definedName name="\q" localSheetId="37">#REF!</definedName>
    <definedName name="\q" localSheetId="38">#REF!</definedName>
    <definedName name="\q" localSheetId="39">#REF!</definedName>
    <definedName name="\q" localSheetId="20">#REF!</definedName>
    <definedName name="\q" localSheetId="22">#REF!</definedName>
    <definedName name="\q" localSheetId="40">#REF!</definedName>
    <definedName name="\q" localSheetId="36">#REF!</definedName>
    <definedName name="\q" localSheetId="24">#REF!</definedName>
    <definedName name="\q">#REF!</definedName>
    <definedName name="\R" localSheetId="42">'[1]last qrt2001'!#REF!</definedName>
    <definedName name="\R" localSheetId="48">'[1]last qrt2001'!#REF!</definedName>
    <definedName name="\R" localSheetId="47">'[1]last qrt2001'!#REF!</definedName>
    <definedName name="\R" localSheetId="46">'[1]last qrt2001'!#REF!</definedName>
    <definedName name="\R" localSheetId="43">'[1]last qrt2001'!#REF!</definedName>
    <definedName name="\R" localSheetId="37">'[1]last qrt2001'!#REF!</definedName>
    <definedName name="\R" localSheetId="38">'[1]last qrt2001'!#REF!</definedName>
    <definedName name="\R" localSheetId="39">'[1]last qrt2001'!#REF!</definedName>
    <definedName name="\R" localSheetId="22">'[1]last qrt2001'!#REF!</definedName>
    <definedName name="\R" localSheetId="40">'[1]last qrt2001'!#REF!</definedName>
    <definedName name="\R" localSheetId="36">'[1]last qrt2001'!#REF!</definedName>
    <definedName name="\R">'[1]last qrt2001'!#REF!</definedName>
    <definedName name="\S" localSheetId="42">'[1]last qrt2001'!#REF!</definedName>
    <definedName name="\S" localSheetId="48">'[1]last qrt2001'!#REF!</definedName>
    <definedName name="\S" localSheetId="47">'[1]last qrt2001'!#REF!</definedName>
    <definedName name="\S" localSheetId="46">'[1]last qrt2001'!#REF!</definedName>
    <definedName name="\S" localSheetId="43">'[1]last qrt2001'!#REF!</definedName>
    <definedName name="\S" localSheetId="37">'[1]last qrt2001'!#REF!</definedName>
    <definedName name="\S" localSheetId="38">'[1]last qrt2001'!#REF!</definedName>
    <definedName name="\S" localSheetId="39">'[1]last qrt2001'!#REF!</definedName>
    <definedName name="\S" localSheetId="22">'[1]last qrt2001'!#REF!</definedName>
    <definedName name="\S" localSheetId="40">'[1]last qrt2001'!#REF!</definedName>
    <definedName name="\S" localSheetId="36">'[1]last qrt2001'!#REF!</definedName>
    <definedName name="\S">'[1]last qrt2001'!#REF!</definedName>
    <definedName name="\T" localSheetId="42">'[4]Notes1-5(old)'!#REF!</definedName>
    <definedName name="\T" localSheetId="48">'[4]Notes1-5(old)'!#REF!</definedName>
    <definedName name="\T" localSheetId="47">'[4]Notes1-5(old)'!#REF!</definedName>
    <definedName name="\T" localSheetId="46">'[4]Notes1-5(old)'!#REF!</definedName>
    <definedName name="\T" localSheetId="43">'[4]Notes1-5(old)'!#REF!</definedName>
    <definedName name="\T" localSheetId="37">'[4]Notes1-5(old)'!#REF!</definedName>
    <definedName name="\T" localSheetId="38">'[4]Notes1-5(old)'!#REF!</definedName>
    <definedName name="\T" localSheetId="39">'[4]Notes1-5(old)'!#REF!</definedName>
    <definedName name="\T" localSheetId="22">'[4]Notes1-5(old)'!#REF!</definedName>
    <definedName name="\T" localSheetId="40">'[4]Notes1-5(old)'!#REF!</definedName>
    <definedName name="\T" localSheetId="36">'[4]Notes1-5(old)'!#REF!</definedName>
    <definedName name="\T">'[4]Notes1-5(old)'!#REF!</definedName>
    <definedName name="\w" localSheetId="42">#REF!</definedName>
    <definedName name="\w" localSheetId="48">#REF!</definedName>
    <definedName name="\w" localSheetId="46">#REF!</definedName>
    <definedName name="\w" localSheetId="37">#REF!</definedName>
    <definedName name="\w" localSheetId="38">#REF!</definedName>
    <definedName name="\w" localSheetId="39">#REF!</definedName>
    <definedName name="\w" localSheetId="20">#REF!</definedName>
    <definedName name="\w" localSheetId="22">#REF!</definedName>
    <definedName name="\w" localSheetId="40">#REF!</definedName>
    <definedName name="\w" localSheetId="36">#REF!</definedName>
    <definedName name="\w" localSheetId="24">#REF!</definedName>
    <definedName name="\w">#REF!</definedName>
    <definedName name="\z" localSheetId="42">#REF!</definedName>
    <definedName name="\z" localSheetId="48">#REF!</definedName>
    <definedName name="\z" localSheetId="47">#REF!</definedName>
    <definedName name="\z" localSheetId="46">#REF!</definedName>
    <definedName name="\z" localSheetId="43">#REF!</definedName>
    <definedName name="\z" localSheetId="37">#REF!</definedName>
    <definedName name="\z" localSheetId="38">#REF!</definedName>
    <definedName name="\z" localSheetId="39">#REF!</definedName>
    <definedName name="\z" localSheetId="20">#REF!</definedName>
    <definedName name="\z" localSheetId="22">#REF!</definedName>
    <definedName name="\z" localSheetId="40">#REF!</definedName>
    <definedName name="\z" localSheetId="36">#REF!</definedName>
    <definedName name="\z" localSheetId="24">#REF!</definedName>
    <definedName name="\z">#REF!</definedName>
    <definedName name="_" localSheetId="42">[5]NOTES!#REF!</definedName>
    <definedName name="_" localSheetId="48">[5]NOTES!#REF!</definedName>
    <definedName name="_" localSheetId="46">[5]NOTES!#REF!</definedName>
    <definedName name="_" localSheetId="37">[5]NOTES!#REF!</definedName>
    <definedName name="_" localSheetId="38">[5]NOTES!#REF!</definedName>
    <definedName name="_" localSheetId="39">[5]NOTES!#REF!</definedName>
    <definedName name="_" localSheetId="22">[5]NOTES!#REF!</definedName>
    <definedName name="_" localSheetId="40">[5]NOTES!#REF!</definedName>
    <definedName name="_" localSheetId="36">[5]NOTES!#REF!</definedName>
    <definedName name="_">[5]NOTES!#REF!</definedName>
    <definedName name="__________________ASS1" localSheetId="42">#REF!</definedName>
    <definedName name="__________________ASS1" localSheetId="48">#REF!</definedName>
    <definedName name="__________________ASS1" localSheetId="46">#REF!</definedName>
    <definedName name="__________________ASS1" localSheetId="37">#REF!</definedName>
    <definedName name="__________________ASS1" localSheetId="38">#REF!</definedName>
    <definedName name="__________________ASS1" localSheetId="39">#REF!</definedName>
    <definedName name="__________________ASS1" localSheetId="20">#REF!</definedName>
    <definedName name="__________________ASS1" localSheetId="22">#REF!</definedName>
    <definedName name="__________________ASS1" localSheetId="40">#REF!</definedName>
    <definedName name="__________________ASS1" localSheetId="36">#REF!</definedName>
    <definedName name="__________________ASS1" localSheetId="24">#REF!</definedName>
    <definedName name="__________________ASS1">#REF!</definedName>
    <definedName name="__________________ASS2" localSheetId="42">#REF!</definedName>
    <definedName name="__________________ASS2" localSheetId="48">#REF!</definedName>
    <definedName name="__________________ASS2" localSheetId="46">#REF!</definedName>
    <definedName name="__________________ASS2" localSheetId="37">#REF!</definedName>
    <definedName name="__________________ASS2" localSheetId="38">#REF!</definedName>
    <definedName name="__________________ASS2" localSheetId="39">#REF!</definedName>
    <definedName name="__________________ASS2" localSheetId="20">#REF!</definedName>
    <definedName name="__________________ASS2" localSheetId="22">#REF!</definedName>
    <definedName name="__________________ASS2" localSheetId="40">#REF!</definedName>
    <definedName name="__________________ASS2" localSheetId="36">#REF!</definedName>
    <definedName name="__________________ASS2" localSheetId="24">#REF!</definedName>
    <definedName name="__________________ASS2">#REF!</definedName>
    <definedName name="_________________ASH1">[6]Sheet4!$B$524:$E$625</definedName>
    <definedName name="_________________ASH2">[6]Sheet4!$P$422:$Q$523</definedName>
    <definedName name="_________________EPZ1">[6]Sheet4!$F$428:$F$519</definedName>
    <definedName name="_________________EPZ2">[6]Sheet4!$S$326:$S$417</definedName>
    <definedName name="_________________LIA1" localSheetId="42">#REF!</definedName>
    <definedName name="_________________LIA1" localSheetId="48">#REF!</definedName>
    <definedName name="_________________LIA1" localSheetId="46">#REF!</definedName>
    <definedName name="_________________LIA1" localSheetId="37">#REF!</definedName>
    <definedName name="_________________LIA1" localSheetId="38">#REF!</definedName>
    <definedName name="_________________LIA1" localSheetId="39">#REF!</definedName>
    <definedName name="_________________LIA1" localSheetId="20">#REF!</definedName>
    <definedName name="_________________LIA1" localSheetId="22">#REF!</definedName>
    <definedName name="_________________LIA1" localSheetId="40">#REF!</definedName>
    <definedName name="_________________LIA1" localSheetId="36">#REF!</definedName>
    <definedName name="_________________LIA1" localSheetId="24">#REF!</definedName>
    <definedName name="_________________LIA1">#REF!</definedName>
    <definedName name="_________________LIA2" localSheetId="42">#REF!</definedName>
    <definedName name="_________________LIA2" localSheetId="48">#REF!</definedName>
    <definedName name="_________________LIA2" localSheetId="46">#REF!</definedName>
    <definedName name="_________________LIA2" localSheetId="37">#REF!</definedName>
    <definedName name="_________________LIA2" localSheetId="38">#REF!</definedName>
    <definedName name="_________________LIA2" localSheetId="39">#REF!</definedName>
    <definedName name="_________________LIA2" localSheetId="20">#REF!</definedName>
    <definedName name="_________________LIA2" localSheetId="22">#REF!</definedName>
    <definedName name="_________________LIA2" localSheetId="40">#REF!</definedName>
    <definedName name="_________________LIA2" localSheetId="36">#REF!</definedName>
    <definedName name="_________________LIA2" localSheetId="24">#REF!</definedName>
    <definedName name="_________________LIA2">#REF!</definedName>
    <definedName name="_________________PL1" localSheetId="42">#REF!</definedName>
    <definedName name="_________________PL1" localSheetId="48">#REF!</definedName>
    <definedName name="_________________PL1" localSheetId="46">#REF!</definedName>
    <definedName name="_________________PL1" localSheetId="37">#REF!</definedName>
    <definedName name="_________________PL1" localSheetId="38">#REF!</definedName>
    <definedName name="_________________PL1" localSheetId="39">#REF!</definedName>
    <definedName name="_________________PL1" localSheetId="20">#REF!</definedName>
    <definedName name="_________________PL1" localSheetId="22">#REF!</definedName>
    <definedName name="_________________PL1" localSheetId="40">#REF!</definedName>
    <definedName name="_________________PL1" localSheetId="36">#REF!</definedName>
    <definedName name="_________________PL1" localSheetId="24">#REF!</definedName>
    <definedName name="_________________PL1">#REF!</definedName>
    <definedName name="_________________PL2" localSheetId="42">#REF!</definedName>
    <definedName name="_________________PL2" localSheetId="48">#REF!</definedName>
    <definedName name="_________________PL2" localSheetId="46">#REF!</definedName>
    <definedName name="_________________PL2" localSheetId="37">#REF!</definedName>
    <definedName name="_________________PL2" localSheetId="38">#REF!</definedName>
    <definedName name="_________________PL2" localSheetId="39">#REF!</definedName>
    <definedName name="_________________PL2" localSheetId="20">#REF!</definedName>
    <definedName name="_________________PL2" localSheetId="22">#REF!</definedName>
    <definedName name="_________________PL2" localSheetId="40">#REF!</definedName>
    <definedName name="_________________PL2" localSheetId="36">#REF!</definedName>
    <definedName name="_________________PL2" localSheetId="24">#REF!</definedName>
    <definedName name="_________________PL2">#REF!</definedName>
    <definedName name="_________________PP2" localSheetId="42">#REF!</definedName>
    <definedName name="_________________PP2" localSheetId="48">#REF!</definedName>
    <definedName name="_________________PP2" localSheetId="46">#REF!</definedName>
    <definedName name="_________________PP2" localSheetId="37">#REF!</definedName>
    <definedName name="_________________PP2" localSheetId="38">#REF!</definedName>
    <definedName name="_________________PP2" localSheetId="39">#REF!</definedName>
    <definedName name="_________________PP2" localSheetId="20">#REF!</definedName>
    <definedName name="_________________PP2" localSheetId="22">#REF!</definedName>
    <definedName name="_________________PP2" localSheetId="40">#REF!</definedName>
    <definedName name="_________________PP2" localSheetId="36">#REF!</definedName>
    <definedName name="_________________PP2" localSheetId="24">#REF!</definedName>
    <definedName name="_________________PP2">#REF!</definedName>
    <definedName name="_________________PP3" localSheetId="42">#REF!</definedName>
    <definedName name="_________________PP3" localSheetId="48">#REF!</definedName>
    <definedName name="_________________PP3" localSheetId="46">#REF!</definedName>
    <definedName name="_________________PP3" localSheetId="37">#REF!</definedName>
    <definedName name="_________________PP3" localSheetId="38">#REF!</definedName>
    <definedName name="_________________PP3" localSheetId="39">#REF!</definedName>
    <definedName name="_________________PP3" localSheetId="20">#REF!</definedName>
    <definedName name="_________________PP3" localSheetId="22">#REF!</definedName>
    <definedName name="_________________PP3" localSheetId="40">#REF!</definedName>
    <definedName name="_________________PP3" localSheetId="36">#REF!</definedName>
    <definedName name="_________________PP3" localSheetId="24">#REF!</definedName>
    <definedName name="_________________PP3">#REF!</definedName>
    <definedName name="_________________tam2" hidden="1">#REF!</definedName>
    <definedName name="_________________UAE1">[6]Sheet4!$D$116:$D$207</definedName>
    <definedName name="_________________UAE2">[6]Sheet4!$Q$14:$Q$105</definedName>
    <definedName name="_________________UK1">[6]Sheet4!$F$324:$F$415</definedName>
    <definedName name="_________________UK2">[6]Sheet4!$S$222:$S$313</definedName>
    <definedName name="_________________USA1">[6]Sheet4!$D$428:$D$519</definedName>
    <definedName name="_________________USA2">[6]Sheet4!$Q$326:$Q$417</definedName>
    <definedName name="________________ASS2">#REF!</definedName>
    <definedName name="________________tam2" hidden="1">#REF!</definedName>
    <definedName name="_______________ASS2">#REF!</definedName>
    <definedName name="_______________tam2" hidden="1">#REF!</definedName>
    <definedName name="______________ASH1">[6]Sheet4!$B$524:$E$625</definedName>
    <definedName name="______________ASH2">[6]Sheet4!$P$422:$Q$523</definedName>
    <definedName name="______________ASS1" localSheetId="42">#REF!</definedName>
    <definedName name="______________ASS1" localSheetId="48">#REF!</definedName>
    <definedName name="______________ASS1" localSheetId="46">#REF!</definedName>
    <definedName name="______________ASS1" localSheetId="37">#REF!</definedName>
    <definedName name="______________ASS1" localSheetId="38">#REF!</definedName>
    <definedName name="______________ASS1" localSheetId="39">#REF!</definedName>
    <definedName name="______________ASS1" localSheetId="20">#REF!</definedName>
    <definedName name="______________ASS1" localSheetId="22">#REF!</definedName>
    <definedName name="______________ASS1" localSheetId="40">#REF!</definedName>
    <definedName name="______________ASS1" localSheetId="36">#REF!</definedName>
    <definedName name="______________ASS1" localSheetId="24">#REF!</definedName>
    <definedName name="______________ASS1">#REF!</definedName>
    <definedName name="______________ASS2" localSheetId="42">#REF!</definedName>
    <definedName name="______________ASS2" localSheetId="48">#REF!</definedName>
    <definedName name="______________ASS2" localSheetId="46">#REF!</definedName>
    <definedName name="______________ASS2" localSheetId="37">#REF!</definedName>
    <definedName name="______________ASS2" localSheetId="38">#REF!</definedName>
    <definedName name="______________ASS2" localSheetId="39">#REF!</definedName>
    <definedName name="______________ASS2" localSheetId="20">#REF!</definedName>
    <definedName name="______________ASS2" localSheetId="22">#REF!</definedName>
    <definedName name="______________ASS2" localSheetId="40">#REF!</definedName>
    <definedName name="______________ASS2" localSheetId="36">#REF!</definedName>
    <definedName name="______________ASS2" localSheetId="24">#REF!</definedName>
    <definedName name="______________ASS2">#REF!</definedName>
    <definedName name="______________EPZ1">[6]Sheet4!$F$428:$F$519</definedName>
    <definedName name="______________EPZ2">[6]Sheet4!$S$326:$S$417</definedName>
    <definedName name="______________LIA1" localSheetId="42">#REF!</definedName>
    <definedName name="______________LIA1" localSheetId="48">#REF!</definedName>
    <definedName name="______________LIA1" localSheetId="46">#REF!</definedName>
    <definedName name="______________LIA1" localSheetId="37">#REF!</definedName>
    <definedName name="______________LIA1" localSheetId="38">#REF!</definedName>
    <definedName name="______________LIA1" localSheetId="39">#REF!</definedName>
    <definedName name="______________LIA1" localSheetId="20">#REF!</definedName>
    <definedName name="______________LIA1" localSheetId="22">#REF!</definedName>
    <definedName name="______________LIA1" localSheetId="40">#REF!</definedName>
    <definedName name="______________LIA1" localSheetId="36">#REF!</definedName>
    <definedName name="______________LIA1" localSheetId="24">#REF!</definedName>
    <definedName name="______________LIA1">#REF!</definedName>
    <definedName name="______________LIA2" localSheetId="42">#REF!</definedName>
    <definedName name="______________LIA2" localSheetId="48">#REF!</definedName>
    <definedName name="______________LIA2" localSheetId="46">#REF!</definedName>
    <definedName name="______________LIA2" localSheetId="37">#REF!</definedName>
    <definedName name="______________LIA2" localSheetId="38">#REF!</definedName>
    <definedName name="______________LIA2" localSheetId="39">#REF!</definedName>
    <definedName name="______________LIA2" localSheetId="20">#REF!</definedName>
    <definedName name="______________LIA2" localSheetId="22">#REF!</definedName>
    <definedName name="______________LIA2" localSheetId="40">#REF!</definedName>
    <definedName name="______________LIA2" localSheetId="36">#REF!</definedName>
    <definedName name="______________LIA2" localSheetId="24">#REF!</definedName>
    <definedName name="______________LIA2">#REF!</definedName>
    <definedName name="______________PL1" localSheetId="42">#REF!</definedName>
    <definedName name="______________PL1" localSheetId="48">#REF!</definedName>
    <definedName name="______________PL1" localSheetId="46">#REF!</definedName>
    <definedName name="______________PL1" localSheetId="37">#REF!</definedName>
    <definedName name="______________PL1" localSheetId="38">#REF!</definedName>
    <definedName name="______________PL1" localSheetId="39">#REF!</definedName>
    <definedName name="______________PL1" localSheetId="20">#REF!</definedName>
    <definedName name="______________PL1" localSheetId="22">#REF!</definedName>
    <definedName name="______________PL1" localSheetId="40">#REF!</definedName>
    <definedName name="______________PL1" localSheetId="36">#REF!</definedName>
    <definedName name="______________PL1" localSheetId="24">#REF!</definedName>
    <definedName name="______________PL1">#REF!</definedName>
    <definedName name="______________PL2" localSheetId="42">#REF!</definedName>
    <definedName name="______________PL2" localSheetId="48">#REF!</definedName>
    <definedName name="______________PL2" localSheetId="46">#REF!</definedName>
    <definedName name="______________PL2" localSheetId="37">#REF!</definedName>
    <definedName name="______________PL2" localSheetId="38">#REF!</definedName>
    <definedName name="______________PL2" localSheetId="39">#REF!</definedName>
    <definedName name="______________PL2" localSheetId="20">#REF!</definedName>
    <definedName name="______________PL2" localSheetId="22">#REF!</definedName>
    <definedName name="______________PL2" localSheetId="40">#REF!</definedName>
    <definedName name="______________PL2" localSheetId="36">#REF!</definedName>
    <definedName name="______________PL2" localSheetId="24">#REF!</definedName>
    <definedName name="______________PL2">#REF!</definedName>
    <definedName name="______________PP2" localSheetId="42">#REF!</definedName>
    <definedName name="______________PP2" localSheetId="48">#REF!</definedName>
    <definedName name="______________PP2" localSheetId="46">#REF!</definedName>
    <definedName name="______________PP2" localSheetId="37">#REF!</definedName>
    <definedName name="______________PP2" localSheetId="38">#REF!</definedName>
    <definedName name="______________PP2" localSheetId="39">#REF!</definedName>
    <definedName name="______________PP2" localSheetId="20">#REF!</definedName>
    <definedName name="______________PP2" localSheetId="22">#REF!</definedName>
    <definedName name="______________PP2" localSheetId="40">#REF!</definedName>
    <definedName name="______________PP2" localSheetId="36">#REF!</definedName>
    <definedName name="______________PP2" localSheetId="24">#REF!</definedName>
    <definedName name="______________PP2">#REF!</definedName>
    <definedName name="______________PP3" localSheetId="42">#REF!</definedName>
    <definedName name="______________PP3" localSheetId="48">#REF!</definedName>
    <definedName name="______________PP3" localSheetId="46">#REF!</definedName>
    <definedName name="______________PP3" localSheetId="37">#REF!</definedName>
    <definedName name="______________PP3" localSheetId="38">#REF!</definedName>
    <definedName name="______________PP3" localSheetId="39">#REF!</definedName>
    <definedName name="______________PP3" localSheetId="20">#REF!</definedName>
    <definedName name="______________PP3" localSheetId="22">#REF!</definedName>
    <definedName name="______________PP3" localSheetId="40">#REF!</definedName>
    <definedName name="______________PP3" localSheetId="36">#REF!</definedName>
    <definedName name="______________PP3" localSheetId="24">#REF!</definedName>
    <definedName name="______________PP3">#REF!</definedName>
    <definedName name="______________REC1999">'[7]RC-0997'!$B$132:$Q$171</definedName>
    <definedName name="______________tam2" hidden="1">#REF!</definedName>
    <definedName name="______________UAE1">[6]Sheet4!$D$116:$D$207</definedName>
    <definedName name="______________UAE2">[6]Sheet4!$Q$14:$Q$105</definedName>
    <definedName name="______________UK1">[6]Sheet4!$F$324:$F$415</definedName>
    <definedName name="______________UK2">[6]Sheet4!$S$222:$S$313</definedName>
    <definedName name="______________USA1">[6]Sheet4!$D$428:$D$519</definedName>
    <definedName name="______________USA2">[6]Sheet4!$Q$326:$Q$417</definedName>
    <definedName name="_____________ASH1">[6]Sheet4!$B$524:$E$625</definedName>
    <definedName name="_____________ASH2">[6]Sheet4!$P$422:$Q$523</definedName>
    <definedName name="_____________ASS1" localSheetId="42">'[8]Abu Dhabi'!#REF!</definedName>
    <definedName name="_____________ASS1" localSheetId="48">'[8]Abu Dhabi'!#REF!</definedName>
    <definedName name="_____________ASS1" localSheetId="46">'[8]Abu Dhabi'!#REF!</definedName>
    <definedName name="_____________ASS1" localSheetId="37">'[8]Abu Dhabi'!#REF!</definedName>
    <definedName name="_____________ASS1" localSheetId="38">'[8]Abu Dhabi'!#REF!</definedName>
    <definedName name="_____________ASS1" localSheetId="39">'[8]Abu Dhabi'!#REF!</definedName>
    <definedName name="_____________ASS1" localSheetId="22">'[8]Abu Dhabi'!#REF!</definedName>
    <definedName name="_____________ASS1" localSheetId="40">'[8]Abu Dhabi'!#REF!</definedName>
    <definedName name="_____________ASS1" localSheetId="36">'[8]Abu Dhabi'!#REF!</definedName>
    <definedName name="_____________ASS1">'[8]Abu Dhabi'!#REF!</definedName>
    <definedName name="_____________ASS2" localSheetId="42">[9]BSDOMOVS!#REF!</definedName>
    <definedName name="_____________ASS2" localSheetId="48">[9]BSDOMOVS!#REF!</definedName>
    <definedName name="_____________ASS2" localSheetId="46">[9]BSDOMOVS!#REF!</definedName>
    <definedName name="_____________ASS2" localSheetId="37">[9]BSDOMOVS!#REF!</definedName>
    <definedName name="_____________ASS2" localSheetId="38">[9]BSDOMOVS!#REF!</definedName>
    <definedName name="_____________ASS2" localSheetId="39">[9]BSDOMOVS!#REF!</definedName>
    <definedName name="_____________ASS2" localSheetId="22">[9]BSDOMOVS!#REF!</definedName>
    <definedName name="_____________ASS2" localSheetId="40">[9]BSDOMOVS!#REF!</definedName>
    <definedName name="_____________ASS2" localSheetId="36">[9]BSDOMOVS!#REF!</definedName>
    <definedName name="_____________ASS2">[9]BSDOMOVS!#REF!</definedName>
    <definedName name="_____________EPZ1">[6]Sheet4!$F$428:$F$519</definedName>
    <definedName name="_____________EPZ2">[6]Sheet4!$S$326:$S$417</definedName>
    <definedName name="_____________LIA1" localSheetId="42">#REF!</definedName>
    <definedName name="_____________LIA1" localSheetId="48">#REF!</definedName>
    <definedName name="_____________LIA1" localSheetId="46">#REF!</definedName>
    <definedName name="_____________LIA1" localSheetId="37">#REF!</definedName>
    <definedName name="_____________LIA1" localSheetId="38">#REF!</definedName>
    <definedName name="_____________LIA1" localSheetId="39">#REF!</definedName>
    <definedName name="_____________LIA1" localSheetId="20">#REF!</definedName>
    <definedName name="_____________LIA1" localSheetId="22">#REF!</definedName>
    <definedName name="_____________LIA1" localSheetId="40">#REF!</definedName>
    <definedName name="_____________LIA1" localSheetId="36">#REF!</definedName>
    <definedName name="_____________LIA1" localSheetId="24">#REF!</definedName>
    <definedName name="_____________LIA1">#REF!</definedName>
    <definedName name="_____________LIA2" localSheetId="42">#REF!</definedName>
    <definedName name="_____________LIA2" localSheetId="48">#REF!</definedName>
    <definedName name="_____________LIA2" localSheetId="46">#REF!</definedName>
    <definedName name="_____________LIA2" localSheetId="37">#REF!</definedName>
    <definedName name="_____________LIA2" localSheetId="38">#REF!</definedName>
    <definedName name="_____________LIA2" localSheetId="39">#REF!</definedName>
    <definedName name="_____________LIA2" localSheetId="20">#REF!</definedName>
    <definedName name="_____________LIA2" localSheetId="22">#REF!</definedName>
    <definedName name="_____________LIA2" localSheetId="40">#REF!</definedName>
    <definedName name="_____________LIA2" localSheetId="36">#REF!</definedName>
    <definedName name="_____________LIA2" localSheetId="24">#REF!</definedName>
    <definedName name="_____________LIA2">#REF!</definedName>
    <definedName name="_____________LMT2">'[10]I-BR'!$F$1:$F$65536</definedName>
    <definedName name="_____________PL1" localSheetId="42">#REF!</definedName>
    <definedName name="_____________PL1" localSheetId="48">#REF!</definedName>
    <definedName name="_____________PL1" localSheetId="46">#REF!</definedName>
    <definedName name="_____________PL1" localSheetId="37">#REF!</definedName>
    <definedName name="_____________PL1" localSheetId="38">#REF!</definedName>
    <definedName name="_____________PL1" localSheetId="39">#REF!</definedName>
    <definedName name="_____________PL1" localSheetId="20">#REF!</definedName>
    <definedName name="_____________PL1" localSheetId="22">#REF!</definedName>
    <definedName name="_____________PL1" localSheetId="40">#REF!</definedName>
    <definedName name="_____________PL1" localSheetId="36">#REF!</definedName>
    <definedName name="_____________PL1" localSheetId="24">#REF!</definedName>
    <definedName name="_____________PL1">#REF!</definedName>
    <definedName name="_____________PL2" localSheetId="42">#REF!</definedName>
    <definedName name="_____________PL2" localSheetId="48">#REF!</definedName>
    <definedName name="_____________PL2" localSheetId="46">#REF!</definedName>
    <definedName name="_____________PL2" localSheetId="37">#REF!</definedName>
    <definedName name="_____________PL2" localSheetId="38">#REF!</definedName>
    <definedName name="_____________PL2" localSheetId="39">#REF!</definedName>
    <definedName name="_____________PL2" localSheetId="20">#REF!</definedName>
    <definedName name="_____________PL2" localSheetId="22">#REF!</definedName>
    <definedName name="_____________PL2" localSheetId="40">#REF!</definedName>
    <definedName name="_____________PL2" localSheetId="36">#REF!</definedName>
    <definedName name="_____________PL2" localSheetId="24">#REF!</definedName>
    <definedName name="_____________PL2">#REF!</definedName>
    <definedName name="_____________PP2" localSheetId="42">#REF!</definedName>
    <definedName name="_____________PP2" localSheetId="48">#REF!</definedName>
    <definedName name="_____________PP2" localSheetId="46">#REF!</definedName>
    <definedName name="_____________PP2" localSheetId="37">#REF!</definedName>
    <definedName name="_____________PP2" localSheetId="38">#REF!</definedName>
    <definedName name="_____________PP2" localSheetId="39">#REF!</definedName>
    <definedName name="_____________PP2" localSheetId="20">#REF!</definedName>
    <definedName name="_____________PP2" localSheetId="22">#REF!</definedName>
    <definedName name="_____________PP2" localSheetId="40">#REF!</definedName>
    <definedName name="_____________PP2" localSheetId="36">#REF!</definedName>
    <definedName name="_____________PP2" localSheetId="24">#REF!</definedName>
    <definedName name="_____________PP2">#REF!</definedName>
    <definedName name="_____________PP3" localSheetId="42">#REF!</definedName>
    <definedName name="_____________PP3" localSheetId="48">#REF!</definedName>
    <definedName name="_____________PP3" localSheetId="46">#REF!</definedName>
    <definedName name="_____________PP3" localSheetId="37">#REF!</definedName>
    <definedName name="_____________PP3" localSheetId="38">#REF!</definedName>
    <definedName name="_____________PP3" localSheetId="39">#REF!</definedName>
    <definedName name="_____________PP3" localSheetId="20">#REF!</definedName>
    <definedName name="_____________PP3" localSheetId="22">#REF!</definedName>
    <definedName name="_____________PP3" localSheetId="40">#REF!</definedName>
    <definedName name="_____________PP3" localSheetId="36">#REF!</definedName>
    <definedName name="_____________PP3" localSheetId="24">#REF!</definedName>
    <definedName name="_____________PP3">#REF!</definedName>
    <definedName name="_____________REC1999">'[7]RC-0997'!$B$132:$Q$171</definedName>
    <definedName name="_____________tam2" hidden="1">#REF!</definedName>
    <definedName name="_____________UAE1">[6]Sheet4!$D$116:$D$207</definedName>
    <definedName name="_____________UAE2">[6]Sheet4!$Q$14:$Q$105</definedName>
    <definedName name="_____________UK1">[6]Sheet4!$F$324:$F$415</definedName>
    <definedName name="_____________UK2">[6]Sheet4!$S$222:$S$313</definedName>
    <definedName name="_____________USA1">[6]Sheet4!$D$428:$D$519</definedName>
    <definedName name="_____________USA2">[6]Sheet4!$Q$326:$Q$417</definedName>
    <definedName name="____________ASH1">[6]Sheet4!$B$524:$E$625</definedName>
    <definedName name="____________ASH2">[6]Sheet4!$P$422:$Q$523</definedName>
    <definedName name="____________ASS1" localSheetId="42">'[8]Abu Dhabi'!#REF!</definedName>
    <definedName name="____________ASS1" localSheetId="48">#REF!</definedName>
    <definedName name="____________ASS1" localSheetId="46">'[8]Abu Dhabi'!#REF!</definedName>
    <definedName name="____________ASS1" localSheetId="43">#REF!</definedName>
    <definedName name="____________ASS1" localSheetId="37">#REF!</definedName>
    <definedName name="____________ASS1" localSheetId="38">#REF!</definedName>
    <definedName name="____________ASS1" localSheetId="39">#REF!</definedName>
    <definedName name="____________ASS1" localSheetId="22">'[8]Abu Dhabi'!#REF!</definedName>
    <definedName name="____________ASS1" localSheetId="40">'[8]Abu Dhabi'!#REF!</definedName>
    <definedName name="____________ASS1" localSheetId="36">'[8]Abu Dhabi'!#REF!</definedName>
    <definedName name="____________ASS1">'[8]Abu Dhabi'!#REF!</definedName>
    <definedName name="____________ASS2" localSheetId="42">[9]BSDOMOVS!#REF!</definedName>
    <definedName name="____________ASS2" localSheetId="48">#REF!</definedName>
    <definedName name="____________ASS2" localSheetId="46">[9]BSDOMOVS!#REF!</definedName>
    <definedName name="____________ASS2" localSheetId="43">#REF!</definedName>
    <definedName name="____________ASS2" localSheetId="37">#REF!</definedName>
    <definedName name="____________ASS2" localSheetId="38">#REF!</definedName>
    <definedName name="____________ASS2" localSheetId="39">#REF!</definedName>
    <definedName name="____________ASS2" localSheetId="22">[9]BSDOMOVS!#REF!</definedName>
    <definedName name="____________ASS2" localSheetId="40">[9]BSDOMOVS!#REF!</definedName>
    <definedName name="____________ASS2" localSheetId="36">[9]BSDOMOVS!#REF!</definedName>
    <definedName name="____________ASS2">[9]BSDOMOVS!#REF!</definedName>
    <definedName name="____________crt2">'[10]I-BR'!$A$1:$A$65536</definedName>
    <definedName name="____________EPZ1">[6]Sheet4!$F$428:$F$519</definedName>
    <definedName name="____________EPZ2">[6]Sheet4!$S$326:$S$417</definedName>
    <definedName name="____________FMT2">'[10]I-BR'!$D$1:$D$65536</definedName>
    <definedName name="____________LIA1" localSheetId="42">#REF!</definedName>
    <definedName name="____________LIA1" localSheetId="48">#REF!</definedName>
    <definedName name="____________LIA1" localSheetId="46">#REF!</definedName>
    <definedName name="____________LIA1" localSheetId="43">#REF!</definedName>
    <definedName name="____________LIA1" localSheetId="37">#REF!</definedName>
    <definedName name="____________LIA1" localSheetId="38">#REF!</definedName>
    <definedName name="____________LIA1" localSheetId="39">#REF!</definedName>
    <definedName name="____________LIA1" localSheetId="20">#REF!</definedName>
    <definedName name="____________LIA1" localSheetId="22">#REF!</definedName>
    <definedName name="____________LIA1" localSheetId="40">#REF!</definedName>
    <definedName name="____________LIA1" localSheetId="36">#REF!</definedName>
    <definedName name="____________LIA1" localSheetId="24">#REF!</definedName>
    <definedName name="____________LIA1">#REF!</definedName>
    <definedName name="____________LIA2" localSheetId="42">#REF!</definedName>
    <definedName name="____________LIA2" localSheetId="48">#REF!</definedName>
    <definedName name="____________LIA2" localSheetId="46">#REF!</definedName>
    <definedName name="____________LIA2" localSheetId="43">#REF!</definedName>
    <definedName name="____________LIA2" localSheetId="37">#REF!</definedName>
    <definedName name="____________LIA2" localSheetId="38">#REF!</definedName>
    <definedName name="____________LIA2" localSheetId="39">#REF!</definedName>
    <definedName name="____________LIA2" localSheetId="20">#REF!</definedName>
    <definedName name="____________LIA2" localSheetId="22">#REF!</definedName>
    <definedName name="____________LIA2" localSheetId="40">#REF!</definedName>
    <definedName name="____________LIA2" localSheetId="36">#REF!</definedName>
    <definedName name="____________LIA2" localSheetId="24">#REF!</definedName>
    <definedName name="____________LIA2">#REF!</definedName>
    <definedName name="____________LMT2">'[11]I-BR'!$G$1:$G$65536</definedName>
    <definedName name="____________PL1" localSheetId="42">#REF!</definedName>
    <definedName name="____________PL1" localSheetId="48">#REF!</definedName>
    <definedName name="____________PL1" localSheetId="46">#REF!</definedName>
    <definedName name="____________PL1" localSheetId="43">#REF!</definedName>
    <definedName name="____________PL1" localSheetId="37">#REF!</definedName>
    <definedName name="____________PL1" localSheetId="38">#REF!</definedName>
    <definedName name="____________PL1" localSheetId="39">#REF!</definedName>
    <definedName name="____________PL1" localSheetId="20">#REF!</definedName>
    <definedName name="____________PL1" localSheetId="22">#REF!</definedName>
    <definedName name="____________PL1" localSheetId="40">#REF!</definedName>
    <definedName name="____________PL1" localSheetId="36">#REF!</definedName>
    <definedName name="____________PL1" localSheetId="24">#REF!</definedName>
    <definedName name="____________PL1">#REF!</definedName>
    <definedName name="____________PL2" localSheetId="42">#REF!</definedName>
    <definedName name="____________PL2" localSheetId="48">#REF!</definedName>
    <definedName name="____________PL2" localSheetId="46">#REF!</definedName>
    <definedName name="____________PL2" localSheetId="43">#REF!</definedName>
    <definedName name="____________PL2" localSheetId="37">#REF!</definedName>
    <definedName name="____________PL2" localSheetId="38">#REF!</definedName>
    <definedName name="____________PL2" localSheetId="39">#REF!</definedName>
    <definedName name="____________PL2" localSheetId="20">#REF!</definedName>
    <definedName name="____________PL2" localSheetId="22">#REF!</definedName>
    <definedName name="____________PL2" localSheetId="40">#REF!</definedName>
    <definedName name="____________PL2" localSheetId="36">#REF!</definedName>
    <definedName name="____________PL2" localSheetId="24">#REF!</definedName>
    <definedName name="____________PL2">#REF!</definedName>
    <definedName name="____________PP2" localSheetId="42">#REF!</definedName>
    <definedName name="____________PP2" localSheetId="48">#REF!</definedName>
    <definedName name="____________PP2" localSheetId="46">#REF!</definedName>
    <definedName name="____________PP2" localSheetId="43">#REF!</definedName>
    <definedName name="____________PP2" localSheetId="37">#REF!</definedName>
    <definedName name="____________PP2" localSheetId="38">#REF!</definedName>
    <definedName name="____________PP2" localSheetId="39">#REF!</definedName>
    <definedName name="____________PP2" localSheetId="20">#REF!</definedName>
    <definedName name="____________PP2" localSheetId="22">#REF!</definedName>
    <definedName name="____________PP2" localSheetId="40">#REF!</definedName>
    <definedName name="____________PP2" localSheetId="36">#REF!</definedName>
    <definedName name="____________PP2" localSheetId="24">#REF!</definedName>
    <definedName name="____________PP2">#REF!</definedName>
    <definedName name="____________PP3" localSheetId="42">#REF!</definedName>
    <definedName name="____________PP3" localSheetId="48">#REF!</definedName>
    <definedName name="____________PP3" localSheetId="46">#REF!</definedName>
    <definedName name="____________PP3" localSheetId="43">#REF!</definedName>
    <definedName name="____________PP3" localSheetId="37">#REF!</definedName>
    <definedName name="____________PP3" localSheetId="38">#REF!</definedName>
    <definedName name="____________PP3" localSheetId="39">#REF!</definedName>
    <definedName name="____________PP3" localSheetId="20">#REF!</definedName>
    <definedName name="____________PP3" localSheetId="22">#REF!</definedName>
    <definedName name="____________PP3" localSheetId="40">#REF!</definedName>
    <definedName name="____________PP3" localSheetId="36">#REF!</definedName>
    <definedName name="____________PP3" localSheetId="24">#REF!</definedName>
    <definedName name="____________PP3">#REF!</definedName>
    <definedName name="____________REC1999">'[7]RC-0997'!$B$132:$Q$171</definedName>
    <definedName name="____________tam2" hidden="1">#REF!</definedName>
    <definedName name="____________UAE1">[6]Sheet4!$D$116:$D$207</definedName>
    <definedName name="____________UAE2">[6]Sheet4!$Q$14:$Q$105</definedName>
    <definedName name="____________UK1">[6]Sheet4!$F$324:$F$415</definedName>
    <definedName name="____________UK2">[6]Sheet4!$S$222:$S$313</definedName>
    <definedName name="____________USA1">[6]Sheet4!$D$428:$D$519</definedName>
    <definedName name="____________USA2">[6]Sheet4!$Q$326:$Q$417</definedName>
    <definedName name="___________ASH1">[6]Sheet4!$B$524:$E$625</definedName>
    <definedName name="___________ASH2">[6]Sheet4!$P$422:$Q$523</definedName>
    <definedName name="___________ASS1" localSheetId="42">'[8]Abu Dhabi'!#REF!</definedName>
    <definedName name="___________ASS1" localSheetId="48">#REF!</definedName>
    <definedName name="___________ASS1" localSheetId="46">'[8]Abu Dhabi'!#REF!</definedName>
    <definedName name="___________ASS1" localSheetId="43">#REF!</definedName>
    <definedName name="___________ASS1" localSheetId="37">#REF!</definedName>
    <definedName name="___________ASS1" localSheetId="38">#REF!</definedName>
    <definedName name="___________ASS1" localSheetId="39">#REF!</definedName>
    <definedName name="___________ASS1" localSheetId="22">'[8]Abu Dhabi'!#REF!</definedName>
    <definedName name="___________ASS1" localSheetId="40">'[8]Abu Dhabi'!#REF!</definedName>
    <definedName name="___________ASS1" localSheetId="36">'[8]Abu Dhabi'!#REF!</definedName>
    <definedName name="___________ASS1">'[8]Abu Dhabi'!#REF!</definedName>
    <definedName name="___________ASS2" localSheetId="42">[9]BSDOMOVS!#REF!</definedName>
    <definedName name="___________ASS2" localSheetId="48">#REF!</definedName>
    <definedName name="___________ASS2" localSheetId="46">[9]BSDOMOVS!#REF!</definedName>
    <definedName name="___________ASS2" localSheetId="43">#REF!</definedName>
    <definedName name="___________ASS2" localSheetId="37">#REF!</definedName>
    <definedName name="___________ASS2" localSheetId="38">#REF!</definedName>
    <definedName name="___________ASS2" localSheetId="39">#REF!</definedName>
    <definedName name="___________ASS2" localSheetId="22">[9]BSDOMOVS!#REF!</definedName>
    <definedName name="___________ASS2" localSheetId="40">[9]BSDOMOVS!#REF!</definedName>
    <definedName name="___________ASS2" localSheetId="36">[9]BSDOMOVS!#REF!</definedName>
    <definedName name="___________ASS2">[9]BSDOMOVS!#REF!</definedName>
    <definedName name="___________crt1">'[10]I-B'!$A$1:$A$65536</definedName>
    <definedName name="___________crt2">'[11]I-BR'!$B$1:$B$65536</definedName>
    <definedName name="___________EPZ1">[6]Sheet4!$F$428:$F$519</definedName>
    <definedName name="___________EPZ2">[6]Sheet4!$S$326:$S$417</definedName>
    <definedName name="___________FMT2">'[11]I-BR'!$E$1:$E$65536</definedName>
    <definedName name="___________LIA1" localSheetId="42">#REF!</definedName>
    <definedName name="___________LIA1" localSheetId="48">#REF!</definedName>
    <definedName name="___________LIA1" localSheetId="46">#REF!</definedName>
    <definedName name="___________LIA1" localSheetId="43">#REF!</definedName>
    <definedName name="___________LIA1" localSheetId="37">#REF!</definedName>
    <definedName name="___________LIA1" localSheetId="38">#REF!</definedName>
    <definedName name="___________LIA1" localSheetId="39">#REF!</definedName>
    <definedName name="___________LIA1" localSheetId="20">#REF!</definedName>
    <definedName name="___________LIA1" localSheetId="22">#REF!</definedName>
    <definedName name="___________LIA1" localSheetId="40">#REF!</definedName>
    <definedName name="___________LIA1" localSheetId="36">#REF!</definedName>
    <definedName name="___________LIA1" localSheetId="24">#REF!</definedName>
    <definedName name="___________LIA1">#REF!</definedName>
    <definedName name="___________LIA2" localSheetId="42">#REF!</definedName>
    <definedName name="___________LIA2" localSheetId="48">#REF!</definedName>
    <definedName name="___________LIA2" localSheetId="46">#REF!</definedName>
    <definedName name="___________LIA2" localSheetId="43">#REF!</definedName>
    <definedName name="___________LIA2" localSheetId="37">#REF!</definedName>
    <definedName name="___________LIA2" localSheetId="38">#REF!</definedName>
    <definedName name="___________LIA2" localSheetId="39">#REF!</definedName>
    <definedName name="___________LIA2" localSheetId="20">#REF!</definedName>
    <definedName name="___________LIA2" localSheetId="22">#REF!</definedName>
    <definedName name="___________LIA2" localSheetId="40">#REF!</definedName>
    <definedName name="___________LIA2" localSheetId="36">#REF!</definedName>
    <definedName name="___________LIA2" localSheetId="24">#REF!</definedName>
    <definedName name="___________LIA2">#REF!</definedName>
    <definedName name="___________LMT1">'[10]I-B'!$F$1:$F$65536</definedName>
    <definedName name="___________LMT2">'[11]I-BR'!$G$1:$G$65536</definedName>
    <definedName name="___________PL1" localSheetId="42">#REF!</definedName>
    <definedName name="___________PL1" localSheetId="48">#REF!</definedName>
    <definedName name="___________PL1" localSheetId="46">#REF!</definedName>
    <definedName name="___________PL1" localSheetId="43">#REF!</definedName>
    <definedName name="___________PL1" localSheetId="37">#REF!</definedName>
    <definedName name="___________PL1" localSheetId="38">#REF!</definedName>
    <definedName name="___________PL1" localSheetId="39">#REF!</definedName>
    <definedName name="___________PL1" localSheetId="20">#REF!</definedName>
    <definedName name="___________PL1" localSheetId="22">#REF!</definedName>
    <definedName name="___________PL1" localSheetId="40">#REF!</definedName>
    <definedName name="___________PL1" localSheetId="36">#REF!</definedName>
    <definedName name="___________PL1" localSheetId="24">#REF!</definedName>
    <definedName name="___________PL1">#REF!</definedName>
    <definedName name="___________PL2" localSheetId="42">#REF!</definedName>
    <definedName name="___________PL2" localSheetId="48">#REF!</definedName>
    <definedName name="___________PL2" localSheetId="46">#REF!</definedName>
    <definedName name="___________PL2" localSheetId="43">#REF!</definedName>
    <definedName name="___________PL2" localSheetId="37">#REF!</definedName>
    <definedName name="___________PL2" localSheetId="38">#REF!</definedName>
    <definedName name="___________PL2" localSheetId="39">#REF!</definedName>
    <definedName name="___________PL2" localSheetId="20">#REF!</definedName>
    <definedName name="___________PL2" localSheetId="22">#REF!</definedName>
    <definedName name="___________PL2" localSheetId="40">#REF!</definedName>
    <definedName name="___________PL2" localSheetId="36">#REF!</definedName>
    <definedName name="___________PL2" localSheetId="24">#REF!</definedName>
    <definedName name="___________PL2">#REF!</definedName>
    <definedName name="___________PP2" localSheetId="42">#REF!</definedName>
    <definedName name="___________PP2" localSheetId="48">#REF!</definedName>
    <definedName name="___________PP2" localSheetId="46">#REF!</definedName>
    <definedName name="___________PP2" localSheetId="43">#REF!</definedName>
    <definedName name="___________PP2" localSheetId="37">#REF!</definedName>
    <definedName name="___________PP2" localSheetId="38">#REF!</definedName>
    <definedName name="___________PP2" localSheetId="39">#REF!</definedName>
    <definedName name="___________PP2" localSheetId="20">#REF!</definedName>
    <definedName name="___________PP2" localSheetId="22">#REF!</definedName>
    <definedName name="___________PP2" localSheetId="40">#REF!</definedName>
    <definedName name="___________PP2" localSheetId="36">#REF!</definedName>
    <definedName name="___________PP2" localSheetId="24">#REF!</definedName>
    <definedName name="___________PP2">#REF!</definedName>
    <definedName name="___________PP3" localSheetId="42">#REF!</definedName>
    <definedName name="___________PP3" localSheetId="48">#REF!</definedName>
    <definedName name="___________PP3" localSheetId="46">#REF!</definedName>
    <definedName name="___________PP3" localSheetId="43">#REF!</definedName>
    <definedName name="___________PP3" localSheetId="37">#REF!</definedName>
    <definedName name="___________PP3" localSheetId="38">#REF!</definedName>
    <definedName name="___________PP3" localSheetId="39">#REF!</definedName>
    <definedName name="___________PP3" localSheetId="20">#REF!</definedName>
    <definedName name="___________PP3" localSheetId="22">#REF!</definedName>
    <definedName name="___________PP3" localSheetId="40">#REF!</definedName>
    <definedName name="___________PP3" localSheetId="36">#REF!</definedName>
    <definedName name="___________PP3" localSheetId="24">#REF!</definedName>
    <definedName name="___________PP3">#REF!</definedName>
    <definedName name="___________REC1999">'[7]RC-0997'!$B$132:$Q$171</definedName>
    <definedName name="___________tam2" hidden="1">#REF!</definedName>
    <definedName name="___________UAE1">[6]Sheet4!$D$116:$D$207</definedName>
    <definedName name="___________UAE2">[6]Sheet4!$Q$14:$Q$105</definedName>
    <definedName name="___________UK1">[6]Sheet4!$F$324:$F$415</definedName>
    <definedName name="___________UK2">[6]Sheet4!$S$222:$S$313</definedName>
    <definedName name="___________USA1">[6]Sheet4!$D$428:$D$519</definedName>
    <definedName name="___________USA2">[6]Sheet4!$Q$326:$Q$417</definedName>
    <definedName name="__________ASH1">[6]Sheet4!$B$524:$E$625</definedName>
    <definedName name="__________ASH2">[6]Sheet4!$P$422:$Q$523</definedName>
    <definedName name="__________ASS1" localSheetId="42">#REF!</definedName>
    <definedName name="__________ASS1" localSheetId="48">#REF!</definedName>
    <definedName name="__________ASS1" localSheetId="46">#REF!</definedName>
    <definedName name="__________ASS1" localSheetId="43">#REF!</definedName>
    <definedName name="__________ASS1" localSheetId="37">#REF!</definedName>
    <definedName name="__________ASS1" localSheetId="38">#REF!</definedName>
    <definedName name="__________ASS1" localSheetId="39">#REF!</definedName>
    <definedName name="__________ASS1" localSheetId="20">#REF!</definedName>
    <definedName name="__________ASS1" localSheetId="22">#REF!</definedName>
    <definedName name="__________ASS1" localSheetId="40">#REF!</definedName>
    <definedName name="__________ASS1" localSheetId="36">#REF!</definedName>
    <definedName name="__________ASS1" localSheetId="24">#REF!</definedName>
    <definedName name="__________ASS1">#REF!</definedName>
    <definedName name="__________ASS2" localSheetId="42">#REF!</definedName>
    <definedName name="__________ASS2" localSheetId="48">#REF!</definedName>
    <definedName name="__________ASS2" localSheetId="46">#REF!</definedName>
    <definedName name="__________ASS2" localSheetId="43">#REF!</definedName>
    <definedName name="__________ASS2" localSheetId="37">#REF!</definedName>
    <definedName name="__________ASS2" localSheetId="38">#REF!</definedName>
    <definedName name="__________ASS2" localSheetId="39">#REF!</definedName>
    <definedName name="__________ASS2" localSheetId="20">#REF!</definedName>
    <definedName name="__________ASS2" localSheetId="22">#REF!</definedName>
    <definedName name="__________ASS2" localSheetId="40">#REF!</definedName>
    <definedName name="__________ASS2" localSheetId="36">#REF!</definedName>
    <definedName name="__________ASS2" localSheetId="24">#REF!</definedName>
    <definedName name="__________ASS2">#REF!</definedName>
    <definedName name="__________crt1">'[11]I-B'!$B$1:$B$65536</definedName>
    <definedName name="__________crt2">'[11]I-BR'!$B$1:$B$65536</definedName>
    <definedName name="__________EPZ1">[6]Sheet4!$F$428:$F$519</definedName>
    <definedName name="__________EPZ2">[6]Sheet4!$S$326:$S$417</definedName>
    <definedName name="__________FMT1">'[10]I-B'!$D$1:$D$65536</definedName>
    <definedName name="__________FMT2">'[11]I-BR'!$E$1:$E$65536</definedName>
    <definedName name="__________LIA1" localSheetId="42">#REF!</definedName>
    <definedName name="__________LIA1" localSheetId="48">#REF!</definedName>
    <definedName name="__________LIA1" localSheetId="46">#REF!</definedName>
    <definedName name="__________LIA1" localSheetId="43">#REF!</definedName>
    <definedName name="__________LIA1" localSheetId="37">#REF!</definedName>
    <definedName name="__________LIA1" localSheetId="38">#REF!</definedName>
    <definedName name="__________LIA1" localSheetId="39">#REF!</definedName>
    <definedName name="__________LIA1" localSheetId="20">#REF!</definedName>
    <definedName name="__________LIA1" localSheetId="22">#REF!</definedName>
    <definedName name="__________LIA1" localSheetId="40">#REF!</definedName>
    <definedName name="__________LIA1" localSheetId="36">#REF!</definedName>
    <definedName name="__________LIA1" localSheetId="24">#REF!</definedName>
    <definedName name="__________LIA1">#REF!</definedName>
    <definedName name="__________LIA2" localSheetId="42">#REF!</definedName>
    <definedName name="__________LIA2" localSheetId="48">#REF!</definedName>
    <definedName name="__________LIA2" localSheetId="46">#REF!</definedName>
    <definedName name="__________LIA2" localSheetId="43">#REF!</definedName>
    <definedName name="__________LIA2" localSheetId="37">#REF!</definedName>
    <definedName name="__________LIA2" localSheetId="38">#REF!</definedName>
    <definedName name="__________LIA2" localSheetId="39">#REF!</definedName>
    <definedName name="__________LIA2" localSheetId="20">#REF!</definedName>
    <definedName name="__________LIA2" localSheetId="22">#REF!</definedName>
    <definedName name="__________LIA2" localSheetId="40">#REF!</definedName>
    <definedName name="__________LIA2" localSheetId="36">#REF!</definedName>
    <definedName name="__________LIA2" localSheetId="24">#REF!</definedName>
    <definedName name="__________LIA2">#REF!</definedName>
    <definedName name="__________LMT1">'[11]I-B'!$G$1:$G$65536</definedName>
    <definedName name="__________LMT2">'[12]I-BR'!$F$1:$F$65536</definedName>
    <definedName name="__________PL1" localSheetId="42">#REF!</definedName>
    <definedName name="__________PL1" localSheetId="48">#REF!</definedName>
    <definedName name="__________PL1" localSheetId="46">#REF!</definedName>
    <definedName name="__________PL1" localSheetId="43">#REF!</definedName>
    <definedName name="__________PL1" localSheetId="37">#REF!</definedName>
    <definedName name="__________PL1" localSheetId="38">#REF!</definedName>
    <definedName name="__________PL1" localSheetId="39">#REF!</definedName>
    <definedName name="__________PL1" localSheetId="20">#REF!</definedName>
    <definedName name="__________PL1" localSheetId="22">#REF!</definedName>
    <definedName name="__________PL1" localSheetId="40">#REF!</definedName>
    <definedName name="__________PL1" localSheetId="36">#REF!</definedName>
    <definedName name="__________PL1" localSheetId="24">#REF!</definedName>
    <definedName name="__________PL1">#REF!</definedName>
    <definedName name="__________PL2" localSheetId="42">#REF!</definedName>
    <definedName name="__________PL2" localSheetId="48">#REF!</definedName>
    <definedName name="__________PL2" localSheetId="46">#REF!</definedName>
    <definedName name="__________PL2" localSheetId="43">#REF!</definedName>
    <definedName name="__________PL2" localSheetId="37">#REF!</definedName>
    <definedName name="__________PL2" localSheetId="38">#REF!</definedName>
    <definedName name="__________PL2" localSheetId="39">#REF!</definedName>
    <definedName name="__________PL2" localSheetId="20">#REF!</definedName>
    <definedName name="__________PL2" localSheetId="22">#REF!</definedName>
    <definedName name="__________PL2" localSheetId="40">#REF!</definedName>
    <definedName name="__________PL2" localSheetId="36">#REF!</definedName>
    <definedName name="__________PL2" localSheetId="24">#REF!</definedName>
    <definedName name="__________PL2">#REF!</definedName>
    <definedName name="__________PP2" localSheetId="42">#REF!</definedName>
    <definedName name="__________PP2" localSheetId="48">#REF!</definedName>
    <definedName name="__________PP2" localSheetId="46">#REF!</definedName>
    <definedName name="__________PP2" localSheetId="43">#REF!</definedName>
    <definedName name="__________PP2" localSheetId="37">#REF!</definedName>
    <definedName name="__________PP2" localSheetId="38">#REF!</definedName>
    <definedName name="__________PP2" localSheetId="39">#REF!</definedName>
    <definedName name="__________PP2" localSheetId="20">#REF!</definedName>
    <definedName name="__________PP2" localSheetId="22">#REF!</definedName>
    <definedName name="__________PP2" localSheetId="40">#REF!</definedName>
    <definedName name="__________PP2" localSheetId="36">#REF!</definedName>
    <definedName name="__________PP2" localSheetId="24">#REF!</definedName>
    <definedName name="__________PP2">#REF!</definedName>
    <definedName name="__________PP3" localSheetId="42">#REF!</definedName>
    <definedName name="__________PP3" localSheetId="48">#REF!</definedName>
    <definedName name="__________PP3" localSheetId="46">#REF!</definedName>
    <definedName name="__________PP3" localSheetId="43">#REF!</definedName>
    <definedName name="__________PP3" localSheetId="37">#REF!</definedName>
    <definedName name="__________PP3" localSheetId="38">#REF!</definedName>
    <definedName name="__________PP3" localSheetId="39">#REF!</definedName>
    <definedName name="__________PP3" localSheetId="20">#REF!</definedName>
    <definedName name="__________PP3" localSheetId="22">#REF!</definedName>
    <definedName name="__________PP3" localSheetId="40">#REF!</definedName>
    <definedName name="__________PP3" localSheetId="36">#REF!</definedName>
    <definedName name="__________PP3" localSheetId="24">#REF!</definedName>
    <definedName name="__________PP3">#REF!</definedName>
    <definedName name="__________REC1999">'[7]RC-0997'!$B$132:$Q$171</definedName>
    <definedName name="__________tam2" hidden="1">#REF!</definedName>
    <definedName name="__________UAE1">[6]Sheet4!$D$116:$D$207</definedName>
    <definedName name="__________UAE2">[6]Sheet4!$Q$14:$Q$105</definedName>
    <definedName name="__________UK1">[6]Sheet4!$F$324:$F$415</definedName>
    <definedName name="__________UK2">[6]Sheet4!$S$222:$S$313</definedName>
    <definedName name="__________USA1">[6]Sheet4!$D$428:$D$519</definedName>
    <definedName name="__________USA2">[6]Sheet4!$Q$326:$Q$417</definedName>
    <definedName name="_________ASH1" localSheetId="48">[13]Sheet4!$B$524:$E$625</definedName>
    <definedName name="_________ASH1" localSheetId="47">[13]Sheet4!$B$524:$E$625</definedName>
    <definedName name="_________ASH1" localSheetId="46">[13]Sheet4!$B$524:$E$625</definedName>
    <definedName name="_________ASH1" localSheetId="43">[13]Sheet4!$B$524:$E$625</definedName>
    <definedName name="_________ASH1" localSheetId="37">[13]Sheet4!$B$524:$E$625</definedName>
    <definedName name="_________ASH1" localSheetId="38">[13]Sheet4!$B$524:$E$625</definedName>
    <definedName name="_________ASH1" localSheetId="39">[13]Sheet4!$B$524:$E$625</definedName>
    <definedName name="_________ASH1">[6]Sheet4!$B$524:$E$625</definedName>
    <definedName name="_________ASH2" localSheetId="48">[13]Sheet4!$P$422:$Q$523</definedName>
    <definedName name="_________ASH2" localSheetId="47">[13]Sheet4!$P$422:$Q$523</definedName>
    <definedName name="_________ASH2" localSheetId="46">[13]Sheet4!$P$422:$Q$523</definedName>
    <definedName name="_________ASH2" localSheetId="43">[13]Sheet4!$P$422:$Q$523</definedName>
    <definedName name="_________ASH2" localSheetId="37">[13]Sheet4!$P$422:$Q$523</definedName>
    <definedName name="_________ASH2" localSheetId="38">[13]Sheet4!$P$422:$Q$523</definedName>
    <definedName name="_________ASH2" localSheetId="39">[13]Sheet4!$P$422:$Q$523</definedName>
    <definedName name="_________ASH2">[6]Sheet4!$P$422:$Q$523</definedName>
    <definedName name="_________ASS1" localSheetId="42">#REF!</definedName>
    <definedName name="_________ASS1" localSheetId="48">#REF!</definedName>
    <definedName name="_________ASS1" localSheetId="47">#REF!</definedName>
    <definedName name="_________ASS1" localSheetId="46">#REF!</definedName>
    <definedName name="_________ASS1" localSheetId="43">#REF!</definedName>
    <definedName name="_________ASS1" localSheetId="37">#REF!</definedName>
    <definedName name="_________ASS1" localSheetId="38">#REF!</definedName>
    <definedName name="_________ASS1" localSheetId="39">#REF!</definedName>
    <definedName name="_________ASS1" localSheetId="20">#REF!</definedName>
    <definedName name="_________ASS1" localSheetId="22">#REF!</definedName>
    <definedName name="_________ASS1" localSheetId="40">#REF!</definedName>
    <definedName name="_________ASS1" localSheetId="36">#REF!</definedName>
    <definedName name="_________ASS1" localSheetId="24">#REF!</definedName>
    <definedName name="_________ASS1">#REF!</definedName>
    <definedName name="_________ASS2" localSheetId="42">#REF!</definedName>
    <definedName name="_________ASS2" localSheetId="48">#REF!</definedName>
    <definedName name="_________ASS2" localSheetId="47">#REF!</definedName>
    <definedName name="_________ASS2" localSheetId="46">#REF!</definedName>
    <definedName name="_________ASS2" localSheetId="43">#REF!</definedName>
    <definedName name="_________ASS2" localSheetId="37">#REF!</definedName>
    <definedName name="_________ASS2" localSheetId="38">#REF!</definedName>
    <definedName name="_________ASS2" localSheetId="39">#REF!</definedName>
    <definedName name="_________ASS2" localSheetId="20">#REF!</definedName>
    <definedName name="_________ASS2" localSheetId="22">#REF!</definedName>
    <definedName name="_________ASS2" localSheetId="40">#REF!</definedName>
    <definedName name="_________ASS2" localSheetId="36">#REF!</definedName>
    <definedName name="_________ASS2" localSheetId="24">#REF!</definedName>
    <definedName name="_________ASS2">#REF!</definedName>
    <definedName name="_________crt1">'[11]I-B'!$B$1:$B$65536</definedName>
    <definedName name="_________crt2">'[12]I-BR'!$A$1:$A$65536</definedName>
    <definedName name="_________EPZ1" localSheetId="48">[13]Sheet4!$F$428:$F$519</definedName>
    <definedName name="_________EPZ1" localSheetId="47">[13]Sheet4!$F$428:$F$519</definedName>
    <definedName name="_________EPZ1" localSheetId="46">[13]Sheet4!$F$428:$F$519</definedName>
    <definedName name="_________EPZ1" localSheetId="43">[13]Sheet4!$F$428:$F$519</definedName>
    <definedName name="_________EPZ1" localSheetId="37">[13]Sheet4!$F$428:$F$519</definedName>
    <definedName name="_________EPZ1" localSheetId="38">[13]Sheet4!$F$428:$F$519</definedName>
    <definedName name="_________EPZ1" localSheetId="39">[13]Sheet4!$F$428:$F$519</definedName>
    <definedName name="_________EPZ1">[6]Sheet4!$F$428:$F$519</definedName>
    <definedName name="_________EPZ2" localSheetId="48">[13]Sheet4!$S$326:$S$417</definedName>
    <definedName name="_________EPZ2" localSheetId="47">[13]Sheet4!$S$326:$S$417</definedName>
    <definedName name="_________EPZ2" localSheetId="46">[13]Sheet4!$S$326:$S$417</definedName>
    <definedName name="_________EPZ2" localSheetId="43">[13]Sheet4!$S$326:$S$417</definedName>
    <definedName name="_________EPZ2" localSheetId="37">[13]Sheet4!$S$326:$S$417</definedName>
    <definedName name="_________EPZ2" localSheetId="38">[13]Sheet4!$S$326:$S$417</definedName>
    <definedName name="_________EPZ2" localSheetId="39">[13]Sheet4!$S$326:$S$417</definedName>
    <definedName name="_________EPZ2">[6]Sheet4!$S$326:$S$417</definedName>
    <definedName name="_________FMT1">'[11]I-B'!$E$1:$E$65536</definedName>
    <definedName name="_________FMT2">'[12]I-BR'!$D$1:$D$65536</definedName>
    <definedName name="_________LIA1" localSheetId="42">#REF!</definedName>
    <definedName name="_________LIA1" localSheetId="48">#REF!</definedName>
    <definedName name="_________LIA1" localSheetId="47">#REF!</definedName>
    <definedName name="_________LIA1" localSheetId="46">#REF!</definedName>
    <definedName name="_________LIA1" localSheetId="43">#REF!</definedName>
    <definedName name="_________LIA1" localSheetId="37">#REF!</definedName>
    <definedName name="_________LIA1" localSheetId="38">#REF!</definedName>
    <definedName name="_________LIA1" localSheetId="39">#REF!</definedName>
    <definedName name="_________LIA1" localSheetId="20">#REF!</definedName>
    <definedName name="_________LIA1" localSheetId="22">#REF!</definedName>
    <definedName name="_________LIA1" localSheetId="40">#REF!</definedName>
    <definedName name="_________LIA1" localSheetId="36">#REF!</definedName>
    <definedName name="_________LIA1" localSheetId="24">#REF!</definedName>
    <definedName name="_________LIA1">#REF!</definedName>
    <definedName name="_________LIA2" localSheetId="42">#REF!</definedName>
    <definedName name="_________LIA2" localSheetId="48">#REF!</definedName>
    <definedName name="_________LIA2" localSheetId="47">#REF!</definedName>
    <definedName name="_________LIA2" localSheetId="46">#REF!</definedName>
    <definedName name="_________LIA2" localSheetId="43">#REF!</definedName>
    <definedName name="_________LIA2" localSheetId="37">#REF!</definedName>
    <definedName name="_________LIA2" localSheetId="38">#REF!</definedName>
    <definedName name="_________LIA2" localSheetId="39">#REF!</definedName>
    <definedName name="_________LIA2" localSheetId="20">#REF!</definedName>
    <definedName name="_________LIA2" localSheetId="22">#REF!</definedName>
    <definedName name="_________LIA2" localSheetId="40">#REF!</definedName>
    <definedName name="_________LIA2" localSheetId="36">#REF!</definedName>
    <definedName name="_________LIA2" localSheetId="24">#REF!</definedName>
    <definedName name="_________LIA2">#REF!</definedName>
    <definedName name="_________LMT1">'[11]I-B'!$G$1:$G$65536</definedName>
    <definedName name="_________LMT2">'[11]I-BR'!$G$1:$G$65536</definedName>
    <definedName name="_________LN2" localSheetId="42">#REF!</definedName>
    <definedName name="_________LN2" localSheetId="48">#REF!</definedName>
    <definedName name="_________LN2" localSheetId="46">#REF!</definedName>
    <definedName name="_________LN2" localSheetId="43">#REF!</definedName>
    <definedName name="_________LN2" localSheetId="37">#REF!</definedName>
    <definedName name="_________LN2" localSheetId="38">#REF!</definedName>
    <definedName name="_________LN2" localSheetId="39">#REF!</definedName>
    <definedName name="_________LN2" localSheetId="22">#REF!</definedName>
    <definedName name="_________LN2" localSheetId="40">#REF!</definedName>
    <definedName name="_________LN2" localSheetId="36">#REF!</definedName>
    <definedName name="_________LN2">#REF!</definedName>
    <definedName name="_________PL1" localSheetId="42">#REF!</definedName>
    <definedName name="_________PL1" localSheetId="48">#REF!</definedName>
    <definedName name="_________PL1" localSheetId="47">#REF!</definedName>
    <definedName name="_________PL1" localSheetId="46">#REF!</definedName>
    <definedName name="_________PL1" localSheetId="43">#REF!</definedName>
    <definedName name="_________PL1" localSheetId="37">#REF!</definedName>
    <definedName name="_________PL1" localSheetId="38">#REF!</definedName>
    <definedName name="_________PL1" localSheetId="39">#REF!</definedName>
    <definedName name="_________PL1" localSheetId="20">#REF!</definedName>
    <definedName name="_________PL1" localSheetId="22">#REF!</definedName>
    <definedName name="_________PL1" localSheetId="40">#REF!</definedName>
    <definedName name="_________PL1" localSheetId="36">#REF!</definedName>
    <definedName name="_________PL1" localSheetId="24">#REF!</definedName>
    <definedName name="_________PL1">#REF!</definedName>
    <definedName name="_________PL2" localSheetId="42">#REF!</definedName>
    <definedName name="_________PL2" localSheetId="48">#REF!</definedName>
    <definedName name="_________PL2" localSheetId="47">#REF!</definedName>
    <definedName name="_________PL2" localSheetId="46">#REF!</definedName>
    <definedName name="_________PL2" localSheetId="43">#REF!</definedName>
    <definedName name="_________PL2" localSheetId="37">#REF!</definedName>
    <definedName name="_________PL2" localSheetId="38">#REF!</definedName>
    <definedName name="_________PL2" localSheetId="39">#REF!</definedName>
    <definedName name="_________PL2" localSheetId="20">#REF!</definedName>
    <definedName name="_________PL2" localSheetId="22">#REF!</definedName>
    <definedName name="_________PL2" localSheetId="40">#REF!</definedName>
    <definedName name="_________PL2" localSheetId="36">#REF!</definedName>
    <definedName name="_________PL2" localSheetId="24">#REF!</definedName>
    <definedName name="_________PL2">#REF!</definedName>
    <definedName name="_________PP2" localSheetId="42">#REF!</definedName>
    <definedName name="_________PP2" localSheetId="48">#REF!</definedName>
    <definedName name="_________PP2" localSheetId="47">#REF!</definedName>
    <definedName name="_________PP2" localSheetId="46">#REF!</definedName>
    <definedName name="_________PP2" localSheetId="43">#REF!</definedName>
    <definedName name="_________PP2" localSheetId="37">#REF!</definedName>
    <definedName name="_________PP2" localSheetId="38">#REF!</definedName>
    <definedName name="_________PP2" localSheetId="39">#REF!</definedName>
    <definedName name="_________PP2" localSheetId="20">#REF!</definedName>
    <definedName name="_________PP2" localSheetId="22">#REF!</definedName>
    <definedName name="_________PP2" localSheetId="40">#REF!</definedName>
    <definedName name="_________PP2" localSheetId="36">#REF!</definedName>
    <definedName name="_________PP2" localSheetId="24">#REF!</definedName>
    <definedName name="_________PP2">#REF!</definedName>
    <definedName name="_________PP3" localSheetId="42">#REF!</definedName>
    <definedName name="_________PP3" localSheetId="48">#REF!</definedName>
    <definedName name="_________PP3" localSheetId="47">#REF!</definedName>
    <definedName name="_________PP3" localSheetId="46">#REF!</definedName>
    <definedName name="_________PP3" localSheetId="43">#REF!</definedName>
    <definedName name="_________PP3" localSheetId="37">#REF!</definedName>
    <definedName name="_________PP3" localSheetId="38">#REF!</definedName>
    <definedName name="_________PP3" localSheetId="39">#REF!</definedName>
    <definedName name="_________PP3" localSheetId="20">#REF!</definedName>
    <definedName name="_________PP3" localSheetId="22">#REF!</definedName>
    <definedName name="_________PP3" localSheetId="40">#REF!</definedName>
    <definedName name="_________PP3" localSheetId="36">#REF!</definedName>
    <definedName name="_________PP3" localSheetId="24">#REF!</definedName>
    <definedName name="_________PP3">#REF!</definedName>
    <definedName name="_________REC1999">'[7]RC-0997'!$B$132:$Q$171</definedName>
    <definedName name="_________tam2" hidden="1">#REF!</definedName>
    <definedName name="_________UAE1" localSheetId="48">[13]Sheet4!$D$116:$D$207</definedName>
    <definedName name="_________UAE1" localSheetId="47">[13]Sheet4!$D$116:$D$207</definedName>
    <definedName name="_________UAE1" localSheetId="46">[13]Sheet4!$D$116:$D$207</definedName>
    <definedName name="_________UAE1" localSheetId="43">[13]Sheet4!$D$116:$D$207</definedName>
    <definedName name="_________UAE1" localSheetId="37">[13]Sheet4!$D$116:$D$207</definedName>
    <definedName name="_________UAE1" localSheetId="38">[13]Sheet4!$D$116:$D$207</definedName>
    <definedName name="_________UAE1" localSheetId="39">[13]Sheet4!$D$116:$D$207</definedName>
    <definedName name="_________UAE1">[6]Sheet4!$D$116:$D$207</definedName>
    <definedName name="_________UAE2" localSheetId="48">[13]Sheet4!$Q$14:$Q$105</definedName>
    <definedName name="_________UAE2" localSheetId="47">[13]Sheet4!$Q$14:$Q$105</definedName>
    <definedName name="_________UAE2" localSheetId="46">[13]Sheet4!$Q$14:$Q$105</definedName>
    <definedName name="_________UAE2" localSheetId="43">[13]Sheet4!$Q$14:$Q$105</definedName>
    <definedName name="_________UAE2" localSheetId="37">[13]Sheet4!$Q$14:$Q$105</definedName>
    <definedName name="_________UAE2" localSheetId="38">[13]Sheet4!$Q$14:$Q$105</definedName>
    <definedName name="_________UAE2" localSheetId="39">[13]Sheet4!$Q$14:$Q$105</definedName>
    <definedName name="_________UAE2">[6]Sheet4!$Q$14:$Q$105</definedName>
    <definedName name="_________UK1" localSheetId="48">[13]Sheet4!$F$324:$F$415</definedName>
    <definedName name="_________UK1" localSheetId="47">[13]Sheet4!$F$324:$F$415</definedName>
    <definedName name="_________UK1" localSheetId="46">[13]Sheet4!$F$324:$F$415</definedName>
    <definedName name="_________UK1" localSheetId="43">[13]Sheet4!$F$324:$F$415</definedName>
    <definedName name="_________UK1" localSheetId="37">[13]Sheet4!$F$324:$F$415</definedName>
    <definedName name="_________UK1" localSheetId="38">[13]Sheet4!$F$324:$F$415</definedName>
    <definedName name="_________UK1" localSheetId="39">[13]Sheet4!$F$324:$F$415</definedName>
    <definedName name="_________UK1">[6]Sheet4!$F$324:$F$415</definedName>
    <definedName name="_________UK2" localSheetId="48">[13]Sheet4!$S$222:$S$313</definedName>
    <definedName name="_________UK2" localSheetId="47">[13]Sheet4!$S$222:$S$313</definedName>
    <definedName name="_________UK2" localSheetId="46">[13]Sheet4!$S$222:$S$313</definedName>
    <definedName name="_________UK2" localSheetId="43">[13]Sheet4!$S$222:$S$313</definedName>
    <definedName name="_________UK2" localSheetId="37">[13]Sheet4!$S$222:$S$313</definedName>
    <definedName name="_________UK2" localSheetId="38">[13]Sheet4!$S$222:$S$313</definedName>
    <definedName name="_________UK2" localSheetId="39">[13]Sheet4!$S$222:$S$313</definedName>
    <definedName name="_________UK2">[6]Sheet4!$S$222:$S$313</definedName>
    <definedName name="_________USA1" localSheetId="48">[13]Sheet4!$D$428:$D$519</definedName>
    <definedName name="_________USA1" localSheetId="47">[13]Sheet4!$D$428:$D$519</definedName>
    <definedName name="_________USA1" localSheetId="46">[13]Sheet4!$D$428:$D$519</definedName>
    <definedName name="_________USA1" localSheetId="43">[13]Sheet4!$D$428:$D$519</definedName>
    <definedName name="_________USA1" localSheetId="37">[13]Sheet4!$D$428:$D$519</definedName>
    <definedName name="_________USA1" localSheetId="38">[13]Sheet4!$D$428:$D$519</definedName>
    <definedName name="_________USA1" localSheetId="39">[13]Sheet4!$D$428:$D$519</definedName>
    <definedName name="_________USA1">[6]Sheet4!$D$428:$D$519</definedName>
    <definedName name="_________USA2" localSheetId="48">[13]Sheet4!$Q$326:$Q$417</definedName>
    <definedName name="_________USA2" localSheetId="47">[13]Sheet4!$Q$326:$Q$417</definedName>
    <definedName name="_________USA2" localSheetId="46">[13]Sheet4!$Q$326:$Q$417</definedName>
    <definedName name="_________USA2" localSheetId="43">[13]Sheet4!$Q$326:$Q$417</definedName>
    <definedName name="_________USA2" localSheetId="37">[13]Sheet4!$Q$326:$Q$417</definedName>
    <definedName name="_________USA2" localSheetId="38">[13]Sheet4!$Q$326:$Q$417</definedName>
    <definedName name="_________USA2" localSheetId="39">[13]Sheet4!$Q$326:$Q$417</definedName>
    <definedName name="_________USA2">[6]Sheet4!$Q$326:$Q$417</definedName>
    <definedName name="________ASH1" localSheetId="48">[13]Sheet4!$B$524:$E$625</definedName>
    <definedName name="________ASH1" localSheetId="47">[13]Sheet4!$B$524:$E$625</definedName>
    <definedName name="________ASH1" localSheetId="46">[13]Sheet4!$B$524:$E$625</definedName>
    <definedName name="________ASH1" localSheetId="43">[13]Sheet4!$B$524:$E$625</definedName>
    <definedName name="________ASH1" localSheetId="37">[13]Sheet4!$B$524:$E$625</definedName>
    <definedName name="________ASH1" localSheetId="38">[13]Sheet4!$B$524:$E$625</definedName>
    <definedName name="________ASH1" localSheetId="39">[13]Sheet4!$B$524:$E$625</definedName>
    <definedName name="________ASH1">[6]Sheet4!$B$524:$E$625</definedName>
    <definedName name="________ASH2" localSheetId="48">[13]Sheet4!$P$422:$Q$523</definedName>
    <definedName name="________ASH2" localSheetId="47">[13]Sheet4!$P$422:$Q$523</definedName>
    <definedName name="________ASH2" localSheetId="46">[13]Sheet4!$P$422:$Q$523</definedName>
    <definedName name="________ASH2" localSheetId="43">[13]Sheet4!$P$422:$Q$523</definedName>
    <definedName name="________ASH2" localSheetId="37">[13]Sheet4!$P$422:$Q$523</definedName>
    <definedName name="________ASH2" localSheetId="38">[13]Sheet4!$P$422:$Q$523</definedName>
    <definedName name="________ASH2" localSheetId="39">[13]Sheet4!$P$422:$Q$523</definedName>
    <definedName name="________ASH2">[6]Sheet4!$P$422:$Q$523</definedName>
    <definedName name="________ASS1" localSheetId="42">'[8]Abu Dhabi'!#REF!</definedName>
    <definedName name="________ASS1" localSheetId="48">#REF!</definedName>
    <definedName name="________ASS1" localSheetId="47">#REF!</definedName>
    <definedName name="________ASS1" localSheetId="46">#REF!</definedName>
    <definedName name="________ASS1" localSheetId="43">#REF!</definedName>
    <definedName name="________ASS1" localSheetId="37">#REF!</definedName>
    <definedName name="________ASS1" localSheetId="38">#REF!</definedName>
    <definedName name="________ASS1" localSheetId="39">#REF!</definedName>
    <definedName name="________ASS1" localSheetId="22">'[8]Abu Dhabi'!#REF!</definedName>
    <definedName name="________ASS1" localSheetId="40">'[8]Abu Dhabi'!#REF!</definedName>
    <definedName name="________ASS1" localSheetId="36">'[8]Abu Dhabi'!#REF!</definedName>
    <definedName name="________ASS1">'[8]Abu Dhabi'!#REF!</definedName>
    <definedName name="________ASS2" localSheetId="42">[9]BSDOMOVS!#REF!</definedName>
    <definedName name="________ASS2" localSheetId="48">#REF!</definedName>
    <definedName name="________ASS2" localSheetId="47">#REF!</definedName>
    <definedName name="________ASS2" localSheetId="46">#REF!</definedName>
    <definedName name="________ASS2" localSheetId="43">#REF!</definedName>
    <definedName name="________ASS2" localSheetId="37">#REF!</definedName>
    <definedName name="________ASS2" localSheetId="38">#REF!</definedName>
    <definedName name="________ASS2" localSheetId="39">#REF!</definedName>
    <definedName name="________ASS2" localSheetId="22">[9]BSDOMOVS!#REF!</definedName>
    <definedName name="________ASS2" localSheetId="40">[9]BSDOMOVS!#REF!</definedName>
    <definedName name="________ASS2" localSheetId="36">[9]BSDOMOVS!#REF!</definedName>
    <definedName name="________ASS2">[9]BSDOMOVS!#REF!</definedName>
    <definedName name="________crt1">'[12]I-B'!$A$1:$A$65536</definedName>
    <definedName name="________crt2">'[11]I-BR'!$B$1:$B$65536</definedName>
    <definedName name="________EPZ1" localSheetId="48">[13]Sheet4!$F$428:$F$519</definedName>
    <definedName name="________EPZ1" localSheetId="47">[13]Sheet4!$F$428:$F$519</definedName>
    <definedName name="________EPZ1" localSheetId="46">[13]Sheet4!$F$428:$F$519</definedName>
    <definedName name="________EPZ1" localSheetId="43">[13]Sheet4!$F$428:$F$519</definedName>
    <definedName name="________EPZ1" localSheetId="37">[13]Sheet4!$F$428:$F$519</definedName>
    <definedName name="________EPZ1" localSheetId="38">[13]Sheet4!$F$428:$F$519</definedName>
    <definedName name="________EPZ1" localSheetId="39">[13]Sheet4!$F$428:$F$519</definedName>
    <definedName name="________EPZ1">[6]Sheet4!$F$428:$F$519</definedName>
    <definedName name="________EPZ2" localSheetId="48">[13]Sheet4!$S$326:$S$417</definedName>
    <definedName name="________EPZ2" localSheetId="47">[13]Sheet4!$S$326:$S$417</definedName>
    <definedName name="________EPZ2" localSheetId="46">[13]Sheet4!$S$326:$S$417</definedName>
    <definedName name="________EPZ2" localSheetId="43">[13]Sheet4!$S$326:$S$417</definedName>
    <definedName name="________EPZ2" localSheetId="37">[13]Sheet4!$S$326:$S$417</definedName>
    <definedName name="________EPZ2" localSheetId="38">[13]Sheet4!$S$326:$S$417</definedName>
    <definedName name="________EPZ2" localSheetId="39">[13]Sheet4!$S$326:$S$417</definedName>
    <definedName name="________EPZ2">[6]Sheet4!$S$326:$S$417</definedName>
    <definedName name="________FMT1">'[11]I-B'!$E$1:$E$65536</definedName>
    <definedName name="________FMT2">'[11]I-BR'!$E$1:$E$65536</definedName>
    <definedName name="________hub0207" localSheetId="42">[14]AL905!#REF!</definedName>
    <definedName name="________hub0207" localSheetId="48">[14]AL905!#REF!</definedName>
    <definedName name="________hub0207" localSheetId="46">[14]AL905!#REF!</definedName>
    <definedName name="________hub0207" localSheetId="37">[14]AL905!#REF!</definedName>
    <definedName name="________hub0207" localSheetId="38">[14]AL905!#REF!</definedName>
    <definedName name="________hub0207" localSheetId="39">[14]AL905!#REF!</definedName>
    <definedName name="________hub0207" localSheetId="22">[14]AL905!#REF!</definedName>
    <definedName name="________hub0207" localSheetId="40">[14]AL905!#REF!</definedName>
    <definedName name="________hub0207" localSheetId="36">[14]AL905!#REF!</definedName>
    <definedName name="________hub0207">[14]AL905!#REF!</definedName>
    <definedName name="________jun99">'[15]PUR&amp;SAL'!#REF!</definedName>
    <definedName name="________LIA1" localSheetId="42">#REF!</definedName>
    <definedName name="________LIA1" localSheetId="48">#REF!</definedName>
    <definedName name="________LIA1" localSheetId="47">#REF!</definedName>
    <definedName name="________LIA1" localSheetId="46">#REF!</definedName>
    <definedName name="________LIA1" localSheetId="43">#REF!</definedName>
    <definedName name="________LIA1" localSheetId="37">#REF!</definedName>
    <definedName name="________LIA1" localSheetId="38">#REF!</definedName>
    <definedName name="________LIA1" localSheetId="39">#REF!</definedName>
    <definedName name="________LIA1" localSheetId="20">#REF!</definedName>
    <definedName name="________LIA1" localSheetId="22">#REF!</definedName>
    <definedName name="________LIA1" localSheetId="40">#REF!</definedName>
    <definedName name="________LIA1" localSheetId="36">#REF!</definedName>
    <definedName name="________LIA1" localSheetId="24">#REF!</definedName>
    <definedName name="________LIA1">#REF!</definedName>
    <definedName name="________LIA2" localSheetId="42">#REF!</definedName>
    <definedName name="________LIA2" localSheetId="48">#REF!</definedName>
    <definedName name="________LIA2" localSheetId="47">#REF!</definedName>
    <definedName name="________LIA2" localSheetId="46">#REF!</definedName>
    <definedName name="________LIA2" localSheetId="43">#REF!</definedName>
    <definedName name="________LIA2" localSheetId="37">#REF!</definedName>
    <definedName name="________LIA2" localSheetId="38">#REF!</definedName>
    <definedName name="________LIA2" localSheetId="39">#REF!</definedName>
    <definedName name="________LIA2" localSheetId="20">#REF!</definedName>
    <definedName name="________LIA2" localSheetId="22">#REF!</definedName>
    <definedName name="________LIA2" localSheetId="40">#REF!</definedName>
    <definedName name="________LIA2" localSheetId="36">#REF!</definedName>
    <definedName name="________LIA2" localSheetId="24">#REF!</definedName>
    <definedName name="________LIA2">#REF!</definedName>
    <definedName name="________LMT1">'[12]I-B'!$F$1:$F$65536</definedName>
    <definedName name="________LMT2">'[11]I-BR'!$G$1:$G$65536</definedName>
    <definedName name="________PL1" localSheetId="42">#REF!</definedName>
    <definedName name="________PL1" localSheetId="48">#REF!</definedName>
    <definedName name="________PL1" localSheetId="47">#REF!</definedName>
    <definedName name="________PL1" localSheetId="46">#REF!</definedName>
    <definedName name="________PL1" localSheetId="43">#REF!</definedName>
    <definedName name="________PL1" localSheetId="37">#REF!</definedName>
    <definedName name="________PL1" localSheetId="38">#REF!</definedName>
    <definedName name="________PL1" localSheetId="39">#REF!</definedName>
    <definedName name="________PL1" localSheetId="20">#REF!</definedName>
    <definedName name="________PL1" localSheetId="22">#REF!</definedName>
    <definedName name="________PL1" localSheetId="40">#REF!</definedName>
    <definedName name="________PL1" localSheetId="36">#REF!</definedName>
    <definedName name="________PL1" localSheetId="24">#REF!</definedName>
    <definedName name="________PL1">#REF!</definedName>
    <definedName name="________PL2" localSheetId="42">#REF!</definedName>
    <definedName name="________PL2" localSheetId="48">#REF!</definedName>
    <definedName name="________PL2" localSheetId="47">#REF!</definedName>
    <definedName name="________PL2" localSheetId="46">#REF!</definedName>
    <definedName name="________PL2" localSheetId="43">#REF!</definedName>
    <definedName name="________PL2" localSheetId="37">#REF!</definedName>
    <definedName name="________PL2" localSheetId="38">#REF!</definedName>
    <definedName name="________PL2" localSheetId="39">#REF!</definedName>
    <definedName name="________PL2" localSheetId="20">#REF!</definedName>
    <definedName name="________PL2" localSheetId="22">#REF!</definedName>
    <definedName name="________PL2" localSheetId="40">#REF!</definedName>
    <definedName name="________PL2" localSheetId="36">#REF!</definedName>
    <definedName name="________PL2" localSheetId="24">#REF!</definedName>
    <definedName name="________PL2">#REF!</definedName>
    <definedName name="________PP2" localSheetId="42">#REF!</definedName>
    <definedName name="________PP2" localSheetId="48">#REF!</definedName>
    <definedName name="________PP2" localSheetId="47">#REF!</definedName>
    <definedName name="________PP2" localSheetId="46">#REF!</definedName>
    <definedName name="________PP2" localSheetId="43">#REF!</definedName>
    <definedName name="________PP2" localSheetId="37">#REF!</definedName>
    <definedName name="________PP2" localSheetId="38">#REF!</definedName>
    <definedName name="________PP2" localSheetId="39">#REF!</definedName>
    <definedName name="________PP2" localSheetId="20">#REF!</definedName>
    <definedName name="________PP2" localSheetId="22">#REF!</definedName>
    <definedName name="________PP2" localSheetId="40">#REF!</definedName>
    <definedName name="________PP2" localSheetId="36">#REF!</definedName>
    <definedName name="________PP2" localSheetId="24">#REF!</definedName>
    <definedName name="________PP2">#REF!</definedName>
    <definedName name="________PP3" localSheetId="42">#REF!</definedName>
    <definedName name="________PP3" localSheetId="48">#REF!</definedName>
    <definedName name="________PP3" localSheetId="47">#REF!</definedName>
    <definedName name="________PP3" localSheetId="46">#REF!</definedName>
    <definedName name="________PP3" localSheetId="43">#REF!</definedName>
    <definedName name="________PP3" localSheetId="37">#REF!</definedName>
    <definedName name="________PP3" localSheetId="38">#REF!</definedName>
    <definedName name="________PP3" localSheetId="39">#REF!</definedName>
    <definedName name="________PP3" localSheetId="20">#REF!</definedName>
    <definedName name="________PP3" localSheetId="22">#REF!</definedName>
    <definedName name="________PP3" localSheetId="40">#REF!</definedName>
    <definedName name="________PP3" localSheetId="36">#REF!</definedName>
    <definedName name="________PP3" localSheetId="24">#REF!</definedName>
    <definedName name="________PP3">#REF!</definedName>
    <definedName name="________REC1999">'[7]RC-0997'!$B$132:$Q$171</definedName>
    <definedName name="________SEC107">#REF!</definedName>
    <definedName name="________tam2" hidden="1">#REF!</definedName>
    <definedName name="________UAE1" localSheetId="48">[13]Sheet4!$D$116:$D$207</definedName>
    <definedName name="________UAE1" localSheetId="47">[13]Sheet4!$D$116:$D$207</definedName>
    <definedName name="________UAE1" localSheetId="46">[13]Sheet4!$D$116:$D$207</definedName>
    <definedName name="________UAE1" localSheetId="43">[13]Sheet4!$D$116:$D$207</definedName>
    <definedName name="________UAE1" localSheetId="37">[13]Sheet4!$D$116:$D$207</definedName>
    <definedName name="________UAE1" localSheetId="38">[13]Sheet4!$D$116:$D$207</definedName>
    <definedName name="________UAE1" localSheetId="39">[13]Sheet4!$D$116:$D$207</definedName>
    <definedName name="________UAE1">[6]Sheet4!$D$116:$D$207</definedName>
    <definedName name="________UAE2" localSheetId="48">[13]Sheet4!$Q$14:$Q$105</definedName>
    <definedName name="________UAE2" localSheetId="47">[13]Sheet4!$Q$14:$Q$105</definedName>
    <definedName name="________UAE2" localSheetId="46">[13]Sheet4!$Q$14:$Q$105</definedName>
    <definedName name="________UAE2" localSheetId="43">[13]Sheet4!$Q$14:$Q$105</definedName>
    <definedName name="________UAE2" localSheetId="37">[13]Sheet4!$Q$14:$Q$105</definedName>
    <definedName name="________UAE2" localSheetId="38">[13]Sheet4!$Q$14:$Q$105</definedName>
    <definedName name="________UAE2" localSheetId="39">[13]Sheet4!$Q$14:$Q$105</definedName>
    <definedName name="________UAE2">[6]Sheet4!$Q$14:$Q$105</definedName>
    <definedName name="________UK1" localSheetId="48">[13]Sheet4!$F$324:$F$415</definedName>
    <definedName name="________UK1" localSheetId="47">[13]Sheet4!$F$324:$F$415</definedName>
    <definedName name="________UK1" localSheetId="46">[13]Sheet4!$F$324:$F$415</definedName>
    <definedName name="________UK1" localSheetId="43">[13]Sheet4!$F$324:$F$415</definedName>
    <definedName name="________UK1" localSheetId="37">[13]Sheet4!$F$324:$F$415</definedName>
    <definedName name="________UK1" localSheetId="38">[13]Sheet4!$F$324:$F$415</definedName>
    <definedName name="________UK1" localSheetId="39">[13]Sheet4!$F$324:$F$415</definedName>
    <definedName name="________UK1">[6]Sheet4!$F$324:$F$415</definedName>
    <definedName name="________UK2" localSheetId="48">[13]Sheet4!$S$222:$S$313</definedName>
    <definedName name="________UK2" localSheetId="47">[13]Sheet4!$S$222:$S$313</definedName>
    <definedName name="________UK2" localSheetId="46">[13]Sheet4!$S$222:$S$313</definedName>
    <definedName name="________UK2" localSheetId="43">[13]Sheet4!$S$222:$S$313</definedName>
    <definedName name="________UK2" localSheetId="37">[13]Sheet4!$S$222:$S$313</definedName>
    <definedName name="________UK2" localSheetId="38">[13]Sheet4!$S$222:$S$313</definedName>
    <definedName name="________UK2" localSheetId="39">[13]Sheet4!$S$222:$S$313</definedName>
    <definedName name="________UK2">[6]Sheet4!$S$222:$S$313</definedName>
    <definedName name="________USA1" localSheetId="48">[13]Sheet4!$D$428:$D$519</definedName>
    <definedName name="________USA1" localSheetId="47">[13]Sheet4!$D$428:$D$519</definedName>
    <definedName name="________USA1" localSheetId="46">[13]Sheet4!$D$428:$D$519</definedName>
    <definedName name="________USA1" localSheetId="43">[13]Sheet4!$D$428:$D$519</definedName>
    <definedName name="________USA1" localSheetId="37">[13]Sheet4!$D$428:$D$519</definedName>
    <definedName name="________USA1" localSheetId="38">[13]Sheet4!$D$428:$D$519</definedName>
    <definedName name="________USA1" localSheetId="39">[13]Sheet4!$D$428:$D$519</definedName>
    <definedName name="________USA1">[6]Sheet4!$D$428:$D$519</definedName>
    <definedName name="________USA2" localSheetId="48">[13]Sheet4!$Q$326:$Q$417</definedName>
    <definedName name="________USA2" localSheetId="47">[13]Sheet4!$Q$326:$Q$417</definedName>
    <definedName name="________USA2" localSheetId="46">[13]Sheet4!$Q$326:$Q$417</definedName>
    <definedName name="________USA2" localSheetId="43">[13]Sheet4!$Q$326:$Q$417</definedName>
    <definedName name="________USA2" localSheetId="37">[13]Sheet4!$Q$326:$Q$417</definedName>
    <definedName name="________USA2" localSheetId="38">[13]Sheet4!$Q$326:$Q$417</definedName>
    <definedName name="________USA2" localSheetId="39">[13]Sheet4!$Q$326:$Q$417</definedName>
    <definedName name="________USA2">[6]Sheet4!$Q$326:$Q$417</definedName>
    <definedName name="________ws1">'[16]Revenue-Fire-Marine-Motor'!#REF!</definedName>
    <definedName name="_______ASH1" localSheetId="48">[13]Sheet4!$B$524:$E$625</definedName>
    <definedName name="_______ASH1" localSheetId="47">[13]Sheet4!$B$524:$E$625</definedName>
    <definedName name="_______ASH1" localSheetId="46">[13]Sheet4!$B$524:$E$625</definedName>
    <definedName name="_______ASH1" localSheetId="43">[13]Sheet4!$B$524:$E$625</definedName>
    <definedName name="_______ASH1" localSheetId="37">[13]Sheet4!$B$524:$E$625</definedName>
    <definedName name="_______ASH1" localSheetId="38">[13]Sheet4!$B$524:$E$625</definedName>
    <definedName name="_______ASH1" localSheetId="39">[13]Sheet4!$B$524:$E$625</definedName>
    <definedName name="_______ASH1">[6]Sheet4!$B$524:$E$625</definedName>
    <definedName name="_______ASH2" localSheetId="48">[13]Sheet4!$P$422:$Q$523</definedName>
    <definedName name="_______ASH2" localSheetId="47">[13]Sheet4!$P$422:$Q$523</definedName>
    <definedName name="_______ASH2" localSheetId="46">[13]Sheet4!$P$422:$Q$523</definedName>
    <definedName name="_______ASH2" localSheetId="43">[13]Sheet4!$P$422:$Q$523</definedName>
    <definedName name="_______ASH2" localSheetId="37">[13]Sheet4!$P$422:$Q$523</definedName>
    <definedName name="_______ASH2" localSheetId="38">[13]Sheet4!$P$422:$Q$523</definedName>
    <definedName name="_______ASH2" localSheetId="39">[13]Sheet4!$P$422:$Q$523</definedName>
    <definedName name="_______ASH2">[6]Sheet4!$P$422:$Q$523</definedName>
    <definedName name="_______ASS1" localSheetId="42">'[8]Abu Dhabi'!#REF!</definedName>
    <definedName name="_______ASS1" localSheetId="48">#REF!</definedName>
    <definedName name="_______ASS1" localSheetId="47">#REF!</definedName>
    <definedName name="_______ASS1" localSheetId="46">#REF!</definedName>
    <definedName name="_______ASS1" localSheetId="43">#REF!</definedName>
    <definedName name="_______ASS1" localSheetId="37">#REF!</definedName>
    <definedName name="_______ASS1" localSheetId="38">#REF!</definedName>
    <definedName name="_______ASS1" localSheetId="39">#REF!</definedName>
    <definedName name="_______ASS1" localSheetId="22">'[8]Abu Dhabi'!#REF!</definedName>
    <definedName name="_______ASS1" localSheetId="40">'[8]Abu Dhabi'!#REF!</definedName>
    <definedName name="_______ASS1" localSheetId="36">'[8]Abu Dhabi'!#REF!</definedName>
    <definedName name="_______ASS1">'[8]Abu Dhabi'!#REF!</definedName>
    <definedName name="_______ASS2" localSheetId="42">[9]BSDOMOVS!#REF!</definedName>
    <definedName name="_______ASS2" localSheetId="48">#REF!</definedName>
    <definedName name="_______ASS2" localSheetId="47">#REF!</definedName>
    <definedName name="_______ASS2" localSheetId="46">#REF!</definedName>
    <definedName name="_______ASS2" localSheetId="43">#REF!</definedName>
    <definedName name="_______ASS2" localSheetId="37">#REF!</definedName>
    <definedName name="_______ASS2" localSheetId="38">#REF!</definedName>
    <definedName name="_______ASS2" localSheetId="39">#REF!</definedName>
    <definedName name="_______ASS2" localSheetId="22">[9]BSDOMOVS!#REF!</definedName>
    <definedName name="_______ASS2" localSheetId="40">[9]BSDOMOVS!#REF!</definedName>
    <definedName name="_______ASS2" localSheetId="36">[9]BSDOMOVS!#REF!</definedName>
    <definedName name="_______ASS2">[9]BSDOMOVS!#REF!</definedName>
    <definedName name="_______crt1">'[11]I-B'!$B$1:$B$65536</definedName>
    <definedName name="_______crt2">'[11]I-BR'!$B$1:$B$65536</definedName>
    <definedName name="_______EPZ1" localSheetId="48">[13]Sheet4!$F$428:$F$519</definedName>
    <definedName name="_______EPZ1" localSheetId="47">[13]Sheet4!$F$428:$F$519</definedName>
    <definedName name="_______EPZ1" localSheetId="46">[13]Sheet4!$F$428:$F$519</definedName>
    <definedName name="_______EPZ1" localSheetId="43">[13]Sheet4!$F$428:$F$519</definedName>
    <definedName name="_______EPZ1" localSheetId="37">[13]Sheet4!$F$428:$F$519</definedName>
    <definedName name="_______EPZ1" localSheetId="38">[13]Sheet4!$F$428:$F$519</definedName>
    <definedName name="_______EPZ1" localSheetId="39">[13]Sheet4!$F$428:$F$519</definedName>
    <definedName name="_______EPZ1">[6]Sheet4!$F$428:$F$519</definedName>
    <definedName name="_______EPZ2" localSheetId="48">[13]Sheet4!$S$326:$S$417</definedName>
    <definedName name="_______EPZ2" localSheetId="47">[13]Sheet4!$S$326:$S$417</definedName>
    <definedName name="_______EPZ2" localSheetId="46">[13]Sheet4!$S$326:$S$417</definedName>
    <definedName name="_______EPZ2" localSheetId="43">[13]Sheet4!$S$326:$S$417</definedName>
    <definedName name="_______EPZ2" localSheetId="37">[13]Sheet4!$S$326:$S$417</definedName>
    <definedName name="_______EPZ2" localSheetId="38">[13]Sheet4!$S$326:$S$417</definedName>
    <definedName name="_______EPZ2" localSheetId="39">[13]Sheet4!$S$326:$S$417</definedName>
    <definedName name="_______EPZ2">[6]Sheet4!$S$326:$S$417</definedName>
    <definedName name="_______FMT1">'[12]I-B'!$D$1:$D$65536</definedName>
    <definedName name="_______FMT2">'[11]I-BR'!$E$1:$E$65536</definedName>
    <definedName name="_______hub0207" localSheetId="42">[17]AL905!#REF!</definedName>
    <definedName name="_______hub0207" localSheetId="48">[17]AL905!#REF!</definedName>
    <definedName name="_______hub0207" localSheetId="46">[17]AL905!#REF!</definedName>
    <definedName name="_______hub0207" localSheetId="37">[17]AL905!#REF!</definedName>
    <definedName name="_______hub0207" localSheetId="38">[17]AL905!#REF!</definedName>
    <definedName name="_______hub0207" localSheetId="39">[17]AL905!#REF!</definedName>
    <definedName name="_______hub0207" localSheetId="22">[17]AL905!#REF!</definedName>
    <definedName name="_______hub0207" localSheetId="40">[17]AL905!#REF!</definedName>
    <definedName name="_______hub0207" localSheetId="36">[17]AL905!#REF!</definedName>
    <definedName name="_______hub0207">[17]AL905!#REF!</definedName>
    <definedName name="_______jun99">'[15]PUR&amp;SAL'!#REF!</definedName>
    <definedName name="_______LIA1" localSheetId="42">#REF!</definedName>
    <definedName name="_______LIA1" localSheetId="48">#REF!</definedName>
    <definedName name="_______LIA1" localSheetId="47">#REF!</definedName>
    <definedName name="_______LIA1" localSheetId="46">#REF!</definedName>
    <definedName name="_______LIA1" localSheetId="43">#REF!</definedName>
    <definedName name="_______LIA1" localSheetId="37">#REF!</definedName>
    <definedName name="_______LIA1" localSheetId="38">#REF!</definedName>
    <definedName name="_______LIA1" localSheetId="39">#REF!</definedName>
    <definedName name="_______LIA1" localSheetId="20">#REF!</definedName>
    <definedName name="_______LIA1" localSheetId="22">#REF!</definedName>
    <definedName name="_______LIA1" localSheetId="40">#REF!</definedName>
    <definedName name="_______LIA1" localSheetId="36">#REF!</definedName>
    <definedName name="_______LIA1" localSheetId="24">#REF!</definedName>
    <definedName name="_______LIA1">#REF!</definedName>
    <definedName name="_______LIA2" localSheetId="42">#REF!</definedName>
    <definedName name="_______LIA2" localSheetId="48">#REF!</definedName>
    <definedName name="_______LIA2" localSheetId="47">#REF!</definedName>
    <definedName name="_______LIA2" localSheetId="46">#REF!</definedName>
    <definedName name="_______LIA2" localSheetId="43">#REF!</definedName>
    <definedName name="_______LIA2" localSheetId="37">#REF!</definedName>
    <definedName name="_______LIA2" localSheetId="38">#REF!</definedName>
    <definedName name="_______LIA2" localSheetId="39">#REF!</definedName>
    <definedName name="_______LIA2" localSheetId="20">#REF!</definedName>
    <definedName name="_______LIA2" localSheetId="22">#REF!</definedName>
    <definedName name="_______LIA2" localSheetId="40">#REF!</definedName>
    <definedName name="_______LIA2" localSheetId="36">#REF!</definedName>
    <definedName name="_______LIA2" localSheetId="24">#REF!</definedName>
    <definedName name="_______LIA2">#REF!</definedName>
    <definedName name="_______LMT1">'[11]I-B'!$G$1:$G$65536</definedName>
    <definedName name="_______LMT2">'[11]I-BR'!$G$1:$G$65536</definedName>
    <definedName name="_______LN2" localSheetId="42">#REF!</definedName>
    <definedName name="_______LN2" localSheetId="48">#REF!</definedName>
    <definedName name="_______LN2" localSheetId="46">#REF!</definedName>
    <definedName name="_______LN2" localSheetId="43">#REF!</definedName>
    <definedName name="_______LN2" localSheetId="37">#REF!</definedName>
    <definedName name="_______LN2" localSheetId="38">#REF!</definedName>
    <definedName name="_______LN2" localSheetId="39">#REF!</definedName>
    <definedName name="_______LN2" localSheetId="22">#REF!</definedName>
    <definedName name="_______LN2" localSheetId="40">#REF!</definedName>
    <definedName name="_______LN2" localSheetId="36">#REF!</definedName>
    <definedName name="_______LN2">#REF!</definedName>
    <definedName name="_______PL1" localSheetId="42">#REF!</definedName>
    <definedName name="_______PL1" localSheetId="48">#REF!</definedName>
    <definedName name="_______PL1" localSheetId="47">#REF!</definedName>
    <definedName name="_______PL1" localSheetId="46">#REF!</definedName>
    <definedName name="_______PL1" localSheetId="43">#REF!</definedName>
    <definedName name="_______PL1" localSheetId="37">#REF!</definedName>
    <definedName name="_______PL1" localSheetId="38">#REF!</definedName>
    <definedName name="_______PL1" localSheetId="39">#REF!</definedName>
    <definedName name="_______PL1" localSheetId="20">#REF!</definedName>
    <definedName name="_______PL1" localSheetId="22">#REF!</definedName>
    <definedName name="_______PL1" localSheetId="40">#REF!</definedName>
    <definedName name="_______PL1" localSheetId="36">#REF!</definedName>
    <definedName name="_______PL1" localSheetId="24">#REF!</definedName>
    <definedName name="_______PL1">#REF!</definedName>
    <definedName name="_______PL2" localSheetId="42">#REF!</definedName>
    <definedName name="_______PL2" localSheetId="48">#REF!</definedName>
    <definedName name="_______PL2" localSheetId="47">#REF!</definedName>
    <definedName name="_______PL2" localSheetId="46">#REF!</definedName>
    <definedName name="_______PL2" localSheetId="43">#REF!</definedName>
    <definedName name="_______PL2" localSheetId="37">#REF!</definedName>
    <definedName name="_______PL2" localSheetId="38">#REF!</definedName>
    <definedName name="_______PL2" localSheetId="39">#REF!</definedName>
    <definedName name="_______PL2" localSheetId="20">#REF!</definedName>
    <definedName name="_______PL2" localSheetId="22">#REF!</definedName>
    <definedName name="_______PL2" localSheetId="40">#REF!</definedName>
    <definedName name="_______PL2" localSheetId="36">#REF!</definedName>
    <definedName name="_______PL2" localSheetId="24">#REF!</definedName>
    <definedName name="_______PL2">#REF!</definedName>
    <definedName name="_______PP2" localSheetId="42">#REF!</definedName>
    <definedName name="_______PP2" localSheetId="48">#REF!</definedName>
    <definedName name="_______PP2" localSheetId="47">#REF!</definedName>
    <definedName name="_______PP2" localSheetId="46">#REF!</definedName>
    <definedName name="_______PP2" localSheetId="43">#REF!</definedName>
    <definedName name="_______PP2" localSheetId="37">#REF!</definedName>
    <definedName name="_______PP2" localSheetId="38">#REF!</definedName>
    <definedName name="_______PP2" localSheetId="39">#REF!</definedName>
    <definedName name="_______PP2" localSheetId="20">#REF!</definedName>
    <definedName name="_______PP2" localSheetId="22">#REF!</definedName>
    <definedName name="_______PP2" localSheetId="40">#REF!</definedName>
    <definedName name="_______PP2" localSheetId="36">#REF!</definedName>
    <definedName name="_______PP2" localSheetId="24">#REF!</definedName>
    <definedName name="_______PP2">#REF!</definedName>
    <definedName name="_______PP3" localSheetId="42">#REF!</definedName>
    <definedName name="_______PP3" localSheetId="48">#REF!</definedName>
    <definedName name="_______PP3" localSheetId="47">#REF!</definedName>
    <definedName name="_______PP3" localSheetId="46">#REF!</definedName>
    <definedName name="_______PP3" localSheetId="43">#REF!</definedName>
    <definedName name="_______PP3" localSheetId="37">#REF!</definedName>
    <definedName name="_______PP3" localSheetId="38">#REF!</definedName>
    <definedName name="_______PP3" localSheetId="39">#REF!</definedName>
    <definedName name="_______PP3" localSheetId="20">#REF!</definedName>
    <definedName name="_______PP3" localSheetId="22">#REF!</definedName>
    <definedName name="_______PP3" localSheetId="40">#REF!</definedName>
    <definedName name="_______PP3" localSheetId="36">#REF!</definedName>
    <definedName name="_______PP3" localSheetId="24">#REF!</definedName>
    <definedName name="_______PP3">#REF!</definedName>
    <definedName name="_______REC1999">'[7]RC-0997'!$B$132:$Q$171</definedName>
    <definedName name="_______SEC107">#REF!</definedName>
    <definedName name="_______tam2" hidden="1">#REF!</definedName>
    <definedName name="_______UAE1" localSheetId="48">[13]Sheet4!$D$116:$D$207</definedName>
    <definedName name="_______UAE1" localSheetId="47">[13]Sheet4!$D$116:$D$207</definedName>
    <definedName name="_______UAE1" localSheetId="46">[13]Sheet4!$D$116:$D$207</definedName>
    <definedName name="_______UAE1" localSheetId="43">[13]Sheet4!$D$116:$D$207</definedName>
    <definedName name="_______UAE1" localSheetId="37">[13]Sheet4!$D$116:$D$207</definedName>
    <definedName name="_______UAE1" localSheetId="38">[13]Sheet4!$D$116:$D$207</definedName>
    <definedName name="_______UAE1" localSheetId="39">[13]Sheet4!$D$116:$D$207</definedName>
    <definedName name="_______UAE1">[6]Sheet4!$D$116:$D$207</definedName>
    <definedName name="_______UAE2" localSheetId="48">[13]Sheet4!$Q$14:$Q$105</definedName>
    <definedName name="_______UAE2" localSheetId="47">[13]Sheet4!$Q$14:$Q$105</definedName>
    <definedName name="_______UAE2" localSheetId="46">[13]Sheet4!$Q$14:$Q$105</definedName>
    <definedName name="_______UAE2" localSheetId="43">[13]Sheet4!$Q$14:$Q$105</definedName>
    <definedName name="_______UAE2" localSheetId="37">[13]Sheet4!$Q$14:$Q$105</definedName>
    <definedName name="_______UAE2" localSheetId="38">[13]Sheet4!$Q$14:$Q$105</definedName>
    <definedName name="_______UAE2" localSheetId="39">[13]Sheet4!$Q$14:$Q$105</definedName>
    <definedName name="_______UAE2">[6]Sheet4!$Q$14:$Q$105</definedName>
    <definedName name="_______UK1" localSheetId="48">[13]Sheet4!$F$324:$F$415</definedName>
    <definedName name="_______UK1" localSheetId="47">[13]Sheet4!$F$324:$F$415</definedName>
    <definedName name="_______UK1" localSheetId="46">[13]Sheet4!$F$324:$F$415</definedName>
    <definedName name="_______UK1" localSheetId="43">[13]Sheet4!$F$324:$F$415</definedName>
    <definedName name="_______UK1" localSheetId="37">[13]Sheet4!$F$324:$F$415</definedName>
    <definedName name="_______UK1" localSheetId="38">[13]Sheet4!$F$324:$F$415</definedName>
    <definedName name="_______UK1" localSheetId="39">[13]Sheet4!$F$324:$F$415</definedName>
    <definedName name="_______UK1">[6]Sheet4!$F$324:$F$415</definedName>
    <definedName name="_______UK2" localSheetId="48">[13]Sheet4!$S$222:$S$313</definedName>
    <definedName name="_______UK2" localSheetId="47">[13]Sheet4!$S$222:$S$313</definedName>
    <definedName name="_______UK2" localSheetId="46">[13]Sheet4!$S$222:$S$313</definedName>
    <definedName name="_______UK2" localSheetId="43">[13]Sheet4!$S$222:$S$313</definedName>
    <definedName name="_______UK2" localSheetId="37">[13]Sheet4!$S$222:$S$313</definedName>
    <definedName name="_______UK2" localSheetId="38">[13]Sheet4!$S$222:$S$313</definedName>
    <definedName name="_______UK2" localSheetId="39">[13]Sheet4!$S$222:$S$313</definedName>
    <definedName name="_______UK2">[6]Sheet4!$S$222:$S$313</definedName>
    <definedName name="_______USA1" localSheetId="48">[13]Sheet4!$D$428:$D$519</definedName>
    <definedName name="_______USA1" localSheetId="47">[13]Sheet4!$D$428:$D$519</definedName>
    <definedName name="_______USA1" localSheetId="46">[13]Sheet4!$D$428:$D$519</definedName>
    <definedName name="_______USA1" localSheetId="43">[13]Sheet4!$D$428:$D$519</definedName>
    <definedName name="_______USA1" localSheetId="37">[13]Sheet4!$D$428:$D$519</definedName>
    <definedName name="_______USA1" localSheetId="38">[13]Sheet4!$D$428:$D$519</definedName>
    <definedName name="_______USA1" localSheetId="39">[13]Sheet4!$D$428:$D$519</definedName>
    <definedName name="_______USA1">[6]Sheet4!$D$428:$D$519</definedName>
    <definedName name="_______USA2" localSheetId="48">[13]Sheet4!$Q$326:$Q$417</definedName>
    <definedName name="_______USA2" localSheetId="47">[13]Sheet4!$Q$326:$Q$417</definedName>
    <definedName name="_______USA2" localSheetId="46">[13]Sheet4!$Q$326:$Q$417</definedName>
    <definedName name="_______USA2" localSheetId="43">[13]Sheet4!$Q$326:$Q$417</definedName>
    <definedName name="_______USA2" localSheetId="37">[13]Sheet4!$Q$326:$Q$417</definedName>
    <definedName name="_______USA2" localSheetId="38">[13]Sheet4!$Q$326:$Q$417</definedName>
    <definedName name="_______USA2" localSheetId="39">[13]Sheet4!$Q$326:$Q$417</definedName>
    <definedName name="_______USA2">[6]Sheet4!$Q$326:$Q$417</definedName>
    <definedName name="_______ws1">'[16]Revenue-Fire-Marine-Motor'!#REF!</definedName>
    <definedName name="______ASH1">[13]Sheet4!$B$524:$E$625</definedName>
    <definedName name="______ASH2">[13]Sheet4!$P$422:$Q$523</definedName>
    <definedName name="______ASS1" localSheetId="42">#REF!</definedName>
    <definedName name="______ASS1" localSheetId="48">#REF!</definedName>
    <definedName name="______ASS1" localSheetId="47">#REF!</definedName>
    <definedName name="______ASS1" localSheetId="46">#REF!</definedName>
    <definedName name="______ASS1" localSheetId="43">#REF!</definedName>
    <definedName name="______ASS1" localSheetId="37">#REF!</definedName>
    <definedName name="______ASS1" localSheetId="38">#REF!</definedName>
    <definedName name="______ASS1" localSheetId="39">#REF!</definedName>
    <definedName name="______ASS1" localSheetId="20">#REF!</definedName>
    <definedName name="______ASS1" localSheetId="22">#REF!</definedName>
    <definedName name="______ASS1" localSheetId="40">#REF!</definedName>
    <definedName name="______ASS1" localSheetId="36">#REF!</definedName>
    <definedName name="______ASS1" localSheetId="24">#REF!</definedName>
    <definedName name="______ASS1">#REF!</definedName>
    <definedName name="______ASS2" localSheetId="42">#REF!</definedName>
    <definedName name="______ASS2" localSheetId="48">#REF!</definedName>
    <definedName name="______ASS2" localSheetId="47">#REF!</definedName>
    <definedName name="______ASS2" localSheetId="46">#REF!</definedName>
    <definedName name="______ASS2" localSheetId="43">#REF!</definedName>
    <definedName name="______ASS2" localSheetId="37">#REF!</definedName>
    <definedName name="______ASS2" localSheetId="38">#REF!</definedName>
    <definedName name="______ASS2" localSheetId="39">#REF!</definedName>
    <definedName name="______ASS2" localSheetId="20">#REF!</definedName>
    <definedName name="______ASS2" localSheetId="22">#REF!</definedName>
    <definedName name="______ASS2" localSheetId="40">#REF!</definedName>
    <definedName name="______ASS2" localSheetId="36">#REF!</definedName>
    <definedName name="______ASS2" localSheetId="24">#REF!</definedName>
    <definedName name="______ASS2">#REF!</definedName>
    <definedName name="______BSC1" localSheetId="42">#REF!</definedName>
    <definedName name="______BSC1" localSheetId="48">#REF!</definedName>
    <definedName name="______BSC1" localSheetId="46">#REF!</definedName>
    <definedName name="______BSC1" localSheetId="37">#REF!</definedName>
    <definedName name="______BSC1" localSheetId="38">#REF!</definedName>
    <definedName name="______BSC1" localSheetId="39">#REF!</definedName>
    <definedName name="______BSC1" localSheetId="20">#REF!</definedName>
    <definedName name="______BSC1" localSheetId="22">#REF!</definedName>
    <definedName name="______BSC1" localSheetId="40">#REF!</definedName>
    <definedName name="______BSC1" localSheetId="36">#REF!</definedName>
    <definedName name="______BSC1" localSheetId="24">#REF!</definedName>
    <definedName name="______BSC1">#REF!</definedName>
    <definedName name="______BSD1" localSheetId="42">#REF!</definedName>
    <definedName name="______BSD1" localSheetId="48">#REF!</definedName>
    <definedName name="______BSD1" localSheetId="46">#REF!</definedName>
    <definedName name="______BSD1" localSheetId="37">#REF!</definedName>
    <definedName name="______BSD1" localSheetId="38">#REF!</definedName>
    <definedName name="______BSD1" localSheetId="39">#REF!</definedName>
    <definedName name="______BSD1" localSheetId="20">#REF!</definedName>
    <definedName name="______BSD1" localSheetId="22">#REF!</definedName>
    <definedName name="______BSD1" localSheetId="40">#REF!</definedName>
    <definedName name="______BSD1" localSheetId="36">#REF!</definedName>
    <definedName name="______BSD1" localSheetId="24">#REF!</definedName>
    <definedName name="______BSD1">#REF!</definedName>
    <definedName name="______BSH1" localSheetId="42">#REF!</definedName>
    <definedName name="______BSH1" localSheetId="48">#REF!</definedName>
    <definedName name="______BSH1" localSheetId="46">#REF!</definedName>
    <definedName name="______BSH1" localSheetId="37">#REF!</definedName>
    <definedName name="______BSH1" localSheetId="38">#REF!</definedName>
    <definedName name="______BSH1" localSheetId="39">#REF!</definedName>
    <definedName name="______BSH1" localSheetId="20">#REF!</definedName>
    <definedName name="______BSH1" localSheetId="22">#REF!</definedName>
    <definedName name="______BSH1" localSheetId="40">#REF!</definedName>
    <definedName name="______BSH1" localSheetId="36">#REF!</definedName>
    <definedName name="______BSH1" localSheetId="24">#REF!</definedName>
    <definedName name="______BSH1">#REF!</definedName>
    <definedName name="______BSP1" localSheetId="42">#REF!</definedName>
    <definedName name="______BSP1" localSheetId="48">#REF!</definedName>
    <definedName name="______BSP1" localSheetId="46">#REF!</definedName>
    <definedName name="______BSP1" localSheetId="37">#REF!</definedName>
    <definedName name="______BSP1" localSheetId="38">#REF!</definedName>
    <definedName name="______BSP1" localSheetId="39">#REF!</definedName>
    <definedName name="______BSP1" localSheetId="20">#REF!</definedName>
    <definedName name="______BSP1" localSheetId="22">#REF!</definedName>
    <definedName name="______BSP1" localSheetId="40">#REF!</definedName>
    <definedName name="______BSP1" localSheetId="36">#REF!</definedName>
    <definedName name="______BSP1" localSheetId="24">#REF!</definedName>
    <definedName name="______BSP1">#REF!</definedName>
    <definedName name="______BSS1" localSheetId="42">#REF!</definedName>
    <definedName name="______BSS1" localSheetId="48">#REF!</definedName>
    <definedName name="______BSS1" localSheetId="46">#REF!</definedName>
    <definedName name="______BSS1" localSheetId="37">#REF!</definedName>
    <definedName name="______BSS1" localSheetId="38">#REF!</definedName>
    <definedName name="______BSS1" localSheetId="39">#REF!</definedName>
    <definedName name="______BSS1" localSheetId="20">#REF!</definedName>
    <definedName name="______BSS1" localSheetId="22">#REF!</definedName>
    <definedName name="______BSS1" localSheetId="40">#REF!</definedName>
    <definedName name="______BSS1" localSheetId="36">#REF!</definedName>
    <definedName name="______BSS1" localSheetId="24">#REF!</definedName>
    <definedName name="______BSS1">#REF!</definedName>
    <definedName name="______BST1" localSheetId="42">#REF!</definedName>
    <definedName name="______BST1" localSheetId="48">#REF!</definedName>
    <definedName name="______BST1" localSheetId="46">#REF!</definedName>
    <definedName name="______BST1" localSheetId="37">#REF!</definedName>
    <definedName name="______BST1" localSheetId="38">#REF!</definedName>
    <definedName name="______BST1" localSheetId="39">#REF!</definedName>
    <definedName name="______BST1" localSheetId="20">#REF!</definedName>
    <definedName name="______BST1" localSheetId="22">#REF!</definedName>
    <definedName name="______BST1" localSheetId="40">#REF!</definedName>
    <definedName name="______BST1" localSheetId="36">#REF!</definedName>
    <definedName name="______BST1" localSheetId="24">#REF!</definedName>
    <definedName name="______BST1">#REF!</definedName>
    <definedName name="______crt1">'[11]I-B'!$B$1:$B$65536</definedName>
    <definedName name="______crt2">'[11]I-BR'!$B$1:$B$65536</definedName>
    <definedName name="______EPZ1">[13]Sheet4!$F$428:$F$519</definedName>
    <definedName name="______EPZ2">[13]Sheet4!$S$326:$S$417</definedName>
    <definedName name="______FMT1">'[11]I-B'!$E$1:$E$65536</definedName>
    <definedName name="______FMT2">'[11]I-BR'!$E$1:$E$65536</definedName>
    <definedName name="______hub0207" localSheetId="42">[17]AL905!#REF!</definedName>
    <definedName name="______hub0207" localSheetId="48">[17]AL905!#REF!</definedName>
    <definedName name="______hub0207" localSheetId="46">[17]AL905!#REF!</definedName>
    <definedName name="______hub0207" localSheetId="37">[17]AL905!#REF!</definedName>
    <definedName name="______hub0207" localSheetId="38">[17]AL905!#REF!</definedName>
    <definedName name="______hub0207" localSheetId="39">[17]AL905!#REF!</definedName>
    <definedName name="______hub0207" localSheetId="22">[17]AL905!#REF!</definedName>
    <definedName name="______hub0207" localSheetId="40">[17]AL905!#REF!</definedName>
    <definedName name="______hub0207" localSheetId="36">[17]AL905!#REF!</definedName>
    <definedName name="______hub0207">[17]AL905!#REF!</definedName>
    <definedName name="______IEC1" localSheetId="42">#REF!</definedName>
    <definedName name="______IEC1" localSheetId="48">#REF!</definedName>
    <definedName name="______IEC1" localSheetId="46">#REF!</definedName>
    <definedName name="______IEC1" localSheetId="37">#REF!</definedName>
    <definedName name="______IEC1" localSheetId="38">#REF!</definedName>
    <definedName name="______IEC1" localSheetId="39">#REF!</definedName>
    <definedName name="______IEC1" localSheetId="20">#REF!</definedName>
    <definedName name="______IEC1" localSheetId="22">#REF!</definedName>
    <definedName name="______IEC1" localSheetId="40">#REF!</definedName>
    <definedName name="______IEC1" localSheetId="36">#REF!</definedName>
    <definedName name="______IEC1" localSheetId="24">#REF!</definedName>
    <definedName name="______IEC1">#REF!</definedName>
    <definedName name="______IED1" localSheetId="42">#REF!</definedName>
    <definedName name="______IED1" localSheetId="48">#REF!</definedName>
    <definedName name="______IED1" localSheetId="46">#REF!</definedName>
    <definedName name="______IED1" localSheetId="37">#REF!</definedName>
    <definedName name="______IED1" localSheetId="38">#REF!</definedName>
    <definedName name="______IED1" localSheetId="39">#REF!</definedName>
    <definedName name="______IED1" localSheetId="20">#REF!</definedName>
    <definedName name="______IED1" localSheetId="22">#REF!</definedName>
    <definedName name="______IED1" localSheetId="40">#REF!</definedName>
    <definedName name="______IED1" localSheetId="36">#REF!</definedName>
    <definedName name="______IED1" localSheetId="24">#REF!</definedName>
    <definedName name="______IED1">#REF!</definedName>
    <definedName name="______IEH1" localSheetId="42">#REF!</definedName>
    <definedName name="______IEH1" localSheetId="48">#REF!</definedName>
    <definedName name="______IEH1" localSheetId="46">#REF!</definedName>
    <definedName name="______IEH1" localSheetId="37">#REF!</definedName>
    <definedName name="______IEH1" localSheetId="38">#REF!</definedName>
    <definedName name="______IEH1" localSheetId="39">#REF!</definedName>
    <definedName name="______IEH1" localSheetId="20">#REF!</definedName>
    <definedName name="______IEH1" localSheetId="22">#REF!</definedName>
    <definedName name="______IEH1" localSheetId="40">#REF!</definedName>
    <definedName name="______IEH1" localSheetId="36">#REF!</definedName>
    <definedName name="______IEH1" localSheetId="24">#REF!</definedName>
    <definedName name="______IEH1">#REF!</definedName>
    <definedName name="______IEP1" localSheetId="42">#REF!</definedName>
    <definedName name="______IEP1" localSheetId="48">#REF!</definedName>
    <definedName name="______IEP1" localSheetId="46">#REF!</definedName>
    <definedName name="______IEP1" localSheetId="37">#REF!</definedName>
    <definedName name="______IEP1" localSheetId="38">#REF!</definedName>
    <definedName name="______IEP1" localSheetId="39">#REF!</definedName>
    <definedName name="______IEP1" localSheetId="20">#REF!</definedName>
    <definedName name="______IEP1" localSheetId="22">#REF!</definedName>
    <definedName name="______IEP1" localSheetId="40">#REF!</definedName>
    <definedName name="______IEP1" localSheetId="36">#REF!</definedName>
    <definedName name="______IEP1" localSheetId="24">#REF!</definedName>
    <definedName name="______IEP1">#REF!</definedName>
    <definedName name="______IES1" localSheetId="42">#REF!</definedName>
    <definedName name="______IES1" localSheetId="48">#REF!</definedName>
    <definedName name="______IES1" localSheetId="46">#REF!</definedName>
    <definedName name="______IES1" localSheetId="37">#REF!</definedName>
    <definedName name="______IES1" localSheetId="38">#REF!</definedName>
    <definedName name="______IES1" localSheetId="39">#REF!</definedName>
    <definedName name="______IES1" localSheetId="20">#REF!</definedName>
    <definedName name="______IES1" localSheetId="22">#REF!</definedName>
    <definedName name="______IES1" localSheetId="40">#REF!</definedName>
    <definedName name="______IES1" localSheetId="36">#REF!</definedName>
    <definedName name="______IES1" localSheetId="24">#REF!</definedName>
    <definedName name="______IES1">#REF!</definedName>
    <definedName name="______IET1" localSheetId="42">#REF!</definedName>
    <definedName name="______IET1" localSheetId="48">#REF!</definedName>
    <definedName name="______IET1" localSheetId="46">#REF!</definedName>
    <definedName name="______IET1" localSheetId="37">#REF!</definedName>
    <definedName name="______IET1" localSheetId="38">#REF!</definedName>
    <definedName name="______IET1" localSheetId="39">#REF!</definedName>
    <definedName name="______IET1" localSheetId="20">#REF!</definedName>
    <definedName name="______IET1" localSheetId="22">#REF!</definedName>
    <definedName name="______IET1" localSheetId="40">#REF!</definedName>
    <definedName name="______IET1" localSheetId="36">#REF!</definedName>
    <definedName name="______IET1" localSheetId="24">#REF!</definedName>
    <definedName name="______IET1">#REF!</definedName>
    <definedName name="______jun99" localSheetId="42">'[15]PUR&amp;SAL'!#REF!</definedName>
    <definedName name="______jun99" localSheetId="48">'[15]PUR&amp;SAL'!#REF!</definedName>
    <definedName name="______jun99" localSheetId="46">'[15]PUR&amp;SAL'!#REF!</definedName>
    <definedName name="______jun99" localSheetId="37">'[15]PUR&amp;SAL'!#REF!</definedName>
    <definedName name="______jun99" localSheetId="38">'[15]PUR&amp;SAL'!#REF!</definedName>
    <definedName name="______jun99" localSheetId="39">'[15]PUR&amp;SAL'!#REF!</definedName>
    <definedName name="______jun99" localSheetId="22">'[15]PUR&amp;SAL'!#REF!</definedName>
    <definedName name="______jun99" localSheetId="40">'[15]PUR&amp;SAL'!#REF!</definedName>
    <definedName name="______jun99" localSheetId="36">'[15]PUR&amp;SAL'!#REF!</definedName>
    <definedName name="______jun99">'[15]PUR&amp;SAL'!#REF!</definedName>
    <definedName name="______LIA1" localSheetId="42">#REF!</definedName>
    <definedName name="______LIA1" localSheetId="48">#REF!</definedName>
    <definedName name="______LIA1" localSheetId="47">#REF!</definedName>
    <definedName name="______LIA1" localSheetId="46">#REF!</definedName>
    <definedName name="______LIA1" localSheetId="43">#REF!</definedName>
    <definedName name="______LIA1" localSheetId="37">#REF!</definedName>
    <definedName name="______LIA1" localSheetId="38">#REF!</definedName>
    <definedName name="______LIA1" localSheetId="39">#REF!</definedName>
    <definedName name="______LIA1" localSheetId="20">#REF!</definedName>
    <definedName name="______LIA1" localSheetId="22">#REF!</definedName>
    <definedName name="______LIA1" localSheetId="40">#REF!</definedName>
    <definedName name="______LIA1" localSheetId="36">#REF!</definedName>
    <definedName name="______LIA1" localSheetId="24">#REF!</definedName>
    <definedName name="______LIA1">#REF!</definedName>
    <definedName name="______LIA2" localSheetId="42">#REF!</definedName>
    <definedName name="______LIA2" localSheetId="48">#REF!</definedName>
    <definedName name="______LIA2" localSheetId="47">#REF!</definedName>
    <definedName name="______LIA2" localSheetId="46">#REF!</definedName>
    <definedName name="______LIA2" localSheetId="43">#REF!</definedName>
    <definedName name="______LIA2" localSheetId="37">#REF!</definedName>
    <definedName name="______LIA2" localSheetId="38">#REF!</definedName>
    <definedName name="______LIA2" localSheetId="39">#REF!</definedName>
    <definedName name="______LIA2" localSheetId="20">#REF!</definedName>
    <definedName name="______LIA2" localSheetId="22">#REF!</definedName>
    <definedName name="______LIA2" localSheetId="40">#REF!</definedName>
    <definedName name="______LIA2" localSheetId="36">#REF!</definedName>
    <definedName name="______LIA2" localSheetId="24">#REF!</definedName>
    <definedName name="______LIA2">#REF!</definedName>
    <definedName name="______LMT1">'[11]I-B'!$G$1:$G$65536</definedName>
    <definedName name="______LMT2">'[11]I-BR'!$G$1:$G$65536</definedName>
    <definedName name="______LN2" localSheetId="42">#REF!</definedName>
    <definedName name="______LN2" localSheetId="48">#REF!</definedName>
    <definedName name="______LN2" localSheetId="46">#REF!</definedName>
    <definedName name="______LN2" localSheetId="43">#REF!</definedName>
    <definedName name="______LN2" localSheetId="37">#REF!</definedName>
    <definedName name="______LN2" localSheetId="38">#REF!</definedName>
    <definedName name="______LN2" localSheetId="39">#REF!</definedName>
    <definedName name="______LN2" localSheetId="22">#REF!</definedName>
    <definedName name="______LN2" localSheetId="40">#REF!</definedName>
    <definedName name="______LN2" localSheetId="36">#REF!</definedName>
    <definedName name="______LN2">#REF!</definedName>
    <definedName name="______PL1" localSheetId="42">#REF!</definedName>
    <definedName name="______PL1" localSheetId="48">#REF!</definedName>
    <definedName name="______PL1" localSheetId="47">#REF!</definedName>
    <definedName name="______PL1" localSheetId="46">#REF!</definedName>
    <definedName name="______PL1" localSheetId="43">#REF!</definedName>
    <definedName name="______PL1" localSheetId="37">#REF!</definedName>
    <definedName name="______PL1" localSheetId="38">#REF!</definedName>
    <definedName name="______PL1" localSheetId="39">#REF!</definedName>
    <definedName name="______PL1" localSheetId="20">#REF!</definedName>
    <definedName name="______PL1" localSheetId="22">#REF!</definedName>
    <definedName name="______PL1" localSheetId="40">#REF!</definedName>
    <definedName name="______PL1" localSheetId="36">#REF!</definedName>
    <definedName name="______PL1" localSheetId="24">#REF!</definedName>
    <definedName name="______PL1">#REF!</definedName>
    <definedName name="______PL2" localSheetId="42">#REF!</definedName>
    <definedName name="______PL2" localSheetId="48">#REF!</definedName>
    <definedName name="______PL2" localSheetId="47">#REF!</definedName>
    <definedName name="______PL2" localSheetId="46">#REF!</definedName>
    <definedName name="______PL2" localSheetId="43">#REF!</definedName>
    <definedName name="______PL2" localSheetId="37">#REF!</definedName>
    <definedName name="______PL2" localSheetId="38">#REF!</definedName>
    <definedName name="______PL2" localSheetId="39">#REF!</definedName>
    <definedName name="______PL2" localSheetId="20">#REF!</definedName>
    <definedName name="______PL2" localSheetId="22">#REF!</definedName>
    <definedName name="______PL2" localSheetId="40">#REF!</definedName>
    <definedName name="______PL2" localSheetId="36">#REF!</definedName>
    <definedName name="______PL2" localSheetId="24">#REF!</definedName>
    <definedName name="______PL2">#REF!</definedName>
    <definedName name="______PP2" localSheetId="42">#REF!</definedName>
    <definedName name="______PP2" localSheetId="48">#REF!</definedName>
    <definedName name="______PP2" localSheetId="47">#REF!</definedName>
    <definedName name="______PP2" localSheetId="46">#REF!</definedName>
    <definedName name="______PP2" localSheetId="43">#REF!</definedName>
    <definedName name="______PP2" localSheetId="37">#REF!</definedName>
    <definedName name="______PP2" localSheetId="38">#REF!</definedName>
    <definedName name="______PP2" localSheetId="39">#REF!</definedName>
    <definedName name="______PP2" localSheetId="20">#REF!</definedName>
    <definedName name="______PP2" localSheetId="22">#REF!</definedName>
    <definedName name="______PP2" localSheetId="40">#REF!</definedName>
    <definedName name="______PP2" localSheetId="36">#REF!</definedName>
    <definedName name="______PP2" localSheetId="24">#REF!</definedName>
    <definedName name="______PP2">#REF!</definedName>
    <definedName name="______PP3" localSheetId="42">#REF!</definedName>
    <definedName name="______PP3" localSheetId="48">#REF!</definedName>
    <definedName name="______PP3" localSheetId="47">#REF!</definedName>
    <definedName name="______PP3" localSheetId="46">#REF!</definedName>
    <definedName name="______PP3" localSheetId="43">#REF!</definedName>
    <definedName name="______PP3" localSheetId="37">#REF!</definedName>
    <definedName name="______PP3" localSheetId="38">#REF!</definedName>
    <definedName name="______PP3" localSheetId="39">#REF!</definedName>
    <definedName name="______PP3" localSheetId="20">#REF!</definedName>
    <definedName name="______PP3" localSheetId="22">#REF!</definedName>
    <definedName name="______PP3" localSheetId="40">#REF!</definedName>
    <definedName name="______PP3" localSheetId="36">#REF!</definedName>
    <definedName name="______PP3" localSheetId="24">#REF!</definedName>
    <definedName name="______PP3">#REF!</definedName>
    <definedName name="______REC1999">'[7]RC-0997'!$B$132:$Q$171</definedName>
    <definedName name="______SEC107" localSheetId="42">#REF!</definedName>
    <definedName name="______SEC107" localSheetId="48">#REF!</definedName>
    <definedName name="______SEC107" localSheetId="46">#REF!</definedName>
    <definedName name="______SEC107" localSheetId="37">#REF!</definedName>
    <definedName name="______SEC107" localSheetId="38">#REF!</definedName>
    <definedName name="______SEC107" localSheetId="39">#REF!</definedName>
    <definedName name="______SEC107" localSheetId="20">#REF!</definedName>
    <definedName name="______SEC107" localSheetId="22">#REF!</definedName>
    <definedName name="______SEC107" localSheetId="40">#REF!</definedName>
    <definedName name="______SEC107" localSheetId="36">#REF!</definedName>
    <definedName name="______SEC107" localSheetId="24">#REF!</definedName>
    <definedName name="______SEC107">#REF!</definedName>
    <definedName name="______tam2" hidden="1">#REF!</definedName>
    <definedName name="______UAE1">[13]Sheet4!$D$116:$D$207</definedName>
    <definedName name="______UAE2">[13]Sheet4!$Q$14:$Q$105</definedName>
    <definedName name="______UK1">[13]Sheet4!$F$324:$F$415</definedName>
    <definedName name="______UK2">[13]Sheet4!$S$222:$S$313</definedName>
    <definedName name="______USA1">[13]Sheet4!$D$428:$D$519</definedName>
    <definedName name="______USA2">[13]Sheet4!$Q$326:$Q$417</definedName>
    <definedName name="______ws1" localSheetId="42">'[16]Revenue-Fire-Marine-Motor'!#REF!</definedName>
    <definedName name="______ws1" localSheetId="48">'[16]Revenue-Fire-Marine-Motor'!#REF!</definedName>
    <definedName name="______ws1" localSheetId="46">'[16]Revenue-Fire-Marine-Motor'!#REF!</definedName>
    <definedName name="______ws1" localSheetId="37">'[16]Revenue-Fire-Marine-Motor'!#REF!</definedName>
    <definedName name="______ws1" localSheetId="38">'[16]Revenue-Fire-Marine-Motor'!#REF!</definedName>
    <definedName name="______ws1" localSheetId="39">'[16]Revenue-Fire-Marine-Motor'!#REF!</definedName>
    <definedName name="______ws1" localSheetId="22">'[16]Revenue-Fire-Marine-Motor'!#REF!</definedName>
    <definedName name="______ws1" localSheetId="40">'[16]Revenue-Fire-Marine-Motor'!#REF!</definedName>
    <definedName name="______ws1" localSheetId="36">'[16]Revenue-Fire-Marine-Motor'!#REF!</definedName>
    <definedName name="______ws1">'[16]Revenue-Fire-Marine-Motor'!#REF!</definedName>
    <definedName name="_____ASH1">[13]Sheet4!$B$524:$E$625</definedName>
    <definedName name="_____ASH2">[13]Sheet4!$P$422:$Q$523</definedName>
    <definedName name="_____ASS1" localSheetId="42">#REF!</definedName>
    <definedName name="_____ASS1" localSheetId="48">#REF!</definedName>
    <definedName name="_____ASS1" localSheetId="47">#REF!</definedName>
    <definedName name="_____ASS1" localSheetId="46">#REF!</definedName>
    <definedName name="_____ASS1" localSheetId="43">#REF!</definedName>
    <definedName name="_____ASS1" localSheetId="37">#REF!</definedName>
    <definedName name="_____ASS1" localSheetId="38">#REF!</definedName>
    <definedName name="_____ASS1" localSheetId="39">#REF!</definedName>
    <definedName name="_____ASS1" localSheetId="20">#REF!</definedName>
    <definedName name="_____ASS1" localSheetId="22">#REF!</definedName>
    <definedName name="_____ASS1" localSheetId="40">#REF!</definedName>
    <definedName name="_____ASS1" localSheetId="36">#REF!</definedName>
    <definedName name="_____ASS1" localSheetId="24">#REF!</definedName>
    <definedName name="_____ASS1">#REF!</definedName>
    <definedName name="_____ASS2" localSheetId="42">#REF!</definedName>
    <definedName name="_____ASS2" localSheetId="48">#REF!</definedName>
    <definedName name="_____ASS2" localSheetId="47">#REF!</definedName>
    <definedName name="_____ASS2" localSheetId="46">#REF!</definedName>
    <definedName name="_____ASS2" localSheetId="43">#REF!</definedName>
    <definedName name="_____ASS2" localSheetId="37">#REF!</definedName>
    <definedName name="_____ASS2" localSheetId="38">#REF!</definedName>
    <definedName name="_____ASS2" localSheetId="39">#REF!</definedName>
    <definedName name="_____ASS2" localSheetId="20">#REF!</definedName>
    <definedName name="_____ASS2" localSheetId="22">#REF!</definedName>
    <definedName name="_____ASS2" localSheetId="40">#REF!</definedName>
    <definedName name="_____ASS2" localSheetId="36">#REF!</definedName>
    <definedName name="_____ASS2" localSheetId="24">#REF!</definedName>
    <definedName name="_____ASS2">#REF!</definedName>
    <definedName name="_____BSC1" localSheetId="42">#REF!</definedName>
    <definedName name="_____BSC1" localSheetId="48">#REF!</definedName>
    <definedName name="_____BSC1" localSheetId="46">#REF!</definedName>
    <definedName name="_____BSC1" localSheetId="37">#REF!</definedName>
    <definedName name="_____BSC1" localSheetId="38">#REF!</definedName>
    <definedName name="_____BSC1" localSheetId="39">#REF!</definedName>
    <definedName name="_____BSC1" localSheetId="20">#REF!</definedName>
    <definedName name="_____BSC1" localSheetId="22">#REF!</definedName>
    <definedName name="_____BSC1" localSheetId="40">#REF!</definedName>
    <definedName name="_____BSC1" localSheetId="36">#REF!</definedName>
    <definedName name="_____BSC1" localSheetId="24">#REF!</definedName>
    <definedName name="_____BSC1">#REF!</definedName>
    <definedName name="_____BSD1" localSheetId="42">#REF!</definedName>
    <definedName name="_____BSD1" localSheetId="48">#REF!</definedName>
    <definedName name="_____BSD1" localSheetId="46">#REF!</definedName>
    <definedName name="_____BSD1" localSheetId="37">#REF!</definedName>
    <definedName name="_____BSD1" localSheetId="38">#REF!</definedName>
    <definedName name="_____BSD1" localSheetId="39">#REF!</definedName>
    <definedName name="_____BSD1" localSheetId="20">#REF!</definedName>
    <definedName name="_____BSD1" localSheetId="22">#REF!</definedName>
    <definedName name="_____BSD1" localSheetId="40">#REF!</definedName>
    <definedName name="_____BSD1" localSheetId="36">#REF!</definedName>
    <definedName name="_____BSD1" localSheetId="24">#REF!</definedName>
    <definedName name="_____BSD1">#REF!</definedName>
    <definedName name="_____BSH1" localSheetId="42">#REF!</definedName>
    <definedName name="_____BSH1" localSheetId="48">#REF!</definedName>
    <definedName name="_____BSH1" localSheetId="46">#REF!</definedName>
    <definedName name="_____BSH1" localSheetId="37">#REF!</definedName>
    <definedName name="_____BSH1" localSheetId="38">#REF!</definedName>
    <definedName name="_____BSH1" localSheetId="39">#REF!</definedName>
    <definedName name="_____BSH1" localSheetId="20">#REF!</definedName>
    <definedName name="_____BSH1" localSheetId="22">#REF!</definedName>
    <definedName name="_____BSH1" localSheetId="40">#REF!</definedName>
    <definedName name="_____BSH1" localSheetId="36">#REF!</definedName>
    <definedName name="_____BSH1" localSheetId="24">#REF!</definedName>
    <definedName name="_____BSH1">#REF!</definedName>
    <definedName name="_____BSP1" localSheetId="42">#REF!</definedName>
    <definedName name="_____BSP1" localSheetId="48">#REF!</definedName>
    <definedName name="_____BSP1" localSheetId="46">#REF!</definedName>
    <definedName name="_____BSP1" localSheetId="37">#REF!</definedName>
    <definedName name="_____BSP1" localSheetId="38">#REF!</definedName>
    <definedName name="_____BSP1" localSheetId="39">#REF!</definedName>
    <definedName name="_____BSP1" localSheetId="20">#REF!</definedName>
    <definedName name="_____BSP1" localSheetId="22">#REF!</definedName>
    <definedName name="_____BSP1" localSheetId="40">#REF!</definedName>
    <definedName name="_____BSP1" localSheetId="36">#REF!</definedName>
    <definedName name="_____BSP1" localSheetId="24">#REF!</definedName>
    <definedName name="_____BSP1">#REF!</definedName>
    <definedName name="_____BSS1" localSheetId="42">#REF!</definedName>
    <definedName name="_____BSS1" localSheetId="48">#REF!</definedName>
    <definedName name="_____BSS1" localSheetId="46">#REF!</definedName>
    <definedName name="_____BSS1" localSheetId="37">#REF!</definedName>
    <definedName name="_____BSS1" localSheetId="38">#REF!</definedName>
    <definedName name="_____BSS1" localSheetId="39">#REF!</definedName>
    <definedName name="_____BSS1" localSheetId="20">#REF!</definedName>
    <definedName name="_____BSS1" localSheetId="22">#REF!</definedName>
    <definedName name="_____BSS1" localSheetId="40">#REF!</definedName>
    <definedName name="_____BSS1" localSheetId="36">#REF!</definedName>
    <definedName name="_____BSS1" localSheetId="24">#REF!</definedName>
    <definedName name="_____BSS1">#REF!</definedName>
    <definedName name="_____BST1" localSheetId="42">#REF!</definedName>
    <definedName name="_____BST1" localSheetId="48">#REF!</definedName>
    <definedName name="_____BST1" localSheetId="46">#REF!</definedName>
    <definedName name="_____BST1" localSheetId="37">#REF!</definedName>
    <definedName name="_____BST1" localSheetId="38">#REF!</definedName>
    <definedName name="_____BST1" localSheetId="39">#REF!</definedName>
    <definedName name="_____BST1" localSheetId="20">#REF!</definedName>
    <definedName name="_____BST1" localSheetId="22">#REF!</definedName>
    <definedName name="_____BST1" localSheetId="40">#REF!</definedName>
    <definedName name="_____BST1" localSheetId="36">#REF!</definedName>
    <definedName name="_____BST1" localSheetId="24">#REF!</definedName>
    <definedName name="_____BST1">#REF!</definedName>
    <definedName name="_____Col1" localSheetId="42">#REF!</definedName>
    <definedName name="_____Col1" localSheetId="48">#REF!</definedName>
    <definedName name="_____Col1" localSheetId="46">#REF!</definedName>
    <definedName name="_____Col1" localSheetId="37">#REF!</definedName>
    <definedName name="_____Col1" localSheetId="38">#REF!</definedName>
    <definedName name="_____Col1" localSheetId="39">#REF!</definedName>
    <definedName name="_____Col1" localSheetId="20">#REF!</definedName>
    <definedName name="_____Col1" localSheetId="22">#REF!</definedName>
    <definedName name="_____Col1" localSheetId="40">#REF!</definedName>
    <definedName name="_____Col1" localSheetId="36">#REF!</definedName>
    <definedName name="_____Col1" localSheetId="24">#REF!</definedName>
    <definedName name="_____Col1">#REF!</definedName>
    <definedName name="_____crt1">'[11]I-B'!$B$1:$B$65536</definedName>
    <definedName name="_____crt2">'[11]I-BR'!$B$1:$B$65536</definedName>
    <definedName name="_____EPZ1">[13]Sheet4!$F$428:$F$519</definedName>
    <definedName name="_____EPZ2">[13]Sheet4!$S$326:$S$417</definedName>
    <definedName name="_____FMT1">'[11]I-B'!$E$1:$E$65536</definedName>
    <definedName name="_____FMT2">'[11]I-BR'!$E$1:$E$65536</definedName>
    <definedName name="_____hg65656" localSheetId="42" hidden="1">#REF!</definedName>
    <definedName name="_____hg65656" localSheetId="48" hidden="1">#REF!</definedName>
    <definedName name="_____hg65656" localSheetId="46" hidden="1">#REF!</definedName>
    <definedName name="_____hg65656" localSheetId="37" hidden="1">#REF!</definedName>
    <definedName name="_____hg65656" localSheetId="38" hidden="1">#REF!</definedName>
    <definedName name="_____hg65656" localSheetId="39" hidden="1">#REF!</definedName>
    <definedName name="_____hg65656" localSheetId="22" hidden="1">#REF!</definedName>
    <definedName name="_____hg65656" localSheetId="40" hidden="1">#REF!</definedName>
    <definedName name="_____hg65656" localSheetId="36" hidden="1">#REF!</definedName>
    <definedName name="_____hg65656" hidden="1">#REF!</definedName>
    <definedName name="_____hub0207" localSheetId="42">[17]AL905!#REF!</definedName>
    <definedName name="_____hub0207" localSheetId="48">[17]AL905!#REF!</definedName>
    <definedName name="_____hub0207" localSheetId="46">[17]AL905!#REF!</definedName>
    <definedName name="_____hub0207" localSheetId="37">[17]AL905!#REF!</definedName>
    <definedName name="_____hub0207" localSheetId="38">[17]AL905!#REF!</definedName>
    <definedName name="_____hub0207" localSheetId="39">[17]AL905!#REF!</definedName>
    <definedName name="_____hub0207" localSheetId="22">[17]AL905!#REF!</definedName>
    <definedName name="_____hub0207" localSheetId="40">[17]AL905!#REF!</definedName>
    <definedName name="_____hub0207" localSheetId="36">[17]AL905!#REF!</definedName>
    <definedName name="_____hub0207">[17]AL905!#REF!</definedName>
    <definedName name="_____IEC1" localSheetId="42">#REF!</definedName>
    <definedName name="_____IEC1" localSheetId="48">#REF!</definedName>
    <definedName name="_____IEC1" localSheetId="46">#REF!</definedName>
    <definedName name="_____IEC1" localSheetId="37">#REF!</definedName>
    <definedName name="_____IEC1" localSheetId="38">#REF!</definedName>
    <definedName name="_____IEC1" localSheetId="39">#REF!</definedName>
    <definedName name="_____IEC1" localSheetId="20">#REF!</definedName>
    <definedName name="_____IEC1" localSheetId="22">#REF!</definedName>
    <definedName name="_____IEC1" localSheetId="40">#REF!</definedName>
    <definedName name="_____IEC1" localSheetId="36">#REF!</definedName>
    <definedName name="_____IEC1" localSheetId="24">#REF!</definedName>
    <definedName name="_____IEC1">#REF!</definedName>
    <definedName name="_____IED1" localSheetId="42">#REF!</definedName>
    <definedName name="_____IED1" localSheetId="48">#REF!</definedName>
    <definedName name="_____IED1" localSheetId="46">#REF!</definedName>
    <definedName name="_____IED1" localSheetId="37">#REF!</definedName>
    <definedName name="_____IED1" localSheetId="38">#REF!</definedName>
    <definedName name="_____IED1" localSheetId="39">#REF!</definedName>
    <definedName name="_____IED1" localSheetId="20">#REF!</definedName>
    <definedName name="_____IED1" localSheetId="22">#REF!</definedName>
    <definedName name="_____IED1" localSheetId="40">#REF!</definedName>
    <definedName name="_____IED1" localSheetId="36">#REF!</definedName>
    <definedName name="_____IED1" localSheetId="24">#REF!</definedName>
    <definedName name="_____IED1">#REF!</definedName>
    <definedName name="_____IEH1" localSheetId="42">#REF!</definedName>
    <definedName name="_____IEH1" localSheetId="48">#REF!</definedName>
    <definedName name="_____IEH1" localSheetId="46">#REF!</definedName>
    <definedName name="_____IEH1" localSheetId="37">#REF!</definedName>
    <definedName name="_____IEH1" localSheetId="38">#REF!</definedName>
    <definedName name="_____IEH1" localSheetId="39">#REF!</definedName>
    <definedName name="_____IEH1" localSheetId="20">#REF!</definedName>
    <definedName name="_____IEH1" localSheetId="22">#REF!</definedName>
    <definedName name="_____IEH1" localSheetId="40">#REF!</definedName>
    <definedName name="_____IEH1" localSheetId="36">#REF!</definedName>
    <definedName name="_____IEH1" localSheetId="24">#REF!</definedName>
    <definedName name="_____IEH1">#REF!</definedName>
    <definedName name="_____IEP1" localSheetId="42">#REF!</definedName>
    <definedName name="_____IEP1" localSheetId="48">#REF!</definedName>
    <definedName name="_____IEP1" localSheetId="46">#REF!</definedName>
    <definedName name="_____IEP1" localSheetId="37">#REF!</definedName>
    <definedName name="_____IEP1" localSheetId="38">#REF!</definedName>
    <definedName name="_____IEP1" localSheetId="39">#REF!</definedName>
    <definedName name="_____IEP1" localSheetId="20">#REF!</definedName>
    <definedName name="_____IEP1" localSheetId="22">#REF!</definedName>
    <definedName name="_____IEP1" localSheetId="40">#REF!</definedName>
    <definedName name="_____IEP1" localSheetId="36">#REF!</definedName>
    <definedName name="_____IEP1" localSheetId="24">#REF!</definedName>
    <definedName name="_____IEP1">#REF!</definedName>
    <definedName name="_____IES1" localSheetId="42">#REF!</definedName>
    <definedName name="_____IES1" localSheetId="48">#REF!</definedName>
    <definedName name="_____IES1" localSheetId="46">#REF!</definedName>
    <definedName name="_____IES1" localSheetId="37">#REF!</definedName>
    <definedName name="_____IES1" localSheetId="38">#REF!</definedName>
    <definedName name="_____IES1" localSheetId="39">#REF!</definedName>
    <definedName name="_____IES1" localSheetId="20">#REF!</definedName>
    <definedName name="_____IES1" localSheetId="22">#REF!</definedName>
    <definedName name="_____IES1" localSheetId="40">#REF!</definedName>
    <definedName name="_____IES1" localSheetId="36">#REF!</definedName>
    <definedName name="_____IES1" localSheetId="24">#REF!</definedName>
    <definedName name="_____IES1">#REF!</definedName>
    <definedName name="_____IET1" localSheetId="42">#REF!</definedName>
    <definedName name="_____IET1" localSheetId="48">#REF!</definedName>
    <definedName name="_____IET1" localSheetId="46">#REF!</definedName>
    <definedName name="_____IET1" localSheetId="37">#REF!</definedName>
    <definedName name="_____IET1" localSheetId="38">#REF!</definedName>
    <definedName name="_____IET1" localSheetId="39">#REF!</definedName>
    <definedName name="_____IET1" localSheetId="20">#REF!</definedName>
    <definedName name="_____IET1" localSheetId="22">#REF!</definedName>
    <definedName name="_____IET1" localSheetId="40">#REF!</definedName>
    <definedName name="_____IET1" localSheetId="36">#REF!</definedName>
    <definedName name="_____IET1" localSheetId="24">#REF!</definedName>
    <definedName name="_____IET1">#REF!</definedName>
    <definedName name="_____jun99" localSheetId="42">'[15]PUR&amp;SAL'!#REF!</definedName>
    <definedName name="_____jun99" localSheetId="48">'[15]PUR&amp;SAL'!#REF!</definedName>
    <definedName name="_____jun99" localSheetId="46">'[15]PUR&amp;SAL'!#REF!</definedName>
    <definedName name="_____jun99" localSheetId="37">'[15]PUR&amp;SAL'!#REF!</definedName>
    <definedName name="_____jun99" localSheetId="38">'[15]PUR&amp;SAL'!#REF!</definedName>
    <definedName name="_____jun99" localSheetId="39">'[15]PUR&amp;SAL'!#REF!</definedName>
    <definedName name="_____jun99" localSheetId="22">'[15]PUR&amp;SAL'!#REF!</definedName>
    <definedName name="_____jun99" localSheetId="40">'[15]PUR&amp;SAL'!#REF!</definedName>
    <definedName name="_____jun99" localSheetId="36">'[15]PUR&amp;SAL'!#REF!</definedName>
    <definedName name="_____jun99">'[15]PUR&amp;SAL'!#REF!</definedName>
    <definedName name="_____LIA1" localSheetId="42">#REF!</definedName>
    <definedName name="_____LIA1" localSheetId="48">#REF!</definedName>
    <definedName name="_____LIA1" localSheetId="47">#REF!</definedName>
    <definedName name="_____LIA1" localSheetId="46">#REF!</definedName>
    <definedName name="_____LIA1" localSheetId="43">#REF!</definedName>
    <definedName name="_____LIA1" localSheetId="37">#REF!</definedName>
    <definedName name="_____LIA1" localSheetId="38">#REF!</definedName>
    <definedName name="_____LIA1" localSheetId="39">#REF!</definedName>
    <definedName name="_____LIA1" localSheetId="20">#REF!</definedName>
    <definedName name="_____LIA1" localSheetId="22">#REF!</definedName>
    <definedName name="_____LIA1" localSheetId="40">#REF!</definedName>
    <definedName name="_____LIA1" localSheetId="36">#REF!</definedName>
    <definedName name="_____LIA1" localSheetId="24">#REF!</definedName>
    <definedName name="_____LIA1">#REF!</definedName>
    <definedName name="_____LIA2" localSheetId="42">#REF!</definedName>
    <definedName name="_____LIA2" localSheetId="48">#REF!</definedName>
    <definedName name="_____LIA2" localSheetId="47">#REF!</definedName>
    <definedName name="_____LIA2" localSheetId="46">#REF!</definedName>
    <definedName name="_____LIA2" localSheetId="43">#REF!</definedName>
    <definedName name="_____LIA2" localSheetId="37">#REF!</definedName>
    <definedName name="_____LIA2" localSheetId="38">#REF!</definedName>
    <definedName name="_____LIA2" localSheetId="39">#REF!</definedName>
    <definedName name="_____LIA2" localSheetId="20">#REF!</definedName>
    <definedName name="_____LIA2" localSheetId="22">#REF!</definedName>
    <definedName name="_____LIA2" localSheetId="40">#REF!</definedName>
    <definedName name="_____LIA2" localSheetId="36">#REF!</definedName>
    <definedName name="_____LIA2" localSheetId="24">#REF!</definedName>
    <definedName name="_____LIA2">#REF!</definedName>
    <definedName name="_____LMT1">'[11]I-B'!$G$1:$G$65536</definedName>
    <definedName name="_____LMT2">'[18]I-BR'!$G$1:$G$65536</definedName>
    <definedName name="_____LN2" localSheetId="42">#REF!</definedName>
    <definedName name="_____LN2" localSheetId="48">#REF!</definedName>
    <definedName name="_____LN2" localSheetId="46">#REF!</definedName>
    <definedName name="_____LN2" localSheetId="43">#REF!</definedName>
    <definedName name="_____LN2" localSheetId="37">#REF!</definedName>
    <definedName name="_____LN2" localSheetId="38">#REF!</definedName>
    <definedName name="_____LN2" localSheetId="39">#REF!</definedName>
    <definedName name="_____LN2" localSheetId="22">#REF!</definedName>
    <definedName name="_____LN2" localSheetId="40">#REF!</definedName>
    <definedName name="_____LN2" localSheetId="36">#REF!</definedName>
    <definedName name="_____LN2">#REF!</definedName>
    <definedName name="_____PL1" localSheetId="42">#REF!</definedName>
    <definedName name="_____PL1" localSheetId="48">#REF!</definedName>
    <definedName name="_____PL1" localSheetId="47">#REF!</definedName>
    <definedName name="_____PL1" localSheetId="46">#REF!</definedName>
    <definedName name="_____PL1" localSheetId="43">#REF!</definedName>
    <definedName name="_____PL1" localSheetId="37">#REF!</definedName>
    <definedName name="_____PL1" localSheetId="38">#REF!</definedName>
    <definedName name="_____PL1" localSheetId="39">#REF!</definedName>
    <definedName name="_____PL1" localSheetId="20">#REF!</definedName>
    <definedName name="_____PL1" localSheetId="22">#REF!</definedName>
    <definedName name="_____PL1" localSheetId="40">#REF!</definedName>
    <definedName name="_____PL1" localSheetId="36">#REF!</definedName>
    <definedName name="_____PL1" localSheetId="24">#REF!</definedName>
    <definedName name="_____PL1">#REF!</definedName>
    <definedName name="_____PL2" localSheetId="42">#REF!</definedName>
    <definedName name="_____PL2" localSheetId="48">#REF!</definedName>
    <definedName name="_____PL2" localSheetId="47">#REF!</definedName>
    <definedName name="_____PL2" localSheetId="46">#REF!</definedName>
    <definedName name="_____PL2" localSheetId="43">#REF!</definedName>
    <definedName name="_____PL2" localSheetId="37">#REF!</definedName>
    <definedName name="_____PL2" localSheetId="38">#REF!</definedName>
    <definedName name="_____PL2" localSheetId="39">#REF!</definedName>
    <definedName name="_____PL2" localSheetId="20">#REF!</definedName>
    <definedName name="_____PL2" localSheetId="22">#REF!</definedName>
    <definedName name="_____PL2" localSheetId="40">#REF!</definedName>
    <definedName name="_____PL2" localSheetId="36">#REF!</definedName>
    <definedName name="_____PL2" localSheetId="24">#REF!</definedName>
    <definedName name="_____PL2">#REF!</definedName>
    <definedName name="_____PP2" localSheetId="42">#REF!</definedName>
    <definedName name="_____PP2" localSheetId="48">#REF!</definedName>
    <definedName name="_____PP2" localSheetId="47">#REF!</definedName>
    <definedName name="_____PP2" localSheetId="46">#REF!</definedName>
    <definedName name="_____PP2" localSheetId="43">#REF!</definedName>
    <definedName name="_____PP2" localSheetId="37">#REF!</definedName>
    <definedName name="_____PP2" localSheetId="38">#REF!</definedName>
    <definedName name="_____PP2" localSheetId="39">#REF!</definedName>
    <definedName name="_____PP2" localSheetId="20">#REF!</definedName>
    <definedName name="_____PP2" localSheetId="22">#REF!</definedName>
    <definedName name="_____PP2" localSheetId="40">#REF!</definedName>
    <definedName name="_____PP2" localSheetId="36">#REF!</definedName>
    <definedName name="_____PP2" localSheetId="24">#REF!</definedName>
    <definedName name="_____PP2">#REF!</definedName>
    <definedName name="_____PP3" localSheetId="42">#REF!</definedName>
    <definedName name="_____PP3" localSheetId="48">#REF!</definedName>
    <definedName name="_____PP3" localSheetId="47">#REF!</definedName>
    <definedName name="_____PP3" localSheetId="46">#REF!</definedName>
    <definedName name="_____PP3" localSheetId="43">#REF!</definedName>
    <definedName name="_____PP3" localSheetId="37">#REF!</definedName>
    <definedName name="_____PP3" localSheetId="38">#REF!</definedName>
    <definedName name="_____PP3" localSheetId="39">#REF!</definedName>
    <definedName name="_____PP3" localSheetId="20">#REF!</definedName>
    <definedName name="_____PP3" localSheetId="22">#REF!</definedName>
    <definedName name="_____PP3" localSheetId="40">#REF!</definedName>
    <definedName name="_____PP3" localSheetId="36">#REF!</definedName>
    <definedName name="_____PP3" localSheetId="24">#REF!</definedName>
    <definedName name="_____PP3">#REF!</definedName>
    <definedName name="_____REC1999">'[7]RC-0997'!$B$132:$Q$171</definedName>
    <definedName name="_____SEC107" localSheetId="42">#REF!</definedName>
    <definedName name="_____SEC107" localSheetId="48">#REF!</definedName>
    <definedName name="_____SEC107" localSheetId="46">#REF!</definedName>
    <definedName name="_____SEC107" localSheetId="37">#REF!</definedName>
    <definedName name="_____SEC107" localSheetId="38">#REF!</definedName>
    <definedName name="_____SEC107" localSheetId="39">#REF!</definedName>
    <definedName name="_____SEC107" localSheetId="20">#REF!</definedName>
    <definedName name="_____SEC107" localSheetId="22">#REF!</definedName>
    <definedName name="_____SEC107" localSheetId="40">#REF!</definedName>
    <definedName name="_____SEC107" localSheetId="36">#REF!</definedName>
    <definedName name="_____SEC107" localSheetId="24">#REF!</definedName>
    <definedName name="_____SEC107">#REF!</definedName>
    <definedName name="_____tam2" hidden="1">#REF!</definedName>
    <definedName name="_____TMO1" localSheetId="42">'[19]BS-OVS'!#REF!</definedName>
    <definedName name="_____TMO1" localSheetId="48">'[19]BS-OVS'!#REF!</definedName>
    <definedName name="_____TMO1" localSheetId="46">'[19]BS-OVS'!#REF!</definedName>
    <definedName name="_____TMO1" localSheetId="37">'[19]BS-OVS'!#REF!</definedName>
    <definedName name="_____TMO1" localSheetId="38">'[19]BS-OVS'!#REF!</definedName>
    <definedName name="_____TMO1" localSheetId="39">'[19]BS-OVS'!#REF!</definedName>
    <definedName name="_____TMO1" localSheetId="22">'[19]BS-OVS'!#REF!</definedName>
    <definedName name="_____TMO1" localSheetId="40">'[19]BS-OVS'!#REF!</definedName>
    <definedName name="_____TMO1" localSheetId="36">'[19]BS-OVS'!#REF!</definedName>
    <definedName name="_____TMO1">'[19]BS-OVS'!#REF!</definedName>
    <definedName name="_____UAE1">[13]Sheet4!$D$116:$D$207</definedName>
    <definedName name="_____UAE2">[13]Sheet4!$Q$14:$Q$105</definedName>
    <definedName name="_____UK1">[13]Sheet4!$F$324:$F$415</definedName>
    <definedName name="_____UK2">[13]Sheet4!$S$222:$S$313</definedName>
    <definedName name="_____USA1">[13]Sheet4!$D$428:$D$519</definedName>
    <definedName name="_____USA2">[13]Sheet4!$Q$326:$Q$417</definedName>
    <definedName name="_____ws1" localSheetId="42">'[16]Revenue-Fire-Marine-Motor'!#REF!</definedName>
    <definedName name="_____ws1" localSheetId="48">'[16]Revenue-Fire-Marine-Motor'!#REF!</definedName>
    <definedName name="_____ws1" localSheetId="46">'[16]Revenue-Fire-Marine-Motor'!#REF!</definedName>
    <definedName name="_____ws1" localSheetId="37">'[16]Revenue-Fire-Marine-Motor'!#REF!</definedName>
    <definedName name="_____ws1" localSheetId="38">'[16]Revenue-Fire-Marine-Motor'!#REF!</definedName>
    <definedName name="_____ws1" localSheetId="39">'[16]Revenue-Fire-Marine-Motor'!#REF!</definedName>
    <definedName name="_____ws1" localSheetId="22">'[16]Revenue-Fire-Marine-Motor'!#REF!</definedName>
    <definedName name="_____ws1" localSheetId="40">'[16]Revenue-Fire-Marine-Motor'!#REF!</definedName>
    <definedName name="_____ws1" localSheetId="36">'[16]Revenue-Fire-Marine-Motor'!#REF!</definedName>
    <definedName name="_____ws1">'[16]Revenue-Fire-Marine-Motor'!#REF!</definedName>
    <definedName name="____ASH1">[13]Sheet4!$B$524:$E$625</definedName>
    <definedName name="____ASH2">[13]Sheet4!$P$422:$Q$523</definedName>
    <definedName name="____ASS1" localSheetId="42">#REF!</definedName>
    <definedName name="____ASS1" localSheetId="48">#REF!</definedName>
    <definedName name="____ASS1" localSheetId="47">#REF!</definedName>
    <definedName name="____ASS1" localSheetId="46">#REF!</definedName>
    <definedName name="____ASS1" localSheetId="43">#REF!</definedName>
    <definedName name="____ASS1" localSheetId="37">#REF!</definedName>
    <definedName name="____ASS1" localSheetId="38">#REF!</definedName>
    <definedName name="____ASS1" localSheetId="39">#REF!</definedName>
    <definedName name="____ASS1" localSheetId="20">#REF!</definedName>
    <definedName name="____ASS1" localSheetId="22">#REF!</definedName>
    <definedName name="____ASS1" localSheetId="40">#REF!</definedName>
    <definedName name="____ASS1" localSheetId="36">#REF!</definedName>
    <definedName name="____ASS1" localSheetId="24">#REF!</definedName>
    <definedName name="____ASS1">#REF!</definedName>
    <definedName name="____ASS2" localSheetId="42">#REF!</definedName>
    <definedName name="____ASS2" localSheetId="48">#REF!</definedName>
    <definedName name="____ASS2" localSheetId="47">#REF!</definedName>
    <definedName name="____ASS2" localSheetId="46">#REF!</definedName>
    <definedName name="____ASS2" localSheetId="43">#REF!</definedName>
    <definedName name="____ASS2" localSheetId="37">#REF!</definedName>
    <definedName name="____ASS2" localSheetId="38">#REF!</definedName>
    <definedName name="____ASS2" localSheetId="39">#REF!</definedName>
    <definedName name="____ASS2" localSheetId="20">#REF!</definedName>
    <definedName name="____ASS2" localSheetId="22">#REF!</definedName>
    <definedName name="____ASS2" localSheetId="40">#REF!</definedName>
    <definedName name="____ASS2" localSheetId="36">#REF!</definedName>
    <definedName name="____ASS2" localSheetId="24">#REF!</definedName>
    <definedName name="____ASS2">#REF!</definedName>
    <definedName name="____BSC1" localSheetId="42">#REF!</definedName>
    <definedName name="____BSC1" localSheetId="48">#REF!</definedName>
    <definedName name="____BSC1" localSheetId="46">#REF!</definedName>
    <definedName name="____BSC1" localSheetId="37">#REF!</definedName>
    <definedName name="____BSC1" localSheetId="38">#REF!</definedName>
    <definedName name="____BSC1" localSheetId="39">#REF!</definedName>
    <definedName name="____BSC1" localSheetId="20">#REF!</definedName>
    <definedName name="____BSC1" localSheetId="22">#REF!</definedName>
    <definedName name="____BSC1" localSheetId="40">#REF!</definedName>
    <definedName name="____BSC1" localSheetId="36">#REF!</definedName>
    <definedName name="____BSC1" localSheetId="24">#REF!</definedName>
    <definedName name="____BSC1">#REF!</definedName>
    <definedName name="____BSD1" localSheetId="42">#REF!</definedName>
    <definedName name="____BSD1" localSheetId="48">#REF!</definedName>
    <definedName name="____BSD1" localSheetId="46">#REF!</definedName>
    <definedName name="____BSD1" localSheetId="37">#REF!</definedName>
    <definedName name="____BSD1" localSheetId="38">#REF!</definedName>
    <definedName name="____BSD1" localSheetId="39">#REF!</definedName>
    <definedName name="____BSD1" localSheetId="20">#REF!</definedName>
    <definedName name="____BSD1" localSheetId="22">#REF!</definedName>
    <definedName name="____BSD1" localSheetId="40">#REF!</definedName>
    <definedName name="____BSD1" localSheetId="36">#REF!</definedName>
    <definedName name="____BSD1" localSheetId="24">#REF!</definedName>
    <definedName name="____BSD1">#REF!</definedName>
    <definedName name="____BSH1" localSheetId="42">#REF!</definedName>
    <definedName name="____BSH1" localSheetId="48">#REF!</definedName>
    <definedName name="____BSH1" localSheetId="46">#REF!</definedName>
    <definedName name="____BSH1" localSheetId="37">#REF!</definedName>
    <definedName name="____BSH1" localSheetId="38">#REF!</definedName>
    <definedName name="____BSH1" localSheetId="39">#REF!</definedName>
    <definedName name="____BSH1" localSheetId="20">#REF!</definedName>
    <definedName name="____BSH1" localSheetId="22">#REF!</definedName>
    <definedName name="____BSH1" localSheetId="40">#REF!</definedName>
    <definedName name="____BSH1" localSheetId="36">#REF!</definedName>
    <definedName name="____BSH1" localSheetId="24">#REF!</definedName>
    <definedName name="____BSH1">#REF!</definedName>
    <definedName name="____BSP1" localSheetId="42">#REF!</definedName>
    <definedName name="____BSP1" localSheetId="48">#REF!</definedName>
    <definedName name="____BSP1" localSheetId="46">#REF!</definedName>
    <definedName name="____BSP1" localSheetId="37">#REF!</definedName>
    <definedName name="____BSP1" localSheetId="38">#REF!</definedName>
    <definedName name="____BSP1" localSheetId="39">#REF!</definedName>
    <definedName name="____BSP1" localSheetId="20">#REF!</definedName>
    <definedName name="____BSP1" localSheetId="22">#REF!</definedName>
    <definedName name="____BSP1" localSheetId="40">#REF!</definedName>
    <definedName name="____BSP1" localSheetId="36">#REF!</definedName>
    <definedName name="____BSP1" localSheetId="24">#REF!</definedName>
    <definedName name="____BSP1">#REF!</definedName>
    <definedName name="____BSS1" localSheetId="42">#REF!</definedName>
    <definedName name="____BSS1" localSheetId="48">#REF!</definedName>
    <definedName name="____BSS1" localSheetId="46">#REF!</definedName>
    <definedName name="____BSS1" localSheetId="37">#REF!</definedName>
    <definedName name="____BSS1" localSheetId="38">#REF!</definedName>
    <definedName name="____BSS1" localSheetId="39">#REF!</definedName>
    <definedName name="____BSS1" localSheetId="20">#REF!</definedName>
    <definedName name="____BSS1" localSheetId="22">#REF!</definedName>
    <definedName name="____BSS1" localSheetId="40">#REF!</definedName>
    <definedName name="____BSS1" localSheetId="36">#REF!</definedName>
    <definedName name="____BSS1" localSheetId="24">#REF!</definedName>
    <definedName name="____BSS1">#REF!</definedName>
    <definedName name="____BST1" localSheetId="42">#REF!</definedName>
    <definedName name="____BST1" localSheetId="48">#REF!</definedName>
    <definedName name="____BST1" localSheetId="46">#REF!</definedName>
    <definedName name="____BST1" localSheetId="37">#REF!</definedName>
    <definedName name="____BST1" localSheetId="38">#REF!</definedName>
    <definedName name="____BST1" localSheetId="39">#REF!</definedName>
    <definedName name="____BST1" localSheetId="20">#REF!</definedName>
    <definedName name="____BST1" localSheetId="22">#REF!</definedName>
    <definedName name="____BST1" localSheetId="40">#REF!</definedName>
    <definedName name="____BST1" localSheetId="36">#REF!</definedName>
    <definedName name="____BST1" localSheetId="24">#REF!</definedName>
    <definedName name="____BST1">#REF!</definedName>
    <definedName name="____Col1" localSheetId="42">#REF!</definedName>
    <definedName name="____Col1" localSheetId="48">#REF!</definedName>
    <definedName name="____Col1" localSheetId="46">#REF!</definedName>
    <definedName name="____Col1" localSheetId="37">#REF!</definedName>
    <definedName name="____Col1" localSheetId="38">#REF!</definedName>
    <definedName name="____Col1" localSheetId="39">#REF!</definedName>
    <definedName name="____Col1" localSheetId="20">#REF!</definedName>
    <definedName name="____Col1" localSheetId="22">#REF!</definedName>
    <definedName name="____Col1" localSheetId="40">#REF!</definedName>
    <definedName name="____Col1" localSheetId="36">#REF!</definedName>
    <definedName name="____Col1" localSheetId="24">#REF!</definedName>
    <definedName name="____Col1">#REF!</definedName>
    <definedName name="____crt1">'[11]I-B'!$B$1:$B$65536</definedName>
    <definedName name="____crt2">'[11]I-BR'!$B$1:$B$65536</definedName>
    <definedName name="____EPZ1">[13]Sheet4!$F$428:$F$519</definedName>
    <definedName name="____EPZ2">[13]Sheet4!$S$326:$S$417</definedName>
    <definedName name="____FMT1">'[11]I-B'!$E$1:$E$65536</definedName>
    <definedName name="____FMT2">'[11]I-BR'!$E$1:$E$65536</definedName>
    <definedName name="____hub0207" localSheetId="42">[20]AL905!#REF!</definedName>
    <definedName name="____hub0207" localSheetId="48">[20]AL905!#REF!</definedName>
    <definedName name="____hub0207" localSheetId="46">[20]AL905!#REF!</definedName>
    <definedName name="____hub0207" localSheetId="37">[20]AL905!#REF!</definedName>
    <definedName name="____hub0207" localSheetId="38">[20]AL905!#REF!</definedName>
    <definedName name="____hub0207" localSheetId="39">[20]AL905!#REF!</definedName>
    <definedName name="____hub0207" localSheetId="22">[20]AL905!#REF!</definedName>
    <definedName name="____hub0207" localSheetId="40">[20]AL905!#REF!</definedName>
    <definedName name="____hub0207" localSheetId="36">[20]AL905!#REF!</definedName>
    <definedName name="____hub0207">[20]AL905!#REF!</definedName>
    <definedName name="____IEC1" localSheetId="42">#REF!</definedName>
    <definedName name="____IEC1" localSheetId="48">#REF!</definedName>
    <definedName name="____IEC1" localSheetId="46">#REF!</definedName>
    <definedName name="____IEC1" localSheetId="37">#REF!</definedName>
    <definedName name="____IEC1" localSheetId="38">#REF!</definedName>
    <definedName name="____IEC1" localSheetId="39">#REF!</definedName>
    <definedName name="____IEC1" localSheetId="20">#REF!</definedName>
    <definedName name="____IEC1" localSheetId="22">#REF!</definedName>
    <definedName name="____IEC1" localSheetId="40">#REF!</definedName>
    <definedName name="____IEC1" localSheetId="36">#REF!</definedName>
    <definedName name="____IEC1" localSheetId="24">#REF!</definedName>
    <definedName name="____IEC1">#REF!</definedName>
    <definedName name="____IED1" localSheetId="42">#REF!</definedName>
    <definedName name="____IED1" localSheetId="48">#REF!</definedName>
    <definedName name="____IED1" localSheetId="46">#REF!</definedName>
    <definedName name="____IED1" localSheetId="37">#REF!</definedName>
    <definedName name="____IED1" localSheetId="38">#REF!</definedName>
    <definedName name="____IED1" localSheetId="39">#REF!</definedName>
    <definedName name="____IED1" localSheetId="20">#REF!</definedName>
    <definedName name="____IED1" localSheetId="22">#REF!</definedName>
    <definedName name="____IED1" localSheetId="40">#REF!</definedName>
    <definedName name="____IED1" localSheetId="36">#REF!</definedName>
    <definedName name="____IED1" localSheetId="24">#REF!</definedName>
    <definedName name="____IED1">#REF!</definedName>
    <definedName name="____IEH1" localSheetId="42">#REF!</definedName>
    <definedName name="____IEH1" localSheetId="48">#REF!</definedName>
    <definedName name="____IEH1" localSheetId="46">#REF!</definedName>
    <definedName name="____IEH1" localSheetId="37">#REF!</definedName>
    <definedName name="____IEH1" localSheetId="38">#REF!</definedName>
    <definedName name="____IEH1" localSheetId="39">#REF!</definedName>
    <definedName name="____IEH1" localSheetId="20">#REF!</definedName>
    <definedName name="____IEH1" localSheetId="22">#REF!</definedName>
    <definedName name="____IEH1" localSheetId="40">#REF!</definedName>
    <definedName name="____IEH1" localSheetId="36">#REF!</definedName>
    <definedName name="____IEH1" localSheetId="24">#REF!</definedName>
    <definedName name="____IEH1">#REF!</definedName>
    <definedName name="____IEP1" localSheetId="42">#REF!</definedName>
    <definedName name="____IEP1" localSheetId="48">#REF!</definedName>
    <definedName name="____IEP1" localSheetId="46">#REF!</definedName>
    <definedName name="____IEP1" localSheetId="37">#REF!</definedName>
    <definedName name="____IEP1" localSheetId="38">#REF!</definedName>
    <definedName name="____IEP1" localSheetId="39">#REF!</definedName>
    <definedName name="____IEP1" localSheetId="20">#REF!</definedName>
    <definedName name="____IEP1" localSheetId="22">#REF!</definedName>
    <definedName name="____IEP1" localSheetId="40">#REF!</definedName>
    <definedName name="____IEP1" localSheetId="36">#REF!</definedName>
    <definedName name="____IEP1" localSheetId="24">#REF!</definedName>
    <definedName name="____IEP1">#REF!</definedName>
    <definedName name="____IES1" localSheetId="42">#REF!</definedName>
    <definedName name="____IES1" localSheetId="48">#REF!</definedName>
    <definedName name="____IES1" localSheetId="46">#REF!</definedName>
    <definedName name="____IES1" localSheetId="37">#REF!</definedName>
    <definedName name="____IES1" localSheetId="38">#REF!</definedName>
    <definedName name="____IES1" localSheetId="39">#REF!</definedName>
    <definedName name="____IES1" localSheetId="20">#REF!</definedName>
    <definedName name="____IES1" localSheetId="22">#REF!</definedName>
    <definedName name="____IES1" localSheetId="40">#REF!</definedName>
    <definedName name="____IES1" localSheetId="36">#REF!</definedName>
    <definedName name="____IES1" localSheetId="24">#REF!</definedName>
    <definedName name="____IES1">#REF!</definedName>
    <definedName name="____IET1" localSheetId="42">#REF!</definedName>
    <definedName name="____IET1" localSheetId="48">#REF!</definedName>
    <definedName name="____IET1" localSheetId="46">#REF!</definedName>
    <definedName name="____IET1" localSheetId="37">#REF!</definedName>
    <definedName name="____IET1" localSheetId="38">#REF!</definedName>
    <definedName name="____IET1" localSheetId="39">#REF!</definedName>
    <definedName name="____IET1" localSheetId="20">#REF!</definedName>
    <definedName name="____IET1" localSheetId="22">#REF!</definedName>
    <definedName name="____IET1" localSheetId="40">#REF!</definedName>
    <definedName name="____IET1" localSheetId="36">#REF!</definedName>
    <definedName name="____IET1" localSheetId="24">#REF!</definedName>
    <definedName name="____IET1">#REF!</definedName>
    <definedName name="____jun99" localSheetId="42">'[15]PUR&amp;SAL'!#REF!</definedName>
    <definedName name="____jun99" localSheetId="48">'[15]PUR&amp;SAL'!#REF!</definedName>
    <definedName name="____jun99" localSheetId="46">'[15]PUR&amp;SAL'!#REF!</definedName>
    <definedName name="____jun99" localSheetId="37">'[15]PUR&amp;SAL'!#REF!</definedName>
    <definedName name="____jun99" localSheetId="38">'[15]PUR&amp;SAL'!#REF!</definedName>
    <definedName name="____jun99" localSheetId="39">'[15]PUR&amp;SAL'!#REF!</definedName>
    <definedName name="____jun99" localSheetId="22">'[15]PUR&amp;SAL'!#REF!</definedName>
    <definedName name="____jun99" localSheetId="40">'[15]PUR&amp;SAL'!#REF!</definedName>
    <definedName name="____jun99" localSheetId="36">'[15]PUR&amp;SAL'!#REF!</definedName>
    <definedName name="____jun99">'[15]PUR&amp;SAL'!#REF!</definedName>
    <definedName name="____LIA1" localSheetId="42">#REF!</definedName>
    <definedName name="____LIA1" localSheetId="48">#REF!</definedName>
    <definedName name="____LIA1" localSheetId="47">#REF!</definedName>
    <definedName name="____LIA1" localSheetId="46">#REF!</definedName>
    <definedName name="____LIA1" localSheetId="43">#REF!</definedName>
    <definedName name="____LIA1" localSheetId="37">#REF!</definedName>
    <definedName name="____LIA1" localSheetId="38">#REF!</definedName>
    <definedName name="____LIA1" localSheetId="39">#REF!</definedName>
    <definedName name="____LIA1" localSheetId="20">#REF!</definedName>
    <definedName name="____LIA1" localSheetId="22">#REF!</definedName>
    <definedName name="____LIA1" localSheetId="40">#REF!</definedName>
    <definedName name="____LIA1" localSheetId="36">#REF!</definedName>
    <definedName name="____LIA1" localSheetId="24">#REF!</definedName>
    <definedName name="____LIA1">#REF!</definedName>
    <definedName name="____LIA2" localSheetId="42">#REF!</definedName>
    <definedName name="____LIA2" localSheetId="48">#REF!</definedName>
    <definedName name="____LIA2" localSheetId="47">#REF!</definedName>
    <definedName name="____LIA2" localSheetId="46">#REF!</definedName>
    <definedName name="____LIA2" localSheetId="43">#REF!</definedName>
    <definedName name="____LIA2" localSheetId="37">#REF!</definedName>
    <definedName name="____LIA2" localSheetId="38">#REF!</definedName>
    <definedName name="____LIA2" localSheetId="39">#REF!</definedName>
    <definedName name="____LIA2" localSheetId="20">#REF!</definedName>
    <definedName name="____LIA2" localSheetId="22">#REF!</definedName>
    <definedName name="____LIA2" localSheetId="40">#REF!</definedName>
    <definedName name="____LIA2" localSheetId="36">#REF!</definedName>
    <definedName name="____LIA2" localSheetId="24">#REF!</definedName>
    <definedName name="____LIA2">#REF!</definedName>
    <definedName name="____LMT1">'[11]I-B'!$G$1:$G$65536</definedName>
    <definedName name="____LMT2">'[11]I-BR'!$G$1:$G$65536</definedName>
    <definedName name="____LN2" localSheetId="42">#REF!</definedName>
    <definedName name="____LN2" localSheetId="48">#REF!</definedName>
    <definedName name="____LN2" localSheetId="46">#REF!</definedName>
    <definedName name="____LN2" localSheetId="43">#REF!</definedName>
    <definedName name="____LN2" localSheetId="37">#REF!</definedName>
    <definedName name="____LN2" localSheetId="38">#REF!</definedName>
    <definedName name="____LN2" localSheetId="39">#REF!</definedName>
    <definedName name="____LN2" localSheetId="22">#REF!</definedName>
    <definedName name="____LN2" localSheetId="40">#REF!</definedName>
    <definedName name="____LN2" localSheetId="36">#REF!</definedName>
    <definedName name="____LN2">#REF!</definedName>
    <definedName name="____PL1" localSheetId="42">#REF!</definedName>
    <definedName name="____PL1" localSheetId="48">#REF!</definedName>
    <definedName name="____PL1" localSheetId="47">#REF!</definedName>
    <definedName name="____PL1" localSheetId="46">#REF!</definedName>
    <definedName name="____PL1" localSheetId="43">#REF!</definedName>
    <definedName name="____PL1" localSheetId="37">#REF!</definedName>
    <definedName name="____PL1" localSheetId="38">#REF!</definedName>
    <definedName name="____PL1" localSheetId="39">#REF!</definedName>
    <definedName name="____PL1" localSheetId="20">#REF!</definedName>
    <definedName name="____PL1" localSheetId="22">#REF!</definedName>
    <definedName name="____PL1" localSheetId="40">#REF!</definedName>
    <definedName name="____PL1" localSheetId="36">#REF!</definedName>
    <definedName name="____PL1" localSheetId="24">#REF!</definedName>
    <definedName name="____PL1">#REF!</definedName>
    <definedName name="____PL2" localSheetId="42">#REF!</definedName>
    <definedName name="____PL2" localSheetId="48">#REF!</definedName>
    <definedName name="____PL2" localSheetId="47">#REF!</definedName>
    <definedName name="____PL2" localSheetId="46">#REF!</definedName>
    <definedName name="____PL2" localSheetId="43">#REF!</definedName>
    <definedName name="____PL2" localSheetId="37">#REF!</definedName>
    <definedName name="____PL2" localSheetId="38">#REF!</definedName>
    <definedName name="____PL2" localSheetId="39">#REF!</definedName>
    <definedName name="____PL2" localSheetId="20">#REF!</definedName>
    <definedName name="____PL2" localSheetId="22">#REF!</definedName>
    <definedName name="____PL2" localSheetId="40">#REF!</definedName>
    <definedName name="____PL2" localSheetId="36">#REF!</definedName>
    <definedName name="____PL2" localSheetId="24">#REF!</definedName>
    <definedName name="____PL2">#REF!</definedName>
    <definedName name="____PP2" localSheetId="42">#REF!</definedName>
    <definedName name="____PP2" localSheetId="48">#REF!</definedName>
    <definedName name="____PP2" localSheetId="47">#REF!</definedName>
    <definedName name="____PP2" localSheetId="46">#REF!</definedName>
    <definedName name="____PP2" localSheetId="43">#REF!</definedName>
    <definedName name="____PP2" localSheetId="37">#REF!</definedName>
    <definedName name="____PP2" localSheetId="38">#REF!</definedName>
    <definedName name="____PP2" localSheetId="39">#REF!</definedName>
    <definedName name="____PP2" localSheetId="20">#REF!</definedName>
    <definedName name="____PP2" localSheetId="22">#REF!</definedName>
    <definedName name="____PP2" localSheetId="40">#REF!</definedName>
    <definedName name="____PP2" localSheetId="36">#REF!</definedName>
    <definedName name="____PP2" localSheetId="24">#REF!</definedName>
    <definedName name="____PP2">#REF!</definedName>
    <definedName name="____PP3" localSheetId="42">#REF!</definedName>
    <definedName name="____PP3" localSheetId="48">#REF!</definedName>
    <definedName name="____PP3" localSheetId="47">#REF!</definedName>
    <definedName name="____PP3" localSheetId="46">#REF!</definedName>
    <definedName name="____PP3" localSheetId="43">#REF!</definedName>
    <definedName name="____PP3" localSheetId="37">#REF!</definedName>
    <definedName name="____PP3" localSheetId="38">#REF!</definedName>
    <definedName name="____PP3" localSheetId="39">#REF!</definedName>
    <definedName name="____PP3" localSheetId="20">#REF!</definedName>
    <definedName name="____PP3" localSheetId="22">#REF!</definedName>
    <definedName name="____PP3" localSheetId="40">#REF!</definedName>
    <definedName name="____PP3" localSheetId="36">#REF!</definedName>
    <definedName name="____PP3" localSheetId="24">#REF!</definedName>
    <definedName name="____PP3">#REF!</definedName>
    <definedName name="____REC1999">'[7]RC-0997'!$B$132:$Q$171</definedName>
    <definedName name="____SEC107" localSheetId="42">#REF!</definedName>
    <definedName name="____SEC107" localSheetId="48">#REF!</definedName>
    <definedName name="____SEC107" localSheetId="46">#REF!</definedName>
    <definedName name="____SEC107" localSheetId="37">#REF!</definedName>
    <definedName name="____SEC107" localSheetId="38">#REF!</definedName>
    <definedName name="____SEC107" localSheetId="39">#REF!</definedName>
    <definedName name="____SEC107" localSheetId="20">#REF!</definedName>
    <definedName name="____SEC107" localSheetId="22">#REF!</definedName>
    <definedName name="____SEC107" localSheetId="40">#REF!</definedName>
    <definedName name="____SEC107" localSheetId="36">#REF!</definedName>
    <definedName name="____SEC107" localSheetId="24">#REF!</definedName>
    <definedName name="____SEC107">#REF!</definedName>
    <definedName name="____tam2" hidden="1">#REF!</definedName>
    <definedName name="____TMO1" localSheetId="42">'[19]BS-OVS'!#REF!</definedName>
    <definedName name="____TMO1" localSheetId="48">'[19]BS-OVS'!#REF!</definedName>
    <definedName name="____TMO1" localSheetId="46">'[19]BS-OVS'!#REF!</definedName>
    <definedName name="____TMO1" localSheetId="37">'[19]BS-OVS'!#REF!</definedName>
    <definedName name="____TMO1" localSheetId="38">'[19]BS-OVS'!#REF!</definedName>
    <definedName name="____TMO1" localSheetId="39">'[19]BS-OVS'!#REF!</definedName>
    <definedName name="____TMO1" localSheetId="22">'[19]BS-OVS'!#REF!</definedName>
    <definedName name="____TMO1" localSheetId="40">'[19]BS-OVS'!#REF!</definedName>
    <definedName name="____TMO1" localSheetId="36">'[19]BS-OVS'!#REF!</definedName>
    <definedName name="____TMO1">'[19]BS-OVS'!#REF!</definedName>
    <definedName name="____UAE1">[13]Sheet4!$D$116:$D$207</definedName>
    <definedName name="____UAE2">[13]Sheet4!$Q$14:$Q$105</definedName>
    <definedName name="____UK1">[13]Sheet4!$F$324:$F$415</definedName>
    <definedName name="____UK2">[13]Sheet4!$S$222:$S$313</definedName>
    <definedName name="____USA1">[13]Sheet4!$D$428:$D$519</definedName>
    <definedName name="____USA2">[13]Sheet4!$Q$326:$Q$417</definedName>
    <definedName name="____ws1" localSheetId="42">'[16]Revenue-Fire-Marine-Motor'!#REF!</definedName>
    <definedName name="____ws1" localSheetId="48">'[16]Revenue-Fire-Marine-Motor'!#REF!</definedName>
    <definedName name="____ws1" localSheetId="46">'[16]Revenue-Fire-Marine-Motor'!#REF!</definedName>
    <definedName name="____ws1" localSheetId="37">'[16]Revenue-Fire-Marine-Motor'!#REF!</definedName>
    <definedName name="____ws1" localSheetId="38">'[16]Revenue-Fire-Marine-Motor'!#REF!</definedName>
    <definedName name="____ws1" localSheetId="39">'[16]Revenue-Fire-Marine-Motor'!#REF!</definedName>
    <definedName name="____ws1" localSheetId="22">'[16]Revenue-Fire-Marine-Motor'!#REF!</definedName>
    <definedName name="____ws1" localSheetId="40">'[16]Revenue-Fire-Marine-Motor'!#REF!</definedName>
    <definedName name="____ws1" localSheetId="36">'[16]Revenue-Fire-Marine-Motor'!#REF!</definedName>
    <definedName name="____ws1">'[16]Revenue-Fire-Marine-Motor'!#REF!</definedName>
    <definedName name="___amt2">'[21]CDB-Deposits'!$F$4:$F$15555</definedName>
    <definedName name="___ASH1" localSheetId="48">[13]Sheet4!$B$524:$E$625</definedName>
    <definedName name="___ASH1" localSheetId="43">[13]Sheet4!$B$524:$E$625</definedName>
    <definedName name="___ASH1" localSheetId="37">[13]Sheet4!$B$524:$E$625</definedName>
    <definedName name="___ASH1" localSheetId="38">[13]Sheet4!$B$524:$E$625</definedName>
    <definedName name="___ASH1" localSheetId="39">[13]Sheet4!$B$524:$E$625</definedName>
    <definedName name="___ASH1">[13]Sheet4!$B$524:$E$625</definedName>
    <definedName name="___ASH2" localSheetId="48">[13]Sheet4!$P$422:$Q$523</definedName>
    <definedName name="___ASH2" localSheetId="43">[13]Sheet4!$P$422:$Q$523</definedName>
    <definedName name="___ASH2" localSheetId="37">[13]Sheet4!$P$422:$Q$523</definedName>
    <definedName name="___ASH2" localSheetId="38">[13]Sheet4!$P$422:$Q$523</definedName>
    <definedName name="___ASH2" localSheetId="39">[13]Sheet4!$P$422:$Q$523</definedName>
    <definedName name="___ASH2">[13]Sheet4!$P$422:$Q$523</definedName>
    <definedName name="___ASS1" localSheetId="42">#REF!</definedName>
    <definedName name="___ASS1" localSheetId="48">#REF!</definedName>
    <definedName name="___ASS1" localSheetId="47">#REF!</definedName>
    <definedName name="___ASS1" localSheetId="46">#REF!</definedName>
    <definedName name="___ASS1" localSheetId="43">#REF!</definedName>
    <definedName name="___ASS1" localSheetId="37">#REF!</definedName>
    <definedName name="___ASS1" localSheetId="38">#REF!</definedName>
    <definedName name="___ASS1" localSheetId="39">#REF!</definedName>
    <definedName name="___ASS1" localSheetId="20">#REF!</definedName>
    <definedName name="___ASS1" localSheetId="22">#REF!</definedName>
    <definedName name="___ASS1" localSheetId="40">#REF!</definedName>
    <definedName name="___ASS1" localSheetId="36">#REF!</definedName>
    <definedName name="___ASS1" localSheetId="24">#REF!</definedName>
    <definedName name="___ASS1">#REF!</definedName>
    <definedName name="___ASS2" localSheetId="42">#REF!</definedName>
    <definedName name="___ASS2" localSheetId="48">#REF!</definedName>
    <definedName name="___ASS2" localSheetId="47">#REF!</definedName>
    <definedName name="___ASS2" localSheetId="46">#REF!</definedName>
    <definedName name="___ASS2" localSheetId="43">#REF!</definedName>
    <definedName name="___ASS2" localSheetId="37">#REF!</definedName>
    <definedName name="___ASS2" localSheetId="38">#REF!</definedName>
    <definedName name="___ASS2" localSheetId="39">#REF!</definedName>
    <definedName name="___ASS2" localSheetId="20">#REF!</definedName>
    <definedName name="___ASS2" localSheetId="22">#REF!</definedName>
    <definedName name="___ASS2" localSheetId="40">#REF!</definedName>
    <definedName name="___ASS2" localSheetId="36">#REF!</definedName>
    <definedName name="___ASS2" localSheetId="24">#REF!</definedName>
    <definedName name="___ASS2">#REF!</definedName>
    <definedName name="___BSC1" localSheetId="42">#REF!</definedName>
    <definedName name="___BSC1" localSheetId="48">#REF!</definedName>
    <definedName name="___BSC1" localSheetId="46">#REF!</definedName>
    <definedName name="___BSC1" localSheetId="37">#REF!</definedName>
    <definedName name="___BSC1" localSheetId="38">#REF!</definedName>
    <definedName name="___BSC1" localSheetId="39">#REF!</definedName>
    <definedName name="___BSC1" localSheetId="20">#REF!</definedName>
    <definedName name="___BSC1" localSheetId="22">#REF!</definedName>
    <definedName name="___BSC1" localSheetId="40">#REF!</definedName>
    <definedName name="___BSC1" localSheetId="36">#REF!</definedName>
    <definedName name="___BSC1" localSheetId="24">#REF!</definedName>
    <definedName name="___BSC1">#REF!</definedName>
    <definedName name="___BSD1" localSheetId="42">#REF!</definedName>
    <definedName name="___BSD1" localSheetId="48">#REF!</definedName>
    <definedName name="___BSD1" localSheetId="46">#REF!</definedName>
    <definedName name="___BSD1" localSheetId="37">#REF!</definedName>
    <definedName name="___BSD1" localSheetId="38">#REF!</definedName>
    <definedName name="___BSD1" localSheetId="39">#REF!</definedName>
    <definedName name="___BSD1" localSheetId="20">#REF!</definedName>
    <definedName name="___BSD1" localSheetId="22">#REF!</definedName>
    <definedName name="___BSD1" localSheetId="40">#REF!</definedName>
    <definedName name="___BSD1" localSheetId="36">#REF!</definedName>
    <definedName name="___BSD1" localSheetId="24">#REF!</definedName>
    <definedName name="___BSD1">#REF!</definedName>
    <definedName name="___BSH1" localSheetId="42">#REF!</definedName>
    <definedName name="___BSH1" localSheetId="48">#REF!</definedName>
    <definedName name="___BSH1" localSheetId="46">#REF!</definedName>
    <definedName name="___BSH1" localSheetId="37">#REF!</definedName>
    <definedName name="___BSH1" localSheetId="38">#REF!</definedName>
    <definedName name="___BSH1" localSheetId="39">#REF!</definedName>
    <definedName name="___BSH1" localSheetId="20">#REF!</definedName>
    <definedName name="___BSH1" localSheetId="22">#REF!</definedName>
    <definedName name="___BSH1" localSheetId="40">#REF!</definedName>
    <definedName name="___BSH1" localSheetId="36">#REF!</definedName>
    <definedName name="___BSH1" localSheetId="24">#REF!</definedName>
    <definedName name="___BSH1">#REF!</definedName>
    <definedName name="___BSP1" localSheetId="42">#REF!</definedName>
    <definedName name="___BSP1" localSheetId="48">#REF!</definedName>
    <definedName name="___BSP1" localSheetId="46">#REF!</definedName>
    <definedName name="___BSP1" localSheetId="37">#REF!</definedName>
    <definedName name="___BSP1" localSheetId="38">#REF!</definedName>
    <definedName name="___BSP1" localSheetId="39">#REF!</definedName>
    <definedName name="___BSP1" localSheetId="20">#REF!</definedName>
    <definedName name="___BSP1" localSheetId="22">#REF!</definedName>
    <definedName name="___BSP1" localSheetId="40">#REF!</definedName>
    <definedName name="___BSP1" localSheetId="36">#REF!</definedName>
    <definedName name="___BSP1" localSheetId="24">#REF!</definedName>
    <definedName name="___BSP1">#REF!</definedName>
    <definedName name="___BSS1" localSheetId="42">#REF!</definedName>
    <definedName name="___BSS1" localSheetId="48">#REF!</definedName>
    <definedName name="___BSS1" localSheetId="46">#REF!</definedName>
    <definedName name="___BSS1" localSheetId="37">#REF!</definedName>
    <definedName name="___BSS1" localSheetId="38">#REF!</definedName>
    <definedName name="___BSS1" localSheetId="39">#REF!</definedName>
    <definedName name="___BSS1" localSheetId="20">#REF!</definedName>
    <definedName name="___BSS1" localSheetId="22">#REF!</definedName>
    <definedName name="___BSS1" localSheetId="40">#REF!</definedName>
    <definedName name="___BSS1" localSheetId="36">#REF!</definedName>
    <definedName name="___BSS1" localSheetId="24">#REF!</definedName>
    <definedName name="___BSS1">#REF!</definedName>
    <definedName name="___BST1" localSheetId="42">#REF!</definedName>
    <definedName name="___BST1" localSheetId="48">#REF!</definedName>
    <definedName name="___BST1" localSheetId="46">#REF!</definedName>
    <definedName name="___BST1" localSheetId="37">#REF!</definedName>
    <definedName name="___BST1" localSheetId="38">#REF!</definedName>
    <definedName name="___BST1" localSheetId="39">#REF!</definedName>
    <definedName name="___BST1" localSheetId="20">#REF!</definedName>
    <definedName name="___BST1" localSheetId="22">#REF!</definedName>
    <definedName name="___BST1" localSheetId="40">#REF!</definedName>
    <definedName name="___BST1" localSheetId="36">#REF!</definedName>
    <definedName name="___BST1" localSheetId="24">#REF!</definedName>
    <definedName name="___BST1">#REF!</definedName>
    <definedName name="___Col1" localSheetId="42">#REF!</definedName>
    <definedName name="___Col1" localSheetId="48">#REF!</definedName>
    <definedName name="___Col1" localSheetId="46">#REF!</definedName>
    <definedName name="___Col1" localSheetId="37">#REF!</definedName>
    <definedName name="___Col1" localSheetId="38">#REF!</definedName>
    <definedName name="___Col1" localSheetId="39">#REF!</definedName>
    <definedName name="___Col1" localSheetId="20">#REF!</definedName>
    <definedName name="___Col1" localSheetId="22">#REF!</definedName>
    <definedName name="___Col1" localSheetId="40">#REF!</definedName>
    <definedName name="___Col1" localSheetId="36">#REF!</definedName>
    <definedName name="___Col1" localSheetId="24">#REF!</definedName>
    <definedName name="___Col1">#REF!</definedName>
    <definedName name="___crt1" localSheetId="48">'[22]I-B'!$A$1:$A$65536</definedName>
    <definedName name="___crt1" localSheetId="43">'[22]I-B'!$A$1:$A$65536</definedName>
    <definedName name="___crt1" localSheetId="37">'[22]I-B'!$A$1:$A$65536</definedName>
    <definedName name="___crt1" localSheetId="38">'[22]I-B'!$A$1:$A$65536</definedName>
    <definedName name="___crt1" localSheetId="39">'[22]I-B'!$A$1:$A$65536</definedName>
    <definedName name="___crt1">'[11]I-B'!$B$1:$B$65536</definedName>
    <definedName name="___crt2" localSheetId="48">'[22]I-BR'!$A$1:$A$65536</definedName>
    <definedName name="___crt2" localSheetId="43">'[22]I-BR'!$A$1:$A$65536</definedName>
    <definedName name="___crt2" localSheetId="37">'[22]I-BR'!$A$1:$A$65536</definedName>
    <definedName name="___crt2" localSheetId="38">'[22]I-BR'!$A$1:$A$65536</definedName>
    <definedName name="___crt2" localSheetId="39">'[22]I-BR'!$A$1:$A$65536</definedName>
    <definedName name="___crt2">'[11]I-BR'!$B$1:$B$65536</definedName>
    <definedName name="___EPZ1" localSheetId="48">[13]Sheet4!$F$428:$F$519</definedName>
    <definedName name="___EPZ1" localSheetId="43">[13]Sheet4!$F$428:$F$519</definedName>
    <definedName name="___EPZ1" localSheetId="37">[13]Sheet4!$F$428:$F$519</definedName>
    <definedName name="___EPZ1" localSheetId="38">[13]Sheet4!$F$428:$F$519</definedName>
    <definedName name="___EPZ1" localSheetId="39">[13]Sheet4!$F$428:$F$519</definedName>
    <definedName name="___EPZ1">[13]Sheet4!$F$428:$F$519</definedName>
    <definedName name="___EPZ2" localSheetId="48">[13]Sheet4!$S$326:$S$417</definedName>
    <definedName name="___EPZ2" localSheetId="43">[13]Sheet4!$S$326:$S$417</definedName>
    <definedName name="___EPZ2" localSheetId="37">[13]Sheet4!$S$326:$S$417</definedName>
    <definedName name="___EPZ2" localSheetId="38">[13]Sheet4!$S$326:$S$417</definedName>
    <definedName name="___EPZ2" localSheetId="39">[13]Sheet4!$S$326:$S$417</definedName>
    <definedName name="___EPZ2">[13]Sheet4!$S$326:$S$417</definedName>
    <definedName name="___FMT1" localSheetId="48">'[22]I-B'!$D$1:$D$65536</definedName>
    <definedName name="___FMT1" localSheetId="43">'[22]I-B'!$D$1:$D$65536</definedName>
    <definedName name="___FMT1" localSheetId="37">'[22]I-B'!$D$1:$D$65536</definedName>
    <definedName name="___FMT1" localSheetId="38">'[22]I-B'!$D$1:$D$65536</definedName>
    <definedName name="___FMT1" localSheetId="39">'[22]I-B'!$D$1:$D$65536</definedName>
    <definedName name="___FMT1">'[11]I-B'!$E$1:$E$65536</definedName>
    <definedName name="___FMT2" localSheetId="48">'[22]I-BR'!$D$1:$D$65536</definedName>
    <definedName name="___FMT2" localSheetId="43">'[22]I-BR'!$D$1:$D$65536</definedName>
    <definedName name="___FMT2" localSheetId="37">'[22]I-BR'!$D$1:$D$65536</definedName>
    <definedName name="___FMT2" localSheetId="38">'[22]I-BR'!$D$1:$D$65536</definedName>
    <definedName name="___FMT2" localSheetId="39">'[22]I-BR'!$D$1:$D$65536</definedName>
    <definedName name="___FMT2">'[11]I-BR'!$E$1:$E$65536</definedName>
    <definedName name="___hg65656" localSheetId="42" hidden="1">#REF!</definedName>
    <definedName name="___hg65656" localSheetId="48" hidden="1">#REF!</definedName>
    <definedName name="___hg65656" localSheetId="46" hidden="1">#REF!</definedName>
    <definedName name="___hg65656" localSheetId="37" hidden="1">#REF!</definedName>
    <definedName name="___hg65656" localSheetId="38" hidden="1">#REF!</definedName>
    <definedName name="___hg65656" localSheetId="39" hidden="1">#REF!</definedName>
    <definedName name="___hg65656" localSheetId="22" hidden="1">#REF!</definedName>
    <definedName name="___hg65656" localSheetId="40" hidden="1">#REF!</definedName>
    <definedName name="___hg65656" localSheetId="36" hidden="1">#REF!</definedName>
    <definedName name="___hg65656" hidden="1">#REF!</definedName>
    <definedName name="___hub0207" localSheetId="42">[17]AL905!#REF!</definedName>
    <definedName name="___hub0207" localSheetId="48">[23]AL905!#REF!</definedName>
    <definedName name="___hub0207" localSheetId="46">[17]AL905!#REF!</definedName>
    <definedName name="___hub0207" localSheetId="43">[23]AL905!#REF!</definedName>
    <definedName name="___hub0207" localSheetId="37">[23]AL905!#REF!</definedName>
    <definedName name="___hub0207" localSheetId="38">[23]AL905!#REF!</definedName>
    <definedName name="___hub0207" localSheetId="39">[23]AL905!#REF!</definedName>
    <definedName name="___hub0207" localSheetId="22">[17]AL905!#REF!</definedName>
    <definedName name="___hub0207" localSheetId="40">[17]AL905!#REF!</definedName>
    <definedName name="___hub0207" localSheetId="36">[17]AL905!#REF!</definedName>
    <definedName name="___hub0207">[17]AL905!#REF!</definedName>
    <definedName name="___IEC1" localSheetId="42">#REF!</definedName>
    <definedName name="___IEC1" localSheetId="48">#REF!</definedName>
    <definedName name="___IEC1" localSheetId="46">#REF!</definedName>
    <definedName name="___IEC1" localSheetId="37">#REF!</definedName>
    <definedName name="___IEC1" localSheetId="38">#REF!</definedName>
    <definedName name="___IEC1" localSheetId="39">#REF!</definedName>
    <definedName name="___IEC1" localSheetId="20">#REF!</definedName>
    <definedName name="___IEC1" localSheetId="22">#REF!</definedName>
    <definedName name="___IEC1" localSheetId="40">#REF!</definedName>
    <definedName name="___IEC1" localSheetId="36">#REF!</definedName>
    <definedName name="___IEC1" localSheetId="24">#REF!</definedName>
    <definedName name="___IEC1">#REF!</definedName>
    <definedName name="___IED1" localSheetId="42">#REF!</definedName>
    <definedName name="___IED1" localSheetId="48">#REF!</definedName>
    <definedName name="___IED1" localSheetId="46">#REF!</definedName>
    <definedName name="___IED1" localSheetId="37">#REF!</definedName>
    <definedName name="___IED1" localSheetId="38">#REF!</definedName>
    <definedName name="___IED1" localSheetId="39">#REF!</definedName>
    <definedName name="___IED1" localSheetId="20">#REF!</definedName>
    <definedName name="___IED1" localSheetId="22">#REF!</definedName>
    <definedName name="___IED1" localSheetId="40">#REF!</definedName>
    <definedName name="___IED1" localSheetId="36">#REF!</definedName>
    <definedName name="___IED1" localSheetId="24">#REF!</definedName>
    <definedName name="___IED1">#REF!</definedName>
    <definedName name="___IEH1" localSheetId="42">#REF!</definedName>
    <definedName name="___IEH1" localSheetId="48">#REF!</definedName>
    <definedName name="___IEH1" localSheetId="46">#REF!</definedName>
    <definedName name="___IEH1" localSheetId="37">#REF!</definedName>
    <definedName name="___IEH1" localSheetId="38">#REF!</definedName>
    <definedName name="___IEH1" localSheetId="39">#REF!</definedName>
    <definedName name="___IEH1" localSheetId="20">#REF!</definedName>
    <definedName name="___IEH1" localSheetId="22">#REF!</definedName>
    <definedName name="___IEH1" localSheetId="40">#REF!</definedName>
    <definedName name="___IEH1" localSheetId="36">#REF!</definedName>
    <definedName name="___IEH1" localSheetId="24">#REF!</definedName>
    <definedName name="___IEH1">#REF!</definedName>
    <definedName name="___IEP1" localSheetId="42">#REF!</definedName>
    <definedName name="___IEP1" localSheetId="48">#REF!</definedName>
    <definedName name="___IEP1" localSheetId="46">#REF!</definedName>
    <definedName name="___IEP1" localSheetId="37">#REF!</definedName>
    <definedName name="___IEP1" localSheetId="38">#REF!</definedName>
    <definedName name="___IEP1" localSheetId="39">#REF!</definedName>
    <definedName name="___IEP1" localSheetId="20">#REF!</definedName>
    <definedName name="___IEP1" localSheetId="22">#REF!</definedName>
    <definedName name="___IEP1" localSheetId="40">#REF!</definedName>
    <definedName name="___IEP1" localSheetId="36">#REF!</definedName>
    <definedName name="___IEP1" localSheetId="24">#REF!</definedName>
    <definedName name="___IEP1">#REF!</definedName>
    <definedName name="___IES1" localSheetId="42">#REF!</definedName>
    <definedName name="___IES1" localSheetId="48">#REF!</definedName>
    <definedName name="___IES1" localSheetId="46">#REF!</definedName>
    <definedName name="___IES1" localSheetId="37">#REF!</definedName>
    <definedName name="___IES1" localSheetId="38">#REF!</definedName>
    <definedName name="___IES1" localSheetId="39">#REF!</definedName>
    <definedName name="___IES1" localSheetId="20">#REF!</definedName>
    <definedName name="___IES1" localSheetId="22">#REF!</definedName>
    <definedName name="___IES1" localSheetId="40">#REF!</definedName>
    <definedName name="___IES1" localSheetId="36">#REF!</definedName>
    <definedName name="___IES1" localSheetId="24">#REF!</definedName>
    <definedName name="___IES1">#REF!</definedName>
    <definedName name="___IET1" localSheetId="42">#REF!</definedName>
    <definedName name="___IET1" localSheetId="48">#REF!</definedName>
    <definedName name="___IET1" localSheetId="46">#REF!</definedName>
    <definedName name="___IET1" localSheetId="37">#REF!</definedName>
    <definedName name="___IET1" localSheetId="38">#REF!</definedName>
    <definedName name="___IET1" localSheetId="39">#REF!</definedName>
    <definedName name="___IET1" localSheetId="20">#REF!</definedName>
    <definedName name="___IET1" localSheetId="22">#REF!</definedName>
    <definedName name="___IET1" localSheetId="40">#REF!</definedName>
    <definedName name="___IET1" localSheetId="36">#REF!</definedName>
    <definedName name="___IET1" localSheetId="24">#REF!</definedName>
    <definedName name="___IET1">#REF!</definedName>
    <definedName name="___jun99" localSheetId="42">'[15]PUR&amp;SAL'!#REF!</definedName>
    <definedName name="___jun99" localSheetId="48">'[15]PUR&amp;SAL'!#REF!</definedName>
    <definedName name="___jun99" localSheetId="46">'[15]PUR&amp;SAL'!#REF!</definedName>
    <definedName name="___jun99" localSheetId="37">'[15]PUR&amp;SAL'!#REF!</definedName>
    <definedName name="___jun99" localSheetId="38">'[15]PUR&amp;SAL'!#REF!</definedName>
    <definedName name="___jun99" localSheetId="39">'[15]PUR&amp;SAL'!#REF!</definedName>
    <definedName name="___jun99" localSheetId="22">'[15]PUR&amp;SAL'!#REF!</definedName>
    <definedName name="___jun99" localSheetId="40">'[15]PUR&amp;SAL'!#REF!</definedName>
    <definedName name="___jun99" localSheetId="36">'[15]PUR&amp;SAL'!#REF!</definedName>
    <definedName name="___jun99">'[15]PUR&amp;SAL'!#REF!</definedName>
    <definedName name="___LIA1" localSheetId="42">#REF!</definedName>
    <definedName name="___LIA1" localSheetId="48">#REF!</definedName>
    <definedName name="___LIA1" localSheetId="47">#REF!</definedName>
    <definedName name="___LIA1" localSheetId="46">#REF!</definedName>
    <definedName name="___LIA1" localSheetId="43">#REF!</definedName>
    <definedName name="___LIA1" localSheetId="37">#REF!</definedName>
    <definedName name="___LIA1" localSheetId="38">#REF!</definedName>
    <definedName name="___LIA1" localSheetId="39">#REF!</definedName>
    <definedName name="___LIA1" localSheetId="20">#REF!</definedName>
    <definedName name="___LIA1" localSheetId="22">#REF!</definedName>
    <definedName name="___LIA1" localSheetId="40">#REF!</definedName>
    <definedName name="___LIA1" localSheetId="36">#REF!</definedName>
    <definedName name="___LIA1" localSheetId="24">#REF!</definedName>
    <definedName name="___LIA1">#REF!</definedName>
    <definedName name="___LIA2" localSheetId="42">#REF!</definedName>
    <definedName name="___LIA2" localSheetId="48">#REF!</definedName>
    <definedName name="___LIA2" localSheetId="47">#REF!</definedName>
    <definedName name="___LIA2" localSheetId="46">#REF!</definedName>
    <definedName name="___LIA2" localSheetId="43">#REF!</definedName>
    <definedName name="___LIA2" localSheetId="37">#REF!</definedName>
    <definedName name="___LIA2" localSheetId="38">#REF!</definedName>
    <definedName name="___LIA2" localSheetId="39">#REF!</definedName>
    <definedName name="___LIA2" localSheetId="20">#REF!</definedName>
    <definedName name="___LIA2" localSheetId="22">#REF!</definedName>
    <definedName name="___LIA2" localSheetId="40">#REF!</definedName>
    <definedName name="___LIA2" localSheetId="36">#REF!</definedName>
    <definedName name="___LIA2" localSheetId="24">#REF!</definedName>
    <definedName name="___LIA2">#REF!</definedName>
    <definedName name="___LMT1" localSheetId="48">'[22]I-B'!$F$1:$F$65536</definedName>
    <definedName name="___LMT1" localSheetId="43">'[22]I-B'!$F$1:$F$65536</definedName>
    <definedName name="___LMT1" localSheetId="37">'[22]I-B'!$F$1:$F$65536</definedName>
    <definedName name="___LMT1" localSheetId="38">'[22]I-B'!$F$1:$F$65536</definedName>
    <definedName name="___LMT1" localSheetId="39">'[22]I-B'!$F$1:$F$65536</definedName>
    <definedName name="___LMT1">'[11]I-B'!$G$1:$G$65536</definedName>
    <definedName name="___LMT2" localSheetId="48">'[22]I-BR'!$F$1:$F$65536</definedName>
    <definedName name="___LMT2" localSheetId="43">'[22]I-BR'!$F$1:$F$65536</definedName>
    <definedName name="___LMT2" localSheetId="37">'[22]I-BR'!$F$1:$F$65536</definedName>
    <definedName name="___LMT2" localSheetId="38">'[22]I-BR'!$F$1:$F$65536</definedName>
    <definedName name="___LMT2" localSheetId="39">'[22]I-BR'!$F$1:$F$65536</definedName>
    <definedName name="___LMT2">'[11]I-BR'!$G$1:$G$65536</definedName>
    <definedName name="___LN2" localSheetId="42">#REF!</definedName>
    <definedName name="___LN2" localSheetId="48">#REF!</definedName>
    <definedName name="___LN2" localSheetId="46">#REF!</definedName>
    <definedName name="___LN2" localSheetId="43">#REF!</definedName>
    <definedName name="___LN2" localSheetId="37">#REF!</definedName>
    <definedName name="___LN2" localSheetId="38">#REF!</definedName>
    <definedName name="___LN2" localSheetId="39">#REF!</definedName>
    <definedName name="___LN2" localSheetId="22">#REF!</definedName>
    <definedName name="___LN2" localSheetId="40">#REF!</definedName>
    <definedName name="___LN2" localSheetId="36">#REF!</definedName>
    <definedName name="___LN2">#REF!</definedName>
    <definedName name="___PL1" localSheetId="42">#REF!</definedName>
    <definedName name="___PL1" localSheetId="48">#REF!</definedName>
    <definedName name="___PL1" localSheetId="47">#REF!</definedName>
    <definedName name="___PL1" localSheetId="46">#REF!</definedName>
    <definedName name="___PL1" localSheetId="43">#REF!</definedName>
    <definedName name="___PL1" localSheetId="37">#REF!</definedName>
    <definedName name="___PL1" localSheetId="38">#REF!</definedName>
    <definedName name="___PL1" localSheetId="39">#REF!</definedName>
    <definedName name="___PL1" localSheetId="20">#REF!</definedName>
    <definedName name="___PL1" localSheetId="22">#REF!</definedName>
    <definedName name="___PL1" localSheetId="40">#REF!</definedName>
    <definedName name="___PL1" localSheetId="36">#REF!</definedName>
    <definedName name="___PL1" localSheetId="24">#REF!</definedName>
    <definedName name="___PL1">#REF!</definedName>
    <definedName name="___PL2" localSheetId="42">#REF!</definedName>
    <definedName name="___PL2" localSheetId="48">#REF!</definedName>
    <definedName name="___PL2" localSheetId="47">#REF!</definedName>
    <definedName name="___PL2" localSheetId="46">#REF!</definedName>
    <definedName name="___PL2" localSheetId="43">#REF!</definedName>
    <definedName name="___PL2" localSheetId="37">#REF!</definedName>
    <definedName name="___PL2" localSheetId="38">#REF!</definedName>
    <definedName name="___PL2" localSheetId="39">#REF!</definedName>
    <definedName name="___PL2" localSheetId="20">#REF!</definedName>
    <definedName name="___PL2" localSheetId="22">#REF!</definedName>
    <definedName name="___PL2" localSheetId="40">#REF!</definedName>
    <definedName name="___PL2" localSheetId="36">#REF!</definedName>
    <definedName name="___PL2" localSheetId="24">#REF!</definedName>
    <definedName name="___PL2">#REF!</definedName>
    <definedName name="___PP2" localSheetId="42">#REF!</definedName>
    <definedName name="___PP2" localSheetId="48">#REF!</definedName>
    <definedName name="___PP2" localSheetId="47">#REF!</definedName>
    <definedName name="___PP2" localSheetId="46">#REF!</definedName>
    <definedName name="___PP2" localSheetId="43">#REF!</definedName>
    <definedName name="___PP2" localSheetId="37">#REF!</definedName>
    <definedName name="___PP2" localSheetId="38">#REF!</definedName>
    <definedName name="___PP2" localSheetId="39">#REF!</definedName>
    <definedName name="___PP2" localSheetId="20">#REF!</definedName>
    <definedName name="___PP2" localSheetId="22">#REF!</definedName>
    <definedName name="___PP2" localSheetId="40">#REF!</definedName>
    <definedName name="___PP2" localSheetId="36">#REF!</definedName>
    <definedName name="___PP2" localSheetId="24">#REF!</definedName>
    <definedName name="___PP2">#REF!</definedName>
    <definedName name="___PP3" localSheetId="42">#REF!</definedName>
    <definedName name="___PP3" localSheetId="48">#REF!</definedName>
    <definedName name="___PP3" localSheetId="47">#REF!</definedName>
    <definedName name="___PP3" localSheetId="46">#REF!</definedName>
    <definedName name="___PP3" localSheetId="43">#REF!</definedName>
    <definedName name="___PP3" localSheetId="37">#REF!</definedName>
    <definedName name="___PP3" localSheetId="38">#REF!</definedName>
    <definedName name="___PP3" localSheetId="39">#REF!</definedName>
    <definedName name="___PP3" localSheetId="20">#REF!</definedName>
    <definedName name="___PP3" localSheetId="22">#REF!</definedName>
    <definedName name="___PP3" localSheetId="40">#REF!</definedName>
    <definedName name="___PP3" localSheetId="36">#REF!</definedName>
    <definedName name="___PP3" localSheetId="24">#REF!</definedName>
    <definedName name="___PP3">#REF!</definedName>
    <definedName name="___REC1999">'[7]RC-0997'!$B$132:$Q$171</definedName>
    <definedName name="___SEC107" localSheetId="42">#REF!</definedName>
    <definedName name="___SEC107" localSheetId="48">#REF!</definedName>
    <definedName name="___SEC107" localSheetId="46">#REF!</definedName>
    <definedName name="___SEC107" localSheetId="37">#REF!</definedName>
    <definedName name="___SEC107" localSheetId="38">#REF!</definedName>
    <definedName name="___SEC107" localSheetId="39">#REF!</definedName>
    <definedName name="___SEC107" localSheetId="20">#REF!</definedName>
    <definedName name="___SEC107" localSheetId="22">#REF!</definedName>
    <definedName name="___SEC107" localSheetId="40">#REF!</definedName>
    <definedName name="___SEC107" localSheetId="36">#REF!</definedName>
    <definedName name="___SEC107" localSheetId="24">#REF!</definedName>
    <definedName name="___SEC107">#REF!</definedName>
    <definedName name="___tam2" hidden="1">#REF!</definedName>
    <definedName name="___TMO1" localSheetId="42">'[19]BS-OVS'!#REF!</definedName>
    <definedName name="___TMO1" localSheetId="48">'[19]BS-OVS'!#REF!</definedName>
    <definedName name="___TMO1" localSheetId="46">'[19]BS-OVS'!#REF!</definedName>
    <definedName name="___TMO1" localSheetId="37">'[19]BS-OVS'!#REF!</definedName>
    <definedName name="___TMO1" localSheetId="38">'[19]BS-OVS'!#REF!</definedName>
    <definedName name="___TMO1" localSheetId="39">'[19]BS-OVS'!#REF!</definedName>
    <definedName name="___TMO1" localSheetId="22">'[19]BS-OVS'!#REF!</definedName>
    <definedName name="___TMO1" localSheetId="40">'[19]BS-OVS'!#REF!</definedName>
    <definedName name="___TMO1" localSheetId="36">'[19]BS-OVS'!#REF!</definedName>
    <definedName name="___TMO1">'[19]BS-OVS'!#REF!</definedName>
    <definedName name="___UAE1" localSheetId="48">[13]Sheet4!$D$116:$D$207</definedName>
    <definedName name="___UAE1" localSheetId="43">[13]Sheet4!$D$116:$D$207</definedName>
    <definedName name="___UAE1" localSheetId="37">[13]Sheet4!$D$116:$D$207</definedName>
    <definedName name="___UAE1" localSheetId="38">[13]Sheet4!$D$116:$D$207</definedName>
    <definedName name="___UAE1" localSheetId="39">[13]Sheet4!$D$116:$D$207</definedName>
    <definedName name="___UAE1">[13]Sheet4!$D$116:$D$207</definedName>
    <definedName name="___UAE2" localSheetId="48">[13]Sheet4!$Q$14:$Q$105</definedName>
    <definedName name="___UAE2" localSheetId="43">[13]Sheet4!$Q$14:$Q$105</definedName>
    <definedName name="___UAE2" localSheetId="37">[13]Sheet4!$Q$14:$Q$105</definedName>
    <definedName name="___UAE2" localSheetId="38">[13]Sheet4!$Q$14:$Q$105</definedName>
    <definedName name="___UAE2" localSheetId="39">[13]Sheet4!$Q$14:$Q$105</definedName>
    <definedName name="___UAE2">[13]Sheet4!$Q$14:$Q$105</definedName>
    <definedName name="___UK1" localSheetId="48">[13]Sheet4!$F$324:$F$415</definedName>
    <definedName name="___UK1" localSheetId="43">[13]Sheet4!$F$324:$F$415</definedName>
    <definedName name="___UK1" localSheetId="37">[13]Sheet4!$F$324:$F$415</definedName>
    <definedName name="___UK1" localSheetId="38">[13]Sheet4!$F$324:$F$415</definedName>
    <definedName name="___UK1" localSheetId="39">[13]Sheet4!$F$324:$F$415</definedName>
    <definedName name="___UK1">[13]Sheet4!$F$324:$F$415</definedName>
    <definedName name="___UK2" localSheetId="48">[13]Sheet4!$S$222:$S$313</definedName>
    <definedName name="___UK2" localSheetId="43">[13]Sheet4!$S$222:$S$313</definedName>
    <definedName name="___UK2" localSheetId="37">[13]Sheet4!$S$222:$S$313</definedName>
    <definedName name="___UK2" localSheetId="38">[13]Sheet4!$S$222:$S$313</definedName>
    <definedName name="___UK2" localSheetId="39">[13]Sheet4!$S$222:$S$313</definedName>
    <definedName name="___UK2">[13]Sheet4!$S$222:$S$313</definedName>
    <definedName name="___USA1" localSheetId="48">[13]Sheet4!$D$428:$D$519</definedName>
    <definedName name="___USA1" localSheetId="43">[13]Sheet4!$D$428:$D$519</definedName>
    <definedName name="___USA1" localSheetId="37">[13]Sheet4!$D$428:$D$519</definedName>
    <definedName name="___USA1" localSheetId="38">[13]Sheet4!$D$428:$D$519</definedName>
    <definedName name="___USA1" localSheetId="39">[13]Sheet4!$D$428:$D$519</definedName>
    <definedName name="___USA1">[13]Sheet4!$D$428:$D$519</definedName>
    <definedName name="___USA2" localSheetId="48">[13]Sheet4!$Q$326:$Q$417</definedName>
    <definedName name="___USA2" localSheetId="43">[13]Sheet4!$Q$326:$Q$417</definedName>
    <definedName name="___USA2" localSheetId="37">[13]Sheet4!$Q$326:$Q$417</definedName>
    <definedName name="___USA2" localSheetId="38">[13]Sheet4!$Q$326:$Q$417</definedName>
    <definedName name="___USA2" localSheetId="39">[13]Sheet4!$Q$326:$Q$417</definedName>
    <definedName name="___USA2">[13]Sheet4!$Q$326:$Q$417</definedName>
    <definedName name="___ws1" localSheetId="42">'[16]Revenue-Fire-Marine-Motor'!#REF!</definedName>
    <definedName name="___ws1" localSheetId="48">'[16]Revenue-Fire-Marine-Motor'!#REF!</definedName>
    <definedName name="___ws1" localSheetId="46">'[16]Revenue-Fire-Marine-Motor'!#REF!</definedName>
    <definedName name="___ws1" localSheetId="37">'[16]Revenue-Fire-Marine-Motor'!#REF!</definedName>
    <definedName name="___ws1" localSheetId="38">'[16]Revenue-Fire-Marine-Motor'!#REF!</definedName>
    <definedName name="___ws1" localSheetId="39">'[16]Revenue-Fire-Marine-Motor'!#REF!</definedName>
    <definedName name="___ws1" localSheetId="22">'[16]Revenue-Fire-Marine-Motor'!#REF!</definedName>
    <definedName name="___ws1" localSheetId="40">'[16]Revenue-Fire-Marine-Motor'!#REF!</definedName>
    <definedName name="___ws1" localSheetId="36">'[16]Revenue-Fire-Marine-Motor'!#REF!</definedName>
    <definedName name="___ws1">'[16]Revenue-Fire-Marine-Motor'!#REF!</definedName>
    <definedName name="__1_C_1">NA()</definedName>
    <definedName name="__123Graph_A" localSheetId="42" hidden="1">'[24]29-30'!#REF!</definedName>
    <definedName name="__123Graph_A" localSheetId="48" hidden="1">'[25]34-38.2'!#REF!</definedName>
    <definedName name="__123Graph_A" localSheetId="47" hidden="1">'[25]34-38.2'!#REF!</definedName>
    <definedName name="__123Graph_A" localSheetId="46" hidden="1">'[25]34-38.2'!#REF!</definedName>
    <definedName name="__123Graph_A" localSheetId="43" hidden="1">'[25]34-38.2'!#REF!</definedName>
    <definedName name="__123Graph_A" localSheetId="37" hidden="1">'[25]34-38.2'!#REF!</definedName>
    <definedName name="__123Graph_A" localSheetId="38" hidden="1">'[25]34-38.2'!#REF!</definedName>
    <definedName name="__123Graph_A" localSheetId="39" hidden="1">'[25]34-38.2'!#REF!</definedName>
    <definedName name="__123Graph_A" localSheetId="22" hidden="1">'[24]29-30'!#REF!</definedName>
    <definedName name="__123Graph_A" localSheetId="40" hidden="1">'[24]29-30'!#REF!</definedName>
    <definedName name="__123Graph_A" localSheetId="36" hidden="1">'[24]29-30'!#REF!</definedName>
    <definedName name="__123Graph_A" hidden="1">'[24]29-30'!#REF!</definedName>
    <definedName name="__123Graph_ACHART1" localSheetId="42" hidden="1">[26]FG!#REF!</definedName>
    <definedName name="__123Graph_ACHART1" localSheetId="48" hidden="1">[26]FG!#REF!</definedName>
    <definedName name="__123Graph_ACHART1" localSheetId="47" hidden="1">[26]FG!#REF!</definedName>
    <definedName name="__123Graph_ACHART1" localSheetId="46" hidden="1">[26]FG!#REF!</definedName>
    <definedName name="__123Graph_ACHART1" localSheetId="43" hidden="1">[26]FG!#REF!</definedName>
    <definedName name="__123Graph_ACHART1" localSheetId="37" hidden="1">[26]FG!#REF!</definedName>
    <definedName name="__123Graph_ACHART1" localSheetId="38" hidden="1">[26]FG!#REF!</definedName>
    <definedName name="__123Graph_ACHART1" localSheetId="39" hidden="1">[26]FG!#REF!</definedName>
    <definedName name="__123Graph_ACHART1" localSheetId="22" hidden="1">[26]FG!#REF!</definedName>
    <definedName name="__123Graph_ACHART1" localSheetId="40" hidden="1">[26]FG!#REF!</definedName>
    <definedName name="__123Graph_ACHART1" localSheetId="36" hidden="1">[26]FG!#REF!</definedName>
    <definedName name="__123Graph_ACHART1" hidden="1">[26]FG!#REF!</definedName>
    <definedName name="__123Graph_ACHART2" localSheetId="42" hidden="1">[26]FG!#REF!</definedName>
    <definedName name="__123Graph_ACHART2" localSheetId="48" hidden="1">[26]FG!#REF!</definedName>
    <definedName name="__123Graph_ACHART2" localSheetId="47" hidden="1">[26]FG!#REF!</definedName>
    <definedName name="__123Graph_ACHART2" localSheetId="46" hidden="1">[26]FG!#REF!</definedName>
    <definedName name="__123Graph_ACHART2" localSheetId="43" hidden="1">[26]FG!#REF!</definedName>
    <definedName name="__123Graph_ACHART2" localSheetId="37" hidden="1">[26]FG!#REF!</definedName>
    <definedName name="__123Graph_ACHART2" localSheetId="38" hidden="1">[26]FG!#REF!</definedName>
    <definedName name="__123Graph_ACHART2" localSheetId="39" hidden="1">[26]FG!#REF!</definedName>
    <definedName name="__123Graph_ACHART2" localSheetId="22" hidden="1">[26]FG!#REF!</definedName>
    <definedName name="__123Graph_ACHART2" localSheetId="40" hidden="1">[26]FG!#REF!</definedName>
    <definedName name="__123Graph_ACHART2" localSheetId="36" hidden="1">[26]FG!#REF!</definedName>
    <definedName name="__123Graph_ACHART2" hidden="1">[26]FG!#REF!</definedName>
    <definedName name="__123Graph_ACURRENT" hidden="1">[26]NORMAL!$E$29:$E$44</definedName>
    <definedName name="__123Graph_B" localSheetId="42" hidden="1">'[24]29-30'!#REF!</definedName>
    <definedName name="__123Graph_B" localSheetId="48" hidden="1">'[25]34-38.2'!#REF!</definedName>
    <definedName name="__123Graph_B" localSheetId="47" hidden="1">'[25]34-38.2'!#REF!</definedName>
    <definedName name="__123Graph_B" localSheetId="46" hidden="1">'[25]34-38.2'!#REF!</definedName>
    <definedName name="__123Graph_B" localSheetId="43" hidden="1">'[25]34-38.2'!#REF!</definedName>
    <definedName name="__123Graph_B" localSheetId="37" hidden="1">'[25]34-38.2'!#REF!</definedName>
    <definedName name="__123Graph_B" localSheetId="38" hidden="1">'[25]34-38.2'!#REF!</definedName>
    <definedName name="__123Graph_B" localSheetId="39" hidden="1">'[25]34-38.2'!#REF!</definedName>
    <definedName name="__123Graph_B" localSheetId="22" hidden="1">'[24]29-30'!#REF!</definedName>
    <definedName name="__123Graph_B" localSheetId="40" hidden="1">'[24]29-30'!#REF!</definedName>
    <definedName name="__123Graph_B" localSheetId="36" hidden="1">'[24]29-30'!#REF!</definedName>
    <definedName name="__123Graph_B" hidden="1">'[24]29-30'!#REF!</definedName>
    <definedName name="__123Graph_BCURRENT" hidden="1">[26]NORMAL!$F$29:$F$44</definedName>
    <definedName name="__123Graph_C" localSheetId="42" hidden="1">'[25]34-38.2'!#REF!</definedName>
    <definedName name="__123Graph_C" localSheetId="48" hidden="1">'[25]34-38.2'!#REF!</definedName>
    <definedName name="__123Graph_C" localSheetId="47" hidden="1">'[25]34-38.2'!#REF!</definedName>
    <definedName name="__123Graph_C" localSheetId="46" hidden="1">'[25]34-38.2'!#REF!</definedName>
    <definedName name="__123Graph_C" localSheetId="43" hidden="1">'[25]34-38.2'!#REF!</definedName>
    <definedName name="__123Graph_C" localSheetId="37" hidden="1">'[25]34-38.2'!#REF!</definedName>
    <definedName name="__123Graph_C" localSheetId="38" hidden="1">'[25]34-38.2'!#REF!</definedName>
    <definedName name="__123Graph_C" localSheetId="39" hidden="1">'[25]34-38.2'!#REF!</definedName>
    <definedName name="__123Graph_C" localSheetId="22" hidden="1">'[25]34-38.2'!#REF!</definedName>
    <definedName name="__123Graph_C" localSheetId="40" hidden="1">'[25]34-38.2'!#REF!</definedName>
    <definedName name="__123Graph_C" localSheetId="36" hidden="1">'[25]34-38.2'!#REF!</definedName>
    <definedName name="__123Graph_C" hidden="1">'[25]34-38.2'!#REF!</definedName>
    <definedName name="__123Graph_CCURRENT" localSheetId="42" hidden="1">[26]NORMAL!#REF!</definedName>
    <definedName name="__123Graph_CCURRENT" localSheetId="48" hidden="1">[26]NORMAL!#REF!</definedName>
    <definedName name="__123Graph_CCURRENT" localSheetId="47" hidden="1">[26]NORMAL!#REF!</definedName>
    <definedName name="__123Graph_CCURRENT" localSheetId="46" hidden="1">[26]NORMAL!#REF!</definedName>
    <definedName name="__123Graph_CCURRENT" localSheetId="43" hidden="1">[26]NORMAL!#REF!</definedName>
    <definedName name="__123Graph_CCURRENT" localSheetId="37" hidden="1">[26]NORMAL!#REF!</definedName>
    <definedName name="__123Graph_CCURRENT" localSheetId="38" hidden="1">[26]NORMAL!#REF!</definedName>
    <definedName name="__123Graph_CCURRENT" localSheetId="39" hidden="1">[26]NORMAL!#REF!</definedName>
    <definedName name="__123Graph_CCURRENT" localSheetId="22" hidden="1">[26]NORMAL!#REF!</definedName>
    <definedName name="__123Graph_CCURRENT" localSheetId="40" hidden="1">[26]NORMAL!#REF!</definedName>
    <definedName name="__123Graph_CCURRENT" localSheetId="36" hidden="1">[26]NORMAL!#REF!</definedName>
    <definedName name="__123Graph_CCURRENT" hidden="1">[26]NORMAL!#REF!</definedName>
    <definedName name="__123Graph_D" localSheetId="42" hidden="1">'[25]34-38.2'!#REF!</definedName>
    <definedName name="__123Graph_D" localSheetId="48" hidden="1">'[25]34-38.2'!#REF!</definedName>
    <definedName name="__123Graph_D" localSheetId="47" hidden="1">'[25]34-38.2'!#REF!</definedName>
    <definedName name="__123Graph_D" localSheetId="46" hidden="1">'[25]34-38.2'!#REF!</definedName>
    <definedName name="__123Graph_D" localSheetId="43" hidden="1">'[25]34-38.2'!#REF!</definedName>
    <definedName name="__123Graph_D" localSheetId="37" hidden="1">'[25]34-38.2'!#REF!</definedName>
    <definedName name="__123Graph_D" localSheetId="38" hidden="1">'[25]34-38.2'!#REF!</definedName>
    <definedName name="__123Graph_D" localSheetId="39" hidden="1">'[25]34-38.2'!#REF!</definedName>
    <definedName name="__123Graph_D" localSheetId="22" hidden="1">'[25]34-38.2'!#REF!</definedName>
    <definedName name="__123Graph_D" localSheetId="40" hidden="1">'[25]34-38.2'!#REF!</definedName>
    <definedName name="__123Graph_D" localSheetId="36" hidden="1">'[25]34-38.2'!#REF!</definedName>
    <definedName name="__123Graph_D" hidden="1">'[25]34-38.2'!#REF!</definedName>
    <definedName name="__123Graph_DCURRENT" hidden="1">[26]NORMAL!$G$29:$G$44</definedName>
    <definedName name="__123Graph_E" localSheetId="42" hidden="1">'[25]34-38.2'!#REF!</definedName>
    <definedName name="__123Graph_E" localSheetId="48" hidden="1">'[25]34-38.2'!#REF!</definedName>
    <definedName name="__123Graph_E" localSheetId="47" hidden="1">'[25]34-38.2'!#REF!</definedName>
    <definedName name="__123Graph_E" localSheetId="46" hidden="1">'[25]34-38.2'!#REF!</definedName>
    <definedName name="__123Graph_E" localSheetId="43" hidden="1">'[25]34-38.2'!#REF!</definedName>
    <definedName name="__123Graph_E" localSheetId="37" hidden="1">'[25]34-38.2'!#REF!</definedName>
    <definedName name="__123Graph_E" localSheetId="38" hidden="1">'[25]34-38.2'!#REF!</definedName>
    <definedName name="__123Graph_E" localSheetId="39" hidden="1">'[25]34-38.2'!#REF!</definedName>
    <definedName name="__123Graph_E" localSheetId="22" hidden="1">'[25]34-38.2'!#REF!</definedName>
    <definedName name="__123Graph_E" localSheetId="40" hidden="1">'[25]34-38.2'!#REF!</definedName>
    <definedName name="__123Graph_E" localSheetId="36" hidden="1">'[25]34-38.2'!#REF!</definedName>
    <definedName name="__123Graph_E" hidden="1">'[25]34-38.2'!#REF!</definedName>
    <definedName name="__123Graph_ECURRENT" hidden="1">[26]NORMAL!$H$29:$H$44</definedName>
    <definedName name="__123Graph_F" hidden="1">[26]NORMAL!$I$38:$I$60</definedName>
    <definedName name="__123Graph_FCURRENT" hidden="1">[26]NORMAL!$I$38:$I$60</definedName>
    <definedName name="__123Graph_X" localSheetId="42" hidden="1">'[24]29-30'!#REF!</definedName>
    <definedName name="__123Graph_X" localSheetId="48" hidden="1">[27]A!#REF!</definedName>
    <definedName name="__123Graph_X" localSheetId="47" hidden="1">[27]A!#REF!</definedName>
    <definedName name="__123Graph_X" localSheetId="46" hidden="1">[27]A!#REF!</definedName>
    <definedName name="__123Graph_X" localSheetId="43" hidden="1">[27]A!#REF!</definedName>
    <definedName name="__123Graph_X" localSheetId="37" hidden="1">[27]A!#REF!</definedName>
    <definedName name="__123Graph_X" localSheetId="38" hidden="1">[27]A!#REF!</definedName>
    <definedName name="__123Graph_X" localSheetId="39" hidden="1">[27]A!#REF!</definedName>
    <definedName name="__123Graph_X" localSheetId="22" hidden="1">'[24]29-30'!#REF!</definedName>
    <definedName name="__123Graph_X" localSheetId="40" hidden="1">'[24]29-30'!#REF!</definedName>
    <definedName name="__123Graph_X" localSheetId="36" hidden="1">'[24]29-30'!#REF!</definedName>
    <definedName name="__123Graph_X" hidden="1">'[24]29-30'!#REF!</definedName>
    <definedName name="__2_C_1_1">NA()</definedName>
    <definedName name="__3_C_1_2">NA()</definedName>
    <definedName name="__a99999" localSheetId="42">#REF!</definedName>
    <definedName name="__a99999" localSheetId="48">#REF!</definedName>
    <definedName name="__a99999" localSheetId="46">#REF!</definedName>
    <definedName name="__a99999" localSheetId="43">#REF!</definedName>
    <definedName name="__a99999" localSheetId="37">#REF!</definedName>
    <definedName name="__a99999" localSheetId="38">#REF!</definedName>
    <definedName name="__a99999" localSheetId="39">#REF!</definedName>
    <definedName name="__a99999" localSheetId="22">#REF!</definedName>
    <definedName name="__a99999" localSheetId="40">#REF!</definedName>
    <definedName name="__a99999" localSheetId="36">#REF!</definedName>
    <definedName name="__a99999">#REF!</definedName>
    <definedName name="__amt2">'[21]CDB-Deposits'!$F$4:$F$15555</definedName>
    <definedName name="__ASH1" localSheetId="48">[13]Sheet4!$B$524:$E$625</definedName>
    <definedName name="__ASH1" localSheetId="43">[13]Sheet4!$B$524:$E$625</definedName>
    <definedName name="__ASH1" localSheetId="37">[13]Sheet4!$B$524:$E$625</definedName>
    <definedName name="__ASH1" localSheetId="38">[13]Sheet4!$B$524:$E$625</definedName>
    <definedName name="__ASH1" localSheetId="39">[13]Sheet4!$B$524:$E$625</definedName>
    <definedName name="__ASH1">[13]Sheet4!$B$524:$E$625</definedName>
    <definedName name="__ASH2" localSheetId="48">[13]Sheet4!$P$422:$Q$523</definedName>
    <definedName name="__ASH2" localSheetId="43">[13]Sheet4!$P$422:$Q$523</definedName>
    <definedName name="__ASH2" localSheetId="37">[13]Sheet4!$P$422:$Q$523</definedName>
    <definedName name="__ASH2" localSheetId="38">[13]Sheet4!$P$422:$Q$523</definedName>
    <definedName name="__ASH2" localSheetId="39">[13]Sheet4!$P$422:$Q$523</definedName>
    <definedName name="__ASH2">[13]Sheet4!$P$422:$Q$523</definedName>
    <definedName name="__ASS1" localSheetId="42">#REF!</definedName>
    <definedName name="__ASS1" localSheetId="48">#REF!</definedName>
    <definedName name="__ASS1" localSheetId="47">#REF!</definedName>
    <definedName name="__ASS1" localSheetId="46">#REF!</definedName>
    <definedName name="__ASS1" localSheetId="43">#REF!</definedName>
    <definedName name="__ASS1" localSheetId="37">#REF!</definedName>
    <definedName name="__ASS1" localSheetId="38">#REF!</definedName>
    <definedName name="__ASS1" localSheetId="39">#REF!</definedName>
    <definedName name="__ASS1" localSheetId="20">#REF!</definedName>
    <definedName name="__ASS1" localSheetId="22">#REF!</definedName>
    <definedName name="__ASS1" localSheetId="40">#REF!</definedName>
    <definedName name="__ASS1" localSheetId="36">#REF!</definedName>
    <definedName name="__ASS1" localSheetId="24">#REF!</definedName>
    <definedName name="__ASS1">#REF!</definedName>
    <definedName name="__ASS2" localSheetId="42">#REF!</definedName>
    <definedName name="__ASS2" localSheetId="48">#REF!</definedName>
    <definedName name="__ASS2" localSheetId="47">#REF!</definedName>
    <definedName name="__ASS2" localSheetId="46">#REF!</definedName>
    <definedName name="__ASS2" localSheetId="43">#REF!</definedName>
    <definedName name="__ASS2" localSheetId="37">#REF!</definedName>
    <definedName name="__ASS2" localSheetId="38">#REF!</definedName>
    <definedName name="__ASS2" localSheetId="39">#REF!</definedName>
    <definedName name="__ASS2" localSheetId="20">#REF!</definedName>
    <definedName name="__ASS2" localSheetId="22">#REF!</definedName>
    <definedName name="__ASS2" localSheetId="40">#REF!</definedName>
    <definedName name="__ASS2" localSheetId="36">#REF!</definedName>
    <definedName name="__ASS2" localSheetId="24">#REF!</definedName>
    <definedName name="__ASS2">#REF!</definedName>
    <definedName name="__BSC1" localSheetId="42">#REF!</definedName>
    <definedName name="__BSC1" localSheetId="48">#REF!</definedName>
    <definedName name="__BSC1" localSheetId="46">#REF!</definedName>
    <definedName name="__BSC1" localSheetId="43">#REF!</definedName>
    <definedName name="__BSC1" localSheetId="37">#REF!</definedName>
    <definedName name="__BSC1" localSheetId="38">#REF!</definedName>
    <definedName name="__BSC1" localSheetId="39">#REF!</definedName>
    <definedName name="__BSC1" localSheetId="20">#REF!</definedName>
    <definedName name="__BSC1" localSheetId="22">#REF!</definedName>
    <definedName name="__BSC1" localSheetId="40">#REF!</definedName>
    <definedName name="__BSC1" localSheetId="36">#REF!</definedName>
    <definedName name="__BSC1" localSheetId="24">#REF!</definedName>
    <definedName name="__BSC1">#REF!</definedName>
    <definedName name="__BSD1" localSheetId="42">#REF!</definedName>
    <definedName name="__BSD1" localSheetId="48">#REF!</definedName>
    <definedName name="__BSD1" localSheetId="46">#REF!</definedName>
    <definedName name="__BSD1" localSheetId="43">#REF!</definedName>
    <definedName name="__BSD1" localSheetId="37">#REF!</definedName>
    <definedName name="__BSD1" localSheetId="38">#REF!</definedName>
    <definedName name="__BSD1" localSheetId="39">#REF!</definedName>
    <definedName name="__BSD1" localSheetId="20">#REF!</definedName>
    <definedName name="__BSD1" localSheetId="22">#REF!</definedName>
    <definedName name="__BSD1" localSheetId="40">#REF!</definedName>
    <definedName name="__BSD1" localSheetId="36">#REF!</definedName>
    <definedName name="__BSD1" localSheetId="24">#REF!</definedName>
    <definedName name="__BSD1">#REF!</definedName>
    <definedName name="__BSH1" localSheetId="42">#REF!</definedName>
    <definedName name="__BSH1" localSheetId="48">#REF!</definedName>
    <definedName name="__BSH1" localSheetId="46">#REF!</definedName>
    <definedName name="__BSH1" localSheetId="43">#REF!</definedName>
    <definedName name="__BSH1" localSheetId="37">#REF!</definedName>
    <definedName name="__BSH1" localSheetId="38">#REF!</definedName>
    <definedName name="__BSH1" localSheetId="39">#REF!</definedName>
    <definedName name="__BSH1" localSheetId="20">#REF!</definedName>
    <definedName name="__BSH1" localSheetId="22">#REF!</definedName>
    <definedName name="__BSH1" localSheetId="40">#REF!</definedName>
    <definedName name="__BSH1" localSheetId="36">#REF!</definedName>
    <definedName name="__BSH1" localSheetId="24">#REF!</definedName>
    <definedName name="__BSH1">#REF!</definedName>
    <definedName name="__BSP1" localSheetId="42">#REF!</definedName>
    <definedName name="__BSP1" localSheetId="48">#REF!</definedName>
    <definedName name="__BSP1" localSheetId="46">#REF!</definedName>
    <definedName name="__BSP1" localSheetId="43">#REF!</definedName>
    <definedName name="__BSP1" localSheetId="37">#REF!</definedName>
    <definedName name="__BSP1" localSheetId="38">#REF!</definedName>
    <definedName name="__BSP1" localSheetId="39">#REF!</definedName>
    <definedName name="__BSP1" localSheetId="20">#REF!</definedName>
    <definedName name="__BSP1" localSheetId="22">#REF!</definedName>
    <definedName name="__BSP1" localSheetId="40">#REF!</definedName>
    <definedName name="__BSP1" localSheetId="36">#REF!</definedName>
    <definedName name="__BSP1" localSheetId="24">#REF!</definedName>
    <definedName name="__BSP1">#REF!</definedName>
    <definedName name="__BSS1" localSheetId="42">#REF!</definedName>
    <definedName name="__BSS1" localSheetId="48">#REF!</definedName>
    <definedName name="__BSS1" localSheetId="46">#REF!</definedName>
    <definedName name="__BSS1" localSheetId="43">#REF!</definedName>
    <definedName name="__BSS1" localSheetId="37">#REF!</definedName>
    <definedName name="__BSS1" localSheetId="38">#REF!</definedName>
    <definedName name="__BSS1" localSheetId="39">#REF!</definedName>
    <definedName name="__BSS1" localSheetId="20">#REF!</definedName>
    <definedName name="__BSS1" localSheetId="22">#REF!</definedName>
    <definedName name="__BSS1" localSheetId="40">#REF!</definedName>
    <definedName name="__BSS1" localSheetId="36">#REF!</definedName>
    <definedName name="__BSS1" localSheetId="24">#REF!</definedName>
    <definedName name="__BSS1">#REF!</definedName>
    <definedName name="__BST1" localSheetId="42">#REF!</definedName>
    <definedName name="__BST1" localSheetId="48">#REF!</definedName>
    <definedName name="__BST1" localSheetId="46">#REF!</definedName>
    <definedName name="__BST1" localSheetId="43">#REF!</definedName>
    <definedName name="__BST1" localSheetId="37">#REF!</definedName>
    <definedName name="__BST1" localSheetId="38">#REF!</definedName>
    <definedName name="__BST1" localSheetId="39">#REF!</definedName>
    <definedName name="__BST1" localSheetId="20">#REF!</definedName>
    <definedName name="__BST1" localSheetId="22">#REF!</definedName>
    <definedName name="__BST1" localSheetId="40">#REF!</definedName>
    <definedName name="__BST1" localSheetId="36">#REF!</definedName>
    <definedName name="__BST1" localSheetId="24">#REF!</definedName>
    <definedName name="__BST1">#REF!</definedName>
    <definedName name="__Col1" localSheetId="42">#REF!</definedName>
    <definedName name="__Col1" localSheetId="48">#REF!</definedName>
    <definedName name="__Col1" localSheetId="46">#REF!</definedName>
    <definedName name="__Col1" localSheetId="43">#REF!</definedName>
    <definedName name="__Col1" localSheetId="37">#REF!</definedName>
    <definedName name="__Col1" localSheetId="38">#REF!</definedName>
    <definedName name="__Col1" localSheetId="39">#REF!</definedName>
    <definedName name="__Col1" localSheetId="20">#REF!</definedName>
    <definedName name="__Col1" localSheetId="22">#REF!</definedName>
    <definedName name="__Col1" localSheetId="40">#REF!</definedName>
    <definedName name="__Col1" localSheetId="36">#REF!</definedName>
    <definedName name="__Col1" localSheetId="24">#REF!</definedName>
    <definedName name="__Col1">#REF!</definedName>
    <definedName name="__crt1" localSheetId="48">'[22]I-B'!$A$1:$A$65536</definedName>
    <definedName name="__crt1" localSheetId="43">'[22]I-B'!$A$1:$A$65536</definedName>
    <definedName name="__crt1" localSheetId="37">'[22]I-B'!$A$1:$A$65536</definedName>
    <definedName name="__crt1" localSheetId="38">'[22]I-B'!$A$1:$A$65536</definedName>
    <definedName name="__crt1" localSheetId="39">'[22]I-B'!$A$1:$A$65536</definedName>
    <definedName name="__crt1">'[11]I-B'!$B$1:$B$65536</definedName>
    <definedName name="__crt2" localSheetId="48">'[22]I-BR'!$A$1:$A$65536</definedName>
    <definedName name="__crt2" localSheetId="43">'[22]I-BR'!$A$1:$A$65536</definedName>
    <definedName name="__crt2" localSheetId="37">'[22]I-BR'!$A$1:$A$65536</definedName>
    <definedName name="__crt2" localSheetId="38">'[22]I-BR'!$A$1:$A$65536</definedName>
    <definedName name="__crt2" localSheetId="39">'[22]I-BR'!$A$1:$A$65536</definedName>
    <definedName name="__crt2">'[11]I-BR'!$B$1:$B$65536</definedName>
    <definedName name="__EPZ1" localSheetId="48">[13]Sheet4!$F$428:$F$519</definedName>
    <definedName name="__EPZ1" localSheetId="43">[13]Sheet4!$F$428:$F$519</definedName>
    <definedName name="__EPZ1" localSheetId="37">[13]Sheet4!$F$428:$F$519</definedName>
    <definedName name="__EPZ1" localSheetId="38">[13]Sheet4!$F$428:$F$519</definedName>
    <definedName name="__EPZ1" localSheetId="39">[13]Sheet4!$F$428:$F$519</definedName>
    <definedName name="__EPZ1">[13]Sheet4!$F$428:$F$519</definedName>
    <definedName name="__EPZ2" localSheetId="48">[13]Sheet4!$S$326:$S$417</definedName>
    <definedName name="__EPZ2" localSheetId="43">[13]Sheet4!$S$326:$S$417</definedName>
    <definedName name="__EPZ2" localSheetId="37">[13]Sheet4!$S$326:$S$417</definedName>
    <definedName name="__EPZ2" localSheetId="38">[13]Sheet4!$S$326:$S$417</definedName>
    <definedName name="__EPZ2" localSheetId="39">[13]Sheet4!$S$326:$S$417</definedName>
    <definedName name="__EPZ2">[13]Sheet4!$S$326:$S$417</definedName>
    <definedName name="__FMT1" localSheetId="48">'[22]I-B'!$D$1:$D$65536</definedName>
    <definedName name="__FMT1" localSheetId="43">'[22]I-B'!$D$1:$D$65536</definedName>
    <definedName name="__FMT1" localSheetId="37">'[22]I-B'!$D$1:$D$65536</definedName>
    <definedName name="__FMT1" localSheetId="38">'[22]I-B'!$D$1:$D$65536</definedName>
    <definedName name="__FMT1" localSheetId="39">'[22]I-B'!$D$1:$D$65536</definedName>
    <definedName name="__FMT1">'[11]I-B'!$E$1:$E$65536</definedName>
    <definedName name="__FMT2" localSheetId="48">'[22]I-BR'!$D$1:$D$65536</definedName>
    <definedName name="__FMT2" localSheetId="43">'[22]I-BR'!$D$1:$D$65536</definedName>
    <definedName name="__FMT2" localSheetId="37">'[22]I-BR'!$D$1:$D$65536</definedName>
    <definedName name="__FMT2" localSheetId="38">'[22]I-BR'!$D$1:$D$65536</definedName>
    <definedName name="__FMT2" localSheetId="39">'[22]I-BR'!$D$1:$D$65536</definedName>
    <definedName name="__FMT2">'[11]I-BR'!$E$1:$E$65536</definedName>
    <definedName name="__hg65656" localSheetId="42" hidden="1">#REF!</definedName>
    <definedName name="__hg65656" localSheetId="48" hidden="1">#REF!</definedName>
    <definedName name="__hg65656" localSheetId="46" hidden="1">#REF!</definedName>
    <definedName name="__hg65656" localSheetId="37" hidden="1">#REF!</definedName>
    <definedName name="__hg65656" localSheetId="38" hidden="1">#REF!</definedName>
    <definedName name="__hg65656" localSheetId="39" hidden="1">#REF!</definedName>
    <definedName name="__hg65656" localSheetId="22" hidden="1">#REF!</definedName>
    <definedName name="__hg65656" localSheetId="40" hidden="1">#REF!</definedName>
    <definedName name="__hg65656" localSheetId="36" hidden="1">#REF!</definedName>
    <definedName name="__hg65656" hidden="1">#REF!</definedName>
    <definedName name="__hub0207" localSheetId="42">[20]AL905!#REF!</definedName>
    <definedName name="__hub0207" localSheetId="48">[23]AL905!#REF!</definedName>
    <definedName name="__hub0207" localSheetId="46">[20]AL905!#REF!</definedName>
    <definedName name="__hub0207" localSheetId="43">[23]AL905!#REF!</definedName>
    <definedName name="__hub0207" localSheetId="37">[23]AL905!#REF!</definedName>
    <definedName name="__hub0207" localSheetId="38">[23]AL905!#REF!</definedName>
    <definedName name="__hub0207" localSheetId="39">[23]AL905!#REF!</definedName>
    <definedName name="__hub0207" localSheetId="22">[20]AL905!#REF!</definedName>
    <definedName name="__hub0207" localSheetId="40">[20]AL905!#REF!</definedName>
    <definedName name="__hub0207" localSheetId="36">[20]AL905!#REF!</definedName>
    <definedName name="__hub0207">[20]AL905!#REF!</definedName>
    <definedName name="__IEC1" localSheetId="42">#REF!</definedName>
    <definedName name="__IEC1" localSheetId="48">#REF!</definedName>
    <definedName name="__IEC1" localSheetId="46">#REF!</definedName>
    <definedName name="__IEC1" localSheetId="43">#REF!</definedName>
    <definedName name="__IEC1" localSheetId="37">#REF!</definedName>
    <definedName name="__IEC1" localSheetId="38">#REF!</definedName>
    <definedName name="__IEC1" localSheetId="39">#REF!</definedName>
    <definedName name="__IEC1" localSheetId="20">#REF!</definedName>
    <definedName name="__IEC1" localSheetId="22">#REF!</definedName>
    <definedName name="__IEC1" localSheetId="40">#REF!</definedName>
    <definedName name="__IEC1" localSheetId="36">#REF!</definedName>
    <definedName name="__IEC1" localSheetId="24">#REF!</definedName>
    <definedName name="__IEC1">#REF!</definedName>
    <definedName name="__IED1" localSheetId="42">#REF!</definedName>
    <definedName name="__IED1" localSheetId="48">#REF!</definedName>
    <definedName name="__IED1" localSheetId="46">#REF!</definedName>
    <definedName name="__IED1" localSheetId="43">#REF!</definedName>
    <definedName name="__IED1" localSheetId="37">#REF!</definedName>
    <definedName name="__IED1" localSheetId="38">#REF!</definedName>
    <definedName name="__IED1" localSheetId="39">#REF!</definedName>
    <definedName name="__IED1" localSheetId="20">#REF!</definedName>
    <definedName name="__IED1" localSheetId="22">#REF!</definedName>
    <definedName name="__IED1" localSheetId="40">#REF!</definedName>
    <definedName name="__IED1" localSheetId="36">#REF!</definedName>
    <definedName name="__IED1" localSheetId="24">#REF!</definedName>
    <definedName name="__IED1">#REF!</definedName>
    <definedName name="__IEH1" localSheetId="42">#REF!</definedName>
    <definedName name="__IEH1" localSheetId="48">#REF!</definedName>
    <definedName name="__IEH1" localSheetId="46">#REF!</definedName>
    <definedName name="__IEH1" localSheetId="43">#REF!</definedName>
    <definedName name="__IEH1" localSheetId="37">#REF!</definedName>
    <definedName name="__IEH1" localSheetId="38">#REF!</definedName>
    <definedName name="__IEH1" localSheetId="39">#REF!</definedName>
    <definedName name="__IEH1" localSheetId="20">#REF!</definedName>
    <definedName name="__IEH1" localSheetId="22">#REF!</definedName>
    <definedName name="__IEH1" localSheetId="40">#REF!</definedName>
    <definedName name="__IEH1" localSheetId="36">#REF!</definedName>
    <definedName name="__IEH1" localSheetId="24">#REF!</definedName>
    <definedName name="__IEH1">#REF!</definedName>
    <definedName name="__IEP1" localSheetId="42">#REF!</definedName>
    <definedName name="__IEP1" localSheetId="48">#REF!</definedName>
    <definedName name="__IEP1" localSheetId="46">#REF!</definedName>
    <definedName name="__IEP1" localSheetId="43">#REF!</definedName>
    <definedName name="__IEP1" localSheetId="37">#REF!</definedName>
    <definedName name="__IEP1" localSheetId="38">#REF!</definedName>
    <definedName name="__IEP1" localSheetId="39">#REF!</definedName>
    <definedName name="__IEP1" localSheetId="20">#REF!</definedName>
    <definedName name="__IEP1" localSheetId="22">#REF!</definedName>
    <definedName name="__IEP1" localSheetId="40">#REF!</definedName>
    <definedName name="__IEP1" localSheetId="36">#REF!</definedName>
    <definedName name="__IEP1" localSheetId="24">#REF!</definedName>
    <definedName name="__IEP1">#REF!</definedName>
    <definedName name="__IES1" localSheetId="42">#REF!</definedName>
    <definedName name="__IES1" localSheetId="48">#REF!</definedName>
    <definedName name="__IES1" localSheetId="46">#REF!</definedName>
    <definedName name="__IES1" localSheetId="43">#REF!</definedName>
    <definedName name="__IES1" localSheetId="37">#REF!</definedName>
    <definedName name="__IES1" localSheetId="38">#REF!</definedName>
    <definedName name="__IES1" localSheetId="39">#REF!</definedName>
    <definedName name="__IES1" localSheetId="20">#REF!</definedName>
    <definedName name="__IES1" localSheetId="22">#REF!</definedName>
    <definedName name="__IES1" localSheetId="40">#REF!</definedName>
    <definedName name="__IES1" localSheetId="36">#REF!</definedName>
    <definedName name="__IES1" localSheetId="24">#REF!</definedName>
    <definedName name="__IES1">#REF!</definedName>
    <definedName name="__IET1" localSheetId="42">#REF!</definedName>
    <definedName name="__IET1" localSheetId="48">#REF!</definedName>
    <definedName name="__IET1" localSheetId="46">#REF!</definedName>
    <definedName name="__IET1" localSheetId="43">#REF!</definedName>
    <definedName name="__IET1" localSheetId="37">#REF!</definedName>
    <definedName name="__IET1" localSheetId="38">#REF!</definedName>
    <definedName name="__IET1" localSheetId="39">#REF!</definedName>
    <definedName name="__IET1" localSheetId="20">#REF!</definedName>
    <definedName name="__IET1" localSheetId="22">#REF!</definedName>
    <definedName name="__IET1" localSheetId="40">#REF!</definedName>
    <definedName name="__IET1" localSheetId="36">#REF!</definedName>
    <definedName name="__IET1" localSheetId="24">#REF!</definedName>
    <definedName name="__IET1">#REF!</definedName>
    <definedName name="__jun99" localSheetId="42">'[15]PUR&amp;SAL'!#REF!</definedName>
    <definedName name="__jun99" localSheetId="48">'[15]PUR&amp;SAL'!#REF!</definedName>
    <definedName name="__jun99" localSheetId="46">'[15]PUR&amp;SAL'!#REF!</definedName>
    <definedName name="__jun99" localSheetId="37">'[15]PUR&amp;SAL'!#REF!</definedName>
    <definedName name="__jun99" localSheetId="38">'[15]PUR&amp;SAL'!#REF!</definedName>
    <definedName name="__jun99" localSheetId="39">'[15]PUR&amp;SAL'!#REF!</definedName>
    <definedName name="__jun99" localSheetId="22">'[15]PUR&amp;SAL'!#REF!</definedName>
    <definedName name="__jun99" localSheetId="40">'[15]PUR&amp;SAL'!#REF!</definedName>
    <definedName name="__jun99" localSheetId="36">'[15]PUR&amp;SAL'!#REF!</definedName>
    <definedName name="__jun99">'[15]PUR&amp;SAL'!#REF!</definedName>
    <definedName name="__LIA1" localSheetId="42">#REF!</definedName>
    <definedName name="__LIA1" localSheetId="48">#REF!</definedName>
    <definedName name="__LIA1" localSheetId="47">#REF!</definedName>
    <definedName name="__LIA1" localSheetId="46">#REF!</definedName>
    <definedName name="__LIA1" localSheetId="43">#REF!</definedName>
    <definedName name="__LIA1" localSheetId="37">#REF!</definedName>
    <definedName name="__LIA1" localSheetId="38">#REF!</definedName>
    <definedName name="__LIA1" localSheetId="39">#REF!</definedName>
    <definedName name="__LIA1" localSheetId="20">#REF!</definedName>
    <definedName name="__LIA1" localSheetId="22">#REF!</definedName>
    <definedName name="__LIA1" localSheetId="40">#REF!</definedName>
    <definedName name="__LIA1" localSheetId="36">#REF!</definedName>
    <definedName name="__LIA1" localSheetId="24">#REF!</definedName>
    <definedName name="__LIA1">#REF!</definedName>
    <definedName name="__LIA2" localSheetId="42">#REF!</definedName>
    <definedName name="__LIA2" localSheetId="48">#REF!</definedName>
    <definedName name="__LIA2" localSheetId="47">#REF!</definedName>
    <definedName name="__LIA2" localSheetId="46">#REF!</definedName>
    <definedName name="__LIA2" localSheetId="43">#REF!</definedName>
    <definedName name="__LIA2" localSheetId="37">#REF!</definedName>
    <definedName name="__LIA2" localSheetId="38">#REF!</definedName>
    <definedName name="__LIA2" localSheetId="39">#REF!</definedName>
    <definedName name="__LIA2" localSheetId="20">#REF!</definedName>
    <definedName name="__LIA2" localSheetId="22">#REF!</definedName>
    <definedName name="__LIA2" localSheetId="40">#REF!</definedName>
    <definedName name="__LIA2" localSheetId="36">#REF!</definedName>
    <definedName name="__LIA2" localSheetId="24">#REF!</definedName>
    <definedName name="__LIA2">#REF!</definedName>
    <definedName name="__LMT1" localSheetId="48">'[22]I-B'!$F$1:$F$65536</definedName>
    <definedName name="__LMT1" localSheetId="43">'[22]I-B'!$F$1:$F$65536</definedName>
    <definedName name="__LMT1" localSheetId="37">'[22]I-B'!$F$1:$F$65536</definedName>
    <definedName name="__LMT1" localSheetId="38">'[22]I-B'!$F$1:$F$65536</definedName>
    <definedName name="__LMT1" localSheetId="39">'[22]I-B'!$F$1:$F$65536</definedName>
    <definedName name="__LMT1">'[11]I-B'!$G$1:$G$65536</definedName>
    <definedName name="__LMT2" localSheetId="48">'[22]I-BR'!$F$1:$F$65536</definedName>
    <definedName name="__LMT2" localSheetId="43">'[22]I-BR'!$F$1:$F$65536</definedName>
    <definedName name="__LMT2" localSheetId="37">'[22]I-BR'!$F$1:$F$65536</definedName>
    <definedName name="__LMT2" localSheetId="38">'[22]I-BR'!$F$1:$F$65536</definedName>
    <definedName name="__LMT2" localSheetId="39">'[22]I-BR'!$F$1:$F$65536</definedName>
    <definedName name="__LMT2">'[11]I-BR'!$G$1:$G$65536</definedName>
    <definedName name="__LN2" localSheetId="42">#REF!</definedName>
    <definedName name="__LN2" localSheetId="48">#REF!</definedName>
    <definedName name="__LN2" localSheetId="47">#REF!</definedName>
    <definedName name="__LN2" localSheetId="46">#REF!</definedName>
    <definedName name="__LN2" localSheetId="43">#REF!</definedName>
    <definedName name="__LN2" localSheetId="37">#REF!</definedName>
    <definedName name="__LN2" localSheetId="38">#REF!</definedName>
    <definedName name="__LN2" localSheetId="39">#REF!</definedName>
    <definedName name="__LN2" localSheetId="22">#REF!</definedName>
    <definedName name="__LN2" localSheetId="40">#REF!</definedName>
    <definedName name="__LN2" localSheetId="36">#REF!</definedName>
    <definedName name="__LN2">#REF!</definedName>
    <definedName name="__PL1" localSheetId="42">#REF!</definedName>
    <definedName name="__PL1" localSheetId="48">#REF!</definedName>
    <definedName name="__PL1" localSheetId="47">#REF!</definedName>
    <definedName name="__PL1" localSheetId="46">#REF!</definedName>
    <definedName name="__PL1" localSheetId="43">#REF!</definedName>
    <definedName name="__PL1" localSheetId="37">#REF!</definedName>
    <definedName name="__PL1" localSheetId="38">#REF!</definedName>
    <definedName name="__PL1" localSheetId="39">#REF!</definedName>
    <definedName name="__PL1" localSheetId="20">#REF!</definedName>
    <definedName name="__PL1" localSheetId="22">#REF!</definedName>
    <definedName name="__PL1" localSheetId="40">#REF!</definedName>
    <definedName name="__PL1" localSheetId="36">#REF!</definedName>
    <definedName name="__PL1" localSheetId="24">#REF!</definedName>
    <definedName name="__PL1">#REF!</definedName>
    <definedName name="__PL2" localSheetId="42">#REF!</definedName>
    <definedName name="__PL2" localSheetId="48">#REF!</definedName>
    <definedName name="__PL2" localSheetId="47">#REF!</definedName>
    <definedName name="__PL2" localSheetId="46">#REF!</definedName>
    <definedName name="__PL2" localSheetId="43">#REF!</definedName>
    <definedName name="__PL2" localSheetId="37">#REF!</definedName>
    <definedName name="__PL2" localSheetId="38">#REF!</definedName>
    <definedName name="__PL2" localSheetId="39">#REF!</definedName>
    <definedName name="__PL2" localSheetId="20">#REF!</definedName>
    <definedName name="__PL2" localSheetId="22">#REF!</definedName>
    <definedName name="__PL2" localSheetId="40">#REF!</definedName>
    <definedName name="__PL2" localSheetId="36">#REF!</definedName>
    <definedName name="__PL2" localSheetId="24">#REF!</definedName>
    <definedName name="__PL2">#REF!</definedName>
    <definedName name="__pL3" localSheetId="42">#REF!</definedName>
    <definedName name="__pL3" localSheetId="48">#REF!</definedName>
    <definedName name="__pL3" localSheetId="46">#REF!</definedName>
    <definedName name="__pL3" localSheetId="43">#REF!</definedName>
    <definedName name="__pL3" localSheetId="37">#REF!</definedName>
    <definedName name="__pL3" localSheetId="38">#REF!</definedName>
    <definedName name="__pL3" localSheetId="39">#REF!</definedName>
    <definedName name="__pL3" localSheetId="22">#REF!</definedName>
    <definedName name="__pL3" localSheetId="40">#REF!</definedName>
    <definedName name="__pL3" localSheetId="36">#REF!</definedName>
    <definedName name="__pL3">#REF!</definedName>
    <definedName name="__PP2" localSheetId="42">#REF!</definedName>
    <definedName name="__PP2" localSheetId="48">#REF!</definedName>
    <definedName name="__PP2" localSheetId="47">#REF!</definedName>
    <definedName name="__PP2" localSheetId="46">#REF!</definedName>
    <definedName name="__PP2" localSheetId="43">#REF!</definedName>
    <definedName name="__PP2" localSheetId="37">#REF!</definedName>
    <definedName name="__PP2" localSheetId="38">#REF!</definedName>
    <definedName name="__PP2" localSheetId="39">#REF!</definedName>
    <definedName name="__PP2" localSheetId="20">#REF!</definedName>
    <definedName name="__PP2" localSheetId="22">#REF!</definedName>
    <definedName name="__PP2" localSheetId="40">#REF!</definedName>
    <definedName name="__PP2" localSheetId="36">#REF!</definedName>
    <definedName name="__PP2" localSheetId="24">#REF!</definedName>
    <definedName name="__PP2">#REF!</definedName>
    <definedName name="__PP3" localSheetId="42">#REF!</definedName>
    <definedName name="__PP3" localSheetId="48">#REF!</definedName>
    <definedName name="__PP3" localSheetId="47">#REF!</definedName>
    <definedName name="__PP3" localSheetId="46">#REF!</definedName>
    <definedName name="__PP3" localSheetId="43">#REF!</definedName>
    <definedName name="__PP3" localSheetId="37">#REF!</definedName>
    <definedName name="__PP3" localSheetId="38">#REF!</definedName>
    <definedName name="__PP3" localSheetId="39">#REF!</definedName>
    <definedName name="__PP3" localSheetId="20">#REF!</definedName>
    <definedName name="__PP3" localSheetId="22">#REF!</definedName>
    <definedName name="__PP3" localSheetId="40">#REF!</definedName>
    <definedName name="__PP3" localSheetId="36">#REF!</definedName>
    <definedName name="__PP3" localSheetId="24">#REF!</definedName>
    <definedName name="__PP3">#REF!</definedName>
    <definedName name="__REC1999">'[7]RC-0997'!$B$132:$Q$171</definedName>
    <definedName name="__SAL2003" localSheetId="42">#REF!</definedName>
    <definedName name="__SAL2003" localSheetId="48">#REF!</definedName>
    <definedName name="__SAL2003" localSheetId="46">#REF!</definedName>
    <definedName name="__SAL2003" localSheetId="43">#REF!</definedName>
    <definedName name="__SAL2003" localSheetId="37">#REF!</definedName>
    <definedName name="__SAL2003" localSheetId="38">#REF!</definedName>
    <definedName name="__SAL2003" localSheetId="39">#REF!</definedName>
    <definedName name="__SAL2003" localSheetId="22">#REF!</definedName>
    <definedName name="__SAL2003" localSheetId="40">#REF!</definedName>
    <definedName name="__SAL2003" localSheetId="36">#REF!</definedName>
    <definedName name="__SAL2003">#REF!</definedName>
    <definedName name="__SAL2004" localSheetId="42">#REF!</definedName>
    <definedName name="__SAL2004" localSheetId="48">#REF!</definedName>
    <definedName name="__SAL2004" localSheetId="46">#REF!</definedName>
    <definedName name="__SAL2004" localSheetId="43">#REF!</definedName>
    <definedName name="__SAL2004" localSheetId="37">#REF!</definedName>
    <definedName name="__SAL2004" localSheetId="38">#REF!</definedName>
    <definedName name="__SAL2004" localSheetId="39">#REF!</definedName>
    <definedName name="__SAL2004" localSheetId="22">#REF!</definedName>
    <definedName name="__SAL2004" localSheetId="40">#REF!</definedName>
    <definedName name="__SAL2004" localSheetId="36">#REF!</definedName>
    <definedName name="__SAL2004">#REF!</definedName>
    <definedName name="__SEC107" localSheetId="42">#REF!</definedName>
    <definedName name="__SEC107" localSheetId="48">#REF!</definedName>
    <definedName name="__SEC107" localSheetId="46">#REF!</definedName>
    <definedName name="__SEC107" localSheetId="37">#REF!</definedName>
    <definedName name="__SEC107" localSheetId="38">#REF!</definedName>
    <definedName name="__SEC107" localSheetId="39">#REF!</definedName>
    <definedName name="__SEC107" localSheetId="20">#REF!</definedName>
    <definedName name="__SEC107" localSheetId="22">#REF!</definedName>
    <definedName name="__SEC107" localSheetId="40">#REF!</definedName>
    <definedName name="__SEC107" localSheetId="36">#REF!</definedName>
    <definedName name="__SEC107" localSheetId="24">#REF!</definedName>
    <definedName name="__SEC107">#REF!</definedName>
    <definedName name="__tam2" localSheetId="42" hidden="1">#REF!</definedName>
    <definedName name="__tam2" localSheetId="48" hidden="1">#REF!</definedName>
    <definedName name="__tam2" localSheetId="46" hidden="1">#REF!</definedName>
    <definedName name="__tam2" localSheetId="43" hidden="1">#REF!</definedName>
    <definedName name="__tam2" localSheetId="37" hidden="1">#REF!</definedName>
    <definedName name="__tam2" localSheetId="38" hidden="1">#REF!</definedName>
    <definedName name="__tam2" localSheetId="39" hidden="1">#REF!</definedName>
    <definedName name="__tam2" localSheetId="22" hidden="1">#REF!</definedName>
    <definedName name="__tam2" localSheetId="40" hidden="1">#REF!</definedName>
    <definedName name="__tam2" localSheetId="36" hidden="1">#REF!</definedName>
    <definedName name="__tam2" hidden="1">#REF!</definedName>
    <definedName name="__TMO1" localSheetId="42">'[19]BS-OVS'!#REF!</definedName>
    <definedName name="__TMO1" localSheetId="48">'[19]BS-OVS'!#REF!</definedName>
    <definedName name="__TMO1" localSheetId="46">'[19]BS-OVS'!#REF!</definedName>
    <definedName name="__TMO1" localSheetId="43">'[19]BS-OVS'!#REF!</definedName>
    <definedName name="__TMO1" localSheetId="37">'[19]BS-OVS'!#REF!</definedName>
    <definedName name="__TMO1" localSheetId="38">'[19]BS-OVS'!#REF!</definedName>
    <definedName name="__TMO1" localSheetId="39">'[19]BS-OVS'!#REF!</definedName>
    <definedName name="__TMO1" localSheetId="22">'[19]BS-OVS'!#REF!</definedName>
    <definedName name="__TMO1" localSheetId="40">'[19]BS-OVS'!#REF!</definedName>
    <definedName name="__TMO1" localSheetId="36">'[19]BS-OVS'!#REF!</definedName>
    <definedName name="__TMO1">'[19]BS-OVS'!#REF!</definedName>
    <definedName name="__UAE1" localSheetId="48">[13]Sheet4!$D$116:$D$207</definedName>
    <definedName name="__UAE1" localSheetId="43">[13]Sheet4!$D$116:$D$207</definedName>
    <definedName name="__UAE1" localSheetId="37">[13]Sheet4!$D$116:$D$207</definedName>
    <definedName name="__UAE1" localSheetId="38">[13]Sheet4!$D$116:$D$207</definedName>
    <definedName name="__UAE1" localSheetId="39">[13]Sheet4!$D$116:$D$207</definedName>
    <definedName name="__UAE1">[13]Sheet4!$D$116:$D$207</definedName>
    <definedName name="__UAE2" localSheetId="48">[13]Sheet4!$Q$14:$Q$105</definedName>
    <definedName name="__UAE2" localSheetId="43">[13]Sheet4!$Q$14:$Q$105</definedName>
    <definedName name="__UAE2" localSheetId="37">[13]Sheet4!$Q$14:$Q$105</definedName>
    <definedName name="__UAE2" localSheetId="38">[13]Sheet4!$Q$14:$Q$105</definedName>
    <definedName name="__UAE2" localSheetId="39">[13]Sheet4!$Q$14:$Q$105</definedName>
    <definedName name="__UAE2">[13]Sheet4!$Q$14:$Q$105</definedName>
    <definedName name="__UK1" localSheetId="48">[13]Sheet4!$F$324:$F$415</definedName>
    <definedName name="__UK1" localSheetId="43">[13]Sheet4!$F$324:$F$415</definedName>
    <definedName name="__UK1" localSheetId="37">[13]Sheet4!$F$324:$F$415</definedName>
    <definedName name="__UK1" localSheetId="38">[13]Sheet4!$F$324:$F$415</definedName>
    <definedName name="__UK1" localSheetId="39">[13]Sheet4!$F$324:$F$415</definedName>
    <definedName name="__UK1">[13]Sheet4!$F$324:$F$415</definedName>
    <definedName name="__UK2" localSheetId="48">[13]Sheet4!$S$222:$S$313</definedName>
    <definedName name="__UK2" localSheetId="43">[13]Sheet4!$S$222:$S$313</definedName>
    <definedName name="__UK2" localSheetId="37">[13]Sheet4!$S$222:$S$313</definedName>
    <definedName name="__UK2" localSheetId="38">[13]Sheet4!$S$222:$S$313</definedName>
    <definedName name="__UK2" localSheetId="39">[13]Sheet4!$S$222:$S$313</definedName>
    <definedName name="__UK2">[13]Sheet4!$S$222:$S$313</definedName>
    <definedName name="__USA1" localSheetId="48">[13]Sheet4!$D$428:$D$519</definedName>
    <definedName name="__USA1" localSheetId="43">[13]Sheet4!$D$428:$D$519</definedName>
    <definedName name="__USA1" localSheetId="37">[13]Sheet4!$D$428:$D$519</definedName>
    <definedName name="__USA1" localSheetId="38">[13]Sheet4!$D$428:$D$519</definedName>
    <definedName name="__USA1" localSheetId="39">[13]Sheet4!$D$428:$D$519</definedName>
    <definedName name="__USA1">[13]Sheet4!$D$428:$D$519</definedName>
    <definedName name="__USA2" localSheetId="48">[13]Sheet4!$Q$326:$Q$417</definedName>
    <definedName name="__USA2" localSheetId="43">[13]Sheet4!$Q$326:$Q$417</definedName>
    <definedName name="__USA2" localSheetId="37">[13]Sheet4!$Q$326:$Q$417</definedName>
    <definedName name="__USA2" localSheetId="38">[13]Sheet4!$Q$326:$Q$417</definedName>
    <definedName name="__USA2" localSheetId="39">[13]Sheet4!$Q$326:$Q$417</definedName>
    <definedName name="__USA2">[13]Sheet4!$Q$326:$Q$417</definedName>
    <definedName name="__ws1" localSheetId="42">'[16]Revenue-Fire-Marine-Motor'!#REF!</definedName>
    <definedName name="__ws1" localSheetId="48">'[16]Revenue-Fire-Marine-Motor'!#REF!</definedName>
    <definedName name="__ws1" localSheetId="46">'[16]Revenue-Fire-Marine-Motor'!#REF!</definedName>
    <definedName name="__ws1" localSheetId="37">'[16]Revenue-Fire-Marine-Motor'!#REF!</definedName>
    <definedName name="__ws1" localSheetId="38">'[16]Revenue-Fire-Marine-Motor'!#REF!</definedName>
    <definedName name="__ws1" localSheetId="39">'[16]Revenue-Fire-Marine-Motor'!#REF!</definedName>
    <definedName name="__ws1" localSheetId="22">'[16]Revenue-Fire-Marine-Motor'!#REF!</definedName>
    <definedName name="__ws1" localSheetId="40">'[16]Revenue-Fire-Marine-Motor'!#REF!</definedName>
    <definedName name="__ws1" localSheetId="36">'[16]Revenue-Fire-Marine-Motor'!#REF!</definedName>
    <definedName name="__ws1">'[16]Revenue-Fire-Marine-Motor'!#REF!</definedName>
    <definedName name="_1" localSheetId="42">#REF!</definedName>
    <definedName name="_1" localSheetId="48">#REF!</definedName>
    <definedName name="_1" localSheetId="47">#REF!</definedName>
    <definedName name="_1" localSheetId="46">#REF!</definedName>
    <definedName name="_1" localSheetId="43">#REF!</definedName>
    <definedName name="_1" localSheetId="44">#REF!</definedName>
    <definedName name="_1" localSheetId="37">#REF!</definedName>
    <definedName name="_1" localSheetId="38">#REF!</definedName>
    <definedName name="_1" localSheetId="39">#REF!</definedName>
    <definedName name="_1" localSheetId="35">#REF!</definedName>
    <definedName name="_1" localSheetId="20">#REF!</definedName>
    <definedName name="_1" localSheetId="22">#REF!</definedName>
    <definedName name="_1" localSheetId="40">#REF!</definedName>
    <definedName name="_1" localSheetId="36">#REF!</definedName>
    <definedName name="_1" localSheetId="24">#REF!</definedName>
    <definedName name="_1" localSheetId="7">#REF!</definedName>
    <definedName name="_1" localSheetId="8">#REF!</definedName>
    <definedName name="_1">#REF!</definedName>
    <definedName name="_1.1" localSheetId="42">#REF!</definedName>
    <definedName name="_1.1" localSheetId="48">#REF!</definedName>
    <definedName name="_1.1" localSheetId="47">#REF!</definedName>
    <definedName name="_1.1" localSheetId="46">#REF!</definedName>
    <definedName name="_1.1" localSheetId="43">#REF!</definedName>
    <definedName name="_1.1" localSheetId="37">#REF!</definedName>
    <definedName name="_1.1" localSheetId="38">#REF!</definedName>
    <definedName name="_1.1" localSheetId="39">#REF!</definedName>
    <definedName name="_1.1" localSheetId="20">#REF!</definedName>
    <definedName name="_1.1" localSheetId="22">#REF!</definedName>
    <definedName name="_1.1" localSheetId="40">#REF!</definedName>
    <definedName name="_1.1" localSheetId="36">#REF!</definedName>
    <definedName name="_1.1" localSheetId="24">#REF!</definedName>
    <definedName name="_1.1">#REF!</definedName>
    <definedName name="_1.2" localSheetId="42">[28]Sheet3!#REF!</definedName>
    <definedName name="_1.2" localSheetId="48">[28]Sheet3!#REF!</definedName>
    <definedName name="_1.2" localSheetId="47">[28]Sheet3!#REF!</definedName>
    <definedName name="_1.2" localSheetId="46">[28]Sheet3!#REF!</definedName>
    <definedName name="_1.2" localSheetId="43">[28]Sheet3!#REF!</definedName>
    <definedName name="_1.2" localSheetId="37">[28]Sheet3!#REF!</definedName>
    <definedName name="_1.2" localSheetId="38">[28]Sheet3!#REF!</definedName>
    <definedName name="_1.2" localSheetId="39">[28]Sheet3!#REF!</definedName>
    <definedName name="_1.2" localSheetId="22">[28]Sheet3!#REF!</definedName>
    <definedName name="_1.2" localSheetId="40">[28]Sheet3!#REF!</definedName>
    <definedName name="_1.2" localSheetId="36">[28]Sheet3!#REF!</definedName>
    <definedName name="_1.2">[28]Sheet3!#REF!</definedName>
    <definedName name="_1__123Graph_ACHART_1" hidden="1">'[29]Annexure "C"'!$C$19:$H$19</definedName>
    <definedName name="_1_C_1">NA()</definedName>
    <definedName name="_10" localSheetId="42">#REF!</definedName>
    <definedName name="_10" localSheetId="48">#REF!</definedName>
    <definedName name="_10" localSheetId="47">#REF!</definedName>
    <definedName name="_10" localSheetId="46">#REF!</definedName>
    <definedName name="_10" localSheetId="43">#REF!</definedName>
    <definedName name="_10" localSheetId="37">#REF!</definedName>
    <definedName name="_10" localSheetId="38">#REF!</definedName>
    <definedName name="_10" localSheetId="39">#REF!</definedName>
    <definedName name="_10" localSheetId="20">#REF!</definedName>
    <definedName name="_10" localSheetId="22">#REF!</definedName>
    <definedName name="_10" localSheetId="40">#REF!</definedName>
    <definedName name="_10" localSheetId="36">#REF!</definedName>
    <definedName name="_10" localSheetId="24">#REF!</definedName>
    <definedName name="_10">#REF!</definedName>
    <definedName name="_102Excel_BuiltIn_Print_Area_5_1_1_1_1_1_1_1">NA()</definedName>
    <definedName name="_103Excel_BuiltIn_Print_Area_5_1_1_1_1_1_1_1_1_1">NA()</definedName>
    <definedName name="_107A" localSheetId="42">#REF!</definedName>
    <definedName name="_107A" localSheetId="48">#REF!</definedName>
    <definedName name="_107A" localSheetId="46">#REF!</definedName>
    <definedName name="_107A" localSheetId="37">#REF!</definedName>
    <definedName name="_107A" localSheetId="38">#REF!</definedName>
    <definedName name="_107A" localSheetId="39">#REF!</definedName>
    <definedName name="_107A" localSheetId="20">#REF!</definedName>
    <definedName name="_107A" localSheetId="22">#REF!</definedName>
    <definedName name="_107A" localSheetId="40">#REF!</definedName>
    <definedName name="_107A" localSheetId="36">#REF!</definedName>
    <definedName name="_107A" localSheetId="24">#REF!</definedName>
    <definedName name="_107A">#REF!</definedName>
    <definedName name="_11" localSheetId="42">#REF!</definedName>
    <definedName name="_11" localSheetId="48">#REF!</definedName>
    <definedName name="_11" localSheetId="47">#REF!</definedName>
    <definedName name="_11" localSheetId="46">#REF!</definedName>
    <definedName name="_11" localSheetId="43">#REF!</definedName>
    <definedName name="_11" localSheetId="44">#REF!</definedName>
    <definedName name="_11" localSheetId="37">#REF!</definedName>
    <definedName name="_11" localSheetId="38">#REF!</definedName>
    <definedName name="_11" localSheetId="39">#REF!</definedName>
    <definedName name="_11" localSheetId="35">#REF!</definedName>
    <definedName name="_11" localSheetId="20">#REF!</definedName>
    <definedName name="_11" localSheetId="22">#REF!</definedName>
    <definedName name="_11" localSheetId="40">#REF!</definedName>
    <definedName name="_11" localSheetId="36">#REF!</definedName>
    <definedName name="_11" localSheetId="24">#REF!</definedName>
    <definedName name="_11" localSheetId="7">#REF!</definedName>
    <definedName name="_11" localSheetId="8">#REF!</definedName>
    <definedName name="_11">#REF!</definedName>
    <definedName name="_12" localSheetId="42">#REF!</definedName>
    <definedName name="_12" localSheetId="48">#REF!</definedName>
    <definedName name="_12" localSheetId="47">#REF!</definedName>
    <definedName name="_12" localSheetId="46">#REF!</definedName>
    <definedName name="_12" localSheetId="43">#REF!</definedName>
    <definedName name="_12" localSheetId="44">#REF!</definedName>
    <definedName name="_12" localSheetId="37">#REF!</definedName>
    <definedName name="_12" localSheetId="38">#REF!</definedName>
    <definedName name="_12" localSheetId="39">#REF!</definedName>
    <definedName name="_12" localSheetId="35">#REF!</definedName>
    <definedName name="_12" localSheetId="20">#REF!</definedName>
    <definedName name="_12" localSheetId="22">#REF!</definedName>
    <definedName name="_12" localSheetId="40">#REF!</definedName>
    <definedName name="_12" localSheetId="36">#REF!</definedName>
    <definedName name="_12" localSheetId="24">#REF!</definedName>
    <definedName name="_12" localSheetId="7">#REF!</definedName>
    <definedName name="_12" localSheetId="8">#REF!</definedName>
    <definedName name="_12">#REF!</definedName>
    <definedName name="_122Excel_BuiltIn_Print_Area_5_1_1_1_2">NA()</definedName>
    <definedName name="_123" localSheetId="42">#REF!</definedName>
    <definedName name="_123" localSheetId="48">#REF!</definedName>
    <definedName name="_123" localSheetId="47">#REF!</definedName>
    <definedName name="_123" localSheetId="46">#REF!</definedName>
    <definedName name="_123" localSheetId="43">#REF!</definedName>
    <definedName name="_123" localSheetId="37">#REF!</definedName>
    <definedName name="_123" localSheetId="38">#REF!</definedName>
    <definedName name="_123" localSheetId="39">#REF!</definedName>
    <definedName name="_123" localSheetId="22">#REF!</definedName>
    <definedName name="_123" localSheetId="40">#REF!</definedName>
    <definedName name="_123" localSheetId="36">#REF!</definedName>
    <definedName name="_123">#REF!</definedName>
    <definedName name="_125Excel_BuiltIn_Print_Area_5_1_1_1_1_1_1_1">NA()</definedName>
    <definedName name="_126Excel_BuiltIn_Print_Area_5_1_1_1_1_1_1_1_1_1">NA()</definedName>
    <definedName name="_12A" localSheetId="42">#REF!</definedName>
    <definedName name="_12A" localSheetId="48">#REF!</definedName>
    <definedName name="_12A" localSheetId="46">#REF!</definedName>
    <definedName name="_12A" localSheetId="44">#REF!</definedName>
    <definedName name="_12A" localSheetId="37">#REF!</definedName>
    <definedName name="_12A" localSheetId="38">#REF!</definedName>
    <definedName name="_12A" localSheetId="39">#REF!</definedName>
    <definedName name="_12A" localSheetId="35">#REF!</definedName>
    <definedName name="_12A" localSheetId="20">#REF!</definedName>
    <definedName name="_12A" localSheetId="22">#REF!</definedName>
    <definedName name="_12A" localSheetId="40">#REF!</definedName>
    <definedName name="_12A" localSheetId="36">#REF!</definedName>
    <definedName name="_12A" localSheetId="24">#REF!</definedName>
    <definedName name="_12A" localSheetId="7">#REF!</definedName>
    <definedName name="_12A" localSheetId="8">#REF!</definedName>
    <definedName name="_12A">#REF!</definedName>
    <definedName name="_12B" localSheetId="42">#REF!</definedName>
    <definedName name="_12B" localSheetId="48">#REF!</definedName>
    <definedName name="_12B" localSheetId="46">#REF!</definedName>
    <definedName name="_12B" localSheetId="44">#REF!</definedName>
    <definedName name="_12B" localSheetId="37">#REF!</definedName>
    <definedName name="_12B" localSheetId="38">#REF!</definedName>
    <definedName name="_12B" localSheetId="39">#REF!</definedName>
    <definedName name="_12B" localSheetId="35">#REF!</definedName>
    <definedName name="_12B" localSheetId="20">#REF!</definedName>
    <definedName name="_12B" localSheetId="22">#REF!</definedName>
    <definedName name="_12B" localSheetId="40">#REF!</definedName>
    <definedName name="_12B" localSheetId="36">#REF!</definedName>
    <definedName name="_12B" localSheetId="24">#REF!</definedName>
    <definedName name="_12B" localSheetId="7">#REF!</definedName>
    <definedName name="_12B" localSheetId="8">#REF!</definedName>
    <definedName name="_12B">#REF!</definedName>
    <definedName name="_12C" localSheetId="42">#REF!</definedName>
    <definedName name="_12C" localSheetId="48">#REF!</definedName>
    <definedName name="_12C" localSheetId="46">#REF!</definedName>
    <definedName name="_12C" localSheetId="44">#REF!</definedName>
    <definedName name="_12C" localSheetId="37">#REF!</definedName>
    <definedName name="_12C" localSheetId="38">#REF!</definedName>
    <definedName name="_12C" localSheetId="39">#REF!</definedName>
    <definedName name="_12C" localSheetId="35">#REF!</definedName>
    <definedName name="_12C" localSheetId="20">#REF!</definedName>
    <definedName name="_12C" localSheetId="22">#REF!</definedName>
    <definedName name="_12C" localSheetId="40">#REF!</definedName>
    <definedName name="_12C" localSheetId="36">#REF!</definedName>
    <definedName name="_12C" localSheetId="24">#REF!</definedName>
    <definedName name="_12C" localSheetId="7">#REF!</definedName>
    <definedName name="_12C" localSheetId="8">#REF!</definedName>
    <definedName name="_12C">#REF!</definedName>
    <definedName name="_13" localSheetId="42">#REF!</definedName>
    <definedName name="_13" localSheetId="48">#REF!</definedName>
    <definedName name="_13" localSheetId="47">#REF!</definedName>
    <definedName name="_13" localSheetId="46">#REF!</definedName>
    <definedName name="_13" localSheetId="43">#REF!</definedName>
    <definedName name="_13" localSheetId="44">#REF!</definedName>
    <definedName name="_13" localSheetId="37">#REF!</definedName>
    <definedName name="_13" localSheetId="38">#REF!</definedName>
    <definedName name="_13" localSheetId="39">#REF!</definedName>
    <definedName name="_13" localSheetId="35">#REF!</definedName>
    <definedName name="_13" localSheetId="20">#REF!</definedName>
    <definedName name="_13" localSheetId="22">#REF!</definedName>
    <definedName name="_13" localSheetId="40">#REF!</definedName>
    <definedName name="_13" localSheetId="36">#REF!</definedName>
    <definedName name="_13" localSheetId="24">#REF!</definedName>
    <definedName name="_13" localSheetId="7">#REF!</definedName>
    <definedName name="_13" localSheetId="8">#REF!</definedName>
    <definedName name="_13">#REF!</definedName>
    <definedName name="_14" localSheetId="42">#REF!</definedName>
    <definedName name="_14" localSheetId="48">#REF!</definedName>
    <definedName name="_14" localSheetId="47">#REF!</definedName>
    <definedName name="_14" localSheetId="46">#REF!</definedName>
    <definedName name="_14" localSheetId="43">#REF!</definedName>
    <definedName name="_14" localSheetId="37">#REF!</definedName>
    <definedName name="_14" localSheetId="38">#REF!</definedName>
    <definedName name="_14" localSheetId="39">#REF!</definedName>
    <definedName name="_14" localSheetId="20">#REF!</definedName>
    <definedName name="_14" localSheetId="22">#REF!</definedName>
    <definedName name="_14" localSheetId="40">#REF!</definedName>
    <definedName name="_14" localSheetId="36">#REF!</definedName>
    <definedName name="_14" localSheetId="24">#REF!</definedName>
    <definedName name="_14">#REF!</definedName>
    <definedName name="_140Excel_BuiltIn_Print_Titles_14_1_1_1_1">NA()</definedName>
    <definedName name="_147Excel_BuiltIn_Print_Titles_17_1_1_2">NA()</definedName>
    <definedName name="_148Excel_BuiltIn_Print_Titles_17_1_1_1_1">NA()</definedName>
    <definedName name="_149Excel_BuiltIn_Print_Titles_17_1_1_1_1_1_1">NA()</definedName>
    <definedName name="_14D" localSheetId="42">[30]Furniture!#REF!</definedName>
    <definedName name="_14D" localSheetId="48">[30]Furniture!#REF!</definedName>
    <definedName name="_14D" localSheetId="46">[30]Furniture!#REF!</definedName>
    <definedName name="_14D" localSheetId="43">[30]Furniture!#REF!</definedName>
    <definedName name="_14D" localSheetId="37">[30]Furniture!#REF!</definedName>
    <definedName name="_14D" localSheetId="38">[30]Furniture!#REF!</definedName>
    <definedName name="_14D" localSheetId="39">[30]Furniture!#REF!</definedName>
    <definedName name="_14D" localSheetId="22">[30]Furniture!#REF!</definedName>
    <definedName name="_14D" localSheetId="40">[30]Furniture!#REF!</definedName>
    <definedName name="_14D" localSheetId="36">[30]Furniture!#REF!</definedName>
    <definedName name="_14D">[30]Furniture!#REF!</definedName>
    <definedName name="_15" localSheetId="42">#REF!</definedName>
    <definedName name="_15" localSheetId="48">#REF!</definedName>
    <definedName name="_15" localSheetId="47">#REF!</definedName>
    <definedName name="_15" localSheetId="46">#REF!</definedName>
    <definedName name="_15" localSheetId="43">#REF!</definedName>
    <definedName name="_15" localSheetId="37">#REF!</definedName>
    <definedName name="_15" localSheetId="38">#REF!</definedName>
    <definedName name="_15" localSheetId="39">#REF!</definedName>
    <definedName name="_15" localSheetId="20">#REF!</definedName>
    <definedName name="_15" localSheetId="22">#REF!</definedName>
    <definedName name="_15" localSheetId="40">#REF!</definedName>
    <definedName name="_15" localSheetId="36">#REF!</definedName>
    <definedName name="_15" localSheetId="24">#REF!</definedName>
    <definedName name="_15">#REF!</definedName>
    <definedName name="_150Excel_BuiltIn_Print_Titles_2_1_1_1">NA()</definedName>
    <definedName name="_159Excel_BuiltIn_Print_Titles_7_1_1_1">NA()</definedName>
    <definedName name="_16" localSheetId="42">#REF!</definedName>
    <definedName name="_16" localSheetId="48">#REF!</definedName>
    <definedName name="_16" localSheetId="47">#REF!</definedName>
    <definedName name="_16" localSheetId="46">#REF!</definedName>
    <definedName name="_16" localSheetId="43">#REF!</definedName>
    <definedName name="_16" localSheetId="37">#REF!</definedName>
    <definedName name="_16" localSheetId="38">#REF!</definedName>
    <definedName name="_16" localSheetId="39">#REF!</definedName>
    <definedName name="_16" localSheetId="20">#REF!</definedName>
    <definedName name="_16" localSheetId="22">#REF!</definedName>
    <definedName name="_16" localSheetId="40">#REF!</definedName>
    <definedName name="_16" localSheetId="36">#REF!</definedName>
    <definedName name="_16" localSheetId="24">#REF!</definedName>
    <definedName name="_16">#REF!</definedName>
    <definedName name="_169Excel_BuiltIn_Print_Titles_14_1_1_1_1">NA()</definedName>
    <definedName name="_17" localSheetId="42">#REF!</definedName>
    <definedName name="_17" localSheetId="48">#REF!</definedName>
    <definedName name="_17" localSheetId="47">#REF!</definedName>
    <definedName name="_17" localSheetId="46">#REF!</definedName>
    <definedName name="_17" localSheetId="43">#REF!</definedName>
    <definedName name="_17" localSheetId="37">#REF!</definedName>
    <definedName name="_17" localSheetId="38">#REF!</definedName>
    <definedName name="_17" localSheetId="39">#REF!</definedName>
    <definedName name="_17" localSheetId="20">#REF!</definedName>
    <definedName name="_17" localSheetId="22">#REF!</definedName>
    <definedName name="_17" localSheetId="40">#REF!</definedName>
    <definedName name="_17" localSheetId="36">#REF!</definedName>
    <definedName name="_17" localSheetId="24">#REF!</definedName>
    <definedName name="_17">#REF!</definedName>
    <definedName name="_177Excel_BuiltIn_Print_Titles_17_1_1_2">NA()</definedName>
    <definedName name="_178Excel_BuiltIn_Print_Titles_17_1_1_1_1">NA()</definedName>
    <definedName name="_179Excel_BuiltIn_Print_Titles_17_1_1_1_1_1_1">NA()</definedName>
    <definedName name="_18" localSheetId="42">#REF!</definedName>
    <definedName name="_18" localSheetId="48">#REF!</definedName>
    <definedName name="_18" localSheetId="47">#REF!</definedName>
    <definedName name="_18" localSheetId="46">#REF!</definedName>
    <definedName name="_18" localSheetId="43">#REF!</definedName>
    <definedName name="_18" localSheetId="37">#REF!</definedName>
    <definedName name="_18" localSheetId="38">#REF!</definedName>
    <definedName name="_18" localSheetId="39">#REF!</definedName>
    <definedName name="_18" localSheetId="20">#REF!</definedName>
    <definedName name="_18" localSheetId="22">#REF!</definedName>
    <definedName name="_18" localSheetId="40">#REF!</definedName>
    <definedName name="_18" localSheetId="36">#REF!</definedName>
    <definedName name="_18" localSheetId="24">#REF!</definedName>
    <definedName name="_18">#REF!</definedName>
    <definedName name="_180Excel_BuiltIn_Print_Titles_2_1_1_1">NA()</definedName>
    <definedName name="_19" localSheetId="42">#REF!</definedName>
    <definedName name="_19" localSheetId="48">#REF!</definedName>
    <definedName name="_19" localSheetId="47">#REF!</definedName>
    <definedName name="_19" localSheetId="46">#REF!</definedName>
    <definedName name="_19" localSheetId="43">#REF!</definedName>
    <definedName name="_19" localSheetId="37">#REF!</definedName>
    <definedName name="_19" localSheetId="38">#REF!</definedName>
    <definedName name="_19" localSheetId="39">#REF!</definedName>
    <definedName name="_19" localSheetId="20">#REF!</definedName>
    <definedName name="_19" localSheetId="22">#REF!</definedName>
    <definedName name="_19" localSheetId="40">#REF!</definedName>
    <definedName name="_19" localSheetId="36">#REF!</definedName>
    <definedName name="_19" localSheetId="24">#REF!</definedName>
    <definedName name="_19">#REF!</definedName>
    <definedName name="_191Excel_BuiltIn_Print_Titles_7_1_1_1">NA()</definedName>
    <definedName name="_19E____ဠ0__큌〈Ř" localSheetId="42">#REF!</definedName>
    <definedName name="_19E____ဠ0__큌〈Ř" localSheetId="48">#REF!</definedName>
    <definedName name="_19E____ဠ0__큌〈Ř" localSheetId="46">#REF!</definedName>
    <definedName name="_19E____ဠ0__큌〈Ř" localSheetId="43">#REF!</definedName>
    <definedName name="_19E____ဠ0__큌〈Ř" localSheetId="37">#REF!</definedName>
    <definedName name="_19E____ဠ0__큌〈Ř" localSheetId="38">#REF!</definedName>
    <definedName name="_19E____ဠ0__큌〈Ř" localSheetId="39">#REF!</definedName>
    <definedName name="_19E____ဠ0__큌〈Ř" localSheetId="22">#REF!</definedName>
    <definedName name="_19E____ဠ0__큌〈Ř" localSheetId="40">#REF!</definedName>
    <definedName name="_19E____ဠ0__큌〈Ř" localSheetId="36">#REF!</definedName>
    <definedName name="_19E____ဠ0__큌〈Ř">#REF!</definedName>
    <definedName name="_2" localSheetId="42">#REF!</definedName>
    <definedName name="_2" localSheetId="48">#REF!</definedName>
    <definedName name="_2" localSheetId="47">#REF!</definedName>
    <definedName name="_2" localSheetId="46">#REF!</definedName>
    <definedName name="_2" localSheetId="43">#REF!</definedName>
    <definedName name="_2" localSheetId="37">#REF!</definedName>
    <definedName name="_2" localSheetId="38">#REF!</definedName>
    <definedName name="_2" localSheetId="39">#REF!</definedName>
    <definedName name="_2" localSheetId="20">#REF!</definedName>
    <definedName name="_2" localSheetId="22">#REF!</definedName>
    <definedName name="_2" localSheetId="40">#REF!</definedName>
    <definedName name="_2" localSheetId="36">#REF!</definedName>
    <definedName name="_2" localSheetId="24">#REF!</definedName>
    <definedName name="_2">#REF!</definedName>
    <definedName name="_2.1" localSheetId="42">#REF!</definedName>
    <definedName name="_2.1" localSheetId="48">#REF!</definedName>
    <definedName name="_2.1" localSheetId="47">#REF!</definedName>
    <definedName name="_2.1" localSheetId="46">#REF!</definedName>
    <definedName name="_2.1" localSheetId="43">#REF!</definedName>
    <definedName name="_2.1" localSheetId="37">#REF!</definedName>
    <definedName name="_2.1" localSheetId="38">#REF!</definedName>
    <definedName name="_2.1" localSheetId="39">#REF!</definedName>
    <definedName name="_2.1" localSheetId="20">#REF!</definedName>
    <definedName name="_2.1" localSheetId="22">#REF!</definedName>
    <definedName name="_2.1" localSheetId="40">#REF!</definedName>
    <definedName name="_2.1" localSheetId="36">#REF!</definedName>
    <definedName name="_2.1" localSheetId="24">#REF!</definedName>
    <definedName name="_2.1">#REF!</definedName>
    <definedName name="_2.2" localSheetId="42">[28]Sheet3!#REF!</definedName>
    <definedName name="_2.2" localSheetId="48">[28]Sheet3!#REF!</definedName>
    <definedName name="_2.2" localSheetId="47">[28]Sheet3!#REF!</definedName>
    <definedName name="_2.2" localSheetId="46">[28]Sheet3!#REF!</definedName>
    <definedName name="_2.2" localSheetId="43">[28]Sheet3!#REF!</definedName>
    <definedName name="_2.2" localSheetId="37">[28]Sheet3!#REF!</definedName>
    <definedName name="_2.2" localSheetId="38">[28]Sheet3!#REF!</definedName>
    <definedName name="_2.2" localSheetId="39">[28]Sheet3!#REF!</definedName>
    <definedName name="_2.2" localSheetId="22">[28]Sheet3!#REF!</definedName>
    <definedName name="_2.2" localSheetId="40">[28]Sheet3!#REF!</definedName>
    <definedName name="_2.2" localSheetId="36">[28]Sheet3!#REF!</definedName>
    <definedName name="_2.2">[28]Sheet3!#REF!</definedName>
    <definedName name="_2__123Graph_BCHART_1" hidden="1">'[29]Annexure "C"'!$C$20:$H$20</definedName>
    <definedName name="_2_C_1_1">NA()</definedName>
    <definedName name="_20" localSheetId="42">#REF!</definedName>
    <definedName name="_20" localSheetId="48">#REF!</definedName>
    <definedName name="_20" localSheetId="47">#REF!</definedName>
    <definedName name="_20" localSheetId="46">#REF!</definedName>
    <definedName name="_20" localSheetId="43">#REF!</definedName>
    <definedName name="_20" localSheetId="37">#REF!</definedName>
    <definedName name="_20" localSheetId="38">#REF!</definedName>
    <definedName name="_20" localSheetId="39">#REF!</definedName>
    <definedName name="_20" localSheetId="20">#REF!</definedName>
    <definedName name="_20" localSheetId="22">#REF!</definedName>
    <definedName name="_20" localSheetId="40">#REF!</definedName>
    <definedName name="_20" localSheetId="36">#REF!</definedName>
    <definedName name="_20" localSheetId="24">#REF!</definedName>
    <definedName name="_20">#REF!</definedName>
    <definedName name="_21" localSheetId="42">#REF!</definedName>
    <definedName name="_21" localSheetId="48">#REF!</definedName>
    <definedName name="_21" localSheetId="47">#REF!</definedName>
    <definedName name="_21" localSheetId="46">#REF!</definedName>
    <definedName name="_21" localSheetId="43">#REF!</definedName>
    <definedName name="_21" localSheetId="37">#REF!</definedName>
    <definedName name="_21" localSheetId="38">#REF!</definedName>
    <definedName name="_21" localSheetId="39">#REF!</definedName>
    <definedName name="_21" localSheetId="20">#REF!</definedName>
    <definedName name="_21" localSheetId="22">#REF!</definedName>
    <definedName name="_21" localSheetId="40">#REF!</definedName>
    <definedName name="_21" localSheetId="36">#REF!</definedName>
    <definedName name="_21" localSheetId="24">#REF!</definedName>
    <definedName name="_21">#REF!</definedName>
    <definedName name="_24_06_2004" localSheetId="42">#REF!</definedName>
    <definedName name="_24_06_2004" localSheetId="48">#REF!</definedName>
    <definedName name="_24_06_2004" localSheetId="46">#REF!</definedName>
    <definedName name="_24_06_2004" localSheetId="43">#REF!</definedName>
    <definedName name="_24_06_2004" localSheetId="37">#REF!</definedName>
    <definedName name="_24_06_2004" localSheetId="38">#REF!</definedName>
    <definedName name="_24_06_2004" localSheetId="39">#REF!</definedName>
    <definedName name="_24_06_2004" localSheetId="20">#REF!</definedName>
    <definedName name="_24_06_2004" localSheetId="22">#REF!</definedName>
    <definedName name="_24_06_2004" localSheetId="40">#REF!</definedName>
    <definedName name="_24_06_2004" localSheetId="36">#REF!</definedName>
    <definedName name="_24_06_2004" localSheetId="24">#REF!</definedName>
    <definedName name="_24_06_2004">#REF!</definedName>
    <definedName name="_29_07_2004" localSheetId="42">#REF!</definedName>
    <definedName name="_29_07_2004" localSheetId="48">#REF!</definedName>
    <definedName name="_29_07_2004" localSheetId="46">#REF!</definedName>
    <definedName name="_29_07_2004" localSheetId="43">#REF!</definedName>
    <definedName name="_29_07_2004" localSheetId="37">#REF!</definedName>
    <definedName name="_29_07_2004" localSheetId="38">#REF!</definedName>
    <definedName name="_29_07_2004" localSheetId="39">#REF!</definedName>
    <definedName name="_29_07_2004" localSheetId="20">#REF!</definedName>
    <definedName name="_29_07_2004" localSheetId="22">#REF!</definedName>
    <definedName name="_29_07_2004" localSheetId="40">#REF!</definedName>
    <definedName name="_29_07_2004" localSheetId="36">#REF!</definedName>
    <definedName name="_29_07_2004" localSheetId="24">#REF!</definedName>
    <definedName name="_29_07_2004">#REF!</definedName>
    <definedName name="_2A" localSheetId="42">[31]Furniture!#REF!</definedName>
    <definedName name="_2A" localSheetId="48">[31]Furniture!#REF!</definedName>
    <definedName name="_2A" localSheetId="46">[31]Furniture!#REF!</definedName>
    <definedName name="_2A" localSheetId="43">[31]Furniture!#REF!</definedName>
    <definedName name="_2A" localSheetId="37">[31]Furniture!#REF!</definedName>
    <definedName name="_2A" localSheetId="38">[31]Furniture!#REF!</definedName>
    <definedName name="_2A" localSheetId="39">[31]Furniture!#REF!</definedName>
    <definedName name="_2A" localSheetId="22">[31]Furniture!#REF!</definedName>
    <definedName name="_2A" localSheetId="40">[31]Furniture!#REF!</definedName>
    <definedName name="_2A" localSheetId="36">[31]Furniture!#REF!</definedName>
    <definedName name="_2A">[31]Furniture!#REF!</definedName>
    <definedName name="_3" localSheetId="42">#REF!</definedName>
    <definedName name="_3" localSheetId="48">#REF!</definedName>
    <definedName name="_3" localSheetId="47">#REF!</definedName>
    <definedName name="_3" localSheetId="46">#REF!</definedName>
    <definedName name="_3" localSheetId="43">#REF!</definedName>
    <definedName name="_3" localSheetId="37">#REF!</definedName>
    <definedName name="_3" localSheetId="38">#REF!</definedName>
    <definedName name="_3" localSheetId="39">#REF!</definedName>
    <definedName name="_3" localSheetId="20">#REF!</definedName>
    <definedName name="_3" localSheetId="22">#REF!</definedName>
    <definedName name="_3" localSheetId="40">#REF!</definedName>
    <definedName name="_3" localSheetId="36">#REF!</definedName>
    <definedName name="_3" localSheetId="24">#REF!</definedName>
    <definedName name="_3">#REF!</definedName>
    <definedName name="_3.1" localSheetId="48">[13]Sheet4!$A$110</definedName>
    <definedName name="_3.1" localSheetId="43">[13]Sheet4!$A$110</definedName>
    <definedName name="_3.1" localSheetId="37">[13]Sheet4!$A$110</definedName>
    <definedName name="_3.1" localSheetId="38">[13]Sheet4!$A$110</definedName>
    <definedName name="_3.1" localSheetId="39">[13]Sheet4!$A$110</definedName>
    <definedName name="_3.1">[13]Sheet4!$A$110</definedName>
    <definedName name="_3.2" localSheetId="48">[13]Sheet4!$O$8</definedName>
    <definedName name="_3.2" localSheetId="43">[13]Sheet4!$O$8</definedName>
    <definedName name="_3.2" localSheetId="37">[13]Sheet4!$O$8</definedName>
    <definedName name="_3.2" localSheetId="38">[13]Sheet4!$O$8</definedName>
    <definedName name="_3.2" localSheetId="39">[13]Sheet4!$O$8</definedName>
    <definedName name="_3.2">[13]Sheet4!$O$8</definedName>
    <definedName name="_3.3" localSheetId="42">[28]Sheet2!#REF!</definedName>
    <definedName name="_3.3" localSheetId="48">[28]Sheet2!#REF!</definedName>
    <definedName name="_3.3" localSheetId="47">[28]Sheet2!#REF!</definedName>
    <definedName name="_3.3" localSheetId="46">[28]Sheet2!#REF!</definedName>
    <definedName name="_3.3" localSheetId="43">[28]Sheet2!#REF!</definedName>
    <definedName name="_3.3" localSheetId="37">[28]Sheet2!#REF!</definedName>
    <definedName name="_3.3" localSheetId="38">[28]Sheet2!#REF!</definedName>
    <definedName name="_3.3" localSheetId="39">[28]Sheet2!#REF!</definedName>
    <definedName name="_3.3" localSheetId="22">[28]Sheet2!#REF!</definedName>
    <definedName name="_3.3" localSheetId="40">[28]Sheet2!#REF!</definedName>
    <definedName name="_3.3" localSheetId="36">[28]Sheet2!#REF!</definedName>
    <definedName name="_3.3">[28]Sheet2!#REF!</definedName>
    <definedName name="_3__123Graph_CCHART_1" hidden="1">'[29]Annexure "C"'!$C$21:$H$21</definedName>
    <definedName name="_3_C_1_2">NA()</definedName>
    <definedName name="_4" localSheetId="42">#REF!</definedName>
    <definedName name="_4" localSheetId="48">#REF!</definedName>
    <definedName name="_4" localSheetId="47">#REF!</definedName>
    <definedName name="_4" localSheetId="46">#REF!</definedName>
    <definedName name="_4" localSheetId="43">#REF!</definedName>
    <definedName name="_4" localSheetId="37">#REF!</definedName>
    <definedName name="_4" localSheetId="38">#REF!</definedName>
    <definedName name="_4" localSheetId="39">#REF!</definedName>
    <definedName name="_4" localSheetId="20">#REF!</definedName>
    <definedName name="_4" localSheetId="22">#REF!</definedName>
    <definedName name="_4" localSheetId="40">#REF!</definedName>
    <definedName name="_4" localSheetId="36">#REF!</definedName>
    <definedName name="_4" localSheetId="24">#REF!</definedName>
    <definedName name="_4">#REF!</definedName>
    <definedName name="_4.1" localSheetId="48">[13]Sheet4!$A$214</definedName>
    <definedName name="_4.1" localSheetId="43">[13]Sheet4!$A$214</definedName>
    <definedName name="_4.1" localSheetId="37">[13]Sheet4!$A$214</definedName>
    <definedName name="_4.1" localSheetId="38">[13]Sheet4!$A$214</definedName>
    <definedName name="_4.1" localSheetId="39">[13]Sheet4!$A$214</definedName>
    <definedName name="_4.1">[13]Sheet4!$A$214</definedName>
    <definedName name="_4.2" localSheetId="48">[13]Sheet4!$O$112</definedName>
    <definedName name="_4.2" localSheetId="43">[13]Sheet4!$O$112</definedName>
    <definedName name="_4.2" localSheetId="37">[13]Sheet4!$O$112</definedName>
    <definedName name="_4.2" localSheetId="38">[13]Sheet4!$O$112</definedName>
    <definedName name="_4.2" localSheetId="39">[13]Sheet4!$O$112</definedName>
    <definedName name="_4.2">[13]Sheet4!$O$112</definedName>
    <definedName name="_4__123Graph_XCHART_1" hidden="1">'[29]Annexure "C"'!$C$18:$H$18</definedName>
    <definedName name="_4D" localSheetId="42">[31]Furniture!#REF!</definedName>
    <definedName name="_4D" localSheetId="48">[31]Furniture!#REF!</definedName>
    <definedName name="_4D" localSheetId="46">[31]Furniture!#REF!</definedName>
    <definedName name="_4D" localSheetId="43">[31]Furniture!#REF!</definedName>
    <definedName name="_4D" localSheetId="37">[31]Furniture!#REF!</definedName>
    <definedName name="_4D" localSheetId="38">[31]Furniture!#REF!</definedName>
    <definedName name="_4D" localSheetId="39">[31]Furniture!#REF!</definedName>
    <definedName name="_4D" localSheetId="22">[31]Furniture!#REF!</definedName>
    <definedName name="_4D" localSheetId="40">[31]Furniture!#REF!</definedName>
    <definedName name="_4D" localSheetId="36">[31]Furniture!#REF!</definedName>
    <definedName name="_4D">[31]Furniture!#REF!</definedName>
    <definedName name="_5" localSheetId="42">#REF!</definedName>
    <definedName name="_5" localSheetId="48">#REF!</definedName>
    <definedName name="_5" localSheetId="47">#REF!</definedName>
    <definedName name="_5" localSheetId="46">#REF!</definedName>
    <definedName name="_5" localSheetId="43">#REF!</definedName>
    <definedName name="_5" localSheetId="44">#REF!</definedName>
    <definedName name="_5" localSheetId="37">#REF!</definedName>
    <definedName name="_5" localSheetId="38">#REF!</definedName>
    <definedName name="_5" localSheetId="39">#REF!</definedName>
    <definedName name="_5" localSheetId="35">#REF!</definedName>
    <definedName name="_5" localSheetId="20">#REF!</definedName>
    <definedName name="_5" localSheetId="22">#REF!</definedName>
    <definedName name="_5" localSheetId="40">#REF!</definedName>
    <definedName name="_5" localSheetId="36">#REF!</definedName>
    <definedName name="_5" localSheetId="24">#REF!</definedName>
    <definedName name="_5" localSheetId="7">#REF!</definedName>
    <definedName name="_5" localSheetId="8">#REF!</definedName>
    <definedName name="_5">#REF!</definedName>
    <definedName name="_5.1" localSheetId="48">[13]Sheet4!$A$318</definedName>
    <definedName name="_5.1" localSheetId="43">[13]Sheet4!$A$318</definedName>
    <definedName name="_5.1" localSheetId="37">[13]Sheet4!$A$318</definedName>
    <definedName name="_5.1" localSheetId="38">[13]Sheet4!$A$318</definedName>
    <definedName name="_5.1" localSheetId="39">[13]Sheet4!$A$318</definedName>
    <definedName name="_5.1">[13]Sheet4!$A$318</definedName>
    <definedName name="_5.2" localSheetId="48">[13]Sheet4!$O$216</definedName>
    <definedName name="_5.2" localSheetId="43">[13]Sheet4!$O$216</definedName>
    <definedName name="_5.2" localSheetId="37">[13]Sheet4!$O$216</definedName>
    <definedName name="_5.2" localSheetId="38">[13]Sheet4!$O$216</definedName>
    <definedName name="_5.2" localSheetId="39">[13]Sheet4!$O$216</definedName>
    <definedName name="_5.2">[13]Sheet4!$O$216</definedName>
    <definedName name="_5E____ဠ0__큌〈Ř" localSheetId="42">#REF!</definedName>
    <definedName name="_5E____ဠ0__큌〈Ř" localSheetId="48">#REF!</definedName>
    <definedName name="_5E____ဠ0__큌〈Ř" localSheetId="46">#REF!</definedName>
    <definedName name="_5E____ဠ0__큌〈Ř" localSheetId="43">#REF!</definedName>
    <definedName name="_5E____ဠ0__큌〈Ř" localSheetId="37">#REF!</definedName>
    <definedName name="_5E____ဠ0__큌〈Ř" localSheetId="38">#REF!</definedName>
    <definedName name="_5E____ဠ0__큌〈Ř" localSheetId="39">#REF!</definedName>
    <definedName name="_5E____ဠ0__큌〈Ř" localSheetId="22">#REF!</definedName>
    <definedName name="_5E____ဠ0__큌〈Ř" localSheetId="40">#REF!</definedName>
    <definedName name="_5E____ဠ0__큌〈Ř" localSheetId="36">#REF!</definedName>
    <definedName name="_5E____ဠ0__큌〈Ř">#REF!</definedName>
    <definedName name="_6" localSheetId="42">#REF!</definedName>
    <definedName name="_6" localSheetId="48">#REF!</definedName>
    <definedName name="_6" localSheetId="47">#REF!</definedName>
    <definedName name="_6" localSheetId="46">#REF!</definedName>
    <definedName name="_6" localSheetId="43">#REF!</definedName>
    <definedName name="_6" localSheetId="37">#REF!</definedName>
    <definedName name="_6" localSheetId="38">#REF!</definedName>
    <definedName name="_6" localSheetId="39">#REF!</definedName>
    <definedName name="_6" localSheetId="20">#REF!</definedName>
    <definedName name="_6" localSheetId="22">#REF!</definedName>
    <definedName name="_6" localSheetId="40">#REF!</definedName>
    <definedName name="_6" localSheetId="36">#REF!</definedName>
    <definedName name="_6" localSheetId="24">#REF!</definedName>
    <definedName name="_6">#REF!</definedName>
    <definedName name="_6.1" localSheetId="48">[13]Sheet4!$A$422</definedName>
    <definedName name="_6.1" localSheetId="43">[13]Sheet4!$A$422</definedName>
    <definedName name="_6.1" localSheetId="37">[13]Sheet4!$A$422</definedName>
    <definedName name="_6.1" localSheetId="38">[13]Sheet4!$A$422</definedName>
    <definedName name="_6.1" localSheetId="39">[13]Sheet4!$A$422</definedName>
    <definedName name="_6.1">[13]Sheet4!$A$422</definedName>
    <definedName name="_6.2" localSheetId="48">[13]Sheet4!$O$320</definedName>
    <definedName name="_6.2" localSheetId="43">[13]Sheet4!$O$320</definedName>
    <definedName name="_6.2" localSheetId="37">[13]Sheet4!$O$320</definedName>
    <definedName name="_6.2" localSheetId="38">[13]Sheet4!$O$320</definedName>
    <definedName name="_6.2" localSheetId="39">[13]Sheet4!$O$320</definedName>
    <definedName name="_6.2">[13]Sheet4!$O$320</definedName>
    <definedName name="_7" localSheetId="42">#REF!</definedName>
    <definedName name="_7" localSheetId="48">#REF!</definedName>
    <definedName name="_7" localSheetId="47">#REF!</definedName>
    <definedName name="_7" localSheetId="46">#REF!</definedName>
    <definedName name="_7" localSheetId="43">#REF!</definedName>
    <definedName name="_7" localSheetId="37">#REF!</definedName>
    <definedName name="_7" localSheetId="38">#REF!</definedName>
    <definedName name="_7" localSheetId="39">#REF!</definedName>
    <definedName name="_7" localSheetId="20">#REF!</definedName>
    <definedName name="_7" localSheetId="22">#REF!</definedName>
    <definedName name="_7" localSheetId="40">#REF!</definedName>
    <definedName name="_7" localSheetId="36">#REF!</definedName>
    <definedName name="_7" localSheetId="24">#REF!</definedName>
    <definedName name="_7">#REF!</definedName>
    <definedName name="_7.1" localSheetId="48">[13]Sheet4!$A$526</definedName>
    <definedName name="_7.1" localSheetId="43">[13]Sheet4!$A$526</definedName>
    <definedName name="_7.1" localSheetId="37">[13]Sheet4!$A$526</definedName>
    <definedName name="_7.1" localSheetId="38">[13]Sheet4!$A$526</definedName>
    <definedName name="_7.1" localSheetId="39">[13]Sheet4!$A$526</definedName>
    <definedName name="_7.1">[13]Sheet4!$A$526</definedName>
    <definedName name="_7.2" localSheetId="48">[13]Sheet4!$O$424</definedName>
    <definedName name="_7.2" localSheetId="43">[13]Sheet4!$O$424</definedName>
    <definedName name="_7.2" localSheetId="37">[13]Sheet4!$O$424</definedName>
    <definedName name="_7.2" localSheetId="38">[13]Sheet4!$O$424</definedName>
    <definedName name="_7.2" localSheetId="39">[13]Sheet4!$O$424</definedName>
    <definedName name="_7.2">[13]Sheet4!$O$424</definedName>
    <definedName name="_78Excel_BuiltIn_Print_Area_2_1_1_1_1_1_1">NA()</definedName>
    <definedName name="_79Excel_BuiltIn_Print_Area_2_1_1_1_1_1_2">NA()</definedName>
    <definedName name="_7A" localSheetId="42">[30]Furniture!#REF!</definedName>
    <definedName name="_7A" localSheetId="48">[30]Furniture!#REF!</definedName>
    <definedName name="_7A" localSheetId="46">[30]Furniture!#REF!</definedName>
    <definedName name="_7A" localSheetId="43">[30]Furniture!#REF!</definedName>
    <definedName name="_7A" localSheetId="37">[30]Furniture!#REF!</definedName>
    <definedName name="_7A" localSheetId="38">[30]Furniture!#REF!</definedName>
    <definedName name="_7A" localSheetId="39">[30]Furniture!#REF!</definedName>
    <definedName name="_7A" localSheetId="22">[30]Furniture!#REF!</definedName>
    <definedName name="_7A" localSheetId="40">[30]Furniture!#REF!</definedName>
    <definedName name="_7A" localSheetId="36">[30]Furniture!#REF!</definedName>
    <definedName name="_7A">[30]Furniture!#REF!</definedName>
    <definedName name="_8" localSheetId="42">#REF!</definedName>
    <definedName name="_8" localSheetId="48">#REF!</definedName>
    <definedName name="_8" localSheetId="47">#REF!</definedName>
    <definedName name="_8" localSheetId="46">#REF!</definedName>
    <definedName name="_8" localSheetId="43">#REF!</definedName>
    <definedName name="_8" localSheetId="44">#REF!</definedName>
    <definedName name="_8" localSheetId="37">#REF!</definedName>
    <definedName name="_8" localSheetId="38">#REF!</definedName>
    <definedName name="_8" localSheetId="39">#REF!</definedName>
    <definedName name="_8" localSheetId="35">#REF!</definedName>
    <definedName name="_8" localSheetId="20">#REF!</definedName>
    <definedName name="_8" localSheetId="22">#REF!</definedName>
    <definedName name="_8" localSheetId="40">#REF!</definedName>
    <definedName name="_8" localSheetId="36">#REF!</definedName>
    <definedName name="_8" localSheetId="24">#REF!</definedName>
    <definedName name="_8" localSheetId="7">#REF!</definedName>
    <definedName name="_8" localSheetId="8">#REF!</definedName>
    <definedName name="_8">#REF!</definedName>
    <definedName name="_80Excel_BuiltIn_Print_Area_2_1_1_1_1_1_1_1">NA()</definedName>
    <definedName name="_81Excel_BuiltIn_Print_Area_2_1_1_1_1_1_1_1_1_1">NA()</definedName>
    <definedName name="_9" localSheetId="42">#REF!</definedName>
    <definedName name="_9" localSheetId="48">#REF!</definedName>
    <definedName name="_9" localSheetId="47">#REF!</definedName>
    <definedName name="_9" localSheetId="46">#REF!</definedName>
    <definedName name="_9" localSheetId="43">#REF!</definedName>
    <definedName name="_9" localSheetId="37">#REF!</definedName>
    <definedName name="_9" localSheetId="38">#REF!</definedName>
    <definedName name="_9" localSheetId="39">#REF!</definedName>
    <definedName name="_9" localSheetId="20">#REF!</definedName>
    <definedName name="_9" localSheetId="22">#REF!</definedName>
    <definedName name="_9" localSheetId="40">#REF!</definedName>
    <definedName name="_9" localSheetId="36">#REF!</definedName>
    <definedName name="_9" localSheetId="24">#REF!</definedName>
    <definedName name="_9">#REF!</definedName>
    <definedName name="_94Excel_BuiltIn_Print_Area_2_1_1_1_1_1_1">NA()</definedName>
    <definedName name="_95Excel_BuiltIn_Print_Area_2_1_1_1_1_1_2">NA()</definedName>
    <definedName name="_96Excel_BuiltIn_Print_Area_2_1_1_1_1_1_1_1">NA()</definedName>
    <definedName name="_97Excel_BuiltIn_Print_Area_2_1_1_1_1_1_1_1_1_1">NA()</definedName>
    <definedName name="_99Excel_BuiltIn_Print_Area_5_1_1_1_2">NA()</definedName>
    <definedName name="_a99999" localSheetId="42">#REF!</definedName>
    <definedName name="_a99999" localSheetId="48">#REF!</definedName>
    <definedName name="_a99999" localSheetId="47">#REF!</definedName>
    <definedName name="_a99999" localSheetId="46">#REF!</definedName>
    <definedName name="_a99999" localSheetId="43">#REF!</definedName>
    <definedName name="_a99999" localSheetId="37">#REF!</definedName>
    <definedName name="_a99999" localSheetId="38">#REF!</definedName>
    <definedName name="_a99999" localSheetId="39">#REF!</definedName>
    <definedName name="_a99999" localSheetId="22">#REF!</definedName>
    <definedName name="_a99999" localSheetId="40">#REF!</definedName>
    <definedName name="_a99999" localSheetId="36">#REF!</definedName>
    <definedName name="_a99999">#REF!</definedName>
    <definedName name="_amt2">[32]Deposits!$G$4:$G$12861</definedName>
    <definedName name="_ASH1" localSheetId="48">[13]Sheet4!$B$524:$E$625</definedName>
    <definedName name="_ASH1" localSheetId="43">[13]Sheet4!$B$524:$E$625</definedName>
    <definedName name="_ASH1" localSheetId="37">[13]Sheet4!$B$524:$E$625</definedName>
    <definedName name="_ASH1" localSheetId="38">[13]Sheet4!$B$524:$E$625</definedName>
    <definedName name="_ASH1" localSheetId="39">[13]Sheet4!$B$524:$E$625</definedName>
    <definedName name="_ASH1">[13]Sheet4!$B$524:$E$625</definedName>
    <definedName name="_ASH2" localSheetId="48">[13]Sheet4!$P$422:$Q$523</definedName>
    <definedName name="_ASH2" localSheetId="43">[13]Sheet4!$P$422:$Q$523</definedName>
    <definedName name="_ASH2" localSheetId="37">[13]Sheet4!$P$422:$Q$523</definedName>
    <definedName name="_ASH2" localSheetId="38">[13]Sheet4!$P$422:$Q$523</definedName>
    <definedName name="_ASH2" localSheetId="39">[13]Sheet4!$P$422:$Q$523</definedName>
    <definedName name="_ASH2">[13]Sheet4!$P$422:$Q$523</definedName>
    <definedName name="_ASS1" localSheetId="42">#REF!</definedName>
    <definedName name="_ASS1" localSheetId="48">#REF!</definedName>
    <definedName name="_ASS1" localSheetId="47">#REF!</definedName>
    <definedName name="_ASS1" localSheetId="46">#REF!</definedName>
    <definedName name="_ASS1" localSheetId="43">#REF!</definedName>
    <definedName name="_ASS1" localSheetId="37">#REF!</definedName>
    <definedName name="_ASS1" localSheetId="38">#REF!</definedName>
    <definedName name="_ASS1" localSheetId="39">#REF!</definedName>
    <definedName name="_ASS1" localSheetId="20">#REF!</definedName>
    <definedName name="_ASS1" localSheetId="22">#REF!</definedName>
    <definedName name="_ASS1" localSheetId="40">#REF!</definedName>
    <definedName name="_ASS1" localSheetId="36">#REF!</definedName>
    <definedName name="_ASS1" localSheetId="24">#REF!</definedName>
    <definedName name="_ASS1">#REF!</definedName>
    <definedName name="_ASS2" localSheetId="42">#REF!</definedName>
    <definedName name="_ASS2" localSheetId="48">#REF!</definedName>
    <definedName name="_ASS2" localSheetId="47">#REF!</definedName>
    <definedName name="_ASS2" localSheetId="46">#REF!</definedName>
    <definedName name="_ASS2" localSheetId="43">#REF!</definedName>
    <definedName name="_ASS2" localSheetId="37">#REF!</definedName>
    <definedName name="_ASS2" localSheetId="38">#REF!</definedName>
    <definedName name="_ASS2" localSheetId="39">#REF!</definedName>
    <definedName name="_ASS2" localSheetId="20">#REF!</definedName>
    <definedName name="_ASS2" localSheetId="22">#REF!</definedName>
    <definedName name="_ASS2" localSheetId="40">#REF!</definedName>
    <definedName name="_ASS2" localSheetId="36">#REF!</definedName>
    <definedName name="_ASS2" localSheetId="24">#REF!</definedName>
    <definedName name="_ASS2">#REF!</definedName>
    <definedName name="_B" localSheetId="42">#REF!</definedName>
    <definedName name="_B" localSheetId="48">#REF!</definedName>
    <definedName name="_B" localSheetId="47">#REF!</definedName>
    <definedName name="_B" localSheetId="46">#REF!</definedName>
    <definedName name="_B" localSheetId="43">#REF!</definedName>
    <definedName name="_B" localSheetId="37">#REF!</definedName>
    <definedName name="_B" localSheetId="38">#REF!</definedName>
    <definedName name="_B" localSheetId="39">#REF!</definedName>
    <definedName name="_B" localSheetId="22">#REF!</definedName>
    <definedName name="_B" localSheetId="40">#REF!</definedName>
    <definedName name="_B" localSheetId="36">#REF!</definedName>
    <definedName name="_B">#REF!</definedName>
    <definedName name="_BSC1" localSheetId="42">#REF!</definedName>
    <definedName name="_BSC1" localSheetId="48">#REF!</definedName>
    <definedName name="_BSC1" localSheetId="46">#REF!</definedName>
    <definedName name="_BSC1" localSheetId="43">#REF!</definedName>
    <definedName name="_BSC1" localSheetId="37">#REF!</definedName>
    <definedName name="_BSC1" localSheetId="38">#REF!</definedName>
    <definedName name="_BSC1" localSheetId="39">#REF!</definedName>
    <definedName name="_BSC1" localSheetId="20">#REF!</definedName>
    <definedName name="_BSC1" localSheetId="22">#REF!</definedName>
    <definedName name="_BSC1" localSheetId="40">#REF!</definedName>
    <definedName name="_BSC1" localSheetId="36">#REF!</definedName>
    <definedName name="_BSC1" localSheetId="24">#REF!</definedName>
    <definedName name="_BSC1">#REF!</definedName>
    <definedName name="_BSD1" localSheetId="42">#REF!</definedName>
    <definedName name="_BSD1" localSheetId="48">#REF!</definedName>
    <definedName name="_BSD1" localSheetId="46">#REF!</definedName>
    <definedName name="_BSD1" localSheetId="43">#REF!</definedName>
    <definedName name="_BSD1" localSheetId="37">#REF!</definedName>
    <definedName name="_BSD1" localSheetId="38">#REF!</definedName>
    <definedName name="_BSD1" localSheetId="39">#REF!</definedName>
    <definedName name="_BSD1" localSheetId="20">#REF!</definedName>
    <definedName name="_BSD1" localSheetId="22">#REF!</definedName>
    <definedName name="_BSD1" localSheetId="40">#REF!</definedName>
    <definedName name="_BSD1" localSheetId="36">#REF!</definedName>
    <definedName name="_BSD1" localSheetId="24">#REF!</definedName>
    <definedName name="_BSD1">#REF!</definedName>
    <definedName name="_BSH1" localSheetId="42">#REF!</definedName>
    <definedName name="_BSH1" localSheetId="48">#REF!</definedName>
    <definedName name="_BSH1" localSheetId="46">#REF!</definedName>
    <definedName name="_BSH1" localSheetId="43">#REF!</definedName>
    <definedName name="_BSH1" localSheetId="37">#REF!</definedName>
    <definedName name="_BSH1" localSheetId="38">#REF!</definedName>
    <definedName name="_BSH1" localSheetId="39">#REF!</definedName>
    <definedName name="_BSH1" localSheetId="20">#REF!</definedName>
    <definedName name="_BSH1" localSheetId="22">#REF!</definedName>
    <definedName name="_BSH1" localSheetId="40">#REF!</definedName>
    <definedName name="_BSH1" localSheetId="36">#REF!</definedName>
    <definedName name="_BSH1" localSheetId="24">#REF!</definedName>
    <definedName name="_BSH1">#REF!</definedName>
    <definedName name="_BSP1" localSheetId="42">#REF!</definedName>
    <definedName name="_BSP1" localSheetId="48">#REF!</definedName>
    <definedName name="_BSP1" localSheetId="46">#REF!</definedName>
    <definedName name="_BSP1" localSheetId="43">#REF!</definedName>
    <definedName name="_BSP1" localSheetId="37">#REF!</definedName>
    <definedName name="_BSP1" localSheetId="38">#REF!</definedName>
    <definedName name="_BSP1" localSheetId="39">#REF!</definedName>
    <definedName name="_BSP1" localSheetId="20">#REF!</definedName>
    <definedName name="_BSP1" localSheetId="22">#REF!</definedName>
    <definedName name="_BSP1" localSheetId="40">#REF!</definedName>
    <definedName name="_BSP1" localSheetId="36">#REF!</definedName>
    <definedName name="_BSP1" localSheetId="24">#REF!</definedName>
    <definedName name="_BSP1">#REF!</definedName>
    <definedName name="_BSS1" localSheetId="42">#REF!</definedName>
    <definedName name="_BSS1" localSheetId="48">#REF!</definedName>
    <definedName name="_BSS1" localSheetId="46">#REF!</definedName>
    <definedName name="_BSS1" localSheetId="43">#REF!</definedName>
    <definedName name="_BSS1" localSheetId="37">#REF!</definedName>
    <definedName name="_BSS1" localSheetId="38">#REF!</definedName>
    <definedName name="_BSS1" localSheetId="39">#REF!</definedName>
    <definedName name="_BSS1" localSheetId="20">#REF!</definedName>
    <definedName name="_BSS1" localSheetId="22">#REF!</definedName>
    <definedName name="_BSS1" localSheetId="40">#REF!</definedName>
    <definedName name="_BSS1" localSheetId="36">#REF!</definedName>
    <definedName name="_BSS1" localSheetId="24">#REF!</definedName>
    <definedName name="_BSS1">#REF!</definedName>
    <definedName name="_BST1" localSheetId="42">#REF!</definedName>
    <definedName name="_BST1" localSheetId="48">#REF!</definedName>
    <definedName name="_BST1" localSheetId="46">#REF!</definedName>
    <definedName name="_BST1" localSheetId="43">#REF!</definedName>
    <definedName name="_BST1" localSheetId="37">#REF!</definedName>
    <definedName name="_BST1" localSheetId="38">#REF!</definedName>
    <definedName name="_BST1" localSheetId="39">#REF!</definedName>
    <definedName name="_BST1" localSheetId="20">#REF!</definedName>
    <definedName name="_BST1" localSheetId="22">#REF!</definedName>
    <definedName name="_BST1" localSheetId="40">#REF!</definedName>
    <definedName name="_BST1" localSheetId="36">#REF!</definedName>
    <definedName name="_BST1" localSheetId="24">#REF!</definedName>
    <definedName name="_BST1">#REF!</definedName>
    <definedName name="_c" localSheetId="42" hidden="1">#REF!</definedName>
    <definedName name="_C" localSheetId="48">'[33]LOCAL STUDENTS'!#REF!</definedName>
    <definedName name="_c" localSheetId="46" hidden="1">#REF!</definedName>
    <definedName name="_C" localSheetId="43">'[33]LOCAL STUDENTS'!#REF!</definedName>
    <definedName name="_C" localSheetId="37">'[33]LOCAL STUDENTS'!#REF!</definedName>
    <definedName name="_C" localSheetId="38">'[33]LOCAL STUDENTS'!#REF!</definedName>
    <definedName name="_C" localSheetId="39">'[33]LOCAL STUDENTS'!#REF!</definedName>
    <definedName name="_c" localSheetId="20" hidden="1">#REF!</definedName>
    <definedName name="_c" localSheetId="22" hidden="1">#REF!</definedName>
    <definedName name="_c" localSheetId="40" hidden="1">#REF!</definedName>
    <definedName name="_c" localSheetId="36" hidden="1">#REF!</definedName>
    <definedName name="_c" localSheetId="24" hidden="1">#REF!</definedName>
    <definedName name="_c" hidden="1">#REF!</definedName>
    <definedName name="_Col1" localSheetId="42">#REF!</definedName>
    <definedName name="_Col1" localSheetId="48">#REF!</definedName>
    <definedName name="_Col1" localSheetId="46">#REF!</definedName>
    <definedName name="_Col1" localSheetId="43">#REF!</definedName>
    <definedName name="_Col1" localSheetId="37">#REF!</definedName>
    <definedName name="_Col1" localSheetId="38">#REF!</definedName>
    <definedName name="_Col1" localSheetId="39">#REF!</definedName>
    <definedName name="_Col1" localSheetId="20">#REF!</definedName>
    <definedName name="_Col1" localSheetId="22">#REF!</definedName>
    <definedName name="_Col1" localSheetId="40">#REF!</definedName>
    <definedName name="_Col1" localSheetId="36">#REF!</definedName>
    <definedName name="_Col1" localSheetId="24">#REF!</definedName>
    <definedName name="_Col1">#REF!</definedName>
    <definedName name="_crt1" localSheetId="48">'[34]I-B'!$B$1:$B$65536</definedName>
    <definedName name="_crt1" localSheetId="43">'[34]I-B'!$B$1:$B$65536</definedName>
    <definedName name="_crt1" localSheetId="37">'[34]I-B'!$B$1:$B$65536</definedName>
    <definedName name="_crt1" localSheetId="38">'[34]I-B'!$B$1:$B$65536</definedName>
    <definedName name="_crt1" localSheetId="39">'[34]I-B'!$B$1:$B$65536</definedName>
    <definedName name="_crt1">'[35]I-B'!$B$1:$B$65536</definedName>
    <definedName name="_crt2" localSheetId="48">'[34]I-BR'!$B$1:$B$65536</definedName>
    <definedName name="_crt2" localSheetId="43">'[34]I-BR'!$B$1:$B$65536</definedName>
    <definedName name="_crt2" localSheetId="37">'[34]I-BR'!$B$1:$B$65536</definedName>
    <definedName name="_crt2" localSheetId="38">'[34]I-BR'!$B$1:$B$65536</definedName>
    <definedName name="_crt2" localSheetId="39">'[34]I-BR'!$B$1:$B$65536</definedName>
    <definedName name="_crt2">'[35]I-BR'!$B$1:$B$65536</definedName>
    <definedName name="_D" localSheetId="42">[36]td!#REF!</definedName>
    <definedName name="_D" localSheetId="48">[36]td!#REF!</definedName>
    <definedName name="_D" localSheetId="46">[36]td!#REF!</definedName>
    <definedName name="_D" localSheetId="37">[36]td!#REF!</definedName>
    <definedName name="_D" localSheetId="38">[36]td!#REF!</definedName>
    <definedName name="_D" localSheetId="39">[36]td!#REF!</definedName>
    <definedName name="_D" localSheetId="22">[36]td!#REF!</definedName>
    <definedName name="_D" localSheetId="40">[36]td!#REF!</definedName>
    <definedName name="_D" localSheetId="36">[36]td!#REF!</definedName>
    <definedName name="_D">[36]td!#REF!</definedName>
    <definedName name="_D_38" localSheetId="42">[37]td!#REF!</definedName>
    <definedName name="_D_38" localSheetId="48">[37]td!#REF!</definedName>
    <definedName name="_D_38" localSheetId="46">[37]td!#REF!</definedName>
    <definedName name="_D_38" localSheetId="37">[37]td!#REF!</definedName>
    <definedName name="_D_38" localSheetId="38">[37]td!#REF!</definedName>
    <definedName name="_D_38" localSheetId="39">[37]td!#REF!</definedName>
    <definedName name="_D_38" localSheetId="22">[37]td!#REF!</definedName>
    <definedName name="_D_38" localSheetId="40">[37]td!#REF!</definedName>
    <definedName name="_D_38" localSheetId="36">[37]td!#REF!</definedName>
    <definedName name="_D_38">[37]td!#REF!</definedName>
    <definedName name="_D_45" localSheetId="42">'[36]cd '!#REF!</definedName>
    <definedName name="_D_45" localSheetId="48">'[36]cd '!#REF!</definedName>
    <definedName name="_D_45" localSheetId="46">'[36]cd '!#REF!</definedName>
    <definedName name="_D_45" localSheetId="37">'[36]cd '!#REF!</definedName>
    <definedName name="_D_45" localSheetId="38">'[36]cd '!#REF!</definedName>
    <definedName name="_D_45" localSheetId="39">'[36]cd '!#REF!</definedName>
    <definedName name="_D_45" localSheetId="22">'[36]cd '!#REF!</definedName>
    <definedName name="_D_45" localSheetId="40">'[36]cd '!#REF!</definedName>
    <definedName name="_D_45" localSheetId="36">'[36]cd '!#REF!</definedName>
    <definedName name="_D_45">'[36]cd '!#REF!</definedName>
    <definedName name="_D_46" localSheetId="42">[36]adp_or!#REF!</definedName>
    <definedName name="_D_46" localSheetId="48">[36]adp_or!#REF!</definedName>
    <definedName name="_D_46" localSheetId="46">[36]adp_or!#REF!</definedName>
    <definedName name="_D_46" localSheetId="37">[36]adp_or!#REF!</definedName>
    <definedName name="_D_46" localSheetId="38">[36]adp_or!#REF!</definedName>
    <definedName name="_D_46" localSheetId="39">[36]adp_or!#REF!</definedName>
    <definedName name="_D_46" localSheetId="22">[36]adp_or!#REF!</definedName>
    <definedName name="_D_46" localSheetId="40">[36]adp_or!#REF!</definedName>
    <definedName name="_D_46" localSheetId="36">[36]adp_or!#REF!</definedName>
    <definedName name="_D_46">[36]adp_or!#REF!</definedName>
    <definedName name="_D_47" localSheetId="42">[36]c_b!#REF!</definedName>
    <definedName name="_D_47" localSheetId="48">[36]c_b!#REF!</definedName>
    <definedName name="_D_47" localSheetId="46">[36]c_b!#REF!</definedName>
    <definedName name="_D_47" localSheetId="37">[36]c_b!#REF!</definedName>
    <definedName name="_D_47" localSheetId="38">[36]c_b!#REF!</definedName>
    <definedName name="_D_47" localSheetId="39">[36]c_b!#REF!</definedName>
    <definedName name="_D_47" localSheetId="22">[36]c_b!#REF!</definedName>
    <definedName name="_D_47" localSheetId="40">[36]c_b!#REF!</definedName>
    <definedName name="_D_47" localSheetId="36">[36]c_b!#REF!</definedName>
    <definedName name="_D_47">[36]c_b!#REF!</definedName>
    <definedName name="_D_49" localSheetId="42">[36]rc!#REF!</definedName>
    <definedName name="_D_49" localSheetId="48">[36]rc!#REF!</definedName>
    <definedName name="_D_49" localSheetId="46">[36]rc!#REF!</definedName>
    <definedName name="_D_49" localSheetId="37">[36]rc!#REF!</definedName>
    <definedName name="_D_49" localSheetId="38">[36]rc!#REF!</definedName>
    <definedName name="_D_49" localSheetId="39">[36]rc!#REF!</definedName>
    <definedName name="_D_49" localSheetId="22">[36]rc!#REF!</definedName>
    <definedName name="_D_49" localSheetId="40">[36]rc!#REF!</definedName>
    <definedName name="_D_49" localSheetId="36">[36]rc!#REF!</definedName>
    <definedName name="_D_49">[36]rc!#REF!</definedName>
    <definedName name="_D_57" localSheetId="42">[36]f_f!#REF!</definedName>
    <definedName name="_D_57" localSheetId="48">[36]f_f!#REF!</definedName>
    <definedName name="_D_57" localSheetId="46">[36]f_f!#REF!</definedName>
    <definedName name="_D_57" localSheetId="37">[36]f_f!#REF!</definedName>
    <definedName name="_D_57" localSheetId="38">[36]f_f!#REF!</definedName>
    <definedName name="_D_57" localSheetId="39">[36]f_f!#REF!</definedName>
    <definedName name="_D_57" localSheetId="22">[36]f_f!#REF!</definedName>
    <definedName name="_D_57" localSheetId="40">[36]f_f!#REF!</definedName>
    <definedName name="_D_57" localSheetId="36">[36]f_f!#REF!</definedName>
    <definedName name="_D_57">[36]f_f!#REF!</definedName>
    <definedName name="_D_59" localSheetId="42">[36]tax!#REF!</definedName>
    <definedName name="_D_59" localSheetId="48">[36]tax!#REF!</definedName>
    <definedName name="_D_59" localSheetId="46">[36]tax!#REF!</definedName>
    <definedName name="_D_59" localSheetId="37">[36]tax!#REF!</definedName>
    <definedName name="_D_59" localSheetId="38">[36]tax!#REF!</definedName>
    <definedName name="_D_59" localSheetId="39">[36]tax!#REF!</definedName>
    <definedName name="_D_59" localSheetId="22">[36]tax!#REF!</definedName>
    <definedName name="_D_59" localSheetId="40">[36]tax!#REF!</definedName>
    <definedName name="_D_59" localSheetId="36">[36]tax!#REF!</definedName>
    <definedName name="_D_59">[36]tax!#REF!</definedName>
    <definedName name="_D_60" localSheetId="42">[36]others!#REF!</definedName>
    <definedName name="_D_60" localSheetId="48">[36]others!#REF!</definedName>
    <definedName name="_D_60" localSheetId="46">[36]others!#REF!</definedName>
    <definedName name="_D_60" localSheetId="37">[36]others!#REF!</definedName>
    <definedName name="_D_60" localSheetId="38">[36]others!#REF!</definedName>
    <definedName name="_D_60" localSheetId="39">[36]others!#REF!</definedName>
    <definedName name="_D_60" localSheetId="22">[36]others!#REF!</definedName>
    <definedName name="_D_60" localSheetId="40">[36]others!#REF!</definedName>
    <definedName name="_D_60" localSheetId="36">[36]others!#REF!</definedName>
    <definedName name="_D_60">[36]others!#REF!</definedName>
    <definedName name="_df" localSheetId="42" hidden="1">#REF!</definedName>
    <definedName name="_df" localSheetId="48" hidden="1">#REF!</definedName>
    <definedName name="_df" localSheetId="47" hidden="1">#REF!</definedName>
    <definedName name="_df" localSheetId="46" hidden="1">#REF!</definedName>
    <definedName name="_df" localSheetId="43" hidden="1">#REF!</definedName>
    <definedName name="_df" localSheetId="44" hidden="1">#REF!</definedName>
    <definedName name="_df" localSheetId="37" hidden="1">#REF!</definedName>
    <definedName name="_df" localSheetId="38" hidden="1">#REF!</definedName>
    <definedName name="_df" localSheetId="39" hidden="1">#REF!</definedName>
    <definedName name="_df" localSheetId="35" hidden="1">#REF!</definedName>
    <definedName name="_df" localSheetId="20" hidden="1">#REF!</definedName>
    <definedName name="_df" localSheetId="22" hidden="1">#REF!</definedName>
    <definedName name="_df" localSheetId="40" hidden="1">#REF!</definedName>
    <definedName name="_df" localSheetId="36" hidden="1">#REF!</definedName>
    <definedName name="_df" localSheetId="24" hidden="1">#REF!</definedName>
    <definedName name="_df" localSheetId="7" hidden="1">#REF!</definedName>
    <definedName name="_df" localSheetId="8" hidden="1">#REF!</definedName>
    <definedName name="_df" hidden="1">#REF!</definedName>
    <definedName name="_EPZ1" localSheetId="48">[13]Sheet4!$F$428:$F$519</definedName>
    <definedName name="_EPZ1" localSheetId="43">[13]Sheet4!$F$428:$F$519</definedName>
    <definedName name="_EPZ1" localSheetId="37">[13]Sheet4!$F$428:$F$519</definedName>
    <definedName name="_EPZ1" localSheetId="38">[13]Sheet4!$F$428:$F$519</definedName>
    <definedName name="_EPZ1" localSheetId="39">[13]Sheet4!$F$428:$F$519</definedName>
    <definedName name="_EPZ1">[13]Sheet4!$F$428:$F$519</definedName>
    <definedName name="_EPZ2" localSheetId="48">[13]Sheet4!$S$326:$S$417</definedName>
    <definedName name="_EPZ2" localSheetId="43">[13]Sheet4!$S$326:$S$417</definedName>
    <definedName name="_EPZ2" localSheetId="37">[13]Sheet4!$S$326:$S$417</definedName>
    <definedName name="_EPZ2" localSheetId="38">[13]Sheet4!$S$326:$S$417</definedName>
    <definedName name="_EPZ2" localSheetId="39">[13]Sheet4!$S$326:$S$417</definedName>
    <definedName name="_EPZ2">[13]Sheet4!$S$326:$S$417</definedName>
    <definedName name="_Fill" localSheetId="42" hidden="1">#REF!</definedName>
    <definedName name="_Fill" localSheetId="16" hidden="1">#REF!</definedName>
    <definedName name="_Fill" localSheetId="48" hidden="1">#REF!</definedName>
    <definedName name="_Fill" localSheetId="47" hidden="1">#REF!</definedName>
    <definedName name="_Fill" localSheetId="46" hidden="1">#REF!</definedName>
    <definedName name="_Fill" localSheetId="43" hidden="1">#REF!</definedName>
    <definedName name="_Fill" localSheetId="44" hidden="1">#REF!</definedName>
    <definedName name="_Fill" localSheetId="37" hidden="1">#REF!</definedName>
    <definedName name="_Fill" localSheetId="38" hidden="1">#REF!</definedName>
    <definedName name="_Fill" localSheetId="39" hidden="1">#REF!</definedName>
    <definedName name="_Fill" localSheetId="35" hidden="1">#REF!</definedName>
    <definedName name="_Fill" localSheetId="19" hidden="1">#REF!</definedName>
    <definedName name="_Fill" localSheetId="20" hidden="1">#REF!</definedName>
    <definedName name="_Fill" localSheetId="22" hidden="1">#REF!</definedName>
    <definedName name="_Fill" localSheetId="40" hidden="1">#REF!</definedName>
    <definedName name="_Fill" localSheetId="36" hidden="1">#REF!</definedName>
    <definedName name="_Fill" localSheetId="24" hidden="1">#REF!</definedName>
    <definedName name="_Fill" localSheetId="27" hidden="1">#REF!</definedName>
    <definedName name="_Fill" localSheetId="13" hidden="1">#REF!</definedName>
    <definedName name="_Fill" localSheetId="25" hidden="1">#REF!</definedName>
    <definedName name="_Fill" localSheetId="7" hidden="1">#REF!</definedName>
    <definedName name="_Fill" localSheetId="8" hidden="1">#REF!</definedName>
    <definedName name="_Fill" localSheetId="34" hidden="1">#REF!</definedName>
    <definedName name="_Fill" localSheetId="33" hidden="1">#REF!</definedName>
    <definedName name="_Fill" hidden="1">#REF!</definedName>
    <definedName name="_xlnm._FilterDatabase" localSheetId="42" hidden="1">#REF!</definedName>
    <definedName name="_xlnm._FilterDatabase" localSheetId="48" hidden="1">#REF!</definedName>
    <definedName name="_xlnm._FilterDatabase" localSheetId="47" hidden="1">#REF!</definedName>
    <definedName name="_xlnm._FilterDatabase" localSheetId="46" hidden="1">#REF!</definedName>
    <definedName name="_xlnm._FilterDatabase" localSheetId="43" hidden="1">#REF!</definedName>
    <definedName name="_xlnm._FilterDatabase" localSheetId="37" hidden="1">#REF!</definedName>
    <definedName name="_xlnm._FilterDatabase" localSheetId="38" hidden="1">#REF!</definedName>
    <definedName name="_xlnm._FilterDatabase" localSheetId="39" hidden="1">#REF!</definedName>
    <definedName name="_xlnm._FilterDatabase" localSheetId="22" hidden="1">#REF!</definedName>
    <definedName name="_xlnm._FilterDatabase" localSheetId="40" hidden="1">#REF!</definedName>
    <definedName name="_xlnm._FilterDatabase" localSheetId="36" hidden="1">#REF!</definedName>
    <definedName name="_xlnm._FilterDatabase" hidden="1">#REF!</definedName>
    <definedName name="_FMT1" localSheetId="48">'[34]I-B'!$E$1:$E$65536</definedName>
    <definedName name="_FMT1" localSheetId="43">'[34]I-B'!$E$1:$E$65536</definedName>
    <definedName name="_FMT1" localSheetId="37">'[34]I-B'!$E$1:$E$65536</definedName>
    <definedName name="_FMT1" localSheetId="38">'[34]I-B'!$E$1:$E$65536</definedName>
    <definedName name="_FMT1" localSheetId="39">'[34]I-B'!$E$1:$E$65536</definedName>
    <definedName name="_FMT1">'[35]I-B'!$E$1:$E$65536</definedName>
    <definedName name="_FMT2" localSheetId="48">'[34]I-BR'!$E$1:$E$65536</definedName>
    <definedName name="_FMT2" localSheetId="43">'[34]I-BR'!$E$1:$E$65536</definedName>
    <definedName name="_FMT2" localSheetId="37">'[34]I-BR'!$E$1:$E$65536</definedName>
    <definedName name="_FMT2" localSheetId="38">'[34]I-BR'!$E$1:$E$65536</definedName>
    <definedName name="_FMT2" localSheetId="39">'[34]I-BR'!$E$1:$E$65536</definedName>
    <definedName name="_FMT2">'[35]I-BR'!$E$1:$E$65536</definedName>
    <definedName name="_hg65656" localSheetId="42" hidden="1">#REF!</definedName>
    <definedName name="_hg65656" localSheetId="16" hidden="1">#REF!</definedName>
    <definedName name="_hg65656" localSheetId="48" hidden="1">#REF!</definedName>
    <definedName name="_hg65656" localSheetId="46" hidden="1">#REF!</definedName>
    <definedName name="_hg65656" localSheetId="44" hidden="1">#REF!</definedName>
    <definedName name="_hg65656" localSheetId="37" hidden="1">#REF!</definedName>
    <definedName name="_hg65656" localSheetId="38" hidden="1">#REF!</definedName>
    <definedName name="_hg65656" localSheetId="39" hidden="1">#REF!</definedName>
    <definedName name="_hg65656" localSheetId="35" hidden="1">#REF!</definedName>
    <definedName name="_hg65656" localSheetId="19" hidden="1">#REF!</definedName>
    <definedName name="_hg65656" localSheetId="20" hidden="1">#REF!</definedName>
    <definedName name="_hg65656" localSheetId="22" hidden="1">#REF!</definedName>
    <definedName name="_hg65656" localSheetId="40" hidden="1">#REF!</definedName>
    <definedName name="_hg65656" localSheetId="36" hidden="1">#REF!</definedName>
    <definedName name="_hg65656" localSheetId="24" hidden="1">#REF!</definedName>
    <definedName name="_hg65656" localSheetId="27" hidden="1">#REF!</definedName>
    <definedName name="_hg65656" localSheetId="13" hidden="1">#REF!</definedName>
    <definedName name="_hg65656" localSheetId="25" hidden="1">#REF!</definedName>
    <definedName name="_hg65656" localSheetId="7" hidden="1">#REF!</definedName>
    <definedName name="_hg65656" localSheetId="8" hidden="1">#REF!</definedName>
    <definedName name="_hg65656" localSheetId="34" hidden="1">#REF!</definedName>
    <definedName name="_hg65656" localSheetId="33" hidden="1">#REF!</definedName>
    <definedName name="_hg65656" hidden="1">#REF!</definedName>
    <definedName name="_hub0207" localSheetId="42">[14]AL905!#REF!</definedName>
    <definedName name="_hub0207" localSheetId="48">[23]AL905!#REF!</definedName>
    <definedName name="_hub0207" localSheetId="46">[14]AL905!#REF!</definedName>
    <definedName name="_hub0207" localSheetId="43">[23]AL905!#REF!</definedName>
    <definedName name="_hub0207" localSheetId="37">[23]AL905!#REF!</definedName>
    <definedName name="_hub0207" localSheetId="38">[23]AL905!#REF!</definedName>
    <definedName name="_hub0207" localSheetId="39">[23]AL905!#REF!</definedName>
    <definedName name="_hub0207" localSheetId="22">[14]AL905!#REF!</definedName>
    <definedName name="_hub0207" localSheetId="40">[14]AL905!#REF!</definedName>
    <definedName name="_hub0207" localSheetId="36">[14]AL905!#REF!</definedName>
    <definedName name="_hub0207">[14]AL905!#REF!</definedName>
    <definedName name="_IEC1" localSheetId="42">#REF!</definedName>
    <definedName name="_IEC1" localSheetId="48">#REF!</definedName>
    <definedName name="_IEC1" localSheetId="46">#REF!</definedName>
    <definedName name="_IEC1" localSheetId="43">#REF!</definedName>
    <definedName name="_IEC1" localSheetId="37">#REF!</definedName>
    <definedName name="_IEC1" localSheetId="38">#REF!</definedName>
    <definedName name="_IEC1" localSheetId="39">#REF!</definedName>
    <definedName name="_IEC1" localSheetId="20">#REF!</definedName>
    <definedName name="_IEC1" localSheetId="22">#REF!</definedName>
    <definedName name="_IEC1" localSheetId="40">#REF!</definedName>
    <definedName name="_IEC1" localSheetId="36">#REF!</definedName>
    <definedName name="_IEC1" localSheetId="24">#REF!</definedName>
    <definedName name="_IEC1">#REF!</definedName>
    <definedName name="_IED1" localSheetId="42">#REF!</definedName>
    <definedName name="_IED1" localSheetId="48">#REF!</definedName>
    <definedName name="_IED1" localSheetId="46">#REF!</definedName>
    <definedName name="_IED1" localSheetId="43">#REF!</definedName>
    <definedName name="_IED1" localSheetId="37">#REF!</definedName>
    <definedName name="_IED1" localSheetId="38">#REF!</definedName>
    <definedName name="_IED1" localSheetId="39">#REF!</definedName>
    <definedName name="_IED1" localSheetId="20">#REF!</definedName>
    <definedName name="_IED1" localSheetId="22">#REF!</definedName>
    <definedName name="_IED1" localSheetId="40">#REF!</definedName>
    <definedName name="_IED1" localSheetId="36">#REF!</definedName>
    <definedName name="_IED1" localSheetId="24">#REF!</definedName>
    <definedName name="_IED1">#REF!</definedName>
    <definedName name="_IEH1" localSheetId="42">#REF!</definedName>
    <definedName name="_IEH1" localSheetId="48">#REF!</definedName>
    <definedName name="_IEH1" localSheetId="46">#REF!</definedName>
    <definedName name="_IEH1" localSheetId="43">#REF!</definedName>
    <definedName name="_IEH1" localSheetId="37">#REF!</definedName>
    <definedName name="_IEH1" localSheetId="38">#REF!</definedName>
    <definedName name="_IEH1" localSheetId="39">#REF!</definedName>
    <definedName name="_IEH1" localSheetId="20">#REF!</definedName>
    <definedName name="_IEH1" localSheetId="22">#REF!</definedName>
    <definedName name="_IEH1" localSheetId="40">#REF!</definedName>
    <definedName name="_IEH1" localSheetId="36">#REF!</definedName>
    <definedName name="_IEH1" localSheetId="24">#REF!</definedName>
    <definedName name="_IEH1">#REF!</definedName>
    <definedName name="_IEP1" localSheetId="42">#REF!</definedName>
    <definedName name="_IEP1" localSheetId="48">#REF!</definedName>
    <definedName name="_IEP1" localSheetId="46">#REF!</definedName>
    <definedName name="_IEP1" localSheetId="43">#REF!</definedName>
    <definedName name="_IEP1" localSheetId="37">#REF!</definedName>
    <definedName name="_IEP1" localSheetId="38">#REF!</definedName>
    <definedName name="_IEP1" localSheetId="39">#REF!</definedName>
    <definedName name="_IEP1" localSheetId="20">#REF!</definedName>
    <definedName name="_IEP1" localSheetId="22">#REF!</definedName>
    <definedName name="_IEP1" localSheetId="40">#REF!</definedName>
    <definedName name="_IEP1" localSheetId="36">#REF!</definedName>
    <definedName name="_IEP1" localSheetId="24">#REF!</definedName>
    <definedName name="_IEP1">#REF!</definedName>
    <definedName name="_IES1" localSheetId="42">#REF!</definedName>
    <definedName name="_IES1" localSheetId="48">#REF!</definedName>
    <definedName name="_IES1" localSheetId="46">#REF!</definedName>
    <definedName name="_IES1" localSheetId="43">#REF!</definedName>
    <definedName name="_IES1" localSheetId="37">#REF!</definedName>
    <definedName name="_IES1" localSheetId="38">#REF!</definedName>
    <definedName name="_IES1" localSheetId="39">#REF!</definedName>
    <definedName name="_IES1" localSheetId="20">#REF!</definedName>
    <definedName name="_IES1" localSheetId="22">#REF!</definedName>
    <definedName name="_IES1" localSheetId="40">#REF!</definedName>
    <definedName name="_IES1" localSheetId="36">#REF!</definedName>
    <definedName name="_IES1" localSheetId="24">#REF!</definedName>
    <definedName name="_IES1">#REF!</definedName>
    <definedName name="_IET1" localSheetId="42">#REF!</definedName>
    <definedName name="_IET1" localSheetId="48">#REF!</definedName>
    <definedName name="_IET1" localSheetId="46">#REF!</definedName>
    <definedName name="_IET1" localSheetId="43">#REF!</definedName>
    <definedName name="_IET1" localSheetId="37">#REF!</definedName>
    <definedName name="_IET1" localSheetId="38">#REF!</definedName>
    <definedName name="_IET1" localSheetId="39">#REF!</definedName>
    <definedName name="_IET1" localSheetId="20">#REF!</definedName>
    <definedName name="_IET1" localSheetId="22">#REF!</definedName>
    <definedName name="_IET1" localSheetId="40">#REF!</definedName>
    <definedName name="_IET1" localSheetId="36">#REF!</definedName>
    <definedName name="_IET1" localSheetId="24">#REF!</definedName>
    <definedName name="_IET1">#REF!</definedName>
    <definedName name="_jun99" localSheetId="42">'[15]PUR&amp;SAL'!#REF!</definedName>
    <definedName name="_jun99" localSheetId="48">'[15]PUR&amp;SAL'!#REF!</definedName>
    <definedName name="_jun99" localSheetId="46">'[15]PUR&amp;SAL'!#REF!</definedName>
    <definedName name="_jun99" localSheetId="37">'[15]PUR&amp;SAL'!#REF!</definedName>
    <definedName name="_jun99" localSheetId="38">'[15]PUR&amp;SAL'!#REF!</definedName>
    <definedName name="_jun99" localSheetId="39">'[15]PUR&amp;SAL'!#REF!</definedName>
    <definedName name="_jun99" localSheetId="22">'[15]PUR&amp;SAL'!#REF!</definedName>
    <definedName name="_jun99" localSheetId="40">'[15]PUR&amp;SAL'!#REF!</definedName>
    <definedName name="_jun99" localSheetId="36">'[15]PUR&amp;SAL'!#REF!</definedName>
    <definedName name="_jun99">'[15]PUR&amp;SAL'!#REF!</definedName>
    <definedName name="_Key1" localSheetId="42" hidden="1">#REF!</definedName>
    <definedName name="_Key1" localSheetId="16" hidden="1">#REF!</definedName>
    <definedName name="_Key1" localSheetId="48" hidden="1">#REF!</definedName>
    <definedName name="_Key1" localSheetId="47" hidden="1">#REF!</definedName>
    <definedName name="_Key1" localSheetId="46" hidden="1">#REF!</definedName>
    <definedName name="_Key1" localSheetId="43" hidden="1">#REF!</definedName>
    <definedName name="_Key1" localSheetId="44" hidden="1">#REF!</definedName>
    <definedName name="_Key1" localSheetId="37" hidden="1">#REF!</definedName>
    <definedName name="_Key1" localSheetId="38" hidden="1">#REF!</definedName>
    <definedName name="_Key1" localSheetId="39" hidden="1">#REF!</definedName>
    <definedName name="_Key1" localSheetId="35" hidden="1">#REF!</definedName>
    <definedName name="_Key1" localSheetId="19" hidden="1">#REF!</definedName>
    <definedName name="_Key1" localSheetId="20" hidden="1">#REF!</definedName>
    <definedName name="_Key1" localSheetId="22" hidden="1">#REF!</definedName>
    <definedName name="_Key1" localSheetId="40" hidden="1">#REF!</definedName>
    <definedName name="_Key1" localSheetId="36" hidden="1">#REF!</definedName>
    <definedName name="_Key1" localSheetId="24" hidden="1">#REF!</definedName>
    <definedName name="_Key1" localSheetId="27" hidden="1">#REF!</definedName>
    <definedName name="_Key1" localSheetId="13" hidden="1">#REF!</definedName>
    <definedName name="_Key1" localSheetId="25" hidden="1">#REF!</definedName>
    <definedName name="_Key1" localSheetId="7" hidden="1">#REF!</definedName>
    <definedName name="_Key1" localSheetId="8" hidden="1">#REF!</definedName>
    <definedName name="_Key1" localSheetId="34" hidden="1">#REF!</definedName>
    <definedName name="_Key1" localSheetId="33" hidden="1">#REF!</definedName>
    <definedName name="_Key1" hidden="1">#REF!</definedName>
    <definedName name="_Key2" localSheetId="42" hidden="1">#REF!</definedName>
    <definedName name="_Key2" localSheetId="16" hidden="1">#REF!</definedName>
    <definedName name="_Key2" localSheetId="48" hidden="1">#REF!</definedName>
    <definedName name="_key2" localSheetId="47" hidden="1">#REF!</definedName>
    <definedName name="_key2" localSheetId="46" hidden="1">#REF!</definedName>
    <definedName name="_Key2" localSheetId="43" hidden="1">#REF!</definedName>
    <definedName name="_Key2" localSheetId="44" hidden="1">#REF!</definedName>
    <definedName name="_Key2" localSheetId="37" hidden="1">#REF!</definedName>
    <definedName name="_Key2" localSheetId="38" hidden="1">#REF!</definedName>
    <definedName name="_Key2" localSheetId="39" hidden="1">#REF!</definedName>
    <definedName name="_Key2" localSheetId="35" hidden="1">#REF!</definedName>
    <definedName name="_Key2" localSheetId="19" hidden="1">#REF!</definedName>
    <definedName name="_Key2" localSheetId="20" hidden="1">#REF!</definedName>
    <definedName name="_Key2" localSheetId="22" hidden="1">#REF!</definedName>
    <definedName name="_Key2" localSheetId="40" hidden="1">#REF!</definedName>
    <definedName name="_Key2" localSheetId="36" hidden="1">#REF!</definedName>
    <definedName name="_Key2" localSheetId="24" hidden="1">#REF!</definedName>
    <definedName name="_Key2" localSheetId="27" hidden="1">#REF!</definedName>
    <definedName name="_Key2" localSheetId="13" hidden="1">#REF!</definedName>
    <definedName name="_Key2" localSheetId="25" hidden="1">#REF!</definedName>
    <definedName name="_Key2" localSheetId="7" hidden="1">#REF!</definedName>
    <definedName name="_Key2" localSheetId="8" hidden="1">#REF!</definedName>
    <definedName name="_Key2" localSheetId="34" hidden="1">#REF!</definedName>
    <definedName name="_Key2" localSheetId="33" hidden="1">#REF!</definedName>
    <definedName name="_Key2" hidden="1">#REF!</definedName>
    <definedName name="_key9" localSheetId="42" hidden="1">#REF!</definedName>
    <definedName name="_key9" localSheetId="48" hidden="1">#REF!</definedName>
    <definedName name="_key9" localSheetId="46" hidden="1">#REF!</definedName>
    <definedName name="_key9" localSheetId="44" hidden="1">#REF!</definedName>
    <definedName name="_key9" localSheetId="37" hidden="1">#REF!</definedName>
    <definedName name="_key9" localSheetId="38" hidden="1">#REF!</definedName>
    <definedName name="_key9" localSheetId="39" hidden="1">#REF!</definedName>
    <definedName name="_key9" localSheetId="35" hidden="1">#REF!</definedName>
    <definedName name="_key9" localSheetId="20" hidden="1">#REF!</definedName>
    <definedName name="_key9" localSheetId="22" hidden="1">#REF!</definedName>
    <definedName name="_key9" localSheetId="40" hidden="1">#REF!</definedName>
    <definedName name="_key9" localSheetId="36" hidden="1">#REF!</definedName>
    <definedName name="_key9" localSheetId="24" hidden="1">#REF!</definedName>
    <definedName name="_key9" localSheetId="7" hidden="1">#REF!</definedName>
    <definedName name="_key9" localSheetId="8" hidden="1">#REF!</definedName>
    <definedName name="_key9" hidden="1">#REF!</definedName>
    <definedName name="_koi" localSheetId="42" hidden="1">#REF!</definedName>
    <definedName name="_koi" localSheetId="48" hidden="1">#REF!</definedName>
    <definedName name="_koi" localSheetId="47" hidden="1">#REF!</definedName>
    <definedName name="_koi" localSheetId="46" hidden="1">#REF!</definedName>
    <definedName name="_koi" localSheetId="43" hidden="1">#REF!</definedName>
    <definedName name="_koi" localSheetId="44" hidden="1">#REF!</definedName>
    <definedName name="_koi" localSheetId="37" hidden="1">#REF!</definedName>
    <definedName name="_koi" localSheetId="38" hidden="1">#REF!</definedName>
    <definedName name="_koi" localSheetId="39" hidden="1">#REF!</definedName>
    <definedName name="_koi" localSheetId="35" hidden="1">#REF!</definedName>
    <definedName name="_koi" localSheetId="20" hidden="1">#REF!</definedName>
    <definedName name="_koi" localSheetId="22" hidden="1">#REF!</definedName>
    <definedName name="_koi" localSheetId="40" hidden="1">#REF!</definedName>
    <definedName name="_koi" localSheetId="36" hidden="1">#REF!</definedName>
    <definedName name="_koi" localSheetId="24" hidden="1">#REF!</definedName>
    <definedName name="_koi" localSheetId="7" hidden="1">#REF!</definedName>
    <definedName name="_koi" localSheetId="8" hidden="1">#REF!</definedName>
    <definedName name="_koi" hidden="1">#REF!</definedName>
    <definedName name="_KSE1204" localSheetId="42">#REF!</definedName>
    <definedName name="_KSE1204" localSheetId="46">#REF!</definedName>
    <definedName name="_KSE1204" localSheetId="40">#REF!</definedName>
    <definedName name="_KSE1204">#REF!</definedName>
    <definedName name="_LIA1" localSheetId="42">#REF!</definedName>
    <definedName name="_LIA1" localSheetId="48">#REF!</definedName>
    <definedName name="_LIA1" localSheetId="47">#REF!</definedName>
    <definedName name="_LIA1" localSheetId="46">#REF!</definedName>
    <definedName name="_LIA1" localSheetId="43">#REF!</definedName>
    <definedName name="_LIA1" localSheetId="37">#REF!</definedName>
    <definedName name="_LIA1" localSheetId="38">#REF!</definedName>
    <definedName name="_LIA1" localSheetId="39">#REF!</definedName>
    <definedName name="_LIA1" localSheetId="20">#REF!</definedName>
    <definedName name="_LIA1" localSheetId="22">#REF!</definedName>
    <definedName name="_LIA1" localSheetId="40">#REF!</definedName>
    <definedName name="_LIA1" localSheetId="36">#REF!</definedName>
    <definedName name="_LIA1" localSheetId="24">#REF!</definedName>
    <definedName name="_LIA1">#REF!</definedName>
    <definedName name="_LIA2" localSheetId="42">#REF!</definedName>
    <definedName name="_LIA2" localSheetId="48">#REF!</definedName>
    <definedName name="_LIA2" localSheetId="47">#REF!</definedName>
    <definedName name="_LIA2" localSheetId="46">#REF!</definedName>
    <definedName name="_LIA2" localSheetId="43">#REF!</definedName>
    <definedName name="_LIA2" localSheetId="37">#REF!</definedName>
    <definedName name="_LIA2" localSheetId="38">#REF!</definedName>
    <definedName name="_LIA2" localSheetId="39">#REF!</definedName>
    <definedName name="_LIA2" localSheetId="20">#REF!</definedName>
    <definedName name="_LIA2" localSheetId="22">#REF!</definedName>
    <definedName name="_LIA2" localSheetId="40">#REF!</definedName>
    <definedName name="_LIA2" localSheetId="36">#REF!</definedName>
    <definedName name="_LIA2" localSheetId="24">#REF!</definedName>
    <definedName name="_LIA2">#REF!</definedName>
    <definedName name="_LMT1" localSheetId="48">'[34]I-B'!$G$1:$G$65536</definedName>
    <definedName name="_LMT1" localSheetId="43">'[34]I-B'!$G$1:$G$65536</definedName>
    <definedName name="_LMT1" localSheetId="37">'[34]I-B'!$G$1:$G$65536</definedName>
    <definedName name="_LMT1" localSheetId="38">'[34]I-B'!$G$1:$G$65536</definedName>
    <definedName name="_LMT1" localSheetId="39">'[34]I-B'!$G$1:$G$65536</definedName>
    <definedName name="_LMT1">'[35]I-B'!$G$1:$G$65536</definedName>
    <definedName name="_LMT2" localSheetId="48">'[34]I-BR'!$G$1:$G$65536</definedName>
    <definedName name="_LMT2" localSheetId="43">'[34]I-BR'!$G$1:$G$65536</definedName>
    <definedName name="_LMT2" localSheetId="37">'[34]I-BR'!$G$1:$G$65536</definedName>
    <definedName name="_LMT2" localSheetId="38">'[34]I-BR'!$G$1:$G$65536</definedName>
    <definedName name="_LMT2" localSheetId="39">'[34]I-BR'!$G$1:$G$65536</definedName>
    <definedName name="_LMT2">'[35]I-BR'!$G$1:$G$65536</definedName>
    <definedName name="_LN2" localSheetId="42">#REF!</definedName>
    <definedName name="_LN2" localSheetId="48">#REF!</definedName>
    <definedName name="_LN2" localSheetId="47">#REF!</definedName>
    <definedName name="_LN2" localSheetId="46">#REF!</definedName>
    <definedName name="_LN2" localSheetId="43">#REF!</definedName>
    <definedName name="_LN2" localSheetId="37">#REF!</definedName>
    <definedName name="_LN2" localSheetId="38">#REF!</definedName>
    <definedName name="_LN2" localSheetId="39">#REF!</definedName>
    <definedName name="_LN2" localSheetId="22">#REF!</definedName>
    <definedName name="_LN2" localSheetId="40">#REF!</definedName>
    <definedName name="_LN2" localSheetId="36">#REF!</definedName>
    <definedName name="_LN2">#REF!</definedName>
    <definedName name="_n3">'[38]Total Additions'!$C$29</definedName>
    <definedName name="_Order1" hidden="1">255</definedName>
    <definedName name="_Order2" hidden="1">255</definedName>
    <definedName name="_PL1" localSheetId="42">#REF!</definedName>
    <definedName name="_PL1" localSheetId="48">#REF!</definedName>
    <definedName name="_PL1" localSheetId="47">#REF!</definedName>
    <definedName name="_PL1" localSheetId="46">#REF!</definedName>
    <definedName name="_PL1" localSheetId="43">#REF!</definedName>
    <definedName name="_PL1" localSheetId="37">#REF!</definedName>
    <definedName name="_PL1" localSheetId="38">#REF!</definedName>
    <definedName name="_PL1" localSheetId="39">#REF!</definedName>
    <definedName name="_PL1" localSheetId="20">#REF!</definedName>
    <definedName name="_PL1" localSheetId="22">#REF!</definedName>
    <definedName name="_PL1" localSheetId="40">#REF!</definedName>
    <definedName name="_PL1" localSheetId="36">#REF!</definedName>
    <definedName name="_PL1" localSheetId="24">#REF!</definedName>
    <definedName name="_PL1">#REF!</definedName>
    <definedName name="_PL2" localSheetId="42">#REF!</definedName>
    <definedName name="_PL2" localSheetId="48">#REF!</definedName>
    <definedName name="_PL2" localSheetId="47">#REF!</definedName>
    <definedName name="_PL2" localSheetId="46">#REF!</definedName>
    <definedName name="_PL2" localSheetId="43">#REF!</definedName>
    <definedName name="_PL2" localSheetId="37">#REF!</definedName>
    <definedName name="_PL2" localSheetId="38">#REF!</definedName>
    <definedName name="_PL2" localSheetId="39">#REF!</definedName>
    <definedName name="_PL2" localSheetId="20">#REF!</definedName>
    <definedName name="_PL2" localSheetId="22">#REF!</definedName>
    <definedName name="_PL2" localSheetId="40">#REF!</definedName>
    <definedName name="_PL2" localSheetId="36">#REF!</definedName>
    <definedName name="_PL2" localSheetId="24">#REF!</definedName>
    <definedName name="_PL2">#REF!</definedName>
    <definedName name="_pL3" localSheetId="42">#REF!</definedName>
    <definedName name="_pL3" localSheetId="48">#REF!</definedName>
    <definedName name="_pL3" localSheetId="47">#REF!</definedName>
    <definedName name="_pL3" localSheetId="46">#REF!</definedName>
    <definedName name="_pL3" localSheetId="43">#REF!</definedName>
    <definedName name="_pL3" localSheetId="37">#REF!</definedName>
    <definedName name="_pL3" localSheetId="38">#REF!</definedName>
    <definedName name="_pL3" localSheetId="39">#REF!</definedName>
    <definedName name="_pL3" localSheetId="22">#REF!</definedName>
    <definedName name="_pL3" localSheetId="40">#REF!</definedName>
    <definedName name="_pL3" localSheetId="36">#REF!</definedName>
    <definedName name="_pL3">#REF!</definedName>
    <definedName name="_PP2" localSheetId="42">#REF!</definedName>
    <definedName name="_PP2" localSheetId="48">#REF!</definedName>
    <definedName name="_PP2" localSheetId="47">#REF!</definedName>
    <definedName name="_PP2" localSheetId="46">#REF!</definedName>
    <definedName name="_PP2" localSheetId="43">#REF!</definedName>
    <definedName name="_PP2" localSheetId="37">#REF!</definedName>
    <definedName name="_PP2" localSheetId="38">#REF!</definedName>
    <definedName name="_PP2" localSheetId="39">#REF!</definedName>
    <definedName name="_PP2" localSheetId="20">#REF!</definedName>
    <definedName name="_PP2" localSheetId="22">#REF!</definedName>
    <definedName name="_PP2" localSheetId="40">#REF!</definedName>
    <definedName name="_PP2" localSheetId="36">#REF!</definedName>
    <definedName name="_PP2" localSheetId="24">#REF!</definedName>
    <definedName name="_PP2">#REF!</definedName>
    <definedName name="_PP3" localSheetId="42">#REF!</definedName>
    <definedName name="_PP3" localSheetId="48">#REF!</definedName>
    <definedName name="_PP3" localSheetId="47">#REF!</definedName>
    <definedName name="_PP3" localSheetId="46">#REF!</definedName>
    <definedName name="_PP3" localSheetId="43">#REF!</definedName>
    <definedName name="_PP3" localSheetId="37">#REF!</definedName>
    <definedName name="_PP3" localSheetId="38">#REF!</definedName>
    <definedName name="_PP3" localSheetId="39">#REF!</definedName>
    <definedName name="_PP3" localSheetId="20">#REF!</definedName>
    <definedName name="_PP3" localSheetId="22">#REF!</definedName>
    <definedName name="_PP3" localSheetId="40">#REF!</definedName>
    <definedName name="_PP3" localSheetId="36">#REF!</definedName>
    <definedName name="_PP3" localSheetId="24">#REF!</definedName>
    <definedName name="_PP3">#REF!</definedName>
    <definedName name="_PR1" localSheetId="42">#REF!</definedName>
    <definedName name="_PR1" localSheetId="48">#REF!</definedName>
    <definedName name="_PR1" localSheetId="46">#REF!</definedName>
    <definedName name="_PR1" localSheetId="37">#REF!</definedName>
    <definedName name="_PR1" localSheetId="38">#REF!</definedName>
    <definedName name="_PR1" localSheetId="39">#REF!</definedName>
    <definedName name="_PR1" localSheetId="20">#REF!</definedName>
    <definedName name="_PR1" localSheetId="22">#REF!</definedName>
    <definedName name="_PR1" localSheetId="40">#REF!</definedName>
    <definedName name="_PR1" localSheetId="36">#REF!</definedName>
    <definedName name="_PR1" localSheetId="24">#REF!</definedName>
    <definedName name="_PR1">#REF!</definedName>
    <definedName name="_prn1" localSheetId="42">#REF!</definedName>
    <definedName name="_prn1" localSheetId="48">#REF!</definedName>
    <definedName name="_prn1" localSheetId="46">#REF!</definedName>
    <definedName name="_prn1" localSheetId="37">#REF!</definedName>
    <definedName name="_prn1" localSheetId="38">#REF!</definedName>
    <definedName name="_prn1" localSheetId="39">#REF!</definedName>
    <definedName name="_prn1" localSheetId="20">#REF!</definedName>
    <definedName name="_prn1" localSheetId="22">#REF!</definedName>
    <definedName name="_prn1" localSheetId="40">#REF!</definedName>
    <definedName name="_prn1" localSheetId="36">#REF!</definedName>
    <definedName name="_prn1" localSheetId="24">#REF!</definedName>
    <definedName name="_prn1">#REF!</definedName>
    <definedName name="_REC1999">'[7]RC-0997'!$B$132:$Q$171</definedName>
    <definedName name="_Regression_Int" hidden="1">1</definedName>
    <definedName name="_Regression_Out" localSheetId="42" hidden="1">#REF!</definedName>
    <definedName name="_Regression_Out" localSheetId="48" hidden="1">#REF!</definedName>
    <definedName name="_Regression_Out" localSheetId="46" hidden="1">#REF!</definedName>
    <definedName name="_Regression_Out" localSheetId="37" hidden="1">#REF!</definedName>
    <definedName name="_Regression_Out" localSheetId="38" hidden="1">#REF!</definedName>
    <definedName name="_Regression_Out" localSheetId="39" hidden="1">#REF!</definedName>
    <definedName name="_Regression_Out" localSheetId="20" hidden="1">#REF!</definedName>
    <definedName name="_Regression_Out" localSheetId="22" hidden="1">#REF!</definedName>
    <definedName name="_Regression_Out" localSheetId="40" hidden="1">#REF!</definedName>
    <definedName name="_Regression_Out" localSheetId="36" hidden="1">#REF!</definedName>
    <definedName name="_Regression_Out" localSheetId="24" hidden="1">#REF!</definedName>
    <definedName name="_Regression_Out" hidden="1">#REF!</definedName>
    <definedName name="_Regression_X" localSheetId="42" hidden="1">#REF!</definedName>
    <definedName name="_Regression_X" localSheetId="16" hidden="1">#REF!</definedName>
    <definedName name="_Regression_X" localSheetId="48" hidden="1">#REF!</definedName>
    <definedName name="_Regression_X" localSheetId="47" hidden="1">#REF!</definedName>
    <definedName name="_Regression_X" localSheetId="46" hidden="1">#REF!</definedName>
    <definedName name="_Regression_X" localSheetId="43" hidden="1">#REF!</definedName>
    <definedName name="_Regression_X" localSheetId="44" hidden="1">#REF!</definedName>
    <definedName name="_Regression_X" localSheetId="37" hidden="1">#REF!</definedName>
    <definedName name="_Regression_X" localSheetId="38" hidden="1">#REF!</definedName>
    <definedName name="_Regression_X" localSheetId="39" hidden="1">#REF!</definedName>
    <definedName name="_Regression_X" localSheetId="35" hidden="1">#REF!</definedName>
    <definedName name="_Regression_X" localSheetId="19" hidden="1">#REF!</definedName>
    <definedName name="_Regression_X" localSheetId="20" hidden="1">#REF!</definedName>
    <definedName name="_Regression_X" localSheetId="22" hidden="1">#REF!</definedName>
    <definedName name="_Regression_X" localSheetId="40" hidden="1">#REF!</definedName>
    <definedName name="_Regression_X" localSheetId="36" hidden="1">#REF!</definedName>
    <definedName name="_Regression_X" localSheetId="24" hidden="1">#REF!</definedName>
    <definedName name="_Regression_X" localSheetId="27" hidden="1">#REF!</definedName>
    <definedName name="_Regression_X" localSheetId="13" hidden="1">#REF!</definedName>
    <definedName name="_Regression_X" localSheetId="25" hidden="1">#REF!</definedName>
    <definedName name="_Regression_X" localSheetId="7" hidden="1">#REF!</definedName>
    <definedName name="_Regression_X" localSheetId="8" hidden="1">#REF!</definedName>
    <definedName name="_Regression_X" localSheetId="34" hidden="1">#REF!</definedName>
    <definedName name="_Regression_X" localSheetId="33" hidden="1">#REF!</definedName>
    <definedName name="_Regression_X" hidden="1">#REF!</definedName>
    <definedName name="_Regression_Y" localSheetId="42" hidden="1">#REF!</definedName>
    <definedName name="_Regression_Y" localSheetId="48" hidden="1">#REF!</definedName>
    <definedName name="_Regression_Y" localSheetId="46" hidden="1">#REF!</definedName>
    <definedName name="_Regression_Y" localSheetId="37" hidden="1">#REF!</definedName>
    <definedName name="_Regression_Y" localSheetId="38" hidden="1">#REF!</definedName>
    <definedName name="_Regression_Y" localSheetId="39" hidden="1">#REF!</definedName>
    <definedName name="_Regression_Y" localSheetId="20" hidden="1">#REF!</definedName>
    <definedName name="_Regression_Y" localSheetId="22" hidden="1">#REF!</definedName>
    <definedName name="_Regression_Y" localSheetId="40" hidden="1">#REF!</definedName>
    <definedName name="_Regression_Y" localSheetId="36" hidden="1">#REF!</definedName>
    <definedName name="_Regression_Y" localSheetId="24" hidden="1">#REF!</definedName>
    <definedName name="_Regression_Y" hidden="1">#REF!</definedName>
    <definedName name="_S" localSheetId="42">[36]td!#REF!</definedName>
    <definedName name="_S" localSheetId="48">[36]td!#REF!</definedName>
    <definedName name="_S" localSheetId="46">[36]td!#REF!</definedName>
    <definedName name="_S" localSheetId="37">[36]td!#REF!</definedName>
    <definedName name="_S" localSheetId="38">[36]td!#REF!</definedName>
    <definedName name="_S" localSheetId="39">[36]td!#REF!</definedName>
    <definedName name="_S" localSheetId="22">[36]td!#REF!</definedName>
    <definedName name="_S" localSheetId="40">[36]td!#REF!</definedName>
    <definedName name="_S" localSheetId="36">[36]td!#REF!</definedName>
    <definedName name="_S">[36]td!#REF!</definedName>
    <definedName name="_S_38" localSheetId="42">[37]td!#REF!</definedName>
    <definedName name="_S_38" localSheetId="48">[37]td!#REF!</definedName>
    <definedName name="_S_38" localSheetId="46">[37]td!#REF!</definedName>
    <definedName name="_S_38" localSheetId="37">[37]td!#REF!</definedName>
    <definedName name="_S_38" localSheetId="38">[37]td!#REF!</definedName>
    <definedName name="_S_38" localSheetId="39">[37]td!#REF!</definedName>
    <definedName name="_S_38" localSheetId="22">[37]td!#REF!</definedName>
    <definedName name="_S_38" localSheetId="40">[37]td!#REF!</definedName>
    <definedName name="_S_38" localSheetId="36">[37]td!#REF!</definedName>
    <definedName name="_S_38">[37]td!#REF!</definedName>
    <definedName name="_S_45" localSheetId="42">'[36]cd '!#REF!</definedName>
    <definedName name="_S_45" localSheetId="48">'[36]cd '!#REF!</definedName>
    <definedName name="_S_45" localSheetId="46">'[36]cd '!#REF!</definedName>
    <definedName name="_S_45" localSheetId="37">'[36]cd '!#REF!</definedName>
    <definedName name="_S_45" localSheetId="38">'[36]cd '!#REF!</definedName>
    <definedName name="_S_45" localSheetId="39">'[36]cd '!#REF!</definedName>
    <definedName name="_S_45" localSheetId="22">'[36]cd '!#REF!</definedName>
    <definedName name="_S_45" localSheetId="40">'[36]cd '!#REF!</definedName>
    <definedName name="_S_45" localSheetId="36">'[36]cd '!#REF!</definedName>
    <definedName name="_S_45">'[36]cd '!#REF!</definedName>
    <definedName name="_S_46" localSheetId="42">[36]adp_or!#REF!</definedName>
    <definedName name="_S_46" localSheetId="48">[36]adp_or!#REF!</definedName>
    <definedName name="_S_46" localSheetId="46">[36]adp_or!#REF!</definedName>
    <definedName name="_S_46" localSheetId="37">[36]adp_or!#REF!</definedName>
    <definedName name="_S_46" localSheetId="38">[36]adp_or!#REF!</definedName>
    <definedName name="_S_46" localSheetId="39">[36]adp_or!#REF!</definedName>
    <definedName name="_S_46" localSheetId="22">[36]adp_or!#REF!</definedName>
    <definedName name="_S_46" localSheetId="40">[36]adp_or!#REF!</definedName>
    <definedName name="_S_46" localSheetId="36">[36]adp_or!#REF!</definedName>
    <definedName name="_S_46">[36]adp_or!#REF!</definedName>
    <definedName name="_S_47" localSheetId="42">[36]c_b!#REF!</definedName>
    <definedName name="_S_47" localSheetId="48">[36]c_b!#REF!</definedName>
    <definedName name="_S_47" localSheetId="46">[36]c_b!#REF!</definedName>
    <definedName name="_S_47" localSheetId="37">[36]c_b!#REF!</definedName>
    <definedName name="_S_47" localSheetId="38">[36]c_b!#REF!</definedName>
    <definedName name="_S_47" localSheetId="39">[36]c_b!#REF!</definedName>
    <definedName name="_S_47" localSheetId="22">[36]c_b!#REF!</definedName>
    <definedName name="_S_47" localSheetId="40">[36]c_b!#REF!</definedName>
    <definedName name="_S_47" localSheetId="36">[36]c_b!#REF!</definedName>
    <definedName name="_S_47">[36]c_b!#REF!</definedName>
    <definedName name="_S_49" localSheetId="42">[36]rc!#REF!</definedName>
    <definedName name="_S_49" localSheetId="48">[36]rc!#REF!</definedName>
    <definedName name="_S_49" localSheetId="46">[36]rc!#REF!</definedName>
    <definedName name="_S_49" localSheetId="37">[36]rc!#REF!</definedName>
    <definedName name="_S_49" localSheetId="38">[36]rc!#REF!</definedName>
    <definedName name="_S_49" localSheetId="39">[36]rc!#REF!</definedName>
    <definedName name="_S_49" localSheetId="22">[36]rc!#REF!</definedName>
    <definedName name="_S_49" localSheetId="40">[36]rc!#REF!</definedName>
    <definedName name="_S_49" localSheetId="36">[36]rc!#REF!</definedName>
    <definedName name="_S_49">[36]rc!#REF!</definedName>
    <definedName name="_S_57" localSheetId="42">[36]f_f!#REF!</definedName>
    <definedName name="_S_57" localSheetId="48">[36]f_f!#REF!</definedName>
    <definedName name="_S_57" localSheetId="46">[36]f_f!#REF!</definedName>
    <definedName name="_S_57" localSheetId="37">[36]f_f!#REF!</definedName>
    <definedName name="_S_57" localSheetId="38">[36]f_f!#REF!</definedName>
    <definedName name="_S_57" localSheetId="39">[36]f_f!#REF!</definedName>
    <definedName name="_S_57" localSheetId="22">[36]f_f!#REF!</definedName>
    <definedName name="_S_57" localSheetId="40">[36]f_f!#REF!</definedName>
    <definedName name="_S_57" localSheetId="36">[36]f_f!#REF!</definedName>
    <definedName name="_S_57">[36]f_f!#REF!</definedName>
    <definedName name="_S_59" localSheetId="42">[36]tax!#REF!</definedName>
    <definedName name="_S_59" localSheetId="48">[36]tax!#REF!</definedName>
    <definedName name="_S_59" localSheetId="46">[36]tax!#REF!</definedName>
    <definedName name="_S_59" localSheetId="37">[36]tax!#REF!</definedName>
    <definedName name="_S_59" localSheetId="38">[36]tax!#REF!</definedName>
    <definedName name="_S_59" localSheetId="39">[36]tax!#REF!</definedName>
    <definedName name="_S_59" localSheetId="22">[36]tax!#REF!</definedName>
    <definedName name="_S_59" localSheetId="40">[36]tax!#REF!</definedName>
    <definedName name="_S_59" localSheetId="36">[36]tax!#REF!</definedName>
    <definedName name="_S_59">[36]tax!#REF!</definedName>
    <definedName name="_S_60" localSheetId="42">[36]others!#REF!</definedName>
    <definedName name="_S_60" localSheetId="48">[36]others!#REF!</definedName>
    <definedName name="_S_60" localSheetId="46">[36]others!#REF!</definedName>
    <definedName name="_S_60" localSheetId="37">[36]others!#REF!</definedName>
    <definedName name="_S_60" localSheetId="38">[36]others!#REF!</definedName>
    <definedName name="_S_60" localSheetId="39">[36]others!#REF!</definedName>
    <definedName name="_S_60" localSheetId="22">[36]others!#REF!</definedName>
    <definedName name="_S_60" localSheetId="40">[36]others!#REF!</definedName>
    <definedName name="_S_60" localSheetId="36">[36]others!#REF!</definedName>
    <definedName name="_S_60">[36]others!#REF!</definedName>
    <definedName name="_SAL2003" localSheetId="42">#REF!</definedName>
    <definedName name="_SAL2003" localSheetId="48">#REF!</definedName>
    <definedName name="_SAL2003" localSheetId="47">#REF!</definedName>
    <definedName name="_SAL2003" localSheetId="46">#REF!</definedName>
    <definedName name="_SAL2003" localSheetId="43">#REF!</definedName>
    <definedName name="_SAL2003" localSheetId="37">#REF!</definedName>
    <definedName name="_SAL2003" localSheetId="38">#REF!</definedName>
    <definedName name="_SAL2003" localSheetId="39">#REF!</definedName>
    <definedName name="_SAL2003" localSheetId="22">#REF!</definedName>
    <definedName name="_SAL2003" localSheetId="40">#REF!</definedName>
    <definedName name="_SAL2003" localSheetId="36">#REF!</definedName>
    <definedName name="_SAL2003">#REF!</definedName>
    <definedName name="_SAL2004" localSheetId="42">#REF!</definedName>
    <definedName name="_SAL2004" localSheetId="48">#REF!</definedName>
    <definedName name="_SAL2004" localSheetId="47">#REF!</definedName>
    <definedName name="_SAL2004" localSheetId="46">#REF!</definedName>
    <definedName name="_SAL2004" localSheetId="43">#REF!</definedName>
    <definedName name="_SAL2004" localSheetId="37">#REF!</definedName>
    <definedName name="_SAL2004" localSheetId="38">#REF!</definedName>
    <definedName name="_SAL2004" localSheetId="39">#REF!</definedName>
    <definedName name="_SAL2004" localSheetId="22">#REF!</definedName>
    <definedName name="_SAL2004" localSheetId="40">#REF!</definedName>
    <definedName name="_SAL2004" localSheetId="36">#REF!</definedName>
    <definedName name="_SAL2004">#REF!</definedName>
    <definedName name="_SEC107" localSheetId="42">#REF!</definedName>
    <definedName name="_SEC107" localSheetId="48">#REF!</definedName>
    <definedName name="_SEC107" localSheetId="46">#REF!</definedName>
    <definedName name="_SEC107" localSheetId="37">#REF!</definedName>
    <definedName name="_SEC107" localSheetId="38">#REF!</definedName>
    <definedName name="_SEC107" localSheetId="39">#REF!</definedName>
    <definedName name="_SEC107" localSheetId="20">#REF!</definedName>
    <definedName name="_SEC107" localSheetId="22">#REF!</definedName>
    <definedName name="_SEC107" localSheetId="40">#REF!</definedName>
    <definedName name="_SEC107" localSheetId="36">#REF!</definedName>
    <definedName name="_SEC107" localSheetId="24">#REF!</definedName>
    <definedName name="_SEC107">#REF!</definedName>
    <definedName name="_Sort" localSheetId="42" hidden="1">#REF!</definedName>
    <definedName name="_Sort" localSheetId="16" hidden="1">#REF!</definedName>
    <definedName name="_Sort" localSheetId="48" hidden="1">#REF!</definedName>
    <definedName name="_Sort" localSheetId="47" hidden="1">#REF!</definedName>
    <definedName name="_Sort" localSheetId="46" hidden="1">#REF!</definedName>
    <definedName name="_Sort" localSheetId="43" hidden="1">#REF!</definedName>
    <definedName name="_Sort" localSheetId="44" hidden="1">#REF!</definedName>
    <definedName name="_Sort" localSheetId="37" hidden="1">#REF!</definedName>
    <definedName name="_Sort" localSheetId="38" hidden="1">#REF!</definedName>
    <definedName name="_Sort" localSheetId="39" hidden="1">#REF!</definedName>
    <definedName name="_Sort" localSheetId="35" hidden="1">#REF!</definedName>
    <definedName name="_Sort" localSheetId="19" hidden="1">#REF!</definedName>
    <definedName name="_Sort" localSheetId="20" hidden="1">#REF!</definedName>
    <definedName name="_Sort" localSheetId="22" hidden="1">#REF!</definedName>
    <definedName name="_Sort" localSheetId="40" hidden="1">#REF!</definedName>
    <definedName name="_Sort" localSheetId="36" hidden="1">#REF!</definedName>
    <definedName name="_Sort" localSheetId="24" hidden="1">#REF!</definedName>
    <definedName name="_Sort" localSheetId="27" hidden="1">#REF!</definedName>
    <definedName name="_Sort" localSheetId="13" hidden="1">#REF!</definedName>
    <definedName name="_Sort" localSheetId="25" hidden="1">#REF!</definedName>
    <definedName name="_Sort" localSheetId="7" hidden="1">#REF!</definedName>
    <definedName name="_Sort" localSheetId="8" hidden="1">#REF!</definedName>
    <definedName name="_Sort" localSheetId="34" hidden="1">#REF!</definedName>
    <definedName name="_Sort" localSheetId="33" hidden="1">#REF!</definedName>
    <definedName name="_Sort" hidden="1">#REF!</definedName>
    <definedName name="_tam2" localSheetId="42" hidden="1">#REF!</definedName>
    <definedName name="_tam2" localSheetId="48" hidden="1">#REF!</definedName>
    <definedName name="_tam2" localSheetId="46" hidden="1">#REF!</definedName>
    <definedName name="_tam2" localSheetId="43" hidden="1">#REF!</definedName>
    <definedName name="_tam2" localSheetId="37" hidden="1">#REF!</definedName>
    <definedName name="_tam2" localSheetId="38" hidden="1">#REF!</definedName>
    <definedName name="_tam2" localSheetId="39" hidden="1">#REF!</definedName>
    <definedName name="_tam2" localSheetId="22" hidden="1">#REF!</definedName>
    <definedName name="_tam2" localSheetId="40" hidden="1">#REF!</definedName>
    <definedName name="_tam2" localSheetId="36" hidden="1">#REF!</definedName>
    <definedName name="_tam2" hidden="1">#REF!</definedName>
    <definedName name="_TMO1" localSheetId="42">'[19]BS-OVS'!#REF!</definedName>
    <definedName name="_TMO1" localSheetId="48">'[19]BS-OVS'!#REF!</definedName>
    <definedName name="_TMO1" localSheetId="46">'[19]BS-OVS'!#REF!</definedName>
    <definedName name="_TMO1" localSheetId="43">'[19]BS-OVS'!#REF!</definedName>
    <definedName name="_TMO1" localSheetId="37">'[19]BS-OVS'!#REF!</definedName>
    <definedName name="_TMO1" localSheetId="38">'[19]BS-OVS'!#REF!</definedName>
    <definedName name="_TMO1" localSheetId="39">'[19]BS-OVS'!#REF!</definedName>
    <definedName name="_TMO1" localSheetId="22">'[19]BS-OVS'!#REF!</definedName>
    <definedName name="_TMO1" localSheetId="40">'[19]BS-OVS'!#REF!</definedName>
    <definedName name="_TMO1" localSheetId="36">'[19]BS-OVS'!#REF!</definedName>
    <definedName name="_TMO1">'[19]BS-OVS'!#REF!</definedName>
    <definedName name="_UAE1" localSheetId="48">[13]Sheet4!$D$116:$D$207</definedName>
    <definedName name="_UAE1" localSheetId="43">[13]Sheet4!$D$116:$D$207</definedName>
    <definedName name="_UAE1" localSheetId="37">[13]Sheet4!$D$116:$D$207</definedName>
    <definedName name="_UAE1" localSheetId="38">[13]Sheet4!$D$116:$D$207</definedName>
    <definedName name="_UAE1" localSheetId="39">[13]Sheet4!$D$116:$D$207</definedName>
    <definedName name="_UAE1">[13]Sheet4!$D$116:$D$207</definedName>
    <definedName name="_UAE2" localSheetId="48">[13]Sheet4!$Q$14:$Q$105</definedName>
    <definedName name="_UAE2" localSheetId="43">[13]Sheet4!$Q$14:$Q$105</definedName>
    <definedName name="_UAE2" localSheetId="37">[13]Sheet4!$Q$14:$Q$105</definedName>
    <definedName name="_UAE2" localSheetId="38">[13]Sheet4!$Q$14:$Q$105</definedName>
    <definedName name="_UAE2" localSheetId="39">[13]Sheet4!$Q$14:$Q$105</definedName>
    <definedName name="_UAE2">[13]Sheet4!$Q$14:$Q$105</definedName>
    <definedName name="_UK1" localSheetId="48">[13]Sheet4!$F$324:$F$415</definedName>
    <definedName name="_UK1" localSheetId="43">[13]Sheet4!$F$324:$F$415</definedName>
    <definedName name="_UK1" localSheetId="37">[13]Sheet4!$F$324:$F$415</definedName>
    <definedName name="_UK1" localSheetId="38">[13]Sheet4!$F$324:$F$415</definedName>
    <definedName name="_UK1" localSheetId="39">[13]Sheet4!$F$324:$F$415</definedName>
    <definedName name="_UK1">[13]Sheet4!$F$324:$F$415</definedName>
    <definedName name="_UK2" localSheetId="48">[13]Sheet4!$S$222:$S$313</definedName>
    <definedName name="_UK2" localSheetId="43">[13]Sheet4!$S$222:$S$313</definedName>
    <definedName name="_UK2" localSheetId="37">[13]Sheet4!$S$222:$S$313</definedName>
    <definedName name="_UK2" localSheetId="38">[13]Sheet4!$S$222:$S$313</definedName>
    <definedName name="_UK2" localSheetId="39">[13]Sheet4!$S$222:$S$313</definedName>
    <definedName name="_UK2">[13]Sheet4!$S$222:$S$313</definedName>
    <definedName name="_USA1" localSheetId="48">[13]Sheet4!$D$428:$D$519</definedName>
    <definedName name="_USA1" localSheetId="43">[13]Sheet4!$D$428:$D$519</definedName>
    <definedName name="_USA1" localSheetId="37">[13]Sheet4!$D$428:$D$519</definedName>
    <definedName name="_USA1" localSheetId="38">[13]Sheet4!$D$428:$D$519</definedName>
    <definedName name="_USA1" localSheetId="39">[13]Sheet4!$D$428:$D$519</definedName>
    <definedName name="_USA1">[13]Sheet4!$D$428:$D$519</definedName>
    <definedName name="_USA2" localSheetId="48">[13]Sheet4!$Q$326:$Q$417</definedName>
    <definedName name="_USA2" localSheetId="43">[13]Sheet4!$Q$326:$Q$417</definedName>
    <definedName name="_USA2" localSheetId="37">[13]Sheet4!$Q$326:$Q$417</definedName>
    <definedName name="_USA2" localSheetId="38">[13]Sheet4!$Q$326:$Q$417</definedName>
    <definedName name="_USA2" localSheetId="39">[13]Sheet4!$Q$326:$Q$417</definedName>
    <definedName name="_USA2">[13]Sheet4!$Q$326:$Q$417</definedName>
    <definedName name="_ws1" localSheetId="42">'[16]Revenue-Fire-Marine-Motor'!#REF!</definedName>
    <definedName name="_ws1" localSheetId="48">'[16]Revenue-Fire-Marine-Motor'!#REF!</definedName>
    <definedName name="_ws1" localSheetId="46">'[16]Revenue-Fire-Marine-Motor'!#REF!</definedName>
    <definedName name="_ws1" localSheetId="37">'[16]Revenue-Fire-Marine-Motor'!#REF!</definedName>
    <definedName name="_ws1" localSheetId="38">'[16]Revenue-Fire-Marine-Motor'!#REF!</definedName>
    <definedName name="_ws1" localSheetId="39">'[16]Revenue-Fire-Marine-Motor'!#REF!</definedName>
    <definedName name="_ws1" localSheetId="22">'[16]Revenue-Fire-Marine-Motor'!#REF!</definedName>
    <definedName name="_ws1" localSheetId="40">'[16]Revenue-Fire-Marine-Motor'!#REF!</definedName>
    <definedName name="_ws1" localSheetId="36">'[16]Revenue-Fire-Marine-Motor'!#REF!</definedName>
    <definedName name="_ws1">'[16]Revenue-Fire-Marine-Motor'!#REF!</definedName>
    <definedName name="a" localSheetId="42">#REF!</definedName>
    <definedName name="a" localSheetId="16">#REF!</definedName>
    <definedName name="a" localSheetId="48">#REF!</definedName>
    <definedName name="a" localSheetId="47">#REF!</definedName>
    <definedName name="a" localSheetId="46">#REF!</definedName>
    <definedName name="a" localSheetId="43">#REF!</definedName>
    <definedName name="a" localSheetId="44">#REF!</definedName>
    <definedName name="a" localSheetId="37">#REF!</definedName>
    <definedName name="a" localSheetId="38">#REF!</definedName>
    <definedName name="a" localSheetId="39">#REF!</definedName>
    <definedName name="a" localSheetId="35">#REF!</definedName>
    <definedName name="a" localSheetId="19">#REF!</definedName>
    <definedName name="a" localSheetId="20">#REF!</definedName>
    <definedName name="a" localSheetId="22">#REF!</definedName>
    <definedName name="a" localSheetId="40">#REF!</definedName>
    <definedName name="a" localSheetId="36">#REF!</definedName>
    <definedName name="a" localSheetId="24">#REF!</definedName>
    <definedName name="a" localSheetId="27">#REF!</definedName>
    <definedName name="a" localSheetId="28">#REF!</definedName>
    <definedName name="a" localSheetId="13">#REF!</definedName>
    <definedName name="a" localSheetId="25">#REF!</definedName>
    <definedName name="a" localSheetId="7">#REF!</definedName>
    <definedName name="a" localSheetId="8">#REF!</definedName>
    <definedName name="a" localSheetId="34">#REF!</definedName>
    <definedName name="a" localSheetId="33">#REF!</definedName>
    <definedName name="a">#REF!</definedName>
    <definedName name="AA" localSheetId="42">#REF!</definedName>
    <definedName name="AA" localSheetId="48">#REF!</definedName>
    <definedName name="AA" localSheetId="47">#REF!</definedName>
    <definedName name="AA" localSheetId="46">#REF!</definedName>
    <definedName name="AA" localSheetId="43">#REF!</definedName>
    <definedName name="AA" localSheetId="37">#REF!</definedName>
    <definedName name="AA" localSheetId="38">#REF!</definedName>
    <definedName name="AA" localSheetId="39">#REF!</definedName>
    <definedName name="AA" localSheetId="20">#REF!</definedName>
    <definedName name="AA" localSheetId="22">#REF!</definedName>
    <definedName name="AA" localSheetId="40">#REF!</definedName>
    <definedName name="AA" localSheetId="36">#REF!</definedName>
    <definedName name="AA" localSheetId="24">#REF!</definedName>
    <definedName name="AA">#REF!</definedName>
    <definedName name="aaa" localSheetId="42">#REF!</definedName>
    <definedName name="aaa" localSheetId="48">#REF!</definedName>
    <definedName name="aaa" localSheetId="47">#REF!</definedName>
    <definedName name="aaa" localSheetId="46">#REF!</definedName>
    <definedName name="aaa" localSheetId="43">#REF!</definedName>
    <definedName name="aaa" localSheetId="37">#REF!</definedName>
    <definedName name="aaa" localSheetId="38">#REF!</definedName>
    <definedName name="aaa" localSheetId="39">#REF!</definedName>
    <definedName name="aaa" localSheetId="20">#REF!</definedName>
    <definedName name="aaa" localSheetId="22">#REF!</definedName>
    <definedName name="aaa" localSheetId="40">#REF!</definedName>
    <definedName name="aaa" localSheetId="36">#REF!</definedName>
    <definedName name="aaa" localSheetId="24">#REF!</definedName>
    <definedName name="aaa">#REF!</definedName>
    <definedName name="aaaa" localSheetId="42">#REF!</definedName>
    <definedName name="aaaa" localSheetId="46">#REF!</definedName>
    <definedName name="aaaa" localSheetId="40">#REF!</definedName>
    <definedName name="aaaa">#REF!</definedName>
    <definedName name="aaaaa" localSheetId="42">[28]Sheet3!#REF!</definedName>
    <definedName name="aaaaa" localSheetId="47">[28]Sheet3!#REF!</definedName>
    <definedName name="aaaaa" localSheetId="46">[28]Sheet3!#REF!</definedName>
    <definedName name="aaaaa" localSheetId="40">[28]Sheet3!#REF!</definedName>
    <definedName name="aaaaa">[28]Sheet3!#REF!</definedName>
    <definedName name="aaaaaaaaaa" localSheetId="42">'[3]P&amp;L Commentary'!#REF!</definedName>
    <definedName name="aaaaaaaaaa" localSheetId="48">'[3]P&amp;L Commentary'!#REF!</definedName>
    <definedName name="aaaaaaaaaa" localSheetId="46">'[3]P&amp;L Commentary'!#REF!</definedName>
    <definedName name="aaaaaaaaaa" localSheetId="43">'[3]P&amp;L Commentary'!#REF!</definedName>
    <definedName name="aaaaaaaaaa" localSheetId="37">'[3]P&amp;L Commentary'!#REF!</definedName>
    <definedName name="aaaaaaaaaa" localSheetId="38">'[3]P&amp;L Commentary'!#REF!</definedName>
    <definedName name="aaaaaaaaaa" localSheetId="39">'[3]P&amp;L Commentary'!#REF!</definedName>
    <definedName name="aaaaaaaaaa" localSheetId="22">'[3]P&amp;L Commentary'!#REF!</definedName>
    <definedName name="aaaaaaaaaa" localSheetId="40">'[3]P&amp;L Commentary'!#REF!</definedName>
    <definedName name="aaaaaaaaaa" localSheetId="36">'[3]P&amp;L Commentary'!#REF!</definedName>
    <definedName name="aaaaaaaaaa">'[3]P&amp;L Commentary'!#REF!</definedName>
    <definedName name="AAdd" localSheetId="42">'[1]last qrt2001'!#REF!</definedName>
    <definedName name="AAdd" localSheetId="48">'[1]last qrt2001'!#REF!</definedName>
    <definedName name="AAdd" localSheetId="46">'[1]last qrt2001'!#REF!</definedName>
    <definedName name="AAdd" localSheetId="37">'[1]last qrt2001'!#REF!</definedName>
    <definedName name="AAdd" localSheetId="38">'[1]last qrt2001'!#REF!</definedName>
    <definedName name="AAdd" localSheetId="39">'[1]last qrt2001'!#REF!</definedName>
    <definedName name="AAdd" localSheetId="22">'[1]last qrt2001'!#REF!</definedName>
    <definedName name="AAdd" localSheetId="40">'[1]last qrt2001'!#REF!</definedName>
    <definedName name="AAdd" localSheetId="36">'[1]last qrt2001'!#REF!</definedName>
    <definedName name="AAdd">'[1]last qrt2001'!#REF!</definedName>
    <definedName name="AB" localSheetId="42">#REF!</definedName>
    <definedName name="AB" localSheetId="48">#REF!</definedName>
    <definedName name="AB" localSheetId="47">#REF!</definedName>
    <definedName name="AB" localSheetId="46">#REF!</definedName>
    <definedName name="AB" localSheetId="43">#REF!</definedName>
    <definedName name="AB" localSheetId="37">#REF!</definedName>
    <definedName name="AB" localSheetId="38">#REF!</definedName>
    <definedName name="AB" localSheetId="39">#REF!</definedName>
    <definedName name="AB" localSheetId="20">#REF!</definedName>
    <definedName name="AB" localSheetId="22">#REF!</definedName>
    <definedName name="AB" localSheetId="40">#REF!</definedName>
    <definedName name="AB" localSheetId="36">#REF!</definedName>
    <definedName name="AB" localSheetId="24">#REF!</definedName>
    <definedName name="AB">#REF!</definedName>
    <definedName name="abc" localSheetId="42">#REF!</definedName>
    <definedName name="abc" localSheetId="48">#REF!</definedName>
    <definedName name="abc" localSheetId="47" hidden="1">'[39]Adv to vendor'!#REF!</definedName>
    <definedName name="abc" localSheetId="46" hidden="1">'[39]Adv to vendor'!#REF!</definedName>
    <definedName name="abc" localSheetId="43">#REF!</definedName>
    <definedName name="abc" localSheetId="37">#REF!</definedName>
    <definedName name="abc" localSheetId="38">#REF!</definedName>
    <definedName name="abc" localSheetId="39">#REF!</definedName>
    <definedName name="abc" localSheetId="22">#REF!</definedName>
    <definedName name="abc" localSheetId="40">#REF!</definedName>
    <definedName name="abc" localSheetId="36">#REF!</definedName>
    <definedName name="abc">#REF!</definedName>
    <definedName name="abcd" localSheetId="42">#REF!</definedName>
    <definedName name="abcd" localSheetId="48">#REF!</definedName>
    <definedName name="abcd" localSheetId="47">#REF!</definedName>
    <definedName name="abcd" localSheetId="46">#REF!</definedName>
    <definedName name="abcd" localSheetId="43">#REF!</definedName>
    <definedName name="abcd" localSheetId="37">#REF!</definedName>
    <definedName name="abcd" localSheetId="38">#REF!</definedName>
    <definedName name="abcd" localSheetId="39">#REF!</definedName>
    <definedName name="abcd" localSheetId="20">#REF!</definedName>
    <definedName name="abcd" localSheetId="22">#REF!</definedName>
    <definedName name="abcd" localSheetId="40">#REF!</definedName>
    <definedName name="abcd" localSheetId="36">#REF!</definedName>
    <definedName name="abcd" localSheetId="24">#REF!</definedName>
    <definedName name="abcd">#REF!</definedName>
    <definedName name="abcde" localSheetId="42">[40]BSDOMOVS!#REF!</definedName>
    <definedName name="abcde" localSheetId="48">[40]BSDOMOVS!#REF!</definedName>
    <definedName name="abcde" localSheetId="46">[40]BSDOMOVS!#REF!</definedName>
    <definedName name="abcde" localSheetId="37">[40]BSDOMOVS!#REF!</definedName>
    <definedName name="abcde" localSheetId="38">[40]BSDOMOVS!#REF!</definedName>
    <definedName name="abcde" localSheetId="39">[40]BSDOMOVS!#REF!</definedName>
    <definedName name="abcde" localSheetId="22">[40]BSDOMOVS!#REF!</definedName>
    <definedName name="abcde" localSheetId="40">[40]BSDOMOVS!#REF!</definedName>
    <definedName name="abcde" localSheetId="36">[40]BSDOMOVS!#REF!</definedName>
    <definedName name="abcde">[40]BSDOMOVS!#REF!</definedName>
    <definedName name="Abid" localSheetId="42">#REF!</definedName>
    <definedName name="Abid" localSheetId="48">#REF!</definedName>
    <definedName name="Abid" localSheetId="46">#REF!</definedName>
    <definedName name="Abid" localSheetId="43">#REF!</definedName>
    <definedName name="Abid" localSheetId="37">#REF!</definedName>
    <definedName name="Abid" localSheetId="38">#REF!</definedName>
    <definedName name="Abid" localSheetId="39">#REF!</definedName>
    <definedName name="Abid" localSheetId="22">#REF!</definedName>
    <definedName name="Abid" localSheetId="40">#REF!</definedName>
    <definedName name="Abid" localSheetId="36">#REF!</definedName>
    <definedName name="Abid">#REF!</definedName>
    <definedName name="AC" localSheetId="42">#REF!</definedName>
    <definedName name="AC" localSheetId="48">#REF!</definedName>
    <definedName name="AC" localSheetId="47">#REF!</definedName>
    <definedName name="AC" localSheetId="46">#REF!</definedName>
    <definedName name="AC" localSheetId="43">#REF!</definedName>
    <definedName name="AC" localSheetId="37">#REF!</definedName>
    <definedName name="AC" localSheetId="38">#REF!</definedName>
    <definedName name="AC" localSheetId="39">#REF!</definedName>
    <definedName name="AC" localSheetId="20">#REF!</definedName>
    <definedName name="AC" localSheetId="22">#REF!</definedName>
    <definedName name="AC" localSheetId="40">#REF!</definedName>
    <definedName name="AC" localSheetId="36">#REF!</definedName>
    <definedName name="AC" localSheetId="24">#REF!</definedName>
    <definedName name="AC">#REF!</definedName>
    <definedName name="AC_PAST">[41]Lookups!$B$25:$B$26</definedName>
    <definedName name="Acc.Code" localSheetId="42">#REF!</definedName>
    <definedName name="Acc.Code" localSheetId="16">#REF!</definedName>
    <definedName name="Acc.Code" localSheetId="48">#REF!</definedName>
    <definedName name="Acc.Code" localSheetId="47">#REF!</definedName>
    <definedName name="Acc.Code" localSheetId="46">#REF!</definedName>
    <definedName name="Acc.Code" localSheetId="43">#REF!</definedName>
    <definedName name="Acc.Code" localSheetId="44">#REF!</definedName>
    <definedName name="Acc.Code" localSheetId="37">#REF!</definedName>
    <definedName name="Acc.Code" localSheetId="38">#REF!</definedName>
    <definedName name="Acc.Code" localSheetId="39">#REF!</definedName>
    <definedName name="Acc.Code" localSheetId="35">#REF!</definedName>
    <definedName name="Acc.Code" localSheetId="19">#REF!</definedName>
    <definedName name="Acc.Code" localSheetId="20">#REF!</definedName>
    <definedName name="Acc.Code" localSheetId="22">#REF!</definedName>
    <definedName name="Acc.Code" localSheetId="40">#REF!</definedName>
    <definedName name="Acc.Code" localSheetId="36">#REF!</definedName>
    <definedName name="Acc.Code" localSheetId="24">#REF!</definedName>
    <definedName name="Acc.Code" localSheetId="27">#REF!</definedName>
    <definedName name="Acc.Code" localSheetId="13">#REF!</definedName>
    <definedName name="Acc.Code" localSheetId="25">#REF!</definedName>
    <definedName name="Acc.Code" localSheetId="7">#REF!</definedName>
    <definedName name="Acc.Code" localSheetId="8">#REF!</definedName>
    <definedName name="Acc.Code" localSheetId="34">#REF!</definedName>
    <definedName name="Acc.Code" localSheetId="33">#REF!</definedName>
    <definedName name="Acc.Code">#REF!</definedName>
    <definedName name="acca">[42]Rates!$C$1:$E$170</definedName>
    <definedName name="ACCIDENTPREMIUMCURRENT" localSheetId="42">#REF!</definedName>
    <definedName name="ACCIDENTPREMIUMCURRENT" localSheetId="48">#REF!</definedName>
    <definedName name="ACCIDENTPREMIUMCURRENT" localSheetId="46">#REF!</definedName>
    <definedName name="ACCIDENTPREMIUMCURRENT" localSheetId="37">#REF!</definedName>
    <definedName name="ACCIDENTPREMIUMCURRENT" localSheetId="38">#REF!</definedName>
    <definedName name="ACCIDENTPREMIUMCURRENT" localSheetId="39">#REF!</definedName>
    <definedName name="ACCIDENTPREMIUMCURRENT" localSheetId="20">#REF!</definedName>
    <definedName name="ACCIDENTPREMIUMCURRENT" localSheetId="22">#REF!</definedName>
    <definedName name="ACCIDENTPREMIUMCURRENT" localSheetId="40">#REF!</definedName>
    <definedName name="ACCIDENTPREMIUMCURRENT" localSheetId="36">#REF!</definedName>
    <definedName name="ACCIDENTPREMIUMCURRENT" localSheetId="24">#REF!</definedName>
    <definedName name="ACCIDENTPREMIUMCURRENT">#REF!</definedName>
    <definedName name="ACCL" localSheetId="42">#REF!</definedName>
    <definedName name="ACCL" localSheetId="48">#REF!</definedName>
    <definedName name="ACCL" localSheetId="46">#REF!</definedName>
    <definedName name="ACCL" localSheetId="37">#REF!</definedName>
    <definedName name="ACCL" localSheetId="38">#REF!</definedName>
    <definedName name="ACCL" localSheetId="39">#REF!</definedName>
    <definedName name="ACCL" localSheetId="20">#REF!</definedName>
    <definedName name="ACCL" localSheetId="22">#REF!</definedName>
    <definedName name="ACCL" localSheetId="40">#REF!</definedName>
    <definedName name="ACCL" localSheetId="36">#REF!</definedName>
    <definedName name="ACCL" localSheetId="24">#REF!</definedName>
    <definedName name="ACCL">#REF!</definedName>
    <definedName name="accll" localSheetId="42">#REF!</definedName>
    <definedName name="accll" localSheetId="48">#REF!</definedName>
    <definedName name="accll" localSheetId="46">#REF!</definedName>
    <definedName name="accll" localSheetId="37">#REF!</definedName>
    <definedName name="accll" localSheetId="38">#REF!</definedName>
    <definedName name="accll" localSheetId="39">#REF!</definedName>
    <definedName name="accll" localSheetId="20">#REF!</definedName>
    <definedName name="accll" localSheetId="22">#REF!</definedName>
    <definedName name="accll" localSheetId="40">#REF!</definedName>
    <definedName name="accll" localSheetId="36">#REF!</definedName>
    <definedName name="accll" localSheetId="24">#REF!</definedName>
    <definedName name="accll">#REF!</definedName>
    <definedName name="accll2">'[43]ACC LIST'!$B$1:$D$122</definedName>
    <definedName name="ACCLLL">'[44]ACC LIST'!$B$1:$D$122</definedName>
    <definedName name="Act_Date" localSheetId="42">#REF!</definedName>
    <definedName name="Act_Date" localSheetId="16">#REF!</definedName>
    <definedName name="Act_Date" localSheetId="48">#REF!</definedName>
    <definedName name="Act_Date" localSheetId="47">#REF!</definedName>
    <definedName name="Act_Date" localSheetId="46">#REF!</definedName>
    <definedName name="Act_Date" localSheetId="43">#REF!</definedName>
    <definedName name="Act_Date" localSheetId="44">#REF!</definedName>
    <definedName name="Act_Date" localSheetId="37">#REF!</definedName>
    <definedName name="Act_Date" localSheetId="38">#REF!</definedName>
    <definedName name="Act_Date" localSheetId="39">#REF!</definedName>
    <definedName name="Act_Date" localSheetId="35">#REF!</definedName>
    <definedName name="Act_Date" localSheetId="19">#REF!</definedName>
    <definedName name="Act_Date" localSheetId="20">#REF!</definedName>
    <definedName name="Act_Date" localSheetId="22">#REF!</definedName>
    <definedName name="Act_Date" localSheetId="40">#REF!</definedName>
    <definedName name="Act_Date" localSheetId="36">#REF!</definedName>
    <definedName name="Act_Date" localSheetId="24">#REF!</definedName>
    <definedName name="Act_Date" localSheetId="27">#REF!</definedName>
    <definedName name="Act_Date" localSheetId="13">#REF!</definedName>
    <definedName name="Act_Date" localSheetId="25">#REF!</definedName>
    <definedName name="Act_Date" localSheetId="7">#REF!</definedName>
    <definedName name="Act_Date" localSheetId="8">#REF!</definedName>
    <definedName name="Act_Date" localSheetId="34">#REF!</definedName>
    <definedName name="Act_Date" localSheetId="33">#REF!</definedName>
    <definedName name="Act_Date">#REF!</definedName>
    <definedName name="Act_FullScreen" localSheetId="42">#REF!</definedName>
    <definedName name="Act_FullScreen" localSheetId="16">#REF!</definedName>
    <definedName name="Act_FullScreen" localSheetId="48">#REF!</definedName>
    <definedName name="Act_FullScreen" localSheetId="47">#REF!</definedName>
    <definedName name="Act_FullScreen" localSheetId="46">#REF!</definedName>
    <definedName name="Act_FullScreen" localSheetId="43">#REF!</definedName>
    <definedName name="Act_FullScreen" localSheetId="44">#REF!</definedName>
    <definedName name="Act_FullScreen" localSheetId="37">#REF!</definedName>
    <definedName name="Act_FullScreen" localSheetId="38">#REF!</definedName>
    <definedName name="Act_FullScreen" localSheetId="39">#REF!</definedName>
    <definedName name="Act_FullScreen" localSheetId="35">#REF!</definedName>
    <definedName name="Act_FullScreen" localSheetId="19">#REF!</definedName>
    <definedName name="Act_FullScreen" localSheetId="20">#REF!</definedName>
    <definedName name="Act_FullScreen" localSheetId="22">#REF!</definedName>
    <definedName name="Act_FullScreen" localSheetId="40">#REF!</definedName>
    <definedName name="Act_FullScreen" localSheetId="36">#REF!</definedName>
    <definedName name="Act_FullScreen" localSheetId="24">#REF!</definedName>
    <definedName name="Act_FullScreen" localSheetId="27">#REF!</definedName>
    <definedName name="Act_FullScreen" localSheetId="13">#REF!</definedName>
    <definedName name="Act_FullScreen" localSheetId="25">#REF!</definedName>
    <definedName name="Act_FullScreen" localSheetId="7">#REF!</definedName>
    <definedName name="Act_FullScreen" localSheetId="8">#REF!</definedName>
    <definedName name="Act_FullScreen" localSheetId="34">#REF!</definedName>
    <definedName name="Act_FullScreen" localSheetId="33">#REF!</definedName>
    <definedName name="Act_FullScreen">#REF!</definedName>
    <definedName name="Act_It" localSheetId="42">#REF!</definedName>
    <definedName name="Act_It" localSheetId="16">#REF!</definedName>
    <definedName name="Act_It" localSheetId="48">#REF!</definedName>
    <definedName name="Act_It" localSheetId="47">#REF!</definedName>
    <definedName name="Act_It" localSheetId="46">#REF!</definedName>
    <definedName name="Act_It" localSheetId="43">#REF!</definedName>
    <definedName name="Act_It" localSheetId="44">#REF!</definedName>
    <definedName name="Act_It" localSheetId="37">#REF!</definedName>
    <definedName name="Act_It" localSheetId="38">#REF!</definedName>
    <definedName name="Act_It" localSheetId="39">#REF!</definedName>
    <definedName name="Act_It" localSheetId="35">#REF!</definedName>
    <definedName name="Act_It" localSheetId="19">#REF!</definedName>
    <definedName name="Act_It" localSheetId="20">#REF!</definedName>
    <definedName name="Act_It" localSheetId="22">#REF!</definedName>
    <definedName name="Act_It" localSheetId="40">#REF!</definedName>
    <definedName name="Act_It" localSheetId="36">#REF!</definedName>
    <definedName name="Act_It" localSheetId="24">#REF!</definedName>
    <definedName name="Act_It" localSheetId="27">#REF!</definedName>
    <definedName name="Act_It" localSheetId="13">#REF!</definedName>
    <definedName name="Act_It" localSheetId="25">#REF!</definedName>
    <definedName name="Act_It" localSheetId="7">#REF!</definedName>
    <definedName name="Act_It" localSheetId="8">#REF!</definedName>
    <definedName name="Act_It" localSheetId="34">#REF!</definedName>
    <definedName name="Act_It" localSheetId="33">#REF!</definedName>
    <definedName name="Act_It">#REF!</definedName>
    <definedName name="Act_Name" localSheetId="42">#REF!</definedName>
    <definedName name="Act_Name" localSheetId="16">#REF!</definedName>
    <definedName name="Act_Name" localSheetId="48">#REF!</definedName>
    <definedName name="Act_Name" localSheetId="47">#REF!</definedName>
    <definedName name="Act_Name" localSheetId="46">#REF!</definedName>
    <definedName name="Act_Name" localSheetId="43">#REF!</definedName>
    <definedName name="Act_Name" localSheetId="44">#REF!</definedName>
    <definedName name="Act_Name" localSheetId="37">#REF!</definedName>
    <definedName name="Act_Name" localSheetId="38">#REF!</definedName>
    <definedName name="Act_Name" localSheetId="39">#REF!</definedName>
    <definedName name="Act_Name" localSheetId="35">#REF!</definedName>
    <definedName name="Act_Name" localSheetId="19">#REF!</definedName>
    <definedName name="Act_Name" localSheetId="20">#REF!</definedName>
    <definedName name="Act_Name" localSheetId="22">#REF!</definedName>
    <definedName name="Act_Name" localSheetId="40">#REF!</definedName>
    <definedName name="Act_Name" localSheetId="36">#REF!</definedName>
    <definedName name="Act_Name" localSheetId="24">#REF!</definedName>
    <definedName name="Act_Name" localSheetId="27">#REF!</definedName>
    <definedName name="Act_Name" localSheetId="13">#REF!</definedName>
    <definedName name="Act_Name" localSheetId="25">#REF!</definedName>
    <definedName name="Act_Name" localSheetId="7">#REF!</definedName>
    <definedName name="Act_Name" localSheetId="8">#REF!</definedName>
    <definedName name="Act_Name" localSheetId="34">#REF!</definedName>
    <definedName name="Act_Name" localSheetId="33">#REF!</definedName>
    <definedName name="Act_Name">#REF!</definedName>
    <definedName name="Act_Obj" localSheetId="42">#REF!</definedName>
    <definedName name="Act_Obj" localSheetId="16">#REF!</definedName>
    <definedName name="Act_Obj" localSheetId="48">#REF!</definedName>
    <definedName name="Act_Obj" localSheetId="47">#REF!</definedName>
    <definedName name="Act_Obj" localSheetId="46">#REF!</definedName>
    <definedName name="Act_Obj" localSheetId="43">#REF!</definedName>
    <definedName name="Act_Obj" localSheetId="44">#REF!</definedName>
    <definedName name="Act_Obj" localSheetId="37">#REF!</definedName>
    <definedName name="Act_Obj" localSheetId="38">#REF!</definedName>
    <definedName name="Act_Obj" localSheetId="39">#REF!</definedName>
    <definedName name="Act_Obj" localSheetId="35">#REF!</definedName>
    <definedName name="Act_Obj" localSheetId="19">#REF!</definedName>
    <definedName name="Act_Obj" localSheetId="20">#REF!</definedName>
    <definedName name="Act_Obj" localSheetId="22">#REF!</definedName>
    <definedName name="Act_Obj" localSheetId="40">#REF!</definedName>
    <definedName name="Act_Obj" localSheetId="36">#REF!</definedName>
    <definedName name="Act_Obj" localSheetId="24">#REF!</definedName>
    <definedName name="Act_Obj" localSheetId="27">#REF!</definedName>
    <definedName name="Act_Obj" localSheetId="13">#REF!</definedName>
    <definedName name="Act_Obj" localSheetId="25">#REF!</definedName>
    <definedName name="Act_Obj" localSheetId="7">#REF!</definedName>
    <definedName name="Act_Obj" localSheetId="8">#REF!</definedName>
    <definedName name="Act_Obj" localSheetId="34">#REF!</definedName>
    <definedName name="Act_Obj" localSheetId="33">#REF!</definedName>
    <definedName name="Act_Obj">#REF!</definedName>
    <definedName name="Act_Obj_Comp" localSheetId="42">#REF!</definedName>
    <definedName name="Act_Obj_Comp" localSheetId="16">#REF!</definedName>
    <definedName name="Act_Obj_Comp" localSheetId="48">#REF!</definedName>
    <definedName name="Act_Obj_Comp" localSheetId="47">#REF!</definedName>
    <definedName name="Act_Obj_Comp" localSheetId="46">#REF!</definedName>
    <definedName name="Act_Obj_Comp" localSheetId="43">#REF!</definedName>
    <definedName name="Act_Obj_Comp" localSheetId="44">#REF!</definedName>
    <definedName name="Act_Obj_Comp" localSheetId="37">#REF!</definedName>
    <definedName name="Act_Obj_Comp" localSheetId="38">#REF!</definedName>
    <definedName name="Act_Obj_Comp" localSheetId="39">#REF!</definedName>
    <definedName name="Act_Obj_Comp" localSheetId="35">#REF!</definedName>
    <definedName name="Act_Obj_Comp" localSheetId="19">#REF!</definedName>
    <definedName name="Act_Obj_Comp" localSheetId="20">#REF!</definedName>
    <definedName name="Act_Obj_Comp" localSheetId="22">#REF!</definedName>
    <definedName name="Act_Obj_Comp" localSheetId="40">#REF!</definedName>
    <definedName name="Act_Obj_Comp" localSheetId="36">#REF!</definedName>
    <definedName name="Act_Obj_Comp" localSheetId="24">#REF!</definedName>
    <definedName name="Act_Obj_Comp" localSheetId="27">#REF!</definedName>
    <definedName name="Act_Obj_Comp" localSheetId="13">#REF!</definedName>
    <definedName name="Act_Obj_Comp" localSheetId="25">#REF!</definedName>
    <definedName name="Act_Obj_Comp" localSheetId="7">#REF!</definedName>
    <definedName name="Act_Obj_Comp" localSheetId="8">#REF!</definedName>
    <definedName name="Act_Obj_Comp" localSheetId="34">#REF!</definedName>
    <definedName name="Act_Obj_Comp" localSheetId="33">#REF!</definedName>
    <definedName name="Act_Obj_Comp">#REF!</definedName>
    <definedName name="Act_Obj_PwC_Example" localSheetId="42">#REF!</definedName>
    <definedName name="Act_Obj_PwC_Example" localSheetId="16">#REF!</definedName>
    <definedName name="Act_Obj_PwC_Example" localSheetId="48">#REF!</definedName>
    <definedName name="Act_Obj_PwC_Example" localSheetId="47">#REF!</definedName>
    <definedName name="Act_Obj_PwC_Example" localSheetId="46">#REF!</definedName>
    <definedName name="Act_Obj_PwC_Example" localSheetId="43">#REF!</definedName>
    <definedName name="Act_Obj_PwC_Example" localSheetId="44">#REF!</definedName>
    <definedName name="Act_Obj_PwC_Example" localSheetId="37">#REF!</definedName>
    <definedName name="Act_Obj_PwC_Example" localSheetId="38">#REF!</definedName>
    <definedName name="Act_Obj_PwC_Example" localSheetId="39">#REF!</definedName>
    <definedName name="Act_Obj_PwC_Example" localSheetId="35">#REF!</definedName>
    <definedName name="Act_Obj_PwC_Example" localSheetId="19">#REF!</definedName>
    <definedName name="Act_Obj_PwC_Example" localSheetId="20">#REF!</definedName>
    <definedName name="Act_Obj_PwC_Example" localSheetId="22">#REF!</definedName>
    <definedName name="Act_Obj_PwC_Example" localSheetId="40">#REF!</definedName>
    <definedName name="Act_Obj_PwC_Example" localSheetId="36">#REF!</definedName>
    <definedName name="Act_Obj_PwC_Example" localSheetId="24">#REF!</definedName>
    <definedName name="Act_Obj_PwC_Example" localSheetId="27">#REF!</definedName>
    <definedName name="Act_Obj_PwC_Example" localSheetId="13">#REF!</definedName>
    <definedName name="Act_Obj_PwC_Example" localSheetId="25">#REF!</definedName>
    <definedName name="Act_Obj_PwC_Example" localSheetId="7">#REF!</definedName>
    <definedName name="Act_Obj_PwC_Example" localSheetId="8">#REF!</definedName>
    <definedName name="Act_Obj_PwC_Example" localSheetId="34">#REF!</definedName>
    <definedName name="Act_Obj_PwC_Example" localSheetId="33">#REF!</definedName>
    <definedName name="Act_Obj_PwC_Example">#REF!</definedName>
    <definedName name="Act_PM" localSheetId="42">#REF!</definedName>
    <definedName name="Act_PM" localSheetId="16">#REF!</definedName>
    <definedName name="Act_PM" localSheetId="48">#REF!</definedName>
    <definedName name="Act_PM" localSheetId="47">#REF!</definedName>
    <definedName name="Act_PM" localSheetId="46">#REF!</definedName>
    <definedName name="Act_PM" localSheetId="43">#REF!</definedName>
    <definedName name="Act_PM" localSheetId="44">#REF!</definedName>
    <definedName name="Act_PM" localSheetId="37">#REF!</definedName>
    <definedName name="Act_PM" localSheetId="38">#REF!</definedName>
    <definedName name="Act_PM" localSheetId="39">#REF!</definedName>
    <definedName name="Act_PM" localSheetId="35">#REF!</definedName>
    <definedName name="Act_PM" localSheetId="19">#REF!</definedName>
    <definedName name="Act_PM" localSheetId="20">#REF!</definedName>
    <definedName name="Act_PM" localSheetId="22">#REF!</definedName>
    <definedName name="Act_PM" localSheetId="40">#REF!</definedName>
    <definedName name="Act_PM" localSheetId="36">#REF!</definedName>
    <definedName name="Act_PM" localSheetId="24">#REF!</definedName>
    <definedName name="Act_PM" localSheetId="27">#REF!</definedName>
    <definedName name="Act_PM" localSheetId="13">#REF!</definedName>
    <definedName name="Act_PM" localSheetId="25">#REF!</definedName>
    <definedName name="Act_PM" localSheetId="7">#REF!</definedName>
    <definedName name="Act_PM" localSheetId="8">#REF!</definedName>
    <definedName name="Act_PM" localSheetId="34">#REF!</definedName>
    <definedName name="Act_PM" localSheetId="33">#REF!</definedName>
    <definedName name="Act_PM">#REF!</definedName>
    <definedName name="Act_Total" localSheetId="42">#REF!</definedName>
    <definedName name="Act_Total" localSheetId="16">#REF!</definedName>
    <definedName name="Act_Total" localSheetId="48">#REF!</definedName>
    <definedName name="Act_Total" localSheetId="47">#REF!</definedName>
    <definedName name="Act_Total" localSheetId="46">#REF!</definedName>
    <definedName name="Act_Total" localSheetId="43">#REF!</definedName>
    <definedName name="Act_Total" localSheetId="44">#REF!</definedName>
    <definedName name="Act_Total" localSheetId="37">#REF!</definedName>
    <definedName name="Act_Total" localSheetId="38">#REF!</definedName>
    <definedName name="Act_Total" localSheetId="39">#REF!</definedName>
    <definedName name="Act_Total" localSheetId="35">#REF!</definedName>
    <definedName name="Act_Total" localSheetId="19">#REF!</definedName>
    <definedName name="Act_Total" localSheetId="20">#REF!</definedName>
    <definedName name="Act_Total" localSheetId="22">#REF!</definedName>
    <definedName name="Act_Total" localSheetId="40">#REF!</definedName>
    <definedName name="Act_Total" localSheetId="36">#REF!</definedName>
    <definedName name="Act_Total" localSheetId="24">#REF!</definedName>
    <definedName name="Act_Total" localSheetId="27">#REF!</definedName>
    <definedName name="Act_Total" localSheetId="13">#REF!</definedName>
    <definedName name="Act_Total" localSheetId="25">#REF!</definedName>
    <definedName name="Act_Total" localSheetId="7">#REF!</definedName>
    <definedName name="Act_Total" localSheetId="8">#REF!</definedName>
    <definedName name="Act_Total" localSheetId="34">#REF!</definedName>
    <definedName name="Act_Total" localSheetId="33">#REF!</definedName>
    <definedName name="Act_Total">#REF!</definedName>
    <definedName name="ACTFC" localSheetId="42">#REF!</definedName>
    <definedName name="ACTFC" localSheetId="48">#REF!</definedName>
    <definedName name="ACTFC" localSheetId="46">#REF!</definedName>
    <definedName name="ACTFC" localSheetId="37">#REF!</definedName>
    <definedName name="ACTFC" localSheetId="38">#REF!</definedName>
    <definedName name="ACTFC" localSheetId="39">#REF!</definedName>
    <definedName name="ACTFC" localSheetId="20">#REF!</definedName>
    <definedName name="ACTFC" localSheetId="22">#REF!</definedName>
    <definedName name="ACTFC" localSheetId="40">#REF!</definedName>
    <definedName name="ACTFC" localSheetId="36">#REF!</definedName>
    <definedName name="ACTFC" localSheetId="24">#REF!</definedName>
    <definedName name="ACTFC">#REF!</definedName>
    <definedName name="ad">[45]A!$Q$604:$Q$639</definedName>
    <definedName name="adadadada">[46]Investments!$A$1:$K$40</definedName>
    <definedName name="ADD_ON" localSheetId="42">[47]Tables!#REF!</definedName>
    <definedName name="ADD_ON" localSheetId="48">[47]Tables!#REF!</definedName>
    <definedName name="ADD_ON" localSheetId="46">[47]Tables!#REF!</definedName>
    <definedName name="ADD_ON" localSheetId="37">[47]Tables!#REF!</definedName>
    <definedName name="ADD_ON" localSheetId="38">[47]Tables!#REF!</definedName>
    <definedName name="ADD_ON" localSheetId="39">[47]Tables!#REF!</definedName>
    <definedName name="ADD_ON" localSheetId="22">[47]Tables!#REF!</definedName>
    <definedName name="ADD_ON" localSheetId="40">[47]Tables!#REF!</definedName>
    <definedName name="ADD_ON" localSheetId="36">[47]Tables!#REF!</definedName>
    <definedName name="ADD_ON">[47]Tables!#REF!</definedName>
    <definedName name="ADD_ON_FACTOR" localSheetId="42">[47]Tables!#REF!</definedName>
    <definedName name="ADD_ON_FACTOR" localSheetId="48">[47]Tables!#REF!</definedName>
    <definedName name="ADD_ON_FACTOR" localSheetId="46">[47]Tables!#REF!</definedName>
    <definedName name="ADD_ON_FACTOR" localSheetId="37">[47]Tables!#REF!</definedName>
    <definedName name="ADD_ON_FACTOR" localSheetId="38">[47]Tables!#REF!</definedName>
    <definedName name="ADD_ON_FACTOR" localSheetId="39">[47]Tables!#REF!</definedName>
    <definedName name="ADD_ON_FACTOR" localSheetId="22">[47]Tables!#REF!</definedName>
    <definedName name="ADD_ON_FACTOR" localSheetId="40">[47]Tables!#REF!</definedName>
    <definedName name="ADD_ON_FACTOR" localSheetId="36">[47]Tables!#REF!</definedName>
    <definedName name="ADD_ON_FACTOR">[47]Tables!#REF!</definedName>
    <definedName name="ADDITIONS" localSheetId="42">#REF!</definedName>
    <definedName name="ADDITIONS" localSheetId="48">#REF!</definedName>
    <definedName name="ADDITIONS" localSheetId="46">#REF!</definedName>
    <definedName name="ADDITIONS" localSheetId="37">#REF!</definedName>
    <definedName name="ADDITIONS" localSheetId="38">#REF!</definedName>
    <definedName name="ADDITIONS" localSheetId="39">#REF!</definedName>
    <definedName name="ADDITIONS" localSheetId="20">#REF!</definedName>
    <definedName name="ADDITIONS" localSheetId="22">#REF!</definedName>
    <definedName name="ADDITIONS" localSheetId="40">#REF!</definedName>
    <definedName name="ADDITIONS" localSheetId="36">#REF!</definedName>
    <definedName name="ADDITIONS" localSheetId="24">#REF!</definedName>
    <definedName name="ADDITIONS">#REF!</definedName>
    <definedName name="ADF">[48]Tables!$A$15:$D$19</definedName>
    <definedName name="adfgdfg" localSheetId="42">#REF!</definedName>
    <definedName name="adfgdfg" localSheetId="48">#REF!</definedName>
    <definedName name="adfgdfg" localSheetId="46">#REF!</definedName>
    <definedName name="adfgdfg" localSheetId="37">#REF!</definedName>
    <definedName name="adfgdfg" localSheetId="38">#REF!</definedName>
    <definedName name="adfgdfg" localSheetId="39">#REF!</definedName>
    <definedName name="adfgdfg" localSheetId="20">#REF!</definedName>
    <definedName name="adfgdfg" localSheetId="22">#REF!</definedName>
    <definedName name="adfgdfg" localSheetId="40">#REF!</definedName>
    <definedName name="adfgdfg" localSheetId="36">#REF!</definedName>
    <definedName name="adfgdfg" localSheetId="24">#REF!</definedName>
    <definedName name="adfgdfg">#REF!</definedName>
    <definedName name="adfgdfgfdg" localSheetId="42">'[49]LS-UAE'!#REF!</definedName>
    <definedName name="adfgdfgfdg" localSheetId="48">'[49]LS-UAE'!#REF!</definedName>
    <definedName name="adfgdfgfdg" localSheetId="46">'[49]LS-UAE'!#REF!</definedName>
    <definedName name="adfgdfgfdg" localSheetId="37">'[49]LS-UAE'!#REF!</definedName>
    <definedName name="adfgdfgfdg" localSheetId="38">'[49]LS-UAE'!#REF!</definedName>
    <definedName name="adfgdfgfdg" localSheetId="39">'[49]LS-UAE'!#REF!</definedName>
    <definedName name="adfgdfgfdg" localSheetId="22">'[49]LS-UAE'!#REF!</definedName>
    <definedName name="adfgdfgfdg" localSheetId="40">'[49]LS-UAE'!#REF!</definedName>
    <definedName name="adfgdfgfdg" localSheetId="36">'[49]LS-UAE'!#REF!</definedName>
    <definedName name="adfgdfgfdg">'[49]LS-UAE'!#REF!</definedName>
    <definedName name="adfgfdgadg">[50]Sheet4!$A$6</definedName>
    <definedName name="aDJUSTED_HAIRCUT">[47]Tables!$B$23:$E$45</definedName>
    <definedName name="ADM___SELIG_EXP" localSheetId="42">#REF!</definedName>
    <definedName name="ADM___SELIG_EXP" localSheetId="48">#REF!</definedName>
    <definedName name="ADM___SELIG_EXP" localSheetId="47">#REF!</definedName>
    <definedName name="ADM___SELIG_EXP" localSheetId="46">#REF!</definedName>
    <definedName name="ADM___SELIG_EXP" localSheetId="43">#REF!</definedName>
    <definedName name="ADM___SELIG_EXP" localSheetId="37">#REF!</definedName>
    <definedName name="ADM___SELIG_EXP" localSheetId="38">#REF!</definedName>
    <definedName name="ADM___SELIG_EXP" localSheetId="39">#REF!</definedName>
    <definedName name="ADM___SELIG_EXP" localSheetId="22">#REF!</definedName>
    <definedName name="ADM___SELIG_EXP" localSheetId="40">#REF!</definedName>
    <definedName name="ADM___SELIG_EXP" localSheetId="36">#REF!</definedName>
    <definedName name="ADM___SELIG_EXP">#REF!</definedName>
    <definedName name="Admin" localSheetId="42">#REF!</definedName>
    <definedName name="Admin" localSheetId="48">#REF!</definedName>
    <definedName name="Admin" localSheetId="46">#REF!</definedName>
    <definedName name="Admin" localSheetId="37">#REF!</definedName>
    <definedName name="Admin" localSheetId="38">#REF!</definedName>
    <definedName name="Admin" localSheetId="39">#REF!</definedName>
    <definedName name="Admin" localSheetId="20">#REF!</definedName>
    <definedName name="Admin" localSheetId="22">#REF!</definedName>
    <definedName name="Admin" localSheetId="40">#REF!</definedName>
    <definedName name="Admin" localSheetId="36">#REF!</definedName>
    <definedName name="Admin" localSheetId="24">#REF!</definedName>
    <definedName name="Admin">#REF!</definedName>
    <definedName name="ADV" localSheetId="42">[51]acct!#REF!</definedName>
    <definedName name="ADV" localSheetId="48">[51]acct!#REF!</definedName>
    <definedName name="ADV" localSheetId="47">[51]acct!#REF!</definedName>
    <definedName name="ADV" localSheetId="46">[51]acct!#REF!</definedName>
    <definedName name="ADV" localSheetId="43">[51]acct!#REF!</definedName>
    <definedName name="ADV" localSheetId="37">[51]acct!#REF!</definedName>
    <definedName name="ADV" localSheetId="38">[51]acct!#REF!</definedName>
    <definedName name="ADV" localSheetId="39">[51]acct!#REF!</definedName>
    <definedName name="ADV" localSheetId="22">[51]acct!#REF!</definedName>
    <definedName name="ADV" localSheetId="40">[51]acct!#REF!</definedName>
    <definedName name="ADV" localSheetId="36">[51]acct!#REF!</definedName>
    <definedName name="ADV">[51]acct!#REF!</definedName>
    <definedName name="ADV_TO_VENDOR" localSheetId="42">'[39]Adv to vendor'!#REF!</definedName>
    <definedName name="ADV_TO_VENDOR" localSheetId="48">'[39]Adv to vendor'!#REF!</definedName>
    <definedName name="ADV_TO_VENDOR" localSheetId="47">'[39]Adv to vendor'!#REF!</definedName>
    <definedName name="ADV_TO_VENDOR" localSheetId="46">'[39]Adv to vendor'!#REF!</definedName>
    <definedName name="ADV_TO_VENDOR" localSheetId="43">'[39]Adv to vendor'!#REF!</definedName>
    <definedName name="ADV_TO_VENDOR" localSheetId="37">'[39]Adv to vendor'!#REF!</definedName>
    <definedName name="ADV_TO_VENDOR" localSheetId="38">'[39]Adv to vendor'!#REF!</definedName>
    <definedName name="ADV_TO_VENDOR" localSheetId="39">'[39]Adv to vendor'!#REF!</definedName>
    <definedName name="ADV_TO_VENDOR" localSheetId="22">'[39]Adv to vendor'!#REF!</definedName>
    <definedName name="ADV_TO_VENDOR" localSheetId="40">'[39]Adv to vendor'!#REF!</definedName>
    <definedName name="ADV_TO_VENDOR" localSheetId="36">'[39]Adv to vendor'!#REF!</definedName>
    <definedName name="ADV_TO_VENDOR">'[39]Adv to vendor'!#REF!</definedName>
    <definedName name="ADVANCE_TAX" localSheetId="42">#REF!</definedName>
    <definedName name="ADVANCE_TAX" localSheetId="48">#REF!</definedName>
    <definedName name="ADVANCE_TAX" localSheetId="47">#REF!</definedName>
    <definedName name="ADVANCE_TAX" localSheetId="46">#REF!</definedName>
    <definedName name="ADVANCE_TAX" localSheetId="43">#REF!</definedName>
    <definedName name="ADVANCE_TAX" localSheetId="37">#REF!</definedName>
    <definedName name="ADVANCE_TAX" localSheetId="38">#REF!</definedName>
    <definedName name="ADVANCE_TAX" localSheetId="39">#REF!</definedName>
    <definedName name="ADVANCE_TAX" localSheetId="22">#REF!</definedName>
    <definedName name="ADVANCE_TAX" localSheetId="40">#REF!</definedName>
    <definedName name="ADVANCE_TAX" localSheetId="36">#REF!</definedName>
    <definedName name="ADVANCE_TAX">#REF!</definedName>
    <definedName name="AED" localSheetId="42">#REF!</definedName>
    <definedName name="AED" localSheetId="48">#REF!</definedName>
    <definedName name="AED" localSheetId="46">#REF!</definedName>
    <definedName name="AED" localSheetId="43">#REF!</definedName>
    <definedName name="AED" localSheetId="37">#REF!</definedName>
    <definedName name="AED" localSheetId="38">#REF!</definedName>
    <definedName name="AED" localSheetId="39">#REF!</definedName>
    <definedName name="AED" localSheetId="20">#REF!</definedName>
    <definedName name="AED" localSheetId="22">#REF!</definedName>
    <definedName name="AED" localSheetId="40">#REF!</definedName>
    <definedName name="AED" localSheetId="36">#REF!</definedName>
    <definedName name="AED" localSheetId="24">#REF!</definedName>
    <definedName name="AED">#REF!</definedName>
    <definedName name="af" localSheetId="42">#REF!</definedName>
    <definedName name="af" localSheetId="48">#REF!</definedName>
    <definedName name="af" localSheetId="46">#REF!</definedName>
    <definedName name="af" localSheetId="37">#REF!</definedName>
    <definedName name="af" localSheetId="38">#REF!</definedName>
    <definedName name="af" localSheetId="39">#REF!</definedName>
    <definedName name="af" localSheetId="20">#REF!</definedName>
    <definedName name="af" localSheetId="22">#REF!</definedName>
    <definedName name="af" localSheetId="40">#REF!</definedName>
    <definedName name="af" localSheetId="36">#REF!</definedName>
    <definedName name="af" localSheetId="24">#REF!</definedName>
    <definedName name="af">#REF!</definedName>
    <definedName name="affair" localSheetId="42">[52]BSDOMOVS!#REF!</definedName>
    <definedName name="affair" localSheetId="48">[52]BSDOMOVS!#REF!</definedName>
    <definedName name="affair" localSheetId="47">[52]BSDOMOVS!#REF!</definedName>
    <definedName name="affair" localSheetId="46">[52]BSDOMOVS!#REF!</definedName>
    <definedName name="affair" localSheetId="43">[52]BSDOMOVS!#REF!</definedName>
    <definedName name="affair" localSheetId="37">[52]BSDOMOVS!#REF!</definedName>
    <definedName name="affair" localSheetId="38">[52]BSDOMOVS!#REF!</definedName>
    <definedName name="affair" localSheetId="39">[52]BSDOMOVS!#REF!</definedName>
    <definedName name="affair" localSheetId="22">[52]BSDOMOVS!#REF!</definedName>
    <definedName name="affair" localSheetId="40">[52]BSDOMOVS!#REF!</definedName>
    <definedName name="affair" localSheetId="36">[52]BSDOMOVS!#REF!</definedName>
    <definedName name="affair">[52]BSDOMOVS!#REF!</definedName>
    <definedName name="afsdf" hidden="1">#REF!</definedName>
    <definedName name="ag" localSheetId="42">#REF!</definedName>
    <definedName name="ag" localSheetId="48">#REF!</definedName>
    <definedName name="ag" localSheetId="46">#REF!</definedName>
    <definedName name="ag" localSheetId="37">#REF!</definedName>
    <definedName name="ag" localSheetId="38">#REF!</definedName>
    <definedName name="ag" localSheetId="39">#REF!</definedName>
    <definedName name="ag" localSheetId="20">#REF!</definedName>
    <definedName name="ag" localSheetId="22">#REF!</definedName>
    <definedName name="ag" localSheetId="40">#REF!</definedName>
    <definedName name="ag" localSheetId="36">#REF!</definedName>
    <definedName name="ag" localSheetId="24">#REF!</definedName>
    <definedName name="ag">#REF!</definedName>
    <definedName name="ak" localSheetId="42">#REF!</definedName>
    <definedName name="ak" localSheetId="48">#REF!</definedName>
    <definedName name="ak" localSheetId="46">#REF!</definedName>
    <definedName name="ak" localSheetId="43">#REF!</definedName>
    <definedName name="ak" localSheetId="37">#REF!</definedName>
    <definedName name="ak" localSheetId="38">#REF!</definedName>
    <definedName name="ak" localSheetId="39">#REF!</definedName>
    <definedName name="ak" localSheetId="22">#REF!</definedName>
    <definedName name="ak" localSheetId="40">#REF!</definedName>
    <definedName name="ak" localSheetId="36">#REF!</definedName>
    <definedName name="ak">#REF!</definedName>
    <definedName name="AKK" localSheetId="42" hidden="1">{"'CALL MONEY'!$K$53"}</definedName>
    <definedName name="AKK" localSheetId="47" hidden="1">{"'CALL MONEY'!$K$53"}</definedName>
    <definedName name="AKK" localSheetId="46" hidden="1">{"'CALL MONEY'!$K$53"}</definedName>
    <definedName name="AKK" localSheetId="40" hidden="1">{"'CALL MONEY'!$K$53"}</definedName>
    <definedName name="AKK" hidden="1">{"'CALL MONEY'!$K$53"}</definedName>
    <definedName name="alco" localSheetId="42">#REF!</definedName>
    <definedName name="alco" localSheetId="48">#REF!</definedName>
    <definedName name="alco" localSheetId="46">#REF!</definedName>
    <definedName name="alco" localSheetId="43">#REF!</definedName>
    <definedName name="alco" localSheetId="37">#REF!</definedName>
    <definedName name="alco" localSheetId="38">#REF!</definedName>
    <definedName name="alco" localSheetId="39">#REF!</definedName>
    <definedName name="alco" localSheetId="20">#REF!</definedName>
    <definedName name="alco" localSheetId="22">#REF!</definedName>
    <definedName name="alco" localSheetId="40">#REF!</definedName>
    <definedName name="alco" localSheetId="36">#REF!</definedName>
    <definedName name="alco" localSheetId="24">#REF!</definedName>
    <definedName name="alco">#REF!</definedName>
    <definedName name="alco2" localSheetId="42" hidden="1">{"'CALL MONEY'!$K$53"}</definedName>
    <definedName name="alco2" localSheetId="20" hidden="1">{"'CALL MONEY'!$K$53"}</definedName>
    <definedName name="alco2" localSheetId="22" hidden="1">{"'CALL MONEY'!$K$53"}</definedName>
    <definedName name="alco2" localSheetId="40" hidden="1">{"'CALL MONEY'!$K$53"}</definedName>
    <definedName name="alco2" localSheetId="36" hidden="1">{"'CALL MONEY'!$K$53"}</definedName>
    <definedName name="alco2" hidden="1">{"'CALL MONEY'!$K$53"}</definedName>
    <definedName name="Amount" localSheetId="42">#REF!</definedName>
    <definedName name="Amount" localSheetId="16">#REF!</definedName>
    <definedName name="Amount" localSheetId="48">#REF!</definedName>
    <definedName name="Amount" localSheetId="47">#REF!</definedName>
    <definedName name="Amount" localSheetId="46">#REF!</definedName>
    <definedName name="Amount" localSheetId="43">#REF!</definedName>
    <definedName name="Amount" localSheetId="44">#REF!</definedName>
    <definedName name="Amount" localSheetId="37">#REF!</definedName>
    <definedName name="Amount" localSheetId="38">#REF!</definedName>
    <definedName name="Amount" localSheetId="39">#REF!</definedName>
    <definedName name="Amount" localSheetId="35">#REF!</definedName>
    <definedName name="Amount" localSheetId="19">#REF!</definedName>
    <definedName name="Amount" localSheetId="20">#REF!</definedName>
    <definedName name="Amount" localSheetId="22">#REF!</definedName>
    <definedName name="Amount" localSheetId="40">#REF!</definedName>
    <definedName name="Amount" localSheetId="36">#REF!</definedName>
    <definedName name="Amount" localSheetId="24">#REF!</definedName>
    <definedName name="Amount" localSheetId="27">#REF!</definedName>
    <definedName name="Amount" localSheetId="13">#REF!</definedName>
    <definedName name="Amount" localSheetId="25">#REF!</definedName>
    <definedName name="Amount" localSheetId="7">#REF!</definedName>
    <definedName name="Amount" localSheetId="8">#REF!</definedName>
    <definedName name="Amount" localSheetId="34">#REF!</definedName>
    <definedName name="Amount" localSheetId="33">#REF!</definedName>
    <definedName name="Amount">#REF!</definedName>
    <definedName name="Analysis" localSheetId="42">#REF!</definedName>
    <definedName name="Analysis" localSheetId="48">#REF!</definedName>
    <definedName name="Analysis" localSheetId="46">#REF!</definedName>
    <definedName name="Analysis" localSheetId="37">#REF!</definedName>
    <definedName name="Analysis" localSheetId="38">#REF!</definedName>
    <definedName name="Analysis" localSheetId="39">#REF!</definedName>
    <definedName name="Analysis" localSheetId="20">#REF!</definedName>
    <definedName name="Analysis" localSheetId="22">#REF!</definedName>
    <definedName name="Analysis" localSheetId="40">#REF!</definedName>
    <definedName name="Analysis" localSheetId="36">#REF!</definedName>
    <definedName name="Analysis" localSheetId="24">#REF!</definedName>
    <definedName name="Analysis">#REF!</definedName>
    <definedName name="APAGE1" localSheetId="42">#REF!</definedName>
    <definedName name="APAGE1" localSheetId="48">#REF!</definedName>
    <definedName name="APAGE1" localSheetId="47">#REF!</definedName>
    <definedName name="APAGE1" localSheetId="46">#REF!</definedName>
    <definedName name="APAGE1" localSheetId="43">#REF!</definedName>
    <definedName name="APAGE1" localSheetId="37">#REF!</definedName>
    <definedName name="APAGE1" localSheetId="38">#REF!</definedName>
    <definedName name="APAGE1" localSheetId="39">#REF!</definedName>
    <definedName name="APAGE1" localSheetId="20">#REF!</definedName>
    <definedName name="APAGE1" localSheetId="22">#REF!</definedName>
    <definedName name="APAGE1" localSheetId="40">#REF!</definedName>
    <definedName name="APAGE1" localSheetId="36">#REF!</definedName>
    <definedName name="APAGE1" localSheetId="24">#REF!</definedName>
    <definedName name="APAGE1">#REF!</definedName>
    <definedName name="APAGE2" localSheetId="42">#REF!</definedName>
    <definedName name="APAGE2" localSheetId="48">#REF!</definedName>
    <definedName name="APAGE2" localSheetId="47">#REF!</definedName>
    <definedName name="APAGE2" localSheetId="46">#REF!</definedName>
    <definedName name="APAGE2" localSheetId="43">#REF!</definedName>
    <definedName name="APAGE2" localSheetId="37">#REF!</definedName>
    <definedName name="APAGE2" localSheetId="38">#REF!</definedName>
    <definedName name="APAGE2" localSheetId="39">#REF!</definedName>
    <definedName name="APAGE2" localSheetId="20">#REF!</definedName>
    <definedName name="APAGE2" localSheetId="22">#REF!</definedName>
    <definedName name="APAGE2" localSheetId="40">#REF!</definedName>
    <definedName name="APAGE2" localSheetId="36">#REF!</definedName>
    <definedName name="APAGE2" localSheetId="24">#REF!</definedName>
    <definedName name="APAGE2">#REF!</definedName>
    <definedName name="APAGE3" localSheetId="42">#REF!</definedName>
    <definedName name="APAGE3" localSheetId="48">#REF!</definedName>
    <definedName name="APAGE3" localSheetId="47">#REF!</definedName>
    <definedName name="APAGE3" localSheetId="46">#REF!</definedName>
    <definedName name="APAGE3" localSheetId="43">#REF!</definedName>
    <definedName name="APAGE3" localSheetId="37">#REF!</definedName>
    <definedName name="APAGE3" localSheetId="38">#REF!</definedName>
    <definedName name="APAGE3" localSheetId="39">#REF!</definedName>
    <definedName name="APAGE3" localSheetId="20">#REF!</definedName>
    <definedName name="APAGE3" localSheetId="22">#REF!</definedName>
    <definedName name="APAGE3" localSheetId="40">#REF!</definedName>
    <definedName name="APAGE3" localSheetId="36">#REF!</definedName>
    <definedName name="APAGE3" localSheetId="24">#REF!</definedName>
    <definedName name="APAGE3">#REF!</definedName>
    <definedName name="APAGE4" localSheetId="42">#REF!</definedName>
    <definedName name="APAGE4" localSheetId="48">#REF!</definedName>
    <definedName name="APAGE4" localSheetId="47">#REF!</definedName>
    <definedName name="APAGE4" localSheetId="46">#REF!</definedName>
    <definedName name="APAGE4" localSheetId="43">#REF!</definedName>
    <definedName name="APAGE4" localSheetId="37">#REF!</definedName>
    <definedName name="APAGE4" localSheetId="38">#REF!</definedName>
    <definedName name="APAGE4" localSheetId="39">#REF!</definedName>
    <definedName name="APAGE4" localSheetId="20">#REF!</definedName>
    <definedName name="APAGE4" localSheetId="22">#REF!</definedName>
    <definedName name="APAGE4" localSheetId="40">#REF!</definedName>
    <definedName name="APAGE4" localSheetId="36">#REF!</definedName>
    <definedName name="APAGE4" localSheetId="24">#REF!</definedName>
    <definedName name="APAGE4">#REF!</definedName>
    <definedName name="approved_summary">'[53]CARs'' 99 Summary Info. (B&amp;A)'!$B$54:$Y$105</definedName>
    <definedName name="Approved98" localSheetId="42">#REF!</definedName>
    <definedName name="Approved98" localSheetId="48">#REF!</definedName>
    <definedName name="Approved98" localSheetId="46">#REF!</definedName>
    <definedName name="Approved98" localSheetId="43">#REF!</definedName>
    <definedName name="Approved98" localSheetId="37">#REF!</definedName>
    <definedName name="Approved98" localSheetId="38">#REF!</definedName>
    <definedName name="Approved98" localSheetId="39">#REF!</definedName>
    <definedName name="Approved98" localSheetId="22">#REF!</definedName>
    <definedName name="Approved98" localSheetId="40">#REF!</definedName>
    <definedName name="Approved98" localSheetId="36">#REF!</definedName>
    <definedName name="Approved98">#REF!</definedName>
    <definedName name="ApprovedCARs98" localSheetId="42">#REF!</definedName>
    <definedName name="ApprovedCARs98" localSheetId="48">#REF!</definedName>
    <definedName name="ApprovedCARs98" localSheetId="46">#REF!</definedName>
    <definedName name="ApprovedCARs98" localSheetId="43">#REF!</definedName>
    <definedName name="ApprovedCARs98" localSheetId="37">#REF!</definedName>
    <definedName name="ApprovedCARs98" localSheetId="38">#REF!</definedName>
    <definedName name="ApprovedCARs98" localSheetId="39">#REF!</definedName>
    <definedName name="ApprovedCARs98" localSheetId="22">#REF!</definedName>
    <definedName name="ApprovedCARs98" localSheetId="40">#REF!</definedName>
    <definedName name="ApprovedCARs98" localSheetId="36">#REF!</definedName>
    <definedName name="ApprovedCARs98">#REF!</definedName>
    <definedName name="apr00" localSheetId="42">#REF!</definedName>
    <definedName name="apr00" localSheetId="48">#REF!</definedName>
    <definedName name="apr00" localSheetId="46">#REF!</definedName>
    <definedName name="apr00" localSheetId="43">#REF!</definedName>
    <definedName name="apr00" localSheetId="37">#REF!</definedName>
    <definedName name="apr00" localSheetId="38">#REF!</definedName>
    <definedName name="apr00" localSheetId="39">#REF!</definedName>
    <definedName name="apr00" localSheetId="22">#REF!</definedName>
    <definedName name="apr00" localSheetId="40">#REF!</definedName>
    <definedName name="apr00" localSheetId="36">#REF!</definedName>
    <definedName name="apr00">#REF!</definedName>
    <definedName name="aqw" localSheetId="42">[54]ProfitProv!#REF!</definedName>
    <definedName name="aqw" localSheetId="48">[54]ProfitProv!#REF!</definedName>
    <definedName name="aqw" localSheetId="47">[54]ProfitProv!#REF!</definedName>
    <definedName name="aqw" localSheetId="46">[54]ProfitProv!#REF!</definedName>
    <definedName name="aqw" localSheetId="43">[54]ProfitProv!#REF!</definedName>
    <definedName name="aqw" localSheetId="37">[54]ProfitProv!#REF!</definedName>
    <definedName name="aqw" localSheetId="38">[54]ProfitProv!#REF!</definedName>
    <definedName name="aqw" localSheetId="39">[54]ProfitProv!#REF!</definedName>
    <definedName name="aqw" localSheetId="22">[54]ProfitProv!#REF!</definedName>
    <definedName name="aqw" localSheetId="40">[54]ProfitProv!#REF!</definedName>
    <definedName name="aqw" localSheetId="36">[54]ProfitProv!#REF!</definedName>
    <definedName name="aqw">[54]ProfitProv!#REF!</definedName>
    <definedName name="ARA_Threshold" localSheetId="42">'[55]Lead (2) DEC 11-H'!$O$2</definedName>
    <definedName name="ARA_Threshold" localSheetId="16">'Lead (2) DEC 11-H'!$O$2</definedName>
    <definedName name="ARA_Threshold" localSheetId="48">#REF!</definedName>
    <definedName name="ARA_Threshold" localSheetId="47">#REF!</definedName>
    <definedName name="ARA_Threshold" localSheetId="46">#REF!</definedName>
    <definedName name="ARA_Threshold" localSheetId="43">#REF!</definedName>
    <definedName name="ARA_Threshold" localSheetId="44">'Lead (2) DEC 11-H'!$O$2</definedName>
    <definedName name="ARA_Threshold" localSheetId="37">#REF!</definedName>
    <definedName name="ARA_Threshold" localSheetId="38">#REF!</definedName>
    <definedName name="ARA_Threshold" localSheetId="39">#REF!</definedName>
    <definedName name="ARA_Threshold" localSheetId="17">'Lead (2) DEC 11-H'!$O$2</definedName>
    <definedName name="ARA_Threshold" localSheetId="22">[56]Lead!$O$2</definedName>
    <definedName name="ARA_Threshold" localSheetId="36">[56]Lead!$O$2</definedName>
    <definedName name="ARA_Threshold" localSheetId="18">'Lead (2) DEC 11-H'!$O$2</definedName>
    <definedName name="ARA_Threshold" localSheetId="14">'Lead (2) DEC 11-H'!$O$2</definedName>
    <definedName name="ARA_Threshold" localSheetId="27">'Lead (2) DEC 11-H'!$O$2</definedName>
    <definedName name="ARA_Threshold" localSheetId="31">'Lead (2) DEC 11-H'!$O$2</definedName>
    <definedName name="ARA_Threshold" localSheetId="15">'Lead (2) DEC 11-H'!$O$2</definedName>
    <definedName name="ARA_Threshold" localSheetId="32">'Lead (2) DEC 11-H'!$O$2</definedName>
    <definedName name="ARA_Threshold" localSheetId="26">'Lead (2) DEC 11-H'!$O$2</definedName>
    <definedName name="ARA_Threshold" localSheetId="28">'Lead (2) DEC 11-H'!$O$2</definedName>
    <definedName name="ARA_Threshold" localSheetId="55">'Lead (2) DEC 11-H'!$O$2</definedName>
    <definedName name="ARA_Threshold" localSheetId="12">'Lead (2) DEC 11-H'!$O$2</definedName>
    <definedName name="ARA_Threshold" localSheetId="7">#REF!</definedName>
    <definedName name="ARA_Threshold" localSheetId="8">#REF!</definedName>
    <definedName name="ARA_Threshold" localSheetId="11">'Lead (2) DEC 11-H'!$O$2</definedName>
    <definedName name="ARA_Threshold">'Lead December'!$O$2</definedName>
    <definedName name="ARA_Threshold_1" localSheetId="42">#REF!</definedName>
    <definedName name="ARA_Threshold_1" localSheetId="48">#REF!</definedName>
    <definedName name="ARA_Threshold_1" localSheetId="46">#REF!</definedName>
    <definedName name="ARA_Threshold_1" localSheetId="43">#REF!</definedName>
    <definedName name="ARA_Threshold_1" localSheetId="37">#REF!</definedName>
    <definedName name="ARA_Threshold_1" localSheetId="38">#REF!</definedName>
    <definedName name="ARA_Threshold_1" localSheetId="39">#REF!</definedName>
    <definedName name="ARA_Threshold_1" localSheetId="22">#REF!</definedName>
    <definedName name="ARA_Threshold_1" localSheetId="40">#REF!</definedName>
    <definedName name="ARA_Threshold_1" localSheetId="36">#REF!</definedName>
    <definedName name="ARA_Threshold_1">#REF!</definedName>
    <definedName name="ARA_Threshold_20" localSheetId="42">#REF!</definedName>
    <definedName name="ARA_Threshold_20" localSheetId="48">#REF!</definedName>
    <definedName name="ARA_Threshold_20" localSheetId="46">#REF!</definedName>
    <definedName name="ARA_Threshold_20" localSheetId="43">#REF!</definedName>
    <definedName name="ARA_Threshold_20" localSheetId="37">#REF!</definedName>
    <definedName name="ARA_Threshold_20" localSheetId="38">#REF!</definedName>
    <definedName name="ARA_Threshold_20" localSheetId="39">#REF!</definedName>
    <definedName name="ARA_Threshold_20" localSheetId="22">#REF!</definedName>
    <definedName name="ARA_Threshold_20" localSheetId="40">#REF!</definedName>
    <definedName name="ARA_Threshold_20" localSheetId="36">#REF!</definedName>
    <definedName name="ARA_Threshold_20">#REF!</definedName>
    <definedName name="ARA_Threshold_21" localSheetId="42">#REF!</definedName>
    <definedName name="ARA_Threshold_21" localSheetId="48">#REF!</definedName>
    <definedName name="ARA_Threshold_21" localSheetId="46">#REF!</definedName>
    <definedName name="ARA_Threshold_21" localSheetId="43">#REF!</definedName>
    <definedName name="ARA_Threshold_21" localSheetId="37">#REF!</definedName>
    <definedName name="ARA_Threshold_21" localSheetId="38">#REF!</definedName>
    <definedName name="ARA_Threshold_21" localSheetId="39">#REF!</definedName>
    <definedName name="ARA_Threshold_21" localSheetId="22">#REF!</definedName>
    <definedName name="ARA_Threshold_21" localSheetId="40">#REF!</definedName>
    <definedName name="ARA_Threshold_21" localSheetId="36">#REF!</definedName>
    <definedName name="ARA_Threshold_21">#REF!</definedName>
    <definedName name="ARA_Threshold_23" localSheetId="42">#REF!</definedName>
    <definedName name="ARA_Threshold_23" localSheetId="48">#REF!</definedName>
    <definedName name="ARA_Threshold_23" localSheetId="46">#REF!</definedName>
    <definedName name="ARA_Threshold_23" localSheetId="43">#REF!</definedName>
    <definedName name="ARA_Threshold_23" localSheetId="37">#REF!</definedName>
    <definedName name="ARA_Threshold_23" localSheetId="38">#REF!</definedName>
    <definedName name="ARA_Threshold_23" localSheetId="39">#REF!</definedName>
    <definedName name="ARA_Threshold_23" localSheetId="22">#REF!</definedName>
    <definedName name="ARA_Threshold_23" localSheetId="40">#REF!</definedName>
    <definedName name="ARA_Threshold_23" localSheetId="36">#REF!</definedName>
    <definedName name="ARA_Threshold_23">#REF!</definedName>
    <definedName name="ARA_Threshold_5" localSheetId="42">#REF!</definedName>
    <definedName name="ARA_Threshold_5" localSheetId="48">#REF!</definedName>
    <definedName name="ARA_Threshold_5" localSheetId="46">#REF!</definedName>
    <definedName name="ARA_Threshold_5" localSheetId="43">#REF!</definedName>
    <definedName name="ARA_Threshold_5" localSheetId="37">#REF!</definedName>
    <definedName name="ARA_Threshold_5" localSheetId="38">#REF!</definedName>
    <definedName name="ARA_Threshold_5" localSheetId="39">#REF!</definedName>
    <definedName name="ARA_Threshold_5" localSheetId="22">#REF!</definedName>
    <definedName name="ARA_Threshold_5" localSheetId="40">#REF!</definedName>
    <definedName name="ARA_Threshold_5" localSheetId="36">#REF!</definedName>
    <definedName name="ARA_Threshold_5">#REF!</definedName>
    <definedName name="ARA_Threshold_8" localSheetId="42">#REF!</definedName>
    <definedName name="ARA_Threshold_8" localSheetId="48">#REF!</definedName>
    <definedName name="ARA_Threshold_8" localSheetId="46">#REF!</definedName>
    <definedName name="ARA_Threshold_8" localSheetId="43">#REF!</definedName>
    <definedName name="ARA_Threshold_8" localSheetId="37">#REF!</definedName>
    <definedName name="ARA_Threshold_8" localSheetId="38">#REF!</definedName>
    <definedName name="ARA_Threshold_8" localSheetId="39">#REF!</definedName>
    <definedName name="ARA_Threshold_8" localSheetId="22">#REF!</definedName>
    <definedName name="ARA_Threshold_8" localSheetId="40">#REF!</definedName>
    <definedName name="ARA_Threshold_8" localSheetId="36">#REF!</definedName>
    <definedName name="ARA_Threshold_8">#REF!</definedName>
    <definedName name="ARP_Threshold" localSheetId="42">'[55]Lead (2) DEC 11-H'!$N$2</definedName>
    <definedName name="ARP_Threshold" localSheetId="16">'Lead (2) DEC 11-H'!$N$2</definedName>
    <definedName name="ARP_Threshold" localSheetId="48">#REF!</definedName>
    <definedName name="ARP_Threshold" localSheetId="47">#REF!</definedName>
    <definedName name="ARP_Threshold" localSheetId="46">#REF!</definedName>
    <definedName name="ARP_Threshold" localSheetId="43">#REF!</definedName>
    <definedName name="ARP_Threshold" localSheetId="44">'Lead (2) DEC 11-H'!$N$2</definedName>
    <definedName name="ARP_Threshold" localSheetId="37">#REF!</definedName>
    <definedName name="ARP_Threshold" localSheetId="38">#REF!</definedName>
    <definedName name="ARP_Threshold" localSheetId="39">#REF!</definedName>
    <definedName name="ARP_Threshold" localSheetId="17">'Lead (2) DEC 11-H'!$N$2</definedName>
    <definedName name="ARP_Threshold" localSheetId="22">[56]Lead!$N$2</definedName>
    <definedName name="ARP_Threshold" localSheetId="36">[56]Lead!$N$2</definedName>
    <definedName name="ARP_Threshold" localSheetId="18">'Lead (2) DEC 11-H'!$N$2</definedName>
    <definedName name="ARP_Threshold" localSheetId="14">'Lead (2) DEC 11-H'!$N$2</definedName>
    <definedName name="ARP_Threshold" localSheetId="27">'Lead (2) DEC 11-H'!$N$2</definedName>
    <definedName name="ARP_Threshold" localSheetId="31">'Lead (2) DEC 11-H'!$N$2</definedName>
    <definedName name="ARP_Threshold" localSheetId="15">'Lead (2) DEC 11-H'!$N$2</definedName>
    <definedName name="ARP_Threshold" localSheetId="32">'Lead (2) DEC 11-H'!$N$2</definedName>
    <definedName name="ARP_Threshold" localSheetId="26">'Lead (2) DEC 11-H'!$N$2</definedName>
    <definedName name="ARP_Threshold" localSheetId="28">'Lead (2) DEC 11-H'!$N$2</definedName>
    <definedName name="ARP_Threshold" localSheetId="55">'Lead (2) DEC 11-H'!$N$2</definedName>
    <definedName name="ARP_Threshold" localSheetId="12">'Lead (2) DEC 11-H'!$N$2</definedName>
    <definedName name="ARP_Threshold" localSheetId="7">#REF!</definedName>
    <definedName name="ARP_Threshold" localSheetId="8">#REF!</definedName>
    <definedName name="ARP_Threshold" localSheetId="11">'Lead (2) DEC 11-H'!$N$2</definedName>
    <definedName name="ARP_Threshold">'Lead December'!$N$2</definedName>
    <definedName name="ARP_Threshold_1" localSheetId="42">#REF!</definedName>
    <definedName name="ARP_Threshold_1" localSheetId="48">#REF!</definedName>
    <definedName name="ARP_Threshold_1" localSheetId="46">#REF!</definedName>
    <definedName name="ARP_Threshold_1" localSheetId="43">#REF!</definedName>
    <definedName name="ARP_Threshold_1" localSheetId="37">#REF!</definedName>
    <definedName name="ARP_Threshold_1" localSheetId="38">#REF!</definedName>
    <definedName name="ARP_Threshold_1" localSheetId="39">#REF!</definedName>
    <definedName name="ARP_Threshold_1" localSheetId="22">#REF!</definedName>
    <definedName name="ARP_Threshold_1" localSheetId="40">#REF!</definedName>
    <definedName name="ARP_Threshold_1" localSheetId="36">#REF!</definedName>
    <definedName name="ARP_Threshold_1">#REF!</definedName>
    <definedName name="ARP_Threshold_20" localSheetId="42">#REF!</definedName>
    <definedName name="ARP_Threshold_20" localSheetId="48">#REF!</definedName>
    <definedName name="ARP_Threshold_20" localSheetId="46">#REF!</definedName>
    <definedName name="ARP_Threshold_20" localSheetId="43">#REF!</definedName>
    <definedName name="ARP_Threshold_20" localSheetId="37">#REF!</definedName>
    <definedName name="ARP_Threshold_20" localSheetId="38">#REF!</definedName>
    <definedName name="ARP_Threshold_20" localSheetId="39">#REF!</definedName>
    <definedName name="ARP_Threshold_20" localSheetId="22">#REF!</definedName>
    <definedName name="ARP_Threshold_20" localSheetId="40">#REF!</definedName>
    <definedName name="ARP_Threshold_20" localSheetId="36">#REF!</definedName>
    <definedName name="ARP_Threshold_20">#REF!</definedName>
    <definedName name="ARP_Threshold_21" localSheetId="42">#REF!</definedName>
    <definedName name="ARP_Threshold_21" localSheetId="48">#REF!</definedName>
    <definedName name="ARP_Threshold_21" localSheetId="46">#REF!</definedName>
    <definedName name="ARP_Threshold_21" localSheetId="43">#REF!</definedName>
    <definedName name="ARP_Threshold_21" localSheetId="37">#REF!</definedName>
    <definedName name="ARP_Threshold_21" localSheetId="38">#REF!</definedName>
    <definedName name="ARP_Threshold_21" localSheetId="39">#REF!</definedName>
    <definedName name="ARP_Threshold_21" localSheetId="22">#REF!</definedName>
    <definedName name="ARP_Threshold_21" localSheetId="40">#REF!</definedName>
    <definedName name="ARP_Threshold_21" localSheetId="36">#REF!</definedName>
    <definedName name="ARP_Threshold_21">#REF!</definedName>
    <definedName name="ARP_Threshold_23" localSheetId="42">#REF!</definedName>
    <definedName name="ARP_Threshold_23" localSheetId="48">#REF!</definedName>
    <definedName name="ARP_Threshold_23" localSheetId="46">#REF!</definedName>
    <definedName name="ARP_Threshold_23" localSheetId="43">#REF!</definedName>
    <definedName name="ARP_Threshold_23" localSheetId="37">#REF!</definedName>
    <definedName name="ARP_Threshold_23" localSheetId="38">#REF!</definedName>
    <definedName name="ARP_Threshold_23" localSheetId="39">#REF!</definedName>
    <definedName name="ARP_Threshold_23" localSheetId="22">#REF!</definedName>
    <definedName name="ARP_Threshold_23" localSheetId="40">#REF!</definedName>
    <definedName name="ARP_Threshold_23" localSheetId="36">#REF!</definedName>
    <definedName name="ARP_Threshold_23">#REF!</definedName>
    <definedName name="ARP_Threshold_5" localSheetId="42">#REF!</definedName>
    <definedName name="ARP_Threshold_5" localSheetId="48">#REF!</definedName>
    <definedName name="ARP_Threshold_5" localSheetId="46">#REF!</definedName>
    <definedName name="ARP_Threshold_5" localSheetId="43">#REF!</definedName>
    <definedName name="ARP_Threshold_5" localSheetId="37">#REF!</definedName>
    <definedName name="ARP_Threshold_5" localSheetId="38">#REF!</definedName>
    <definedName name="ARP_Threshold_5" localSheetId="39">#REF!</definedName>
    <definedName name="ARP_Threshold_5" localSheetId="22">#REF!</definedName>
    <definedName name="ARP_Threshold_5" localSheetId="40">#REF!</definedName>
    <definedName name="ARP_Threshold_5" localSheetId="36">#REF!</definedName>
    <definedName name="ARP_Threshold_5">#REF!</definedName>
    <definedName name="ARP_Threshold_8" localSheetId="42">#REF!</definedName>
    <definedName name="ARP_Threshold_8" localSheetId="48">#REF!</definedName>
    <definedName name="ARP_Threshold_8" localSheetId="46">#REF!</definedName>
    <definedName name="ARP_Threshold_8" localSheetId="43">#REF!</definedName>
    <definedName name="ARP_Threshold_8" localSheetId="37">#REF!</definedName>
    <definedName name="ARP_Threshold_8" localSheetId="38">#REF!</definedName>
    <definedName name="ARP_Threshold_8" localSheetId="39">#REF!</definedName>
    <definedName name="ARP_Threshold_8" localSheetId="22">#REF!</definedName>
    <definedName name="ARP_Threshold_8" localSheetId="40">#REF!</definedName>
    <definedName name="ARP_Threshold_8" localSheetId="36">#REF!</definedName>
    <definedName name="ARP_Threshold_8">#REF!</definedName>
    <definedName name="as" localSheetId="42" hidden="1">{"PAGE1",#N/A,FALSE,"Sheet1";"PAGE2",#N/A,FALSE,"Sheet1"}</definedName>
    <definedName name="as" localSheetId="48">[51]acct!#REF!</definedName>
    <definedName name="as" localSheetId="47">[51]acct!#REF!</definedName>
    <definedName name="as" localSheetId="46">[51]acct!#REF!</definedName>
    <definedName name="as" localSheetId="43">[51]acct!#REF!</definedName>
    <definedName name="as" localSheetId="37">[51]acct!#REF!</definedName>
    <definedName name="as" localSheetId="38">[51]acct!#REF!</definedName>
    <definedName name="as" localSheetId="39">[51]acct!#REF!</definedName>
    <definedName name="as" localSheetId="20" hidden="1">{"PAGE1",#N/A,FALSE,"Sheet1";"PAGE2",#N/A,FALSE,"Sheet1"}</definedName>
    <definedName name="as" localSheetId="22" hidden="1">{"PAGE1",#N/A,FALSE,"Sheet1";"PAGE2",#N/A,FALSE,"Sheet1"}</definedName>
    <definedName name="as" localSheetId="40" hidden="1">{"PAGE1",#N/A,FALSE,"Sheet1";"PAGE2",#N/A,FALSE,"Sheet1"}</definedName>
    <definedName name="as" localSheetId="36" hidden="1">{"PAGE1",#N/A,FALSE,"Sheet1";"PAGE2",#N/A,FALSE,"Sheet1"}</definedName>
    <definedName name="as" hidden="1">{"PAGE1",#N/A,FALSE,"Sheet1";"PAGE2",#N/A,FALSE,"Sheet1"}</definedName>
    <definedName name="as_per_real_gain_working" localSheetId="42" hidden="1">#REF!</definedName>
    <definedName name="as_per_real_gain_working" localSheetId="48" hidden="1">#REF!</definedName>
    <definedName name="as_per_real_gain_working" localSheetId="46" hidden="1">#REF!</definedName>
    <definedName name="as_per_real_gain_working" localSheetId="37" hidden="1">#REF!</definedName>
    <definedName name="as_per_real_gain_working" localSheetId="38" hidden="1">#REF!</definedName>
    <definedName name="as_per_real_gain_working" localSheetId="39" hidden="1">#REF!</definedName>
    <definedName name="as_per_real_gain_working" localSheetId="20" hidden="1">#REF!</definedName>
    <definedName name="as_per_real_gain_working" localSheetId="22" hidden="1">#REF!</definedName>
    <definedName name="as_per_real_gain_working" localSheetId="40" hidden="1">#REF!</definedName>
    <definedName name="as_per_real_gain_working" localSheetId="36" hidden="1">#REF!</definedName>
    <definedName name="as_per_real_gain_working" localSheetId="24" hidden="1">#REF!</definedName>
    <definedName name="as_per_real_gain_working" hidden="1">#REF!</definedName>
    <definedName name="AS2DocOpenMode" hidden="1">"AS2DocumentEdit"</definedName>
    <definedName name="AS2HasNoAutoHeaderFooter">"OFF"</definedName>
    <definedName name="AS2LinkLS" localSheetId="48" hidden="1">#REF!</definedName>
    <definedName name="AS2LinkLS" localSheetId="47" hidden="1">#REF!</definedName>
    <definedName name="AS2LinkLS" localSheetId="46" hidden="1">#REF!</definedName>
    <definedName name="AS2LinkLS" localSheetId="43" hidden="1">#REF!</definedName>
    <definedName name="AS2LinkLS" localSheetId="37" hidden="1">#REF!</definedName>
    <definedName name="AS2LinkLS" localSheetId="38" hidden="1">#REF!</definedName>
    <definedName name="AS2LinkLS" localSheetId="39" hidden="1">#REF!</definedName>
    <definedName name="AS2LinkLS" localSheetId="22" hidden="1">#REF!</definedName>
    <definedName name="AS2LinkLS" localSheetId="36" hidden="1">#REF!</definedName>
    <definedName name="AS2LinkLS" hidden="1">Links!A1</definedName>
    <definedName name="AS2ReportLS" hidden="1">1</definedName>
    <definedName name="AS2StaticLS" localSheetId="48" hidden="1">#REF!</definedName>
    <definedName name="AS2StaticLS" localSheetId="47" hidden="1">#REF!</definedName>
    <definedName name="AS2StaticLS" localSheetId="46" hidden="1">#REF!</definedName>
    <definedName name="AS2StaticLS" localSheetId="43" hidden="1">#REF!</definedName>
    <definedName name="AS2StaticLS" localSheetId="37" hidden="1">#REF!</definedName>
    <definedName name="AS2StaticLS" localSheetId="38" hidden="1">#REF!</definedName>
    <definedName name="AS2StaticLS" localSheetId="39" hidden="1">#REF!</definedName>
    <definedName name="AS2StaticLS" localSheetId="22" hidden="1">#REF!</definedName>
    <definedName name="AS2StaticLS" localSheetId="36" hidden="1">#REF!</definedName>
    <definedName name="AS2StaticLS" localSheetId="55" hidden="1">'Lead (2) DEC 11-H'!A1</definedName>
    <definedName name="AS2StaticLS" hidden="1">'Lead December'!A1</definedName>
    <definedName name="AS2SyncStepLS" hidden="1">0</definedName>
    <definedName name="AS2TickmarkLS" localSheetId="42" hidden="1">#REF!</definedName>
    <definedName name="AS2TickmarkLS" localSheetId="48" hidden="1">#REF!</definedName>
    <definedName name="AS2TickmarkLS" localSheetId="47" hidden="1">#REF!</definedName>
    <definedName name="AS2TickmarkLS" localSheetId="46" hidden="1">#REF!</definedName>
    <definedName name="AS2TickmarkLS" localSheetId="43" hidden="1">#REF!</definedName>
    <definedName name="AS2TickmarkLS" localSheetId="44" hidden="1">#REF!</definedName>
    <definedName name="AS2TickmarkLS" localSheetId="37" hidden="1">#REF!</definedName>
    <definedName name="AS2TickmarkLS" localSheetId="38" hidden="1">#REF!</definedName>
    <definedName name="AS2TickmarkLS" localSheetId="39" hidden="1">#REF!</definedName>
    <definedName name="AS2TickmarkLS" localSheetId="35" hidden="1">#REF!</definedName>
    <definedName name="AS2TickmarkLS" localSheetId="20" hidden="1">#REF!</definedName>
    <definedName name="AS2TickmarkLS" localSheetId="22" hidden="1">#REF!</definedName>
    <definedName name="AS2TickmarkLS" localSheetId="40" hidden="1">#REF!</definedName>
    <definedName name="AS2TickmarkLS" localSheetId="36" hidden="1">#REF!</definedName>
    <definedName name="AS2TickmarkLS" localSheetId="24" hidden="1">#REF!</definedName>
    <definedName name="AS2TickmarkLS" localSheetId="7" hidden="1">#REF!</definedName>
    <definedName name="AS2TickmarkLS" localSheetId="8" hidden="1">#REF!</definedName>
    <definedName name="AS2TickmarkLS" hidden="1">#REF!</definedName>
    <definedName name="AS2VersionLS" hidden="1">300</definedName>
    <definedName name="asa" localSheetId="42" hidden="1">#REF!</definedName>
    <definedName name="asa" localSheetId="48" hidden="1">#REF!</definedName>
    <definedName name="asa" localSheetId="46" hidden="1">#REF!</definedName>
    <definedName name="asa" localSheetId="37" hidden="1">#REF!</definedName>
    <definedName name="asa" localSheetId="38" hidden="1">#REF!</definedName>
    <definedName name="asa" localSheetId="39" hidden="1">#REF!</definedName>
    <definedName name="asa" localSheetId="20" hidden="1">#REF!</definedName>
    <definedName name="asa" localSheetId="22" hidden="1">#REF!</definedName>
    <definedName name="asa" localSheetId="40" hidden="1">#REF!</definedName>
    <definedName name="asa" localSheetId="36" hidden="1">#REF!</definedName>
    <definedName name="asa" localSheetId="24" hidden="1">#REF!</definedName>
    <definedName name="asa" hidden="1">#REF!</definedName>
    <definedName name="asad" localSheetId="42" hidden="1">#REF!</definedName>
    <definedName name="asad" localSheetId="46" hidden="1">#REF!</definedName>
    <definedName name="asad" localSheetId="40" hidden="1">#REF!</definedName>
    <definedName name="asad" hidden="1">#REF!</definedName>
    <definedName name="ASADA_WORKING" localSheetId="42">#REF!</definedName>
    <definedName name="ASADA_WORKING" localSheetId="48">#REF!</definedName>
    <definedName name="ASADA_WORKING" localSheetId="47">#REF!</definedName>
    <definedName name="ASADA_WORKING" localSheetId="46">#REF!</definedName>
    <definedName name="ASADA_WORKING" localSheetId="43">#REF!</definedName>
    <definedName name="ASADA_WORKING" localSheetId="37">#REF!</definedName>
    <definedName name="ASADA_WORKING" localSheetId="38">#REF!</definedName>
    <definedName name="ASADA_WORKING" localSheetId="39">#REF!</definedName>
    <definedName name="ASADA_WORKING" localSheetId="22">#REF!</definedName>
    <definedName name="ASADA_WORKING" localSheetId="40">#REF!</definedName>
    <definedName name="ASADA_WORKING" localSheetId="36">#REF!</definedName>
    <definedName name="ASADA_WORKING">#REF!</definedName>
    <definedName name="asasa" localSheetId="42">#REF!</definedName>
    <definedName name="asasa" localSheetId="48">#REF!</definedName>
    <definedName name="asasa" localSheetId="46">#REF!</definedName>
    <definedName name="asasa" localSheetId="37">#REF!</definedName>
    <definedName name="asasa" localSheetId="38">#REF!</definedName>
    <definedName name="asasa" localSheetId="39">#REF!</definedName>
    <definedName name="asasa" localSheetId="20">#REF!</definedName>
    <definedName name="asasa" localSheetId="22">#REF!</definedName>
    <definedName name="asasa" localSheetId="40">#REF!</definedName>
    <definedName name="asasa" localSheetId="36">#REF!</definedName>
    <definedName name="asasa" localSheetId="24">#REF!</definedName>
    <definedName name="asasa">#REF!</definedName>
    <definedName name="asasassas" localSheetId="42">[30]Furniture!#REF!</definedName>
    <definedName name="asasassas" localSheetId="48">[30]Furniture!#REF!</definedName>
    <definedName name="asasassas" localSheetId="46">[30]Furniture!#REF!</definedName>
    <definedName name="asasassas" localSheetId="43">[30]Furniture!#REF!</definedName>
    <definedName name="asasassas" localSheetId="37">[30]Furniture!#REF!</definedName>
    <definedName name="asasassas" localSheetId="38">[30]Furniture!#REF!</definedName>
    <definedName name="asasassas" localSheetId="39">[30]Furniture!#REF!</definedName>
    <definedName name="asasassas" localSheetId="22">[30]Furniture!#REF!</definedName>
    <definedName name="asasassas" localSheetId="40">[30]Furniture!#REF!</definedName>
    <definedName name="asasassas" localSheetId="36">[30]Furniture!#REF!</definedName>
    <definedName name="asasassas">[30]Furniture!#REF!</definedName>
    <definedName name="asd" localSheetId="42">[54]ProfitProv!#REF!</definedName>
    <definedName name="asd" localSheetId="48">[54]ProfitProv!#REF!</definedName>
    <definedName name="asd" localSheetId="47">[54]ProfitProv!#REF!</definedName>
    <definedName name="asd" localSheetId="46">[54]ProfitProv!#REF!</definedName>
    <definedName name="asd" localSheetId="43">[54]ProfitProv!#REF!</definedName>
    <definedName name="asd" localSheetId="37">[54]ProfitProv!#REF!</definedName>
    <definedName name="asd" localSheetId="38">[54]ProfitProv!#REF!</definedName>
    <definedName name="asd" localSheetId="39">[54]ProfitProv!#REF!</definedName>
    <definedName name="asd" localSheetId="22">[54]ProfitProv!#REF!</definedName>
    <definedName name="asd" localSheetId="40">[54]ProfitProv!#REF!</definedName>
    <definedName name="asd" localSheetId="36">[54]ProfitProv!#REF!</definedName>
    <definedName name="asd">[54]ProfitProv!#REF!</definedName>
    <definedName name="asda" localSheetId="42" hidden="1">#REF!</definedName>
    <definedName name="asda" localSheetId="48" hidden="1">#REF!</definedName>
    <definedName name="asda" localSheetId="46" hidden="1">#REF!</definedName>
    <definedName name="asda" localSheetId="43" hidden="1">#REF!</definedName>
    <definedName name="asda" localSheetId="37" hidden="1">#REF!</definedName>
    <definedName name="asda" localSheetId="38" hidden="1">#REF!</definedName>
    <definedName name="asda" localSheetId="39" hidden="1">#REF!</definedName>
    <definedName name="asda" localSheetId="22" hidden="1">#REF!</definedName>
    <definedName name="asda" localSheetId="40" hidden="1">#REF!</definedName>
    <definedName name="asda" localSheetId="36" hidden="1">#REF!</definedName>
    <definedName name="asda" hidden="1">#REF!</definedName>
    <definedName name="ASDADFDADFDAFA" hidden="1">#REF!</definedName>
    <definedName name="asdasd" hidden="1">{"'CALL MONEY'!$K$53"}</definedName>
    <definedName name="asdasdsadaSD" hidden="1">#REF!</definedName>
    <definedName name="asdf" localSheetId="48" hidden="1">{#N/A,#N/A,FALSE,"dec98qtr";#N/A,#N/A,FALSE,"suppdecsep98";#N/A,#N/A,FALSE,"w-dec98"}</definedName>
    <definedName name="asdf" localSheetId="47" hidden="1">{"'CALL MONEY'!$K$53"}</definedName>
    <definedName name="asdf" localSheetId="46" hidden="1">{"'CALL MONEY'!$K$53"}</definedName>
    <definedName name="asdf" localSheetId="43" hidden="1">{#N/A,#N/A,FALSE,"dec98qtr";#N/A,#N/A,FALSE,"suppdecsep98";#N/A,#N/A,FALSE,"w-dec98"}</definedName>
    <definedName name="asdf" localSheetId="37" hidden="1">{#N/A,#N/A,FALSE,"dec98qtr";#N/A,#N/A,FALSE,"suppdecsep98";#N/A,#N/A,FALSE,"w-dec98"}</definedName>
    <definedName name="asdf" localSheetId="38" hidden="1">{#N/A,#N/A,FALSE,"dec98qtr";#N/A,#N/A,FALSE,"suppdecsep98";#N/A,#N/A,FALSE,"w-dec98"}</definedName>
    <definedName name="asdf" localSheetId="39" hidden="1">{#N/A,#N/A,FALSE,"dec98qtr";#N/A,#N/A,FALSE,"suppdecsep98";#N/A,#N/A,FALSE,"w-dec98"}</definedName>
    <definedName name="asdf">'[57]ACC LIST'!$B$1:$D$117</definedName>
    <definedName name="ASDFAS">[58]Rates!$C$1:$E$172</definedName>
    <definedName name="asdfasdf" localSheetId="42" hidden="1">#REF!</definedName>
    <definedName name="asdfasdf" localSheetId="48" hidden="1">#REF!</definedName>
    <definedName name="asdfasdf" localSheetId="46" hidden="1">#REF!</definedName>
    <definedName name="asdfasdf" localSheetId="37" hidden="1">#REF!</definedName>
    <definedName name="asdfasdf" localSheetId="38" hidden="1">#REF!</definedName>
    <definedName name="asdfasdf" localSheetId="39" hidden="1">#REF!</definedName>
    <definedName name="asdfasdf" localSheetId="20" hidden="1">#REF!</definedName>
    <definedName name="asdfasdf" localSheetId="22" hidden="1">#REF!</definedName>
    <definedName name="asdfasdf" localSheetId="40" hidden="1">#REF!</definedName>
    <definedName name="asdfasdf" localSheetId="36" hidden="1">#REF!</definedName>
    <definedName name="asdfasdf" localSheetId="24" hidden="1">#REF!</definedName>
    <definedName name="asdfasdf" hidden="1">#REF!</definedName>
    <definedName name="asdfasdfas" localSheetId="42" hidden="1">#REF!</definedName>
    <definedName name="asdfasdfas" localSheetId="48" hidden="1">#REF!</definedName>
    <definedName name="asdfasdfas" localSheetId="46" hidden="1">#REF!</definedName>
    <definedName name="asdfasdfas" localSheetId="37" hidden="1">#REF!</definedName>
    <definedName name="asdfasdfas" localSheetId="38" hidden="1">#REF!</definedName>
    <definedName name="asdfasdfas" localSheetId="39" hidden="1">#REF!</definedName>
    <definedName name="asdfasdfas" localSheetId="20" hidden="1">#REF!</definedName>
    <definedName name="asdfasdfas" localSheetId="22" hidden="1">#REF!</definedName>
    <definedName name="asdfasdfas" localSheetId="40" hidden="1">#REF!</definedName>
    <definedName name="asdfasdfas" localSheetId="36" hidden="1">#REF!</definedName>
    <definedName name="asdfasdfas" localSheetId="24" hidden="1">#REF!</definedName>
    <definedName name="asdfasdfas" hidden="1">#REF!</definedName>
    <definedName name="asdfdf" hidden="1">'[59]34-38.2'!#REF!</definedName>
    <definedName name="asdsads" localSheetId="42">[30]Furniture!#REF!</definedName>
    <definedName name="asdsads" localSheetId="48">[30]Furniture!#REF!</definedName>
    <definedName name="asdsads" localSheetId="46">[30]Furniture!#REF!</definedName>
    <definedName name="asdsads" localSheetId="43">[30]Furniture!#REF!</definedName>
    <definedName name="asdsads" localSheetId="37">[30]Furniture!#REF!</definedName>
    <definedName name="asdsads" localSheetId="38">[30]Furniture!#REF!</definedName>
    <definedName name="asdsads" localSheetId="39">[30]Furniture!#REF!</definedName>
    <definedName name="asdsads" localSheetId="22">[30]Furniture!#REF!</definedName>
    <definedName name="asdsads" localSheetId="40">[30]Furniture!#REF!</definedName>
    <definedName name="asdsads" localSheetId="36">[30]Furniture!#REF!</definedName>
    <definedName name="asdsads">[30]Furniture!#REF!</definedName>
    <definedName name="asfag" hidden="1">{"'CALL MONEY'!$K$53"}</definedName>
    <definedName name="Asgar" localSheetId="42">#REF!</definedName>
    <definedName name="Asgar" localSheetId="48">#REF!</definedName>
    <definedName name="Asgar" localSheetId="46">#REF!</definedName>
    <definedName name="Asgar" localSheetId="43">#REF!</definedName>
    <definedName name="Asgar" localSheetId="37">#REF!</definedName>
    <definedName name="Asgar" localSheetId="38">#REF!</definedName>
    <definedName name="Asgar" localSheetId="39">#REF!</definedName>
    <definedName name="Asgar" localSheetId="22">#REF!</definedName>
    <definedName name="Asgar" localSheetId="40">#REF!</definedName>
    <definedName name="Asgar" localSheetId="36">#REF!</definedName>
    <definedName name="Asgar">#REF!</definedName>
    <definedName name="asgdj" localSheetId="42" hidden="1">{"'CALL MONEY'!$K$53"}</definedName>
    <definedName name="asgdj" localSheetId="43" hidden="1">{"'CALL MONEY'!$K$53"}</definedName>
    <definedName name="asgdj" localSheetId="22" hidden="1">{"'CALL MONEY'!$K$53"}</definedName>
    <definedName name="asgdj" localSheetId="40" hidden="1">{"'CALL MONEY'!$K$53"}</definedName>
    <definedName name="asgdj" localSheetId="36" hidden="1">{"'CALL MONEY'!$K$53"}</definedName>
    <definedName name="asgdj" hidden="1">{"'CALL MONEY'!$K$53"}</definedName>
    <definedName name="asgdjh" localSheetId="42" hidden="1">{"'CALL MONEY'!$K$53"}</definedName>
    <definedName name="asgdjh" localSheetId="43" hidden="1">{"'CALL MONEY'!$K$53"}</definedName>
    <definedName name="asgdjh" localSheetId="22" hidden="1">{"'CALL MONEY'!$K$53"}</definedName>
    <definedName name="asgdjh" localSheetId="40" hidden="1">{"'CALL MONEY'!$K$53"}</definedName>
    <definedName name="asgdjh" localSheetId="36" hidden="1">{"'CALL MONEY'!$K$53"}</definedName>
    <definedName name="asgdjh" hidden="1">{"'CALL MONEY'!$K$53"}</definedName>
    <definedName name="ASHRAF" localSheetId="42">#REF!</definedName>
    <definedName name="ASHRAF" localSheetId="48">#REF!</definedName>
    <definedName name="ASHRAF" localSheetId="47">#REF!</definedName>
    <definedName name="ASHRAF" localSheetId="46">#REF!</definedName>
    <definedName name="ASHRAF" localSheetId="43">#REF!</definedName>
    <definedName name="ASHRAF" localSheetId="37">#REF!</definedName>
    <definedName name="ASHRAF" localSheetId="38">#REF!</definedName>
    <definedName name="ASHRAF" localSheetId="39">#REF!</definedName>
    <definedName name="ASHRAF" localSheetId="20">#REF!</definedName>
    <definedName name="ASHRAF" localSheetId="22">#REF!</definedName>
    <definedName name="ASHRAF" localSheetId="40">#REF!</definedName>
    <definedName name="ASHRAF" localSheetId="36">#REF!</definedName>
    <definedName name="ASHRAF" localSheetId="24">#REF!</definedName>
    <definedName name="ASHRAF">#REF!</definedName>
    <definedName name="asif" localSheetId="42" hidden="1">{#N/A,#N/A,FALSE,"dec98qtr";#N/A,#N/A,FALSE,"suppdecsep98";#N/A,#N/A,FALSE,"w-dec98"}</definedName>
    <definedName name="asif" localSheetId="43" hidden="1">{#N/A,#N/A,FALSE,"dec98qtr";#N/A,#N/A,FALSE,"suppdecsep98";#N/A,#N/A,FALSE,"w-dec98"}</definedName>
    <definedName name="asif" localSheetId="22" hidden="1">{#N/A,#N/A,FALSE,"dec98qtr";#N/A,#N/A,FALSE,"suppdecsep98";#N/A,#N/A,FALSE,"w-dec98"}</definedName>
    <definedName name="asif" localSheetId="40" hidden="1">{#N/A,#N/A,FALSE,"dec98qtr";#N/A,#N/A,FALSE,"suppdecsep98";#N/A,#N/A,FALSE,"w-dec98"}</definedName>
    <definedName name="asif" localSheetId="36" hidden="1">{#N/A,#N/A,FALSE,"dec98qtr";#N/A,#N/A,FALSE,"suppdecsep98";#N/A,#N/A,FALSE,"w-dec98"}</definedName>
    <definedName name="asif" hidden="1">{#N/A,#N/A,FALSE,"dec98qtr";#N/A,#N/A,FALSE,"suppdecsep98";#N/A,#N/A,FALSE,"w-dec98"}</definedName>
    <definedName name="asim" localSheetId="42" hidden="1">{#N/A,#N/A,FALSE,"dec98qtr";#N/A,#N/A,FALSE,"suppdecsep98";#N/A,#N/A,FALSE,"w-dec98"}</definedName>
    <definedName name="asim" localSheetId="43" hidden="1">{#N/A,#N/A,FALSE,"dec98qtr";#N/A,#N/A,FALSE,"suppdecsep98";#N/A,#N/A,FALSE,"w-dec98"}</definedName>
    <definedName name="asim" localSheetId="22" hidden="1">{#N/A,#N/A,FALSE,"dec98qtr";#N/A,#N/A,FALSE,"suppdecsep98";#N/A,#N/A,FALSE,"w-dec98"}</definedName>
    <definedName name="asim" localSheetId="40" hidden="1">{#N/A,#N/A,FALSE,"dec98qtr";#N/A,#N/A,FALSE,"suppdecsep98";#N/A,#N/A,FALSE,"w-dec98"}</definedName>
    <definedName name="asim" localSheetId="36" hidden="1">{#N/A,#N/A,FALSE,"dec98qtr";#N/A,#N/A,FALSE,"suppdecsep98";#N/A,#N/A,FALSE,"w-dec98"}</definedName>
    <definedName name="asim" hidden="1">{#N/A,#N/A,FALSE,"dec98qtr";#N/A,#N/A,FALSE,"suppdecsep98";#N/A,#N/A,FALSE,"w-dec98"}</definedName>
    <definedName name="ASSE" localSheetId="42">[28]Sheet3!#REF!</definedName>
    <definedName name="ASSE" localSheetId="48">[28]Sheet3!#REF!</definedName>
    <definedName name="ASSE" localSheetId="47">[28]Sheet3!#REF!</definedName>
    <definedName name="ASSE" localSheetId="46">[28]Sheet3!#REF!</definedName>
    <definedName name="ASSE" localSheetId="43">[28]Sheet3!#REF!</definedName>
    <definedName name="ASSE" localSheetId="37">[28]Sheet3!#REF!</definedName>
    <definedName name="ASSE" localSheetId="38">[28]Sheet3!#REF!</definedName>
    <definedName name="ASSE" localSheetId="39">[28]Sheet3!#REF!</definedName>
    <definedName name="ASSE" localSheetId="22">[28]Sheet3!#REF!</definedName>
    <definedName name="ASSE" localSheetId="40">[28]Sheet3!#REF!</definedName>
    <definedName name="ASSE" localSheetId="36">[28]Sheet3!#REF!</definedName>
    <definedName name="ASSE">[28]Sheet3!#REF!</definedName>
    <definedName name="asset_trf" localSheetId="42">#REF!</definedName>
    <definedName name="asset_trf" localSheetId="48">#REF!</definedName>
    <definedName name="asset_trf" localSheetId="47">#REF!</definedName>
    <definedName name="asset_trf" localSheetId="46">#REF!</definedName>
    <definedName name="asset_trf" localSheetId="43">#REF!</definedName>
    <definedName name="asset_trf" localSheetId="37">#REF!</definedName>
    <definedName name="asset_trf" localSheetId="38">#REF!</definedName>
    <definedName name="asset_trf" localSheetId="39">#REF!</definedName>
    <definedName name="asset_trf" localSheetId="22">#REF!</definedName>
    <definedName name="asset_trf" localSheetId="40">#REF!</definedName>
    <definedName name="asset_trf" localSheetId="36">#REF!</definedName>
    <definedName name="asset_trf">#REF!</definedName>
    <definedName name="ASSET1" localSheetId="42">#REF!</definedName>
    <definedName name="ASSET1" localSheetId="48">#REF!</definedName>
    <definedName name="ASSET1" localSheetId="47">#REF!</definedName>
    <definedName name="ASSET1" localSheetId="46">#REF!</definedName>
    <definedName name="ASSET1" localSheetId="43">#REF!</definedName>
    <definedName name="ASSET1" localSheetId="37">#REF!</definedName>
    <definedName name="ASSET1" localSheetId="38">#REF!</definedName>
    <definedName name="ASSET1" localSheetId="39">#REF!</definedName>
    <definedName name="ASSET1" localSheetId="20">#REF!</definedName>
    <definedName name="ASSET1" localSheetId="22">#REF!</definedName>
    <definedName name="ASSET1" localSheetId="40">#REF!</definedName>
    <definedName name="ASSET1" localSheetId="36">#REF!</definedName>
    <definedName name="ASSET1" localSheetId="24">#REF!</definedName>
    <definedName name="ASSET1">#REF!</definedName>
    <definedName name="ASSET2" localSheetId="42">#REF!</definedName>
    <definedName name="ASSET2" localSheetId="48">#REF!</definedName>
    <definedName name="ASSET2" localSheetId="47">#REF!</definedName>
    <definedName name="ASSET2" localSheetId="46">#REF!</definedName>
    <definedName name="ASSET2" localSheetId="43">#REF!</definedName>
    <definedName name="ASSET2" localSheetId="37">#REF!</definedName>
    <definedName name="ASSET2" localSheetId="38">#REF!</definedName>
    <definedName name="ASSET2" localSheetId="39">#REF!</definedName>
    <definedName name="ASSET2" localSheetId="20">#REF!</definedName>
    <definedName name="ASSET2" localSheetId="22">#REF!</definedName>
    <definedName name="ASSET2" localSheetId="40">#REF!</definedName>
    <definedName name="ASSET2" localSheetId="36">#REF!</definedName>
    <definedName name="ASSET2" localSheetId="24">#REF!</definedName>
    <definedName name="ASSET2">#REF!</definedName>
    <definedName name="ASSET3" localSheetId="42">#REF!</definedName>
    <definedName name="ASSET3" localSheetId="48">#REF!</definedName>
    <definedName name="ASSET3" localSheetId="47">#REF!</definedName>
    <definedName name="ASSET3" localSheetId="46">#REF!</definedName>
    <definedName name="ASSET3" localSheetId="43">#REF!</definedName>
    <definedName name="ASSET3" localSheetId="37">#REF!</definedName>
    <definedName name="ASSET3" localSheetId="38">#REF!</definedName>
    <definedName name="ASSET3" localSheetId="39">#REF!</definedName>
    <definedName name="ASSET3" localSheetId="20">#REF!</definedName>
    <definedName name="ASSET3" localSheetId="22">#REF!</definedName>
    <definedName name="ASSET3" localSheetId="40">#REF!</definedName>
    <definedName name="ASSET3" localSheetId="36">#REF!</definedName>
    <definedName name="ASSET3" localSheetId="24">#REF!</definedName>
    <definedName name="ASSET3">#REF!</definedName>
    <definedName name="ASSET4" localSheetId="42">#REF!</definedName>
    <definedName name="ASSET4" localSheetId="48">#REF!</definedName>
    <definedName name="ASSET4" localSheetId="47">#REF!</definedName>
    <definedName name="ASSET4" localSheetId="46">#REF!</definedName>
    <definedName name="ASSET4" localSheetId="43">#REF!</definedName>
    <definedName name="ASSET4" localSheetId="37">#REF!</definedName>
    <definedName name="ASSET4" localSheetId="38">#REF!</definedName>
    <definedName name="ASSET4" localSheetId="39">#REF!</definedName>
    <definedName name="ASSET4" localSheetId="20">#REF!</definedName>
    <definedName name="ASSET4" localSheetId="22">#REF!</definedName>
    <definedName name="ASSET4" localSheetId="40">#REF!</definedName>
    <definedName name="ASSET4" localSheetId="36">#REF!</definedName>
    <definedName name="ASSET4" localSheetId="24">#REF!</definedName>
    <definedName name="ASSET4">#REF!</definedName>
    <definedName name="AU_329" localSheetId="42">[60]Overview!#REF!</definedName>
    <definedName name="AU_329" localSheetId="48">[60]Overview!#REF!</definedName>
    <definedName name="AU_329" localSheetId="46">[60]Overview!#REF!</definedName>
    <definedName name="AU_329" localSheetId="43">[60]Overview!#REF!</definedName>
    <definedName name="AU_329" localSheetId="37">[60]Overview!#REF!</definedName>
    <definedName name="AU_329" localSheetId="38">[60]Overview!#REF!</definedName>
    <definedName name="AU_329" localSheetId="39">[60]Overview!#REF!</definedName>
    <definedName name="AU_329" localSheetId="22">[60]Overview!#REF!</definedName>
    <definedName name="AU_329" localSheetId="40">[60]Overview!#REF!</definedName>
    <definedName name="AU_329" localSheetId="36">[60]Overview!#REF!</definedName>
    <definedName name="AU_329">[60]Overview!#REF!</definedName>
    <definedName name="AUD" localSheetId="42" hidden="1">{"'CALL MONEY'!$K$53"}</definedName>
    <definedName name="AUD" localSheetId="47" hidden="1">{"'CALL MONEY'!$K$53"}</definedName>
    <definedName name="AUD" localSheetId="46" hidden="1">{"'CALL MONEY'!$K$53"}</definedName>
    <definedName name="AUD" localSheetId="43" hidden="1">{"'CALL MONEY'!$K$53"}</definedName>
    <definedName name="AUD" localSheetId="22" hidden="1">{"'CALL MONEY'!$K$53"}</definedName>
    <definedName name="AUD" localSheetId="40" hidden="1">{"'CALL MONEY'!$K$53"}</definedName>
    <definedName name="AUD" localSheetId="36" hidden="1">{"'CALL MONEY'!$K$53"}</definedName>
    <definedName name="AUD" hidden="1">{"'CALL MONEY'!$K$53"}</definedName>
    <definedName name="aug" localSheetId="42">#REF!</definedName>
    <definedName name="aug" localSheetId="48">#REF!</definedName>
    <definedName name="aug" localSheetId="46">#REF!</definedName>
    <definedName name="aug" localSheetId="43">#REF!</definedName>
    <definedName name="aug" localSheetId="37">#REF!</definedName>
    <definedName name="aug" localSheetId="38">#REF!</definedName>
    <definedName name="aug" localSheetId="39">#REF!</definedName>
    <definedName name="aug" localSheetId="20">#REF!</definedName>
    <definedName name="aug" localSheetId="22">#REF!</definedName>
    <definedName name="aug" localSheetId="40">#REF!</definedName>
    <definedName name="aug" localSheetId="36">#REF!</definedName>
    <definedName name="aug" localSheetId="24">#REF!</definedName>
    <definedName name="aug">#REF!</definedName>
    <definedName name="AVG_RW" localSheetId="42">#REF!</definedName>
    <definedName name="AVG_RW" localSheetId="48">#REF!</definedName>
    <definedName name="AVG_RW" localSheetId="46">#REF!</definedName>
    <definedName name="AVG_RW" localSheetId="37">#REF!</definedName>
    <definedName name="AVG_RW" localSheetId="38">#REF!</definedName>
    <definedName name="AVG_RW" localSheetId="39">#REF!</definedName>
    <definedName name="AVG_RW" localSheetId="20">#REF!</definedName>
    <definedName name="AVG_RW" localSheetId="22">#REF!</definedName>
    <definedName name="AVG_RW" localSheetId="40">#REF!</definedName>
    <definedName name="AVG_RW" localSheetId="36">#REF!</definedName>
    <definedName name="AVG_RW" localSheetId="24">#REF!</definedName>
    <definedName name="AVG_RW">#REF!</definedName>
    <definedName name="azs" localSheetId="42">[54]ProfitProv!#REF!</definedName>
    <definedName name="azs" localSheetId="48">[54]ProfitProv!#REF!</definedName>
    <definedName name="azs" localSheetId="47">[54]ProfitProv!#REF!</definedName>
    <definedName name="azs" localSheetId="46">[54]ProfitProv!#REF!</definedName>
    <definedName name="azs" localSheetId="43">[54]ProfitProv!#REF!</definedName>
    <definedName name="azs" localSheetId="37">[54]ProfitProv!#REF!</definedName>
    <definedName name="azs" localSheetId="38">[54]ProfitProv!#REF!</definedName>
    <definedName name="azs" localSheetId="39">[54]ProfitProv!#REF!</definedName>
    <definedName name="azs" localSheetId="22">[54]ProfitProv!#REF!</definedName>
    <definedName name="azs" localSheetId="40">[54]ProfitProv!#REF!</definedName>
    <definedName name="azs" localSheetId="36">[54]ProfitProv!#REF!</definedName>
    <definedName name="azs">[54]ProfitProv!#REF!</definedName>
    <definedName name="azx" localSheetId="42">'[39]GP Analysis'!#REF!</definedName>
    <definedName name="azx" localSheetId="48">'[39]GP Analysis'!#REF!</definedName>
    <definedName name="azx" localSheetId="47">'[39]GP Analysis'!#REF!</definedName>
    <definedName name="azx" localSheetId="46">'[39]GP Analysis'!#REF!</definedName>
    <definedName name="azx" localSheetId="43">'[39]GP Analysis'!#REF!</definedName>
    <definedName name="azx" localSheetId="37">'[39]GP Analysis'!#REF!</definedName>
    <definedName name="azx" localSheetId="38">'[39]GP Analysis'!#REF!</definedName>
    <definedName name="azx" localSheetId="39">'[39]GP Analysis'!#REF!</definedName>
    <definedName name="azx" localSheetId="22">'[39]GP Analysis'!#REF!</definedName>
    <definedName name="azx" localSheetId="40">'[39]GP Analysis'!#REF!</definedName>
    <definedName name="azx" localSheetId="36">'[39]GP Analysis'!#REF!</definedName>
    <definedName name="azx">'[39]GP Analysis'!#REF!</definedName>
    <definedName name="b" localSheetId="42">#REF!</definedName>
    <definedName name="b" localSheetId="16">#REF!</definedName>
    <definedName name="b" localSheetId="48">#REF!</definedName>
    <definedName name="b" localSheetId="47">#REF!</definedName>
    <definedName name="b" localSheetId="46">#REF!</definedName>
    <definedName name="b" localSheetId="43">#REF!</definedName>
    <definedName name="b" localSheetId="44">#REF!</definedName>
    <definedName name="b" localSheetId="37">#REF!</definedName>
    <definedName name="b" localSheetId="38">#REF!</definedName>
    <definedName name="b" localSheetId="39">#REF!</definedName>
    <definedName name="b" localSheetId="35">#REF!</definedName>
    <definedName name="b" localSheetId="19">#REF!</definedName>
    <definedName name="b" localSheetId="20">#REF!</definedName>
    <definedName name="b" localSheetId="22">#REF!</definedName>
    <definedName name="b" localSheetId="40">#REF!</definedName>
    <definedName name="b" localSheetId="36">#REF!</definedName>
    <definedName name="b" localSheetId="24">#REF!</definedName>
    <definedName name="b" localSheetId="27">#REF!</definedName>
    <definedName name="b" localSheetId="28">#REF!</definedName>
    <definedName name="b" localSheetId="13">#REF!</definedName>
    <definedName name="b" localSheetId="25">#REF!</definedName>
    <definedName name="b" localSheetId="7">#REF!</definedName>
    <definedName name="b" localSheetId="8">#REF!</definedName>
    <definedName name="b" localSheetId="34">#REF!</definedName>
    <definedName name="b" localSheetId="33">#REF!</definedName>
    <definedName name="b">#REF!</definedName>
    <definedName name="B_S_VARIANCE" localSheetId="42">#REF!</definedName>
    <definedName name="B_S_VARIANCE" localSheetId="48">#REF!</definedName>
    <definedName name="B_S_VARIANCE" localSheetId="47">#REF!</definedName>
    <definedName name="B_S_VARIANCE" localSheetId="46">#REF!</definedName>
    <definedName name="B_S_VARIANCE" localSheetId="43">#REF!</definedName>
    <definedName name="B_S_VARIANCE" localSheetId="37">#REF!</definedName>
    <definedName name="B_S_VARIANCE" localSheetId="38">#REF!</definedName>
    <definedName name="B_S_VARIANCE" localSheetId="39">#REF!</definedName>
    <definedName name="B_S_VARIANCE" localSheetId="22">#REF!</definedName>
    <definedName name="B_S_VARIANCE" localSheetId="40">#REF!</definedName>
    <definedName name="B_S_VARIANCE" localSheetId="36">#REF!</definedName>
    <definedName name="B_S_VARIANCE">#REF!</definedName>
    <definedName name="B_SHEET__MIS" localSheetId="42">'[61]Balance Sheet'!#REF!</definedName>
    <definedName name="B_SHEET__MIS" localSheetId="48">'[61]Balance Sheet'!#REF!</definedName>
    <definedName name="B_SHEET__MIS" localSheetId="47">'[61]Balance Sheet'!#REF!</definedName>
    <definedName name="B_SHEET__MIS" localSheetId="46">'[61]Balance Sheet'!#REF!</definedName>
    <definedName name="B_SHEET__MIS" localSheetId="43">'[61]Balance Sheet'!#REF!</definedName>
    <definedName name="B_SHEET__MIS" localSheetId="37">'[61]Balance Sheet'!#REF!</definedName>
    <definedName name="B_SHEET__MIS" localSheetId="38">'[61]Balance Sheet'!#REF!</definedName>
    <definedName name="B_SHEET__MIS" localSheetId="39">'[61]Balance Sheet'!#REF!</definedName>
    <definedName name="B_SHEET__MIS" localSheetId="22">'[61]Balance Sheet'!#REF!</definedName>
    <definedName name="B_SHEET__MIS" localSheetId="40">'[61]Balance Sheet'!#REF!</definedName>
    <definedName name="B_SHEET__MIS" localSheetId="36">'[61]Balance Sheet'!#REF!</definedName>
    <definedName name="B_SHEET__MIS">'[61]Balance Sheet'!#REF!</definedName>
    <definedName name="B_SHEET_FIN_A_C" localSheetId="42">#REF!</definedName>
    <definedName name="B_SHEET_FIN_A_C" localSheetId="48">#REF!</definedName>
    <definedName name="B_SHEET_FIN_A_C" localSheetId="47">#REF!</definedName>
    <definedName name="B_SHEET_FIN_A_C" localSheetId="46">#REF!</definedName>
    <definedName name="B_SHEET_FIN_A_C" localSheetId="43">#REF!</definedName>
    <definedName name="B_SHEET_FIN_A_C" localSheetId="37">#REF!</definedName>
    <definedName name="B_SHEET_FIN_A_C" localSheetId="38">#REF!</definedName>
    <definedName name="B_SHEET_FIN_A_C" localSheetId="39">#REF!</definedName>
    <definedName name="B_SHEET_FIN_A_C" localSheetId="22">#REF!</definedName>
    <definedName name="B_SHEET_FIN_A_C" localSheetId="40">#REF!</definedName>
    <definedName name="B_SHEET_FIN_A_C" localSheetId="36">#REF!</definedName>
    <definedName name="B_SHEET_FIN_A_C">#REF!</definedName>
    <definedName name="B_SHEET_FUJI" localSheetId="47">'[62]BS-JPN'!$A$4:$U$35</definedName>
    <definedName name="B_SHEET_FUJI" localSheetId="46">'[62]BS-JPN'!$A$4:$U$35</definedName>
    <definedName name="B_SHEET_FUJI">'[63]BS-JPN'!$A$4:$U$35</definedName>
    <definedName name="b3_copy_here" localSheetId="42">[64]budget!#REF!</definedName>
    <definedName name="b3_copy_here" localSheetId="48">[64]budget!#REF!</definedName>
    <definedName name="b3_copy_here" localSheetId="46">[64]budget!#REF!</definedName>
    <definedName name="b3_copy_here" localSheetId="37">[64]budget!#REF!</definedName>
    <definedName name="b3_copy_here" localSheetId="38">[64]budget!#REF!</definedName>
    <definedName name="b3_copy_here" localSheetId="39">[64]budget!#REF!</definedName>
    <definedName name="b3_copy_here" localSheetId="22">[64]budget!#REF!</definedName>
    <definedName name="b3_copy_here" localSheetId="40">[64]budget!#REF!</definedName>
    <definedName name="b3_copy_here" localSheetId="36">[64]budget!#REF!</definedName>
    <definedName name="b3_copy_here">[64]budget!#REF!</definedName>
    <definedName name="b3_paste_here" localSheetId="42">[64]budget!#REF!</definedName>
    <definedName name="b3_paste_here" localSheetId="48">[64]budget!#REF!</definedName>
    <definedName name="b3_paste_here" localSheetId="46">[64]budget!#REF!</definedName>
    <definedName name="b3_paste_here" localSheetId="37">[64]budget!#REF!</definedName>
    <definedName name="b3_paste_here" localSheetId="38">[64]budget!#REF!</definedName>
    <definedName name="b3_paste_here" localSheetId="39">[64]budget!#REF!</definedName>
    <definedName name="b3_paste_here" localSheetId="22">[64]budget!#REF!</definedName>
    <definedName name="b3_paste_here" localSheetId="40">[64]budget!#REF!</definedName>
    <definedName name="b3_paste_here" localSheetId="36">[64]budget!#REF!</definedName>
    <definedName name="b3_paste_here">[64]budget!#REF!</definedName>
    <definedName name="babar" localSheetId="42">#REF!</definedName>
    <definedName name="babar" localSheetId="48">#REF!</definedName>
    <definedName name="babar" localSheetId="46">#REF!</definedName>
    <definedName name="babar" localSheetId="37">#REF!</definedName>
    <definedName name="babar" localSheetId="38">#REF!</definedName>
    <definedName name="babar" localSheetId="39">#REF!</definedName>
    <definedName name="babar" localSheetId="20">#REF!</definedName>
    <definedName name="babar" localSheetId="22">#REF!</definedName>
    <definedName name="babar" localSheetId="40">#REF!</definedName>
    <definedName name="babar" localSheetId="36">#REF!</definedName>
    <definedName name="babar" localSheetId="24">#REF!</definedName>
    <definedName name="babar">#REF!</definedName>
    <definedName name="babar2" localSheetId="42">#REF!</definedName>
    <definedName name="babar2" localSheetId="48">#REF!</definedName>
    <definedName name="babar2" localSheetId="46">#REF!</definedName>
    <definedName name="babar2" localSheetId="37">#REF!</definedName>
    <definedName name="babar2" localSheetId="38">#REF!</definedName>
    <definedName name="babar2" localSheetId="39">#REF!</definedName>
    <definedName name="babar2" localSheetId="20">#REF!</definedName>
    <definedName name="babar2" localSheetId="22">#REF!</definedName>
    <definedName name="babar2" localSheetId="40">#REF!</definedName>
    <definedName name="babar2" localSheetId="36">#REF!</definedName>
    <definedName name="babar2" localSheetId="24">#REF!</definedName>
    <definedName name="babar2">#REF!</definedName>
    <definedName name="bahrain" localSheetId="48">[65]BAHRAIN!$A$14:$F$23</definedName>
    <definedName name="bahrain" localSheetId="43">[65]BAHRAIN!$A$14:$F$23</definedName>
    <definedName name="bahrain" localSheetId="37">[65]BAHRAIN!$A$14:$F$23</definedName>
    <definedName name="bahrain" localSheetId="38">[65]BAHRAIN!$A$14:$F$23</definedName>
    <definedName name="bahrain" localSheetId="39">[65]BAHRAIN!$A$14:$F$23</definedName>
    <definedName name="bahrain">[66]BAHRAIN!$A$14:$F$23</definedName>
    <definedName name="BAHRAIN1" localSheetId="48">[13]Sheet4!$L$14:$L$105</definedName>
    <definedName name="BAHRAIN1" localSheetId="43">[13]Sheet4!$L$14:$L$105</definedName>
    <definedName name="BAHRAIN1" localSheetId="37">[13]Sheet4!$L$14:$L$105</definedName>
    <definedName name="BAHRAIN1" localSheetId="38">[13]Sheet4!$L$14:$L$105</definedName>
    <definedName name="BAHRAIN1" localSheetId="39">[13]Sheet4!$L$14:$L$105</definedName>
    <definedName name="BAHRAIN1">[13]Sheet4!$L$14:$L$105</definedName>
    <definedName name="BAHRAIN2" localSheetId="48">[13]Sheet4!$Y$14:$Y$105</definedName>
    <definedName name="BAHRAIN2" localSheetId="43">[13]Sheet4!$Y$14:$Y$105</definedName>
    <definedName name="BAHRAIN2" localSheetId="37">[13]Sheet4!$Y$14:$Y$105</definedName>
    <definedName name="BAHRAIN2" localSheetId="38">[13]Sheet4!$Y$14:$Y$105</definedName>
    <definedName name="BAHRAIN2" localSheetId="39">[13]Sheet4!$Y$14:$Y$105</definedName>
    <definedName name="BAHRAIN2">[13]Sheet4!$Y$14:$Y$105</definedName>
    <definedName name="bal" localSheetId="42">'[67]Revenue-Fire-Marine-Motor'!#REF!</definedName>
    <definedName name="bal" localSheetId="48" hidden="1">{"'CALL MONEY'!$K$53"}</definedName>
    <definedName name="bal" localSheetId="46">'[67]Revenue-Fire-Marine-Motor'!#REF!</definedName>
    <definedName name="bal" localSheetId="43" hidden="1">{"'CALL MONEY'!$K$53"}</definedName>
    <definedName name="bal" localSheetId="37" hidden="1">{"'CALL MONEY'!$K$53"}</definedName>
    <definedName name="bal" localSheetId="38" hidden="1">{"'CALL MONEY'!$K$53"}</definedName>
    <definedName name="bal" localSheetId="39" hidden="1">{"'CALL MONEY'!$K$53"}</definedName>
    <definedName name="bal" localSheetId="22">'[67]Revenue-Fire-Marine-Motor'!#REF!</definedName>
    <definedName name="bal" localSheetId="40">'[67]Revenue-Fire-Marine-Motor'!#REF!</definedName>
    <definedName name="bal" localSheetId="36">'[67]Revenue-Fire-Marine-Motor'!#REF!</definedName>
    <definedName name="bal">'[67]Revenue-Fire-Marine-Motor'!#REF!</definedName>
    <definedName name="balance" localSheetId="42">'[68]Revenue-Fire-Marine-Motor'!#REF!</definedName>
    <definedName name="balance" localSheetId="48">'[69]Revenue-Fire-Marine-Motor'!#REF!</definedName>
    <definedName name="balance" localSheetId="47">'[69]Revenue-Fire-Marine-Motor'!#REF!</definedName>
    <definedName name="balance" localSheetId="46">'[69]Revenue-Fire-Marine-Motor'!#REF!</definedName>
    <definedName name="balance" localSheetId="43">'[69]Revenue-Fire-Marine-Motor'!#REF!</definedName>
    <definedName name="balance" localSheetId="37">'[69]Revenue-Fire-Marine-Motor'!#REF!</definedName>
    <definedName name="balance" localSheetId="38">'[69]Revenue-Fire-Marine-Motor'!#REF!</definedName>
    <definedName name="balance" localSheetId="39">'[69]Revenue-Fire-Marine-Motor'!#REF!</definedName>
    <definedName name="balance" localSheetId="22">'[68]Revenue-Fire-Marine-Motor'!#REF!</definedName>
    <definedName name="balance" localSheetId="40">'[68]Revenue-Fire-Marine-Motor'!#REF!</definedName>
    <definedName name="balance" localSheetId="36">'[68]Revenue-Fire-Marine-Motor'!#REF!</definedName>
    <definedName name="balance">'[68]Revenue-Fire-Marine-Motor'!#REF!</definedName>
    <definedName name="Balance_Sheet" localSheetId="42">#REF!</definedName>
    <definedName name="Balance_Sheet" localSheetId="48">#REF!</definedName>
    <definedName name="Balance_Sheet" localSheetId="47">#REF!</definedName>
    <definedName name="Balance_Sheet" localSheetId="46">#REF!</definedName>
    <definedName name="Balance_Sheet" localSheetId="43">#REF!</definedName>
    <definedName name="Balance_Sheet" localSheetId="37">#REF!</definedName>
    <definedName name="Balance_Sheet" localSheetId="38">#REF!</definedName>
    <definedName name="Balance_Sheet" localSheetId="39">#REF!</definedName>
    <definedName name="Balance_Sheet" localSheetId="22">#REF!</definedName>
    <definedName name="Balance_Sheet" localSheetId="40">#REF!</definedName>
    <definedName name="Balance_Sheet" localSheetId="36">#REF!</definedName>
    <definedName name="Balance_Sheet">#REF!</definedName>
    <definedName name="BALANCE_SHEET_NEW" localSheetId="42">#REF!</definedName>
    <definedName name="BALANCE_SHEET_NEW" localSheetId="48">#REF!</definedName>
    <definedName name="BALANCE_SHEET_NEW" localSheetId="47">#REF!</definedName>
    <definedName name="BALANCE_SHEET_NEW" localSheetId="46">#REF!</definedName>
    <definedName name="BALANCE_SHEET_NEW" localSheetId="43">#REF!</definedName>
    <definedName name="BALANCE_SHEET_NEW" localSheetId="37">#REF!</definedName>
    <definedName name="BALANCE_SHEET_NEW" localSheetId="38">#REF!</definedName>
    <definedName name="BALANCE_SHEET_NEW" localSheetId="39">#REF!</definedName>
    <definedName name="BALANCE_SHEET_NEW" localSheetId="22">#REF!</definedName>
    <definedName name="BALANCE_SHEET_NEW" localSheetId="40">#REF!</definedName>
    <definedName name="BALANCE_SHEET_NEW" localSheetId="36">#REF!</definedName>
    <definedName name="BALANCE_SHEET_NEW">#REF!</definedName>
    <definedName name="balance_type">1</definedName>
    <definedName name="balances" localSheetId="42" hidden="1">{"'CALL MONEY'!$K$53"}</definedName>
    <definedName name="balances" localSheetId="48" hidden="1">{"'CALL MONEY'!$K$53"}</definedName>
    <definedName name="balances" localSheetId="43" hidden="1">{"'CALL MONEY'!$K$53"}</definedName>
    <definedName name="balances" localSheetId="37" hidden="1">{"'CALL MONEY'!$K$53"}</definedName>
    <definedName name="balances" localSheetId="38" hidden="1">{"'CALL MONEY'!$K$53"}</definedName>
    <definedName name="balances" localSheetId="39" hidden="1">{"'CALL MONEY'!$K$53"}</definedName>
    <definedName name="balances" localSheetId="22" hidden="1">{"'CALL MONEY'!$K$53"}</definedName>
    <definedName name="balances" localSheetId="40" hidden="1">{"'CALL MONEY'!$K$53"}</definedName>
    <definedName name="balances" localSheetId="36" hidden="1">{"'CALL MONEY'!$K$53"}</definedName>
    <definedName name="balances" hidden="1">{"'CALL MONEY'!$K$53"}</definedName>
    <definedName name="BalanceSheetDates" localSheetId="42">#REF!</definedName>
    <definedName name="BalanceSheetDates" localSheetId="16">#REF!</definedName>
    <definedName name="BalanceSheetDates" localSheetId="48">#REF!</definedName>
    <definedName name="BalanceSheetDates" localSheetId="46">#REF!</definedName>
    <definedName name="BalanceSheetDates" localSheetId="43">#REF!</definedName>
    <definedName name="BalanceSheetDates" localSheetId="44">#REF!</definedName>
    <definedName name="BalanceSheetDates" localSheetId="37">#REF!</definedName>
    <definedName name="BalanceSheetDates" localSheetId="38">#REF!</definedName>
    <definedName name="BalanceSheetDates" localSheetId="39">#REF!</definedName>
    <definedName name="BalanceSheetDates" localSheetId="35">#REF!</definedName>
    <definedName name="BalanceSheetDates" localSheetId="19">#REF!</definedName>
    <definedName name="BalanceSheetDates" localSheetId="20">#REF!</definedName>
    <definedName name="BalanceSheetDates" localSheetId="22">#REF!</definedName>
    <definedName name="BalanceSheetDates" localSheetId="40">#REF!</definedName>
    <definedName name="BalanceSheetDates" localSheetId="36">#REF!</definedName>
    <definedName name="BalanceSheetDates" localSheetId="24">#REF!</definedName>
    <definedName name="BalanceSheetDates" localSheetId="27">#REF!</definedName>
    <definedName name="BalanceSheetDates" localSheetId="13">#REF!</definedName>
    <definedName name="BalanceSheetDates" localSheetId="25">#REF!</definedName>
    <definedName name="BalanceSheetDates" localSheetId="7">#REF!</definedName>
    <definedName name="BalanceSheetDates" localSheetId="8">#REF!</definedName>
    <definedName name="BalanceSheetDates" localSheetId="34">#REF!</definedName>
    <definedName name="BalanceSheetDates" localSheetId="33">#REF!</definedName>
    <definedName name="BalanceSheetDates">#REF!</definedName>
    <definedName name="BALTIT">'[70]Fin Stats'!$A$29</definedName>
    <definedName name="BalType" localSheetId="57" hidden="1">TRUE</definedName>
    <definedName name="base">1</definedName>
    <definedName name="BB" localSheetId="42">#REF!</definedName>
    <definedName name="BB" localSheetId="48">#REF!</definedName>
    <definedName name="BB" localSheetId="46">#REF!</definedName>
    <definedName name="BB" localSheetId="37">#REF!</definedName>
    <definedName name="BB" localSheetId="38">#REF!</definedName>
    <definedName name="BB" localSheetId="39">#REF!</definedName>
    <definedName name="BB" localSheetId="20">#REF!</definedName>
    <definedName name="BB" localSheetId="22">#REF!</definedName>
    <definedName name="BB" localSheetId="40">#REF!</definedName>
    <definedName name="BB" localSheetId="36">#REF!</definedName>
    <definedName name="BB" localSheetId="24">#REF!</definedName>
    <definedName name="BB">#REF!</definedName>
    <definedName name="BBB" localSheetId="42">#REF!</definedName>
    <definedName name="BBB" localSheetId="48">#REF!</definedName>
    <definedName name="BBB" localSheetId="46">#REF!</definedName>
    <definedName name="BBB" localSheetId="37">#REF!</definedName>
    <definedName name="BBB" localSheetId="38">#REF!</definedName>
    <definedName name="BBB" localSheetId="39">#REF!</definedName>
    <definedName name="BBB" localSheetId="20">#REF!</definedName>
    <definedName name="BBB" localSheetId="22">#REF!</definedName>
    <definedName name="BBB" localSheetId="40">#REF!</definedName>
    <definedName name="BBB" localSheetId="36">#REF!</definedName>
    <definedName name="BBB" localSheetId="24">#REF!</definedName>
    <definedName name="BBB">#REF!</definedName>
    <definedName name="bbkb" localSheetId="42" hidden="1">{"'CALL MONEY'!$K$53"}</definedName>
    <definedName name="bbkb" localSheetId="20" hidden="1">{"'CALL MONEY'!$K$53"}</definedName>
    <definedName name="bbkb" localSheetId="22" hidden="1">{"'CALL MONEY'!$K$53"}</definedName>
    <definedName name="bbkb" localSheetId="40" hidden="1">{"'CALL MONEY'!$K$53"}</definedName>
    <definedName name="bbkb" localSheetId="36" hidden="1">{"'CALL MONEY'!$K$53"}</definedName>
    <definedName name="bbkb" hidden="1">{"'CALL MONEY'!$K$53"}</definedName>
    <definedName name="bbr" localSheetId="42">#REF!</definedName>
    <definedName name="bbr" localSheetId="48">#REF!</definedName>
    <definedName name="bbr" localSheetId="46">#REF!</definedName>
    <definedName name="bbr" localSheetId="37">#REF!</definedName>
    <definedName name="bbr" localSheetId="38">#REF!</definedName>
    <definedName name="bbr" localSheetId="39">#REF!</definedName>
    <definedName name="bbr" localSheetId="20">#REF!</definedName>
    <definedName name="bbr" localSheetId="22">#REF!</definedName>
    <definedName name="bbr" localSheetId="40">#REF!</definedName>
    <definedName name="bbr" localSheetId="36">#REF!</definedName>
    <definedName name="bbr" localSheetId="24">#REF!</definedName>
    <definedName name="bbr">#REF!</definedName>
    <definedName name="BdyRng" localSheetId="42">#REF!</definedName>
    <definedName name="BdyRng" localSheetId="48">#REF!</definedName>
    <definedName name="BdyRng" localSheetId="46">#REF!</definedName>
    <definedName name="BdyRng" localSheetId="43">#REF!</definedName>
    <definedName name="BdyRng" localSheetId="37">#REF!</definedName>
    <definedName name="BdyRng" localSheetId="38">#REF!</definedName>
    <definedName name="BdyRng" localSheetId="39">#REF!</definedName>
    <definedName name="BdyRng" localSheetId="22">#REF!</definedName>
    <definedName name="BdyRng" localSheetId="40">#REF!</definedName>
    <definedName name="BdyRng" localSheetId="36">#REF!</definedName>
    <definedName name="BdyRng">#REF!</definedName>
    <definedName name="Beg_Bal" localSheetId="42">#REF!</definedName>
    <definedName name="Beg_Bal" localSheetId="48">#REF!</definedName>
    <definedName name="Beg_Bal" localSheetId="46">#REF!</definedName>
    <definedName name="Beg_Bal" localSheetId="37">#REF!</definedName>
    <definedName name="Beg_Bal" localSheetId="38">#REF!</definedName>
    <definedName name="Beg_Bal" localSheetId="39">#REF!</definedName>
    <definedName name="Beg_Bal" localSheetId="20">#REF!</definedName>
    <definedName name="Beg_Bal" localSheetId="22">#REF!</definedName>
    <definedName name="Beg_Bal" localSheetId="40">#REF!</definedName>
    <definedName name="Beg_Bal" localSheetId="36">#REF!</definedName>
    <definedName name="Beg_Bal" localSheetId="24">#REF!</definedName>
    <definedName name="Beg_Bal">#REF!</definedName>
    <definedName name="bela" localSheetId="42">#REF!</definedName>
    <definedName name="bela" localSheetId="48">#REF!</definedName>
    <definedName name="bela" localSheetId="47">#REF!</definedName>
    <definedName name="bela" localSheetId="46">#REF!</definedName>
    <definedName name="bela" localSheetId="43">#REF!</definedName>
    <definedName name="bela" localSheetId="37">#REF!</definedName>
    <definedName name="bela" localSheetId="38">#REF!</definedName>
    <definedName name="bela" localSheetId="39">#REF!</definedName>
    <definedName name="bela" localSheetId="20">#REF!</definedName>
    <definedName name="bela" localSheetId="22">#REF!</definedName>
    <definedName name="bela" localSheetId="40">#REF!</definedName>
    <definedName name="bela" localSheetId="36">#REF!</definedName>
    <definedName name="bela" localSheetId="24">#REF!</definedName>
    <definedName name="bela">#REF!</definedName>
    <definedName name="BELOW" localSheetId="42">#REF!</definedName>
    <definedName name="BELOW" localSheetId="48">#REF!</definedName>
    <definedName name="BELOW" localSheetId="47">#REF!</definedName>
    <definedName name="BELOW" localSheetId="46">#REF!</definedName>
    <definedName name="BELOW" localSheetId="43">#REF!</definedName>
    <definedName name="BELOW" localSheetId="37">#REF!</definedName>
    <definedName name="BELOW" localSheetId="38">#REF!</definedName>
    <definedName name="BELOW" localSheetId="39">#REF!</definedName>
    <definedName name="BELOW" localSheetId="20">#REF!</definedName>
    <definedName name="BELOW" localSheetId="22">#REF!</definedName>
    <definedName name="BELOW" localSheetId="40">#REF!</definedName>
    <definedName name="BELOW" localSheetId="36">#REF!</definedName>
    <definedName name="BELOW" localSheetId="24">#REF!</definedName>
    <definedName name="BELOW">#REF!</definedName>
    <definedName name="BG_Del" hidden="1">15</definedName>
    <definedName name="BG_Ins" hidden="1">4</definedName>
    <definedName name="BG_Mod" hidden="1">6</definedName>
    <definedName name="BOOK" localSheetId="42">#REF!</definedName>
    <definedName name="BOOK" localSheetId="48">#REF!</definedName>
    <definedName name="BOOK" localSheetId="47">#REF!</definedName>
    <definedName name="BOOK" localSheetId="46">#REF!</definedName>
    <definedName name="BOOK" localSheetId="43">#REF!</definedName>
    <definedName name="BOOK" localSheetId="37">#REF!</definedName>
    <definedName name="BOOK" localSheetId="38">#REF!</definedName>
    <definedName name="BOOK" localSheetId="39">#REF!</definedName>
    <definedName name="BOOK" localSheetId="22">#REF!</definedName>
    <definedName name="BOOK" localSheetId="40">#REF!</definedName>
    <definedName name="BOOK" localSheetId="36">#REF!</definedName>
    <definedName name="BOOK">#REF!</definedName>
    <definedName name="bookAdjustment">"!$A$75"</definedName>
    <definedName name="BOTTOM" localSheetId="42">#REF!</definedName>
    <definedName name="BOTTOM" localSheetId="48">#REF!</definedName>
    <definedName name="BOTTOM" localSheetId="47">#REF!</definedName>
    <definedName name="BOTTOM" localSheetId="46">#REF!</definedName>
    <definedName name="BOTTOM" localSheetId="43">#REF!</definedName>
    <definedName name="BOTTOM" localSheetId="37">#REF!</definedName>
    <definedName name="BOTTOM" localSheetId="38">#REF!</definedName>
    <definedName name="BOTTOM" localSheetId="39">#REF!</definedName>
    <definedName name="BOTTOM" localSheetId="20">#REF!</definedName>
    <definedName name="BOTTOM" localSheetId="22">#REF!</definedName>
    <definedName name="BOTTOM" localSheetId="40">#REF!</definedName>
    <definedName name="BOTTOM" localSheetId="36">#REF!</definedName>
    <definedName name="BOTTOM" localSheetId="24">#REF!</definedName>
    <definedName name="BOTTOM">#REF!</definedName>
    <definedName name="Brand" localSheetId="42">[71]ProfitProv!#REF!</definedName>
    <definedName name="Brand" localSheetId="48">[71]ProfitProv!#REF!</definedName>
    <definedName name="Brand" localSheetId="47">[71]ProfitProv!#REF!</definedName>
    <definedName name="Brand" localSheetId="46">[71]ProfitProv!#REF!</definedName>
    <definedName name="Brand" localSheetId="43">[71]ProfitProv!#REF!</definedName>
    <definedName name="Brand" localSheetId="37">[71]ProfitProv!#REF!</definedName>
    <definedName name="Brand" localSheetId="38">[71]ProfitProv!#REF!</definedName>
    <definedName name="Brand" localSheetId="39">[71]ProfitProv!#REF!</definedName>
    <definedName name="Brand" localSheetId="22">[71]ProfitProv!#REF!</definedName>
    <definedName name="Brand" localSheetId="40">[71]ProfitProv!#REF!</definedName>
    <definedName name="Brand" localSheetId="36">[71]ProfitProv!#REF!</definedName>
    <definedName name="Brand">[71]ProfitProv!#REF!</definedName>
    <definedName name="BROKER">[72]LIST!$D$1:$D$1000</definedName>
    <definedName name="bs" localSheetId="42">#REF!</definedName>
    <definedName name="bs" localSheetId="48">#REF!</definedName>
    <definedName name="bs" localSheetId="47">#REF!</definedName>
    <definedName name="bs" localSheetId="46">#REF!</definedName>
    <definedName name="bs" localSheetId="43">#REF!</definedName>
    <definedName name="bs" localSheetId="37">#REF!</definedName>
    <definedName name="bs" localSheetId="38">#REF!</definedName>
    <definedName name="bs" localSheetId="39">#REF!</definedName>
    <definedName name="bs" localSheetId="20">#REF!</definedName>
    <definedName name="bs" localSheetId="22">#REF!</definedName>
    <definedName name="bs" localSheetId="40">#REF!</definedName>
    <definedName name="bs" localSheetId="36">#REF!</definedName>
    <definedName name="bs" localSheetId="24">#REF!</definedName>
    <definedName name="bs">#REF!</definedName>
    <definedName name="bsapril">[73]Sheet1!$A$182:$C$348</definedName>
    <definedName name="BSC" localSheetId="42">#REF!</definedName>
    <definedName name="BSC" localSheetId="48">#REF!</definedName>
    <definedName name="BSC" localSheetId="46">#REF!</definedName>
    <definedName name="BSC" localSheetId="43">#REF!</definedName>
    <definedName name="BSC" localSheetId="37">#REF!</definedName>
    <definedName name="BSC" localSheetId="38">#REF!</definedName>
    <definedName name="BSC" localSheetId="39">#REF!</definedName>
    <definedName name="BSC" localSheetId="20">#REF!</definedName>
    <definedName name="BSC" localSheetId="22">#REF!</definedName>
    <definedName name="BSC" localSheetId="40">#REF!</definedName>
    <definedName name="BSC" localSheetId="36">#REF!</definedName>
    <definedName name="BSC" localSheetId="24">#REF!</definedName>
    <definedName name="BSC">#REF!</definedName>
    <definedName name="BSCO" localSheetId="42">#REF!</definedName>
    <definedName name="BSCO" localSheetId="48">#REF!</definedName>
    <definedName name="BSCO" localSheetId="46">#REF!</definedName>
    <definedName name="BSCO" localSheetId="43">#REF!</definedName>
    <definedName name="BSCO" localSheetId="37">#REF!</definedName>
    <definedName name="BSCO" localSheetId="38">#REF!</definedName>
    <definedName name="BSCO" localSheetId="39">#REF!</definedName>
    <definedName name="BSCO" localSheetId="20">#REF!</definedName>
    <definedName name="BSCO" localSheetId="22">#REF!</definedName>
    <definedName name="BSCO" localSheetId="40">#REF!</definedName>
    <definedName name="BSCO" localSheetId="36">#REF!</definedName>
    <definedName name="BSCO" localSheetId="24">#REF!</definedName>
    <definedName name="BSCO">#REF!</definedName>
    <definedName name="BSCO1" localSheetId="42">#REF!</definedName>
    <definedName name="BSCO1" localSheetId="48">#REF!</definedName>
    <definedName name="BSCO1" localSheetId="46">#REF!</definedName>
    <definedName name="BSCO1" localSheetId="43">#REF!</definedName>
    <definedName name="BSCO1" localSheetId="37">#REF!</definedName>
    <definedName name="BSCO1" localSheetId="38">#REF!</definedName>
    <definedName name="BSCO1" localSheetId="39">#REF!</definedName>
    <definedName name="BSCO1" localSheetId="20">#REF!</definedName>
    <definedName name="BSCO1" localSheetId="22">#REF!</definedName>
    <definedName name="BSCO1" localSheetId="40">#REF!</definedName>
    <definedName name="BSCO1" localSheetId="36">#REF!</definedName>
    <definedName name="BSCO1" localSheetId="24">#REF!</definedName>
    <definedName name="BSCO1">#REF!</definedName>
    <definedName name="BSCOMB" localSheetId="42">#REF!</definedName>
    <definedName name="BSCOMB" localSheetId="48">#REF!</definedName>
    <definedName name="BSCOMB" localSheetId="47">#REF!</definedName>
    <definedName name="BSCOMB" localSheetId="46">#REF!</definedName>
    <definedName name="BSCOMB" localSheetId="43">#REF!</definedName>
    <definedName name="BSCOMB" localSheetId="37">#REF!</definedName>
    <definedName name="BSCOMB" localSheetId="38">#REF!</definedName>
    <definedName name="BSCOMB" localSheetId="39">#REF!</definedName>
    <definedName name="BSCOMB" localSheetId="20">#REF!</definedName>
    <definedName name="BSCOMB" localSheetId="22">#REF!</definedName>
    <definedName name="BSCOMB" localSheetId="40">#REF!</definedName>
    <definedName name="BSCOMB" localSheetId="36">#REF!</definedName>
    <definedName name="BSCOMB" localSheetId="24">#REF!</definedName>
    <definedName name="BSCOMB">#REF!</definedName>
    <definedName name="BSD" localSheetId="42">#REF!</definedName>
    <definedName name="BSD" localSheetId="48">#REF!</definedName>
    <definedName name="BSD" localSheetId="46">#REF!</definedName>
    <definedName name="BSD" localSheetId="43">#REF!</definedName>
    <definedName name="BSD" localSheetId="37">#REF!</definedName>
    <definedName name="BSD" localSheetId="38">#REF!</definedName>
    <definedName name="BSD" localSheetId="39">#REF!</definedName>
    <definedName name="BSD" localSheetId="20">#REF!</definedName>
    <definedName name="BSD" localSheetId="22">#REF!</definedName>
    <definedName name="BSD" localSheetId="40">#REF!</definedName>
    <definedName name="BSD" localSheetId="36">#REF!</definedName>
    <definedName name="BSD" localSheetId="24">#REF!</definedName>
    <definedName name="BSD">#REF!</definedName>
    <definedName name="bsdec" localSheetId="48">'[74]December 06'!$A$93:$D$158</definedName>
    <definedName name="bsdec" localSheetId="43">'[74]December 06'!$A$93:$D$158</definedName>
    <definedName name="bsdec" localSheetId="37">'[74]December 06'!$A$93:$D$158</definedName>
    <definedName name="bsdec" localSheetId="38">'[74]December 06'!$A$93:$D$158</definedName>
    <definedName name="bsdec" localSheetId="39">'[74]December 06'!$A$93:$D$158</definedName>
    <definedName name="bsdec">'[75]December 06'!$A$93:$D$158</definedName>
    <definedName name="bsdec06" localSheetId="42">#REF!</definedName>
    <definedName name="bsdec06" localSheetId="48">#REF!</definedName>
    <definedName name="bsdec06" localSheetId="46">#REF!</definedName>
    <definedName name="bsdec06" localSheetId="43">#REF!</definedName>
    <definedName name="bsdec06" localSheetId="37">#REF!</definedName>
    <definedName name="bsdec06" localSheetId="38">#REF!</definedName>
    <definedName name="bsdec06" localSheetId="39">#REF!</definedName>
    <definedName name="bsdec06" localSheetId="20">#REF!</definedName>
    <definedName name="bsdec06" localSheetId="22">#REF!</definedName>
    <definedName name="bsdec06" localSheetId="40">#REF!</definedName>
    <definedName name="bsdec06" localSheetId="36">#REF!</definedName>
    <definedName name="bsdec06" localSheetId="24">#REF!</definedName>
    <definedName name="bsdec06">#REF!</definedName>
    <definedName name="BSH" localSheetId="42">#REF!</definedName>
    <definedName name="BSH" localSheetId="48">#REF!</definedName>
    <definedName name="BSH" localSheetId="46">#REF!</definedName>
    <definedName name="BSH" localSheetId="43">#REF!</definedName>
    <definedName name="BSH" localSheetId="37">#REF!</definedName>
    <definedName name="BSH" localSheetId="38">#REF!</definedName>
    <definedName name="BSH" localSheetId="39">#REF!</definedName>
    <definedName name="BSH" localSheetId="20">#REF!</definedName>
    <definedName name="BSH" localSheetId="22">#REF!</definedName>
    <definedName name="BSH" localSheetId="40">#REF!</definedName>
    <definedName name="BSH" localSheetId="36">#REF!</definedName>
    <definedName name="BSH" localSheetId="24">#REF!</definedName>
    <definedName name="BSH">#REF!</definedName>
    <definedName name="bsjuly" localSheetId="42">#REF!</definedName>
    <definedName name="bsjuly" localSheetId="48">#REF!</definedName>
    <definedName name="bsjuly" localSheetId="46">#REF!</definedName>
    <definedName name="bsjuly" localSheetId="37">#REF!</definedName>
    <definedName name="bsjuly" localSheetId="38">#REF!</definedName>
    <definedName name="bsjuly" localSheetId="39">#REF!</definedName>
    <definedName name="bsjuly" localSheetId="20">#REF!</definedName>
    <definedName name="bsjuly" localSheetId="22">#REF!</definedName>
    <definedName name="bsjuly" localSheetId="40">#REF!</definedName>
    <definedName name="bsjuly" localSheetId="36">#REF!</definedName>
    <definedName name="bsjuly" localSheetId="24">#REF!</definedName>
    <definedName name="bsjuly">#REF!</definedName>
    <definedName name="bsjune">[76]Sheet1!$A$185:$C$352</definedName>
    <definedName name="bsmarch" localSheetId="48">[77]MarchSL904!$A$102:$C$191</definedName>
    <definedName name="bsmarch" localSheetId="43">[77]MarchSL904!$A$102:$C$191</definedName>
    <definedName name="bsmarch" localSheetId="37">[77]MarchSL904!$A$102:$C$191</definedName>
    <definedName name="bsmarch" localSheetId="38">[77]MarchSL904!$A$102:$C$191</definedName>
    <definedName name="bsmarch" localSheetId="39">[77]MarchSL904!$A$102:$C$191</definedName>
    <definedName name="bsmarch">[78]MarchSL904!$A$102:$C$191</definedName>
    <definedName name="bsmarch07" localSheetId="48">'[79]March 110'!$A$84:$C$153</definedName>
    <definedName name="bsmarch07" localSheetId="43">'[79]March 110'!$A$84:$C$153</definedName>
    <definedName name="bsmarch07" localSheetId="37">'[79]March 110'!$A$84:$C$153</definedName>
    <definedName name="bsmarch07" localSheetId="38">'[79]March 110'!$A$84:$C$153</definedName>
    <definedName name="bsmarch07" localSheetId="39">'[79]March 110'!$A$84:$C$153</definedName>
    <definedName name="bsmarch07">'[80]March 110'!$A$84:$C$153</definedName>
    <definedName name="bsn" localSheetId="42">#REF!</definedName>
    <definedName name="bsn" localSheetId="48">#REF!</definedName>
    <definedName name="bsn" localSheetId="46">#REF!</definedName>
    <definedName name="bsn" localSheetId="43">#REF!</definedName>
    <definedName name="bsn" localSheetId="37">#REF!</definedName>
    <definedName name="bsn" localSheetId="38">#REF!</definedName>
    <definedName name="bsn" localSheetId="39">#REF!</definedName>
    <definedName name="bsn" localSheetId="20">#REF!</definedName>
    <definedName name="bsn" localSheetId="22">#REF!</definedName>
    <definedName name="bsn" localSheetId="40">#REF!</definedName>
    <definedName name="bsn" localSheetId="36">#REF!</definedName>
    <definedName name="bsn" localSheetId="24">#REF!</definedName>
    <definedName name="bsn">#REF!</definedName>
    <definedName name="bsnovember" localSheetId="42">#REF!</definedName>
    <definedName name="bsnovember" localSheetId="48">#REF!</definedName>
    <definedName name="bsnovember" localSheetId="46">#REF!</definedName>
    <definedName name="bsnovember" localSheetId="37">#REF!</definedName>
    <definedName name="bsnovember" localSheetId="38">#REF!</definedName>
    <definedName name="bsnovember" localSheetId="39">#REF!</definedName>
    <definedName name="bsnovember" localSheetId="20">#REF!</definedName>
    <definedName name="bsnovember" localSheetId="22">#REF!</definedName>
    <definedName name="bsnovember" localSheetId="40">#REF!</definedName>
    <definedName name="bsnovember" localSheetId="36">#REF!</definedName>
    <definedName name="bsnovember" localSheetId="24">#REF!</definedName>
    <definedName name="bsnovember">#REF!</definedName>
    <definedName name="BSP" localSheetId="42">#REF!</definedName>
    <definedName name="BSP" localSheetId="48">#REF!</definedName>
    <definedName name="BSP" localSheetId="46">#REF!</definedName>
    <definedName name="BSP" localSheetId="43">#REF!</definedName>
    <definedName name="BSP" localSheetId="37">#REF!</definedName>
    <definedName name="BSP" localSheetId="38">#REF!</definedName>
    <definedName name="BSP" localSheetId="39">#REF!</definedName>
    <definedName name="BSP" localSheetId="20">#REF!</definedName>
    <definedName name="BSP" localSheetId="22">#REF!</definedName>
    <definedName name="BSP" localSheetId="40">#REF!</definedName>
    <definedName name="BSP" localSheetId="36">#REF!</definedName>
    <definedName name="BSP" localSheetId="24">#REF!</definedName>
    <definedName name="BSP">#REF!</definedName>
    <definedName name="BSS" localSheetId="42">#REF!</definedName>
    <definedName name="BSS" localSheetId="48">#REF!</definedName>
    <definedName name="BSS" localSheetId="46">#REF!</definedName>
    <definedName name="BSS" localSheetId="43">#REF!</definedName>
    <definedName name="BSS" localSheetId="37">#REF!</definedName>
    <definedName name="BSS" localSheetId="38">#REF!</definedName>
    <definedName name="BSS" localSheetId="39">#REF!</definedName>
    <definedName name="BSS" localSheetId="20">#REF!</definedName>
    <definedName name="BSS" localSheetId="22">#REF!</definedName>
    <definedName name="BSS" localSheetId="40">#REF!</definedName>
    <definedName name="BSS" localSheetId="36">#REF!</definedName>
    <definedName name="BSS" localSheetId="24">#REF!</definedName>
    <definedName name="BSS">#REF!</definedName>
    <definedName name="BST" localSheetId="42">#REF!</definedName>
    <definedName name="BST" localSheetId="48">#REF!</definedName>
    <definedName name="BST" localSheetId="46">#REF!</definedName>
    <definedName name="BST" localSheetId="43">#REF!</definedName>
    <definedName name="BST" localSheetId="37">#REF!</definedName>
    <definedName name="BST" localSheetId="38">#REF!</definedName>
    <definedName name="BST" localSheetId="39">#REF!</definedName>
    <definedName name="BST" localSheetId="20">#REF!</definedName>
    <definedName name="BST" localSheetId="22">#REF!</definedName>
    <definedName name="BST" localSheetId="40">#REF!</definedName>
    <definedName name="BST" localSheetId="36">#REF!</definedName>
    <definedName name="BST" localSheetId="24">#REF!</definedName>
    <definedName name="BST">#REF!</definedName>
    <definedName name="budget" localSheetId="42">#REF!</definedName>
    <definedName name="budget" localSheetId="48">#REF!</definedName>
    <definedName name="budget" localSheetId="46">#REF!</definedName>
    <definedName name="budget" localSheetId="37">#REF!</definedName>
    <definedName name="budget" localSheetId="38">#REF!</definedName>
    <definedName name="budget" localSheetId="39">#REF!</definedName>
    <definedName name="budget" localSheetId="20">#REF!</definedName>
    <definedName name="budget" localSheetId="22">#REF!</definedName>
    <definedName name="budget" localSheetId="40">#REF!</definedName>
    <definedName name="budget" localSheetId="36">#REF!</definedName>
    <definedName name="budget" localSheetId="24">#REF!</definedName>
    <definedName name="budget">#REF!</definedName>
    <definedName name="BuiltIn_AutoFilter___2" localSheetId="42">#REF!</definedName>
    <definedName name="BuiltIn_AutoFilter___2" localSheetId="48">#REF!</definedName>
    <definedName name="BuiltIn_AutoFilter___2" localSheetId="47">#REF!</definedName>
    <definedName name="BuiltIn_AutoFilter___2" localSheetId="46">#REF!</definedName>
    <definedName name="BuiltIn_AutoFilter___2" localSheetId="43">#REF!</definedName>
    <definedName name="BuiltIn_AutoFilter___2" localSheetId="44">#REF!</definedName>
    <definedName name="BuiltIn_AutoFilter___2" localSheetId="37">#REF!</definedName>
    <definedName name="BuiltIn_AutoFilter___2" localSheetId="38">#REF!</definedName>
    <definedName name="BuiltIn_AutoFilter___2" localSheetId="39">#REF!</definedName>
    <definedName name="BuiltIn_AutoFilter___2" localSheetId="35">#REF!</definedName>
    <definedName name="BuiltIn_AutoFilter___2" localSheetId="19">#REF!</definedName>
    <definedName name="BuiltIn_AutoFilter___2" localSheetId="20">#REF!</definedName>
    <definedName name="BuiltIn_AutoFilter___2" localSheetId="22">#REF!</definedName>
    <definedName name="BuiltIn_AutoFilter___2" localSheetId="40">#REF!</definedName>
    <definedName name="BuiltIn_AutoFilter___2" localSheetId="36">#REF!</definedName>
    <definedName name="BuiltIn_AutoFilter___2" localSheetId="24">#REF!</definedName>
    <definedName name="BuiltIn_AutoFilter___2" localSheetId="13">#REF!</definedName>
    <definedName name="BuiltIn_AutoFilter___2" localSheetId="25">#REF!</definedName>
    <definedName name="BuiltIn_AutoFilter___2" localSheetId="7">#REF!</definedName>
    <definedName name="BuiltIn_AutoFilter___2" localSheetId="8">#REF!</definedName>
    <definedName name="BuiltIn_AutoFilter___2" localSheetId="33">#REF!</definedName>
    <definedName name="BuiltIn_AutoFilter___2">#REF!</definedName>
    <definedName name="BuiltIn_AutoFilter___2_1" localSheetId="42">#REF!</definedName>
    <definedName name="BuiltIn_AutoFilter___2_1" localSheetId="48">#REF!</definedName>
    <definedName name="BuiltIn_AutoFilter___2_1" localSheetId="46">#REF!</definedName>
    <definedName name="BuiltIn_AutoFilter___2_1" localSheetId="43">#REF!</definedName>
    <definedName name="BuiltIn_AutoFilter___2_1" localSheetId="37">#REF!</definedName>
    <definedName name="BuiltIn_AutoFilter___2_1" localSheetId="38">#REF!</definedName>
    <definedName name="BuiltIn_AutoFilter___2_1" localSheetId="39">#REF!</definedName>
    <definedName name="BuiltIn_AutoFilter___2_1" localSheetId="22">#REF!</definedName>
    <definedName name="BuiltIn_AutoFilter___2_1" localSheetId="40">#REF!</definedName>
    <definedName name="BuiltIn_AutoFilter___2_1" localSheetId="36">#REF!</definedName>
    <definedName name="BuiltIn_AutoFilter___2_1">#REF!</definedName>
    <definedName name="BuiltIn_AutoFilter___2_10" localSheetId="42">#REF!</definedName>
    <definedName name="BuiltIn_AutoFilter___2_10" localSheetId="48">#REF!</definedName>
    <definedName name="BuiltIn_AutoFilter___2_10" localSheetId="46">#REF!</definedName>
    <definedName name="BuiltIn_AutoFilter___2_10" localSheetId="43">#REF!</definedName>
    <definedName name="BuiltIn_AutoFilter___2_10" localSheetId="37">#REF!</definedName>
    <definedName name="BuiltIn_AutoFilter___2_10" localSheetId="38">#REF!</definedName>
    <definedName name="BuiltIn_AutoFilter___2_10" localSheetId="39">#REF!</definedName>
    <definedName name="BuiltIn_AutoFilter___2_10" localSheetId="22">#REF!</definedName>
    <definedName name="BuiltIn_AutoFilter___2_10" localSheetId="40">#REF!</definedName>
    <definedName name="BuiltIn_AutoFilter___2_10" localSheetId="36">#REF!</definedName>
    <definedName name="BuiltIn_AutoFilter___2_10">#REF!</definedName>
    <definedName name="BuiltIn_AutoFilter___2_11" localSheetId="42">#REF!</definedName>
    <definedName name="BuiltIn_AutoFilter___2_11" localSheetId="16">#REF!</definedName>
    <definedName name="BuiltIn_AutoFilter___2_11" localSheetId="48">#REF!</definedName>
    <definedName name="BuiltIn_AutoFilter___2_11" localSheetId="47">#REF!</definedName>
    <definedName name="BuiltIn_AutoFilter___2_11" localSheetId="46">#REF!</definedName>
    <definedName name="BuiltIn_AutoFilter___2_11" localSheetId="43">#REF!</definedName>
    <definedName name="BuiltIn_AutoFilter___2_11" localSheetId="44">#REF!</definedName>
    <definedName name="BuiltIn_AutoFilter___2_11" localSheetId="37">#REF!</definedName>
    <definedName name="BuiltIn_AutoFilter___2_11" localSheetId="38">#REF!</definedName>
    <definedName name="BuiltIn_AutoFilter___2_11" localSheetId="39">#REF!</definedName>
    <definedName name="BuiltIn_AutoFilter___2_11" localSheetId="35">#REF!</definedName>
    <definedName name="BuiltIn_AutoFilter___2_11" localSheetId="19">#REF!</definedName>
    <definedName name="BuiltIn_AutoFilter___2_11" localSheetId="20">#REF!</definedName>
    <definedName name="BuiltIn_AutoFilter___2_11" localSheetId="22">#REF!</definedName>
    <definedName name="BuiltIn_AutoFilter___2_11" localSheetId="40">#REF!</definedName>
    <definedName name="BuiltIn_AutoFilter___2_11" localSheetId="36">#REF!</definedName>
    <definedName name="BuiltIn_AutoFilter___2_11" localSheetId="24">#REF!</definedName>
    <definedName name="BuiltIn_AutoFilter___2_11" localSheetId="27">#REF!</definedName>
    <definedName name="BuiltIn_AutoFilter___2_11" localSheetId="13">#REF!</definedName>
    <definedName name="BuiltIn_AutoFilter___2_11" localSheetId="25">#REF!</definedName>
    <definedName name="BuiltIn_AutoFilter___2_11" localSheetId="7">#REF!</definedName>
    <definedName name="BuiltIn_AutoFilter___2_11" localSheetId="8">#REF!</definedName>
    <definedName name="BuiltIn_AutoFilter___2_11" localSheetId="34">#REF!</definedName>
    <definedName name="BuiltIn_AutoFilter___2_11" localSheetId="33">#REF!</definedName>
    <definedName name="BuiltIn_AutoFilter___2_11">#REF!</definedName>
    <definedName name="BuiltIn_AutoFilter___2_12" localSheetId="42">#REF!</definedName>
    <definedName name="BuiltIn_AutoFilter___2_12" localSheetId="16">#REF!</definedName>
    <definedName name="BuiltIn_AutoFilter___2_12" localSheetId="48">#REF!</definedName>
    <definedName name="BuiltIn_AutoFilter___2_12" localSheetId="47">#REF!</definedName>
    <definedName name="BuiltIn_AutoFilter___2_12" localSheetId="46">#REF!</definedName>
    <definedName name="BuiltIn_AutoFilter___2_12" localSheetId="43">#REF!</definedName>
    <definedName name="BuiltIn_AutoFilter___2_12" localSheetId="44">#REF!</definedName>
    <definedName name="BuiltIn_AutoFilter___2_12" localSheetId="37">#REF!</definedName>
    <definedName name="BuiltIn_AutoFilter___2_12" localSheetId="38">#REF!</definedName>
    <definedName name="BuiltIn_AutoFilter___2_12" localSheetId="39">#REF!</definedName>
    <definedName name="BuiltIn_AutoFilter___2_12" localSheetId="35">#REF!</definedName>
    <definedName name="BuiltIn_AutoFilter___2_12" localSheetId="19">#REF!</definedName>
    <definedName name="BuiltIn_AutoFilter___2_12" localSheetId="20">#REF!</definedName>
    <definedName name="BuiltIn_AutoFilter___2_12" localSheetId="22">#REF!</definedName>
    <definedName name="BuiltIn_AutoFilter___2_12" localSheetId="40">#REF!</definedName>
    <definedName name="BuiltIn_AutoFilter___2_12" localSheetId="36">#REF!</definedName>
    <definedName name="BuiltIn_AutoFilter___2_12" localSheetId="24">#REF!</definedName>
    <definedName name="BuiltIn_AutoFilter___2_12" localSheetId="27">#REF!</definedName>
    <definedName name="BuiltIn_AutoFilter___2_12" localSheetId="13">#REF!</definedName>
    <definedName name="BuiltIn_AutoFilter___2_12" localSheetId="25">#REF!</definedName>
    <definedName name="BuiltIn_AutoFilter___2_12" localSheetId="7">#REF!</definedName>
    <definedName name="BuiltIn_AutoFilter___2_12" localSheetId="8">#REF!</definedName>
    <definedName name="BuiltIn_AutoFilter___2_12" localSheetId="34">#REF!</definedName>
    <definedName name="BuiltIn_AutoFilter___2_12" localSheetId="33">#REF!</definedName>
    <definedName name="BuiltIn_AutoFilter___2_12">#REF!</definedName>
    <definedName name="BuiltIn_AutoFilter___2_13" localSheetId="42">#REF!</definedName>
    <definedName name="BuiltIn_AutoFilter___2_13" localSheetId="16">#REF!</definedName>
    <definedName name="BuiltIn_AutoFilter___2_13" localSheetId="48">#REF!</definedName>
    <definedName name="BuiltIn_AutoFilter___2_13" localSheetId="47">#REF!</definedName>
    <definedName name="BuiltIn_AutoFilter___2_13" localSheetId="46">#REF!</definedName>
    <definedName name="BuiltIn_AutoFilter___2_13" localSheetId="43">#REF!</definedName>
    <definedName name="BuiltIn_AutoFilter___2_13" localSheetId="44">#REF!</definedName>
    <definedName name="BuiltIn_AutoFilter___2_13" localSheetId="37">#REF!</definedName>
    <definedName name="BuiltIn_AutoFilter___2_13" localSheetId="38">#REF!</definedName>
    <definedName name="BuiltIn_AutoFilter___2_13" localSheetId="39">#REF!</definedName>
    <definedName name="BuiltIn_AutoFilter___2_13" localSheetId="35">#REF!</definedName>
    <definedName name="BuiltIn_AutoFilter___2_13" localSheetId="19">#REF!</definedName>
    <definedName name="BuiltIn_AutoFilter___2_13" localSheetId="20">#REF!</definedName>
    <definedName name="BuiltIn_AutoFilter___2_13" localSheetId="22">#REF!</definedName>
    <definedName name="BuiltIn_AutoFilter___2_13" localSheetId="40">#REF!</definedName>
    <definedName name="BuiltIn_AutoFilter___2_13" localSheetId="36">#REF!</definedName>
    <definedName name="BuiltIn_AutoFilter___2_13" localSheetId="24">#REF!</definedName>
    <definedName name="BuiltIn_AutoFilter___2_13" localSheetId="27">#REF!</definedName>
    <definedName name="BuiltIn_AutoFilter___2_13" localSheetId="13">#REF!</definedName>
    <definedName name="BuiltIn_AutoFilter___2_13" localSheetId="25">#REF!</definedName>
    <definedName name="BuiltIn_AutoFilter___2_13" localSheetId="7">#REF!</definedName>
    <definedName name="BuiltIn_AutoFilter___2_13" localSheetId="8">#REF!</definedName>
    <definedName name="BuiltIn_AutoFilter___2_13" localSheetId="34">#REF!</definedName>
    <definedName name="BuiltIn_AutoFilter___2_13" localSheetId="33">#REF!</definedName>
    <definedName name="BuiltIn_AutoFilter___2_13">#REF!</definedName>
    <definedName name="BuiltIn_AutoFilter___2_14" localSheetId="42">#REF!</definedName>
    <definedName name="BuiltIn_AutoFilter___2_14" localSheetId="16">#REF!</definedName>
    <definedName name="BuiltIn_AutoFilter___2_14" localSheetId="48">#REF!</definedName>
    <definedName name="BuiltIn_AutoFilter___2_14" localSheetId="47">#REF!</definedName>
    <definedName name="BuiltIn_AutoFilter___2_14" localSheetId="46">#REF!</definedName>
    <definedName name="BuiltIn_AutoFilter___2_14" localSheetId="43">#REF!</definedName>
    <definedName name="BuiltIn_AutoFilter___2_14" localSheetId="44">#REF!</definedName>
    <definedName name="BuiltIn_AutoFilter___2_14" localSheetId="37">#REF!</definedName>
    <definedName name="BuiltIn_AutoFilter___2_14" localSheetId="38">#REF!</definedName>
    <definedName name="BuiltIn_AutoFilter___2_14" localSheetId="39">#REF!</definedName>
    <definedName name="BuiltIn_AutoFilter___2_14" localSheetId="35">#REF!</definedName>
    <definedName name="BuiltIn_AutoFilter___2_14" localSheetId="19">#REF!</definedName>
    <definedName name="BuiltIn_AutoFilter___2_14" localSheetId="20">#REF!</definedName>
    <definedName name="BuiltIn_AutoFilter___2_14" localSheetId="22">#REF!</definedName>
    <definedName name="BuiltIn_AutoFilter___2_14" localSheetId="40">#REF!</definedName>
    <definedName name="BuiltIn_AutoFilter___2_14" localSheetId="36">#REF!</definedName>
    <definedName name="BuiltIn_AutoFilter___2_14" localSheetId="24">#REF!</definedName>
    <definedName name="BuiltIn_AutoFilter___2_14" localSheetId="27">#REF!</definedName>
    <definedName name="BuiltIn_AutoFilter___2_14" localSheetId="13">#REF!</definedName>
    <definedName name="BuiltIn_AutoFilter___2_14" localSheetId="25">#REF!</definedName>
    <definedName name="BuiltIn_AutoFilter___2_14" localSheetId="7">#REF!</definedName>
    <definedName name="BuiltIn_AutoFilter___2_14" localSheetId="8">#REF!</definedName>
    <definedName name="BuiltIn_AutoFilter___2_14" localSheetId="34">#REF!</definedName>
    <definedName name="BuiltIn_AutoFilter___2_14" localSheetId="33">#REF!</definedName>
    <definedName name="BuiltIn_AutoFilter___2_14">#REF!</definedName>
    <definedName name="BuiltIn_AutoFilter___2_15" localSheetId="42">#REF!</definedName>
    <definedName name="BuiltIn_AutoFilter___2_15" localSheetId="48">#REF!</definedName>
    <definedName name="BuiltIn_AutoFilter___2_15" localSheetId="46">#REF!</definedName>
    <definedName name="BuiltIn_AutoFilter___2_15" localSheetId="43">#REF!</definedName>
    <definedName name="BuiltIn_AutoFilter___2_15" localSheetId="37">#REF!</definedName>
    <definedName name="BuiltIn_AutoFilter___2_15" localSheetId="38">#REF!</definedName>
    <definedName name="BuiltIn_AutoFilter___2_15" localSheetId="39">#REF!</definedName>
    <definedName name="BuiltIn_AutoFilter___2_15" localSheetId="22">#REF!</definedName>
    <definedName name="BuiltIn_AutoFilter___2_15" localSheetId="40">#REF!</definedName>
    <definedName name="BuiltIn_AutoFilter___2_15" localSheetId="36">#REF!</definedName>
    <definedName name="BuiltIn_AutoFilter___2_15">#REF!</definedName>
    <definedName name="BuiltIn_AutoFilter___2_16" localSheetId="42">#REF!</definedName>
    <definedName name="BuiltIn_AutoFilter___2_16" localSheetId="16">#REF!</definedName>
    <definedName name="BuiltIn_AutoFilter___2_16" localSheetId="48">#REF!</definedName>
    <definedName name="BuiltIn_AutoFilter___2_16" localSheetId="47">#REF!</definedName>
    <definedName name="BuiltIn_AutoFilter___2_16" localSheetId="46">#REF!</definedName>
    <definedName name="BuiltIn_AutoFilter___2_16" localSheetId="43">#REF!</definedName>
    <definedName name="BuiltIn_AutoFilter___2_16" localSheetId="44">#REF!</definedName>
    <definedName name="BuiltIn_AutoFilter___2_16" localSheetId="37">#REF!</definedName>
    <definedName name="BuiltIn_AutoFilter___2_16" localSheetId="38">#REF!</definedName>
    <definedName name="BuiltIn_AutoFilter___2_16" localSheetId="39">#REF!</definedName>
    <definedName name="BuiltIn_AutoFilter___2_16" localSheetId="35">#REF!</definedName>
    <definedName name="BuiltIn_AutoFilter___2_16" localSheetId="19">#REF!</definedName>
    <definedName name="BuiltIn_AutoFilter___2_16" localSheetId="20">#REF!</definedName>
    <definedName name="BuiltIn_AutoFilter___2_16" localSheetId="22">#REF!</definedName>
    <definedName name="BuiltIn_AutoFilter___2_16" localSheetId="40">#REF!</definedName>
    <definedName name="BuiltIn_AutoFilter___2_16" localSheetId="36">#REF!</definedName>
    <definedName name="BuiltIn_AutoFilter___2_16" localSheetId="24">#REF!</definedName>
    <definedName name="BuiltIn_AutoFilter___2_16" localSheetId="27">#REF!</definedName>
    <definedName name="BuiltIn_AutoFilter___2_16" localSheetId="13">#REF!</definedName>
    <definedName name="BuiltIn_AutoFilter___2_16" localSheetId="25">#REF!</definedName>
    <definedName name="BuiltIn_AutoFilter___2_16" localSheetId="7">#REF!</definedName>
    <definedName name="BuiltIn_AutoFilter___2_16" localSheetId="8">#REF!</definedName>
    <definedName name="BuiltIn_AutoFilter___2_16" localSheetId="34">#REF!</definedName>
    <definedName name="BuiltIn_AutoFilter___2_16" localSheetId="33">#REF!</definedName>
    <definedName name="BuiltIn_AutoFilter___2_16">#REF!</definedName>
    <definedName name="BuiltIn_AutoFilter___2_20" localSheetId="42">#REF!</definedName>
    <definedName name="BuiltIn_AutoFilter___2_20" localSheetId="48">#REF!</definedName>
    <definedName name="BuiltIn_AutoFilter___2_20" localSheetId="46">#REF!</definedName>
    <definedName name="BuiltIn_AutoFilter___2_20" localSheetId="43">#REF!</definedName>
    <definedName name="BuiltIn_AutoFilter___2_20" localSheetId="37">#REF!</definedName>
    <definedName name="BuiltIn_AutoFilter___2_20" localSheetId="38">#REF!</definedName>
    <definedName name="BuiltIn_AutoFilter___2_20" localSheetId="39">#REF!</definedName>
    <definedName name="BuiltIn_AutoFilter___2_20" localSheetId="22">#REF!</definedName>
    <definedName name="BuiltIn_AutoFilter___2_20" localSheetId="40">#REF!</definedName>
    <definedName name="BuiltIn_AutoFilter___2_20" localSheetId="36">#REF!</definedName>
    <definedName name="BuiltIn_AutoFilter___2_20">#REF!</definedName>
    <definedName name="BuiltIn_AutoFilter___2_21" localSheetId="42">#REF!</definedName>
    <definedName name="BuiltIn_AutoFilter___2_21" localSheetId="48">#REF!</definedName>
    <definedName name="BuiltIn_AutoFilter___2_21" localSheetId="46">#REF!</definedName>
    <definedName name="BuiltIn_AutoFilter___2_21" localSheetId="43">#REF!</definedName>
    <definedName name="BuiltIn_AutoFilter___2_21" localSheetId="37">#REF!</definedName>
    <definedName name="BuiltIn_AutoFilter___2_21" localSheetId="38">#REF!</definedName>
    <definedName name="BuiltIn_AutoFilter___2_21" localSheetId="39">#REF!</definedName>
    <definedName name="BuiltIn_AutoFilter___2_21" localSheetId="22">#REF!</definedName>
    <definedName name="BuiltIn_AutoFilter___2_21" localSheetId="40">#REF!</definedName>
    <definedName name="BuiltIn_AutoFilter___2_21" localSheetId="36">#REF!</definedName>
    <definedName name="BuiltIn_AutoFilter___2_21">#REF!</definedName>
    <definedName name="BuiltIn_AutoFilter___2_23" localSheetId="42">#REF!</definedName>
    <definedName name="BuiltIn_AutoFilter___2_23" localSheetId="48">#REF!</definedName>
    <definedName name="BuiltIn_AutoFilter___2_23" localSheetId="46">#REF!</definedName>
    <definedName name="BuiltIn_AutoFilter___2_23" localSheetId="43">#REF!</definedName>
    <definedName name="BuiltIn_AutoFilter___2_23" localSheetId="37">#REF!</definedName>
    <definedName name="BuiltIn_AutoFilter___2_23" localSheetId="38">#REF!</definedName>
    <definedName name="BuiltIn_AutoFilter___2_23" localSheetId="39">#REF!</definedName>
    <definedName name="BuiltIn_AutoFilter___2_23" localSheetId="22">#REF!</definedName>
    <definedName name="BuiltIn_AutoFilter___2_23" localSheetId="40">#REF!</definedName>
    <definedName name="BuiltIn_AutoFilter___2_23" localSheetId="36">#REF!</definedName>
    <definedName name="BuiltIn_AutoFilter___2_23">#REF!</definedName>
    <definedName name="BuiltIn_AutoFilter___2_5" localSheetId="42">#REF!</definedName>
    <definedName name="BuiltIn_AutoFilter___2_5" localSheetId="48">#REF!</definedName>
    <definedName name="BuiltIn_AutoFilter___2_5" localSheetId="46">#REF!</definedName>
    <definedName name="BuiltIn_AutoFilter___2_5" localSheetId="43">#REF!</definedName>
    <definedName name="BuiltIn_AutoFilter___2_5" localSheetId="37">#REF!</definedName>
    <definedName name="BuiltIn_AutoFilter___2_5" localSheetId="38">#REF!</definedName>
    <definedName name="BuiltIn_AutoFilter___2_5" localSheetId="39">#REF!</definedName>
    <definedName name="BuiltIn_AutoFilter___2_5" localSheetId="22">#REF!</definedName>
    <definedName name="BuiltIn_AutoFilter___2_5" localSheetId="40">#REF!</definedName>
    <definedName name="BuiltIn_AutoFilter___2_5" localSheetId="36">#REF!</definedName>
    <definedName name="BuiltIn_AutoFilter___2_5">#REF!</definedName>
    <definedName name="BuiltIn_AutoFilter___2_6" localSheetId="42">#REF!</definedName>
    <definedName name="BuiltIn_AutoFilter___2_6" localSheetId="16">#REF!</definedName>
    <definedName name="BuiltIn_AutoFilter___2_6" localSheetId="48">#REF!</definedName>
    <definedName name="BuiltIn_AutoFilter___2_6" localSheetId="47">#REF!</definedName>
    <definedName name="BuiltIn_AutoFilter___2_6" localSheetId="46">#REF!</definedName>
    <definedName name="BuiltIn_AutoFilter___2_6" localSheetId="43">#REF!</definedName>
    <definedName name="BuiltIn_AutoFilter___2_6" localSheetId="44">#REF!</definedName>
    <definedName name="BuiltIn_AutoFilter___2_6" localSheetId="37">#REF!</definedName>
    <definedName name="BuiltIn_AutoFilter___2_6" localSheetId="38">#REF!</definedName>
    <definedName name="BuiltIn_AutoFilter___2_6" localSheetId="39">#REF!</definedName>
    <definedName name="BuiltIn_AutoFilter___2_6" localSheetId="35">#REF!</definedName>
    <definedName name="BuiltIn_AutoFilter___2_6" localSheetId="19">#REF!</definedName>
    <definedName name="BuiltIn_AutoFilter___2_6" localSheetId="20">#REF!</definedName>
    <definedName name="BuiltIn_AutoFilter___2_6" localSheetId="22">#REF!</definedName>
    <definedName name="BuiltIn_AutoFilter___2_6" localSheetId="40">#REF!</definedName>
    <definedName name="BuiltIn_AutoFilter___2_6" localSheetId="36">#REF!</definedName>
    <definedName name="BuiltIn_AutoFilter___2_6" localSheetId="24">#REF!</definedName>
    <definedName name="BuiltIn_AutoFilter___2_6" localSheetId="27">#REF!</definedName>
    <definedName name="BuiltIn_AutoFilter___2_6" localSheetId="13">#REF!</definedName>
    <definedName name="BuiltIn_AutoFilter___2_6" localSheetId="25">#REF!</definedName>
    <definedName name="BuiltIn_AutoFilter___2_6" localSheetId="7">#REF!</definedName>
    <definedName name="BuiltIn_AutoFilter___2_6" localSheetId="8">#REF!</definedName>
    <definedName name="BuiltIn_AutoFilter___2_6" localSheetId="34">#REF!</definedName>
    <definedName name="BuiltIn_AutoFilter___2_6" localSheetId="33">#REF!</definedName>
    <definedName name="BuiltIn_AutoFilter___2_6">#REF!</definedName>
    <definedName name="BuiltIn_AutoFilter___2_7" localSheetId="42">#REF!</definedName>
    <definedName name="BuiltIn_AutoFilter___2_7" localSheetId="16">#REF!</definedName>
    <definedName name="BuiltIn_AutoFilter___2_7" localSheetId="48">#REF!</definedName>
    <definedName name="BuiltIn_AutoFilter___2_7" localSheetId="47">#REF!</definedName>
    <definedName name="BuiltIn_AutoFilter___2_7" localSheetId="46">#REF!</definedName>
    <definedName name="BuiltIn_AutoFilter___2_7" localSheetId="43">#REF!</definedName>
    <definedName name="BuiltIn_AutoFilter___2_7" localSheetId="44">#REF!</definedName>
    <definedName name="BuiltIn_AutoFilter___2_7" localSheetId="37">#REF!</definedName>
    <definedName name="BuiltIn_AutoFilter___2_7" localSheetId="38">#REF!</definedName>
    <definedName name="BuiltIn_AutoFilter___2_7" localSheetId="39">#REF!</definedName>
    <definedName name="BuiltIn_AutoFilter___2_7" localSheetId="35">#REF!</definedName>
    <definedName name="BuiltIn_AutoFilter___2_7" localSheetId="19">#REF!</definedName>
    <definedName name="BuiltIn_AutoFilter___2_7" localSheetId="20">#REF!</definedName>
    <definedName name="BuiltIn_AutoFilter___2_7" localSheetId="22">#REF!</definedName>
    <definedName name="BuiltIn_AutoFilter___2_7" localSheetId="40">#REF!</definedName>
    <definedName name="BuiltIn_AutoFilter___2_7" localSheetId="36">#REF!</definedName>
    <definedName name="BuiltIn_AutoFilter___2_7" localSheetId="24">#REF!</definedName>
    <definedName name="BuiltIn_AutoFilter___2_7" localSheetId="27">#REF!</definedName>
    <definedName name="BuiltIn_AutoFilter___2_7" localSheetId="13">#REF!</definedName>
    <definedName name="BuiltIn_AutoFilter___2_7" localSheetId="25">#REF!</definedName>
    <definedName name="BuiltIn_AutoFilter___2_7" localSheetId="7">#REF!</definedName>
    <definedName name="BuiltIn_AutoFilter___2_7" localSheetId="8">#REF!</definedName>
    <definedName name="BuiltIn_AutoFilter___2_7" localSheetId="34">#REF!</definedName>
    <definedName name="BuiltIn_AutoFilter___2_7" localSheetId="33">#REF!</definedName>
    <definedName name="BuiltIn_AutoFilter___2_7">#REF!</definedName>
    <definedName name="BuiltIn_AutoFilter___2_8" localSheetId="42">#REF!</definedName>
    <definedName name="BuiltIn_AutoFilter___2_8" localSheetId="16">#REF!</definedName>
    <definedName name="BuiltIn_AutoFilter___2_8" localSheetId="48">#REF!</definedName>
    <definedName name="BuiltIn_AutoFilter___2_8" localSheetId="47">#REF!</definedName>
    <definedName name="BuiltIn_AutoFilter___2_8" localSheetId="46">#REF!</definedName>
    <definedName name="BuiltIn_AutoFilter___2_8" localSheetId="43">#REF!</definedName>
    <definedName name="BuiltIn_AutoFilter___2_8" localSheetId="44">#REF!</definedName>
    <definedName name="BuiltIn_AutoFilter___2_8" localSheetId="37">#REF!</definedName>
    <definedName name="BuiltIn_AutoFilter___2_8" localSheetId="38">#REF!</definedName>
    <definedName name="BuiltIn_AutoFilter___2_8" localSheetId="39">#REF!</definedName>
    <definedName name="BuiltIn_AutoFilter___2_8" localSheetId="35">#REF!</definedName>
    <definedName name="BuiltIn_AutoFilter___2_8" localSheetId="19">#REF!</definedName>
    <definedName name="BuiltIn_AutoFilter___2_8" localSheetId="20">#REF!</definedName>
    <definedName name="BuiltIn_AutoFilter___2_8" localSheetId="22">#REF!</definedName>
    <definedName name="BuiltIn_AutoFilter___2_8" localSheetId="40">#REF!</definedName>
    <definedName name="BuiltIn_AutoFilter___2_8" localSheetId="36">#REF!</definedName>
    <definedName name="BuiltIn_AutoFilter___2_8" localSheetId="24">#REF!</definedName>
    <definedName name="BuiltIn_AutoFilter___2_8" localSheetId="27">#REF!</definedName>
    <definedName name="BuiltIn_AutoFilter___2_8" localSheetId="13">#REF!</definedName>
    <definedName name="BuiltIn_AutoFilter___2_8" localSheetId="25">#REF!</definedName>
    <definedName name="BuiltIn_AutoFilter___2_8" localSheetId="7">#REF!</definedName>
    <definedName name="BuiltIn_AutoFilter___2_8" localSheetId="8">#REF!</definedName>
    <definedName name="BuiltIn_AutoFilter___2_8" localSheetId="34">#REF!</definedName>
    <definedName name="BuiltIn_AutoFilter___2_8" localSheetId="33">#REF!</definedName>
    <definedName name="BuiltIn_AutoFilter___2_8">#REF!</definedName>
    <definedName name="BuiltIn_AutoFilter___2_9" localSheetId="42">#REF!</definedName>
    <definedName name="BuiltIn_AutoFilter___2_9" localSheetId="16">#REF!</definedName>
    <definedName name="BuiltIn_AutoFilter___2_9" localSheetId="48">#REF!</definedName>
    <definedName name="BuiltIn_AutoFilter___2_9" localSheetId="47">#REF!</definedName>
    <definedName name="BuiltIn_AutoFilter___2_9" localSheetId="46">#REF!</definedName>
    <definedName name="BuiltIn_AutoFilter___2_9" localSheetId="43">#REF!</definedName>
    <definedName name="BuiltIn_AutoFilter___2_9" localSheetId="44">#REF!</definedName>
    <definedName name="BuiltIn_AutoFilter___2_9" localSheetId="37">#REF!</definedName>
    <definedName name="BuiltIn_AutoFilter___2_9" localSheetId="38">#REF!</definedName>
    <definedName name="BuiltIn_AutoFilter___2_9" localSheetId="39">#REF!</definedName>
    <definedName name="BuiltIn_AutoFilter___2_9" localSheetId="35">#REF!</definedName>
    <definedName name="BuiltIn_AutoFilter___2_9" localSheetId="19">#REF!</definedName>
    <definedName name="BuiltIn_AutoFilter___2_9" localSheetId="20">#REF!</definedName>
    <definedName name="BuiltIn_AutoFilter___2_9" localSheetId="22">#REF!</definedName>
    <definedName name="BuiltIn_AutoFilter___2_9" localSheetId="40">#REF!</definedName>
    <definedName name="BuiltIn_AutoFilter___2_9" localSheetId="36">#REF!</definedName>
    <definedName name="BuiltIn_AutoFilter___2_9" localSheetId="24">#REF!</definedName>
    <definedName name="BuiltIn_AutoFilter___2_9" localSheetId="27">#REF!</definedName>
    <definedName name="BuiltIn_AutoFilter___2_9" localSheetId="13">#REF!</definedName>
    <definedName name="BuiltIn_AutoFilter___2_9" localSheetId="25">#REF!</definedName>
    <definedName name="BuiltIn_AutoFilter___2_9" localSheetId="7">#REF!</definedName>
    <definedName name="BuiltIn_AutoFilter___2_9" localSheetId="8">#REF!</definedName>
    <definedName name="BuiltIn_AutoFilter___2_9" localSheetId="34">#REF!</definedName>
    <definedName name="BuiltIn_AutoFilter___2_9" localSheetId="33">#REF!</definedName>
    <definedName name="BuiltIn_AutoFilter___2_9">#REF!</definedName>
    <definedName name="BuiltIn_AutoFilter___8" localSheetId="42">#REF!</definedName>
    <definedName name="BuiltIn_AutoFilter___8" localSheetId="48">#REF!</definedName>
    <definedName name="BuiltIn_AutoFilter___8" localSheetId="46">#REF!</definedName>
    <definedName name="BuiltIn_AutoFilter___8" localSheetId="37">#REF!</definedName>
    <definedName name="BuiltIn_AutoFilter___8" localSheetId="38">#REF!</definedName>
    <definedName name="BuiltIn_AutoFilter___8" localSheetId="39">#REF!</definedName>
    <definedName name="BuiltIn_AutoFilter___8" localSheetId="20">#REF!</definedName>
    <definedName name="BuiltIn_AutoFilter___8" localSheetId="22">#REF!</definedName>
    <definedName name="BuiltIn_AutoFilter___8" localSheetId="40">#REF!</definedName>
    <definedName name="BuiltIn_AutoFilter___8" localSheetId="36">#REF!</definedName>
    <definedName name="BuiltIn_AutoFilter___8" localSheetId="24">#REF!</definedName>
    <definedName name="BuiltIn_AutoFilter___8">#REF!</definedName>
    <definedName name="BuiltIn_Print_Area" localSheetId="42">#REF!</definedName>
    <definedName name="BuiltIn_Print_Area" localSheetId="48">#REF!</definedName>
    <definedName name="BuiltIn_Print_Area" localSheetId="46">#REF!</definedName>
    <definedName name="BuiltIn_Print_Area" localSheetId="43">#REF!</definedName>
    <definedName name="BuiltIn_Print_Area" localSheetId="37">#REF!</definedName>
    <definedName name="BuiltIn_Print_Area" localSheetId="38">#REF!</definedName>
    <definedName name="BuiltIn_Print_Area" localSheetId="39">#REF!</definedName>
    <definedName name="BuiltIn_Print_Area" localSheetId="22">#REF!</definedName>
    <definedName name="BuiltIn_Print_Area" localSheetId="40">#REF!</definedName>
    <definedName name="BuiltIn_Print_Area" localSheetId="36">#REF!</definedName>
    <definedName name="BuiltIn_Print_Area">#REF!</definedName>
    <definedName name="BuiltIn_Print_Area___0" localSheetId="42">#REF!</definedName>
    <definedName name="BuiltIn_Print_Area___0" localSheetId="48">#REF!</definedName>
    <definedName name="BuiltIn_Print_Area___0" localSheetId="46">#REF!</definedName>
    <definedName name="BuiltIn_Print_Area___0" localSheetId="43">#REF!</definedName>
    <definedName name="BuiltIn_Print_Area___0" localSheetId="37">#REF!</definedName>
    <definedName name="BuiltIn_Print_Area___0" localSheetId="38">#REF!</definedName>
    <definedName name="BuiltIn_Print_Area___0" localSheetId="39">#REF!</definedName>
    <definedName name="BuiltIn_Print_Area___0" localSheetId="22">#REF!</definedName>
    <definedName name="BuiltIn_Print_Area___0" localSheetId="40">#REF!</definedName>
    <definedName name="BuiltIn_Print_Area___0" localSheetId="36">#REF!</definedName>
    <definedName name="BuiltIn_Print_Area___0">#REF!</definedName>
    <definedName name="BuiltIn_Print_Area___0___0" localSheetId="42">#REF!</definedName>
    <definedName name="BuiltIn_Print_Area___0___0" localSheetId="48">#REF!</definedName>
    <definedName name="BuiltIn_Print_Area___0___0" localSheetId="46">#REF!</definedName>
    <definedName name="BuiltIn_Print_Area___0___0" localSheetId="43">#REF!</definedName>
    <definedName name="BuiltIn_Print_Area___0___0" localSheetId="37">#REF!</definedName>
    <definedName name="BuiltIn_Print_Area___0___0" localSheetId="38">#REF!</definedName>
    <definedName name="BuiltIn_Print_Area___0___0" localSheetId="39">#REF!</definedName>
    <definedName name="BuiltIn_Print_Area___0___0" localSheetId="22">#REF!</definedName>
    <definedName name="BuiltIn_Print_Area___0___0" localSheetId="40">#REF!</definedName>
    <definedName name="BuiltIn_Print_Area___0___0" localSheetId="36">#REF!</definedName>
    <definedName name="BuiltIn_Print_Area___0___0">#REF!</definedName>
    <definedName name="BuiltIn_Print_Area___0___0___0" localSheetId="42">#REF!</definedName>
    <definedName name="BuiltIn_Print_Area___0___0___0" localSheetId="48">#REF!</definedName>
    <definedName name="BuiltIn_Print_Area___0___0___0" localSheetId="46">#REF!</definedName>
    <definedName name="BuiltIn_Print_Area___0___0___0" localSheetId="43">#REF!</definedName>
    <definedName name="BuiltIn_Print_Area___0___0___0" localSheetId="37">#REF!</definedName>
    <definedName name="BuiltIn_Print_Area___0___0___0" localSheetId="38">#REF!</definedName>
    <definedName name="BuiltIn_Print_Area___0___0___0" localSheetId="39">#REF!</definedName>
    <definedName name="BuiltIn_Print_Area___0___0___0" localSheetId="22">#REF!</definedName>
    <definedName name="BuiltIn_Print_Area___0___0___0" localSheetId="40">#REF!</definedName>
    <definedName name="BuiltIn_Print_Area___0___0___0" localSheetId="36">#REF!</definedName>
    <definedName name="BuiltIn_Print_Area___0___0___0">#REF!</definedName>
    <definedName name="BuiltIn_Print_Area___0___0___0___0" localSheetId="42">#REF!</definedName>
    <definedName name="BuiltIn_Print_Area___0___0___0___0" localSheetId="48">#REF!</definedName>
    <definedName name="BuiltIn_Print_Area___0___0___0___0" localSheetId="46">#REF!</definedName>
    <definedName name="BuiltIn_Print_Area___0___0___0___0" localSheetId="43">#REF!</definedName>
    <definedName name="BuiltIn_Print_Area___0___0___0___0" localSheetId="37">#REF!</definedName>
    <definedName name="BuiltIn_Print_Area___0___0___0___0" localSheetId="38">#REF!</definedName>
    <definedName name="BuiltIn_Print_Area___0___0___0___0" localSheetId="39">#REF!</definedName>
    <definedName name="BuiltIn_Print_Area___0___0___0___0" localSheetId="22">#REF!</definedName>
    <definedName name="BuiltIn_Print_Area___0___0___0___0" localSheetId="40">#REF!</definedName>
    <definedName name="BuiltIn_Print_Area___0___0___0___0" localSheetId="36">#REF!</definedName>
    <definedName name="BuiltIn_Print_Area___0___0___0___0">#REF!</definedName>
    <definedName name="BuiltIn_Print_Area___0_1">0</definedName>
    <definedName name="BuiltIn_Print_Area___0_10">0</definedName>
    <definedName name="BuiltIn_Print_Area___0_11">0</definedName>
    <definedName name="BuiltIn_Print_Area___0_12">0</definedName>
    <definedName name="BuiltIn_Print_Area___0_13">0</definedName>
    <definedName name="BuiltIn_Print_Area___0_14">0</definedName>
    <definedName name="BuiltIn_Print_Area___0_15">0</definedName>
    <definedName name="BuiltIn_Print_Area___0_16">0</definedName>
    <definedName name="BuiltIn_Print_Area___0_2">0</definedName>
    <definedName name="BuiltIn_Print_Area___0_3">0</definedName>
    <definedName name="BuiltIn_Print_Area___0_4">0</definedName>
    <definedName name="BuiltIn_Print_Area___0_5">0</definedName>
    <definedName name="BuiltIn_Print_Area___0_6">0</definedName>
    <definedName name="BuiltIn_Print_Area___0_7">0</definedName>
    <definedName name="BuiltIn_Print_Area___0_8">0</definedName>
    <definedName name="BuiltIn_Print_Area___0_9">0</definedName>
    <definedName name="BuiltIn_Print_Titles___0_1">0</definedName>
    <definedName name="BuiltIn_Print_Titles___0_10">0</definedName>
    <definedName name="BuiltIn_Print_Titles___0_11">0</definedName>
    <definedName name="BuiltIn_Print_Titles___0_2">0</definedName>
    <definedName name="BuiltIn_Print_Titles___0_3">0</definedName>
    <definedName name="BuiltIn_Print_Titles___0_4">0</definedName>
    <definedName name="BuiltIn_Print_Titles___0_5">0</definedName>
    <definedName name="BuiltIn_Print_Titles___0_6">0</definedName>
    <definedName name="BuiltIn_Print_Titles___0_7">0</definedName>
    <definedName name="BuiltIn_Print_Titles___0_8">0</definedName>
    <definedName name="BuiltIn_Print_Titles___0_9">0</definedName>
    <definedName name="BusinessUnitName">"Pakistan"</definedName>
    <definedName name="BusinessUnitScale">3</definedName>
    <definedName name="BusinessUnitTypeCode">"136"</definedName>
    <definedName name="BV2AC" localSheetId="42">#REF!</definedName>
    <definedName name="BV2AC" localSheetId="48">#REF!</definedName>
    <definedName name="BV2AC" localSheetId="46">#REF!</definedName>
    <definedName name="BV2AC" localSheetId="37">#REF!</definedName>
    <definedName name="BV2AC" localSheetId="38">#REF!</definedName>
    <definedName name="BV2AC" localSheetId="39">#REF!</definedName>
    <definedName name="BV2AC" localSheetId="20">#REF!</definedName>
    <definedName name="BV2AC" localSheetId="22">#REF!</definedName>
    <definedName name="BV2AC" localSheetId="40">#REF!</definedName>
    <definedName name="BV2AC" localSheetId="36">#REF!</definedName>
    <definedName name="BV2AC" localSheetId="24">#REF!</definedName>
    <definedName name="BV2AC">#REF!</definedName>
    <definedName name="BV2AH" localSheetId="42">#REF!</definedName>
    <definedName name="BV2AH" localSheetId="48">#REF!</definedName>
    <definedName name="BV2AH" localSheetId="46">#REF!</definedName>
    <definedName name="BV2AH" localSheetId="37">#REF!</definedName>
    <definedName name="BV2AH" localSheetId="38">#REF!</definedName>
    <definedName name="BV2AH" localSheetId="39">#REF!</definedName>
    <definedName name="BV2AH" localSheetId="20">#REF!</definedName>
    <definedName name="BV2AH" localSheetId="22">#REF!</definedName>
    <definedName name="BV2AH" localSheetId="40">#REF!</definedName>
    <definedName name="BV2AH" localSheetId="36">#REF!</definedName>
    <definedName name="BV2AH" localSheetId="24">#REF!</definedName>
    <definedName name="BV2AH">#REF!</definedName>
    <definedName name="BV2EX">[81]NCSS!$T$6:$T$1682</definedName>
    <definedName name="BV2FS" localSheetId="42">#REF!</definedName>
    <definedName name="BV2FS" localSheetId="48">#REF!</definedName>
    <definedName name="BV2FS" localSheetId="46">#REF!</definedName>
    <definedName name="BV2FS" localSheetId="37">#REF!</definedName>
    <definedName name="BV2FS" localSheetId="38">#REF!</definedName>
    <definedName name="BV2FS" localSheetId="39">#REF!</definedName>
    <definedName name="BV2FS" localSheetId="20">#REF!</definedName>
    <definedName name="BV2FS" localSheetId="22">#REF!</definedName>
    <definedName name="BV2FS" localSheetId="40">#REF!</definedName>
    <definedName name="BV2FS" localSheetId="36">#REF!</definedName>
    <definedName name="BV2FS" localSheetId="24">#REF!</definedName>
    <definedName name="BV2FS">#REF!</definedName>
    <definedName name="BV2GS" localSheetId="42">#REF!</definedName>
    <definedName name="BV2GS" localSheetId="48">#REF!</definedName>
    <definedName name="BV2GS" localSheetId="46">#REF!</definedName>
    <definedName name="BV2GS" localSheetId="37">#REF!</definedName>
    <definedName name="BV2GS" localSheetId="38">#REF!</definedName>
    <definedName name="BV2GS" localSheetId="39">#REF!</definedName>
    <definedName name="BV2GS" localSheetId="20">#REF!</definedName>
    <definedName name="BV2GS" localSheetId="22">#REF!</definedName>
    <definedName name="BV2GS" localSheetId="40">#REF!</definedName>
    <definedName name="BV2GS" localSheetId="36">#REF!</definedName>
    <definedName name="BV2GS" localSheetId="24">#REF!</definedName>
    <definedName name="BV2GS">#REF!</definedName>
    <definedName name="BV2HM" localSheetId="42">#REF!</definedName>
    <definedName name="BV2HM" localSheetId="48">#REF!</definedName>
    <definedName name="BV2HM" localSheetId="46">#REF!</definedName>
    <definedName name="BV2HM" localSheetId="37">#REF!</definedName>
    <definedName name="BV2HM" localSheetId="38">#REF!</definedName>
    <definedName name="BV2HM" localSheetId="39">#REF!</definedName>
    <definedName name="BV2HM" localSheetId="20">#REF!</definedName>
    <definedName name="BV2HM" localSheetId="22">#REF!</definedName>
    <definedName name="BV2HM" localSheetId="40">#REF!</definedName>
    <definedName name="BV2HM" localSheetId="36">#REF!</definedName>
    <definedName name="BV2HM" localSheetId="24">#REF!</definedName>
    <definedName name="BV2HM">#REF!</definedName>
    <definedName name="BV2IC" localSheetId="42">#REF!</definedName>
    <definedName name="BV2IC" localSheetId="48">#REF!</definedName>
    <definedName name="BV2IC" localSheetId="46">#REF!</definedName>
    <definedName name="BV2IC" localSheetId="37">#REF!</definedName>
    <definedName name="BV2IC" localSheetId="38">#REF!</definedName>
    <definedName name="BV2IC" localSheetId="39">#REF!</definedName>
    <definedName name="BV2IC" localSheetId="20">#REF!</definedName>
    <definedName name="BV2IC" localSheetId="22">#REF!</definedName>
    <definedName name="BV2IC" localSheetId="40">#REF!</definedName>
    <definedName name="BV2IC" localSheetId="36">#REF!</definedName>
    <definedName name="BV2IC" localSheetId="24">#REF!</definedName>
    <definedName name="BV2IC">#REF!</definedName>
    <definedName name="BV2IGI" localSheetId="42">#REF!</definedName>
    <definedName name="BV2IGI" localSheetId="48">#REF!</definedName>
    <definedName name="BV2IGI" localSheetId="46">#REF!</definedName>
    <definedName name="BV2IGI" localSheetId="37">#REF!</definedName>
    <definedName name="BV2IGI" localSheetId="38">#REF!</definedName>
    <definedName name="BV2IGI" localSheetId="39">#REF!</definedName>
    <definedName name="BV2IGI" localSheetId="20">#REF!</definedName>
    <definedName name="BV2IGI" localSheetId="22">#REF!</definedName>
    <definedName name="BV2IGI" localSheetId="40">#REF!</definedName>
    <definedName name="BV2IGI" localSheetId="36">#REF!</definedName>
    <definedName name="BV2IGI" localSheetId="24">#REF!</definedName>
    <definedName name="BV2IGI">#REF!</definedName>
    <definedName name="BV2JS" localSheetId="42">#REF!</definedName>
    <definedName name="BV2JS" localSheetId="48">#REF!</definedName>
    <definedName name="BV2JS" localSheetId="46">#REF!</definedName>
    <definedName name="BV2JS" localSheetId="37">#REF!</definedName>
    <definedName name="BV2JS" localSheetId="38">#REF!</definedName>
    <definedName name="BV2JS" localSheetId="39">#REF!</definedName>
    <definedName name="BV2JS" localSheetId="20">#REF!</definedName>
    <definedName name="BV2JS" localSheetId="22">#REF!</definedName>
    <definedName name="BV2JS" localSheetId="40">#REF!</definedName>
    <definedName name="BV2JS" localSheetId="36">#REF!</definedName>
    <definedName name="BV2JS" localSheetId="24">#REF!</definedName>
    <definedName name="BV2JS">#REF!</definedName>
    <definedName name="BVAC" localSheetId="42">#REF!</definedName>
    <definedName name="BVAC" localSheetId="48">#REF!</definedName>
    <definedName name="BVAC" localSheetId="46">#REF!</definedName>
    <definedName name="BVAC" localSheetId="37">#REF!</definedName>
    <definedName name="BVAC" localSheetId="38">#REF!</definedName>
    <definedName name="BVAC" localSheetId="39">#REF!</definedName>
    <definedName name="BVAC" localSheetId="20">#REF!</definedName>
    <definedName name="BVAC" localSheetId="22">#REF!</definedName>
    <definedName name="BVAC" localSheetId="40">#REF!</definedName>
    <definedName name="BVAC" localSheetId="36">#REF!</definedName>
    <definedName name="BVAC" localSheetId="24">#REF!</definedName>
    <definedName name="BVAC">#REF!</definedName>
    <definedName name="BVAH" localSheetId="42">#REF!</definedName>
    <definedName name="BVAH" localSheetId="48">#REF!</definedName>
    <definedName name="BVAH" localSheetId="46">#REF!</definedName>
    <definedName name="BVAH" localSheetId="37">#REF!</definedName>
    <definedName name="BVAH" localSheetId="38">#REF!</definedName>
    <definedName name="BVAH" localSheetId="39">#REF!</definedName>
    <definedName name="BVAH" localSheetId="20">#REF!</definedName>
    <definedName name="BVAH" localSheetId="22">#REF!</definedName>
    <definedName name="BVAH" localSheetId="40">#REF!</definedName>
    <definedName name="BVAH" localSheetId="36">#REF!</definedName>
    <definedName name="BVAH" localSheetId="24">#REF!</definedName>
    <definedName name="BVAH">#REF!</definedName>
    <definedName name="BVEX">[81]NCSS!$O$6:$O$1682</definedName>
    <definedName name="BVFS" localSheetId="42">#REF!</definedName>
    <definedName name="BVFS" localSheetId="48">#REF!</definedName>
    <definedName name="BVFS" localSheetId="46">#REF!</definedName>
    <definedName name="BVFS" localSheetId="37">#REF!</definedName>
    <definedName name="BVFS" localSheetId="38">#REF!</definedName>
    <definedName name="BVFS" localSheetId="39">#REF!</definedName>
    <definedName name="BVFS" localSheetId="20">#REF!</definedName>
    <definedName name="BVFS" localSheetId="22">#REF!</definedName>
    <definedName name="BVFS" localSheetId="40">#REF!</definedName>
    <definedName name="BVFS" localSheetId="36">#REF!</definedName>
    <definedName name="BVFS" localSheetId="24">#REF!</definedName>
    <definedName name="BVFS">#REF!</definedName>
    <definedName name="BVGS" localSheetId="42">#REF!</definedName>
    <definedName name="BVGS" localSheetId="48">#REF!</definedName>
    <definedName name="BVGS" localSheetId="46">#REF!</definedName>
    <definedName name="BVGS" localSheetId="37">#REF!</definedName>
    <definedName name="BVGS" localSheetId="38">#REF!</definedName>
    <definedName name="BVGS" localSheetId="39">#REF!</definedName>
    <definedName name="BVGS" localSheetId="20">#REF!</definedName>
    <definedName name="BVGS" localSheetId="22">#REF!</definedName>
    <definedName name="BVGS" localSheetId="40">#REF!</definedName>
    <definedName name="BVGS" localSheetId="36">#REF!</definedName>
    <definedName name="BVGS" localSheetId="24">#REF!</definedName>
    <definedName name="BVGS">#REF!</definedName>
    <definedName name="BVHM" localSheetId="42">#REF!</definedName>
    <definedName name="BVHM" localSheetId="48">#REF!</definedName>
    <definedName name="BVHM" localSheetId="46">#REF!</definedName>
    <definedName name="BVHM" localSheetId="37">#REF!</definedName>
    <definedName name="BVHM" localSheetId="38">#REF!</definedName>
    <definedName name="BVHM" localSheetId="39">#REF!</definedName>
    <definedName name="BVHM" localSheetId="20">#REF!</definedName>
    <definedName name="BVHM" localSheetId="22">#REF!</definedName>
    <definedName name="BVHM" localSheetId="40">#REF!</definedName>
    <definedName name="BVHM" localSheetId="36">#REF!</definedName>
    <definedName name="BVHM" localSheetId="24">#REF!</definedName>
    <definedName name="BVHM">#REF!</definedName>
    <definedName name="BVIC" localSheetId="42">#REF!</definedName>
    <definedName name="BVIC" localSheetId="48">#REF!</definedName>
    <definedName name="BVIC" localSheetId="46">#REF!</definedName>
    <definedName name="BVIC" localSheetId="37">#REF!</definedName>
    <definedName name="BVIC" localSheetId="38">#REF!</definedName>
    <definedName name="BVIC" localSheetId="39">#REF!</definedName>
    <definedName name="BVIC" localSheetId="20">#REF!</definedName>
    <definedName name="BVIC" localSheetId="22">#REF!</definedName>
    <definedName name="BVIC" localSheetId="40">#REF!</definedName>
    <definedName name="BVIC" localSheetId="36">#REF!</definedName>
    <definedName name="BVIC" localSheetId="24">#REF!</definedName>
    <definedName name="BVIC">#REF!</definedName>
    <definedName name="BVIGI" localSheetId="42">#REF!</definedName>
    <definedName name="BVIGI" localSheetId="48">#REF!</definedName>
    <definedName name="BVIGI" localSheetId="46">#REF!</definedName>
    <definedName name="BVIGI" localSheetId="37">#REF!</definedName>
    <definedName name="BVIGI" localSheetId="38">#REF!</definedName>
    <definedName name="BVIGI" localSheetId="39">#REF!</definedName>
    <definedName name="BVIGI" localSheetId="20">#REF!</definedName>
    <definedName name="BVIGI" localSheetId="22">#REF!</definedName>
    <definedName name="BVIGI" localSheetId="40">#REF!</definedName>
    <definedName name="BVIGI" localSheetId="36">#REF!</definedName>
    <definedName name="BVIGI" localSheetId="24">#REF!</definedName>
    <definedName name="BVIGI">#REF!</definedName>
    <definedName name="BVJS" localSheetId="42">#REF!</definedName>
    <definedName name="BVJS" localSheetId="48">#REF!</definedName>
    <definedName name="BVJS" localSheetId="46">#REF!</definedName>
    <definedName name="BVJS" localSheetId="37">#REF!</definedName>
    <definedName name="BVJS" localSheetId="38">#REF!</definedName>
    <definedName name="BVJS" localSheetId="39">#REF!</definedName>
    <definedName name="BVJS" localSheetId="20">#REF!</definedName>
    <definedName name="BVJS" localSheetId="22">#REF!</definedName>
    <definedName name="BVJS" localSheetId="40">#REF!</definedName>
    <definedName name="BVJS" localSheetId="36">#REF!</definedName>
    <definedName name="BVJS" localSheetId="24">#REF!</definedName>
    <definedName name="BVJS">#REF!</definedName>
    <definedName name="calc">1</definedName>
    <definedName name="CALCULATIONS" localSheetId="42">#REF!</definedName>
    <definedName name="CALCULATIONS" localSheetId="48">#REF!</definedName>
    <definedName name="CALCULATIONS" localSheetId="46">#REF!</definedName>
    <definedName name="CALCULATIONS" localSheetId="37">#REF!</definedName>
    <definedName name="CALCULATIONS" localSheetId="38">#REF!</definedName>
    <definedName name="CALCULATIONS" localSheetId="39">#REF!</definedName>
    <definedName name="CALCULATIONS" localSheetId="20">#REF!</definedName>
    <definedName name="CALCULATIONS" localSheetId="22">#REF!</definedName>
    <definedName name="CALCULATIONS" localSheetId="40">#REF!</definedName>
    <definedName name="CALCULATIONS" localSheetId="36">#REF!</definedName>
    <definedName name="CALCULATIONS" localSheetId="24">#REF!</definedName>
    <definedName name="CALCULATIONS">#REF!</definedName>
    <definedName name="CALL" localSheetId="42">#REF!</definedName>
    <definedName name="CALL" localSheetId="16">#REF!</definedName>
    <definedName name="CALL" localSheetId="48">#REF!</definedName>
    <definedName name="CALL" localSheetId="47">#REF!</definedName>
    <definedName name="CALL" localSheetId="46">#REF!</definedName>
    <definedName name="CALL" localSheetId="43">#REF!</definedName>
    <definedName name="CALL" localSheetId="44">#REF!</definedName>
    <definedName name="CALL" localSheetId="37">#REF!</definedName>
    <definedName name="CALL" localSheetId="38">#REF!</definedName>
    <definedName name="CALL" localSheetId="39">#REF!</definedName>
    <definedName name="CALL" localSheetId="35">#REF!</definedName>
    <definedName name="CALL" localSheetId="19">#REF!</definedName>
    <definedName name="CALL" localSheetId="20">#REF!</definedName>
    <definedName name="CALL" localSheetId="22">#REF!</definedName>
    <definedName name="CALL" localSheetId="40">#REF!</definedName>
    <definedName name="CALL" localSheetId="36">#REF!</definedName>
    <definedName name="CALL" localSheetId="24">#REF!</definedName>
    <definedName name="CALL" localSheetId="27">#REF!</definedName>
    <definedName name="CALL" localSheetId="13">#REF!</definedName>
    <definedName name="CALL" localSheetId="25">#REF!</definedName>
    <definedName name="CALL" localSheetId="7">#REF!</definedName>
    <definedName name="CALL" localSheetId="8">#REF!</definedName>
    <definedName name="CALL" localSheetId="34">#REF!</definedName>
    <definedName name="CALL" localSheetId="33">#REF!</definedName>
    <definedName name="CALL">#REF!</definedName>
    <definedName name="call1" localSheetId="42">#REF!</definedName>
    <definedName name="call1" localSheetId="16">#REF!</definedName>
    <definedName name="call1" localSheetId="48">#REF!</definedName>
    <definedName name="call1" localSheetId="47">#REF!</definedName>
    <definedName name="call1" localSheetId="46">#REF!</definedName>
    <definedName name="call1" localSheetId="43">#REF!</definedName>
    <definedName name="call1" localSheetId="44">#REF!</definedName>
    <definedName name="call1" localSheetId="37">#REF!</definedName>
    <definedName name="call1" localSheetId="38">#REF!</definedName>
    <definedName name="call1" localSheetId="39">#REF!</definedName>
    <definedName name="call1" localSheetId="35">#REF!</definedName>
    <definedName name="call1" localSheetId="19">#REF!</definedName>
    <definedName name="call1" localSheetId="20">#REF!</definedName>
    <definedName name="call1" localSheetId="22">#REF!</definedName>
    <definedName name="call1" localSheetId="40">#REF!</definedName>
    <definedName name="call1" localSheetId="36">#REF!</definedName>
    <definedName name="call1" localSheetId="24">#REF!</definedName>
    <definedName name="call1" localSheetId="27">#REF!</definedName>
    <definedName name="call1" localSheetId="13">#REF!</definedName>
    <definedName name="call1" localSheetId="25">#REF!</definedName>
    <definedName name="call1" localSheetId="7">#REF!</definedName>
    <definedName name="call1" localSheetId="8">#REF!</definedName>
    <definedName name="call1" localSheetId="34">#REF!</definedName>
    <definedName name="call1" localSheetId="33">#REF!</definedName>
    <definedName name="call1">#REF!</definedName>
    <definedName name="CAPITAL_CHARGE" localSheetId="42">#REF!</definedName>
    <definedName name="CAPITAL_CHARGE" localSheetId="48">#REF!</definedName>
    <definedName name="CAPITAL_CHARGE" localSheetId="46">#REF!</definedName>
    <definedName name="CAPITAL_CHARGE" localSheetId="37">#REF!</definedName>
    <definedName name="CAPITAL_CHARGE" localSheetId="38">#REF!</definedName>
    <definedName name="CAPITAL_CHARGE" localSheetId="39">#REF!</definedName>
    <definedName name="CAPITAL_CHARGE" localSheetId="20">#REF!</definedName>
    <definedName name="CAPITAL_CHARGE" localSheetId="22">#REF!</definedName>
    <definedName name="CAPITAL_CHARGE" localSheetId="40">#REF!</definedName>
    <definedName name="CAPITAL_CHARGE" localSheetId="36">#REF!</definedName>
    <definedName name="CAPITAL_CHARGE" localSheetId="24">#REF!</definedName>
    <definedName name="CAPITAL_CHARGE">#REF!</definedName>
    <definedName name="capitalgainsummary" localSheetId="42">[82]acct!#REF!</definedName>
    <definedName name="capitalgainsummary" localSheetId="46">[82]acct!#REF!</definedName>
    <definedName name="capitalgainsummary" localSheetId="40">[82]acct!#REF!</definedName>
    <definedName name="capitalgainsummary">[82]acct!#REF!</definedName>
    <definedName name="CASH" localSheetId="42">'[2]TOTAL P&amp;L'!#REF!</definedName>
    <definedName name="CASH" localSheetId="48">'[2]TOTAL P&amp;L'!#REF!</definedName>
    <definedName name="CASH" localSheetId="47">'[2]TOTAL P&amp;L'!#REF!</definedName>
    <definedName name="CASH" localSheetId="46">'[2]TOTAL P&amp;L'!#REF!</definedName>
    <definedName name="CASH" localSheetId="43">'[2]TOTAL P&amp;L'!#REF!</definedName>
    <definedName name="CASH" localSheetId="37">'[2]TOTAL P&amp;L'!#REF!</definedName>
    <definedName name="CASH" localSheetId="38">'[2]TOTAL P&amp;L'!#REF!</definedName>
    <definedName name="CASH" localSheetId="39">'[2]TOTAL P&amp;L'!#REF!</definedName>
    <definedName name="CASH" localSheetId="22">'[2]TOTAL P&amp;L'!#REF!</definedName>
    <definedName name="CASH" localSheetId="40">'[2]TOTAL P&amp;L'!#REF!</definedName>
    <definedName name="CASH" localSheetId="36">'[2]TOTAL P&amp;L'!#REF!</definedName>
    <definedName name="CASH">'[2]TOTAL P&amp;L'!#REF!</definedName>
    <definedName name="CASH_FLOW___HOH" localSheetId="42">#REF!</definedName>
    <definedName name="CASH_FLOW___HOH" localSheetId="48">#REF!</definedName>
    <definedName name="CASH_FLOW___HOH" localSheetId="47">#REF!</definedName>
    <definedName name="CASH_FLOW___HOH" localSheetId="46">#REF!</definedName>
    <definedName name="CASH_FLOW___HOH" localSheetId="43">#REF!</definedName>
    <definedName name="CASH_FLOW___HOH" localSheetId="37">#REF!</definedName>
    <definedName name="CASH_FLOW___HOH" localSheetId="38">#REF!</definedName>
    <definedName name="CASH_FLOW___HOH" localSheetId="39">#REF!</definedName>
    <definedName name="CASH_FLOW___HOH" localSheetId="22">#REF!</definedName>
    <definedName name="CASH_FLOW___HOH" localSheetId="40">#REF!</definedName>
    <definedName name="CASH_FLOW___HOH" localSheetId="36">#REF!</definedName>
    <definedName name="CASH_FLOW___HOH">#REF!</definedName>
    <definedName name="CASH_FLOW___MIS" localSheetId="42">#REF!</definedName>
    <definedName name="CASH_FLOW___MIS" localSheetId="48">#REF!</definedName>
    <definedName name="CASH_FLOW___MIS" localSheetId="47">#REF!</definedName>
    <definedName name="CASH_FLOW___MIS" localSheetId="46">#REF!</definedName>
    <definedName name="CASH_FLOW___MIS" localSheetId="43">#REF!</definedName>
    <definedName name="CASH_FLOW___MIS" localSheetId="37">#REF!</definedName>
    <definedName name="CASH_FLOW___MIS" localSheetId="38">#REF!</definedName>
    <definedName name="CASH_FLOW___MIS" localSheetId="39">#REF!</definedName>
    <definedName name="CASH_FLOW___MIS" localSheetId="22">#REF!</definedName>
    <definedName name="CASH_FLOW___MIS" localSheetId="40">#REF!</definedName>
    <definedName name="CASH_FLOW___MIS" localSheetId="36">#REF!</definedName>
    <definedName name="CASH_FLOW___MIS">#REF!</definedName>
    <definedName name="Cashflow" localSheetId="42">#REF!</definedName>
    <definedName name="Cashflow" localSheetId="48">#REF!</definedName>
    <definedName name="Cashflow" localSheetId="46">#REF!</definedName>
    <definedName name="Cashflow" localSheetId="37">#REF!</definedName>
    <definedName name="Cashflow" localSheetId="38">#REF!</definedName>
    <definedName name="Cashflow" localSheetId="39">#REF!</definedName>
    <definedName name="Cashflow" localSheetId="20">#REF!</definedName>
    <definedName name="Cashflow" localSheetId="22">#REF!</definedName>
    <definedName name="Cashflow" localSheetId="40">#REF!</definedName>
    <definedName name="Cashflow" localSheetId="36">#REF!</definedName>
    <definedName name="Cashflow" localSheetId="24">#REF!</definedName>
    <definedName name="Cashflow">#REF!</definedName>
    <definedName name="CASHFLW">'[83]Cash Flow  HOH'!$A$2:$M$115</definedName>
    <definedName name="Category">"Statutory IFRS"</definedName>
    <definedName name="CategoryId">"R"</definedName>
    <definedName name="cbnuwdbcu" localSheetId="42">#REF!</definedName>
    <definedName name="cbnuwdbcu" localSheetId="48">#REF!</definedName>
    <definedName name="cbnuwdbcu" localSheetId="47">#REF!</definedName>
    <definedName name="cbnuwdbcu" localSheetId="46">#REF!</definedName>
    <definedName name="cbnuwdbcu" localSheetId="43">#REF!</definedName>
    <definedName name="cbnuwdbcu" localSheetId="37">#REF!</definedName>
    <definedName name="cbnuwdbcu" localSheetId="38">#REF!</definedName>
    <definedName name="cbnuwdbcu" localSheetId="39">#REF!</definedName>
    <definedName name="cbnuwdbcu" localSheetId="22">#REF!</definedName>
    <definedName name="cbnuwdbcu" localSheetId="40">#REF!</definedName>
    <definedName name="cbnuwdbcu" localSheetId="36">#REF!</definedName>
    <definedName name="cbnuwdbcu">#REF!</definedName>
    <definedName name="cc" localSheetId="42">#REF!</definedName>
    <definedName name="cc" localSheetId="16">#REF!</definedName>
    <definedName name="cc" localSheetId="48">#REF!</definedName>
    <definedName name="cc" localSheetId="47">#REF!</definedName>
    <definedName name="cc" localSheetId="46">#REF!</definedName>
    <definedName name="cc" localSheetId="43">#REF!</definedName>
    <definedName name="cc" localSheetId="44">#REF!</definedName>
    <definedName name="cc" localSheetId="37">#REF!</definedName>
    <definedName name="cc" localSheetId="38">#REF!</definedName>
    <definedName name="cc" localSheetId="39">#REF!</definedName>
    <definedName name="cc" localSheetId="35">#REF!</definedName>
    <definedName name="cc" localSheetId="19">#REF!</definedName>
    <definedName name="cc" localSheetId="20">#REF!</definedName>
    <definedName name="cc" localSheetId="22">#REF!</definedName>
    <definedName name="cc" localSheetId="40">#REF!</definedName>
    <definedName name="cc" localSheetId="36">#REF!</definedName>
    <definedName name="cc" localSheetId="24">#REF!</definedName>
    <definedName name="cc" localSheetId="27">#REF!</definedName>
    <definedName name="cc" localSheetId="13">#REF!</definedName>
    <definedName name="cc" localSheetId="25">#REF!</definedName>
    <definedName name="cc" localSheetId="7">#REF!</definedName>
    <definedName name="cc" localSheetId="8">#REF!</definedName>
    <definedName name="cc" localSheetId="34">#REF!</definedName>
    <definedName name="cc" localSheetId="33">#REF!</definedName>
    <definedName name="cc">#REF!</definedName>
    <definedName name="CCF_CCD">[84]Table!$C$7</definedName>
    <definedName name="CCF_CDD" localSheetId="42">#REF!</definedName>
    <definedName name="CCF_CDD" localSheetId="48">#REF!</definedName>
    <definedName name="CCF_CDD" localSheetId="46">#REF!</definedName>
    <definedName name="CCF_CDD" localSheetId="37">#REF!</definedName>
    <definedName name="CCF_CDD" localSheetId="38">#REF!</definedName>
    <definedName name="CCF_CDD" localSheetId="39">#REF!</definedName>
    <definedName name="CCF_CDD" localSheetId="20">#REF!</definedName>
    <definedName name="CCF_CDD" localSheetId="22">#REF!</definedName>
    <definedName name="CCF_CDD" localSheetId="40">#REF!</definedName>
    <definedName name="CCF_CDD" localSheetId="36">#REF!</definedName>
    <definedName name="CCF_CDD" localSheetId="24">#REF!</definedName>
    <definedName name="CCF_CDD">#REF!</definedName>
    <definedName name="CCF_less_Undrawn">[84]Table!$C$4</definedName>
    <definedName name="CCF_LT" localSheetId="42">#REF!</definedName>
    <definedName name="CCF_LT" localSheetId="48">#REF!</definedName>
    <definedName name="CCF_LT" localSheetId="46">#REF!</definedName>
    <definedName name="CCF_LT" localSheetId="37">#REF!</definedName>
    <definedName name="CCF_LT" localSheetId="38">#REF!</definedName>
    <definedName name="CCF_LT" localSheetId="39">#REF!</definedName>
    <definedName name="CCF_LT" localSheetId="20">#REF!</definedName>
    <definedName name="CCF_LT" localSheetId="22">#REF!</definedName>
    <definedName name="CCF_LT" localSheetId="40">#REF!</definedName>
    <definedName name="CCF_LT" localSheetId="36">#REF!</definedName>
    <definedName name="CCF_LT" localSheetId="24">#REF!</definedName>
    <definedName name="CCF_LT">#REF!</definedName>
    <definedName name="CCF_more_Undrawn">[84]Table!$C$5</definedName>
    <definedName name="ccf_nonfunded">[85]Main!$C$6</definedName>
    <definedName name="CCF_ST" localSheetId="42">#REF!</definedName>
    <definedName name="CCF_ST" localSheetId="48">#REF!</definedName>
    <definedName name="CCF_ST" localSheetId="46">#REF!</definedName>
    <definedName name="CCF_ST" localSheetId="37">#REF!</definedName>
    <definedName name="CCF_ST" localSheetId="38">#REF!</definedName>
    <definedName name="CCF_ST" localSheetId="39">#REF!</definedName>
    <definedName name="CCF_ST" localSheetId="20">#REF!</definedName>
    <definedName name="CCF_ST" localSheetId="22">#REF!</definedName>
    <definedName name="CCF_ST" localSheetId="40">#REF!</definedName>
    <definedName name="CCF_ST" localSheetId="36">#REF!</definedName>
    <definedName name="CCF_ST" localSheetId="24">#REF!</definedName>
    <definedName name="CCF_ST">#REF!</definedName>
    <definedName name="CCF_undrawn">[85]Main!$A$13:$B$15</definedName>
    <definedName name="cclc" localSheetId="42" hidden="1">{"'CALL MONEY'!$K$53"}</definedName>
    <definedName name="cclc" localSheetId="20" hidden="1">{"'CALL MONEY'!$K$53"}</definedName>
    <definedName name="cclc" localSheetId="22" hidden="1">{"'CALL MONEY'!$K$53"}</definedName>
    <definedName name="cclc" localSheetId="40" hidden="1">{"'CALL MONEY'!$K$53"}</definedName>
    <definedName name="cclc" localSheetId="36" hidden="1">{"'CALL MONEY'!$K$53"}</definedName>
    <definedName name="cclc" hidden="1">{"'CALL MONEY'!$K$53"}</definedName>
    <definedName name="CDC" hidden="1">{"'CALL MONEY'!$K$53"}</definedName>
    <definedName name="cdce" localSheetId="42">#REF!</definedName>
    <definedName name="cdce" localSheetId="48">#REF!</definedName>
    <definedName name="cdce" localSheetId="46">#REF!</definedName>
    <definedName name="cdce" localSheetId="37">#REF!</definedName>
    <definedName name="cdce" localSheetId="38">#REF!</definedName>
    <definedName name="cdce" localSheetId="39">#REF!</definedName>
    <definedName name="cdce" localSheetId="20">#REF!</definedName>
    <definedName name="cdce" localSheetId="22">#REF!</definedName>
    <definedName name="cdce" localSheetId="40">#REF!</definedName>
    <definedName name="cdce" localSheetId="36">#REF!</definedName>
    <definedName name="cdce" localSheetId="24">#REF!</definedName>
    <definedName name="cdce">#REF!</definedName>
    <definedName name="CF" localSheetId="42">#REF!</definedName>
    <definedName name="CF" localSheetId="48">#REF!</definedName>
    <definedName name="CF" localSheetId="46">#REF!</definedName>
    <definedName name="CF" localSheetId="43">#REF!</definedName>
    <definedName name="CF" localSheetId="37">#REF!</definedName>
    <definedName name="CF" localSheetId="38">#REF!</definedName>
    <definedName name="CF" localSheetId="39">#REF!</definedName>
    <definedName name="CF" localSheetId="20">#REF!</definedName>
    <definedName name="CF" localSheetId="22">#REF!</definedName>
    <definedName name="CF" localSheetId="40">#REF!</definedName>
    <definedName name="CF" localSheetId="36">#REF!</definedName>
    <definedName name="CF" localSheetId="24">#REF!</definedName>
    <definedName name="CF">#REF!</definedName>
    <definedName name="CF_AccruedExpenses" localSheetId="42">#REF!</definedName>
    <definedName name="CF_AccruedExpenses" localSheetId="48">#REF!</definedName>
    <definedName name="CF_AccruedExpenses" localSheetId="46">#REF!</definedName>
    <definedName name="CF_AccruedExpenses" localSheetId="37">#REF!</definedName>
    <definedName name="CF_AccruedExpenses" localSheetId="38">#REF!</definedName>
    <definedName name="CF_AccruedExpenses" localSheetId="39">#REF!</definedName>
    <definedName name="CF_AccruedExpenses" localSheetId="20">#REF!</definedName>
    <definedName name="CF_AccruedExpenses" localSheetId="22">#REF!</definedName>
    <definedName name="CF_AccruedExpenses" localSheetId="40">#REF!</definedName>
    <definedName name="CF_AccruedExpenses" localSheetId="36">#REF!</definedName>
    <definedName name="CF_AccruedExpenses" localSheetId="24">#REF!</definedName>
    <definedName name="CF_AccruedExpenses">#REF!</definedName>
    <definedName name="CF_Cash" localSheetId="42">#REF!</definedName>
    <definedName name="CF_Cash" localSheetId="48">#REF!</definedName>
    <definedName name="CF_Cash" localSheetId="46">#REF!</definedName>
    <definedName name="CF_Cash" localSheetId="37">#REF!</definedName>
    <definedName name="CF_Cash" localSheetId="38">#REF!</definedName>
    <definedName name="CF_Cash" localSheetId="39">#REF!</definedName>
    <definedName name="CF_Cash" localSheetId="20">#REF!</definedName>
    <definedName name="CF_Cash" localSheetId="22">#REF!</definedName>
    <definedName name="CF_Cash" localSheetId="40">#REF!</definedName>
    <definedName name="CF_Cash" localSheetId="36">#REF!</definedName>
    <definedName name="CF_Cash" localSheetId="24">#REF!</definedName>
    <definedName name="CF_Cash">#REF!</definedName>
    <definedName name="CF_CurrentLTDebit" localSheetId="42">#REF!</definedName>
    <definedName name="CF_CurrentLTDebit" localSheetId="48">#REF!</definedName>
    <definedName name="CF_CurrentLTDebit" localSheetId="46">#REF!</definedName>
    <definedName name="CF_CurrentLTDebit" localSheetId="37">#REF!</definedName>
    <definedName name="CF_CurrentLTDebit" localSheetId="38">#REF!</definedName>
    <definedName name="CF_CurrentLTDebit" localSheetId="39">#REF!</definedName>
    <definedName name="CF_CurrentLTDebit" localSheetId="20">#REF!</definedName>
    <definedName name="CF_CurrentLTDebit" localSheetId="22">#REF!</definedName>
    <definedName name="CF_CurrentLTDebit" localSheetId="40">#REF!</definedName>
    <definedName name="CF_CurrentLTDebit" localSheetId="36">#REF!</definedName>
    <definedName name="CF_CurrentLTDebit" localSheetId="24">#REF!</definedName>
    <definedName name="CF_CurrentLTDebit">#REF!</definedName>
    <definedName name="CF_DeferredTax" localSheetId="42">#REF!</definedName>
    <definedName name="CF_DeferredTax" localSheetId="48">#REF!</definedName>
    <definedName name="CF_DeferredTax" localSheetId="46">#REF!</definedName>
    <definedName name="CF_DeferredTax" localSheetId="37">#REF!</definedName>
    <definedName name="CF_DeferredTax" localSheetId="38">#REF!</definedName>
    <definedName name="CF_DeferredTax" localSheetId="39">#REF!</definedName>
    <definedName name="CF_DeferredTax" localSheetId="20">#REF!</definedName>
    <definedName name="CF_DeferredTax" localSheetId="22">#REF!</definedName>
    <definedName name="CF_DeferredTax" localSheetId="40">#REF!</definedName>
    <definedName name="CF_DeferredTax" localSheetId="36">#REF!</definedName>
    <definedName name="CF_DeferredTax" localSheetId="24">#REF!</definedName>
    <definedName name="CF_DeferredTax">#REF!</definedName>
    <definedName name="CF_Dividends" localSheetId="42">#REF!</definedName>
    <definedName name="CF_Dividends" localSheetId="48">#REF!</definedName>
    <definedName name="CF_Dividends" localSheetId="46">#REF!</definedName>
    <definedName name="CF_Dividends" localSheetId="37">#REF!</definedName>
    <definedName name="CF_Dividends" localSheetId="38">#REF!</definedName>
    <definedName name="CF_Dividends" localSheetId="39">#REF!</definedName>
    <definedName name="CF_Dividends" localSheetId="20">#REF!</definedName>
    <definedName name="CF_Dividends" localSheetId="22">#REF!</definedName>
    <definedName name="CF_Dividends" localSheetId="40">#REF!</definedName>
    <definedName name="CF_Dividends" localSheetId="36">#REF!</definedName>
    <definedName name="CF_Dividends" localSheetId="24">#REF!</definedName>
    <definedName name="CF_Dividends">#REF!</definedName>
    <definedName name="CF_Intangibles" localSheetId="42">#REF!</definedName>
    <definedName name="CF_Intangibles" localSheetId="48">#REF!</definedName>
    <definedName name="CF_Intangibles" localSheetId="46">#REF!</definedName>
    <definedName name="CF_Intangibles" localSheetId="37">#REF!</definedName>
    <definedName name="CF_Intangibles" localSheetId="38">#REF!</definedName>
    <definedName name="CF_Intangibles" localSheetId="39">#REF!</definedName>
    <definedName name="CF_Intangibles" localSheetId="20">#REF!</definedName>
    <definedName name="CF_Intangibles" localSheetId="22">#REF!</definedName>
    <definedName name="CF_Intangibles" localSheetId="40">#REF!</definedName>
    <definedName name="CF_Intangibles" localSheetId="36">#REF!</definedName>
    <definedName name="CF_Intangibles" localSheetId="24">#REF!</definedName>
    <definedName name="CF_Intangibles">#REF!</definedName>
    <definedName name="CF_Inventories" localSheetId="42">#REF!</definedName>
    <definedName name="CF_Inventories" localSheetId="48">#REF!</definedName>
    <definedName name="CF_Inventories" localSheetId="46">#REF!</definedName>
    <definedName name="CF_Inventories" localSheetId="37">#REF!</definedName>
    <definedName name="CF_Inventories" localSheetId="38">#REF!</definedName>
    <definedName name="CF_Inventories" localSheetId="39">#REF!</definedName>
    <definedName name="CF_Inventories" localSheetId="20">#REF!</definedName>
    <definedName name="CF_Inventories" localSheetId="22">#REF!</definedName>
    <definedName name="CF_Inventories" localSheetId="40">#REF!</definedName>
    <definedName name="CF_Inventories" localSheetId="36">#REF!</definedName>
    <definedName name="CF_Inventories" localSheetId="24">#REF!</definedName>
    <definedName name="CF_Inventories">#REF!</definedName>
    <definedName name="CF_Investments" localSheetId="42">#REF!</definedName>
    <definedName name="CF_Investments" localSheetId="48">#REF!</definedName>
    <definedName name="CF_Investments" localSheetId="46">#REF!</definedName>
    <definedName name="CF_Investments" localSheetId="37">#REF!</definedName>
    <definedName name="CF_Investments" localSheetId="38">#REF!</definedName>
    <definedName name="CF_Investments" localSheetId="39">#REF!</definedName>
    <definedName name="CF_Investments" localSheetId="20">#REF!</definedName>
    <definedName name="CF_Investments" localSheetId="22">#REF!</definedName>
    <definedName name="CF_Investments" localSheetId="40">#REF!</definedName>
    <definedName name="CF_Investments" localSheetId="36">#REF!</definedName>
    <definedName name="CF_Investments" localSheetId="24">#REF!</definedName>
    <definedName name="CF_Investments">#REF!</definedName>
    <definedName name="CF_LTDebt" localSheetId="42">#REF!</definedName>
    <definedName name="CF_LTDebt" localSheetId="48">#REF!</definedName>
    <definedName name="CF_LTDebt" localSheetId="46">#REF!</definedName>
    <definedName name="CF_LTDebt" localSheetId="37">#REF!</definedName>
    <definedName name="CF_LTDebt" localSheetId="38">#REF!</definedName>
    <definedName name="CF_LTDebt" localSheetId="39">#REF!</definedName>
    <definedName name="CF_LTDebt" localSheetId="20">#REF!</definedName>
    <definedName name="CF_LTDebt" localSheetId="22">#REF!</definedName>
    <definedName name="CF_LTDebt" localSheetId="40">#REF!</definedName>
    <definedName name="CF_LTDebt" localSheetId="36">#REF!</definedName>
    <definedName name="CF_LTDebt" localSheetId="24">#REF!</definedName>
    <definedName name="CF_LTDebt">#REF!</definedName>
    <definedName name="CF_NetIncome" localSheetId="42">#REF!</definedName>
    <definedName name="CF_NetIncome" localSheetId="48">#REF!</definedName>
    <definedName name="CF_NetIncome" localSheetId="46">#REF!</definedName>
    <definedName name="CF_NetIncome" localSheetId="37">#REF!</definedName>
    <definedName name="CF_NetIncome" localSheetId="38">#REF!</definedName>
    <definedName name="CF_NetIncome" localSheetId="39">#REF!</definedName>
    <definedName name="CF_NetIncome" localSheetId="20">#REF!</definedName>
    <definedName name="CF_NetIncome" localSheetId="22">#REF!</definedName>
    <definedName name="CF_NetIncome" localSheetId="40">#REF!</definedName>
    <definedName name="CF_NetIncome" localSheetId="36">#REF!</definedName>
    <definedName name="CF_NetIncome" localSheetId="24">#REF!</definedName>
    <definedName name="CF_NetIncome">#REF!</definedName>
    <definedName name="CF_Payables" localSheetId="42">#REF!</definedName>
    <definedName name="CF_Payables" localSheetId="48">#REF!</definedName>
    <definedName name="CF_Payables" localSheetId="46">#REF!</definedName>
    <definedName name="CF_Payables" localSheetId="37">#REF!</definedName>
    <definedName name="CF_Payables" localSheetId="38">#REF!</definedName>
    <definedName name="CF_Payables" localSheetId="39">#REF!</definedName>
    <definedName name="CF_Payables" localSheetId="20">#REF!</definedName>
    <definedName name="CF_Payables" localSheetId="22">#REF!</definedName>
    <definedName name="CF_Payables" localSheetId="40">#REF!</definedName>
    <definedName name="CF_Payables" localSheetId="36">#REF!</definedName>
    <definedName name="CF_Payables" localSheetId="24">#REF!</definedName>
    <definedName name="CF_Payables">#REF!</definedName>
    <definedName name="CF_PrepaidExpenses" localSheetId="42">#REF!</definedName>
    <definedName name="CF_PrepaidExpenses" localSheetId="48">#REF!</definedName>
    <definedName name="CF_PrepaidExpenses" localSheetId="46">#REF!</definedName>
    <definedName name="CF_PrepaidExpenses" localSheetId="37">#REF!</definedName>
    <definedName name="CF_PrepaidExpenses" localSheetId="38">#REF!</definedName>
    <definedName name="CF_PrepaidExpenses" localSheetId="39">#REF!</definedName>
    <definedName name="CF_PrepaidExpenses" localSheetId="20">#REF!</definedName>
    <definedName name="CF_PrepaidExpenses" localSheetId="22">#REF!</definedName>
    <definedName name="CF_PrepaidExpenses" localSheetId="40">#REF!</definedName>
    <definedName name="CF_PrepaidExpenses" localSheetId="36">#REF!</definedName>
    <definedName name="CF_PrepaidExpenses" localSheetId="24">#REF!</definedName>
    <definedName name="CF_PrepaidExpenses">#REF!</definedName>
    <definedName name="CF_Property" localSheetId="42">#REF!</definedName>
    <definedName name="CF_Property" localSheetId="48">#REF!</definedName>
    <definedName name="CF_Property" localSheetId="46">#REF!</definedName>
    <definedName name="CF_Property" localSheetId="37">#REF!</definedName>
    <definedName name="CF_Property" localSheetId="38">#REF!</definedName>
    <definedName name="CF_Property" localSheetId="39">#REF!</definedName>
    <definedName name="CF_Property" localSheetId="20">#REF!</definedName>
    <definedName name="CF_Property" localSheetId="22">#REF!</definedName>
    <definedName name="CF_Property" localSheetId="40">#REF!</definedName>
    <definedName name="CF_Property" localSheetId="36">#REF!</definedName>
    <definedName name="CF_Property" localSheetId="24">#REF!</definedName>
    <definedName name="CF_Property">#REF!</definedName>
    <definedName name="CF_Receivables" localSheetId="42">#REF!</definedName>
    <definedName name="CF_Receivables" localSheetId="48">#REF!</definedName>
    <definedName name="CF_Receivables" localSheetId="46">#REF!</definedName>
    <definedName name="CF_Receivables" localSheetId="37">#REF!</definedName>
    <definedName name="CF_Receivables" localSheetId="38">#REF!</definedName>
    <definedName name="CF_Receivables" localSheetId="39">#REF!</definedName>
    <definedName name="CF_Receivables" localSheetId="20">#REF!</definedName>
    <definedName name="CF_Receivables" localSheetId="22">#REF!</definedName>
    <definedName name="CF_Receivables" localSheetId="40">#REF!</definedName>
    <definedName name="CF_Receivables" localSheetId="36">#REF!</definedName>
    <definedName name="CF_Receivables" localSheetId="24">#REF!</definedName>
    <definedName name="CF_Receivables">#REF!</definedName>
    <definedName name="CF_Shares" localSheetId="42">#REF!</definedName>
    <definedName name="CF_Shares" localSheetId="48">#REF!</definedName>
    <definedName name="CF_Shares" localSheetId="46">#REF!</definedName>
    <definedName name="CF_Shares" localSheetId="37">#REF!</definedName>
    <definedName name="CF_Shares" localSheetId="38">#REF!</definedName>
    <definedName name="CF_Shares" localSheetId="39">#REF!</definedName>
    <definedName name="CF_Shares" localSheetId="20">#REF!</definedName>
    <definedName name="CF_Shares" localSheetId="22">#REF!</definedName>
    <definedName name="CF_Shares" localSheetId="40">#REF!</definedName>
    <definedName name="CF_Shares" localSheetId="36">#REF!</definedName>
    <definedName name="CF_Shares" localSheetId="24">#REF!</definedName>
    <definedName name="CF_Shares">#REF!</definedName>
    <definedName name="CF_Taxation" localSheetId="42">#REF!</definedName>
    <definedName name="CF_Taxation" localSheetId="48">#REF!</definedName>
    <definedName name="CF_Taxation" localSheetId="46">#REF!</definedName>
    <definedName name="CF_Taxation" localSheetId="37">#REF!</definedName>
    <definedName name="CF_Taxation" localSheetId="38">#REF!</definedName>
    <definedName name="CF_Taxation" localSheetId="39">#REF!</definedName>
    <definedName name="CF_Taxation" localSheetId="20">#REF!</definedName>
    <definedName name="CF_Taxation" localSheetId="22">#REF!</definedName>
    <definedName name="CF_Taxation" localSheetId="40">#REF!</definedName>
    <definedName name="CF_Taxation" localSheetId="36">#REF!</definedName>
    <definedName name="CF_Taxation" localSheetId="24">#REF!</definedName>
    <definedName name="CF_Taxation">#REF!</definedName>
    <definedName name="cfw" localSheetId="42">#REF!</definedName>
    <definedName name="cfw" localSheetId="48">#REF!</definedName>
    <definedName name="cfw" localSheetId="47">#REF!</definedName>
    <definedName name="cfw" localSheetId="46">#REF!</definedName>
    <definedName name="cfw" localSheetId="43">#REF!</definedName>
    <definedName name="cfw" localSheetId="37">#REF!</definedName>
    <definedName name="cfw" localSheetId="38">#REF!</definedName>
    <definedName name="cfw" localSheetId="39">#REF!</definedName>
    <definedName name="cfw" localSheetId="22">#REF!</definedName>
    <definedName name="cfw" localSheetId="40">#REF!</definedName>
    <definedName name="cfw" localSheetId="36">#REF!</definedName>
    <definedName name="cfw">#REF!</definedName>
    <definedName name="cg" localSheetId="42">[86]budget!#REF!</definedName>
    <definedName name="cg" localSheetId="48">[86]budget!#REF!</definedName>
    <definedName name="cg" localSheetId="46">[86]budget!#REF!</definedName>
    <definedName name="cg" localSheetId="37">[86]budget!#REF!</definedName>
    <definedName name="cg" localSheetId="38">[86]budget!#REF!</definedName>
    <definedName name="cg" localSheetId="39">[86]budget!#REF!</definedName>
    <definedName name="cg" localSheetId="22">[86]budget!#REF!</definedName>
    <definedName name="cg" localSheetId="40">[86]budget!#REF!</definedName>
    <definedName name="cg" localSheetId="36">[86]budget!#REF!</definedName>
    <definedName name="cg">[86]budget!#REF!</definedName>
    <definedName name="CH.IN.EQUIT" localSheetId="42">[51]acct!#REF!</definedName>
    <definedName name="CH.IN.EQUIT" localSheetId="48">[51]acct!#REF!</definedName>
    <definedName name="CH.IN.EQUIT" localSheetId="47">[51]acct!#REF!</definedName>
    <definedName name="CH.IN.EQUIT" localSheetId="46">[51]acct!#REF!</definedName>
    <definedName name="CH.IN.EQUIT" localSheetId="43">[51]acct!#REF!</definedName>
    <definedName name="CH.IN.EQUIT" localSheetId="37">[51]acct!#REF!</definedName>
    <definedName name="CH.IN.EQUIT" localSheetId="38">[51]acct!#REF!</definedName>
    <definedName name="CH.IN.EQUIT" localSheetId="39">[51]acct!#REF!</definedName>
    <definedName name="CH.IN.EQUIT" localSheetId="22">[51]acct!#REF!</definedName>
    <definedName name="CH.IN.EQUIT" localSheetId="40">[51]acct!#REF!</definedName>
    <definedName name="CH.IN.EQUIT" localSheetId="36">[51]acct!#REF!</definedName>
    <definedName name="CH.IN.EQUIT">[51]acct!#REF!</definedName>
    <definedName name="Charge">[85]Main!$C$10</definedName>
    <definedName name="cHECK" localSheetId="42">[51]acct!#REF!</definedName>
    <definedName name="cHECK" localSheetId="48">[51]acct!#REF!</definedName>
    <definedName name="cHECK" localSheetId="47">[51]acct!#REF!</definedName>
    <definedName name="cHECK" localSheetId="46">[51]acct!#REF!</definedName>
    <definedName name="cHECK" localSheetId="43">[51]acct!#REF!</definedName>
    <definedName name="cHECK" localSheetId="37">[51]acct!#REF!</definedName>
    <definedName name="cHECK" localSheetId="38">[51]acct!#REF!</definedName>
    <definedName name="cHECK" localSheetId="39">[51]acct!#REF!</definedName>
    <definedName name="cHECK" localSheetId="22">[51]acct!#REF!</definedName>
    <definedName name="cHECK" localSheetId="40">[51]acct!#REF!</definedName>
    <definedName name="cHECK" localSheetId="36">[51]acct!#REF!</definedName>
    <definedName name="cHECK">[51]acct!#REF!</definedName>
    <definedName name="checks" localSheetId="42">#REF!</definedName>
    <definedName name="checks" localSheetId="48">#REF!</definedName>
    <definedName name="checks" localSheetId="46">#REF!</definedName>
    <definedName name="checks" localSheetId="37">#REF!</definedName>
    <definedName name="checks" localSheetId="38">#REF!</definedName>
    <definedName name="checks" localSheetId="39">#REF!</definedName>
    <definedName name="checks" localSheetId="20">#REF!</definedName>
    <definedName name="checks" localSheetId="22">#REF!</definedName>
    <definedName name="checks" localSheetId="40">#REF!</definedName>
    <definedName name="checks" localSheetId="36">#REF!</definedName>
    <definedName name="checks" localSheetId="24">#REF!</definedName>
    <definedName name="checks">#REF!</definedName>
    <definedName name="chk" localSheetId="42">#REF!</definedName>
    <definedName name="chk" localSheetId="16">#REF!</definedName>
    <definedName name="chk" localSheetId="48">#REF!</definedName>
    <definedName name="chk" localSheetId="47">#REF!</definedName>
    <definedName name="chk" localSheetId="46">#REF!</definedName>
    <definedName name="chk" localSheetId="43">#REF!</definedName>
    <definedName name="chk" localSheetId="44">#REF!</definedName>
    <definedName name="chk" localSheetId="37">#REF!</definedName>
    <definedName name="chk" localSheetId="38">#REF!</definedName>
    <definedName name="chk" localSheetId="39">#REF!</definedName>
    <definedName name="chk" localSheetId="35">#REF!</definedName>
    <definedName name="chk" localSheetId="19">#REF!</definedName>
    <definedName name="chk" localSheetId="20">#REF!</definedName>
    <definedName name="chk" localSheetId="22">#REF!</definedName>
    <definedName name="chk" localSheetId="40">#REF!</definedName>
    <definedName name="chk" localSheetId="36">#REF!</definedName>
    <definedName name="chk" localSheetId="24">#REF!</definedName>
    <definedName name="chk" localSheetId="27">#REF!</definedName>
    <definedName name="chk" localSheetId="13">#REF!</definedName>
    <definedName name="chk" localSheetId="25">#REF!</definedName>
    <definedName name="chk" localSheetId="7">#REF!</definedName>
    <definedName name="chk" localSheetId="8">#REF!</definedName>
    <definedName name="chk" localSheetId="34">#REF!</definedName>
    <definedName name="chk" localSheetId="33">#REF!</definedName>
    <definedName name="chk">#REF!</definedName>
    <definedName name="ci" localSheetId="42">#REF!</definedName>
    <definedName name="ci" localSheetId="48">#REF!</definedName>
    <definedName name="ci" localSheetId="46">#REF!</definedName>
    <definedName name="ci" localSheetId="43">#REF!</definedName>
    <definedName name="ci" localSheetId="37">#REF!</definedName>
    <definedName name="ci" localSheetId="38">#REF!</definedName>
    <definedName name="ci" localSheetId="39">#REF!</definedName>
    <definedName name="ci" localSheetId="22">#REF!</definedName>
    <definedName name="ci" localSheetId="40">#REF!</definedName>
    <definedName name="ci" localSheetId="36">#REF!</definedName>
    <definedName name="ci">#REF!</definedName>
    <definedName name="CIQWBGuid" hidden="1">"00a38131-a495-407c-b5f0-812ec5cda081"</definedName>
    <definedName name="CIs" localSheetId="42">#REF!</definedName>
    <definedName name="CIs" localSheetId="48">#REF!</definedName>
    <definedName name="CIs" localSheetId="46">#REF!</definedName>
    <definedName name="CIs" localSheetId="43">#REF!</definedName>
    <definedName name="CIs" localSheetId="37">#REF!</definedName>
    <definedName name="CIs" localSheetId="38">#REF!</definedName>
    <definedName name="CIs" localSheetId="39">#REF!</definedName>
    <definedName name="CIs" localSheetId="22">#REF!</definedName>
    <definedName name="CIs" localSheetId="40">#REF!</definedName>
    <definedName name="CIs" localSheetId="36">#REF!</definedName>
    <definedName name="CIs">#REF!</definedName>
    <definedName name="Classified" localSheetId="42">#REF!</definedName>
    <definedName name="Classified" localSheetId="48">#REF!</definedName>
    <definedName name="Classified" localSheetId="46">#REF!</definedName>
    <definedName name="Classified" localSheetId="43">#REF!</definedName>
    <definedName name="Classified" localSheetId="37">#REF!</definedName>
    <definedName name="Classified" localSheetId="38">#REF!</definedName>
    <definedName name="Classified" localSheetId="39">#REF!</definedName>
    <definedName name="Classified" localSheetId="20">#REF!</definedName>
    <definedName name="Classified" localSheetId="22">#REF!</definedName>
    <definedName name="Classified" localSheetId="40">#REF!</definedName>
    <definedName name="Classified" localSheetId="36">#REF!</definedName>
    <definedName name="Classified" localSheetId="24">#REF!</definedName>
    <definedName name="Classified">#REF!</definedName>
    <definedName name="closing" localSheetId="42">[9]BSDOMOVS!#REF!</definedName>
    <definedName name="closing" localSheetId="48">[87]BSDOMOVS!#REF!</definedName>
    <definedName name="closing" localSheetId="46">[9]BSDOMOVS!#REF!</definedName>
    <definedName name="closing" localSheetId="43">[87]BSDOMOVS!#REF!</definedName>
    <definedName name="closing" localSheetId="37">[87]BSDOMOVS!#REF!</definedName>
    <definedName name="closing" localSheetId="38">[87]BSDOMOVS!#REF!</definedName>
    <definedName name="closing" localSheetId="39">[87]BSDOMOVS!#REF!</definedName>
    <definedName name="closing" localSheetId="22">[9]BSDOMOVS!#REF!</definedName>
    <definedName name="closing" localSheetId="40">[9]BSDOMOVS!#REF!</definedName>
    <definedName name="closing" localSheetId="36">[9]BSDOMOVS!#REF!</definedName>
    <definedName name="closing">[9]BSDOMOVS!#REF!</definedName>
    <definedName name="CLS" localSheetId="42">#REF!</definedName>
    <definedName name="CLS" localSheetId="48">#REF!</definedName>
    <definedName name="CLS" localSheetId="46">#REF!</definedName>
    <definedName name="CLS" localSheetId="37">#REF!</definedName>
    <definedName name="CLS" localSheetId="38">#REF!</definedName>
    <definedName name="CLS" localSheetId="39">#REF!</definedName>
    <definedName name="CLS" localSheetId="20">#REF!</definedName>
    <definedName name="CLS" localSheetId="22">#REF!</definedName>
    <definedName name="CLS" localSheetId="40">#REF!</definedName>
    <definedName name="CLS" localSheetId="36">#REF!</definedName>
    <definedName name="CLS" localSheetId="24">#REF!</definedName>
    <definedName name="CLS">#REF!</definedName>
    <definedName name="co">100</definedName>
    <definedName name="CODE" localSheetId="42">#REF!</definedName>
    <definedName name="CODE" localSheetId="48">#REF!</definedName>
    <definedName name="CODE" localSheetId="46">#REF!</definedName>
    <definedName name="CODE" localSheetId="37">#REF!</definedName>
    <definedName name="CODE" localSheetId="38">#REF!</definedName>
    <definedName name="CODE" localSheetId="39">#REF!</definedName>
    <definedName name="CODE" localSheetId="20">#REF!</definedName>
    <definedName name="CODE" localSheetId="22">#REF!</definedName>
    <definedName name="CODE" localSheetId="40">#REF!</definedName>
    <definedName name="CODE" localSheetId="36">#REF!</definedName>
    <definedName name="CODE" localSheetId="24">#REF!</definedName>
    <definedName name="CODE">#REF!</definedName>
    <definedName name="cogs" localSheetId="42">#REF!</definedName>
    <definedName name="cogs" localSheetId="48">#REF!</definedName>
    <definedName name="cogs" localSheetId="47">#REF!</definedName>
    <definedName name="cogs" localSheetId="46">#REF!</definedName>
    <definedName name="cogs" localSheetId="43">#REF!</definedName>
    <definedName name="cogs" localSheetId="37">#REF!</definedName>
    <definedName name="cogs" localSheetId="38">#REF!</definedName>
    <definedName name="cogs" localSheetId="39">#REF!</definedName>
    <definedName name="cogs" localSheetId="22">#REF!</definedName>
    <definedName name="cogs" localSheetId="40">#REF!</definedName>
    <definedName name="cogs" localSheetId="36">#REF!</definedName>
    <definedName name="cogs">#REF!</definedName>
    <definedName name="COGS1" localSheetId="42">#REF!</definedName>
    <definedName name="COGS1" localSheetId="48">#REF!</definedName>
    <definedName name="COGS1" localSheetId="47">#REF!</definedName>
    <definedName name="COGS1" localSheetId="46">#REF!</definedName>
    <definedName name="COGS1" localSheetId="43">#REF!</definedName>
    <definedName name="COGS1" localSheetId="37">#REF!</definedName>
    <definedName name="COGS1" localSheetId="38">#REF!</definedName>
    <definedName name="COGS1" localSheetId="39">#REF!</definedName>
    <definedName name="COGS1" localSheetId="22">#REF!</definedName>
    <definedName name="COGS1" localSheetId="40">#REF!</definedName>
    <definedName name="COGS1" localSheetId="36">#REF!</definedName>
    <definedName name="COGS1">#REF!</definedName>
    <definedName name="COLLATERAL_1">[88]Lookups!$F$7:$F$38</definedName>
    <definedName name="COLLATERAL_3">[41]Lookups!$F$7:$F$38</definedName>
    <definedName name="Collateral_Haircut">[47]Tables!$A$23:$E$45</definedName>
    <definedName name="COLLATERAL_HAIRCUTS" localSheetId="42">#REF!</definedName>
    <definedName name="COLLATERAL_HAIRCUTS" localSheetId="48">#REF!</definedName>
    <definedName name="COLLATERAL_HAIRCUTS" localSheetId="46">#REF!</definedName>
    <definedName name="COLLATERAL_HAIRCUTS" localSheetId="37">#REF!</definedName>
    <definedName name="COLLATERAL_HAIRCUTS" localSheetId="38">#REF!</definedName>
    <definedName name="COLLATERAL_HAIRCUTS" localSheetId="39">#REF!</definedName>
    <definedName name="COLLATERAL_HAIRCUTS" localSheetId="20">#REF!</definedName>
    <definedName name="COLLATERAL_HAIRCUTS" localSheetId="22">#REF!</definedName>
    <definedName name="COLLATERAL_HAIRCUTS" localSheetId="40">#REF!</definedName>
    <definedName name="COLLATERAL_HAIRCUTS" localSheetId="36">#REF!</definedName>
    <definedName name="COLLATERAL_HAIRCUTS" localSheetId="24">#REF!</definedName>
    <definedName name="COLLATERAL_HAIRCUTS">#REF!</definedName>
    <definedName name="COLLATERAL_TYPE" localSheetId="42">#REF!</definedName>
    <definedName name="COLLATERAL_TYPE" localSheetId="48">#REF!</definedName>
    <definedName name="COLLATERAL_TYPE" localSheetId="46">#REF!</definedName>
    <definedName name="COLLATERAL_TYPE" localSheetId="37">#REF!</definedName>
    <definedName name="COLLATERAL_TYPE" localSheetId="38">#REF!</definedName>
    <definedName name="COLLATERAL_TYPE" localSheetId="39">#REF!</definedName>
    <definedName name="COLLATERAL_TYPE" localSheetId="20">#REF!</definedName>
    <definedName name="COLLATERAL_TYPE" localSheetId="22">#REF!</definedName>
    <definedName name="COLLATERAL_TYPE" localSheetId="40">#REF!</definedName>
    <definedName name="COLLATERAL_TYPE" localSheetId="36">#REF!</definedName>
    <definedName name="COLLATERAL_TYPE" localSheetId="24">#REF!</definedName>
    <definedName name="COLLATERAL_TYPE">#REF!</definedName>
    <definedName name="ColorNames" localSheetId="42">#REF!</definedName>
    <definedName name="ColorNames" localSheetId="16">#REF!</definedName>
    <definedName name="ColorNames" localSheetId="48">#REF!</definedName>
    <definedName name="ColorNames" localSheetId="46">#REF!</definedName>
    <definedName name="ColorNames" localSheetId="43">#REF!</definedName>
    <definedName name="ColorNames" localSheetId="44">#REF!</definedName>
    <definedName name="ColorNames" localSheetId="37">#REF!</definedName>
    <definedName name="ColorNames" localSheetId="38">#REF!</definedName>
    <definedName name="ColorNames" localSheetId="39">#REF!</definedName>
    <definedName name="ColorNames" localSheetId="35">#REF!</definedName>
    <definedName name="ColorNames" localSheetId="19">#REF!</definedName>
    <definedName name="ColorNames" localSheetId="20">#REF!</definedName>
    <definedName name="ColorNames" localSheetId="22">#REF!</definedName>
    <definedName name="ColorNames" localSheetId="40">#REF!</definedName>
    <definedName name="ColorNames" localSheetId="36">#REF!</definedName>
    <definedName name="ColorNames" localSheetId="24">#REF!</definedName>
    <definedName name="ColorNames" localSheetId="27">#REF!</definedName>
    <definedName name="ColorNames" localSheetId="13">#REF!</definedName>
    <definedName name="ColorNames" localSheetId="25">#REF!</definedName>
    <definedName name="ColorNames" localSheetId="7">#REF!</definedName>
    <definedName name="ColorNames" localSheetId="8">#REF!</definedName>
    <definedName name="ColorNames" localSheetId="34">#REF!</definedName>
    <definedName name="ColorNames" localSheetId="33">#REF!</definedName>
    <definedName name="ColorNames">#REF!</definedName>
    <definedName name="Commentary" localSheetId="42">#REF!</definedName>
    <definedName name="Commentary" localSheetId="48">#REF!</definedName>
    <definedName name="Commentary" localSheetId="46">#REF!</definedName>
    <definedName name="Commentary" localSheetId="43">#REF!</definedName>
    <definedName name="Commentary" localSheetId="37">#REF!</definedName>
    <definedName name="Commentary" localSheetId="38">#REF!</definedName>
    <definedName name="Commentary" localSheetId="39">#REF!</definedName>
    <definedName name="Commentary" localSheetId="20">#REF!</definedName>
    <definedName name="Commentary" localSheetId="22">#REF!</definedName>
    <definedName name="Commentary" localSheetId="40">#REF!</definedName>
    <definedName name="Commentary" localSheetId="36">#REF!</definedName>
    <definedName name="Commentary" localSheetId="24">#REF!</definedName>
    <definedName name="Commentary">#REF!</definedName>
    <definedName name="COMP_OF_INCOME" localSheetId="42">#REF!</definedName>
    <definedName name="COMP_OF_INCOME" localSheetId="48">#REF!</definedName>
    <definedName name="COMP_OF_INCOME" localSheetId="46">#REF!</definedName>
    <definedName name="COMP_OF_INCOME" localSheetId="37">#REF!</definedName>
    <definedName name="COMP_OF_INCOME" localSheetId="38">#REF!</definedName>
    <definedName name="COMP_OF_INCOME" localSheetId="39">#REF!</definedName>
    <definedName name="COMP_OF_INCOME" localSheetId="20">#REF!</definedName>
    <definedName name="COMP_OF_INCOME" localSheetId="22">#REF!</definedName>
    <definedName name="COMP_OF_INCOME" localSheetId="40">#REF!</definedName>
    <definedName name="COMP_OF_INCOME" localSheetId="36">#REF!</definedName>
    <definedName name="COMP_OF_INCOME" localSheetId="24">#REF!</definedName>
    <definedName name="COMP_OF_INCOME">#REF!</definedName>
    <definedName name="Company">'[89]Input-Qtrly'!$E$8</definedName>
    <definedName name="Component">"Group (Geog)"</definedName>
    <definedName name="ComponentId">"A"</definedName>
    <definedName name="cons" localSheetId="42" hidden="1">{"'CALL MONEY'!$K$53"}</definedName>
    <definedName name="cons" localSheetId="48" hidden="1">{"'CALL MONEY'!$K$53"}</definedName>
    <definedName name="cons" localSheetId="43" hidden="1">{"'CALL MONEY'!$K$53"}</definedName>
    <definedName name="cons" localSheetId="37" hidden="1">{"'CALL MONEY'!$K$53"}</definedName>
    <definedName name="cons" localSheetId="38" hidden="1">{"'CALL MONEY'!$K$53"}</definedName>
    <definedName name="cons" localSheetId="39" hidden="1">{"'CALL MONEY'!$K$53"}</definedName>
    <definedName name="cons" localSheetId="20" hidden="1">{"'CALL MONEY'!$K$53"}</definedName>
    <definedName name="cons" localSheetId="22" hidden="1">{"'CALL MONEY'!$K$53"}</definedName>
    <definedName name="cons" localSheetId="40" hidden="1">{"'CALL MONEY'!$K$53"}</definedName>
    <definedName name="cons" localSheetId="36" hidden="1">{"'CALL MONEY'!$K$53"}</definedName>
    <definedName name="cons" hidden="1">{"'CALL MONEY'!$K$53"}</definedName>
    <definedName name="CONTROL" localSheetId="42">#REF!</definedName>
    <definedName name="CONTROL" localSheetId="48">#REF!</definedName>
    <definedName name="CONTROL" localSheetId="46">#REF!</definedName>
    <definedName name="CONTROL" localSheetId="37">#REF!</definedName>
    <definedName name="CONTROL" localSheetId="38">#REF!</definedName>
    <definedName name="CONTROL" localSheetId="39">#REF!</definedName>
    <definedName name="CONTROL" localSheetId="20">#REF!</definedName>
    <definedName name="CONTROL" localSheetId="22">#REF!</definedName>
    <definedName name="CONTROL" localSheetId="40">#REF!</definedName>
    <definedName name="CONTROL" localSheetId="36">#REF!</definedName>
    <definedName name="CONTROL" localSheetId="24">#REF!</definedName>
    <definedName name="CONTROL">#REF!</definedName>
    <definedName name="Controlbs" localSheetId="42">#REF!</definedName>
    <definedName name="Controlbs" localSheetId="48">#REF!</definedName>
    <definedName name="Controlbs" localSheetId="46">#REF!</definedName>
    <definedName name="Controlbs" localSheetId="37">#REF!</definedName>
    <definedName name="Controlbs" localSheetId="38">#REF!</definedName>
    <definedName name="Controlbs" localSheetId="39">#REF!</definedName>
    <definedName name="Controlbs" localSheetId="20">#REF!</definedName>
    <definedName name="Controlbs" localSheetId="22">#REF!</definedName>
    <definedName name="Controlbs" localSheetId="40">#REF!</definedName>
    <definedName name="Controlbs" localSheetId="36">#REF!</definedName>
    <definedName name="Controlbs" localSheetId="24">#REF!</definedName>
    <definedName name="Controlbs">#REF!</definedName>
    <definedName name="controlpl" localSheetId="42">#REF!</definedName>
    <definedName name="controlpl" localSheetId="48">#REF!</definedName>
    <definedName name="controlpl" localSheetId="46">#REF!</definedName>
    <definedName name="controlpl" localSheetId="37">#REF!</definedName>
    <definedName name="controlpl" localSheetId="38">#REF!</definedName>
    <definedName name="controlpl" localSheetId="39">#REF!</definedName>
    <definedName name="controlpl" localSheetId="20">#REF!</definedName>
    <definedName name="controlpl" localSheetId="22">#REF!</definedName>
    <definedName name="controlpl" localSheetId="40">#REF!</definedName>
    <definedName name="controlpl" localSheetId="36">#REF!</definedName>
    <definedName name="controlpl" localSheetId="24">#REF!</definedName>
    <definedName name="controlpl">#REF!</definedName>
    <definedName name="Conventions" localSheetId="42">#REF!</definedName>
    <definedName name="Conventions" localSheetId="16">#REF!</definedName>
    <definedName name="Conventions" localSheetId="48">#REF!</definedName>
    <definedName name="Conventions" localSheetId="46">#REF!</definedName>
    <definedName name="Conventions" localSheetId="43">#REF!</definedName>
    <definedName name="Conventions" localSheetId="44">#REF!</definedName>
    <definedName name="Conventions" localSheetId="37">#REF!</definedName>
    <definedName name="Conventions" localSheetId="38">#REF!</definedName>
    <definedName name="Conventions" localSheetId="39">#REF!</definedName>
    <definedName name="Conventions" localSheetId="35">#REF!</definedName>
    <definedName name="Conventions" localSheetId="19">#REF!</definedName>
    <definedName name="Conventions" localSheetId="20">#REF!</definedName>
    <definedName name="Conventions" localSheetId="22">#REF!</definedName>
    <definedName name="Conventions" localSheetId="40">#REF!</definedName>
    <definedName name="Conventions" localSheetId="36">#REF!</definedName>
    <definedName name="Conventions" localSheetId="24">#REF!</definedName>
    <definedName name="Conventions" localSheetId="27">#REF!</definedName>
    <definedName name="Conventions" localSheetId="13">#REF!</definedName>
    <definedName name="Conventions" localSheetId="25">#REF!</definedName>
    <definedName name="Conventions" localSheetId="7">#REF!</definedName>
    <definedName name="Conventions" localSheetId="8">#REF!</definedName>
    <definedName name="Conventions" localSheetId="34">#REF!</definedName>
    <definedName name="Conventions" localSheetId="33">#REF!</definedName>
    <definedName name="Conventions">#REF!</definedName>
    <definedName name="Copy" localSheetId="42" hidden="1">{"'CALL MONEY'!$K$53"}</definedName>
    <definedName name="Copy" localSheetId="47" hidden="1">{"'CALL MONEY'!$K$53"}</definedName>
    <definedName name="Copy" localSheetId="46" hidden="1">{"'CALL MONEY'!$K$53"}</definedName>
    <definedName name="Copy" localSheetId="40" hidden="1">{"'CALL MONEY'!$K$53"}</definedName>
    <definedName name="Copy" hidden="1">{"'CALL MONEY'!$K$53"}</definedName>
    <definedName name="copy1" localSheetId="42">#REF!</definedName>
    <definedName name="copy1" localSheetId="48">#REF!</definedName>
    <definedName name="copy1" localSheetId="46">#REF!</definedName>
    <definedName name="copy1" localSheetId="37">#REF!</definedName>
    <definedName name="copy1" localSheetId="38">#REF!</definedName>
    <definedName name="copy1" localSheetId="39">#REF!</definedName>
    <definedName name="copy1" localSheetId="20">#REF!</definedName>
    <definedName name="copy1" localSheetId="22">#REF!</definedName>
    <definedName name="copy1" localSheetId="40">#REF!</definedName>
    <definedName name="copy1" localSheetId="36">#REF!</definedName>
    <definedName name="copy1" localSheetId="24">#REF!</definedName>
    <definedName name="copy1">#REF!</definedName>
    <definedName name="copy2" localSheetId="42">#REF!</definedName>
    <definedName name="copy2" localSheetId="48">#REF!</definedName>
    <definedName name="copy2" localSheetId="46">#REF!</definedName>
    <definedName name="copy2" localSheetId="37">#REF!</definedName>
    <definedName name="copy2" localSheetId="38">#REF!</definedName>
    <definedName name="copy2" localSheetId="39">#REF!</definedName>
    <definedName name="copy2" localSheetId="20">#REF!</definedName>
    <definedName name="copy2" localSheetId="22">#REF!</definedName>
    <definedName name="copy2" localSheetId="40">#REF!</definedName>
    <definedName name="copy2" localSheetId="36">#REF!</definedName>
    <definedName name="copy2" localSheetId="24">#REF!</definedName>
    <definedName name="copy2">#REF!</definedName>
    <definedName name="copy3" localSheetId="42">#REF!</definedName>
    <definedName name="copy3" localSheetId="48">#REF!</definedName>
    <definedName name="copy3" localSheetId="46">#REF!</definedName>
    <definedName name="copy3" localSheetId="37">#REF!</definedName>
    <definedName name="copy3" localSheetId="38">#REF!</definedName>
    <definedName name="copy3" localSheetId="39">#REF!</definedName>
    <definedName name="copy3" localSheetId="20">#REF!</definedName>
    <definedName name="copy3" localSheetId="22">#REF!</definedName>
    <definedName name="copy3" localSheetId="40">#REF!</definedName>
    <definedName name="copy3" localSheetId="36">#REF!</definedName>
    <definedName name="copy3" localSheetId="24">#REF!</definedName>
    <definedName name="copy3">#REF!</definedName>
    <definedName name="copy4" localSheetId="42">#REF!</definedName>
    <definedName name="copy4" localSheetId="48">#REF!</definedName>
    <definedName name="copy4" localSheetId="46">#REF!</definedName>
    <definedName name="copy4" localSheetId="37">#REF!</definedName>
    <definedName name="copy4" localSheetId="38">#REF!</definedName>
    <definedName name="copy4" localSheetId="39">#REF!</definedName>
    <definedName name="copy4" localSheetId="20">#REF!</definedName>
    <definedName name="copy4" localSheetId="22">#REF!</definedName>
    <definedName name="copy4" localSheetId="40">#REF!</definedName>
    <definedName name="copy4" localSheetId="36">#REF!</definedName>
    <definedName name="copy4" localSheetId="24">#REF!</definedName>
    <definedName name="copy4">#REF!</definedName>
    <definedName name="copy5" localSheetId="42">#REF!</definedName>
    <definedName name="copy5" localSheetId="48">#REF!</definedName>
    <definedName name="copy5" localSheetId="46">#REF!</definedName>
    <definedName name="copy5" localSheetId="37">#REF!</definedName>
    <definedName name="copy5" localSheetId="38">#REF!</definedName>
    <definedName name="copy5" localSheetId="39">#REF!</definedName>
    <definedName name="copy5" localSheetId="20">#REF!</definedName>
    <definedName name="copy5" localSheetId="22">#REF!</definedName>
    <definedName name="copy5" localSheetId="40">#REF!</definedName>
    <definedName name="copy5" localSheetId="36">#REF!</definedName>
    <definedName name="copy5" localSheetId="24">#REF!</definedName>
    <definedName name="copy5">#REF!</definedName>
    <definedName name="copy6" localSheetId="42">#REF!</definedName>
    <definedName name="copy6" localSheetId="48">#REF!</definedName>
    <definedName name="copy6" localSheetId="46">#REF!</definedName>
    <definedName name="copy6" localSheetId="37">#REF!</definedName>
    <definedName name="copy6" localSheetId="38">#REF!</definedName>
    <definedName name="copy6" localSheetId="39">#REF!</definedName>
    <definedName name="copy6" localSheetId="20">#REF!</definedName>
    <definedName name="copy6" localSheetId="22">#REF!</definedName>
    <definedName name="copy6" localSheetId="40">#REF!</definedName>
    <definedName name="copy6" localSheetId="36">#REF!</definedName>
    <definedName name="copy6" localSheetId="24">#REF!</definedName>
    <definedName name="copy6">#REF!</definedName>
    <definedName name="copy7" localSheetId="42">#REF!</definedName>
    <definedName name="copy7" localSheetId="48">#REF!</definedName>
    <definedName name="copy7" localSheetId="46">#REF!</definedName>
    <definedName name="copy7" localSheetId="37">#REF!</definedName>
    <definedName name="copy7" localSheetId="38">#REF!</definedName>
    <definedName name="copy7" localSheetId="39">#REF!</definedName>
    <definedName name="copy7" localSheetId="20">#REF!</definedName>
    <definedName name="copy7" localSheetId="22">#REF!</definedName>
    <definedName name="copy7" localSheetId="40">#REF!</definedName>
    <definedName name="copy7" localSheetId="36">#REF!</definedName>
    <definedName name="copy7" localSheetId="24">#REF!</definedName>
    <definedName name="copy7">#REF!</definedName>
    <definedName name="copy8" localSheetId="42">#REF!</definedName>
    <definedName name="copy8" localSheetId="48">#REF!</definedName>
    <definedName name="copy8" localSheetId="46">#REF!</definedName>
    <definedName name="copy8" localSheetId="37">#REF!</definedName>
    <definedName name="copy8" localSheetId="38">#REF!</definedName>
    <definedName name="copy8" localSheetId="39">#REF!</definedName>
    <definedName name="copy8" localSheetId="20">#REF!</definedName>
    <definedName name="copy8" localSheetId="22">#REF!</definedName>
    <definedName name="copy8" localSheetId="40">#REF!</definedName>
    <definedName name="copy8" localSheetId="36">#REF!</definedName>
    <definedName name="copy8" localSheetId="24">#REF!</definedName>
    <definedName name="copy8">#REF!</definedName>
    <definedName name="copy9" localSheetId="42">#REF!</definedName>
    <definedName name="copy9" localSheetId="48">#REF!</definedName>
    <definedName name="copy9" localSheetId="46">#REF!</definedName>
    <definedName name="copy9" localSheetId="37">#REF!</definedName>
    <definedName name="copy9" localSheetId="38">#REF!</definedName>
    <definedName name="copy9" localSheetId="39">#REF!</definedName>
    <definedName name="copy9" localSheetId="20">#REF!</definedName>
    <definedName name="copy9" localSheetId="22">#REF!</definedName>
    <definedName name="copy9" localSheetId="40">#REF!</definedName>
    <definedName name="copy9" localSheetId="36">#REF!</definedName>
    <definedName name="copy9" localSheetId="24">#REF!</definedName>
    <definedName name="copy9">#REF!</definedName>
    <definedName name="COST_OF_SALES" localSheetId="42">#REF!</definedName>
    <definedName name="COST_OF_SALES" localSheetId="48">#REF!</definedName>
    <definedName name="COST_OF_SALES" localSheetId="47">#REF!</definedName>
    <definedName name="COST_OF_SALES" localSheetId="46">#REF!</definedName>
    <definedName name="COST_OF_SALES" localSheetId="43">#REF!</definedName>
    <definedName name="COST_OF_SALES" localSheetId="37">#REF!</definedName>
    <definedName name="COST_OF_SALES" localSheetId="38">#REF!</definedName>
    <definedName name="COST_OF_SALES" localSheetId="39">#REF!</definedName>
    <definedName name="COST_OF_SALES" localSheetId="22">#REF!</definedName>
    <definedName name="COST_OF_SALES" localSheetId="40">#REF!</definedName>
    <definedName name="COST_OF_SALES" localSheetId="36">#REF!</definedName>
    <definedName name="COST_OF_SALES">#REF!</definedName>
    <definedName name="Cover" hidden="1">#REF!</definedName>
    <definedName name="CRED" localSheetId="42">[51]acct!#REF!</definedName>
    <definedName name="CRED" localSheetId="48">[51]acct!#REF!</definedName>
    <definedName name="CRED" localSheetId="47">[51]acct!#REF!</definedName>
    <definedName name="CRED" localSheetId="46">[51]acct!#REF!</definedName>
    <definedName name="CRED" localSheetId="43">[51]acct!#REF!</definedName>
    <definedName name="CRED" localSheetId="37">[51]acct!#REF!</definedName>
    <definedName name="CRED" localSheetId="38">[51]acct!#REF!</definedName>
    <definedName name="CRED" localSheetId="39">[51]acct!#REF!</definedName>
    <definedName name="CRED" localSheetId="22">[51]acct!#REF!</definedName>
    <definedName name="CRED" localSheetId="40">[51]acct!#REF!</definedName>
    <definedName name="CRED" localSheetId="36">[51]acct!#REF!</definedName>
    <definedName name="CRED">[51]acct!#REF!</definedName>
    <definedName name="CREDIT" localSheetId="42">'[90]Balance Sheet'!#REF!</definedName>
    <definedName name="CREDIT" localSheetId="48">'[90]Balance Sheet'!#REF!</definedName>
    <definedName name="CREDIT" localSheetId="47">'[90]Balance Sheet'!#REF!</definedName>
    <definedName name="CREDIT" localSheetId="46">'[90]Balance Sheet'!#REF!</definedName>
    <definedName name="CREDIT" localSheetId="43">'[90]Balance Sheet'!#REF!</definedName>
    <definedName name="CREDIT" localSheetId="37">'[90]Balance Sheet'!#REF!</definedName>
    <definedName name="CREDIT" localSheetId="38">'[90]Balance Sheet'!#REF!</definedName>
    <definedName name="CREDIT" localSheetId="39">'[90]Balance Sheet'!#REF!</definedName>
    <definedName name="CREDIT" localSheetId="22">'[90]Balance Sheet'!#REF!</definedName>
    <definedName name="CREDIT" localSheetId="40">'[90]Balance Sheet'!#REF!</definedName>
    <definedName name="CREDIT" localSheetId="36">'[90]Balance Sheet'!#REF!</definedName>
    <definedName name="CREDIT">'[90]Balance Sheet'!#REF!</definedName>
    <definedName name="crit2">'[21]CDB-Deposits'!$K$4:$K$1723</definedName>
    <definedName name="crr">'[91]SCRR+CRR'!$B$22:$J$1496</definedName>
    <definedName name="Cum_Int" localSheetId="42">#REF!</definedName>
    <definedName name="Cum_Int" localSheetId="48">#REF!</definedName>
    <definedName name="Cum_Int" localSheetId="46">#REF!</definedName>
    <definedName name="Cum_Int" localSheetId="37">#REF!</definedName>
    <definedName name="Cum_Int" localSheetId="38">#REF!</definedName>
    <definedName name="Cum_Int" localSheetId="39">#REF!</definedName>
    <definedName name="Cum_Int" localSheetId="20">#REF!</definedName>
    <definedName name="Cum_Int" localSheetId="22">#REF!</definedName>
    <definedName name="Cum_Int" localSheetId="40">#REF!</definedName>
    <definedName name="Cum_Int" localSheetId="36">#REF!</definedName>
    <definedName name="Cum_Int" localSheetId="24">#REF!</definedName>
    <definedName name="Cum_Int">#REF!</definedName>
    <definedName name="CumSumPrt" localSheetId="42">#REF!</definedName>
    <definedName name="CumSumPrt" localSheetId="48">#REF!</definedName>
    <definedName name="CumSumPrt" localSheetId="47">#REF!</definedName>
    <definedName name="CumSumPrt" localSheetId="46">#REF!</definedName>
    <definedName name="CumSumPrt" localSheetId="43">#REF!</definedName>
    <definedName name="CumSumPrt" localSheetId="37">#REF!</definedName>
    <definedName name="CumSumPrt" localSheetId="38">#REF!</definedName>
    <definedName name="CumSumPrt" localSheetId="39">#REF!</definedName>
    <definedName name="CumSumPrt" localSheetId="22">#REF!</definedName>
    <definedName name="CumSumPrt" localSheetId="40">#REF!</definedName>
    <definedName name="CumSumPrt" localSheetId="36">#REF!</definedName>
    <definedName name="CumSumPrt">#REF!</definedName>
    <definedName name="Currency" localSheetId="42">#REF!</definedName>
    <definedName name="Currency" localSheetId="16">#REF!</definedName>
    <definedName name="Currency" localSheetId="48">#REF!</definedName>
    <definedName name="Currency" localSheetId="47">#REF!</definedName>
    <definedName name="Currency" localSheetId="46">#REF!</definedName>
    <definedName name="Currency" localSheetId="43">#REF!</definedName>
    <definedName name="Currency" localSheetId="44">#REF!</definedName>
    <definedName name="Currency" localSheetId="37">#REF!</definedName>
    <definedName name="Currency" localSheetId="38">#REF!</definedName>
    <definedName name="Currency" localSheetId="39">#REF!</definedName>
    <definedName name="Currency" localSheetId="35">#REF!</definedName>
    <definedName name="Currency" localSheetId="19">#REF!</definedName>
    <definedName name="Currency" localSheetId="20">#REF!</definedName>
    <definedName name="Currency" localSheetId="22">#REF!</definedName>
    <definedName name="Currency" localSheetId="40">#REF!</definedName>
    <definedName name="Currency" localSheetId="36">#REF!</definedName>
    <definedName name="Currency" localSheetId="24">#REF!</definedName>
    <definedName name="Currency" localSheetId="27">#REF!</definedName>
    <definedName name="Currency" localSheetId="13">#REF!</definedName>
    <definedName name="Currency" localSheetId="25">#REF!</definedName>
    <definedName name="Currency" localSheetId="7">#REF!</definedName>
    <definedName name="Currency" localSheetId="8">#REF!</definedName>
    <definedName name="Currency" localSheetId="34">#REF!</definedName>
    <definedName name="Currency" localSheetId="33">#REF!</definedName>
    <definedName name="Currency">#REF!</definedName>
    <definedName name="current_ar">'[89]Input-Qtrly'!$F$16</definedName>
    <definedName name="current_assets">'[89]Input-Qtrly'!$F$22</definedName>
    <definedName name="current_bad_debt">'[89]Input-Qtrly'!$F$40</definedName>
    <definedName name="current_cash">'[89]Input-Qtrly'!$F$14</definedName>
    <definedName name="current_cfoper">'[89]Input-Qtrly'!$F$57</definedName>
    <definedName name="current_cogs">'[89]Input-Qtrly'!$F$35</definedName>
    <definedName name="current_comstock">'[89]Input-Qtrly'!$F$56</definedName>
    <definedName name="current_cr_sales">'[89]Input-Qtrly'!$F$32</definedName>
    <definedName name="current_current_assets">'[89]Input-Qtrly'!$F$20</definedName>
    <definedName name="current_current_liab">'[89]Input-Qtrly'!$F$24</definedName>
    <definedName name="current_days">'[89]Input-Qtrly'!$F$51</definedName>
    <definedName name="current_div">'[89]Input-Qtrly'!$F$58</definedName>
    <definedName name="current_doubtful">'[89]Input-Qtrly'!$F$17</definedName>
    <definedName name="current_empbeg">'[89]Input-Qtrly'!$F$52</definedName>
    <definedName name="current_empend">'[89]Input-Qtrly'!$F$53</definedName>
    <definedName name="current_eps">'[89]Input-Qtrly'!$F$55</definedName>
    <definedName name="current_equity">'[89]Input-Qtrly'!$F$28</definedName>
    <definedName name="current_interest">'[89]Input-Qtrly'!$F$39</definedName>
    <definedName name="current_inventory">'[89]Input-Qtrly'!$F$18</definedName>
    <definedName name="current_liabilities">'[89]Input-Qtrly'!$F$27</definedName>
    <definedName name="current_netincome">'[89]Input-Qtrly'!$F$45</definedName>
    <definedName name="current_netsales">'[89]Input-Qtrly'!$F$34</definedName>
    <definedName name="current_pretax">'[89]Input-Qtrly'!$F$43</definedName>
    <definedName name="current_price">'[89]Input-Qtrly'!$F$54</definedName>
    <definedName name="CURRENT_TAX" localSheetId="42">#REF!</definedName>
    <definedName name="CURRENT_TAX" localSheetId="48">#REF!</definedName>
    <definedName name="CURRENT_TAX" localSheetId="46">#REF!</definedName>
    <definedName name="CURRENT_TAX" localSheetId="37">#REF!</definedName>
    <definedName name="CURRENT_TAX" localSheetId="38">#REF!</definedName>
    <definedName name="CURRENT_TAX" localSheetId="39">#REF!</definedName>
    <definedName name="CURRENT_TAX" localSheetId="20">#REF!</definedName>
    <definedName name="CURRENT_TAX" localSheetId="22">#REF!</definedName>
    <definedName name="CURRENT_TAX" localSheetId="40">#REF!</definedName>
    <definedName name="CURRENT_TAX" localSheetId="36">#REF!</definedName>
    <definedName name="CURRENT_TAX" localSheetId="24">#REF!</definedName>
    <definedName name="CURRENT_TAX">#REF!</definedName>
    <definedName name="currqtr_date">'[89]Input-Qtrly'!$F$48</definedName>
    <definedName name="cwip" localSheetId="42">#REF!</definedName>
    <definedName name="cwip" localSheetId="48">#REF!</definedName>
    <definedName name="cwip" localSheetId="47">#REF!</definedName>
    <definedName name="cwip" localSheetId="46">#REF!</definedName>
    <definedName name="cwip" localSheetId="43">#REF!</definedName>
    <definedName name="cwip" localSheetId="37">#REF!</definedName>
    <definedName name="cwip" localSheetId="38">#REF!</definedName>
    <definedName name="cwip" localSheetId="39">#REF!</definedName>
    <definedName name="cwip" localSheetId="22">#REF!</definedName>
    <definedName name="cwip" localSheetId="40">#REF!</definedName>
    <definedName name="cwip" localSheetId="36">#REF!</definedName>
    <definedName name="cwip">#REF!</definedName>
    <definedName name="CY_lik_Equity" localSheetId="42">#REF!</definedName>
    <definedName name="CY_lik_Equity" localSheetId="48">#REF!</definedName>
    <definedName name="CY_lik_Equity" localSheetId="46">#REF!</definedName>
    <definedName name="CY_lik_Equity" localSheetId="44">#REF!</definedName>
    <definedName name="CY_lik_Equity" localSheetId="37">#REF!</definedName>
    <definedName name="CY_lik_Equity" localSheetId="38">#REF!</definedName>
    <definedName name="CY_lik_Equity" localSheetId="39">#REF!</definedName>
    <definedName name="CY_lik_Equity" localSheetId="35">#REF!</definedName>
    <definedName name="CY_lik_Equity" localSheetId="20">#REF!</definedName>
    <definedName name="CY_lik_Equity" localSheetId="22">#REF!</definedName>
    <definedName name="CY_lik_Equity" localSheetId="40">#REF!</definedName>
    <definedName name="CY_lik_Equity" localSheetId="36">#REF!</definedName>
    <definedName name="CY_lik_Equity" localSheetId="24">#REF!</definedName>
    <definedName name="CY_lik_Equity" localSheetId="7">#REF!</definedName>
    <definedName name="CY_lik_Equity" localSheetId="8">#REF!</definedName>
    <definedName name="CY_lik_Equity">#REF!</definedName>
    <definedName name="CY_lik_Income" localSheetId="42">#REF!</definedName>
    <definedName name="CY_lik_Income" localSheetId="48">#REF!</definedName>
    <definedName name="CY_lik_Income" localSheetId="46">#REF!</definedName>
    <definedName name="CY_lik_Income" localSheetId="44">#REF!</definedName>
    <definedName name="CY_lik_Income" localSheetId="37">#REF!</definedName>
    <definedName name="CY_lik_Income" localSheetId="38">#REF!</definedName>
    <definedName name="CY_lik_Income" localSheetId="39">#REF!</definedName>
    <definedName name="CY_lik_Income" localSheetId="35">#REF!</definedName>
    <definedName name="CY_lik_Income" localSheetId="20">#REF!</definedName>
    <definedName name="CY_lik_Income" localSheetId="22">#REF!</definedName>
    <definedName name="CY_lik_Income" localSheetId="40">#REF!</definedName>
    <definedName name="CY_lik_Income" localSheetId="36">#REF!</definedName>
    <definedName name="CY_lik_Income" localSheetId="24">#REF!</definedName>
    <definedName name="CY_lik_Income" localSheetId="7">#REF!</definedName>
    <definedName name="CY_lik_Income" localSheetId="8">#REF!</definedName>
    <definedName name="CY_lik_Income">#REF!</definedName>
    <definedName name="CY_lik_Liabs" localSheetId="42">#REF!</definedName>
    <definedName name="CY_lik_Liabs" localSheetId="48">#REF!</definedName>
    <definedName name="CY_lik_Liabs" localSheetId="46">#REF!</definedName>
    <definedName name="CY_lik_Liabs" localSheetId="44">#REF!</definedName>
    <definedName name="CY_lik_Liabs" localSheetId="37">#REF!</definedName>
    <definedName name="CY_lik_Liabs" localSheetId="38">#REF!</definedName>
    <definedName name="CY_lik_Liabs" localSheetId="39">#REF!</definedName>
    <definedName name="CY_lik_Liabs" localSheetId="35">#REF!</definedName>
    <definedName name="CY_lik_Liabs" localSheetId="20">#REF!</definedName>
    <definedName name="CY_lik_Liabs" localSheetId="22">#REF!</definedName>
    <definedName name="CY_lik_Liabs" localSheetId="40">#REF!</definedName>
    <definedName name="CY_lik_Liabs" localSheetId="36">#REF!</definedName>
    <definedName name="CY_lik_Liabs" localSheetId="24">#REF!</definedName>
    <definedName name="CY_lik_Liabs" localSheetId="7">#REF!</definedName>
    <definedName name="CY_lik_Liabs" localSheetId="8">#REF!</definedName>
    <definedName name="CY_lik_Liabs">#REF!</definedName>
    <definedName name="CY_lik_RetEarn_bf" localSheetId="42">#REF!</definedName>
    <definedName name="CY_lik_RetEarn_bf" localSheetId="48">#REF!</definedName>
    <definedName name="CY_lik_RetEarn_bf" localSheetId="46">#REF!</definedName>
    <definedName name="CY_lik_RetEarn_bf" localSheetId="44">#REF!</definedName>
    <definedName name="CY_lik_RetEarn_bf" localSheetId="37">#REF!</definedName>
    <definedName name="CY_lik_RetEarn_bf" localSheetId="38">#REF!</definedName>
    <definedName name="CY_lik_RetEarn_bf" localSheetId="39">#REF!</definedName>
    <definedName name="CY_lik_RetEarn_bf" localSheetId="35">#REF!</definedName>
    <definedName name="CY_lik_RetEarn_bf" localSheetId="20">#REF!</definedName>
    <definedName name="CY_lik_RetEarn_bf" localSheetId="22">#REF!</definedName>
    <definedName name="CY_lik_RetEarn_bf" localSheetId="40">#REF!</definedName>
    <definedName name="CY_lik_RetEarn_bf" localSheetId="36">#REF!</definedName>
    <definedName name="CY_lik_RetEarn_bf" localSheetId="24">#REF!</definedName>
    <definedName name="CY_lik_RetEarn_bf" localSheetId="7">#REF!</definedName>
    <definedName name="CY_lik_RetEarn_bf" localSheetId="8">#REF!</definedName>
    <definedName name="CY_lik_RetEarn_bf">#REF!</definedName>
    <definedName name="CY_tx_all_Equity" localSheetId="42">#REF!</definedName>
    <definedName name="CY_tx_all_Equity" localSheetId="48">#REF!</definedName>
    <definedName name="CY_tx_all_Equity" localSheetId="46">#REF!</definedName>
    <definedName name="CY_tx_all_Equity" localSheetId="44">#REF!</definedName>
    <definedName name="CY_tx_all_Equity" localSheetId="37">#REF!</definedName>
    <definedName name="CY_tx_all_Equity" localSheetId="38">#REF!</definedName>
    <definedName name="CY_tx_all_Equity" localSheetId="39">#REF!</definedName>
    <definedName name="CY_tx_all_Equity" localSheetId="35">#REF!</definedName>
    <definedName name="CY_tx_all_Equity" localSheetId="20">#REF!</definedName>
    <definedName name="CY_tx_all_Equity" localSheetId="22">#REF!</definedName>
    <definedName name="CY_tx_all_Equity" localSheetId="40">#REF!</definedName>
    <definedName name="CY_tx_all_Equity" localSheetId="36">#REF!</definedName>
    <definedName name="CY_tx_all_Equity" localSheetId="24">#REF!</definedName>
    <definedName name="CY_tx_all_Equity" localSheetId="7">#REF!</definedName>
    <definedName name="CY_tx_all_Equity" localSheetId="8">#REF!</definedName>
    <definedName name="CY_tx_all_Equity">#REF!</definedName>
    <definedName name="CY_tx_all_Income" localSheetId="42">#REF!</definedName>
    <definedName name="CY_tx_all_Income" localSheetId="48">#REF!</definedName>
    <definedName name="CY_tx_all_Income" localSheetId="46">#REF!</definedName>
    <definedName name="CY_tx_all_Income" localSheetId="44">#REF!</definedName>
    <definedName name="CY_tx_all_Income" localSheetId="37">#REF!</definedName>
    <definedName name="CY_tx_all_Income" localSheetId="38">#REF!</definedName>
    <definedName name="CY_tx_all_Income" localSheetId="39">#REF!</definedName>
    <definedName name="CY_tx_all_Income" localSheetId="35">#REF!</definedName>
    <definedName name="CY_tx_all_Income" localSheetId="20">#REF!</definedName>
    <definedName name="CY_tx_all_Income" localSheetId="22">#REF!</definedName>
    <definedName name="CY_tx_all_Income" localSheetId="40">#REF!</definedName>
    <definedName name="CY_tx_all_Income" localSheetId="36">#REF!</definedName>
    <definedName name="CY_tx_all_Income" localSheetId="24">#REF!</definedName>
    <definedName name="CY_tx_all_Income" localSheetId="7">#REF!</definedName>
    <definedName name="CY_tx_all_Income" localSheetId="8">#REF!</definedName>
    <definedName name="CY_tx_all_Income">#REF!</definedName>
    <definedName name="CY_tx_all_Liabs" localSheetId="42">#REF!</definedName>
    <definedName name="CY_tx_all_Liabs" localSheetId="48">#REF!</definedName>
    <definedName name="CY_tx_all_Liabs" localSheetId="46">#REF!</definedName>
    <definedName name="CY_tx_all_Liabs" localSheetId="44">#REF!</definedName>
    <definedName name="CY_tx_all_Liabs" localSheetId="37">#REF!</definedName>
    <definedName name="CY_tx_all_Liabs" localSheetId="38">#REF!</definedName>
    <definedName name="CY_tx_all_Liabs" localSheetId="39">#REF!</definedName>
    <definedName name="CY_tx_all_Liabs" localSheetId="35">#REF!</definedName>
    <definedName name="CY_tx_all_Liabs" localSheetId="20">#REF!</definedName>
    <definedName name="CY_tx_all_Liabs" localSheetId="22">#REF!</definedName>
    <definedName name="CY_tx_all_Liabs" localSheetId="40">#REF!</definedName>
    <definedName name="CY_tx_all_Liabs" localSheetId="36">#REF!</definedName>
    <definedName name="CY_tx_all_Liabs" localSheetId="24">#REF!</definedName>
    <definedName name="CY_tx_all_Liabs" localSheetId="7">#REF!</definedName>
    <definedName name="CY_tx_all_Liabs" localSheetId="8">#REF!</definedName>
    <definedName name="CY_tx_all_Liabs">#REF!</definedName>
    <definedName name="CY_tx_all_RetEarn_bf" localSheetId="42">#REF!</definedName>
    <definedName name="CY_tx_all_RetEarn_bf" localSheetId="48">#REF!</definedName>
    <definedName name="CY_tx_all_RetEarn_bf" localSheetId="46">#REF!</definedName>
    <definedName name="CY_tx_all_RetEarn_bf" localSheetId="44">#REF!</definedName>
    <definedName name="CY_tx_all_RetEarn_bf" localSheetId="37">#REF!</definedName>
    <definedName name="CY_tx_all_RetEarn_bf" localSheetId="38">#REF!</definedName>
    <definedName name="CY_tx_all_RetEarn_bf" localSheetId="39">#REF!</definedName>
    <definedName name="CY_tx_all_RetEarn_bf" localSheetId="35">#REF!</definedName>
    <definedName name="CY_tx_all_RetEarn_bf" localSheetId="20">#REF!</definedName>
    <definedName name="CY_tx_all_RetEarn_bf" localSheetId="22">#REF!</definedName>
    <definedName name="CY_tx_all_RetEarn_bf" localSheetId="40">#REF!</definedName>
    <definedName name="CY_tx_all_RetEarn_bf" localSheetId="36">#REF!</definedName>
    <definedName name="CY_tx_all_RetEarn_bf" localSheetId="24">#REF!</definedName>
    <definedName name="CY_tx_all_RetEarn_bf" localSheetId="7">#REF!</definedName>
    <definedName name="CY_tx_all_RetEarn_bf" localSheetId="8">#REF!</definedName>
    <definedName name="CY_tx_all_RetEarn_bf">#REF!</definedName>
    <definedName name="CY_tx_knw_Equity" localSheetId="42">#REF!</definedName>
    <definedName name="CY_tx_knw_Equity" localSheetId="48">#REF!</definedName>
    <definedName name="CY_tx_knw_Equity" localSheetId="46">#REF!</definedName>
    <definedName name="CY_tx_knw_Equity" localSheetId="44">#REF!</definedName>
    <definedName name="CY_tx_knw_Equity" localSheetId="37">#REF!</definedName>
    <definedName name="CY_tx_knw_Equity" localSheetId="38">#REF!</definedName>
    <definedName name="CY_tx_knw_Equity" localSheetId="39">#REF!</definedName>
    <definedName name="CY_tx_knw_Equity" localSheetId="35">#REF!</definedName>
    <definedName name="CY_tx_knw_Equity" localSheetId="20">#REF!</definedName>
    <definedName name="CY_tx_knw_Equity" localSheetId="22">#REF!</definedName>
    <definedName name="CY_tx_knw_Equity" localSheetId="40">#REF!</definedName>
    <definedName name="CY_tx_knw_Equity" localSheetId="36">#REF!</definedName>
    <definedName name="CY_tx_knw_Equity" localSheetId="24">#REF!</definedName>
    <definedName name="CY_tx_knw_Equity" localSheetId="7">#REF!</definedName>
    <definedName name="CY_tx_knw_Equity" localSheetId="8">#REF!</definedName>
    <definedName name="CY_tx_knw_Equity">#REF!</definedName>
    <definedName name="CY_tx_knw_Income" localSheetId="42">#REF!</definedName>
    <definedName name="CY_tx_knw_Income" localSheetId="48">#REF!</definedName>
    <definedName name="CY_tx_knw_Income" localSheetId="46">#REF!</definedName>
    <definedName name="CY_tx_knw_Income" localSheetId="44">#REF!</definedName>
    <definedName name="CY_tx_knw_Income" localSheetId="37">#REF!</definedName>
    <definedName name="CY_tx_knw_Income" localSheetId="38">#REF!</definedName>
    <definedName name="CY_tx_knw_Income" localSheetId="39">#REF!</definedName>
    <definedName name="CY_tx_knw_Income" localSheetId="35">#REF!</definedName>
    <definedName name="CY_tx_knw_Income" localSheetId="20">#REF!</definedName>
    <definedName name="CY_tx_knw_Income" localSheetId="22">#REF!</definedName>
    <definedName name="CY_tx_knw_Income" localSheetId="40">#REF!</definedName>
    <definedName name="CY_tx_knw_Income" localSheetId="36">#REF!</definedName>
    <definedName name="CY_tx_knw_Income" localSheetId="24">#REF!</definedName>
    <definedName name="CY_tx_knw_Income" localSheetId="7">#REF!</definedName>
    <definedName name="CY_tx_knw_Income" localSheetId="8">#REF!</definedName>
    <definedName name="CY_tx_knw_Income">#REF!</definedName>
    <definedName name="CY_tx_knw_Liabs" localSheetId="42">#REF!</definedName>
    <definedName name="CY_tx_knw_Liabs" localSheetId="48">#REF!</definedName>
    <definedName name="CY_tx_knw_Liabs" localSheetId="46">#REF!</definedName>
    <definedName name="CY_tx_knw_Liabs" localSheetId="44">#REF!</definedName>
    <definedName name="CY_tx_knw_Liabs" localSheetId="37">#REF!</definedName>
    <definedName name="CY_tx_knw_Liabs" localSheetId="38">#REF!</definedName>
    <definedName name="CY_tx_knw_Liabs" localSheetId="39">#REF!</definedName>
    <definedName name="CY_tx_knw_Liabs" localSheetId="35">#REF!</definedName>
    <definedName name="CY_tx_knw_Liabs" localSheetId="20">#REF!</definedName>
    <definedName name="CY_tx_knw_Liabs" localSheetId="22">#REF!</definedName>
    <definedName name="CY_tx_knw_Liabs" localSheetId="40">#REF!</definedName>
    <definedName name="CY_tx_knw_Liabs" localSheetId="36">#REF!</definedName>
    <definedName name="CY_tx_knw_Liabs" localSheetId="24">#REF!</definedName>
    <definedName name="CY_tx_knw_Liabs" localSheetId="7">#REF!</definedName>
    <definedName name="CY_tx_knw_Liabs" localSheetId="8">#REF!</definedName>
    <definedName name="CY_tx_knw_Liabs">#REF!</definedName>
    <definedName name="CY_tx_knw_RetEarn_bf" localSheetId="42">#REF!</definedName>
    <definedName name="CY_tx_knw_RetEarn_bf" localSheetId="48">#REF!</definedName>
    <definedName name="CY_tx_knw_RetEarn_bf" localSheetId="46">#REF!</definedName>
    <definedName name="CY_tx_knw_RetEarn_bf" localSheetId="44">#REF!</definedName>
    <definedName name="CY_tx_knw_RetEarn_bf" localSheetId="37">#REF!</definedName>
    <definedName name="CY_tx_knw_RetEarn_bf" localSheetId="38">#REF!</definedName>
    <definedName name="CY_tx_knw_RetEarn_bf" localSheetId="39">#REF!</definedName>
    <definedName name="CY_tx_knw_RetEarn_bf" localSheetId="35">#REF!</definedName>
    <definedName name="CY_tx_knw_RetEarn_bf" localSheetId="20">#REF!</definedName>
    <definedName name="CY_tx_knw_RetEarn_bf" localSheetId="22">#REF!</definedName>
    <definedName name="CY_tx_knw_RetEarn_bf" localSheetId="40">#REF!</definedName>
    <definedName name="CY_tx_knw_RetEarn_bf" localSheetId="36">#REF!</definedName>
    <definedName name="CY_tx_knw_RetEarn_bf" localSheetId="24">#REF!</definedName>
    <definedName name="CY_tx_knw_RetEarn_bf" localSheetId="7">#REF!</definedName>
    <definedName name="CY_tx_knw_RetEarn_bf" localSheetId="8">#REF!</definedName>
    <definedName name="CY_tx_knw_RetEarn_bf">#REF!</definedName>
    <definedName name="CY_tx_lik_Equity" localSheetId="42">#REF!</definedName>
    <definedName name="CY_tx_lik_Equity" localSheetId="48">#REF!</definedName>
    <definedName name="CY_tx_lik_Equity" localSheetId="46">#REF!</definedName>
    <definedName name="CY_tx_lik_Equity" localSheetId="44">#REF!</definedName>
    <definedName name="CY_tx_lik_Equity" localSheetId="37">#REF!</definedName>
    <definedName name="CY_tx_lik_Equity" localSheetId="38">#REF!</definedName>
    <definedName name="CY_tx_lik_Equity" localSheetId="39">#REF!</definedName>
    <definedName name="CY_tx_lik_Equity" localSheetId="35">#REF!</definedName>
    <definedName name="CY_tx_lik_Equity" localSheetId="20">#REF!</definedName>
    <definedName name="CY_tx_lik_Equity" localSheetId="22">#REF!</definedName>
    <definedName name="CY_tx_lik_Equity" localSheetId="40">#REF!</definedName>
    <definedName name="CY_tx_lik_Equity" localSheetId="36">#REF!</definedName>
    <definedName name="CY_tx_lik_Equity" localSheetId="24">#REF!</definedName>
    <definedName name="CY_tx_lik_Equity" localSheetId="7">#REF!</definedName>
    <definedName name="CY_tx_lik_Equity" localSheetId="8">#REF!</definedName>
    <definedName name="CY_tx_lik_Equity">#REF!</definedName>
    <definedName name="CY_tx_lik_Income" localSheetId="42">#REF!</definedName>
    <definedName name="CY_tx_lik_Income" localSheetId="48">#REF!</definedName>
    <definedName name="CY_tx_lik_Income" localSheetId="46">#REF!</definedName>
    <definedName name="CY_tx_lik_Income" localSheetId="44">#REF!</definedName>
    <definedName name="CY_tx_lik_Income" localSheetId="37">#REF!</definedName>
    <definedName name="CY_tx_lik_Income" localSheetId="38">#REF!</definedName>
    <definedName name="CY_tx_lik_Income" localSheetId="39">#REF!</definedName>
    <definedName name="CY_tx_lik_Income" localSheetId="35">#REF!</definedName>
    <definedName name="CY_tx_lik_Income" localSheetId="20">#REF!</definedName>
    <definedName name="CY_tx_lik_Income" localSheetId="22">#REF!</definedName>
    <definedName name="CY_tx_lik_Income" localSheetId="40">#REF!</definedName>
    <definedName name="CY_tx_lik_Income" localSheetId="36">#REF!</definedName>
    <definedName name="CY_tx_lik_Income" localSheetId="24">#REF!</definedName>
    <definedName name="CY_tx_lik_Income" localSheetId="7">#REF!</definedName>
    <definedName name="CY_tx_lik_Income" localSheetId="8">#REF!</definedName>
    <definedName name="CY_tx_lik_Income">#REF!</definedName>
    <definedName name="CY_tx_lik_Liabs" localSheetId="42">#REF!</definedName>
    <definedName name="CY_tx_lik_Liabs" localSheetId="48">#REF!</definedName>
    <definedName name="CY_tx_lik_Liabs" localSheetId="46">#REF!</definedName>
    <definedName name="CY_tx_lik_Liabs" localSheetId="44">#REF!</definedName>
    <definedName name="CY_tx_lik_Liabs" localSheetId="37">#REF!</definedName>
    <definedName name="CY_tx_lik_Liabs" localSheetId="38">#REF!</definedName>
    <definedName name="CY_tx_lik_Liabs" localSheetId="39">#REF!</definedName>
    <definedName name="CY_tx_lik_Liabs" localSheetId="35">#REF!</definedName>
    <definedName name="CY_tx_lik_Liabs" localSheetId="20">#REF!</definedName>
    <definedName name="CY_tx_lik_Liabs" localSheetId="22">#REF!</definedName>
    <definedName name="CY_tx_lik_Liabs" localSheetId="40">#REF!</definedName>
    <definedName name="CY_tx_lik_Liabs" localSheetId="36">#REF!</definedName>
    <definedName name="CY_tx_lik_Liabs" localSheetId="24">#REF!</definedName>
    <definedName name="CY_tx_lik_Liabs" localSheetId="7">#REF!</definedName>
    <definedName name="CY_tx_lik_Liabs" localSheetId="8">#REF!</definedName>
    <definedName name="CY_tx_lik_Liabs">#REF!</definedName>
    <definedName name="CY_tx_lik_RetEarn_bf" localSheetId="42">#REF!</definedName>
    <definedName name="CY_tx_lik_RetEarn_bf" localSheetId="48">#REF!</definedName>
    <definedName name="CY_tx_lik_RetEarn_bf" localSheetId="46">#REF!</definedName>
    <definedName name="CY_tx_lik_RetEarn_bf" localSheetId="44">#REF!</definedName>
    <definedName name="CY_tx_lik_RetEarn_bf" localSheetId="37">#REF!</definedName>
    <definedName name="CY_tx_lik_RetEarn_bf" localSheetId="38">#REF!</definedName>
    <definedName name="CY_tx_lik_RetEarn_bf" localSheetId="39">#REF!</definedName>
    <definedName name="CY_tx_lik_RetEarn_bf" localSheetId="35">#REF!</definedName>
    <definedName name="CY_tx_lik_RetEarn_bf" localSheetId="20">#REF!</definedName>
    <definedName name="CY_tx_lik_RetEarn_bf" localSheetId="22">#REF!</definedName>
    <definedName name="CY_tx_lik_RetEarn_bf" localSheetId="40">#REF!</definedName>
    <definedName name="CY_tx_lik_RetEarn_bf" localSheetId="36">#REF!</definedName>
    <definedName name="CY_tx_lik_RetEarn_bf" localSheetId="24">#REF!</definedName>
    <definedName name="CY_tx_lik_RetEarn_bf" localSheetId="7">#REF!</definedName>
    <definedName name="CY_tx_lik_RetEarn_bf" localSheetId="8">#REF!</definedName>
    <definedName name="CY_tx_lik_RetEarn_bf">#REF!</definedName>
    <definedName name="CYPWACC" localSheetId="42">#REF!</definedName>
    <definedName name="CYPWACC" localSheetId="48">#REF!</definedName>
    <definedName name="CYPWACC" localSheetId="46">#REF!</definedName>
    <definedName name="CYPWACC" localSheetId="37">#REF!</definedName>
    <definedName name="CYPWACC" localSheetId="38">#REF!</definedName>
    <definedName name="CYPWACC" localSheetId="39">#REF!</definedName>
    <definedName name="CYPWACC" localSheetId="20">#REF!</definedName>
    <definedName name="CYPWACC" localSheetId="22">#REF!</definedName>
    <definedName name="CYPWACC" localSheetId="40">#REF!</definedName>
    <definedName name="CYPWACC" localSheetId="36">#REF!</definedName>
    <definedName name="CYPWACC" localSheetId="24">#REF!</definedName>
    <definedName name="CYPWACC">#REF!</definedName>
    <definedName name="CYPWENG" localSheetId="42">#REF!</definedName>
    <definedName name="CYPWENG" localSheetId="48">#REF!</definedName>
    <definedName name="CYPWENG" localSheetId="46">#REF!</definedName>
    <definedName name="CYPWENG" localSheetId="37">#REF!</definedName>
    <definedName name="CYPWENG" localSheetId="38">#REF!</definedName>
    <definedName name="CYPWENG" localSheetId="39">#REF!</definedName>
    <definedName name="CYPWENG" localSheetId="20">#REF!</definedName>
    <definedName name="CYPWENG" localSheetId="22">#REF!</definedName>
    <definedName name="CYPWENG" localSheetId="40">#REF!</definedName>
    <definedName name="CYPWENG" localSheetId="36">#REF!</definedName>
    <definedName name="CYPWENG" localSheetId="24">#REF!</definedName>
    <definedName name="CYPWENG">#REF!</definedName>
    <definedName name="CYPWFIRE" localSheetId="42">#REF!</definedName>
    <definedName name="CYPWFIRE" localSheetId="48">#REF!</definedName>
    <definedName name="CYPWFIRE" localSheetId="46">#REF!</definedName>
    <definedName name="CYPWFIRE" localSheetId="37">#REF!</definedName>
    <definedName name="CYPWFIRE" localSheetId="38">#REF!</definedName>
    <definedName name="CYPWFIRE" localSheetId="39">#REF!</definedName>
    <definedName name="CYPWFIRE" localSheetId="20">#REF!</definedName>
    <definedName name="CYPWFIRE" localSheetId="22">#REF!</definedName>
    <definedName name="CYPWFIRE" localSheetId="40">#REF!</definedName>
    <definedName name="CYPWFIRE" localSheetId="36">#REF!</definedName>
    <definedName name="CYPWFIRE" localSheetId="24">#REF!</definedName>
    <definedName name="CYPWFIRE">#REF!</definedName>
    <definedName name="CYPWMARCARGO" localSheetId="42">#REF!</definedName>
    <definedName name="CYPWMARCARGO" localSheetId="48">#REF!</definedName>
    <definedName name="CYPWMARCARGO" localSheetId="46">#REF!</definedName>
    <definedName name="CYPWMARCARGO" localSheetId="37">#REF!</definedName>
    <definedName name="CYPWMARCARGO" localSheetId="38">#REF!</definedName>
    <definedName name="CYPWMARCARGO" localSheetId="39">#REF!</definedName>
    <definedName name="CYPWMARCARGO" localSheetId="20">#REF!</definedName>
    <definedName name="CYPWMARCARGO" localSheetId="22">#REF!</definedName>
    <definedName name="CYPWMARCARGO" localSheetId="40">#REF!</definedName>
    <definedName name="CYPWMARCARGO" localSheetId="36">#REF!</definedName>
    <definedName name="CYPWMARCARGO" localSheetId="24">#REF!</definedName>
    <definedName name="CYPWMARCARGO">#REF!</definedName>
    <definedName name="CYPWMARHULL" localSheetId="42">#REF!</definedName>
    <definedName name="CYPWMARHULL" localSheetId="48">#REF!</definedName>
    <definedName name="CYPWMARHULL" localSheetId="46">#REF!</definedName>
    <definedName name="CYPWMARHULL" localSheetId="37">#REF!</definedName>
    <definedName name="CYPWMARHULL" localSheetId="38">#REF!</definedName>
    <definedName name="CYPWMARHULL" localSheetId="39">#REF!</definedName>
    <definedName name="CYPWMARHULL" localSheetId="20">#REF!</definedName>
    <definedName name="CYPWMARHULL" localSheetId="22">#REF!</definedName>
    <definedName name="CYPWMARHULL" localSheetId="40">#REF!</definedName>
    <definedName name="CYPWMARHULL" localSheetId="36">#REF!</definedName>
    <definedName name="CYPWMARHULL" localSheetId="24">#REF!</definedName>
    <definedName name="CYPWMARHULL">#REF!</definedName>
    <definedName name="CYPWMARYACHT" localSheetId="42">#REF!</definedName>
    <definedName name="CYPWMARYACHT" localSheetId="48">#REF!</definedName>
    <definedName name="CYPWMARYACHT" localSheetId="46">#REF!</definedName>
    <definedName name="CYPWMARYACHT" localSheetId="37">#REF!</definedName>
    <definedName name="CYPWMARYACHT" localSheetId="38">#REF!</definedName>
    <definedName name="CYPWMARYACHT" localSheetId="39">#REF!</definedName>
    <definedName name="CYPWMARYACHT" localSheetId="20">#REF!</definedName>
    <definedName name="CYPWMARYACHT" localSheetId="22">#REF!</definedName>
    <definedName name="CYPWMARYACHT" localSheetId="40">#REF!</definedName>
    <definedName name="CYPWMARYACHT" localSheetId="36">#REF!</definedName>
    <definedName name="CYPWMARYACHT" localSheetId="24">#REF!</definedName>
    <definedName name="CYPWMARYACHT">#REF!</definedName>
    <definedName name="CYPWMOTOR" localSheetId="42">#REF!</definedName>
    <definedName name="CYPWMOTOR" localSheetId="48">#REF!</definedName>
    <definedName name="CYPWMOTOR" localSheetId="46">#REF!</definedName>
    <definedName name="CYPWMOTOR" localSheetId="37">#REF!</definedName>
    <definedName name="CYPWMOTOR" localSheetId="38">#REF!</definedName>
    <definedName name="CYPWMOTOR" localSheetId="39">#REF!</definedName>
    <definedName name="CYPWMOTOR" localSheetId="20">#REF!</definedName>
    <definedName name="CYPWMOTOR" localSheetId="22">#REF!</definedName>
    <definedName name="CYPWMOTOR" localSheetId="40">#REF!</definedName>
    <definedName name="CYPWMOTOR" localSheetId="36">#REF!</definedName>
    <definedName name="CYPWMOTOR" localSheetId="24">#REF!</definedName>
    <definedName name="CYPWMOTOR">#REF!</definedName>
    <definedName name="CYUPRACC" localSheetId="42">#REF!</definedName>
    <definedName name="CYUPRACC" localSheetId="48">#REF!</definedName>
    <definedName name="CYUPRACC" localSheetId="46">#REF!</definedName>
    <definedName name="CYUPRACC" localSheetId="37">#REF!</definedName>
    <definedName name="CYUPRACC" localSheetId="38">#REF!</definedName>
    <definedName name="CYUPRACC" localSheetId="39">#REF!</definedName>
    <definedName name="CYUPRACC" localSheetId="20">#REF!</definedName>
    <definedName name="CYUPRACC" localSheetId="22">#REF!</definedName>
    <definedName name="CYUPRACC" localSheetId="40">#REF!</definedName>
    <definedName name="CYUPRACC" localSheetId="36">#REF!</definedName>
    <definedName name="CYUPRACC" localSheetId="24">#REF!</definedName>
    <definedName name="CYUPRACC">#REF!</definedName>
    <definedName name="CYUPRENG" localSheetId="42">#REF!</definedName>
    <definedName name="CYUPRENG" localSheetId="48">#REF!</definedName>
    <definedName name="CYUPRENG" localSheetId="46">#REF!</definedName>
    <definedName name="CYUPRENG" localSheetId="37">#REF!</definedName>
    <definedName name="CYUPRENG" localSheetId="38">#REF!</definedName>
    <definedName name="CYUPRENG" localSheetId="39">#REF!</definedName>
    <definedName name="CYUPRENG" localSheetId="20">#REF!</definedName>
    <definedName name="CYUPRENG" localSheetId="22">#REF!</definedName>
    <definedName name="CYUPRENG" localSheetId="40">#REF!</definedName>
    <definedName name="CYUPRENG" localSheetId="36">#REF!</definedName>
    <definedName name="CYUPRENG" localSheetId="24">#REF!</definedName>
    <definedName name="CYUPRENG">#REF!</definedName>
    <definedName name="CYUPRFIRE" localSheetId="42">#REF!</definedName>
    <definedName name="CYUPRFIRE" localSheetId="48">#REF!</definedName>
    <definedName name="CYUPRFIRE" localSheetId="46">#REF!</definedName>
    <definedName name="CYUPRFIRE" localSheetId="37">#REF!</definedName>
    <definedName name="CYUPRFIRE" localSheetId="38">#REF!</definedName>
    <definedName name="CYUPRFIRE" localSheetId="39">#REF!</definedName>
    <definedName name="CYUPRFIRE" localSheetId="20">#REF!</definedName>
    <definedName name="CYUPRFIRE" localSheetId="22">#REF!</definedName>
    <definedName name="CYUPRFIRE" localSheetId="40">#REF!</definedName>
    <definedName name="CYUPRFIRE" localSheetId="36">#REF!</definedName>
    <definedName name="CYUPRFIRE" localSheetId="24">#REF!</definedName>
    <definedName name="CYUPRFIRE">#REF!</definedName>
    <definedName name="CYUPRMARCARGO" localSheetId="42">#REF!</definedName>
    <definedName name="CYUPRMARCARGO" localSheetId="48">#REF!</definedName>
    <definedName name="CYUPRMARCARGO" localSheetId="46">#REF!</definedName>
    <definedName name="CYUPRMARCARGO" localSheetId="37">#REF!</definedName>
    <definedName name="CYUPRMARCARGO" localSheetId="38">#REF!</definedName>
    <definedName name="CYUPRMARCARGO" localSheetId="39">#REF!</definedName>
    <definedName name="CYUPRMARCARGO" localSheetId="20">#REF!</definedName>
    <definedName name="CYUPRMARCARGO" localSheetId="22">#REF!</definedName>
    <definedName name="CYUPRMARCARGO" localSheetId="40">#REF!</definedName>
    <definedName name="CYUPRMARCARGO" localSheetId="36">#REF!</definedName>
    <definedName name="CYUPRMARCARGO" localSheetId="24">#REF!</definedName>
    <definedName name="CYUPRMARCARGO">#REF!</definedName>
    <definedName name="CYUPRMARHULL" localSheetId="42">#REF!</definedName>
    <definedName name="CYUPRMARHULL" localSheetId="48">#REF!</definedName>
    <definedName name="CYUPRMARHULL" localSheetId="46">#REF!</definedName>
    <definedName name="CYUPRMARHULL" localSheetId="37">#REF!</definedName>
    <definedName name="CYUPRMARHULL" localSheetId="38">#REF!</definedName>
    <definedName name="CYUPRMARHULL" localSheetId="39">#REF!</definedName>
    <definedName name="CYUPRMARHULL" localSheetId="20">#REF!</definedName>
    <definedName name="CYUPRMARHULL" localSheetId="22">#REF!</definedName>
    <definedName name="CYUPRMARHULL" localSheetId="40">#REF!</definedName>
    <definedName name="CYUPRMARHULL" localSheetId="36">#REF!</definedName>
    <definedName name="CYUPRMARHULL" localSheetId="24">#REF!</definedName>
    <definedName name="CYUPRMARHULL">#REF!</definedName>
    <definedName name="CYUPRMARYACHT" localSheetId="42">#REF!</definedName>
    <definedName name="CYUPRMARYACHT" localSheetId="48">#REF!</definedName>
    <definedName name="CYUPRMARYACHT" localSheetId="46">#REF!</definedName>
    <definedName name="CYUPRMARYACHT" localSheetId="37">#REF!</definedName>
    <definedName name="CYUPRMARYACHT" localSheetId="38">#REF!</definedName>
    <definedName name="CYUPRMARYACHT" localSheetId="39">#REF!</definedName>
    <definedName name="CYUPRMARYACHT" localSheetId="20">#REF!</definedName>
    <definedName name="CYUPRMARYACHT" localSheetId="22">#REF!</definedName>
    <definedName name="CYUPRMARYACHT" localSheetId="40">#REF!</definedName>
    <definedName name="CYUPRMARYACHT" localSheetId="36">#REF!</definedName>
    <definedName name="CYUPRMARYACHT" localSheetId="24">#REF!</definedName>
    <definedName name="CYUPRMARYACHT">#REF!</definedName>
    <definedName name="CYUPRMOTOR" localSheetId="42">#REF!</definedName>
    <definedName name="CYUPRMOTOR" localSheetId="48">#REF!</definedName>
    <definedName name="CYUPRMOTOR" localSheetId="46">#REF!</definedName>
    <definedName name="CYUPRMOTOR" localSheetId="37">#REF!</definedName>
    <definedName name="CYUPRMOTOR" localSheetId="38">#REF!</definedName>
    <definedName name="CYUPRMOTOR" localSheetId="39">#REF!</definedName>
    <definedName name="CYUPRMOTOR" localSheetId="20">#REF!</definedName>
    <definedName name="CYUPRMOTOR" localSheetId="22">#REF!</definedName>
    <definedName name="CYUPRMOTOR" localSheetId="40">#REF!</definedName>
    <definedName name="CYUPRMOTOR" localSheetId="36">#REF!</definedName>
    <definedName name="CYUPRMOTOR" localSheetId="24">#REF!</definedName>
    <definedName name="CYUPRMOTOR">#REF!</definedName>
    <definedName name="d" localSheetId="42">#REF!</definedName>
    <definedName name="d" localSheetId="48">[92]AKUH!$B$1:$K$18</definedName>
    <definedName name="d" localSheetId="47">#REF!</definedName>
    <definedName name="d" localSheetId="46">#REF!</definedName>
    <definedName name="d" localSheetId="43">[92]AKUH!$B$1:$K$18</definedName>
    <definedName name="d" localSheetId="37">[92]AKUH!$B$1:$K$18</definedName>
    <definedName name="d" localSheetId="38">[92]AKUH!$B$1:$K$18</definedName>
    <definedName name="d" localSheetId="39">[92]AKUH!$B$1:$K$18</definedName>
    <definedName name="d" localSheetId="20">#REF!</definedName>
    <definedName name="d" localSheetId="22">#REF!</definedName>
    <definedName name="d" localSheetId="40">#REF!</definedName>
    <definedName name="d" localSheetId="36">#REF!</definedName>
    <definedName name="d" localSheetId="24">#REF!</definedName>
    <definedName name="d">#REF!</definedName>
    <definedName name="da" localSheetId="42">#REF!</definedName>
    <definedName name="da" localSheetId="48">#REF!</definedName>
    <definedName name="da" localSheetId="47">#REF!</definedName>
    <definedName name="da" localSheetId="46">#REF!</definedName>
    <definedName name="da" localSheetId="43">#REF!</definedName>
    <definedName name="da" localSheetId="37">#REF!</definedName>
    <definedName name="da" localSheetId="38">#REF!</definedName>
    <definedName name="da" localSheetId="39">#REF!</definedName>
    <definedName name="da" localSheetId="20">#REF!</definedName>
    <definedName name="da" localSheetId="22">#REF!</definedName>
    <definedName name="da" localSheetId="40">#REF!</definedName>
    <definedName name="da" localSheetId="36">#REF!</definedName>
    <definedName name="da" localSheetId="24">#REF!</definedName>
    <definedName name="da">#REF!</definedName>
    <definedName name="dafgdfgadg" localSheetId="42">[40]BSDOMOVS!#REF!</definedName>
    <definedName name="dafgdfgadg" localSheetId="48">[40]BSDOMOVS!#REF!</definedName>
    <definedName name="dafgdfgadg" localSheetId="46">[40]BSDOMOVS!#REF!</definedName>
    <definedName name="dafgdfgadg" localSheetId="37">[40]BSDOMOVS!#REF!</definedName>
    <definedName name="dafgdfgadg" localSheetId="38">[40]BSDOMOVS!#REF!</definedName>
    <definedName name="dafgdfgadg" localSheetId="39">[40]BSDOMOVS!#REF!</definedName>
    <definedName name="dafgdfgadg" localSheetId="22">[40]BSDOMOVS!#REF!</definedName>
    <definedName name="dafgdfgadg" localSheetId="40">[40]BSDOMOVS!#REF!</definedName>
    <definedName name="dafgdfgadg" localSheetId="36">[40]BSDOMOVS!#REF!</definedName>
    <definedName name="dafgdfgadg">[40]BSDOMOVS!#REF!</definedName>
    <definedName name="dafhdfhh" localSheetId="42">[40]BSDOMOVS!#REF!</definedName>
    <definedName name="dafhdfhh" localSheetId="48">[40]BSDOMOVS!#REF!</definedName>
    <definedName name="dafhdfhh" localSheetId="46">[40]BSDOMOVS!#REF!</definedName>
    <definedName name="dafhdfhh" localSheetId="37">[40]BSDOMOVS!#REF!</definedName>
    <definedName name="dafhdfhh" localSheetId="38">[40]BSDOMOVS!#REF!</definedName>
    <definedName name="dafhdfhh" localSheetId="39">[40]BSDOMOVS!#REF!</definedName>
    <definedName name="dafhdfhh" localSheetId="22">[40]BSDOMOVS!#REF!</definedName>
    <definedName name="dafhdfhh" localSheetId="40">[40]BSDOMOVS!#REF!</definedName>
    <definedName name="dafhdfhh" localSheetId="36">[40]BSDOMOVS!#REF!</definedName>
    <definedName name="dafhdfhh">[40]BSDOMOVS!#REF!</definedName>
    <definedName name="dagdfg" localSheetId="42">#REF!</definedName>
    <definedName name="dagdfg" localSheetId="48">#REF!</definedName>
    <definedName name="dagdfg" localSheetId="46">#REF!</definedName>
    <definedName name="dagdfg" localSheetId="37">#REF!</definedName>
    <definedName name="dagdfg" localSheetId="38">#REF!</definedName>
    <definedName name="dagdfg" localSheetId="39">#REF!</definedName>
    <definedName name="dagdfg" localSheetId="20">#REF!</definedName>
    <definedName name="dagdfg" localSheetId="22">#REF!</definedName>
    <definedName name="dagdfg" localSheetId="40">#REF!</definedName>
    <definedName name="dagdfg" localSheetId="36">#REF!</definedName>
    <definedName name="dagdfg" localSheetId="24">#REF!</definedName>
    <definedName name="dagdfg">#REF!</definedName>
    <definedName name="dagfgfdg" localSheetId="42">#REF!</definedName>
    <definedName name="dagfgfdg" localSheetId="48">#REF!</definedName>
    <definedName name="dagfgfdg" localSheetId="46">#REF!</definedName>
    <definedName name="dagfgfdg" localSheetId="37">#REF!</definedName>
    <definedName name="dagfgfdg" localSheetId="38">#REF!</definedName>
    <definedName name="dagfgfdg" localSheetId="39">#REF!</definedName>
    <definedName name="dagfgfdg" localSheetId="20">#REF!</definedName>
    <definedName name="dagfgfdg" localSheetId="22">#REF!</definedName>
    <definedName name="dagfgfdg" localSheetId="40">#REF!</definedName>
    <definedName name="dagfgfdg" localSheetId="36">#REF!</definedName>
    <definedName name="dagfgfdg" localSheetId="24">#REF!</definedName>
    <definedName name="dagfgfdg">#REF!</definedName>
    <definedName name="Dasfasf" hidden="1">#REF!</definedName>
    <definedName name="Data" localSheetId="42">#REF!</definedName>
    <definedName name="Data" localSheetId="48">#REF!</definedName>
    <definedName name="Data" localSheetId="46">#REF!</definedName>
    <definedName name="Data" localSheetId="37">#REF!</definedName>
    <definedName name="Data" localSheetId="38">#REF!</definedName>
    <definedName name="Data" localSheetId="39">#REF!</definedName>
    <definedName name="Data" localSheetId="20">#REF!</definedName>
    <definedName name="Data" localSheetId="22">#REF!</definedName>
    <definedName name="Data" localSheetId="40">#REF!</definedName>
    <definedName name="Data" localSheetId="36">#REF!</definedName>
    <definedName name="Data" localSheetId="24">#REF!</definedName>
    <definedName name="Data">#REF!</definedName>
    <definedName name="DATA2" localSheetId="42">#REF!</definedName>
    <definedName name="DATA2" localSheetId="48">#REF!</definedName>
    <definedName name="DATA2" localSheetId="46">#REF!</definedName>
    <definedName name="DATA2" localSheetId="37">#REF!</definedName>
    <definedName name="DATA2" localSheetId="38">#REF!</definedName>
    <definedName name="DATA2" localSheetId="39">#REF!</definedName>
    <definedName name="DATA2" localSheetId="20">#REF!</definedName>
    <definedName name="DATA2" localSheetId="22">#REF!</definedName>
    <definedName name="DATA2" localSheetId="40">#REF!</definedName>
    <definedName name="DATA2" localSheetId="36">#REF!</definedName>
    <definedName name="DATA2" localSheetId="24">#REF!</definedName>
    <definedName name="DATA2">#REF!</definedName>
    <definedName name="DATA2AC" localSheetId="42">#REF!</definedName>
    <definedName name="DATA2AC" localSheetId="48">#REF!</definedName>
    <definedName name="DATA2AC" localSheetId="46">#REF!</definedName>
    <definedName name="DATA2AC" localSheetId="37">#REF!</definedName>
    <definedName name="DATA2AC" localSheetId="38">#REF!</definedName>
    <definedName name="DATA2AC" localSheetId="39">#REF!</definedName>
    <definedName name="DATA2AC" localSheetId="20">#REF!</definedName>
    <definedName name="DATA2AC" localSheetId="22">#REF!</definedName>
    <definedName name="DATA2AC" localSheetId="40">#REF!</definedName>
    <definedName name="DATA2AC" localSheetId="36">#REF!</definedName>
    <definedName name="DATA2AC" localSheetId="24">#REF!</definedName>
    <definedName name="DATA2AC">#REF!</definedName>
    <definedName name="DATA2AH" localSheetId="42">#REF!</definedName>
    <definedName name="DATA2AH" localSheetId="48">#REF!</definedName>
    <definedName name="DATA2AH" localSheetId="46">#REF!</definedName>
    <definedName name="DATA2AH" localSheetId="37">#REF!</definedName>
    <definedName name="DATA2AH" localSheetId="38">#REF!</definedName>
    <definedName name="DATA2AH" localSheetId="39">#REF!</definedName>
    <definedName name="DATA2AH" localSheetId="20">#REF!</definedName>
    <definedName name="DATA2AH" localSheetId="22">#REF!</definedName>
    <definedName name="DATA2AH" localSheetId="40">#REF!</definedName>
    <definedName name="DATA2AH" localSheetId="36">#REF!</definedName>
    <definedName name="DATA2AH" localSheetId="24">#REF!</definedName>
    <definedName name="DATA2AH">#REF!</definedName>
    <definedName name="DATA2FS" localSheetId="42">#REF!</definedName>
    <definedName name="DATA2FS" localSheetId="48">#REF!</definedName>
    <definedName name="DATA2FS" localSheetId="46">#REF!</definedName>
    <definedName name="DATA2FS" localSheetId="37">#REF!</definedName>
    <definedName name="DATA2FS" localSheetId="38">#REF!</definedName>
    <definedName name="DATA2FS" localSheetId="39">#REF!</definedName>
    <definedName name="DATA2FS" localSheetId="20">#REF!</definedName>
    <definedName name="DATA2FS" localSheetId="22">#REF!</definedName>
    <definedName name="DATA2FS" localSheetId="40">#REF!</definedName>
    <definedName name="DATA2FS" localSheetId="36">#REF!</definedName>
    <definedName name="DATA2FS" localSheetId="24">#REF!</definedName>
    <definedName name="DATA2FS">#REF!</definedName>
    <definedName name="DATA2GS" localSheetId="42">#REF!</definedName>
    <definedName name="DATA2GS" localSheetId="48">#REF!</definedName>
    <definedName name="DATA2GS" localSheetId="46">#REF!</definedName>
    <definedName name="DATA2GS" localSheetId="37">#REF!</definedName>
    <definedName name="DATA2GS" localSheetId="38">#REF!</definedName>
    <definedName name="DATA2GS" localSheetId="39">#REF!</definedName>
    <definedName name="DATA2GS" localSheetId="20">#REF!</definedName>
    <definedName name="DATA2GS" localSheetId="22">#REF!</definedName>
    <definedName name="DATA2GS" localSheetId="40">#REF!</definedName>
    <definedName name="DATA2GS" localSheetId="36">#REF!</definedName>
    <definedName name="DATA2GS" localSheetId="24">#REF!</definedName>
    <definedName name="DATA2GS">#REF!</definedName>
    <definedName name="DATA2HM" localSheetId="42">#REF!</definedName>
    <definedName name="DATA2HM" localSheetId="48">#REF!</definedName>
    <definedName name="DATA2HM" localSheetId="46">#REF!</definedName>
    <definedName name="DATA2HM" localSheetId="37">#REF!</definedName>
    <definedName name="DATA2HM" localSheetId="38">#REF!</definedName>
    <definedName name="DATA2HM" localSheetId="39">#REF!</definedName>
    <definedName name="DATA2HM" localSheetId="20">#REF!</definedName>
    <definedName name="DATA2HM" localSheetId="22">#REF!</definedName>
    <definedName name="DATA2HM" localSheetId="40">#REF!</definedName>
    <definedName name="DATA2HM" localSheetId="36">#REF!</definedName>
    <definedName name="DATA2HM" localSheetId="24">#REF!</definedName>
    <definedName name="DATA2HM">#REF!</definedName>
    <definedName name="DATA2IC" localSheetId="42">#REF!</definedName>
    <definedName name="DATA2IC" localSheetId="48">#REF!</definedName>
    <definedName name="DATA2IC" localSheetId="46">#REF!</definedName>
    <definedName name="DATA2IC" localSheetId="37">#REF!</definedName>
    <definedName name="DATA2IC" localSheetId="38">#REF!</definedName>
    <definedName name="DATA2IC" localSheetId="39">#REF!</definedName>
    <definedName name="DATA2IC" localSheetId="20">#REF!</definedName>
    <definedName name="DATA2IC" localSheetId="22">#REF!</definedName>
    <definedName name="DATA2IC" localSheetId="40">#REF!</definedName>
    <definedName name="DATA2IC" localSheetId="36">#REF!</definedName>
    <definedName name="DATA2IC" localSheetId="24">#REF!</definedName>
    <definedName name="DATA2IC">#REF!</definedName>
    <definedName name="DATA2IC2" localSheetId="42">#REF!</definedName>
    <definedName name="DATA2IC2" localSheetId="48">#REF!</definedName>
    <definedName name="DATA2IC2" localSheetId="46">#REF!</definedName>
    <definedName name="DATA2IC2" localSheetId="37">#REF!</definedName>
    <definedName name="DATA2IC2" localSheetId="38">#REF!</definedName>
    <definedName name="DATA2IC2" localSheetId="39">#REF!</definedName>
    <definedName name="DATA2IC2" localSheetId="20">#REF!</definedName>
    <definedName name="DATA2IC2" localSheetId="22">#REF!</definedName>
    <definedName name="DATA2IC2" localSheetId="40">#REF!</definedName>
    <definedName name="DATA2IC2" localSheetId="36">#REF!</definedName>
    <definedName name="DATA2IC2" localSheetId="24">#REF!</definedName>
    <definedName name="DATA2IC2">#REF!</definedName>
    <definedName name="DATA2IGI" localSheetId="42">#REF!</definedName>
    <definedName name="DATA2IGI" localSheetId="48">#REF!</definedName>
    <definedName name="DATA2IGI" localSheetId="46">#REF!</definedName>
    <definedName name="DATA2IGI" localSheetId="37">#REF!</definedName>
    <definedName name="DATA2IGI" localSheetId="38">#REF!</definedName>
    <definedName name="DATA2IGI" localSheetId="39">#REF!</definedName>
    <definedName name="DATA2IGI" localSheetId="20">#REF!</definedName>
    <definedName name="DATA2IGI" localSheetId="22">#REF!</definedName>
    <definedName name="DATA2IGI" localSheetId="40">#REF!</definedName>
    <definedName name="DATA2IGI" localSheetId="36">#REF!</definedName>
    <definedName name="DATA2IGI" localSheetId="24">#REF!</definedName>
    <definedName name="DATA2IGI">#REF!</definedName>
    <definedName name="DATA2JS" localSheetId="42">#REF!</definedName>
    <definedName name="DATA2JS" localSheetId="48">#REF!</definedName>
    <definedName name="DATA2JS" localSheetId="46">#REF!</definedName>
    <definedName name="DATA2JS" localSheetId="37">#REF!</definedName>
    <definedName name="DATA2JS" localSheetId="38">#REF!</definedName>
    <definedName name="DATA2JS" localSheetId="39">#REF!</definedName>
    <definedName name="DATA2JS" localSheetId="20">#REF!</definedName>
    <definedName name="DATA2JS" localSheetId="22">#REF!</definedName>
    <definedName name="DATA2JS" localSheetId="40">#REF!</definedName>
    <definedName name="DATA2JS" localSheetId="36">#REF!</definedName>
    <definedName name="DATA2JS" localSheetId="24">#REF!</definedName>
    <definedName name="DATA2JS">#REF!</definedName>
    <definedName name="DATA4" localSheetId="42">#REF!</definedName>
    <definedName name="DATA4" localSheetId="48">#REF!</definedName>
    <definedName name="DATA4" localSheetId="46">#REF!</definedName>
    <definedName name="DATA4" localSheetId="37">#REF!</definedName>
    <definedName name="DATA4" localSheetId="38">#REF!</definedName>
    <definedName name="DATA4" localSheetId="39">#REF!</definedName>
    <definedName name="DATA4" localSheetId="20">#REF!</definedName>
    <definedName name="DATA4" localSheetId="22">#REF!</definedName>
    <definedName name="DATA4" localSheetId="40">#REF!</definedName>
    <definedName name="DATA4" localSheetId="36">#REF!</definedName>
    <definedName name="DATA4" localSheetId="24">#REF!</definedName>
    <definedName name="DATA4">#REF!</definedName>
    <definedName name="DATA9" localSheetId="42">#REF!</definedName>
    <definedName name="DATA9" localSheetId="48">#REF!</definedName>
    <definedName name="DATA9" localSheetId="46">#REF!</definedName>
    <definedName name="DATA9" localSheetId="37">#REF!</definedName>
    <definedName name="DATA9" localSheetId="38">#REF!</definedName>
    <definedName name="DATA9" localSheetId="39">#REF!</definedName>
    <definedName name="DATA9" localSheetId="20">#REF!</definedName>
    <definedName name="DATA9" localSheetId="22">#REF!</definedName>
    <definedName name="DATA9" localSheetId="40">#REF!</definedName>
    <definedName name="DATA9" localSheetId="36">#REF!</definedName>
    <definedName name="DATA9" localSheetId="24">#REF!</definedName>
    <definedName name="DATA9">#REF!</definedName>
    <definedName name="DATAAC" localSheetId="42">#REF!</definedName>
    <definedName name="DATAAC" localSheetId="48">#REF!</definedName>
    <definedName name="DATAAC" localSheetId="46">#REF!</definedName>
    <definedName name="DATAAC" localSheetId="37">#REF!</definedName>
    <definedName name="DATAAC" localSheetId="38">#REF!</definedName>
    <definedName name="DATAAC" localSheetId="39">#REF!</definedName>
    <definedName name="DATAAC" localSheetId="20">#REF!</definedName>
    <definedName name="DATAAC" localSheetId="22">#REF!</definedName>
    <definedName name="DATAAC" localSheetId="40">#REF!</definedName>
    <definedName name="DATAAC" localSheetId="36">#REF!</definedName>
    <definedName name="DATAAC" localSheetId="24">#REF!</definedName>
    <definedName name="DATAAC">#REF!</definedName>
    <definedName name="DATAAC2" localSheetId="42">#REF!</definedName>
    <definedName name="DATAAC2" localSheetId="48">#REF!</definedName>
    <definedName name="DATAAC2" localSheetId="46">#REF!</definedName>
    <definedName name="DATAAC2" localSheetId="37">#REF!</definedName>
    <definedName name="DATAAC2" localSheetId="38">#REF!</definedName>
    <definedName name="DATAAC2" localSheetId="39">#REF!</definedName>
    <definedName name="DATAAC2" localSheetId="20">#REF!</definedName>
    <definedName name="DATAAC2" localSheetId="22">#REF!</definedName>
    <definedName name="DATAAC2" localSheetId="40">#REF!</definedName>
    <definedName name="DATAAC2" localSheetId="36">#REF!</definedName>
    <definedName name="DATAAC2" localSheetId="24">#REF!</definedName>
    <definedName name="DATAAC2">#REF!</definedName>
    <definedName name="DATAAH" localSheetId="42">#REF!</definedName>
    <definedName name="DATAAH" localSheetId="48">#REF!</definedName>
    <definedName name="DATAAH" localSheetId="46">#REF!</definedName>
    <definedName name="DATAAH" localSheetId="37">#REF!</definedName>
    <definedName name="DATAAH" localSheetId="38">#REF!</definedName>
    <definedName name="DATAAH" localSheetId="39">#REF!</definedName>
    <definedName name="DATAAH" localSheetId="20">#REF!</definedName>
    <definedName name="DATAAH" localSheetId="22">#REF!</definedName>
    <definedName name="DATAAH" localSheetId="40">#REF!</definedName>
    <definedName name="DATAAH" localSheetId="36">#REF!</definedName>
    <definedName name="DATAAH" localSheetId="24">#REF!</definedName>
    <definedName name="DATAAH">#REF!</definedName>
    <definedName name="_xlnm.Database" localSheetId="42">#REF!</definedName>
    <definedName name="_xlnm.Database" localSheetId="48">[93]TRAN!#REF!</definedName>
    <definedName name="_xlnm.Database" localSheetId="47">[93]TRAN!#REF!</definedName>
    <definedName name="_xlnm.Database" localSheetId="46">[93]TRAN!#REF!</definedName>
    <definedName name="_xlnm.Database" localSheetId="43">[93]TRAN!#REF!</definedName>
    <definedName name="_xlnm.Database" localSheetId="44">#REF!</definedName>
    <definedName name="_xlnm.Database" localSheetId="37">[93]TRAN!#REF!</definedName>
    <definedName name="_xlnm.Database" localSheetId="38">[93]TRAN!#REF!</definedName>
    <definedName name="_xlnm.Database" localSheetId="39">[93]TRAN!#REF!</definedName>
    <definedName name="_xlnm.Database" localSheetId="35">#REF!</definedName>
    <definedName name="_xlnm.Database" localSheetId="20">#REF!</definedName>
    <definedName name="_xlnm.Database" localSheetId="22">#REF!</definedName>
    <definedName name="_xlnm.Database" localSheetId="40">#REF!</definedName>
    <definedName name="_xlnm.Database" localSheetId="36">#REF!</definedName>
    <definedName name="_xlnm.Database" localSheetId="24">#REF!</definedName>
    <definedName name="_xlnm.Database" localSheetId="7">#REF!</definedName>
    <definedName name="_xlnm.Database" localSheetId="8">#REF!</definedName>
    <definedName name="_xlnm.Database">#REF!</definedName>
    <definedName name="Database_MI" localSheetId="42">#REF!</definedName>
    <definedName name="Database_MI" localSheetId="48">#REF!</definedName>
    <definedName name="Database_MI" localSheetId="46">#REF!</definedName>
    <definedName name="Database_MI" localSheetId="37">#REF!</definedName>
    <definedName name="Database_MI" localSheetId="38">#REF!</definedName>
    <definedName name="Database_MI" localSheetId="39">#REF!</definedName>
    <definedName name="Database_MI" localSheetId="20">#REF!</definedName>
    <definedName name="Database_MI" localSheetId="22">#REF!</definedName>
    <definedName name="Database_MI" localSheetId="40">#REF!</definedName>
    <definedName name="Database_MI" localSheetId="36">#REF!</definedName>
    <definedName name="Database_MI" localSheetId="24">#REF!</definedName>
    <definedName name="Database_MI">#REF!</definedName>
    <definedName name="Databasenew" localSheetId="42">#REF!</definedName>
    <definedName name="Databasenew" localSheetId="48">#REF!</definedName>
    <definedName name="Databasenew" localSheetId="46">#REF!</definedName>
    <definedName name="Databasenew" localSheetId="44">#REF!</definedName>
    <definedName name="Databasenew" localSheetId="37">#REF!</definedName>
    <definedName name="Databasenew" localSheetId="38">#REF!</definedName>
    <definedName name="Databasenew" localSheetId="39">#REF!</definedName>
    <definedName name="Databasenew" localSheetId="35">#REF!</definedName>
    <definedName name="Databasenew" localSheetId="20">#REF!</definedName>
    <definedName name="Databasenew" localSheetId="22">#REF!</definedName>
    <definedName name="Databasenew" localSheetId="40">#REF!</definedName>
    <definedName name="Databasenew" localSheetId="36">#REF!</definedName>
    <definedName name="Databasenew" localSheetId="24">#REF!</definedName>
    <definedName name="Databasenew" localSheetId="7">#REF!</definedName>
    <definedName name="Databasenew" localSheetId="8">#REF!</definedName>
    <definedName name="Databasenew">#REF!</definedName>
    <definedName name="DATACOUPON" localSheetId="42">#REF!</definedName>
    <definedName name="DATACOUPON" localSheetId="48">#REF!</definedName>
    <definedName name="DATACOUPON" localSheetId="46">#REF!</definedName>
    <definedName name="DATACOUPON" localSheetId="37">#REF!</definedName>
    <definedName name="DATACOUPON" localSheetId="38">#REF!</definedName>
    <definedName name="DATACOUPON" localSheetId="39">#REF!</definedName>
    <definedName name="DATACOUPON" localSheetId="20">#REF!</definedName>
    <definedName name="DATACOUPON" localSheetId="22">#REF!</definedName>
    <definedName name="DATACOUPON" localSheetId="40">#REF!</definedName>
    <definedName name="DATACOUPON" localSheetId="36">#REF!</definedName>
    <definedName name="DATACOUPON" localSheetId="24">#REF!</definedName>
    <definedName name="DATACOUPON">#REF!</definedName>
    <definedName name="DATAEQUITY" localSheetId="42">#REF!</definedName>
    <definedName name="DATAEQUITY" localSheetId="48">#REF!</definedName>
    <definedName name="DATAEQUITY" localSheetId="46">#REF!</definedName>
    <definedName name="DATAEQUITY" localSheetId="37">#REF!</definedName>
    <definedName name="DATAEQUITY" localSheetId="38">#REF!</definedName>
    <definedName name="DATAEQUITY" localSheetId="39">#REF!</definedName>
    <definedName name="DATAEQUITY" localSheetId="20">#REF!</definedName>
    <definedName name="DATAEQUITY" localSheetId="22">#REF!</definedName>
    <definedName name="DATAEQUITY" localSheetId="40">#REF!</definedName>
    <definedName name="DATAEQUITY" localSheetId="36">#REF!</definedName>
    <definedName name="DATAEQUITY" localSheetId="24">#REF!</definedName>
    <definedName name="DATAEQUITY">#REF!</definedName>
    <definedName name="DATAEX">[81]NCSS!$C$6:$U$1682</definedName>
    <definedName name="DATAEX2">[81]NCSS!$C$6:$P$1682</definedName>
    <definedName name="DATAFS" localSheetId="42">#REF!</definedName>
    <definedName name="DATAFS" localSheetId="48">#REF!</definedName>
    <definedName name="DATAFS" localSheetId="46">#REF!</definedName>
    <definedName name="DATAFS" localSheetId="37">#REF!</definedName>
    <definedName name="DATAFS" localSheetId="38">#REF!</definedName>
    <definedName name="DATAFS" localSheetId="39">#REF!</definedName>
    <definedName name="DATAFS" localSheetId="20">#REF!</definedName>
    <definedName name="DATAFS" localSheetId="22">#REF!</definedName>
    <definedName name="DATAFS" localSheetId="40">#REF!</definedName>
    <definedName name="DATAFS" localSheetId="36">#REF!</definedName>
    <definedName name="DATAFS" localSheetId="24">#REF!</definedName>
    <definedName name="DATAFS">#REF!</definedName>
    <definedName name="DATAGS" localSheetId="42">#REF!</definedName>
    <definedName name="DATAGS" localSheetId="48">#REF!</definedName>
    <definedName name="DATAGS" localSheetId="46">#REF!</definedName>
    <definedName name="DATAGS" localSheetId="37">#REF!</definedName>
    <definedName name="DATAGS" localSheetId="38">#REF!</definedName>
    <definedName name="DATAGS" localSheetId="39">#REF!</definedName>
    <definedName name="DATAGS" localSheetId="20">#REF!</definedName>
    <definedName name="DATAGS" localSheetId="22">#REF!</definedName>
    <definedName name="DATAGS" localSheetId="40">#REF!</definedName>
    <definedName name="DATAGS" localSheetId="36">#REF!</definedName>
    <definedName name="DATAGS" localSheetId="24">#REF!</definedName>
    <definedName name="DATAGS">#REF!</definedName>
    <definedName name="DATAHM" localSheetId="42">#REF!</definedName>
    <definedName name="DATAHM" localSheetId="48">#REF!</definedName>
    <definedName name="DATAHM" localSheetId="46">#REF!</definedName>
    <definedName name="DATAHM" localSheetId="37">#REF!</definedName>
    <definedName name="DATAHM" localSheetId="38">#REF!</definedName>
    <definedName name="DATAHM" localSheetId="39">#REF!</definedName>
    <definedName name="DATAHM" localSheetId="20">#REF!</definedName>
    <definedName name="DATAHM" localSheetId="22">#REF!</definedName>
    <definedName name="DATAHM" localSheetId="40">#REF!</definedName>
    <definedName name="DATAHM" localSheetId="36">#REF!</definedName>
    <definedName name="DATAHM" localSheetId="24">#REF!</definedName>
    <definedName name="DATAHM">#REF!</definedName>
    <definedName name="DATAIC" localSheetId="42">#REF!</definedName>
    <definedName name="DATAIC" localSheetId="48">#REF!</definedName>
    <definedName name="DATAIC" localSheetId="46">#REF!</definedName>
    <definedName name="DATAIC" localSheetId="37">#REF!</definedName>
    <definedName name="DATAIC" localSheetId="38">#REF!</definedName>
    <definedName name="DATAIC" localSheetId="39">#REF!</definedName>
    <definedName name="DATAIC" localSheetId="20">#REF!</definedName>
    <definedName name="DATAIC" localSheetId="22">#REF!</definedName>
    <definedName name="DATAIC" localSheetId="40">#REF!</definedName>
    <definedName name="DATAIC" localSheetId="36">#REF!</definedName>
    <definedName name="DATAIC" localSheetId="24">#REF!</definedName>
    <definedName name="DATAIC">#REF!</definedName>
    <definedName name="DATAIGI" localSheetId="42">#REF!</definedName>
    <definedName name="DATAIGI" localSheetId="48">#REF!</definedName>
    <definedName name="DATAIGI" localSheetId="46">#REF!</definedName>
    <definedName name="DATAIGI" localSheetId="37">#REF!</definedName>
    <definedName name="DATAIGI" localSheetId="38">#REF!</definedName>
    <definedName name="DATAIGI" localSheetId="39">#REF!</definedName>
    <definedName name="DATAIGI" localSheetId="20">#REF!</definedName>
    <definedName name="DATAIGI" localSheetId="22">#REF!</definedName>
    <definedName name="DATAIGI" localSheetId="40">#REF!</definedName>
    <definedName name="DATAIGI" localSheetId="36">#REF!</definedName>
    <definedName name="DATAIGI" localSheetId="24">#REF!</definedName>
    <definedName name="DATAIGI">#REF!</definedName>
    <definedName name="DATAJS" localSheetId="42">#REF!</definedName>
    <definedName name="DATAJS" localSheetId="48">#REF!</definedName>
    <definedName name="DATAJS" localSheetId="46">#REF!</definedName>
    <definedName name="DATAJS" localSheetId="37">#REF!</definedName>
    <definedName name="DATAJS" localSheetId="38">#REF!</definedName>
    <definedName name="DATAJS" localSheetId="39">#REF!</definedName>
    <definedName name="DATAJS" localSheetId="20">#REF!</definedName>
    <definedName name="DATAJS" localSheetId="22">#REF!</definedName>
    <definedName name="DATAJS" localSheetId="40">#REF!</definedName>
    <definedName name="DATAJS" localSheetId="36">#REF!</definedName>
    <definedName name="DATAJS" localSheetId="24">#REF!</definedName>
    <definedName name="DATAJS">#REF!</definedName>
    <definedName name="DATAJS2" localSheetId="42">#REF!</definedName>
    <definedName name="DATAJS2" localSheetId="48">#REF!</definedName>
    <definedName name="DATAJS2" localSheetId="46">#REF!</definedName>
    <definedName name="DATAJS2" localSheetId="37">#REF!</definedName>
    <definedName name="DATAJS2" localSheetId="38">#REF!</definedName>
    <definedName name="DATAJS2" localSheetId="39">#REF!</definedName>
    <definedName name="DATAJS2" localSheetId="20">#REF!</definedName>
    <definedName name="DATAJS2" localSheetId="22">#REF!</definedName>
    <definedName name="DATAJS2" localSheetId="40">#REF!</definedName>
    <definedName name="DATAJS2" localSheetId="36">#REF!</definedName>
    <definedName name="DATAJS2" localSheetId="24">#REF!</definedName>
    <definedName name="DATAJS2">#REF!</definedName>
    <definedName name="DATATFC" localSheetId="42">#REF!</definedName>
    <definedName name="DATATFC" localSheetId="48">#REF!</definedName>
    <definedName name="DATATFC" localSheetId="46">#REF!</definedName>
    <definedName name="DATATFC" localSheetId="37">#REF!</definedName>
    <definedName name="DATATFC" localSheetId="38">#REF!</definedName>
    <definedName name="DATATFC" localSheetId="39">#REF!</definedName>
    <definedName name="DATATFC" localSheetId="20">#REF!</definedName>
    <definedName name="DATATFC" localSheetId="22">#REF!</definedName>
    <definedName name="DATATFC" localSheetId="40">#REF!</definedName>
    <definedName name="DATATFC" localSheetId="36">#REF!</definedName>
    <definedName name="DATATFC" localSheetId="24">#REF!</definedName>
    <definedName name="DATATFC">#REF!</definedName>
    <definedName name="DATE" localSheetId="42">#REF!</definedName>
    <definedName name="DATE" localSheetId="48">#REF!</definedName>
    <definedName name="DATE" localSheetId="46">#REF!</definedName>
    <definedName name="DATE" localSheetId="43">#REF!</definedName>
    <definedName name="DATE" localSheetId="37">#REF!</definedName>
    <definedName name="DATE" localSheetId="38">#REF!</definedName>
    <definedName name="DATE" localSheetId="39">#REF!</definedName>
    <definedName name="DATE" localSheetId="22">#REF!</definedName>
    <definedName name="DATE" localSheetId="40">#REF!</definedName>
    <definedName name="DATE" localSheetId="36">#REF!</definedName>
    <definedName name="DATE">#REF!</definedName>
    <definedName name="Days" localSheetId="42">#REF!</definedName>
    <definedName name="Days" localSheetId="48">#REF!</definedName>
    <definedName name="Days" localSheetId="46">#REF!</definedName>
    <definedName name="Days" localSheetId="37">#REF!</definedName>
    <definedName name="Days" localSheetId="38">#REF!</definedName>
    <definedName name="Days" localSheetId="39">#REF!</definedName>
    <definedName name="Days" localSheetId="20">#REF!</definedName>
    <definedName name="Days" localSheetId="22">#REF!</definedName>
    <definedName name="Days" localSheetId="40">#REF!</definedName>
    <definedName name="Days" localSheetId="36">#REF!</definedName>
    <definedName name="Days" localSheetId="24">#REF!</definedName>
    <definedName name="Days">#REF!</definedName>
    <definedName name="Dbase" localSheetId="42">#REF!</definedName>
    <definedName name="Dbase" localSheetId="48">#REF!</definedName>
    <definedName name="Dbase" localSheetId="46">#REF!</definedName>
    <definedName name="Dbase" localSheetId="43">#REF!</definedName>
    <definedName name="Dbase" localSheetId="37">#REF!</definedName>
    <definedName name="Dbase" localSheetId="38">#REF!</definedName>
    <definedName name="Dbase" localSheetId="39">#REF!</definedName>
    <definedName name="Dbase" localSheetId="20">#REF!</definedName>
    <definedName name="Dbase" localSheetId="22">#REF!</definedName>
    <definedName name="Dbase" localSheetId="40">#REF!</definedName>
    <definedName name="Dbase" localSheetId="36">#REF!</definedName>
    <definedName name="Dbase" localSheetId="24">#REF!</definedName>
    <definedName name="Dbase">#REF!</definedName>
    <definedName name="DD" localSheetId="42">'[1]last qrt2001'!#REF!</definedName>
    <definedName name="DD" localSheetId="48">'[1]last qrt2001'!#REF!</definedName>
    <definedName name="DD" localSheetId="47">'[1]last qrt2001'!#REF!</definedName>
    <definedName name="DD" localSheetId="46">'[1]last qrt2001'!#REF!</definedName>
    <definedName name="DD" localSheetId="43">'[1]last qrt2001'!#REF!</definedName>
    <definedName name="DD" localSheetId="37">'[1]last qrt2001'!#REF!</definedName>
    <definedName name="DD" localSheetId="38">'[1]last qrt2001'!#REF!</definedName>
    <definedName name="DD" localSheetId="39">'[1]last qrt2001'!#REF!</definedName>
    <definedName name="DD" localSheetId="22">'[1]last qrt2001'!#REF!</definedName>
    <definedName name="DD" localSheetId="40">'[1]last qrt2001'!#REF!</definedName>
    <definedName name="DD" localSheetId="36">'[1]last qrt2001'!#REF!</definedName>
    <definedName name="DD">'[1]last qrt2001'!#REF!</definedName>
    <definedName name="DD_Curr">[94]Currency!$C$3</definedName>
    <definedName name="ddd" localSheetId="42">#REF!</definedName>
    <definedName name="ddd" localSheetId="16">#REF!</definedName>
    <definedName name="ddd" localSheetId="48">#REF!</definedName>
    <definedName name="ddd" localSheetId="47">#REF!</definedName>
    <definedName name="ddd" localSheetId="46">#REF!</definedName>
    <definedName name="ddd" localSheetId="43">#REF!</definedName>
    <definedName name="ddd" localSheetId="44">#REF!</definedName>
    <definedName name="ddd" localSheetId="37">#REF!</definedName>
    <definedName name="ddd" localSheetId="38">#REF!</definedName>
    <definedName name="ddd" localSheetId="39">#REF!</definedName>
    <definedName name="ddd" localSheetId="35">#REF!</definedName>
    <definedName name="ddd" localSheetId="19">#REF!</definedName>
    <definedName name="ddd" localSheetId="20">#REF!</definedName>
    <definedName name="ddd" localSheetId="22">#REF!</definedName>
    <definedName name="ddd" localSheetId="40">#REF!</definedName>
    <definedName name="ddd" localSheetId="36">#REF!</definedName>
    <definedName name="ddd" localSheetId="24">#REF!</definedName>
    <definedName name="ddd" localSheetId="27">#REF!</definedName>
    <definedName name="ddd" localSheetId="13">#REF!</definedName>
    <definedName name="ddd" localSheetId="25">#REF!</definedName>
    <definedName name="ddd" localSheetId="7">#REF!</definedName>
    <definedName name="ddd" localSheetId="8">#REF!</definedName>
    <definedName name="ddd" localSheetId="34">#REF!</definedName>
    <definedName name="ddd" localSheetId="33">#REF!</definedName>
    <definedName name="ddd">#REF!</definedName>
    <definedName name="dddd" localSheetId="42">#REF!</definedName>
    <definedName name="dddd" localSheetId="16">#REF!</definedName>
    <definedName name="dddd" localSheetId="48">#REF!</definedName>
    <definedName name="dddd" localSheetId="47">#REF!</definedName>
    <definedName name="dddd" localSheetId="46">#REF!</definedName>
    <definedName name="dddd" localSheetId="43">#REF!</definedName>
    <definedName name="dddd" localSheetId="44">#REF!</definedName>
    <definedName name="dddd" localSheetId="37">#REF!</definedName>
    <definedName name="dddd" localSheetId="38">#REF!</definedName>
    <definedName name="dddd" localSheetId="39">#REF!</definedName>
    <definedName name="dddd" localSheetId="35">#REF!</definedName>
    <definedName name="dddd" localSheetId="19">#REF!</definedName>
    <definedName name="dddd" localSheetId="20">#REF!</definedName>
    <definedName name="dddd" localSheetId="22">#REF!</definedName>
    <definedName name="dddd" localSheetId="40">#REF!</definedName>
    <definedName name="dddd" localSheetId="36">#REF!</definedName>
    <definedName name="dddd" localSheetId="24">#REF!</definedName>
    <definedName name="dddd" localSheetId="27">#REF!</definedName>
    <definedName name="dddd" localSheetId="13">#REF!</definedName>
    <definedName name="dddd" localSheetId="25">#REF!</definedName>
    <definedName name="dddd" localSheetId="7">#REF!</definedName>
    <definedName name="dddd" localSheetId="8">#REF!</definedName>
    <definedName name="dddd" localSheetId="34">#REF!</definedName>
    <definedName name="dddd" localSheetId="33">#REF!</definedName>
    <definedName name="dddd">#REF!</definedName>
    <definedName name="DEBIT" localSheetId="42">'[90]Balance Sheet'!#REF!</definedName>
    <definedName name="DEBIT" localSheetId="48">'[90]Balance Sheet'!#REF!</definedName>
    <definedName name="DEBIT" localSheetId="47">'[90]Balance Sheet'!#REF!</definedName>
    <definedName name="DEBIT" localSheetId="46">'[90]Balance Sheet'!#REF!</definedName>
    <definedName name="DEBIT" localSheetId="43">'[90]Balance Sheet'!#REF!</definedName>
    <definedName name="DEBIT" localSheetId="37">'[90]Balance Sheet'!#REF!</definedName>
    <definedName name="DEBIT" localSheetId="38">'[90]Balance Sheet'!#REF!</definedName>
    <definedName name="DEBIT" localSheetId="39">'[90]Balance Sheet'!#REF!</definedName>
    <definedName name="DEBIT" localSheetId="22">'[90]Balance Sheet'!#REF!</definedName>
    <definedName name="DEBIT" localSheetId="40">'[90]Balance Sheet'!#REF!</definedName>
    <definedName name="DEBIT" localSheetId="36">'[90]Balance Sheet'!#REF!</definedName>
    <definedName name="DEBIT">'[90]Balance Sheet'!#REF!</definedName>
    <definedName name="dec" localSheetId="42">#REF!</definedName>
    <definedName name="dec" localSheetId="48">#REF!</definedName>
    <definedName name="dec" localSheetId="46">#REF!</definedName>
    <definedName name="dec" localSheetId="37">#REF!</definedName>
    <definedName name="dec" localSheetId="38">#REF!</definedName>
    <definedName name="dec" localSheetId="39">#REF!</definedName>
    <definedName name="dec" localSheetId="20">#REF!</definedName>
    <definedName name="dec" localSheetId="22">#REF!</definedName>
    <definedName name="dec" localSheetId="40">#REF!</definedName>
    <definedName name="dec" localSheetId="36">#REF!</definedName>
    <definedName name="dec" localSheetId="24">#REF!</definedName>
    <definedName name="dec">#REF!</definedName>
    <definedName name="DEFERED_TAX" localSheetId="42">#REF!</definedName>
    <definedName name="DEFERED_TAX" localSheetId="48">#REF!</definedName>
    <definedName name="DEFERED_TAX" localSheetId="46">#REF!</definedName>
    <definedName name="DEFERED_TAX" localSheetId="37">#REF!</definedName>
    <definedName name="DEFERED_TAX" localSheetId="38">#REF!</definedName>
    <definedName name="DEFERED_TAX" localSheetId="39">#REF!</definedName>
    <definedName name="DEFERED_TAX" localSheetId="20">#REF!</definedName>
    <definedName name="DEFERED_TAX" localSheetId="22">#REF!</definedName>
    <definedName name="DEFERED_TAX" localSheetId="40">#REF!</definedName>
    <definedName name="DEFERED_TAX" localSheetId="36">#REF!</definedName>
    <definedName name="DEFERED_TAX" localSheetId="24">#REF!</definedName>
    <definedName name="DEFERED_TAX">#REF!</definedName>
    <definedName name="dEFF.LIA" localSheetId="42">[51]acct!#REF!</definedName>
    <definedName name="dEFF.LIA" localSheetId="48">[51]acct!#REF!</definedName>
    <definedName name="dEFF.LIA" localSheetId="47">[51]acct!#REF!</definedName>
    <definedName name="dEFF.LIA" localSheetId="46">[51]acct!#REF!</definedName>
    <definedName name="dEFF.LIA" localSheetId="43">[51]acct!#REF!</definedName>
    <definedName name="dEFF.LIA" localSheetId="37">[51]acct!#REF!</definedName>
    <definedName name="dEFF.LIA" localSheetId="38">[51]acct!#REF!</definedName>
    <definedName name="dEFF.LIA" localSheetId="39">[51]acct!#REF!</definedName>
    <definedName name="dEFF.LIA" localSheetId="22">[51]acct!#REF!</definedName>
    <definedName name="dEFF.LIA" localSheetId="40">[51]acct!#REF!</definedName>
    <definedName name="dEFF.LIA" localSheetId="36">[51]acct!#REF!</definedName>
    <definedName name="dEFF.LIA">[51]acct!#REF!</definedName>
    <definedName name="DELETIONS" localSheetId="42">#REF!</definedName>
    <definedName name="DELETIONS" localSheetId="48">#REF!</definedName>
    <definedName name="DELETIONS" localSheetId="46">#REF!</definedName>
    <definedName name="DELETIONS" localSheetId="37">#REF!</definedName>
    <definedName name="DELETIONS" localSheetId="38">#REF!</definedName>
    <definedName name="DELETIONS" localSheetId="39">#REF!</definedName>
    <definedName name="DELETIONS" localSheetId="20">#REF!</definedName>
    <definedName name="DELETIONS" localSheetId="22">#REF!</definedName>
    <definedName name="DELETIONS" localSheetId="40">#REF!</definedName>
    <definedName name="DELETIONS" localSheetId="36">#REF!</definedName>
    <definedName name="DELETIONS" localSheetId="24">#REF!</definedName>
    <definedName name="DELETIONS">#REF!</definedName>
    <definedName name="DEP_SCHEDULE" localSheetId="42">#REF!</definedName>
    <definedName name="DEP_SCHEDULE" localSheetId="48">#REF!</definedName>
    <definedName name="DEP_SCHEDULE" localSheetId="47">#REF!</definedName>
    <definedName name="DEP_SCHEDULE" localSheetId="46">#REF!</definedName>
    <definedName name="DEP_SCHEDULE" localSheetId="43">#REF!</definedName>
    <definedName name="DEP_SCHEDULE" localSheetId="37">#REF!</definedName>
    <definedName name="DEP_SCHEDULE" localSheetId="38">#REF!</definedName>
    <definedName name="DEP_SCHEDULE" localSheetId="39">#REF!</definedName>
    <definedName name="DEP_SCHEDULE" localSheetId="22">#REF!</definedName>
    <definedName name="DEP_SCHEDULE" localSheetId="40">#REF!</definedName>
    <definedName name="DEP_SCHEDULE" localSheetId="36">#REF!</definedName>
    <definedName name="DEP_SCHEDULE">#REF!</definedName>
    <definedName name="Description" localSheetId="42">#REF!</definedName>
    <definedName name="Description" localSheetId="16">#REF!</definedName>
    <definedName name="Description" localSheetId="48">#REF!</definedName>
    <definedName name="Description" localSheetId="47">#REF!</definedName>
    <definedName name="Description" localSheetId="46">#REF!</definedName>
    <definedName name="Description" localSheetId="43">#REF!</definedName>
    <definedName name="Description" localSheetId="44">#REF!</definedName>
    <definedName name="Description" localSheetId="37">#REF!</definedName>
    <definedName name="Description" localSheetId="38">#REF!</definedName>
    <definedName name="Description" localSheetId="39">#REF!</definedName>
    <definedName name="Description" localSheetId="35">#REF!</definedName>
    <definedName name="Description" localSheetId="19">#REF!</definedName>
    <definedName name="Description" localSheetId="20">#REF!</definedName>
    <definedName name="Description" localSheetId="22">#REF!</definedName>
    <definedName name="Description" localSheetId="40">#REF!</definedName>
    <definedName name="Description" localSheetId="36">#REF!</definedName>
    <definedName name="Description" localSheetId="24">#REF!</definedName>
    <definedName name="Description" localSheetId="27">#REF!</definedName>
    <definedName name="Description" localSheetId="13">#REF!</definedName>
    <definedName name="Description" localSheetId="25">#REF!</definedName>
    <definedName name="Description" localSheetId="7">#REF!</definedName>
    <definedName name="Description" localSheetId="8">#REF!</definedName>
    <definedName name="Description" localSheetId="34">#REF!</definedName>
    <definedName name="Description" localSheetId="33">#REF!</definedName>
    <definedName name="Description">#REF!</definedName>
    <definedName name="DETAIL" localSheetId="42">#REF!</definedName>
    <definedName name="DETAIL" localSheetId="48">#REF!</definedName>
    <definedName name="DETAIL" localSheetId="47">#REF!</definedName>
    <definedName name="DETAIL" localSheetId="46">#REF!</definedName>
    <definedName name="DETAIL" localSheetId="43">#REF!</definedName>
    <definedName name="DETAIL" localSheetId="37">#REF!</definedName>
    <definedName name="DETAIL" localSheetId="38">#REF!</definedName>
    <definedName name="DETAIL" localSheetId="39">#REF!</definedName>
    <definedName name="DETAIL" localSheetId="22">#REF!</definedName>
    <definedName name="DETAIL" localSheetId="40">#REF!</definedName>
    <definedName name="DETAIL" localSheetId="36">#REF!</definedName>
    <definedName name="DETAIL">#REF!</definedName>
    <definedName name="Details" localSheetId="48">[95]Augbkp98!$B$6:$G$25</definedName>
    <definedName name="Details" localSheetId="43">[95]Augbkp98!$B$6:$G$25</definedName>
    <definedName name="Details" localSheetId="37">[95]Augbkp98!$B$6:$G$25</definedName>
    <definedName name="Details" localSheetId="38">[95]Augbkp98!$B$6:$G$25</definedName>
    <definedName name="Details" localSheetId="39">[95]Augbkp98!$B$6:$G$25</definedName>
    <definedName name="Details" localSheetId="40">[95]Augbkp98!$B$6:$G$25</definedName>
    <definedName name="Details">[95]Augbkp98!$B$6:$G$25</definedName>
    <definedName name="DFASW" localSheetId="42">#REF!</definedName>
    <definedName name="DFASW" localSheetId="48">#REF!</definedName>
    <definedName name="DFASW" localSheetId="46">#REF!</definedName>
    <definedName name="DFASW" localSheetId="43">#REF!</definedName>
    <definedName name="DFASW" localSheetId="37">#REF!</definedName>
    <definedName name="DFASW" localSheetId="38">#REF!</definedName>
    <definedName name="DFASW" localSheetId="39">#REF!</definedName>
    <definedName name="DFASW" localSheetId="22">#REF!</definedName>
    <definedName name="DFASW" localSheetId="40">#REF!</definedName>
    <definedName name="DFASW" localSheetId="36">#REF!</definedName>
    <definedName name="DFASW">#REF!</definedName>
    <definedName name="DFD" localSheetId="42">'[96]Abu Dhabi'!#REF!</definedName>
    <definedName name="DFD" localSheetId="48">'[97]Abu Dhabi'!#REF!</definedName>
    <definedName name="DFD" localSheetId="46">'[96]Abu Dhabi'!#REF!</definedName>
    <definedName name="DFD" localSheetId="43">'[97]Abu Dhabi'!#REF!</definedName>
    <definedName name="DFD" localSheetId="37">'[97]Abu Dhabi'!#REF!</definedName>
    <definedName name="DFD" localSheetId="38">'[97]Abu Dhabi'!#REF!</definedName>
    <definedName name="DFD" localSheetId="39">'[97]Abu Dhabi'!#REF!</definedName>
    <definedName name="DFD" localSheetId="22">'[96]Abu Dhabi'!#REF!</definedName>
    <definedName name="DFD" localSheetId="40">'[96]Abu Dhabi'!#REF!</definedName>
    <definedName name="DFD" localSheetId="36">'[96]Abu Dhabi'!#REF!</definedName>
    <definedName name="DFD">'[96]Abu Dhabi'!#REF!</definedName>
    <definedName name="dfew" localSheetId="42">[98]BSDOMOVS!#REF!</definedName>
    <definedName name="dfew" localSheetId="48">[98]BSDOMOVS!#REF!</definedName>
    <definedName name="dfew" localSheetId="46">[98]BSDOMOVS!#REF!</definedName>
    <definedName name="dfew" localSheetId="37">[98]BSDOMOVS!#REF!</definedName>
    <definedName name="dfew" localSheetId="38">[98]BSDOMOVS!#REF!</definedName>
    <definedName name="dfew" localSheetId="39">[98]BSDOMOVS!#REF!</definedName>
    <definedName name="dfew" localSheetId="22">[98]BSDOMOVS!#REF!</definedName>
    <definedName name="dfew" localSheetId="40">[98]BSDOMOVS!#REF!</definedName>
    <definedName name="dfew" localSheetId="36">[98]BSDOMOVS!#REF!</definedName>
    <definedName name="dfew">[98]BSDOMOVS!#REF!</definedName>
    <definedName name="dffgfvbdff" localSheetId="42">'[49]LS-UAE'!#REF!</definedName>
    <definedName name="dffgfvbdff" localSheetId="48">'[49]LS-UAE'!#REF!</definedName>
    <definedName name="dffgfvbdff" localSheetId="46">'[49]LS-UAE'!#REF!</definedName>
    <definedName name="dffgfvbdff" localSheetId="37">'[49]LS-UAE'!#REF!</definedName>
    <definedName name="dffgfvbdff" localSheetId="38">'[49]LS-UAE'!#REF!</definedName>
    <definedName name="dffgfvbdff" localSheetId="39">'[49]LS-UAE'!#REF!</definedName>
    <definedName name="dffgfvbdff" localSheetId="22">'[49]LS-UAE'!#REF!</definedName>
    <definedName name="dffgfvbdff" localSheetId="40">'[49]LS-UAE'!#REF!</definedName>
    <definedName name="dffgfvbdff" localSheetId="36">'[49]LS-UAE'!#REF!</definedName>
    <definedName name="dffgfvbdff">'[49]LS-UAE'!#REF!</definedName>
    <definedName name="dfg" localSheetId="42" hidden="1">{#N/A,#N/A,FALSE,"dec98qtr";#N/A,#N/A,FALSE,"suppdecsep98";#N/A,#N/A,FALSE,"w-dec98"}</definedName>
    <definedName name="dfg" localSheetId="43" hidden="1">{#N/A,#N/A,FALSE,"dec98qtr";#N/A,#N/A,FALSE,"suppdecsep98";#N/A,#N/A,FALSE,"w-dec98"}</definedName>
    <definedName name="dfg" localSheetId="22" hidden="1">{#N/A,#N/A,FALSE,"dec98qtr";#N/A,#N/A,FALSE,"suppdecsep98";#N/A,#N/A,FALSE,"w-dec98"}</definedName>
    <definedName name="dfg" localSheetId="40" hidden="1">{#N/A,#N/A,FALSE,"dec98qtr";#N/A,#N/A,FALSE,"suppdecsep98";#N/A,#N/A,FALSE,"w-dec98"}</definedName>
    <definedName name="dfg" localSheetId="36" hidden="1">{#N/A,#N/A,FALSE,"dec98qtr";#N/A,#N/A,FALSE,"suppdecsep98";#N/A,#N/A,FALSE,"w-dec98"}</definedName>
    <definedName name="dfg" hidden="1">{#N/A,#N/A,FALSE,"dec98qtr";#N/A,#N/A,FALSE,"suppdecsep98";#N/A,#N/A,FALSE,"w-dec98"}</definedName>
    <definedName name="dfgadfg" localSheetId="42">#REF!</definedName>
    <definedName name="dfgadfg" localSheetId="48">#REF!</definedName>
    <definedName name="dfgadfg" localSheetId="46">#REF!</definedName>
    <definedName name="dfgadfg" localSheetId="37">#REF!</definedName>
    <definedName name="dfgadfg" localSheetId="38">#REF!</definedName>
    <definedName name="dfgadfg" localSheetId="39">#REF!</definedName>
    <definedName name="dfgadfg" localSheetId="20">#REF!</definedName>
    <definedName name="dfgadfg" localSheetId="22">#REF!</definedName>
    <definedName name="dfgadfg" localSheetId="40">#REF!</definedName>
    <definedName name="dfgadfg" localSheetId="36">#REF!</definedName>
    <definedName name="dfgadfg" localSheetId="24">#REF!</definedName>
    <definedName name="dfgadfg">#REF!</definedName>
    <definedName name="dfgdfg" localSheetId="42">[40]BSDOMOVS!#REF!</definedName>
    <definedName name="dfgdfg" localSheetId="48">[40]BSDOMOVS!#REF!</definedName>
    <definedName name="dfgdfg" localSheetId="46">[40]BSDOMOVS!#REF!</definedName>
    <definedName name="dfgdfg" localSheetId="37">[40]BSDOMOVS!#REF!</definedName>
    <definedName name="dfgdfg" localSheetId="38">[40]BSDOMOVS!#REF!</definedName>
    <definedName name="dfgdfg" localSheetId="39">[40]BSDOMOVS!#REF!</definedName>
    <definedName name="dfgdfg" localSheetId="22">[40]BSDOMOVS!#REF!</definedName>
    <definedName name="dfgdfg" localSheetId="40">[40]BSDOMOVS!#REF!</definedName>
    <definedName name="dfgdfg" localSheetId="36">[40]BSDOMOVS!#REF!</definedName>
    <definedName name="dfgdfg">[40]BSDOMOVS!#REF!</definedName>
    <definedName name="dfgdfgadfg" localSheetId="42">#REF!</definedName>
    <definedName name="dfgdfgadfg" localSheetId="48">#REF!</definedName>
    <definedName name="dfgdfgadfg" localSheetId="46">#REF!</definedName>
    <definedName name="dfgdfgadfg" localSheetId="37">#REF!</definedName>
    <definedName name="dfgdfgadfg" localSheetId="38">#REF!</definedName>
    <definedName name="dfgdfgadfg" localSheetId="39">#REF!</definedName>
    <definedName name="dfgdfgadfg" localSheetId="20">#REF!</definedName>
    <definedName name="dfgdfgadfg" localSheetId="22">#REF!</definedName>
    <definedName name="dfgdfgadfg" localSheetId="40">#REF!</definedName>
    <definedName name="dfgdfgadfg" localSheetId="36">#REF!</definedName>
    <definedName name="dfgdfgadfg" localSheetId="24">#REF!</definedName>
    <definedName name="dfgdfgadfg">#REF!</definedName>
    <definedName name="dfgdsg" localSheetId="42">[40]BSDOMOVS!#REF!</definedName>
    <definedName name="dfgdsg" localSheetId="48">[40]BSDOMOVS!#REF!</definedName>
    <definedName name="dfgdsg" localSheetId="46">[40]BSDOMOVS!#REF!</definedName>
    <definedName name="dfgdsg" localSheetId="37">[40]BSDOMOVS!#REF!</definedName>
    <definedName name="dfgdsg" localSheetId="38">[40]BSDOMOVS!#REF!</definedName>
    <definedName name="dfgdsg" localSheetId="39">[40]BSDOMOVS!#REF!</definedName>
    <definedName name="dfgdsg" localSheetId="22">[40]BSDOMOVS!#REF!</definedName>
    <definedName name="dfgdsg" localSheetId="40">[40]BSDOMOVS!#REF!</definedName>
    <definedName name="dfgdsg" localSheetId="36">[40]BSDOMOVS!#REF!</definedName>
    <definedName name="dfgdsg">[40]BSDOMOVS!#REF!</definedName>
    <definedName name="dfgfddfb" localSheetId="42">#REF!</definedName>
    <definedName name="dfgfddfb" localSheetId="48">#REF!</definedName>
    <definedName name="dfgfddfb" localSheetId="46">#REF!</definedName>
    <definedName name="dfgfddfb" localSheetId="37">#REF!</definedName>
    <definedName name="dfgfddfb" localSheetId="38">#REF!</definedName>
    <definedName name="dfgfddfb" localSheetId="39">#REF!</definedName>
    <definedName name="dfgfddfb" localSheetId="20">#REF!</definedName>
    <definedName name="dfgfddfb" localSheetId="22">#REF!</definedName>
    <definedName name="dfgfddfb" localSheetId="40">#REF!</definedName>
    <definedName name="dfgfddfb" localSheetId="36">#REF!</definedName>
    <definedName name="dfgfddfb" localSheetId="24">#REF!</definedName>
    <definedName name="dfgfddfb">#REF!</definedName>
    <definedName name="dfhadfhhf" localSheetId="42">#REF!</definedName>
    <definedName name="dfhadfhhf" localSheetId="48">#REF!</definedName>
    <definedName name="dfhadfhhf" localSheetId="46">#REF!</definedName>
    <definedName name="dfhadfhhf" localSheetId="37">#REF!</definedName>
    <definedName name="dfhadfhhf" localSheetId="38">#REF!</definedName>
    <definedName name="dfhadfhhf" localSheetId="39">#REF!</definedName>
    <definedName name="dfhadfhhf" localSheetId="20">#REF!</definedName>
    <definedName name="dfhadfhhf" localSheetId="22">#REF!</definedName>
    <definedName name="dfhadfhhf" localSheetId="40">#REF!</definedName>
    <definedName name="dfhadfhhf" localSheetId="36">#REF!</definedName>
    <definedName name="dfhadfhhf" localSheetId="24">#REF!</definedName>
    <definedName name="dfhadfhhf">#REF!</definedName>
    <definedName name="DFHIPL" localSheetId="42">#REF!</definedName>
    <definedName name="DFHIPL" localSheetId="48">#REF!</definedName>
    <definedName name="DFHIPL" localSheetId="46">#REF!</definedName>
    <definedName name="DFHIPL" localSheetId="43">#REF!</definedName>
    <definedName name="DFHIPL" localSheetId="37">#REF!</definedName>
    <definedName name="DFHIPL" localSheetId="38">#REF!</definedName>
    <definedName name="DFHIPL" localSheetId="39">#REF!</definedName>
    <definedName name="DFHIPL" localSheetId="22">#REF!</definedName>
    <definedName name="DFHIPL" localSheetId="40">#REF!</definedName>
    <definedName name="DFHIPL" localSheetId="36">#REF!</definedName>
    <definedName name="DFHIPL">#REF!</definedName>
    <definedName name="DFHTL" localSheetId="42">#REF!</definedName>
    <definedName name="DFHTL" localSheetId="48">#REF!</definedName>
    <definedName name="DFHTL" localSheetId="46">#REF!</definedName>
    <definedName name="DFHTL" localSheetId="43">#REF!</definedName>
    <definedName name="DFHTL" localSheetId="37">#REF!</definedName>
    <definedName name="DFHTL" localSheetId="38">#REF!</definedName>
    <definedName name="DFHTL" localSheetId="39">#REF!</definedName>
    <definedName name="DFHTL" localSheetId="22">#REF!</definedName>
    <definedName name="DFHTL" localSheetId="40">#REF!</definedName>
    <definedName name="DFHTL" localSheetId="36">#REF!</definedName>
    <definedName name="DFHTL">#REF!</definedName>
    <definedName name="DFUFE" localSheetId="42">#REF!</definedName>
    <definedName name="DFUFE" localSheetId="48">#REF!</definedName>
    <definedName name="DFUFE" localSheetId="46">#REF!</definedName>
    <definedName name="DFUFE" localSheetId="43">#REF!</definedName>
    <definedName name="DFUFE" localSheetId="37">#REF!</definedName>
    <definedName name="DFUFE" localSheetId="38">#REF!</definedName>
    <definedName name="DFUFE" localSheetId="39">#REF!</definedName>
    <definedName name="DFUFE" localSheetId="22">#REF!</definedName>
    <definedName name="DFUFE" localSheetId="40">#REF!</definedName>
    <definedName name="DFUFE" localSheetId="36">#REF!</definedName>
    <definedName name="DFUFE">#REF!</definedName>
    <definedName name="Differences" localSheetId="42">#REF!</definedName>
    <definedName name="Differences" localSheetId="48">#REF!</definedName>
    <definedName name="Differences" localSheetId="47">#REF!</definedName>
    <definedName name="Differences" localSheetId="46">#REF!</definedName>
    <definedName name="Differences" localSheetId="43">#REF!</definedName>
    <definedName name="Differences" localSheetId="37">#REF!</definedName>
    <definedName name="Differences" localSheetId="38">#REF!</definedName>
    <definedName name="Differences" localSheetId="39">#REF!</definedName>
    <definedName name="Differences" localSheetId="20">#REF!</definedName>
    <definedName name="Differences" localSheetId="22">#REF!</definedName>
    <definedName name="Differences" localSheetId="40">#REF!</definedName>
    <definedName name="Differences" localSheetId="36">#REF!</definedName>
    <definedName name="Differences" localSheetId="24">#REF!</definedName>
    <definedName name="Differences">#REF!</definedName>
    <definedName name="Differnces" localSheetId="42">'[99]Notes1-5'!#REF!</definedName>
    <definedName name="Differnces" localSheetId="48">'[99]Notes1-5'!#REF!</definedName>
    <definedName name="Differnces" localSheetId="47">'[99]Notes1-5'!#REF!</definedName>
    <definedName name="Differnces" localSheetId="46">'[99]Notes1-5'!#REF!</definedName>
    <definedName name="Differnces" localSheetId="43">'[99]Notes1-5'!#REF!</definedName>
    <definedName name="Differnces" localSheetId="37">'[99]Notes1-5'!#REF!</definedName>
    <definedName name="Differnces" localSheetId="38">'[99]Notes1-5'!#REF!</definedName>
    <definedName name="Differnces" localSheetId="39">'[99]Notes1-5'!#REF!</definedName>
    <definedName name="Differnces" localSheetId="22">'[99]Notes1-5'!#REF!</definedName>
    <definedName name="Differnces" localSheetId="40">'[99]Notes1-5'!#REF!</definedName>
    <definedName name="Differnces" localSheetId="36">'[99]Notes1-5'!#REF!</definedName>
    <definedName name="Differnces">'[99]Notes1-5'!#REF!</definedName>
    <definedName name="disposal" localSheetId="42">#REF!</definedName>
    <definedName name="disposal" localSheetId="48">#REF!</definedName>
    <definedName name="disposal" localSheetId="46">#REF!</definedName>
    <definedName name="disposal" localSheetId="37">#REF!</definedName>
    <definedName name="disposal" localSheetId="38">#REF!</definedName>
    <definedName name="disposal" localSheetId="39">#REF!</definedName>
    <definedName name="disposal" localSheetId="20">#REF!</definedName>
    <definedName name="disposal" localSheetId="22">#REF!</definedName>
    <definedName name="disposal" localSheetId="40">#REF!</definedName>
    <definedName name="disposal" localSheetId="36">#REF!</definedName>
    <definedName name="disposal" localSheetId="24">#REF!</definedName>
    <definedName name="disposal">#REF!</definedName>
    <definedName name="division" localSheetId="42">#REF!</definedName>
    <definedName name="division" localSheetId="48">#REF!</definedName>
    <definedName name="division" localSheetId="46">#REF!</definedName>
    <definedName name="division" localSheetId="43">#REF!</definedName>
    <definedName name="division" localSheetId="37">#REF!</definedName>
    <definedName name="division" localSheetId="38">#REF!</definedName>
    <definedName name="division" localSheetId="39">#REF!</definedName>
    <definedName name="division" localSheetId="22">#REF!</definedName>
    <definedName name="division" localSheetId="40">#REF!</definedName>
    <definedName name="division" localSheetId="36">#REF!</definedName>
    <definedName name="division">#REF!</definedName>
    <definedName name="djhkc" localSheetId="42">[100]Notes!#REF!</definedName>
    <definedName name="djhkc" localSheetId="48">[100]Notes!#REF!</definedName>
    <definedName name="djhkc" localSheetId="46">[100]Notes!#REF!</definedName>
    <definedName name="djhkc" localSheetId="37">[100]Notes!#REF!</definedName>
    <definedName name="djhkc" localSheetId="38">[100]Notes!#REF!</definedName>
    <definedName name="djhkc" localSheetId="39">[100]Notes!#REF!</definedName>
    <definedName name="djhkc" localSheetId="22">[100]Notes!#REF!</definedName>
    <definedName name="djhkc" localSheetId="40">[100]Notes!#REF!</definedName>
    <definedName name="djhkc" localSheetId="36">[100]Notes!#REF!</definedName>
    <definedName name="djhkc">[100]Notes!#REF!</definedName>
    <definedName name="dki" localSheetId="42">[98]BSDOMOVS!#REF!</definedName>
    <definedName name="dki" localSheetId="48">[98]BSDOMOVS!#REF!</definedName>
    <definedName name="dki" localSheetId="46">[98]BSDOMOVS!#REF!</definedName>
    <definedName name="dki" localSheetId="37">[98]BSDOMOVS!#REF!</definedName>
    <definedName name="dki" localSheetId="38">[98]BSDOMOVS!#REF!</definedName>
    <definedName name="dki" localSheetId="39">[98]BSDOMOVS!#REF!</definedName>
    <definedName name="dki" localSheetId="22">[98]BSDOMOVS!#REF!</definedName>
    <definedName name="dki" localSheetId="40">[98]BSDOMOVS!#REF!</definedName>
    <definedName name="dki" localSheetId="36">[98]BSDOMOVS!#REF!</definedName>
    <definedName name="dki">[98]BSDOMOVS!#REF!</definedName>
    <definedName name="doha" localSheetId="48">'[65]DOHA QATAR '!$A$14:$P$33</definedName>
    <definedName name="doha" localSheetId="43">'[65]DOHA QATAR '!$A$14:$P$33</definedName>
    <definedName name="doha" localSheetId="37">'[65]DOHA QATAR '!$A$14:$P$33</definedName>
    <definedName name="doha" localSheetId="38">'[65]DOHA QATAR '!$A$14:$P$33</definedName>
    <definedName name="doha" localSheetId="39">'[65]DOHA QATAR '!$A$14:$P$33</definedName>
    <definedName name="doha">'[66]DOHA QATAR '!$A$14:$P$33</definedName>
    <definedName name="dom" localSheetId="42">#REF!</definedName>
    <definedName name="dom" localSheetId="48">#REF!</definedName>
    <definedName name="dom" localSheetId="46">#REF!</definedName>
    <definedName name="dom" localSheetId="43">#REF!</definedName>
    <definedName name="dom" localSheetId="37">#REF!</definedName>
    <definedName name="dom" localSheetId="38">#REF!</definedName>
    <definedName name="dom" localSheetId="39">#REF!</definedName>
    <definedName name="dom" localSheetId="20">#REF!</definedName>
    <definedName name="dom" localSheetId="22">#REF!</definedName>
    <definedName name="dom" localSheetId="40">#REF!</definedName>
    <definedName name="dom" localSheetId="36">#REF!</definedName>
    <definedName name="dom" localSheetId="24">#REF!</definedName>
    <definedName name="dom">#REF!</definedName>
    <definedName name="dombs" localSheetId="42">#REF!</definedName>
    <definedName name="dombs" localSheetId="48">#REF!</definedName>
    <definedName name="dombs" localSheetId="46">#REF!</definedName>
    <definedName name="dombs" localSheetId="43">#REF!</definedName>
    <definedName name="dombs" localSheetId="37">#REF!</definedName>
    <definedName name="dombs" localSheetId="38">#REF!</definedName>
    <definedName name="dombs" localSheetId="39">#REF!</definedName>
    <definedName name="dombs" localSheetId="20">#REF!</definedName>
    <definedName name="dombs" localSheetId="22">#REF!</definedName>
    <definedName name="dombs" localSheetId="40">#REF!</definedName>
    <definedName name="dombs" localSheetId="36">#REF!</definedName>
    <definedName name="dombs" localSheetId="24">#REF!</definedName>
    <definedName name="dombs">#REF!</definedName>
    <definedName name="DOMOVS" localSheetId="42">#REF!</definedName>
    <definedName name="DOMOVS" localSheetId="48">#REF!</definedName>
    <definedName name="DOMOVS" localSheetId="47">#REF!</definedName>
    <definedName name="DOMOVS" localSheetId="46">#REF!</definedName>
    <definedName name="DOMOVS" localSheetId="43">#REF!</definedName>
    <definedName name="DOMOVS" localSheetId="37">#REF!</definedName>
    <definedName name="DOMOVS" localSheetId="38">#REF!</definedName>
    <definedName name="DOMOVS" localSheetId="39">#REF!</definedName>
    <definedName name="DOMOVS" localSheetId="20">#REF!</definedName>
    <definedName name="DOMOVS" localSheetId="22">#REF!</definedName>
    <definedName name="DOMOVS" localSheetId="40">#REF!</definedName>
    <definedName name="DOMOVS" localSheetId="36">#REF!</definedName>
    <definedName name="DOMOVS" localSheetId="24">#REF!</definedName>
    <definedName name="DOMOVS">#REF!</definedName>
    <definedName name="DON" localSheetId="42">#REF!</definedName>
    <definedName name="DON" localSheetId="48">#REF!</definedName>
    <definedName name="DON" localSheetId="46">#REF!</definedName>
    <definedName name="DON" localSheetId="43">#REF!</definedName>
    <definedName name="DON" localSheetId="37">#REF!</definedName>
    <definedName name="DON" localSheetId="38">#REF!</definedName>
    <definedName name="DON" localSheetId="39">#REF!</definedName>
    <definedName name="DON" localSheetId="22">#REF!</definedName>
    <definedName name="DON" localSheetId="40">#REF!</definedName>
    <definedName name="DON" localSheetId="36">#REF!</definedName>
    <definedName name="DON">#REF!</definedName>
    <definedName name="DONold" localSheetId="42">[101]Total!#REF!</definedName>
    <definedName name="DONold" localSheetId="48">[101]Total!#REF!</definedName>
    <definedName name="DONold" localSheetId="46">[101]Total!#REF!</definedName>
    <definedName name="DONold" localSheetId="43">[101]Total!#REF!</definedName>
    <definedName name="DONold" localSheetId="37">[101]Total!#REF!</definedName>
    <definedName name="DONold" localSheetId="38">[101]Total!#REF!</definedName>
    <definedName name="DONold" localSheetId="39">[101]Total!#REF!</definedName>
    <definedName name="DONold" localSheetId="22">[101]Total!#REF!</definedName>
    <definedName name="DONold" localSheetId="40">[101]Total!#REF!</definedName>
    <definedName name="DONold" localSheetId="36">[101]Total!#REF!</definedName>
    <definedName name="DONold">[101]Total!#REF!</definedName>
    <definedName name="dPlanningMateriality" localSheetId="48">[102]Sheet1!$B$46</definedName>
    <definedName name="dPlanningMateriality" localSheetId="47">[103]Sheet1!$B$46</definedName>
    <definedName name="dPlanningMateriality" localSheetId="46">[103]Sheet1!$B$46</definedName>
    <definedName name="dPlanningMateriality" localSheetId="43">[102]Sheet1!$B$46</definedName>
    <definedName name="dPlanningMateriality" localSheetId="37">[102]Sheet1!$B$46</definedName>
    <definedName name="dPlanningMateriality" localSheetId="38">[102]Sheet1!$B$46</definedName>
    <definedName name="dPlanningMateriality" localSheetId="39">[102]Sheet1!$B$46</definedName>
    <definedName name="dPlanningMateriality">[104]Sheet1!$B$46</definedName>
    <definedName name="dptNames" localSheetId="42">#REF!</definedName>
    <definedName name="dptNames" localSheetId="48">#REF!</definedName>
    <definedName name="dptNames" localSheetId="46">#REF!</definedName>
    <definedName name="dptNames" localSheetId="37">#REF!</definedName>
    <definedName name="dptNames" localSheetId="38">#REF!</definedName>
    <definedName name="dptNames" localSheetId="39">#REF!</definedName>
    <definedName name="dptNames" localSheetId="20">#REF!</definedName>
    <definedName name="dptNames" localSheetId="22">#REF!</definedName>
    <definedName name="dptNames" localSheetId="40">#REF!</definedName>
    <definedName name="dptNames" localSheetId="36">#REF!</definedName>
    <definedName name="dptNames" localSheetId="24">#REF!</definedName>
    <definedName name="dptNames">#REF!</definedName>
    <definedName name="dr" localSheetId="42">#REF!</definedName>
    <definedName name="dr" localSheetId="48">#REF!</definedName>
    <definedName name="dr" localSheetId="47">#REF!</definedName>
    <definedName name="dr" localSheetId="46">#REF!</definedName>
    <definedName name="dr" localSheetId="43">#REF!</definedName>
    <definedName name="dr" localSheetId="37">#REF!</definedName>
    <definedName name="dr" localSheetId="38">#REF!</definedName>
    <definedName name="dr" localSheetId="39">#REF!</definedName>
    <definedName name="dr" localSheetId="20">#REF!</definedName>
    <definedName name="dr" localSheetId="22">#REF!</definedName>
    <definedName name="dr" localSheetId="40">#REF!</definedName>
    <definedName name="dr" localSheetId="36">#REF!</definedName>
    <definedName name="dr" localSheetId="24">#REF!</definedName>
    <definedName name="dr">#REF!</definedName>
    <definedName name="ds" localSheetId="42">#REF!</definedName>
    <definedName name="ds" localSheetId="48">#REF!</definedName>
    <definedName name="ds" localSheetId="46">#REF!</definedName>
    <definedName name="ds" localSheetId="37">#REF!</definedName>
    <definedName name="ds" localSheetId="38">#REF!</definedName>
    <definedName name="ds" localSheetId="39">#REF!</definedName>
    <definedName name="ds" localSheetId="20">#REF!</definedName>
    <definedName name="ds" localSheetId="22">#REF!</definedName>
    <definedName name="ds" localSheetId="40">#REF!</definedName>
    <definedName name="ds" localSheetId="36">#REF!</definedName>
    <definedName name="ds" localSheetId="24">#REF!</definedName>
    <definedName name="ds">#REF!</definedName>
    <definedName name="dsds" localSheetId="42">'[105]Notes1-5'!#REF!</definedName>
    <definedName name="dsds" localSheetId="48">'[105]Notes1-5'!#REF!</definedName>
    <definedName name="dsds" localSheetId="47">'[105]Notes1-5'!#REF!</definedName>
    <definedName name="dsds" localSheetId="46">'[105]Notes1-5'!#REF!</definedName>
    <definedName name="dsds" localSheetId="43">'[105]Notes1-5'!#REF!</definedName>
    <definedName name="dsds" localSheetId="37">'[105]Notes1-5'!#REF!</definedName>
    <definedName name="dsds" localSheetId="38">'[105]Notes1-5'!#REF!</definedName>
    <definedName name="dsds" localSheetId="39">'[105]Notes1-5'!#REF!</definedName>
    <definedName name="dsds" localSheetId="22">'[105]Notes1-5'!#REF!</definedName>
    <definedName name="dsds" localSheetId="40">'[105]Notes1-5'!#REF!</definedName>
    <definedName name="dsds" localSheetId="36">'[105]Notes1-5'!#REF!</definedName>
    <definedName name="dsds">'[105]Notes1-5'!#REF!</definedName>
    <definedName name="DSDSADSD" localSheetId="42" hidden="1">#REF!</definedName>
    <definedName name="DSDSADSD" localSheetId="48" hidden="1">#REF!</definedName>
    <definedName name="DSDSADSD" localSheetId="46" hidden="1">#REF!</definedName>
    <definedName name="DSDSADSD" localSheetId="37" hidden="1">#REF!</definedName>
    <definedName name="DSDSADSD" localSheetId="38" hidden="1">#REF!</definedName>
    <definedName name="DSDSADSD" localSheetId="39" hidden="1">#REF!</definedName>
    <definedName name="DSDSADSD" localSheetId="20" hidden="1">#REF!</definedName>
    <definedName name="DSDSADSD" localSheetId="22" hidden="1">#REF!</definedName>
    <definedName name="DSDSADSD" localSheetId="40" hidden="1">#REF!</definedName>
    <definedName name="DSDSADSD" localSheetId="36" hidden="1">#REF!</definedName>
    <definedName name="DSDSADSD" localSheetId="24" hidden="1">#REF!</definedName>
    <definedName name="DSDSADSD" hidden="1">#REF!</definedName>
    <definedName name="dsfjhfjk" localSheetId="42" hidden="1">{#N/A,#N/A,FALSE,"dec98qtr";#N/A,#N/A,FALSE,"suppdecsep98";#N/A,#N/A,FALSE,"w-dec98"}</definedName>
    <definedName name="dsfjhfjk" localSheetId="43" hidden="1">{#N/A,#N/A,FALSE,"dec98qtr";#N/A,#N/A,FALSE,"suppdecsep98";#N/A,#N/A,FALSE,"w-dec98"}</definedName>
    <definedName name="dsfjhfjk" localSheetId="22" hidden="1">{#N/A,#N/A,FALSE,"dec98qtr";#N/A,#N/A,FALSE,"suppdecsep98";#N/A,#N/A,FALSE,"w-dec98"}</definedName>
    <definedName name="dsfjhfjk" localSheetId="40" hidden="1">{#N/A,#N/A,FALSE,"dec98qtr";#N/A,#N/A,FALSE,"suppdecsep98";#N/A,#N/A,FALSE,"w-dec98"}</definedName>
    <definedName name="dsfjhfjk" localSheetId="36" hidden="1">{#N/A,#N/A,FALSE,"dec98qtr";#N/A,#N/A,FALSE,"suppdecsep98";#N/A,#N/A,FALSE,"w-dec98"}</definedName>
    <definedName name="dsfjhfjk" hidden="1">{#N/A,#N/A,FALSE,"dec98qtr";#N/A,#N/A,FALSE,"suppdecsep98";#N/A,#N/A,FALSE,"w-dec98"}</definedName>
    <definedName name="dsggdgs" localSheetId="42">[40]BSDOMOVS!#REF!</definedName>
    <definedName name="dsggdgs" localSheetId="48">[40]BSDOMOVS!#REF!</definedName>
    <definedName name="dsggdgs" localSheetId="46">[40]BSDOMOVS!#REF!</definedName>
    <definedName name="dsggdgs" localSheetId="37">[40]BSDOMOVS!#REF!</definedName>
    <definedName name="dsggdgs" localSheetId="38">[40]BSDOMOVS!#REF!</definedName>
    <definedName name="dsggdgs" localSheetId="39">[40]BSDOMOVS!#REF!</definedName>
    <definedName name="dsggdgs" localSheetId="22">[40]BSDOMOVS!#REF!</definedName>
    <definedName name="dsggdgs" localSheetId="40">[40]BSDOMOVS!#REF!</definedName>
    <definedName name="dsggdgs" localSheetId="36">[40]BSDOMOVS!#REF!</definedName>
    <definedName name="dsggdgs">[40]BSDOMOVS!#REF!</definedName>
    <definedName name="dsgsdgs" localSheetId="42">#REF!</definedName>
    <definedName name="dsgsdgs" localSheetId="48">#REF!</definedName>
    <definedName name="dsgsdgs" localSheetId="46">#REF!</definedName>
    <definedName name="dsgsdgs" localSheetId="37">#REF!</definedName>
    <definedName name="dsgsdgs" localSheetId="38">#REF!</definedName>
    <definedName name="dsgsdgs" localSheetId="39">#REF!</definedName>
    <definedName name="dsgsdgs" localSheetId="20">#REF!</definedName>
    <definedName name="dsgsdgs" localSheetId="22">#REF!</definedName>
    <definedName name="dsgsdgs" localSheetId="40">#REF!</definedName>
    <definedName name="dsgsdgs" localSheetId="36">#REF!</definedName>
    <definedName name="dsgsdgs" localSheetId="24">#REF!</definedName>
    <definedName name="dsgsdgs">#REF!</definedName>
    <definedName name="dswef" localSheetId="42">#REF!</definedName>
    <definedName name="dswef" localSheetId="48">#REF!</definedName>
    <definedName name="dswef" localSheetId="46">#REF!</definedName>
    <definedName name="dswef" localSheetId="44">#REF!</definedName>
    <definedName name="dswef" localSheetId="37">#REF!</definedName>
    <definedName name="dswef" localSheetId="38">#REF!</definedName>
    <definedName name="dswef" localSheetId="39">#REF!</definedName>
    <definedName name="dswef" localSheetId="20">#REF!</definedName>
    <definedName name="dswef" localSheetId="22">#REF!</definedName>
    <definedName name="dswef" localSheetId="40">#REF!</definedName>
    <definedName name="dswef" localSheetId="36">#REF!</definedName>
    <definedName name="dswef" localSheetId="24">#REF!</definedName>
    <definedName name="dswef">#REF!</definedName>
    <definedName name="DTASW" localSheetId="42">#REF!</definedName>
    <definedName name="DTASW" localSheetId="48">#REF!</definedName>
    <definedName name="DTASW" localSheetId="46">#REF!</definedName>
    <definedName name="DTASW" localSheetId="43">#REF!</definedName>
    <definedName name="DTASW" localSheetId="37">#REF!</definedName>
    <definedName name="DTASW" localSheetId="38">#REF!</definedName>
    <definedName name="DTASW" localSheetId="39">#REF!</definedName>
    <definedName name="DTASW" localSheetId="22">#REF!</definedName>
    <definedName name="DTASW" localSheetId="40">#REF!</definedName>
    <definedName name="DTASW" localSheetId="36">#REF!</definedName>
    <definedName name="DTASW">#REF!</definedName>
    <definedName name="DTHIPL" localSheetId="42">#REF!</definedName>
    <definedName name="DTHIPL" localSheetId="48">#REF!</definedName>
    <definedName name="DTHIPL" localSheetId="46">#REF!</definedName>
    <definedName name="DTHIPL" localSheetId="43">#REF!</definedName>
    <definedName name="DTHIPL" localSheetId="37">#REF!</definedName>
    <definedName name="DTHIPL" localSheetId="38">#REF!</definedName>
    <definedName name="DTHIPL" localSheetId="39">#REF!</definedName>
    <definedName name="DTHIPL" localSheetId="22">#REF!</definedName>
    <definedName name="DTHIPL" localSheetId="40">#REF!</definedName>
    <definedName name="DTHIPL" localSheetId="36">#REF!</definedName>
    <definedName name="DTHIPL">#REF!</definedName>
    <definedName name="DTHTL" localSheetId="42">#REF!</definedName>
    <definedName name="DTHTL" localSheetId="48">#REF!</definedName>
    <definedName name="DTHTL" localSheetId="46">#REF!</definedName>
    <definedName name="DTHTL" localSheetId="43">#REF!</definedName>
    <definedName name="DTHTL" localSheetId="37">#REF!</definedName>
    <definedName name="DTHTL" localSheetId="38">#REF!</definedName>
    <definedName name="DTHTL" localSheetId="39">#REF!</definedName>
    <definedName name="DTHTL" localSheetId="22">#REF!</definedName>
    <definedName name="DTHTL" localSheetId="40">#REF!</definedName>
    <definedName name="DTHTL" localSheetId="36">#REF!</definedName>
    <definedName name="DTHTL">#REF!</definedName>
    <definedName name="DTUFE" localSheetId="42">#REF!</definedName>
    <definedName name="DTUFE" localSheetId="48">#REF!</definedName>
    <definedName name="DTUFE" localSheetId="46">#REF!</definedName>
    <definedName name="DTUFE" localSheetId="43">#REF!</definedName>
    <definedName name="DTUFE" localSheetId="37">#REF!</definedName>
    <definedName name="DTUFE" localSheetId="38">#REF!</definedName>
    <definedName name="DTUFE" localSheetId="39">#REF!</definedName>
    <definedName name="DTUFE" localSheetId="22">#REF!</definedName>
    <definedName name="DTUFE" localSheetId="40">#REF!</definedName>
    <definedName name="DTUFE" localSheetId="36">#REF!</definedName>
    <definedName name="DTUFE">#REF!</definedName>
    <definedName name="DVFASW" localSheetId="42">#REF!</definedName>
    <definedName name="DVFASW" localSheetId="48">#REF!</definedName>
    <definedName name="DVFASW" localSheetId="46">#REF!</definedName>
    <definedName name="DVFASW" localSheetId="43">#REF!</definedName>
    <definedName name="DVFASW" localSheetId="37">#REF!</definedName>
    <definedName name="DVFASW" localSheetId="38">#REF!</definedName>
    <definedName name="DVFASW" localSheetId="39">#REF!</definedName>
    <definedName name="DVFASW" localSheetId="22">#REF!</definedName>
    <definedName name="DVFASW" localSheetId="40">#REF!</definedName>
    <definedName name="DVFASW" localSheetId="36">#REF!</definedName>
    <definedName name="DVFASW">#REF!</definedName>
    <definedName name="DVFHIPL" localSheetId="42">#REF!</definedName>
    <definedName name="DVFHIPL" localSheetId="48">#REF!</definedName>
    <definedName name="DVFHIPL" localSheetId="46">#REF!</definedName>
    <definedName name="DVFHIPL" localSheetId="43">#REF!</definedName>
    <definedName name="DVFHIPL" localSheetId="37">#REF!</definedName>
    <definedName name="DVFHIPL" localSheetId="38">#REF!</definedName>
    <definedName name="DVFHIPL" localSheetId="39">#REF!</definedName>
    <definedName name="DVFHIPL" localSheetId="22">#REF!</definedName>
    <definedName name="DVFHIPL" localSheetId="40">#REF!</definedName>
    <definedName name="DVFHIPL" localSheetId="36">#REF!</definedName>
    <definedName name="DVFHIPL">#REF!</definedName>
    <definedName name="DVFHTL" localSheetId="42">#REF!</definedName>
    <definedName name="DVFHTL" localSheetId="48">#REF!</definedName>
    <definedName name="DVFHTL" localSheetId="46">#REF!</definedName>
    <definedName name="DVFHTL" localSheetId="43">#REF!</definedName>
    <definedName name="DVFHTL" localSheetId="37">#REF!</definedName>
    <definedName name="DVFHTL" localSheetId="38">#REF!</definedName>
    <definedName name="DVFHTL" localSheetId="39">#REF!</definedName>
    <definedName name="DVFHTL" localSheetId="22">#REF!</definedName>
    <definedName name="DVFHTL" localSheetId="40">#REF!</definedName>
    <definedName name="DVFHTL" localSheetId="36">#REF!</definedName>
    <definedName name="DVFHTL">#REF!</definedName>
    <definedName name="DVFUFE" localSheetId="42">#REF!</definedName>
    <definedName name="DVFUFE" localSheetId="48">#REF!</definedName>
    <definedName name="DVFUFE" localSheetId="46">#REF!</definedName>
    <definedName name="DVFUFE" localSheetId="43">#REF!</definedName>
    <definedName name="DVFUFE" localSheetId="37">#REF!</definedName>
    <definedName name="DVFUFE" localSheetId="38">#REF!</definedName>
    <definedName name="DVFUFE" localSheetId="39">#REF!</definedName>
    <definedName name="DVFUFE" localSheetId="22">#REF!</definedName>
    <definedName name="DVFUFE" localSheetId="40">#REF!</definedName>
    <definedName name="DVFUFE" localSheetId="36">#REF!</definedName>
    <definedName name="DVFUFE">#REF!</definedName>
    <definedName name="DVTASW" localSheetId="42">#REF!</definedName>
    <definedName name="DVTASW" localSheetId="48">#REF!</definedName>
    <definedName name="DVTASW" localSheetId="46">#REF!</definedName>
    <definedName name="DVTASW" localSheetId="43">#REF!</definedName>
    <definedName name="DVTASW" localSheetId="37">#REF!</definedName>
    <definedName name="DVTASW" localSheetId="38">#REF!</definedName>
    <definedName name="DVTASW" localSheetId="39">#REF!</definedName>
    <definedName name="DVTASW" localSheetId="22">#REF!</definedName>
    <definedName name="DVTASW" localSheetId="40">#REF!</definedName>
    <definedName name="DVTASW" localSheetId="36">#REF!</definedName>
    <definedName name="DVTASW">#REF!</definedName>
    <definedName name="DVTHIPL" localSheetId="42">#REF!</definedName>
    <definedName name="DVTHIPL" localSheetId="48">#REF!</definedName>
    <definedName name="DVTHIPL" localSheetId="46">#REF!</definedName>
    <definedName name="DVTHIPL" localSheetId="43">#REF!</definedName>
    <definedName name="DVTHIPL" localSheetId="37">#REF!</definedName>
    <definedName name="DVTHIPL" localSheetId="38">#REF!</definedName>
    <definedName name="DVTHIPL" localSheetId="39">#REF!</definedName>
    <definedName name="DVTHIPL" localSheetId="22">#REF!</definedName>
    <definedName name="DVTHIPL" localSheetId="40">#REF!</definedName>
    <definedName name="DVTHIPL" localSheetId="36">#REF!</definedName>
    <definedName name="DVTHIPL">#REF!</definedName>
    <definedName name="DVTHTL" localSheetId="42">#REF!</definedName>
    <definedName name="DVTHTL" localSheetId="48">#REF!</definedName>
    <definedName name="DVTHTL" localSheetId="46">#REF!</definedName>
    <definedName name="DVTHTL" localSheetId="43">#REF!</definedName>
    <definedName name="DVTHTL" localSheetId="37">#REF!</definedName>
    <definedName name="DVTHTL" localSheetId="38">#REF!</definedName>
    <definedName name="DVTHTL" localSheetId="39">#REF!</definedName>
    <definedName name="DVTHTL" localSheetId="22">#REF!</definedName>
    <definedName name="DVTHTL" localSheetId="40">#REF!</definedName>
    <definedName name="DVTHTL" localSheetId="36">#REF!</definedName>
    <definedName name="DVTHTL">#REF!</definedName>
    <definedName name="DVTUFE" localSheetId="42">#REF!</definedName>
    <definedName name="DVTUFE" localSheetId="48">#REF!</definedName>
    <definedName name="DVTUFE" localSheetId="46">#REF!</definedName>
    <definedName name="DVTUFE" localSheetId="43">#REF!</definedName>
    <definedName name="DVTUFE" localSheetId="37">#REF!</definedName>
    <definedName name="DVTUFE" localSheetId="38">#REF!</definedName>
    <definedName name="DVTUFE" localSheetId="39">#REF!</definedName>
    <definedName name="DVTUFE" localSheetId="22">#REF!</definedName>
    <definedName name="DVTUFE" localSheetId="40">#REF!</definedName>
    <definedName name="DVTUFE" localSheetId="36">#REF!</definedName>
    <definedName name="DVTUFE">#REF!</definedName>
    <definedName name="dx" localSheetId="42">#REF!</definedName>
    <definedName name="dx" localSheetId="48">#REF!</definedName>
    <definedName name="dx" localSheetId="46">#REF!</definedName>
    <definedName name="dx" localSheetId="43">#REF!</definedName>
    <definedName name="dx" localSheetId="37">#REF!</definedName>
    <definedName name="dx" localSheetId="38">#REF!</definedName>
    <definedName name="dx" localSheetId="39">#REF!</definedName>
    <definedName name="dx" localSheetId="20">#REF!</definedName>
    <definedName name="dx" localSheetId="22">#REF!</definedName>
    <definedName name="dx" localSheetId="40">#REF!</definedName>
    <definedName name="dx" localSheetId="36">#REF!</definedName>
    <definedName name="dx" localSheetId="24">#REF!</definedName>
    <definedName name="dx">#REF!</definedName>
    <definedName name="E" localSheetId="42">#REF!</definedName>
    <definedName name="E" localSheetId="48">#REF!</definedName>
    <definedName name="E" localSheetId="47">#REF!</definedName>
    <definedName name="E" localSheetId="46">#REF!</definedName>
    <definedName name="E" localSheetId="43">#REF!</definedName>
    <definedName name="E" localSheetId="37">#REF!</definedName>
    <definedName name="E" localSheetId="38">#REF!</definedName>
    <definedName name="E" localSheetId="39">#REF!</definedName>
    <definedName name="E" localSheetId="20">#REF!</definedName>
    <definedName name="E" localSheetId="22">#REF!</definedName>
    <definedName name="E" localSheetId="40">#REF!</definedName>
    <definedName name="E" localSheetId="36">#REF!</definedName>
    <definedName name="E" localSheetId="24">#REF!</definedName>
    <definedName name="E">#REF!</definedName>
    <definedName name="edcba" localSheetId="42">[40]BSDOMOVS!#REF!</definedName>
    <definedName name="edcba" localSheetId="48">[40]BSDOMOVS!#REF!</definedName>
    <definedName name="edcba" localSheetId="46">[40]BSDOMOVS!#REF!</definedName>
    <definedName name="edcba" localSheetId="37">[40]BSDOMOVS!#REF!</definedName>
    <definedName name="edcba" localSheetId="38">[40]BSDOMOVS!#REF!</definedName>
    <definedName name="edcba" localSheetId="39">[40]BSDOMOVS!#REF!</definedName>
    <definedName name="edcba" localSheetId="22">[40]BSDOMOVS!#REF!</definedName>
    <definedName name="edcba" localSheetId="40">[40]BSDOMOVS!#REF!</definedName>
    <definedName name="edcba" localSheetId="36">[40]BSDOMOVS!#REF!</definedName>
    <definedName name="edcba">[40]BSDOMOVS!#REF!</definedName>
    <definedName name="EGY" localSheetId="42">#REF!</definedName>
    <definedName name="EGY" localSheetId="48">#REF!</definedName>
    <definedName name="EGY" localSheetId="46">#REF!</definedName>
    <definedName name="EGY" localSheetId="43">#REF!</definedName>
    <definedName name="EGY" localSheetId="37">#REF!</definedName>
    <definedName name="EGY" localSheetId="38">#REF!</definedName>
    <definedName name="EGY" localSheetId="39">#REF!</definedName>
    <definedName name="EGY" localSheetId="22">#REF!</definedName>
    <definedName name="EGY" localSheetId="40">#REF!</definedName>
    <definedName name="EGY" localSheetId="36">#REF!</definedName>
    <definedName name="EGY">#REF!</definedName>
    <definedName name="EI" localSheetId="42">#REF!</definedName>
    <definedName name="EI" localSheetId="48">#REF!</definedName>
    <definedName name="EI" localSheetId="46">#REF!</definedName>
    <definedName name="EI" localSheetId="43">#REF!</definedName>
    <definedName name="EI" localSheetId="37">#REF!</definedName>
    <definedName name="EI" localSheetId="38">#REF!</definedName>
    <definedName name="EI" localSheetId="39">#REF!</definedName>
    <definedName name="EI" localSheetId="22">#REF!</definedName>
    <definedName name="EI" localSheetId="40">#REF!</definedName>
    <definedName name="EI" localSheetId="36">#REF!</definedName>
    <definedName name="EI">#REF!</definedName>
    <definedName name="EILMAT" localSheetId="42">#REF!</definedName>
    <definedName name="EILMAT" localSheetId="48">#REF!</definedName>
    <definedName name="EILMAT" localSheetId="46">#REF!</definedName>
    <definedName name="EILMAT" localSheetId="43">#REF!</definedName>
    <definedName name="EILMAT" localSheetId="37">#REF!</definedName>
    <definedName name="EILMAT" localSheetId="38">#REF!</definedName>
    <definedName name="EILMAT" localSheetId="39">#REF!</definedName>
    <definedName name="EILMAT" localSheetId="22">#REF!</definedName>
    <definedName name="EILMAT" localSheetId="40">#REF!</definedName>
    <definedName name="EILMAT" localSheetId="36">#REF!</definedName>
    <definedName name="EILMAT">#REF!</definedName>
    <definedName name="EMAN" localSheetId="42">#REF!</definedName>
    <definedName name="EMAN" localSheetId="48">#REF!</definedName>
    <definedName name="EMAN" localSheetId="46">#REF!</definedName>
    <definedName name="EMAN" localSheetId="37">#REF!</definedName>
    <definedName name="EMAN" localSheetId="38">#REF!</definedName>
    <definedName name="EMAN" localSheetId="39">#REF!</definedName>
    <definedName name="EMAN" localSheetId="20">#REF!</definedName>
    <definedName name="EMAN" localSheetId="22">#REF!</definedName>
    <definedName name="EMAN" localSheetId="40">#REF!</definedName>
    <definedName name="EMAN" localSheetId="36">#REF!</definedName>
    <definedName name="EMAN" localSheetId="24">#REF!</definedName>
    <definedName name="EMAN">#REF!</definedName>
    <definedName name="End_Bal" localSheetId="42">#REF!</definedName>
    <definedName name="End_Bal" localSheetId="48">#REF!</definedName>
    <definedName name="End_Bal" localSheetId="46">#REF!</definedName>
    <definedName name="End_Bal" localSheetId="37">#REF!</definedName>
    <definedName name="End_Bal" localSheetId="38">#REF!</definedName>
    <definedName name="End_Bal" localSheetId="39">#REF!</definedName>
    <definedName name="End_Bal" localSheetId="20">#REF!</definedName>
    <definedName name="End_Bal" localSheetId="22">#REF!</definedName>
    <definedName name="End_Bal" localSheetId="40">#REF!</definedName>
    <definedName name="End_Bal" localSheetId="36">#REF!</definedName>
    <definedName name="End_Bal" localSheetId="24">#REF!</definedName>
    <definedName name="End_Bal">#REF!</definedName>
    <definedName name="EPAGE1" localSheetId="42">#REF!</definedName>
    <definedName name="EPAGE1" localSheetId="48">#REF!</definedName>
    <definedName name="EPAGE1" localSheetId="47">#REF!</definedName>
    <definedName name="EPAGE1" localSheetId="46">#REF!</definedName>
    <definedName name="EPAGE1" localSheetId="43">#REF!</definedName>
    <definedName name="EPAGE1" localSheetId="37">#REF!</definedName>
    <definedName name="EPAGE1" localSheetId="38">#REF!</definedName>
    <definedName name="EPAGE1" localSheetId="39">#REF!</definedName>
    <definedName name="EPAGE1" localSheetId="20">#REF!</definedName>
    <definedName name="EPAGE1" localSheetId="22">#REF!</definedName>
    <definedName name="EPAGE1" localSheetId="40">#REF!</definedName>
    <definedName name="EPAGE1" localSheetId="36">#REF!</definedName>
    <definedName name="EPAGE1" localSheetId="24">#REF!</definedName>
    <definedName name="EPAGE1">#REF!</definedName>
    <definedName name="Equity" localSheetId="42">#REF!</definedName>
    <definedName name="Equity" localSheetId="48">#REF!</definedName>
    <definedName name="Equity" localSheetId="46">#REF!</definedName>
    <definedName name="Equity" localSheetId="37">#REF!</definedName>
    <definedName name="Equity" localSheetId="38">#REF!</definedName>
    <definedName name="Equity" localSheetId="39">#REF!</definedName>
    <definedName name="Equity" localSheetId="20">#REF!</definedName>
    <definedName name="Equity" localSheetId="22">#REF!</definedName>
    <definedName name="Equity" localSheetId="40">#REF!</definedName>
    <definedName name="Equity" localSheetId="36">#REF!</definedName>
    <definedName name="Equity" localSheetId="24">#REF!</definedName>
    <definedName name="Equity">#REF!</definedName>
    <definedName name="Err_Add_Plus10" localSheetId="42">#REF!</definedName>
    <definedName name="Err_Add_Plus10" localSheetId="16">#REF!</definedName>
    <definedName name="Err_Add_Plus10" localSheetId="48">#REF!</definedName>
    <definedName name="Err_Add_Plus10" localSheetId="47">#REF!</definedName>
    <definedName name="Err_Add_Plus10" localSheetId="46">#REF!</definedName>
    <definedName name="Err_Add_Plus10" localSheetId="43">#REF!</definedName>
    <definedName name="Err_Add_Plus10" localSheetId="44">#REF!</definedName>
    <definedName name="Err_Add_Plus10" localSheetId="37">#REF!</definedName>
    <definedName name="Err_Add_Plus10" localSheetId="38">#REF!</definedName>
    <definedName name="Err_Add_Plus10" localSheetId="39">#REF!</definedName>
    <definedName name="Err_Add_Plus10" localSheetId="35">#REF!</definedName>
    <definedName name="Err_Add_Plus10" localSheetId="19">#REF!</definedName>
    <definedName name="Err_Add_Plus10" localSheetId="20">#REF!</definedName>
    <definedName name="Err_Add_Plus10" localSheetId="22">#REF!</definedName>
    <definedName name="Err_Add_Plus10" localSheetId="40">#REF!</definedName>
    <definedName name="Err_Add_Plus10" localSheetId="36">#REF!</definedName>
    <definedName name="Err_Add_Plus10" localSheetId="24">#REF!</definedName>
    <definedName name="Err_Add_Plus10" localSheetId="27">#REF!</definedName>
    <definedName name="Err_Add_Plus10" localSheetId="13">#REF!</definedName>
    <definedName name="Err_Add_Plus10" localSheetId="25">#REF!</definedName>
    <definedName name="Err_Add_Plus10" localSheetId="7">#REF!</definedName>
    <definedName name="Err_Add_Plus10" localSheetId="8">#REF!</definedName>
    <definedName name="Err_Add_Plus10" localSheetId="34">#REF!</definedName>
    <definedName name="Err_Add_Plus10" localSheetId="33">#REF!</definedName>
    <definedName name="Err_Add_Plus10">#REF!</definedName>
    <definedName name="Err_Box_AddSamp" localSheetId="42">#REF!</definedName>
    <definedName name="Err_Box_AddSamp" localSheetId="16">#REF!</definedName>
    <definedName name="Err_Box_AddSamp" localSheetId="48">#REF!</definedName>
    <definedName name="Err_Box_AddSamp" localSheetId="47">#REF!</definedName>
    <definedName name="Err_Box_AddSamp" localSheetId="46">#REF!</definedName>
    <definedName name="Err_Box_AddSamp" localSheetId="43">#REF!</definedName>
    <definedName name="Err_Box_AddSamp" localSheetId="44">#REF!</definedName>
    <definedName name="Err_Box_AddSamp" localSheetId="37">#REF!</definedName>
    <definedName name="Err_Box_AddSamp" localSheetId="38">#REF!</definedName>
    <definedName name="Err_Box_AddSamp" localSheetId="39">#REF!</definedName>
    <definedName name="Err_Box_AddSamp" localSheetId="35">#REF!</definedName>
    <definedName name="Err_Box_AddSamp" localSheetId="19">#REF!</definedName>
    <definedName name="Err_Box_AddSamp" localSheetId="20">#REF!</definedName>
    <definedName name="Err_Box_AddSamp" localSheetId="22">#REF!</definedName>
    <definedName name="Err_Box_AddSamp" localSheetId="40">#REF!</definedName>
    <definedName name="Err_Box_AddSamp" localSheetId="36">#REF!</definedName>
    <definedName name="Err_Box_AddSamp" localSheetId="24">#REF!</definedName>
    <definedName name="Err_Box_AddSamp" localSheetId="27">#REF!</definedName>
    <definedName name="Err_Box_AddSamp" localSheetId="13">#REF!</definedName>
    <definedName name="Err_Box_AddSamp" localSheetId="25">#REF!</definedName>
    <definedName name="Err_Box_AddSamp" localSheetId="7">#REF!</definedName>
    <definedName name="Err_Box_AddSamp" localSheetId="8">#REF!</definedName>
    <definedName name="Err_Box_AddSamp" localSheetId="34">#REF!</definedName>
    <definedName name="Err_Box_AddSamp" localSheetId="33">#REF!</definedName>
    <definedName name="Err_Box_AddSamp">#REF!</definedName>
    <definedName name="Err_Box_Rej" localSheetId="42">#REF!</definedName>
    <definedName name="Err_Box_Rej" localSheetId="16">#REF!</definedName>
    <definedName name="Err_Box_Rej" localSheetId="48">#REF!</definedName>
    <definedName name="Err_Box_Rej" localSheetId="47">#REF!</definedName>
    <definedName name="Err_Box_Rej" localSheetId="46">#REF!</definedName>
    <definedName name="Err_Box_Rej" localSheetId="43">#REF!</definedName>
    <definedName name="Err_Box_Rej" localSheetId="44">#REF!</definedName>
    <definedName name="Err_Box_Rej" localSheetId="37">#REF!</definedName>
    <definedName name="Err_Box_Rej" localSheetId="38">#REF!</definedName>
    <definedName name="Err_Box_Rej" localSheetId="39">#REF!</definedName>
    <definedName name="Err_Box_Rej" localSheetId="35">#REF!</definedName>
    <definedName name="Err_Box_Rej" localSheetId="19">#REF!</definedName>
    <definedName name="Err_Box_Rej" localSheetId="20">#REF!</definedName>
    <definedName name="Err_Box_Rej" localSheetId="22">#REF!</definedName>
    <definedName name="Err_Box_Rej" localSheetId="40">#REF!</definedName>
    <definedName name="Err_Box_Rej" localSheetId="36">#REF!</definedName>
    <definedName name="Err_Box_Rej" localSheetId="24">#REF!</definedName>
    <definedName name="Err_Box_Rej" localSheetId="27">#REF!</definedName>
    <definedName name="Err_Box_Rej" localSheetId="13">#REF!</definedName>
    <definedName name="Err_Box_Rej" localSheetId="25">#REF!</definedName>
    <definedName name="Err_Box_Rej" localSheetId="7">#REF!</definedName>
    <definedName name="Err_Box_Rej" localSheetId="8">#REF!</definedName>
    <definedName name="Err_Box_Rej" localSheetId="34">#REF!</definedName>
    <definedName name="Err_Box_Rej" localSheetId="33">#REF!</definedName>
    <definedName name="Err_Box_Rej">#REF!</definedName>
    <definedName name="Err_CellComments" localSheetId="42">#REF!</definedName>
    <definedName name="Err_CellComments" localSheetId="16">#REF!</definedName>
    <definedName name="Err_CellComments" localSheetId="48">#REF!</definedName>
    <definedName name="Err_CellComments" localSheetId="47">#REF!</definedName>
    <definedName name="Err_CellComments" localSheetId="46">#REF!</definedName>
    <definedName name="Err_CellComments" localSheetId="43">#REF!</definedName>
    <definedName name="Err_CellComments" localSheetId="44">#REF!</definedName>
    <definedName name="Err_CellComments" localSheetId="37">#REF!</definedName>
    <definedName name="Err_CellComments" localSheetId="38">#REF!</definedName>
    <definedName name="Err_CellComments" localSheetId="39">#REF!</definedName>
    <definedName name="Err_CellComments" localSheetId="35">#REF!</definedName>
    <definedName name="Err_CellComments" localSheetId="19">#REF!</definedName>
    <definedName name="Err_CellComments" localSheetId="20">#REF!</definedName>
    <definedName name="Err_CellComments" localSheetId="22">#REF!</definedName>
    <definedName name="Err_CellComments" localSheetId="40">#REF!</definedName>
    <definedName name="Err_CellComments" localSheetId="36">#REF!</definedName>
    <definedName name="Err_CellComments" localSheetId="24">#REF!</definedName>
    <definedName name="Err_CellComments" localSheetId="27">#REF!</definedName>
    <definedName name="Err_CellComments" localSheetId="13">#REF!</definedName>
    <definedName name="Err_CellComments" localSheetId="25">#REF!</definedName>
    <definedName name="Err_CellComments" localSheetId="7">#REF!</definedName>
    <definedName name="Err_CellComments" localSheetId="8">#REF!</definedName>
    <definedName name="Err_CellComments" localSheetId="34">#REF!</definedName>
    <definedName name="Err_CellComments" localSheetId="33">#REF!</definedName>
    <definedName name="Err_CellComments">#REF!</definedName>
    <definedName name="Err_Date_Check" localSheetId="42">#REF!</definedName>
    <definedName name="Err_Date_Check" localSheetId="16">#REF!</definedName>
    <definedName name="Err_Date_Check" localSheetId="48">#REF!</definedName>
    <definedName name="Err_Date_Check" localSheetId="47">#REF!</definedName>
    <definedName name="Err_Date_Check" localSheetId="46">#REF!</definedName>
    <definedName name="Err_Date_Check" localSheetId="43">#REF!</definedName>
    <definedName name="Err_Date_Check" localSheetId="44">#REF!</definedName>
    <definedName name="Err_Date_Check" localSheetId="37">#REF!</definedName>
    <definedName name="Err_Date_Check" localSheetId="38">#REF!</definedName>
    <definedName name="Err_Date_Check" localSheetId="39">#REF!</definedName>
    <definedName name="Err_Date_Check" localSheetId="35">#REF!</definedName>
    <definedName name="Err_Date_Check" localSheetId="19">#REF!</definedName>
    <definedName name="Err_Date_Check" localSheetId="20">#REF!</definedName>
    <definedName name="Err_Date_Check" localSheetId="22">#REF!</definedName>
    <definedName name="Err_Date_Check" localSheetId="40">#REF!</definedName>
    <definedName name="Err_Date_Check" localSheetId="36">#REF!</definedName>
    <definedName name="Err_Date_Check" localSheetId="24">#REF!</definedName>
    <definedName name="Err_Date_Check" localSheetId="27">#REF!</definedName>
    <definedName name="Err_Date_Check" localSheetId="13">#REF!</definedName>
    <definedName name="Err_Date_Check" localSheetId="25">#REF!</definedName>
    <definedName name="Err_Date_Check" localSheetId="7">#REF!</definedName>
    <definedName name="Err_Date_Check" localSheetId="8">#REF!</definedName>
    <definedName name="Err_Date_Check" localSheetId="34">#REF!</definedName>
    <definedName name="Err_Date_Check" localSheetId="33">#REF!</definedName>
    <definedName name="Err_Date_Check">#REF!</definedName>
    <definedName name="Err_Date_Numb" localSheetId="42">#REF!</definedName>
    <definedName name="Err_Date_Numb" localSheetId="16">#REF!</definedName>
    <definedName name="Err_Date_Numb" localSheetId="48">#REF!</definedName>
    <definedName name="Err_Date_Numb" localSheetId="47">#REF!</definedName>
    <definedName name="Err_Date_Numb" localSheetId="46">#REF!</definedName>
    <definedName name="Err_Date_Numb" localSheetId="43">#REF!</definedName>
    <definedName name="Err_Date_Numb" localSheetId="44">#REF!</definedName>
    <definedName name="Err_Date_Numb" localSheetId="37">#REF!</definedName>
    <definedName name="Err_Date_Numb" localSheetId="38">#REF!</definedName>
    <definedName name="Err_Date_Numb" localSheetId="39">#REF!</definedName>
    <definedName name="Err_Date_Numb" localSheetId="35">#REF!</definedName>
    <definedName name="Err_Date_Numb" localSheetId="19">#REF!</definedName>
    <definedName name="Err_Date_Numb" localSheetId="20">#REF!</definedName>
    <definedName name="Err_Date_Numb" localSheetId="22">#REF!</definedName>
    <definedName name="Err_Date_Numb" localSheetId="40">#REF!</definedName>
    <definedName name="Err_Date_Numb" localSheetId="36">#REF!</definedName>
    <definedName name="Err_Date_Numb" localSheetId="24">#REF!</definedName>
    <definedName name="Err_Date_Numb" localSheetId="27">#REF!</definedName>
    <definedName name="Err_Date_Numb" localSheetId="13">#REF!</definedName>
    <definedName name="Err_Date_Numb" localSheetId="25">#REF!</definedName>
    <definedName name="Err_Date_Numb" localSheetId="7">#REF!</definedName>
    <definedName name="Err_Date_Numb" localSheetId="8">#REF!</definedName>
    <definedName name="Err_Date_Numb" localSheetId="34">#REF!</definedName>
    <definedName name="Err_Date_Numb" localSheetId="33">#REF!</definedName>
    <definedName name="Err_Date_Numb">#REF!</definedName>
    <definedName name="Err_Date_Today" localSheetId="42">#REF!</definedName>
    <definedName name="Err_Date_Today" localSheetId="16">#REF!</definedName>
    <definedName name="Err_Date_Today" localSheetId="48">#REF!</definedName>
    <definedName name="Err_Date_Today" localSheetId="47">#REF!</definedName>
    <definedName name="Err_Date_Today" localSheetId="46">#REF!</definedName>
    <definedName name="Err_Date_Today" localSheetId="43">#REF!</definedName>
    <definedName name="Err_Date_Today" localSheetId="44">#REF!</definedName>
    <definedName name="Err_Date_Today" localSheetId="37">#REF!</definedName>
    <definedName name="Err_Date_Today" localSheetId="38">#REF!</definedName>
    <definedName name="Err_Date_Today" localSheetId="39">#REF!</definedName>
    <definedName name="Err_Date_Today" localSheetId="35">#REF!</definedName>
    <definedName name="Err_Date_Today" localSheetId="19">#REF!</definedName>
    <definedName name="Err_Date_Today" localSheetId="20">#REF!</definedName>
    <definedName name="Err_Date_Today" localSheetId="22">#REF!</definedName>
    <definedName name="Err_Date_Today" localSheetId="40">#REF!</definedName>
    <definedName name="Err_Date_Today" localSheetId="36">#REF!</definedName>
    <definedName name="Err_Date_Today" localSheetId="24">#REF!</definedName>
    <definedName name="Err_Date_Today" localSheetId="27">#REF!</definedName>
    <definedName name="Err_Date_Today" localSheetId="13">#REF!</definedName>
    <definedName name="Err_Date_Today" localSheetId="25">#REF!</definedName>
    <definedName name="Err_Date_Today" localSheetId="7">#REF!</definedName>
    <definedName name="Err_Date_Today" localSheetId="8">#REF!</definedName>
    <definedName name="Err_Date_Today" localSheetId="34">#REF!</definedName>
    <definedName name="Err_Date_Today" localSheetId="33">#REF!</definedName>
    <definedName name="Err_Date_Today">#REF!</definedName>
    <definedName name="Err_Empty" localSheetId="42">#REF!</definedName>
    <definedName name="Err_Empty" localSheetId="16">#REF!</definedName>
    <definedName name="Err_Empty" localSheetId="48">#REF!</definedName>
    <definedName name="Err_Empty" localSheetId="47">#REF!</definedName>
    <definedName name="Err_Empty" localSheetId="46">#REF!</definedName>
    <definedName name="Err_Empty" localSheetId="43">#REF!</definedName>
    <definedName name="Err_Empty" localSheetId="44">#REF!</definedName>
    <definedName name="Err_Empty" localSheetId="37">#REF!</definedName>
    <definedName name="Err_Empty" localSheetId="38">#REF!</definedName>
    <definedName name="Err_Empty" localSheetId="39">#REF!</definedName>
    <definedName name="Err_Empty" localSheetId="35">#REF!</definedName>
    <definedName name="Err_Empty" localSheetId="19">#REF!</definedName>
    <definedName name="Err_Empty" localSheetId="20">#REF!</definedName>
    <definedName name="Err_Empty" localSheetId="22">#REF!</definedName>
    <definedName name="Err_Empty" localSheetId="40">#REF!</definedName>
    <definedName name="Err_Empty" localSheetId="36">#REF!</definedName>
    <definedName name="Err_Empty" localSheetId="24">#REF!</definedName>
    <definedName name="Err_Empty" localSheetId="27">#REF!</definedName>
    <definedName name="Err_Empty" localSheetId="13">#REF!</definedName>
    <definedName name="Err_Empty" localSheetId="25">#REF!</definedName>
    <definedName name="Err_Empty" localSheetId="7">#REF!</definedName>
    <definedName name="Err_Empty" localSheetId="8">#REF!</definedName>
    <definedName name="Err_Empty" localSheetId="34">#REF!</definedName>
    <definedName name="Err_Empty" localSheetId="33">#REF!</definedName>
    <definedName name="Err_Empty">#REF!</definedName>
    <definedName name="Err_Eval_Blank" localSheetId="42">#REF!</definedName>
    <definedName name="Err_Eval_Blank" localSheetId="16">#REF!</definedName>
    <definedName name="Err_Eval_Blank" localSheetId="48">#REF!</definedName>
    <definedName name="Err_Eval_Blank" localSheetId="47">#REF!</definedName>
    <definedName name="Err_Eval_Blank" localSheetId="46">#REF!</definedName>
    <definedName name="Err_Eval_Blank" localSheetId="43">#REF!</definedName>
    <definedName name="Err_Eval_Blank" localSheetId="44">#REF!</definedName>
    <definedName name="Err_Eval_Blank" localSheetId="37">#REF!</definedName>
    <definedName name="Err_Eval_Blank" localSheetId="38">#REF!</definedName>
    <definedName name="Err_Eval_Blank" localSheetId="39">#REF!</definedName>
    <definedName name="Err_Eval_Blank" localSheetId="35">#REF!</definedName>
    <definedName name="Err_Eval_Blank" localSheetId="19">#REF!</definedName>
    <definedName name="Err_Eval_Blank" localSheetId="20">#REF!</definedName>
    <definedName name="Err_Eval_Blank" localSheetId="22">#REF!</definedName>
    <definedName name="Err_Eval_Blank" localSheetId="40">#REF!</definedName>
    <definedName name="Err_Eval_Blank" localSheetId="36">#REF!</definedName>
    <definedName name="Err_Eval_Blank" localSheetId="24">#REF!</definedName>
    <definedName name="Err_Eval_Blank" localSheetId="27">#REF!</definedName>
    <definedName name="Err_Eval_Blank" localSheetId="13">#REF!</definedName>
    <definedName name="Err_Eval_Blank" localSheetId="25">#REF!</definedName>
    <definedName name="Err_Eval_Blank" localSheetId="7">#REF!</definedName>
    <definedName name="Err_Eval_Blank" localSheetId="8">#REF!</definedName>
    <definedName name="Err_Eval_Blank" localSheetId="34">#REF!</definedName>
    <definedName name="Err_Eval_Blank" localSheetId="33">#REF!</definedName>
    <definedName name="Err_Eval_Blank">#REF!</definedName>
    <definedName name="Err_Fail_Verbiage" localSheetId="42">#REF!</definedName>
    <definedName name="Err_Fail_Verbiage" localSheetId="16">#REF!</definedName>
    <definedName name="Err_Fail_Verbiage" localSheetId="48">#REF!</definedName>
    <definedName name="Err_Fail_Verbiage" localSheetId="47">#REF!</definedName>
    <definedName name="Err_Fail_Verbiage" localSheetId="46">#REF!</definedName>
    <definedName name="Err_Fail_Verbiage" localSheetId="43">#REF!</definedName>
    <definedName name="Err_Fail_Verbiage" localSheetId="44">#REF!</definedName>
    <definedName name="Err_Fail_Verbiage" localSheetId="37">#REF!</definedName>
    <definedName name="Err_Fail_Verbiage" localSheetId="38">#REF!</definedName>
    <definedName name="Err_Fail_Verbiage" localSheetId="39">#REF!</definedName>
    <definedName name="Err_Fail_Verbiage" localSheetId="35">#REF!</definedName>
    <definedName name="Err_Fail_Verbiage" localSheetId="19">#REF!</definedName>
    <definedName name="Err_Fail_Verbiage" localSheetId="20">#REF!</definedName>
    <definedName name="Err_Fail_Verbiage" localSheetId="22">#REF!</definedName>
    <definedName name="Err_Fail_Verbiage" localSheetId="40">#REF!</definedName>
    <definedName name="Err_Fail_Verbiage" localSheetId="36">#REF!</definedName>
    <definedName name="Err_Fail_Verbiage" localSheetId="24">#REF!</definedName>
    <definedName name="Err_Fail_Verbiage" localSheetId="27">#REF!</definedName>
    <definedName name="Err_Fail_Verbiage" localSheetId="13">#REF!</definedName>
    <definedName name="Err_Fail_Verbiage" localSheetId="25">#REF!</definedName>
    <definedName name="Err_Fail_Verbiage" localSheetId="7">#REF!</definedName>
    <definedName name="Err_Fail_Verbiage" localSheetId="8">#REF!</definedName>
    <definedName name="Err_Fail_Verbiage" localSheetId="34">#REF!</definedName>
    <definedName name="Err_Fail_Verbiage" localSheetId="33">#REF!</definedName>
    <definedName name="Err_Fail_Verbiage">#REF!</definedName>
    <definedName name="Err_InfoCheck" localSheetId="42">#REF!</definedName>
    <definedName name="Err_InfoCheck" localSheetId="16">#REF!</definedName>
    <definedName name="Err_InfoCheck" localSheetId="48">#REF!</definedName>
    <definedName name="Err_InfoCheck" localSheetId="47">#REF!</definedName>
    <definedName name="Err_InfoCheck" localSheetId="46">#REF!</definedName>
    <definedName name="Err_InfoCheck" localSheetId="43">#REF!</definedName>
    <definedName name="Err_InfoCheck" localSheetId="44">#REF!</definedName>
    <definedName name="Err_InfoCheck" localSheetId="37">#REF!</definedName>
    <definedName name="Err_InfoCheck" localSheetId="38">#REF!</definedName>
    <definedName name="Err_InfoCheck" localSheetId="39">#REF!</definedName>
    <definedName name="Err_InfoCheck" localSheetId="35">#REF!</definedName>
    <definedName name="Err_InfoCheck" localSheetId="19">#REF!</definedName>
    <definedName name="Err_InfoCheck" localSheetId="20">#REF!</definedName>
    <definedName name="Err_InfoCheck" localSheetId="22">#REF!</definedName>
    <definedName name="Err_InfoCheck" localSheetId="40">#REF!</definedName>
    <definedName name="Err_InfoCheck" localSheetId="36">#REF!</definedName>
    <definedName name="Err_InfoCheck" localSheetId="24">#REF!</definedName>
    <definedName name="Err_InfoCheck" localSheetId="27">#REF!</definedName>
    <definedName name="Err_InfoCheck" localSheetId="13">#REF!</definedName>
    <definedName name="Err_InfoCheck" localSheetId="25">#REF!</definedName>
    <definedName name="Err_InfoCheck" localSheetId="7">#REF!</definedName>
    <definedName name="Err_InfoCheck" localSheetId="8">#REF!</definedName>
    <definedName name="Err_InfoCheck" localSheetId="34">#REF!</definedName>
    <definedName name="Err_InfoCheck" localSheetId="33">#REF!</definedName>
    <definedName name="Err_InfoCheck">#REF!</definedName>
    <definedName name="Err_NotesBox" localSheetId="42">#REF!</definedName>
    <definedName name="Err_NotesBox" localSheetId="16">#REF!</definedName>
    <definedName name="Err_NotesBox" localSheetId="48">#REF!</definedName>
    <definedName name="Err_NotesBox" localSheetId="47">#REF!</definedName>
    <definedName name="Err_NotesBox" localSheetId="46">#REF!</definedName>
    <definedName name="Err_NotesBox" localSheetId="43">#REF!</definedName>
    <definedName name="Err_NotesBox" localSheetId="44">#REF!</definedName>
    <definedName name="Err_NotesBox" localSheetId="37">#REF!</definedName>
    <definedName name="Err_NotesBox" localSheetId="38">#REF!</definedName>
    <definedName name="Err_NotesBox" localSheetId="39">#REF!</definedName>
    <definedName name="Err_NotesBox" localSheetId="35">#REF!</definedName>
    <definedName name="Err_NotesBox" localSheetId="19">#REF!</definedName>
    <definedName name="Err_NotesBox" localSheetId="20">#REF!</definedName>
    <definedName name="Err_NotesBox" localSheetId="22">#REF!</definedName>
    <definedName name="Err_NotesBox" localSheetId="40">#REF!</definedName>
    <definedName name="Err_NotesBox" localSheetId="36">#REF!</definedName>
    <definedName name="Err_NotesBox" localSheetId="24">#REF!</definedName>
    <definedName name="Err_NotesBox" localSheetId="27">#REF!</definedName>
    <definedName name="Err_NotesBox" localSheetId="13">#REF!</definedName>
    <definedName name="Err_NotesBox" localSheetId="25">#REF!</definedName>
    <definedName name="Err_NotesBox" localSheetId="7">#REF!</definedName>
    <definedName name="Err_NotesBox" localSheetId="8">#REF!</definedName>
    <definedName name="Err_NotesBox" localSheetId="34">#REF!</definedName>
    <definedName name="Err_NotesBox" localSheetId="33">#REF!</definedName>
    <definedName name="Err_NotesBox">#REF!</definedName>
    <definedName name="Err_Rand_1" localSheetId="42">#REF!</definedName>
    <definedName name="Err_Rand_1" localSheetId="16">#REF!</definedName>
    <definedName name="Err_Rand_1" localSheetId="48">#REF!</definedName>
    <definedName name="Err_Rand_1" localSheetId="47">#REF!</definedName>
    <definedName name="Err_Rand_1" localSheetId="46">#REF!</definedName>
    <definedName name="Err_Rand_1" localSheetId="43">#REF!</definedName>
    <definedName name="Err_Rand_1" localSheetId="44">#REF!</definedName>
    <definedName name="Err_Rand_1" localSheetId="37">#REF!</definedName>
    <definedName name="Err_Rand_1" localSheetId="38">#REF!</definedName>
    <definedName name="Err_Rand_1" localSheetId="39">#REF!</definedName>
    <definedName name="Err_Rand_1" localSheetId="35">#REF!</definedName>
    <definedName name="Err_Rand_1" localSheetId="19">#REF!</definedName>
    <definedName name="Err_Rand_1" localSheetId="20">#REF!</definedName>
    <definedName name="Err_Rand_1" localSheetId="22">#REF!</definedName>
    <definedName name="Err_Rand_1" localSheetId="40">#REF!</definedName>
    <definedName name="Err_Rand_1" localSheetId="36">#REF!</definedName>
    <definedName name="Err_Rand_1" localSheetId="24">#REF!</definedName>
    <definedName name="Err_Rand_1" localSheetId="27">#REF!</definedName>
    <definedName name="Err_Rand_1" localSheetId="13">#REF!</definedName>
    <definedName name="Err_Rand_1" localSheetId="25">#REF!</definedName>
    <definedName name="Err_Rand_1" localSheetId="7">#REF!</definedName>
    <definedName name="Err_Rand_1" localSheetId="8">#REF!</definedName>
    <definedName name="Err_Rand_1" localSheetId="34">#REF!</definedName>
    <definedName name="Err_Rand_1" localSheetId="33">#REF!</definedName>
    <definedName name="Err_Rand_1">#REF!</definedName>
    <definedName name="Err_Random" localSheetId="42">#REF!</definedName>
    <definedName name="Err_Random" localSheetId="16">#REF!</definedName>
    <definedName name="Err_Random" localSheetId="48">#REF!</definedName>
    <definedName name="Err_Random" localSheetId="47">#REF!</definedName>
    <definedName name="Err_Random" localSheetId="46">#REF!</definedName>
    <definedName name="Err_Random" localSheetId="43">#REF!</definedName>
    <definedName name="Err_Random" localSheetId="44">#REF!</definedName>
    <definedName name="Err_Random" localSheetId="37">#REF!</definedName>
    <definedName name="Err_Random" localSheetId="38">#REF!</definedName>
    <definedName name="Err_Random" localSheetId="39">#REF!</definedName>
    <definedName name="Err_Random" localSheetId="35">#REF!</definedName>
    <definedName name="Err_Random" localSheetId="19">#REF!</definedName>
    <definedName name="Err_Random" localSheetId="20">#REF!</definedName>
    <definedName name="Err_Random" localSheetId="22">#REF!</definedName>
    <definedName name="Err_Random" localSheetId="40">#REF!</definedName>
    <definedName name="Err_Random" localSheetId="36">#REF!</definedName>
    <definedName name="Err_Random" localSheetId="24">#REF!</definedName>
    <definedName name="Err_Random" localSheetId="27">#REF!</definedName>
    <definedName name="Err_Random" localSheetId="13">#REF!</definedName>
    <definedName name="Err_Random" localSheetId="25">#REF!</definedName>
    <definedName name="Err_Random" localSheetId="7">#REF!</definedName>
    <definedName name="Err_Random" localSheetId="8">#REF!</definedName>
    <definedName name="Err_Random" localSheetId="34">#REF!</definedName>
    <definedName name="Err_Random" localSheetId="33">#REF!</definedName>
    <definedName name="Err_Random">#REF!</definedName>
    <definedName name="Err_SampErr" localSheetId="42">#REF!</definedName>
    <definedName name="Err_SampErr" localSheetId="16">#REF!</definedName>
    <definedName name="Err_SampErr" localSheetId="48">#REF!</definedName>
    <definedName name="Err_SampErr" localSheetId="47">#REF!</definedName>
    <definedName name="Err_SampErr" localSheetId="46">#REF!</definedName>
    <definedName name="Err_SampErr" localSheetId="43">#REF!</definedName>
    <definedName name="Err_SampErr" localSheetId="44">#REF!</definedName>
    <definedName name="Err_SampErr" localSheetId="37">#REF!</definedName>
    <definedName name="Err_SampErr" localSheetId="38">#REF!</definedName>
    <definedName name="Err_SampErr" localSheetId="39">#REF!</definedName>
    <definedName name="Err_SampErr" localSheetId="35">#REF!</definedName>
    <definedName name="Err_SampErr" localSheetId="19">#REF!</definedName>
    <definedName name="Err_SampErr" localSheetId="20">#REF!</definedName>
    <definedName name="Err_SampErr" localSheetId="22">#REF!</definedName>
    <definedName name="Err_SampErr" localSheetId="40">#REF!</definedName>
    <definedName name="Err_SampErr" localSheetId="36">#REF!</definedName>
    <definedName name="Err_SampErr" localSheetId="24">#REF!</definedName>
    <definedName name="Err_SampErr" localSheetId="27">#REF!</definedName>
    <definedName name="Err_SampErr" localSheetId="13">#REF!</definedName>
    <definedName name="Err_SampErr" localSheetId="25">#REF!</definedName>
    <definedName name="Err_SampErr" localSheetId="7">#REF!</definedName>
    <definedName name="Err_SampErr" localSheetId="8">#REF!</definedName>
    <definedName name="Err_SampErr" localSheetId="34">#REF!</definedName>
    <definedName name="Err_SampErr" localSheetId="33">#REF!</definedName>
    <definedName name="Err_SampErr">#REF!</definedName>
    <definedName name="Err_StopCode" localSheetId="42">#REF!</definedName>
    <definedName name="Err_StopCode" localSheetId="16">#REF!</definedName>
    <definedName name="Err_StopCode" localSheetId="48">#REF!</definedName>
    <definedName name="Err_StopCode" localSheetId="47">#REF!</definedName>
    <definedName name="Err_StopCode" localSheetId="46">#REF!</definedName>
    <definedName name="Err_StopCode" localSheetId="43">#REF!</definedName>
    <definedName name="Err_StopCode" localSheetId="44">#REF!</definedName>
    <definedName name="Err_StopCode" localSheetId="37">#REF!</definedName>
    <definedName name="Err_StopCode" localSheetId="38">#REF!</definedName>
    <definedName name="Err_StopCode" localSheetId="39">#REF!</definedName>
    <definedName name="Err_StopCode" localSheetId="35">#REF!</definedName>
    <definedName name="Err_StopCode" localSheetId="19">#REF!</definedName>
    <definedName name="Err_StopCode" localSheetId="20">#REF!</definedName>
    <definedName name="Err_StopCode" localSheetId="22">#REF!</definedName>
    <definedName name="Err_StopCode" localSheetId="40">#REF!</definedName>
    <definedName name="Err_StopCode" localSheetId="36">#REF!</definedName>
    <definedName name="Err_StopCode" localSheetId="24">#REF!</definedName>
    <definedName name="Err_StopCode" localSheetId="27">#REF!</definedName>
    <definedName name="Err_StopCode" localSheetId="13">#REF!</definedName>
    <definedName name="Err_StopCode" localSheetId="25">#REF!</definedName>
    <definedName name="Err_StopCode" localSheetId="7">#REF!</definedName>
    <definedName name="Err_StopCode" localSheetId="8">#REF!</definedName>
    <definedName name="Err_StopCode" localSheetId="34">#REF!</definedName>
    <definedName name="Err_StopCode" localSheetId="33">#REF!</definedName>
    <definedName name="Err_StopCode">#REF!</definedName>
    <definedName name="EU" localSheetId="42">#REF!</definedName>
    <definedName name="EU" localSheetId="48">#REF!</definedName>
    <definedName name="EU" localSheetId="46">#REF!</definedName>
    <definedName name="EU" localSheetId="37">#REF!</definedName>
    <definedName name="EU" localSheetId="38">#REF!</definedName>
    <definedName name="EU" localSheetId="39">#REF!</definedName>
    <definedName name="EU" localSheetId="20">#REF!</definedName>
    <definedName name="EU" localSheetId="22">#REF!</definedName>
    <definedName name="EU" localSheetId="40">#REF!</definedName>
    <definedName name="EU" localSheetId="36">#REF!</definedName>
    <definedName name="EU" localSheetId="24">#REF!</definedName>
    <definedName name="EU">#REF!</definedName>
    <definedName name="Eval_btn" localSheetId="42">#REF!</definedName>
    <definedName name="Eval_btn" localSheetId="16">#REF!</definedName>
    <definedName name="Eval_btn" localSheetId="48">#REF!</definedName>
    <definedName name="Eval_btn" localSheetId="47">#REF!</definedName>
    <definedName name="Eval_btn" localSheetId="46">#REF!</definedName>
    <definedName name="Eval_btn" localSheetId="43">#REF!</definedName>
    <definedName name="Eval_btn" localSheetId="44">#REF!</definedName>
    <definedName name="Eval_btn" localSheetId="37">#REF!</definedName>
    <definedName name="Eval_btn" localSheetId="38">#REF!</definedName>
    <definedName name="Eval_btn" localSheetId="39">#REF!</definedName>
    <definedName name="Eval_btn" localSheetId="35">#REF!</definedName>
    <definedName name="Eval_btn" localSheetId="19">#REF!</definedName>
    <definedName name="Eval_btn" localSheetId="20">#REF!</definedName>
    <definedName name="Eval_btn" localSheetId="22">#REF!</definedName>
    <definedName name="Eval_btn" localSheetId="40">#REF!</definedName>
    <definedName name="Eval_btn" localSheetId="36">#REF!</definedName>
    <definedName name="Eval_btn" localSheetId="24">#REF!</definedName>
    <definedName name="Eval_btn" localSheetId="27">#REF!</definedName>
    <definedName name="Eval_btn" localSheetId="13">#REF!</definedName>
    <definedName name="Eval_btn" localSheetId="25">#REF!</definedName>
    <definedName name="Eval_btn" localSheetId="7">#REF!</definedName>
    <definedName name="Eval_btn" localSheetId="8">#REF!</definedName>
    <definedName name="Eval_btn" localSheetId="34">#REF!</definedName>
    <definedName name="Eval_btn" localSheetId="33">#REF!</definedName>
    <definedName name="Eval_btn">#REF!</definedName>
    <definedName name="Eval_btn_Ans" localSheetId="42">#REF!</definedName>
    <definedName name="Eval_btn_Ans" localSheetId="16">#REF!</definedName>
    <definedName name="Eval_btn_Ans" localSheetId="48">#REF!</definedName>
    <definedName name="Eval_btn_Ans" localSheetId="47">#REF!</definedName>
    <definedName name="Eval_btn_Ans" localSheetId="46">#REF!</definedName>
    <definedName name="Eval_btn_Ans" localSheetId="43">#REF!</definedName>
    <definedName name="Eval_btn_Ans" localSheetId="44">#REF!</definedName>
    <definedName name="Eval_btn_Ans" localSheetId="37">#REF!</definedName>
    <definedName name="Eval_btn_Ans" localSheetId="38">#REF!</definedName>
    <definedName name="Eval_btn_Ans" localSheetId="39">#REF!</definedName>
    <definedName name="Eval_btn_Ans" localSheetId="35">#REF!</definedName>
    <definedName name="Eval_btn_Ans" localSheetId="19">#REF!</definedName>
    <definedName name="Eval_btn_Ans" localSheetId="20">#REF!</definedName>
    <definedName name="Eval_btn_Ans" localSheetId="22">#REF!</definedName>
    <definedName name="Eval_btn_Ans" localSheetId="40">#REF!</definedName>
    <definedName name="Eval_btn_Ans" localSheetId="36">#REF!</definedName>
    <definedName name="Eval_btn_Ans" localSheetId="24">#REF!</definedName>
    <definedName name="Eval_btn_Ans" localSheetId="27">#REF!</definedName>
    <definedName name="Eval_btn_Ans" localSheetId="13">#REF!</definedName>
    <definedName name="Eval_btn_Ans" localSheetId="25">#REF!</definedName>
    <definedName name="Eval_btn_Ans" localSheetId="7">#REF!</definedName>
    <definedName name="Eval_btn_Ans" localSheetId="8">#REF!</definedName>
    <definedName name="Eval_btn_Ans" localSheetId="34">#REF!</definedName>
    <definedName name="Eval_btn_Ans" localSheetId="33">#REF!</definedName>
    <definedName name="Eval_btn_Ans">#REF!</definedName>
    <definedName name="Eval_MR" localSheetId="42">#REF!</definedName>
    <definedName name="Eval_MR" localSheetId="16">#REF!</definedName>
    <definedName name="Eval_MR" localSheetId="48">#REF!</definedName>
    <definedName name="Eval_MR" localSheetId="47">#REF!</definedName>
    <definedName name="Eval_MR" localSheetId="46">#REF!</definedName>
    <definedName name="Eval_MR" localSheetId="43">#REF!</definedName>
    <definedName name="Eval_MR" localSheetId="44">#REF!</definedName>
    <definedName name="Eval_MR" localSheetId="37">#REF!</definedName>
    <definedName name="Eval_MR" localSheetId="38">#REF!</definedName>
    <definedName name="Eval_MR" localSheetId="39">#REF!</definedName>
    <definedName name="Eval_MR" localSheetId="35">#REF!</definedName>
    <definedName name="Eval_MR" localSheetId="19">#REF!</definedName>
    <definedName name="Eval_MR" localSheetId="20">#REF!</definedName>
    <definedName name="Eval_MR" localSheetId="22">#REF!</definedName>
    <definedName name="Eval_MR" localSheetId="40">#REF!</definedName>
    <definedName name="Eval_MR" localSheetId="36">#REF!</definedName>
    <definedName name="Eval_MR" localSheetId="24">#REF!</definedName>
    <definedName name="Eval_MR" localSheetId="27">#REF!</definedName>
    <definedName name="Eval_MR" localSheetId="13">#REF!</definedName>
    <definedName name="Eval_MR" localSheetId="25">#REF!</definedName>
    <definedName name="Eval_MR" localSheetId="7">#REF!</definedName>
    <definedName name="Eval_MR" localSheetId="8">#REF!</definedName>
    <definedName name="Eval_MR" localSheetId="34">#REF!</definedName>
    <definedName name="Eval_MR" localSheetId="33">#REF!</definedName>
    <definedName name="Eval_MR">#REF!</definedName>
    <definedName name="Eval_Targ_T" localSheetId="42">#REF!</definedName>
    <definedName name="Eval_Targ_T" localSheetId="16">#REF!</definedName>
    <definedName name="Eval_Targ_T" localSheetId="48">#REF!</definedName>
    <definedName name="Eval_Targ_T" localSheetId="47">#REF!</definedName>
    <definedName name="Eval_Targ_T" localSheetId="46">#REF!</definedName>
    <definedName name="Eval_Targ_T" localSheetId="43">#REF!</definedName>
    <definedName name="Eval_Targ_T" localSheetId="44">#REF!</definedName>
    <definedName name="Eval_Targ_T" localSheetId="37">#REF!</definedName>
    <definedName name="Eval_Targ_T" localSheetId="38">#REF!</definedName>
    <definedName name="Eval_Targ_T" localSheetId="39">#REF!</definedName>
    <definedName name="Eval_Targ_T" localSheetId="35">#REF!</definedName>
    <definedName name="Eval_Targ_T" localSheetId="19">#REF!</definedName>
    <definedName name="Eval_Targ_T" localSheetId="20">#REF!</definedName>
    <definedName name="Eval_Targ_T" localSheetId="22">#REF!</definedName>
    <definedName name="Eval_Targ_T" localSheetId="40">#REF!</definedName>
    <definedName name="Eval_Targ_T" localSheetId="36">#REF!</definedName>
    <definedName name="Eval_Targ_T" localSheetId="24">#REF!</definedName>
    <definedName name="Eval_Targ_T" localSheetId="27">#REF!</definedName>
    <definedName name="Eval_Targ_T" localSheetId="13">#REF!</definedName>
    <definedName name="Eval_Targ_T" localSheetId="25">#REF!</definedName>
    <definedName name="Eval_Targ_T" localSheetId="7">#REF!</definedName>
    <definedName name="Eval_Targ_T" localSheetId="8">#REF!</definedName>
    <definedName name="Eval_Targ_T" localSheetId="34">#REF!</definedName>
    <definedName name="Eval_Targ_T" localSheetId="33">#REF!</definedName>
    <definedName name="Eval_Targ_T">#REF!</definedName>
    <definedName name="Eval_Text" localSheetId="42">#REF!</definedName>
    <definedName name="Eval_Text" localSheetId="16">#REF!</definedName>
    <definedName name="Eval_Text" localSheetId="48">#REF!</definedName>
    <definedName name="Eval_Text" localSheetId="47">#REF!</definedName>
    <definedName name="Eval_Text" localSheetId="46">#REF!</definedName>
    <definedName name="Eval_Text" localSheetId="43">#REF!</definedName>
    <definedName name="Eval_Text" localSheetId="44">#REF!</definedName>
    <definedName name="Eval_Text" localSheetId="37">#REF!</definedName>
    <definedName name="Eval_Text" localSheetId="38">#REF!</definedName>
    <definedName name="Eval_Text" localSheetId="39">#REF!</definedName>
    <definedName name="Eval_Text" localSheetId="35">#REF!</definedName>
    <definedName name="Eval_Text" localSheetId="19">#REF!</definedName>
    <definedName name="Eval_Text" localSheetId="20">#REF!</definedName>
    <definedName name="Eval_Text" localSheetId="22">#REF!</definedName>
    <definedName name="Eval_Text" localSheetId="40">#REF!</definedName>
    <definedName name="Eval_Text" localSheetId="36">#REF!</definedName>
    <definedName name="Eval_Text" localSheetId="24">#REF!</definedName>
    <definedName name="Eval_Text" localSheetId="27">#REF!</definedName>
    <definedName name="Eval_Text" localSheetId="13">#REF!</definedName>
    <definedName name="Eval_Text" localSheetId="25">#REF!</definedName>
    <definedName name="Eval_Text" localSheetId="7">#REF!</definedName>
    <definedName name="Eval_Text" localSheetId="8">#REF!</definedName>
    <definedName name="Eval_Text" localSheetId="34">#REF!</definedName>
    <definedName name="Eval_Text" localSheetId="33">#REF!</definedName>
    <definedName name="Eval_Text">#REF!</definedName>
    <definedName name="Eval_TM" localSheetId="42">#REF!</definedName>
    <definedName name="Eval_TM" localSheetId="16">#REF!</definedName>
    <definedName name="Eval_TM" localSheetId="48">#REF!</definedName>
    <definedName name="Eval_TM" localSheetId="47">#REF!</definedName>
    <definedName name="Eval_TM" localSheetId="46">#REF!</definedName>
    <definedName name="Eval_TM" localSheetId="43">#REF!</definedName>
    <definedName name="Eval_TM" localSheetId="44">#REF!</definedName>
    <definedName name="Eval_TM" localSheetId="37">#REF!</definedName>
    <definedName name="Eval_TM" localSheetId="38">#REF!</definedName>
    <definedName name="Eval_TM" localSheetId="39">#REF!</definedName>
    <definedName name="Eval_TM" localSheetId="35">#REF!</definedName>
    <definedName name="Eval_TM" localSheetId="19">#REF!</definedName>
    <definedName name="Eval_TM" localSheetId="20">#REF!</definedName>
    <definedName name="Eval_TM" localSheetId="22">#REF!</definedName>
    <definedName name="Eval_TM" localSheetId="40">#REF!</definedName>
    <definedName name="Eval_TM" localSheetId="36">#REF!</definedName>
    <definedName name="Eval_TM" localSheetId="24">#REF!</definedName>
    <definedName name="Eval_TM" localSheetId="27">#REF!</definedName>
    <definedName name="Eval_TM" localSheetId="13">#REF!</definedName>
    <definedName name="Eval_TM" localSheetId="25">#REF!</definedName>
    <definedName name="Eval_TM" localSheetId="7">#REF!</definedName>
    <definedName name="Eval_TM" localSheetId="8">#REF!</definedName>
    <definedName name="Eval_TM" localSheetId="34">#REF!</definedName>
    <definedName name="Eval_TM" localSheetId="33">#REF!</definedName>
    <definedName name="Eval_TM">#REF!</definedName>
    <definedName name="Eval_TTMR" localSheetId="42">#REF!</definedName>
    <definedName name="Eval_TTMR" localSheetId="16">#REF!</definedName>
    <definedName name="Eval_TTMR" localSheetId="48">#REF!</definedName>
    <definedName name="Eval_TTMR" localSheetId="47">#REF!</definedName>
    <definedName name="Eval_TTMR" localSheetId="46">#REF!</definedName>
    <definedName name="Eval_TTMR" localSheetId="43">#REF!</definedName>
    <definedName name="Eval_TTMR" localSheetId="44">#REF!</definedName>
    <definedName name="Eval_TTMR" localSheetId="37">#REF!</definedName>
    <definedName name="Eval_TTMR" localSheetId="38">#REF!</definedName>
    <definedName name="Eval_TTMR" localSheetId="39">#REF!</definedName>
    <definedName name="Eval_TTMR" localSheetId="35">#REF!</definedName>
    <definedName name="Eval_TTMR" localSheetId="19">#REF!</definedName>
    <definedName name="Eval_TTMR" localSheetId="20">#REF!</definedName>
    <definedName name="Eval_TTMR" localSheetId="22">#REF!</definedName>
    <definedName name="Eval_TTMR" localSheetId="40">#REF!</definedName>
    <definedName name="Eval_TTMR" localSheetId="36">#REF!</definedName>
    <definedName name="Eval_TTMR" localSheetId="24">#REF!</definedName>
    <definedName name="Eval_TTMR" localSheetId="27">#REF!</definedName>
    <definedName name="Eval_TTMR" localSheetId="13">#REF!</definedName>
    <definedName name="Eval_TTMR" localSheetId="25">#REF!</definedName>
    <definedName name="Eval_TTMR" localSheetId="7">#REF!</definedName>
    <definedName name="Eval_TTMR" localSheetId="8">#REF!</definedName>
    <definedName name="Eval_TTMR" localSheetId="34">#REF!</definedName>
    <definedName name="Eval_TTMR" localSheetId="33">#REF!</definedName>
    <definedName name="Eval_TTMR">#REF!</definedName>
    <definedName name="Excel_BuiltIn__FilterDatabase_1" localSheetId="42">#REF!</definedName>
    <definedName name="Excel_BuiltIn__FilterDatabase_1" localSheetId="48">#REF!</definedName>
    <definedName name="Excel_BuiltIn__FilterDatabase_1" localSheetId="47">#REF!</definedName>
    <definedName name="Excel_BuiltIn__FilterDatabase_1" localSheetId="46">#REF!</definedName>
    <definedName name="Excel_BuiltIn__FilterDatabase_1" localSheetId="43">#REF!</definedName>
    <definedName name="Excel_BuiltIn__FilterDatabase_1" localSheetId="37">#REF!</definedName>
    <definedName name="Excel_BuiltIn__FilterDatabase_1" localSheetId="38">#REF!</definedName>
    <definedName name="Excel_BuiltIn__FilterDatabase_1" localSheetId="39">#REF!</definedName>
    <definedName name="Excel_BuiltIn__FilterDatabase_1" localSheetId="22">#REF!</definedName>
    <definedName name="Excel_BuiltIn__FilterDatabase_1" localSheetId="40">#REF!</definedName>
    <definedName name="Excel_BuiltIn__FilterDatabase_1" localSheetId="36">#REF!</definedName>
    <definedName name="Excel_BuiltIn__FilterDatabase_1">#REF!</definedName>
    <definedName name="Excel_BuiltIn__FilterDatabase_3" localSheetId="42">[106]Documentation!#REF!</definedName>
    <definedName name="Excel_BuiltIn__FilterDatabase_3" localSheetId="48">[106]Documentation!#REF!</definedName>
    <definedName name="Excel_BuiltIn__FilterDatabase_3" localSheetId="47">[106]Documentation!#REF!</definedName>
    <definedName name="Excel_BuiltIn__FilterDatabase_3" localSheetId="46">[106]Documentation!#REF!</definedName>
    <definedName name="Excel_BuiltIn__FilterDatabase_3" localSheetId="43">[106]Documentation!#REF!</definedName>
    <definedName name="Excel_BuiltIn__FilterDatabase_3" localSheetId="37">[106]Documentation!#REF!</definedName>
    <definedName name="Excel_BuiltIn__FilterDatabase_3" localSheetId="38">[106]Documentation!#REF!</definedName>
    <definedName name="Excel_BuiltIn__FilterDatabase_3" localSheetId="39">[106]Documentation!#REF!</definedName>
    <definedName name="Excel_BuiltIn__FilterDatabase_3" localSheetId="22">[106]Documentation!#REF!</definedName>
    <definedName name="Excel_BuiltIn__FilterDatabase_3" localSheetId="40">[106]Documentation!#REF!</definedName>
    <definedName name="Excel_BuiltIn__FilterDatabase_3" localSheetId="36">[106]Documentation!#REF!</definedName>
    <definedName name="Excel_BuiltIn__FilterDatabase_3">[106]Documentation!#REF!</definedName>
    <definedName name="Excel_BuiltIn_Print_Area" localSheetId="42">#REF!</definedName>
    <definedName name="Excel_BuiltIn_Print_Area" localSheetId="48">#REF!</definedName>
    <definedName name="Excel_BuiltIn_Print_Area" localSheetId="47">#REF!</definedName>
    <definedName name="Excel_BuiltIn_Print_Area" localSheetId="46">#REF!</definedName>
    <definedName name="Excel_BuiltIn_Print_Area" localSheetId="43">#REF!</definedName>
    <definedName name="Excel_BuiltIn_Print_Area" localSheetId="37">#REF!</definedName>
    <definedName name="Excel_BuiltIn_Print_Area" localSheetId="38">#REF!</definedName>
    <definedName name="Excel_BuiltIn_Print_Area" localSheetId="39">#REF!</definedName>
    <definedName name="Excel_BuiltIn_Print_Area" localSheetId="22">#REF!</definedName>
    <definedName name="Excel_BuiltIn_Print_Area" localSheetId="40">#REF!</definedName>
    <definedName name="Excel_BuiltIn_Print_Area" localSheetId="36">#REF!</definedName>
    <definedName name="Excel_BuiltIn_Print_Area">#REF!</definedName>
    <definedName name="Excel_BuiltIn_Print_Area_2_1_1_1_1">NA()</definedName>
    <definedName name="Excel_BuiltIn_Print_Area_2_1_1_1_1_1">NA()</definedName>
    <definedName name="Excel_BuiltIn_Print_Area_2_1_1_1_1_1_1_1">NA()</definedName>
    <definedName name="Excel_BuiltIn_Print_Area_2_1_1_1_1_1_1_1_1">NA()</definedName>
    <definedName name="Excel_BuiltIn_Print_Area_2_1_1_1_1_1_1_1_1_1">NA()</definedName>
    <definedName name="Excel_BuiltIn_Print_Area_44" localSheetId="42">[36]td!#REF!</definedName>
    <definedName name="Excel_BuiltIn_Print_Area_44" localSheetId="48">[36]td!#REF!</definedName>
    <definedName name="Excel_BuiltIn_Print_Area_44" localSheetId="46">[36]td!#REF!</definedName>
    <definedName name="Excel_BuiltIn_Print_Area_44" localSheetId="37">[36]td!#REF!</definedName>
    <definedName name="Excel_BuiltIn_Print_Area_44" localSheetId="38">[36]td!#REF!</definedName>
    <definedName name="Excel_BuiltIn_Print_Area_44" localSheetId="39">[36]td!#REF!</definedName>
    <definedName name="Excel_BuiltIn_Print_Area_44" localSheetId="22">[36]td!#REF!</definedName>
    <definedName name="Excel_BuiltIn_Print_Area_44" localSheetId="40">[36]td!#REF!</definedName>
    <definedName name="Excel_BuiltIn_Print_Area_44" localSheetId="36">[36]td!#REF!</definedName>
    <definedName name="Excel_BuiltIn_Print_Area_44">[36]td!#REF!</definedName>
    <definedName name="Excel_BuiltIn_Print_Area_45" localSheetId="42">'[36]cd '!#REF!</definedName>
    <definedName name="Excel_BuiltIn_Print_Area_45" localSheetId="48">'[36]cd '!#REF!</definedName>
    <definedName name="Excel_BuiltIn_Print_Area_45" localSheetId="46">'[36]cd '!#REF!</definedName>
    <definedName name="Excel_BuiltIn_Print_Area_45" localSheetId="37">'[36]cd '!#REF!</definedName>
    <definedName name="Excel_BuiltIn_Print_Area_45" localSheetId="38">'[36]cd '!#REF!</definedName>
    <definedName name="Excel_BuiltIn_Print_Area_45" localSheetId="39">'[36]cd '!#REF!</definedName>
    <definedName name="Excel_BuiltIn_Print_Area_45" localSheetId="22">'[36]cd '!#REF!</definedName>
    <definedName name="Excel_BuiltIn_Print_Area_45" localSheetId="40">'[36]cd '!#REF!</definedName>
    <definedName name="Excel_BuiltIn_Print_Area_45" localSheetId="36">'[36]cd '!#REF!</definedName>
    <definedName name="Excel_BuiltIn_Print_Area_45">'[36]cd '!#REF!</definedName>
    <definedName name="Excel_BuiltIn_Print_Area_46" localSheetId="42">[36]adp_or!#REF!</definedName>
    <definedName name="Excel_BuiltIn_Print_Area_46" localSheetId="48">[36]adp_or!#REF!</definedName>
    <definedName name="Excel_BuiltIn_Print_Area_46" localSheetId="46">[36]adp_or!#REF!</definedName>
    <definedName name="Excel_BuiltIn_Print_Area_46" localSheetId="37">[36]adp_or!#REF!</definedName>
    <definedName name="Excel_BuiltIn_Print_Area_46" localSheetId="38">[36]adp_or!#REF!</definedName>
    <definedName name="Excel_BuiltIn_Print_Area_46" localSheetId="39">[36]adp_or!#REF!</definedName>
    <definedName name="Excel_BuiltIn_Print_Area_46" localSheetId="22">[36]adp_or!#REF!</definedName>
    <definedName name="Excel_BuiltIn_Print_Area_46" localSheetId="40">[36]adp_or!#REF!</definedName>
    <definedName name="Excel_BuiltIn_Print_Area_46" localSheetId="36">[36]adp_or!#REF!</definedName>
    <definedName name="Excel_BuiltIn_Print_Area_46">[36]adp_or!#REF!</definedName>
    <definedName name="Excel_BuiltIn_Print_Area_5_1_1_1">NA()</definedName>
    <definedName name="Excel_BuiltIn_Print_Area_5_1_1_1___0">NA()</definedName>
    <definedName name="Excel_BuiltIn_Print_Area_5_1_1_1_1_1_1">NA()</definedName>
    <definedName name="Excel_BuiltIn_Print_Area_5_1_1_1_1_1_1_1_1_1">NA()</definedName>
    <definedName name="Excel_BuiltIn_Print_Area_59" localSheetId="42">[36]tax!#REF!</definedName>
    <definedName name="Excel_BuiltIn_Print_Area_59" localSheetId="48">[36]tax!#REF!</definedName>
    <definedName name="Excel_BuiltIn_Print_Area_59" localSheetId="46">[36]tax!#REF!</definedName>
    <definedName name="Excel_BuiltIn_Print_Area_59" localSheetId="37">[36]tax!#REF!</definedName>
    <definedName name="Excel_BuiltIn_Print_Area_59" localSheetId="38">[36]tax!#REF!</definedName>
    <definedName name="Excel_BuiltIn_Print_Area_59" localSheetId="39">[36]tax!#REF!</definedName>
    <definedName name="Excel_BuiltIn_Print_Area_59" localSheetId="22">[36]tax!#REF!</definedName>
    <definedName name="Excel_BuiltIn_Print_Area_59" localSheetId="40">[36]tax!#REF!</definedName>
    <definedName name="Excel_BuiltIn_Print_Area_59" localSheetId="36">[36]tax!#REF!</definedName>
    <definedName name="Excel_BuiltIn_Print_Area_59">[36]tax!#REF!</definedName>
    <definedName name="Excel_BuiltIn_Print_Area_60" localSheetId="42">[36]others!#REF!</definedName>
    <definedName name="Excel_BuiltIn_Print_Area_60" localSheetId="48">[36]others!#REF!</definedName>
    <definedName name="Excel_BuiltIn_Print_Area_60" localSheetId="46">[36]others!#REF!</definedName>
    <definedName name="Excel_BuiltIn_Print_Area_60" localSheetId="37">[36]others!#REF!</definedName>
    <definedName name="Excel_BuiltIn_Print_Area_60" localSheetId="38">[36]others!#REF!</definedName>
    <definedName name="Excel_BuiltIn_Print_Area_60" localSheetId="39">[36]others!#REF!</definedName>
    <definedName name="Excel_BuiltIn_Print_Area_60" localSheetId="22">[36]others!#REF!</definedName>
    <definedName name="Excel_BuiltIn_Print_Area_60" localSheetId="40">[36]others!#REF!</definedName>
    <definedName name="Excel_BuiltIn_Print_Area_60" localSheetId="36">[36]others!#REF!</definedName>
    <definedName name="Excel_BuiltIn_Print_Area_60">[36]others!#REF!</definedName>
    <definedName name="Excel_BuiltIn_Print_Area_8" localSheetId="42">#REF!</definedName>
    <definedName name="Excel_BuiltIn_Print_Area_8" localSheetId="48">#REF!</definedName>
    <definedName name="Excel_BuiltIn_Print_Area_8" localSheetId="46">#REF!</definedName>
    <definedName name="Excel_BuiltIn_Print_Area_8" localSheetId="43">#REF!</definedName>
    <definedName name="Excel_BuiltIn_Print_Area_8" localSheetId="37">#REF!</definedName>
    <definedName name="Excel_BuiltIn_Print_Area_8" localSheetId="38">#REF!</definedName>
    <definedName name="Excel_BuiltIn_Print_Area_8" localSheetId="39">#REF!</definedName>
    <definedName name="Excel_BuiltIn_Print_Area_8" localSheetId="22">#REF!</definedName>
    <definedName name="Excel_BuiltIn_Print_Area_8" localSheetId="40">#REF!</definedName>
    <definedName name="Excel_BuiltIn_Print_Area_8" localSheetId="36">#REF!</definedName>
    <definedName name="Excel_BuiltIn_Print_Area_8">#REF!</definedName>
    <definedName name="Excel_BuiltIn_Print_Titles_14_1_1_1">NA()</definedName>
    <definedName name="Excel_BuiltIn_Print_Titles_14_1_1_1___0">NA()</definedName>
    <definedName name="Excel_BuiltIn_Print_Titles_15_1_1_1___0">NA()</definedName>
    <definedName name="Excel_BuiltIn_Print_Titles_17_1_1">NA()</definedName>
    <definedName name="Excel_BuiltIn_Print_Titles_17_1_1___0">NA()</definedName>
    <definedName name="Excel_BuiltIn_Print_Titles_17_1_1_1_1">NA()</definedName>
    <definedName name="Excel_BuiltIn_Print_Titles_17_1_1_1_1_1">NA()</definedName>
    <definedName name="Excel_BuiltIn_Print_Titles_2_1_1">NA()</definedName>
    <definedName name="Excel_BuiltIn_Print_Titles_7_1_1">NA()</definedName>
    <definedName name="Excel_BuiltIn_Print_Titles_8___0">NA()</definedName>
    <definedName name="excluding_unclaimed_dividend__accrued_mark_up_on_short_term_finances" localSheetId="42">'[25]34-38.2'!#REF!</definedName>
    <definedName name="excluding_unclaimed_dividend__accrued_mark_up_on_short_term_finances" localSheetId="48">'[25]34-38.2'!#REF!</definedName>
    <definedName name="excluding_unclaimed_dividend__accrued_mark_up_on_short_term_finances" localSheetId="47">'[25]34-38.2'!#REF!</definedName>
    <definedName name="excluding_unclaimed_dividend__accrued_mark_up_on_short_term_finances" localSheetId="46">'[25]34-38.2'!#REF!</definedName>
    <definedName name="excluding_unclaimed_dividend__accrued_mark_up_on_short_term_finances" localSheetId="43">'[25]34-38.2'!#REF!</definedName>
    <definedName name="excluding_unclaimed_dividend__accrued_mark_up_on_short_term_finances" localSheetId="37">'[25]34-38.2'!#REF!</definedName>
    <definedName name="excluding_unclaimed_dividend__accrued_mark_up_on_short_term_finances" localSheetId="38">'[25]34-38.2'!#REF!</definedName>
    <definedName name="excluding_unclaimed_dividend__accrued_mark_up_on_short_term_finances" localSheetId="39">'[25]34-38.2'!#REF!</definedName>
    <definedName name="excluding_unclaimed_dividend__accrued_mark_up_on_short_term_finances" localSheetId="22">'[25]34-38.2'!#REF!</definedName>
    <definedName name="excluding_unclaimed_dividend__accrued_mark_up_on_short_term_finances" localSheetId="40">'[25]34-38.2'!#REF!</definedName>
    <definedName name="excluding_unclaimed_dividend__accrued_mark_up_on_short_term_finances" localSheetId="36">'[25]34-38.2'!#REF!</definedName>
    <definedName name="excluding_unclaimed_dividend__accrued_mark_up_on_short_term_finances">'[25]34-38.2'!#REF!</definedName>
    <definedName name="EXP" localSheetId="42">'[1]last qrt2001'!#REF!</definedName>
    <definedName name="EXP" localSheetId="48">#REF!</definedName>
    <definedName name="EXP" localSheetId="47">#REF!</definedName>
    <definedName name="EXP" localSheetId="46">#REF!</definedName>
    <definedName name="EXP" localSheetId="43">#REF!</definedName>
    <definedName name="EXP" localSheetId="37">#REF!</definedName>
    <definedName name="EXP" localSheetId="38">#REF!</definedName>
    <definedName name="EXP" localSheetId="39">#REF!</definedName>
    <definedName name="EXP" localSheetId="22">'[1]last qrt2001'!#REF!</definedName>
    <definedName name="EXP" localSheetId="40">'[1]last qrt2001'!#REF!</definedName>
    <definedName name="EXP" localSheetId="36">'[1]last qrt2001'!#REF!</definedName>
    <definedName name="EXP">'[1]last qrt2001'!#REF!</definedName>
    <definedName name="EXPENSIVE_CARS" localSheetId="42">#REF!</definedName>
    <definedName name="EXPENSIVE_CARS" localSheetId="48">#REF!</definedName>
    <definedName name="EXPENSIVE_CARS" localSheetId="46">#REF!</definedName>
    <definedName name="EXPENSIVE_CARS" localSheetId="37">#REF!</definedName>
    <definedName name="EXPENSIVE_CARS" localSheetId="38">#REF!</definedName>
    <definedName name="EXPENSIVE_CARS" localSheetId="39">#REF!</definedName>
    <definedName name="EXPENSIVE_CARS" localSheetId="20">#REF!</definedName>
    <definedName name="EXPENSIVE_CARS" localSheetId="22">#REF!</definedName>
    <definedName name="EXPENSIVE_CARS" localSheetId="40">#REF!</definedName>
    <definedName name="EXPENSIVE_CARS" localSheetId="36">#REF!</definedName>
    <definedName name="EXPENSIVE_CARS" localSheetId="24">#REF!</definedName>
    <definedName name="EXPENSIVE_CARS">#REF!</definedName>
    <definedName name="Extra_Pay" localSheetId="42">#REF!</definedName>
    <definedName name="Extra_Pay" localSheetId="48">#REF!</definedName>
    <definedName name="Extra_Pay" localSheetId="46">#REF!</definedName>
    <definedName name="Extra_Pay" localSheetId="37">#REF!</definedName>
    <definedName name="Extra_Pay" localSheetId="38">#REF!</definedName>
    <definedName name="Extra_Pay" localSheetId="39">#REF!</definedName>
    <definedName name="Extra_Pay" localSheetId="20">#REF!</definedName>
    <definedName name="Extra_Pay" localSheetId="22">#REF!</definedName>
    <definedName name="Extra_Pay" localSheetId="40">#REF!</definedName>
    <definedName name="Extra_Pay" localSheetId="36">#REF!</definedName>
    <definedName name="Extra_Pay" localSheetId="24">#REF!</definedName>
    <definedName name="Extra_Pay">#REF!</definedName>
    <definedName name="F" localSheetId="42">'[107]FINANCE CODE'!#REF!</definedName>
    <definedName name="f" localSheetId="48">#REF!</definedName>
    <definedName name="F" localSheetId="47">'[107]FINANCE CODE'!#REF!</definedName>
    <definedName name="F" localSheetId="46">'[107]FINANCE CODE'!#REF!</definedName>
    <definedName name="f" localSheetId="43">#REF!</definedName>
    <definedName name="f" localSheetId="37">#REF!</definedName>
    <definedName name="f" localSheetId="38">#REF!</definedName>
    <definedName name="f" localSheetId="39">#REF!</definedName>
    <definedName name="F" localSheetId="22">'[107]FINANCE CODE'!#REF!</definedName>
    <definedName name="F" localSheetId="40">'[107]FINANCE CODE'!#REF!</definedName>
    <definedName name="F" localSheetId="36">'[107]FINANCE CODE'!#REF!</definedName>
    <definedName name="F">'[107]FINANCE CODE'!#REF!</definedName>
    <definedName name="F_A_C_TITLE" localSheetId="42">#REF!</definedName>
    <definedName name="F_A_C_TITLE" localSheetId="48">#REF!</definedName>
    <definedName name="F_A_C_TITLE" localSheetId="47">#REF!</definedName>
    <definedName name="F_A_C_TITLE" localSheetId="46">#REF!</definedName>
    <definedName name="F_A_C_TITLE" localSheetId="43">#REF!</definedName>
    <definedName name="F_A_C_TITLE" localSheetId="37">#REF!</definedName>
    <definedName name="F_A_C_TITLE" localSheetId="38">#REF!</definedName>
    <definedName name="F_A_C_TITLE" localSheetId="39">#REF!</definedName>
    <definedName name="F_A_C_TITLE" localSheetId="22">#REF!</definedName>
    <definedName name="F_A_C_TITLE" localSheetId="40">#REF!</definedName>
    <definedName name="F_A_C_TITLE" localSheetId="36">#REF!</definedName>
    <definedName name="F_A_C_TITLE">#REF!</definedName>
    <definedName name="f_name" localSheetId="48">'[108]A-C CODE &amp; NAME'!$B$1:$C$193</definedName>
    <definedName name="f_name" localSheetId="43">'[108]A-C CODE &amp; NAME'!$B$1:$C$193</definedName>
    <definedName name="f_name" localSheetId="37">'[108]A-C CODE &amp; NAME'!$B$1:$C$193</definedName>
    <definedName name="f_name" localSheetId="38">'[108]A-C CODE &amp; NAME'!$B$1:$C$193</definedName>
    <definedName name="f_name" localSheetId="39">'[108]A-C CODE &amp; NAME'!$B$1:$C$193</definedName>
    <definedName name="f_name">'[109]A-C CODE &amp; NAME'!$B$1:$C$193</definedName>
    <definedName name="F_NAME1" localSheetId="42">#REF!</definedName>
    <definedName name="F_NAME1" localSheetId="48">#REF!</definedName>
    <definedName name="F_NAME1" localSheetId="46">#REF!</definedName>
    <definedName name="F_NAME1" localSheetId="37">#REF!</definedName>
    <definedName name="F_NAME1" localSheetId="38">#REF!</definedName>
    <definedName name="F_NAME1" localSheetId="39">#REF!</definedName>
    <definedName name="F_NAME1" localSheetId="20">#REF!</definedName>
    <definedName name="F_NAME1" localSheetId="22">#REF!</definedName>
    <definedName name="F_NAME1" localSheetId="40">#REF!</definedName>
    <definedName name="F_NAME1" localSheetId="36">#REF!</definedName>
    <definedName name="F_NAME1" localSheetId="24">#REF!</definedName>
    <definedName name="F_NAME1">#REF!</definedName>
    <definedName name="FA" localSheetId="42">[51]acct!#REF!</definedName>
    <definedName name="FA" localSheetId="48">[51]acct!#REF!</definedName>
    <definedName name="FA" localSheetId="47">[51]acct!#REF!</definedName>
    <definedName name="FA" localSheetId="46">[51]acct!#REF!</definedName>
    <definedName name="FA" localSheetId="43">[51]acct!#REF!</definedName>
    <definedName name="FA" localSheetId="37">[51]acct!#REF!</definedName>
    <definedName name="FA" localSheetId="38">[51]acct!#REF!</definedName>
    <definedName name="FA" localSheetId="39">[51]acct!#REF!</definedName>
    <definedName name="FA" localSheetId="22">[51]acct!#REF!</definedName>
    <definedName name="FA" localSheetId="40">[51]acct!#REF!</definedName>
    <definedName name="FA" localSheetId="36">[51]acct!#REF!</definedName>
    <definedName name="FA">[51]acct!#REF!</definedName>
    <definedName name="Farhan" localSheetId="42">#REF!</definedName>
    <definedName name="Farhan" localSheetId="48">#REF!</definedName>
    <definedName name="Farhan" localSheetId="46">#REF!</definedName>
    <definedName name="Farhan" localSheetId="37">#REF!</definedName>
    <definedName name="Farhan" localSheetId="38">#REF!</definedName>
    <definedName name="Farhan" localSheetId="39">#REF!</definedName>
    <definedName name="Farhan" localSheetId="20">#REF!</definedName>
    <definedName name="Farhan" localSheetId="22">#REF!</definedName>
    <definedName name="Farhan" localSheetId="40">#REF!</definedName>
    <definedName name="Farhan" localSheetId="36">#REF!</definedName>
    <definedName name="Farhan" localSheetId="24">#REF!</definedName>
    <definedName name="Farhan">#REF!</definedName>
    <definedName name="farhat">2006</definedName>
    <definedName name="FC" localSheetId="42">#REF!</definedName>
    <definedName name="FC" localSheetId="48">#REF!</definedName>
    <definedName name="FC" localSheetId="46">#REF!</definedName>
    <definedName name="FC" localSheetId="37">#REF!</definedName>
    <definedName name="FC" localSheetId="38">#REF!</definedName>
    <definedName name="FC" localSheetId="39">#REF!</definedName>
    <definedName name="FC" localSheetId="20">#REF!</definedName>
    <definedName name="FC" localSheetId="22">#REF!</definedName>
    <definedName name="FC" localSheetId="40">#REF!</definedName>
    <definedName name="FC" localSheetId="36">#REF!</definedName>
    <definedName name="FC" localSheetId="24">#REF!</definedName>
    <definedName name="FC">#REF!</definedName>
    <definedName name="Fcy" localSheetId="42">#REF!</definedName>
    <definedName name="Fcy" localSheetId="48">#REF!</definedName>
    <definedName name="Fcy" localSheetId="46">#REF!</definedName>
    <definedName name="Fcy" localSheetId="43">#REF!</definedName>
    <definedName name="Fcy" localSheetId="37">#REF!</definedName>
    <definedName name="Fcy" localSheetId="38">#REF!</definedName>
    <definedName name="Fcy" localSheetId="39">#REF!</definedName>
    <definedName name="Fcy" localSheetId="20">#REF!</definedName>
    <definedName name="Fcy" localSheetId="22">#REF!</definedName>
    <definedName name="Fcy" localSheetId="40">#REF!</definedName>
    <definedName name="Fcy" localSheetId="36">#REF!</definedName>
    <definedName name="Fcy" localSheetId="24">#REF!</definedName>
    <definedName name="Fcy">#REF!</definedName>
    <definedName name="fdagdfg" localSheetId="42">'[110]Abu Dhabi'!#REF!</definedName>
    <definedName name="fdagdfg" localSheetId="48">'[110]Abu Dhabi'!#REF!</definedName>
    <definedName name="fdagdfg" localSheetId="46">'[110]Abu Dhabi'!#REF!</definedName>
    <definedName name="fdagdfg" localSheetId="37">'[110]Abu Dhabi'!#REF!</definedName>
    <definedName name="fdagdfg" localSheetId="38">'[110]Abu Dhabi'!#REF!</definedName>
    <definedName name="fdagdfg" localSheetId="39">'[110]Abu Dhabi'!#REF!</definedName>
    <definedName name="fdagdfg" localSheetId="22">'[110]Abu Dhabi'!#REF!</definedName>
    <definedName name="fdagdfg" localSheetId="40">'[110]Abu Dhabi'!#REF!</definedName>
    <definedName name="fdagdfg" localSheetId="36">'[110]Abu Dhabi'!#REF!</definedName>
    <definedName name="fdagdfg">'[110]Abu Dhabi'!#REF!</definedName>
    <definedName name="fdagfbvfd" localSheetId="42">#REF!</definedName>
    <definedName name="fdagfbvfd" localSheetId="48">#REF!</definedName>
    <definedName name="fdagfbvfd" localSheetId="46">#REF!</definedName>
    <definedName name="fdagfbvfd" localSheetId="37">#REF!</definedName>
    <definedName name="fdagfbvfd" localSheetId="38">#REF!</definedName>
    <definedName name="fdagfbvfd" localSheetId="39">#REF!</definedName>
    <definedName name="fdagfbvfd" localSheetId="20">#REF!</definedName>
    <definedName name="fdagfbvfd" localSheetId="22">#REF!</definedName>
    <definedName name="fdagfbvfd" localSheetId="40">#REF!</definedName>
    <definedName name="fdagfbvfd" localSheetId="36">#REF!</definedName>
    <definedName name="fdagfbvfd" localSheetId="24">#REF!</definedName>
    <definedName name="fdagfbvfd">#REF!</definedName>
    <definedName name="FDE" localSheetId="42">'[111]Notes1-5'!#REF!</definedName>
    <definedName name="FDE" localSheetId="48">'[111]Notes1-5'!#REF!</definedName>
    <definedName name="FDE" localSheetId="47">'[111]Notes1-5'!#REF!</definedName>
    <definedName name="FDE" localSheetId="46">'[111]Notes1-5'!#REF!</definedName>
    <definedName name="FDE" localSheetId="43">'[111]Notes1-5'!#REF!</definedName>
    <definedName name="FDE" localSheetId="37">'[111]Notes1-5'!#REF!</definedName>
    <definedName name="FDE" localSheetId="38">'[111]Notes1-5'!#REF!</definedName>
    <definedName name="FDE" localSheetId="39">'[111]Notes1-5'!#REF!</definedName>
    <definedName name="FDE" localSheetId="22">'[111]Notes1-5'!#REF!</definedName>
    <definedName name="FDE" localSheetId="40">'[111]Notes1-5'!#REF!</definedName>
    <definedName name="FDE" localSheetId="36">'[111]Notes1-5'!#REF!</definedName>
    <definedName name="FDE">'[111]Notes1-5'!#REF!</definedName>
    <definedName name="FDF" localSheetId="42">'[112]CE-10th-June-06'!#REF!</definedName>
    <definedName name="FDF" localSheetId="48">'[112]CE-10th-June-06'!#REF!</definedName>
    <definedName name="FDF" localSheetId="46">'[112]CE-10th-June-06'!#REF!</definedName>
    <definedName name="FDF" localSheetId="43">'[112]CE-10th-June-06'!#REF!</definedName>
    <definedName name="FDF" localSheetId="37">'[112]CE-10th-June-06'!#REF!</definedName>
    <definedName name="FDF" localSheetId="38">'[112]CE-10th-June-06'!#REF!</definedName>
    <definedName name="FDF" localSheetId="39">'[112]CE-10th-June-06'!#REF!</definedName>
    <definedName name="FDF" localSheetId="22">'[112]CE-10th-June-06'!#REF!</definedName>
    <definedName name="FDF" localSheetId="40">'[112]CE-10th-June-06'!#REF!</definedName>
    <definedName name="FDF" localSheetId="36">'[112]CE-10th-June-06'!#REF!</definedName>
    <definedName name="FDF">'[112]CE-10th-June-06'!#REF!</definedName>
    <definedName name="fdgcvbtf" localSheetId="42">[40]BSDOMOVS!#REF!</definedName>
    <definedName name="fdgcvbtf" localSheetId="48">[40]BSDOMOVS!#REF!</definedName>
    <definedName name="fdgcvbtf" localSheetId="46">[40]BSDOMOVS!#REF!</definedName>
    <definedName name="fdgcvbtf" localSheetId="37">[40]BSDOMOVS!#REF!</definedName>
    <definedName name="fdgcvbtf" localSheetId="38">[40]BSDOMOVS!#REF!</definedName>
    <definedName name="fdgcvbtf" localSheetId="39">[40]BSDOMOVS!#REF!</definedName>
    <definedName name="fdgcvbtf" localSheetId="22">[40]BSDOMOVS!#REF!</definedName>
    <definedName name="fdgcvbtf" localSheetId="40">[40]BSDOMOVS!#REF!</definedName>
    <definedName name="fdgcvbtf" localSheetId="36">[40]BSDOMOVS!#REF!</definedName>
    <definedName name="fdgcvbtf">[40]BSDOMOVS!#REF!</definedName>
    <definedName name="fdgfdvbdf" localSheetId="42">[40]BSDOMOVS!#REF!</definedName>
    <definedName name="fdgfdvbdf" localSheetId="48">[40]BSDOMOVS!#REF!</definedName>
    <definedName name="fdgfdvbdf" localSheetId="46">[40]BSDOMOVS!#REF!</definedName>
    <definedName name="fdgfdvbdf" localSheetId="37">[40]BSDOMOVS!#REF!</definedName>
    <definedName name="fdgfdvbdf" localSheetId="38">[40]BSDOMOVS!#REF!</definedName>
    <definedName name="fdgfdvbdf" localSheetId="39">[40]BSDOMOVS!#REF!</definedName>
    <definedName name="fdgfdvbdf" localSheetId="22">[40]BSDOMOVS!#REF!</definedName>
    <definedName name="fdgfdvbdf" localSheetId="40">[40]BSDOMOVS!#REF!</definedName>
    <definedName name="fdgfdvbdf" localSheetId="36">[40]BSDOMOVS!#REF!</definedName>
    <definedName name="fdgfdvbdf">[40]BSDOMOVS!#REF!</definedName>
    <definedName name="fdgffvfhfd" localSheetId="42">'[110]Abu Dhabi'!#REF!</definedName>
    <definedName name="fdgffvfhfd" localSheetId="48">'[110]Abu Dhabi'!#REF!</definedName>
    <definedName name="fdgffvfhfd" localSheetId="46">'[110]Abu Dhabi'!#REF!</definedName>
    <definedName name="fdgffvfhfd" localSheetId="37">'[110]Abu Dhabi'!#REF!</definedName>
    <definedName name="fdgffvfhfd" localSheetId="38">'[110]Abu Dhabi'!#REF!</definedName>
    <definedName name="fdgffvfhfd" localSheetId="39">'[110]Abu Dhabi'!#REF!</definedName>
    <definedName name="fdgffvfhfd" localSheetId="22">'[110]Abu Dhabi'!#REF!</definedName>
    <definedName name="fdgffvfhfd" localSheetId="40">'[110]Abu Dhabi'!#REF!</definedName>
    <definedName name="fdgffvfhfd" localSheetId="36">'[110]Abu Dhabi'!#REF!</definedName>
    <definedName name="fdgffvfhfd">'[110]Abu Dhabi'!#REF!</definedName>
    <definedName name="fdgfgfdg" localSheetId="42">[40]BSDOMOVS!#REF!</definedName>
    <definedName name="fdgfgfdg" localSheetId="48">[40]BSDOMOVS!#REF!</definedName>
    <definedName name="fdgfgfdg" localSheetId="46">[40]BSDOMOVS!#REF!</definedName>
    <definedName name="fdgfgfdg" localSheetId="37">[40]BSDOMOVS!#REF!</definedName>
    <definedName name="fdgfgfdg" localSheetId="38">[40]BSDOMOVS!#REF!</definedName>
    <definedName name="fdgfgfdg" localSheetId="39">[40]BSDOMOVS!#REF!</definedName>
    <definedName name="fdgfgfdg" localSheetId="22">[40]BSDOMOVS!#REF!</definedName>
    <definedName name="fdgfgfdg" localSheetId="40">[40]BSDOMOVS!#REF!</definedName>
    <definedName name="fdgfgfdg" localSheetId="36">[40]BSDOMOVS!#REF!</definedName>
    <definedName name="fdgfgfdg">[40]BSDOMOVS!#REF!</definedName>
    <definedName name="fdhgfdgg" localSheetId="42">[40]BSDOMOVS!#REF!</definedName>
    <definedName name="fdhgfdgg" localSheetId="48">[40]BSDOMOVS!#REF!</definedName>
    <definedName name="fdhgfdgg" localSheetId="46">[40]BSDOMOVS!#REF!</definedName>
    <definedName name="fdhgfdgg" localSheetId="37">[40]BSDOMOVS!#REF!</definedName>
    <definedName name="fdhgfdgg" localSheetId="38">[40]BSDOMOVS!#REF!</definedName>
    <definedName name="fdhgfdgg" localSheetId="39">[40]BSDOMOVS!#REF!</definedName>
    <definedName name="fdhgfdgg" localSheetId="22">[40]BSDOMOVS!#REF!</definedName>
    <definedName name="fdhgfdgg" localSheetId="40">[40]BSDOMOVS!#REF!</definedName>
    <definedName name="fdhgfdgg" localSheetId="36">[40]BSDOMOVS!#REF!</definedName>
    <definedName name="fdhgfdgg">[40]BSDOMOVS!#REF!</definedName>
    <definedName name="fdv">'[57]ACC LIST'!$B$1:$D$117</definedName>
    <definedName name="FF" localSheetId="42">#REF!</definedName>
    <definedName name="FF" localSheetId="48">#REF!</definedName>
    <definedName name="FF" localSheetId="46">#REF!</definedName>
    <definedName name="FF" localSheetId="44">#REF!</definedName>
    <definedName name="FF" localSheetId="37">#REF!</definedName>
    <definedName name="FF" localSheetId="38">#REF!</definedName>
    <definedName name="FF" localSheetId="39">#REF!</definedName>
    <definedName name="FF" localSheetId="35">#REF!</definedName>
    <definedName name="FF" localSheetId="20">#REF!</definedName>
    <definedName name="FF" localSheetId="22">#REF!</definedName>
    <definedName name="FF" localSheetId="40">#REF!</definedName>
    <definedName name="FF" localSheetId="36">#REF!</definedName>
    <definedName name="FF" localSheetId="24">#REF!</definedName>
    <definedName name="FF" localSheetId="7">#REF!</definedName>
    <definedName name="FF" localSheetId="8">#REF!</definedName>
    <definedName name="FF">#REF!</definedName>
    <definedName name="ffff" localSheetId="42">Scheduled_Payment+Extra_Payment</definedName>
    <definedName name="ffff" localSheetId="48">Scheduled_Payment+Extra_Payment</definedName>
    <definedName name="ffff" localSheetId="46">Scheduled_Payment+Extra_Payment</definedName>
    <definedName name="ffff" localSheetId="37">Scheduled_Payment+Extra_Payment</definedName>
    <definedName name="ffff" localSheetId="38">Scheduled_Payment+Extra_Payment</definedName>
    <definedName name="ffff" localSheetId="39">Scheduled_Payment+Extra_Payment</definedName>
    <definedName name="ffff" localSheetId="20">Scheduled_Payment+Extra_Payment</definedName>
    <definedName name="ffff" localSheetId="22">Scheduled_Payment+Extra_Payment</definedName>
    <definedName name="ffff" localSheetId="40">Scheduled_Payment+Extra_Payment</definedName>
    <definedName name="ffff" localSheetId="36">Scheduled_Payment+Extra_Payment</definedName>
    <definedName name="ffff" localSheetId="24">Scheduled_Payment+Extra_Payment</definedName>
    <definedName name="ffff">Scheduled_Payment+Extra_Payment</definedName>
    <definedName name="fg" localSheetId="42">#REF!</definedName>
    <definedName name="fg" localSheetId="16">#REF!</definedName>
    <definedName name="fg" localSheetId="48">#REF!</definedName>
    <definedName name="fg" localSheetId="47">#REF!</definedName>
    <definedName name="fg" localSheetId="46">#REF!</definedName>
    <definedName name="fg" localSheetId="43">#REF!</definedName>
    <definedName name="fg" localSheetId="44">#REF!</definedName>
    <definedName name="fg" localSheetId="37">#REF!</definedName>
    <definedName name="fg" localSheetId="38">#REF!</definedName>
    <definedName name="fg" localSheetId="39">#REF!</definedName>
    <definedName name="fg" localSheetId="35">#REF!</definedName>
    <definedName name="fg" localSheetId="19">#REF!</definedName>
    <definedName name="fg" localSheetId="20">#REF!</definedName>
    <definedName name="fg" localSheetId="22">#REF!</definedName>
    <definedName name="fg" localSheetId="40">#REF!</definedName>
    <definedName name="fg" localSheetId="36">#REF!</definedName>
    <definedName name="fg" localSheetId="24">#REF!</definedName>
    <definedName name="fg" localSheetId="27">#REF!</definedName>
    <definedName name="fg" localSheetId="13">#REF!</definedName>
    <definedName name="fg" localSheetId="25">#REF!</definedName>
    <definedName name="fg" localSheetId="7">#REF!</definedName>
    <definedName name="fg" localSheetId="8">#REF!</definedName>
    <definedName name="fg" localSheetId="34">#REF!</definedName>
    <definedName name="fg" localSheetId="33">#REF!</definedName>
    <definedName name="fg">#REF!</definedName>
    <definedName name="fgfgfg" localSheetId="42" hidden="1">#REF!</definedName>
    <definedName name="fgfgfg" localSheetId="48" hidden="1">#REF!</definedName>
    <definedName name="fgfgfg" localSheetId="46" hidden="1">#REF!</definedName>
    <definedName name="fgfgfg" localSheetId="44" hidden="1">#REF!</definedName>
    <definedName name="fgfgfg" localSheetId="37" hidden="1">#REF!</definedName>
    <definedName name="fgfgfg" localSheetId="38" hidden="1">#REF!</definedName>
    <definedName name="fgfgfg" localSheetId="39" hidden="1">#REF!</definedName>
    <definedName name="fgfgfg" localSheetId="35" hidden="1">#REF!</definedName>
    <definedName name="fgfgfg" localSheetId="20" hidden="1">#REF!</definedName>
    <definedName name="fgfgfg" localSheetId="22" hidden="1">#REF!</definedName>
    <definedName name="fgfgfg" localSheetId="40" hidden="1">#REF!</definedName>
    <definedName name="fgfgfg" localSheetId="36" hidden="1">#REF!</definedName>
    <definedName name="fgfgfg" localSheetId="24" hidden="1">#REF!</definedName>
    <definedName name="fgfgfg" localSheetId="7" hidden="1">#REF!</definedName>
    <definedName name="fgfgfg" localSheetId="8" hidden="1">#REF!</definedName>
    <definedName name="fgfgfg" hidden="1">#REF!</definedName>
    <definedName name="fgh" localSheetId="42" hidden="1">{#N/A,#N/A,FALSE,"dec98qtr";#N/A,#N/A,FALSE,"suppdecsep98";#N/A,#N/A,FALSE,"w-dec98"}</definedName>
    <definedName name="fgh" localSheetId="43" hidden="1">{#N/A,#N/A,FALSE,"dec98qtr";#N/A,#N/A,FALSE,"suppdecsep98";#N/A,#N/A,FALSE,"w-dec98"}</definedName>
    <definedName name="fgh" localSheetId="22" hidden="1">{#N/A,#N/A,FALSE,"dec98qtr";#N/A,#N/A,FALSE,"suppdecsep98";#N/A,#N/A,FALSE,"w-dec98"}</definedName>
    <definedName name="fgh" localSheetId="40" hidden="1">{#N/A,#N/A,FALSE,"dec98qtr";#N/A,#N/A,FALSE,"suppdecsep98";#N/A,#N/A,FALSE,"w-dec98"}</definedName>
    <definedName name="fgh" localSheetId="36" hidden="1">{#N/A,#N/A,FALSE,"dec98qtr";#N/A,#N/A,FALSE,"suppdecsep98";#N/A,#N/A,FALSE,"w-dec98"}</definedName>
    <definedName name="fgh" hidden="1">{#N/A,#N/A,FALSE,"dec98qtr";#N/A,#N/A,FALSE,"suppdecsep98";#N/A,#N/A,FALSE,"w-dec98"}</definedName>
    <definedName name="FIBREPO" localSheetId="42">#REF!</definedName>
    <definedName name="FIBREPO" localSheetId="16">#REF!</definedName>
    <definedName name="FIBREPO" localSheetId="48">#REF!</definedName>
    <definedName name="FIBREPO" localSheetId="47">#REF!</definedName>
    <definedName name="FIBREPO" localSheetId="46">#REF!</definedName>
    <definedName name="FIBREPO" localSheetId="43">#REF!</definedName>
    <definedName name="FIBREPO" localSheetId="44">#REF!</definedName>
    <definedName name="FIBREPO" localSheetId="37">#REF!</definedName>
    <definedName name="FIBREPO" localSheetId="38">#REF!</definedName>
    <definedName name="FIBREPO" localSheetId="39">#REF!</definedName>
    <definedName name="FIBREPO" localSheetId="35">#REF!</definedName>
    <definedName name="FIBREPO" localSheetId="19">#REF!</definedName>
    <definedName name="FIBREPO" localSheetId="20">#REF!</definedName>
    <definedName name="FIBREPO" localSheetId="22">#REF!</definedName>
    <definedName name="FIBREPO" localSheetId="40">#REF!</definedName>
    <definedName name="FIBREPO" localSheetId="36">#REF!</definedName>
    <definedName name="FIBREPO" localSheetId="24">#REF!</definedName>
    <definedName name="FIBREPO" localSheetId="27">#REF!</definedName>
    <definedName name="FIBREPO" localSheetId="13">#REF!</definedName>
    <definedName name="FIBREPO" localSheetId="25">#REF!</definedName>
    <definedName name="FIBREPO" localSheetId="7">#REF!</definedName>
    <definedName name="FIBREPO" localSheetId="8">#REF!</definedName>
    <definedName name="FIBREPO" localSheetId="34">#REF!</definedName>
    <definedName name="FIBREPO" localSheetId="33">#REF!</definedName>
    <definedName name="FIBREPO">#REF!</definedName>
    <definedName name="FIBWON" localSheetId="42">#REF!</definedName>
    <definedName name="FIBWON" localSheetId="16">#REF!</definedName>
    <definedName name="FIBWON" localSheetId="48">#REF!</definedName>
    <definedName name="FIBWON" localSheetId="47">#REF!</definedName>
    <definedName name="FIBWON" localSheetId="46">#REF!</definedName>
    <definedName name="FIBWON" localSheetId="43">#REF!</definedName>
    <definedName name="FIBWON" localSheetId="44">#REF!</definedName>
    <definedName name="FIBWON" localSheetId="37">#REF!</definedName>
    <definedName name="FIBWON" localSheetId="38">#REF!</definedName>
    <definedName name="FIBWON" localSheetId="39">#REF!</definedName>
    <definedName name="FIBWON" localSheetId="35">#REF!</definedName>
    <definedName name="FIBWON" localSheetId="19">#REF!</definedName>
    <definedName name="FIBWON" localSheetId="20">#REF!</definedName>
    <definedName name="FIBWON" localSheetId="22">#REF!</definedName>
    <definedName name="FIBWON" localSheetId="40">#REF!</definedName>
    <definedName name="FIBWON" localSheetId="36">#REF!</definedName>
    <definedName name="FIBWON" localSheetId="24">#REF!</definedName>
    <definedName name="FIBWON" localSheetId="27">#REF!</definedName>
    <definedName name="FIBWON" localSheetId="13">#REF!</definedName>
    <definedName name="FIBWON" localSheetId="25">#REF!</definedName>
    <definedName name="FIBWON" localSheetId="7">#REF!</definedName>
    <definedName name="FIBWON" localSheetId="8">#REF!</definedName>
    <definedName name="FIBWON" localSheetId="34">#REF!</definedName>
    <definedName name="FIBWON" localSheetId="33">#REF!</definedName>
    <definedName name="FIBWON">#REF!</definedName>
    <definedName name="FIGURES" localSheetId="42">#REF!</definedName>
    <definedName name="FIGURES" localSheetId="48">#REF!</definedName>
    <definedName name="FIGURES" localSheetId="46">#REF!</definedName>
    <definedName name="FIGURES" localSheetId="37">#REF!</definedName>
    <definedName name="FIGURES" localSheetId="38">#REF!</definedName>
    <definedName name="FIGURES" localSheetId="39">#REF!</definedName>
    <definedName name="FIGURES" localSheetId="20">#REF!</definedName>
    <definedName name="FIGURES" localSheetId="22">#REF!</definedName>
    <definedName name="FIGURES" localSheetId="40">#REF!</definedName>
    <definedName name="FIGURES" localSheetId="36">#REF!</definedName>
    <definedName name="FIGURES" localSheetId="24">#REF!</definedName>
    <definedName name="FIGURES">#REF!</definedName>
    <definedName name="FIN" localSheetId="42">#REF!</definedName>
    <definedName name="FIN" localSheetId="48">#REF!</definedName>
    <definedName name="FIN" localSheetId="46">#REF!</definedName>
    <definedName name="FIN" localSheetId="43">#REF!</definedName>
    <definedName name="FIN" localSheetId="37">#REF!</definedName>
    <definedName name="FIN" localSheetId="38">#REF!</definedName>
    <definedName name="FIN" localSheetId="39">#REF!</definedName>
    <definedName name="FIN" localSheetId="22">#REF!</definedName>
    <definedName name="FIN" localSheetId="40">#REF!</definedName>
    <definedName name="FIN" localSheetId="36">#REF!</definedName>
    <definedName name="FIN">#REF!</definedName>
    <definedName name="FINANCIAL_CHRG">'[2]Input:Invetory level'!$B$31:$AG$1138</definedName>
    <definedName name="FinancialGraphs" localSheetId="42">#REF!</definedName>
    <definedName name="FinancialGraphs" localSheetId="48">#REF!</definedName>
    <definedName name="FinancialGraphs" localSheetId="46">#REF!</definedName>
    <definedName name="FinancialGraphs" localSheetId="43">#REF!</definedName>
    <definedName name="FinancialGraphs" localSheetId="37">#REF!</definedName>
    <definedName name="FinancialGraphs" localSheetId="38">#REF!</definedName>
    <definedName name="FinancialGraphs" localSheetId="39">#REF!</definedName>
    <definedName name="FinancialGraphs" localSheetId="20">#REF!</definedName>
    <definedName name="FinancialGraphs" localSheetId="22">#REF!</definedName>
    <definedName name="FinancialGraphs" localSheetId="40">#REF!</definedName>
    <definedName name="FinancialGraphs" localSheetId="36">#REF!</definedName>
    <definedName name="FinancialGraphs" localSheetId="24">#REF!</definedName>
    <definedName name="FinancialGraphs">#REF!</definedName>
    <definedName name="FINASSET" localSheetId="42">[51]acct!#REF!</definedName>
    <definedName name="FINASSET" localSheetId="48">[51]acct!#REF!</definedName>
    <definedName name="FINASSET" localSheetId="47">[51]acct!#REF!</definedName>
    <definedName name="FINASSET" localSheetId="46">[51]acct!#REF!</definedName>
    <definedName name="FINASSET" localSheetId="43">[51]acct!#REF!</definedName>
    <definedName name="FINASSET" localSheetId="37">[51]acct!#REF!</definedName>
    <definedName name="FINASSET" localSheetId="38">[51]acct!#REF!</definedName>
    <definedName name="FINASSET" localSheetId="39">[51]acct!#REF!</definedName>
    <definedName name="FINASSET" localSheetId="22">[51]acct!#REF!</definedName>
    <definedName name="FINASSET" localSheetId="40">[51]acct!#REF!</definedName>
    <definedName name="FINASSET" localSheetId="36">[51]acct!#REF!</definedName>
    <definedName name="FINASSET">[51]acct!#REF!</definedName>
    <definedName name="FIREPREMIUMCURRENT" localSheetId="42">#REF!</definedName>
    <definedName name="FIREPREMIUMCURRENT" localSheetId="48">#REF!</definedName>
    <definedName name="FIREPREMIUMCURRENT" localSheetId="46">#REF!</definedName>
    <definedName name="FIREPREMIUMCURRENT" localSheetId="37">#REF!</definedName>
    <definedName name="FIREPREMIUMCURRENT" localSheetId="38">#REF!</definedName>
    <definedName name="FIREPREMIUMCURRENT" localSheetId="39">#REF!</definedName>
    <definedName name="FIREPREMIUMCURRENT" localSheetId="20">#REF!</definedName>
    <definedName name="FIREPREMIUMCURRENT" localSheetId="22">#REF!</definedName>
    <definedName name="FIREPREMIUMCURRENT" localSheetId="40">#REF!</definedName>
    <definedName name="FIREPREMIUMCURRENT" localSheetId="36">#REF!</definedName>
    <definedName name="FIREPREMIUMCURRENT" localSheetId="24">#REF!</definedName>
    <definedName name="FIREPREMIUMCURRENT">#REF!</definedName>
    <definedName name="FIXED_ASSETS" localSheetId="42">#REF!</definedName>
    <definedName name="FIXED_ASSETS" localSheetId="48">#REF!</definedName>
    <definedName name="FIXED_ASSETS" localSheetId="47">#REF!</definedName>
    <definedName name="FIXED_ASSETS" localSheetId="46">#REF!</definedName>
    <definedName name="FIXED_ASSETS" localSheetId="43">#REF!</definedName>
    <definedName name="FIXED_ASSETS" localSheetId="37">#REF!</definedName>
    <definedName name="FIXED_ASSETS" localSheetId="38">#REF!</definedName>
    <definedName name="FIXED_ASSETS" localSheetId="39">#REF!</definedName>
    <definedName name="FIXED_ASSETS" localSheetId="22">#REF!</definedName>
    <definedName name="FIXED_ASSETS" localSheetId="40">#REF!</definedName>
    <definedName name="FIXED_ASSETS" localSheetId="36">#REF!</definedName>
    <definedName name="FIXED_ASSETS">#REF!</definedName>
    <definedName name="FIXEDASSETS" localSheetId="42">#REF!</definedName>
    <definedName name="FIXEDASSETS" localSheetId="48">#REF!</definedName>
    <definedName name="FIXEDASSETS" localSheetId="47">#REF!</definedName>
    <definedName name="FIXEDASSETS" localSheetId="46">#REF!</definedName>
    <definedName name="FIXEDASSETS" localSheetId="43">#REF!</definedName>
    <definedName name="FIXEDASSETS" localSheetId="37">#REF!</definedName>
    <definedName name="FIXEDASSETS" localSheetId="38">#REF!</definedName>
    <definedName name="FIXEDASSETS" localSheetId="39">#REF!</definedName>
    <definedName name="FIXEDASSETS" localSheetId="22">#REF!</definedName>
    <definedName name="FIXEDASSETS" localSheetId="40">#REF!</definedName>
    <definedName name="FIXEDASSETS" localSheetId="36">#REF!</definedName>
    <definedName name="FIXEDASSETS">#REF!</definedName>
    <definedName name="FMA" localSheetId="42">#REF!</definedName>
    <definedName name="FMA" localSheetId="48">#REF!</definedName>
    <definedName name="FMA" localSheetId="47">#REF!</definedName>
    <definedName name="FMA" localSheetId="46">#REF!</definedName>
    <definedName name="FMA" localSheetId="43">#REF!</definedName>
    <definedName name="FMA" localSheetId="37">#REF!</definedName>
    <definedName name="FMA" localSheetId="38">#REF!</definedName>
    <definedName name="FMA" localSheetId="39">#REF!</definedName>
    <definedName name="FMA" localSheetId="22">#REF!</definedName>
    <definedName name="FMA" localSheetId="40">#REF!</definedName>
    <definedName name="FMA" localSheetId="36">#REF!</definedName>
    <definedName name="FMA">#REF!</definedName>
    <definedName name="for" hidden="1">#REF!</definedName>
    <definedName name="Foreign" localSheetId="42">#REF!</definedName>
    <definedName name="Foreign" localSheetId="48">#REF!</definedName>
    <definedName name="Foreign" localSheetId="46">#REF!</definedName>
    <definedName name="Foreign" localSheetId="43">#REF!</definedName>
    <definedName name="Foreign" localSheetId="37">#REF!</definedName>
    <definedName name="Foreign" localSheetId="38">#REF!</definedName>
    <definedName name="Foreign" localSheetId="39">#REF!</definedName>
    <definedName name="Foreign" localSheetId="22">#REF!</definedName>
    <definedName name="Foreign" localSheetId="40">#REF!</definedName>
    <definedName name="Foreign" localSheetId="36">#REF!</definedName>
    <definedName name="Foreign">#REF!</definedName>
    <definedName name="FOREIGNEXCHANGE" localSheetId="42">#REF!</definedName>
    <definedName name="FOREIGNEXCHANGE" localSheetId="48">#REF!</definedName>
    <definedName name="FOREIGNEXCHANGE" localSheetId="47">#REF!</definedName>
    <definedName name="FOREIGNEXCHANGE" localSheetId="46">#REF!</definedName>
    <definedName name="FOREIGNEXCHANGE" localSheetId="43">#REF!</definedName>
    <definedName name="FOREIGNEXCHANGE" localSheetId="37">#REF!</definedName>
    <definedName name="FOREIGNEXCHANGE" localSheetId="38">#REF!</definedName>
    <definedName name="FOREIGNEXCHANGE" localSheetId="39">#REF!</definedName>
    <definedName name="FOREIGNEXCHANGE" localSheetId="22">#REF!</definedName>
    <definedName name="FOREIGNEXCHANGE" localSheetId="40">#REF!</definedName>
    <definedName name="FOREIGNEXCHANGE" localSheetId="36">#REF!</definedName>
    <definedName name="FOREIGNEXCHANGE">#REF!</definedName>
    <definedName name="FORM" localSheetId="42">#REF!</definedName>
    <definedName name="FORM" localSheetId="48">#REF!</definedName>
    <definedName name="FORM" localSheetId="47">#REF!</definedName>
    <definedName name="FORM" localSheetId="46">#REF!</definedName>
    <definedName name="FORM" localSheetId="43">#REF!</definedName>
    <definedName name="FORM" localSheetId="37">#REF!</definedName>
    <definedName name="FORM" localSheetId="38">#REF!</definedName>
    <definedName name="FORM" localSheetId="39">#REF!</definedName>
    <definedName name="FORM" localSheetId="20">#REF!</definedName>
    <definedName name="FORM" localSheetId="22">#REF!</definedName>
    <definedName name="FORM" localSheetId="40">#REF!</definedName>
    <definedName name="FORM" localSheetId="36">#REF!</definedName>
    <definedName name="FORM" localSheetId="24">#REF!</definedName>
    <definedName name="FORM">#REF!</definedName>
    <definedName name="FP" localSheetId="42">#REF!</definedName>
    <definedName name="FP" localSheetId="48">#REF!</definedName>
    <definedName name="FP" localSheetId="46">#REF!</definedName>
    <definedName name="FP" localSheetId="37">#REF!</definedName>
    <definedName name="FP" localSheetId="38">#REF!</definedName>
    <definedName name="FP" localSheetId="39">#REF!</definedName>
    <definedName name="FP" localSheetId="20">#REF!</definedName>
    <definedName name="FP" localSheetId="22">#REF!</definedName>
    <definedName name="FP" localSheetId="40">#REF!</definedName>
    <definedName name="FP" localSheetId="36">#REF!</definedName>
    <definedName name="FP" localSheetId="24">#REF!</definedName>
    <definedName name="FP">#REF!</definedName>
    <definedName name="FP_EU_0206__00246_04" localSheetId="42">#REF!</definedName>
    <definedName name="FP_EU_0206__00246_04" localSheetId="16">#REF!</definedName>
    <definedName name="FP_EU_0206__00246_04" localSheetId="48">#REF!</definedName>
    <definedName name="FP_EU_0206__00246_04" localSheetId="47">#REF!</definedName>
    <definedName name="FP_EU_0206__00246_04" localSheetId="46">#REF!</definedName>
    <definedName name="FP_EU_0206__00246_04" localSheetId="43">#REF!</definedName>
    <definedName name="FP_EU_0206__00246_04" localSheetId="44">#REF!</definedName>
    <definedName name="FP_EU_0206__00246_04" localSheetId="37">#REF!</definedName>
    <definedName name="FP_EU_0206__00246_04" localSheetId="38">#REF!</definedName>
    <definedName name="FP_EU_0206__00246_04" localSheetId="39">#REF!</definedName>
    <definedName name="FP_EU_0206__00246_04" localSheetId="35">#REF!</definedName>
    <definedName name="FP_EU_0206__00246_04" localSheetId="19">#REF!</definedName>
    <definedName name="FP_EU_0206__00246_04" localSheetId="20">#REF!</definedName>
    <definedName name="FP_EU_0206__00246_04" localSheetId="22">#REF!</definedName>
    <definedName name="FP_EU_0206__00246_04" localSheetId="40">#REF!</definedName>
    <definedName name="FP_EU_0206__00246_04" localSheetId="36">#REF!</definedName>
    <definedName name="FP_EU_0206__00246_04" localSheetId="24">#REF!</definedName>
    <definedName name="FP_EU_0206__00246_04" localSheetId="27">#REF!</definedName>
    <definedName name="FP_EU_0206__00246_04" localSheetId="13">#REF!</definedName>
    <definedName name="FP_EU_0206__00246_04" localSheetId="25">#REF!</definedName>
    <definedName name="FP_EU_0206__00246_04" localSheetId="7">#REF!</definedName>
    <definedName name="FP_EU_0206__00246_04" localSheetId="8">#REF!</definedName>
    <definedName name="FP_EU_0206__00246_04" localSheetId="34">#REF!</definedName>
    <definedName name="FP_EU_0206__00246_04" localSheetId="33">#REF!</definedName>
    <definedName name="FP_EU_0206__00246_04">#REF!</definedName>
    <definedName name="Frequency">'[113]Drop down'!$C$6:$C$13</definedName>
    <definedName name="fs" localSheetId="42">#REF!</definedName>
    <definedName name="fs" localSheetId="48">#REF!</definedName>
    <definedName name="fs" localSheetId="46">#REF!</definedName>
    <definedName name="fs" localSheetId="37">#REF!</definedName>
    <definedName name="fs" localSheetId="38">#REF!</definedName>
    <definedName name="fs" localSheetId="39">#REF!</definedName>
    <definedName name="fs" localSheetId="20">#REF!</definedName>
    <definedName name="fs" localSheetId="22">#REF!</definedName>
    <definedName name="fs" localSheetId="40">#REF!</definedName>
    <definedName name="fs" localSheetId="36">#REF!</definedName>
    <definedName name="fs" localSheetId="24">#REF!</definedName>
    <definedName name="fs">#REF!</definedName>
    <definedName name="FSA" localSheetId="42">#REF!</definedName>
    <definedName name="FSA" localSheetId="48">#REF!</definedName>
    <definedName name="FSA" localSheetId="47">#REF!</definedName>
    <definedName name="FSA" localSheetId="46">#REF!</definedName>
    <definedName name="FSA" localSheetId="43">#REF!</definedName>
    <definedName name="FSA" localSheetId="37">#REF!</definedName>
    <definedName name="FSA" localSheetId="38">#REF!</definedName>
    <definedName name="FSA" localSheetId="39">#REF!</definedName>
    <definedName name="FSA" localSheetId="20">#REF!</definedName>
    <definedName name="FSA" localSheetId="22">#REF!</definedName>
    <definedName name="FSA" localSheetId="40">#REF!</definedName>
    <definedName name="FSA" localSheetId="36">#REF!</definedName>
    <definedName name="FSA" localSheetId="24">#REF!</definedName>
    <definedName name="FSA">#REF!</definedName>
    <definedName name="FSDAFSD">[114]Lookups!$C$91:$C$94</definedName>
    <definedName name="Full_Print" localSheetId="42">#REF!</definedName>
    <definedName name="Full_Print" localSheetId="48">#REF!</definedName>
    <definedName name="Full_Print" localSheetId="46">#REF!</definedName>
    <definedName name="Full_Print" localSheetId="37">#REF!</definedName>
    <definedName name="Full_Print" localSheetId="38">#REF!</definedName>
    <definedName name="Full_Print" localSheetId="39">#REF!</definedName>
    <definedName name="Full_Print" localSheetId="20">#REF!</definedName>
    <definedName name="Full_Print" localSheetId="22">#REF!</definedName>
    <definedName name="Full_Print" localSheetId="40">#REF!</definedName>
    <definedName name="Full_Print" localSheetId="36">#REF!</definedName>
    <definedName name="Full_Print" localSheetId="24">#REF!</definedName>
    <definedName name="Full_Print">#REF!</definedName>
    <definedName name="FundLimit" localSheetId="42">#REF!</definedName>
    <definedName name="FundLimit" localSheetId="48">#REF!</definedName>
    <definedName name="FundLimit" localSheetId="46">#REF!</definedName>
    <definedName name="FundLimit" localSheetId="37">#REF!</definedName>
    <definedName name="FundLimit" localSheetId="38">#REF!</definedName>
    <definedName name="FundLimit" localSheetId="39">#REF!</definedName>
    <definedName name="FundLimit" localSheetId="20">#REF!</definedName>
    <definedName name="FundLimit" localSheetId="22">#REF!</definedName>
    <definedName name="FundLimit" localSheetId="40">#REF!</definedName>
    <definedName name="FundLimit" localSheetId="36">#REF!</definedName>
    <definedName name="FundLimit" localSheetId="24">#REF!</definedName>
    <definedName name="FundLimit">#REF!</definedName>
    <definedName name="FUNDS_POSITION" localSheetId="42">[115]Bank!#REF!</definedName>
    <definedName name="FUNDS_POSITION" localSheetId="48">[115]Bank!#REF!</definedName>
    <definedName name="FUNDS_POSITION" localSheetId="47">[115]Bank!#REF!</definedName>
    <definedName name="FUNDS_POSITION" localSheetId="46">[115]Bank!#REF!</definedName>
    <definedName name="FUNDS_POSITION" localSheetId="43">[115]Bank!#REF!</definedName>
    <definedName name="FUNDS_POSITION" localSheetId="37">[115]Bank!#REF!</definedName>
    <definedName name="FUNDS_POSITION" localSheetId="38">[115]Bank!#REF!</definedName>
    <definedName name="FUNDS_POSITION" localSheetId="39">[115]Bank!#REF!</definedName>
    <definedName name="FUNDS_POSITION" localSheetId="22">[115]Bank!#REF!</definedName>
    <definedName name="FUNDS_POSITION" localSheetId="40">[115]Bank!#REF!</definedName>
    <definedName name="FUNDS_POSITION" localSheetId="36">[115]Bank!#REF!</definedName>
    <definedName name="FUNDS_POSITION">[115]Bank!#REF!</definedName>
    <definedName name="fvvv" localSheetId="42">[51]acct!#REF!</definedName>
    <definedName name="fvvv" localSheetId="46">[51]acct!#REF!</definedName>
    <definedName name="fvvv" localSheetId="40">[51]acct!#REF!</definedName>
    <definedName name="fvvv">[51]acct!#REF!</definedName>
    <definedName name="FWD_Current" localSheetId="42">#REF!</definedName>
    <definedName name="FWD_Current" localSheetId="48">#REF!</definedName>
    <definedName name="FWD_Current" localSheetId="46">#REF!</definedName>
    <definedName name="FWD_Current" localSheetId="37">#REF!</definedName>
    <definedName name="FWD_Current" localSheetId="38">#REF!</definedName>
    <definedName name="FWD_Current" localSheetId="39">#REF!</definedName>
    <definedName name="FWD_Current" localSheetId="20">#REF!</definedName>
    <definedName name="FWD_Current" localSheetId="22">#REF!</definedName>
    <definedName name="FWD_Current" localSheetId="40">#REF!</definedName>
    <definedName name="FWD_Current" localSheetId="36">#REF!</definedName>
    <definedName name="FWD_Current" localSheetId="24">#REF!</definedName>
    <definedName name="FWD_Current">#REF!</definedName>
    <definedName name="FY">97</definedName>
    <definedName name="g" localSheetId="42" hidden="1">#REF!</definedName>
    <definedName name="G" localSheetId="48">#REF!</definedName>
    <definedName name="G" localSheetId="47">#REF!</definedName>
    <definedName name="G" localSheetId="46">#REF!</definedName>
    <definedName name="G" localSheetId="43">#REF!</definedName>
    <definedName name="g" localSheetId="44" hidden="1">#REF!</definedName>
    <definedName name="G" localSheetId="37">#REF!</definedName>
    <definedName name="G" localSheetId="38">#REF!</definedName>
    <definedName name="G" localSheetId="39">#REF!</definedName>
    <definedName name="g" localSheetId="35" hidden="1">#REF!</definedName>
    <definedName name="g" localSheetId="20" hidden="1">#REF!</definedName>
    <definedName name="g" localSheetId="22" hidden="1">#REF!</definedName>
    <definedName name="g" localSheetId="40" hidden="1">#REF!</definedName>
    <definedName name="g" localSheetId="36" hidden="1">#REF!</definedName>
    <definedName name="g" localSheetId="24" hidden="1">#REF!</definedName>
    <definedName name="g" localSheetId="7" hidden="1">#REF!</definedName>
    <definedName name="g" localSheetId="8" hidden="1">#REF!</definedName>
    <definedName name="g" hidden="1">#REF!</definedName>
    <definedName name="g54." localSheetId="42">#REF!</definedName>
    <definedName name="g54." localSheetId="48">#REF!</definedName>
    <definedName name="g54." localSheetId="46">#REF!</definedName>
    <definedName name="g54." localSheetId="43">#REF!</definedName>
    <definedName name="g54." localSheetId="37">#REF!</definedName>
    <definedName name="g54." localSheetId="38">#REF!</definedName>
    <definedName name="g54." localSheetId="39">#REF!</definedName>
    <definedName name="g54." localSheetId="20">#REF!</definedName>
    <definedName name="g54." localSheetId="22">#REF!</definedName>
    <definedName name="g54." localSheetId="40">#REF!</definedName>
    <definedName name="g54." localSheetId="36">#REF!</definedName>
    <definedName name="g54." localSheetId="24">#REF!</definedName>
    <definedName name="g54.">#REF!</definedName>
    <definedName name="gdfs">[116]Rates!$C$1:$E$181</definedName>
    <definedName name="GEOTURN" localSheetId="42">#REF!</definedName>
    <definedName name="GEOTURN" localSheetId="48">#REF!</definedName>
    <definedName name="GEOTURN" localSheetId="46">#REF!</definedName>
    <definedName name="GEOTURN" localSheetId="43">#REF!</definedName>
    <definedName name="GEOTURN" localSheetId="37">#REF!</definedName>
    <definedName name="GEOTURN" localSheetId="38">#REF!</definedName>
    <definedName name="GEOTURN" localSheetId="39">#REF!</definedName>
    <definedName name="GEOTURN" localSheetId="22">#REF!</definedName>
    <definedName name="GEOTURN" localSheetId="40">#REF!</definedName>
    <definedName name="GEOTURN" localSheetId="36">#REF!</definedName>
    <definedName name="GEOTURN">#REF!</definedName>
    <definedName name="gfdgdfgdfgfd" localSheetId="42">#REF!</definedName>
    <definedName name="gfdgdfgdfgfd" localSheetId="48">#REF!</definedName>
    <definedName name="gfdgdfgdfgfd" localSheetId="46">#REF!</definedName>
    <definedName name="gfdgdfgdfgfd" localSheetId="37">#REF!</definedName>
    <definedName name="gfdgdfgdfgfd" localSheetId="38">#REF!</definedName>
    <definedName name="gfdgdfgdfgfd" localSheetId="39">#REF!</definedName>
    <definedName name="gfdgdfgdfgfd" localSheetId="20">#REF!</definedName>
    <definedName name="gfdgdfgdfgfd" localSheetId="22">#REF!</definedName>
    <definedName name="gfdgdfgdfgfd" localSheetId="40">#REF!</definedName>
    <definedName name="gfdgdfgdfgfd" localSheetId="36">#REF!</definedName>
    <definedName name="gfdgdfgdfgfd" localSheetId="24">#REF!</definedName>
    <definedName name="gfdgdfgdfgfd">#REF!</definedName>
    <definedName name="gfgdhf" localSheetId="42" hidden="1">{"Sales 2",#N/A,FALSE,"SALES";"Transfer 2",#N/A,FALSE,"TRANSFERS";"A1460",#N/A,FALSE,"A1460"}</definedName>
    <definedName name="gfgdhf" localSheetId="43" hidden="1">{"Sales 2",#N/A,FALSE,"SALES";"Transfer 2",#N/A,FALSE,"TRANSFERS";"A1460",#N/A,FALSE,"A1460"}</definedName>
    <definedName name="gfgdhf" localSheetId="22" hidden="1">{"Sales 2",#N/A,FALSE,"SALES";"Transfer 2",#N/A,FALSE,"TRANSFERS";"A1460",#N/A,FALSE,"A1460"}</definedName>
    <definedName name="gfgdhf" localSheetId="40" hidden="1">{"Sales 2",#N/A,FALSE,"SALES";"Transfer 2",#N/A,FALSE,"TRANSFERS";"A1460",#N/A,FALSE,"A1460"}</definedName>
    <definedName name="gfgdhf" localSheetId="36" hidden="1">{"Sales 2",#N/A,FALSE,"SALES";"Transfer 2",#N/A,FALSE,"TRANSFERS";"A1460",#N/A,FALSE,"A1460"}</definedName>
    <definedName name="gfgdhf" hidden="1">{"Sales 2",#N/A,FALSE,"SALES";"Transfer 2",#N/A,FALSE,"TRANSFERS";"A1460",#N/A,FALSE,"A1460"}</definedName>
    <definedName name="gg" localSheetId="42" hidden="1">{"Sales 2",#N/A,FALSE,"SALES";"Transfer 2",#N/A,FALSE,"TRANSFERS";"A1460",#N/A,FALSE,"A1460"}</definedName>
    <definedName name="gg" localSheetId="43" hidden="1">{"Sales 2",#N/A,FALSE,"SALES";"Transfer 2",#N/A,FALSE,"TRANSFERS";"A1460",#N/A,FALSE,"A1460"}</definedName>
    <definedName name="gg" localSheetId="22" hidden="1">{"Sales 2",#N/A,FALSE,"SALES";"Transfer 2",#N/A,FALSE,"TRANSFERS";"A1460",#N/A,FALSE,"A1460"}</definedName>
    <definedName name="gg" localSheetId="40" hidden="1">{"Sales 2",#N/A,FALSE,"SALES";"Transfer 2",#N/A,FALSE,"TRANSFERS";"A1460",#N/A,FALSE,"A1460"}</definedName>
    <definedName name="gg" localSheetId="36" hidden="1">{"Sales 2",#N/A,FALSE,"SALES";"Transfer 2",#N/A,FALSE,"TRANSFERS";"A1460",#N/A,FALSE,"A1460"}</definedName>
    <definedName name="gg" hidden="1">{"Sales 2",#N/A,FALSE,"SALES";"Transfer 2",#N/A,FALSE,"TRANSFERS";"A1460",#N/A,FALSE,"A1460"}</definedName>
    <definedName name="ggf" localSheetId="42" hidden="1">{#N/A,#N/A,FALSE,"dec98qtr";#N/A,#N/A,FALSE,"suppdecsep98";#N/A,#N/A,FALSE,"w-dec98"}</definedName>
    <definedName name="ggf" localSheetId="43" hidden="1">{#N/A,#N/A,FALSE,"dec98qtr";#N/A,#N/A,FALSE,"suppdecsep98";#N/A,#N/A,FALSE,"w-dec98"}</definedName>
    <definedName name="ggf" localSheetId="22" hidden="1">{#N/A,#N/A,FALSE,"dec98qtr";#N/A,#N/A,FALSE,"suppdecsep98";#N/A,#N/A,FALSE,"w-dec98"}</definedName>
    <definedName name="ggf" localSheetId="40" hidden="1">{#N/A,#N/A,FALSE,"dec98qtr";#N/A,#N/A,FALSE,"suppdecsep98";#N/A,#N/A,FALSE,"w-dec98"}</definedName>
    <definedName name="ggf" localSheetId="36" hidden="1">{#N/A,#N/A,FALSE,"dec98qtr";#N/A,#N/A,FALSE,"suppdecsep98";#N/A,#N/A,FALSE,"w-dec98"}</definedName>
    <definedName name="ggf" hidden="1">{#N/A,#N/A,FALSE,"dec98qtr";#N/A,#N/A,FALSE,"suppdecsep98";#N/A,#N/A,FALSE,"w-dec98"}</definedName>
    <definedName name="ggfgfg" localSheetId="42" hidden="1">{"'CALL MONEY'!$K$53"}</definedName>
    <definedName name="ggfgfg" localSheetId="20" hidden="1">{"'CALL MONEY'!$K$53"}</definedName>
    <definedName name="ggfgfg" localSheetId="22" hidden="1">{"'CALL MONEY'!$K$53"}</definedName>
    <definedName name="ggfgfg" localSheetId="40" hidden="1">{"'CALL MONEY'!$K$53"}</definedName>
    <definedName name="ggfgfg" localSheetId="36" hidden="1">{"'CALL MONEY'!$K$53"}</definedName>
    <definedName name="ggfgfg" hidden="1">{"'CALL MONEY'!$K$53"}</definedName>
    <definedName name="GGG" localSheetId="42">#REF!</definedName>
    <definedName name="GGG" localSheetId="48">#REF!</definedName>
    <definedName name="GGG" localSheetId="46">#REF!</definedName>
    <definedName name="GGG" localSheetId="43">#REF!</definedName>
    <definedName name="GGG" localSheetId="37">#REF!</definedName>
    <definedName name="GGG" localSheetId="38">#REF!</definedName>
    <definedName name="GGG" localSheetId="39">#REF!</definedName>
    <definedName name="GGG" localSheetId="22">#REF!</definedName>
    <definedName name="GGG" localSheetId="40">#REF!</definedName>
    <definedName name="GGG" localSheetId="36">#REF!</definedName>
    <definedName name="GGG">#REF!</definedName>
    <definedName name="gghhg" hidden="1">{"'CALL MONEY'!$K$53"}</definedName>
    <definedName name="GH" localSheetId="42" hidden="1">{"MSS",#N/A,FALSE,"MSS";"ProdSA",#N/A,FALSE,"ProdSA";"Sales 1",#N/A,FALSE,"SALES";"Transfer 1",#N/A,FALSE,"TRANSFERS"}</definedName>
    <definedName name="GH" localSheetId="43" hidden="1">{"MSS",#N/A,FALSE,"MSS";"ProdSA",#N/A,FALSE,"ProdSA";"Sales 1",#N/A,FALSE,"SALES";"Transfer 1",#N/A,FALSE,"TRANSFERS"}</definedName>
    <definedName name="GH" localSheetId="22" hidden="1">{"MSS",#N/A,FALSE,"MSS";"ProdSA",#N/A,FALSE,"ProdSA";"Sales 1",#N/A,FALSE,"SALES";"Transfer 1",#N/A,FALSE,"TRANSFERS"}</definedName>
    <definedName name="GH" localSheetId="40" hidden="1">{"MSS",#N/A,FALSE,"MSS";"ProdSA",#N/A,FALSE,"ProdSA";"Sales 1",#N/A,FALSE,"SALES";"Transfer 1",#N/A,FALSE,"TRANSFERS"}</definedName>
    <definedName name="GH" localSheetId="36" hidden="1">{"MSS",#N/A,FALSE,"MSS";"ProdSA",#N/A,FALSE,"ProdSA";"Sales 1",#N/A,FALSE,"SALES";"Transfer 1",#N/A,FALSE,"TRANSFERS"}</definedName>
    <definedName name="GH" hidden="1">{"MSS",#N/A,FALSE,"MSS";"ProdSA",#N/A,FALSE,"ProdSA";"Sales 1",#N/A,FALSE,"SALES";"Transfer 1",#N/A,FALSE,"TRANSFERS"}</definedName>
    <definedName name="ghj" localSheetId="42" hidden="1">{"Sales 2",#N/A,FALSE,"SALES";"Transfer 2",#N/A,FALSE,"TRANSFERS";"A1460",#N/A,FALSE,"A1460"}</definedName>
    <definedName name="ghj" localSheetId="43" hidden="1">{"Sales 2",#N/A,FALSE,"SALES";"Transfer 2",#N/A,FALSE,"TRANSFERS";"A1460",#N/A,FALSE,"A1460"}</definedName>
    <definedName name="ghj" localSheetId="22" hidden="1">{"Sales 2",#N/A,FALSE,"SALES";"Transfer 2",#N/A,FALSE,"TRANSFERS";"A1460",#N/A,FALSE,"A1460"}</definedName>
    <definedName name="ghj" localSheetId="40" hidden="1">{"Sales 2",#N/A,FALSE,"SALES";"Transfer 2",#N/A,FALSE,"TRANSFERS";"A1460",#N/A,FALSE,"A1460"}</definedName>
    <definedName name="ghj" localSheetId="36" hidden="1">{"Sales 2",#N/A,FALSE,"SALES";"Transfer 2",#N/A,FALSE,"TRANSFERS";"A1460",#N/A,FALSE,"A1460"}</definedName>
    <definedName name="ghj" hidden="1">{"Sales 2",#N/A,FALSE,"SALES";"Transfer 2",#N/A,FALSE,"TRANSFERS";"A1460",#N/A,FALSE,"A1460"}</definedName>
    <definedName name="ghu" localSheetId="42" hidden="1">#REF!</definedName>
    <definedName name="ghu" localSheetId="48" hidden="1">#REF!</definedName>
    <definedName name="ghu" localSheetId="46" hidden="1">#REF!</definedName>
    <definedName name="ghu" localSheetId="37" hidden="1">#REF!</definedName>
    <definedName name="ghu" localSheetId="38" hidden="1">#REF!</definedName>
    <definedName name="ghu" localSheetId="39" hidden="1">#REF!</definedName>
    <definedName name="ghu" localSheetId="20" hidden="1">#REF!</definedName>
    <definedName name="ghu" localSheetId="22" hidden="1">#REF!</definedName>
    <definedName name="ghu" localSheetId="40" hidden="1">#REF!</definedName>
    <definedName name="ghu" localSheetId="36" hidden="1">#REF!</definedName>
    <definedName name="ghu" localSheetId="24" hidden="1">#REF!</definedName>
    <definedName name="ghu" hidden="1">#REF!</definedName>
    <definedName name="gl" localSheetId="42">#REF!</definedName>
    <definedName name="GL" localSheetId="48" hidden="1">{"'CALL MONEY'!$K$53"}</definedName>
    <definedName name="GL" localSheetId="47" hidden="1">{"'CALL MONEY'!$K$53"}</definedName>
    <definedName name="GL" localSheetId="46" hidden="1">{"'CALL MONEY'!$K$53"}</definedName>
    <definedName name="GL" localSheetId="43" hidden="1">{"'CALL MONEY'!$K$53"}</definedName>
    <definedName name="GL" localSheetId="37" hidden="1">{"'CALL MONEY'!$K$53"}</definedName>
    <definedName name="GL" localSheetId="38" hidden="1">{"'CALL MONEY'!$K$53"}</definedName>
    <definedName name="GL" localSheetId="39" hidden="1">{"'CALL MONEY'!$K$53"}</definedName>
    <definedName name="gl" localSheetId="20">#REF!</definedName>
    <definedName name="gl" localSheetId="22">#REF!</definedName>
    <definedName name="gl" localSheetId="40">#REF!</definedName>
    <definedName name="gl" localSheetId="36">#REF!</definedName>
    <definedName name="gl" localSheetId="24">#REF!</definedName>
    <definedName name="gl">#REF!</definedName>
    <definedName name="gmo" localSheetId="42">#REF!</definedName>
    <definedName name="gmo" localSheetId="48">#REF!</definedName>
    <definedName name="gmo" localSheetId="46">#REF!</definedName>
    <definedName name="gmo" localSheetId="37">#REF!</definedName>
    <definedName name="gmo" localSheetId="38">#REF!</definedName>
    <definedName name="gmo" localSheetId="39">#REF!</definedName>
    <definedName name="gmo" localSheetId="20">#REF!</definedName>
    <definedName name="gmo" localSheetId="22">#REF!</definedName>
    <definedName name="gmo" localSheetId="40">#REF!</definedName>
    <definedName name="gmo" localSheetId="36">#REF!</definedName>
    <definedName name="gmo" localSheetId="24">#REF!</definedName>
    <definedName name="gmo">#REF!</definedName>
    <definedName name="GOCWO" localSheetId="42">#REF!</definedName>
    <definedName name="GOCWO" localSheetId="48">#REF!</definedName>
    <definedName name="GOCWO" localSheetId="46">#REF!</definedName>
    <definedName name="GOCWO" localSheetId="43">#REF!</definedName>
    <definedName name="GOCWO" localSheetId="37">#REF!</definedName>
    <definedName name="GOCWO" localSheetId="38">#REF!</definedName>
    <definedName name="GOCWO" localSheetId="39">#REF!</definedName>
    <definedName name="GOCWO" localSheetId="22">#REF!</definedName>
    <definedName name="GOCWO" localSheetId="40">#REF!</definedName>
    <definedName name="GOCWO" localSheetId="36">#REF!</definedName>
    <definedName name="GOCWO">#REF!</definedName>
    <definedName name="goodbye" localSheetId="42">#REF!</definedName>
    <definedName name="goodbye" localSheetId="48">#REF!</definedName>
    <definedName name="goodbye" localSheetId="46">#REF!</definedName>
    <definedName name="goodbye" localSheetId="37">#REF!</definedName>
    <definedName name="goodbye" localSheetId="38">#REF!</definedName>
    <definedName name="goodbye" localSheetId="39">#REF!</definedName>
    <definedName name="goodbye" localSheetId="20">#REF!</definedName>
    <definedName name="goodbye" localSheetId="22">#REF!</definedName>
    <definedName name="goodbye" localSheetId="40">#REF!</definedName>
    <definedName name="goodbye" localSheetId="36">#REF!</definedName>
    <definedName name="goodbye" localSheetId="24">#REF!</definedName>
    <definedName name="goodbye">#REF!</definedName>
    <definedName name="GP_COMPARISON" localSheetId="42">#REF!</definedName>
    <definedName name="GP_COMPARISON" localSheetId="48">#REF!</definedName>
    <definedName name="GP_COMPARISON" localSheetId="47">#REF!</definedName>
    <definedName name="GP_COMPARISON" localSheetId="46">#REF!</definedName>
    <definedName name="GP_COMPARISON" localSheetId="43">#REF!</definedName>
    <definedName name="GP_COMPARISON" localSheetId="37">#REF!</definedName>
    <definedName name="GP_COMPARISON" localSheetId="38">#REF!</definedName>
    <definedName name="GP_COMPARISON" localSheetId="39">#REF!</definedName>
    <definedName name="GP_COMPARISON" localSheetId="22">#REF!</definedName>
    <definedName name="GP_COMPARISON" localSheetId="40">#REF!</definedName>
    <definedName name="GP_COMPARISON" localSheetId="36">#REF!</definedName>
    <definedName name="GP_COMPARISON">#REF!</definedName>
    <definedName name="Graphs" hidden="1">#REF!</definedName>
    <definedName name="GrpAcct1" localSheetId="57" hidden="1">"5111"</definedName>
    <definedName name="GrpAcct10" localSheetId="57" hidden="1">"5711"</definedName>
    <definedName name="GrpAcct11" localSheetId="57" hidden="1">"6111"</definedName>
    <definedName name="GrpAcct12" localSheetId="57" hidden="1">"6111.1"</definedName>
    <definedName name="GrpAcct13" localSheetId="57" hidden="1">"6211"</definedName>
    <definedName name="GrpAcct14" localSheetId="57" hidden="1">"6311"</definedName>
    <definedName name="GrpAcct15" localSheetId="57" hidden="1">"6411"</definedName>
    <definedName name="GrpAcct16" localSheetId="57" hidden="1">"6511"</definedName>
    <definedName name="GrpAcct17" localSheetId="57" hidden="1">"6512"</definedName>
    <definedName name="GrpAcct18" localSheetId="57" hidden="1">"6513"</definedName>
    <definedName name="GrpAcct19" localSheetId="57" hidden="1">"6514"</definedName>
    <definedName name="GrpAcct2" localSheetId="57" hidden="1">"5112"</definedName>
    <definedName name="GrpAcct20" localSheetId="57" hidden="1">"6515"</definedName>
    <definedName name="GrpAcct21" localSheetId="57" hidden="1">"6611"</definedName>
    <definedName name="GrpAcct22" localSheetId="57" hidden="1">"7111"</definedName>
    <definedName name="GrpAcct23" localSheetId="57" hidden="1">"7112"</definedName>
    <definedName name="GrpAcct24" localSheetId="57" hidden="1">"7113"</definedName>
    <definedName name="GrpAcct25" localSheetId="57" hidden="1">"7211"</definedName>
    <definedName name="GrpAcct26" localSheetId="57" hidden="1">"7221"</definedName>
    <definedName name="GrpAcct27" localSheetId="57" hidden="1">"7222"</definedName>
    <definedName name="GrpAcct28" localSheetId="57" hidden="1">"7223"</definedName>
    <definedName name="GrpAcct29" localSheetId="57" hidden="1">"7224"</definedName>
    <definedName name="GrpAcct3" localSheetId="57" hidden="1">"5211"</definedName>
    <definedName name="GrpAcct30" localSheetId="57" hidden="1">"8111"</definedName>
    <definedName name="GrpAcct31" localSheetId="57" hidden="1">"8111.1"</definedName>
    <definedName name="GrpAcct32" localSheetId="57" hidden="1">"8121"</definedName>
    <definedName name="GrpAcct33" localSheetId="57" hidden="1">"8131"</definedName>
    <definedName name="GrpAcct34" localSheetId="57" hidden="1">"8141"</definedName>
    <definedName name="GrpAcct35" localSheetId="57" hidden="1">"8151"</definedName>
    <definedName name="GrpAcct36" localSheetId="57" hidden="1">"8161"</definedName>
    <definedName name="GrpAcct37" localSheetId="57" hidden="1">"8171"</definedName>
    <definedName name="GrpAcct38" localSheetId="57" hidden="1">"8181"</definedName>
    <definedName name="GrpAcct39" localSheetId="57" hidden="1">"8191"</definedName>
    <definedName name="GrpAcct4" localSheetId="57" hidden="1">"5311"</definedName>
    <definedName name="GrpAcct40" localSheetId="57" hidden="1">"8192"</definedName>
    <definedName name="GrpAcct41" localSheetId="57" hidden="1">"8211"</definedName>
    <definedName name="GrpAcct42" localSheetId="57" hidden="1">"8221"</definedName>
    <definedName name="GrpAcct43" localSheetId="57" hidden="1">"8231"</definedName>
    <definedName name="GrpAcct44" localSheetId="57" hidden="1">"8241"</definedName>
    <definedName name="GrpAcct45" localSheetId="57" hidden="1">"8242"</definedName>
    <definedName name="GrpAcct46" localSheetId="57" hidden="1">"8243"</definedName>
    <definedName name="GrpAcct47" localSheetId="57" hidden="1">"8244"</definedName>
    <definedName name="GrpAcct48" localSheetId="57" hidden="1">"8251"</definedName>
    <definedName name="GrpAcct49" localSheetId="57" hidden="1">"8261"</definedName>
    <definedName name="GrpAcct5" localSheetId="57" hidden="1">"5411"</definedName>
    <definedName name="GrpAcct50" localSheetId="57" hidden="1">"8271"</definedName>
    <definedName name="GrpAcct51" localSheetId="57" hidden="1">"8281"</definedName>
    <definedName name="GrpAcct52" localSheetId="57" hidden="1">"8290"</definedName>
    <definedName name="GrpAcct53" localSheetId="57" hidden="1">"8291"</definedName>
    <definedName name="GrpAcct54" localSheetId="57" hidden="1">"8292"</definedName>
    <definedName name="GrpAcct55" localSheetId="57" hidden="1">"8293"</definedName>
    <definedName name="GrpAcct56" localSheetId="57" hidden="1">"8294"</definedName>
    <definedName name="GrpAcct57" localSheetId="57" hidden="1">"8295"</definedName>
    <definedName name="GrpAcct58" localSheetId="57" hidden="1">"8296"</definedName>
    <definedName name="GrpAcct6" localSheetId="57" hidden="1">"5511"</definedName>
    <definedName name="GrpAcct7" localSheetId="57" hidden="1">"5611"</definedName>
    <definedName name="GrpAcct8" localSheetId="57" hidden="1">"5612"</definedName>
    <definedName name="GrpAcct9" localSheetId="57" hidden="1">"5613"</definedName>
    <definedName name="GrpLevel" localSheetId="57" hidden="1">2</definedName>
    <definedName name="grtrttt" localSheetId="42">#REF!</definedName>
    <definedName name="grtrttt" localSheetId="48">#REF!</definedName>
    <definedName name="grtrttt" localSheetId="46">#REF!</definedName>
    <definedName name="grtrttt" localSheetId="37">#REF!</definedName>
    <definedName name="grtrttt" localSheetId="38">#REF!</definedName>
    <definedName name="grtrttt" localSheetId="39">#REF!</definedName>
    <definedName name="grtrttt" localSheetId="20">#REF!</definedName>
    <definedName name="grtrttt" localSheetId="22">#REF!</definedName>
    <definedName name="grtrttt" localSheetId="40">#REF!</definedName>
    <definedName name="grtrttt" localSheetId="36">#REF!</definedName>
    <definedName name="grtrttt" localSheetId="24">#REF!</definedName>
    <definedName name="grtrttt">#REF!</definedName>
    <definedName name="gsdfgfg" localSheetId="42" hidden="1">{"'CALL MONEY'!$K$53"}</definedName>
    <definedName name="gsdfgfg" localSheetId="20" hidden="1">{"'CALL MONEY'!$K$53"}</definedName>
    <definedName name="gsdfgfg" localSheetId="22" hidden="1">{"'CALL MONEY'!$K$53"}</definedName>
    <definedName name="gsdfgfg" localSheetId="40" hidden="1">{"'CALL MONEY'!$K$53"}</definedName>
    <definedName name="gsdfgfg" localSheetId="36" hidden="1">{"'CALL MONEY'!$K$53"}</definedName>
    <definedName name="gsdfgfg" hidden="1">{"'CALL MONEY'!$K$53"}</definedName>
    <definedName name="Gtee_Clas">[88]Lookups!$C$30:$C$33</definedName>
    <definedName name="GTEE_CLASS5">[41]Lookups!$B$30:$B$33</definedName>
    <definedName name="GUARANTEE_TYPE" localSheetId="42">#REF!</definedName>
    <definedName name="GUARANTEE_TYPE" localSheetId="48">#REF!</definedName>
    <definedName name="GUARANTEE_TYPE" localSheetId="46">#REF!</definedName>
    <definedName name="GUARANTEE_TYPE" localSheetId="37">#REF!</definedName>
    <definedName name="GUARANTEE_TYPE" localSheetId="38">#REF!</definedName>
    <definedName name="GUARANTEE_TYPE" localSheetId="39">#REF!</definedName>
    <definedName name="GUARANTEE_TYPE" localSheetId="20">#REF!</definedName>
    <definedName name="GUARANTEE_TYPE" localSheetId="22">#REF!</definedName>
    <definedName name="GUARANTEE_TYPE" localSheetId="40">#REF!</definedName>
    <definedName name="GUARANTEE_TYPE" localSheetId="36">#REF!</definedName>
    <definedName name="GUARANTEE_TYPE" localSheetId="24">#REF!</definedName>
    <definedName name="GUARANTEE_TYPE">#REF!</definedName>
    <definedName name="h" localSheetId="42">#REF!</definedName>
    <definedName name="h" localSheetId="48">#REF!</definedName>
    <definedName name="h" localSheetId="46">#REF!</definedName>
    <definedName name="h" localSheetId="37">#REF!</definedName>
    <definedName name="h" localSheetId="38">#REF!</definedName>
    <definedName name="h" localSheetId="39">#REF!</definedName>
    <definedName name="h" localSheetId="20">#REF!</definedName>
    <definedName name="h" localSheetId="22">#REF!</definedName>
    <definedName name="h" localSheetId="40">#REF!</definedName>
    <definedName name="h" localSheetId="36">#REF!</definedName>
    <definedName name="h" localSheetId="24">#REF!</definedName>
    <definedName name="h">#REF!</definedName>
    <definedName name="HAaaa" localSheetId="42">Scheduled_Payment+Extra_Payment</definedName>
    <definedName name="HAaaa" localSheetId="48">Scheduled_Payment+Extra_Payment</definedName>
    <definedName name="HAaaa" localSheetId="46">Scheduled_Payment+Extra_Payment</definedName>
    <definedName name="HAaaa" localSheetId="37">Scheduled_Payment+Extra_Payment</definedName>
    <definedName name="HAaaa" localSheetId="38">Scheduled_Payment+Extra_Payment</definedName>
    <definedName name="HAaaa" localSheetId="39">Scheduled_Payment+Extra_Payment</definedName>
    <definedName name="HAaaa" localSheetId="20">Scheduled_Payment+Extra_Payment</definedName>
    <definedName name="HAaaa" localSheetId="22">Scheduled_Payment+Extra_Payment</definedName>
    <definedName name="HAaaa" localSheetId="40">Scheduled_Payment+Extra_Payment</definedName>
    <definedName name="HAaaa" localSheetId="36">Scheduled_Payment+Extra_Payment</definedName>
    <definedName name="HAaaa" localSheetId="24">Scheduled_Payment+Extra_Payment</definedName>
    <definedName name="HAaaa">Scheduled_Payment+Extra_Payment</definedName>
    <definedName name="HAIRCUT_CODE" localSheetId="42">#REF!</definedName>
    <definedName name="HAIRCUT_CODE" localSheetId="48">#REF!</definedName>
    <definedName name="HAIRCUT_CODE" localSheetId="46">#REF!</definedName>
    <definedName name="HAIRCUT_CODE" localSheetId="37">#REF!</definedName>
    <definedName name="HAIRCUT_CODE" localSheetId="38">#REF!</definedName>
    <definedName name="HAIRCUT_CODE" localSheetId="39">#REF!</definedName>
    <definedName name="HAIRCUT_CODE" localSheetId="20">#REF!</definedName>
    <definedName name="HAIRCUT_CODE" localSheetId="22">#REF!</definedName>
    <definedName name="HAIRCUT_CODE" localSheetId="40">#REF!</definedName>
    <definedName name="HAIRCUT_CODE" localSheetId="36">#REF!</definedName>
    <definedName name="HAIRCUT_CODE" localSheetId="24">#REF!</definedName>
    <definedName name="HAIRCUT_CODE">#REF!</definedName>
    <definedName name="Haircut_Table">[47]Tables!$B$23:$C$45</definedName>
    <definedName name="HAIRCUTS" localSheetId="42">#REF!</definedName>
    <definedName name="HAIRCUTS" localSheetId="48">#REF!</definedName>
    <definedName name="HAIRCUTS" localSheetId="46">#REF!</definedName>
    <definedName name="HAIRCUTS" localSheetId="37">#REF!</definedName>
    <definedName name="HAIRCUTS" localSheetId="38">#REF!</definedName>
    <definedName name="HAIRCUTS" localSheetId="39">#REF!</definedName>
    <definedName name="HAIRCUTS" localSheetId="20">#REF!</definedName>
    <definedName name="HAIRCUTS" localSheetId="22">#REF!</definedName>
    <definedName name="HAIRCUTS" localSheetId="40">#REF!</definedName>
    <definedName name="HAIRCUTS" localSheetId="36">#REF!</definedName>
    <definedName name="HAIRCUTS" localSheetId="24">#REF!</definedName>
    <definedName name="HAIRCUTS">#REF!</definedName>
    <definedName name="hatim" localSheetId="42">#REF!</definedName>
    <definedName name="hatim" localSheetId="48">#REF!</definedName>
    <definedName name="hatim" localSheetId="46">#REF!</definedName>
    <definedName name="hatim" localSheetId="43">#REF!</definedName>
    <definedName name="hatim" localSheetId="37">#REF!</definedName>
    <definedName name="hatim" localSheetId="38">#REF!</definedName>
    <definedName name="hatim" localSheetId="39">#REF!</definedName>
    <definedName name="hatim" localSheetId="22">#REF!</definedName>
    <definedName name="hatim" localSheetId="40">#REF!</definedName>
    <definedName name="hatim" localSheetId="36">#REF!</definedName>
    <definedName name="hatim">#REF!</definedName>
    <definedName name="HD_INCOME" localSheetId="42">#REF!</definedName>
    <definedName name="HD_INCOME" localSheetId="48">#REF!</definedName>
    <definedName name="HD_INCOME" localSheetId="47">#REF!</definedName>
    <definedName name="HD_INCOME" localSheetId="46">#REF!</definedName>
    <definedName name="HD_INCOME" localSheetId="43">#REF!</definedName>
    <definedName name="HD_INCOME" localSheetId="37">#REF!</definedName>
    <definedName name="HD_INCOME" localSheetId="38">#REF!</definedName>
    <definedName name="HD_INCOME" localSheetId="39">#REF!</definedName>
    <definedName name="HD_INCOME" localSheetId="22">#REF!</definedName>
    <definedName name="HD_INCOME" localSheetId="40">#REF!</definedName>
    <definedName name="HD_INCOME" localSheetId="36">#REF!</definedName>
    <definedName name="HD_INCOME">#REF!</definedName>
    <definedName name="Header_Row" localSheetId="42">ROW(#REF!)</definedName>
    <definedName name="Header_Row" localSheetId="48">ROW(#REF!)</definedName>
    <definedName name="Header_Row" localSheetId="46">ROW(#REF!)</definedName>
    <definedName name="Header_Row" localSheetId="37">ROW(#REF!)</definedName>
    <definedName name="Header_Row" localSheetId="38">ROW(#REF!)</definedName>
    <definedName name="Header_Row" localSheetId="39">ROW(#REF!)</definedName>
    <definedName name="Header_Row" localSheetId="22">ROW(#REF!)</definedName>
    <definedName name="Header_Row" localSheetId="36">ROW(#REF!)</definedName>
    <definedName name="Header_Row" localSheetId="24">ROW(#REF!)</definedName>
    <definedName name="Header_Row">ROW(#REF!)</definedName>
    <definedName name="hello" localSheetId="42">#REF!</definedName>
    <definedName name="hello" localSheetId="48">#REF!</definedName>
    <definedName name="hello" localSheetId="46">#REF!</definedName>
    <definedName name="hello" localSheetId="37">#REF!</definedName>
    <definedName name="hello" localSheetId="38">#REF!</definedName>
    <definedName name="hello" localSheetId="39">#REF!</definedName>
    <definedName name="hello" localSheetId="20">#REF!</definedName>
    <definedName name="hello" localSheetId="22">#REF!</definedName>
    <definedName name="hello" localSheetId="40">#REF!</definedName>
    <definedName name="hello" localSheetId="36">#REF!</definedName>
    <definedName name="hello" localSheetId="24">#REF!</definedName>
    <definedName name="hello">#REF!</definedName>
    <definedName name="Henry" localSheetId="42">'[117]Analytics Summary'!#REF!</definedName>
    <definedName name="Henry" localSheetId="48">'[117]Analytics Summary'!#REF!</definedName>
    <definedName name="Henry" localSheetId="46">'[117]Analytics Summary'!#REF!</definedName>
    <definedName name="Henry" localSheetId="43">'[117]Analytics Summary'!#REF!</definedName>
    <definedName name="Henry" localSheetId="37">'[117]Analytics Summary'!#REF!</definedName>
    <definedName name="Henry" localSheetId="38">'[117]Analytics Summary'!#REF!</definedName>
    <definedName name="Henry" localSheetId="39">'[117]Analytics Summary'!#REF!</definedName>
    <definedName name="Henry" localSheetId="22">'[117]Analytics Summary'!#REF!</definedName>
    <definedName name="Henry" localSheetId="40">'[117]Analytics Summary'!#REF!</definedName>
    <definedName name="Henry" localSheetId="36">'[117]Analytics Summary'!#REF!</definedName>
    <definedName name="Henry">'[117]Analytics Summary'!#REF!</definedName>
    <definedName name="hfh" localSheetId="42" hidden="1">{#N/A,#N/A,FALSE,"dec98qtr";#N/A,#N/A,FALSE,"suppdecsep98";#N/A,#N/A,FALSE,"w-dec98"}</definedName>
    <definedName name="hfh" localSheetId="43" hidden="1">{#N/A,#N/A,FALSE,"dec98qtr";#N/A,#N/A,FALSE,"suppdecsep98";#N/A,#N/A,FALSE,"w-dec98"}</definedName>
    <definedName name="hfh" localSheetId="22" hidden="1">{#N/A,#N/A,FALSE,"dec98qtr";#N/A,#N/A,FALSE,"suppdecsep98";#N/A,#N/A,FALSE,"w-dec98"}</definedName>
    <definedName name="hfh" localSheetId="40" hidden="1">{#N/A,#N/A,FALSE,"dec98qtr";#N/A,#N/A,FALSE,"suppdecsep98";#N/A,#N/A,FALSE,"w-dec98"}</definedName>
    <definedName name="hfh" localSheetId="36" hidden="1">{#N/A,#N/A,FALSE,"dec98qtr";#N/A,#N/A,FALSE,"suppdecsep98";#N/A,#N/A,FALSE,"w-dec98"}</definedName>
    <definedName name="hfh" hidden="1">{#N/A,#N/A,FALSE,"dec98qtr";#N/A,#N/A,FALSE,"suppdecsep98";#N/A,#N/A,FALSE,"w-dec98"}</definedName>
    <definedName name="hgg" localSheetId="42" hidden="1">{"Sales 2",#N/A,FALSE,"SALES";"Transfer 2",#N/A,FALSE,"TRANSFERS";"A1460",#N/A,FALSE,"A1460"}</definedName>
    <definedName name="hgg" localSheetId="43" hidden="1">{"Sales 2",#N/A,FALSE,"SALES";"Transfer 2",#N/A,FALSE,"TRANSFERS";"A1460",#N/A,FALSE,"A1460"}</definedName>
    <definedName name="hgg" localSheetId="22" hidden="1">{"Sales 2",#N/A,FALSE,"SALES";"Transfer 2",#N/A,FALSE,"TRANSFERS";"A1460",#N/A,FALSE,"A1460"}</definedName>
    <definedName name="hgg" localSheetId="40" hidden="1">{"Sales 2",#N/A,FALSE,"SALES";"Transfer 2",#N/A,FALSE,"TRANSFERS";"A1460",#N/A,FALSE,"A1460"}</definedName>
    <definedName name="hgg" localSheetId="36" hidden="1">{"Sales 2",#N/A,FALSE,"SALES";"Transfer 2",#N/A,FALSE,"TRANSFERS";"A1460",#N/A,FALSE,"A1460"}</definedName>
    <definedName name="hgg" hidden="1">{"Sales 2",#N/A,FALSE,"SALES";"Transfer 2",#N/A,FALSE,"TRANSFERS";"A1460",#N/A,FALSE,"A1460"}</definedName>
    <definedName name="hh" localSheetId="42" hidden="1">{"'CALL MONEY'!$K$53"}</definedName>
    <definedName name="hh" localSheetId="48">#N/A</definedName>
    <definedName name="hh" localSheetId="47">#N/A</definedName>
    <definedName name="hh" localSheetId="46">#N/A</definedName>
    <definedName name="hh" localSheetId="43">#N/A</definedName>
    <definedName name="hh" localSheetId="37">#N/A</definedName>
    <definedName name="hh" localSheetId="38">#N/A</definedName>
    <definedName name="hh" localSheetId="39">#N/A</definedName>
    <definedName name="hh" localSheetId="22" hidden="1">{"'CALL MONEY'!$K$53"}</definedName>
    <definedName name="hh" localSheetId="40" hidden="1">{"'CALL MONEY'!$K$53"}</definedName>
    <definedName name="hh" localSheetId="36" hidden="1">{"'CALL MONEY'!$K$53"}</definedName>
    <definedName name="hh" hidden="1">{"'CALL MONEY'!$K$53"}</definedName>
    <definedName name="hhh" localSheetId="42">#REF!</definedName>
    <definedName name="hhh" localSheetId="48">#REF!</definedName>
    <definedName name="hhh" localSheetId="46">#REF!</definedName>
    <definedName name="hhh" localSheetId="37">#REF!</definedName>
    <definedName name="hhh" localSheetId="38">#REF!</definedName>
    <definedName name="hhh" localSheetId="39">#REF!</definedName>
    <definedName name="hhh" localSheetId="20">#REF!</definedName>
    <definedName name="hhh" localSheetId="22">#REF!</definedName>
    <definedName name="hhh" localSheetId="40">#REF!</definedName>
    <definedName name="hhh" localSheetId="36">#REF!</definedName>
    <definedName name="hhh" localSheetId="24">#REF!</definedName>
    <definedName name="hhh">#REF!</definedName>
    <definedName name="hhjhjjjjjj" localSheetId="42">[118]Lead!#REF!</definedName>
    <definedName name="hhjhjjjjjj" localSheetId="48">[118]Lead!#REF!</definedName>
    <definedName name="hhjhjjjjjj" localSheetId="47">[118]Lead!#REF!</definedName>
    <definedName name="hhjhjjjjjj" localSheetId="46">[118]Lead!#REF!</definedName>
    <definedName name="hhjhjjjjjj" localSheetId="43">[118]Lead!#REF!</definedName>
    <definedName name="hhjhjjjjjj" localSheetId="37">[118]Lead!#REF!</definedName>
    <definedName name="hhjhjjjjjj" localSheetId="38">[118]Lead!#REF!</definedName>
    <definedName name="hhjhjjjjjj" localSheetId="39">[118]Lead!#REF!</definedName>
    <definedName name="hhjhjjjjjj" localSheetId="22">[118]Lead!#REF!</definedName>
    <definedName name="hhjhjjjjjj" localSheetId="40">[118]Lead!#REF!</definedName>
    <definedName name="hhjhjjjjjj" localSheetId="36">[118]Lead!#REF!</definedName>
    <definedName name="hhjhjjjjjj">[118]Lead!#REF!</definedName>
    <definedName name="highlights" localSheetId="42">#REF!</definedName>
    <definedName name="highlights" localSheetId="48">#REF!</definedName>
    <definedName name="highlights" localSheetId="46">#REF!</definedName>
    <definedName name="highlights" localSheetId="37">#REF!</definedName>
    <definedName name="highlights" localSheetId="38">#REF!</definedName>
    <definedName name="highlights" localSheetId="39">#REF!</definedName>
    <definedName name="highlights" localSheetId="20">#REF!</definedName>
    <definedName name="highlights" localSheetId="22">#REF!</definedName>
    <definedName name="highlights" localSheetId="40">#REF!</definedName>
    <definedName name="highlights" localSheetId="36">#REF!</definedName>
    <definedName name="highlights" localSheetId="24">#REF!</definedName>
    <definedName name="highlights">#REF!</definedName>
    <definedName name="Highlightsconsolidated" localSheetId="42">#REF!</definedName>
    <definedName name="Highlightsconsolidated" localSheetId="48">#REF!</definedName>
    <definedName name="Highlightsconsolidated" localSheetId="46">#REF!</definedName>
    <definedName name="Highlightsconsolidated" localSheetId="37">#REF!</definedName>
    <definedName name="Highlightsconsolidated" localSheetId="38">#REF!</definedName>
    <definedName name="Highlightsconsolidated" localSheetId="39">#REF!</definedName>
    <definedName name="Highlightsconsolidated" localSheetId="20">#REF!</definedName>
    <definedName name="Highlightsconsolidated" localSheetId="22">#REF!</definedName>
    <definedName name="Highlightsconsolidated" localSheetId="40">#REF!</definedName>
    <definedName name="Highlightsconsolidated" localSheetId="36">#REF!</definedName>
    <definedName name="Highlightsconsolidated" localSheetId="24">#REF!</definedName>
    <definedName name="Highlightsconsolidated">#REF!</definedName>
    <definedName name="HighlightsUnit1" localSheetId="42">#REF!</definedName>
    <definedName name="HighlightsUnit1" localSheetId="48">#REF!</definedName>
    <definedName name="HighlightsUnit1" localSheetId="46">#REF!</definedName>
    <definedName name="HighlightsUnit1" localSheetId="37">#REF!</definedName>
    <definedName name="HighlightsUnit1" localSheetId="38">#REF!</definedName>
    <definedName name="HighlightsUnit1" localSheetId="39">#REF!</definedName>
    <definedName name="HighlightsUnit1" localSheetId="20">#REF!</definedName>
    <definedName name="HighlightsUnit1" localSheetId="22">#REF!</definedName>
    <definedName name="HighlightsUnit1" localSheetId="40">#REF!</definedName>
    <definedName name="HighlightsUnit1" localSheetId="36">#REF!</definedName>
    <definedName name="HighlightsUnit1" localSheetId="24">#REF!</definedName>
    <definedName name="HighlightsUnit1">#REF!</definedName>
    <definedName name="HISTORY_A_LIAB" localSheetId="42">#REF!</definedName>
    <definedName name="HISTORY_A_LIAB" localSheetId="48">#REF!</definedName>
    <definedName name="HISTORY_A_LIAB" localSheetId="47">#REF!</definedName>
    <definedName name="HISTORY_A_LIAB" localSheetId="46">#REF!</definedName>
    <definedName name="HISTORY_A_LIAB" localSheetId="43">#REF!</definedName>
    <definedName name="HISTORY_A_LIAB" localSheetId="37">#REF!</definedName>
    <definedName name="HISTORY_A_LIAB" localSheetId="38">#REF!</definedName>
    <definedName name="HISTORY_A_LIAB" localSheetId="39">#REF!</definedName>
    <definedName name="HISTORY_A_LIAB" localSheetId="22">#REF!</definedName>
    <definedName name="HISTORY_A_LIAB" localSheetId="40">#REF!</definedName>
    <definedName name="HISTORY_A_LIAB" localSheetId="36">#REF!</definedName>
    <definedName name="HISTORY_A_LIAB">#REF!</definedName>
    <definedName name="hjhkj">[116]Rates!$C$1:$E$181</definedName>
    <definedName name="hkhkhl" hidden="1">{"'CALL MONEY'!$K$53"}</definedName>
    <definedName name="hkj" localSheetId="42" hidden="1">#REF!</definedName>
    <definedName name="hkj" localSheetId="48" hidden="1">#REF!</definedName>
    <definedName name="hkj" localSheetId="46" hidden="1">#REF!</definedName>
    <definedName name="hkj" localSheetId="37" hidden="1">#REF!</definedName>
    <definedName name="hkj" localSheetId="38" hidden="1">#REF!</definedName>
    <definedName name="hkj" localSheetId="39" hidden="1">#REF!</definedName>
    <definedName name="hkj" localSheetId="20" hidden="1">#REF!</definedName>
    <definedName name="hkj" localSheetId="22" hidden="1">#REF!</definedName>
    <definedName name="hkj" localSheetId="40" hidden="1">#REF!</definedName>
    <definedName name="hkj" localSheetId="36" hidden="1">#REF!</definedName>
    <definedName name="hkj" localSheetId="24" hidden="1">#REF!</definedName>
    <definedName name="hkj" hidden="1">#REF!</definedName>
    <definedName name="hr" localSheetId="42">#REF!</definedName>
    <definedName name="hr" localSheetId="48">#REF!</definedName>
    <definedName name="hr" localSheetId="47">#REF!</definedName>
    <definedName name="hr" localSheetId="46">#REF!</definedName>
    <definedName name="hr" localSheetId="43">#REF!</definedName>
    <definedName name="hr" localSheetId="37">#REF!</definedName>
    <definedName name="hr" localSheetId="38">#REF!</definedName>
    <definedName name="hr" localSheetId="39">#REF!</definedName>
    <definedName name="hr" localSheetId="22">#REF!</definedName>
    <definedName name="hr" localSheetId="40">#REF!</definedName>
    <definedName name="hr" localSheetId="36">#REF!</definedName>
    <definedName name="hr">#REF!</definedName>
    <definedName name="html" localSheetId="42" hidden="1">{"'CALL MONEY'!$K$53"}</definedName>
    <definedName name="html" localSheetId="47" hidden="1">{"'CALL MONEY'!$K$53"}</definedName>
    <definedName name="html" localSheetId="46" hidden="1">{"'CALL MONEY'!$K$53"}</definedName>
    <definedName name="html" localSheetId="40" hidden="1">{"'CALL MONEY'!$K$53"}</definedName>
    <definedName name="html" hidden="1">{"'CALL MONEY'!$K$53"}</definedName>
    <definedName name="html_cntrl" localSheetId="42" hidden="1">{"'CALL MONEY'!$K$53"}</definedName>
    <definedName name="html_cntrl" localSheetId="48" hidden="1">{"'CALL MONEY'!$K$53"}</definedName>
    <definedName name="html_cntrl" localSheetId="47" hidden="1">{"'CALL MONEY'!$K$53"}</definedName>
    <definedName name="html_cntrl" localSheetId="46" hidden="1">{"'CALL MONEY'!$K$53"}</definedName>
    <definedName name="html_cntrl" localSheetId="43" hidden="1">{"'CALL MONEY'!$K$53"}</definedName>
    <definedName name="html_cntrl" localSheetId="37" hidden="1">{"'CALL MONEY'!$K$53"}</definedName>
    <definedName name="html_cntrl" localSheetId="38" hidden="1">{"'CALL MONEY'!$K$53"}</definedName>
    <definedName name="html_cntrl" localSheetId="39" hidden="1">{"'CALL MONEY'!$K$53"}</definedName>
    <definedName name="html_cntrl" localSheetId="20" hidden="1">{"'CALL MONEY'!$K$53"}</definedName>
    <definedName name="html_cntrl" localSheetId="22" hidden="1">{"'CALL MONEY'!$K$53"}</definedName>
    <definedName name="html_cntrl" localSheetId="40" hidden="1">{"'CALL MONEY'!$K$53"}</definedName>
    <definedName name="html_cntrl" localSheetId="36" hidden="1">{"'CALL MONEY'!$K$53"}</definedName>
    <definedName name="html_cntrl" hidden="1">{"'CALL MONEY'!$K$53"}</definedName>
    <definedName name="html_cntrl465454" localSheetId="42" hidden="1">{"'CALL MONEY'!$K$53"}</definedName>
    <definedName name="html_cntrl465454" localSheetId="48" hidden="1">{"'CALL MONEY'!$K$53"}</definedName>
    <definedName name="html_cntrl465454" localSheetId="47" hidden="1">{"'CALL MONEY'!$K$53"}</definedName>
    <definedName name="html_cntrl465454" localSheetId="46" hidden="1">{"'CALL MONEY'!$K$53"}</definedName>
    <definedName name="html_cntrl465454" localSheetId="43" hidden="1">{"'CALL MONEY'!$K$53"}</definedName>
    <definedName name="html_cntrl465454" localSheetId="37" hidden="1">{"'CALL MONEY'!$K$53"}</definedName>
    <definedName name="html_cntrl465454" localSheetId="38" hidden="1">{"'CALL MONEY'!$K$53"}</definedName>
    <definedName name="html_cntrl465454" localSheetId="39" hidden="1">{"'CALL MONEY'!$K$53"}</definedName>
    <definedName name="html_cntrl465454" localSheetId="20" hidden="1">{"'CALL MONEY'!$K$53"}</definedName>
    <definedName name="html_cntrl465454" localSheetId="22" hidden="1">{"'CALL MONEY'!$K$53"}</definedName>
    <definedName name="html_cntrl465454" localSheetId="40" hidden="1">{"'CALL MONEY'!$K$53"}</definedName>
    <definedName name="html_cntrl465454" localSheetId="36" hidden="1">{"'CALL MONEY'!$K$53"}</definedName>
    <definedName name="html_cntrl465454" hidden="1">{"'CALL MONEY'!$K$53"}</definedName>
    <definedName name="HTML_CodePage" hidden="1">1252</definedName>
    <definedName name="HTML_Control" localSheetId="42" hidden="1">{"'CALL MONEY'!$K$53"}</definedName>
    <definedName name="HTML_Control" localSheetId="16" hidden="1">{"'CALL MONEY'!$K$53"}</definedName>
    <definedName name="HTML_Control" localSheetId="48" hidden="1">{"'CALL MONEY'!$K$53"}</definedName>
    <definedName name="HTML_Control" localSheetId="47" hidden="1">{"'CALL MONEY'!$K$53"}</definedName>
    <definedName name="HTML_Control" localSheetId="46" hidden="1">{"'CALL MONEY'!$K$53"}</definedName>
    <definedName name="HTML_Control" localSheetId="43" hidden="1">{"'CALL MONEY'!$K$53"}</definedName>
    <definedName name="HTML_Control" localSheetId="44" hidden="1">{"'CALL MONEY'!$K$53"}</definedName>
    <definedName name="HTML_Control" localSheetId="37" hidden="1">{"'CALL MONEY'!$K$53"}</definedName>
    <definedName name="HTML_Control" localSheetId="38" hidden="1">{"'CALL MONEY'!$K$53"}</definedName>
    <definedName name="HTML_Control" localSheetId="39" hidden="1">{"'CALL MONEY'!$K$53"}</definedName>
    <definedName name="HTML_Control" localSheetId="35" hidden="1">{"'CALL MONEY'!$K$53"}</definedName>
    <definedName name="HTML_Control" localSheetId="17" hidden="1">{"'CALL MONEY'!$K$53"}</definedName>
    <definedName name="HTML_Control" localSheetId="19" hidden="1">{"'CALL MONEY'!$K$53"}</definedName>
    <definedName name="HTML_Control" localSheetId="20" hidden="1">{"'CALL MONEY'!$K$53"}</definedName>
    <definedName name="HTML_Control" localSheetId="22" hidden="1">{"'CALL MONEY'!$K$53"}</definedName>
    <definedName name="HTML_Control" localSheetId="40" hidden="1">{"'CALL MONEY'!$K$53"}</definedName>
    <definedName name="HTML_Control" localSheetId="36" hidden="1">{"'CALL MONEY'!$K$53"}</definedName>
    <definedName name="HTML_Control" localSheetId="18" hidden="1">{"'CALL MONEY'!$K$53"}</definedName>
    <definedName name="HTML_Control" localSheetId="14" hidden="1">{"'CALL MONEY'!$K$53"}</definedName>
    <definedName name="HTML_Control" localSheetId="27" hidden="1">{"'CALL MONEY'!$K$53"}</definedName>
    <definedName name="HTML_Control" localSheetId="31" hidden="1">{"'CALL MONEY'!$K$53"}</definedName>
    <definedName name="HTML_Control" localSheetId="15" hidden="1">{"'CALL MONEY'!$K$53"}</definedName>
    <definedName name="HTML_Control" localSheetId="32" hidden="1">{"'CALL MONEY'!$K$53"}</definedName>
    <definedName name="HTML_Control" localSheetId="26" hidden="1">{"'CALL MONEY'!$K$53"}</definedName>
    <definedName name="HTML_Control" localSheetId="28" hidden="1">{"'CALL MONEY'!$K$53"}</definedName>
    <definedName name="HTML_Control" localSheetId="13" hidden="1">{"'CALL MONEY'!$K$53"}</definedName>
    <definedName name="HTML_Control" localSheetId="25" hidden="1">{"'CALL MONEY'!$K$53"}</definedName>
    <definedName name="HTML_Control" localSheetId="55" hidden="1">{"'CALL MONEY'!$K$53"}</definedName>
    <definedName name="HTML_Control" localSheetId="12" hidden="1">{"'CALL MONEY'!$K$53"}</definedName>
    <definedName name="HTML_Control" localSheetId="7" hidden="1">{"'CALL MONEY'!$K$53"}</definedName>
    <definedName name="HTML_Control" localSheetId="8" hidden="1">{"'CALL MONEY'!$K$53"}</definedName>
    <definedName name="HTML_Control" localSheetId="11" hidden="1">{"'CALL MONEY'!$K$53"}</definedName>
    <definedName name="HTML_Control" localSheetId="33" hidden="1">{"'CALL MONEY'!$K$53"}</definedName>
    <definedName name="HTML_Control" hidden="1">{"'CALL MONEY'!$K$53"}</definedName>
    <definedName name="html_control1" localSheetId="42" hidden="1">{"'CALL MONEY'!$K$53"}</definedName>
    <definedName name="html_control1" localSheetId="43" hidden="1">{"'CALL MONEY'!$K$53"}</definedName>
    <definedName name="html_control1" localSheetId="22" hidden="1">{"'CALL MONEY'!$K$53"}</definedName>
    <definedName name="html_control1" localSheetId="40" hidden="1">{"'CALL MONEY'!$K$53"}</definedName>
    <definedName name="html_control1" localSheetId="36" hidden="1">{"'CALL MONEY'!$K$53"}</definedName>
    <definedName name="html_control1" hidden="1">{"'CALL MONEY'!$K$53"}</definedName>
    <definedName name="html_ctl78" localSheetId="42" hidden="1">{"'CALL MONEY'!$K$53"}</definedName>
    <definedName name="html_ctl78" localSheetId="48" hidden="1">{"'CALL MONEY'!$K$53"}</definedName>
    <definedName name="html_ctl78" localSheetId="47" hidden="1">{"'CALL MONEY'!$K$53"}</definedName>
    <definedName name="html_ctl78" localSheetId="46" hidden="1">{"'CALL MONEY'!$K$53"}</definedName>
    <definedName name="html_ctl78" localSheetId="43" hidden="1">{"'CALL MONEY'!$K$53"}</definedName>
    <definedName name="html_ctl78" localSheetId="37" hidden="1">{"'CALL MONEY'!$K$53"}</definedName>
    <definedName name="html_ctl78" localSheetId="38" hidden="1">{"'CALL MONEY'!$K$53"}</definedName>
    <definedName name="html_ctl78" localSheetId="39" hidden="1">{"'CALL MONEY'!$K$53"}</definedName>
    <definedName name="html_ctl78" localSheetId="20" hidden="1">{"'CALL MONEY'!$K$53"}</definedName>
    <definedName name="html_ctl78" localSheetId="22" hidden="1">{"'CALL MONEY'!$K$53"}</definedName>
    <definedName name="html_ctl78" localSheetId="40" hidden="1">{"'CALL MONEY'!$K$53"}</definedName>
    <definedName name="html_ctl78" localSheetId="36"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42">#REF!</definedName>
    <definedName name="I" localSheetId="48">#REF!</definedName>
    <definedName name="I" localSheetId="47">#REF!</definedName>
    <definedName name="I" localSheetId="46">#REF!</definedName>
    <definedName name="I" localSheetId="43">#REF!</definedName>
    <definedName name="I" localSheetId="37">#REF!</definedName>
    <definedName name="I" localSheetId="38">#REF!</definedName>
    <definedName name="I" localSheetId="39">#REF!</definedName>
    <definedName name="I" localSheetId="20">#REF!</definedName>
    <definedName name="I" localSheetId="22">#REF!</definedName>
    <definedName name="I" localSheetId="40">#REF!</definedName>
    <definedName name="I" localSheetId="36">#REF!</definedName>
    <definedName name="I" localSheetId="24">#REF!</definedName>
    <definedName name="I">#REF!</definedName>
    <definedName name="ID" localSheetId="42">#REF!</definedName>
    <definedName name="ID" localSheetId="48">#REF!</definedName>
    <definedName name="ID" localSheetId="46">#REF!</definedName>
    <definedName name="ID" localSheetId="43">#REF!</definedName>
    <definedName name="ID" localSheetId="37">#REF!</definedName>
    <definedName name="ID" localSheetId="38">#REF!</definedName>
    <definedName name="ID" localSheetId="39">#REF!</definedName>
    <definedName name="ID" localSheetId="22">#REF!</definedName>
    <definedName name="ID" localSheetId="40">#REF!</definedName>
    <definedName name="ID" localSheetId="36">#REF!</definedName>
    <definedName name="ID">#REF!</definedName>
    <definedName name="IDFUIU" localSheetId="42">#REF!</definedName>
    <definedName name="IDFUIU" localSheetId="48">#REF!</definedName>
    <definedName name="IDFUIU" localSheetId="47">#REF!</definedName>
    <definedName name="IDFUIU" localSheetId="46">#REF!</definedName>
    <definedName name="IDFUIU" localSheetId="43">#REF!</definedName>
    <definedName name="IDFUIU" localSheetId="37">#REF!</definedName>
    <definedName name="IDFUIU" localSheetId="38">#REF!</definedName>
    <definedName name="IDFUIU" localSheetId="39">#REF!</definedName>
    <definedName name="IDFUIU" localSheetId="22">#REF!</definedName>
    <definedName name="IDFUIU" localSheetId="40">#REF!</definedName>
    <definedName name="IDFUIU" localSheetId="36">#REF!</definedName>
    <definedName name="IDFUIU">#REF!</definedName>
    <definedName name="IEC" localSheetId="42">#REF!</definedName>
    <definedName name="IEC" localSheetId="48">#REF!</definedName>
    <definedName name="IEC" localSheetId="46">#REF!</definedName>
    <definedName name="IEC" localSheetId="43">#REF!</definedName>
    <definedName name="IEC" localSheetId="37">#REF!</definedName>
    <definedName name="IEC" localSheetId="38">#REF!</definedName>
    <definedName name="IEC" localSheetId="39">#REF!</definedName>
    <definedName name="IEC" localSheetId="20">#REF!</definedName>
    <definedName name="IEC" localSheetId="22">#REF!</definedName>
    <definedName name="IEC" localSheetId="40">#REF!</definedName>
    <definedName name="IEC" localSheetId="36">#REF!</definedName>
    <definedName name="IEC" localSheetId="24">#REF!</definedName>
    <definedName name="IEC">#REF!</definedName>
    <definedName name="IECO" localSheetId="42">#REF!</definedName>
    <definedName name="IECO" localSheetId="48">#REF!</definedName>
    <definedName name="IECO" localSheetId="46">#REF!</definedName>
    <definedName name="IECO" localSheetId="43">#REF!</definedName>
    <definedName name="IECO" localSheetId="37">#REF!</definedName>
    <definedName name="IECO" localSheetId="38">#REF!</definedName>
    <definedName name="IECO" localSheetId="39">#REF!</definedName>
    <definedName name="IECO" localSheetId="20">#REF!</definedName>
    <definedName name="IECO" localSheetId="22">#REF!</definedName>
    <definedName name="IECO" localSheetId="40">#REF!</definedName>
    <definedName name="IECO" localSheetId="36">#REF!</definedName>
    <definedName name="IECO" localSheetId="24">#REF!</definedName>
    <definedName name="IECO">#REF!</definedName>
    <definedName name="IECO1" localSheetId="42">#REF!</definedName>
    <definedName name="IECO1" localSheetId="48">#REF!</definedName>
    <definedName name="IECO1" localSheetId="46">#REF!</definedName>
    <definedName name="IECO1" localSheetId="43">#REF!</definedName>
    <definedName name="IECO1" localSheetId="37">#REF!</definedName>
    <definedName name="IECO1" localSheetId="38">#REF!</definedName>
    <definedName name="IECO1" localSheetId="39">#REF!</definedName>
    <definedName name="IECO1" localSheetId="20">#REF!</definedName>
    <definedName name="IECO1" localSheetId="22">#REF!</definedName>
    <definedName name="IECO1" localSheetId="40">#REF!</definedName>
    <definedName name="IECO1" localSheetId="36">#REF!</definedName>
    <definedName name="IECO1" localSheetId="24">#REF!</definedName>
    <definedName name="IECO1">#REF!</definedName>
    <definedName name="IED" localSheetId="42">#REF!</definedName>
    <definedName name="IED" localSheetId="48">#REF!</definedName>
    <definedName name="IED" localSheetId="46">#REF!</definedName>
    <definedName name="IED" localSheetId="43">#REF!</definedName>
    <definedName name="IED" localSheetId="37">#REF!</definedName>
    <definedName name="IED" localSheetId="38">#REF!</definedName>
    <definedName name="IED" localSheetId="39">#REF!</definedName>
    <definedName name="IED" localSheetId="20">#REF!</definedName>
    <definedName name="IED" localSheetId="22">#REF!</definedName>
    <definedName name="IED" localSheetId="40">#REF!</definedName>
    <definedName name="IED" localSheetId="36">#REF!</definedName>
    <definedName name="IED" localSheetId="24">#REF!</definedName>
    <definedName name="IED">#REF!</definedName>
    <definedName name="IEH" localSheetId="42">#REF!</definedName>
    <definedName name="IEH" localSheetId="48">#REF!</definedName>
    <definedName name="IEH" localSheetId="46">#REF!</definedName>
    <definedName name="IEH" localSheetId="43">#REF!</definedName>
    <definedName name="IEH" localSheetId="37">#REF!</definedName>
    <definedName name="IEH" localSheetId="38">#REF!</definedName>
    <definedName name="IEH" localSheetId="39">#REF!</definedName>
    <definedName name="IEH" localSheetId="20">#REF!</definedName>
    <definedName name="IEH" localSheetId="22">#REF!</definedName>
    <definedName name="IEH" localSheetId="40">#REF!</definedName>
    <definedName name="IEH" localSheetId="36">#REF!</definedName>
    <definedName name="IEH" localSheetId="24">#REF!</definedName>
    <definedName name="IEH">#REF!</definedName>
    <definedName name="IEP" localSheetId="42">#REF!</definedName>
    <definedName name="IEP" localSheetId="48">#REF!</definedName>
    <definedName name="IEP" localSheetId="46">#REF!</definedName>
    <definedName name="IEP" localSheetId="43">#REF!</definedName>
    <definedName name="IEP" localSheetId="37">#REF!</definedName>
    <definedName name="IEP" localSheetId="38">#REF!</definedName>
    <definedName name="IEP" localSheetId="39">#REF!</definedName>
    <definedName name="IEP" localSheetId="20">#REF!</definedName>
    <definedName name="IEP" localSheetId="22">#REF!</definedName>
    <definedName name="IEP" localSheetId="40">#REF!</definedName>
    <definedName name="IEP" localSheetId="36">#REF!</definedName>
    <definedName name="IEP" localSheetId="24">#REF!</definedName>
    <definedName name="IEP">#REF!</definedName>
    <definedName name="IES" localSheetId="42">#REF!</definedName>
    <definedName name="IES" localSheetId="48">#REF!</definedName>
    <definedName name="IES" localSheetId="46">#REF!</definedName>
    <definedName name="IES" localSheetId="43">#REF!</definedName>
    <definedName name="IES" localSheetId="37">#REF!</definedName>
    <definedName name="IES" localSheetId="38">#REF!</definedName>
    <definedName name="IES" localSheetId="39">#REF!</definedName>
    <definedName name="IES" localSheetId="20">#REF!</definedName>
    <definedName name="IES" localSheetId="22">#REF!</definedName>
    <definedName name="IES" localSheetId="40">#REF!</definedName>
    <definedName name="IES" localSheetId="36">#REF!</definedName>
    <definedName name="IES" localSheetId="24">#REF!</definedName>
    <definedName name="IES">#REF!</definedName>
    <definedName name="IET" localSheetId="42">#REF!</definedName>
    <definedName name="IET" localSheetId="48">#REF!</definedName>
    <definedName name="IET" localSheetId="46">#REF!</definedName>
    <definedName name="IET" localSheetId="43">#REF!</definedName>
    <definedName name="IET" localSheetId="37">#REF!</definedName>
    <definedName name="IET" localSheetId="38">#REF!</definedName>
    <definedName name="IET" localSheetId="39">#REF!</definedName>
    <definedName name="IET" localSheetId="20">#REF!</definedName>
    <definedName name="IET" localSheetId="22">#REF!</definedName>
    <definedName name="IET" localSheetId="40">#REF!</definedName>
    <definedName name="IET" localSheetId="36">#REF!</definedName>
    <definedName name="IET" localSheetId="24">#REF!</definedName>
    <definedName name="IET">#REF!</definedName>
    <definedName name="ii">[119]PRODUCTS!$A$2:$E$57</definedName>
    <definedName name="iicf" localSheetId="42">[120]Disb!#REF!</definedName>
    <definedName name="iicf" localSheetId="48">[120]Disb!#REF!</definedName>
    <definedName name="iicf" localSheetId="46">[120]Disb!#REF!</definedName>
    <definedName name="iicf" localSheetId="37">[120]Disb!#REF!</definedName>
    <definedName name="iicf" localSheetId="38">[120]Disb!#REF!</definedName>
    <definedName name="iicf" localSheetId="39">[120]Disb!#REF!</definedName>
    <definedName name="iicf" localSheetId="22">[120]Disb!#REF!</definedName>
    <definedName name="iicf" localSheetId="40">[120]Disb!#REF!</definedName>
    <definedName name="iicf" localSheetId="36">[120]Disb!#REF!</definedName>
    <definedName name="iicf">[120]Disb!#REF!</definedName>
    <definedName name="iicfaug" localSheetId="42">[120]Disb!#REF!</definedName>
    <definedName name="iicfaug" localSheetId="48">[120]Disb!#REF!</definedName>
    <definedName name="iicfaug" localSheetId="46">[120]Disb!#REF!</definedName>
    <definedName name="iicfaug" localSheetId="37">[120]Disb!#REF!</definedName>
    <definedName name="iicfaug" localSheetId="38">[120]Disb!#REF!</definedName>
    <definedName name="iicfaug" localSheetId="39">[120]Disb!#REF!</definedName>
    <definedName name="iicfaug" localSheetId="22">[120]Disb!#REF!</definedName>
    <definedName name="iicfaug" localSheetId="40">[120]Disb!#REF!</definedName>
    <definedName name="iicfaug" localSheetId="36">[120]Disb!#REF!</definedName>
    <definedName name="iicfaug">[120]Disb!#REF!</definedName>
    <definedName name="iicfsep" localSheetId="42">[120]Disb!#REF!</definedName>
    <definedName name="iicfsep" localSheetId="48">[120]Disb!#REF!</definedName>
    <definedName name="iicfsep" localSheetId="46">[120]Disb!#REF!</definedName>
    <definedName name="iicfsep" localSheetId="37">[120]Disb!#REF!</definedName>
    <definedName name="iicfsep" localSheetId="38">[120]Disb!#REF!</definedName>
    <definedName name="iicfsep" localSheetId="39">[120]Disb!#REF!</definedName>
    <definedName name="iicfsep" localSheetId="22">[120]Disb!#REF!</definedName>
    <definedName name="iicfsep" localSheetId="40">[120]Disb!#REF!</definedName>
    <definedName name="iicfsep" localSheetId="36">[120]Disb!#REF!</definedName>
    <definedName name="iicfsep">[120]Disb!#REF!</definedName>
    <definedName name="iicl" localSheetId="42">[120]Disb!#REF!</definedName>
    <definedName name="iicl" localSheetId="48">[120]Disb!#REF!</definedName>
    <definedName name="iicl" localSheetId="46">[120]Disb!#REF!</definedName>
    <definedName name="iicl" localSheetId="37">[120]Disb!#REF!</definedName>
    <definedName name="iicl" localSheetId="38">[120]Disb!#REF!</definedName>
    <definedName name="iicl" localSheetId="39">[120]Disb!#REF!</definedName>
    <definedName name="iicl" localSheetId="22">[120]Disb!#REF!</definedName>
    <definedName name="iicl" localSheetId="40">[120]Disb!#REF!</definedName>
    <definedName name="iicl" localSheetId="36">[120]Disb!#REF!</definedName>
    <definedName name="iicl">[120]Disb!#REF!</definedName>
    <definedName name="iiclaug" localSheetId="42">[120]Disb!#REF!</definedName>
    <definedName name="iiclaug" localSheetId="48">[120]Disb!#REF!</definedName>
    <definedName name="iiclaug" localSheetId="46">[120]Disb!#REF!</definedName>
    <definedName name="iiclaug" localSheetId="37">[120]Disb!#REF!</definedName>
    <definedName name="iiclaug" localSheetId="38">[120]Disb!#REF!</definedName>
    <definedName name="iiclaug" localSheetId="39">[120]Disb!#REF!</definedName>
    <definedName name="iiclaug" localSheetId="22">[120]Disb!#REF!</definedName>
    <definedName name="iiclaug" localSheetId="40">[120]Disb!#REF!</definedName>
    <definedName name="iiclaug" localSheetId="36">[120]Disb!#REF!</definedName>
    <definedName name="iiclaug">[120]Disb!#REF!</definedName>
    <definedName name="iicljul" localSheetId="42">[120]Disb!#REF!</definedName>
    <definedName name="iicljul" localSheetId="48">[120]Disb!#REF!</definedName>
    <definedName name="iicljul" localSheetId="46">[120]Disb!#REF!</definedName>
    <definedName name="iicljul" localSheetId="37">[120]Disb!#REF!</definedName>
    <definedName name="iicljul" localSheetId="38">[120]Disb!#REF!</definedName>
    <definedName name="iicljul" localSheetId="39">[120]Disb!#REF!</definedName>
    <definedName name="iicljul" localSheetId="22">[120]Disb!#REF!</definedName>
    <definedName name="iicljul" localSheetId="40">[120]Disb!#REF!</definedName>
    <definedName name="iicljul" localSheetId="36">[120]Disb!#REF!</definedName>
    <definedName name="iicljul">[120]Disb!#REF!</definedName>
    <definedName name="iiclsep" localSheetId="42">[120]Disb!#REF!</definedName>
    <definedName name="iiclsep" localSheetId="48">[120]Disb!#REF!</definedName>
    <definedName name="iiclsep" localSheetId="46">[120]Disb!#REF!</definedName>
    <definedName name="iiclsep" localSheetId="37">[120]Disb!#REF!</definedName>
    <definedName name="iiclsep" localSheetId="38">[120]Disb!#REF!</definedName>
    <definedName name="iiclsep" localSheetId="39">[120]Disb!#REF!</definedName>
    <definedName name="iiclsep" localSheetId="22">[120]Disb!#REF!</definedName>
    <definedName name="iiclsep" localSheetId="40">[120]Disb!#REF!</definedName>
    <definedName name="iiclsep" localSheetId="36">[120]Disb!#REF!</definedName>
    <definedName name="iiclsep">[120]Disb!#REF!</definedName>
    <definedName name="iintercar" localSheetId="42">[120]Disb!#REF!</definedName>
    <definedName name="iintercar" localSheetId="48">[120]Disb!#REF!</definedName>
    <definedName name="iintercar" localSheetId="46">[120]Disb!#REF!</definedName>
    <definedName name="iintercar" localSheetId="37">[120]Disb!#REF!</definedName>
    <definedName name="iintercar" localSheetId="38">[120]Disb!#REF!</definedName>
    <definedName name="iintercar" localSheetId="39">[120]Disb!#REF!</definedName>
    <definedName name="iintercar" localSheetId="22">[120]Disb!#REF!</definedName>
    <definedName name="iintercar" localSheetId="40">[120]Disb!#REF!</definedName>
    <definedName name="iintercar" localSheetId="36">[120]Disb!#REF!</definedName>
    <definedName name="iintercar">[120]Disb!#REF!</definedName>
    <definedName name="ijh">'[121]A-C CODE &amp; NAME'!$B$1:$C$193</definedName>
    <definedName name="iki" localSheetId="42" hidden="1">{"'CALL MONEY'!$K$53"}</definedName>
    <definedName name="iki" localSheetId="20" hidden="1">{"'CALL MONEY'!$K$53"}</definedName>
    <definedName name="iki" localSheetId="22" hidden="1">{"'CALL MONEY'!$K$53"}</definedName>
    <definedName name="iki" localSheetId="40" hidden="1">{"'CALL MONEY'!$K$53"}</definedName>
    <definedName name="iki" localSheetId="36" hidden="1">{"'CALL MONEY'!$K$53"}</definedName>
    <definedName name="iki" hidden="1">{"'CALL MONEY'!$K$53"}</definedName>
    <definedName name="ilf" localSheetId="42">[120]Disb!#REF!</definedName>
    <definedName name="ilf" localSheetId="48">[120]Disb!#REF!</definedName>
    <definedName name="ilf" localSheetId="46">[120]Disb!#REF!</definedName>
    <definedName name="ilf" localSheetId="37">[120]Disb!#REF!</definedName>
    <definedName name="ilf" localSheetId="38">[120]Disb!#REF!</definedName>
    <definedName name="ilf" localSheetId="39">[120]Disb!#REF!</definedName>
    <definedName name="ilf" localSheetId="22">[120]Disb!#REF!</definedName>
    <definedName name="ilf" localSheetId="40">[120]Disb!#REF!</definedName>
    <definedName name="ilf" localSheetId="36">[120]Disb!#REF!</definedName>
    <definedName name="ilf">[120]Disb!#REF!</definedName>
    <definedName name="ilfaug" localSheetId="42">[120]Disb!#REF!</definedName>
    <definedName name="ilfaug" localSheetId="48">[120]Disb!#REF!</definedName>
    <definedName name="ilfaug" localSheetId="46">[120]Disb!#REF!</definedName>
    <definedName name="ilfaug" localSheetId="37">[120]Disb!#REF!</definedName>
    <definedName name="ilfaug" localSheetId="38">[120]Disb!#REF!</definedName>
    <definedName name="ilfaug" localSheetId="39">[120]Disb!#REF!</definedName>
    <definedName name="ilfaug" localSheetId="22">[120]Disb!#REF!</definedName>
    <definedName name="ilfaug" localSheetId="40">[120]Disb!#REF!</definedName>
    <definedName name="ilfaug" localSheetId="36">[120]Disb!#REF!</definedName>
    <definedName name="ilfaug">[120]Disb!#REF!</definedName>
    <definedName name="ilfjul" localSheetId="42">[120]Disb!#REF!</definedName>
    <definedName name="ilfjul" localSheetId="48">[120]Disb!#REF!</definedName>
    <definedName name="ilfjul" localSheetId="46">[120]Disb!#REF!</definedName>
    <definedName name="ilfjul" localSheetId="37">[120]Disb!#REF!</definedName>
    <definedName name="ilfjul" localSheetId="38">[120]Disb!#REF!</definedName>
    <definedName name="ilfjul" localSheetId="39">[120]Disb!#REF!</definedName>
    <definedName name="ilfjul" localSheetId="22">[120]Disb!#REF!</definedName>
    <definedName name="ilfjul" localSheetId="40">[120]Disb!#REF!</definedName>
    <definedName name="ilfjul" localSheetId="36">[120]Disb!#REF!</definedName>
    <definedName name="ilfjul">[120]Disb!#REF!</definedName>
    <definedName name="iltf" localSheetId="42">[120]Disb!#REF!</definedName>
    <definedName name="iltf" localSheetId="48">[120]Disb!#REF!</definedName>
    <definedName name="iltf" localSheetId="46">[120]Disb!#REF!</definedName>
    <definedName name="iltf" localSheetId="37">[120]Disb!#REF!</definedName>
    <definedName name="iltf" localSheetId="38">[120]Disb!#REF!</definedName>
    <definedName name="iltf" localSheetId="39">[120]Disb!#REF!</definedName>
    <definedName name="iltf" localSheetId="22">[120]Disb!#REF!</definedName>
    <definedName name="iltf" localSheetId="40">[120]Disb!#REF!</definedName>
    <definedName name="iltf" localSheetId="36">[120]Disb!#REF!</definedName>
    <definedName name="iltf">[120]Disb!#REF!</definedName>
    <definedName name="imran" localSheetId="42">#REF!</definedName>
    <definedName name="imran" localSheetId="48">#REF!</definedName>
    <definedName name="imran" localSheetId="46">#REF!</definedName>
    <definedName name="imran" localSheetId="37">#REF!</definedName>
    <definedName name="imran" localSheetId="38">#REF!</definedName>
    <definedName name="imran" localSheetId="39">#REF!</definedName>
    <definedName name="imran" localSheetId="20">#REF!</definedName>
    <definedName name="imran" localSheetId="22">#REF!</definedName>
    <definedName name="imran" localSheetId="40">#REF!</definedName>
    <definedName name="imran" localSheetId="36">#REF!</definedName>
    <definedName name="imran" localSheetId="24">#REF!</definedName>
    <definedName name="imran">#REF!</definedName>
    <definedName name="INC" localSheetId="42">'[1]last qrt2001'!#REF!</definedName>
    <definedName name="INC" localSheetId="48">#REF!</definedName>
    <definedName name="INC" localSheetId="47">#REF!</definedName>
    <definedName name="INC" localSheetId="46">#REF!</definedName>
    <definedName name="INC" localSheetId="43">#REF!</definedName>
    <definedName name="INC" localSheetId="37">#REF!</definedName>
    <definedName name="INC" localSheetId="38">#REF!</definedName>
    <definedName name="INC" localSheetId="39">#REF!</definedName>
    <definedName name="INC" localSheetId="22">'[1]last qrt2001'!#REF!</definedName>
    <definedName name="INC" localSheetId="40">'[1]last qrt2001'!#REF!</definedName>
    <definedName name="INC" localSheetId="36">'[1]last qrt2001'!#REF!</definedName>
    <definedName name="INC">'[1]last qrt2001'!#REF!</definedName>
    <definedName name="Income" hidden="1">{"'CALL MONEY'!$K$53"}</definedName>
    <definedName name="Income1" hidden="1">{"'CALL MONEY'!$K$53"}</definedName>
    <definedName name="incomeretfc" localSheetId="42">#REF!</definedName>
    <definedName name="incomeretfc" localSheetId="16">#REF!</definedName>
    <definedName name="incomeretfc" localSheetId="48">#REF!</definedName>
    <definedName name="incomeretfc" localSheetId="47">#REF!</definedName>
    <definedName name="incomeretfc" localSheetId="46">#REF!</definedName>
    <definedName name="incomeretfc" localSheetId="43">#REF!</definedName>
    <definedName name="incomeretfc" localSheetId="44">#REF!</definedName>
    <definedName name="incomeretfc" localSheetId="37">#REF!</definedName>
    <definedName name="incomeretfc" localSheetId="38">#REF!</definedName>
    <definedName name="incomeretfc" localSheetId="39">#REF!</definedName>
    <definedName name="incomeretfc" localSheetId="35">#REF!</definedName>
    <definedName name="incomeretfc" localSheetId="19">#REF!</definedName>
    <definedName name="incomeretfc" localSheetId="20">#REF!</definedName>
    <definedName name="incomeretfc" localSheetId="22">#REF!</definedName>
    <definedName name="incomeretfc" localSheetId="40">#REF!</definedName>
    <definedName name="incomeretfc" localSheetId="36">#REF!</definedName>
    <definedName name="incomeretfc" localSheetId="24">#REF!</definedName>
    <definedName name="incomeretfc" localSheetId="27">#REF!</definedName>
    <definedName name="incomeretfc" localSheetId="13">#REF!</definedName>
    <definedName name="incomeretfc" localSheetId="25">#REF!</definedName>
    <definedName name="incomeretfc" localSheetId="7">#REF!</definedName>
    <definedName name="incomeretfc" localSheetId="8">#REF!</definedName>
    <definedName name="incomeretfc" localSheetId="34">#REF!</definedName>
    <definedName name="incomeretfc" localSheetId="33">#REF!</definedName>
    <definedName name="incomeretfc">#REF!</definedName>
    <definedName name="IncomeStatementDates" localSheetId="42">#REF!</definedName>
    <definedName name="IncomeStatementDates" localSheetId="16">#REF!</definedName>
    <definedName name="IncomeStatementDates" localSheetId="48">#REF!</definedName>
    <definedName name="IncomeStatementDates" localSheetId="46">#REF!</definedName>
    <definedName name="IncomeStatementDates" localSheetId="43">#REF!</definedName>
    <definedName name="IncomeStatementDates" localSheetId="44">#REF!</definedName>
    <definedName name="IncomeStatementDates" localSheetId="37">#REF!</definedName>
    <definedName name="IncomeStatementDates" localSheetId="38">#REF!</definedName>
    <definedName name="IncomeStatementDates" localSheetId="39">#REF!</definedName>
    <definedName name="IncomeStatementDates" localSheetId="35">#REF!</definedName>
    <definedName name="IncomeStatementDates" localSheetId="19">#REF!</definedName>
    <definedName name="IncomeStatementDates" localSheetId="20">#REF!</definedName>
    <definedName name="IncomeStatementDates" localSheetId="22">#REF!</definedName>
    <definedName name="IncomeStatementDates" localSheetId="40">#REF!</definedName>
    <definedName name="IncomeStatementDates" localSheetId="36">#REF!</definedName>
    <definedName name="IncomeStatementDates" localSheetId="24">#REF!</definedName>
    <definedName name="IncomeStatementDates" localSheetId="27">#REF!</definedName>
    <definedName name="IncomeStatementDates" localSheetId="13">#REF!</definedName>
    <definedName name="IncomeStatementDates" localSheetId="25">#REF!</definedName>
    <definedName name="IncomeStatementDates" localSheetId="7">#REF!</definedName>
    <definedName name="IncomeStatementDates" localSheetId="8">#REF!</definedName>
    <definedName name="IncomeStatementDates" localSheetId="34">#REF!</definedName>
    <definedName name="IncomeStatementDates" localSheetId="33">#REF!</definedName>
    <definedName name="IncomeStatementDates">#REF!</definedName>
    <definedName name="INPUT" localSheetId="42">#REF!</definedName>
    <definedName name="INPUT" localSheetId="48">#REF!</definedName>
    <definedName name="INPUT" localSheetId="46">#REF!</definedName>
    <definedName name="INPUT" localSheetId="43">#REF!</definedName>
    <definedName name="INPUT" localSheetId="37">#REF!</definedName>
    <definedName name="INPUT" localSheetId="38">#REF!</definedName>
    <definedName name="INPUT" localSheetId="39">#REF!</definedName>
    <definedName name="INPUT" localSheetId="22">#REF!</definedName>
    <definedName name="INPUT" localSheetId="40">#REF!</definedName>
    <definedName name="INPUT" localSheetId="36">#REF!</definedName>
    <definedName name="INPUT">#REF!</definedName>
    <definedName name="Int" localSheetId="42">#REF!</definedName>
    <definedName name="Int" localSheetId="48">#REF!</definedName>
    <definedName name="Int" localSheetId="46">#REF!</definedName>
    <definedName name="Int" localSheetId="37">#REF!</definedName>
    <definedName name="Int" localSheetId="38">#REF!</definedName>
    <definedName name="Int" localSheetId="39">#REF!</definedName>
    <definedName name="Int" localSheetId="20">#REF!</definedName>
    <definedName name="Int" localSheetId="22">#REF!</definedName>
    <definedName name="Int" localSheetId="40">#REF!</definedName>
    <definedName name="Int" localSheetId="36">#REF!</definedName>
    <definedName name="Int" localSheetId="24">#REF!</definedName>
    <definedName name="Int">#REF!</definedName>
    <definedName name="Interest_Rate" localSheetId="42">#REF!</definedName>
    <definedName name="Interest_Rate" localSheetId="48">#REF!</definedName>
    <definedName name="Interest_Rate" localSheetId="46">#REF!</definedName>
    <definedName name="Interest_Rate" localSheetId="37">#REF!</definedName>
    <definedName name="Interest_Rate" localSheetId="38">#REF!</definedName>
    <definedName name="Interest_Rate" localSheetId="39">#REF!</definedName>
    <definedName name="Interest_Rate" localSheetId="20">#REF!</definedName>
    <definedName name="Interest_Rate" localSheetId="22">#REF!</definedName>
    <definedName name="Interest_Rate" localSheetId="40">#REF!</definedName>
    <definedName name="Interest_Rate" localSheetId="36">#REF!</definedName>
    <definedName name="Interest_Rate" localSheetId="24">#REF!</definedName>
    <definedName name="Interest_Rate">#REF!</definedName>
    <definedName name="INVEST" localSheetId="42">[51]acct!#REF!</definedName>
    <definedName name="INVEST" localSheetId="48">[51]acct!#REF!</definedName>
    <definedName name="INVEST" localSheetId="47">[51]acct!#REF!</definedName>
    <definedName name="INVEST" localSheetId="46">[51]acct!#REF!</definedName>
    <definedName name="INVEST" localSheetId="43">[51]acct!#REF!</definedName>
    <definedName name="INVEST" localSheetId="37">[51]acct!#REF!</definedName>
    <definedName name="INVEST" localSheetId="38">[51]acct!#REF!</definedName>
    <definedName name="INVEST" localSheetId="39">[51]acct!#REF!</definedName>
    <definedName name="INVEST" localSheetId="22">[51]acct!#REF!</definedName>
    <definedName name="INVEST" localSheetId="40">[51]acct!#REF!</definedName>
    <definedName name="INVEST" localSheetId="36">[51]acct!#REF!</definedName>
    <definedName name="INVEST">[51]acct!#REF!</definedName>
    <definedName name="investments" localSheetId="42" hidden="1">{"'CALL MONEY'!$K$53"}</definedName>
    <definedName name="investments" localSheetId="43" hidden="1">{"'CALL MONEY'!$K$53"}</definedName>
    <definedName name="investments" localSheetId="22" hidden="1">{"'CALL MONEY'!$K$53"}</definedName>
    <definedName name="investments" localSheetId="40" hidden="1">{"'CALL MONEY'!$K$53"}</definedName>
    <definedName name="investments" localSheetId="36" hidden="1">{"'CALL MONEY'!$K$53"}</definedName>
    <definedName name="investments" hidden="1">{"'CALL MONEY'!$K$53"}</definedName>
    <definedName name="invs" hidden="1">{"'CALL MONEY'!$K$53"}</definedName>
    <definedName name="IPAGE1" localSheetId="42">#REF!</definedName>
    <definedName name="IPAGE1" localSheetId="48">#REF!</definedName>
    <definedName name="IPAGE1" localSheetId="47">#REF!</definedName>
    <definedName name="IPAGE1" localSheetId="46">#REF!</definedName>
    <definedName name="IPAGE1" localSheetId="43">#REF!</definedName>
    <definedName name="IPAGE1" localSheetId="37">#REF!</definedName>
    <definedName name="IPAGE1" localSheetId="38">#REF!</definedName>
    <definedName name="IPAGE1" localSheetId="39">#REF!</definedName>
    <definedName name="IPAGE1" localSheetId="20">#REF!</definedName>
    <definedName name="IPAGE1" localSheetId="22">#REF!</definedName>
    <definedName name="IPAGE1" localSheetId="40">#REF!</definedName>
    <definedName name="IPAGE1" localSheetId="36">#REF!</definedName>
    <definedName name="IPAGE1" localSheetId="24">#REF!</definedName>
    <definedName name="IPAGE1">#REF!</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40952.1527893519</definedName>
    <definedName name="IQ_NTM" hidden="1">6000</definedName>
    <definedName name="IQ_TODAY" hidden="1">0</definedName>
    <definedName name="IQ_WEEK" hidden="1">50000</definedName>
    <definedName name="IQ_YTD" hidden="1">3000</definedName>
    <definedName name="IQ_YTDMONTH" hidden="1">130000</definedName>
    <definedName name="iqbal" localSheetId="42">[122]Sheet2!#REF!</definedName>
    <definedName name="iqbal" localSheetId="48">[123]Sheet2!#REF!</definedName>
    <definedName name="iqbal" localSheetId="47">[123]Sheet2!#REF!</definedName>
    <definedName name="iqbal" localSheetId="46">[123]Sheet2!#REF!</definedName>
    <definedName name="iqbal" localSheetId="43">[123]Sheet2!#REF!</definedName>
    <definedName name="iqbal" localSheetId="37">[123]Sheet2!#REF!</definedName>
    <definedName name="iqbal" localSheetId="38">[123]Sheet2!#REF!</definedName>
    <definedName name="iqbal" localSheetId="39">[123]Sheet2!#REF!</definedName>
    <definedName name="iqbal" localSheetId="22">[122]Sheet2!#REF!</definedName>
    <definedName name="iqbal" localSheetId="40">[122]Sheet2!#REF!</definedName>
    <definedName name="iqbal" localSheetId="36">[122]Sheet2!#REF!</definedName>
    <definedName name="iqbal">[122]Sheet2!#REF!</definedName>
    <definedName name="IRR" localSheetId="42">#REF!</definedName>
    <definedName name="IRR" localSheetId="48">#REF!</definedName>
    <definedName name="IRR" localSheetId="47">#REF!</definedName>
    <definedName name="IRR" localSheetId="46">#REF!</definedName>
    <definedName name="IRR" localSheetId="43">#REF!</definedName>
    <definedName name="IRR" localSheetId="37">#REF!</definedName>
    <definedName name="IRR" localSheetId="38">#REF!</definedName>
    <definedName name="IRR" localSheetId="39">#REF!</definedName>
    <definedName name="IRR" localSheetId="22">#REF!</definedName>
    <definedName name="IRR" localSheetId="40">#REF!</definedName>
    <definedName name="IRR" localSheetId="36">#REF!</definedName>
    <definedName name="IRR">#REF!</definedName>
    <definedName name="Issue_rating">[48]Rating!$B$193:$I$207</definedName>
    <definedName name="istf" localSheetId="42">[120]Disb!#REF!</definedName>
    <definedName name="istf" localSheetId="48">[120]Disb!#REF!</definedName>
    <definedName name="istf" localSheetId="46">[120]Disb!#REF!</definedName>
    <definedName name="istf" localSheetId="37">[120]Disb!#REF!</definedName>
    <definedName name="istf" localSheetId="38">[120]Disb!#REF!</definedName>
    <definedName name="istf" localSheetId="39">[120]Disb!#REF!</definedName>
    <definedName name="istf" localSheetId="22">[120]Disb!#REF!</definedName>
    <definedName name="istf" localSheetId="40">[120]Disb!#REF!</definedName>
    <definedName name="istf" localSheetId="36">[120]Disb!#REF!</definedName>
    <definedName name="istf">[120]Disb!#REF!</definedName>
    <definedName name="itotal" localSheetId="42">[120]Disb!#REF!</definedName>
    <definedName name="itotal" localSheetId="48">[120]Disb!#REF!</definedName>
    <definedName name="itotal" localSheetId="46">[120]Disb!#REF!</definedName>
    <definedName name="itotal" localSheetId="37">[120]Disb!#REF!</definedName>
    <definedName name="itotal" localSheetId="38">[120]Disb!#REF!</definedName>
    <definedName name="itotal" localSheetId="39">[120]Disb!#REF!</definedName>
    <definedName name="itotal" localSheetId="22">[120]Disb!#REF!</definedName>
    <definedName name="itotal" localSheetId="40">[120]Disb!#REF!</definedName>
    <definedName name="itotal" localSheetId="36">[120]Disb!#REF!</definedName>
    <definedName name="itotal">[120]Disb!#REF!</definedName>
    <definedName name="iu" localSheetId="42">#REF!</definedName>
    <definedName name="iu" localSheetId="48">#REF!</definedName>
    <definedName name="iu" localSheetId="46">#REF!</definedName>
    <definedName name="iu" localSheetId="43">#REF!</definedName>
    <definedName name="iu" localSheetId="37">#REF!</definedName>
    <definedName name="iu" localSheetId="38">#REF!</definedName>
    <definedName name="iu" localSheetId="39">#REF!</definedName>
    <definedName name="iu" localSheetId="20">#REF!</definedName>
    <definedName name="iu" localSheetId="22">#REF!</definedName>
    <definedName name="iu" localSheetId="40">#REF!</definedName>
    <definedName name="iu" localSheetId="36">#REF!</definedName>
    <definedName name="iu" localSheetId="24">#REF!</definedName>
    <definedName name="iu">#REF!</definedName>
    <definedName name="iui" localSheetId="42" hidden="1">#REF!</definedName>
    <definedName name="iui" localSheetId="46" hidden="1">#REF!</definedName>
    <definedName name="iui" localSheetId="40" hidden="1">#REF!</definedName>
    <definedName name="iui" hidden="1">#REF!</definedName>
    <definedName name="iyky" localSheetId="42">[51]acct!#REF!</definedName>
    <definedName name="iyky" localSheetId="46">[51]acct!#REF!</definedName>
    <definedName name="iyky" localSheetId="40">[51]acct!#REF!</definedName>
    <definedName name="iyky">[51]acct!#REF!</definedName>
    <definedName name="J" localSheetId="42" hidden="1">#REF!</definedName>
    <definedName name="J" localSheetId="48">#REF!</definedName>
    <definedName name="J" localSheetId="47">#REF!</definedName>
    <definedName name="J" localSheetId="46">#REF!</definedName>
    <definedName name="J" localSheetId="43">#REF!</definedName>
    <definedName name="J" localSheetId="37">#REF!</definedName>
    <definedName name="J" localSheetId="38">#REF!</definedName>
    <definedName name="J" localSheetId="39">#REF!</definedName>
    <definedName name="J" localSheetId="20" hidden="1">#REF!</definedName>
    <definedName name="J" localSheetId="22" hidden="1">#REF!</definedName>
    <definedName name="J" localSheetId="40" hidden="1">#REF!</definedName>
    <definedName name="J" localSheetId="36" hidden="1">#REF!</definedName>
    <definedName name="J" localSheetId="24" hidden="1">#REF!</definedName>
    <definedName name="J" hidden="1">#REF!</definedName>
    <definedName name="jak" localSheetId="42">#REF!</definedName>
    <definedName name="jak" localSheetId="48">#REF!</definedName>
    <definedName name="jak" localSheetId="47">#REF!</definedName>
    <definedName name="jak" localSheetId="46">#REF!</definedName>
    <definedName name="jak" localSheetId="43">#REF!</definedName>
    <definedName name="jak" localSheetId="37">#REF!</definedName>
    <definedName name="jak" localSheetId="38">#REF!</definedName>
    <definedName name="jak" localSheetId="39">#REF!</definedName>
    <definedName name="jak" localSheetId="22">#REF!</definedName>
    <definedName name="jak" localSheetId="40">#REF!</definedName>
    <definedName name="jak" localSheetId="36">#REF!</definedName>
    <definedName name="jak">#REF!</definedName>
    <definedName name="JAN" localSheetId="42">#REF!</definedName>
    <definedName name="JAN" localSheetId="48">#REF!</definedName>
    <definedName name="JAN" localSheetId="46">#REF!</definedName>
    <definedName name="JAN" localSheetId="37">#REF!</definedName>
    <definedName name="JAN" localSheetId="38">#REF!</definedName>
    <definedName name="JAN" localSheetId="39">#REF!</definedName>
    <definedName name="JAN" localSheetId="20">#REF!</definedName>
    <definedName name="JAN" localSheetId="22">#REF!</definedName>
    <definedName name="JAN" localSheetId="40">#REF!</definedName>
    <definedName name="JAN" localSheetId="36">#REF!</definedName>
    <definedName name="JAN" localSheetId="24">#REF!</definedName>
    <definedName name="JAN">#REF!</definedName>
    <definedName name="jgujg" hidden="1">{"'CALL MONEY'!$K$53"}</definedName>
    <definedName name="JJJJ" localSheetId="42">#REF!</definedName>
    <definedName name="JJJJ" localSheetId="48">#REF!</definedName>
    <definedName name="JJJJ" localSheetId="46">#REF!</definedName>
    <definedName name="JJJJ" localSheetId="43">#REF!</definedName>
    <definedName name="JJJJ" localSheetId="37">#REF!</definedName>
    <definedName name="JJJJ" localSheetId="38">#REF!</definedName>
    <definedName name="JJJJ" localSheetId="39">#REF!</definedName>
    <definedName name="JJJJ" localSheetId="22">#REF!</definedName>
    <definedName name="JJJJ" localSheetId="40">#REF!</definedName>
    <definedName name="JJJJ" localSheetId="36">#REF!</definedName>
    <definedName name="JJJJ">#REF!</definedName>
    <definedName name="jkjk" localSheetId="42" hidden="1">{"MSS",#N/A,FALSE,"MSS";"ProdSA",#N/A,FALSE,"ProdSA";"Sales 1",#N/A,FALSE,"SALES";"Transfer 1",#N/A,FALSE,"TRANSFERS"}</definedName>
    <definedName name="jkjk" localSheetId="43" hidden="1">{"MSS",#N/A,FALSE,"MSS";"ProdSA",#N/A,FALSE,"ProdSA";"Sales 1",#N/A,FALSE,"SALES";"Transfer 1",#N/A,FALSE,"TRANSFERS"}</definedName>
    <definedName name="jkjk" localSheetId="22" hidden="1">{"MSS",#N/A,FALSE,"MSS";"ProdSA",#N/A,FALSE,"ProdSA";"Sales 1",#N/A,FALSE,"SALES";"Transfer 1",#N/A,FALSE,"TRANSFERS"}</definedName>
    <definedName name="jkjk" localSheetId="40" hidden="1">{"MSS",#N/A,FALSE,"MSS";"ProdSA",#N/A,FALSE,"ProdSA";"Sales 1",#N/A,FALSE,"SALES";"Transfer 1",#N/A,FALSE,"TRANSFERS"}</definedName>
    <definedName name="jkjk" localSheetId="36" hidden="1">{"MSS",#N/A,FALSE,"MSS";"ProdSA",#N/A,FALSE,"ProdSA";"Sales 1",#N/A,FALSE,"SALES";"Transfer 1",#N/A,FALSE,"TRANSFERS"}</definedName>
    <definedName name="jkjk" hidden="1">{"MSS",#N/A,FALSE,"MSS";"ProdSA",#N/A,FALSE,"ProdSA";"Sales 1",#N/A,FALSE,"SALES";"Transfer 1",#N/A,FALSE,"TRANSFERS"}</definedName>
    <definedName name="jkl" localSheetId="42" hidden="1">{#N/A,#N/A,FALSE,"dec98qtr";#N/A,#N/A,FALSE,"suppdecsep98";#N/A,#N/A,FALSE,"w-dec98"}</definedName>
    <definedName name="jkl" localSheetId="43" hidden="1">{#N/A,#N/A,FALSE,"dec98qtr";#N/A,#N/A,FALSE,"suppdecsep98";#N/A,#N/A,FALSE,"w-dec98"}</definedName>
    <definedName name="jkl" localSheetId="22" hidden="1">{#N/A,#N/A,FALSE,"dec98qtr";#N/A,#N/A,FALSE,"suppdecsep98";#N/A,#N/A,FALSE,"w-dec98"}</definedName>
    <definedName name="jkl" localSheetId="40" hidden="1">{#N/A,#N/A,FALSE,"dec98qtr";#N/A,#N/A,FALSE,"suppdecsep98";#N/A,#N/A,FALSE,"w-dec98"}</definedName>
    <definedName name="jkl" localSheetId="36" hidden="1">{#N/A,#N/A,FALSE,"dec98qtr";#N/A,#N/A,FALSE,"suppdecsep98";#N/A,#N/A,FALSE,"w-dec98"}</definedName>
    <definedName name="jkl" hidden="1">{#N/A,#N/A,FALSE,"dec98qtr";#N/A,#N/A,FALSE,"suppdecsep98";#N/A,#N/A,FALSE,"w-dec98"}</definedName>
    <definedName name="jqhewhqe" localSheetId="42" hidden="1">{"MSS",#N/A,FALSE,"MSS";"ProdSA",#N/A,FALSE,"ProdSA";"Sales 1",#N/A,FALSE,"SALES";"Transfer 1",#N/A,FALSE,"TRANSFERS"}</definedName>
    <definedName name="jqhewhqe" localSheetId="43" hidden="1">{"MSS",#N/A,FALSE,"MSS";"ProdSA",#N/A,FALSE,"ProdSA";"Sales 1",#N/A,FALSE,"SALES";"Transfer 1",#N/A,FALSE,"TRANSFERS"}</definedName>
    <definedName name="jqhewhqe" localSheetId="22" hidden="1">{"MSS",#N/A,FALSE,"MSS";"ProdSA",#N/A,FALSE,"ProdSA";"Sales 1",#N/A,FALSE,"SALES";"Transfer 1",#N/A,FALSE,"TRANSFERS"}</definedName>
    <definedName name="jqhewhqe" localSheetId="40" hidden="1">{"MSS",#N/A,FALSE,"MSS";"ProdSA",#N/A,FALSE,"ProdSA";"Sales 1",#N/A,FALSE,"SALES";"Transfer 1",#N/A,FALSE,"TRANSFERS"}</definedName>
    <definedName name="jqhewhqe" localSheetId="36" hidden="1">{"MSS",#N/A,FALSE,"MSS";"ProdSA",#N/A,FALSE,"ProdSA";"Sales 1",#N/A,FALSE,"SALES";"Transfer 1",#N/A,FALSE,"TRANSFERS"}</definedName>
    <definedName name="jqhewhqe" hidden="1">{"MSS",#N/A,FALSE,"MSS";"ProdSA",#N/A,FALSE,"ProdSA";"Sales 1",#N/A,FALSE,"SALES";"Transfer 1",#N/A,FALSE,"TRANSFERS"}</definedName>
    <definedName name="jv" localSheetId="42">#REF!</definedName>
    <definedName name="jv" localSheetId="48">#REF!</definedName>
    <definedName name="jv" localSheetId="47">#REF!</definedName>
    <definedName name="jv" localSheetId="46">#REF!</definedName>
    <definedName name="jv" localSheetId="43">#REF!</definedName>
    <definedName name="jv" localSheetId="37">#REF!</definedName>
    <definedName name="jv" localSheetId="38">#REF!</definedName>
    <definedName name="jv" localSheetId="39">#REF!</definedName>
    <definedName name="jv" localSheetId="22">#REF!</definedName>
    <definedName name="jv" localSheetId="40">#REF!</definedName>
    <definedName name="jv" localSheetId="36">#REF!</definedName>
    <definedName name="jv">#REF!</definedName>
    <definedName name="JVPrint" localSheetId="42">#REF!</definedName>
    <definedName name="JVPrint" localSheetId="48">#REF!</definedName>
    <definedName name="JVPrint" localSheetId="47">#REF!</definedName>
    <definedName name="JVPrint" localSheetId="46">#REF!</definedName>
    <definedName name="JVPrint" localSheetId="43">#REF!</definedName>
    <definedName name="JVPrint" localSheetId="37">#REF!</definedName>
    <definedName name="JVPrint" localSheetId="38">#REF!</definedName>
    <definedName name="JVPrint" localSheetId="39">#REF!</definedName>
    <definedName name="JVPrint" localSheetId="22">#REF!</definedName>
    <definedName name="JVPrint" localSheetId="40">#REF!</definedName>
    <definedName name="JVPrint" localSheetId="36">#REF!</definedName>
    <definedName name="JVPrint">#REF!</definedName>
    <definedName name="JY" localSheetId="42">#REF!</definedName>
    <definedName name="JY" localSheetId="48">#REF!</definedName>
    <definedName name="JY" localSheetId="46">#REF!</definedName>
    <definedName name="JY" localSheetId="37">#REF!</definedName>
    <definedName name="JY" localSheetId="38">#REF!</definedName>
    <definedName name="JY" localSheetId="39">#REF!</definedName>
    <definedName name="JY" localSheetId="20">#REF!</definedName>
    <definedName name="JY" localSheetId="22">#REF!</definedName>
    <definedName name="JY" localSheetId="40">#REF!</definedName>
    <definedName name="JY" localSheetId="36">#REF!</definedName>
    <definedName name="JY" localSheetId="24">#REF!</definedName>
    <definedName name="JY">#REF!</definedName>
    <definedName name="jyjjy" hidden="1">{"'CALL MONEY'!$K$53"}</definedName>
    <definedName name="k" localSheetId="42" hidden="1">#REF!</definedName>
    <definedName name="k" localSheetId="48" hidden="1">#REF!</definedName>
    <definedName name="k" localSheetId="46" hidden="1">#REF!</definedName>
    <definedName name="k" localSheetId="37" hidden="1">#REF!</definedName>
    <definedName name="k" localSheetId="38" hidden="1">#REF!</definedName>
    <definedName name="k" localSheetId="39" hidden="1">#REF!</definedName>
    <definedName name="k" localSheetId="20" hidden="1">#REF!</definedName>
    <definedName name="k" localSheetId="22" hidden="1">#REF!</definedName>
    <definedName name="k" localSheetId="40" hidden="1">#REF!</definedName>
    <definedName name="k" localSheetId="36" hidden="1">#REF!</definedName>
    <definedName name="k" localSheetId="24" hidden="1">#REF!</definedName>
    <definedName name="k" hidden="1">#REF!</definedName>
    <definedName name="k.k" hidden="1">{"'CALL MONEY'!$K$53"}</definedName>
    <definedName name="KAJSDLKj" localSheetId="42">#REF!</definedName>
    <definedName name="KAJSDLKj" localSheetId="48">#REF!</definedName>
    <definedName name="KAJSDLKj" localSheetId="46">#REF!</definedName>
    <definedName name="KAJSDLKj" localSheetId="43">#REF!</definedName>
    <definedName name="KAJSDLKj" localSheetId="37">#REF!</definedName>
    <definedName name="KAJSDLKj" localSheetId="38">#REF!</definedName>
    <definedName name="KAJSDLKj" localSheetId="39">#REF!</definedName>
    <definedName name="KAJSDLKj" localSheetId="22">#REF!</definedName>
    <definedName name="KAJSDLKj" localSheetId="40">#REF!</definedName>
    <definedName name="KAJSDLKj" localSheetId="36">#REF!</definedName>
    <definedName name="KAJSDLKj">#REF!</definedName>
    <definedName name="kauser" localSheetId="42">#REF!</definedName>
    <definedName name="kauser" localSheetId="48">#REF!</definedName>
    <definedName name="kauser" localSheetId="46">#REF!</definedName>
    <definedName name="kauser" localSheetId="43">#REF!</definedName>
    <definedName name="kauser" localSheetId="37">#REF!</definedName>
    <definedName name="kauser" localSheetId="38">#REF!</definedName>
    <definedName name="kauser" localSheetId="39">#REF!</definedName>
    <definedName name="kauser" localSheetId="20">#REF!</definedName>
    <definedName name="kauser" localSheetId="22">#REF!</definedName>
    <definedName name="kauser" localSheetId="40">#REF!</definedName>
    <definedName name="kauser" localSheetId="36">#REF!</definedName>
    <definedName name="kauser" localSheetId="24">#REF!</definedName>
    <definedName name="kauser">#REF!</definedName>
    <definedName name="kefkif">#REF!</definedName>
    <definedName name="KEY_S" localSheetId="42" hidden="1">#REF!</definedName>
    <definedName name="KEY_S" localSheetId="48" hidden="1">#REF!</definedName>
    <definedName name="KEY_S" localSheetId="47" hidden="1">#REF!</definedName>
    <definedName name="KEY_S" localSheetId="46" hidden="1">#REF!</definedName>
    <definedName name="KEY_S" localSheetId="43" hidden="1">#REF!</definedName>
    <definedName name="KEY_S" localSheetId="44" hidden="1">#REF!</definedName>
    <definedName name="KEY_S" localSheetId="37" hidden="1">#REF!</definedName>
    <definedName name="KEY_S" localSheetId="38" hidden="1">#REF!</definedName>
    <definedName name="KEY_S" localSheetId="39" hidden="1">#REF!</definedName>
    <definedName name="KEY_S" localSheetId="35" hidden="1">#REF!</definedName>
    <definedName name="KEY_S" localSheetId="20" hidden="1">#REF!</definedName>
    <definedName name="KEY_S" localSheetId="22" hidden="1">#REF!</definedName>
    <definedName name="KEY_S" localSheetId="40" hidden="1">#REF!</definedName>
    <definedName name="KEY_S" localSheetId="36" hidden="1">#REF!</definedName>
    <definedName name="KEY_S" localSheetId="24" hidden="1">#REF!</definedName>
    <definedName name="KEY_S" localSheetId="7" hidden="1">#REF!</definedName>
    <definedName name="KEY_S" localSheetId="8" hidden="1">#REF!</definedName>
    <definedName name="KEY_S" hidden="1">#REF!</definedName>
    <definedName name="khjg" localSheetId="42" hidden="1">#REF!</definedName>
    <definedName name="khjg" localSheetId="48" hidden="1">#REF!</definedName>
    <definedName name="khjg" localSheetId="46" hidden="1">#REF!</definedName>
    <definedName name="khjg" localSheetId="37" hidden="1">#REF!</definedName>
    <definedName name="khjg" localSheetId="38" hidden="1">#REF!</definedName>
    <definedName name="khjg" localSheetId="39" hidden="1">#REF!</definedName>
    <definedName name="khjg" localSheetId="20" hidden="1">#REF!</definedName>
    <definedName name="khjg" localSheetId="22" hidden="1">#REF!</definedName>
    <definedName name="khjg" localSheetId="40" hidden="1">#REF!</definedName>
    <definedName name="khjg" localSheetId="36" hidden="1">#REF!</definedName>
    <definedName name="khjg" localSheetId="24" hidden="1">#REF!</definedName>
    <definedName name="khjg" hidden="1">#REF!</definedName>
    <definedName name="KHKHK" localSheetId="42">[51]acct!#REF!</definedName>
    <definedName name="KHKHK" localSheetId="46">[51]acct!#REF!</definedName>
    <definedName name="KHKHK" localSheetId="40">[51]acct!#REF!</definedName>
    <definedName name="KHKHK">[51]acct!#REF!</definedName>
    <definedName name="KIB">'[124]Rate Input'!$J$35:$K$398</definedName>
    <definedName name="kicf" localSheetId="42">[120]Disb!#REF!</definedName>
    <definedName name="kicf" localSheetId="48">[120]Disb!#REF!</definedName>
    <definedName name="kicf" localSheetId="46">[120]Disb!#REF!</definedName>
    <definedName name="kicf" localSheetId="37">[120]Disb!#REF!</definedName>
    <definedName name="kicf" localSheetId="38">[120]Disb!#REF!</definedName>
    <definedName name="kicf" localSheetId="39">[120]Disb!#REF!</definedName>
    <definedName name="kicf" localSheetId="22">[120]Disb!#REF!</definedName>
    <definedName name="kicf" localSheetId="40">[120]Disb!#REF!</definedName>
    <definedName name="kicf" localSheetId="36">[120]Disb!#REF!</definedName>
    <definedName name="kicf">[120]Disb!#REF!</definedName>
    <definedName name="kicfaug" localSheetId="42">[120]Disb!#REF!</definedName>
    <definedName name="kicfaug" localSheetId="48">[120]Disb!#REF!</definedName>
    <definedName name="kicfaug" localSheetId="46">[120]Disb!#REF!</definedName>
    <definedName name="kicfaug" localSheetId="37">[120]Disb!#REF!</definedName>
    <definedName name="kicfaug" localSheetId="38">[120]Disb!#REF!</definedName>
    <definedName name="kicfaug" localSheetId="39">[120]Disb!#REF!</definedName>
    <definedName name="kicfaug" localSheetId="22">[120]Disb!#REF!</definedName>
    <definedName name="kicfaug" localSheetId="40">[120]Disb!#REF!</definedName>
    <definedName name="kicfaug" localSheetId="36">[120]Disb!#REF!</definedName>
    <definedName name="kicfaug">[120]Disb!#REF!</definedName>
    <definedName name="kicfjul" localSheetId="42">[120]Disb!#REF!</definedName>
    <definedName name="kicfjul" localSheetId="48">[120]Disb!#REF!</definedName>
    <definedName name="kicfjul" localSheetId="46">[120]Disb!#REF!</definedName>
    <definedName name="kicfjul" localSheetId="37">[120]Disb!#REF!</definedName>
    <definedName name="kicfjul" localSheetId="38">[120]Disb!#REF!</definedName>
    <definedName name="kicfjul" localSheetId="39">[120]Disb!#REF!</definedName>
    <definedName name="kicfjul" localSheetId="22">[120]Disb!#REF!</definedName>
    <definedName name="kicfjul" localSheetId="40">[120]Disb!#REF!</definedName>
    <definedName name="kicfjul" localSheetId="36">[120]Disb!#REF!</definedName>
    <definedName name="kicfjul">[120]Disb!#REF!</definedName>
    <definedName name="kicfsep" localSheetId="42">[120]Disb!#REF!</definedName>
    <definedName name="kicfsep" localSheetId="48">[120]Disb!#REF!</definedName>
    <definedName name="kicfsep" localSheetId="46">[120]Disb!#REF!</definedName>
    <definedName name="kicfsep" localSheetId="37">[120]Disb!#REF!</definedName>
    <definedName name="kicfsep" localSheetId="38">[120]Disb!#REF!</definedName>
    <definedName name="kicfsep" localSheetId="39">[120]Disb!#REF!</definedName>
    <definedName name="kicfsep" localSheetId="22">[120]Disb!#REF!</definedName>
    <definedName name="kicfsep" localSheetId="40">[120]Disb!#REF!</definedName>
    <definedName name="kicfsep" localSheetId="36">[120]Disb!#REF!</definedName>
    <definedName name="kicfsep">[120]Disb!#REF!</definedName>
    <definedName name="kicl" localSheetId="42">[120]Disb!#REF!</definedName>
    <definedName name="kicl" localSheetId="48">[120]Disb!#REF!</definedName>
    <definedName name="kicl" localSheetId="46">[120]Disb!#REF!</definedName>
    <definedName name="kicl" localSheetId="37">[120]Disb!#REF!</definedName>
    <definedName name="kicl" localSheetId="38">[120]Disb!#REF!</definedName>
    <definedName name="kicl" localSheetId="39">[120]Disb!#REF!</definedName>
    <definedName name="kicl" localSheetId="22">[120]Disb!#REF!</definedName>
    <definedName name="kicl" localSheetId="40">[120]Disb!#REF!</definedName>
    <definedName name="kicl" localSheetId="36">[120]Disb!#REF!</definedName>
    <definedName name="kicl">[120]Disb!#REF!</definedName>
    <definedName name="kiclaug" localSheetId="42">[120]Disb!#REF!</definedName>
    <definedName name="kiclaug" localSheetId="48">[120]Disb!#REF!</definedName>
    <definedName name="kiclaug" localSheetId="46">[120]Disb!#REF!</definedName>
    <definedName name="kiclaug" localSheetId="37">[120]Disb!#REF!</definedName>
    <definedName name="kiclaug" localSheetId="38">[120]Disb!#REF!</definedName>
    <definedName name="kiclaug" localSheetId="39">[120]Disb!#REF!</definedName>
    <definedName name="kiclaug" localSheetId="22">[120]Disb!#REF!</definedName>
    <definedName name="kiclaug" localSheetId="40">[120]Disb!#REF!</definedName>
    <definedName name="kiclaug" localSheetId="36">[120]Disb!#REF!</definedName>
    <definedName name="kiclaug">[120]Disb!#REF!</definedName>
    <definedName name="kicljul" localSheetId="42">[120]Disb!#REF!</definedName>
    <definedName name="kicljul" localSheetId="48">[120]Disb!#REF!</definedName>
    <definedName name="kicljul" localSheetId="46">[120]Disb!#REF!</definedName>
    <definedName name="kicljul" localSheetId="37">[120]Disb!#REF!</definedName>
    <definedName name="kicljul" localSheetId="38">[120]Disb!#REF!</definedName>
    <definedName name="kicljul" localSheetId="39">[120]Disb!#REF!</definedName>
    <definedName name="kicljul" localSheetId="22">[120]Disb!#REF!</definedName>
    <definedName name="kicljul" localSheetId="40">[120]Disb!#REF!</definedName>
    <definedName name="kicljul" localSheetId="36">[120]Disb!#REF!</definedName>
    <definedName name="kicljul">[120]Disb!#REF!</definedName>
    <definedName name="kiclsep" localSheetId="42">[120]Disb!#REF!</definedName>
    <definedName name="kiclsep" localSheetId="48">[120]Disb!#REF!</definedName>
    <definedName name="kiclsep" localSheetId="46">[120]Disb!#REF!</definedName>
    <definedName name="kiclsep" localSheetId="37">[120]Disb!#REF!</definedName>
    <definedName name="kiclsep" localSheetId="38">[120]Disb!#REF!</definedName>
    <definedName name="kiclsep" localSheetId="39">[120]Disb!#REF!</definedName>
    <definedName name="kiclsep" localSheetId="22">[120]Disb!#REF!</definedName>
    <definedName name="kiclsep" localSheetId="40">[120]Disb!#REF!</definedName>
    <definedName name="kiclsep" localSheetId="36">[120]Disb!#REF!</definedName>
    <definedName name="kiclsep">[120]Disb!#REF!</definedName>
    <definedName name="kintercar" localSheetId="42">[120]Disb!#REF!</definedName>
    <definedName name="kintercar" localSheetId="48">[120]Disb!#REF!</definedName>
    <definedName name="kintercar" localSheetId="46">[120]Disb!#REF!</definedName>
    <definedName name="kintercar" localSheetId="37">[120]Disb!#REF!</definedName>
    <definedName name="kintercar" localSheetId="38">[120]Disb!#REF!</definedName>
    <definedName name="kintercar" localSheetId="39">[120]Disb!#REF!</definedName>
    <definedName name="kintercar" localSheetId="22">[120]Disb!#REF!</definedName>
    <definedName name="kintercar" localSheetId="40">[120]Disb!#REF!</definedName>
    <definedName name="kintercar" localSheetId="36">[120]Disb!#REF!</definedName>
    <definedName name="kintercar">[120]Disb!#REF!</definedName>
    <definedName name="kjjk" localSheetId="42" hidden="1">{#N/A,#N/A,FALSE,"dec98qtr";#N/A,#N/A,FALSE,"suppdecsep98";#N/A,#N/A,FALSE,"w-dec98"}</definedName>
    <definedName name="kjjk" localSheetId="43" hidden="1">{#N/A,#N/A,FALSE,"dec98qtr";#N/A,#N/A,FALSE,"suppdecsep98";#N/A,#N/A,FALSE,"w-dec98"}</definedName>
    <definedName name="kjjk" localSheetId="22" hidden="1">{#N/A,#N/A,FALSE,"dec98qtr";#N/A,#N/A,FALSE,"suppdecsep98";#N/A,#N/A,FALSE,"w-dec98"}</definedName>
    <definedName name="kjjk" localSheetId="40" hidden="1">{#N/A,#N/A,FALSE,"dec98qtr";#N/A,#N/A,FALSE,"suppdecsep98";#N/A,#N/A,FALSE,"w-dec98"}</definedName>
    <definedName name="kjjk" localSheetId="36" hidden="1">{#N/A,#N/A,FALSE,"dec98qtr";#N/A,#N/A,FALSE,"suppdecsep98";#N/A,#N/A,FALSE,"w-dec98"}</definedName>
    <definedName name="kjjk" hidden="1">{#N/A,#N/A,FALSE,"dec98qtr";#N/A,#N/A,FALSE,"suppdecsep98";#N/A,#N/A,FALSE,"w-dec98"}</definedName>
    <definedName name="kk" localSheetId="42" hidden="1">{#N/A,#N/A,FALSE,"Fax"}</definedName>
    <definedName name="kk" localSheetId="48">#REF!</definedName>
    <definedName name="kk" localSheetId="43">#REF!</definedName>
    <definedName name="kk" localSheetId="37">#REF!</definedName>
    <definedName name="kk" localSheetId="38">#REF!</definedName>
    <definedName name="kk" localSheetId="39">#REF!</definedName>
    <definedName name="kk" localSheetId="20" hidden="1">{#N/A,#N/A,FALSE,"Fax"}</definedName>
    <definedName name="kk" localSheetId="22" hidden="1">{#N/A,#N/A,FALSE,"Fax"}</definedName>
    <definedName name="kk" localSheetId="40" hidden="1">{#N/A,#N/A,FALSE,"Fax"}</definedName>
    <definedName name="kk" localSheetId="36" hidden="1">{#N/A,#N/A,FALSE,"Fax"}</definedName>
    <definedName name="kk" hidden="1">{#N/A,#N/A,FALSE,"Fax"}</definedName>
    <definedName name="kkk" localSheetId="42">#REF!</definedName>
    <definedName name="kkk" localSheetId="16">#REF!</definedName>
    <definedName name="kkk" localSheetId="48">#REF!</definedName>
    <definedName name="kkk" localSheetId="47">#REF!</definedName>
    <definedName name="kkk" localSheetId="46">#REF!</definedName>
    <definedName name="kkk" localSheetId="43">#REF!</definedName>
    <definedName name="kkk" localSheetId="44">#REF!</definedName>
    <definedName name="kkk" localSheetId="37">#REF!</definedName>
    <definedName name="kkk" localSheetId="38">#REF!</definedName>
    <definedName name="kkk" localSheetId="39">#REF!</definedName>
    <definedName name="kkk" localSheetId="35">#REF!</definedName>
    <definedName name="kkk" localSheetId="19">#REF!</definedName>
    <definedName name="kkk" localSheetId="20">#REF!</definedName>
    <definedName name="kkk" localSheetId="22">#REF!</definedName>
    <definedName name="kkk" localSheetId="40">#REF!</definedName>
    <definedName name="kkk" localSheetId="36">#REF!</definedName>
    <definedName name="kkk" localSheetId="24">#REF!</definedName>
    <definedName name="kkk" localSheetId="27">#REF!</definedName>
    <definedName name="kkk" localSheetId="13">#REF!</definedName>
    <definedName name="kkk" localSheetId="25">#REF!</definedName>
    <definedName name="kkk" localSheetId="7">#REF!</definedName>
    <definedName name="kkk" localSheetId="8">#REF!</definedName>
    <definedName name="kkk" localSheetId="34">#REF!</definedName>
    <definedName name="kkk" localSheetId="33">#REF!</definedName>
    <definedName name="kkk">#REF!</definedName>
    <definedName name="kl" localSheetId="42" hidden="1">{"MSS",#N/A,FALSE,"MSS";"ProdSA",#N/A,FALSE,"ProdSA";"Sales 1",#N/A,FALSE,"SALES";"Transfer 1",#N/A,FALSE,"TRANSFERS"}</definedName>
    <definedName name="kl" localSheetId="43" hidden="1">{"MSS",#N/A,FALSE,"MSS";"ProdSA",#N/A,FALSE,"ProdSA";"Sales 1",#N/A,FALSE,"SALES";"Transfer 1",#N/A,FALSE,"TRANSFERS"}</definedName>
    <definedName name="kl" localSheetId="22" hidden="1">{"MSS",#N/A,FALSE,"MSS";"ProdSA",#N/A,FALSE,"ProdSA";"Sales 1",#N/A,FALSE,"SALES";"Transfer 1",#N/A,FALSE,"TRANSFERS"}</definedName>
    <definedName name="kl" localSheetId="40" hidden="1">{"MSS",#N/A,FALSE,"MSS";"ProdSA",#N/A,FALSE,"ProdSA";"Sales 1",#N/A,FALSE,"SALES";"Transfer 1",#N/A,FALSE,"TRANSFERS"}</definedName>
    <definedName name="kl" localSheetId="36" hidden="1">{"MSS",#N/A,FALSE,"MSS";"ProdSA",#N/A,FALSE,"ProdSA";"Sales 1",#N/A,FALSE,"SALES";"Transfer 1",#N/A,FALSE,"TRANSFERS"}</definedName>
    <definedName name="kl" hidden="1">{"MSS",#N/A,FALSE,"MSS";"ProdSA",#N/A,FALSE,"ProdSA";"Sales 1",#N/A,FALSE,"SALES";"Transfer 1",#N/A,FALSE,"TRANSFERS"}</definedName>
    <definedName name="klf" localSheetId="42">[120]Disb!#REF!</definedName>
    <definedName name="klf" localSheetId="48">[120]Disb!#REF!</definedName>
    <definedName name="klf" localSheetId="46">[120]Disb!#REF!</definedName>
    <definedName name="klf" localSheetId="37">[120]Disb!#REF!</definedName>
    <definedName name="klf" localSheetId="38">[120]Disb!#REF!</definedName>
    <definedName name="klf" localSheetId="39">[120]Disb!#REF!</definedName>
    <definedName name="klf" localSheetId="22">[120]Disb!#REF!</definedName>
    <definedName name="klf" localSheetId="40">[120]Disb!#REF!</definedName>
    <definedName name="klf" localSheetId="36">[120]Disb!#REF!</definedName>
    <definedName name="klf">[120]Disb!#REF!</definedName>
    <definedName name="klfaug" localSheetId="42">[120]Disb!#REF!</definedName>
    <definedName name="klfaug" localSheetId="48">[120]Disb!#REF!</definedName>
    <definedName name="klfaug" localSheetId="46">[120]Disb!#REF!</definedName>
    <definedName name="klfaug" localSheetId="37">[120]Disb!#REF!</definedName>
    <definedName name="klfaug" localSheetId="38">[120]Disb!#REF!</definedName>
    <definedName name="klfaug" localSheetId="39">[120]Disb!#REF!</definedName>
    <definedName name="klfaug" localSheetId="22">[120]Disb!#REF!</definedName>
    <definedName name="klfaug" localSheetId="40">[120]Disb!#REF!</definedName>
    <definedName name="klfaug" localSheetId="36">[120]Disb!#REF!</definedName>
    <definedName name="klfaug">[120]Disb!#REF!</definedName>
    <definedName name="klfbkw">#REF!</definedName>
    <definedName name="klfjul" localSheetId="42">[120]Disb!#REF!</definedName>
    <definedName name="klfjul" localSheetId="48">[120]Disb!#REF!</definedName>
    <definedName name="klfjul" localSheetId="46">[120]Disb!#REF!</definedName>
    <definedName name="klfjul" localSheetId="37">[120]Disb!#REF!</definedName>
    <definedName name="klfjul" localSheetId="38">[120]Disb!#REF!</definedName>
    <definedName name="klfjul" localSheetId="39">[120]Disb!#REF!</definedName>
    <definedName name="klfjul" localSheetId="22">[120]Disb!#REF!</definedName>
    <definedName name="klfjul" localSheetId="40">[120]Disb!#REF!</definedName>
    <definedName name="klfjul" localSheetId="36">[120]Disb!#REF!</definedName>
    <definedName name="klfjul">[120]Disb!#REF!</definedName>
    <definedName name="klfsep" localSheetId="42">[120]Disb!#REF!</definedName>
    <definedName name="klfsep" localSheetId="48">[120]Disb!#REF!</definedName>
    <definedName name="klfsep" localSheetId="46">[120]Disb!#REF!</definedName>
    <definedName name="klfsep" localSheetId="37">[120]Disb!#REF!</definedName>
    <definedName name="klfsep" localSheetId="38">[120]Disb!#REF!</definedName>
    <definedName name="klfsep" localSheetId="39">[120]Disb!#REF!</definedName>
    <definedName name="klfsep" localSheetId="22">[120]Disb!#REF!</definedName>
    <definedName name="klfsep" localSheetId="40">[120]Disb!#REF!</definedName>
    <definedName name="klfsep" localSheetId="36">[120]Disb!#REF!</definedName>
    <definedName name="klfsep">[120]Disb!#REF!</definedName>
    <definedName name="kltf" localSheetId="42">[120]Disb!#REF!</definedName>
    <definedName name="kltf" localSheetId="48">[120]Disb!#REF!</definedName>
    <definedName name="kltf" localSheetId="46">[120]Disb!#REF!</definedName>
    <definedName name="kltf" localSheetId="37">[120]Disb!#REF!</definedName>
    <definedName name="kltf" localSheetId="38">[120]Disb!#REF!</definedName>
    <definedName name="kltf" localSheetId="39">[120]Disb!#REF!</definedName>
    <definedName name="kltf" localSheetId="22">[120]Disb!#REF!</definedName>
    <definedName name="kltf" localSheetId="40">[120]Disb!#REF!</definedName>
    <definedName name="kltf" localSheetId="36">[120]Disb!#REF!</definedName>
    <definedName name="kltf">[120]Disb!#REF!</definedName>
    <definedName name="kltfsep" localSheetId="42">[120]Disb!#REF!</definedName>
    <definedName name="kltfsep" localSheetId="48">[120]Disb!#REF!</definedName>
    <definedName name="kltfsep" localSheetId="46">[120]Disb!#REF!</definedName>
    <definedName name="kltfsep" localSheetId="37">[120]Disb!#REF!</definedName>
    <definedName name="kltfsep" localSheetId="38">[120]Disb!#REF!</definedName>
    <definedName name="kltfsep" localSheetId="39">[120]Disb!#REF!</definedName>
    <definedName name="kltfsep" localSheetId="22">[120]Disb!#REF!</definedName>
    <definedName name="kltfsep" localSheetId="40">[120]Disb!#REF!</definedName>
    <definedName name="kltfsep" localSheetId="36">[120]Disb!#REF!</definedName>
    <definedName name="kltfsep">[120]Disb!#REF!</definedName>
    <definedName name="kn" localSheetId="42" hidden="1">{"'CALL MONEY'!$K$53"}</definedName>
    <definedName name="kn" localSheetId="20" hidden="1">{"'CALL MONEY'!$K$53"}</definedName>
    <definedName name="kn" localSheetId="22" hidden="1">{"'CALL MONEY'!$K$53"}</definedName>
    <definedName name="kn" localSheetId="40" hidden="1">{"'CALL MONEY'!$K$53"}</definedName>
    <definedName name="kn" localSheetId="36" hidden="1">{"'CALL MONEY'!$K$53"}</definedName>
    <definedName name="kn" hidden="1">{"'CALL MONEY'!$K$53"}</definedName>
    <definedName name="kstf" localSheetId="42">[120]Disb!#REF!</definedName>
    <definedName name="kstf" localSheetId="48">[120]Disb!#REF!</definedName>
    <definedName name="kstf" localSheetId="46">[120]Disb!#REF!</definedName>
    <definedName name="kstf" localSheetId="37">[120]Disb!#REF!</definedName>
    <definedName name="kstf" localSheetId="38">[120]Disb!#REF!</definedName>
    <definedName name="kstf" localSheetId="39">[120]Disb!#REF!</definedName>
    <definedName name="kstf" localSheetId="22">[120]Disb!#REF!</definedName>
    <definedName name="kstf" localSheetId="40">[120]Disb!#REF!</definedName>
    <definedName name="kstf" localSheetId="36">[120]Disb!#REF!</definedName>
    <definedName name="kstf">[120]Disb!#REF!</definedName>
    <definedName name="kstfjul" localSheetId="42">[120]Disb!#REF!</definedName>
    <definedName name="kstfjul" localSheetId="48">[120]Disb!#REF!</definedName>
    <definedName name="kstfjul" localSheetId="46">[120]Disb!#REF!</definedName>
    <definedName name="kstfjul" localSheetId="37">[120]Disb!#REF!</definedName>
    <definedName name="kstfjul" localSheetId="38">[120]Disb!#REF!</definedName>
    <definedName name="kstfjul" localSheetId="39">[120]Disb!#REF!</definedName>
    <definedName name="kstfjul" localSheetId="22">[120]Disb!#REF!</definedName>
    <definedName name="kstfjul" localSheetId="40">[120]Disb!#REF!</definedName>
    <definedName name="kstfjul" localSheetId="36">[120]Disb!#REF!</definedName>
    <definedName name="kstfjul">[120]Disb!#REF!</definedName>
    <definedName name="kstfsep" localSheetId="42">[120]Disb!#REF!</definedName>
    <definedName name="kstfsep" localSheetId="48">[120]Disb!#REF!</definedName>
    <definedName name="kstfsep" localSheetId="46">[120]Disb!#REF!</definedName>
    <definedName name="kstfsep" localSheetId="37">[120]Disb!#REF!</definedName>
    <definedName name="kstfsep" localSheetId="38">[120]Disb!#REF!</definedName>
    <definedName name="kstfsep" localSheetId="39">[120]Disb!#REF!</definedName>
    <definedName name="kstfsep" localSheetId="22">[120]Disb!#REF!</definedName>
    <definedName name="kstfsep" localSheetId="40">[120]Disb!#REF!</definedName>
    <definedName name="kstfsep" localSheetId="36">[120]Disb!#REF!</definedName>
    <definedName name="kstfsep">[120]Disb!#REF!</definedName>
    <definedName name="ktotal" localSheetId="42">[120]Disb!#REF!</definedName>
    <definedName name="ktotal" localSheetId="48">[120]Disb!#REF!</definedName>
    <definedName name="ktotal" localSheetId="46">[120]Disb!#REF!</definedName>
    <definedName name="ktotal" localSheetId="37">[120]Disb!#REF!</definedName>
    <definedName name="ktotal" localSheetId="38">[120]Disb!#REF!</definedName>
    <definedName name="ktotal" localSheetId="39">[120]Disb!#REF!</definedName>
    <definedName name="ktotal" localSheetId="22">[120]Disb!#REF!</definedName>
    <definedName name="ktotal" localSheetId="40">[120]Disb!#REF!</definedName>
    <definedName name="ktotal" localSheetId="36">[120]Disb!#REF!</definedName>
    <definedName name="ktotal">[120]Disb!#REF!</definedName>
    <definedName name="L" localSheetId="42">#REF!</definedName>
    <definedName name="l" localSheetId="48">'[112]CE-10th-June-06'!#REF!</definedName>
    <definedName name="l" localSheetId="47">'[112]CE-10th-June-06'!#REF!</definedName>
    <definedName name="l" localSheetId="46">'[112]CE-10th-June-06'!#REF!</definedName>
    <definedName name="l" localSheetId="43">'[112]CE-10th-June-06'!#REF!</definedName>
    <definedName name="l" localSheetId="37">'[112]CE-10th-June-06'!#REF!</definedName>
    <definedName name="l" localSheetId="38">'[112]CE-10th-June-06'!#REF!</definedName>
    <definedName name="l" localSheetId="39">'[112]CE-10th-June-06'!#REF!</definedName>
    <definedName name="L" localSheetId="20">#REF!</definedName>
    <definedName name="L" localSheetId="22">#REF!</definedName>
    <definedName name="L" localSheetId="40">#REF!</definedName>
    <definedName name="L" localSheetId="36">#REF!</definedName>
    <definedName name="L" localSheetId="24">#REF!</definedName>
    <definedName name="L">#REF!</definedName>
    <definedName name="L_AcctDes" localSheetId="48">#REF!</definedName>
    <definedName name="L_AcctDes" localSheetId="43">#REF!</definedName>
    <definedName name="L_AcctDes" localSheetId="37">#REF!</definedName>
    <definedName name="L_AcctDes" localSheetId="38">#REF!</definedName>
    <definedName name="L_AcctDes" localSheetId="39">#REF!</definedName>
    <definedName name="L_AcctDes" localSheetId="22">#REF!</definedName>
    <definedName name="L_AcctDes" localSheetId="36">#REF!</definedName>
    <definedName name="L_AcctDes">Links!$E:$E</definedName>
    <definedName name="L_Adjust" localSheetId="42">[55]Links!$H:$H</definedName>
    <definedName name="L_Adjust" localSheetId="48">#REF!</definedName>
    <definedName name="L_Adjust" localSheetId="47">#REF!</definedName>
    <definedName name="L_Adjust" localSheetId="46">#REF!</definedName>
    <definedName name="L_Adjust" localSheetId="43">#REF!</definedName>
    <definedName name="L_Adjust" localSheetId="37">#REF!</definedName>
    <definedName name="L_Adjust" localSheetId="38">#REF!</definedName>
    <definedName name="L_Adjust" localSheetId="39">#REF!</definedName>
    <definedName name="L_Adjust" localSheetId="20">[125]Links!$H:$H</definedName>
    <definedName name="L_Adjust" localSheetId="22">[126]Links!$H$1:$H$65536</definedName>
    <definedName name="L_Adjust" localSheetId="40">[127]Links!$H:$H</definedName>
    <definedName name="L_Adjust" localSheetId="36">[126]Links!$H$1:$H$65536</definedName>
    <definedName name="L_Adjust">Links!$H:$H</definedName>
    <definedName name="L_Adjust_GT" localSheetId="48">#REF!</definedName>
    <definedName name="L_Adjust_GT" localSheetId="43">#REF!</definedName>
    <definedName name="L_Adjust_GT" localSheetId="37">#REF!</definedName>
    <definedName name="L_Adjust_GT" localSheetId="38">#REF!</definedName>
    <definedName name="L_Adjust_GT" localSheetId="39">#REF!</definedName>
    <definedName name="L_Adjust_GT" localSheetId="22">#REF!</definedName>
    <definedName name="L_Adjust_GT" localSheetId="36">#REF!</definedName>
    <definedName name="L_Adjust_GT">Links!$H$963</definedName>
    <definedName name="L_AJE_Tot" localSheetId="42">[55]Links!$G:$G</definedName>
    <definedName name="L_AJE_Tot" localSheetId="48">#REF!</definedName>
    <definedName name="L_AJE_Tot" localSheetId="47">#REF!</definedName>
    <definedName name="L_AJE_Tot" localSheetId="46">#REF!</definedName>
    <definedName name="L_AJE_Tot" localSheetId="43">#REF!</definedName>
    <definedName name="L_AJE_Tot" localSheetId="37">#REF!</definedName>
    <definedName name="L_AJE_Tot" localSheetId="38">#REF!</definedName>
    <definedName name="L_AJE_Tot" localSheetId="39">#REF!</definedName>
    <definedName name="L_AJE_Tot" localSheetId="20">[125]Links!$G:$G</definedName>
    <definedName name="L_AJE_Tot" localSheetId="22">[126]Links!$G$1:$G$65536</definedName>
    <definedName name="L_AJE_Tot" localSheetId="40">[127]Links!$G:$G</definedName>
    <definedName name="L_AJE_Tot" localSheetId="36">[126]Links!$G$1:$G$65536</definedName>
    <definedName name="L_AJE_Tot">Links!$G:$G</definedName>
    <definedName name="L_AJE_Tot_GT" localSheetId="48">#REF!</definedName>
    <definedName name="L_AJE_Tot_GT" localSheetId="43">#REF!</definedName>
    <definedName name="L_AJE_Tot_GT" localSheetId="37">#REF!</definedName>
    <definedName name="L_AJE_Tot_GT" localSheetId="38">#REF!</definedName>
    <definedName name="L_AJE_Tot_GT" localSheetId="39">#REF!</definedName>
    <definedName name="L_AJE_Tot_GT" localSheetId="22">#REF!</definedName>
    <definedName name="L_AJE_Tot_GT" localSheetId="36">#REF!</definedName>
    <definedName name="L_AJE_Tot_GT">Links!$G$963</definedName>
    <definedName name="L_CompNum" localSheetId="48">#REF!</definedName>
    <definedName name="L_CompNum" localSheetId="43">#REF!</definedName>
    <definedName name="L_CompNum" localSheetId="37">#REF!</definedName>
    <definedName name="L_CompNum" localSheetId="38">#REF!</definedName>
    <definedName name="L_CompNum" localSheetId="39">#REF!</definedName>
    <definedName name="L_CompNum" localSheetId="22">#REF!</definedName>
    <definedName name="L_CompNum" localSheetId="36">#REF!</definedName>
    <definedName name="L_CompNum">Links!$B:$B</definedName>
    <definedName name="L_CY_Beg" localSheetId="42">[55]Links!$F:$F</definedName>
    <definedName name="L_CY_Beg" localSheetId="48">#REF!</definedName>
    <definedName name="L_CY_Beg" localSheetId="47">#REF!</definedName>
    <definedName name="L_CY_Beg" localSheetId="46">#REF!</definedName>
    <definedName name="L_CY_Beg" localSheetId="43">#REF!</definedName>
    <definedName name="L_CY_Beg" localSheetId="37">#REF!</definedName>
    <definedName name="L_CY_Beg" localSheetId="38">#REF!</definedName>
    <definedName name="L_CY_Beg" localSheetId="39">#REF!</definedName>
    <definedName name="L_CY_Beg" localSheetId="20">[125]Links!$F:$F</definedName>
    <definedName name="L_CY_Beg" localSheetId="22">[126]Links!$F$1:$F$65536</definedName>
    <definedName name="L_CY_Beg" localSheetId="40">[127]Links!$F:$F</definedName>
    <definedName name="L_CY_Beg" localSheetId="36">[126]Links!$F$1:$F$65536</definedName>
    <definedName name="L_CY_Beg">Links!$F:$F</definedName>
    <definedName name="L_CY_Beg_GT" localSheetId="48">#REF!</definedName>
    <definedName name="L_CY_Beg_GT" localSheetId="43">#REF!</definedName>
    <definedName name="L_CY_Beg_GT" localSheetId="37">#REF!</definedName>
    <definedName name="L_CY_Beg_GT" localSheetId="38">#REF!</definedName>
    <definedName name="L_CY_Beg_GT" localSheetId="39">#REF!</definedName>
    <definedName name="L_CY_Beg_GT" localSheetId="22">#REF!</definedName>
    <definedName name="L_CY_Beg_GT" localSheetId="36">#REF!</definedName>
    <definedName name="L_CY_Beg_GT">Links!$F$963</definedName>
    <definedName name="L_CY_End" localSheetId="42">[55]Links!$J:$J</definedName>
    <definedName name="L_CY_End" localSheetId="48">[128]Links!$J$1:$J$65536</definedName>
    <definedName name="L_CY_End" localSheetId="47">[128]Links!$J$1:$J$65536</definedName>
    <definedName name="L_CY_End" localSheetId="46">[128]Links!$J$1:$J$65536</definedName>
    <definedName name="L_CY_End" localSheetId="43">[128]Links!$J$1:$J$65536</definedName>
    <definedName name="L_CY_End" localSheetId="37">[128]Links!$J$1:$J$65536</definedName>
    <definedName name="L_CY_End" localSheetId="38">[128]Links!$J$1:$J$65536</definedName>
    <definedName name="L_CY_End" localSheetId="39">[128]Links!$J$1:$J$65536</definedName>
    <definedName name="L_CY_End" localSheetId="20">[125]Links!$J:$J</definedName>
    <definedName name="L_CY_End" localSheetId="22">[126]Links!$J$1:$J$65536</definedName>
    <definedName name="L_CY_End" localSheetId="40">[127]Links!$J:$J</definedName>
    <definedName name="L_CY_End" localSheetId="36">[126]Links!$J$1:$J$65536</definedName>
    <definedName name="L_CY_End">Links!$J:$J</definedName>
    <definedName name="L_CY_End_GT" localSheetId="48">#REF!</definedName>
    <definedName name="L_CY_End_GT" localSheetId="43">#REF!</definedName>
    <definedName name="L_CY_End_GT" localSheetId="37">#REF!</definedName>
    <definedName name="L_CY_End_GT" localSheetId="38">#REF!</definedName>
    <definedName name="L_CY_End_GT" localSheetId="39">#REF!</definedName>
    <definedName name="L_CY_End_GT" localSheetId="22">#REF!</definedName>
    <definedName name="L_CY_End_GT" localSheetId="36">#REF!</definedName>
    <definedName name="L_CY_End_GT">Links!$J$963</definedName>
    <definedName name="L_GrpNum" localSheetId="48">#REF!</definedName>
    <definedName name="L_GrpNum" localSheetId="43">#REF!</definedName>
    <definedName name="L_GrpNum" localSheetId="37">#REF!</definedName>
    <definedName name="L_GrpNum" localSheetId="38">#REF!</definedName>
    <definedName name="L_GrpNum" localSheetId="39">#REF!</definedName>
    <definedName name="L_GrpNum" localSheetId="22">#REF!</definedName>
    <definedName name="L_GrpNum" localSheetId="36">#REF!</definedName>
    <definedName name="L_GrpNum">Links!$C:$C</definedName>
    <definedName name="L_Headings" localSheetId="48">#REF!</definedName>
    <definedName name="L_Headings" localSheetId="43">#REF!</definedName>
    <definedName name="L_Headings" localSheetId="37">#REF!</definedName>
    <definedName name="L_Headings" localSheetId="38">#REF!</definedName>
    <definedName name="L_Headings" localSheetId="39">#REF!</definedName>
    <definedName name="L_Headings" localSheetId="22">#REF!</definedName>
    <definedName name="L_Headings" localSheetId="36">#REF!</definedName>
    <definedName name="L_Headings">Links!$1:$1</definedName>
    <definedName name="L_KeyValue" localSheetId="48">#REF!</definedName>
    <definedName name="L_KeyValue" localSheetId="43">#REF!</definedName>
    <definedName name="L_KeyValue" localSheetId="37">#REF!</definedName>
    <definedName name="L_KeyValue" localSheetId="38">#REF!</definedName>
    <definedName name="L_KeyValue" localSheetId="39">#REF!</definedName>
    <definedName name="L_KeyValue" localSheetId="22">#REF!</definedName>
    <definedName name="L_KeyValue" localSheetId="36">#REF!</definedName>
    <definedName name="L_KeyValue">Links!$A:$A</definedName>
    <definedName name="L_PY_End" localSheetId="42">[55]Links!$K:$K</definedName>
    <definedName name="L_PY_End" localSheetId="48">[129]Links!$K:$K</definedName>
    <definedName name="L_PY_End" localSheetId="43">[129]Links!$K:$K</definedName>
    <definedName name="L_PY_End" localSheetId="37">[129]Links!$K:$K</definedName>
    <definedName name="L_PY_End" localSheetId="38">[129]Links!$K:$K</definedName>
    <definedName name="L_PY_End" localSheetId="39">[129]Links!$K:$K</definedName>
    <definedName name="L_PY_End" localSheetId="20">[125]Links!$K:$K</definedName>
    <definedName name="L_PY_End" localSheetId="22">[126]Links!$K$1:$K$65536</definedName>
    <definedName name="L_PY_End" localSheetId="40">[127]Links!$K:$K</definedName>
    <definedName name="L_PY_End" localSheetId="36">[126]Links!$K$1:$K$65536</definedName>
    <definedName name="L_PY_End">Links!$K:$K</definedName>
    <definedName name="L_PY_End_GT" localSheetId="48">#REF!</definedName>
    <definedName name="L_PY_End_GT" localSheetId="43">#REF!</definedName>
    <definedName name="L_PY_End_GT" localSheetId="37">#REF!</definedName>
    <definedName name="L_PY_End_GT" localSheetId="38">#REF!</definedName>
    <definedName name="L_PY_End_GT" localSheetId="39">#REF!</definedName>
    <definedName name="L_PY_End_GT" localSheetId="22">#REF!</definedName>
    <definedName name="L_PY_End_GT" localSheetId="36">#REF!</definedName>
    <definedName name="L_PY_End_GT">Links!$K$963</definedName>
    <definedName name="L_RJE_Tot" localSheetId="42">[55]Links!$I:$I</definedName>
    <definedName name="L_RJE_Tot" localSheetId="48">#REF!</definedName>
    <definedName name="L_RJE_Tot" localSheetId="47">#REF!</definedName>
    <definedName name="L_RJE_Tot" localSheetId="46">#REF!</definedName>
    <definedName name="L_RJE_Tot" localSheetId="43">#REF!</definedName>
    <definedName name="L_RJE_Tot" localSheetId="37">#REF!</definedName>
    <definedName name="L_RJE_Tot" localSheetId="38">#REF!</definedName>
    <definedName name="L_RJE_Tot" localSheetId="39">#REF!</definedName>
    <definedName name="L_RJE_Tot" localSheetId="20">[125]Links!$I:$I</definedName>
    <definedName name="L_RJE_Tot" localSheetId="22">[126]Links!$I$1:$I$65536</definedName>
    <definedName name="L_RJE_Tot" localSheetId="40">[127]Links!$I:$I</definedName>
    <definedName name="L_RJE_Tot" localSheetId="36">[126]Links!$I$1:$I$65536</definedName>
    <definedName name="L_RJE_Tot">Links!$I:$I</definedName>
    <definedName name="L_RJE_Tot_GT" localSheetId="48">#REF!</definedName>
    <definedName name="L_RJE_Tot_GT" localSheetId="43">#REF!</definedName>
    <definedName name="L_RJE_Tot_GT" localSheetId="37">#REF!</definedName>
    <definedName name="L_RJE_Tot_GT" localSheetId="38">#REF!</definedName>
    <definedName name="L_RJE_Tot_GT" localSheetId="39">#REF!</definedName>
    <definedName name="L_RJE_Tot_GT" localSheetId="22">#REF!</definedName>
    <definedName name="L_RJE_Tot_GT" localSheetId="36">#REF!</definedName>
    <definedName name="L_RJE_Tot_GT">Links!$I$963</definedName>
    <definedName name="L_RowNum" localSheetId="48">#REF!</definedName>
    <definedName name="L_RowNum" localSheetId="43">#REF!</definedName>
    <definedName name="L_RowNum" localSheetId="37">#REF!</definedName>
    <definedName name="L_RowNum" localSheetId="38">#REF!</definedName>
    <definedName name="L_RowNum" localSheetId="39">#REF!</definedName>
    <definedName name="L_RowNum" localSheetId="22">#REF!</definedName>
    <definedName name="L_RowNum" localSheetId="36">#REF!</definedName>
    <definedName name="L_RowNum">Links!$D:$D</definedName>
    <definedName name="LAND_SCHEDULE" localSheetId="42">#REF!</definedName>
    <definedName name="LAND_SCHEDULE" localSheetId="48">#REF!</definedName>
    <definedName name="LAND_SCHEDULE" localSheetId="46">#REF!</definedName>
    <definedName name="LAND_SCHEDULE" localSheetId="37">#REF!</definedName>
    <definedName name="LAND_SCHEDULE" localSheetId="38">#REF!</definedName>
    <definedName name="LAND_SCHEDULE" localSheetId="39">#REF!</definedName>
    <definedName name="LAND_SCHEDULE" localSheetId="20">#REF!</definedName>
    <definedName name="LAND_SCHEDULE" localSheetId="22">#REF!</definedName>
    <definedName name="LAND_SCHEDULE" localSheetId="40">#REF!</definedName>
    <definedName name="LAND_SCHEDULE" localSheetId="36">#REF!</definedName>
    <definedName name="LAND_SCHEDULE" localSheetId="24">#REF!</definedName>
    <definedName name="LAND_SCHEDULE">#REF!</definedName>
    <definedName name="Last_Row" localSheetId="42">IF('12'!Values_Entered,'12'!Header_Row+'12'!Number_of_Payments,'12'!Header_Row)</definedName>
    <definedName name="Last_Row" localSheetId="48">IF('12'!Values_Entered,Header_Row+'12'!Number_of_Payments,Header_Row)</definedName>
    <definedName name="Last_Row" localSheetId="46">IF('13   (2)'!Values_Entered,'13   (2)'!Header_Row+'13   (2)'!Number_of_Payments,'13   (2)'!Header_Row)</definedName>
    <definedName name="Last_Row" localSheetId="39">IF('12'!Values_Entered,Header_Row+'12'!Number_of_Payments,Header_Row)</definedName>
    <definedName name="Last_Row" localSheetId="20">IF('5.2'!Values_Entered,Header_Row+'5.2'!Number_of_Payments,Header_Row)</definedName>
    <definedName name="Last_Row" localSheetId="22">#N/A</definedName>
    <definedName name="Last_Row" localSheetId="40">IF('5.4'!Values_Entered,Header_Row+'5.4'!Number_of_Payments,Header_Row)</definedName>
    <definedName name="Last_Row" localSheetId="36">#N/A</definedName>
    <definedName name="Last_Row" localSheetId="24">IF('6.2-6.6 (2)'!Values_Entered,'6.2-6.6 (2)'!Header_Row+'6.2-6.6 (2)'!Number_of_Payments,'6.2-6.6 (2)'!Header_Row)</definedName>
    <definedName name="Last_Row">IF('12'!Values_Entered,Header_Row+'12'!Number_of_Payments,Header_Row)</definedName>
    <definedName name="LIAB1" localSheetId="42">#REF!</definedName>
    <definedName name="LIAB1" localSheetId="48">#REF!</definedName>
    <definedName name="LIAB1" localSheetId="47">#REF!</definedName>
    <definedName name="LIAB1" localSheetId="46">#REF!</definedName>
    <definedName name="LIAB1" localSheetId="43">#REF!</definedName>
    <definedName name="LIAB1" localSheetId="37">#REF!</definedName>
    <definedName name="LIAB1" localSheetId="38">#REF!</definedName>
    <definedName name="LIAB1" localSheetId="39">#REF!</definedName>
    <definedName name="LIAB1" localSheetId="20">#REF!</definedName>
    <definedName name="LIAB1" localSheetId="22">#REF!</definedName>
    <definedName name="LIAB1" localSheetId="40">#REF!</definedName>
    <definedName name="LIAB1" localSheetId="36">#REF!</definedName>
    <definedName name="LIAB1" localSheetId="24">#REF!</definedName>
    <definedName name="LIAB1">#REF!</definedName>
    <definedName name="LIAB2" localSheetId="42">#REF!</definedName>
    <definedName name="LIAB2" localSheetId="48">#REF!</definedName>
    <definedName name="LIAB2" localSheetId="47">#REF!</definedName>
    <definedName name="LIAB2" localSheetId="46">#REF!</definedName>
    <definedName name="LIAB2" localSheetId="43">#REF!</definedName>
    <definedName name="LIAB2" localSheetId="37">#REF!</definedName>
    <definedName name="LIAB2" localSheetId="38">#REF!</definedName>
    <definedName name="LIAB2" localSheetId="39">#REF!</definedName>
    <definedName name="LIAB2" localSheetId="20">#REF!</definedName>
    <definedName name="LIAB2" localSheetId="22">#REF!</definedName>
    <definedName name="LIAB2" localSheetId="40">#REF!</definedName>
    <definedName name="LIAB2" localSheetId="36">#REF!</definedName>
    <definedName name="LIAB2" localSheetId="24">#REF!</definedName>
    <definedName name="LIAB2">#REF!</definedName>
    <definedName name="LIAB3" localSheetId="42">#REF!</definedName>
    <definedName name="LIAB3" localSheetId="48">#REF!</definedName>
    <definedName name="LIAB3" localSheetId="47">#REF!</definedName>
    <definedName name="LIAB3" localSheetId="46">#REF!</definedName>
    <definedName name="LIAB3" localSheetId="43">#REF!</definedName>
    <definedName name="LIAB3" localSheetId="37">#REF!</definedName>
    <definedName name="LIAB3" localSheetId="38">#REF!</definedName>
    <definedName name="LIAB3" localSheetId="39">#REF!</definedName>
    <definedName name="LIAB3" localSheetId="20">#REF!</definedName>
    <definedName name="LIAB3" localSheetId="22">#REF!</definedName>
    <definedName name="LIAB3" localSheetId="40">#REF!</definedName>
    <definedName name="LIAB3" localSheetId="36">#REF!</definedName>
    <definedName name="LIAB3" localSheetId="24">#REF!</definedName>
    <definedName name="LIAB3">#REF!</definedName>
    <definedName name="LIAB4" localSheetId="42">#REF!</definedName>
    <definedName name="LIAB4" localSheetId="48">#REF!</definedName>
    <definedName name="LIAB4" localSheetId="47">#REF!</definedName>
    <definedName name="LIAB4" localSheetId="46">#REF!</definedName>
    <definedName name="LIAB4" localSheetId="43">#REF!</definedName>
    <definedName name="LIAB4" localSheetId="37">#REF!</definedName>
    <definedName name="LIAB4" localSheetId="38">#REF!</definedName>
    <definedName name="LIAB4" localSheetId="39">#REF!</definedName>
    <definedName name="LIAB4" localSheetId="20">#REF!</definedName>
    <definedName name="LIAB4" localSheetId="22">#REF!</definedName>
    <definedName name="LIAB4" localSheetId="40">#REF!</definedName>
    <definedName name="LIAB4" localSheetId="36">#REF!</definedName>
    <definedName name="LIAB4" localSheetId="24">#REF!</definedName>
    <definedName name="LIAB4">#REF!</definedName>
    <definedName name="liabi" localSheetId="42">#REF!</definedName>
    <definedName name="liabi" localSheetId="48">#REF!</definedName>
    <definedName name="liabi" localSheetId="46">#REF!</definedName>
    <definedName name="liabi" localSheetId="37">#REF!</definedName>
    <definedName name="liabi" localSheetId="38">#REF!</definedName>
    <definedName name="liabi" localSheetId="39">#REF!</definedName>
    <definedName name="liabi" localSheetId="20">#REF!</definedName>
    <definedName name="liabi" localSheetId="22">#REF!</definedName>
    <definedName name="liabi" localSheetId="40">#REF!</definedName>
    <definedName name="liabi" localSheetId="36">#REF!</definedName>
    <definedName name="liabi" localSheetId="24">#REF!</definedName>
    <definedName name="liabi">#REF!</definedName>
    <definedName name="LIBAST" localSheetId="42">#REF!</definedName>
    <definedName name="LIBAST" localSheetId="48">#REF!</definedName>
    <definedName name="LIBAST" localSheetId="47">#REF!</definedName>
    <definedName name="LIBAST" localSheetId="46">#REF!</definedName>
    <definedName name="LIBAST" localSheetId="43">#REF!</definedName>
    <definedName name="LIBAST" localSheetId="37">#REF!</definedName>
    <definedName name="LIBAST" localSheetId="38">#REF!</definedName>
    <definedName name="LIBAST" localSheetId="39">#REF!</definedName>
    <definedName name="LIBAST" localSheetId="20">#REF!</definedName>
    <definedName name="LIBAST" localSheetId="22">#REF!</definedName>
    <definedName name="LIBAST" localSheetId="40">#REF!</definedName>
    <definedName name="LIBAST" localSheetId="36">#REF!</definedName>
    <definedName name="LIBAST" localSheetId="24">#REF!</definedName>
    <definedName name="LIBAST">#REF!</definedName>
    <definedName name="licf" localSheetId="42">[120]Disb!#REF!</definedName>
    <definedName name="licf" localSheetId="48">[120]Disb!#REF!</definedName>
    <definedName name="licf" localSheetId="46">[120]Disb!#REF!</definedName>
    <definedName name="licf" localSheetId="37">[120]Disb!#REF!</definedName>
    <definedName name="licf" localSheetId="38">[120]Disb!#REF!</definedName>
    <definedName name="licf" localSheetId="39">[120]Disb!#REF!</definedName>
    <definedName name="licf" localSheetId="22">[120]Disb!#REF!</definedName>
    <definedName name="licf" localSheetId="40">[120]Disb!#REF!</definedName>
    <definedName name="licf" localSheetId="36">[120]Disb!#REF!</definedName>
    <definedName name="licf">[120]Disb!#REF!</definedName>
    <definedName name="licfaug" localSheetId="42">[120]Disb!#REF!</definedName>
    <definedName name="licfaug" localSheetId="48">[120]Disb!#REF!</definedName>
    <definedName name="licfaug" localSheetId="46">[120]Disb!#REF!</definedName>
    <definedName name="licfaug" localSheetId="37">[120]Disb!#REF!</definedName>
    <definedName name="licfaug" localSheetId="38">[120]Disb!#REF!</definedName>
    <definedName name="licfaug" localSheetId="39">[120]Disb!#REF!</definedName>
    <definedName name="licfaug" localSheetId="22">[120]Disb!#REF!</definedName>
    <definedName name="licfaug" localSheetId="40">[120]Disb!#REF!</definedName>
    <definedName name="licfaug" localSheetId="36">[120]Disb!#REF!</definedName>
    <definedName name="licfaug">[120]Disb!#REF!</definedName>
    <definedName name="licfjul" localSheetId="42">[120]Disb!#REF!</definedName>
    <definedName name="licfjul" localSheetId="48">[120]Disb!#REF!</definedName>
    <definedName name="licfjul" localSheetId="46">[120]Disb!#REF!</definedName>
    <definedName name="licfjul" localSheetId="37">[120]Disb!#REF!</definedName>
    <definedName name="licfjul" localSheetId="38">[120]Disb!#REF!</definedName>
    <definedName name="licfjul" localSheetId="39">[120]Disb!#REF!</definedName>
    <definedName name="licfjul" localSheetId="22">[120]Disb!#REF!</definedName>
    <definedName name="licfjul" localSheetId="40">[120]Disb!#REF!</definedName>
    <definedName name="licfjul" localSheetId="36">[120]Disb!#REF!</definedName>
    <definedName name="licfjul">[120]Disb!#REF!</definedName>
    <definedName name="licfsep" localSheetId="42">[120]Disb!#REF!</definedName>
    <definedName name="licfsep" localSheetId="48">[120]Disb!#REF!</definedName>
    <definedName name="licfsep" localSheetId="46">[120]Disb!#REF!</definedName>
    <definedName name="licfsep" localSheetId="37">[120]Disb!#REF!</definedName>
    <definedName name="licfsep" localSheetId="38">[120]Disb!#REF!</definedName>
    <definedName name="licfsep" localSheetId="39">[120]Disb!#REF!</definedName>
    <definedName name="licfsep" localSheetId="22">[120]Disb!#REF!</definedName>
    <definedName name="licfsep" localSheetId="40">[120]Disb!#REF!</definedName>
    <definedName name="licfsep" localSheetId="36">[120]Disb!#REF!</definedName>
    <definedName name="licfsep">[120]Disb!#REF!</definedName>
    <definedName name="licl" localSheetId="42">[120]Disb!#REF!</definedName>
    <definedName name="licl" localSheetId="48">[120]Disb!#REF!</definedName>
    <definedName name="licl" localSheetId="46">[120]Disb!#REF!</definedName>
    <definedName name="licl" localSheetId="37">[120]Disb!#REF!</definedName>
    <definedName name="licl" localSheetId="38">[120]Disb!#REF!</definedName>
    <definedName name="licl" localSheetId="39">[120]Disb!#REF!</definedName>
    <definedName name="licl" localSheetId="22">[120]Disb!#REF!</definedName>
    <definedName name="licl" localSheetId="40">[120]Disb!#REF!</definedName>
    <definedName name="licl" localSheetId="36">[120]Disb!#REF!</definedName>
    <definedName name="licl">[120]Disb!#REF!</definedName>
    <definedName name="liclaug" localSheetId="42">[120]Disb!#REF!</definedName>
    <definedName name="liclaug" localSheetId="48">[120]Disb!#REF!</definedName>
    <definedName name="liclaug" localSheetId="46">[120]Disb!#REF!</definedName>
    <definedName name="liclaug" localSheetId="37">[120]Disb!#REF!</definedName>
    <definedName name="liclaug" localSheetId="38">[120]Disb!#REF!</definedName>
    <definedName name="liclaug" localSheetId="39">[120]Disb!#REF!</definedName>
    <definedName name="liclaug" localSheetId="22">[120]Disb!#REF!</definedName>
    <definedName name="liclaug" localSheetId="40">[120]Disb!#REF!</definedName>
    <definedName name="liclaug" localSheetId="36">[120]Disb!#REF!</definedName>
    <definedName name="liclaug">[120]Disb!#REF!</definedName>
    <definedName name="licljul" localSheetId="42">[120]Disb!#REF!</definedName>
    <definedName name="licljul" localSheetId="48">[120]Disb!#REF!</definedName>
    <definedName name="licljul" localSheetId="46">[120]Disb!#REF!</definedName>
    <definedName name="licljul" localSheetId="37">[120]Disb!#REF!</definedName>
    <definedName name="licljul" localSheetId="38">[120]Disb!#REF!</definedName>
    <definedName name="licljul" localSheetId="39">[120]Disb!#REF!</definedName>
    <definedName name="licljul" localSheetId="22">[120]Disb!#REF!</definedName>
    <definedName name="licljul" localSheetId="40">[120]Disb!#REF!</definedName>
    <definedName name="licljul" localSheetId="36">[120]Disb!#REF!</definedName>
    <definedName name="licljul">[120]Disb!#REF!</definedName>
    <definedName name="liclsep" localSheetId="42">[120]Disb!#REF!</definedName>
    <definedName name="liclsep" localSheetId="48">[120]Disb!#REF!</definedName>
    <definedName name="liclsep" localSheetId="46">[120]Disb!#REF!</definedName>
    <definedName name="liclsep" localSheetId="37">[120]Disb!#REF!</definedName>
    <definedName name="liclsep" localSheetId="38">[120]Disb!#REF!</definedName>
    <definedName name="liclsep" localSheetId="39">[120]Disb!#REF!</definedName>
    <definedName name="liclsep" localSheetId="22">[120]Disb!#REF!</definedName>
    <definedName name="liclsep" localSheetId="40">[120]Disb!#REF!</definedName>
    <definedName name="liclsep" localSheetId="36">[120]Disb!#REF!</definedName>
    <definedName name="liclsep">[120]Disb!#REF!</definedName>
    <definedName name="lintercar" localSheetId="42">[120]Disb!#REF!</definedName>
    <definedName name="lintercar" localSheetId="48">[120]Disb!#REF!</definedName>
    <definedName name="lintercar" localSheetId="46">[120]Disb!#REF!</definedName>
    <definedName name="lintercar" localSheetId="37">[120]Disb!#REF!</definedName>
    <definedName name="lintercar" localSheetId="38">[120]Disb!#REF!</definedName>
    <definedName name="lintercar" localSheetId="39">[120]Disb!#REF!</definedName>
    <definedName name="lintercar" localSheetId="22">[120]Disb!#REF!</definedName>
    <definedName name="lintercar" localSheetId="40">[120]Disb!#REF!</definedName>
    <definedName name="lintercar" localSheetId="36">[120]Disb!#REF!</definedName>
    <definedName name="lintercar">[120]Disb!#REF!</definedName>
    <definedName name="List_Curr">[94]Currency!$B$9:$B$31</definedName>
    <definedName name="List_Level_Assr">[94]DropDown!$B$1:$B$4</definedName>
    <definedName name="List_LevelAssurance">'[60]Drop Down'!$B$2:$B$5</definedName>
    <definedName name="List_Proj_Meth">[94]DropDown!$H$1:$H$2</definedName>
    <definedName name="List_Samp_Sel">[94]DropDown!$D$1:$D$4</definedName>
    <definedName name="List_TypeProcedure">'[60]Drop Down'!$A$2:$A$7</definedName>
    <definedName name="lk" localSheetId="42" hidden="1">#REF!</definedName>
    <definedName name="lk" localSheetId="48" hidden="1">#REF!</definedName>
    <definedName name="lk" localSheetId="47" hidden="1">#REF!</definedName>
    <definedName name="lk" localSheetId="46" hidden="1">#REF!</definedName>
    <definedName name="lk" localSheetId="43" hidden="1">#REF!</definedName>
    <definedName name="lk" localSheetId="44" hidden="1">#REF!</definedName>
    <definedName name="lk" localSheetId="37" hidden="1">#REF!</definedName>
    <definedName name="lk" localSheetId="38" hidden="1">#REF!</definedName>
    <definedName name="lk" localSheetId="39" hidden="1">#REF!</definedName>
    <definedName name="lk" localSheetId="35" hidden="1">#REF!</definedName>
    <definedName name="lk" localSheetId="20" hidden="1">#REF!</definedName>
    <definedName name="lk" localSheetId="22" hidden="1">#REF!</definedName>
    <definedName name="lk" localSheetId="40" hidden="1">#REF!</definedName>
    <definedName name="lk" localSheetId="36" hidden="1">#REF!</definedName>
    <definedName name="lk" localSheetId="24" hidden="1">#REF!</definedName>
    <definedName name="lk" localSheetId="7" hidden="1">#REF!</definedName>
    <definedName name="lk" localSheetId="8" hidden="1">#REF!</definedName>
    <definedName name="lk" hidden="1">#REF!</definedName>
    <definedName name="lkup" localSheetId="48">[130]Ranges!$B$3:$C$12</definedName>
    <definedName name="lkup" localSheetId="43">[130]Ranges!$B$3:$C$12</definedName>
    <definedName name="lkup" localSheetId="37">[130]Ranges!$B$3:$C$12</definedName>
    <definedName name="lkup" localSheetId="38">[130]Ranges!$B$3:$C$12</definedName>
    <definedName name="lkup" localSheetId="39">[130]Ranges!$B$3:$C$12</definedName>
    <definedName name="lkup">[131]Ranges!$B$3:$C$12</definedName>
    <definedName name="llf" localSheetId="42">[120]Disb!#REF!</definedName>
    <definedName name="llf" localSheetId="48">[120]Disb!#REF!</definedName>
    <definedName name="llf" localSheetId="46">[120]Disb!#REF!</definedName>
    <definedName name="llf" localSheetId="37">[120]Disb!#REF!</definedName>
    <definedName name="llf" localSheetId="38">[120]Disb!#REF!</definedName>
    <definedName name="llf" localSheetId="39">[120]Disb!#REF!</definedName>
    <definedName name="llf" localSheetId="22">[120]Disb!#REF!</definedName>
    <definedName name="llf" localSheetId="40">[120]Disb!#REF!</definedName>
    <definedName name="llf" localSheetId="36">[120]Disb!#REF!</definedName>
    <definedName name="llf">[120]Disb!#REF!</definedName>
    <definedName name="llfjul" localSheetId="42">[120]Disb!#REF!</definedName>
    <definedName name="llfjul" localSheetId="48">[120]Disb!#REF!</definedName>
    <definedName name="llfjul" localSheetId="46">[120]Disb!#REF!</definedName>
    <definedName name="llfjul" localSheetId="37">[120]Disb!#REF!</definedName>
    <definedName name="llfjul" localSheetId="38">[120]Disb!#REF!</definedName>
    <definedName name="llfjul" localSheetId="39">[120]Disb!#REF!</definedName>
    <definedName name="llfjul" localSheetId="22">[120]Disb!#REF!</definedName>
    <definedName name="llfjul" localSheetId="40">[120]Disb!#REF!</definedName>
    <definedName name="llfjul" localSheetId="36">[120]Disb!#REF!</definedName>
    <definedName name="llfjul">[120]Disb!#REF!</definedName>
    <definedName name="llfsep" localSheetId="42">[120]Disb!#REF!</definedName>
    <definedName name="llfsep" localSheetId="48">[120]Disb!#REF!</definedName>
    <definedName name="llfsep" localSheetId="46">[120]Disb!#REF!</definedName>
    <definedName name="llfsep" localSheetId="37">[120]Disb!#REF!</definedName>
    <definedName name="llfsep" localSheetId="38">[120]Disb!#REF!</definedName>
    <definedName name="llfsep" localSheetId="39">[120]Disb!#REF!</definedName>
    <definedName name="llfsep" localSheetId="22">[120]Disb!#REF!</definedName>
    <definedName name="llfsep" localSheetId="40">[120]Disb!#REF!</definedName>
    <definedName name="llfsep" localSheetId="36">[120]Disb!#REF!</definedName>
    <definedName name="llfsep">[120]Disb!#REF!</definedName>
    <definedName name="lll" localSheetId="42" hidden="1">#REF!</definedName>
    <definedName name="lll" localSheetId="48" hidden="1">#REF!</definedName>
    <definedName name="lll" localSheetId="46" hidden="1">#REF!</definedName>
    <definedName name="lll" localSheetId="44" hidden="1">#REF!</definedName>
    <definedName name="lll" localSheetId="37" hidden="1">#REF!</definedName>
    <definedName name="lll" localSheetId="38" hidden="1">#REF!</definedName>
    <definedName name="lll" localSheetId="39" hidden="1">#REF!</definedName>
    <definedName name="lll" localSheetId="35" hidden="1">#REF!</definedName>
    <definedName name="lll" localSheetId="20" hidden="1">#REF!</definedName>
    <definedName name="lll" localSheetId="22" hidden="1">#REF!</definedName>
    <definedName name="lll" localSheetId="40" hidden="1">#REF!</definedName>
    <definedName name="lll" localSheetId="36" hidden="1">#REF!</definedName>
    <definedName name="lll" localSheetId="24" hidden="1">#REF!</definedName>
    <definedName name="lll" localSheetId="7" hidden="1">#REF!</definedName>
    <definedName name="lll" localSheetId="8" hidden="1">#REF!</definedName>
    <definedName name="lll" hidden="1">#REF!</definedName>
    <definedName name="lltf" localSheetId="42">[120]Disb!#REF!</definedName>
    <definedName name="lltf" localSheetId="48">[120]Disb!#REF!</definedName>
    <definedName name="lltf" localSheetId="46">[120]Disb!#REF!</definedName>
    <definedName name="lltf" localSheetId="37">[120]Disb!#REF!</definedName>
    <definedName name="lltf" localSheetId="38">[120]Disb!#REF!</definedName>
    <definedName name="lltf" localSheetId="39">[120]Disb!#REF!</definedName>
    <definedName name="lltf" localSheetId="22">[120]Disb!#REF!</definedName>
    <definedName name="lltf" localSheetId="40">[120]Disb!#REF!</definedName>
    <definedName name="lltf" localSheetId="36">[120]Disb!#REF!</definedName>
    <definedName name="lltf">[120]Disb!#REF!</definedName>
    <definedName name="LN" localSheetId="42">#REF!</definedName>
    <definedName name="LN" localSheetId="48">#REF!</definedName>
    <definedName name="LN" localSheetId="47">#REF!</definedName>
    <definedName name="LN" localSheetId="46">#REF!</definedName>
    <definedName name="LN" localSheetId="43">#REF!</definedName>
    <definedName name="LN" localSheetId="37">#REF!</definedName>
    <definedName name="LN" localSheetId="38">#REF!</definedName>
    <definedName name="LN" localSheetId="39">#REF!</definedName>
    <definedName name="LN" localSheetId="22">#REF!</definedName>
    <definedName name="LN" localSheetId="40">#REF!</definedName>
    <definedName name="LN" localSheetId="36">#REF!</definedName>
    <definedName name="LN">#REF!</definedName>
    <definedName name="LN_9" localSheetId="42">#REF!</definedName>
    <definedName name="LN_9" localSheetId="48">#REF!</definedName>
    <definedName name="LN_9" localSheetId="46">#REF!</definedName>
    <definedName name="LN_9" localSheetId="43">#REF!</definedName>
    <definedName name="LN_9" localSheetId="37">#REF!</definedName>
    <definedName name="LN_9" localSheetId="38">#REF!</definedName>
    <definedName name="LN_9" localSheetId="39">#REF!</definedName>
    <definedName name="LN_9" localSheetId="22">#REF!</definedName>
    <definedName name="LN_9" localSheetId="40">#REF!</definedName>
    <definedName name="LN_9" localSheetId="36">#REF!</definedName>
    <definedName name="LN_9">#REF!</definedName>
    <definedName name="LN2_9" localSheetId="42">#REF!</definedName>
    <definedName name="LN2_9" localSheetId="48">#REF!</definedName>
    <definedName name="LN2_9" localSheetId="46">#REF!</definedName>
    <definedName name="LN2_9" localSheetId="43">#REF!</definedName>
    <definedName name="LN2_9" localSheetId="37">#REF!</definedName>
    <definedName name="LN2_9" localSheetId="38">#REF!</definedName>
    <definedName name="LN2_9" localSheetId="39">#REF!</definedName>
    <definedName name="LN2_9" localSheetId="22">#REF!</definedName>
    <definedName name="LN2_9" localSheetId="40">#REF!</definedName>
    <definedName name="LN2_9" localSheetId="36">#REF!</definedName>
    <definedName name="LN2_9">#REF!</definedName>
    <definedName name="LOAN" localSheetId="42">#REF!</definedName>
    <definedName name="LOAN" localSheetId="48">#REF!</definedName>
    <definedName name="LOAN" localSheetId="46">#REF!</definedName>
    <definedName name="LOAN" localSheetId="43">#REF!</definedName>
    <definedName name="LOAN" localSheetId="37">#REF!</definedName>
    <definedName name="LOAN" localSheetId="38">#REF!</definedName>
    <definedName name="LOAN" localSheetId="39">#REF!</definedName>
    <definedName name="LOAN" localSheetId="22">#REF!</definedName>
    <definedName name="LOAN" localSheetId="40">#REF!</definedName>
    <definedName name="LOAN" localSheetId="36">#REF!</definedName>
    <definedName name="LOAN">#REF!</definedName>
    <definedName name="Loan_Amount" localSheetId="42">#REF!</definedName>
    <definedName name="Loan_Amount" localSheetId="48">#REF!</definedName>
    <definedName name="Loan_Amount" localSheetId="46">#REF!</definedName>
    <definedName name="Loan_Amount" localSheetId="37">#REF!</definedName>
    <definedName name="Loan_Amount" localSheetId="38">#REF!</definedName>
    <definedName name="Loan_Amount" localSheetId="39">#REF!</definedName>
    <definedName name="Loan_Amount" localSheetId="20">#REF!</definedName>
    <definedName name="Loan_Amount" localSheetId="22">#REF!</definedName>
    <definedName name="Loan_Amount" localSheetId="40">#REF!</definedName>
    <definedName name="Loan_Amount" localSheetId="36">#REF!</definedName>
    <definedName name="Loan_Amount" localSheetId="24">#REF!</definedName>
    <definedName name="Loan_Amount">#REF!</definedName>
    <definedName name="Loan_Start" localSheetId="42">#REF!</definedName>
    <definedName name="Loan_Start" localSheetId="48">#REF!</definedName>
    <definedName name="Loan_Start" localSheetId="46">#REF!</definedName>
    <definedName name="Loan_Start" localSheetId="37">#REF!</definedName>
    <definedName name="Loan_Start" localSheetId="38">#REF!</definedName>
    <definedName name="Loan_Start" localSheetId="39">#REF!</definedName>
    <definedName name="Loan_Start" localSheetId="20">#REF!</definedName>
    <definedName name="Loan_Start" localSheetId="22">#REF!</definedName>
    <definedName name="Loan_Start" localSheetId="40">#REF!</definedName>
    <definedName name="Loan_Start" localSheetId="36">#REF!</definedName>
    <definedName name="Loan_Start" localSheetId="24">#REF!</definedName>
    <definedName name="Loan_Start">#REF!</definedName>
    <definedName name="Loan_Years" localSheetId="42">#REF!</definedName>
    <definedName name="Loan_Years" localSheetId="48">#REF!</definedName>
    <definedName name="Loan_Years" localSheetId="46">#REF!</definedName>
    <definedName name="Loan_Years" localSheetId="37">#REF!</definedName>
    <definedName name="Loan_Years" localSheetId="38">#REF!</definedName>
    <definedName name="Loan_Years" localSheetId="39">#REF!</definedName>
    <definedName name="Loan_Years" localSheetId="20">#REF!</definedName>
    <definedName name="Loan_Years" localSheetId="22">#REF!</definedName>
    <definedName name="Loan_Years" localSheetId="40">#REF!</definedName>
    <definedName name="Loan_Years" localSheetId="36">#REF!</definedName>
    <definedName name="Loan_Years" localSheetId="24">#REF!</definedName>
    <definedName name="Loan_Years">#REF!</definedName>
    <definedName name="LOANS" localSheetId="42">[51]acct!#REF!</definedName>
    <definedName name="LOANS" localSheetId="48">[51]acct!#REF!</definedName>
    <definedName name="LOANS" localSheetId="47">[51]acct!#REF!</definedName>
    <definedName name="LOANS" localSheetId="46">[51]acct!#REF!</definedName>
    <definedName name="LOANS" localSheetId="43">[51]acct!#REF!</definedName>
    <definedName name="LOANS" localSheetId="37">[51]acct!#REF!</definedName>
    <definedName name="LOANS" localSheetId="38">[51]acct!#REF!</definedName>
    <definedName name="LOANS" localSheetId="39">[51]acct!#REF!</definedName>
    <definedName name="LOANS" localSheetId="22">[51]acct!#REF!</definedName>
    <definedName name="LOANS" localSheetId="40">[51]acct!#REF!</definedName>
    <definedName name="LOANS" localSheetId="36">[51]acct!#REF!</definedName>
    <definedName name="LOANS">[51]acct!#REF!</definedName>
    <definedName name="longterm" localSheetId="42">#REF!</definedName>
    <definedName name="longterm" localSheetId="48">#REF!</definedName>
    <definedName name="longterm" localSheetId="46">#REF!</definedName>
    <definedName name="longterm" localSheetId="43">#REF!</definedName>
    <definedName name="longterm" localSheetId="37">#REF!</definedName>
    <definedName name="longterm" localSheetId="38">#REF!</definedName>
    <definedName name="longterm" localSheetId="39">#REF!</definedName>
    <definedName name="longterm" localSheetId="20">#REF!</definedName>
    <definedName name="longterm" localSheetId="22">#REF!</definedName>
    <definedName name="longterm" localSheetId="40">#REF!</definedName>
    <definedName name="longterm" localSheetId="36">#REF!</definedName>
    <definedName name="longterm" localSheetId="24">#REF!</definedName>
    <definedName name="longterm">#REF!</definedName>
    <definedName name="LPAGE1" localSheetId="42">#REF!</definedName>
    <definedName name="LPAGE1" localSheetId="48">#REF!</definedName>
    <definedName name="LPAGE1" localSheetId="47">#REF!</definedName>
    <definedName name="LPAGE1" localSheetId="46">#REF!</definedName>
    <definedName name="LPAGE1" localSheetId="43">#REF!</definedName>
    <definedName name="LPAGE1" localSheetId="37">#REF!</definedName>
    <definedName name="LPAGE1" localSheetId="38">#REF!</definedName>
    <definedName name="LPAGE1" localSheetId="39">#REF!</definedName>
    <definedName name="LPAGE1" localSheetId="20">#REF!</definedName>
    <definedName name="LPAGE1" localSheetId="22">#REF!</definedName>
    <definedName name="LPAGE1" localSheetId="40">#REF!</definedName>
    <definedName name="LPAGE1" localSheetId="36">#REF!</definedName>
    <definedName name="LPAGE1" localSheetId="24">#REF!</definedName>
    <definedName name="LPAGE1">#REF!</definedName>
    <definedName name="LPAGE2" localSheetId="42">#REF!</definedName>
    <definedName name="LPAGE2" localSheetId="48">#REF!</definedName>
    <definedName name="LPAGE2" localSheetId="47">#REF!</definedName>
    <definedName name="LPAGE2" localSheetId="46">#REF!</definedName>
    <definedName name="LPAGE2" localSheetId="43">#REF!</definedName>
    <definedName name="LPAGE2" localSheetId="37">#REF!</definedName>
    <definedName name="LPAGE2" localSheetId="38">#REF!</definedName>
    <definedName name="LPAGE2" localSheetId="39">#REF!</definedName>
    <definedName name="LPAGE2" localSheetId="20">#REF!</definedName>
    <definedName name="LPAGE2" localSheetId="22">#REF!</definedName>
    <definedName name="LPAGE2" localSheetId="40">#REF!</definedName>
    <definedName name="LPAGE2" localSheetId="36">#REF!</definedName>
    <definedName name="LPAGE2" localSheetId="24">#REF!</definedName>
    <definedName name="LPAGE2">#REF!</definedName>
    <definedName name="LPAGE3" localSheetId="42">#REF!</definedName>
    <definedName name="LPAGE3" localSheetId="48">#REF!</definedName>
    <definedName name="LPAGE3" localSheetId="47">#REF!</definedName>
    <definedName name="LPAGE3" localSheetId="46">#REF!</definedName>
    <definedName name="LPAGE3" localSheetId="43">#REF!</definedName>
    <definedName name="LPAGE3" localSheetId="37">#REF!</definedName>
    <definedName name="LPAGE3" localSheetId="38">#REF!</definedName>
    <definedName name="LPAGE3" localSheetId="39">#REF!</definedName>
    <definedName name="LPAGE3" localSheetId="20">#REF!</definedName>
    <definedName name="LPAGE3" localSheetId="22">#REF!</definedName>
    <definedName name="LPAGE3" localSheetId="40">#REF!</definedName>
    <definedName name="LPAGE3" localSheetId="36">#REF!</definedName>
    <definedName name="LPAGE3" localSheetId="24">#REF!</definedName>
    <definedName name="LPAGE3">#REF!</definedName>
    <definedName name="LPAGE4" localSheetId="42">#REF!</definedName>
    <definedName name="LPAGE4" localSheetId="48">#REF!</definedName>
    <definedName name="LPAGE4" localSheetId="47">#REF!</definedName>
    <definedName name="LPAGE4" localSheetId="46">#REF!</definedName>
    <definedName name="LPAGE4" localSheetId="43">#REF!</definedName>
    <definedName name="LPAGE4" localSheetId="37">#REF!</definedName>
    <definedName name="LPAGE4" localSheetId="38">#REF!</definedName>
    <definedName name="LPAGE4" localSheetId="39">#REF!</definedName>
    <definedName name="LPAGE4" localSheetId="20">#REF!</definedName>
    <definedName name="LPAGE4" localSheetId="22">#REF!</definedName>
    <definedName name="LPAGE4" localSheetId="40">#REF!</definedName>
    <definedName name="LPAGE4" localSheetId="36">#REF!</definedName>
    <definedName name="LPAGE4" localSheetId="24">#REF!</definedName>
    <definedName name="LPAGE4">#REF!</definedName>
    <definedName name="lstf" localSheetId="42">[120]Disb!#REF!</definedName>
    <definedName name="lstf" localSheetId="48">[120]Disb!#REF!</definedName>
    <definedName name="lstf" localSheetId="46">[120]Disb!#REF!</definedName>
    <definedName name="lstf" localSheetId="37">[120]Disb!#REF!</definedName>
    <definedName name="lstf" localSheetId="38">[120]Disb!#REF!</definedName>
    <definedName name="lstf" localSheetId="39">[120]Disb!#REF!</definedName>
    <definedName name="lstf" localSheetId="22">[120]Disb!#REF!</definedName>
    <definedName name="lstf" localSheetId="40">[120]Disb!#REF!</definedName>
    <definedName name="lstf" localSheetId="36">[120]Disb!#REF!</definedName>
    <definedName name="lstf">[120]Disb!#REF!</definedName>
    <definedName name="lstfaug" localSheetId="42">[120]Disb!#REF!</definedName>
    <definedName name="lstfaug" localSheetId="48">[120]Disb!#REF!</definedName>
    <definedName name="lstfaug" localSheetId="46">[120]Disb!#REF!</definedName>
    <definedName name="lstfaug" localSheetId="37">[120]Disb!#REF!</definedName>
    <definedName name="lstfaug" localSheetId="38">[120]Disb!#REF!</definedName>
    <definedName name="lstfaug" localSheetId="39">[120]Disb!#REF!</definedName>
    <definedName name="lstfaug" localSheetId="22">[120]Disb!#REF!</definedName>
    <definedName name="lstfaug" localSheetId="40">[120]Disb!#REF!</definedName>
    <definedName name="lstfaug" localSheetId="36">[120]Disb!#REF!</definedName>
    <definedName name="lstfaug">[120]Disb!#REF!</definedName>
    <definedName name="lstfjul" localSheetId="42">[120]Disb!#REF!</definedName>
    <definedName name="lstfjul" localSheetId="48">[120]Disb!#REF!</definedName>
    <definedName name="lstfjul" localSheetId="46">[120]Disb!#REF!</definedName>
    <definedName name="lstfjul" localSheetId="37">[120]Disb!#REF!</definedName>
    <definedName name="lstfjul" localSheetId="38">[120]Disb!#REF!</definedName>
    <definedName name="lstfjul" localSheetId="39">[120]Disb!#REF!</definedName>
    <definedName name="lstfjul" localSheetId="22">[120]Disb!#REF!</definedName>
    <definedName name="lstfjul" localSheetId="40">[120]Disb!#REF!</definedName>
    <definedName name="lstfjul" localSheetId="36">[120]Disb!#REF!</definedName>
    <definedName name="lstfjul">[120]Disb!#REF!</definedName>
    <definedName name="lstfsep" localSheetId="42">[120]Disb!#REF!</definedName>
    <definedName name="lstfsep" localSheetId="48">[120]Disb!#REF!</definedName>
    <definedName name="lstfsep" localSheetId="46">[120]Disb!#REF!</definedName>
    <definedName name="lstfsep" localSheetId="37">[120]Disb!#REF!</definedName>
    <definedName name="lstfsep" localSheetId="38">[120]Disb!#REF!</definedName>
    <definedName name="lstfsep" localSheetId="39">[120]Disb!#REF!</definedName>
    <definedName name="lstfsep" localSheetId="22">[120]Disb!#REF!</definedName>
    <definedName name="lstfsep" localSheetId="40">[120]Disb!#REF!</definedName>
    <definedName name="lstfsep" localSheetId="36">[120]Disb!#REF!</definedName>
    <definedName name="lstfsep">[120]Disb!#REF!</definedName>
    <definedName name="ltotal" localSheetId="42">[120]Disb!#REF!</definedName>
    <definedName name="ltotal" localSheetId="48">[120]Disb!#REF!</definedName>
    <definedName name="ltotal" localSheetId="46">[120]Disb!#REF!</definedName>
    <definedName name="ltotal" localSheetId="37">[120]Disb!#REF!</definedName>
    <definedName name="ltotal" localSheetId="38">[120]Disb!#REF!</definedName>
    <definedName name="ltotal" localSheetId="39">[120]Disb!#REF!</definedName>
    <definedName name="ltotal" localSheetId="22">[120]Disb!#REF!</definedName>
    <definedName name="ltotal" localSheetId="40">[120]Disb!#REF!</definedName>
    <definedName name="ltotal" localSheetId="36">[120]Disb!#REF!</definedName>
    <definedName name="ltotal">[120]Disb!#REF!</definedName>
    <definedName name="LYPWACC" localSheetId="42">#REF!</definedName>
    <definedName name="LYPWACC" localSheetId="48">#REF!</definedName>
    <definedName name="LYPWACC" localSheetId="46">#REF!</definedName>
    <definedName name="LYPWACC" localSheetId="37">#REF!</definedName>
    <definedName name="LYPWACC" localSheetId="38">#REF!</definedName>
    <definedName name="LYPWACC" localSheetId="39">#REF!</definedName>
    <definedName name="LYPWACC" localSheetId="20">#REF!</definedName>
    <definedName name="LYPWACC" localSheetId="22">#REF!</definedName>
    <definedName name="LYPWACC" localSheetId="40">#REF!</definedName>
    <definedName name="LYPWACC" localSheetId="36">#REF!</definedName>
    <definedName name="LYPWACC" localSheetId="24">#REF!</definedName>
    <definedName name="LYPWACC">#REF!</definedName>
    <definedName name="LYPWENG" localSheetId="42">#REF!</definedName>
    <definedName name="LYPWENG" localSheetId="48">#REF!</definedName>
    <definedName name="LYPWENG" localSheetId="46">#REF!</definedName>
    <definedName name="LYPWENG" localSheetId="37">#REF!</definedName>
    <definedName name="LYPWENG" localSheetId="38">#REF!</definedName>
    <definedName name="LYPWENG" localSheetId="39">#REF!</definedName>
    <definedName name="LYPWENG" localSheetId="20">#REF!</definedName>
    <definedName name="LYPWENG" localSheetId="22">#REF!</definedName>
    <definedName name="LYPWENG" localSheetId="40">#REF!</definedName>
    <definedName name="LYPWENG" localSheetId="36">#REF!</definedName>
    <definedName name="LYPWENG" localSheetId="24">#REF!</definedName>
    <definedName name="LYPWENG">#REF!</definedName>
    <definedName name="LYPWFIRE" localSheetId="42">#REF!</definedName>
    <definedName name="LYPWFIRE" localSheetId="48">#REF!</definedName>
    <definedName name="LYPWFIRE" localSheetId="46">#REF!</definedName>
    <definedName name="LYPWFIRE" localSheetId="37">#REF!</definedName>
    <definedName name="LYPWFIRE" localSheetId="38">#REF!</definedName>
    <definedName name="LYPWFIRE" localSheetId="39">#REF!</definedName>
    <definedName name="LYPWFIRE" localSheetId="20">#REF!</definedName>
    <definedName name="LYPWFIRE" localSheetId="22">#REF!</definedName>
    <definedName name="LYPWFIRE" localSheetId="40">#REF!</definedName>
    <definedName name="LYPWFIRE" localSheetId="36">#REF!</definedName>
    <definedName name="LYPWFIRE" localSheetId="24">#REF!</definedName>
    <definedName name="LYPWFIRE">#REF!</definedName>
    <definedName name="LYPWMARCARGO" localSheetId="42">#REF!</definedName>
    <definedName name="LYPWMARCARGO" localSheetId="48">#REF!</definedName>
    <definedName name="LYPWMARCARGO" localSheetId="46">#REF!</definedName>
    <definedName name="LYPWMARCARGO" localSheetId="37">#REF!</definedName>
    <definedName name="LYPWMARCARGO" localSheetId="38">#REF!</definedName>
    <definedName name="LYPWMARCARGO" localSheetId="39">#REF!</definedName>
    <definedName name="LYPWMARCARGO" localSheetId="20">#REF!</definedName>
    <definedName name="LYPWMARCARGO" localSheetId="22">#REF!</definedName>
    <definedName name="LYPWMARCARGO" localSheetId="40">#REF!</definedName>
    <definedName name="LYPWMARCARGO" localSheetId="36">#REF!</definedName>
    <definedName name="LYPWMARCARGO" localSheetId="24">#REF!</definedName>
    <definedName name="LYPWMARCARGO">#REF!</definedName>
    <definedName name="LYPWMARHULL" localSheetId="42">#REF!</definedName>
    <definedName name="LYPWMARHULL" localSheetId="48">#REF!</definedName>
    <definedName name="LYPWMARHULL" localSheetId="46">#REF!</definedName>
    <definedName name="LYPWMARHULL" localSheetId="37">#REF!</definedName>
    <definedName name="LYPWMARHULL" localSheetId="38">#REF!</definedName>
    <definedName name="LYPWMARHULL" localSheetId="39">#REF!</definedName>
    <definedName name="LYPWMARHULL" localSheetId="20">#REF!</definedName>
    <definedName name="LYPWMARHULL" localSheetId="22">#REF!</definedName>
    <definedName name="LYPWMARHULL" localSheetId="40">#REF!</definedName>
    <definedName name="LYPWMARHULL" localSheetId="36">#REF!</definedName>
    <definedName name="LYPWMARHULL" localSheetId="24">#REF!</definedName>
    <definedName name="LYPWMARHULL">#REF!</definedName>
    <definedName name="LYPWMARYACHT" localSheetId="42">#REF!</definedName>
    <definedName name="LYPWMARYACHT" localSheetId="48">#REF!</definedName>
    <definedName name="LYPWMARYACHT" localSheetId="46">#REF!</definedName>
    <definedName name="LYPWMARYACHT" localSheetId="37">#REF!</definedName>
    <definedName name="LYPWMARYACHT" localSheetId="38">#REF!</definedName>
    <definedName name="LYPWMARYACHT" localSheetId="39">#REF!</definedName>
    <definedName name="LYPWMARYACHT" localSheetId="20">#REF!</definedName>
    <definedName name="LYPWMARYACHT" localSheetId="22">#REF!</definedName>
    <definedName name="LYPWMARYACHT" localSheetId="40">#REF!</definedName>
    <definedName name="LYPWMARYACHT" localSheetId="36">#REF!</definedName>
    <definedName name="LYPWMARYACHT" localSheetId="24">#REF!</definedName>
    <definedName name="LYPWMARYACHT">#REF!</definedName>
    <definedName name="LYPWMOTOR" localSheetId="42">#REF!</definedName>
    <definedName name="LYPWMOTOR" localSheetId="48">#REF!</definedName>
    <definedName name="LYPWMOTOR" localSheetId="46">#REF!</definedName>
    <definedName name="LYPWMOTOR" localSheetId="37">#REF!</definedName>
    <definedName name="LYPWMOTOR" localSheetId="38">#REF!</definedName>
    <definedName name="LYPWMOTOR" localSheetId="39">#REF!</definedName>
    <definedName name="LYPWMOTOR" localSheetId="20">#REF!</definedName>
    <definedName name="LYPWMOTOR" localSheetId="22">#REF!</definedName>
    <definedName name="LYPWMOTOR" localSheetId="40">#REF!</definedName>
    <definedName name="LYPWMOTOR" localSheetId="36">#REF!</definedName>
    <definedName name="LYPWMOTOR" localSheetId="24">#REF!</definedName>
    <definedName name="LYPWMOTOR">#REF!</definedName>
    <definedName name="LYUPRACC" localSheetId="42">#REF!</definedName>
    <definedName name="LYUPRACC" localSheetId="48">#REF!</definedName>
    <definedName name="LYUPRACC" localSheetId="46">#REF!</definedName>
    <definedName name="LYUPRACC" localSheetId="37">#REF!</definedName>
    <definedName name="LYUPRACC" localSheetId="38">#REF!</definedName>
    <definedName name="LYUPRACC" localSheetId="39">#REF!</definedName>
    <definedName name="LYUPRACC" localSheetId="20">#REF!</definedName>
    <definedName name="LYUPRACC" localSheetId="22">#REF!</definedName>
    <definedName name="LYUPRACC" localSheetId="40">#REF!</definedName>
    <definedName name="LYUPRACC" localSheetId="36">#REF!</definedName>
    <definedName name="LYUPRACC" localSheetId="24">#REF!</definedName>
    <definedName name="LYUPRACC">#REF!</definedName>
    <definedName name="LYUPRENG" localSheetId="42">#REF!</definedName>
    <definedName name="LYUPRENG" localSheetId="48">#REF!</definedName>
    <definedName name="LYUPRENG" localSheetId="46">#REF!</definedName>
    <definedName name="LYUPRENG" localSheetId="37">#REF!</definedName>
    <definedName name="LYUPRENG" localSheetId="38">#REF!</definedName>
    <definedName name="LYUPRENG" localSheetId="39">#REF!</definedName>
    <definedName name="LYUPRENG" localSheetId="20">#REF!</definedName>
    <definedName name="LYUPRENG" localSheetId="22">#REF!</definedName>
    <definedName name="LYUPRENG" localSheetId="40">#REF!</definedName>
    <definedName name="LYUPRENG" localSheetId="36">#REF!</definedName>
    <definedName name="LYUPRENG" localSheetId="24">#REF!</definedName>
    <definedName name="LYUPRENG">#REF!</definedName>
    <definedName name="LYUPRFIRE" localSheetId="42">#REF!</definedName>
    <definedName name="LYUPRFIRE" localSheetId="48">#REF!</definedName>
    <definedName name="LYUPRFIRE" localSheetId="46">#REF!</definedName>
    <definedName name="LYUPRFIRE" localSheetId="37">#REF!</definedName>
    <definedName name="LYUPRFIRE" localSheetId="38">#REF!</definedName>
    <definedName name="LYUPRFIRE" localSheetId="39">#REF!</definedName>
    <definedName name="LYUPRFIRE" localSheetId="20">#REF!</definedName>
    <definedName name="LYUPRFIRE" localSheetId="22">#REF!</definedName>
    <definedName name="LYUPRFIRE" localSheetId="40">#REF!</definedName>
    <definedName name="LYUPRFIRE" localSheetId="36">#REF!</definedName>
    <definedName name="LYUPRFIRE" localSheetId="24">#REF!</definedName>
    <definedName name="LYUPRFIRE">#REF!</definedName>
    <definedName name="LYUPRMARCARGO" localSheetId="42">#REF!</definedName>
    <definedName name="LYUPRMARCARGO" localSheetId="48">#REF!</definedName>
    <definedName name="LYUPRMARCARGO" localSheetId="46">#REF!</definedName>
    <definedName name="LYUPRMARCARGO" localSheetId="37">#REF!</definedName>
    <definedName name="LYUPRMARCARGO" localSheetId="38">#REF!</definedName>
    <definedName name="LYUPRMARCARGO" localSheetId="39">#REF!</definedName>
    <definedName name="LYUPRMARCARGO" localSheetId="20">#REF!</definedName>
    <definedName name="LYUPRMARCARGO" localSheetId="22">#REF!</definedName>
    <definedName name="LYUPRMARCARGO" localSheetId="40">#REF!</definedName>
    <definedName name="LYUPRMARCARGO" localSheetId="36">#REF!</definedName>
    <definedName name="LYUPRMARCARGO" localSheetId="24">#REF!</definedName>
    <definedName name="LYUPRMARCARGO">#REF!</definedName>
    <definedName name="LYUPRMARHULL" localSheetId="42">#REF!</definedName>
    <definedName name="LYUPRMARHULL" localSheetId="48">#REF!</definedName>
    <definedName name="LYUPRMARHULL" localSheetId="46">#REF!</definedName>
    <definedName name="LYUPRMARHULL" localSheetId="37">#REF!</definedName>
    <definedName name="LYUPRMARHULL" localSheetId="38">#REF!</definedName>
    <definedName name="LYUPRMARHULL" localSheetId="39">#REF!</definedName>
    <definedName name="LYUPRMARHULL" localSheetId="20">#REF!</definedName>
    <definedName name="LYUPRMARHULL" localSheetId="22">#REF!</definedName>
    <definedName name="LYUPRMARHULL" localSheetId="40">#REF!</definedName>
    <definedName name="LYUPRMARHULL" localSheetId="36">#REF!</definedName>
    <definedName name="LYUPRMARHULL" localSheetId="24">#REF!</definedName>
    <definedName name="LYUPRMARHULL">#REF!</definedName>
    <definedName name="LYUPRMARYACHT" localSheetId="42">#REF!</definedName>
    <definedName name="LYUPRMARYACHT" localSheetId="48">#REF!</definedName>
    <definedName name="LYUPRMARYACHT" localSheetId="46">#REF!</definedName>
    <definedName name="LYUPRMARYACHT" localSheetId="37">#REF!</definedName>
    <definedName name="LYUPRMARYACHT" localSheetId="38">#REF!</definedName>
    <definedName name="LYUPRMARYACHT" localSheetId="39">#REF!</definedName>
    <definedName name="LYUPRMARYACHT" localSheetId="20">#REF!</definedName>
    <definedName name="LYUPRMARYACHT" localSheetId="22">#REF!</definedName>
    <definedName name="LYUPRMARYACHT" localSheetId="40">#REF!</definedName>
    <definedName name="LYUPRMARYACHT" localSheetId="36">#REF!</definedName>
    <definedName name="LYUPRMARYACHT" localSheetId="24">#REF!</definedName>
    <definedName name="LYUPRMARYACHT">#REF!</definedName>
    <definedName name="LYUPRMOTOR" localSheetId="42">#REF!</definedName>
    <definedName name="LYUPRMOTOR" localSheetId="48">#REF!</definedName>
    <definedName name="LYUPRMOTOR" localSheetId="46">#REF!</definedName>
    <definedName name="LYUPRMOTOR" localSheetId="37">#REF!</definedName>
    <definedName name="LYUPRMOTOR" localSheetId="38">#REF!</definedName>
    <definedName name="LYUPRMOTOR" localSheetId="39">#REF!</definedName>
    <definedName name="LYUPRMOTOR" localSheetId="20">#REF!</definedName>
    <definedName name="LYUPRMOTOR" localSheetId="22">#REF!</definedName>
    <definedName name="LYUPRMOTOR" localSheetId="40">#REF!</definedName>
    <definedName name="LYUPRMOTOR" localSheetId="36">#REF!</definedName>
    <definedName name="LYUPRMOTOR" localSheetId="24">#REF!</definedName>
    <definedName name="LYUPRMOTOR">#REF!</definedName>
    <definedName name="M" localSheetId="42">#REF!</definedName>
    <definedName name="M" localSheetId="48">#REF!</definedName>
    <definedName name="M" localSheetId="47">#REF!</definedName>
    <definedName name="M" localSheetId="46">#REF!</definedName>
    <definedName name="M" localSheetId="43">#REF!</definedName>
    <definedName name="M" localSheetId="37">#REF!</definedName>
    <definedName name="M" localSheetId="38">#REF!</definedName>
    <definedName name="M" localSheetId="39">#REF!</definedName>
    <definedName name="M" localSheetId="20">#REF!</definedName>
    <definedName name="M" localSheetId="22">#REF!</definedName>
    <definedName name="M" localSheetId="40">#REF!</definedName>
    <definedName name="M" localSheetId="36">#REF!</definedName>
    <definedName name="M" localSheetId="24">#REF!</definedName>
    <definedName name="M">#REF!</definedName>
    <definedName name="MACPUDATA">'[132]CURRENT BALANCE'!$A$1:$D$65536</definedName>
    <definedName name="mah" localSheetId="42">#REF!</definedName>
    <definedName name="mah" localSheetId="48">#REF!</definedName>
    <definedName name="mah" localSheetId="46">#REF!</definedName>
    <definedName name="mah" localSheetId="37">#REF!</definedName>
    <definedName name="mah" localSheetId="38">#REF!</definedName>
    <definedName name="mah" localSheetId="39">#REF!</definedName>
    <definedName name="mah" localSheetId="20">#REF!</definedName>
    <definedName name="mah" localSheetId="22">#REF!</definedName>
    <definedName name="mah" localSheetId="40">#REF!</definedName>
    <definedName name="mah" localSheetId="36">#REF!</definedName>
    <definedName name="mah" localSheetId="24">#REF!</definedName>
    <definedName name="mah">#REF!</definedName>
    <definedName name="main" localSheetId="42">#REF!</definedName>
    <definedName name="main" localSheetId="48">#REF!</definedName>
    <definedName name="main" localSheetId="47">#REF!</definedName>
    <definedName name="main" localSheetId="46">#REF!</definedName>
    <definedName name="main" localSheetId="43">#REF!</definedName>
    <definedName name="main" localSheetId="37">#REF!</definedName>
    <definedName name="main" localSheetId="38">#REF!</definedName>
    <definedName name="main" localSheetId="39">#REF!</definedName>
    <definedName name="main" localSheetId="20">#REF!</definedName>
    <definedName name="main" localSheetId="22">#REF!</definedName>
    <definedName name="main" localSheetId="40">#REF!</definedName>
    <definedName name="main" localSheetId="36">#REF!</definedName>
    <definedName name="main" localSheetId="24">#REF!</definedName>
    <definedName name="main">#REF!</definedName>
    <definedName name="MAK" localSheetId="42">#REF!</definedName>
    <definedName name="MAK" localSheetId="48">#REF!</definedName>
    <definedName name="MAK" localSheetId="47">#REF!</definedName>
    <definedName name="MAK" localSheetId="46">#REF!</definedName>
    <definedName name="MAK" localSheetId="43">#REF!</definedName>
    <definedName name="MAK" localSheetId="37">#REF!</definedName>
    <definedName name="MAK" localSheetId="38">#REF!</definedName>
    <definedName name="MAK" localSheetId="39">#REF!</definedName>
    <definedName name="MAK" localSheetId="22">#REF!</definedName>
    <definedName name="MAK" localSheetId="40">#REF!</definedName>
    <definedName name="MAK" localSheetId="36">#REF!</definedName>
    <definedName name="MAK">#REF!</definedName>
    <definedName name="MANAMABS" localSheetId="42">#REF!</definedName>
    <definedName name="MANAMABS" localSheetId="48">#REF!</definedName>
    <definedName name="MANAMABS" localSheetId="46">#REF!</definedName>
    <definedName name="MANAMABS" localSheetId="43">#REF!</definedName>
    <definedName name="MANAMABS" localSheetId="37">#REF!</definedName>
    <definedName name="MANAMABS" localSheetId="38">#REF!</definedName>
    <definedName name="MANAMABS" localSheetId="39">#REF!</definedName>
    <definedName name="MANAMABS" localSheetId="20">#REF!</definedName>
    <definedName name="MANAMABS" localSheetId="22">#REF!</definedName>
    <definedName name="MANAMABS" localSheetId="40">#REF!</definedName>
    <definedName name="MANAMABS" localSheetId="36">#REF!</definedName>
    <definedName name="MANAMABS" localSheetId="24">#REF!</definedName>
    <definedName name="MANAMABS">#REF!</definedName>
    <definedName name="manamabs0207" localSheetId="48">[133]Sheet3!$A$157:$C$321</definedName>
    <definedName name="manamabs0207" localSheetId="43">[133]Sheet3!$A$157:$C$321</definedName>
    <definedName name="manamabs0207" localSheetId="37">[133]Sheet3!$A$157:$C$321</definedName>
    <definedName name="manamabs0207" localSheetId="38">[133]Sheet3!$A$157:$C$321</definedName>
    <definedName name="manamabs0207" localSheetId="39">[133]Sheet3!$A$157:$C$321</definedName>
    <definedName name="manamabs0207">[134]Sheet3!$A$157:$C$321</definedName>
    <definedName name="Manamapl" localSheetId="42">#REF!</definedName>
    <definedName name="Manamapl" localSheetId="48">#REF!</definedName>
    <definedName name="Manamapl" localSheetId="46">#REF!</definedName>
    <definedName name="Manamapl" localSheetId="43">#REF!</definedName>
    <definedName name="Manamapl" localSheetId="37">#REF!</definedName>
    <definedName name="Manamapl" localSheetId="38">#REF!</definedName>
    <definedName name="Manamapl" localSheetId="39">#REF!</definedName>
    <definedName name="Manamapl" localSheetId="20">#REF!</definedName>
    <definedName name="Manamapl" localSheetId="22">#REF!</definedName>
    <definedName name="Manamapl" localSheetId="40">#REF!</definedName>
    <definedName name="Manamapl" localSheetId="36">#REF!</definedName>
    <definedName name="Manamapl" localSheetId="24">#REF!</definedName>
    <definedName name="Manamapl">#REF!</definedName>
    <definedName name="manamapl0207" localSheetId="48">[133]Sheet3!$A$5:$C$153</definedName>
    <definedName name="manamapl0207" localSheetId="43">[133]Sheet3!$A$5:$C$153</definedName>
    <definedName name="manamapl0207" localSheetId="37">[133]Sheet3!$A$5:$C$153</definedName>
    <definedName name="manamapl0207" localSheetId="38">[133]Sheet3!$A$5:$C$153</definedName>
    <definedName name="manamapl0207" localSheetId="39">[133]Sheet3!$A$5:$C$153</definedName>
    <definedName name="manamapl0207">[134]Sheet3!$A$5:$C$153</definedName>
    <definedName name="Manamapl5" localSheetId="42">#REF!</definedName>
    <definedName name="Manamapl5" localSheetId="48">#REF!</definedName>
    <definedName name="Manamapl5" localSheetId="46">#REF!</definedName>
    <definedName name="Manamapl5" localSheetId="43">#REF!</definedName>
    <definedName name="Manamapl5" localSheetId="37">#REF!</definedName>
    <definedName name="Manamapl5" localSheetId="38">#REF!</definedName>
    <definedName name="Manamapl5" localSheetId="39">#REF!</definedName>
    <definedName name="Manamapl5" localSheetId="20">#REF!</definedName>
    <definedName name="Manamapl5" localSheetId="22">#REF!</definedName>
    <definedName name="Manamapl5" localSheetId="40">#REF!</definedName>
    <definedName name="Manamapl5" localSheetId="36">#REF!</definedName>
    <definedName name="Manamapl5" localSheetId="24">#REF!</definedName>
    <definedName name="Manamapl5">#REF!</definedName>
    <definedName name="Mansoor" localSheetId="42">#REF!</definedName>
    <definedName name="Mansoor" localSheetId="48">#REF!</definedName>
    <definedName name="Mansoor" localSheetId="46">#REF!</definedName>
    <definedName name="Mansoor" localSheetId="43">#REF!</definedName>
    <definedName name="Mansoor" localSheetId="37">#REF!</definedName>
    <definedName name="Mansoor" localSheetId="38">#REF!</definedName>
    <definedName name="Mansoor" localSheetId="39">#REF!</definedName>
    <definedName name="Mansoor" localSheetId="22">#REF!</definedName>
    <definedName name="Mansoor" localSheetId="40">#REF!</definedName>
    <definedName name="Mansoor" localSheetId="36">#REF!</definedName>
    <definedName name="Mansoor">#REF!</definedName>
    <definedName name="MARINEPREMIUMCURRENT" localSheetId="42">#REF!</definedName>
    <definedName name="MARINEPREMIUMCURRENT" localSheetId="48">#REF!</definedName>
    <definedName name="MARINEPREMIUMCURRENT" localSheetId="46">#REF!</definedName>
    <definedName name="MARINEPREMIUMCURRENT" localSheetId="37">#REF!</definedName>
    <definedName name="MARINEPREMIUMCURRENT" localSheetId="38">#REF!</definedName>
    <definedName name="MARINEPREMIUMCURRENT" localSheetId="39">#REF!</definedName>
    <definedName name="MARINEPREMIUMCURRENT" localSheetId="20">#REF!</definedName>
    <definedName name="MARINEPREMIUMCURRENT" localSheetId="22">#REF!</definedName>
    <definedName name="MARINEPREMIUMCURRENT" localSheetId="40">#REF!</definedName>
    <definedName name="MARINEPREMIUMCURRENT" localSheetId="36">#REF!</definedName>
    <definedName name="MARINEPREMIUMCURRENT" localSheetId="24">#REF!</definedName>
    <definedName name="MARINEPREMIUMCURRENT">#REF!</definedName>
    <definedName name="MARK_FREQ">[41]Lookups!$B$43:$B$48</definedName>
    <definedName name="mark_upType">[88]Lookups!$C$38:$C$39</definedName>
    <definedName name="MARKET" localSheetId="48">[95]Augbkp98!$Z$6:$AO$25</definedName>
    <definedName name="MARKET" localSheetId="43">[95]Augbkp98!$Z$6:$AO$25</definedName>
    <definedName name="MARKET" localSheetId="37">[95]Augbkp98!$Z$6:$AO$25</definedName>
    <definedName name="MARKET" localSheetId="38">[95]Augbkp98!$Z$6:$AO$25</definedName>
    <definedName name="MARKET" localSheetId="39">[95]Augbkp98!$Z$6:$AO$25</definedName>
    <definedName name="MARKET" localSheetId="40">[95]Augbkp98!$Z$6:$AO$25</definedName>
    <definedName name="MARKET">[95]Augbkp98!$Z$6:$AO$25</definedName>
    <definedName name="masroor" localSheetId="42">#REF!</definedName>
    <definedName name="masroor" localSheetId="48">#REF!</definedName>
    <definedName name="masroor" localSheetId="47">#REF!</definedName>
    <definedName name="masroor" localSheetId="46">#REF!</definedName>
    <definedName name="masroor" localSheetId="43">#REF!</definedName>
    <definedName name="masroor" localSheetId="37">#REF!</definedName>
    <definedName name="masroor" localSheetId="38">#REF!</definedName>
    <definedName name="masroor" localSheetId="39">#REF!</definedName>
    <definedName name="masroor" localSheetId="20">#REF!</definedName>
    <definedName name="masroor" localSheetId="22">#REF!</definedName>
    <definedName name="masroor" localSheetId="40">#REF!</definedName>
    <definedName name="masroor" localSheetId="36">#REF!</definedName>
    <definedName name="masroor" localSheetId="24">#REF!</definedName>
    <definedName name="masroor">#REF!</definedName>
    <definedName name="Materiality" localSheetId="42">#REF!</definedName>
    <definedName name="Materiality" localSheetId="48">#REF!</definedName>
    <definedName name="Materiality" localSheetId="46">#REF!</definedName>
    <definedName name="Materiality" localSheetId="44">#REF!</definedName>
    <definedName name="Materiality" localSheetId="37">#REF!</definedName>
    <definedName name="Materiality" localSheetId="38">#REF!</definedName>
    <definedName name="Materiality" localSheetId="39">#REF!</definedName>
    <definedName name="Materiality" localSheetId="35">#REF!</definedName>
    <definedName name="Materiality" localSheetId="20">#REF!</definedName>
    <definedName name="Materiality" localSheetId="22">#REF!</definedName>
    <definedName name="Materiality" localSheetId="40">#REF!</definedName>
    <definedName name="Materiality" localSheetId="36">#REF!</definedName>
    <definedName name="Materiality" localSheetId="24">#REF!</definedName>
    <definedName name="Materiality" localSheetId="7">#REF!</definedName>
    <definedName name="Materiality" localSheetId="8">#REF!</definedName>
    <definedName name="Materiality">#REF!</definedName>
    <definedName name="MAZ" localSheetId="42">'[135]T-BILL'!#REF!</definedName>
    <definedName name="MAZ" localSheetId="48">'[136]T-BILL'!#REF!</definedName>
    <definedName name="MAZ" localSheetId="46">'[135]T-BILL'!#REF!</definedName>
    <definedName name="MAZ" localSheetId="43">'[136]T-BILL'!#REF!</definedName>
    <definedName name="MAZ" localSheetId="37">'[136]T-BILL'!#REF!</definedName>
    <definedName name="MAZ" localSheetId="38">'[136]T-BILL'!#REF!</definedName>
    <definedName name="MAZ" localSheetId="39">'[136]T-BILL'!#REF!</definedName>
    <definedName name="MAZ" localSheetId="22">'[135]T-BILL'!#REF!</definedName>
    <definedName name="MAZ" localSheetId="40">'[135]T-BILL'!#REF!</definedName>
    <definedName name="MAZ" localSheetId="36">'[135]T-BILL'!#REF!</definedName>
    <definedName name="MAZ">'[135]T-BILL'!#REF!</definedName>
    <definedName name="MEMO_HOH_I_AKRM" localSheetId="42">#REF!</definedName>
    <definedName name="MEMO_HOH_I_AKRM" localSheetId="48">#REF!</definedName>
    <definedName name="MEMO_HOH_I_AKRM" localSheetId="47">#REF!</definedName>
    <definedName name="MEMO_HOH_I_AKRM" localSheetId="46">#REF!</definedName>
    <definedName name="MEMO_HOH_I_AKRM" localSheetId="43">#REF!</definedName>
    <definedName name="MEMO_HOH_I_AKRM" localSheetId="37">#REF!</definedName>
    <definedName name="MEMO_HOH_I_AKRM" localSheetId="38">#REF!</definedName>
    <definedName name="MEMO_HOH_I_AKRM" localSheetId="39">#REF!</definedName>
    <definedName name="MEMO_HOH_I_AKRM" localSheetId="22">#REF!</definedName>
    <definedName name="MEMO_HOH_I_AKRM" localSheetId="40">#REF!</definedName>
    <definedName name="MEMO_HOH_I_AKRM" localSheetId="36">#REF!</definedName>
    <definedName name="MEMO_HOH_I_AKRM">#REF!</definedName>
    <definedName name="MEMO_HOH_RHABIB" localSheetId="42">#REF!</definedName>
    <definedName name="MEMO_HOH_RHABIB" localSheetId="48">#REF!</definedName>
    <definedName name="MEMO_HOH_RHABIB" localSheetId="47">#REF!</definedName>
    <definedName name="MEMO_HOH_RHABIB" localSheetId="46">#REF!</definedName>
    <definedName name="MEMO_HOH_RHABIB" localSheetId="43">#REF!</definedName>
    <definedName name="MEMO_HOH_RHABIB" localSheetId="37">#REF!</definedName>
    <definedName name="MEMO_HOH_RHABIB" localSheetId="38">#REF!</definedName>
    <definedName name="MEMO_HOH_RHABIB" localSheetId="39">#REF!</definedName>
    <definedName name="MEMO_HOH_RHABIB" localSheetId="22">#REF!</definedName>
    <definedName name="MEMO_HOH_RHABIB" localSheetId="40">#REF!</definedName>
    <definedName name="MEMO_HOH_RHABIB" localSheetId="36">#REF!</definedName>
    <definedName name="MEMO_HOH_RHABIB">#REF!</definedName>
    <definedName name="MEMO_MONHLY_A_C" localSheetId="42">#REF!</definedName>
    <definedName name="MEMO_MONHLY_A_C" localSheetId="48">#REF!</definedName>
    <definedName name="MEMO_MONHLY_A_C" localSheetId="47">#REF!</definedName>
    <definedName name="MEMO_MONHLY_A_C" localSheetId="46">#REF!</definedName>
    <definedName name="MEMO_MONHLY_A_C" localSheetId="43">#REF!</definedName>
    <definedName name="MEMO_MONHLY_A_C" localSheetId="37">#REF!</definedName>
    <definedName name="MEMO_MONHLY_A_C" localSheetId="38">#REF!</definedName>
    <definedName name="MEMO_MONHLY_A_C" localSheetId="39">#REF!</definedName>
    <definedName name="MEMO_MONHLY_A_C" localSheetId="22">#REF!</definedName>
    <definedName name="MEMO_MONHLY_A_C" localSheetId="40">#REF!</definedName>
    <definedName name="MEMO_MONHLY_A_C" localSheetId="36">#REF!</definedName>
    <definedName name="MEMO_MONHLY_A_C">#REF!</definedName>
    <definedName name="MENU" localSheetId="42">#REF!</definedName>
    <definedName name="MENU" localSheetId="48">#REF!</definedName>
    <definedName name="MENU" localSheetId="46">#REF!</definedName>
    <definedName name="MENU" localSheetId="37">#REF!</definedName>
    <definedName name="MENU" localSheetId="38">#REF!</definedName>
    <definedName name="MENU" localSheetId="39">#REF!</definedName>
    <definedName name="MENU" localSheetId="20">#REF!</definedName>
    <definedName name="MENU" localSheetId="22">#REF!</definedName>
    <definedName name="MENU" localSheetId="40">#REF!</definedName>
    <definedName name="MENU" localSheetId="36">#REF!</definedName>
    <definedName name="MENU" localSheetId="24">#REF!</definedName>
    <definedName name="MENU">#REF!</definedName>
    <definedName name="MI" localSheetId="42">#REF!</definedName>
    <definedName name="MI" localSheetId="48">#REF!</definedName>
    <definedName name="MI" localSheetId="46">#REF!</definedName>
    <definedName name="MI" localSheetId="43">#REF!</definedName>
    <definedName name="MI" localSheetId="37">#REF!</definedName>
    <definedName name="MI" localSheetId="38">#REF!</definedName>
    <definedName name="MI" localSheetId="39">#REF!</definedName>
    <definedName name="MI" localSheetId="22">#REF!</definedName>
    <definedName name="MI" localSheetId="40">#REF!</definedName>
    <definedName name="MI" localSheetId="36">#REF!</definedName>
    <definedName name="MI">#REF!</definedName>
    <definedName name="minhaj" localSheetId="42">#REF!</definedName>
    <definedName name="minhaj" localSheetId="48">#REF!</definedName>
    <definedName name="minhaj" localSheetId="46">#REF!</definedName>
    <definedName name="minhaj" localSheetId="37">#REF!</definedName>
    <definedName name="minhaj" localSheetId="38">#REF!</definedName>
    <definedName name="minhaj" localSheetId="39">#REF!</definedName>
    <definedName name="minhaj" localSheetId="20">#REF!</definedName>
    <definedName name="minhaj" localSheetId="22">#REF!</definedName>
    <definedName name="minhaj" localSheetId="40">#REF!</definedName>
    <definedName name="minhaj" localSheetId="36">#REF!</definedName>
    <definedName name="minhaj" localSheetId="24">#REF!</definedName>
    <definedName name="minhaj">#REF!</definedName>
    <definedName name="Mis_Def" localSheetId="42">#REF!</definedName>
    <definedName name="Mis_Def" localSheetId="16">#REF!</definedName>
    <definedName name="Mis_Def" localSheetId="48">#REF!</definedName>
    <definedName name="Mis_Def" localSheetId="47">#REF!</definedName>
    <definedName name="Mis_Def" localSheetId="46">#REF!</definedName>
    <definedName name="Mis_Def" localSheetId="43">#REF!</definedName>
    <definedName name="Mis_Def" localSheetId="44">#REF!</definedName>
    <definedName name="Mis_Def" localSheetId="37">#REF!</definedName>
    <definedName name="Mis_Def" localSheetId="38">#REF!</definedName>
    <definedName name="Mis_Def" localSheetId="39">#REF!</definedName>
    <definedName name="Mis_Def" localSheetId="35">#REF!</definedName>
    <definedName name="Mis_Def" localSheetId="19">#REF!</definedName>
    <definedName name="Mis_Def" localSheetId="20">#REF!</definedName>
    <definedName name="Mis_Def" localSheetId="22">#REF!</definedName>
    <definedName name="Mis_Def" localSheetId="40">#REF!</definedName>
    <definedName name="Mis_Def" localSheetId="36">#REF!</definedName>
    <definedName name="Mis_Def" localSheetId="24">#REF!</definedName>
    <definedName name="Mis_Def" localSheetId="27">#REF!</definedName>
    <definedName name="Mis_Def" localSheetId="13">#REF!</definedName>
    <definedName name="Mis_Def" localSheetId="25">#REF!</definedName>
    <definedName name="Mis_Def" localSheetId="7">#REF!</definedName>
    <definedName name="Mis_Def" localSheetId="8">#REF!</definedName>
    <definedName name="Mis_Def" localSheetId="34">#REF!</definedName>
    <definedName name="Mis_Def" localSheetId="33">#REF!</definedName>
    <definedName name="Mis_Def">#REF!</definedName>
    <definedName name="MIS_REPORT_2" localSheetId="42">#REF!</definedName>
    <definedName name="MIS_REPORT_2" localSheetId="48">#REF!</definedName>
    <definedName name="MIS_REPORT_2" localSheetId="47">#REF!</definedName>
    <definedName name="MIS_REPORT_2" localSheetId="46">#REF!</definedName>
    <definedName name="MIS_REPORT_2" localSheetId="43">#REF!</definedName>
    <definedName name="MIS_REPORT_2" localSheetId="37">#REF!</definedName>
    <definedName name="MIS_REPORT_2" localSheetId="38">#REF!</definedName>
    <definedName name="MIS_REPORT_2" localSheetId="39">#REF!</definedName>
    <definedName name="MIS_REPORT_2" localSheetId="22">#REF!</definedName>
    <definedName name="MIS_REPORT_2" localSheetId="40">#REF!</definedName>
    <definedName name="MIS_REPORT_2" localSheetId="36">#REF!</definedName>
    <definedName name="MIS_REPORT_2">#REF!</definedName>
    <definedName name="mk" hidden="1">#REF!</definedName>
    <definedName name="mk_freq">[88]Lookups!$C$43:$C$48</definedName>
    <definedName name="MKA" localSheetId="42">#REF!</definedName>
    <definedName name="MKA" localSheetId="48">#REF!</definedName>
    <definedName name="MKA" localSheetId="47">#REF!</definedName>
    <definedName name="MKA" localSheetId="46">#REF!</definedName>
    <definedName name="MKA" localSheetId="43">#REF!</definedName>
    <definedName name="MKA" localSheetId="37">#REF!</definedName>
    <definedName name="MKA" localSheetId="38">#REF!</definedName>
    <definedName name="MKA" localSheetId="39">#REF!</definedName>
    <definedName name="MKA" localSheetId="22">#REF!</definedName>
    <definedName name="MKA" localSheetId="40">#REF!</definedName>
    <definedName name="MKA" localSheetId="36">#REF!</definedName>
    <definedName name="MKA">#REF!</definedName>
    <definedName name="mkup_type">[41]Lookups!$B$38:$B$39</definedName>
    <definedName name="MKX" localSheetId="42">#REF!</definedName>
    <definedName name="MKX" localSheetId="48">#REF!</definedName>
    <definedName name="MKX" localSheetId="47">#REF!</definedName>
    <definedName name="MKX" localSheetId="46">#REF!</definedName>
    <definedName name="MKX" localSheetId="43">#REF!</definedName>
    <definedName name="MKX" localSheetId="37">#REF!</definedName>
    <definedName name="MKX" localSheetId="38">#REF!</definedName>
    <definedName name="MKX" localSheetId="39">#REF!</definedName>
    <definedName name="MKX" localSheetId="22">#REF!</definedName>
    <definedName name="MKX" localSheetId="40">#REF!</definedName>
    <definedName name="MKX" localSheetId="36">#REF!</definedName>
    <definedName name="MKX">#REF!</definedName>
    <definedName name="MLNTREGISTER" localSheetId="42">#REF!</definedName>
    <definedName name="MLNTREGISTER" localSheetId="48">#REF!</definedName>
    <definedName name="MLNTREGISTER" localSheetId="47">#REF!</definedName>
    <definedName name="MLNTREGISTER" localSheetId="46">#REF!</definedName>
    <definedName name="MLNTREGISTER" localSheetId="43">#REF!</definedName>
    <definedName name="MLNTREGISTER" localSheetId="37">#REF!</definedName>
    <definedName name="MLNTREGISTER" localSheetId="38">#REF!</definedName>
    <definedName name="MLNTREGISTER" localSheetId="39">#REF!</definedName>
    <definedName name="MLNTREGISTER" localSheetId="20">#REF!</definedName>
    <definedName name="MLNTREGISTER" localSheetId="22">#REF!</definedName>
    <definedName name="MLNTREGISTER" localSheetId="40">#REF!</definedName>
    <definedName name="MLNTREGISTER" localSheetId="36">#REF!</definedName>
    <definedName name="MLNTREGISTER" localSheetId="24">#REF!</definedName>
    <definedName name="MLNTREGISTER">#REF!</definedName>
    <definedName name="Monetary_Precision" localSheetId="42">#REF!</definedName>
    <definedName name="Monetary_Precision" localSheetId="48">#REF!</definedName>
    <definedName name="Monetary_Precision" localSheetId="46">#REF!</definedName>
    <definedName name="Monetary_Precision" localSheetId="44">#REF!</definedName>
    <definedName name="Monetary_Precision" localSheetId="37">#REF!</definedName>
    <definedName name="Monetary_Precision" localSheetId="38">#REF!</definedName>
    <definedName name="Monetary_Precision" localSheetId="39">#REF!</definedName>
    <definedName name="Monetary_Precision" localSheetId="35">#REF!</definedName>
    <definedName name="Monetary_Precision" localSheetId="20">#REF!</definedName>
    <definedName name="Monetary_Precision" localSheetId="22">#REF!</definedName>
    <definedName name="Monetary_Precision" localSheetId="40">#REF!</definedName>
    <definedName name="Monetary_Precision" localSheetId="36">#REF!</definedName>
    <definedName name="Monetary_Precision" localSheetId="24">#REF!</definedName>
    <definedName name="Monetary_Precision" localSheetId="7">#REF!</definedName>
    <definedName name="Monetary_Precision" localSheetId="8">#REF!</definedName>
    <definedName name="Monetary_Precision">#REF!</definedName>
    <definedName name="Month">9</definedName>
    <definedName name="Monthname">"January"</definedName>
    <definedName name="MR" localSheetId="48">'[137]Market Rates'!$B$1:$G$65536</definedName>
    <definedName name="MR" localSheetId="43">'[137]Market Rates'!$B$1:$G$65536</definedName>
    <definedName name="MR" localSheetId="37">'[137]Market Rates'!$B$1:$G$65536</definedName>
    <definedName name="MR" localSheetId="38">'[137]Market Rates'!$B$1:$G$65536</definedName>
    <definedName name="MR" localSheetId="39">'[137]Market Rates'!$B$1:$G$65536</definedName>
    <definedName name="MR">'[138]Market Rates'!$B$1:$G$65536</definedName>
    <definedName name="MVTFC" localSheetId="42">#REF!</definedName>
    <definedName name="MVTFC" localSheetId="48">#REF!</definedName>
    <definedName name="MVTFC" localSheetId="46">#REF!</definedName>
    <definedName name="MVTFC" localSheetId="37">#REF!</definedName>
    <definedName name="MVTFC" localSheetId="38">#REF!</definedName>
    <definedName name="MVTFC" localSheetId="39">#REF!</definedName>
    <definedName name="MVTFC" localSheetId="20">#REF!</definedName>
    <definedName name="MVTFC" localSheetId="22">#REF!</definedName>
    <definedName name="MVTFC" localSheetId="40">#REF!</definedName>
    <definedName name="MVTFC" localSheetId="36">#REF!</definedName>
    <definedName name="MVTFC" localSheetId="24">#REF!</definedName>
    <definedName name="MVTFC">#REF!</definedName>
    <definedName name="N" localSheetId="42">#REF!</definedName>
    <definedName name="N" localSheetId="48">#REF!</definedName>
    <definedName name="N" localSheetId="47">#REF!</definedName>
    <definedName name="N" localSheetId="46">#REF!</definedName>
    <definedName name="N" localSheetId="43">#REF!</definedName>
    <definedName name="N" localSheetId="37">#REF!</definedName>
    <definedName name="N" localSheetId="38">#REF!</definedName>
    <definedName name="N" localSheetId="39">#REF!</definedName>
    <definedName name="N" localSheetId="20">#REF!</definedName>
    <definedName name="N" localSheetId="22">#REF!</definedName>
    <definedName name="N" localSheetId="40">#REF!</definedName>
    <definedName name="N" localSheetId="36">#REF!</definedName>
    <definedName name="N" localSheetId="24">#REF!</definedName>
    <definedName name="N">#REF!</definedName>
    <definedName name="NA" localSheetId="42">#REF!</definedName>
    <definedName name="NA" localSheetId="48">#REF!</definedName>
    <definedName name="NA" localSheetId="46">#REF!</definedName>
    <definedName name="NA" localSheetId="37">#REF!</definedName>
    <definedName name="NA" localSheetId="38">#REF!</definedName>
    <definedName name="NA" localSheetId="39">#REF!</definedName>
    <definedName name="NA" localSheetId="20">#REF!</definedName>
    <definedName name="NA" localSheetId="22">#REF!</definedName>
    <definedName name="NA" localSheetId="40">#REF!</definedName>
    <definedName name="NA" localSheetId="36">#REF!</definedName>
    <definedName name="NA" localSheetId="24">#REF!</definedName>
    <definedName name="NA">#REF!</definedName>
    <definedName name="NAME" localSheetId="42">#REF!</definedName>
    <definedName name="NAME" localSheetId="48">#REF!</definedName>
    <definedName name="NAME" localSheetId="46">#REF!</definedName>
    <definedName name="NAME" localSheetId="43">#REF!</definedName>
    <definedName name="NAME" localSheetId="37">#REF!</definedName>
    <definedName name="NAME" localSheetId="38">#REF!</definedName>
    <definedName name="NAME" localSheetId="39">#REF!</definedName>
    <definedName name="NAME" localSheetId="22">#REF!</definedName>
    <definedName name="NAME" localSheetId="40">#REF!</definedName>
    <definedName name="NAME" localSheetId="36">#REF!</definedName>
    <definedName name="NAME">#REF!</definedName>
    <definedName name="Name_of_Directors" localSheetId="42">#REF!</definedName>
    <definedName name="Name_of_Directors" localSheetId="48">#REF!</definedName>
    <definedName name="Name_of_Directors" localSheetId="47">#REF!</definedName>
    <definedName name="Name_of_Directors" localSheetId="46">#REF!</definedName>
    <definedName name="Name_of_Directors" localSheetId="43">#REF!</definedName>
    <definedName name="Name_of_Directors" localSheetId="37">#REF!</definedName>
    <definedName name="Name_of_Directors" localSheetId="38">#REF!</definedName>
    <definedName name="Name_of_Directors" localSheetId="39">#REF!</definedName>
    <definedName name="Name_of_Directors" localSheetId="22">#REF!</definedName>
    <definedName name="Name_of_Directors" localSheetId="40">#REF!</definedName>
    <definedName name="Name_of_Directors" localSheetId="36">#REF!</definedName>
    <definedName name="Name_of_Directors">#REF!</definedName>
    <definedName name="nasir" localSheetId="42" hidden="1">#REF!</definedName>
    <definedName name="nasir" localSheetId="47" hidden="1">#REF!</definedName>
    <definedName name="nasir" localSheetId="46" hidden="1">#REF!</definedName>
    <definedName name="nasir" localSheetId="40" hidden="1">#REF!</definedName>
    <definedName name="nasir" hidden="1">#REF!</definedName>
    <definedName name="NAV__Reported">'[139]bank inst'!$D$60</definedName>
    <definedName name="Nazish_summary">[140]TABLES!$F$5</definedName>
    <definedName name="nbfc" localSheetId="42" hidden="1">#REF!</definedName>
    <definedName name="nbfc" localSheetId="48" hidden="1">#REF!</definedName>
    <definedName name="nbfc" localSheetId="46" hidden="1">#REF!</definedName>
    <definedName name="nbfc" localSheetId="44" hidden="1">#REF!</definedName>
    <definedName name="nbfc" localSheetId="37" hidden="1">#REF!</definedName>
    <definedName name="nbfc" localSheetId="38" hidden="1">#REF!</definedName>
    <definedName name="nbfc" localSheetId="39" hidden="1">#REF!</definedName>
    <definedName name="nbfc" localSheetId="35" hidden="1">#REF!</definedName>
    <definedName name="nbfc" localSheetId="20" hidden="1">#REF!</definedName>
    <definedName name="nbfc" localSheetId="22" hidden="1">#REF!</definedName>
    <definedName name="nbfc" localSheetId="40" hidden="1">#REF!</definedName>
    <definedName name="nbfc" localSheetId="36" hidden="1">#REF!</definedName>
    <definedName name="nbfc" localSheetId="24" hidden="1">#REF!</definedName>
    <definedName name="nbfc" localSheetId="7" hidden="1">#REF!</definedName>
    <definedName name="nbfc" localSheetId="8" hidden="1">#REF!</definedName>
    <definedName name="nbfc" hidden="1">#REF!</definedName>
    <definedName name="nbh" localSheetId="42" hidden="1">{"'CALL MONEY'!$K$53"}</definedName>
    <definedName name="nbh" localSheetId="20" hidden="1">{"'CALL MONEY'!$K$53"}</definedName>
    <definedName name="nbh" localSheetId="22" hidden="1">{"'CALL MONEY'!$K$53"}</definedName>
    <definedName name="nbh" localSheetId="40" hidden="1">{"'CALL MONEY'!$K$53"}</definedName>
    <definedName name="nbh" localSheetId="36" hidden="1">{"'CALL MONEY'!$K$53"}</definedName>
    <definedName name="nbh" hidden="1">{"'CALL MONEY'!$K$53"}</definedName>
    <definedName name="NetAssets" localSheetId="42">#REF!</definedName>
    <definedName name="NetAssets" localSheetId="48">#REF!</definedName>
    <definedName name="NetAssets" localSheetId="46">#REF!</definedName>
    <definedName name="NetAssets" localSheetId="43">#REF!</definedName>
    <definedName name="NetAssets" localSheetId="37">#REF!</definedName>
    <definedName name="NetAssets" localSheetId="38">#REF!</definedName>
    <definedName name="NetAssets" localSheetId="39">#REF!</definedName>
    <definedName name="NetAssets" localSheetId="22">#REF!</definedName>
    <definedName name="NetAssets" localSheetId="40">#REF!</definedName>
    <definedName name="NetAssets" localSheetId="36">#REF!</definedName>
    <definedName name="NetAssets">#REF!</definedName>
    <definedName name="new" localSheetId="42">#REF!</definedName>
    <definedName name="NEW" localSheetId="48">'[141]Implied Rate'!$B$49:$BC$408</definedName>
    <definedName name="new" localSheetId="46">#REF!</definedName>
    <definedName name="NEW" localSheetId="43">'[141]Implied Rate'!$B$49:$BC$408</definedName>
    <definedName name="new" localSheetId="44">#REF!</definedName>
    <definedName name="NEW" localSheetId="37">'[141]Implied Rate'!$B$49:$BC$408</definedName>
    <definedName name="NEW" localSheetId="38">'[141]Implied Rate'!$B$49:$BC$408</definedName>
    <definedName name="NEW" localSheetId="39">'[141]Implied Rate'!$B$49:$BC$408</definedName>
    <definedName name="new" localSheetId="35">#REF!</definedName>
    <definedName name="new" localSheetId="20">#REF!</definedName>
    <definedName name="new" localSheetId="22">#REF!</definedName>
    <definedName name="new" localSheetId="40">#REF!</definedName>
    <definedName name="new" localSheetId="36">#REF!</definedName>
    <definedName name="new" localSheetId="24">#REF!</definedName>
    <definedName name="new" localSheetId="7">#REF!</definedName>
    <definedName name="new" localSheetId="8">#REF!</definedName>
    <definedName name="new">#REF!</definedName>
    <definedName name="newname" localSheetId="42">#REF!</definedName>
    <definedName name="newname" localSheetId="48">#REF!</definedName>
    <definedName name="newname" localSheetId="46">#REF!</definedName>
    <definedName name="newname" localSheetId="43">#REF!</definedName>
    <definedName name="newname" localSheetId="37">#REF!</definedName>
    <definedName name="newname" localSheetId="38">#REF!</definedName>
    <definedName name="newname" localSheetId="39">#REF!</definedName>
    <definedName name="newname" localSheetId="22">#REF!</definedName>
    <definedName name="newname" localSheetId="40">#REF!</definedName>
    <definedName name="newname" localSheetId="36">#REF!</definedName>
    <definedName name="newname">#REF!</definedName>
    <definedName name="nida" localSheetId="42">#REF!</definedName>
    <definedName name="nida" localSheetId="48">#REF!</definedName>
    <definedName name="nida" localSheetId="46">#REF!</definedName>
    <definedName name="nida" localSheetId="43">#REF!</definedName>
    <definedName name="nida" localSheetId="37">#REF!</definedName>
    <definedName name="nida" localSheetId="38">#REF!</definedName>
    <definedName name="nida" localSheetId="39">#REF!</definedName>
    <definedName name="nida" localSheetId="22">#REF!</definedName>
    <definedName name="nida" localSheetId="40">#REF!</definedName>
    <definedName name="nida" localSheetId="36">#REF!</definedName>
    <definedName name="nida">#REF!</definedName>
    <definedName name="no" localSheetId="42" hidden="1">#REF!</definedName>
    <definedName name="no" localSheetId="48" hidden="1">#REF!</definedName>
    <definedName name="no" localSheetId="46" hidden="1">#REF!</definedName>
    <definedName name="no" localSheetId="43" hidden="1">#REF!</definedName>
    <definedName name="no" localSheetId="37" hidden="1">#REF!</definedName>
    <definedName name="no" localSheetId="38" hidden="1">#REF!</definedName>
    <definedName name="no" localSheetId="39" hidden="1">#REF!</definedName>
    <definedName name="no" localSheetId="22" hidden="1">#REF!</definedName>
    <definedName name="no" localSheetId="40" hidden="1">#REF!</definedName>
    <definedName name="no" localSheetId="36" hidden="1">#REF!</definedName>
    <definedName name="no" hidden="1">#REF!</definedName>
    <definedName name="nocontrol" localSheetId="42" hidden="1">{"'CALL MONEY'!$K$53"}</definedName>
    <definedName name="nocontrol" localSheetId="20" hidden="1">{"'CALL MONEY'!$K$53"}</definedName>
    <definedName name="nocontrol" localSheetId="22" hidden="1">{"'CALL MONEY'!$K$53"}</definedName>
    <definedName name="nocontrol" localSheetId="40" hidden="1">{"'CALL MONEY'!$K$53"}</definedName>
    <definedName name="nocontrol" localSheetId="36" hidden="1">{"'CALL MONEY'!$K$53"}</definedName>
    <definedName name="nocontrol" hidden="1">{"'CALL MONEY'!$K$53"}</definedName>
    <definedName name="NonFundLimit" localSheetId="42">#REF!</definedName>
    <definedName name="NonFundLimit" localSheetId="48">#REF!</definedName>
    <definedName name="NonFundLimit" localSheetId="46">#REF!</definedName>
    <definedName name="NonFundLimit" localSheetId="37">#REF!</definedName>
    <definedName name="NonFundLimit" localSheetId="38">#REF!</definedName>
    <definedName name="NonFundLimit" localSheetId="39">#REF!</definedName>
    <definedName name="NonFundLimit" localSheetId="20">#REF!</definedName>
    <definedName name="NonFundLimit" localSheetId="22">#REF!</definedName>
    <definedName name="NonFundLimit" localSheetId="40">#REF!</definedName>
    <definedName name="NonFundLimit" localSheetId="36">#REF!</definedName>
    <definedName name="NonFundLimit" localSheetId="24">#REF!</definedName>
    <definedName name="NonFundLimit">#REF!</definedName>
    <definedName name="normal" localSheetId="42" hidden="1">{#N/A,#N/A,FALSE,"dec98qtr";#N/A,#N/A,FALSE,"suppdecsep98";#N/A,#N/A,FALSE,"w-dec98"}</definedName>
    <definedName name="normal" localSheetId="43" hidden="1">{#N/A,#N/A,FALSE,"dec98qtr";#N/A,#N/A,FALSE,"suppdecsep98";#N/A,#N/A,FALSE,"w-dec98"}</definedName>
    <definedName name="normal" localSheetId="22" hidden="1">{#N/A,#N/A,FALSE,"dec98qtr";#N/A,#N/A,FALSE,"suppdecsep98";#N/A,#N/A,FALSE,"w-dec98"}</definedName>
    <definedName name="normal" localSheetId="40" hidden="1">{#N/A,#N/A,FALSE,"dec98qtr";#N/A,#N/A,FALSE,"suppdecsep98";#N/A,#N/A,FALSE,"w-dec98"}</definedName>
    <definedName name="normal" localSheetId="36" hidden="1">{#N/A,#N/A,FALSE,"dec98qtr";#N/A,#N/A,FALSE,"suppdecsep98";#N/A,#N/A,FALSE,"w-dec98"}</definedName>
    <definedName name="normal" hidden="1">{#N/A,#N/A,FALSE,"dec98qtr";#N/A,#N/A,FALSE,"suppdecsep98";#N/A,#N/A,FALSE,"w-dec98"}</definedName>
    <definedName name="NOS2AC" localSheetId="42">#REF!</definedName>
    <definedName name="NOS2AC" localSheetId="48">#REF!</definedName>
    <definedName name="NOS2AC" localSheetId="46">#REF!</definedName>
    <definedName name="NOS2AC" localSheetId="37">#REF!</definedName>
    <definedName name="NOS2AC" localSheetId="38">#REF!</definedName>
    <definedName name="NOS2AC" localSheetId="39">#REF!</definedName>
    <definedName name="NOS2AC" localSheetId="20">#REF!</definedName>
    <definedName name="NOS2AC" localSheetId="22">#REF!</definedName>
    <definedName name="NOS2AC" localSheetId="40">#REF!</definedName>
    <definedName name="NOS2AC" localSheetId="36">#REF!</definedName>
    <definedName name="NOS2AC" localSheetId="24">#REF!</definedName>
    <definedName name="NOS2AC">#REF!</definedName>
    <definedName name="NOS2AH" localSheetId="42">#REF!</definedName>
    <definedName name="NOS2AH" localSheetId="48">#REF!</definedName>
    <definedName name="NOS2AH" localSheetId="46">#REF!</definedName>
    <definedName name="NOS2AH" localSheetId="37">#REF!</definedName>
    <definedName name="NOS2AH" localSheetId="38">#REF!</definedName>
    <definedName name="NOS2AH" localSheetId="39">#REF!</definedName>
    <definedName name="NOS2AH" localSheetId="20">#REF!</definedName>
    <definedName name="NOS2AH" localSheetId="22">#REF!</definedName>
    <definedName name="NOS2AH" localSheetId="40">#REF!</definedName>
    <definedName name="NOS2AH" localSheetId="36">#REF!</definedName>
    <definedName name="NOS2AH" localSheetId="24">#REF!</definedName>
    <definedName name="NOS2AH">#REF!</definedName>
    <definedName name="NOS2EX">[81]NCSS!$Q$6:$Q$1682</definedName>
    <definedName name="NOS2FS" localSheetId="42">#REF!</definedName>
    <definedName name="NOS2FS" localSheetId="48">#REF!</definedName>
    <definedName name="NOS2FS" localSheetId="46">#REF!</definedName>
    <definedName name="NOS2FS" localSheetId="37">#REF!</definedName>
    <definedName name="NOS2FS" localSheetId="38">#REF!</definedName>
    <definedName name="NOS2FS" localSheetId="39">#REF!</definedName>
    <definedName name="NOS2FS" localSheetId="20">#REF!</definedName>
    <definedName name="NOS2FS" localSheetId="22">#REF!</definedName>
    <definedName name="NOS2FS" localSheetId="40">#REF!</definedName>
    <definedName name="NOS2FS" localSheetId="36">#REF!</definedName>
    <definedName name="NOS2FS" localSheetId="24">#REF!</definedName>
    <definedName name="NOS2FS">#REF!</definedName>
    <definedName name="NOS2GS" localSheetId="42">#REF!</definedName>
    <definedName name="NOS2GS" localSheetId="48">#REF!</definedName>
    <definedName name="NOS2GS" localSheetId="46">#REF!</definedName>
    <definedName name="NOS2GS" localSheetId="37">#REF!</definedName>
    <definedName name="NOS2GS" localSheetId="38">#REF!</definedName>
    <definedName name="NOS2GS" localSheetId="39">#REF!</definedName>
    <definedName name="NOS2GS" localSheetId="20">#REF!</definedName>
    <definedName name="NOS2GS" localSheetId="22">#REF!</definedName>
    <definedName name="NOS2GS" localSheetId="40">#REF!</definedName>
    <definedName name="NOS2GS" localSheetId="36">#REF!</definedName>
    <definedName name="NOS2GS" localSheetId="24">#REF!</definedName>
    <definedName name="NOS2GS">#REF!</definedName>
    <definedName name="NOS2HM" localSheetId="42">#REF!</definedName>
    <definedName name="NOS2HM" localSheetId="48">#REF!</definedName>
    <definedName name="NOS2HM" localSheetId="46">#REF!</definedName>
    <definedName name="NOS2HM" localSheetId="37">#REF!</definedName>
    <definedName name="NOS2HM" localSheetId="38">#REF!</definedName>
    <definedName name="NOS2HM" localSheetId="39">#REF!</definedName>
    <definedName name="NOS2HM" localSheetId="20">#REF!</definedName>
    <definedName name="NOS2HM" localSheetId="22">#REF!</definedName>
    <definedName name="NOS2HM" localSheetId="40">#REF!</definedName>
    <definedName name="NOS2HM" localSheetId="36">#REF!</definedName>
    <definedName name="NOS2HM" localSheetId="24">#REF!</definedName>
    <definedName name="NOS2HM">#REF!</definedName>
    <definedName name="NOS2IC" localSheetId="42">#REF!</definedName>
    <definedName name="NOS2IC" localSheetId="48">#REF!</definedName>
    <definedName name="NOS2IC" localSheetId="46">#REF!</definedName>
    <definedName name="NOS2IC" localSheetId="37">#REF!</definedName>
    <definedName name="NOS2IC" localSheetId="38">#REF!</definedName>
    <definedName name="NOS2IC" localSheetId="39">#REF!</definedName>
    <definedName name="NOS2IC" localSheetId="20">#REF!</definedName>
    <definedName name="NOS2IC" localSheetId="22">#REF!</definedName>
    <definedName name="NOS2IC" localSheetId="40">#REF!</definedName>
    <definedName name="NOS2IC" localSheetId="36">#REF!</definedName>
    <definedName name="NOS2IC" localSheetId="24">#REF!</definedName>
    <definedName name="NOS2IC">#REF!</definedName>
    <definedName name="NOS2IGI" localSheetId="42">#REF!</definedName>
    <definedName name="NOS2IGI" localSheetId="48">#REF!</definedName>
    <definedName name="NOS2IGI" localSheetId="46">#REF!</definedName>
    <definedName name="NOS2IGI" localSheetId="37">#REF!</definedName>
    <definedName name="NOS2IGI" localSheetId="38">#REF!</definedName>
    <definedName name="NOS2IGI" localSheetId="39">#REF!</definedName>
    <definedName name="NOS2IGI" localSheetId="20">#REF!</definedName>
    <definedName name="NOS2IGI" localSheetId="22">#REF!</definedName>
    <definedName name="NOS2IGI" localSheetId="40">#REF!</definedName>
    <definedName name="NOS2IGI" localSheetId="36">#REF!</definedName>
    <definedName name="NOS2IGI" localSheetId="24">#REF!</definedName>
    <definedName name="NOS2IGI">#REF!</definedName>
    <definedName name="NOS2JS" localSheetId="42">#REF!</definedName>
    <definedName name="NOS2JS" localSheetId="48">#REF!</definedName>
    <definedName name="NOS2JS" localSheetId="46">#REF!</definedName>
    <definedName name="NOS2JS" localSheetId="37">#REF!</definedName>
    <definedName name="NOS2JS" localSheetId="38">#REF!</definedName>
    <definedName name="NOS2JS" localSheetId="39">#REF!</definedName>
    <definedName name="NOS2JS" localSheetId="20">#REF!</definedName>
    <definedName name="NOS2JS" localSheetId="22">#REF!</definedName>
    <definedName name="NOS2JS" localSheetId="40">#REF!</definedName>
    <definedName name="NOS2JS" localSheetId="36">#REF!</definedName>
    <definedName name="NOS2JS" localSheetId="24">#REF!</definedName>
    <definedName name="NOS2JS">#REF!</definedName>
    <definedName name="NOSAC" localSheetId="42">#REF!</definedName>
    <definedName name="NOSAC" localSheetId="48">#REF!</definedName>
    <definedName name="NOSAC" localSheetId="46">#REF!</definedName>
    <definedName name="NOSAC" localSheetId="37">#REF!</definedName>
    <definedName name="NOSAC" localSheetId="38">#REF!</definedName>
    <definedName name="NOSAC" localSheetId="39">#REF!</definedName>
    <definedName name="NOSAC" localSheetId="20">#REF!</definedName>
    <definedName name="NOSAC" localSheetId="22">#REF!</definedName>
    <definedName name="NOSAC" localSheetId="40">#REF!</definedName>
    <definedName name="NOSAC" localSheetId="36">#REF!</definedName>
    <definedName name="NOSAC" localSheetId="24">#REF!</definedName>
    <definedName name="NOSAC">#REF!</definedName>
    <definedName name="NOSAH" localSheetId="42">#REF!</definedName>
    <definedName name="NOSAH" localSheetId="48">#REF!</definedName>
    <definedName name="NOSAH" localSheetId="46">#REF!</definedName>
    <definedName name="NOSAH" localSheetId="37">#REF!</definedName>
    <definedName name="NOSAH" localSheetId="38">#REF!</definedName>
    <definedName name="NOSAH" localSheetId="39">#REF!</definedName>
    <definedName name="NOSAH" localSheetId="20">#REF!</definedName>
    <definedName name="NOSAH" localSheetId="22">#REF!</definedName>
    <definedName name="NOSAH" localSheetId="40">#REF!</definedName>
    <definedName name="NOSAH" localSheetId="36">#REF!</definedName>
    <definedName name="NOSAH" localSheetId="24">#REF!</definedName>
    <definedName name="NOSAH">#REF!</definedName>
    <definedName name="NOSEX">[81]NCSS!$I$6:$I$1682</definedName>
    <definedName name="NOSFS" localSheetId="42">#REF!</definedName>
    <definedName name="NOSFS" localSheetId="48">#REF!</definedName>
    <definedName name="NOSFS" localSheetId="46">#REF!</definedName>
    <definedName name="NOSFS" localSheetId="37">#REF!</definedName>
    <definedName name="NOSFS" localSheetId="38">#REF!</definedName>
    <definedName name="NOSFS" localSheetId="39">#REF!</definedName>
    <definedName name="NOSFS" localSheetId="20">#REF!</definedName>
    <definedName name="NOSFS" localSheetId="22">#REF!</definedName>
    <definedName name="NOSFS" localSheetId="40">#REF!</definedName>
    <definedName name="NOSFS" localSheetId="36">#REF!</definedName>
    <definedName name="NOSFS" localSheetId="24">#REF!</definedName>
    <definedName name="NOSFS">#REF!</definedName>
    <definedName name="NOSGS" localSheetId="42">#REF!</definedName>
    <definedName name="NOSGS" localSheetId="48">#REF!</definedName>
    <definedName name="NOSGS" localSheetId="46">#REF!</definedName>
    <definedName name="NOSGS" localSheetId="37">#REF!</definedName>
    <definedName name="NOSGS" localSheetId="38">#REF!</definedName>
    <definedName name="NOSGS" localSheetId="39">#REF!</definedName>
    <definedName name="NOSGS" localSheetId="20">#REF!</definedName>
    <definedName name="NOSGS" localSheetId="22">#REF!</definedName>
    <definedName name="NOSGS" localSheetId="40">#REF!</definedName>
    <definedName name="NOSGS" localSheetId="36">#REF!</definedName>
    <definedName name="NOSGS" localSheetId="24">#REF!</definedName>
    <definedName name="NOSGS">#REF!</definedName>
    <definedName name="NOSHM" localSheetId="42">#REF!</definedName>
    <definedName name="NOSHM" localSheetId="48">#REF!</definedName>
    <definedName name="NOSHM" localSheetId="46">#REF!</definedName>
    <definedName name="NOSHM" localSheetId="37">#REF!</definedName>
    <definedName name="NOSHM" localSheetId="38">#REF!</definedName>
    <definedName name="NOSHM" localSheetId="39">#REF!</definedName>
    <definedName name="NOSHM" localSheetId="20">#REF!</definedName>
    <definedName name="NOSHM" localSheetId="22">#REF!</definedName>
    <definedName name="NOSHM" localSheetId="40">#REF!</definedName>
    <definedName name="NOSHM" localSheetId="36">#REF!</definedName>
    <definedName name="NOSHM" localSheetId="24">#REF!</definedName>
    <definedName name="NOSHM">#REF!</definedName>
    <definedName name="NOSIC" localSheetId="42">#REF!</definedName>
    <definedName name="NOSIC" localSheetId="48">#REF!</definedName>
    <definedName name="NOSIC" localSheetId="46">#REF!</definedName>
    <definedName name="NOSIC" localSheetId="37">#REF!</definedName>
    <definedName name="NOSIC" localSheetId="38">#REF!</definedName>
    <definedName name="NOSIC" localSheetId="39">#REF!</definedName>
    <definedName name="NOSIC" localSheetId="20">#REF!</definedName>
    <definedName name="NOSIC" localSheetId="22">#REF!</definedName>
    <definedName name="NOSIC" localSheetId="40">#REF!</definedName>
    <definedName name="NOSIC" localSheetId="36">#REF!</definedName>
    <definedName name="NOSIC" localSheetId="24">#REF!</definedName>
    <definedName name="NOSIC">#REF!</definedName>
    <definedName name="NOSIGI" localSheetId="42">#REF!</definedName>
    <definedName name="NOSIGI" localSheetId="48">#REF!</definedName>
    <definedName name="NOSIGI" localSheetId="46">#REF!</definedName>
    <definedName name="NOSIGI" localSheetId="37">#REF!</definedName>
    <definedName name="NOSIGI" localSheetId="38">#REF!</definedName>
    <definedName name="NOSIGI" localSheetId="39">#REF!</definedName>
    <definedName name="NOSIGI" localSheetId="20">#REF!</definedName>
    <definedName name="NOSIGI" localSheetId="22">#REF!</definedName>
    <definedName name="NOSIGI" localSheetId="40">#REF!</definedName>
    <definedName name="NOSIGI" localSheetId="36">#REF!</definedName>
    <definedName name="NOSIGI" localSheetId="24">#REF!</definedName>
    <definedName name="NOSIGI">#REF!</definedName>
    <definedName name="NOSJS" localSheetId="42">#REF!</definedName>
    <definedName name="NOSJS" localSheetId="48">#REF!</definedName>
    <definedName name="NOSJS" localSheetId="46">#REF!</definedName>
    <definedName name="NOSJS" localSheetId="37">#REF!</definedName>
    <definedName name="NOSJS" localSheetId="38">#REF!</definedName>
    <definedName name="NOSJS" localSheetId="39">#REF!</definedName>
    <definedName name="NOSJS" localSheetId="20">#REF!</definedName>
    <definedName name="NOSJS" localSheetId="22">#REF!</definedName>
    <definedName name="NOSJS" localSheetId="40">#REF!</definedName>
    <definedName name="NOSJS" localSheetId="36">#REF!</definedName>
    <definedName name="NOSJS" localSheetId="24">#REF!</definedName>
    <definedName name="NOSJS">#REF!</definedName>
    <definedName name="note" localSheetId="42">#REF!</definedName>
    <definedName name="note" localSheetId="48">#REF!</definedName>
    <definedName name="note" localSheetId="47">#REF!</definedName>
    <definedName name="note" localSheetId="46">#REF!</definedName>
    <definedName name="note" localSheetId="43">#REF!</definedName>
    <definedName name="note" localSheetId="37">#REF!</definedName>
    <definedName name="note" localSheetId="38">#REF!</definedName>
    <definedName name="note" localSheetId="39">#REF!</definedName>
    <definedName name="note" localSheetId="20">#REF!</definedName>
    <definedName name="note" localSheetId="22">#REF!</definedName>
    <definedName name="note" localSheetId="40">#REF!</definedName>
    <definedName name="note" localSheetId="36">#REF!</definedName>
    <definedName name="note" localSheetId="24">#REF!</definedName>
    <definedName name="note">#REF!</definedName>
    <definedName name="Note1" localSheetId="42">#REF!</definedName>
    <definedName name="NOTE1" localSheetId="48">#REF!</definedName>
    <definedName name="NOTE1" localSheetId="47">#REF!</definedName>
    <definedName name="NOTE1" localSheetId="46">#REF!</definedName>
    <definedName name="NOTE1" localSheetId="43">#REF!</definedName>
    <definedName name="NOTE1" localSheetId="37">#REF!</definedName>
    <definedName name="NOTE1" localSheetId="38">#REF!</definedName>
    <definedName name="NOTE1" localSheetId="39">#REF!</definedName>
    <definedName name="Note1" localSheetId="20">#REF!</definedName>
    <definedName name="Note1" localSheetId="22">#REF!</definedName>
    <definedName name="Note1" localSheetId="40">#REF!</definedName>
    <definedName name="Note1" localSheetId="36">#REF!</definedName>
    <definedName name="Note1" localSheetId="24">#REF!</definedName>
    <definedName name="Note1">#REF!</definedName>
    <definedName name="Note10" localSheetId="42">#REF!</definedName>
    <definedName name="Note10" localSheetId="48">#REF!</definedName>
    <definedName name="Note10" localSheetId="46">#REF!</definedName>
    <definedName name="Note10" localSheetId="37">#REF!</definedName>
    <definedName name="Note10" localSheetId="38">#REF!</definedName>
    <definedName name="Note10" localSheetId="39">#REF!</definedName>
    <definedName name="Note10" localSheetId="20">#REF!</definedName>
    <definedName name="Note10" localSheetId="22">#REF!</definedName>
    <definedName name="Note10" localSheetId="40">#REF!</definedName>
    <definedName name="Note10" localSheetId="36">#REF!</definedName>
    <definedName name="Note10" localSheetId="24">#REF!</definedName>
    <definedName name="Note10">#REF!</definedName>
    <definedName name="Note11" localSheetId="42">#REF!</definedName>
    <definedName name="Note11" localSheetId="48">#REF!</definedName>
    <definedName name="Note11" localSheetId="46">#REF!</definedName>
    <definedName name="Note11" localSheetId="37">#REF!</definedName>
    <definedName name="Note11" localSheetId="38">#REF!</definedName>
    <definedName name="Note11" localSheetId="39">#REF!</definedName>
    <definedName name="Note11" localSheetId="20">#REF!</definedName>
    <definedName name="Note11" localSheetId="22">#REF!</definedName>
    <definedName name="Note11" localSheetId="40">#REF!</definedName>
    <definedName name="Note11" localSheetId="36">#REF!</definedName>
    <definedName name="Note11" localSheetId="24">#REF!</definedName>
    <definedName name="Note11">#REF!</definedName>
    <definedName name="Note12" localSheetId="42">#REF!</definedName>
    <definedName name="Note12" localSheetId="48">#REF!</definedName>
    <definedName name="Note12" localSheetId="46">#REF!</definedName>
    <definedName name="Note12" localSheetId="37">#REF!</definedName>
    <definedName name="Note12" localSheetId="38">#REF!</definedName>
    <definedName name="Note12" localSheetId="39">#REF!</definedName>
    <definedName name="Note12" localSheetId="20">#REF!</definedName>
    <definedName name="Note12" localSheetId="22">#REF!</definedName>
    <definedName name="Note12" localSheetId="40">#REF!</definedName>
    <definedName name="Note12" localSheetId="36">#REF!</definedName>
    <definedName name="Note12" localSheetId="24">#REF!</definedName>
    <definedName name="Note12">#REF!</definedName>
    <definedName name="note14" localSheetId="42">#REF!</definedName>
    <definedName name="note14" localSheetId="48">#REF!</definedName>
    <definedName name="note14" localSheetId="46">#REF!</definedName>
    <definedName name="note14" localSheetId="37">#REF!</definedName>
    <definedName name="note14" localSheetId="38">#REF!</definedName>
    <definedName name="note14" localSheetId="39">#REF!</definedName>
    <definedName name="note14" localSheetId="20">#REF!</definedName>
    <definedName name="note14" localSheetId="22">#REF!</definedName>
    <definedName name="note14" localSheetId="40">#REF!</definedName>
    <definedName name="note14" localSheetId="36">#REF!</definedName>
    <definedName name="note14" localSheetId="24">#REF!</definedName>
    <definedName name="note14">#REF!</definedName>
    <definedName name="Note15" localSheetId="42">#REF!</definedName>
    <definedName name="Note15" localSheetId="48">#REF!</definedName>
    <definedName name="Note15" localSheetId="46">#REF!</definedName>
    <definedName name="Note15" localSheetId="37">#REF!</definedName>
    <definedName name="Note15" localSheetId="38">#REF!</definedName>
    <definedName name="Note15" localSheetId="39">#REF!</definedName>
    <definedName name="Note15" localSheetId="20">#REF!</definedName>
    <definedName name="Note15" localSheetId="22">#REF!</definedName>
    <definedName name="Note15" localSheetId="40">#REF!</definedName>
    <definedName name="Note15" localSheetId="36">#REF!</definedName>
    <definedName name="Note15" localSheetId="24">#REF!</definedName>
    <definedName name="Note15">#REF!</definedName>
    <definedName name="Note16" localSheetId="42">#REF!</definedName>
    <definedName name="Note16" localSheetId="48">#REF!</definedName>
    <definedName name="Note16" localSheetId="46">#REF!</definedName>
    <definedName name="Note16" localSheetId="37">#REF!</definedName>
    <definedName name="Note16" localSheetId="38">#REF!</definedName>
    <definedName name="Note16" localSheetId="39">#REF!</definedName>
    <definedName name="Note16" localSheetId="20">#REF!</definedName>
    <definedName name="Note16" localSheetId="22">#REF!</definedName>
    <definedName name="Note16" localSheetId="40">#REF!</definedName>
    <definedName name="Note16" localSheetId="36">#REF!</definedName>
    <definedName name="Note16" localSheetId="24">#REF!</definedName>
    <definedName name="Note16">#REF!</definedName>
    <definedName name="Note17" localSheetId="42">#REF!</definedName>
    <definedName name="Note17" localSheetId="48">#REF!</definedName>
    <definedName name="Note17" localSheetId="46">#REF!</definedName>
    <definedName name="Note17" localSheetId="37">#REF!</definedName>
    <definedName name="Note17" localSheetId="38">#REF!</definedName>
    <definedName name="Note17" localSheetId="39">#REF!</definedName>
    <definedName name="Note17" localSheetId="20">#REF!</definedName>
    <definedName name="Note17" localSheetId="22">#REF!</definedName>
    <definedName name="Note17" localSheetId="40">#REF!</definedName>
    <definedName name="Note17" localSheetId="36">#REF!</definedName>
    <definedName name="Note17" localSheetId="24">#REF!</definedName>
    <definedName name="Note17">#REF!</definedName>
    <definedName name="Note18" localSheetId="42">#REF!</definedName>
    <definedName name="Note18" localSheetId="48">#REF!</definedName>
    <definedName name="Note18" localSheetId="46">#REF!</definedName>
    <definedName name="Note18" localSheetId="37">#REF!</definedName>
    <definedName name="Note18" localSheetId="38">#REF!</definedName>
    <definedName name="Note18" localSheetId="39">#REF!</definedName>
    <definedName name="Note18" localSheetId="20">#REF!</definedName>
    <definedName name="Note18" localSheetId="22">#REF!</definedName>
    <definedName name="Note18" localSheetId="40">#REF!</definedName>
    <definedName name="Note18" localSheetId="36">#REF!</definedName>
    <definedName name="Note18" localSheetId="24">#REF!</definedName>
    <definedName name="Note18">#REF!</definedName>
    <definedName name="Note19" localSheetId="42">#REF!</definedName>
    <definedName name="Note19" localSheetId="48">#REF!</definedName>
    <definedName name="Note19" localSheetId="46">#REF!</definedName>
    <definedName name="Note19" localSheetId="37">#REF!</definedName>
    <definedName name="Note19" localSheetId="38">#REF!</definedName>
    <definedName name="Note19" localSheetId="39">#REF!</definedName>
    <definedName name="Note19" localSheetId="20">#REF!</definedName>
    <definedName name="Note19" localSheetId="22">#REF!</definedName>
    <definedName name="Note19" localSheetId="40">#REF!</definedName>
    <definedName name="Note19" localSheetId="36">#REF!</definedName>
    <definedName name="Note19" localSheetId="24">#REF!</definedName>
    <definedName name="Note19">#REF!</definedName>
    <definedName name="Note2" localSheetId="42">#REF!</definedName>
    <definedName name="Note2" localSheetId="48">#REF!</definedName>
    <definedName name="Note2" localSheetId="46">#REF!</definedName>
    <definedName name="Note2" localSheetId="37">#REF!</definedName>
    <definedName name="Note2" localSheetId="38">#REF!</definedName>
    <definedName name="Note2" localSheetId="39">#REF!</definedName>
    <definedName name="Note2" localSheetId="20">#REF!</definedName>
    <definedName name="Note2" localSheetId="22">#REF!</definedName>
    <definedName name="Note2" localSheetId="40">#REF!</definedName>
    <definedName name="Note2" localSheetId="36">#REF!</definedName>
    <definedName name="Note2" localSheetId="24">#REF!</definedName>
    <definedName name="Note2">#REF!</definedName>
    <definedName name="Note2.1" localSheetId="42">#REF!</definedName>
    <definedName name="Note2.1" localSheetId="48">#REF!</definedName>
    <definedName name="Note2.1" localSheetId="46">#REF!</definedName>
    <definedName name="Note2.1" localSheetId="37">#REF!</definedName>
    <definedName name="Note2.1" localSheetId="38">#REF!</definedName>
    <definedName name="Note2.1" localSheetId="39">#REF!</definedName>
    <definedName name="Note2.1" localSheetId="20">#REF!</definedName>
    <definedName name="Note2.1" localSheetId="22">#REF!</definedName>
    <definedName name="Note2.1" localSheetId="40">#REF!</definedName>
    <definedName name="Note2.1" localSheetId="36">#REF!</definedName>
    <definedName name="Note2.1" localSheetId="24">#REF!</definedName>
    <definedName name="Note2.1">#REF!</definedName>
    <definedName name="Note2.10" localSheetId="42">#REF!</definedName>
    <definedName name="Note2.10" localSheetId="48">#REF!</definedName>
    <definedName name="Note2.10" localSheetId="46">#REF!</definedName>
    <definedName name="Note2.10" localSheetId="37">#REF!</definedName>
    <definedName name="Note2.10" localSheetId="38">#REF!</definedName>
    <definedName name="Note2.10" localSheetId="39">#REF!</definedName>
    <definedName name="Note2.10" localSheetId="20">#REF!</definedName>
    <definedName name="Note2.10" localSheetId="22">#REF!</definedName>
    <definedName name="Note2.10" localSheetId="40">#REF!</definedName>
    <definedName name="Note2.10" localSheetId="36">#REF!</definedName>
    <definedName name="Note2.10" localSheetId="24">#REF!</definedName>
    <definedName name="Note2.10">#REF!</definedName>
    <definedName name="Note2.11" localSheetId="42">#REF!</definedName>
    <definedName name="Note2.11" localSheetId="48">#REF!</definedName>
    <definedName name="Note2.11" localSheetId="46">#REF!</definedName>
    <definedName name="Note2.11" localSheetId="37">#REF!</definedName>
    <definedName name="Note2.11" localSheetId="38">#REF!</definedName>
    <definedName name="Note2.11" localSheetId="39">#REF!</definedName>
    <definedName name="Note2.11" localSheetId="20">#REF!</definedName>
    <definedName name="Note2.11" localSheetId="22">#REF!</definedName>
    <definedName name="Note2.11" localSheetId="40">#REF!</definedName>
    <definedName name="Note2.11" localSheetId="36">#REF!</definedName>
    <definedName name="Note2.11" localSheetId="24">#REF!</definedName>
    <definedName name="Note2.11">#REF!</definedName>
    <definedName name="Note2.12" localSheetId="42">#REF!</definedName>
    <definedName name="Note2.12" localSheetId="48">#REF!</definedName>
    <definedName name="Note2.12" localSheetId="46">#REF!</definedName>
    <definedName name="Note2.12" localSheetId="37">#REF!</definedName>
    <definedName name="Note2.12" localSheetId="38">#REF!</definedName>
    <definedName name="Note2.12" localSheetId="39">#REF!</definedName>
    <definedName name="Note2.12" localSheetId="20">#REF!</definedName>
    <definedName name="Note2.12" localSheetId="22">#REF!</definedName>
    <definedName name="Note2.12" localSheetId="40">#REF!</definedName>
    <definedName name="Note2.12" localSheetId="36">#REF!</definedName>
    <definedName name="Note2.12" localSheetId="24">#REF!</definedName>
    <definedName name="Note2.12">#REF!</definedName>
    <definedName name="Note2.13" localSheetId="42">#REF!</definedName>
    <definedName name="Note2.13" localSheetId="48">#REF!</definedName>
    <definedName name="Note2.13" localSheetId="46">#REF!</definedName>
    <definedName name="Note2.13" localSheetId="37">#REF!</definedName>
    <definedName name="Note2.13" localSheetId="38">#REF!</definedName>
    <definedName name="Note2.13" localSheetId="39">#REF!</definedName>
    <definedName name="Note2.13" localSheetId="20">#REF!</definedName>
    <definedName name="Note2.13" localSheetId="22">#REF!</definedName>
    <definedName name="Note2.13" localSheetId="40">#REF!</definedName>
    <definedName name="Note2.13" localSheetId="36">#REF!</definedName>
    <definedName name="Note2.13" localSheetId="24">#REF!</definedName>
    <definedName name="Note2.13">#REF!</definedName>
    <definedName name="Note2.14" localSheetId="42">#REF!</definedName>
    <definedName name="Note2.14" localSheetId="48">#REF!</definedName>
    <definedName name="Note2.14" localSheetId="46">#REF!</definedName>
    <definedName name="Note2.14" localSheetId="37">#REF!</definedName>
    <definedName name="Note2.14" localSheetId="38">#REF!</definedName>
    <definedName name="Note2.14" localSheetId="39">#REF!</definedName>
    <definedName name="Note2.14" localSheetId="20">#REF!</definedName>
    <definedName name="Note2.14" localSheetId="22">#REF!</definedName>
    <definedName name="Note2.14" localSheetId="40">#REF!</definedName>
    <definedName name="Note2.14" localSheetId="36">#REF!</definedName>
    <definedName name="Note2.14" localSheetId="24">#REF!</definedName>
    <definedName name="Note2.14">#REF!</definedName>
    <definedName name="Note2.15" localSheetId="42">#REF!</definedName>
    <definedName name="Note2.15" localSheetId="48">#REF!</definedName>
    <definedName name="Note2.15" localSheetId="46">#REF!</definedName>
    <definedName name="Note2.15" localSheetId="37">#REF!</definedName>
    <definedName name="Note2.15" localSheetId="38">#REF!</definedName>
    <definedName name="Note2.15" localSheetId="39">#REF!</definedName>
    <definedName name="Note2.15" localSheetId="20">#REF!</definedName>
    <definedName name="Note2.15" localSheetId="22">#REF!</definedName>
    <definedName name="Note2.15" localSheetId="40">#REF!</definedName>
    <definedName name="Note2.15" localSheetId="36">#REF!</definedName>
    <definedName name="Note2.15" localSheetId="24">#REF!</definedName>
    <definedName name="Note2.15">#REF!</definedName>
    <definedName name="Note2.16" localSheetId="42">#REF!</definedName>
    <definedName name="Note2.16" localSheetId="48">#REF!</definedName>
    <definedName name="Note2.16" localSheetId="46">#REF!</definedName>
    <definedName name="Note2.16" localSheetId="37">#REF!</definedName>
    <definedName name="Note2.16" localSheetId="38">#REF!</definedName>
    <definedName name="Note2.16" localSheetId="39">#REF!</definedName>
    <definedName name="Note2.16" localSheetId="20">#REF!</definedName>
    <definedName name="Note2.16" localSheetId="22">#REF!</definedName>
    <definedName name="Note2.16" localSheetId="40">#REF!</definedName>
    <definedName name="Note2.16" localSheetId="36">#REF!</definedName>
    <definedName name="Note2.16" localSheetId="24">#REF!</definedName>
    <definedName name="Note2.16">#REF!</definedName>
    <definedName name="Note2.17" localSheetId="42">#REF!</definedName>
    <definedName name="Note2.17" localSheetId="48">#REF!</definedName>
    <definedName name="Note2.17" localSheetId="46">#REF!</definedName>
    <definedName name="Note2.17" localSheetId="37">#REF!</definedName>
    <definedName name="Note2.17" localSheetId="38">#REF!</definedName>
    <definedName name="Note2.17" localSheetId="39">#REF!</definedName>
    <definedName name="Note2.17" localSheetId="20">#REF!</definedName>
    <definedName name="Note2.17" localSheetId="22">#REF!</definedName>
    <definedName name="Note2.17" localSheetId="40">#REF!</definedName>
    <definedName name="Note2.17" localSheetId="36">#REF!</definedName>
    <definedName name="Note2.17" localSheetId="24">#REF!</definedName>
    <definedName name="Note2.17">#REF!</definedName>
    <definedName name="Note2.18" localSheetId="42">#REF!</definedName>
    <definedName name="Note2.18" localSheetId="48">#REF!</definedName>
    <definedName name="Note2.18" localSheetId="46">#REF!</definedName>
    <definedName name="Note2.18" localSheetId="37">#REF!</definedName>
    <definedName name="Note2.18" localSheetId="38">#REF!</definedName>
    <definedName name="Note2.18" localSheetId="39">#REF!</definedName>
    <definedName name="Note2.18" localSheetId="20">#REF!</definedName>
    <definedName name="Note2.18" localSheetId="22">#REF!</definedName>
    <definedName name="Note2.18" localSheetId="40">#REF!</definedName>
    <definedName name="Note2.18" localSheetId="36">#REF!</definedName>
    <definedName name="Note2.18" localSheetId="24">#REF!</definedName>
    <definedName name="Note2.18">#REF!</definedName>
    <definedName name="Note2.19" localSheetId="42">#REF!</definedName>
    <definedName name="Note2.19" localSheetId="48">#REF!</definedName>
    <definedName name="Note2.19" localSheetId="46">#REF!</definedName>
    <definedName name="Note2.19" localSheetId="37">#REF!</definedName>
    <definedName name="Note2.19" localSheetId="38">#REF!</definedName>
    <definedName name="Note2.19" localSheetId="39">#REF!</definedName>
    <definedName name="Note2.19" localSheetId="20">#REF!</definedName>
    <definedName name="Note2.19" localSheetId="22">#REF!</definedName>
    <definedName name="Note2.19" localSheetId="40">#REF!</definedName>
    <definedName name="Note2.19" localSheetId="36">#REF!</definedName>
    <definedName name="Note2.19" localSheetId="24">#REF!</definedName>
    <definedName name="Note2.19">#REF!</definedName>
    <definedName name="Note2.2" localSheetId="42">#REF!</definedName>
    <definedName name="Note2.2" localSheetId="48">#REF!</definedName>
    <definedName name="Note2.2" localSheetId="46">#REF!</definedName>
    <definedName name="Note2.2" localSheetId="37">#REF!</definedName>
    <definedName name="Note2.2" localSheetId="38">#REF!</definedName>
    <definedName name="Note2.2" localSheetId="39">#REF!</definedName>
    <definedName name="Note2.2" localSheetId="20">#REF!</definedName>
    <definedName name="Note2.2" localSheetId="22">#REF!</definedName>
    <definedName name="Note2.2" localSheetId="40">#REF!</definedName>
    <definedName name="Note2.2" localSheetId="36">#REF!</definedName>
    <definedName name="Note2.2" localSheetId="24">#REF!</definedName>
    <definedName name="Note2.2">#REF!</definedName>
    <definedName name="Note2.3" localSheetId="42">#REF!</definedName>
    <definedName name="Note2.3" localSheetId="48">#REF!</definedName>
    <definedName name="Note2.3" localSheetId="46">#REF!</definedName>
    <definedName name="Note2.3" localSheetId="37">#REF!</definedName>
    <definedName name="Note2.3" localSheetId="38">#REF!</definedName>
    <definedName name="Note2.3" localSheetId="39">#REF!</definedName>
    <definedName name="Note2.3" localSheetId="20">#REF!</definedName>
    <definedName name="Note2.3" localSheetId="22">#REF!</definedName>
    <definedName name="Note2.3" localSheetId="40">#REF!</definedName>
    <definedName name="Note2.3" localSheetId="36">#REF!</definedName>
    <definedName name="Note2.3" localSheetId="24">#REF!</definedName>
    <definedName name="Note2.3">#REF!</definedName>
    <definedName name="Note2.4" localSheetId="42">#REF!</definedName>
    <definedName name="Note2.4" localSheetId="48">#REF!</definedName>
    <definedName name="Note2.4" localSheetId="46">#REF!</definedName>
    <definedName name="Note2.4" localSheetId="37">#REF!</definedName>
    <definedName name="Note2.4" localSheetId="38">#REF!</definedName>
    <definedName name="Note2.4" localSheetId="39">#REF!</definedName>
    <definedName name="Note2.4" localSheetId="20">#REF!</definedName>
    <definedName name="Note2.4" localSheetId="22">#REF!</definedName>
    <definedName name="Note2.4" localSheetId="40">#REF!</definedName>
    <definedName name="Note2.4" localSheetId="36">#REF!</definedName>
    <definedName name="Note2.4" localSheetId="24">#REF!</definedName>
    <definedName name="Note2.4">#REF!</definedName>
    <definedName name="Note2.5" localSheetId="42">#REF!</definedName>
    <definedName name="Note2.5" localSheetId="48">#REF!</definedName>
    <definedName name="Note2.5" localSheetId="46">#REF!</definedName>
    <definedName name="Note2.5" localSheetId="37">#REF!</definedName>
    <definedName name="Note2.5" localSheetId="38">#REF!</definedName>
    <definedName name="Note2.5" localSheetId="39">#REF!</definedName>
    <definedName name="Note2.5" localSheetId="20">#REF!</definedName>
    <definedName name="Note2.5" localSheetId="22">#REF!</definedName>
    <definedName name="Note2.5" localSheetId="40">#REF!</definedName>
    <definedName name="Note2.5" localSheetId="36">#REF!</definedName>
    <definedName name="Note2.5" localSheetId="24">#REF!</definedName>
    <definedName name="Note2.5">#REF!</definedName>
    <definedName name="Note2.6" localSheetId="42">#REF!</definedName>
    <definedName name="Note2.6" localSheetId="48">#REF!</definedName>
    <definedName name="Note2.6" localSheetId="46">#REF!</definedName>
    <definedName name="Note2.6" localSheetId="37">#REF!</definedName>
    <definedName name="Note2.6" localSheetId="38">#REF!</definedName>
    <definedName name="Note2.6" localSheetId="39">#REF!</definedName>
    <definedName name="Note2.6" localSheetId="20">#REF!</definedName>
    <definedName name="Note2.6" localSheetId="22">#REF!</definedName>
    <definedName name="Note2.6" localSheetId="40">#REF!</definedName>
    <definedName name="Note2.6" localSheetId="36">#REF!</definedName>
    <definedName name="Note2.6" localSheetId="24">#REF!</definedName>
    <definedName name="Note2.6">#REF!</definedName>
    <definedName name="Note2.7" localSheetId="42">#REF!</definedName>
    <definedName name="Note2.7" localSheetId="48">#REF!</definedName>
    <definedName name="Note2.7" localSheetId="46">#REF!</definedName>
    <definedName name="Note2.7" localSheetId="37">#REF!</definedName>
    <definedName name="Note2.7" localSheetId="38">#REF!</definedName>
    <definedName name="Note2.7" localSheetId="39">#REF!</definedName>
    <definedName name="Note2.7" localSheetId="20">#REF!</definedName>
    <definedName name="Note2.7" localSheetId="22">#REF!</definedName>
    <definedName name="Note2.7" localSheetId="40">#REF!</definedName>
    <definedName name="Note2.7" localSheetId="36">#REF!</definedName>
    <definedName name="Note2.7" localSheetId="24">#REF!</definedName>
    <definedName name="Note2.7">#REF!</definedName>
    <definedName name="Note2.8" localSheetId="42">#REF!</definedName>
    <definedName name="Note2.8" localSheetId="48">#REF!</definedName>
    <definedName name="Note2.8" localSheetId="46">#REF!</definedName>
    <definedName name="Note2.8" localSheetId="37">#REF!</definedName>
    <definedName name="Note2.8" localSheetId="38">#REF!</definedName>
    <definedName name="Note2.8" localSheetId="39">#REF!</definedName>
    <definedName name="Note2.8" localSheetId="20">#REF!</definedName>
    <definedName name="Note2.8" localSheetId="22">#REF!</definedName>
    <definedName name="Note2.8" localSheetId="40">#REF!</definedName>
    <definedName name="Note2.8" localSheetId="36">#REF!</definedName>
    <definedName name="Note2.8" localSheetId="24">#REF!</definedName>
    <definedName name="Note2.8">#REF!</definedName>
    <definedName name="Note2.9" localSheetId="42">#REF!</definedName>
    <definedName name="Note2.9" localSheetId="48">#REF!</definedName>
    <definedName name="Note2.9" localSheetId="46">#REF!</definedName>
    <definedName name="Note2.9" localSheetId="37">#REF!</definedName>
    <definedName name="Note2.9" localSheetId="38">#REF!</definedName>
    <definedName name="Note2.9" localSheetId="39">#REF!</definedName>
    <definedName name="Note2.9" localSheetId="20">#REF!</definedName>
    <definedName name="Note2.9" localSheetId="22">#REF!</definedName>
    <definedName name="Note2.9" localSheetId="40">#REF!</definedName>
    <definedName name="Note2.9" localSheetId="36">#REF!</definedName>
    <definedName name="Note2.9" localSheetId="24">#REF!</definedName>
    <definedName name="Note2.9">#REF!</definedName>
    <definedName name="Note20" localSheetId="42">#REF!</definedName>
    <definedName name="Note20" localSheetId="48">#REF!</definedName>
    <definedName name="Note20" localSheetId="46">#REF!</definedName>
    <definedName name="Note20" localSheetId="37">#REF!</definedName>
    <definedName name="Note20" localSheetId="38">#REF!</definedName>
    <definedName name="Note20" localSheetId="39">#REF!</definedName>
    <definedName name="Note20" localSheetId="20">#REF!</definedName>
    <definedName name="Note20" localSheetId="22">#REF!</definedName>
    <definedName name="Note20" localSheetId="40">#REF!</definedName>
    <definedName name="Note20" localSheetId="36">#REF!</definedName>
    <definedName name="Note20" localSheetId="24">#REF!</definedName>
    <definedName name="Note20">#REF!</definedName>
    <definedName name="Note21" localSheetId="42">#REF!</definedName>
    <definedName name="Note21" localSheetId="48">#REF!</definedName>
    <definedName name="Note21" localSheetId="46">#REF!</definedName>
    <definedName name="Note21" localSheetId="37">#REF!</definedName>
    <definedName name="Note21" localSheetId="38">#REF!</definedName>
    <definedName name="Note21" localSheetId="39">#REF!</definedName>
    <definedName name="Note21" localSheetId="20">#REF!</definedName>
    <definedName name="Note21" localSheetId="22">#REF!</definedName>
    <definedName name="Note21" localSheetId="40">#REF!</definedName>
    <definedName name="Note21" localSheetId="36">#REF!</definedName>
    <definedName name="Note21" localSheetId="24">#REF!</definedName>
    <definedName name="Note21">#REF!</definedName>
    <definedName name="Note22" localSheetId="42">#REF!</definedName>
    <definedName name="Note22" localSheetId="48">#REF!</definedName>
    <definedName name="Note22" localSheetId="46">#REF!</definedName>
    <definedName name="Note22" localSheetId="37">#REF!</definedName>
    <definedName name="Note22" localSheetId="38">#REF!</definedName>
    <definedName name="Note22" localSheetId="39">#REF!</definedName>
    <definedName name="Note22" localSheetId="20">#REF!</definedName>
    <definedName name="Note22" localSheetId="22">#REF!</definedName>
    <definedName name="Note22" localSheetId="40">#REF!</definedName>
    <definedName name="Note22" localSheetId="36">#REF!</definedName>
    <definedName name="Note22" localSheetId="24">#REF!</definedName>
    <definedName name="Note22">#REF!</definedName>
    <definedName name="Note23" localSheetId="42">#REF!</definedName>
    <definedName name="Note23" localSheetId="48">#REF!</definedName>
    <definedName name="Note23" localSheetId="46">#REF!</definedName>
    <definedName name="Note23" localSheetId="37">#REF!</definedName>
    <definedName name="Note23" localSheetId="38">#REF!</definedName>
    <definedName name="Note23" localSheetId="39">#REF!</definedName>
    <definedName name="Note23" localSheetId="20">#REF!</definedName>
    <definedName name="Note23" localSheetId="22">#REF!</definedName>
    <definedName name="Note23" localSheetId="40">#REF!</definedName>
    <definedName name="Note23" localSheetId="36">#REF!</definedName>
    <definedName name="Note23" localSheetId="24">#REF!</definedName>
    <definedName name="Note23">#REF!</definedName>
    <definedName name="Note3" localSheetId="42">#REF!</definedName>
    <definedName name="Note3" localSheetId="48">#REF!</definedName>
    <definedName name="Note3" localSheetId="46">#REF!</definedName>
    <definedName name="Note3" localSheetId="37">#REF!</definedName>
    <definedName name="Note3" localSheetId="38">#REF!</definedName>
    <definedName name="Note3" localSheetId="39">#REF!</definedName>
    <definedName name="Note3" localSheetId="20">#REF!</definedName>
    <definedName name="Note3" localSheetId="22">#REF!</definedName>
    <definedName name="Note3" localSheetId="40">#REF!</definedName>
    <definedName name="Note3" localSheetId="36">#REF!</definedName>
    <definedName name="Note3" localSheetId="24">#REF!</definedName>
    <definedName name="Note3">#REF!</definedName>
    <definedName name="Note4" localSheetId="42">#REF!</definedName>
    <definedName name="Note4" localSheetId="48">#REF!</definedName>
    <definedName name="Note4" localSheetId="46">#REF!</definedName>
    <definedName name="Note4" localSheetId="37">#REF!</definedName>
    <definedName name="Note4" localSheetId="38">#REF!</definedName>
    <definedName name="Note4" localSheetId="39">#REF!</definedName>
    <definedName name="Note4" localSheetId="20">#REF!</definedName>
    <definedName name="Note4" localSheetId="22">#REF!</definedName>
    <definedName name="Note4" localSheetId="40">#REF!</definedName>
    <definedName name="Note4" localSheetId="36">#REF!</definedName>
    <definedName name="Note4" localSheetId="24">#REF!</definedName>
    <definedName name="Note4">#REF!</definedName>
    <definedName name="Note5" localSheetId="42">#REF!</definedName>
    <definedName name="NOTE5" localSheetId="48">#REF!</definedName>
    <definedName name="NOTE5" localSheetId="47">#REF!</definedName>
    <definedName name="NOTE5" localSheetId="46">#REF!</definedName>
    <definedName name="NOTE5" localSheetId="43">#REF!</definedName>
    <definedName name="NOTE5" localSheetId="37">#REF!</definedName>
    <definedName name="NOTE5" localSheetId="38">#REF!</definedName>
    <definedName name="NOTE5" localSheetId="39">#REF!</definedName>
    <definedName name="Note5" localSheetId="20">#REF!</definedName>
    <definedName name="Note5" localSheetId="22">#REF!</definedName>
    <definedName name="Note5" localSheetId="40">#REF!</definedName>
    <definedName name="Note5" localSheetId="36">#REF!</definedName>
    <definedName name="Note5" localSheetId="24">#REF!</definedName>
    <definedName name="Note5">#REF!</definedName>
    <definedName name="Note55" localSheetId="42">'[142]BS-OVS'!#REF!</definedName>
    <definedName name="Note55" localSheetId="48">'[143]BS-OVS'!#REF!</definedName>
    <definedName name="Note55" localSheetId="46">'[142]BS-OVS'!#REF!</definedName>
    <definedName name="Note55" localSheetId="43">'[143]BS-OVS'!#REF!</definedName>
    <definedName name="Note55" localSheetId="37">'[143]BS-OVS'!#REF!</definedName>
    <definedName name="Note55" localSheetId="38">'[143]BS-OVS'!#REF!</definedName>
    <definedName name="Note55" localSheetId="39">'[143]BS-OVS'!#REF!</definedName>
    <definedName name="Note55" localSheetId="22">'[142]BS-OVS'!#REF!</definedName>
    <definedName name="Note55" localSheetId="40">'[142]BS-OVS'!#REF!</definedName>
    <definedName name="Note55" localSheetId="36">'[142]BS-OVS'!#REF!</definedName>
    <definedName name="Note55">'[142]BS-OVS'!#REF!</definedName>
    <definedName name="Note58" localSheetId="42">'[144]BS-OVS'!#REF!</definedName>
    <definedName name="Note58" localSheetId="48">'[144]BS-OVS'!#REF!</definedName>
    <definedName name="Note58" localSheetId="47">'[144]BS-OVS'!#REF!</definedName>
    <definedName name="Note58" localSheetId="46">'[144]BS-OVS'!#REF!</definedName>
    <definedName name="Note58" localSheetId="43">'[144]BS-OVS'!#REF!</definedName>
    <definedName name="Note58" localSheetId="37">'[144]BS-OVS'!#REF!</definedName>
    <definedName name="Note58" localSheetId="38">'[144]BS-OVS'!#REF!</definedName>
    <definedName name="Note58" localSheetId="39">'[144]BS-OVS'!#REF!</definedName>
    <definedName name="Note58" localSheetId="22">'[144]BS-OVS'!#REF!</definedName>
    <definedName name="Note58" localSheetId="40">'[144]BS-OVS'!#REF!</definedName>
    <definedName name="Note58" localSheetId="36">'[144]BS-OVS'!#REF!</definedName>
    <definedName name="Note58">'[144]BS-OVS'!#REF!</definedName>
    <definedName name="Note6" localSheetId="42">#REF!</definedName>
    <definedName name="Note6" localSheetId="48">#REF!</definedName>
    <definedName name="Note6" localSheetId="46">#REF!</definedName>
    <definedName name="Note6" localSheetId="37">#REF!</definedName>
    <definedName name="Note6" localSheetId="38">#REF!</definedName>
    <definedName name="Note6" localSheetId="39">#REF!</definedName>
    <definedName name="Note6" localSheetId="20">#REF!</definedName>
    <definedName name="Note6" localSheetId="22">#REF!</definedName>
    <definedName name="Note6" localSheetId="40">#REF!</definedName>
    <definedName name="Note6" localSheetId="36">#REF!</definedName>
    <definedName name="Note6" localSheetId="24">#REF!</definedName>
    <definedName name="Note6">#REF!</definedName>
    <definedName name="Note7" localSheetId="42">#REF!</definedName>
    <definedName name="Note7" localSheetId="48">#REF!</definedName>
    <definedName name="Note7" localSheetId="46">#REF!</definedName>
    <definedName name="Note7" localSheetId="37">#REF!</definedName>
    <definedName name="Note7" localSheetId="38">#REF!</definedName>
    <definedName name="Note7" localSheetId="39">#REF!</definedName>
    <definedName name="Note7" localSheetId="20">#REF!</definedName>
    <definedName name="Note7" localSheetId="22">#REF!</definedName>
    <definedName name="Note7" localSheetId="40">#REF!</definedName>
    <definedName name="Note7" localSheetId="36">#REF!</definedName>
    <definedName name="Note7" localSheetId="24">#REF!</definedName>
    <definedName name="Note7">#REF!</definedName>
    <definedName name="Note8" localSheetId="42">#REF!</definedName>
    <definedName name="Note8" localSheetId="48">#REF!</definedName>
    <definedName name="Note8" localSheetId="46">#REF!</definedName>
    <definedName name="Note8" localSheetId="37">#REF!</definedName>
    <definedName name="Note8" localSheetId="38">#REF!</definedName>
    <definedName name="Note8" localSheetId="39">#REF!</definedName>
    <definedName name="Note8" localSheetId="20">#REF!</definedName>
    <definedName name="Note8" localSheetId="22">#REF!</definedName>
    <definedName name="Note8" localSheetId="40">#REF!</definedName>
    <definedName name="Note8" localSheetId="36">#REF!</definedName>
    <definedName name="Note8" localSheetId="24">#REF!</definedName>
    <definedName name="Note8">#REF!</definedName>
    <definedName name="Note9" localSheetId="42">#REF!</definedName>
    <definedName name="Note9" localSheetId="48">#REF!</definedName>
    <definedName name="Note9" localSheetId="46">#REF!</definedName>
    <definedName name="Note9" localSheetId="37">#REF!</definedName>
    <definedName name="Note9" localSheetId="38">#REF!</definedName>
    <definedName name="Note9" localSheetId="39">#REF!</definedName>
    <definedName name="Note9" localSheetId="20">#REF!</definedName>
    <definedName name="Note9" localSheetId="22">#REF!</definedName>
    <definedName name="Note9" localSheetId="40">#REF!</definedName>
    <definedName name="Note9" localSheetId="36">#REF!</definedName>
    <definedName name="Note9" localSheetId="24">#REF!</definedName>
    <definedName name="Note9">#REF!</definedName>
    <definedName name="NOTES" localSheetId="42">#REF!</definedName>
    <definedName name="NOTES" localSheetId="48">#REF!</definedName>
    <definedName name="NOTES" localSheetId="46">#REF!</definedName>
    <definedName name="NOTES" localSheetId="37">#REF!</definedName>
    <definedName name="NOTES" localSheetId="38">#REF!</definedName>
    <definedName name="NOTES" localSheetId="39">#REF!</definedName>
    <definedName name="NOTES" localSheetId="20">#REF!</definedName>
    <definedName name="NOTES" localSheetId="22">#REF!</definedName>
    <definedName name="NOTES" localSheetId="40">#REF!</definedName>
    <definedName name="NOTES" localSheetId="36">#REF!</definedName>
    <definedName name="NOTES" localSheetId="24">#REF!</definedName>
    <definedName name="NOTES">#REF!</definedName>
    <definedName name="nour">'[91]N-OUR'!$B$2:$G$1249</definedName>
    <definedName name="npl" localSheetId="42">#REF!</definedName>
    <definedName name="npl" localSheetId="48">#REF!</definedName>
    <definedName name="npl" localSheetId="47">#REF!</definedName>
    <definedName name="npl" localSheetId="46">#REF!</definedName>
    <definedName name="npl" localSheetId="43">#REF!</definedName>
    <definedName name="npl" localSheetId="37">#REF!</definedName>
    <definedName name="npl" localSheetId="38">#REF!</definedName>
    <definedName name="npl" localSheetId="39">#REF!</definedName>
    <definedName name="npl" localSheetId="20">#REF!</definedName>
    <definedName name="npl" localSheetId="22">#REF!</definedName>
    <definedName name="npl" localSheetId="40">#REF!</definedName>
    <definedName name="npl" localSheetId="36">#REF!</definedName>
    <definedName name="npl" localSheetId="24">#REF!</definedName>
    <definedName name="npl">#REF!</definedName>
    <definedName name="nplsum" localSheetId="42">#REF!</definedName>
    <definedName name="nplsum" localSheetId="48">#REF!</definedName>
    <definedName name="nplsum" localSheetId="47">#REF!</definedName>
    <definedName name="nplsum" localSheetId="46">#REF!</definedName>
    <definedName name="nplsum" localSheetId="43">#REF!</definedName>
    <definedName name="nplsum" localSheetId="37">#REF!</definedName>
    <definedName name="nplsum" localSheetId="38">#REF!</definedName>
    <definedName name="nplsum" localSheetId="39">#REF!</definedName>
    <definedName name="nplsum" localSheetId="20">#REF!</definedName>
    <definedName name="nplsum" localSheetId="22">#REF!</definedName>
    <definedName name="nplsum" localSheetId="40">#REF!</definedName>
    <definedName name="nplsum" localSheetId="36">#REF!</definedName>
    <definedName name="nplsum" localSheetId="24">#REF!</definedName>
    <definedName name="nplsum">#REF!</definedName>
    <definedName name="NR">'[145]Updated  Rates'!$B$12:$H$717</definedName>
    <definedName name="Num_Pmt_Per_Year" localSheetId="42">#REF!</definedName>
    <definedName name="Num_Pmt_Per_Year" localSheetId="48">#REF!</definedName>
    <definedName name="Num_Pmt_Per_Year" localSheetId="46">#REF!</definedName>
    <definedName name="Num_Pmt_Per_Year" localSheetId="37">#REF!</definedName>
    <definedName name="Num_Pmt_Per_Year" localSheetId="38">#REF!</definedName>
    <definedName name="Num_Pmt_Per_Year" localSheetId="39">#REF!</definedName>
    <definedName name="Num_Pmt_Per_Year" localSheetId="20">#REF!</definedName>
    <definedName name="Num_Pmt_Per_Year" localSheetId="22">#REF!</definedName>
    <definedName name="Num_Pmt_Per_Year" localSheetId="40">#REF!</definedName>
    <definedName name="Num_Pmt_Per_Year" localSheetId="36">#REF!</definedName>
    <definedName name="Num_Pmt_Per_Year" localSheetId="24">#REF!</definedName>
    <definedName name="Num_Pmt_Per_Year">#REF!</definedName>
    <definedName name="Number_of_Payments" localSheetId="42">MATCH(0.01,'12'!End_Bal,-1)+1</definedName>
    <definedName name="Number_of_Payments" localSheetId="48">MATCH(0.01,'13'!End_Bal,-1)+1</definedName>
    <definedName name="Number_of_Payments" localSheetId="46">MATCH(0.01,'13   (2)'!End_Bal,-1)+1</definedName>
    <definedName name="Number_of_Payments" localSheetId="37">MATCH(0.01,'16'!End_Bal,-1)+1</definedName>
    <definedName name="Number_of_Payments" localSheetId="38">MATCH(0.01,'16(1)'!End_Bal,-1)+1</definedName>
    <definedName name="Number_of_Payments" localSheetId="39">MATCH(0.01,'16(2)'!End_Bal,-1)+1</definedName>
    <definedName name="Number_of_Payments" localSheetId="20">MATCH(0.01,'5.2'!End_Bal,-1)+1</definedName>
    <definedName name="Number_of_Payments" localSheetId="22">MATCH(0.01,'5.3'!End_Bal,-1)+1</definedName>
    <definedName name="Number_of_Payments" localSheetId="40">MATCH(0.01,'5.4'!End_Bal,-1)+1</definedName>
    <definedName name="Number_of_Payments" localSheetId="36">MATCH(0.01,'5.5'!End_Bal,-1)+1</definedName>
    <definedName name="Number_of_Payments" localSheetId="24">MATCH(0.01,'6.2-6.6 (2)'!End_Bal,-1)+1</definedName>
    <definedName name="Number_of_Payments">MATCH(0.01,End_Bal,-1)+1</definedName>
    <definedName name="Number_of_Selections">[146]CMA_Calculations!$F$122</definedName>
    <definedName name="NumofGrpAccts" localSheetId="57" hidden="1">58</definedName>
    <definedName name="O" localSheetId="42">#REF!</definedName>
    <definedName name="O" localSheetId="48">#REF!</definedName>
    <definedName name="O" localSheetId="47">#REF!</definedName>
    <definedName name="O" localSheetId="46">#REF!</definedName>
    <definedName name="O" localSheetId="43">#REF!</definedName>
    <definedName name="O" localSheetId="37">#REF!</definedName>
    <definedName name="O" localSheetId="38">#REF!</definedName>
    <definedName name="O" localSheetId="39">#REF!</definedName>
    <definedName name="O" localSheetId="20">#REF!</definedName>
    <definedName name="O" localSheetId="22">#REF!</definedName>
    <definedName name="O" localSheetId="40">#REF!</definedName>
    <definedName name="O" localSheetId="36">#REF!</definedName>
    <definedName name="O" localSheetId="24">#REF!</definedName>
    <definedName name="O">#REF!</definedName>
    <definedName name="OFF_BS">[88]Lookups!$C$16:$C$18</definedName>
    <definedName name="OI" localSheetId="42">'[147]F-B'!#REF!</definedName>
    <definedName name="OI" localSheetId="48">'[147]F-B'!#REF!</definedName>
    <definedName name="OI" localSheetId="46">'[147]F-B'!#REF!</definedName>
    <definedName name="OI" localSheetId="43">'[147]F-B'!#REF!</definedName>
    <definedName name="OI" localSheetId="37">'[147]F-B'!#REF!</definedName>
    <definedName name="OI" localSheetId="38">'[147]F-B'!#REF!</definedName>
    <definedName name="OI" localSheetId="39">'[147]F-B'!#REF!</definedName>
    <definedName name="OI" localSheetId="22">'[147]F-B'!#REF!</definedName>
    <definedName name="OI" localSheetId="40">'[147]F-B'!#REF!</definedName>
    <definedName name="OI" localSheetId="36">'[147]F-B'!#REF!</definedName>
    <definedName name="OI">'[147]F-B'!#REF!</definedName>
    <definedName name="oiwripjgfpieajipapjiga">'[18]I-BR'!$B$1:$B$65536</definedName>
    <definedName name="ok" localSheetId="42" hidden="1">#REF!</definedName>
    <definedName name="ok" localSheetId="48" hidden="1">#REF!</definedName>
    <definedName name="ok" localSheetId="47" hidden="1">#REF!</definedName>
    <definedName name="ok" localSheetId="46" hidden="1">#REF!</definedName>
    <definedName name="ok" localSheetId="43" hidden="1">#REF!</definedName>
    <definedName name="ok" localSheetId="37" hidden="1">#REF!</definedName>
    <definedName name="ok" localSheetId="38" hidden="1">#REF!</definedName>
    <definedName name="ok" localSheetId="39" hidden="1">#REF!</definedName>
    <definedName name="ok" localSheetId="20" hidden="1">#REF!</definedName>
    <definedName name="ok" localSheetId="22" hidden="1">#REF!</definedName>
    <definedName name="ok" localSheetId="40" hidden="1">#REF!</definedName>
    <definedName name="ok" localSheetId="36" hidden="1">#REF!</definedName>
    <definedName name="ok" localSheetId="24" hidden="1">#REF!</definedName>
    <definedName name="ok" hidden="1">#REF!</definedName>
    <definedName name="olk" localSheetId="42">#REF!</definedName>
    <definedName name="olk" localSheetId="48">#REF!</definedName>
    <definedName name="olk" localSheetId="46">#REF!</definedName>
    <definedName name="olk" localSheetId="43">#REF!</definedName>
    <definedName name="olk" localSheetId="37">#REF!</definedName>
    <definedName name="olk" localSheetId="38">#REF!</definedName>
    <definedName name="olk" localSheetId="39">#REF!</definedName>
    <definedName name="olk" localSheetId="22">#REF!</definedName>
    <definedName name="olk" localSheetId="40">#REF!</definedName>
    <definedName name="olk" localSheetId="36">#REF!</definedName>
    <definedName name="olk">#REF!</definedName>
    <definedName name="ON_BS">[88]Lookups!$C$11:$C$13</definedName>
    <definedName name="ON_BS1">[148]Lookups!$C$11:$C$13</definedName>
    <definedName name="onplusoff">[149]FX!$A$39:$D$59</definedName>
    <definedName name="OP" localSheetId="42">#REF!</definedName>
    <definedName name="OP" localSheetId="48">#REF!</definedName>
    <definedName name="OP" localSheetId="46">#REF!</definedName>
    <definedName name="OP" localSheetId="43">#REF!</definedName>
    <definedName name="OP" localSheetId="37">#REF!</definedName>
    <definedName name="OP" localSheetId="38">#REF!</definedName>
    <definedName name="OP" localSheetId="39">#REF!</definedName>
    <definedName name="OP" localSheetId="22">#REF!</definedName>
    <definedName name="OP" localSheetId="40">#REF!</definedName>
    <definedName name="OP" localSheetId="36">#REF!</definedName>
    <definedName name="OP">#REF!</definedName>
    <definedName name="OPDC" localSheetId="42">#REF!</definedName>
    <definedName name="OPDC" localSheetId="48">#REF!</definedName>
    <definedName name="OPDC" localSheetId="46">#REF!</definedName>
    <definedName name="OPDC" localSheetId="43">#REF!</definedName>
    <definedName name="OPDC" localSheetId="37">#REF!</definedName>
    <definedName name="OPDC" localSheetId="38">#REF!</definedName>
    <definedName name="OPDC" localSheetId="39">#REF!</definedName>
    <definedName name="OPDC" localSheetId="22">#REF!</definedName>
    <definedName name="OPDC" localSheetId="40">#REF!</definedName>
    <definedName name="OPDC" localSheetId="36">#REF!</definedName>
    <definedName name="OPDC">#REF!</definedName>
    <definedName name="Opening" localSheetId="42">#REF!</definedName>
    <definedName name="Opening" localSheetId="48">#REF!</definedName>
    <definedName name="Opening" localSheetId="46">#REF!</definedName>
    <definedName name="Opening" localSheetId="37">#REF!</definedName>
    <definedName name="Opening" localSheetId="38">#REF!</definedName>
    <definedName name="Opening" localSheetId="39">#REF!</definedName>
    <definedName name="Opening" localSheetId="20">#REF!</definedName>
    <definedName name="Opening" localSheetId="22">#REF!</definedName>
    <definedName name="Opening" localSheetId="40">#REF!</definedName>
    <definedName name="Opening" localSheetId="36">#REF!</definedName>
    <definedName name="Opening" localSheetId="24">#REF!</definedName>
    <definedName name="Opening">#REF!</definedName>
    <definedName name="operating" localSheetId="42">#REF!</definedName>
    <definedName name="operating" localSheetId="48">#REF!</definedName>
    <definedName name="operating" localSheetId="46">#REF!</definedName>
    <definedName name="operating" localSheetId="37">#REF!</definedName>
    <definedName name="operating" localSheetId="38">#REF!</definedName>
    <definedName name="operating" localSheetId="39">#REF!</definedName>
    <definedName name="operating" localSheetId="20">#REF!</definedName>
    <definedName name="operating" localSheetId="22">#REF!</definedName>
    <definedName name="operating" localSheetId="40">#REF!</definedName>
    <definedName name="operating" localSheetId="36">#REF!</definedName>
    <definedName name="operating" localSheetId="24">#REF!</definedName>
    <definedName name="operating">#REF!</definedName>
    <definedName name="os" localSheetId="42">#REF!</definedName>
    <definedName name="os" localSheetId="48">#REF!</definedName>
    <definedName name="os" localSheetId="46">#REF!</definedName>
    <definedName name="os" localSheetId="43">#REF!</definedName>
    <definedName name="os" localSheetId="37">#REF!</definedName>
    <definedName name="os" localSheetId="38">#REF!</definedName>
    <definedName name="os" localSheetId="39">#REF!</definedName>
    <definedName name="os" localSheetId="20">#REF!</definedName>
    <definedName name="os" localSheetId="22">#REF!</definedName>
    <definedName name="os" localSheetId="40">#REF!</definedName>
    <definedName name="os" localSheetId="36">#REF!</definedName>
    <definedName name="os" localSheetId="24">#REF!</definedName>
    <definedName name="os">#REF!</definedName>
    <definedName name="OSAL" localSheetId="42">#REF!</definedName>
    <definedName name="OSAL" localSheetId="48">#REF!</definedName>
    <definedName name="OSAL" localSheetId="47">#REF!</definedName>
    <definedName name="OSAL" localSheetId="46">#REF!</definedName>
    <definedName name="OSAL" localSheetId="43">#REF!</definedName>
    <definedName name="OSAL" localSheetId="37">#REF!</definedName>
    <definedName name="OSAL" localSheetId="38">#REF!</definedName>
    <definedName name="OSAL" localSheetId="39">#REF!</definedName>
    <definedName name="OSAL" localSheetId="20">#REF!</definedName>
    <definedName name="OSAL" localSheetId="22">#REF!</definedName>
    <definedName name="OSAL" localSheetId="40">#REF!</definedName>
    <definedName name="OSAL" localSheetId="36">#REF!</definedName>
    <definedName name="OSAL" localSheetId="24">#REF!</definedName>
    <definedName name="OSAL">#REF!</definedName>
    <definedName name="osbs" localSheetId="42">#REF!</definedName>
    <definedName name="osbs" localSheetId="48">#REF!</definedName>
    <definedName name="osbs" localSheetId="46">#REF!</definedName>
    <definedName name="osbs" localSheetId="43">#REF!</definedName>
    <definedName name="osbs" localSheetId="37">#REF!</definedName>
    <definedName name="osbs" localSheetId="38">#REF!</definedName>
    <definedName name="osbs" localSheetId="39">#REF!</definedName>
    <definedName name="osbs" localSheetId="20">#REF!</definedName>
    <definedName name="osbs" localSheetId="22">#REF!</definedName>
    <definedName name="osbs" localSheetId="40">#REF!</definedName>
    <definedName name="osbs" localSheetId="36">#REF!</definedName>
    <definedName name="osbs" localSheetId="24">#REF!</definedName>
    <definedName name="osbs">#REF!</definedName>
    <definedName name="OTH" localSheetId="42">#REF!</definedName>
    <definedName name="OTH" localSheetId="48">#REF!</definedName>
    <definedName name="OTH" localSheetId="46">#REF!</definedName>
    <definedName name="OTH" localSheetId="43">#REF!</definedName>
    <definedName name="OTH" localSheetId="37">#REF!</definedName>
    <definedName name="OTH" localSheetId="38">#REF!</definedName>
    <definedName name="OTH" localSheetId="39">#REF!</definedName>
    <definedName name="OTH" localSheetId="22">#REF!</definedName>
    <definedName name="OTH" localSheetId="40">#REF!</definedName>
    <definedName name="OTH" localSheetId="36">#REF!</definedName>
    <definedName name="OTH">#REF!</definedName>
    <definedName name="other" localSheetId="42">#REF!</definedName>
    <definedName name="other" localSheetId="48">#REF!</definedName>
    <definedName name="other" localSheetId="47">#REF!</definedName>
    <definedName name="other" localSheetId="46">#REF!</definedName>
    <definedName name="other" localSheetId="43">#REF!</definedName>
    <definedName name="other" localSheetId="37">#REF!</definedName>
    <definedName name="other" localSheetId="38">#REF!</definedName>
    <definedName name="other" localSheetId="39">#REF!</definedName>
    <definedName name="other" localSheetId="22">#REF!</definedName>
    <definedName name="other" localSheetId="40">#REF!</definedName>
    <definedName name="other" localSheetId="36">#REF!</definedName>
    <definedName name="other">#REF!</definedName>
    <definedName name="OThers" localSheetId="42">#REF!</definedName>
    <definedName name="OThers" localSheetId="48">#REF!</definedName>
    <definedName name="OThers" localSheetId="46">#REF!</definedName>
    <definedName name="OThers" localSheetId="43">#REF!</definedName>
    <definedName name="OThers" localSheetId="37">#REF!</definedName>
    <definedName name="OThers" localSheetId="38">#REF!</definedName>
    <definedName name="OThers" localSheetId="39">#REF!</definedName>
    <definedName name="OThers" localSheetId="22">#REF!</definedName>
    <definedName name="OThers" localSheetId="40">#REF!</definedName>
    <definedName name="OThers" localSheetId="36">#REF!</definedName>
    <definedName name="OThers">#REF!</definedName>
    <definedName name="OVER" localSheetId="42">#REF!</definedName>
    <definedName name="OVER" localSheetId="48">#REF!</definedName>
    <definedName name="OVER" localSheetId="47">#REF!</definedName>
    <definedName name="OVER" localSheetId="46">#REF!</definedName>
    <definedName name="OVER" localSheetId="43">#REF!</definedName>
    <definedName name="OVER" localSheetId="37">#REF!</definedName>
    <definedName name="OVER" localSheetId="38">#REF!</definedName>
    <definedName name="OVER" localSheetId="39">#REF!</definedName>
    <definedName name="OVER" localSheetId="20">#REF!</definedName>
    <definedName name="OVER" localSheetId="22">#REF!</definedName>
    <definedName name="OVER" localSheetId="40">#REF!</definedName>
    <definedName name="OVER" localSheetId="36">#REF!</definedName>
    <definedName name="OVER" localSheetId="24">#REF!</definedName>
    <definedName name="OVER">#REF!</definedName>
    <definedName name="P" localSheetId="42">#REF!</definedName>
    <definedName name="P" localSheetId="48">#REF!</definedName>
    <definedName name="P" localSheetId="47">#REF!</definedName>
    <definedName name="P" localSheetId="46">#REF!</definedName>
    <definedName name="P" localSheetId="43">#REF!</definedName>
    <definedName name="P" localSheetId="37">#REF!</definedName>
    <definedName name="P" localSheetId="38">#REF!</definedName>
    <definedName name="P" localSheetId="39">#REF!</definedName>
    <definedName name="P" localSheetId="20">#REF!</definedName>
    <definedName name="P" localSheetId="22">#REF!</definedName>
    <definedName name="P" localSheetId="40">#REF!</definedName>
    <definedName name="P" localSheetId="36">#REF!</definedName>
    <definedName name="P" localSheetId="24">#REF!</definedName>
    <definedName name="P">#REF!</definedName>
    <definedName name="P___L____ASADA" localSheetId="42">#REF!</definedName>
    <definedName name="P___L____ASADA" localSheetId="48">#REF!</definedName>
    <definedName name="P___L____ASADA" localSheetId="47">#REF!</definedName>
    <definedName name="P___L____ASADA" localSheetId="46">#REF!</definedName>
    <definedName name="P___L____ASADA" localSheetId="43">#REF!</definedName>
    <definedName name="P___L____ASADA" localSheetId="37">#REF!</definedName>
    <definedName name="P___L____ASADA" localSheetId="38">#REF!</definedName>
    <definedName name="P___L____ASADA" localSheetId="39">#REF!</definedName>
    <definedName name="P___L____ASADA" localSheetId="22">#REF!</definedName>
    <definedName name="P___L____ASADA" localSheetId="40">#REF!</definedName>
    <definedName name="P___L____ASADA" localSheetId="36">#REF!</definedName>
    <definedName name="P___L____ASADA">#REF!</definedName>
    <definedName name="P___L____FUJI" localSheetId="42">#REF!</definedName>
    <definedName name="P___L____FUJI" localSheetId="48">#REF!</definedName>
    <definedName name="P___L____FUJI" localSheetId="47">#REF!</definedName>
    <definedName name="P___L____FUJI" localSheetId="46">#REF!</definedName>
    <definedName name="P___L____FUJI" localSheetId="43">#REF!</definedName>
    <definedName name="P___L____FUJI" localSheetId="37">#REF!</definedName>
    <definedName name="P___L____FUJI" localSheetId="38">#REF!</definedName>
    <definedName name="P___L____FUJI" localSheetId="39">#REF!</definedName>
    <definedName name="P___L____FUJI" localSheetId="22">#REF!</definedName>
    <definedName name="P___L____FUJI" localSheetId="40">#REF!</definedName>
    <definedName name="P___L____FUJI" localSheetId="36">#REF!</definedName>
    <definedName name="P___L____FUJI">#REF!</definedName>
    <definedName name="P_L____MIS" localSheetId="42">#REF!</definedName>
    <definedName name="P_L____MIS" localSheetId="48">#REF!</definedName>
    <definedName name="P_L____MIS" localSheetId="47">#REF!</definedName>
    <definedName name="P_L____MIS" localSheetId="46">#REF!</definedName>
    <definedName name="P_L____MIS" localSheetId="43">#REF!</definedName>
    <definedName name="P_L____MIS" localSheetId="37">#REF!</definedName>
    <definedName name="P_L____MIS" localSheetId="38">#REF!</definedName>
    <definedName name="P_L____MIS" localSheetId="39">#REF!</definedName>
    <definedName name="P_L____MIS" localSheetId="22">#REF!</definedName>
    <definedName name="P_L____MIS" localSheetId="40">#REF!</definedName>
    <definedName name="P_L____MIS" localSheetId="36">#REF!</definedName>
    <definedName name="P_L____MIS">#REF!</definedName>
    <definedName name="P_L___50__BASIS" localSheetId="42">#REF!</definedName>
    <definedName name="P_L___50__BASIS" localSheetId="48">#REF!</definedName>
    <definedName name="P_L___50__BASIS" localSheetId="47">#REF!</definedName>
    <definedName name="P_L___50__BASIS" localSheetId="46">#REF!</definedName>
    <definedName name="P_L___50__BASIS" localSheetId="43">#REF!</definedName>
    <definedName name="P_L___50__BASIS" localSheetId="37">#REF!</definedName>
    <definedName name="P_L___50__BASIS" localSheetId="38">#REF!</definedName>
    <definedName name="P_L___50__BASIS" localSheetId="39">#REF!</definedName>
    <definedName name="P_L___50__BASIS" localSheetId="22">#REF!</definedName>
    <definedName name="P_L___50__BASIS" localSheetId="40">#REF!</definedName>
    <definedName name="P_L___50__BASIS" localSheetId="36">#REF!</definedName>
    <definedName name="P_L___50__BASIS">#REF!</definedName>
    <definedName name="P_L___TURNOVER" localSheetId="42">#REF!</definedName>
    <definedName name="P_L___TURNOVER" localSheetId="48">#REF!</definedName>
    <definedName name="P_L___TURNOVER" localSheetId="47">#REF!</definedName>
    <definedName name="P_L___TURNOVER" localSheetId="46">#REF!</definedName>
    <definedName name="P_L___TURNOVER" localSheetId="43">#REF!</definedName>
    <definedName name="P_L___TURNOVER" localSheetId="37">#REF!</definedName>
    <definedName name="P_L___TURNOVER" localSheetId="38">#REF!</definedName>
    <definedName name="P_L___TURNOVER" localSheetId="39">#REF!</definedName>
    <definedName name="P_L___TURNOVER" localSheetId="22">#REF!</definedName>
    <definedName name="P_L___TURNOVER" localSheetId="40">#REF!</definedName>
    <definedName name="P_L___TURNOVER" localSheetId="36">#REF!</definedName>
    <definedName name="P_L___TURNOVER">#REF!</definedName>
    <definedName name="P_L___UNIT_SOLD" localSheetId="42">#REF!</definedName>
    <definedName name="P_L___UNIT_SOLD" localSheetId="48">#REF!</definedName>
    <definedName name="P_L___UNIT_SOLD" localSheetId="47">#REF!</definedName>
    <definedName name="P_L___UNIT_SOLD" localSheetId="46">#REF!</definedName>
    <definedName name="P_L___UNIT_SOLD" localSheetId="43">#REF!</definedName>
    <definedName name="P_L___UNIT_SOLD" localSheetId="37">#REF!</definedName>
    <definedName name="P_L___UNIT_SOLD" localSheetId="38">#REF!</definedName>
    <definedName name="P_L___UNIT_SOLD" localSheetId="39">#REF!</definedName>
    <definedName name="P_L___UNIT_SOLD" localSheetId="22">#REF!</definedName>
    <definedName name="P_L___UNIT_SOLD" localSheetId="40">#REF!</definedName>
    <definedName name="P_L___UNIT_SOLD" localSheetId="36">#REF!</definedName>
    <definedName name="P_L___UNIT_SOLD">#REF!</definedName>
    <definedName name="P_L_CRM" localSheetId="42">#REF!</definedName>
    <definedName name="P_L_CRM" localSheetId="48">#REF!</definedName>
    <definedName name="P_L_CRM" localSheetId="46">#REF!</definedName>
    <definedName name="P_L_CRM" localSheetId="44">#REF!</definedName>
    <definedName name="P_L_CRM" localSheetId="37">#REF!</definedName>
    <definedName name="P_L_CRM" localSheetId="38">#REF!</definedName>
    <definedName name="P_L_CRM" localSheetId="39">#REF!</definedName>
    <definedName name="P_L_CRM" localSheetId="35">#REF!</definedName>
    <definedName name="P_L_CRM" localSheetId="20">#REF!</definedName>
    <definedName name="P_L_CRM" localSheetId="22">#REF!</definedName>
    <definedName name="P_L_CRM" localSheetId="40">#REF!</definedName>
    <definedName name="P_L_CRM" localSheetId="36">#REF!</definedName>
    <definedName name="P_L_CRM" localSheetId="24">#REF!</definedName>
    <definedName name="P_L_CRM" localSheetId="7">#REF!</definedName>
    <definedName name="P_L_CRM" localSheetId="8">#REF!</definedName>
    <definedName name="P_L_CRM">#REF!</definedName>
    <definedName name="P_L_FINAL_ACCNT" localSheetId="42">#REF!</definedName>
    <definedName name="P_L_FINAL_ACCNT" localSheetId="48">#REF!</definedName>
    <definedName name="P_L_FINAL_ACCNT" localSheetId="47">#REF!</definedName>
    <definedName name="P_L_FINAL_ACCNT" localSheetId="46">#REF!</definedName>
    <definedName name="P_L_FINAL_ACCNT" localSheetId="43">#REF!</definedName>
    <definedName name="P_L_FINAL_ACCNT" localSheetId="37">#REF!</definedName>
    <definedName name="P_L_FINAL_ACCNT" localSheetId="38">#REF!</definedName>
    <definedName name="P_L_FINAL_ACCNT" localSheetId="39">#REF!</definedName>
    <definedName name="P_L_FINAL_ACCNT" localSheetId="22">#REF!</definedName>
    <definedName name="P_L_FINAL_ACCNT" localSheetId="40">#REF!</definedName>
    <definedName name="P_L_FINAL_ACCNT" localSheetId="36">#REF!</definedName>
    <definedName name="P_L_FINAL_ACCNT">#REF!</definedName>
    <definedName name="P_L_PIPE" localSheetId="42">#REF!</definedName>
    <definedName name="P_L_PIPE" localSheetId="48">#REF!</definedName>
    <definedName name="P_L_PIPE" localSheetId="46">#REF!</definedName>
    <definedName name="P_L_PIPE" localSheetId="44">#REF!</definedName>
    <definedName name="P_L_PIPE" localSheetId="37">#REF!</definedName>
    <definedName name="P_L_PIPE" localSheetId="38">#REF!</definedName>
    <definedName name="P_L_PIPE" localSheetId="39">#REF!</definedName>
    <definedName name="P_L_PIPE" localSheetId="35">#REF!</definedName>
    <definedName name="P_L_PIPE" localSheetId="20">#REF!</definedName>
    <definedName name="P_L_PIPE" localSheetId="22">#REF!</definedName>
    <definedName name="P_L_PIPE" localSheetId="40">#REF!</definedName>
    <definedName name="P_L_PIPE" localSheetId="36">#REF!</definedName>
    <definedName name="P_L_PIPE" localSheetId="24">#REF!</definedName>
    <definedName name="P_L_PIPE" localSheetId="7">#REF!</definedName>
    <definedName name="P_L_PIPE" localSheetId="8">#REF!</definedName>
    <definedName name="P_L_PIPE">#REF!</definedName>
    <definedName name="P_L_VARIANCE" localSheetId="42">#REF!</definedName>
    <definedName name="P_L_VARIANCE" localSheetId="48">#REF!</definedName>
    <definedName name="P_L_VARIANCE" localSheetId="47">#REF!</definedName>
    <definedName name="P_L_VARIANCE" localSheetId="46">#REF!</definedName>
    <definedName name="P_L_VARIANCE" localSheetId="43">#REF!</definedName>
    <definedName name="P_L_VARIANCE" localSheetId="37">#REF!</definedName>
    <definedName name="P_L_VARIANCE" localSheetId="38">#REF!</definedName>
    <definedName name="P_L_VARIANCE" localSheetId="39">#REF!</definedName>
    <definedName name="P_L_VARIANCE" localSheetId="22">#REF!</definedName>
    <definedName name="P_L_VARIANCE" localSheetId="40">#REF!</definedName>
    <definedName name="P_L_VARIANCE" localSheetId="36">#REF!</definedName>
    <definedName name="P_L_VARIANCE">#REF!</definedName>
    <definedName name="Pack" localSheetId="42">#REF!</definedName>
    <definedName name="Pack" localSheetId="48">#REF!</definedName>
    <definedName name="Pack" localSheetId="46">#REF!</definedName>
    <definedName name="Pack" localSheetId="37">#REF!</definedName>
    <definedName name="Pack" localSheetId="38">#REF!</definedName>
    <definedName name="Pack" localSheetId="39">#REF!</definedName>
    <definedName name="Pack" localSheetId="20">#REF!</definedName>
    <definedName name="Pack" localSheetId="22">#REF!</definedName>
    <definedName name="Pack" localSheetId="40">#REF!</definedName>
    <definedName name="Pack" localSheetId="36">#REF!</definedName>
    <definedName name="Pack" localSheetId="24">#REF!</definedName>
    <definedName name="Pack">#REF!</definedName>
    <definedName name="PAFA" localSheetId="42">#REF!</definedName>
    <definedName name="PAFA" localSheetId="48">#REF!</definedName>
    <definedName name="PAFA" localSheetId="46">#REF!</definedName>
    <definedName name="PAFA" localSheetId="43">#REF!</definedName>
    <definedName name="PAFA" localSheetId="37">#REF!</definedName>
    <definedName name="PAFA" localSheetId="38">#REF!</definedName>
    <definedName name="PAFA" localSheetId="39">#REF!</definedName>
    <definedName name="PAFA" localSheetId="22">#REF!</definedName>
    <definedName name="PAFA" localSheetId="40">#REF!</definedName>
    <definedName name="PAFA" localSheetId="36">#REF!</definedName>
    <definedName name="PAFA">#REF!</definedName>
    <definedName name="PAGE2" localSheetId="42">#REF!</definedName>
    <definedName name="PAGE2" localSheetId="48">#REF!</definedName>
    <definedName name="PAGE2" localSheetId="47">#REF!</definedName>
    <definedName name="PAGE2" localSheetId="46">#REF!</definedName>
    <definedName name="PAGE2" localSheetId="43">#REF!</definedName>
    <definedName name="PAGE2" localSheetId="37">#REF!</definedName>
    <definedName name="PAGE2" localSheetId="38">#REF!</definedName>
    <definedName name="PAGE2" localSheetId="39">#REF!</definedName>
    <definedName name="PAGE2" localSheetId="20">#REF!</definedName>
    <definedName name="PAGE2" localSheetId="22">#REF!</definedName>
    <definedName name="PAGE2" localSheetId="40">#REF!</definedName>
    <definedName name="PAGE2" localSheetId="36">#REF!</definedName>
    <definedName name="PAGE2" localSheetId="24">#REF!</definedName>
    <definedName name="PAGE2">#REF!</definedName>
    <definedName name="PartB" localSheetId="42">'[150]for Siddiqui Sahib A'!#REF!</definedName>
    <definedName name="PartB" localSheetId="48">'[150]for Siddiqui Sahib A'!#REF!</definedName>
    <definedName name="PartB" localSheetId="46">'[150]for Siddiqui Sahib A'!#REF!</definedName>
    <definedName name="PartB" localSheetId="37">'[150]for Siddiqui Sahib A'!#REF!</definedName>
    <definedName name="PartB" localSheetId="38">'[150]for Siddiqui Sahib A'!#REF!</definedName>
    <definedName name="PartB" localSheetId="39">'[150]for Siddiqui Sahib A'!#REF!</definedName>
    <definedName name="PartB" localSheetId="22">'[150]for Siddiqui Sahib A'!#REF!</definedName>
    <definedName name="PartB" localSheetId="40">'[150]for Siddiqui Sahib A'!#REF!</definedName>
    <definedName name="PartB" localSheetId="36">'[150]for Siddiqui Sahib A'!#REF!</definedName>
    <definedName name="PartB">'[150]for Siddiqui Sahib A'!#REF!</definedName>
    <definedName name="PARTY_RATINGS" localSheetId="42">#REF!</definedName>
    <definedName name="PARTY_RATINGS" localSheetId="48">#REF!</definedName>
    <definedName name="PARTY_RATINGS" localSheetId="46">#REF!</definedName>
    <definedName name="PARTY_RATINGS" localSheetId="37">#REF!</definedName>
    <definedName name="PARTY_RATINGS" localSheetId="38">#REF!</definedName>
    <definedName name="PARTY_RATINGS" localSheetId="39">#REF!</definedName>
    <definedName name="PARTY_RATINGS" localSheetId="20">#REF!</definedName>
    <definedName name="PARTY_RATINGS" localSheetId="22">#REF!</definedName>
    <definedName name="PARTY_RATINGS" localSheetId="40">#REF!</definedName>
    <definedName name="PARTY_RATINGS" localSheetId="36">#REF!</definedName>
    <definedName name="PARTY_RATINGS" localSheetId="24">#REF!</definedName>
    <definedName name="PARTY_RATINGS">#REF!</definedName>
    <definedName name="paste1" localSheetId="42">#REF!</definedName>
    <definedName name="paste1" localSheetId="48">#REF!</definedName>
    <definedName name="paste1" localSheetId="46">#REF!</definedName>
    <definedName name="paste1" localSheetId="37">#REF!</definedName>
    <definedName name="paste1" localSheetId="38">#REF!</definedName>
    <definedName name="paste1" localSheetId="39">#REF!</definedName>
    <definedName name="paste1" localSheetId="20">#REF!</definedName>
    <definedName name="paste1" localSheetId="22">#REF!</definedName>
    <definedName name="paste1" localSheetId="40">#REF!</definedName>
    <definedName name="paste1" localSheetId="36">#REF!</definedName>
    <definedName name="paste1" localSheetId="24">#REF!</definedName>
    <definedName name="paste1">#REF!</definedName>
    <definedName name="paste2" localSheetId="42">#REF!</definedName>
    <definedName name="paste2" localSheetId="48">#REF!</definedName>
    <definedName name="paste2" localSheetId="46">#REF!</definedName>
    <definedName name="paste2" localSheetId="37">#REF!</definedName>
    <definedName name="paste2" localSheetId="38">#REF!</definedName>
    <definedName name="paste2" localSheetId="39">#REF!</definedName>
    <definedName name="paste2" localSheetId="20">#REF!</definedName>
    <definedName name="paste2" localSheetId="22">#REF!</definedName>
    <definedName name="paste2" localSheetId="40">#REF!</definedName>
    <definedName name="paste2" localSheetId="36">#REF!</definedName>
    <definedName name="paste2" localSheetId="24">#REF!</definedName>
    <definedName name="paste2">#REF!</definedName>
    <definedName name="paste3" localSheetId="42">#REF!</definedName>
    <definedName name="paste3" localSheetId="48">#REF!</definedName>
    <definedName name="paste3" localSheetId="46">#REF!</definedName>
    <definedName name="paste3" localSheetId="37">#REF!</definedName>
    <definedName name="paste3" localSheetId="38">#REF!</definedName>
    <definedName name="paste3" localSheetId="39">#REF!</definedName>
    <definedName name="paste3" localSheetId="20">#REF!</definedName>
    <definedName name="paste3" localSheetId="22">#REF!</definedName>
    <definedName name="paste3" localSheetId="40">#REF!</definedName>
    <definedName name="paste3" localSheetId="36">#REF!</definedName>
    <definedName name="paste3" localSheetId="24">#REF!</definedName>
    <definedName name="paste3">#REF!</definedName>
    <definedName name="paste4" localSheetId="42">#REF!</definedName>
    <definedName name="paste4" localSheetId="48">#REF!</definedName>
    <definedName name="paste4" localSheetId="46">#REF!</definedName>
    <definedName name="paste4" localSheetId="37">#REF!</definedName>
    <definedName name="paste4" localSheetId="38">#REF!</definedName>
    <definedName name="paste4" localSheetId="39">#REF!</definedName>
    <definedName name="paste4" localSheetId="20">#REF!</definedName>
    <definedName name="paste4" localSheetId="22">#REF!</definedName>
    <definedName name="paste4" localSheetId="40">#REF!</definedName>
    <definedName name="paste4" localSheetId="36">#REF!</definedName>
    <definedName name="paste4" localSheetId="24">#REF!</definedName>
    <definedName name="paste4">#REF!</definedName>
    <definedName name="paste5" localSheetId="42">#REF!</definedName>
    <definedName name="paste5" localSheetId="48">#REF!</definedName>
    <definedName name="paste5" localSheetId="46">#REF!</definedName>
    <definedName name="paste5" localSheetId="37">#REF!</definedName>
    <definedName name="paste5" localSheetId="38">#REF!</definedName>
    <definedName name="paste5" localSheetId="39">#REF!</definedName>
    <definedName name="paste5" localSheetId="20">#REF!</definedName>
    <definedName name="paste5" localSheetId="22">#REF!</definedName>
    <definedName name="paste5" localSheetId="40">#REF!</definedName>
    <definedName name="paste5" localSheetId="36">#REF!</definedName>
    <definedName name="paste5" localSheetId="24">#REF!</definedName>
    <definedName name="paste5">#REF!</definedName>
    <definedName name="paste6" localSheetId="42">#REF!</definedName>
    <definedName name="paste6" localSheetId="48">#REF!</definedName>
    <definedName name="paste6" localSheetId="46">#REF!</definedName>
    <definedName name="paste6" localSheetId="37">#REF!</definedName>
    <definedName name="paste6" localSheetId="38">#REF!</definedName>
    <definedName name="paste6" localSheetId="39">#REF!</definedName>
    <definedName name="paste6" localSheetId="20">#REF!</definedName>
    <definedName name="paste6" localSheetId="22">#REF!</definedName>
    <definedName name="paste6" localSheetId="40">#REF!</definedName>
    <definedName name="paste6" localSheetId="36">#REF!</definedName>
    <definedName name="paste6" localSheetId="24">#REF!</definedName>
    <definedName name="paste6">#REF!</definedName>
    <definedName name="paste7" localSheetId="42">#REF!</definedName>
    <definedName name="paste7" localSheetId="48">#REF!</definedName>
    <definedName name="paste7" localSheetId="46">#REF!</definedName>
    <definedName name="paste7" localSheetId="37">#REF!</definedName>
    <definedName name="paste7" localSheetId="38">#REF!</definedName>
    <definedName name="paste7" localSheetId="39">#REF!</definedName>
    <definedName name="paste7" localSheetId="20">#REF!</definedName>
    <definedName name="paste7" localSheetId="22">#REF!</definedName>
    <definedName name="paste7" localSheetId="40">#REF!</definedName>
    <definedName name="paste7" localSheetId="36">#REF!</definedName>
    <definedName name="paste7" localSheetId="24">#REF!</definedName>
    <definedName name="paste7">#REF!</definedName>
    <definedName name="paste8" localSheetId="42">#REF!</definedName>
    <definedName name="paste8" localSheetId="48">#REF!</definedName>
    <definedName name="paste8" localSheetId="46">#REF!</definedName>
    <definedName name="paste8" localSheetId="37">#REF!</definedName>
    <definedName name="paste8" localSheetId="38">#REF!</definedName>
    <definedName name="paste8" localSheetId="39">#REF!</definedName>
    <definedName name="paste8" localSheetId="20">#REF!</definedName>
    <definedName name="paste8" localSheetId="22">#REF!</definedName>
    <definedName name="paste8" localSheetId="40">#REF!</definedName>
    <definedName name="paste8" localSheetId="36">#REF!</definedName>
    <definedName name="paste8" localSheetId="24">#REF!</definedName>
    <definedName name="paste8">#REF!</definedName>
    <definedName name="paste9" localSheetId="42">#REF!</definedName>
    <definedName name="paste9" localSheetId="48">#REF!</definedName>
    <definedName name="paste9" localSheetId="46">#REF!</definedName>
    <definedName name="paste9" localSheetId="37">#REF!</definedName>
    <definedName name="paste9" localSheetId="38">#REF!</definedName>
    <definedName name="paste9" localSheetId="39">#REF!</definedName>
    <definedName name="paste9" localSheetId="20">#REF!</definedName>
    <definedName name="paste9" localSheetId="22">#REF!</definedName>
    <definedName name="paste9" localSheetId="40">#REF!</definedName>
    <definedName name="paste9" localSheetId="36">#REF!</definedName>
    <definedName name="paste9" localSheetId="24">#REF!</definedName>
    <definedName name="paste9">#REF!</definedName>
    <definedName name="PAT" localSheetId="42">#REF!</definedName>
    <definedName name="PAT" localSheetId="48">#REF!</definedName>
    <definedName name="PAT" localSheetId="46">#REF!</definedName>
    <definedName name="PAT" localSheetId="43">#REF!</definedName>
    <definedName name="PAT" localSheetId="37">#REF!</definedName>
    <definedName name="PAT" localSheetId="38">#REF!</definedName>
    <definedName name="PAT" localSheetId="39">#REF!</definedName>
    <definedName name="PAT" localSheetId="22">#REF!</definedName>
    <definedName name="PAT" localSheetId="40">#REF!</definedName>
    <definedName name="PAT" localSheetId="36">#REF!</definedName>
    <definedName name="PAT">#REF!</definedName>
    <definedName name="PATS" localSheetId="42">#REF!</definedName>
    <definedName name="PATS" localSheetId="48">#REF!</definedName>
    <definedName name="PATS" localSheetId="46">#REF!</definedName>
    <definedName name="PATS" localSheetId="43">#REF!</definedName>
    <definedName name="PATS" localSheetId="37">#REF!</definedName>
    <definedName name="PATS" localSheetId="38">#REF!</definedName>
    <definedName name="PATS" localSheetId="39">#REF!</definedName>
    <definedName name="PATS" localSheetId="22">#REF!</definedName>
    <definedName name="PATS" localSheetId="40">#REF!</definedName>
    <definedName name="PATS" localSheetId="36">#REF!</definedName>
    <definedName name="PATS">#REF!</definedName>
    <definedName name="Pattern" localSheetId="42" hidden="1">{"'CALL MONEY'!$K$53"}</definedName>
    <definedName name="Pattern" localSheetId="48" hidden="1">{"'CALL MONEY'!$K$53"}</definedName>
    <definedName name="Pattern" localSheetId="43" hidden="1">{"'CALL MONEY'!$K$53"}</definedName>
    <definedName name="Pattern" localSheetId="37" hidden="1">{"'CALL MONEY'!$K$53"}</definedName>
    <definedName name="Pattern" localSheetId="38" hidden="1">{"'CALL MONEY'!$K$53"}</definedName>
    <definedName name="Pattern" localSheetId="39" hidden="1">{"'CALL MONEY'!$K$53"}</definedName>
    <definedName name="Pattern" localSheetId="22" hidden="1">{"'CALL MONEY'!$K$53"}</definedName>
    <definedName name="Pattern" localSheetId="40" hidden="1">{"'CALL MONEY'!$K$53"}</definedName>
    <definedName name="Pattern" localSheetId="36" hidden="1">{"'CALL MONEY'!$K$53"}</definedName>
    <definedName name="Pattern" hidden="1">{"'CALL MONEY'!$K$53"}</definedName>
    <definedName name="Pay_Date" localSheetId="42">#REF!</definedName>
    <definedName name="Pay_Date" localSheetId="48">#REF!</definedName>
    <definedName name="Pay_Date" localSheetId="46">#REF!</definedName>
    <definedName name="Pay_Date" localSheetId="37">#REF!</definedName>
    <definedName name="Pay_Date" localSheetId="38">#REF!</definedName>
    <definedName name="Pay_Date" localSheetId="39">#REF!</definedName>
    <definedName name="Pay_Date" localSheetId="20">#REF!</definedName>
    <definedName name="Pay_Date" localSheetId="22">#REF!</definedName>
    <definedName name="Pay_Date" localSheetId="40">#REF!</definedName>
    <definedName name="Pay_Date" localSheetId="36">#REF!</definedName>
    <definedName name="Pay_Date" localSheetId="24">#REF!</definedName>
    <definedName name="Pay_Date">#REF!</definedName>
    <definedName name="Pay_Num" localSheetId="42">#REF!</definedName>
    <definedName name="Pay_Num" localSheetId="48">#REF!</definedName>
    <definedName name="Pay_Num" localSheetId="46">#REF!</definedName>
    <definedName name="Pay_Num" localSheetId="37">#REF!</definedName>
    <definedName name="Pay_Num" localSheetId="38">#REF!</definedName>
    <definedName name="Pay_Num" localSheetId="39">#REF!</definedName>
    <definedName name="Pay_Num" localSheetId="20">#REF!</definedName>
    <definedName name="Pay_Num" localSheetId="22">#REF!</definedName>
    <definedName name="Pay_Num" localSheetId="40">#REF!</definedName>
    <definedName name="Pay_Num" localSheetId="36">#REF!</definedName>
    <definedName name="Pay_Num" localSheetId="24">#REF!</definedName>
    <definedName name="Pay_Num">#REF!</definedName>
    <definedName name="Payment_Date" localSheetId="42">DATE(YEAR('12'!Loan_Start),MONTH('12'!Loan_Start)+Payment_Number,DAY('12'!Loan_Start))</definedName>
    <definedName name="Payment_Date" localSheetId="48">DATE(YEAR('13'!Loan_Start),MONTH('13'!Loan_Start)+Payment_Number,DAY('13'!Loan_Start))</definedName>
    <definedName name="Payment_Date" localSheetId="46">DATE(YEAR('13   (2)'!Loan_Start),MONTH('13   (2)'!Loan_Start)+Payment_Number,DAY('13   (2)'!Loan_Start))</definedName>
    <definedName name="Payment_Date" localSheetId="37">DATE(YEAR('16'!Loan_Start),MONTH('16'!Loan_Start)+Payment_Number,DAY('16'!Loan_Start))</definedName>
    <definedName name="Payment_Date" localSheetId="38">DATE(YEAR('16(1)'!Loan_Start),MONTH('16(1)'!Loan_Start)+Payment_Number,DAY('16(1)'!Loan_Start))</definedName>
    <definedName name="Payment_Date" localSheetId="39">DATE(YEAR('16(2)'!Loan_Start),MONTH('16(2)'!Loan_Start)+Payment_Number,DAY('16(2)'!Loan_Start))</definedName>
    <definedName name="Payment_Date" localSheetId="20">DATE(YEAR('5.2'!Loan_Start),MONTH('5.2'!Loan_Start)+Payment_Number,DAY('5.2'!Loan_Start))</definedName>
    <definedName name="Payment_Date" localSheetId="22">DATE(YEAR('5.3'!Loan_Start),MONTH('5.3'!Loan_Start)+Payment_Number,DAY('5.3'!Loan_Start))</definedName>
    <definedName name="Payment_Date" localSheetId="40">DATE(YEAR('5.4'!Loan_Start),MONTH('5.4'!Loan_Start)+Payment_Number,DAY('5.4'!Loan_Start))</definedName>
    <definedName name="Payment_Date" localSheetId="36">DATE(YEAR('5.5'!Loan_Start),MONTH('5.5'!Loan_Start)+Payment_Number,DAY('5.5'!Loan_Start))</definedName>
    <definedName name="Payment_Date" localSheetId="24">DATE(YEAR('6.2-6.6 (2)'!Loan_Start),MONTH('6.2-6.6 (2)'!Loan_Start)+Payment_Number,DAY('6.2-6.6 (2)'!Loan_Start))</definedName>
    <definedName name="Payment_Date">DATE(YEAR(Loan_Start),MONTH(Loan_Start)+Payment_Number,DAY(Loan_Start))</definedName>
    <definedName name="PBEI" localSheetId="42">#REF!</definedName>
    <definedName name="PBEI" localSheetId="48">#REF!</definedName>
    <definedName name="PBEI" localSheetId="46">#REF!</definedName>
    <definedName name="PBEI" localSheetId="43">#REF!</definedName>
    <definedName name="PBEI" localSheetId="37">#REF!</definedName>
    <definedName name="PBEI" localSheetId="38">#REF!</definedName>
    <definedName name="PBEI" localSheetId="39">#REF!</definedName>
    <definedName name="PBEI" localSheetId="22">#REF!</definedName>
    <definedName name="PBEI" localSheetId="40">#REF!</definedName>
    <definedName name="PBEI" localSheetId="36">#REF!</definedName>
    <definedName name="PBEI">#REF!</definedName>
    <definedName name="PBT" localSheetId="42">#REF!</definedName>
    <definedName name="PBT" localSheetId="48">#REF!</definedName>
    <definedName name="PBT" localSheetId="46">#REF!</definedName>
    <definedName name="PBT" localSheetId="43">#REF!</definedName>
    <definedName name="PBT" localSheetId="37">#REF!</definedName>
    <definedName name="PBT" localSheetId="38">#REF!</definedName>
    <definedName name="PBT" localSheetId="39">#REF!</definedName>
    <definedName name="PBT" localSheetId="22">#REF!</definedName>
    <definedName name="PBT" localSheetId="40">#REF!</definedName>
    <definedName name="PBT" localSheetId="36">#REF!</definedName>
    <definedName name="PBT">#REF!</definedName>
    <definedName name="PD" localSheetId="42">#REF!</definedName>
    <definedName name="PD" localSheetId="48">#REF!</definedName>
    <definedName name="PD" localSheetId="46">#REF!</definedName>
    <definedName name="PD" localSheetId="43">#REF!</definedName>
    <definedName name="PD" localSheetId="37">#REF!</definedName>
    <definedName name="PD" localSheetId="38">#REF!</definedName>
    <definedName name="PD" localSheetId="39">#REF!</definedName>
    <definedName name="PD" localSheetId="22">#REF!</definedName>
    <definedName name="PD" localSheetId="40">#REF!</definedName>
    <definedName name="PD" localSheetId="36">#REF!</definedName>
    <definedName name="PD">#REF!</definedName>
    <definedName name="period">12</definedName>
    <definedName name="PERUNITGP" localSheetId="42">'[39]GP Analysis'!#REF!</definedName>
    <definedName name="PERUNITGP" localSheetId="48">'[39]GP Analysis'!#REF!</definedName>
    <definedName name="PERUNITGP" localSheetId="47">'[39]GP Analysis'!#REF!</definedName>
    <definedName name="PERUNITGP" localSheetId="46">'[39]GP Analysis'!#REF!</definedName>
    <definedName name="PERUNITGP" localSheetId="43">'[39]GP Analysis'!#REF!</definedName>
    <definedName name="PERUNITGP" localSheetId="37">'[39]GP Analysis'!#REF!</definedName>
    <definedName name="PERUNITGP" localSheetId="38">'[39]GP Analysis'!#REF!</definedName>
    <definedName name="PERUNITGP" localSheetId="39">'[39]GP Analysis'!#REF!</definedName>
    <definedName name="PERUNITGP" localSheetId="22">'[39]GP Analysis'!#REF!</definedName>
    <definedName name="PERUNITGP" localSheetId="40">'[39]GP Analysis'!#REF!</definedName>
    <definedName name="PERUNITGP" localSheetId="36">'[39]GP Analysis'!#REF!</definedName>
    <definedName name="PERUNITGP">'[39]GP Analysis'!#REF!</definedName>
    <definedName name="PF_OD" localSheetId="42">#REF!</definedName>
    <definedName name="PF_OD" localSheetId="48">#REF!</definedName>
    <definedName name="PF_OD" localSheetId="46">#REF!</definedName>
    <definedName name="PF_OD" localSheetId="37">#REF!</definedName>
    <definedName name="PF_OD" localSheetId="38">#REF!</definedName>
    <definedName name="PF_OD" localSheetId="39">#REF!</definedName>
    <definedName name="PF_OD" localSheetId="20">#REF!</definedName>
    <definedName name="PF_OD" localSheetId="22">#REF!</definedName>
    <definedName name="PF_OD" localSheetId="40">#REF!</definedName>
    <definedName name="PF_OD" localSheetId="36">#REF!</definedName>
    <definedName name="PF_OD" localSheetId="24">#REF!</definedName>
    <definedName name="PF_OD">#REF!</definedName>
    <definedName name="PF_Overdrawn">[85]Main!$C$8</definedName>
    <definedName name="pib" localSheetId="42">#REF!</definedName>
    <definedName name="PIB" localSheetId="48">#REF!</definedName>
    <definedName name="PIB" localSheetId="47">#REF!</definedName>
    <definedName name="PIB" localSheetId="46">#REF!</definedName>
    <definedName name="PIB" localSheetId="43">#REF!</definedName>
    <definedName name="PIB" localSheetId="37">#REF!</definedName>
    <definedName name="PIB" localSheetId="38">#REF!</definedName>
    <definedName name="PIB" localSheetId="39">#REF!</definedName>
    <definedName name="pib" localSheetId="20">#REF!</definedName>
    <definedName name="pib" localSheetId="22">#REF!</definedName>
    <definedName name="pib" localSheetId="40">#REF!</definedName>
    <definedName name="pib" localSheetId="36">#REF!</definedName>
    <definedName name="pib" localSheetId="24">#REF!</definedName>
    <definedName name="pib">#REF!</definedName>
    <definedName name="piol" localSheetId="42">[51]acct!#REF!</definedName>
    <definedName name="piol" localSheetId="46">[51]acct!#REF!</definedName>
    <definedName name="piol" localSheetId="40">[51]acct!#REF!</definedName>
    <definedName name="piol">[51]acct!#REF!</definedName>
    <definedName name="pkr" localSheetId="48">[65]PAKISTAN!$B$9:$L$24</definedName>
    <definedName name="pkr" localSheetId="43">[65]PAKISTAN!$B$9:$L$24</definedName>
    <definedName name="pkr" localSheetId="37">[65]PAKISTAN!$B$9:$L$24</definedName>
    <definedName name="pkr" localSheetId="38">[65]PAKISTAN!$B$9:$L$24</definedName>
    <definedName name="pkr" localSheetId="39">[65]PAKISTAN!$B$9:$L$24</definedName>
    <definedName name="pkr">[66]PAKISTAN!$B$9:$L$24</definedName>
    <definedName name="PKRV" localSheetId="42" hidden="1">{"'CALL MONEY'!$K$53"}</definedName>
    <definedName name="PKRV" localSheetId="20" hidden="1">{"'CALL MONEY'!$K$53"}</definedName>
    <definedName name="PKRV" localSheetId="22" hidden="1">{"'CALL MONEY'!$K$53"}</definedName>
    <definedName name="PKRV" localSheetId="40" hidden="1">{"'CALL MONEY'!$K$53"}</definedName>
    <definedName name="PKRV" localSheetId="36" hidden="1">{"'CALL MONEY'!$K$53"}</definedName>
    <definedName name="PKRV" hidden="1">{"'CALL MONEY'!$K$53"}</definedName>
    <definedName name="PL" localSheetId="42">#REF!</definedName>
    <definedName name="PL" localSheetId="48">#REF!</definedName>
    <definedName name="PL" localSheetId="46">#REF!</definedName>
    <definedName name="PL" localSheetId="43">#REF!</definedName>
    <definedName name="PL" localSheetId="37">#REF!</definedName>
    <definedName name="PL" localSheetId="38">#REF!</definedName>
    <definedName name="PL" localSheetId="39">#REF!</definedName>
    <definedName name="PL" localSheetId="20">#REF!</definedName>
    <definedName name="PL" localSheetId="22">#REF!</definedName>
    <definedName name="PL" localSheetId="40">#REF!</definedName>
    <definedName name="PL" localSheetId="36">#REF!</definedName>
    <definedName name="PL" localSheetId="24">#REF!</definedName>
    <definedName name="PL">#REF!</definedName>
    <definedName name="placement">[151]Lookups!$C$91:$C$94</definedName>
    <definedName name="plapril">[73]Sheet1!$A$5:$C$177</definedName>
    <definedName name="plbdec" localSheetId="48">'[152]December 06'!$A$5:$D$102</definedName>
    <definedName name="plbdec" localSheetId="43">'[152]December 06'!$A$5:$D$102</definedName>
    <definedName name="plbdec" localSheetId="37">'[152]December 06'!$A$5:$D$102</definedName>
    <definedName name="plbdec" localSheetId="38">'[152]December 06'!$A$5:$D$102</definedName>
    <definedName name="plbdec" localSheetId="39">'[152]December 06'!$A$5:$D$102</definedName>
    <definedName name="plbdec">'[153]December 06'!$A$5:$D$102</definedName>
    <definedName name="plbnov" localSheetId="48">'[152]November 06'!$A$5:$D$101</definedName>
    <definedName name="plbnov" localSheetId="43">'[152]November 06'!$A$5:$D$101</definedName>
    <definedName name="plbnov" localSheetId="37">'[152]November 06'!$A$5:$D$101</definedName>
    <definedName name="plbnov" localSheetId="38">'[152]November 06'!$A$5:$D$101</definedName>
    <definedName name="plbnov" localSheetId="39">'[152]November 06'!$A$5:$D$101</definedName>
    <definedName name="plbnov">'[153]November 06'!$A$5:$D$101</definedName>
    <definedName name="pld" localSheetId="42">#REF!</definedName>
    <definedName name="pld" localSheetId="48">#REF!</definedName>
    <definedName name="pld" localSheetId="46">#REF!</definedName>
    <definedName name="pld" localSheetId="43">#REF!</definedName>
    <definedName name="pld" localSheetId="37">#REF!</definedName>
    <definedName name="pld" localSheetId="38">#REF!</definedName>
    <definedName name="pld" localSheetId="39">#REF!</definedName>
    <definedName name="pld" localSheetId="20">#REF!</definedName>
    <definedName name="pld" localSheetId="22">#REF!</definedName>
    <definedName name="pld" localSheetId="40">#REF!</definedName>
    <definedName name="pld" localSheetId="36">#REF!</definedName>
    <definedName name="pld" localSheetId="24">#REF!</definedName>
    <definedName name="pld">#REF!</definedName>
    <definedName name="pldec" localSheetId="48">'[74]December 06'!$A$5:$D$89</definedName>
    <definedName name="pldec" localSheetId="43">'[74]December 06'!$A$5:$D$89</definedName>
    <definedName name="pldec" localSheetId="37">'[74]December 06'!$A$5:$D$89</definedName>
    <definedName name="pldec" localSheetId="38">'[74]December 06'!$A$5:$D$89</definedName>
    <definedName name="pldec" localSheetId="39">'[74]December 06'!$A$5:$D$89</definedName>
    <definedName name="pldec">'[75]December 06'!$A$5:$D$89</definedName>
    <definedName name="plf" localSheetId="48">[154]FEb!$A$4:$C$149</definedName>
    <definedName name="plf" localSheetId="43">[154]FEb!$A$4:$C$149</definedName>
    <definedName name="plf" localSheetId="37">[154]FEb!$A$4:$C$149</definedName>
    <definedName name="plf" localSheetId="38">[154]FEb!$A$4:$C$149</definedName>
    <definedName name="plf" localSheetId="39">[154]FEb!$A$4:$C$149</definedName>
    <definedName name="plf">[155]FEb!$A$4:$C$149</definedName>
    <definedName name="plfeb" localSheetId="48">[79]Feb!$A$4:$C$73</definedName>
    <definedName name="plfeb" localSheetId="43">[79]Feb!$A$4:$C$73</definedName>
    <definedName name="plfeb" localSheetId="37">[79]Feb!$A$4:$C$73</definedName>
    <definedName name="plfeb" localSheetId="38">[79]Feb!$A$4:$C$73</definedName>
    <definedName name="plfeb" localSheetId="39">[79]Feb!$A$4:$C$73</definedName>
    <definedName name="plfeb">[80]Feb!$A$4:$C$73</definedName>
    <definedName name="pljuly07" localSheetId="42">#REF!</definedName>
    <definedName name="pljuly07" localSheetId="48">#REF!</definedName>
    <definedName name="pljuly07" localSheetId="46">#REF!</definedName>
    <definedName name="pljuly07" localSheetId="37">#REF!</definedName>
    <definedName name="pljuly07" localSheetId="38">#REF!</definedName>
    <definedName name="pljuly07" localSheetId="39">#REF!</definedName>
    <definedName name="pljuly07" localSheetId="20">#REF!</definedName>
    <definedName name="pljuly07" localSheetId="22">#REF!</definedName>
    <definedName name="pljuly07" localSheetId="40">#REF!</definedName>
    <definedName name="pljuly07" localSheetId="36">#REF!</definedName>
    <definedName name="pljuly07" localSheetId="24">#REF!</definedName>
    <definedName name="pljuly07">#REF!</definedName>
    <definedName name="pljune">[76]Sheet1!$A$4:$C$179</definedName>
    <definedName name="plmarch" localSheetId="48">[79]MarchSL904!$A$5:$C$99</definedName>
    <definedName name="plmarch" localSheetId="43">[79]MarchSL904!$A$5:$C$99</definedName>
    <definedName name="plmarch" localSheetId="37">[79]MarchSL904!$A$5:$C$99</definedName>
    <definedName name="plmarch" localSheetId="38">[79]MarchSL904!$A$5:$C$99</definedName>
    <definedName name="plmarch" localSheetId="39">[79]MarchSL904!$A$5:$C$99</definedName>
    <definedName name="plmarch">[80]MarchSL904!$A$5:$C$99</definedName>
    <definedName name="plmarch07" localSheetId="48">'[79]March 110'!$A$5:$C$80</definedName>
    <definedName name="plmarch07" localSheetId="43">'[79]March 110'!$A$5:$C$80</definedName>
    <definedName name="plmarch07" localSheetId="37">'[79]March 110'!$A$5:$C$80</definedName>
    <definedName name="plmarch07" localSheetId="38">'[79]March 110'!$A$5:$C$80</definedName>
    <definedName name="plmarch07" localSheetId="39">'[79]March 110'!$A$5:$C$80</definedName>
    <definedName name="plmarch07">'[80]March 110'!$A$5:$C$80</definedName>
    <definedName name="pln" localSheetId="42">#REF!</definedName>
    <definedName name="pln" localSheetId="48">#REF!</definedName>
    <definedName name="pln" localSheetId="46">#REF!</definedName>
    <definedName name="pln" localSheetId="43">#REF!</definedName>
    <definedName name="pln" localSheetId="37">#REF!</definedName>
    <definedName name="pln" localSheetId="38">#REF!</definedName>
    <definedName name="pln" localSheetId="39">#REF!</definedName>
    <definedName name="pln" localSheetId="20">#REF!</definedName>
    <definedName name="pln" localSheetId="22">#REF!</definedName>
    <definedName name="pln" localSheetId="40">#REF!</definedName>
    <definedName name="pln" localSheetId="36">#REF!</definedName>
    <definedName name="pln" localSheetId="24">#REF!</definedName>
    <definedName name="pln">#REF!</definedName>
    <definedName name="plnov" localSheetId="42">#REF!</definedName>
    <definedName name="plnov" localSheetId="48">#REF!</definedName>
    <definedName name="plnov" localSheetId="46">#REF!</definedName>
    <definedName name="plnov" localSheetId="43">#REF!</definedName>
    <definedName name="plnov" localSheetId="37">#REF!</definedName>
    <definedName name="plnov" localSheetId="38">#REF!</definedName>
    <definedName name="plnov" localSheetId="39">#REF!</definedName>
    <definedName name="plnov" localSheetId="20">#REF!</definedName>
    <definedName name="plnov" localSheetId="22">#REF!</definedName>
    <definedName name="plnov" localSheetId="40">#REF!</definedName>
    <definedName name="plnov" localSheetId="36">#REF!</definedName>
    <definedName name="plnov" localSheetId="24">#REF!</definedName>
    <definedName name="plnov">#REF!</definedName>
    <definedName name="plnov06" localSheetId="48">'[74]November 06'!$A$5:$D$87</definedName>
    <definedName name="plnov06" localSheetId="43">'[74]November 06'!$A$5:$D$87</definedName>
    <definedName name="plnov06" localSheetId="37">'[74]November 06'!$A$5:$D$87</definedName>
    <definedName name="plnov06" localSheetId="38">'[74]November 06'!$A$5:$D$87</definedName>
    <definedName name="plnov06" localSheetId="39">'[74]November 06'!$A$5:$D$87</definedName>
    <definedName name="plnov06">'[75]November 06'!$A$5:$D$87</definedName>
    <definedName name="plnovember" localSheetId="42">#REF!</definedName>
    <definedName name="plnovember" localSheetId="48">#REF!</definedName>
    <definedName name="plnovember" localSheetId="46">#REF!</definedName>
    <definedName name="plnovember" localSheetId="37">#REF!</definedName>
    <definedName name="plnovember" localSheetId="38">#REF!</definedName>
    <definedName name="plnovember" localSheetId="39">#REF!</definedName>
    <definedName name="plnovember" localSheetId="20">#REF!</definedName>
    <definedName name="plnovember" localSheetId="22">#REF!</definedName>
    <definedName name="plnovember" localSheetId="40">#REF!</definedName>
    <definedName name="plnovember" localSheetId="36">#REF!</definedName>
    <definedName name="plnovember" localSheetId="24">#REF!</definedName>
    <definedName name="plnovember">#REF!</definedName>
    <definedName name="PNL" localSheetId="42">'[68]Revenue-Fire-Marine-Motor'!#REF!</definedName>
    <definedName name="PNL" localSheetId="48">#REF!</definedName>
    <definedName name="PNL" localSheetId="47">'[69]Revenue-Fire-Marine-Motor'!#REF!</definedName>
    <definedName name="PNL" localSheetId="46">'[69]Revenue-Fire-Marine-Motor'!#REF!</definedName>
    <definedName name="PNL" localSheetId="43">#REF!</definedName>
    <definedName name="PNL" localSheetId="37">#REF!</definedName>
    <definedName name="PNL" localSheetId="38">#REF!</definedName>
    <definedName name="PNL" localSheetId="39">#REF!</definedName>
    <definedName name="PNL" localSheetId="22">'[68]Revenue-Fire-Marine-Motor'!#REF!</definedName>
    <definedName name="PNL" localSheetId="40">'[68]Revenue-Fire-Marine-Motor'!#REF!</definedName>
    <definedName name="PNL" localSheetId="36">'[68]Revenue-Fire-Marine-Motor'!#REF!</definedName>
    <definedName name="PNL">'[68]Revenue-Fire-Marine-Motor'!#REF!</definedName>
    <definedName name="po" localSheetId="42">[156]BSDOMOVS!#REF!</definedName>
    <definedName name="po" localSheetId="48">[156]BSDOMOVS!#REF!</definedName>
    <definedName name="po" localSheetId="47">[156]BSDOMOVS!#REF!</definedName>
    <definedName name="po" localSheetId="46">[156]BSDOMOVS!#REF!</definedName>
    <definedName name="po" localSheetId="43">[156]BSDOMOVS!#REF!</definedName>
    <definedName name="po" localSheetId="37">[156]BSDOMOVS!#REF!</definedName>
    <definedName name="po" localSheetId="38">[156]BSDOMOVS!#REF!</definedName>
    <definedName name="po" localSheetId="39">[156]BSDOMOVS!#REF!</definedName>
    <definedName name="po" localSheetId="22">[156]BSDOMOVS!#REF!</definedName>
    <definedName name="po" localSheetId="40">[156]BSDOMOVS!#REF!</definedName>
    <definedName name="po" localSheetId="36">[156]BSDOMOVS!#REF!</definedName>
    <definedName name="po">[156]BSDOMOVS!#REF!</definedName>
    <definedName name="Pop_AC" localSheetId="42">#REF!</definedName>
    <definedName name="Pop_AC" localSheetId="16">#REF!</definedName>
    <definedName name="Pop_AC" localSheetId="48">#REF!</definedName>
    <definedName name="Pop_AC" localSheetId="47">#REF!</definedName>
    <definedName name="Pop_AC" localSheetId="46">#REF!</definedName>
    <definedName name="Pop_AC" localSheetId="43">#REF!</definedName>
    <definedName name="Pop_AC" localSheetId="44">#REF!</definedName>
    <definedName name="Pop_AC" localSheetId="37">#REF!</definedName>
    <definedName name="Pop_AC" localSheetId="38">#REF!</definedName>
    <definedName name="Pop_AC" localSheetId="39">#REF!</definedName>
    <definedName name="Pop_AC" localSheetId="35">#REF!</definedName>
    <definedName name="Pop_AC" localSheetId="19">#REF!</definedName>
    <definedName name="Pop_AC" localSheetId="20">#REF!</definedName>
    <definedName name="Pop_AC" localSheetId="22">#REF!</definedName>
    <definedName name="Pop_AC" localSheetId="40">#REF!</definedName>
    <definedName name="Pop_AC" localSheetId="36">#REF!</definedName>
    <definedName name="Pop_AC" localSheetId="24">#REF!</definedName>
    <definedName name="Pop_AC" localSheetId="27">#REF!</definedName>
    <definedName name="Pop_AC" localSheetId="13">#REF!</definedName>
    <definedName name="Pop_AC" localSheetId="25">#REF!</definedName>
    <definedName name="Pop_AC" localSheetId="7">#REF!</definedName>
    <definedName name="Pop_AC" localSheetId="8">#REF!</definedName>
    <definedName name="Pop_AC" localSheetId="34">#REF!</definedName>
    <definedName name="Pop_AC" localSheetId="33">#REF!</definedName>
    <definedName name="Pop_AC">#REF!</definedName>
    <definedName name="Pop_Acc_Comp" localSheetId="42">#REF!</definedName>
    <definedName name="Pop_Acc_Comp" localSheetId="16">#REF!</definedName>
    <definedName name="Pop_Acc_Comp" localSheetId="48">#REF!</definedName>
    <definedName name="Pop_Acc_Comp" localSheetId="47">#REF!</definedName>
    <definedName name="Pop_Acc_Comp" localSheetId="46">#REF!</definedName>
    <definedName name="Pop_Acc_Comp" localSheetId="43">#REF!</definedName>
    <definedName name="Pop_Acc_Comp" localSheetId="44">#REF!</definedName>
    <definedName name="Pop_Acc_Comp" localSheetId="37">#REF!</definedName>
    <definedName name="Pop_Acc_Comp" localSheetId="38">#REF!</definedName>
    <definedName name="Pop_Acc_Comp" localSheetId="39">#REF!</definedName>
    <definedName name="Pop_Acc_Comp" localSheetId="35">#REF!</definedName>
    <definedName name="Pop_Acc_Comp" localSheetId="19">#REF!</definedName>
    <definedName name="Pop_Acc_Comp" localSheetId="20">#REF!</definedName>
    <definedName name="Pop_Acc_Comp" localSheetId="22">#REF!</definedName>
    <definedName name="Pop_Acc_Comp" localSheetId="40">#REF!</definedName>
    <definedName name="Pop_Acc_Comp" localSheetId="36">#REF!</definedName>
    <definedName name="Pop_Acc_Comp" localSheetId="24">#REF!</definedName>
    <definedName name="Pop_Acc_Comp" localSheetId="27">#REF!</definedName>
    <definedName name="Pop_Acc_Comp" localSheetId="13">#REF!</definedName>
    <definedName name="Pop_Acc_Comp" localSheetId="25">#REF!</definedName>
    <definedName name="Pop_Acc_Comp" localSheetId="7">#REF!</definedName>
    <definedName name="Pop_Acc_Comp" localSheetId="8">#REF!</definedName>
    <definedName name="Pop_Acc_Comp" localSheetId="34">#REF!</definedName>
    <definedName name="Pop_Acc_Comp" localSheetId="33">#REF!</definedName>
    <definedName name="Pop_Acc_Comp">#REF!</definedName>
    <definedName name="Pop_Def" localSheetId="42">#REF!</definedName>
    <definedName name="Pop_Def" localSheetId="16">#REF!</definedName>
    <definedName name="Pop_Def" localSheetId="48">#REF!</definedName>
    <definedName name="Pop_Def" localSheetId="47">#REF!</definedName>
    <definedName name="Pop_Def" localSheetId="46">#REF!</definedName>
    <definedName name="Pop_Def" localSheetId="43">#REF!</definedName>
    <definedName name="Pop_Def" localSheetId="44">#REF!</definedName>
    <definedName name="Pop_Def" localSheetId="37">#REF!</definedName>
    <definedName name="Pop_Def" localSheetId="38">#REF!</definedName>
    <definedName name="Pop_Def" localSheetId="39">#REF!</definedName>
    <definedName name="Pop_Def" localSheetId="35">#REF!</definedName>
    <definedName name="Pop_Def" localSheetId="19">#REF!</definedName>
    <definedName name="Pop_Def" localSheetId="20">#REF!</definedName>
    <definedName name="Pop_Def" localSheetId="22">#REF!</definedName>
    <definedName name="Pop_Def" localSheetId="40">#REF!</definedName>
    <definedName name="Pop_Def" localSheetId="36">#REF!</definedName>
    <definedName name="Pop_Def" localSheetId="24">#REF!</definedName>
    <definedName name="Pop_Def" localSheetId="27">#REF!</definedName>
    <definedName name="Pop_Def" localSheetId="13">#REF!</definedName>
    <definedName name="Pop_Def" localSheetId="25">#REF!</definedName>
    <definedName name="Pop_Def" localSheetId="7">#REF!</definedName>
    <definedName name="Pop_Def" localSheetId="8">#REF!</definedName>
    <definedName name="Pop_Def" localSheetId="34">#REF!</definedName>
    <definedName name="Pop_Def" localSheetId="33">#REF!</definedName>
    <definedName name="Pop_Def">#REF!</definedName>
    <definedName name="Pop_Imm_Def" localSheetId="42">#REF!</definedName>
    <definedName name="Pop_Imm_Def" localSheetId="16">#REF!</definedName>
    <definedName name="Pop_Imm_Def" localSheetId="48">#REF!</definedName>
    <definedName name="Pop_Imm_Def" localSheetId="47">#REF!</definedName>
    <definedName name="Pop_Imm_Def" localSheetId="46">#REF!</definedName>
    <definedName name="Pop_Imm_Def" localSheetId="43">#REF!</definedName>
    <definedName name="Pop_Imm_Def" localSheetId="44">#REF!</definedName>
    <definedName name="Pop_Imm_Def" localSheetId="37">#REF!</definedName>
    <definedName name="Pop_Imm_Def" localSheetId="38">#REF!</definedName>
    <definedName name="Pop_Imm_Def" localSheetId="39">#REF!</definedName>
    <definedName name="Pop_Imm_Def" localSheetId="35">#REF!</definedName>
    <definedName name="Pop_Imm_Def" localSheetId="19">#REF!</definedName>
    <definedName name="Pop_Imm_Def" localSheetId="20">#REF!</definedName>
    <definedName name="Pop_Imm_Def" localSheetId="22">#REF!</definedName>
    <definedName name="Pop_Imm_Def" localSheetId="40">#REF!</definedName>
    <definedName name="Pop_Imm_Def" localSheetId="36">#REF!</definedName>
    <definedName name="Pop_Imm_Def" localSheetId="24">#REF!</definedName>
    <definedName name="Pop_Imm_Def" localSheetId="27">#REF!</definedName>
    <definedName name="Pop_Imm_Def" localSheetId="13">#REF!</definedName>
    <definedName name="Pop_Imm_Def" localSheetId="25">#REF!</definedName>
    <definedName name="Pop_Imm_Def" localSheetId="7">#REF!</definedName>
    <definedName name="Pop_Imm_Def" localSheetId="8">#REF!</definedName>
    <definedName name="Pop_Imm_Def" localSheetId="34">#REF!</definedName>
    <definedName name="Pop_Imm_Def" localSheetId="33">#REF!</definedName>
    <definedName name="Pop_Imm_Def">#REF!</definedName>
    <definedName name="Pop_Imm_It" localSheetId="42">#REF!</definedName>
    <definedName name="Pop_Imm_It" localSheetId="16">#REF!</definedName>
    <definedName name="Pop_Imm_It" localSheetId="48">#REF!</definedName>
    <definedName name="Pop_Imm_It" localSheetId="47">#REF!</definedName>
    <definedName name="Pop_Imm_It" localSheetId="46">#REF!</definedName>
    <definedName name="Pop_Imm_It" localSheetId="43">#REF!</definedName>
    <definedName name="Pop_Imm_It" localSheetId="44">#REF!</definedName>
    <definedName name="Pop_Imm_It" localSheetId="37">#REF!</definedName>
    <definedName name="Pop_Imm_It" localSheetId="38">#REF!</definedName>
    <definedName name="Pop_Imm_It" localSheetId="39">#REF!</definedName>
    <definedName name="Pop_Imm_It" localSheetId="35">#REF!</definedName>
    <definedName name="Pop_Imm_It" localSheetId="19">#REF!</definedName>
    <definedName name="Pop_Imm_It" localSheetId="20">#REF!</definedName>
    <definedName name="Pop_Imm_It" localSheetId="22">#REF!</definedName>
    <definedName name="Pop_Imm_It" localSheetId="40">#REF!</definedName>
    <definedName name="Pop_Imm_It" localSheetId="36">#REF!</definedName>
    <definedName name="Pop_Imm_It" localSheetId="24">#REF!</definedName>
    <definedName name="Pop_Imm_It" localSheetId="27">#REF!</definedName>
    <definedName name="Pop_Imm_It" localSheetId="13">#REF!</definedName>
    <definedName name="Pop_Imm_It" localSheetId="25">#REF!</definedName>
    <definedName name="Pop_Imm_It" localSheetId="7">#REF!</definedName>
    <definedName name="Pop_Imm_It" localSheetId="8">#REF!</definedName>
    <definedName name="Pop_Imm_It" localSheetId="34">#REF!</definedName>
    <definedName name="Pop_Imm_It" localSheetId="33">#REF!</definedName>
    <definedName name="Pop_Imm_It">#REF!</definedName>
    <definedName name="Pop_Imm_T" localSheetId="42">#REF!</definedName>
    <definedName name="Pop_Imm_T" localSheetId="16">#REF!</definedName>
    <definedName name="Pop_Imm_T" localSheetId="48">#REF!</definedName>
    <definedName name="Pop_Imm_T" localSheetId="47">#REF!</definedName>
    <definedName name="Pop_Imm_T" localSheetId="46">#REF!</definedName>
    <definedName name="Pop_Imm_T" localSheetId="43">#REF!</definedName>
    <definedName name="Pop_Imm_T" localSheetId="44">#REF!</definedName>
    <definedName name="Pop_Imm_T" localSheetId="37">#REF!</definedName>
    <definedName name="Pop_Imm_T" localSheetId="38">#REF!</definedName>
    <definedName name="Pop_Imm_T" localSheetId="39">#REF!</definedName>
    <definedName name="Pop_Imm_T" localSheetId="35">#REF!</definedName>
    <definedName name="Pop_Imm_T" localSheetId="19">#REF!</definedName>
    <definedName name="Pop_Imm_T" localSheetId="20">#REF!</definedName>
    <definedName name="Pop_Imm_T" localSheetId="22">#REF!</definedName>
    <definedName name="Pop_Imm_T" localSheetId="40">#REF!</definedName>
    <definedName name="Pop_Imm_T" localSheetId="36">#REF!</definedName>
    <definedName name="Pop_Imm_T" localSheetId="24">#REF!</definedName>
    <definedName name="Pop_Imm_T" localSheetId="27">#REF!</definedName>
    <definedName name="Pop_Imm_T" localSheetId="13">#REF!</definedName>
    <definedName name="Pop_Imm_T" localSheetId="25">#REF!</definedName>
    <definedName name="Pop_Imm_T" localSheetId="7">#REF!</definedName>
    <definedName name="Pop_Imm_T" localSheetId="8">#REF!</definedName>
    <definedName name="Pop_Imm_T" localSheetId="34">#REF!</definedName>
    <definedName name="Pop_Imm_T" localSheetId="33">#REF!</definedName>
    <definedName name="Pop_Imm_T">#REF!</definedName>
    <definedName name="Pop_Samp_It" localSheetId="42">#REF!</definedName>
    <definedName name="Pop_Samp_It" localSheetId="16">#REF!</definedName>
    <definedName name="Pop_Samp_It" localSheetId="48">#REF!</definedName>
    <definedName name="Pop_Samp_It" localSheetId="47">#REF!</definedName>
    <definedName name="Pop_Samp_It" localSheetId="46">#REF!</definedName>
    <definedName name="Pop_Samp_It" localSheetId="43">#REF!</definedName>
    <definedName name="Pop_Samp_It" localSheetId="44">#REF!</definedName>
    <definedName name="Pop_Samp_It" localSheetId="37">#REF!</definedName>
    <definedName name="Pop_Samp_It" localSheetId="38">#REF!</definedName>
    <definedName name="Pop_Samp_It" localSheetId="39">#REF!</definedName>
    <definedName name="Pop_Samp_It" localSheetId="35">#REF!</definedName>
    <definedName name="Pop_Samp_It" localSheetId="19">#REF!</definedName>
    <definedName name="Pop_Samp_It" localSheetId="20">#REF!</definedName>
    <definedName name="Pop_Samp_It" localSheetId="22">#REF!</definedName>
    <definedName name="Pop_Samp_It" localSheetId="40">#REF!</definedName>
    <definedName name="Pop_Samp_It" localSheetId="36">#REF!</definedName>
    <definedName name="Pop_Samp_It" localSheetId="24">#REF!</definedName>
    <definedName name="Pop_Samp_It" localSheetId="27">#REF!</definedName>
    <definedName name="Pop_Samp_It" localSheetId="13">#REF!</definedName>
    <definedName name="Pop_Samp_It" localSheetId="25">#REF!</definedName>
    <definedName name="Pop_Samp_It" localSheetId="7">#REF!</definedName>
    <definedName name="Pop_Samp_It" localSheetId="8">#REF!</definedName>
    <definedName name="Pop_Samp_It" localSheetId="34">#REF!</definedName>
    <definedName name="Pop_Samp_It" localSheetId="33">#REF!</definedName>
    <definedName name="Pop_Samp_It">#REF!</definedName>
    <definedName name="Pop_Samp_T" localSheetId="42">#REF!</definedName>
    <definedName name="Pop_Samp_T" localSheetId="16">#REF!</definedName>
    <definedName name="Pop_Samp_T" localSheetId="48">#REF!</definedName>
    <definedName name="Pop_Samp_T" localSheetId="47">#REF!</definedName>
    <definedName name="Pop_Samp_T" localSheetId="46">#REF!</definedName>
    <definedName name="Pop_Samp_T" localSheetId="43">#REF!</definedName>
    <definedName name="Pop_Samp_T" localSheetId="44">#REF!</definedName>
    <definedName name="Pop_Samp_T" localSheetId="37">#REF!</definedName>
    <definedName name="Pop_Samp_T" localSheetId="38">#REF!</definedName>
    <definedName name="Pop_Samp_T" localSheetId="39">#REF!</definedName>
    <definedName name="Pop_Samp_T" localSheetId="35">#REF!</definedName>
    <definedName name="Pop_Samp_T" localSheetId="19">#REF!</definedName>
    <definedName name="Pop_Samp_T" localSheetId="20">#REF!</definedName>
    <definedName name="Pop_Samp_T" localSheetId="22">#REF!</definedName>
    <definedName name="Pop_Samp_T" localSheetId="40">#REF!</definedName>
    <definedName name="Pop_Samp_T" localSheetId="36">#REF!</definedName>
    <definedName name="Pop_Samp_T" localSheetId="24">#REF!</definedName>
    <definedName name="Pop_Samp_T" localSheetId="27">#REF!</definedName>
    <definedName name="Pop_Samp_T" localSheetId="13">#REF!</definedName>
    <definedName name="Pop_Samp_T" localSheetId="25">#REF!</definedName>
    <definedName name="Pop_Samp_T" localSheetId="7">#REF!</definedName>
    <definedName name="Pop_Samp_T" localSheetId="8">#REF!</definedName>
    <definedName name="Pop_Samp_T" localSheetId="34">#REF!</definedName>
    <definedName name="Pop_Samp_T" localSheetId="33">#REF!</definedName>
    <definedName name="Pop_Samp_T">#REF!</definedName>
    <definedName name="Pop_Sig_Def" localSheetId="42">#REF!</definedName>
    <definedName name="Pop_Sig_Def" localSheetId="16">#REF!</definedName>
    <definedName name="Pop_Sig_Def" localSheetId="48">#REF!</definedName>
    <definedName name="Pop_Sig_Def" localSheetId="47">#REF!</definedName>
    <definedName name="Pop_Sig_Def" localSheetId="46">#REF!</definedName>
    <definedName name="Pop_Sig_Def" localSheetId="43">#REF!</definedName>
    <definedName name="Pop_Sig_Def" localSheetId="44">#REF!</definedName>
    <definedName name="Pop_Sig_Def" localSheetId="37">#REF!</definedName>
    <definedName name="Pop_Sig_Def" localSheetId="38">#REF!</definedName>
    <definedName name="Pop_Sig_Def" localSheetId="39">#REF!</definedName>
    <definedName name="Pop_Sig_Def" localSheetId="35">#REF!</definedName>
    <definedName name="Pop_Sig_Def" localSheetId="19">#REF!</definedName>
    <definedName name="Pop_Sig_Def" localSheetId="20">#REF!</definedName>
    <definedName name="Pop_Sig_Def" localSheetId="22">#REF!</definedName>
    <definedName name="Pop_Sig_Def" localSheetId="40">#REF!</definedName>
    <definedName name="Pop_Sig_Def" localSheetId="36">#REF!</definedName>
    <definedName name="Pop_Sig_Def" localSheetId="24">#REF!</definedName>
    <definedName name="Pop_Sig_Def" localSheetId="27">#REF!</definedName>
    <definedName name="Pop_Sig_Def" localSheetId="13">#REF!</definedName>
    <definedName name="Pop_Sig_Def" localSheetId="25">#REF!</definedName>
    <definedName name="Pop_Sig_Def" localSheetId="7">#REF!</definedName>
    <definedName name="Pop_Sig_Def" localSheetId="8">#REF!</definedName>
    <definedName name="Pop_Sig_Def" localSheetId="34">#REF!</definedName>
    <definedName name="Pop_Sig_Def" localSheetId="33">#REF!</definedName>
    <definedName name="Pop_Sig_Def">#REF!</definedName>
    <definedName name="Pop_Sig_It" localSheetId="42">#REF!</definedName>
    <definedName name="Pop_Sig_It" localSheetId="16">#REF!</definedName>
    <definedName name="Pop_Sig_It" localSheetId="48">#REF!</definedName>
    <definedName name="Pop_Sig_It" localSheetId="47">#REF!</definedName>
    <definedName name="Pop_Sig_It" localSheetId="46">#REF!</definedName>
    <definedName name="Pop_Sig_It" localSheetId="43">#REF!</definedName>
    <definedName name="Pop_Sig_It" localSheetId="44">#REF!</definedName>
    <definedName name="Pop_Sig_It" localSheetId="37">#REF!</definedName>
    <definedName name="Pop_Sig_It" localSheetId="38">#REF!</definedName>
    <definedName name="Pop_Sig_It" localSheetId="39">#REF!</definedName>
    <definedName name="Pop_Sig_It" localSheetId="35">#REF!</definedName>
    <definedName name="Pop_Sig_It" localSheetId="19">#REF!</definedName>
    <definedName name="Pop_Sig_It" localSheetId="20">#REF!</definedName>
    <definedName name="Pop_Sig_It" localSheetId="22">#REF!</definedName>
    <definedName name="Pop_Sig_It" localSheetId="40">#REF!</definedName>
    <definedName name="Pop_Sig_It" localSheetId="36">#REF!</definedName>
    <definedName name="Pop_Sig_It" localSheetId="24">#REF!</definedName>
    <definedName name="Pop_Sig_It" localSheetId="27">#REF!</definedName>
    <definedName name="Pop_Sig_It" localSheetId="13">#REF!</definedName>
    <definedName name="Pop_Sig_It" localSheetId="25">#REF!</definedName>
    <definedName name="Pop_Sig_It" localSheetId="7">#REF!</definedName>
    <definedName name="Pop_Sig_It" localSheetId="8">#REF!</definedName>
    <definedName name="Pop_Sig_It" localSheetId="34">#REF!</definedName>
    <definedName name="Pop_Sig_It" localSheetId="33">#REF!</definedName>
    <definedName name="Pop_Sig_It">#REF!</definedName>
    <definedName name="Pop_Sig_T" localSheetId="42">#REF!</definedName>
    <definedName name="Pop_Sig_T" localSheetId="16">#REF!</definedName>
    <definedName name="Pop_Sig_T" localSheetId="48">#REF!</definedName>
    <definedName name="Pop_Sig_T" localSheetId="47">#REF!</definedName>
    <definedName name="Pop_Sig_T" localSheetId="46">#REF!</definedName>
    <definedName name="Pop_Sig_T" localSheetId="43">#REF!</definedName>
    <definedName name="Pop_Sig_T" localSheetId="44">#REF!</definedName>
    <definedName name="Pop_Sig_T" localSheetId="37">#REF!</definedName>
    <definedName name="Pop_Sig_T" localSheetId="38">#REF!</definedName>
    <definedName name="Pop_Sig_T" localSheetId="39">#REF!</definedName>
    <definedName name="Pop_Sig_T" localSheetId="35">#REF!</definedName>
    <definedName name="Pop_Sig_T" localSheetId="19">#REF!</definedName>
    <definedName name="Pop_Sig_T" localSheetId="20">#REF!</definedName>
    <definedName name="Pop_Sig_T" localSheetId="22">#REF!</definedName>
    <definedName name="Pop_Sig_T" localSheetId="40">#REF!</definedName>
    <definedName name="Pop_Sig_T" localSheetId="36">#REF!</definedName>
    <definedName name="Pop_Sig_T" localSheetId="24">#REF!</definedName>
    <definedName name="Pop_Sig_T" localSheetId="27">#REF!</definedName>
    <definedName name="Pop_Sig_T" localSheetId="13">#REF!</definedName>
    <definedName name="Pop_Sig_T" localSheetId="25">#REF!</definedName>
    <definedName name="Pop_Sig_T" localSheetId="7">#REF!</definedName>
    <definedName name="Pop_Sig_T" localSheetId="8">#REF!</definedName>
    <definedName name="Pop_Sig_T" localSheetId="34">#REF!</definedName>
    <definedName name="Pop_Sig_T" localSheetId="33">#REF!</definedName>
    <definedName name="Pop_Sig_T">#REF!</definedName>
    <definedName name="Pop_SU" localSheetId="42">#REF!</definedName>
    <definedName name="Pop_SU" localSheetId="16">#REF!</definedName>
    <definedName name="Pop_SU" localSheetId="48">#REF!</definedName>
    <definedName name="Pop_SU" localSheetId="47">#REF!</definedName>
    <definedName name="Pop_SU" localSheetId="46">#REF!</definedName>
    <definedName name="Pop_SU" localSheetId="43">#REF!</definedName>
    <definedName name="Pop_SU" localSheetId="44">#REF!</definedName>
    <definedName name="Pop_SU" localSheetId="37">#REF!</definedName>
    <definedName name="Pop_SU" localSheetId="38">#REF!</definedName>
    <definedName name="Pop_SU" localSheetId="39">#REF!</definedName>
    <definedName name="Pop_SU" localSheetId="35">#REF!</definedName>
    <definedName name="Pop_SU" localSheetId="19">#REF!</definedName>
    <definedName name="Pop_SU" localSheetId="20">#REF!</definedName>
    <definedName name="Pop_SU" localSheetId="22">#REF!</definedName>
    <definedName name="Pop_SU" localSheetId="40">#REF!</definedName>
    <definedName name="Pop_SU" localSheetId="36">#REF!</definedName>
    <definedName name="Pop_SU" localSheetId="24">#REF!</definedName>
    <definedName name="Pop_SU" localSheetId="27">#REF!</definedName>
    <definedName name="Pop_SU" localSheetId="13">#REF!</definedName>
    <definedName name="Pop_SU" localSheetId="25">#REF!</definedName>
    <definedName name="Pop_SU" localSheetId="7">#REF!</definedName>
    <definedName name="Pop_SU" localSheetId="8">#REF!</definedName>
    <definedName name="Pop_SU" localSheetId="34">#REF!</definedName>
    <definedName name="Pop_SU" localSheetId="33">#REF!</definedName>
    <definedName name="Pop_SU">#REF!</definedName>
    <definedName name="por" localSheetId="42">#REF!</definedName>
    <definedName name="por" localSheetId="48">#REF!</definedName>
    <definedName name="por" localSheetId="46">#REF!</definedName>
    <definedName name="por" localSheetId="43">#REF!</definedName>
    <definedName name="por" localSheetId="37">#REF!</definedName>
    <definedName name="por" localSheetId="38">#REF!</definedName>
    <definedName name="por" localSheetId="39">#REF!</definedName>
    <definedName name="por" localSheetId="22">#REF!</definedName>
    <definedName name="por" localSheetId="40">#REF!</definedName>
    <definedName name="por" localSheetId="36">#REF!</definedName>
    <definedName name="por">#REF!</definedName>
    <definedName name="Port">#REF!</definedName>
    <definedName name="post_CA" localSheetId="42">#REF!</definedName>
    <definedName name="post_CA" localSheetId="48">#REF!</definedName>
    <definedName name="post_CA" localSheetId="46">#REF!</definedName>
    <definedName name="post_CA" localSheetId="43">#REF!</definedName>
    <definedName name="post_CA" localSheetId="37">#REF!</definedName>
    <definedName name="post_CA" localSheetId="38">#REF!</definedName>
    <definedName name="post_CA" localSheetId="39">#REF!</definedName>
    <definedName name="post_CA" localSheetId="22">#REF!</definedName>
    <definedName name="post_CA" localSheetId="40">#REF!</definedName>
    <definedName name="post_CA" localSheetId="36">#REF!</definedName>
    <definedName name="post_CA">#REF!</definedName>
    <definedName name="post_CL" localSheetId="42">#REF!</definedName>
    <definedName name="post_CL" localSheetId="48">#REF!</definedName>
    <definedName name="post_CL" localSheetId="46">#REF!</definedName>
    <definedName name="post_CL" localSheetId="43">#REF!</definedName>
    <definedName name="post_CL" localSheetId="37">#REF!</definedName>
    <definedName name="post_CL" localSheetId="38">#REF!</definedName>
    <definedName name="post_CL" localSheetId="39">#REF!</definedName>
    <definedName name="post_CL" localSheetId="22">#REF!</definedName>
    <definedName name="post_CL" localSheetId="40">#REF!</definedName>
    <definedName name="post_CL" localSheetId="36">#REF!</definedName>
    <definedName name="post_CL">#REF!</definedName>
    <definedName name="post_Eq" localSheetId="42">#REF!</definedName>
    <definedName name="post_Eq" localSheetId="48">#REF!</definedName>
    <definedName name="post_Eq" localSheetId="46">#REF!</definedName>
    <definedName name="post_Eq" localSheetId="43">#REF!</definedName>
    <definedName name="post_Eq" localSheetId="37">#REF!</definedName>
    <definedName name="post_Eq" localSheetId="38">#REF!</definedName>
    <definedName name="post_Eq" localSheetId="39">#REF!</definedName>
    <definedName name="post_Eq" localSheetId="22">#REF!</definedName>
    <definedName name="post_Eq" localSheetId="40">#REF!</definedName>
    <definedName name="post_Eq" localSheetId="36">#REF!</definedName>
    <definedName name="post_Eq">#REF!</definedName>
    <definedName name="post_FA" localSheetId="42">#REF!</definedName>
    <definedName name="post_FA" localSheetId="48">#REF!</definedName>
    <definedName name="post_FA" localSheetId="46">#REF!</definedName>
    <definedName name="post_FA" localSheetId="43">#REF!</definedName>
    <definedName name="post_FA" localSheetId="37">#REF!</definedName>
    <definedName name="post_FA" localSheetId="38">#REF!</definedName>
    <definedName name="post_FA" localSheetId="39">#REF!</definedName>
    <definedName name="post_FA" localSheetId="22">#REF!</definedName>
    <definedName name="post_FA" localSheetId="40">#REF!</definedName>
    <definedName name="post_FA" localSheetId="36">#REF!</definedName>
    <definedName name="post_FA">#REF!</definedName>
    <definedName name="post_LTL" localSheetId="42">#REF!</definedName>
    <definedName name="post_LTL" localSheetId="48">#REF!</definedName>
    <definedName name="post_LTL" localSheetId="46">#REF!</definedName>
    <definedName name="post_LTL" localSheetId="43">#REF!</definedName>
    <definedName name="post_LTL" localSheetId="37">#REF!</definedName>
    <definedName name="post_LTL" localSheetId="38">#REF!</definedName>
    <definedName name="post_LTL" localSheetId="39">#REF!</definedName>
    <definedName name="post_LTL" localSheetId="22">#REF!</definedName>
    <definedName name="post_LTL" localSheetId="40">#REF!</definedName>
    <definedName name="post_LTL" localSheetId="36">#REF!</definedName>
    <definedName name="post_LTL">#REF!</definedName>
    <definedName name="Posting_Increment___Common___CA" localSheetId="42">#REF!</definedName>
    <definedName name="Posting_Increment___Common___CA" localSheetId="48">#REF!</definedName>
    <definedName name="Posting_Increment___Common___CA" localSheetId="46">#REF!</definedName>
    <definedName name="Posting_Increment___Common___CA" localSheetId="43">#REF!</definedName>
    <definedName name="Posting_Increment___Common___CA" localSheetId="37">#REF!</definedName>
    <definedName name="Posting_Increment___Common___CA" localSheetId="38">#REF!</definedName>
    <definedName name="Posting_Increment___Common___CA" localSheetId="39">#REF!</definedName>
    <definedName name="Posting_Increment___Common___CA" localSheetId="22">#REF!</definedName>
    <definedName name="Posting_Increment___Common___CA" localSheetId="40">#REF!</definedName>
    <definedName name="Posting_Increment___Common___CA" localSheetId="36">#REF!</definedName>
    <definedName name="Posting_Increment___Common___CA">#REF!</definedName>
    <definedName name="Posting_Increment___Common___CL" localSheetId="42">#REF!</definedName>
    <definedName name="Posting_Increment___Common___CL" localSheetId="48">#REF!</definedName>
    <definedName name="Posting_Increment___Common___CL" localSheetId="46">#REF!</definedName>
    <definedName name="Posting_Increment___Common___CL" localSheetId="43">#REF!</definedName>
    <definedName name="Posting_Increment___Common___CL" localSheetId="37">#REF!</definedName>
    <definedName name="Posting_Increment___Common___CL" localSheetId="38">#REF!</definedName>
    <definedName name="Posting_Increment___Common___CL" localSheetId="39">#REF!</definedName>
    <definedName name="Posting_Increment___Common___CL" localSheetId="22">#REF!</definedName>
    <definedName name="Posting_Increment___Common___CL" localSheetId="40">#REF!</definedName>
    <definedName name="Posting_Increment___Common___CL" localSheetId="36">#REF!</definedName>
    <definedName name="Posting_Increment___Common___CL">#REF!</definedName>
    <definedName name="Posting_Increment___Common___EQ" localSheetId="42">#REF!</definedName>
    <definedName name="Posting_Increment___Common___EQ" localSheetId="48">#REF!</definedName>
    <definedName name="Posting_Increment___Common___EQ" localSheetId="46">#REF!</definedName>
    <definedName name="Posting_Increment___Common___EQ" localSheetId="43">#REF!</definedName>
    <definedName name="Posting_Increment___Common___EQ" localSheetId="37">#REF!</definedName>
    <definedName name="Posting_Increment___Common___EQ" localSheetId="38">#REF!</definedName>
    <definedName name="Posting_Increment___Common___EQ" localSheetId="39">#REF!</definedName>
    <definedName name="Posting_Increment___Common___EQ" localSheetId="22">#REF!</definedName>
    <definedName name="Posting_Increment___Common___EQ" localSheetId="40">#REF!</definedName>
    <definedName name="Posting_Increment___Common___EQ" localSheetId="36">#REF!</definedName>
    <definedName name="Posting_Increment___Common___EQ">#REF!</definedName>
    <definedName name="Posting_Increment___Common___LL" localSheetId="42">#REF!</definedName>
    <definedName name="Posting_Increment___Common___LL" localSheetId="48">#REF!</definedName>
    <definedName name="Posting_Increment___Common___LL" localSheetId="46">#REF!</definedName>
    <definedName name="Posting_Increment___Common___LL" localSheetId="43">#REF!</definedName>
    <definedName name="Posting_Increment___Common___LL" localSheetId="37">#REF!</definedName>
    <definedName name="Posting_Increment___Common___LL" localSheetId="38">#REF!</definedName>
    <definedName name="Posting_Increment___Common___LL" localSheetId="39">#REF!</definedName>
    <definedName name="Posting_Increment___Common___LL" localSheetId="22">#REF!</definedName>
    <definedName name="Posting_Increment___Common___LL" localSheetId="40">#REF!</definedName>
    <definedName name="Posting_Increment___Common___LL" localSheetId="36">#REF!</definedName>
    <definedName name="Posting_Increment___Common___LL">#REF!</definedName>
    <definedName name="Posting_Increment___Common___NCA" localSheetId="42">#REF!</definedName>
    <definedName name="Posting_Increment___Common___NCA" localSheetId="48">#REF!</definedName>
    <definedName name="Posting_Increment___Common___NCA" localSheetId="46">#REF!</definedName>
    <definedName name="Posting_Increment___Common___NCA" localSheetId="43">#REF!</definedName>
    <definedName name="Posting_Increment___Common___NCA" localSheetId="37">#REF!</definedName>
    <definedName name="Posting_Increment___Common___NCA" localSheetId="38">#REF!</definedName>
    <definedName name="Posting_Increment___Common___NCA" localSheetId="39">#REF!</definedName>
    <definedName name="Posting_Increment___Common___NCA" localSheetId="22">#REF!</definedName>
    <definedName name="Posting_Increment___Common___NCA" localSheetId="40">#REF!</definedName>
    <definedName name="Posting_Increment___Common___NCA" localSheetId="36">#REF!</definedName>
    <definedName name="Posting_Increment___Common___NCA">#REF!</definedName>
    <definedName name="Posting_Increment___Uncommon___CA" localSheetId="42">#REF!</definedName>
    <definedName name="Posting_Increment___Uncommon___CA" localSheetId="48">#REF!</definedName>
    <definedName name="Posting_Increment___Uncommon___CA" localSheetId="46">#REF!</definedName>
    <definedName name="Posting_Increment___Uncommon___CA" localSheetId="43">#REF!</definedName>
    <definedName name="Posting_Increment___Uncommon___CA" localSheetId="37">#REF!</definedName>
    <definedName name="Posting_Increment___Uncommon___CA" localSheetId="38">#REF!</definedName>
    <definedName name="Posting_Increment___Uncommon___CA" localSheetId="39">#REF!</definedName>
    <definedName name="Posting_Increment___Uncommon___CA" localSheetId="22">#REF!</definedName>
    <definedName name="Posting_Increment___Uncommon___CA" localSheetId="40">#REF!</definedName>
    <definedName name="Posting_Increment___Uncommon___CA" localSheetId="36">#REF!</definedName>
    <definedName name="Posting_Increment___Uncommon___CA">#REF!</definedName>
    <definedName name="Posting_Increment___Uncommon___CL" localSheetId="42">#REF!</definedName>
    <definedName name="Posting_Increment___Uncommon___CL" localSheetId="48">#REF!</definedName>
    <definedName name="Posting_Increment___Uncommon___CL" localSheetId="46">#REF!</definedName>
    <definedName name="Posting_Increment___Uncommon___CL" localSheetId="43">#REF!</definedName>
    <definedName name="Posting_Increment___Uncommon___CL" localSheetId="37">#REF!</definedName>
    <definedName name="Posting_Increment___Uncommon___CL" localSheetId="38">#REF!</definedName>
    <definedName name="Posting_Increment___Uncommon___CL" localSheetId="39">#REF!</definedName>
    <definedName name="Posting_Increment___Uncommon___CL" localSheetId="22">#REF!</definedName>
    <definedName name="Posting_Increment___Uncommon___CL" localSheetId="40">#REF!</definedName>
    <definedName name="Posting_Increment___Uncommon___CL" localSheetId="36">#REF!</definedName>
    <definedName name="Posting_Increment___Uncommon___CL">#REF!</definedName>
    <definedName name="Posting_Increment___Uncommon___EQ" localSheetId="42">#REF!</definedName>
    <definedName name="Posting_Increment___Uncommon___EQ" localSheetId="48">#REF!</definedName>
    <definedName name="Posting_Increment___Uncommon___EQ" localSheetId="46">#REF!</definedName>
    <definedName name="Posting_Increment___Uncommon___EQ" localSheetId="43">#REF!</definedName>
    <definedName name="Posting_Increment___Uncommon___EQ" localSheetId="37">#REF!</definedName>
    <definedName name="Posting_Increment___Uncommon___EQ" localSheetId="38">#REF!</definedName>
    <definedName name="Posting_Increment___Uncommon___EQ" localSheetId="39">#REF!</definedName>
    <definedName name="Posting_Increment___Uncommon___EQ" localSheetId="22">#REF!</definedName>
    <definedName name="Posting_Increment___Uncommon___EQ" localSheetId="40">#REF!</definedName>
    <definedName name="Posting_Increment___Uncommon___EQ" localSheetId="36">#REF!</definedName>
    <definedName name="Posting_Increment___Uncommon___EQ">#REF!</definedName>
    <definedName name="Posting_Increment___Uncommon___LL" localSheetId="42">#REF!</definedName>
    <definedName name="Posting_Increment___Uncommon___LL" localSheetId="48">#REF!</definedName>
    <definedName name="Posting_Increment___Uncommon___LL" localSheetId="46">#REF!</definedName>
    <definedName name="Posting_Increment___Uncommon___LL" localSheetId="43">#REF!</definedName>
    <definedName name="Posting_Increment___Uncommon___LL" localSheetId="37">#REF!</definedName>
    <definedName name="Posting_Increment___Uncommon___LL" localSheetId="38">#REF!</definedName>
    <definedName name="Posting_Increment___Uncommon___LL" localSheetId="39">#REF!</definedName>
    <definedName name="Posting_Increment___Uncommon___LL" localSheetId="22">#REF!</definedName>
    <definedName name="Posting_Increment___Uncommon___LL" localSheetId="40">#REF!</definedName>
    <definedName name="Posting_Increment___Uncommon___LL" localSheetId="36">#REF!</definedName>
    <definedName name="Posting_Increment___Uncommon___LL">#REF!</definedName>
    <definedName name="Posting_Increment___Uncommon___NCA" localSheetId="42">#REF!</definedName>
    <definedName name="Posting_Increment___Uncommon___NCA" localSheetId="48">#REF!</definedName>
    <definedName name="Posting_Increment___Uncommon___NCA" localSheetId="46">#REF!</definedName>
    <definedName name="Posting_Increment___Uncommon___NCA" localSheetId="43">#REF!</definedName>
    <definedName name="Posting_Increment___Uncommon___NCA" localSheetId="37">#REF!</definedName>
    <definedName name="Posting_Increment___Uncommon___NCA" localSheetId="38">#REF!</definedName>
    <definedName name="Posting_Increment___Uncommon___NCA" localSheetId="39">#REF!</definedName>
    <definedName name="Posting_Increment___Uncommon___NCA" localSheetId="22">#REF!</definedName>
    <definedName name="Posting_Increment___Uncommon___NCA" localSheetId="40">#REF!</definedName>
    <definedName name="Posting_Increment___Uncommon___NCA" localSheetId="36">#REF!</definedName>
    <definedName name="Posting_Increment___Uncommon___NCA">#REF!</definedName>
    <definedName name="PP" localSheetId="42">#REF!</definedName>
    <definedName name="PP" localSheetId="48">#REF!</definedName>
    <definedName name="PP" localSheetId="47">#REF!</definedName>
    <definedName name="PP" localSheetId="46">#REF!</definedName>
    <definedName name="PP" localSheetId="43">#REF!</definedName>
    <definedName name="PP" localSheetId="37">#REF!</definedName>
    <definedName name="PP" localSheetId="38">#REF!</definedName>
    <definedName name="PP" localSheetId="39">#REF!</definedName>
    <definedName name="PP" localSheetId="20">#REF!</definedName>
    <definedName name="PP" localSheetId="22">#REF!</definedName>
    <definedName name="PP" localSheetId="40">#REF!</definedName>
    <definedName name="PP" localSheetId="36">#REF!</definedName>
    <definedName name="PP" localSheetId="24">#REF!</definedName>
    <definedName name="PP">#REF!</definedName>
    <definedName name="Pre_tax_materiality" localSheetId="42">#REF!</definedName>
    <definedName name="Pre_tax_materiality" localSheetId="48">#REF!</definedName>
    <definedName name="Pre_tax_materiality" localSheetId="46">#REF!</definedName>
    <definedName name="Pre_tax_materiality" localSheetId="44">#REF!</definedName>
    <definedName name="Pre_tax_materiality" localSheetId="37">#REF!</definedName>
    <definedName name="Pre_tax_materiality" localSheetId="38">#REF!</definedName>
    <definedName name="Pre_tax_materiality" localSheetId="39">#REF!</definedName>
    <definedName name="Pre_tax_materiality" localSheetId="35">#REF!</definedName>
    <definedName name="Pre_tax_materiality" localSheetId="20">#REF!</definedName>
    <definedName name="Pre_tax_materiality" localSheetId="22">#REF!</definedName>
    <definedName name="Pre_tax_materiality" localSheetId="40">#REF!</definedName>
    <definedName name="Pre_tax_materiality" localSheetId="36">#REF!</definedName>
    <definedName name="Pre_tax_materiality" localSheetId="24">#REF!</definedName>
    <definedName name="Pre_tax_materiality" localSheetId="7">#REF!</definedName>
    <definedName name="Pre_tax_materiality" localSheetId="8">#REF!</definedName>
    <definedName name="Pre_tax_materiality">#REF!</definedName>
    <definedName name="PREMIU" localSheetId="42">#REF!</definedName>
    <definedName name="PREMIU" localSheetId="48">#REF!</definedName>
    <definedName name="PREMIU" localSheetId="46">#REF!</definedName>
    <definedName name="PREMIU" localSheetId="37">#REF!</definedName>
    <definedName name="PREMIU" localSheetId="38">#REF!</definedName>
    <definedName name="PREMIU" localSheetId="39">#REF!</definedName>
    <definedName name="PREMIU" localSheetId="20">#REF!</definedName>
    <definedName name="PREMIU" localSheetId="22">#REF!</definedName>
    <definedName name="PREMIU" localSheetId="40">#REF!</definedName>
    <definedName name="PREMIU" localSheetId="36">#REF!</definedName>
    <definedName name="PREMIU" localSheetId="24">#REF!</definedName>
    <definedName name="PREMIU">#REF!</definedName>
    <definedName name="PREMIUM" localSheetId="42">#REF!</definedName>
    <definedName name="PREMIUM" localSheetId="48">#REF!</definedName>
    <definedName name="PREMIUM" localSheetId="46">#REF!</definedName>
    <definedName name="PREMIUM" localSheetId="37">#REF!</definedName>
    <definedName name="PREMIUM" localSheetId="38">#REF!</definedName>
    <definedName name="PREMIUM" localSheetId="39">#REF!</definedName>
    <definedName name="PREMIUM" localSheetId="20">#REF!</definedName>
    <definedName name="PREMIUM" localSheetId="22">#REF!</definedName>
    <definedName name="PREMIUM" localSheetId="40">#REF!</definedName>
    <definedName name="PREMIUM" localSheetId="36">#REF!</definedName>
    <definedName name="PREMIUM" localSheetId="24">#REF!</definedName>
    <definedName name="PREMIUM">#REF!</definedName>
    <definedName name="Princ" localSheetId="42">#REF!</definedName>
    <definedName name="Princ" localSheetId="48">#REF!</definedName>
    <definedName name="Princ" localSheetId="46">#REF!</definedName>
    <definedName name="Princ" localSheetId="37">#REF!</definedName>
    <definedName name="Princ" localSheetId="38">#REF!</definedName>
    <definedName name="Princ" localSheetId="39">#REF!</definedName>
    <definedName name="Princ" localSheetId="20">#REF!</definedName>
    <definedName name="Princ" localSheetId="22">#REF!</definedName>
    <definedName name="Princ" localSheetId="40">#REF!</definedName>
    <definedName name="Princ" localSheetId="36">#REF!</definedName>
    <definedName name="Princ" localSheetId="24">#REF!</definedName>
    <definedName name="Princ">#REF!</definedName>
    <definedName name="_xlnm.Print_Area" localSheetId="42">'12'!$A$1:$T$92</definedName>
    <definedName name="_xlnm.Print_Area" localSheetId="16">'1-2'!$A$1:$L$65</definedName>
    <definedName name="_xlnm.Print_Area" localSheetId="48">'13'!$A$1:$X$88</definedName>
    <definedName name="_xlnm.Print_Area" localSheetId="47">'13  '!$A$1:$Y$170</definedName>
    <definedName name="_xlnm.Print_Area" localSheetId="46">'13   (2)'!$A$1:$Y$172</definedName>
    <definedName name="_xlnm.Print_Area" localSheetId="43">'13.'!$A$1:$L$64</definedName>
    <definedName name="_xlnm.Print_Area" localSheetId="44">'13-15'!$A$1:$P$45</definedName>
    <definedName name="_xlnm.Print_Area" localSheetId="37">'16'!$A$1:$X$71</definedName>
    <definedName name="_xlnm.Print_Area" localSheetId="38">'16(1)'!$A$1:$X$52</definedName>
    <definedName name="_xlnm.Print_Area" localSheetId="39">'16(2)'!$A$1:$X$53</definedName>
    <definedName name="_xlnm.Print_Area" localSheetId="35">'17'!$A$1:$N$63</definedName>
    <definedName name="_xlnm.Print_Area" localSheetId="17">'3-5'!$A$1:$K$53</definedName>
    <definedName name="_xlnm.Print_Area" localSheetId="19">'5.1'!$A$1:$N$167</definedName>
    <definedName name="_xlnm.Print_Area" localSheetId="20">'5.2'!$A$1:$N$32</definedName>
    <definedName name="_xlnm.Print_Area" localSheetId="22">'5.3'!$A$1:$M$49</definedName>
    <definedName name="_xlnm.Print_Area" localSheetId="40">'5.4'!$A$1:$H$36</definedName>
    <definedName name="_xlnm.Print_Area" localSheetId="36">'5.5'!$A$1:$K$24</definedName>
    <definedName name="_xlnm.Print_Area" localSheetId="18">'6'!$A$1:$L$1</definedName>
    <definedName name="_xlnm.Print_Area" localSheetId="21">'6.2-6.3'!$A$1:$O$54</definedName>
    <definedName name="_xlnm.Print_Area" localSheetId="24">'6.2-6.6 (2)'!$A$1:$N$96</definedName>
    <definedName name="_xlnm.Print_Area" localSheetId="23">'6.5-6.6'!$A$1:$N$42</definedName>
    <definedName name="_xlnm.Print_Area" localSheetId="41">'6-11'!$A$1:$L$103</definedName>
    <definedName name="_xlnm.Print_Area" localSheetId="4">BS!$A$1:$T$56</definedName>
    <definedName name="_xlnm.Print_Area" localSheetId="10">CF!$A$1:$U$65</definedName>
    <definedName name="_xlnm.Print_Area" localSheetId="9">'CF - QTR'!$A$1:$M$73</definedName>
    <definedName name="_xlnm.Print_Area" localSheetId="14">CT!$A$1:$J$35</definedName>
    <definedName name="_xlnm.Print_Area" localSheetId="27">'Debt Sukuk Certificate'!$A$1:$Q$54</definedName>
    <definedName name="_xlnm.Print_Area" localSheetId="2">DT!$A$1:$C$113</definedName>
    <definedName name="_xlnm.Print_Area" localSheetId="31">'FORM 8 Q'!$A$1:$J$38</definedName>
    <definedName name="_xlnm.Print_Area" localSheetId="15">'FORM 9'!$A$1:$N$34</definedName>
    <definedName name="_xlnm.Print_Area" localSheetId="32">'FORM 9 Q'!$A$1:$M$37</definedName>
    <definedName name="_xlnm.Print_Area" localSheetId="26">'gis sukuk Debt'!$A$1:$P$57</definedName>
    <definedName name="_xlnm.Print_Area" localSheetId="28">'GIS Sukuk MM'!$A$1:$P$57</definedName>
    <definedName name="_xlnm.Print_Area" localSheetId="13">'HFT-INV-DISC (2)'!$A$1:$K$106</definedName>
    <definedName name="_xlnm.Print_Area" localSheetId="25">'Investment disc old'!$A$1:$K$96</definedName>
    <definedName name="_xlnm.Print_Area" localSheetId="5">IS!$A$1:$T$62</definedName>
    <definedName name="_xlnm.Print_Area" localSheetId="6">'IS - QTR'!$A$1:$S$64</definedName>
    <definedName name="_xlnm.Print_Area" localSheetId="3">MM!$A$1:$C$107</definedName>
    <definedName name="_xlnm.Print_Area" localSheetId="12">'MOVE - QTR'!$A$1:$M$57</definedName>
    <definedName name="_xlnm.Print_Area" localSheetId="7">OCI!$A$1:$R$35</definedName>
    <definedName name="_xlnm.Print_Area" localSheetId="8">'OCI - QTR'!$A$1:$S$34</definedName>
    <definedName name="_xlnm.Print_Area" localSheetId="30">Sheet3!$A$1:$O$36</definedName>
    <definedName name="_xlnm.Print_Area" localSheetId="11">SMPF!$A$1:$S$43</definedName>
    <definedName name="_xlnm.Print_Area" localSheetId="29">'UNLISTED SHARES'!$A$1:$M$56</definedName>
    <definedName name="_xlnm.Print_Area">[6]Sheet4!$A$421:$Q$523</definedName>
    <definedName name="PRINT_AREA_MI" localSheetId="42">[36]td!#REF!</definedName>
    <definedName name="PRINT_AREA_MI" localSheetId="48">#REF!</definedName>
    <definedName name="PRINT_AREA_MI" localSheetId="47">#REF!</definedName>
    <definedName name="PRINT_AREA_MI" localSheetId="46">#REF!</definedName>
    <definedName name="PRINT_AREA_MI" localSheetId="43">#REF!</definedName>
    <definedName name="PRINT_AREA_MI" localSheetId="37">#REF!</definedName>
    <definedName name="PRINT_AREA_MI" localSheetId="38">#REF!</definedName>
    <definedName name="PRINT_AREA_MI" localSheetId="39">#REF!</definedName>
    <definedName name="PRINT_AREA_MI" localSheetId="22">[36]td!#REF!</definedName>
    <definedName name="PRINT_AREA_MI" localSheetId="40">[36]td!#REF!</definedName>
    <definedName name="PRINT_AREA_MI" localSheetId="36">[36]td!#REF!</definedName>
    <definedName name="PRINT_AREA_MI">[36]td!#REF!</definedName>
    <definedName name="PRINT_AREA_MI_38" localSheetId="42">[37]td!#REF!</definedName>
    <definedName name="PRINT_AREA_MI_38" localSheetId="48">[37]td!#REF!</definedName>
    <definedName name="PRINT_AREA_MI_38" localSheetId="46">[37]td!#REF!</definedName>
    <definedName name="PRINT_AREA_MI_38" localSheetId="37">[37]td!#REF!</definedName>
    <definedName name="PRINT_AREA_MI_38" localSheetId="38">[37]td!#REF!</definedName>
    <definedName name="PRINT_AREA_MI_38" localSheetId="39">[37]td!#REF!</definedName>
    <definedName name="PRINT_AREA_MI_38" localSheetId="22">[37]td!#REF!</definedName>
    <definedName name="PRINT_AREA_MI_38" localSheetId="40">[37]td!#REF!</definedName>
    <definedName name="PRINT_AREA_MI_38" localSheetId="36">[37]td!#REF!</definedName>
    <definedName name="PRINT_AREA_MI_38">[37]td!#REF!</definedName>
    <definedName name="PRINT_AREA_MI_45" localSheetId="42">'[36]cd '!#REF!</definedName>
    <definedName name="PRINT_AREA_MI_45" localSheetId="48">'[36]cd '!#REF!</definedName>
    <definedName name="PRINT_AREA_MI_45" localSheetId="46">'[36]cd '!#REF!</definedName>
    <definedName name="PRINT_AREA_MI_45" localSheetId="37">'[36]cd '!#REF!</definedName>
    <definedName name="PRINT_AREA_MI_45" localSheetId="38">'[36]cd '!#REF!</definedName>
    <definedName name="PRINT_AREA_MI_45" localSheetId="39">'[36]cd '!#REF!</definedName>
    <definedName name="PRINT_AREA_MI_45" localSheetId="22">'[36]cd '!#REF!</definedName>
    <definedName name="PRINT_AREA_MI_45" localSheetId="40">'[36]cd '!#REF!</definedName>
    <definedName name="PRINT_AREA_MI_45" localSheetId="36">'[36]cd '!#REF!</definedName>
    <definedName name="PRINT_AREA_MI_45">'[36]cd '!#REF!</definedName>
    <definedName name="PRINT_AREA_MI_46" localSheetId="42">[36]adp_or!#REF!</definedName>
    <definedName name="PRINT_AREA_MI_46" localSheetId="48">[36]adp_or!#REF!</definedName>
    <definedName name="PRINT_AREA_MI_46" localSheetId="46">[36]adp_or!#REF!</definedName>
    <definedName name="PRINT_AREA_MI_46" localSheetId="37">[36]adp_or!#REF!</definedName>
    <definedName name="PRINT_AREA_MI_46" localSheetId="38">[36]adp_or!#REF!</definedName>
    <definedName name="PRINT_AREA_MI_46" localSheetId="39">[36]adp_or!#REF!</definedName>
    <definedName name="PRINT_AREA_MI_46" localSheetId="22">[36]adp_or!#REF!</definedName>
    <definedName name="PRINT_AREA_MI_46" localSheetId="40">[36]adp_or!#REF!</definedName>
    <definedName name="PRINT_AREA_MI_46" localSheetId="36">[36]adp_or!#REF!</definedName>
    <definedName name="PRINT_AREA_MI_46">[36]adp_or!#REF!</definedName>
    <definedName name="PRINT_AREA_MI_47" localSheetId="42">[36]c_b!#REF!</definedName>
    <definedName name="PRINT_AREA_MI_47" localSheetId="48">[36]c_b!#REF!</definedName>
    <definedName name="PRINT_AREA_MI_47" localSheetId="46">[36]c_b!#REF!</definedName>
    <definedName name="PRINT_AREA_MI_47" localSheetId="37">[36]c_b!#REF!</definedName>
    <definedName name="PRINT_AREA_MI_47" localSheetId="38">[36]c_b!#REF!</definedName>
    <definedName name="PRINT_AREA_MI_47" localSheetId="39">[36]c_b!#REF!</definedName>
    <definedName name="PRINT_AREA_MI_47" localSheetId="22">[36]c_b!#REF!</definedName>
    <definedName name="PRINT_AREA_MI_47" localSheetId="40">[36]c_b!#REF!</definedName>
    <definedName name="PRINT_AREA_MI_47" localSheetId="36">[36]c_b!#REF!</definedName>
    <definedName name="PRINT_AREA_MI_47">[36]c_b!#REF!</definedName>
    <definedName name="PRINT_AREA_MI_49" localSheetId="42">[36]rc!#REF!</definedName>
    <definedName name="PRINT_AREA_MI_49" localSheetId="48">[36]rc!#REF!</definedName>
    <definedName name="PRINT_AREA_MI_49" localSheetId="46">[36]rc!#REF!</definedName>
    <definedName name="PRINT_AREA_MI_49" localSheetId="37">[36]rc!#REF!</definedName>
    <definedName name="PRINT_AREA_MI_49" localSheetId="38">[36]rc!#REF!</definedName>
    <definedName name="PRINT_AREA_MI_49" localSheetId="39">[36]rc!#REF!</definedName>
    <definedName name="PRINT_AREA_MI_49" localSheetId="22">[36]rc!#REF!</definedName>
    <definedName name="PRINT_AREA_MI_49" localSheetId="40">[36]rc!#REF!</definedName>
    <definedName name="PRINT_AREA_MI_49" localSheetId="36">[36]rc!#REF!</definedName>
    <definedName name="PRINT_AREA_MI_49">[36]rc!#REF!</definedName>
    <definedName name="PRINT_AREA_MI_57" localSheetId="42">[36]f_f!#REF!</definedName>
    <definedName name="PRINT_AREA_MI_57" localSheetId="48">[36]f_f!#REF!</definedName>
    <definedName name="PRINT_AREA_MI_57" localSheetId="46">[36]f_f!#REF!</definedName>
    <definedName name="PRINT_AREA_MI_57" localSheetId="37">[36]f_f!#REF!</definedName>
    <definedName name="PRINT_AREA_MI_57" localSheetId="38">[36]f_f!#REF!</definedName>
    <definedName name="PRINT_AREA_MI_57" localSheetId="39">[36]f_f!#REF!</definedName>
    <definedName name="PRINT_AREA_MI_57" localSheetId="22">[36]f_f!#REF!</definedName>
    <definedName name="PRINT_AREA_MI_57" localSheetId="40">[36]f_f!#REF!</definedName>
    <definedName name="PRINT_AREA_MI_57" localSheetId="36">[36]f_f!#REF!</definedName>
    <definedName name="PRINT_AREA_MI_57">[36]f_f!#REF!</definedName>
    <definedName name="PRINT_AREA_MI_59" localSheetId="42">[36]tax!#REF!</definedName>
    <definedName name="PRINT_AREA_MI_59" localSheetId="48">[36]tax!#REF!</definedName>
    <definedName name="PRINT_AREA_MI_59" localSheetId="46">[36]tax!#REF!</definedName>
    <definedName name="PRINT_AREA_MI_59" localSheetId="37">[36]tax!#REF!</definedName>
    <definedName name="PRINT_AREA_MI_59" localSheetId="38">[36]tax!#REF!</definedName>
    <definedName name="PRINT_AREA_MI_59" localSheetId="39">[36]tax!#REF!</definedName>
    <definedName name="PRINT_AREA_MI_59" localSheetId="22">[36]tax!#REF!</definedName>
    <definedName name="PRINT_AREA_MI_59" localSheetId="40">[36]tax!#REF!</definedName>
    <definedName name="PRINT_AREA_MI_59" localSheetId="36">[36]tax!#REF!</definedName>
    <definedName name="PRINT_AREA_MI_59">[36]tax!#REF!</definedName>
    <definedName name="PRINT_AREA_MI_60" localSheetId="42">[36]others!#REF!</definedName>
    <definedName name="PRINT_AREA_MI_60" localSheetId="48">[36]others!#REF!</definedName>
    <definedName name="PRINT_AREA_MI_60" localSheetId="46">[36]others!#REF!</definedName>
    <definedName name="PRINT_AREA_MI_60" localSheetId="37">[36]others!#REF!</definedName>
    <definedName name="PRINT_AREA_MI_60" localSheetId="38">[36]others!#REF!</definedName>
    <definedName name="PRINT_AREA_MI_60" localSheetId="39">[36]others!#REF!</definedName>
    <definedName name="PRINT_AREA_MI_60" localSheetId="22">[36]others!#REF!</definedName>
    <definedName name="PRINT_AREA_MI_60" localSheetId="40">[36]others!#REF!</definedName>
    <definedName name="PRINT_AREA_MI_60" localSheetId="36">[36]others!#REF!</definedName>
    <definedName name="PRINT_AREA_MI_60">[36]others!#REF!</definedName>
    <definedName name="PRINT_AREA_MI_9" localSheetId="42">#REF!</definedName>
    <definedName name="PRINT_AREA_MI_9" localSheetId="48">#REF!</definedName>
    <definedName name="PRINT_AREA_MI_9" localSheetId="46">#REF!</definedName>
    <definedName name="PRINT_AREA_MI_9" localSheetId="43">#REF!</definedName>
    <definedName name="PRINT_AREA_MI_9" localSheetId="37">#REF!</definedName>
    <definedName name="PRINT_AREA_MI_9" localSheetId="38">#REF!</definedName>
    <definedName name="PRINT_AREA_MI_9" localSheetId="39">#REF!</definedName>
    <definedName name="PRINT_AREA_MI_9" localSheetId="22">#REF!</definedName>
    <definedName name="PRINT_AREA_MI_9" localSheetId="40">#REF!</definedName>
    <definedName name="PRINT_AREA_MI_9" localSheetId="36">#REF!</definedName>
    <definedName name="PRINT_AREA_MI_9">#REF!</definedName>
    <definedName name="Print_Area_Reset" localSheetId="42">OFFSET('12'!Full_Print,0,0,'12'!Last_Row)</definedName>
    <definedName name="Print_Area_Reset" localSheetId="48">OFFSET('13'!Full_Print,0,0,'13'!Last_Row)</definedName>
    <definedName name="Print_Area_Reset" localSheetId="46">OFFSET('13   (2)'!Full_Print,0,0,'13   (2)'!Last_Row)</definedName>
    <definedName name="Print_Area_Reset" localSheetId="37">OFFSET('16'!Full_Print,0,0,[0]!Last_Row)</definedName>
    <definedName name="Print_Area_Reset" localSheetId="38">OFFSET('16(1)'!Full_Print,0,0,[0]!Last_Row)</definedName>
    <definedName name="Print_Area_Reset" localSheetId="39">OFFSET('16(2)'!Full_Print,0,0,'16(2)'!Last_Row)</definedName>
    <definedName name="Print_Area_Reset" localSheetId="20">OFFSET('5.2'!Full_Print,0,0,'5.2'!Last_Row)</definedName>
    <definedName name="Print_Area_Reset" localSheetId="22">OFFSET('5.3'!Full_Print,0,0,'5.3'!Last_Row)</definedName>
    <definedName name="Print_Area_Reset" localSheetId="40">OFFSET('5.4'!Full_Print,0,0,'5.4'!Last_Row)</definedName>
    <definedName name="Print_Area_Reset" localSheetId="36">OFFSET('5.5'!Full_Print,0,0,'5.5'!Last_Row)</definedName>
    <definedName name="Print_Area_Reset" localSheetId="24">OFFSET('6.2-6.6 (2)'!Full_Print,0,0,'6.2-6.6 (2)'!Last_Row)</definedName>
    <definedName name="Print_Area_Reset">OFFSET(Full_Print,0,0,Last_Row)</definedName>
    <definedName name="PRINT_DEF_TAX" localSheetId="42">#REF!</definedName>
    <definedName name="PRINT_DEF_TAX" localSheetId="48">#REF!</definedName>
    <definedName name="PRINT_DEF_TAX" localSheetId="46">#REF!</definedName>
    <definedName name="PRINT_DEF_TAX" localSheetId="37">#REF!</definedName>
    <definedName name="PRINT_DEF_TAX" localSheetId="38">#REF!</definedName>
    <definedName name="PRINT_DEF_TAX" localSheetId="39">#REF!</definedName>
    <definedName name="PRINT_DEF_TAX" localSheetId="20">#REF!</definedName>
    <definedName name="PRINT_DEF_TAX" localSheetId="22">#REF!</definedName>
    <definedName name="PRINT_DEF_TAX" localSheetId="40">#REF!</definedName>
    <definedName name="PRINT_DEF_TAX" localSheetId="36">#REF!</definedName>
    <definedName name="PRINT_DEF_TAX" localSheetId="24">#REF!</definedName>
    <definedName name="PRINT_DEF_TAX">#REF!</definedName>
    <definedName name="PRINT_DETAILS" localSheetId="42">#REF!</definedName>
    <definedName name="PRINT_DETAILS" localSheetId="48">#REF!</definedName>
    <definedName name="PRINT_DETAILS" localSheetId="46">#REF!</definedName>
    <definedName name="PRINT_DETAILS" localSheetId="37">#REF!</definedName>
    <definedName name="PRINT_DETAILS" localSheetId="38">#REF!</definedName>
    <definedName name="PRINT_DETAILS" localSheetId="39">#REF!</definedName>
    <definedName name="PRINT_DETAILS" localSheetId="20">#REF!</definedName>
    <definedName name="PRINT_DETAILS" localSheetId="22">#REF!</definedName>
    <definedName name="PRINT_DETAILS" localSheetId="40">#REF!</definedName>
    <definedName name="PRINT_DETAILS" localSheetId="36">#REF!</definedName>
    <definedName name="PRINT_DETAILS" localSheetId="24">#REF!</definedName>
    <definedName name="PRINT_DETAILS">#REF!</definedName>
    <definedName name="_xlnm.Print_Titles" localSheetId="47">#REF!</definedName>
    <definedName name="_xlnm.Print_Titles" localSheetId="46">#REF!</definedName>
    <definedName name="_xlnm.Print_Titles" localSheetId="37">#N/A</definedName>
    <definedName name="_xlnm.Print_Titles" localSheetId="38">#N/A</definedName>
    <definedName name="_xlnm.Print_Titles" localSheetId="39">#N/A</definedName>
    <definedName name="_xlnm.Print_Titles" localSheetId="19">'5.1'!$5:$11</definedName>
    <definedName name="_xlnm.Print_Titles" localSheetId="40">#REF!</definedName>
    <definedName name="_xlnm.Print_Titles" localSheetId="36">#REF!</definedName>
    <definedName name="_xlnm.Print_Titles" localSheetId="24">#REF!</definedName>
    <definedName name="_xlnm.Print_Titles" localSheetId="13">'HFT-INV-DISC (2)'!$9:$16</definedName>
    <definedName name="_xlnm.Print_Titles" localSheetId="25">'Investment disc old'!$9:$16</definedName>
    <definedName name="_xlnm.Print_Titles" localSheetId="55">'Lead (2) DEC 11-H'!$B:$D,'Lead (2) DEC 11-H'!$1:$2</definedName>
    <definedName name="_xlnm.Print_Titles" localSheetId="1">'Lead December'!$B:$D,'Lead December'!$1:$2</definedName>
    <definedName name="_xlnm.Print_Titles" localSheetId="0">'Lead december 2011'!$B:$D,'Lead december 2011'!$1:$2</definedName>
    <definedName name="_xlnm.Print_Titles" localSheetId="57">Links!$B:$D,Links!$1:$1</definedName>
    <definedName name="_xlnm.Print_Titles">#REF!</definedName>
    <definedName name="Print_Titles_MI" localSheetId="42">#REF!</definedName>
    <definedName name="PRINT_TITLES_MI" localSheetId="48">#REF!</definedName>
    <definedName name="Print_Titles_MI" localSheetId="47">#REF!</definedName>
    <definedName name="Print_Titles_MI" localSheetId="46">#REF!</definedName>
    <definedName name="PRINT_TITLES_MI" localSheetId="43">#REF!</definedName>
    <definedName name="PRINT_TITLES_MI" localSheetId="37">#REF!</definedName>
    <definedName name="PRINT_TITLES_MI" localSheetId="38">#REF!</definedName>
    <definedName name="PRINT_TITLES_MI" localSheetId="39">#REF!</definedName>
    <definedName name="Print_Titles_MI" localSheetId="22">#REF!</definedName>
    <definedName name="Print_Titles_MI" localSheetId="40">#REF!</definedName>
    <definedName name="Print_Titles_MI" localSheetId="36">#REF!</definedName>
    <definedName name="Print_Titles_MI">#REF!</definedName>
    <definedName name="PRO_CLASS">[41]Lookups!$C$7:$C$8</definedName>
    <definedName name="PRODUCT_CLASSIF">[88]Lookups!$C$7:$C$8</definedName>
    <definedName name="PRODUCT_DESCRIPTION" localSheetId="42">#REF!</definedName>
    <definedName name="PRODUCT_DESCRIPTION" localSheetId="48">#REF!</definedName>
    <definedName name="PRODUCT_DESCRIPTION" localSheetId="46">#REF!</definedName>
    <definedName name="PRODUCT_DESCRIPTION" localSheetId="37">#REF!</definedName>
    <definedName name="PRODUCT_DESCRIPTION" localSheetId="38">#REF!</definedName>
    <definedName name="PRODUCT_DESCRIPTION" localSheetId="39">#REF!</definedName>
    <definedName name="PRODUCT_DESCRIPTION" localSheetId="20">#REF!</definedName>
    <definedName name="PRODUCT_DESCRIPTION" localSheetId="22">#REF!</definedName>
    <definedName name="PRODUCT_DESCRIPTION" localSheetId="40">#REF!</definedName>
    <definedName name="PRODUCT_DESCRIPTION" localSheetId="36">#REF!</definedName>
    <definedName name="PRODUCT_DESCRIPTION" localSheetId="24">#REF!</definedName>
    <definedName name="PRODUCT_DESCRIPTION">#REF!</definedName>
    <definedName name="PRODUCT_LINE" localSheetId="42">#REF!</definedName>
    <definedName name="PRODUCT_LINE" localSheetId="48">#REF!</definedName>
    <definedName name="PRODUCT_LINE" localSheetId="47">#REF!</definedName>
    <definedName name="PRODUCT_LINE" localSheetId="46">#REF!</definedName>
    <definedName name="PRODUCT_LINE" localSheetId="43">#REF!</definedName>
    <definedName name="PRODUCT_LINE" localSheetId="37">#REF!</definedName>
    <definedName name="PRODUCT_LINE" localSheetId="38">#REF!</definedName>
    <definedName name="PRODUCT_LINE" localSheetId="39">#REF!</definedName>
    <definedName name="PRODUCT_LINE" localSheetId="22">#REF!</definedName>
    <definedName name="PRODUCT_LINE" localSheetId="40">#REF!</definedName>
    <definedName name="PRODUCT_LINE" localSheetId="36">#REF!</definedName>
    <definedName name="PRODUCT_LINE">#REF!</definedName>
    <definedName name="PRODUCTWISE_PRO" localSheetId="42">#REF!</definedName>
    <definedName name="PRODUCTWISE_PRO" localSheetId="48">#REF!</definedName>
    <definedName name="PRODUCTWISE_PRO" localSheetId="47">#REF!</definedName>
    <definedName name="PRODUCTWISE_PRO" localSheetId="46">#REF!</definedName>
    <definedName name="PRODUCTWISE_PRO" localSheetId="43">#REF!</definedName>
    <definedName name="PRODUCTWISE_PRO" localSheetId="37">#REF!</definedName>
    <definedName name="PRODUCTWISE_PRO" localSheetId="38">#REF!</definedName>
    <definedName name="PRODUCTWISE_PRO" localSheetId="39">#REF!</definedName>
    <definedName name="PRODUCTWISE_PRO" localSheetId="22">#REF!</definedName>
    <definedName name="PRODUCTWISE_PRO" localSheetId="40">#REF!</definedName>
    <definedName name="PRODUCTWISE_PRO" localSheetId="36">#REF!</definedName>
    <definedName name="PRODUCTWISE_PRO">#REF!</definedName>
    <definedName name="PROFIT_PROVISION" localSheetId="42">[54]ProfitProv!#REF!</definedName>
    <definedName name="PROFIT_PROVISION" localSheetId="48">[54]ProfitProv!#REF!</definedName>
    <definedName name="PROFIT_PROVISION" localSheetId="47">[54]ProfitProv!#REF!</definedName>
    <definedName name="PROFIT_PROVISION" localSheetId="46">[54]ProfitProv!#REF!</definedName>
    <definedName name="PROFIT_PROVISION" localSheetId="43">[54]ProfitProv!#REF!</definedName>
    <definedName name="PROFIT_PROVISION" localSheetId="37">[54]ProfitProv!#REF!</definedName>
    <definedName name="PROFIT_PROVISION" localSheetId="38">[54]ProfitProv!#REF!</definedName>
    <definedName name="PROFIT_PROVISION" localSheetId="39">[54]ProfitProv!#REF!</definedName>
    <definedName name="PROFIT_PROVISION" localSheetId="22">[54]ProfitProv!#REF!</definedName>
    <definedName name="PROFIT_PROVISION" localSheetId="40">[54]ProfitProv!#REF!</definedName>
    <definedName name="PROFIT_PROVISION" localSheetId="36">[54]ProfitProv!#REF!</definedName>
    <definedName name="PROFIT_PROVISION">[54]ProfitProv!#REF!</definedName>
    <definedName name="PROFIT_RECON" localSheetId="42">[54]ProfitProv!#REF!</definedName>
    <definedName name="PROFIT_RECON" localSheetId="48">[54]ProfitProv!#REF!</definedName>
    <definedName name="PROFIT_RECON" localSheetId="47">[54]ProfitProv!#REF!</definedName>
    <definedName name="PROFIT_RECON" localSheetId="46">[54]ProfitProv!#REF!</definedName>
    <definedName name="PROFIT_RECON" localSheetId="43">[54]ProfitProv!#REF!</definedName>
    <definedName name="PROFIT_RECON" localSheetId="37">[54]ProfitProv!#REF!</definedName>
    <definedName name="PROFIT_RECON" localSheetId="38">[54]ProfitProv!#REF!</definedName>
    <definedName name="PROFIT_RECON" localSheetId="39">[54]ProfitProv!#REF!</definedName>
    <definedName name="PROFIT_RECON" localSheetId="22">[54]ProfitProv!#REF!</definedName>
    <definedName name="PROFIT_RECON" localSheetId="40">[54]ProfitProv!#REF!</definedName>
    <definedName name="PROFIT_RECON" localSheetId="36">[54]ProfitProv!#REF!</definedName>
    <definedName name="PROFIT_RECON">[54]ProfitProv!#REF!</definedName>
    <definedName name="PROFIT1" localSheetId="42">#REF!</definedName>
    <definedName name="PROFIT1" localSheetId="48">#REF!</definedName>
    <definedName name="PROFIT1" localSheetId="47">#REF!</definedName>
    <definedName name="PROFIT1" localSheetId="46">#REF!</definedName>
    <definedName name="PROFIT1" localSheetId="43">#REF!</definedName>
    <definedName name="PROFIT1" localSheetId="37">#REF!</definedName>
    <definedName name="PROFIT1" localSheetId="38">#REF!</definedName>
    <definedName name="PROFIT1" localSheetId="39">#REF!</definedName>
    <definedName name="PROFIT1" localSheetId="20">#REF!</definedName>
    <definedName name="PROFIT1" localSheetId="22">#REF!</definedName>
    <definedName name="PROFIT1" localSheetId="40">#REF!</definedName>
    <definedName name="PROFIT1" localSheetId="36">#REF!</definedName>
    <definedName name="PROFIT1" localSheetId="24">#REF!</definedName>
    <definedName name="PROFIT1">#REF!</definedName>
    <definedName name="PROFIT2" localSheetId="42">#REF!</definedName>
    <definedName name="PROFIT2" localSheetId="48">#REF!</definedName>
    <definedName name="PROFIT2" localSheetId="47">#REF!</definedName>
    <definedName name="PROFIT2" localSheetId="46">#REF!</definedName>
    <definedName name="PROFIT2" localSheetId="43">#REF!</definedName>
    <definedName name="PROFIT2" localSheetId="37">#REF!</definedName>
    <definedName name="PROFIT2" localSheetId="38">#REF!</definedName>
    <definedName name="PROFIT2" localSheetId="39">#REF!</definedName>
    <definedName name="PROFIT2" localSheetId="20">#REF!</definedName>
    <definedName name="PROFIT2" localSheetId="22">#REF!</definedName>
    <definedName name="PROFIT2" localSheetId="40">#REF!</definedName>
    <definedName name="PROFIT2" localSheetId="36">#REF!</definedName>
    <definedName name="PROFIT2" localSheetId="24">#REF!</definedName>
    <definedName name="PROFIT2">#REF!</definedName>
    <definedName name="Proj_Meth" localSheetId="42">#REF!</definedName>
    <definedName name="Proj_Meth" localSheetId="16">#REF!</definedName>
    <definedName name="Proj_Meth" localSheetId="48">#REF!</definedName>
    <definedName name="Proj_Meth" localSheetId="47">#REF!</definedName>
    <definedName name="Proj_Meth" localSheetId="46">#REF!</definedName>
    <definedName name="Proj_Meth" localSheetId="43">#REF!</definedName>
    <definedName name="Proj_Meth" localSheetId="44">#REF!</definedName>
    <definedName name="Proj_Meth" localSheetId="37">#REF!</definedName>
    <definedName name="Proj_Meth" localSheetId="38">#REF!</definedName>
    <definedName name="Proj_Meth" localSheetId="39">#REF!</definedName>
    <definedName name="Proj_Meth" localSheetId="35">#REF!</definedName>
    <definedName name="Proj_Meth" localSheetId="19">#REF!</definedName>
    <definedName name="Proj_Meth" localSheetId="20">#REF!</definedName>
    <definedName name="Proj_Meth" localSheetId="22">#REF!</definedName>
    <definedName name="Proj_Meth" localSheetId="40">#REF!</definedName>
    <definedName name="Proj_Meth" localSheetId="36">#REF!</definedName>
    <definedName name="Proj_Meth" localSheetId="24">#REF!</definedName>
    <definedName name="Proj_Meth" localSheetId="27">#REF!</definedName>
    <definedName name="Proj_Meth" localSheetId="13">#REF!</definedName>
    <definedName name="Proj_Meth" localSheetId="25">#REF!</definedName>
    <definedName name="Proj_Meth" localSheetId="7">#REF!</definedName>
    <definedName name="Proj_Meth" localSheetId="8">#REF!</definedName>
    <definedName name="Proj_Meth" localSheetId="34">#REF!</definedName>
    <definedName name="Proj_Meth" localSheetId="33">#REF!</definedName>
    <definedName name="Proj_Meth">#REF!</definedName>
    <definedName name="PROV_REQS" localSheetId="42">#REF!</definedName>
    <definedName name="PROV_REQS" localSheetId="48">#REF!</definedName>
    <definedName name="PROV_REQS" localSheetId="46">#REF!</definedName>
    <definedName name="PROV_REQS" localSheetId="37">#REF!</definedName>
    <definedName name="PROV_REQS" localSheetId="38">#REF!</definedName>
    <definedName name="PROV_REQS" localSheetId="39">#REF!</definedName>
    <definedName name="PROV_REQS" localSheetId="20">#REF!</definedName>
    <definedName name="PROV_REQS" localSheetId="22">#REF!</definedName>
    <definedName name="PROV_REQS" localSheetId="40">#REF!</definedName>
    <definedName name="PROV_REQS" localSheetId="36">#REF!</definedName>
    <definedName name="PROV_REQS" localSheetId="24">#REF!</definedName>
    <definedName name="PROV_REQS">#REF!</definedName>
    <definedName name="PROVISION" localSheetId="42">#REF!</definedName>
    <definedName name="PROVISION" localSheetId="48">#REF!</definedName>
    <definedName name="PROVISION" localSheetId="46">#REF!</definedName>
    <definedName name="PROVISION" localSheetId="37">#REF!</definedName>
    <definedName name="PROVISION" localSheetId="38">#REF!</definedName>
    <definedName name="PROVISION" localSheetId="39">#REF!</definedName>
    <definedName name="PROVISION" localSheetId="20">#REF!</definedName>
    <definedName name="PROVISION" localSheetId="22">#REF!</definedName>
    <definedName name="PROVISION" localSheetId="40">#REF!</definedName>
    <definedName name="PROVISION" localSheetId="36">#REF!</definedName>
    <definedName name="PROVISION" localSheetId="24">#REF!</definedName>
    <definedName name="PROVISION">#REF!</definedName>
    <definedName name="provisiondet" localSheetId="42">#REF!</definedName>
    <definedName name="provisiondet" localSheetId="16">#REF!</definedName>
    <definedName name="provisiondet" localSheetId="48">#REF!</definedName>
    <definedName name="provisiondet" localSheetId="47">#REF!</definedName>
    <definedName name="provisiondet" localSheetId="46">#REF!</definedName>
    <definedName name="provisiondet" localSheetId="43">#REF!</definedName>
    <definedName name="provisiondet" localSheetId="44">#REF!</definedName>
    <definedName name="provisiondet" localSheetId="37">#REF!</definedName>
    <definedName name="provisiondet" localSheetId="38">#REF!</definedName>
    <definedName name="provisiondet" localSheetId="39">#REF!</definedName>
    <definedName name="provisiondet" localSheetId="35">#REF!</definedName>
    <definedName name="provisiondet" localSheetId="19">#REF!</definedName>
    <definedName name="provisiondet" localSheetId="20">#REF!</definedName>
    <definedName name="provisiondet" localSheetId="22">#REF!</definedName>
    <definedName name="provisiondet" localSheetId="40">#REF!</definedName>
    <definedName name="provisiondet" localSheetId="36">#REF!</definedName>
    <definedName name="provisiondet" localSheetId="24">#REF!</definedName>
    <definedName name="provisiondet" localSheetId="27">#REF!</definedName>
    <definedName name="provisiondet" localSheetId="13">#REF!</definedName>
    <definedName name="provisiondet" localSheetId="25">#REF!</definedName>
    <definedName name="provisiondet" localSheetId="7">#REF!</definedName>
    <definedName name="provisiondet" localSheetId="8">#REF!</definedName>
    <definedName name="provisiondet" localSheetId="34">#REF!</definedName>
    <definedName name="provisiondet" localSheetId="33">#REF!</definedName>
    <definedName name="provisiondet">#REF!</definedName>
    <definedName name="prt" localSheetId="42">#REF!</definedName>
    <definedName name="prt" localSheetId="48">#REF!</definedName>
    <definedName name="prt" localSheetId="47">#REF!</definedName>
    <definedName name="prt" localSheetId="46">#REF!</definedName>
    <definedName name="prt" localSheetId="43">#REF!</definedName>
    <definedName name="prt" localSheetId="37">#REF!</definedName>
    <definedName name="prt" localSheetId="38">#REF!</definedName>
    <definedName name="prt" localSheetId="39">#REF!</definedName>
    <definedName name="prt" localSheetId="22">#REF!</definedName>
    <definedName name="prt" localSheetId="40">#REF!</definedName>
    <definedName name="prt" localSheetId="36">#REF!</definedName>
    <definedName name="prt">#REF!</definedName>
    <definedName name="prt_abx314" localSheetId="42">#REF!</definedName>
    <definedName name="prt_abx314" localSheetId="48">#REF!</definedName>
    <definedName name="prt_abx314" localSheetId="47">#REF!</definedName>
    <definedName name="prt_abx314" localSheetId="46">#REF!</definedName>
    <definedName name="prt_abx314" localSheetId="43">#REF!</definedName>
    <definedName name="prt_abx314" localSheetId="37">#REF!</definedName>
    <definedName name="prt_abx314" localSheetId="38">#REF!</definedName>
    <definedName name="prt_abx314" localSheetId="39">#REF!</definedName>
    <definedName name="prt_abx314" localSheetId="22">#REF!</definedName>
    <definedName name="prt_abx314" localSheetId="40">#REF!</definedName>
    <definedName name="prt_abx314" localSheetId="36">#REF!</definedName>
    <definedName name="prt_abx314">#REF!</definedName>
    <definedName name="prt_cs" localSheetId="42">#REF!</definedName>
    <definedName name="prt_cs" localSheetId="48">#REF!</definedName>
    <definedName name="prt_cs" localSheetId="46">#REF!</definedName>
    <definedName name="prt_cs" localSheetId="43">#REF!</definedName>
    <definedName name="prt_cs" localSheetId="37">#REF!</definedName>
    <definedName name="prt_cs" localSheetId="38">#REF!</definedName>
    <definedName name="prt_cs" localSheetId="39">#REF!</definedName>
    <definedName name="prt_cs" localSheetId="22">#REF!</definedName>
    <definedName name="prt_cs" localSheetId="40">#REF!</definedName>
    <definedName name="prt_cs" localSheetId="36">#REF!</definedName>
    <definedName name="prt_cs">#REF!</definedName>
    <definedName name="PRT_dep" localSheetId="42">#REF!</definedName>
    <definedName name="PRT_dep" localSheetId="48">#REF!</definedName>
    <definedName name="PRT_dep" localSheetId="46">#REF!</definedName>
    <definedName name="PRT_dep" localSheetId="43">#REF!</definedName>
    <definedName name="PRT_dep" localSheetId="37">#REF!</definedName>
    <definedName name="PRT_dep" localSheetId="38">#REF!</definedName>
    <definedName name="PRT_dep" localSheetId="39">#REF!</definedName>
    <definedName name="PRT_dep" localSheetId="22">#REF!</definedName>
    <definedName name="PRT_dep" localSheetId="40">#REF!</definedName>
    <definedName name="PRT_dep" localSheetId="36">#REF!</definedName>
    <definedName name="PRT_dep">#REF!</definedName>
    <definedName name="PRT_MRPT" localSheetId="42">#REF!</definedName>
    <definedName name="PRT_MRPT" localSheetId="48">#REF!</definedName>
    <definedName name="PRT_MRPT" localSheetId="46">#REF!</definedName>
    <definedName name="PRT_MRPT" localSheetId="43">#REF!</definedName>
    <definedName name="PRT_MRPT" localSheetId="37">#REF!</definedName>
    <definedName name="PRT_MRPT" localSheetId="38">#REF!</definedName>
    <definedName name="PRT_MRPT" localSheetId="39">#REF!</definedName>
    <definedName name="PRT_MRPT" localSheetId="22">#REF!</definedName>
    <definedName name="PRT_MRPT" localSheetId="40">#REF!</definedName>
    <definedName name="PRT_MRPT" localSheetId="36">#REF!</definedName>
    <definedName name="PRT_MRPT">#REF!</definedName>
    <definedName name="prtt">'[157]2000_ Projects Summary'!$A$1:$Q$33</definedName>
    <definedName name="Punitive_Percentage" localSheetId="42">#REF!</definedName>
    <definedName name="Punitive_Percentage" localSheetId="48">#REF!</definedName>
    <definedName name="Punitive_Percentage" localSheetId="46">#REF!</definedName>
    <definedName name="Punitive_Percentage" localSheetId="37">#REF!</definedName>
    <definedName name="Punitive_Percentage" localSheetId="38">#REF!</definedName>
    <definedName name="Punitive_Percentage" localSheetId="39">#REF!</definedName>
    <definedName name="Punitive_Percentage" localSheetId="20">#REF!</definedName>
    <definedName name="Punitive_Percentage" localSheetId="22">#REF!</definedName>
    <definedName name="Punitive_Percentage" localSheetId="40">#REF!</definedName>
    <definedName name="Punitive_Percentage" localSheetId="36">#REF!</definedName>
    <definedName name="Punitive_Percentage" localSheetId="24">#REF!</definedName>
    <definedName name="Punitive_Percentage">#REF!</definedName>
    <definedName name="purchase" localSheetId="42">[15]purchase!#REF!</definedName>
    <definedName name="purchase" localSheetId="48">[15]purchase!#REF!</definedName>
    <definedName name="purchase" localSheetId="46">[15]purchase!#REF!</definedName>
    <definedName name="purchase" localSheetId="37">[15]purchase!#REF!</definedName>
    <definedName name="purchase" localSheetId="38">[15]purchase!#REF!</definedName>
    <definedName name="purchase" localSheetId="39">[15]purchase!#REF!</definedName>
    <definedName name="purchase" localSheetId="22">[15]purchase!#REF!</definedName>
    <definedName name="purchase" localSheetId="40">[15]purchase!#REF!</definedName>
    <definedName name="purchase" localSheetId="36">[15]purchase!#REF!</definedName>
    <definedName name="purchase">[15]purchase!#REF!</definedName>
    <definedName name="purchase2000" localSheetId="42">'[158]INCOME 2004'!#REF!</definedName>
    <definedName name="purchase2000" localSheetId="48">'[158]INCOME 2004'!#REF!</definedName>
    <definedName name="purchase2000" localSheetId="46">'[158]INCOME 2004'!#REF!</definedName>
    <definedName name="purchase2000" localSheetId="37">'[158]INCOME 2004'!#REF!</definedName>
    <definedName name="purchase2000" localSheetId="38">'[158]INCOME 2004'!#REF!</definedName>
    <definedName name="purchase2000" localSheetId="39">'[158]INCOME 2004'!#REF!</definedName>
    <definedName name="purchase2000" localSheetId="22">'[158]INCOME 2004'!#REF!</definedName>
    <definedName name="purchase2000" localSheetId="40">'[158]INCOME 2004'!#REF!</definedName>
    <definedName name="purchase2000" localSheetId="36">'[158]INCOME 2004'!#REF!</definedName>
    <definedName name="purchase2000">'[158]INCOME 2004'!#REF!</definedName>
    <definedName name="PY_all_Equity" localSheetId="42">#REF!</definedName>
    <definedName name="PY_all_Equity" localSheetId="48">#REF!</definedName>
    <definedName name="PY_all_Equity" localSheetId="46">#REF!</definedName>
    <definedName name="PY_all_Equity" localSheetId="44">#REF!</definedName>
    <definedName name="PY_all_Equity" localSheetId="37">#REF!</definedName>
    <definedName name="PY_all_Equity" localSheetId="38">#REF!</definedName>
    <definedName name="PY_all_Equity" localSheetId="39">#REF!</definedName>
    <definedName name="PY_all_Equity" localSheetId="35">#REF!</definedName>
    <definedName name="PY_all_Equity" localSheetId="20">#REF!</definedName>
    <definedName name="PY_all_Equity" localSheetId="22">#REF!</definedName>
    <definedName name="PY_all_Equity" localSheetId="40">#REF!</definedName>
    <definedName name="PY_all_Equity" localSheetId="36">#REF!</definedName>
    <definedName name="PY_all_Equity" localSheetId="24">#REF!</definedName>
    <definedName name="PY_all_Equity" localSheetId="7">#REF!</definedName>
    <definedName name="PY_all_Equity" localSheetId="8">#REF!</definedName>
    <definedName name="PY_all_Equity">#REF!</definedName>
    <definedName name="PY_all_Income" localSheetId="42">#REF!</definedName>
    <definedName name="PY_all_Income" localSheetId="48">#REF!</definedName>
    <definedName name="PY_all_Income" localSheetId="46">#REF!</definedName>
    <definedName name="PY_all_Income" localSheetId="44">#REF!</definedName>
    <definedName name="PY_all_Income" localSheetId="37">#REF!</definedName>
    <definedName name="PY_all_Income" localSheetId="38">#REF!</definedName>
    <definedName name="PY_all_Income" localSheetId="39">#REF!</definedName>
    <definedName name="PY_all_Income" localSheetId="35">#REF!</definedName>
    <definedName name="PY_all_Income" localSheetId="20">#REF!</definedName>
    <definedName name="PY_all_Income" localSheetId="22">#REF!</definedName>
    <definedName name="PY_all_Income" localSheetId="40">#REF!</definedName>
    <definedName name="PY_all_Income" localSheetId="36">#REF!</definedName>
    <definedName name="PY_all_Income" localSheetId="24">#REF!</definedName>
    <definedName name="PY_all_Income" localSheetId="7">#REF!</definedName>
    <definedName name="PY_all_Income" localSheetId="8">#REF!</definedName>
    <definedName name="PY_all_Income">#REF!</definedName>
    <definedName name="PY_all_RetEarn" localSheetId="42">#REF!</definedName>
    <definedName name="PY_all_RetEarn" localSheetId="48">#REF!</definedName>
    <definedName name="PY_all_RetEarn" localSheetId="46">#REF!</definedName>
    <definedName name="PY_all_RetEarn" localSheetId="44">#REF!</definedName>
    <definedName name="PY_all_RetEarn" localSheetId="37">#REF!</definedName>
    <definedName name="PY_all_RetEarn" localSheetId="38">#REF!</definedName>
    <definedName name="PY_all_RetEarn" localSheetId="39">#REF!</definedName>
    <definedName name="PY_all_RetEarn" localSheetId="35">#REF!</definedName>
    <definedName name="PY_all_RetEarn" localSheetId="20">#REF!</definedName>
    <definedName name="PY_all_RetEarn" localSheetId="22">#REF!</definedName>
    <definedName name="PY_all_RetEarn" localSheetId="40">#REF!</definedName>
    <definedName name="PY_all_RetEarn" localSheetId="36">#REF!</definedName>
    <definedName name="PY_all_RetEarn" localSheetId="24">#REF!</definedName>
    <definedName name="PY_all_RetEarn" localSheetId="7">#REF!</definedName>
    <definedName name="PY_all_RetEarn" localSheetId="8">#REF!</definedName>
    <definedName name="PY_all_RetEarn">#REF!</definedName>
    <definedName name="PY_knw_Income" localSheetId="42">#REF!</definedName>
    <definedName name="PY_knw_Income" localSheetId="48">#REF!</definedName>
    <definedName name="PY_knw_Income" localSheetId="46">#REF!</definedName>
    <definedName name="PY_knw_Income" localSheetId="44">#REF!</definedName>
    <definedName name="PY_knw_Income" localSheetId="37">#REF!</definedName>
    <definedName name="PY_knw_Income" localSheetId="38">#REF!</definedName>
    <definedName name="PY_knw_Income" localSheetId="39">#REF!</definedName>
    <definedName name="PY_knw_Income" localSheetId="35">#REF!</definedName>
    <definedName name="PY_knw_Income" localSheetId="20">#REF!</definedName>
    <definedName name="PY_knw_Income" localSheetId="22">#REF!</definedName>
    <definedName name="PY_knw_Income" localSheetId="40">#REF!</definedName>
    <definedName name="PY_knw_Income" localSheetId="36">#REF!</definedName>
    <definedName name="PY_knw_Income" localSheetId="24">#REF!</definedName>
    <definedName name="PY_knw_Income" localSheetId="7">#REF!</definedName>
    <definedName name="PY_knw_Income" localSheetId="8">#REF!</definedName>
    <definedName name="PY_knw_Income">#REF!</definedName>
    <definedName name="PY_knw_RetEarn" localSheetId="42">#REF!</definedName>
    <definedName name="PY_knw_RetEarn" localSheetId="48">#REF!</definedName>
    <definedName name="PY_knw_RetEarn" localSheetId="46">#REF!</definedName>
    <definedName name="PY_knw_RetEarn" localSheetId="44">#REF!</definedName>
    <definedName name="PY_knw_RetEarn" localSheetId="37">#REF!</definedName>
    <definedName name="PY_knw_RetEarn" localSheetId="38">#REF!</definedName>
    <definedName name="PY_knw_RetEarn" localSheetId="39">#REF!</definedName>
    <definedName name="PY_knw_RetEarn" localSheetId="35">#REF!</definedName>
    <definedName name="PY_knw_RetEarn" localSheetId="20">#REF!</definedName>
    <definedName name="PY_knw_RetEarn" localSheetId="22">#REF!</definedName>
    <definedName name="PY_knw_RetEarn" localSheetId="40">#REF!</definedName>
    <definedName name="PY_knw_RetEarn" localSheetId="36">#REF!</definedName>
    <definedName name="PY_knw_RetEarn" localSheetId="24">#REF!</definedName>
    <definedName name="PY_knw_RetEarn" localSheetId="7">#REF!</definedName>
    <definedName name="PY_knw_RetEarn" localSheetId="8">#REF!</definedName>
    <definedName name="PY_knw_RetEarn">#REF!</definedName>
    <definedName name="PY_lik_Income" localSheetId="42">#REF!</definedName>
    <definedName name="PY_lik_Income" localSheetId="48">#REF!</definedName>
    <definedName name="PY_lik_Income" localSheetId="46">#REF!</definedName>
    <definedName name="PY_lik_Income" localSheetId="44">#REF!</definedName>
    <definedName name="PY_lik_Income" localSheetId="37">#REF!</definedName>
    <definedName name="PY_lik_Income" localSheetId="38">#REF!</definedName>
    <definedName name="PY_lik_Income" localSheetId="39">#REF!</definedName>
    <definedName name="PY_lik_Income" localSheetId="35">#REF!</definedName>
    <definedName name="PY_lik_Income" localSheetId="20">#REF!</definedName>
    <definedName name="PY_lik_Income" localSheetId="22">#REF!</definedName>
    <definedName name="PY_lik_Income" localSheetId="40">#REF!</definedName>
    <definedName name="PY_lik_Income" localSheetId="36">#REF!</definedName>
    <definedName name="PY_lik_Income" localSheetId="24">#REF!</definedName>
    <definedName name="PY_lik_Income" localSheetId="7">#REF!</definedName>
    <definedName name="PY_lik_Income" localSheetId="8">#REF!</definedName>
    <definedName name="PY_lik_Income">#REF!</definedName>
    <definedName name="PY_lik_RetEarn" localSheetId="42">#REF!</definedName>
    <definedName name="PY_lik_RetEarn" localSheetId="48">#REF!</definedName>
    <definedName name="PY_lik_RetEarn" localSheetId="46">#REF!</definedName>
    <definedName name="PY_lik_RetEarn" localSheetId="44">#REF!</definedName>
    <definedName name="PY_lik_RetEarn" localSheetId="37">#REF!</definedName>
    <definedName name="PY_lik_RetEarn" localSheetId="38">#REF!</definedName>
    <definedName name="PY_lik_RetEarn" localSheetId="39">#REF!</definedName>
    <definedName name="PY_lik_RetEarn" localSheetId="35">#REF!</definedName>
    <definedName name="PY_lik_RetEarn" localSheetId="20">#REF!</definedName>
    <definedName name="PY_lik_RetEarn" localSheetId="22">#REF!</definedName>
    <definedName name="PY_lik_RetEarn" localSheetId="40">#REF!</definedName>
    <definedName name="PY_lik_RetEarn" localSheetId="36">#REF!</definedName>
    <definedName name="PY_lik_RetEarn" localSheetId="24">#REF!</definedName>
    <definedName name="PY_lik_RetEarn" localSheetId="7">#REF!</definedName>
    <definedName name="PY_lik_RetEarn" localSheetId="8">#REF!</definedName>
    <definedName name="PY_lik_RetEarn">#REF!</definedName>
    <definedName name="PY_tot_knw_Xfoot" localSheetId="42">#REF!</definedName>
    <definedName name="PY_tot_knw_Xfoot" localSheetId="48">#REF!</definedName>
    <definedName name="PY_tot_knw_Xfoot" localSheetId="46">#REF!</definedName>
    <definedName name="PY_tot_knw_Xfoot" localSheetId="44">#REF!</definedName>
    <definedName name="PY_tot_knw_Xfoot" localSheetId="37">#REF!</definedName>
    <definedName name="PY_tot_knw_Xfoot" localSheetId="38">#REF!</definedName>
    <definedName name="PY_tot_knw_Xfoot" localSheetId="39">#REF!</definedName>
    <definedName name="PY_tot_knw_Xfoot" localSheetId="35">#REF!</definedName>
    <definedName name="PY_tot_knw_Xfoot" localSheetId="20">#REF!</definedName>
    <definedName name="PY_tot_knw_Xfoot" localSheetId="22">#REF!</definedName>
    <definedName name="PY_tot_knw_Xfoot" localSheetId="40">#REF!</definedName>
    <definedName name="PY_tot_knw_Xfoot" localSheetId="36">#REF!</definedName>
    <definedName name="PY_tot_knw_Xfoot" localSheetId="24">#REF!</definedName>
    <definedName name="PY_tot_knw_Xfoot" localSheetId="7">#REF!</definedName>
    <definedName name="PY_tot_knw_Xfoot" localSheetId="8">#REF!</definedName>
    <definedName name="PY_tot_knw_Xfoot">#REF!</definedName>
    <definedName name="PY_tot_lik_Xfoot" localSheetId="42">#REF!</definedName>
    <definedName name="PY_tot_lik_Xfoot" localSheetId="48">#REF!</definedName>
    <definedName name="PY_tot_lik_Xfoot" localSheetId="46">#REF!</definedName>
    <definedName name="PY_tot_lik_Xfoot" localSheetId="44">#REF!</definedName>
    <definedName name="PY_tot_lik_Xfoot" localSheetId="37">#REF!</definedName>
    <definedName name="PY_tot_lik_Xfoot" localSheetId="38">#REF!</definedName>
    <definedName name="PY_tot_lik_Xfoot" localSheetId="39">#REF!</definedName>
    <definedName name="PY_tot_lik_Xfoot" localSheetId="35">#REF!</definedName>
    <definedName name="PY_tot_lik_Xfoot" localSheetId="20">#REF!</definedName>
    <definedName name="PY_tot_lik_Xfoot" localSheetId="22">#REF!</definedName>
    <definedName name="PY_tot_lik_Xfoot" localSheetId="40">#REF!</definedName>
    <definedName name="PY_tot_lik_Xfoot" localSheetId="36">#REF!</definedName>
    <definedName name="PY_tot_lik_Xfoot" localSheetId="24">#REF!</definedName>
    <definedName name="PY_tot_lik_Xfoot" localSheetId="7">#REF!</definedName>
    <definedName name="PY_tot_lik_Xfoot" localSheetId="8">#REF!</definedName>
    <definedName name="PY_tot_lik_Xfoot">#REF!</definedName>
    <definedName name="PY_tx_all_Income" localSheetId="42">#REF!</definedName>
    <definedName name="PY_tx_all_Income" localSheetId="48">#REF!</definedName>
    <definedName name="PY_tx_all_Income" localSheetId="46">#REF!</definedName>
    <definedName name="PY_tx_all_Income" localSheetId="44">#REF!</definedName>
    <definedName name="PY_tx_all_Income" localSheetId="37">#REF!</definedName>
    <definedName name="PY_tx_all_Income" localSheetId="38">#REF!</definedName>
    <definedName name="PY_tx_all_Income" localSheetId="39">#REF!</definedName>
    <definedName name="PY_tx_all_Income" localSheetId="35">#REF!</definedName>
    <definedName name="PY_tx_all_Income" localSheetId="20">#REF!</definedName>
    <definedName name="PY_tx_all_Income" localSheetId="22">#REF!</definedName>
    <definedName name="PY_tx_all_Income" localSheetId="40">#REF!</definedName>
    <definedName name="PY_tx_all_Income" localSheetId="36">#REF!</definedName>
    <definedName name="PY_tx_all_Income" localSheetId="24">#REF!</definedName>
    <definedName name="PY_tx_all_Income" localSheetId="7">#REF!</definedName>
    <definedName name="PY_tx_all_Income" localSheetId="8">#REF!</definedName>
    <definedName name="PY_tx_all_Income">#REF!</definedName>
    <definedName name="PY_tx_all_RetEarn" localSheetId="42">#REF!</definedName>
    <definedName name="PY_tx_all_RetEarn" localSheetId="48">#REF!</definedName>
    <definedName name="PY_tx_all_RetEarn" localSheetId="46">#REF!</definedName>
    <definedName name="PY_tx_all_RetEarn" localSheetId="44">#REF!</definedName>
    <definedName name="PY_tx_all_RetEarn" localSheetId="37">#REF!</definedName>
    <definedName name="PY_tx_all_RetEarn" localSheetId="38">#REF!</definedName>
    <definedName name="PY_tx_all_RetEarn" localSheetId="39">#REF!</definedName>
    <definedName name="PY_tx_all_RetEarn" localSheetId="35">#REF!</definedName>
    <definedName name="PY_tx_all_RetEarn" localSheetId="20">#REF!</definedName>
    <definedName name="PY_tx_all_RetEarn" localSheetId="22">#REF!</definedName>
    <definedName name="PY_tx_all_RetEarn" localSheetId="40">#REF!</definedName>
    <definedName name="PY_tx_all_RetEarn" localSheetId="36">#REF!</definedName>
    <definedName name="PY_tx_all_RetEarn" localSheetId="24">#REF!</definedName>
    <definedName name="PY_tx_all_RetEarn" localSheetId="7">#REF!</definedName>
    <definedName name="PY_tx_all_RetEarn" localSheetId="8">#REF!</definedName>
    <definedName name="PY_tx_all_RetEarn">#REF!</definedName>
    <definedName name="PY_tx_knw_Income" localSheetId="42">#REF!</definedName>
    <definedName name="PY_tx_knw_Income" localSheetId="48">#REF!</definedName>
    <definedName name="PY_tx_knw_Income" localSheetId="46">#REF!</definedName>
    <definedName name="PY_tx_knw_Income" localSheetId="44">#REF!</definedName>
    <definedName name="PY_tx_knw_Income" localSheetId="37">#REF!</definedName>
    <definedName name="PY_tx_knw_Income" localSheetId="38">#REF!</definedName>
    <definedName name="PY_tx_knw_Income" localSheetId="39">#REF!</definedName>
    <definedName name="PY_tx_knw_Income" localSheetId="35">#REF!</definedName>
    <definedName name="PY_tx_knw_Income" localSheetId="20">#REF!</definedName>
    <definedName name="PY_tx_knw_Income" localSheetId="22">#REF!</definedName>
    <definedName name="PY_tx_knw_Income" localSheetId="40">#REF!</definedName>
    <definedName name="PY_tx_knw_Income" localSheetId="36">#REF!</definedName>
    <definedName name="PY_tx_knw_Income" localSheetId="24">#REF!</definedName>
    <definedName name="PY_tx_knw_Income" localSheetId="7">#REF!</definedName>
    <definedName name="PY_tx_knw_Income" localSheetId="8">#REF!</definedName>
    <definedName name="PY_tx_knw_Income">#REF!</definedName>
    <definedName name="PY_tx_knw_RetEarn" localSheetId="42">#REF!</definedName>
    <definedName name="PY_tx_knw_RetEarn" localSheetId="48">#REF!</definedName>
    <definedName name="PY_tx_knw_RetEarn" localSheetId="46">#REF!</definedName>
    <definedName name="PY_tx_knw_RetEarn" localSheetId="44">#REF!</definedName>
    <definedName name="PY_tx_knw_RetEarn" localSheetId="37">#REF!</definedName>
    <definedName name="PY_tx_knw_RetEarn" localSheetId="38">#REF!</definedName>
    <definedName name="PY_tx_knw_RetEarn" localSheetId="39">#REF!</definedName>
    <definedName name="PY_tx_knw_RetEarn" localSheetId="35">#REF!</definedName>
    <definedName name="PY_tx_knw_RetEarn" localSheetId="20">#REF!</definedName>
    <definedName name="PY_tx_knw_RetEarn" localSheetId="22">#REF!</definedName>
    <definedName name="PY_tx_knw_RetEarn" localSheetId="40">#REF!</definedName>
    <definedName name="PY_tx_knw_RetEarn" localSheetId="36">#REF!</definedName>
    <definedName name="PY_tx_knw_RetEarn" localSheetId="24">#REF!</definedName>
    <definedName name="PY_tx_knw_RetEarn" localSheetId="7">#REF!</definedName>
    <definedName name="PY_tx_knw_RetEarn" localSheetId="8">#REF!</definedName>
    <definedName name="PY_tx_knw_RetEarn">#REF!</definedName>
    <definedName name="PY_tx_lik_Income" localSheetId="42">#REF!</definedName>
    <definedName name="PY_tx_lik_Income" localSheetId="48">#REF!</definedName>
    <definedName name="PY_tx_lik_Income" localSheetId="46">#REF!</definedName>
    <definedName name="PY_tx_lik_Income" localSheetId="44">#REF!</definedName>
    <definedName name="PY_tx_lik_Income" localSheetId="37">#REF!</definedName>
    <definedName name="PY_tx_lik_Income" localSheetId="38">#REF!</definedName>
    <definedName name="PY_tx_lik_Income" localSheetId="39">#REF!</definedName>
    <definedName name="PY_tx_lik_Income" localSheetId="35">#REF!</definedName>
    <definedName name="PY_tx_lik_Income" localSheetId="20">#REF!</definedName>
    <definedName name="PY_tx_lik_Income" localSheetId="22">#REF!</definedName>
    <definedName name="PY_tx_lik_Income" localSheetId="40">#REF!</definedName>
    <definedName name="PY_tx_lik_Income" localSheetId="36">#REF!</definedName>
    <definedName name="PY_tx_lik_Income" localSheetId="24">#REF!</definedName>
    <definedName name="PY_tx_lik_Income" localSheetId="7">#REF!</definedName>
    <definedName name="PY_tx_lik_Income" localSheetId="8">#REF!</definedName>
    <definedName name="PY_tx_lik_Income">#REF!</definedName>
    <definedName name="PY_tx_lik_RetEarn" localSheetId="42">#REF!</definedName>
    <definedName name="PY_tx_lik_RetEarn" localSheetId="48">#REF!</definedName>
    <definedName name="PY_tx_lik_RetEarn" localSheetId="46">#REF!</definedName>
    <definedName name="PY_tx_lik_RetEarn" localSheetId="44">#REF!</definedName>
    <definedName name="PY_tx_lik_RetEarn" localSheetId="37">#REF!</definedName>
    <definedName name="PY_tx_lik_RetEarn" localSheetId="38">#REF!</definedName>
    <definedName name="PY_tx_lik_RetEarn" localSheetId="39">#REF!</definedName>
    <definedName name="PY_tx_lik_RetEarn" localSheetId="35">#REF!</definedName>
    <definedName name="PY_tx_lik_RetEarn" localSheetId="20">#REF!</definedName>
    <definedName name="PY_tx_lik_RetEarn" localSheetId="22">#REF!</definedName>
    <definedName name="PY_tx_lik_RetEarn" localSheetId="40">#REF!</definedName>
    <definedName name="PY_tx_lik_RetEarn" localSheetId="36">#REF!</definedName>
    <definedName name="PY_tx_lik_RetEarn" localSheetId="24">#REF!</definedName>
    <definedName name="PY_tx_lik_RetEarn" localSheetId="7">#REF!</definedName>
    <definedName name="PY_tx_lik_RetEarn" localSheetId="8">#REF!</definedName>
    <definedName name="PY_tx_lik_RetEarn">#REF!</definedName>
    <definedName name="PYILMAT" localSheetId="42">#REF!</definedName>
    <definedName name="PYILMAT" localSheetId="48">#REF!</definedName>
    <definedName name="PYILMAT" localSheetId="46">#REF!</definedName>
    <definedName name="PYILMAT" localSheetId="43">#REF!</definedName>
    <definedName name="PYILMAT" localSheetId="37">#REF!</definedName>
    <definedName name="PYILMAT" localSheetId="38">#REF!</definedName>
    <definedName name="PYILMAT" localSheetId="39">#REF!</definedName>
    <definedName name="PYILMAT" localSheetId="22">#REF!</definedName>
    <definedName name="PYILMAT" localSheetId="40">#REF!</definedName>
    <definedName name="PYILMAT" localSheetId="36">#REF!</definedName>
    <definedName name="PYILMAT">#REF!</definedName>
    <definedName name="Q" localSheetId="42">#REF!</definedName>
    <definedName name="Q" localSheetId="48">#REF!</definedName>
    <definedName name="Q" localSheetId="47">#REF!</definedName>
    <definedName name="Q" localSheetId="46">#REF!</definedName>
    <definedName name="Q" localSheetId="43">#REF!</definedName>
    <definedName name="Q" localSheetId="37">#REF!</definedName>
    <definedName name="Q" localSheetId="38">#REF!</definedName>
    <definedName name="Q" localSheetId="39">#REF!</definedName>
    <definedName name="Q" localSheetId="20">#REF!</definedName>
    <definedName name="Q" localSheetId="22">#REF!</definedName>
    <definedName name="Q" localSheetId="40">#REF!</definedName>
    <definedName name="Q" localSheetId="36">#REF!</definedName>
    <definedName name="Q" localSheetId="24">#REF!</definedName>
    <definedName name="Q">#REF!</definedName>
    <definedName name="qa" localSheetId="42">#REF!</definedName>
    <definedName name="qa" localSheetId="48">#REF!</definedName>
    <definedName name="qa" localSheetId="46">#REF!</definedName>
    <definedName name="qa" localSheetId="43">#REF!</definedName>
    <definedName name="qa" localSheetId="37">#REF!</definedName>
    <definedName name="qa" localSheetId="38">#REF!</definedName>
    <definedName name="qa" localSheetId="39">#REF!</definedName>
    <definedName name="qa" localSheetId="22">#REF!</definedName>
    <definedName name="qa" localSheetId="40">#REF!</definedName>
    <definedName name="qa" localSheetId="36">#REF!</definedName>
    <definedName name="qa">#REF!</definedName>
    <definedName name="qas" localSheetId="42" hidden="1">#REF!</definedName>
    <definedName name="qas" localSheetId="48" hidden="1">#REF!</definedName>
    <definedName name="qas" localSheetId="46" hidden="1">#REF!</definedName>
    <definedName name="qas" localSheetId="43" hidden="1">#REF!</definedName>
    <definedName name="qas" localSheetId="37" hidden="1">#REF!</definedName>
    <definedName name="qas" localSheetId="38" hidden="1">#REF!</definedName>
    <definedName name="qas" localSheetId="39" hidden="1">#REF!</definedName>
    <definedName name="qas" localSheetId="22" hidden="1">#REF!</definedName>
    <definedName name="qas" localSheetId="40" hidden="1">#REF!</definedName>
    <definedName name="qas" localSheetId="36" hidden="1">#REF!</definedName>
    <definedName name="qas" hidden="1">#REF!</definedName>
    <definedName name="QATAR1" localSheetId="48">[13]Sheet4!$H$428:$H$519</definedName>
    <definedName name="QATAR1" localSheetId="43">[13]Sheet4!$H$428:$H$519</definedName>
    <definedName name="QATAR1" localSheetId="37">[13]Sheet4!$H$428:$H$519</definedName>
    <definedName name="QATAR1" localSheetId="38">[13]Sheet4!$H$428:$H$519</definedName>
    <definedName name="QATAR1" localSheetId="39">[13]Sheet4!$H$428:$H$519</definedName>
    <definedName name="QATAR1">[13]Sheet4!$H$428:$H$519</definedName>
    <definedName name="QATAR2" localSheetId="48">[13]Sheet4!$U$326:$U$417</definedName>
    <definedName name="QATAR2" localSheetId="43">[13]Sheet4!$U$326:$U$417</definedName>
    <definedName name="QATAR2" localSheetId="37">[13]Sheet4!$U$326:$U$417</definedName>
    <definedName name="QATAR2" localSheetId="38">[13]Sheet4!$U$326:$U$417</definedName>
    <definedName name="QATAR2" localSheetId="39">[13]Sheet4!$U$326:$U$417</definedName>
    <definedName name="QATAR2">[13]Sheet4!$U$326:$U$417</definedName>
    <definedName name="qq" localSheetId="42" hidden="1">#REF!</definedName>
    <definedName name="qq" localSheetId="48" hidden="1">#REF!</definedName>
    <definedName name="qq" localSheetId="46" hidden="1">#REF!</definedName>
    <definedName name="qq" localSheetId="43" hidden="1">#REF!</definedName>
    <definedName name="qq" localSheetId="37" hidden="1">#REF!</definedName>
    <definedName name="qq" localSheetId="38" hidden="1">#REF!</definedName>
    <definedName name="qq" localSheetId="39" hidden="1">#REF!</definedName>
    <definedName name="qq" localSheetId="22" hidden="1">#REF!</definedName>
    <definedName name="qq" localSheetId="40" hidden="1">#REF!</definedName>
    <definedName name="qq" localSheetId="36" hidden="1">#REF!</definedName>
    <definedName name="qq" hidden="1">#REF!</definedName>
    <definedName name="qwe">[39]FundsNW!$A$3+[39]FundsNW!$A$2:$S$76</definedName>
    <definedName name="qwq" localSheetId="42">#REF!</definedName>
    <definedName name="qwq" localSheetId="48">#REF!</definedName>
    <definedName name="qwq" localSheetId="46">#REF!</definedName>
    <definedName name="qwq" localSheetId="37">#REF!</definedName>
    <definedName name="qwq" localSheetId="38">#REF!</definedName>
    <definedName name="qwq" localSheetId="39">#REF!</definedName>
    <definedName name="qwq" localSheetId="20">#REF!</definedName>
    <definedName name="qwq" localSheetId="22">#REF!</definedName>
    <definedName name="qwq" localSheetId="40">#REF!</definedName>
    <definedName name="qwq" localSheetId="36">#REF!</definedName>
    <definedName name="qwq" localSheetId="24">#REF!</definedName>
    <definedName name="qwq">#REF!</definedName>
    <definedName name="qww" localSheetId="42" hidden="1">#REF!</definedName>
    <definedName name="qww" localSheetId="48" hidden="1">#REF!</definedName>
    <definedName name="qww" localSheetId="46" hidden="1">#REF!</definedName>
    <definedName name="qww" localSheetId="43" hidden="1">#REF!</definedName>
    <definedName name="qww" localSheetId="37" hidden="1">#REF!</definedName>
    <definedName name="qww" localSheetId="38" hidden="1">#REF!</definedName>
    <definedName name="qww" localSheetId="39" hidden="1">#REF!</definedName>
    <definedName name="qww" localSheetId="22" hidden="1">#REF!</definedName>
    <definedName name="qww" localSheetId="40" hidden="1">#REF!</definedName>
    <definedName name="qww" localSheetId="36" hidden="1">#REF!</definedName>
    <definedName name="qww" hidden="1">#REF!</definedName>
    <definedName name="qwww" localSheetId="42">[51]acct!#REF!</definedName>
    <definedName name="qwww" localSheetId="48">[51]acct!#REF!</definedName>
    <definedName name="qwww" localSheetId="47">[51]acct!#REF!</definedName>
    <definedName name="qwww" localSheetId="46">[51]acct!#REF!</definedName>
    <definedName name="qwww" localSheetId="43">[51]acct!#REF!</definedName>
    <definedName name="qwww" localSheetId="37">[51]acct!#REF!</definedName>
    <definedName name="qwww" localSheetId="38">[51]acct!#REF!</definedName>
    <definedName name="qwww" localSheetId="39">[51]acct!#REF!</definedName>
    <definedName name="qwww" localSheetId="22">[51]acct!#REF!</definedName>
    <definedName name="qwww" localSheetId="40">[51]acct!#REF!</definedName>
    <definedName name="qwww" localSheetId="36">[51]acct!#REF!</definedName>
    <definedName name="qwww">[51]acct!#REF!</definedName>
    <definedName name="RANGE_1" localSheetId="42">#REF!</definedName>
    <definedName name="RANGE_1" localSheetId="48">#REF!</definedName>
    <definedName name="RANGE_1" localSheetId="47">#REF!</definedName>
    <definedName name="RANGE_1" localSheetId="46">#REF!</definedName>
    <definedName name="RANGE_1" localSheetId="43">#REF!</definedName>
    <definedName name="RANGE_1" localSheetId="37">#REF!</definedName>
    <definedName name="RANGE_1" localSheetId="38">#REF!</definedName>
    <definedName name="RANGE_1" localSheetId="39">#REF!</definedName>
    <definedName name="RANGE_1" localSheetId="22">#REF!</definedName>
    <definedName name="RANGE_1" localSheetId="40">#REF!</definedName>
    <definedName name="RANGE_1" localSheetId="36">#REF!</definedName>
    <definedName name="RANGE_1">#REF!</definedName>
    <definedName name="rate" localSheetId="48">'[65]rate '!$B$4:$C$31</definedName>
    <definedName name="rate" localSheetId="43">'[65]rate '!$B$4:$C$31</definedName>
    <definedName name="rate" localSheetId="37">'[65]rate '!$B$4:$C$31</definedName>
    <definedName name="rate" localSheetId="38">'[65]rate '!$B$4:$C$31</definedName>
    <definedName name="rate" localSheetId="39">'[65]rate '!$B$4:$C$31</definedName>
    <definedName name="rate">'[159]broker sheet-2'!$F$7:$G$24</definedName>
    <definedName name="rATES">[160]Rates!$C$1:$E$181</definedName>
    <definedName name="ratesdata">[161]Rates!$C$1:$E$181</definedName>
    <definedName name="Ratings">[48]Rating!$B$3:$I$155</definedName>
    <definedName name="ratio" localSheetId="42" hidden="1">{"PAGE1",#N/A,FALSE,"Sheet1";"PAGE2",#N/A,FALSE,"Sheet1"}</definedName>
    <definedName name="ratio" localSheetId="20" hidden="1">{"PAGE1",#N/A,FALSE,"Sheet1";"PAGE2",#N/A,FALSE,"Sheet1"}</definedName>
    <definedName name="ratio" localSheetId="22" hidden="1">{"PAGE1",#N/A,FALSE,"Sheet1";"PAGE2",#N/A,FALSE,"Sheet1"}</definedName>
    <definedName name="ratio" localSheetId="40" hidden="1">{"PAGE1",#N/A,FALSE,"Sheet1";"PAGE2",#N/A,FALSE,"Sheet1"}</definedName>
    <definedName name="ratio" localSheetId="36" hidden="1">{"PAGE1",#N/A,FALSE,"Sheet1";"PAGE2",#N/A,FALSE,"Sheet1"}</definedName>
    <definedName name="ratio" hidden="1">{"PAGE1",#N/A,FALSE,"Sheet1";"PAGE2",#N/A,FALSE,"Sheet1"}</definedName>
    <definedName name="raw" localSheetId="42">#REF!</definedName>
    <definedName name="raw" localSheetId="48">#REF!</definedName>
    <definedName name="raw" localSheetId="46">#REF!</definedName>
    <definedName name="raw" localSheetId="37">#REF!</definedName>
    <definedName name="raw" localSheetId="38">#REF!</definedName>
    <definedName name="raw" localSheetId="39">#REF!</definedName>
    <definedName name="raw" localSheetId="20">#REF!</definedName>
    <definedName name="raw" localSheetId="22">#REF!</definedName>
    <definedName name="raw" localSheetId="40">#REF!</definedName>
    <definedName name="raw" localSheetId="36">#REF!</definedName>
    <definedName name="raw" localSheetId="24">#REF!</definedName>
    <definedName name="raw">#REF!</definedName>
    <definedName name="Raza" localSheetId="42">#REF!</definedName>
    <definedName name="Raza" localSheetId="48">#REF!</definedName>
    <definedName name="Raza" localSheetId="46">#REF!</definedName>
    <definedName name="Raza" localSheetId="43">#REF!</definedName>
    <definedName name="Raza" localSheetId="37">#REF!</definedName>
    <definedName name="Raza" localSheetId="38">#REF!</definedName>
    <definedName name="Raza" localSheetId="39">#REF!</definedName>
    <definedName name="Raza" localSheetId="22">#REF!</definedName>
    <definedName name="Raza" localSheetId="40">#REF!</definedName>
    <definedName name="Raza" localSheetId="36">#REF!</definedName>
    <definedName name="Raza">#REF!</definedName>
    <definedName name="Ready" localSheetId="42">#REF!</definedName>
    <definedName name="Ready" localSheetId="48">#REF!</definedName>
    <definedName name="Ready" localSheetId="46">#REF!</definedName>
    <definedName name="Ready" localSheetId="37">#REF!</definedName>
    <definedName name="Ready" localSheetId="38">#REF!</definedName>
    <definedName name="Ready" localSheetId="39">#REF!</definedName>
    <definedName name="Ready" localSheetId="20">#REF!</definedName>
    <definedName name="Ready" localSheetId="22">#REF!</definedName>
    <definedName name="Ready" localSheetId="40">#REF!</definedName>
    <definedName name="Ready" localSheetId="36">#REF!</definedName>
    <definedName name="Ready" localSheetId="24">#REF!</definedName>
    <definedName name="Ready">#REF!</definedName>
    <definedName name="recal" localSheetId="42">#REF!</definedName>
    <definedName name="recal" localSheetId="48">#REF!</definedName>
    <definedName name="recal" localSheetId="46">#REF!</definedName>
    <definedName name="recal" localSheetId="37">#REF!</definedName>
    <definedName name="recal" localSheetId="38">#REF!</definedName>
    <definedName name="recal" localSheetId="39">#REF!</definedName>
    <definedName name="recal" localSheetId="20">#REF!</definedName>
    <definedName name="recal" localSheetId="22">#REF!</definedName>
    <definedName name="recal" localSheetId="40">#REF!</definedName>
    <definedName name="recal" localSheetId="36">#REF!</definedName>
    <definedName name="recal" localSheetId="24">#REF!</definedName>
    <definedName name="recal">#REF!</definedName>
    <definedName name="RECONTFC" localSheetId="42">#REF!</definedName>
    <definedName name="RECONTFC" localSheetId="48">#REF!</definedName>
    <definedName name="RECONTFC" localSheetId="46">#REF!</definedName>
    <definedName name="RECONTFC" localSheetId="37">#REF!</definedName>
    <definedName name="RECONTFC" localSheetId="38">#REF!</definedName>
    <definedName name="RECONTFC" localSheetId="39">#REF!</definedName>
    <definedName name="RECONTFC" localSheetId="20">#REF!</definedName>
    <definedName name="RECONTFC" localSheetId="22">#REF!</definedName>
    <definedName name="RECONTFC" localSheetId="40">#REF!</definedName>
    <definedName name="RECONTFC" localSheetId="36">#REF!</definedName>
    <definedName name="RECONTFC" localSheetId="24">#REF!</definedName>
    <definedName name="RECONTFC">#REF!</definedName>
    <definedName name="Recover" localSheetId="48">[162]Macro1!$A$170</definedName>
    <definedName name="Recover" localSheetId="43">[162]Macro1!$A$170</definedName>
    <definedName name="Recover" localSheetId="37">[162]Macro1!$A$170</definedName>
    <definedName name="Recover" localSheetId="38">[162]Macro1!$A$170</definedName>
    <definedName name="Recover" localSheetId="39">[162]Macro1!$A$170</definedName>
    <definedName name="Recover">[163]Macro1!$A$170</definedName>
    <definedName name="REDCAP" localSheetId="42">[51]acct!#REF!</definedName>
    <definedName name="REDCAP" localSheetId="48">[51]acct!#REF!</definedName>
    <definedName name="REDCAP" localSheetId="47">[51]acct!#REF!</definedName>
    <definedName name="REDCAP" localSheetId="46">[51]acct!#REF!</definedName>
    <definedName name="REDCAP" localSheetId="43">[51]acct!#REF!</definedName>
    <definedName name="REDCAP" localSheetId="37">[51]acct!#REF!</definedName>
    <definedName name="REDCAP" localSheetId="38">[51]acct!#REF!</definedName>
    <definedName name="REDCAP" localSheetId="39">[51]acct!#REF!</definedName>
    <definedName name="REDCAP" localSheetId="22">[51]acct!#REF!</definedName>
    <definedName name="REDCAP" localSheetId="40">[51]acct!#REF!</definedName>
    <definedName name="REDCAP" localSheetId="36">[51]acct!#REF!</definedName>
    <definedName name="REDCAP">[51]acct!#REF!</definedName>
    <definedName name="Regulatory_Capital">[164]TABLES!$F$5</definedName>
    <definedName name="rem" localSheetId="42">#REF!</definedName>
    <definedName name="rem" localSheetId="48">#REF!</definedName>
    <definedName name="rem" localSheetId="46">#REF!</definedName>
    <definedName name="rem" localSheetId="43">#REF!</definedName>
    <definedName name="rem" localSheetId="37">#REF!</definedName>
    <definedName name="rem" localSheetId="38">#REF!</definedName>
    <definedName name="rem" localSheetId="39">#REF!</definedName>
    <definedName name="rem" localSheetId="22">#REF!</definedName>
    <definedName name="rem" localSheetId="40">#REF!</definedName>
    <definedName name="rem" localSheetId="36">#REF!</definedName>
    <definedName name="rem">#REF!</definedName>
    <definedName name="REPAYMENT">'[165]BScN Local Students'!$A$9:$S$137</definedName>
    <definedName name="REPORT" localSheetId="42">#REF!</definedName>
    <definedName name="REPORT" localSheetId="48">#REF!</definedName>
    <definedName name="REPORT" localSheetId="46">#REF!</definedName>
    <definedName name="REPORT" localSheetId="37">#REF!</definedName>
    <definedName name="REPORT" localSheetId="38">#REF!</definedName>
    <definedName name="REPORT" localSheetId="39">#REF!</definedName>
    <definedName name="REPORT" localSheetId="20">#REF!</definedName>
    <definedName name="REPORT" localSheetId="22">#REF!</definedName>
    <definedName name="REPORT" localSheetId="40">#REF!</definedName>
    <definedName name="REPORT" localSheetId="36">#REF!</definedName>
    <definedName name="REPORT" localSheetId="24">#REF!</definedName>
    <definedName name="REPORT">#REF!</definedName>
    <definedName name="REPRICE" localSheetId="42">#REF!</definedName>
    <definedName name="REPRICE" localSheetId="48">#REF!</definedName>
    <definedName name="REPRICE" localSheetId="46">#REF!</definedName>
    <definedName name="REPRICE" localSheetId="37">#REF!</definedName>
    <definedName name="REPRICE" localSheetId="38">#REF!</definedName>
    <definedName name="REPRICE" localSheetId="39">#REF!</definedName>
    <definedName name="REPRICE" localSheetId="20">#REF!</definedName>
    <definedName name="REPRICE" localSheetId="22">#REF!</definedName>
    <definedName name="REPRICE" localSheetId="40">#REF!</definedName>
    <definedName name="REPRICE" localSheetId="36">#REF!</definedName>
    <definedName name="REPRICE" localSheetId="24">#REF!</definedName>
    <definedName name="REPRICE">#REF!</definedName>
    <definedName name="RES" localSheetId="42">#REF!</definedName>
    <definedName name="RES" localSheetId="48">#REF!</definedName>
    <definedName name="RES" localSheetId="46">#REF!</definedName>
    <definedName name="RES" localSheetId="37">#REF!</definedName>
    <definedName name="RES" localSheetId="38">#REF!</definedName>
    <definedName name="RES" localSheetId="39">#REF!</definedName>
    <definedName name="RES" localSheetId="20">#REF!</definedName>
    <definedName name="RES" localSheetId="22">#REF!</definedName>
    <definedName name="RES" localSheetId="40">#REF!</definedName>
    <definedName name="RES" localSheetId="36">#REF!</definedName>
    <definedName name="RES" localSheetId="24">#REF!</definedName>
    <definedName name="RES">#REF!</definedName>
    <definedName name="rev" localSheetId="42">'[166]OUTSTANDING FX-SWAP'!#REF!</definedName>
    <definedName name="rev" localSheetId="48">'[166]OUTSTANDING FX-SWAP'!#REF!</definedName>
    <definedName name="rev" localSheetId="46">'[166]OUTSTANDING FX-SWAP'!#REF!</definedName>
    <definedName name="rev" localSheetId="37">'[166]OUTSTANDING FX-SWAP'!#REF!</definedName>
    <definedName name="rev" localSheetId="38">'[166]OUTSTANDING FX-SWAP'!#REF!</definedName>
    <definedName name="rev" localSheetId="39">'[166]OUTSTANDING FX-SWAP'!#REF!</definedName>
    <definedName name="rev" localSheetId="22">'[166]OUTSTANDING FX-SWAP'!#REF!</definedName>
    <definedName name="rev" localSheetId="40">'[166]OUTSTANDING FX-SWAP'!#REF!</definedName>
    <definedName name="rev" localSheetId="36">'[166]OUTSTANDING FX-SWAP'!#REF!</definedName>
    <definedName name="rev">'[166]OUTSTANDING FX-SWAP'!#REF!</definedName>
    <definedName name="REVAL_Ready" localSheetId="42">#REF!</definedName>
    <definedName name="REVAL_Ready" localSheetId="48">#REF!</definedName>
    <definedName name="REVAL_Ready" localSheetId="46">#REF!</definedName>
    <definedName name="REVAL_Ready" localSheetId="37">#REF!</definedName>
    <definedName name="REVAL_Ready" localSheetId="38">#REF!</definedName>
    <definedName name="REVAL_Ready" localSheetId="39">#REF!</definedName>
    <definedName name="REVAL_Ready" localSheetId="20">#REF!</definedName>
    <definedName name="REVAL_Ready" localSheetId="22">#REF!</definedName>
    <definedName name="REVAL_Ready" localSheetId="40">#REF!</definedName>
    <definedName name="REVAL_Ready" localSheetId="36">#REF!</definedName>
    <definedName name="REVAL_Ready" localSheetId="24">#REF!</definedName>
    <definedName name="REVAL_Ready">#REF!</definedName>
    <definedName name="Revaluation" localSheetId="42" hidden="1">{"'CALL MONEY'!$K$53"}</definedName>
    <definedName name="Revaluation" localSheetId="47" hidden="1">{"'CALL MONEY'!$K$53"}</definedName>
    <definedName name="Revaluation" localSheetId="46" hidden="1">{"'CALL MONEY'!$K$53"}</definedName>
    <definedName name="Revaluation" localSheetId="43" hidden="1">{"'CALL MONEY'!$K$53"}</definedName>
    <definedName name="Revaluation" localSheetId="22" hidden="1">{"'CALL MONEY'!$K$53"}</definedName>
    <definedName name="Revaluation" localSheetId="40" hidden="1">{"'CALL MONEY'!$K$53"}</definedName>
    <definedName name="Revaluation" localSheetId="36" hidden="1">{"'CALL MONEY'!$K$53"}</definedName>
    <definedName name="Revaluation" hidden="1">{"'CALL MONEY'!$K$53"}</definedName>
    <definedName name="RF" localSheetId="42">[51]acct!#REF!</definedName>
    <definedName name="RF" localSheetId="48">[51]acct!#REF!</definedName>
    <definedName name="RF" localSheetId="47">[51]acct!#REF!</definedName>
    <definedName name="RF" localSheetId="46">[51]acct!#REF!</definedName>
    <definedName name="RF" localSheetId="43">[51]acct!#REF!</definedName>
    <definedName name="RF" localSheetId="37">[51]acct!#REF!</definedName>
    <definedName name="RF" localSheetId="38">[51]acct!#REF!</definedName>
    <definedName name="RF" localSheetId="39">[51]acct!#REF!</definedName>
    <definedName name="RF" localSheetId="22">[51]acct!#REF!</definedName>
    <definedName name="RF" localSheetId="40">[51]acct!#REF!</definedName>
    <definedName name="RF" localSheetId="36">[51]acct!#REF!</definedName>
    <definedName name="RF">[51]acct!#REF!</definedName>
    <definedName name="rfgf" localSheetId="42">#REF!</definedName>
    <definedName name="rfgf" localSheetId="48">#REF!</definedName>
    <definedName name="rfgf" localSheetId="46">#REF!</definedName>
    <definedName name="rfgf" localSheetId="37">#REF!</definedName>
    <definedName name="rfgf" localSheetId="38">#REF!</definedName>
    <definedName name="rfgf" localSheetId="39">#REF!</definedName>
    <definedName name="rfgf" localSheetId="20">#REF!</definedName>
    <definedName name="rfgf" localSheetId="22">#REF!</definedName>
    <definedName name="rfgf" localSheetId="40">#REF!</definedName>
    <definedName name="rfgf" localSheetId="36">#REF!</definedName>
    <definedName name="rfgf" localSheetId="24">#REF!</definedName>
    <definedName name="rfgf">#REF!</definedName>
    <definedName name="risk" localSheetId="42">#REF!</definedName>
    <definedName name="risk" localSheetId="48">#REF!</definedName>
    <definedName name="risk" localSheetId="46">#REF!</definedName>
    <definedName name="risk" localSheetId="37">#REF!</definedName>
    <definedName name="risk" localSheetId="38">#REF!</definedName>
    <definedName name="risk" localSheetId="39">#REF!</definedName>
    <definedName name="risk" localSheetId="20">#REF!</definedName>
    <definedName name="risk" localSheetId="22">#REF!</definedName>
    <definedName name="risk" localSheetId="40">#REF!</definedName>
    <definedName name="risk" localSheetId="36">#REF!</definedName>
    <definedName name="risk" localSheetId="24">#REF!</definedName>
    <definedName name="risk">#REF!</definedName>
    <definedName name="RiskSimBins">'[167]RiskSim Summary 1'!$I$2:$I$10</definedName>
    <definedName name="RiskSimData">'[167]RiskSim Summary 1'!$B$2:$B$301</definedName>
    <definedName name="RiskSimFreq">'[167]RiskSim Summary 1'!$J$2:$J$11</definedName>
    <definedName name="Rng" localSheetId="42">#REF!</definedName>
    <definedName name="Rng" localSheetId="48">#REF!</definedName>
    <definedName name="Rng" localSheetId="46">#REF!</definedName>
    <definedName name="Rng" localSheetId="43">#REF!</definedName>
    <definedName name="Rng" localSheetId="37">#REF!</definedName>
    <definedName name="Rng" localSheetId="38">#REF!</definedName>
    <definedName name="Rng" localSheetId="39">#REF!</definedName>
    <definedName name="Rng" localSheetId="22">#REF!</definedName>
    <definedName name="Rng" localSheetId="40">#REF!</definedName>
    <definedName name="Rng" localSheetId="36">#REF!</definedName>
    <definedName name="Rng">#REF!</definedName>
    <definedName name="round">1</definedName>
    <definedName name="RowLevel" localSheetId="57" hidden="1">1</definedName>
    <definedName name="RPBF" localSheetId="42">#REF!</definedName>
    <definedName name="RPBF" localSheetId="48">#REF!</definedName>
    <definedName name="RPBF" localSheetId="46">#REF!</definedName>
    <definedName name="RPBF" localSheetId="43">#REF!</definedName>
    <definedName name="RPBF" localSheetId="37">#REF!</definedName>
    <definedName name="RPBF" localSheetId="38">#REF!</definedName>
    <definedName name="RPBF" localSheetId="39">#REF!</definedName>
    <definedName name="RPBF" localSheetId="22">#REF!</definedName>
    <definedName name="RPBF" localSheetId="40">#REF!</definedName>
    <definedName name="RPBF" localSheetId="36">#REF!</definedName>
    <definedName name="RPBF">#REF!</definedName>
    <definedName name="RPBFR" localSheetId="42">#REF!</definedName>
    <definedName name="RPBFR" localSheetId="48">#REF!</definedName>
    <definedName name="RPBFR" localSheetId="46">#REF!</definedName>
    <definedName name="RPBFR" localSheetId="43">#REF!</definedName>
    <definedName name="RPBFR" localSheetId="37">#REF!</definedName>
    <definedName name="RPBFR" localSheetId="38">#REF!</definedName>
    <definedName name="RPBFR" localSheetId="39">#REF!</definedName>
    <definedName name="RPBFR" localSheetId="22">#REF!</definedName>
    <definedName name="RPBFR" localSheetId="40">#REF!</definedName>
    <definedName name="RPBFR" localSheetId="36">#REF!</definedName>
    <definedName name="RPBFR">#REF!</definedName>
    <definedName name="RPCF" localSheetId="42">#REF!</definedName>
    <definedName name="RPCF" localSheetId="48">#REF!</definedName>
    <definedName name="RPCF" localSheetId="46">#REF!</definedName>
    <definedName name="RPCF" localSheetId="43">#REF!</definedName>
    <definedName name="RPCF" localSheetId="37">#REF!</definedName>
    <definedName name="RPCF" localSheetId="38">#REF!</definedName>
    <definedName name="RPCF" localSheetId="39">#REF!</definedName>
    <definedName name="RPCF" localSheetId="22">#REF!</definedName>
    <definedName name="RPCF" localSheetId="40">#REF!</definedName>
    <definedName name="RPCF" localSheetId="36">#REF!</definedName>
    <definedName name="RPCF">#REF!</definedName>
    <definedName name="RRRR" localSheetId="48">#REF!</definedName>
    <definedName name="RRRR" localSheetId="47">#REF!</definedName>
    <definedName name="RRRR" localSheetId="46">#REF!</definedName>
    <definedName name="RRRR" localSheetId="43">#REF!</definedName>
    <definedName name="RRRR" localSheetId="37">#REF!</definedName>
    <definedName name="RRRR" localSheetId="38">#REF!</definedName>
    <definedName name="RRRR" localSheetId="39">#REF!</definedName>
    <definedName name="rrrr">[168]Lookups!$C$91:$C$94</definedName>
    <definedName name="RULES" localSheetId="42">#REF!</definedName>
    <definedName name="RULES" localSheetId="48">#REF!</definedName>
    <definedName name="RULES" localSheetId="46">#REF!</definedName>
    <definedName name="RULES" localSheetId="37">#REF!</definedName>
    <definedName name="RULES" localSheetId="38">#REF!</definedName>
    <definedName name="RULES" localSheetId="39">#REF!</definedName>
    <definedName name="RULES" localSheetId="20">#REF!</definedName>
    <definedName name="RULES" localSheetId="22">#REF!</definedName>
    <definedName name="RULES" localSheetId="40">#REF!</definedName>
    <definedName name="RULES" localSheetId="36">#REF!</definedName>
    <definedName name="RULES" localSheetId="24">#REF!</definedName>
    <definedName name="RULES">#REF!</definedName>
    <definedName name="s" localSheetId="42">#REF!</definedName>
    <definedName name="S" localSheetId="48">#REF!</definedName>
    <definedName name="s" localSheetId="46">#REF!</definedName>
    <definedName name="S" localSheetId="43">#REF!</definedName>
    <definedName name="S" localSheetId="37">#REF!</definedName>
    <definedName name="S" localSheetId="38">#REF!</definedName>
    <definedName name="S" localSheetId="39">#REF!</definedName>
    <definedName name="s" localSheetId="20">#REF!</definedName>
    <definedName name="s" localSheetId="22">#REF!</definedName>
    <definedName name="s" localSheetId="40">#REF!</definedName>
    <definedName name="s" localSheetId="36">#REF!</definedName>
    <definedName name="s" localSheetId="24">#REF!</definedName>
    <definedName name="s">#REF!</definedName>
    <definedName name="S_AcctDes" localSheetId="48">#REF!</definedName>
    <definedName name="S_AcctDes" localSheetId="47">#REF!</definedName>
    <definedName name="S_AcctDes" localSheetId="46">#REF!</definedName>
    <definedName name="S_AcctDes" localSheetId="43">#REF!</definedName>
    <definedName name="S_AcctDes" localSheetId="37">#REF!</definedName>
    <definedName name="S_AcctDes" localSheetId="38">#REF!</definedName>
    <definedName name="S_AcctDes" localSheetId="39">#REF!</definedName>
    <definedName name="S_AcctDes" localSheetId="55">'Lead (2) DEC 11-H'!$E:$E</definedName>
    <definedName name="S_AcctDes">'Lead December'!$E:$E</definedName>
    <definedName name="S_AcctDes_1" localSheetId="42">#REF!</definedName>
    <definedName name="S_AcctDes_1" localSheetId="48">#REF!</definedName>
    <definedName name="S_AcctDes_1" localSheetId="46">#REF!</definedName>
    <definedName name="S_AcctDes_1" localSheetId="43">#REF!</definedName>
    <definedName name="S_AcctDes_1" localSheetId="37">#REF!</definedName>
    <definedName name="S_AcctDes_1" localSheetId="38">#REF!</definedName>
    <definedName name="S_AcctDes_1" localSheetId="39">#REF!</definedName>
    <definedName name="S_AcctDes_1" localSheetId="22">#REF!</definedName>
    <definedName name="S_AcctDes_1" localSheetId="40">#REF!</definedName>
    <definedName name="S_AcctDes_1" localSheetId="36">#REF!</definedName>
    <definedName name="S_AcctDes_1">#REF!</definedName>
    <definedName name="S_AcctDes_20" localSheetId="42">#REF!</definedName>
    <definedName name="S_AcctDes_20" localSheetId="48">#REF!</definedName>
    <definedName name="S_AcctDes_20" localSheetId="46">#REF!</definedName>
    <definedName name="S_AcctDes_20" localSheetId="43">#REF!</definedName>
    <definedName name="S_AcctDes_20" localSheetId="37">#REF!</definedName>
    <definedName name="S_AcctDes_20" localSheetId="38">#REF!</definedName>
    <definedName name="S_AcctDes_20" localSheetId="39">#REF!</definedName>
    <definedName name="S_AcctDes_20" localSheetId="22">#REF!</definedName>
    <definedName name="S_AcctDes_20" localSheetId="40">#REF!</definedName>
    <definedName name="S_AcctDes_20" localSheetId="36">#REF!</definedName>
    <definedName name="S_AcctDes_20">#REF!</definedName>
    <definedName name="S_AcctDes_21" localSheetId="42">#REF!</definedName>
    <definedName name="S_AcctDes_21" localSheetId="48">#REF!</definedName>
    <definedName name="S_AcctDes_21" localSheetId="46">#REF!</definedName>
    <definedName name="S_AcctDes_21" localSheetId="43">#REF!</definedName>
    <definedName name="S_AcctDes_21" localSheetId="37">#REF!</definedName>
    <definedName name="S_AcctDes_21" localSheetId="38">#REF!</definedName>
    <definedName name="S_AcctDes_21" localSheetId="39">#REF!</definedName>
    <definedName name="S_AcctDes_21" localSheetId="22">#REF!</definedName>
    <definedName name="S_AcctDes_21" localSheetId="40">#REF!</definedName>
    <definedName name="S_AcctDes_21" localSheetId="36">#REF!</definedName>
    <definedName name="S_AcctDes_21">#REF!</definedName>
    <definedName name="S_AcctDes_23" localSheetId="42">#REF!</definedName>
    <definedName name="S_AcctDes_23" localSheetId="48">#REF!</definedName>
    <definedName name="S_AcctDes_23" localSheetId="46">#REF!</definedName>
    <definedName name="S_AcctDes_23" localSheetId="43">#REF!</definedName>
    <definedName name="S_AcctDes_23" localSheetId="37">#REF!</definedName>
    <definedName name="S_AcctDes_23" localSheetId="38">#REF!</definedName>
    <definedName name="S_AcctDes_23" localSheetId="39">#REF!</definedName>
    <definedName name="S_AcctDes_23" localSheetId="22">#REF!</definedName>
    <definedName name="S_AcctDes_23" localSheetId="40">#REF!</definedName>
    <definedName name="S_AcctDes_23" localSheetId="36">#REF!</definedName>
    <definedName name="S_AcctDes_23">#REF!</definedName>
    <definedName name="S_AcctDes_5" localSheetId="42">#REF!</definedName>
    <definedName name="S_AcctDes_5" localSheetId="48">#REF!</definedName>
    <definedName name="S_AcctDes_5" localSheetId="46">#REF!</definedName>
    <definedName name="S_AcctDes_5" localSheetId="43">#REF!</definedName>
    <definedName name="S_AcctDes_5" localSheetId="37">#REF!</definedName>
    <definedName name="S_AcctDes_5" localSheetId="38">#REF!</definedName>
    <definedName name="S_AcctDes_5" localSheetId="39">#REF!</definedName>
    <definedName name="S_AcctDes_5" localSheetId="22">#REF!</definedName>
    <definedName name="S_AcctDes_5" localSheetId="40">#REF!</definedName>
    <definedName name="S_AcctDes_5" localSheetId="36">#REF!</definedName>
    <definedName name="S_AcctDes_5">#REF!</definedName>
    <definedName name="S_AcctDes_8" localSheetId="42">#REF!</definedName>
    <definedName name="S_AcctDes_8" localSheetId="48">#REF!</definedName>
    <definedName name="S_AcctDes_8" localSheetId="46">#REF!</definedName>
    <definedName name="S_AcctDes_8" localSheetId="43">#REF!</definedName>
    <definedName name="S_AcctDes_8" localSheetId="37">#REF!</definedName>
    <definedName name="S_AcctDes_8" localSheetId="38">#REF!</definedName>
    <definedName name="S_AcctDes_8" localSheetId="39">#REF!</definedName>
    <definedName name="S_AcctDes_8" localSheetId="22">#REF!</definedName>
    <definedName name="S_AcctDes_8" localSheetId="40">#REF!</definedName>
    <definedName name="S_AcctDes_8" localSheetId="36">#REF!</definedName>
    <definedName name="S_AcctDes_8">#REF!</definedName>
    <definedName name="S_Adjust" localSheetId="48">#REF!</definedName>
    <definedName name="S_Adjust" localSheetId="47">#REF!</definedName>
    <definedName name="S_Adjust" localSheetId="46">#REF!</definedName>
    <definedName name="S_Adjust" localSheetId="43">#REF!</definedName>
    <definedName name="S_Adjust" localSheetId="37">#REF!</definedName>
    <definedName name="S_Adjust" localSheetId="38">#REF!</definedName>
    <definedName name="S_Adjust" localSheetId="39">#REF!</definedName>
    <definedName name="S_Adjust" localSheetId="55">'Lead (2) DEC 11-H'!$I:$I</definedName>
    <definedName name="S_Adjust">'Lead December'!$I:$I</definedName>
    <definedName name="S_Adjust_1" localSheetId="42">#REF!</definedName>
    <definedName name="S_Adjust_1" localSheetId="48">#REF!</definedName>
    <definedName name="S_Adjust_1" localSheetId="46">#REF!</definedName>
    <definedName name="S_Adjust_1" localSheetId="43">#REF!</definedName>
    <definedName name="S_Adjust_1" localSheetId="37">#REF!</definedName>
    <definedName name="S_Adjust_1" localSheetId="38">#REF!</definedName>
    <definedName name="S_Adjust_1" localSheetId="39">#REF!</definedName>
    <definedName name="S_Adjust_1" localSheetId="22">#REF!</definedName>
    <definedName name="S_Adjust_1" localSheetId="40">#REF!</definedName>
    <definedName name="S_Adjust_1" localSheetId="36">#REF!</definedName>
    <definedName name="S_Adjust_1">#REF!</definedName>
    <definedName name="S_Adjust_20" localSheetId="42">#REF!</definedName>
    <definedName name="S_Adjust_20" localSheetId="48">#REF!</definedName>
    <definedName name="S_Adjust_20" localSheetId="46">#REF!</definedName>
    <definedName name="S_Adjust_20" localSheetId="43">#REF!</definedName>
    <definedName name="S_Adjust_20" localSheetId="37">#REF!</definedName>
    <definedName name="S_Adjust_20" localSheetId="38">#REF!</definedName>
    <definedName name="S_Adjust_20" localSheetId="39">#REF!</definedName>
    <definedName name="S_Adjust_20" localSheetId="22">#REF!</definedName>
    <definedName name="S_Adjust_20" localSheetId="40">#REF!</definedName>
    <definedName name="S_Adjust_20" localSheetId="36">#REF!</definedName>
    <definedName name="S_Adjust_20">#REF!</definedName>
    <definedName name="S_Adjust_21" localSheetId="42">#REF!</definedName>
    <definedName name="S_Adjust_21" localSheetId="48">#REF!</definedName>
    <definedName name="S_Adjust_21" localSheetId="46">#REF!</definedName>
    <definedName name="S_Adjust_21" localSheetId="43">#REF!</definedName>
    <definedName name="S_Adjust_21" localSheetId="37">#REF!</definedName>
    <definedName name="S_Adjust_21" localSheetId="38">#REF!</definedName>
    <definedName name="S_Adjust_21" localSheetId="39">#REF!</definedName>
    <definedName name="S_Adjust_21" localSheetId="22">#REF!</definedName>
    <definedName name="S_Adjust_21" localSheetId="40">#REF!</definedName>
    <definedName name="S_Adjust_21" localSheetId="36">#REF!</definedName>
    <definedName name="S_Adjust_21">#REF!</definedName>
    <definedName name="S_Adjust_23" localSheetId="42">#REF!</definedName>
    <definedName name="S_Adjust_23" localSheetId="48">#REF!</definedName>
    <definedName name="S_Adjust_23" localSheetId="46">#REF!</definedName>
    <definedName name="S_Adjust_23" localSheetId="43">#REF!</definedName>
    <definedName name="S_Adjust_23" localSheetId="37">#REF!</definedName>
    <definedName name="S_Adjust_23" localSheetId="38">#REF!</definedName>
    <definedName name="S_Adjust_23" localSheetId="39">#REF!</definedName>
    <definedName name="S_Adjust_23" localSheetId="22">#REF!</definedName>
    <definedName name="S_Adjust_23" localSheetId="40">#REF!</definedName>
    <definedName name="S_Adjust_23" localSheetId="36">#REF!</definedName>
    <definedName name="S_Adjust_23">#REF!</definedName>
    <definedName name="S_Adjust_5" localSheetId="42">#REF!</definedName>
    <definedName name="S_Adjust_5" localSheetId="48">#REF!</definedName>
    <definedName name="S_Adjust_5" localSheetId="46">#REF!</definedName>
    <definedName name="S_Adjust_5" localSheetId="43">#REF!</definedName>
    <definedName name="S_Adjust_5" localSheetId="37">#REF!</definedName>
    <definedName name="S_Adjust_5" localSheetId="38">#REF!</definedName>
    <definedName name="S_Adjust_5" localSheetId="39">#REF!</definedName>
    <definedName name="S_Adjust_5" localSheetId="22">#REF!</definedName>
    <definedName name="S_Adjust_5" localSheetId="40">#REF!</definedName>
    <definedName name="S_Adjust_5" localSheetId="36">#REF!</definedName>
    <definedName name="S_Adjust_5">#REF!</definedName>
    <definedName name="S_Adjust_8" localSheetId="42">#REF!</definedName>
    <definedName name="S_Adjust_8" localSheetId="48">#REF!</definedName>
    <definedName name="S_Adjust_8" localSheetId="46">#REF!</definedName>
    <definedName name="S_Adjust_8" localSheetId="43">#REF!</definedName>
    <definedName name="S_Adjust_8" localSheetId="37">#REF!</definedName>
    <definedName name="S_Adjust_8" localSheetId="38">#REF!</definedName>
    <definedName name="S_Adjust_8" localSheetId="39">#REF!</definedName>
    <definedName name="S_Adjust_8" localSheetId="22">#REF!</definedName>
    <definedName name="S_Adjust_8" localSheetId="40">#REF!</definedName>
    <definedName name="S_Adjust_8" localSheetId="36">#REF!</definedName>
    <definedName name="S_Adjust_8">#REF!</definedName>
    <definedName name="S_Adjust_Data" localSheetId="42">'[55]Lead (2) DEC 11-H'!$I$1:$I$667</definedName>
    <definedName name="S_Adjust_Data" localSheetId="16">'Lead (2) DEC 11-H'!$I$1:$I$667</definedName>
    <definedName name="S_Adjust_Data" localSheetId="48">#REF!</definedName>
    <definedName name="S_Adjust_Data" localSheetId="47">#REF!</definedName>
    <definedName name="S_Adjust_Data" localSheetId="46">#REF!</definedName>
    <definedName name="S_Adjust_Data" localSheetId="43">#REF!</definedName>
    <definedName name="S_Adjust_Data" localSheetId="44">'Lead (2) DEC 11-H'!$I$1:$I$667</definedName>
    <definedName name="S_Adjust_Data" localSheetId="37">#REF!</definedName>
    <definedName name="S_Adjust_Data" localSheetId="38">#REF!</definedName>
    <definedName name="S_Adjust_Data" localSheetId="39">#REF!</definedName>
    <definedName name="S_Adjust_Data" localSheetId="17">'Lead (2) DEC 11-H'!$I$1:$I$667</definedName>
    <definedName name="S_Adjust_Data" localSheetId="20">'[125]Lead December'!$I$1:$I$964</definedName>
    <definedName name="S_Adjust_Data" localSheetId="22">[126]Lead!$I$1:$I$480</definedName>
    <definedName name="S_Adjust_Data" localSheetId="40">'[127]Lead December'!$I$1:$I$964</definedName>
    <definedName name="S_Adjust_Data" localSheetId="36">[126]Lead!$I$1:$I$480</definedName>
    <definedName name="S_Adjust_Data" localSheetId="18">'Lead (2) DEC 11-H'!$I$1:$I$667</definedName>
    <definedName name="S_Adjust_Data" localSheetId="14">'Lead (2) DEC 11-H'!$I$1:$I$667</definedName>
    <definedName name="S_Adjust_Data" localSheetId="27">'Lead (2) DEC 11-H'!$I$1:$I$667</definedName>
    <definedName name="S_Adjust_Data" localSheetId="31">'Lead (2) DEC 11-H'!$I$1:$I$667</definedName>
    <definedName name="S_Adjust_Data" localSheetId="15">'Lead (2) DEC 11-H'!$I$1:$I$667</definedName>
    <definedName name="S_Adjust_Data" localSheetId="32">'Lead (2) DEC 11-H'!$I$1:$I$667</definedName>
    <definedName name="S_Adjust_Data" localSheetId="26">'Lead (2) DEC 11-H'!$I$1:$I$667</definedName>
    <definedName name="S_Adjust_Data" localSheetId="28">'Lead (2) DEC 11-H'!$I$1:$I$667</definedName>
    <definedName name="S_Adjust_Data" localSheetId="55">'Lead (2) DEC 11-H'!$I$1:$I$667</definedName>
    <definedName name="S_Adjust_Data" localSheetId="12">'Lead (2) DEC 11-H'!$I$1:$I$667</definedName>
    <definedName name="S_Adjust_Data" localSheetId="7">#REF!</definedName>
    <definedName name="S_Adjust_Data" localSheetId="8">#REF!</definedName>
    <definedName name="S_Adjust_Data" localSheetId="11">'Lead (2) DEC 11-H'!$I$1:$I$667</definedName>
    <definedName name="S_Adjust_Data">'Lead December'!$I$1:$I$964</definedName>
    <definedName name="S_Adjust_Data_1" localSheetId="42">#REF!</definedName>
    <definedName name="S_Adjust_Data_1" localSheetId="48">#REF!</definedName>
    <definedName name="S_Adjust_Data_1" localSheetId="46">#REF!</definedName>
    <definedName name="S_Adjust_Data_1" localSheetId="43">#REF!</definedName>
    <definedName name="S_Adjust_Data_1" localSheetId="37">#REF!</definedName>
    <definedName name="S_Adjust_Data_1" localSheetId="38">#REF!</definedName>
    <definedName name="S_Adjust_Data_1" localSheetId="39">#REF!</definedName>
    <definedName name="S_Adjust_Data_1" localSheetId="22">#REF!</definedName>
    <definedName name="S_Adjust_Data_1" localSheetId="40">#REF!</definedName>
    <definedName name="S_Adjust_Data_1" localSheetId="36">#REF!</definedName>
    <definedName name="S_Adjust_Data_1">#REF!</definedName>
    <definedName name="S_Adjust_Data_20" localSheetId="42">#REF!</definedName>
    <definedName name="S_Adjust_Data_20" localSheetId="48">#REF!</definedName>
    <definedName name="S_Adjust_Data_20" localSheetId="46">#REF!</definedName>
    <definedName name="S_Adjust_Data_20" localSheetId="43">#REF!</definedName>
    <definedName name="S_Adjust_Data_20" localSheetId="37">#REF!</definedName>
    <definedName name="S_Adjust_Data_20" localSheetId="38">#REF!</definedName>
    <definedName name="S_Adjust_Data_20" localSheetId="39">#REF!</definedName>
    <definedName name="S_Adjust_Data_20" localSheetId="22">#REF!</definedName>
    <definedName name="S_Adjust_Data_20" localSheetId="40">#REF!</definedName>
    <definedName name="S_Adjust_Data_20" localSheetId="36">#REF!</definedName>
    <definedName name="S_Adjust_Data_20">#REF!</definedName>
    <definedName name="S_Adjust_Data_21" localSheetId="42">#REF!</definedName>
    <definedName name="S_Adjust_Data_21" localSheetId="48">#REF!</definedName>
    <definedName name="S_Adjust_Data_21" localSheetId="46">#REF!</definedName>
    <definedName name="S_Adjust_Data_21" localSheetId="43">#REF!</definedName>
    <definedName name="S_Adjust_Data_21" localSheetId="37">#REF!</definedName>
    <definedName name="S_Adjust_Data_21" localSheetId="38">#REF!</definedName>
    <definedName name="S_Adjust_Data_21" localSheetId="39">#REF!</definedName>
    <definedName name="S_Adjust_Data_21" localSheetId="22">#REF!</definedName>
    <definedName name="S_Adjust_Data_21" localSheetId="40">#REF!</definedName>
    <definedName name="S_Adjust_Data_21" localSheetId="36">#REF!</definedName>
    <definedName name="S_Adjust_Data_21">#REF!</definedName>
    <definedName name="S_Adjust_Data_23" localSheetId="42">#REF!</definedName>
    <definedName name="S_Adjust_Data_23" localSheetId="48">#REF!</definedName>
    <definedName name="S_Adjust_Data_23" localSheetId="46">#REF!</definedName>
    <definedName name="S_Adjust_Data_23" localSheetId="43">#REF!</definedName>
    <definedName name="S_Adjust_Data_23" localSheetId="37">#REF!</definedName>
    <definedName name="S_Adjust_Data_23" localSheetId="38">#REF!</definedName>
    <definedName name="S_Adjust_Data_23" localSheetId="39">#REF!</definedName>
    <definedName name="S_Adjust_Data_23" localSheetId="22">#REF!</definedName>
    <definedName name="S_Adjust_Data_23" localSheetId="40">#REF!</definedName>
    <definedName name="S_Adjust_Data_23" localSheetId="36">#REF!</definedName>
    <definedName name="S_Adjust_Data_23">#REF!</definedName>
    <definedName name="S_Adjust_Data_5" localSheetId="42">#REF!</definedName>
    <definedName name="S_Adjust_Data_5" localSheetId="48">#REF!</definedName>
    <definedName name="S_Adjust_Data_5" localSheetId="46">#REF!</definedName>
    <definedName name="S_Adjust_Data_5" localSheetId="43">#REF!</definedName>
    <definedName name="S_Adjust_Data_5" localSheetId="37">#REF!</definedName>
    <definedName name="S_Adjust_Data_5" localSheetId="38">#REF!</definedName>
    <definedName name="S_Adjust_Data_5" localSheetId="39">#REF!</definedName>
    <definedName name="S_Adjust_Data_5" localSheetId="22">#REF!</definedName>
    <definedName name="S_Adjust_Data_5" localSheetId="40">#REF!</definedName>
    <definedName name="S_Adjust_Data_5" localSheetId="36">#REF!</definedName>
    <definedName name="S_Adjust_Data_5">#REF!</definedName>
    <definedName name="S_Adjust_Data_8" localSheetId="42">#REF!</definedName>
    <definedName name="S_Adjust_Data_8" localSheetId="48">#REF!</definedName>
    <definedName name="S_Adjust_Data_8" localSheetId="46">#REF!</definedName>
    <definedName name="S_Adjust_Data_8" localSheetId="43">#REF!</definedName>
    <definedName name="S_Adjust_Data_8" localSheetId="37">#REF!</definedName>
    <definedName name="S_Adjust_Data_8" localSheetId="38">#REF!</definedName>
    <definedName name="S_Adjust_Data_8" localSheetId="39">#REF!</definedName>
    <definedName name="S_Adjust_Data_8" localSheetId="22">#REF!</definedName>
    <definedName name="S_Adjust_Data_8" localSheetId="40">#REF!</definedName>
    <definedName name="S_Adjust_Data_8" localSheetId="36">#REF!</definedName>
    <definedName name="S_Adjust_Data_8">#REF!</definedName>
    <definedName name="S_Adjust_GT" localSheetId="48">#REF!</definedName>
    <definedName name="S_Adjust_GT" localSheetId="47">#REF!</definedName>
    <definedName name="S_Adjust_GT" localSheetId="46">#REF!</definedName>
    <definedName name="S_Adjust_GT" localSheetId="43">#REF!</definedName>
    <definedName name="S_Adjust_GT" localSheetId="37">#REF!</definedName>
    <definedName name="S_Adjust_GT" localSheetId="38">#REF!</definedName>
    <definedName name="S_Adjust_GT" localSheetId="39">#REF!</definedName>
    <definedName name="S_Adjust_GT" localSheetId="22">#REF!</definedName>
    <definedName name="S_Adjust_GT" localSheetId="36">#REF!</definedName>
    <definedName name="S_Adjust_GT" localSheetId="55">'Lead (2) DEC 11-H'!$I$667</definedName>
    <definedName name="S_Adjust_GT">'Lead December'!$I$964</definedName>
    <definedName name="S_Adjust_GT_1" localSheetId="42">#REF!</definedName>
    <definedName name="S_Adjust_GT_1" localSheetId="48">#REF!</definedName>
    <definedName name="S_Adjust_GT_1" localSheetId="46">#REF!</definedName>
    <definedName name="S_Adjust_GT_1" localSheetId="43">#REF!</definedName>
    <definedName name="S_Adjust_GT_1" localSheetId="37">#REF!</definedName>
    <definedName name="S_Adjust_GT_1" localSheetId="38">#REF!</definedName>
    <definedName name="S_Adjust_GT_1" localSheetId="39">#REF!</definedName>
    <definedName name="S_Adjust_GT_1" localSheetId="22">#REF!</definedName>
    <definedName name="S_Adjust_GT_1" localSheetId="40">#REF!</definedName>
    <definedName name="S_Adjust_GT_1" localSheetId="36">#REF!</definedName>
    <definedName name="S_Adjust_GT_1">#REF!</definedName>
    <definedName name="S_Adjust_GT_20" localSheetId="42">#REF!</definedName>
    <definedName name="S_Adjust_GT_20" localSheetId="48">#REF!</definedName>
    <definedName name="S_Adjust_GT_20" localSheetId="46">#REF!</definedName>
    <definedName name="S_Adjust_GT_20" localSheetId="43">#REF!</definedName>
    <definedName name="S_Adjust_GT_20" localSheetId="37">#REF!</definedName>
    <definedName name="S_Adjust_GT_20" localSheetId="38">#REF!</definedName>
    <definedName name="S_Adjust_GT_20" localSheetId="39">#REF!</definedName>
    <definedName name="S_Adjust_GT_20" localSheetId="22">#REF!</definedName>
    <definedName name="S_Adjust_GT_20" localSheetId="40">#REF!</definedName>
    <definedName name="S_Adjust_GT_20" localSheetId="36">#REF!</definedName>
    <definedName name="S_Adjust_GT_20">#REF!</definedName>
    <definedName name="S_Adjust_GT_21" localSheetId="42">#REF!</definedName>
    <definedName name="S_Adjust_GT_21" localSheetId="48">#REF!</definedName>
    <definedName name="S_Adjust_GT_21" localSheetId="46">#REF!</definedName>
    <definedName name="S_Adjust_GT_21" localSheetId="43">#REF!</definedName>
    <definedName name="S_Adjust_GT_21" localSheetId="37">#REF!</definedName>
    <definedName name="S_Adjust_GT_21" localSheetId="38">#REF!</definedName>
    <definedName name="S_Adjust_GT_21" localSheetId="39">#REF!</definedName>
    <definedName name="S_Adjust_GT_21" localSheetId="22">#REF!</definedName>
    <definedName name="S_Adjust_GT_21" localSheetId="40">#REF!</definedName>
    <definedName name="S_Adjust_GT_21" localSheetId="36">#REF!</definedName>
    <definedName name="S_Adjust_GT_21">#REF!</definedName>
    <definedName name="S_Adjust_GT_23" localSheetId="42">#REF!</definedName>
    <definedName name="S_Adjust_GT_23" localSheetId="48">#REF!</definedName>
    <definedName name="S_Adjust_GT_23" localSheetId="46">#REF!</definedName>
    <definedName name="S_Adjust_GT_23" localSheetId="43">#REF!</definedName>
    <definedName name="S_Adjust_GT_23" localSheetId="37">#REF!</definedName>
    <definedName name="S_Adjust_GT_23" localSheetId="38">#REF!</definedName>
    <definedName name="S_Adjust_GT_23" localSheetId="39">#REF!</definedName>
    <definedName name="S_Adjust_GT_23" localSheetId="22">#REF!</definedName>
    <definedName name="S_Adjust_GT_23" localSheetId="40">#REF!</definedName>
    <definedName name="S_Adjust_GT_23" localSheetId="36">#REF!</definedName>
    <definedName name="S_Adjust_GT_23">#REF!</definedName>
    <definedName name="S_Adjust_GT_5" localSheetId="42">#REF!</definedName>
    <definedName name="S_Adjust_GT_5" localSheetId="48">#REF!</definedName>
    <definedName name="S_Adjust_GT_5" localSheetId="46">#REF!</definedName>
    <definedName name="S_Adjust_GT_5" localSheetId="43">#REF!</definedName>
    <definedName name="S_Adjust_GT_5" localSheetId="37">#REF!</definedName>
    <definedName name="S_Adjust_GT_5" localSheetId="38">#REF!</definedName>
    <definedName name="S_Adjust_GT_5" localSheetId="39">#REF!</definedName>
    <definedName name="S_Adjust_GT_5" localSheetId="22">#REF!</definedName>
    <definedName name="S_Adjust_GT_5" localSheetId="40">#REF!</definedName>
    <definedName name="S_Adjust_GT_5" localSheetId="36">#REF!</definedName>
    <definedName name="S_Adjust_GT_5">#REF!</definedName>
    <definedName name="S_Adjust_GT_8" localSheetId="42">#REF!</definedName>
    <definedName name="S_Adjust_GT_8" localSheetId="48">#REF!</definedName>
    <definedName name="S_Adjust_GT_8" localSheetId="46">#REF!</definedName>
    <definedName name="S_Adjust_GT_8" localSheetId="43">#REF!</definedName>
    <definedName name="S_Adjust_GT_8" localSheetId="37">#REF!</definedName>
    <definedName name="S_Adjust_GT_8" localSheetId="38">#REF!</definedName>
    <definedName name="S_Adjust_GT_8" localSheetId="39">#REF!</definedName>
    <definedName name="S_Adjust_GT_8" localSheetId="22">#REF!</definedName>
    <definedName name="S_Adjust_GT_8" localSheetId="40">#REF!</definedName>
    <definedName name="S_Adjust_GT_8" localSheetId="36">#REF!</definedName>
    <definedName name="S_Adjust_GT_8">#REF!</definedName>
    <definedName name="S_AJE_Tot" localSheetId="48">#REF!</definedName>
    <definedName name="S_AJE_Tot" localSheetId="47">#REF!</definedName>
    <definedName name="S_AJE_Tot" localSheetId="46">#REF!</definedName>
    <definedName name="S_AJE_Tot" localSheetId="43">#REF!</definedName>
    <definedName name="S_AJE_Tot" localSheetId="37">#REF!</definedName>
    <definedName name="S_AJE_Tot" localSheetId="38">#REF!</definedName>
    <definedName name="S_AJE_Tot" localSheetId="39">#REF!</definedName>
    <definedName name="S_AJE_Tot" localSheetId="55">'Lead (2) DEC 11-H'!$H:$H</definedName>
    <definedName name="S_AJE_Tot">'Lead December'!$H:$H</definedName>
    <definedName name="S_AJE_Tot_1" localSheetId="42">#REF!</definedName>
    <definedName name="S_AJE_Tot_1" localSheetId="48">#REF!</definedName>
    <definedName name="S_AJE_Tot_1" localSheetId="46">#REF!</definedName>
    <definedName name="S_AJE_Tot_1" localSheetId="43">#REF!</definedName>
    <definedName name="S_AJE_Tot_1" localSheetId="37">#REF!</definedName>
    <definedName name="S_AJE_Tot_1" localSheetId="38">#REF!</definedName>
    <definedName name="S_AJE_Tot_1" localSheetId="39">#REF!</definedName>
    <definedName name="S_AJE_Tot_1" localSheetId="22">#REF!</definedName>
    <definedName name="S_AJE_Tot_1" localSheetId="40">#REF!</definedName>
    <definedName name="S_AJE_Tot_1" localSheetId="36">#REF!</definedName>
    <definedName name="S_AJE_Tot_1">#REF!</definedName>
    <definedName name="S_AJE_Tot_20" localSheetId="42">#REF!</definedName>
    <definedName name="S_AJE_Tot_20" localSheetId="48">#REF!</definedName>
    <definedName name="S_AJE_Tot_20" localSheetId="46">#REF!</definedName>
    <definedName name="S_AJE_Tot_20" localSheetId="43">#REF!</definedName>
    <definedName name="S_AJE_Tot_20" localSheetId="37">#REF!</definedName>
    <definedName name="S_AJE_Tot_20" localSheetId="38">#REF!</definedName>
    <definedName name="S_AJE_Tot_20" localSheetId="39">#REF!</definedName>
    <definedName name="S_AJE_Tot_20" localSheetId="22">#REF!</definedName>
    <definedName name="S_AJE_Tot_20" localSheetId="40">#REF!</definedName>
    <definedName name="S_AJE_Tot_20" localSheetId="36">#REF!</definedName>
    <definedName name="S_AJE_Tot_20">#REF!</definedName>
    <definedName name="S_AJE_Tot_21" localSheetId="42">#REF!</definedName>
    <definedName name="S_AJE_Tot_21" localSheetId="48">#REF!</definedName>
    <definedName name="S_AJE_Tot_21" localSheetId="46">#REF!</definedName>
    <definedName name="S_AJE_Tot_21" localSheetId="43">#REF!</definedName>
    <definedName name="S_AJE_Tot_21" localSheetId="37">#REF!</definedName>
    <definedName name="S_AJE_Tot_21" localSheetId="38">#REF!</definedName>
    <definedName name="S_AJE_Tot_21" localSheetId="39">#REF!</definedName>
    <definedName name="S_AJE_Tot_21" localSheetId="22">#REF!</definedName>
    <definedName name="S_AJE_Tot_21" localSheetId="40">#REF!</definedName>
    <definedName name="S_AJE_Tot_21" localSheetId="36">#REF!</definedName>
    <definedName name="S_AJE_Tot_21">#REF!</definedName>
    <definedName name="S_AJE_Tot_23" localSheetId="42">#REF!</definedName>
    <definedName name="S_AJE_Tot_23" localSheetId="48">#REF!</definedName>
    <definedName name="S_AJE_Tot_23" localSheetId="46">#REF!</definedName>
    <definedName name="S_AJE_Tot_23" localSheetId="43">#REF!</definedName>
    <definedName name="S_AJE_Tot_23" localSheetId="37">#REF!</definedName>
    <definedName name="S_AJE_Tot_23" localSheetId="38">#REF!</definedName>
    <definedName name="S_AJE_Tot_23" localSheetId="39">#REF!</definedName>
    <definedName name="S_AJE_Tot_23" localSheetId="22">#REF!</definedName>
    <definedName name="S_AJE_Tot_23" localSheetId="40">#REF!</definedName>
    <definedName name="S_AJE_Tot_23" localSheetId="36">#REF!</definedName>
    <definedName name="S_AJE_Tot_23">#REF!</definedName>
    <definedName name="S_AJE_Tot_5" localSheetId="42">#REF!</definedName>
    <definedName name="S_AJE_Tot_5" localSheetId="48">#REF!</definedName>
    <definedName name="S_AJE_Tot_5" localSheetId="46">#REF!</definedName>
    <definedName name="S_AJE_Tot_5" localSheetId="43">#REF!</definedName>
    <definedName name="S_AJE_Tot_5" localSheetId="37">#REF!</definedName>
    <definedName name="S_AJE_Tot_5" localSheetId="38">#REF!</definedName>
    <definedName name="S_AJE_Tot_5" localSheetId="39">#REF!</definedName>
    <definedName name="S_AJE_Tot_5" localSheetId="22">#REF!</definedName>
    <definedName name="S_AJE_Tot_5" localSheetId="40">#REF!</definedName>
    <definedName name="S_AJE_Tot_5" localSheetId="36">#REF!</definedName>
    <definedName name="S_AJE_Tot_5">#REF!</definedName>
    <definedName name="S_AJE_Tot_8" localSheetId="42">#REF!</definedName>
    <definedName name="S_AJE_Tot_8" localSheetId="48">#REF!</definedName>
    <definedName name="S_AJE_Tot_8" localSheetId="46">#REF!</definedName>
    <definedName name="S_AJE_Tot_8" localSheetId="43">#REF!</definedName>
    <definedName name="S_AJE_Tot_8" localSheetId="37">#REF!</definedName>
    <definedName name="S_AJE_Tot_8" localSheetId="38">#REF!</definedName>
    <definedName name="S_AJE_Tot_8" localSheetId="39">#REF!</definedName>
    <definedName name="S_AJE_Tot_8" localSheetId="22">#REF!</definedName>
    <definedName name="S_AJE_Tot_8" localSheetId="40">#REF!</definedName>
    <definedName name="S_AJE_Tot_8" localSheetId="36">#REF!</definedName>
    <definedName name="S_AJE_Tot_8">#REF!</definedName>
    <definedName name="S_AJE_Tot_Data" localSheetId="42">'[55]Lead (2) DEC 11-H'!$H$1:$H$667</definedName>
    <definedName name="S_AJE_Tot_Data" localSheetId="16">'Lead (2) DEC 11-H'!$H$1:$H$667</definedName>
    <definedName name="S_AJE_Tot_Data" localSheetId="48">#REF!</definedName>
    <definedName name="S_AJE_Tot_Data" localSheetId="47">#REF!</definedName>
    <definedName name="S_AJE_Tot_Data" localSheetId="46">#REF!</definedName>
    <definedName name="S_AJE_Tot_Data" localSheetId="43">#REF!</definedName>
    <definedName name="S_AJE_Tot_Data" localSheetId="44">'Lead (2) DEC 11-H'!$H$1:$H$667</definedName>
    <definedName name="S_AJE_Tot_Data" localSheetId="37">#REF!</definedName>
    <definedName name="S_AJE_Tot_Data" localSheetId="38">#REF!</definedName>
    <definedName name="S_AJE_Tot_Data" localSheetId="39">#REF!</definedName>
    <definedName name="S_AJE_Tot_Data" localSheetId="17">'Lead (2) DEC 11-H'!$H$1:$H$667</definedName>
    <definedName name="S_AJE_Tot_Data" localSheetId="20">'[125]Lead December'!$H$1:$H$964</definedName>
    <definedName name="S_AJE_Tot_Data" localSheetId="22">[126]Lead!$H$1:$H$480</definedName>
    <definedName name="S_AJE_Tot_Data" localSheetId="40">'[127]Lead December'!$H$1:$H$964</definedName>
    <definedName name="S_AJE_Tot_Data" localSheetId="36">[126]Lead!$H$1:$H$480</definedName>
    <definedName name="S_AJE_Tot_Data" localSheetId="18">'Lead (2) DEC 11-H'!$H$1:$H$667</definedName>
    <definedName name="S_AJE_Tot_Data" localSheetId="14">'Lead (2) DEC 11-H'!$H$1:$H$667</definedName>
    <definedName name="S_AJE_Tot_Data" localSheetId="27">'Lead (2) DEC 11-H'!$H$1:$H$667</definedName>
    <definedName name="S_AJE_Tot_Data" localSheetId="31">'Lead (2) DEC 11-H'!$H$1:$H$667</definedName>
    <definedName name="S_AJE_Tot_Data" localSheetId="15">'Lead (2) DEC 11-H'!$H$1:$H$667</definedName>
    <definedName name="S_AJE_Tot_Data" localSheetId="32">'Lead (2) DEC 11-H'!$H$1:$H$667</definedName>
    <definedName name="S_AJE_Tot_Data" localSheetId="26">'Lead (2) DEC 11-H'!$H$1:$H$667</definedName>
    <definedName name="S_AJE_Tot_Data" localSheetId="28">'Lead (2) DEC 11-H'!$H$1:$H$667</definedName>
    <definedName name="S_AJE_Tot_Data" localSheetId="55">'Lead (2) DEC 11-H'!$H$1:$H$667</definedName>
    <definedName name="S_AJE_Tot_Data" localSheetId="12">'Lead (2) DEC 11-H'!$H$1:$H$667</definedName>
    <definedName name="S_AJE_Tot_Data" localSheetId="7">#REF!</definedName>
    <definedName name="S_AJE_Tot_Data" localSheetId="8">#REF!</definedName>
    <definedName name="S_AJE_Tot_Data" localSheetId="11">'Lead (2) DEC 11-H'!$H$1:$H$667</definedName>
    <definedName name="S_AJE_Tot_Data">'Lead December'!$H$1:$H$964</definedName>
    <definedName name="S_AJE_Tot_Data_1" localSheetId="42">#REF!</definedName>
    <definedName name="S_AJE_Tot_Data_1" localSheetId="48">#REF!</definedName>
    <definedName name="S_AJE_Tot_Data_1" localSheetId="46">#REF!</definedName>
    <definedName name="S_AJE_Tot_Data_1" localSheetId="43">#REF!</definedName>
    <definedName name="S_AJE_Tot_Data_1" localSheetId="37">#REF!</definedName>
    <definedName name="S_AJE_Tot_Data_1" localSheetId="38">#REF!</definedName>
    <definedName name="S_AJE_Tot_Data_1" localSheetId="39">#REF!</definedName>
    <definedName name="S_AJE_Tot_Data_1" localSheetId="22">#REF!</definedName>
    <definedName name="S_AJE_Tot_Data_1" localSheetId="40">#REF!</definedName>
    <definedName name="S_AJE_Tot_Data_1" localSheetId="36">#REF!</definedName>
    <definedName name="S_AJE_Tot_Data_1">#REF!</definedName>
    <definedName name="S_AJE_Tot_Data_20" localSheetId="42">#REF!</definedName>
    <definedName name="S_AJE_Tot_Data_20" localSheetId="48">#REF!</definedName>
    <definedName name="S_AJE_Tot_Data_20" localSheetId="46">#REF!</definedName>
    <definedName name="S_AJE_Tot_Data_20" localSheetId="43">#REF!</definedName>
    <definedName name="S_AJE_Tot_Data_20" localSheetId="37">#REF!</definedName>
    <definedName name="S_AJE_Tot_Data_20" localSheetId="38">#REF!</definedName>
    <definedName name="S_AJE_Tot_Data_20" localSheetId="39">#REF!</definedName>
    <definedName name="S_AJE_Tot_Data_20" localSheetId="22">#REF!</definedName>
    <definedName name="S_AJE_Tot_Data_20" localSheetId="40">#REF!</definedName>
    <definedName name="S_AJE_Tot_Data_20" localSheetId="36">#REF!</definedName>
    <definedName name="S_AJE_Tot_Data_20">#REF!</definedName>
    <definedName name="S_AJE_Tot_Data_21" localSheetId="42">#REF!</definedName>
    <definedName name="S_AJE_Tot_Data_21" localSheetId="48">#REF!</definedName>
    <definedName name="S_AJE_Tot_Data_21" localSheetId="46">#REF!</definedName>
    <definedName name="S_AJE_Tot_Data_21" localSheetId="43">#REF!</definedName>
    <definedName name="S_AJE_Tot_Data_21" localSheetId="37">#REF!</definedName>
    <definedName name="S_AJE_Tot_Data_21" localSheetId="38">#REF!</definedName>
    <definedName name="S_AJE_Tot_Data_21" localSheetId="39">#REF!</definedName>
    <definedName name="S_AJE_Tot_Data_21" localSheetId="22">#REF!</definedName>
    <definedName name="S_AJE_Tot_Data_21" localSheetId="40">#REF!</definedName>
    <definedName name="S_AJE_Tot_Data_21" localSheetId="36">#REF!</definedName>
    <definedName name="S_AJE_Tot_Data_21">#REF!</definedName>
    <definedName name="S_AJE_Tot_Data_23" localSheetId="42">#REF!</definedName>
    <definedName name="S_AJE_Tot_Data_23" localSheetId="48">#REF!</definedName>
    <definedName name="S_AJE_Tot_Data_23" localSheetId="46">#REF!</definedName>
    <definedName name="S_AJE_Tot_Data_23" localSheetId="43">#REF!</definedName>
    <definedName name="S_AJE_Tot_Data_23" localSheetId="37">#REF!</definedName>
    <definedName name="S_AJE_Tot_Data_23" localSheetId="38">#REF!</definedName>
    <definedName name="S_AJE_Tot_Data_23" localSheetId="39">#REF!</definedName>
    <definedName name="S_AJE_Tot_Data_23" localSheetId="22">#REF!</definedName>
    <definedName name="S_AJE_Tot_Data_23" localSheetId="40">#REF!</definedName>
    <definedName name="S_AJE_Tot_Data_23" localSheetId="36">#REF!</definedName>
    <definedName name="S_AJE_Tot_Data_23">#REF!</definedName>
    <definedName name="S_AJE_Tot_Data_5" localSheetId="42">#REF!</definedName>
    <definedName name="S_AJE_Tot_Data_5" localSheetId="48">#REF!</definedName>
    <definedName name="S_AJE_Tot_Data_5" localSheetId="46">#REF!</definedName>
    <definedName name="S_AJE_Tot_Data_5" localSheetId="43">#REF!</definedName>
    <definedName name="S_AJE_Tot_Data_5" localSheetId="37">#REF!</definedName>
    <definedName name="S_AJE_Tot_Data_5" localSheetId="38">#REF!</definedName>
    <definedName name="S_AJE_Tot_Data_5" localSheetId="39">#REF!</definedName>
    <definedName name="S_AJE_Tot_Data_5" localSheetId="22">#REF!</definedName>
    <definedName name="S_AJE_Tot_Data_5" localSheetId="40">#REF!</definedName>
    <definedName name="S_AJE_Tot_Data_5" localSheetId="36">#REF!</definedName>
    <definedName name="S_AJE_Tot_Data_5">#REF!</definedName>
    <definedName name="S_AJE_Tot_Data_8" localSheetId="42">#REF!</definedName>
    <definedName name="S_AJE_Tot_Data_8" localSheetId="48">#REF!</definedName>
    <definedName name="S_AJE_Tot_Data_8" localSheetId="46">#REF!</definedName>
    <definedName name="S_AJE_Tot_Data_8" localSheetId="43">#REF!</definedName>
    <definedName name="S_AJE_Tot_Data_8" localSheetId="37">#REF!</definedName>
    <definedName name="S_AJE_Tot_Data_8" localSheetId="38">#REF!</definedName>
    <definedName name="S_AJE_Tot_Data_8" localSheetId="39">#REF!</definedName>
    <definedName name="S_AJE_Tot_Data_8" localSheetId="22">#REF!</definedName>
    <definedName name="S_AJE_Tot_Data_8" localSheetId="40">#REF!</definedName>
    <definedName name="S_AJE_Tot_Data_8" localSheetId="36">#REF!</definedName>
    <definedName name="S_AJE_Tot_Data_8">#REF!</definedName>
    <definedName name="S_AJE_Tot_GT" localSheetId="48">#REF!</definedName>
    <definedName name="S_AJE_Tot_GT" localSheetId="47">#REF!</definedName>
    <definedName name="S_AJE_Tot_GT" localSheetId="46">#REF!</definedName>
    <definedName name="S_AJE_Tot_GT" localSheetId="43">#REF!</definedName>
    <definedName name="S_AJE_Tot_GT" localSheetId="37">#REF!</definedName>
    <definedName name="S_AJE_Tot_GT" localSheetId="38">#REF!</definedName>
    <definedName name="S_AJE_Tot_GT" localSheetId="39">#REF!</definedName>
    <definedName name="S_AJE_Tot_GT" localSheetId="22">#REF!</definedName>
    <definedName name="S_AJE_Tot_GT" localSheetId="36">#REF!</definedName>
    <definedName name="S_AJE_Tot_GT" localSheetId="55">'Lead (2) DEC 11-H'!$H$667</definedName>
    <definedName name="S_AJE_Tot_GT">'Lead December'!$H$964</definedName>
    <definedName name="S_AJE_Tot_GT_1" localSheetId="42">#REF!</definedName>
    <definedName name="S_AJE_Tot_GT_1" localSheetId="48">#REF!</definedName>
    <definedName name="S_AJE_Tot_GT_1" localSheetId="46">#REF!</definedName>
    <definedName name="S_AJE_Tot_GT_1" localSheetId="43">#REF!</definedName>
    <definedName name="S_AJE_Tot_GT_1" localSheetId="37">#REF!</definedName>
    <definedName name="S_AJE_Tot_GT_1" localSheetId="38">#REF!</definedName>
    <definedName name="S_AJE_Tot_GT_1" localSheetId="39">#REF!</definedName>
    <definedName name="S_AJE_Tot_GT_1" localSheetId="22">#REF!</definedName>
    <definedName name="S_AJE_Tot_GT_1" localSheetId="40">#REF!</definedName>
    <definedName name="S_AJE_Tot_GT_1" localSheetId="36">#REF!</definedName>
    <definedName name="S_AJE_Tot_GT_1">#REF!</definedName>
    <definedName name="S_AJE_Tot_GT_20" localSheetId="42">#REF!</definedName>
    <definedName name="S_AJE_Tot_GT_20" localSheetId="48">#REF!</definedName>
    <definedName name="S_AJE_Tot_GT_20" localSheetId="46">#REF!</definedName>
    <definedName name="S_AJE_Tot_GT_20" localSheetId="43">#REF!</definedName>
    <definedName name="S_AJE_Tot_GT_20" localSheetId="37">#REF!</definedName>
    <definedName name="S_AJE_Tot_GT_20" localSheetId="38">#REF!</definedName>
    <definedName name="S_AJE_Tot_GT_20" localSheetId="39">#REF!</definedName>
    <definedName name="S_AJE_Tot_GT_20" localSheetId="22">#REF!</definedName>
    <definedName name="S_AJE_Tot_GT_20" localSheetId="40">#REF!</definedName>
    <definedName name="S_AJE_Tot_GT_20" localSheetId="36">#REF!</definedName>
    <definedName name="S_AJE_Tot_GT_20">#REF!</definedName>
    <definedName name="S_AJE_Tot_GT_21" localSheetId="42">#REF!</definedName>
    <definedName name="S_AJE_Tot_GT_21" localSheetId="48">#REF!</definedName>
    <definedName name="S_AJE_Tot_GT_21" localSheetId="46">#REF!</definedName>
    <definedName name="S_AJE_Tot_GT_21" localSheetId="43">#REF!</definedName>
    <definedName name="S_AJE_Tot_GT_21" localSheetId="37">#REF!</definedName>
    <definedName name="S_AJE_Tot_GT_21" localSheetId="38">#REF!</definedName>
    <definedName name="S_AJE_Tot_GT_21" localSheetId="39">#REF!</definedName>
    <definedName name="S_AJE_Tot_GT_21" localSheetId="22">#REF!</definedName>
    <definedName name="S_AJE_Tot_GT_21" localSheetId="40">#REF!</definedName>
    <definedName name="S_AJE_Tot_GT_21" localSheetId="36">#REF!</definedName>
    <definedName name="S_AJE_Tot_GT_21">#REF!</definedName>
    <definedName name="S_AJE_Tot_GT_23" localSheetId="42">#REF!</definedName>
    <definedName name="S_AJE_Tot_GT_23" localSheetId="48">#REF!</definedName>
    <definedName name="S_AJE_Tot_GT_23" localSheetId="46">#REF!</definedName>
    <definedName name="S_AJE_Tot_GT_23" localSheetId="43">#REF!</definedName>
    <definedName name="S_AJE_Tot_GT_23" localSheetId="37">#REF!</definedName>
    <definedName name="S_AJE_Tot_GT_23" localSheetId="38">#REF!</definedName>
    <definedName name="S_AJE_Tot_GT_23" localSheetId="39">#REF!</definedName>
    <definedName name="S_AJE_Tot_GT_23" localSheetId="22">#REF!</definedName>
    <definedName name="S_AJE_Tot_GT_23" localSheetId="40">#REF!</definedName>
    <definedName name="S_AJE_Tot_GT_23" localSheetId="36">#REF!</definedName>
    <definedName name="S_AJE_Tot_GT_23">#REF!</definedName>
    <definedName name="S_AJE_Tot_GT_5" localSheetId="42">#REF!</definedName>
    <definedName name="S_AJE_Tot_GT_5" localSheetId="48">#REF!</definedName>
    <definedName name="S_AJE_Tot_GT_5" localSheetId="46">#REF!</definedName>
    <definedName name="S_AJE_Tot_GT_5" localSheetId="43">#REF!</definedName>
    <definedName name="S_AJE_Tot_GT_5" localSheetId="37">#REF!</definedName>
    <definedName name="S_AJE_Tot_GT_5" localSheetId="38">#REF!</definedName>
    <definedName name="S_AJE_Tot_GT_5" localSheetId="39">#REF!</definedName>
    <definedName name="S_AJE_Tot_GT_5" localSheetId="22">#REF!</definedName>
    <definedName name="S_AJE_Tot_GT_5" localSheetId="40">#REF!</definedName>
    <definedName name="S_AJE_Tot_GT_5" localSheetId="36">#REF!</definedName>
    <definedName name="S_AJE_Tot_GT_5">#REF!</definedName>
    <definedName name="S_AJE_Tot_GT_8" localSheetId="42">#REF!</definedName>
    <definedName name="S_AJE_Tot_GT_8" localSheetId="48">#REF!</definedName>
    <definedName name="S_AJE_Tot_GT_8" localSheetId="46">#REF!</definedName>
    <definedName name="S_AJE_Tot_GT_8" localSheetId="43">#REF!</definedName>
    <definedName name="S_AJE_Tot_GT_8" localSheetId="37">#REF!</definedName>
    <definedName name="S_AJE_Tot_GT_8" localSheetId="38">#REF!</definedName>
    <definedName name="S_AJE_Tot_GT_8" localSheetId="39">#REF!</definedName>
    <definedName name="S_AJE_Tot_GT_8" localSheetId="22">#REF!</definedName>
    <definedName name="S_AJE_Tot_GT_8" localSheetId="40">#REF!</definedName>
    <definedName name="S_AJE_Tot_GT_8" localSheetId="36">#REF!</definedName>
    <definedName name="S_AJE_Tot_GT_8">#REF!</definedName>
    <definedName name="S_CompNum" localSheetId="48">#REF!</definedName>
    <definedName name="S_CompNum" localSheetId="47">#REF!</definedName>
    <definedName name="S_CompNum" localSheetId="46">#REF!</definedName>
    <definedName name="S_CompNum" localSheetId="43">#REF!</definedName>
    <definedName name="S_CompNum" localSheetId="37">#REF!</definedName>
    <definedName name="S_CompNum" localSheetId="38">#REF!</definedName>
    <definedName name="S_CompNum" localSheetId="39">#REF!</definedName>
    <definedName name="S_CompNum" localSheetId="55">'Lead (2) DEC 11-H'!$B:$B</definedName>
    <definedName name="S_CompNum">'Lead December'!$B:$B</definedName>
    <definedName name="S_CompNum_1" localSheetId="42">#REF!</definedName>
    <definedName name="S_CompNum_1" localSheetId="48">#REF!</definedName>
    <definedName name="S_CompNum_1" localSheetId="46">#REF!</definedName>
    <definedName name="S_CompNum_1" localSheetId="43">#REF!</definedName>
    <definedName name="S_CompNum_1" localSheetId="37">#REF!</definedName>
    <definedName name="S_CompNum_1" localSheetId="38">#REF!</definedName>
    <definedName name="S_CompNum_1" localSheetId="39">#REF!</definedName>
    <definedName name="S_CompNum_1" localSheetId="22">#REF!</definedName>
    <definedName name="S_CompNum_1" localSheetId="40">#REF!</definedName>
    <definedName name="S_CompNum_1" localSheetId="36">#REF!</definedName>
    <definedName name="S_CompNum_1">#REF!</definedName>
    <definedName name="S_CompNum_20" localSheetId="42">#REF!</definedName>
    <definedName name="S_CompNum_20" localSheetId="48">#REF!</definedName>
    <definedName name="S_CompNum_20" localSheetId="46">#REF!</definedName>
    <definedName name="S_CompNum_20" localSheetId="43">#REF!</definedName>
    <definedName name="S_CompNum_20" localSheetId="37">#REF!</definedName>
    <definedName name="S_CompNum_20" localSheetId="38">#REF!</definedName>
    <definedName name="S_CompNum_20" localSheetId="39">#REF!</definedName>
    <definedName name="S_CompNum_20" localSheetId="22">#REF!</definedName>
    <definedName name="S_CompNum_20" localSheetId="40">#REF!</definedName>
    <definedName name="S_CompNum_20" localSheetId="36">#REF!</definedName>
    <definedName name="S_CompNum_20">#REF!</definedName>
    <definedName name="S_CompNum_21" localSheetId="42">#REF!</definedName>
    <definedName name="S_CompNum_21" localSheetId="48">#REF!</definedName>
    <definedName name="S_CompNum_21" localSheetId="46">#REF!</definedName>
    <definedName name="S_CompNum_21" localSheetId="43">#REF!</definedName>
    <definedName name="S_CompNum_21" localSheetId="37">#REF!</definedName>
    <definedName name="S_CompNum_21" localSheetId="38">#REF!</definedName>
    <definedName name="S_CompNum_21" localSheetId="39">#REF!</definedName>
    <definedName name="S_CompNum_21" localSheetId="22">#REF!</definedName>
    <definedName name="S_CompNum_21" localSheetId="40">#REF!</definedName>
    <definedName name="S_CompNum_21" localSheetId="36">#REF!</definedName>
    <definedName name="S_CompNum_21">#REF!</definedName>
    <definedName name="S_CompNum_23" localSheetId="42">#REF!</definedName>
    <definedName name="S_CompNum_23" localSheetId="48">#REF!</definedName>
    <definedName name="S_CompNum_23" localSheetId="46">#REF!</definedName>
    <definedName name="S_CompNum_23" localSheetId="43">#REF!</definedName>
    <definedName name="S_CompNum_23" localSheetId="37">#REF!</definedName>
    <definedName name="S_CompNum_23" localSheetId="38">#REF!</definedName>
    <definedName name="S_CompNum_23" localSheetId="39">#REF!</definedName>
    <definedName name="S_CompNum_23" localSheetId="22">#REF!</definedName>
    <definedName name="S_CompNum_23" localSheetId="40">#REF!</definedName>
    <definedName name="S_CompNum_23" localSheetId="36">#REF!</definedName>
    <definedName name="S_CompNum_23">#REF!</definedName>
    <definedName name="S_CompNum_5" localSheetId="42">#REF!</definedName>
    <definedName name="S_CompNum_5" localSheetId="48">#REF!</definedName>
    <definedName name="S_CompNum_5" localSheetId="46">#REF!</definedName>
    <definedName name="S_CompNum_5" localSheetId="43">#REF!</definedName>
    <definedName name="S_CompNum_5" localSheetId="37">#REF!</definedName>
    <definedName name="S_CompNum_5" localSheetId="38">#REF!</definedName>
    <definedName name="S_CompNum_5" localSheetId="39">#REF!</definedName>
    <definedName name="S_CompNum_5" localSheetId="22">#REF!</definedName>
    <definedName name="S_CompNum_5" localSheetId="40">#REF!</definedName>
    <definedName name="S_CompNum_5" localSheetId="36">#REF!</definedName>
    <definedName name="S_CompNum_5">#REF!</definedName>
    <definedName name="S_CompNum_8" localSheetId="42">#REF!</definedName>
    <definedName name="S_CompNum_8" localSheetId="48">#REF!</definedName>
    <definedName name="S_CompNum_8" localSheetId="46">#REF!</definedName>
    <definedName name="S_CompNum_8" localSheetId="43">#REF!</definedName>
    <definedName name="S_CompNum_8" localSheetId="37">#REF!</definedName>
    <definedName name="S_CompNum_8" localSheetId="38">#REF!</definedName>
    <definedName name="S_CompNum_8" localSheetId="39">#REF!</definedName>
    <definedName name="S_CompNum_8" localSheetId="22">#REF!</definedName>
    <definedName name="S_CompNum_8" localSheetId="40">#REF!</definedName>
    <definedName name="S_CompNum_8" localSheetId="36">#REF!</definedName>
    <definedName name="S_CompNum_8">#REF!</definedName>
    <definedName name="S_CY_Beg" localSheetId="48">#REF!</definedName>
    <definedName name="S_CY_Beg" localSheetId="47">#REF!</definedName>
    <definedName name="S_CY_Beg" localSheetId="46">#REF!</definedName>
    <definedName name="S_CY_Beg" localSheetId="43">#REF!</definedName>
    <definedName name="S_CY_Beg" localSheetId="37">#REF!</definedName>
    <definedName name="S_CY_Beg" localSheetId="38">#REF!</definedName>
    <definedName name="S_CY_Beg" localSheetId="39">#REF!</definedName>
    <definedName name="S_CY_Beg" localSheetId="55">'Lead (2) DEC 11-H'!$F:$F</definedName>
    <definedName name="S_CY_Beg">'Lead December'!$F:$F</definedName>
    <definedName name="S_CY_Beg_1" localSheetId="42">#REF!</definedName>
    <definedName name="S_CY_Beg_1" localSheetId="48">#REF!</definedName>
    <definedName name="S_CY_Beg_1" localSheetId="46">#REF!</definedName>
    <definedName name="S_CY_Beg_1" localSheetId="43">#REF!</definedName>
    <definedName name="S_CY_Beg_1" localSheetId="37">#REF!</definedName>
    <definedName name="S_CY_Beg_1" localSheetId="38">#REF!</definedName>
    <definedName name="S_CY_Beg_1" localSheetId="39">#REF!</definedName>
    <definedName name="S_CY_Beg_1" localSheetId="22">#REF!</definedName>
    <definedName name="S_CY_Beg_1" localSheetId="40">#REF!</definedName>
    <definedName name="S_CY_Beg_1" localSheetId="36">#REF!</definedName>
    <definedName name="S_CY_Beg_1">#REF!</definedName>
    <definedName name="S_CY_Beg_20" localSheetId="42">#REF!</definedName>
    <definedName name="S_CY_Beg_20" localSheetId="48">#REF!</definedName>
    <definedName name="S_CY_Beg_20" localSheetId="46">#REF!</definedName>
    <definedName name="S_CY_Beg_20" localSheetId="43">#REF!</definedName>
    <definedName name="S_CY_Beg_20" localSheetId="37">#REF!</definedName>
    <definedName name="S_CY_Beg_20" localSheetId="38">#REF!</definedName>
    <definedName name="S_CY_Beg_20" localSheetId="39">#REF!</definedName>
    <definedName name="S_CY_Beg_20" localSheetId="22">#REF!</definedName>
    <definedName name="S_CY_Beg_20" localSheetId="40">#REF!</definedName>
    <definedName name="S_CY_Beg_20" localSheetId="36">#REF!</definedName>
    <definedName name="S_CY_Beg_20">#REF!</definedName>
    <definedName name="S_CY_Beg_21" localSheetId="42">#REF!</definedName>
    <definedName name="S_CY_Beg_21" localSheetId="48">#REF!</definedName>
    <definedName name="S_CY_Beg_21" localSheetId="46">#REF!</definedName>
    <definedName name="S_CY_Beg_21" localSheetId="43">#REF!</definedName>
    <definedName name="S_CY_Beg_21" localSheetId="37">#REF!</definedName>
    <definedName name="S_CY_Beg_21" localSheetId="38">#REF!</definedName>
    <definedName name="S_CY_Beg_21" localSheetId="39">#REF!</definedName>
    <definedName name="S_CY_Beg_21" localSheetId="22">#REF!</definedName>
    <definedName name="S_CY_Beg_21" localSheetId="40">#REF!</definedName>
    <definedName name="S_CY_Beg_21" localSheetId="36">#REF!</definedName>
    <definedName name="S_CY_Beg_21">#REF!</definedName>
    <definedName name="S_CY_Beg_23" localSheetId="42">#REF!</definedName>
    <definedName name="S_CY_Beg_23" localSheetId="48">#REF!</definedName>
    <definedName name="S_CY_Beg_23" localSheetId="46">#REF!</definedName>
    <definedName name="S_CY_Beg_23" localSheetId="43">#REF!</definedName>
    <definedName name="S_CY_Beg_23" localSheetId="37">#REF!</definedName>
    <definedName name="S_CY_Beg_23" localSheetId="38">#REF!</definedName>
    <definedName name="S_CY_Beg_23" localSheetId="39">#REF!</definedName>
    <definedName name="S_CY_Beg_23" localSheetId="22">#REF!</definedName>
    <definedName name="S_CY_Beg_23" localSheetId="40">#REF!</definedName>
    <definedName name="S_CY_Beg_23" localSheetId="36">#REF!</definedName>
    <definedName name="S_CY_Beg_23">#REF!</definedName>
    <definedName name="S_CY_Beg_5" localSheetId="42">#REF!</definedName>
    <definedName name="S_CY_Beg_5" localSheetId="48">#REF!</definedName>
    <definedName name="S_CY_Beg_5" localSheetId="46">#REF!</definedName>
    <definedName name="S_CY_Beg_5" localSheetId="43">#REF!</definedName>
    <definedName name="S_CY_Beg_5" localSheetId="37">#REF!</definedName>
    <definedName name="S_CY_Beg_5" localSheetId="38">#REF!</definedName>
    <definedName name="S_CY_Beg_5" localSheetId="39">#REF!</definedName>
    <definedName name="S_CY_Beg_5" localSheetId="22">#REF!</definedName>
    <definedName name="S_CY_Beg_5" localSheetId="40">#REF!</definedName>
    <definedName name="S_CY_Beg_5" localSheetId="36">#REF!</definedName>
    <definedName name="S_CY_Beg_5">#REF!</definedName>
    <definedName name="S_CY_Beg_8" localSheetId="42">#REF!</definedName>
    <definedName name="S_CY_Beg_8" localSheetId="48">#REF!</definedName>
    <definedName name="S_CY_Beg_8" localSheetId="46">#REF!</definedName>
    <definedName name="S_CY_Beg_8" localSheetId="43">#REF!</definedName>
    <definedName name="S_CY_Beg_8" localSheetId="37">#REF!</definedName>
    <definedName name="S_CY_Beg_8" localSheetId="38">#REF!</definedName>
    <definedName name="S_CY_Beg_8" localSheetId="39">#REF!</definedName>
    <definedName name="S_CY_Beg_8" localSheetId="22">#REF!</definedName>
    <definedName name="S_CY_Beg_8" localSheetId="40">#REF!</definedName>
    <definedName name="S_CY_Beg_8" localSheetId="36">#REF!</definedName>
    <definedName name="S_CY_Beg_8">#REF!</definedName>
    <definedName name="S_CY_Beg_Data" localSheetId="42">'[55]Lead (2) DEC 11-H'!$F$1:$F$667</definedName>
    <definedName name="S_CY_Beg_Data" localSheetId="16">'Lead (2) DEC 11-H'!$F$1:$F$667</definedName>
    <definedName name="S_CY_Beg_Data" localSheetId="48">#REF!</definedName>
    <definedName name="S_CY_Beg_Data" localSheetId="47">#REF!</definedName>
    <definedName name="S_CY_Beg_Data" localSheetId="46">#REF!</definedName>
    <definedName name="S_CY_Beg_Data" localSheetId="43">#REF!</definedName>
    <definedName name="S_CY_Beg_Data" localSheetId="44">'Lead (2) DEC 11-H'!$F$1:$F$667</definedName>
    <definedName name="S_CY_Beg_Data" localSheetId="37">#REF!</definedName>
    <definedName name="S_CY_Beg_Data" localSheetId="38">#REF!</definedName>
    <definedName name="S_CY_Beg_Data" localSheetId="39">#REF!</definedName>
    <definedName name="S_CY_Beg_Data" localSheetId="17">'Lead (2) DEC 11-H'!$F$1:$F$667</definedName>
    <definedName name="S_CY_Beg_Data" localSheetId="20">'[125]Lead December'!$F$1:$F$964</definedName>
    <definedName name="S_CY_Beg_Data" localSheetId="22">[126]Lead!$F$1:$F$480</definedName>
    <definedName name="S_CY_Beg_Data" localSheetId="40">'[127]Lead December'!$F$1:$F$964</definedName>
    <definedName name="S_CY_Beg_Data" localSheetId="36">[126]Lead!$F$1:$F$480</definedName>
    <definedName name="S_CY_Beg_Data" localSheetId="18">'Lead (2) DEC 11-H'!$F$1:$F$667</definedName>
    <definedName name="S_CY_Beg_Data" localSheetId="14">'Lead (2) DEC 11-H'!$F$1:$F$667</definedName>
    <definedName name="S_CY_Beg_Data" localSheetId="27">'Lead (2) DEC 11-H'!$F$1:$F$667</definedName>
    <definedName name="S_CY_Beg_Data" localSheetId="31">'Lead (2) DEC 11-H'!$F$1:$F$667</definedName>
    <definedName name="S_CY_Beg_Data" localSheetId="15">'Lead (2) DEC 11-H'!$F$1:$F$667</definedName>
    <definedName name="S_CY_Beg_Data" localSheetId="32">'Lead (2) DEC 11-H'!$F$1:$F$667</definedName>
    <definedName name="S_CY_Beg_Data" localSheetId="26">'Lead (2) DEC 11-H'!$F$1:$F$667</definedName>
    <definedName name="S_CY_Beg_Data" localSheetId="28">'Lead (2) DEC 11-H'!$F$1:$F$667</definedName>
    <definedName name="S_CY_Beg_Data" localSheetId="55">'Lead (2) DEC 11-H'!$F$1:$F$667</definedName>
    <definedName name="S_CY_Beg_Data" localSheetId="12">'Lead (2) DEC 11-H'!$F$1:$F$667</definedName>
    <definedName name="S_CY_Beg_Data" localSheetId="7">#REF!</definedName>
    <definedName name="S_CY_Beg_Data" localSheetId="8">#REF!</definedName>
    <definedName name="S_CY_Beg_Data" localSheetId="11">'Lead (2) DEC 11-H'!$F$1:$F$667</definedName>
    <definedName name="S_CY_Beg_Data">'Lead December'!$F$1:$F$964</definedName>
    <definedName name="S_CY_Beg_Data_1" localSheetId="42">#REF!</definedName>
    <definedName name="S_CY_Beg_Data_1" localSheetId="48">#REF!</definedName>
    <definedName name="S_CY_Beg_Data_1" localSheetId="46">#REF!</definedName>
    <definedName name="S_CY_Beg_Data_1" localSheetId="43">#REF!</definedName>
    <definedName name="S_CY_Beg_Data_1" localSheetId="37">#REF!</definedName>
    <definedName name="S_CY_Beg_Data_1" localSheetId="38">#REF!</definedName>
    <definedName name="S_CY_Beg_Data_1" localSheetId="39">#REF!</definedName>
    <definedName name="S_CY_Beg_Data_1" localSheetId="22">#REF!</definedName>
    <definedName name="S_CY_Beg_Data_1" localSheetId="40">#REF!</definedName>
    <definedName name="S_CY_Beg_Data_1" localSheetId="36">#REF!</definedName>
    <definedName name="S_CY_Beg_Data_1">#REF!</definedName>
    <definedName name="S_CY_Beg_Data_20" localSheetId="42">#REF!</definedName>
    <definedName name="S_CY_Beg_Data_20" localSheetId="48">#REF!</definedName>
    <definedName name="S_CY_Beg_Data_20" localSheetId="46">#REF!</definedName>
    <definedName name="S_CY_Beg_Data_20" localSheetId="43">#REF!</definedName>
    <definedName name="S_CY_Beg_Data_20" localSheetId="37">#REF!</definedName>
    <definedName name="S_CY_Beg_Data_20" localSheetId="38">#REF!</definedName>
    <definedName name="S_CY_Beg_Data_20" localSheetId="39">#REF!</definedName>
    <definedName name="S_CY_Beg_Data_20" localSheetId="22">#REF!</definedName>
    <definedName name="S_CY_Beg_Data_20" localSheetId="40">#REF!</definedName>
    <definedName name="S_CY_Beg_Data_20" localSheetId="36">#REF!</definedName>
    <definedName name="S_CY_Beg_Data_20">#REF!</definedName>
    <definedName name="S_CY_Beg_Data_21" localSheetId="42">#REF!</definedName>
    <definedName name="S_CY_Beg_Data_21" localSheetId="48">#REF!</definedName>
    <definedName name="S_CY_Beg_Data_21" localSheetId="46">#REF!</definedName>
    <definedName name="S_CY_Beg_Data_21" localSheetId="43">#REF!</definedName>
    <definedName name="S_CY_Beg_Data_21" localSheetId="37">#REF!</definedName>
    <definedName name="S_CY_Beg_Data_21" localSheetId="38">#REF!</definedName>
    <definedName name="S_CY_Beg_Data_21" localSheetId="39">#REF!</definedName>
    <definedName name="S_CY_Beg_Data_21" localSheetId="22">#REF!</definedName>
    <definedName name="S_CY_Beg_Data_21" localSheetId="40">#REF!</definedName>
    <definedName name="S_CY_Beg_Data_21" localSheetId="36">#REF!</definedName>
    <definedName name="S_CY_Beg_Data_21">#REF!</definedName>
    <definedName name="S_CY_Beg_Data_23" localSheetId="42">#REF!</definedName>
    <definedName name="S_CY_Beg_Data_23" localSheetId="48">#REF!</definedName>
    <definedName name="S_CY_Beg_Data_23" localSheetId="46">#REF!</definedName>
    <definedName name="S_CY_Beg_Data_23" localSheetId="43">#REF!</definedName>
    <definedName name="S_CY_Beg_Data_23" localSheetId="37">#REF!</definedName>
    <definedName name="S_CY_Beg_Data_23" localSheetId="38">#REF!</definedName>
    <definedName name="S_CY_Beg_Data_23" localSheetId="39">#REF!</definedName>
    <definedName name="S_CY_Beg_Data_23" localSheetId="22">#REF!</definedName>
    <definedName name="S_CY_Beg_Data_23" localSheetId="40">#REF!</definedName>
    <definedName name="S_CY_Beg_Data_23" localSheetId="36">#REF!</definedName>
    <definedName name="S_CY_Beg_Data_23">#REF!</definedName>
    <definedName name="S_CY_Beg_Data_5" localSheetId="42">#REF!</definedName>
    <definedName name="S_CY_Beg_Data_5" localSheetId="48">#REF!</definedName>
    <definedName name="S_CY_Beg_Data_5" localSheetId="46">#REF!</definedName>
    <definedName name="S_CY_Beg_Data_5" localSheetId="43">#REF!</definedName>
    <definedName name="S_CY_Beg_Data_5" localSheetId="37">#REF!</definedName>
    <definedName name="S_CY_Beg_Data_5" localSheetId="38">#REF!</definedName>
    <definedName name="S_CY_Beg_Data_5" localSheetId="39">#REF!</definedName>
    <definedName name="S_CY_Beg_Data_5" localSheetId="22">#REF!</definedName>
    <definedName name="S_CY_Beg_Data_5" localSheetId="40">#REF!</definedName>
    <definedName name="S_CY_Beg_Data_5" localSheetId="36">#REF!</definedName>
    <definedName name="S_CY_Beg_Data_5">#REF!</definedName>
    <definedName name="S_CY_Beg_Data_8" localSheetId="42">#REF!</definedName>
    <definedName name="S_CY_Beg_Data_8" localSheetId="48">#REF!</definedName>
    <definedName name="S_CY_Beg_Data_8" localSheetId="46">#REF!</definedName>
    <definedName name="S_CY_Beg_Data_8" localSheetId="43">#REF!</definedName>
    <definedName name="S_CY_Beg_Data_8" localSheetId="37">#REF!</definedName>
    <definedName name="S_CY_Beg_Data_8" localSheetId="38">#REF!</definedName>
    <definedName name="S_CY_Beg_Data_8" localSheetId="39">#REF!</definedName>
    <definedName name="S_CY_Beg_Data_8" localSheetId="22">#REF!</definedName>
    <definedName name="S_CY_Beg_Data_8" localSheetId="40">#REF!</definedName>
    <definedName name="S_CY_Beg_Data_8" localSheetId="36">#REF!</definedName>
    <definedName name="S_CY_Beg_Data_8">#REF!</definedName>
    <definedName name="S_CY_Beg_GT" localSheetId="48">#REF!</definedName>
    <definedName name="S_CY_Beg_GT" localSheetId="47">#REF!</definedName>
    <definedName name="S_CY_Beg_GT" localSheetId="46">#REF!</definedName>
    <definedName name="S_CY_Beg_GT" localSheetId="43">#REF!</definedName>
    <definedName name="S_CY_Beg_GT" localSheetId="37">#REF!</definedName>
    <definedName name="S_CY_Beg_GT" localSheetId="38">#REF!</definedName>
    <definedName name="S_CY_Beg_GT" localSheetId="39">#REF!</definedName>
    <definedName name="S_CY_Beg_GT" localSheetId="22">#REF!</definedName>
    <definedName name="S_CY_Beg_GT" localSheetId="36">#REF!</definedName>
    <definedName name="S_CY_Beg_GT" localSheetId="55">'Lead (2) DEC 11-H'!$F$667</definedName>
    <definedName name="S_CY_Beg_GT">'Lead December'!$F$964</definedName>
    <definedName name="S_CY_Beg_GT_1" localSheetId="42">#REF!</definedName>
    <definedName name="S_CY_Beg_GT_1" localSheetId="48">#REF!</definedName>
    <definedName name="S_CY_Beg_GT_1" localSheetId="46">#REF!</definedName>
    <definedName name="S_CY_Beg_GT_1" localSheetId="43">#REF!</definedName>
    <definedName name="S_CY_Beg_GT_1" localSheetId="37">#REF!</definedName>
    <definedName name="S_CY_Beg_GT_1" localSheetId="38">#REF!</definedName>
    <definedName name="S_CY_Beg_GT_1" localSheetId="39">#REF!</definedName>
    <definedName name="S_CY_Beg_GT_1" localSheetId="22">#REF!</definedName>
    <definedName name="S_CY_Beg_GT_1" localSheetId="40">#REF!</definedName>
    <definedName name="S_CY_Beg_GT_1" localSheetId="36">#REF!</definedName>
    <definedName name="S_CY_Beg_GT_1">#REF!</definedName>
    <definedName name="S_CY_Beg_GT_20" localSheetId="42">#REF!</definedName>
    <definedName name="S_CY_Beg_GT_20" localSheetId="48">#REF!</definedName>
    <definedName name="S_CY_Beg_GT_20" localSheetId="46">#REF!</definedName>
    <definedName name="S_CY_Beg_GT_20" localSheetId="43">#REF!</definedName>
    <definedName name="S_CY_Beg_GT_20" localSheetId="37">#REF!</definedName>
    <definedName name="S_CY_Beg_GT_20" localSheetId="38">#REF!</definedName>
    <definedName name="S_CY_Beg_GT_20" localSheetId="39">#REF!</definedName>
    <definedName name="S_CY_Beg_GT_20" localSheetId="22">#REF!</definedName>
    <definedName name="S_CY_Beg_GT_20" localSheetId="40">#REF!</definedName>
    <definedName name="S_CY_Beg_GT_20" localSheetId="36">#REF!</definedName>
    <definedName name="S_CY_Beg_GT_20">#REF!</definedName>
    <definedName name="S_CY_Beg_GT_21" localSheetId="42">#REF!</definedName>
    <definedName name="S_CY_Beg_GT_21" localSheetId="48">#REF!</definedName>
    <definedName name="S_CY_Beg_GT_21" localSheetId="46">#REF!</definedName>
    <definedName name="S_CY_Beg_GT_21" localSheetId="43">#REF!</definedName>
    <definedName name="S_CY_Beg_GT_21" localSheetId="37">#REF!</definedName>
    <definedName name="S_CY_Beg_GT_21" localSheetId="38">#REF!</definedName>
    <definedName name="S_CY_Beg_GT_21" localSheetId="39">#REF!</definedName>
    <definedName name="S_CY_Beg_GT_21" localSheetId="22">#REF!</definedName>
    <definedName name="S_CY_Beg_GT_21" localSheetId="40">#REF!</definedName>
    <definedName name="S_CY_Beg_GT_21" localSheetId="36">#REF!</definedName>
    <definedName name="S_CY_Beg_GT_21">#REF!</definedName>
    <definedName name="S_CY_Beg_GT_23" localSheetId="42">#REF!</definedName>
    <definedName name="S_CY_Beg_GT_23" localSheetId="48">#REF!</definedName>
    <definedName name="S_CY_Beg_GT_23" localSheetId="46">#REF!</definedName>
    <definedName name="S_CY_Beg_GT_23" localSheetId="43">#REF!</definedName>
    <definedName name="S_CY_Beg_GT_23" localSheetId="37">#REF!</definedName>
    <definedName name="S_CY_Beg_GT_23" localSheetId="38">#REF!</definedName>
    <definedName name="S_CY_Beg_GT_23" localSheetId="39">#REF!</definedName>
    <definedName name="S_CY_Beg_GT_23" localSheetId="22">#REF!</definedName>
    <definedName name="S_CY_Beg_GT_23" localSheetId="40">#REF!</definedName>
    <definedName name="S_CY_Beg_GT_23" localSheetId="36">#REF!</definedName>
    <definedName name="S_CY_Beg_GT_23">#REF!</definedName>
    <definedName name="S_CY_Beg_GT_5" localSheetId="42">#REF!</definedName>
    <definedName name="S_CY_Beg_GT_5" localSheetId="48">#REF!</definedName>
    <definedName name="S_CY_Beg_GT_5" localSheetId="46">#REF!</definedName>
    <definedName name="S_CY_Beg_GT_5" localSheetId="43">#REF!</definedName>
    <definedName name="S_CY_Beg_GT_5" localSheetId="37">#REF!</definedName>
    <definedName name="S_CY_Beg_GT_5" localSheetId="38">#REF!</definedName>
    <definedName name="S_CY_Beg_GT_5" localSheetId="39">#REF!</definedName>
    <definedName name="S_CY_Beg_GT_5" localSheetId="22">#REF!</definedName>
    <definedName name="S_CY_Beg_GT_5" localSheetId="40">#REF!</definedName>
    <definedName name="S_CY_Beg_GT_5" localSheetId="36">#REF!</definedName>
    <definedName name="S_CY_Beg_GT_5">#REF!</definedName>
    <definedName name="S_CY_Beg_GT_8" localSheetId="42">#REF!</definedName>
    <definedName name="S_CY_Beg_GT_8" localSheetId="48">#REF!</definedName>
    <definedName name="S_CY_Beg_GT_8" localSheetId="46">#REF!</definedName>
    <definedName name="S_CY_Beg_GT_8" localSheetId="43">#REF!</definedName>
    <definedName name="S_CY_Beg_GT_8" localSheetId="37">#REF!</definedName>
    <definedName name="S_CY_Beg_GT_8" localSheetId="38">#REF!</definedName>
    <definedName name="S_CY_Beg_GT_8" localSheetId="39">#REF!</definedName>
    <definedName name="S_CY_Beg_GT_8" localSheetId="22">#REF!</definedName>
    <definedName name="S_CY_Beg_GT_8" localSheetId="40">#REF!</definedName>
    <definedName name="S_CY_Beg_GT_8" localSheetId="36">#REF!</definedName>
    <definedName name="S_CY_Beg_GT_8">#REF!</definedName>
    <definedName name="S_CY_End" localSheetId="48">#REF!</definedName>
    <definedName name="S_CY_End" localSheetId="47">#REF!</definedName>
    <definedName name="S_CY_End" localSheetId="46">#REF!</definedName>
    <definedName name="S_CY_End" localSheetId="43">#REF!</definedName>
    <definedName name="S_CY_End" localSheetId="37">#REF!</definedName>
    <definedName name="S_CY_End" localSheetId="38">#REF!</definedName>
    <definedName name="S_CY_End" localSheetId="39">#REF!</definedName>
    <definedName name="S_CY_End" localSheetId="55">'Lead (2) DEC 11-H'!$K:$K</definedName>
    <definedName name="S_CY_End">'Lead December'!$K:$K</definedName>
    <definedName name="S_CY_End_1" localSheetId="42">#REF!</definedName>
    <definedName name="S_CY_End_1" localSheetId="48">#REF!</definedName>
    <definedName name="S_CY_End_1" localSheetId="46">#REF!</definedName>
    <definedName name="S_CY_End_1" localSheetId="43">#REF!</definedName>
    <definedName name="S_CY_End_1" localSheetId="37">#REF!</definedName>
    <definedName name="S_CY_End_1" localSheetId="38">#REF!</definedName>
    <definedName name="S_CY_End_1" localSheetId="39">#REF!</definedName>
    <definedName name="S_CY_End_1" localSheetId="22">#REF!</definedName>
    <definedName name="S_CY_End_1" localSheetId="40">#REF!</definedName>
    <definedName name="S_CY_End_1" localSheetId="36">#REF!</definedName>
    <definedName name="S_CY_End_1">#REF!</definedName>
    <definedName name="S_CY_End_20" localSheetId="42">#REF!</definedName>
    <definedName name="S_CY_End_20" localSheetId="48">#REF!</definedName>
    <definedName name="S_CY_End_20" localSheetId="46">#REF!</definedName>
    <definedName name="S_CY_End_20" localSheetId="43">#REF!</definedName>
    <definedName name="S_CY_End_20" localSheetId="37">#REF!</definedName>
    <definedName name="S_CY_End_20" localSheetId="38">#REF!</definedName>
    <definedName name="S_CY_End_20" localSheetId="39">#REF!</definedName>
    <definedName name="S_CY_End_20" localSheetId="22">#REF!</definedName>
    <definedName name="S_CY_End_20" localSheetId="40">#REF!</definedName>
    <definedName name="S_CY_End_20" localSheetId="36">#REF!</definedName>
    <definedName name="S_CY_End_20">#REF!</definedName>
    <definedName name="S_CY_End_21" localSheetId="42">#REF!</definedName>
    <definedName name="S_CY_End_21" localSheetId="48">#REF!</definedName>
    <definedName name="S_CY_End_21" localSheetId="46">#REF!</definedName>
    <definedName name="S_CY_End_21" localSheetId="43">#REF!</definedName>
    <definedName name="S_CY_End_21" localSheetId="37">#REF!</definedName>
    <definedName name="S_CY_End_21" localSheetId="38">#REF!</definedName>
    <definedName name="S_CY_End_21" localSheetId="39">#REF!</definedName>
    <definedName name="S_CY_End_21" localSheetId="22">#REF!</definedName>
    <definedName name="S_CY_End_21" localSheetId="40">#REF!</definedName>
    <definedName name="S_CY_End_21" localSheetId="36">#REF!</definedName>
    <definedName name="S_CY_End_21">#REF!</definedName>
    <definedName name="S_CY_End_23" localSheetId="42">#REF!</definedName>
    <definedName name="S_CY_End_23" localSheetId="48">#REF!</definedName>
    <definedName name="S_CY_End_23" localSheetId="46">#REF!</definedName>
    <definedName name="S_CY_End_23" localSheetId="43">#REF!</definedName>
    <definedName name="S_CY_End_23" localSheetId="37">#REF!</definedName>
    <definedName name="S_CY_End_23" localSheetId="38">#REF!</definedName>
    <definedName name="S_CY_End_23" localSheetId="39">#REF!</definedName>
    <definedName name="S_CY_End_23" localSheetId="22">#REF!</definedName>
    <definedName name="S_CY_End_23" localSheetId="40">#REF!</definedName>
    <definedName name="S_CY_End_23" localSheetId="36">#REF!</definedName>
    <definedName name="S_CY_End_23">#REF!</definedName>
    <definedName name="S_CY_End_5" localSheetId="42">#REF!</definedName>
    <definedName name="S_CY_End_5" localSheetId="48">#REF!</definedName>
    <definedName name="S_CY_End_5" localSheetId="46">#REF!</definedName>
    <definedName name="S_CY_End_5" localSheetId="43">#REF!</definedName>
    <definedName name="S_CY_End_5" localSheetId="37">#REF!</definedName>
    <definedName name="S_CY_End_5" localSheetId="38">#REF!</definedName>
    <definedName name="S_CY_End_5" localSheetId="39">#REF!</definedName>
    <definedName name="S_CY_End_5" localSheetId="22">#REF!</definedName>
    <definedName name="S_CY_End_5" localSheetId="40">#REF!</definedName>
    <definedName name="S_CY_End_5" localSheetId="36">#REF!</definedName>
    <definedName name="S_CY_End_5">#REF!</definedName>
    <definedName name="S_CY_End_8" localSheetId="42">#REF!</definedName>
    <definedName name="S_CY_End_8" localSheetId="48">#REF!</definedName>
    <definedName name="S_CY_End_8" localSheetId="46">#REF!</definedName>
    <definedName name="S_CY_End_8" localSheetId="43">#REF!</definedName>
    <definedName name="S_CY_End_8" localSheetId="37">#REF!</definedName>
    <definedName name="S_CY_End_8" localSheetId="38">#REF!</definedName>
    <definedName name="S_CY_End_8" localSheetId="39">#REF!</definedName>
    <definedName name="S_CY_End_8" localSheetId="22">#REF!</definedName>
    <definedName name="S_CY_End_8" localSheetId="40">#REF!</definedName>
    <definedName name="S_CY_End_8" localSheetId="36">#REF!</definedName>
    <definedName name="S_CY_End_8">#REF!</definedName>
    <definedName name="S_CY_End_Data" localSheetId="42">'[55]Lead (2) DEC 11-H'!$K$1:$K$667</definedName>
    <definedName name="S_CY_End_Data" localSheetId="16">'Lead (2) DEC 11-H'!$K$1:$K$667</definedName>
    <definedName name="S_CY_End_Data" localSheetId="48">#REF!</definedName>
    <definedName name="S_CY_End_Data" localSheetId="47">#REF!</definedName>
    <definedName name="S_CY_End_Data" localSheetId="46">#REF!</definedName>
    <definedName name="S_CY_End_Data" localSheetId="43">#REF!</definedName>
    <definedName name="S_CY_End_Data" localSheetId="44">'Lead (2) DEC 11-H'!$K$1:$K$667</definedName>
    <definedName name="S_CY_End_Data" localSheetId="37">#REF!</definedName>
    <definedName name="S_CY_End_Data" localSheetId="38">#REF!</definedName>
    <definedName name="S_CY_End_Data" localSheetId="39">#REF!</definedName>
    <definedName name="S_CY_End_Data" localSheetId="17">'Lead (2) DEC 11-H'!$K$1:$K$667</definedName>
    <definedName name="S_CY_End_Data" localSheetId="20">'[125]Lead December'!$K$1:$K$964</definedName>
    <definedName name="S_CY_End_Data" localSheetId="22">[126]Lead!$K$1:$K$480</definedName>
    <definedName name="S_CY_End_Data" localSheetId="40">'[127]Lead December'!$K$1:$K$964</definedName>
    <definedName name="S_CY_End_Data" localSheetId="36">[126]Lead!$K$1:$K$480</definedName>
    <definedName name="S_CY_End_Data" localSheetId="18">'Lead (2) DEC 11-H'!$K$1:$K$667</definedName>
    <definedName name="S_CY_End_Data" localSheetId="14">'Lead (2) DEC 11-H'!$K$1:$K$667</definedName>
    <definedName name="S_CY_End_Data" localSheetId="27">'Lead (2) DEC 11-H'!$K$1:$K$667</definedName>
    <definedName name="S_CY_End_Data" localSheetId="31">'Lead (2) DEC 11-H'!$K$1:$K$667</definedName>
    <definedName name="S_CY_End_Data" localSheetId="15">'Lead (2) DEC 11-H'!$K$1:$K$667</definedName>
    <definedName name="S_CY_End_Data" localSheetId="32">'Lead (2) DEC 11-H'!$K$1:$K$667</definedName>
    <definedName name="S_CY_End_Data" localSheetId="26">'Lead (2) DEC 11-H'!$K$1:$K$667</definedName>
    <definedName name="S_CY_End_Data" localSheetId="28">'Lead (2) DEC 11-H'!$K$1:$K$667</definedName>
    <definedName name="S_CY_End_Data" localSheetId="55">'Lead (2) DEC 11-H'!$K$1:$K$667</definedName>
    <definedName name="S_CY_End_Data" localSheetId="12">'Lead (2) DEC 11-H'!$K$1:$K$667</definedName>
    <definedName name="S_CY_End_Data" localSheetId="7">#REF!</definedName>
    <definedName name="S_CY_End_Data" localSheetId="8">#REF!</definedName>
    <definedName name="S_CY_End_Data" localSheetId="11">'Lead (2) DEC 11-H'!$K$1:$K$667</definedName>
    <definedName name="S_CY_End_Data">'Lead December'!$K$1:$K$964</definedName>
    <definedName name="S_CY_End_Data_1" localSheetId="42">#REF!</definedName>
    <definedName name="S_CY_End_Data_1" localSheetId="48">#REF!</definedName>
    <definedName name="S_CY_End_Data_1" localSheetId="46">#REF!</definedName>
    <definedName name="S_CY_End_Data_1" localSheetId="43">#REF!</definedName>
    <definedName name="S_CY_End_Data_1" localSheetId="37">#REF!</definedName>
    <definedName name="S_CY_End_Data_1" localSheetId="38">#REF!</definedName>
    <definedName name="S_CY_End_Data_1" localSheetId="39">#REF!</definedName>
    <definedName name="S_CY_End_Data_1" localSheetId="22">#REF!</definedName>
    <definedName name="S_CY_End_Data_1" localSheetId="40">#REF!</definedName>
    <definedName name="S_CY_End_Data_1" localSheetId="36">#REF!</definedName>
    <definedName name="S_CY_End_Data_1">#REF!</definedName>
    <definedName name="S_CY_End_Data_20" localSheetId="42">#REF!</definedName>
    <definedName name="S_CY_End_Data_20" localSheetId="48">#REF!</definedName>
    <definedName name="S_CY_End_Data_20" localSheetId="46">#REF!</definedName>
    <definedName name="S_CY_End_Data_20" localSheetId="43">#REF!</definedName>
    <definedName name="S_CY_End_Data_20" localSheetId="37">#REF!</definedName>
    <definedName name="S_CY_End_Data_20" localSheetId="38">#REF!</definedName>
    <definedName name="S_CY_End_Data_20" localSheetId="39">#REF!</definedName>
    <definedName name="S_CY_End_Data_20" localSheetId="22">#REF!</definedName>
    <definedName name="S_CY_End_Data_20" localSheetId="40">#REF!</definedName>
    <definedName name="S_CY_End_Data_20" localSheetId="36">#REF!</definedName>
    <definedName name="S_CY_End_Data_20">#REF!</definedName>
    <definedName name="S_CY_End_Data_21" localSheetId="42">#REF!</definedName>
    <definedName name="S_CY_End_Data_21" localSheetId="48">#REF!</definedName>
    <definedName name="S_CY_End_Data_21" localSheetId="46">#REF!</definedName>
    <definedName name="S_CY_End_Data_21" localSheetId="43">#REF!</definedName>
    <definedName name="S_CY_End_Data_21" localSheetId="37">#REF!</definedName>
    <definedName name="S_CY_End_Data_21" localSheetId="38">#REF!</definedName>
    <definedName name="S_CY_End_Data_21" localSheetId="39">#REF!</definedName>
    <definedName name="S_CY_End_Data_21" localSheetId="22">#REF!</definedName>
    <definedName name="S_CY_End_Data_21" localSheetId="40">#REF!</definedName>
    <definedName name="S_CY_End_Data_21" localSheetId="36">#REF!</definedName>
    <definedName name="S_CY_End_Data_21">#REF!</definedName>
    <definedName name="S_CY_End_Data_23" localSheetId="42">#REF!</definedName>
    <definedName name="S_CY_End_Data_23" localSheetId="48">#REF!</definedName>
    <definedName name="S_CY_End_Data_23" localSheetId="46">#REF!</definedName>
    <definedName name="S_CY_End_Data_23" localSheetId="43">#REF!</definedName>
    <definedName name="S_CY_End_Data_23" localSheetId="37">#REF!</definedName>
    <definedName name="S_CY_End_Data_23" localSheetId="38">#REF!</definedName>
    <definedName name="S_CY_End_Data_23" localSheetId="39">#REF!</definedName>
    <definedName name="S_CY_End_Data_23" localSheetId="22">#REF!</definedName>
    <definedName name="S_CY_End_Data_23" localSheetId="40">#REF!</definedName>
    <definedName name="S_CY_End_Data_23" localSheetId="36">#REF!</definedName>
    <definedName name="S_CY_End_Data_23">#REF!</definedName>
    <definedName name="S_CY_End_Data_5" localSheetId="42">#REF!</definedName>
    <definedName name="S_CY_End_Data_5" localSheetId="48">#REF!</definedName>
    <definedName name="S_CY_End_Data_5" localSheetId="46">#REF!</definedName>
    <definedName name="S_CY_End_Data_5" localSheetId="43">#REF!</definedName>
    <definedName name="S_CY_End_Data_5" localSheetId="37">#REF!</definedName>
    <definedName name="S_CY_End_Data_5" localSheetId="38">#REF!</definedName>
    <definedName name="S_CY_End_Data_5" localSheetId="39">#REF!</definedName>
    <definedName name="S_CY_End_Data_5" localSheetId="22">#REF!</definedName>
    <definedName name="S_CY_End_Data_5" localSheetId="40">#REF!</definedName>
    <definedName name="S_CY_End_Data_5" localSheetId="36">#REF!</definedName>
    <definedName name="S_CY_End_Data_5">#REF!</definedName>
    <definedName name="S_CY_End_Data_8" localSheetId="42">#REF!</definedName>
    <definedName name="S_CY_End_Data_8" localSheetId="48">#REF!</definedName>
    <definedName name="S_CY_End_Data_8" localSheetId="46">#REF!</definedName>
    <definedName name="S_CY_End_Data_8" localSheetId="43">#REF!</definedName>
    <definedName name="S_CY_End_Data_8" localSheetId="37">#REF!</definedName>
    <definedName name="S_CY_End_Data_8" localSheetId="38">#REF!</definedName>
    <definedName name="S_CY_End_Data_8" localSheetId="39">#REF!</definedName>
    <definedName name="S_CY_End_Data_8" localSheetId="22">#REF!</definedName>
    <definedName name="S_CY_End_Data_8" localSheetId="40">#REF!</definedName>
    <definedName name="S_CY_End_Data_8" localSheetId="36">#REF!</definedName>
    <definedName name="S_CY_End_Data_8">#REF!</definedName>
    <definedName name="S_CY_End_GT" localSheetId="48">#REF!</definedName>
    <definedName name="S_CY_End_GT" localSheetId="47">#REF!</definedName>
    <definedName name="S_CY_End_GT" localSheetId="46">#REF!</definedName>
    <definedName name="S_CY_End_GT" localSheetId="43">#REF!</definedName>
    <definedName name="S_CY_End_GT" localSheetId="37">#REF!</definedName>
    <definedName name="S_CY_End_GT" localSheetId="38">#REF!</definedName>
    <definedName name="S_CY_End_GT" localSheetId="39">#REF!</definedName>
    <definedName name="S_CY_End_GT" localSheetId="22">#REF!</definedName>
    <definedName name="S_CY_End_GT" localSheetId="36">#REF!</definedName>
    <definedName name="S_CY_End_GT" localSheetId="55">'Lead (2) DEC 11-H'!$K$667</definedName>
    <definedName name="S_CY_End_GT">'Lead December'!$K$964</definedName>
    <definedName name="S_CY_End_GT_1" localSheetId="42">#REF!</definedName>
    <definedName name="S_CY_End_GT_1" localSheetId="48">#REF!</definedName>
    <definedName name="S_CY_End_GT_1" localSheetId="46">#REF!</definedName>
    <definedName name="S_CY_End_GT_1" localSheetId="43">#REF!</definedName>
    <definedName name="S_CY_End_GT_1" localSheetId="37">#REF!</definedName>
    <definedName name="S_CY_End_GT_1" localSheetId="38">#REF!</definedName>
    <definedName name="S_CY_End_GT_1" localSheetId="39">#REF!</definedName>
    <definedName name="S_CY_End_GT_1" localSheetId="22">#REF!</definedName>
    <definedName name="S_CY_End_GT_1" localSheetId="40">#REF!</definedName>
    <definedName name="S_CY_End_GT_1" localSheetId="36">#REF!</definedName>
    <definedName name="S_CY_End_GT_1">#REF!</definedName>
    <definedName name="S_CY_End_GT_20" localSheetId="42">#REF!</definedName>
    <definedName name="S_CY_End_GT_20" localSheetId="48">#REF!</definedName>
    <definedName name="S_CY_End_GT_20" localSheetId="46">#REF!</definedName>
    <definedName name="S_CY_End_GT_20" localSheetId="43">#REF!</definedName>
    <definedName name="S_CY_End_GT_20" localSheetId="37">#REF!</definedName>
    <definedName name="S_CY_End_GT_20" localSheetId="38">#REF!</definedName>
    <definedName name="S_CY_End_GT_20" localSheetId="39">#REF!</definedName>
    <definedName name="S_CY_End_GT_20" localSheetId="22">#REF!</definedName>
    <definedName name="S_CY_End_GT_20" localSheetId="40">#REF!</definedName>
    <definedName name="S_CY_End_GT_20" localSheetId="36">#REF!</definedName>
    <definedName name="S_CY_End_GT_20">#REF!</definedName>
    <definedName name="S_CY_End_GT_21" localSheetId="42">#REF!</definedName>
    <definedName name="S_CY_End_GT_21" localSheetId="48">#REF!</definedName>
    <definedName name="S_CY_End_GT_21" localSheetId="46">#REF!</definedName>
    <definedName name="S_CY_End_GT_21" localSheetId="43">#REF!</definedName>
    <definedName name="S_CY_End_GT_21" localSheetId="37">#REF!</definedName>
    <definedName name="S_CY_End_GT_21" localSheetId="38">#REF!</definedName>
    <definedName name="S_CY_End_GT_21" localSheetId="39">#REF!</definedName>
    <definedName name="S_CY_End_GT_21" localSheetId="22">#REF!</definedName>
    <definedName name="S_CY_End_GT_21" localSheetId="40">#REF!</definedName>
    <definedName name="S_CY_End_GT_21" localSheetId="36">#REF!</definedName>
    <definedName name="S_CY_End_GT_21">#REF!</definedName>
    <definedName name="S_CY_End_GT_23" localSheetId="42">#REF!</definedName>
    <definedName name="S_CY_End_GT_23" localSheetId="48">#REF!</definedName>
    <definedName name="S_CY_End_GT_23" localSheetId="46">#REF!</definedName>
    <definedName name="S_CY_End_GT_23" localSheetId="43">#REF!</definedName>
    <definedName name="S_CY_End_GT_23" localSheetId="37">#REF!</definedName>
    <definedName name="S_CY_End_GT_23" localSheetId="38">#REF!</definedName>
    <definedName name="S_CY_End_GT_23" localSheetId="39">#REF!</definedName>
    <definedName name="S_CY_End_GT_23" localSheetId="22">#REF!</definedName>
    <definedName name="S_CY_End_GT_23" localSheetId="40">#REF!</definedName>
    <definedName name="S_CY_End_GT_23" localSheetId="36">#REF!</definedName>
    <definedName name="S_CY_End_GT_23">#REF!</definedName>
    <definedName name="S_CY_End_GT_5" localSheetId="42">#REF!</definedName>
    <definedName name="S_CY_End_GT_5" localSheetId="48">#REF!</definedName>
    <definedName name="S_CY_End_GT_5" localSheetId="46">#REF!</definedName>
    <definedName name="S_CY_End_GT_5" localSheetId="43">#REF!</definedName>
    <definedName name="S_CY_End_GT_5" localSheetId="37">#REF!</definedName>
    <definedName name="S_CY_End_GT_5" localSheetId="38">#REF!</definedName>
    <definedName name="S_CY_End_GT_5" localSheetId="39">#REF!</definedName>
    <definedName name="S_CY_End_GT_5" localSheetId="22">#REF!</definedName>
    <definedName name="S_CY_End_GT_5" localSheetId="40">#REF!</definedName>
    <definedName name="S_CY_End_GT_5" localSheetId="36">#REF!</definedName>
    <definedName name="S_CY_End_GT_5">#REF!</definedName>
    <definedName name="S_CY_End_GT_8" localSheetId="42">#REF!</definedName>
    <definedName name="S_CY_End_GT_8" localSheetId="48">#REF!</definedName>
    <definedName name="S_CY_End_GT_8" localSheetId="46">#REF!</definedName>
    <definedName name="S_CY_End_GT_8" localSheetId="43">#REF!</definedName>
    <definedName name="S_CY_End_GT_8" localSheetId="37">#REF!</definedName>
    <definedName name="S_CY_End_GT_8" localSheetId="38">#REF!</definedName>
    <definedName name="S_CY_End_GT_8" localSheetId="39">#REF!</definedName>
    <definedName name="S_CY_End_GT_8" localSheetId="22">#REF!</definedName>
    <definedName name="S_CY_End_GT_8" localSheetId="40">#REF!</definedName>
    <definedName name="S_CY_End_GT_8" localSheetId="36">#REF!</definedName>
    <definedName name="S_CY_End_GT_8">#REF!</definedName>
    <definedName name="S_Diff_Amt" localSheetId="48">#REF!</definedName>
    <definedName name="S_Diff_Amt" localSheetId="47">#REF!</definedName>
    <definedName name="S_Diff_Amt" localSheetId="46">#REF!</definedName>
    <definedName name="S_Diff_Amt" localSheetId="43">#REF!</definedName>
    <definedName name="S_Diff_Amt" localSheetId="37">#REF!</definedName>
    <definedName name="S_Diff_Amt" localSheetId="38">#REF!</definedName>
    <definedName name="S_Diff_Amt" localSheetId="39">#REF!</definedName>
    <definedName name="S_Diff_Amt" localSheetId="55">'Lead (2) DEC 11-H'!$O:$O</definedName>
    <definedName name="S_Diff_Amt">'Lead December'!$O:$O</definedName>
    <definedName name="S_Diff_Amt_1" localSheetId="42">#REF!</definedName>
    <definedName name="S_Diff_Amt_1" localSheetId="48">#REF!</definedName>
    <definedName name="S_Diff_Amt_1" localSheetId="46">#REF!</definedName>
    <definedName name="S_Diff_Amt_1" localSheetId="43">#REF!</definedName>
    <definedName name="S_Diff_Amt_1" localSheetId="37">#REF!</definedName>
    <definedName name="S_Diff_Amt_1" localSheetId="38">#REF!</definedName>
    <definedName name="S_Diff_Amt_1" localSheetId="39">#REF!</definedName>
    <definedName name="S_Diff_Amt_1" localSheetId="22">#REF!</definedName>
    <definedName name="S_Diff_Amt_1" localSheetId="40">#REF!</definedName>
    <definedName name="S_Diff_Amt_1" localSheetId="36">#REF!</definedName>
    <definedName name="S_Diff_Amt_1">#REF!</definedName>
    <definedName name="S_Diff_Amt_20" localSheetId="42">#REF!</definedName>
    <definedName name="S_Diff_Amt_20" localSheetId="48">#REF!</definedName>
    <definedName name="S_Diff_Amt_20" localSheetId="46">#REF!</definedName>
    <definedName name="S_Diff_Amt_20" localSheetId="43">#REF!</definedName>
    <definedName name="S_Diff_Amt_20" localSheetId="37">#REF!</definedName>
    <definedName name="S_Diff_Amt_20" localSheetId="38">#REF!</definedName>
    <definedName name="S_Diff_Amt_20" localSheetId="39">#REF!</definedName>
    <definedName name="S_Diff_Amt_20" localSheetId="22">#REF!</definedName>
    <definedName name="S_Diff_Amt_20" localSheetId="40">#REF!</definedName>
    <definedName name="S_Diff_Amt_20" localSheetId="36">#REF!</definedName>
    <definedName name="S_Diff_Amt_20">#REF!</definedName>
    <definedName name="S_Diff_Amt_21" localSheetId="42">#REF!</definedName>
    <definedName name="S_Diff_Amt_21" localSheetId="48">#REF!</definedName>
    <definedName name="S_Diff_Amt_21" localSheetId="46">#REF!</definedName>
    <definedName name="S_Diff_Amt_21" localSheetId="43">#REF!</definedName>
    <definedName name="S_Diff_Amt_21" localSheetId="37">#REF!</definedName>
    <definedName name="S_Diff_Amt_21" localSheetId="38">#REF!</definedName>
    <definedName name="S_Diff_Amt_21" localSheetId="39">#REF!</definedName>
    <definedName name="S_Diff_Amt_21" localSheetId="22">#REF!</definedName>
    <definedName name="S_Diff_Amt_21" localSheetId="40">#REF!</definedName>
    <definedName name="S_Diff_Amt_21" localSheetId="36">#REF!</definedName>
    <definedName name="S_Diff_Amt_21">#REF!</definedName>
    <definedName name="S_Diff_Amt_23" localSheetId="42">#REF!</definedName>
    <definedName name="S_Diff_Amt_23" localSheetId="48">#REF!</definedName>
    <definedName name="S_Diff_Amt_23" localSheetId="46">#REF!</definedName>
    <definedName name="S_Diff_Amt_23" localSheetId="43">#REF!</definedName>
    <definedName name="S_Diff_Amt_23" localSheetId="37">#REF!</definedName>
    <definedName name="S_Diff_Amt_23" localSheetId="38">#REF!</definedName>
    <definedName name="S_Diff_Amt_23" localSheetId="39">#REF!</definedName>
    <definedName name="S_Diff_Amt_23" localSheetId="22">#REF!</definedName>
    <definedName name="S_Diff_Amt_23" localSheetId="40">#REF!</definedName>
    <definedName name="S_Diff_Amt_23" localSheetId="36">#REF!</definedName>
    <definedName name="S_Diff_Amt_23">#REF!</definedName>
    <definedName name="S_Diff_Amt_5" localSheetId="42">#REF!</definedName>
    <definedName name="S_Diff_Amt_5" localSheetId="48">#REF!</definedName>
    <definedName name="S_Diff_Amt_5" localSheetId="46">#REF!</definedName>
    <definedName name="S_Diff_Amt_5" localSheetId="43">#REF!</definedName>
    <definedName name="S_Diff_Amt_5" localSheetId="37">#REF!</definedName>
    <definedName name="S_Diff_Amt_5" localSheetId="38">#REF!</definedName>
    <definedName name="S_Diff_Amt_5" localSheetId="39">#REF!</definedName>
    <definedName name="S_Diff_Amt_5" localSheetId="22">#REF!</definedName>
    <definedName name="S_Diff_Amt_5" localSheetId="40">#REF!</definedName>
    <definedName name="S_Diff_Amt_5" localSheetId="36">#REF!</definedName>
    <definedName name="S_Diff_Amt_5">#REF!</definedName>
    <definedName name="S_Diff_Amt_8" localSheetId="42">#REF!</definedName>
    <definedName name="S_Diff_Amt_8" localSheetId="48">#REF!</definedName>
    <definedName name="S_Diff_Amt_8" localSheetId="46">#REF!</definedName>
    <definedName name="S_Diff_Amt_8" localSheetId="43">#REF!</definedName>
    <definedName name="S_Diff_Amt_8" localSheetId="37">#REF!</definedName>
    <definedName name="S_Diff_Amt_8" localSheetId="38">#REF!</definedName>
    <definedName name="S_Diff_Amt_8" localSheetId="39">#REF!</definedName>
    <definedName name="S_Diff_Amt_8" localSheetId="22">#REF!</definedName>
    <definedName name="S_Diff_Amt_8" localSheetId="40">#REF!</definedName>
    <definedName name="S_Diff_Amt_8" localSheetId="36">#REF!</definedName>
    <definedName name="S_Diff_Amt_8">#REF!</definedName>
    <definedName name="S_Diff_Pct" localSheetId="48">#REF!</definedName>
    <definedName name="S_Diff_Pct" localSheetId="47">#REF!</definedName>
    <definedName name="S_Diff_Pct" localSheetId="46">#REF!</definedName>
    <definedName name="S_Diff_Pct" localSheetId="43">#REF!</definedName>
    <definedName name="S_Diff_Pct" localSheetId="37">#REF!</definedName>
    <definedName name="S_Diff_Pct" localSheetId="38">#REF!</definedName>
    <definedName name="S_Diff_Pct" localSheetId="39">#REF!</definedName>
    <definedName name="S_Diff_Pct" localSheetId="55">'Lead (2) DEC 11-H'!$N:$N</definedName>
    <definedName name="S_Diff_Pct">'Lead December'!$N:$N</definedName>
    <definedName name="S_Diff_Pct_1" localSheetId="42">#REF!</definedName>
    <definedName name="S_Diff_Pct_1" localSheetId="48">#REF!</definedName>
    <definedName name="S_Diff_Pct_1" localSheetId="46">#REF!</definedName>
    <definedName name="S_Diff_Pct_1" localSheetId="43">#REF!</definedName>
    <definedName name="S_Diff_Pct_1" localSheetId="37">#REF!</definedName>
    <definedName name="S_Diff_Pct_1" localSheetId="38">#REF!</definedName>
    <definedName name="S_Diff_Pct_1" localSheetId="39">#REF!</definedName>
    <definedName name="S_Diff_Pct_1" localSheetId="22">#REF!</definedName>
    <definedName name="S_Diff_Pct_1" localSheetId="40">#REF!</definedName>
    <definedName name="S_Diff_Pct_1" localSheetId="36">#REF!</definedName>
    <definedName name="S_Diff_Pct_1">#REF!</definedName>
    <definedName name="S_Diff_Pct_20" localSheetId="42">#REF!</definedName>
    <definedName name="S_Diff_Pct_20" localSheetId="48">#REF!</definedName>
    <definedName name="S_Diff_Pct_20" localSheetId="46">#REF!</definedName>
    <definedName name="S_Diff_Pct_20" localSheetId="43">#REF!</definedName>
    <definedName name="S_Diff_Pct_20" localSheetId="37">#REF!</definedName>
    <definedName name="S_Diff_Pct_20" localSheetId="38">#REF!</definedName>
    <definedName name="S_Diff_Pct_20" localSheetId="39">#REF!</definedName>
    <definedName name="S_Diff_Pct_20" localSheetId="22">#REF!</definedName>
    <definedName name="S_Diff_Pct_20" localSheetId="40">#REF!</definedName>
    <definedName name="S_Diff_Pct_20" localSheetId="36">#REF!</definedName>
    <definedName name="S_Diff_Pct_20">#REF!</definedName>
    <definedName name="S_Diff_Pct_21" localSheetId="42">#REF!</definedName>
    <definedName name="S_Diff_Pct_21" localSheetId="48">#REF!</definedName>
    <definedName name="S_Diff_Pct_21" localSheetId="46">#REF!</definedName>
    <definedName name="S_Diff_Pct_21" localSheetId="43">#REF!</definedName>
    <definedName name="S_Diff_Pct_21" localSheetId="37">#REF!</definedName>
    <definedName name="S_Diff_Pct_21" localSheetId="38">#REF!</definedName>
    <definedName name="S_Diff_Pct_21" localSheetId="39">#REF!</definedName>
    <definedName name="S_Diff_Pct_21" localSheetId="22">#REF!</definedName>
    <definedName name="S_Diff_Pct_21" localSheetId="40">#REF!</definedName>
    <definedName name="S_Diff_Pct_21" localSheetId="36">#REF!</definedName>
    <definedName name="S_Diff_Pct_21">#REF!</definedName>
    <definedName name="S_Diff_Pct_23" localSheetId="42">#REF!</definedName>
    <definedName name="S_Diff_Pct_23" localSheetId="48">#REF!</definedName>
    <definedName name="S_Diff_Pct_23" localSheetId="46">#REF!</definedName>
    <definedName name="S_Diff_Pct_23" localSheetId="43">#REF!</definedName>
    <definedName name="S_Diff_Pct_23" localSheetId="37">#REF!</definedName>
    <definedName name="S_Diff_Pct_23" localSheetId="38">#REF!</definedName>
    <definedName name="S_Diff_Pct_23" localSheetId="39">#REF!</definedName>
    <definedName name="S_Diff_Pct_23" localSheetId="22">#REF!</definedName>
    <definedName name="S_Diff_Pct_23" localSheetId="40">#REF!</definedName>
    <definedName name="S_Diff_Pct_23" localSheetId="36">#REF!</definedName>
    <definedName name="S_Diff_Pct_23">#REF!</definedName>
    <definedName name="S_Diff_Pct_5" localSheetId="42">#REF!</definedName>
    <definedName name="S_Diff_Pct_5" localSheetId="48">#REF!</definedName>
    <definedName name="S_Diff_Pct_5" localSheetId="46">#REF!</definedName>
    <definedName name="S_Diff_Pct_5" localSheetId="43">#REF!</definedName>
    <definedName name="S_Diff_Pct_5" localSheetId="37">#REF!</definedName>
    <definedName name="S_Diff_Pct_5" localSheetId="38">#REF!</definedName>
    <definedName name="S_Diff_Pct_5" localSheetId="39">#REF!</definedName>
    <definedName name="S_Diff_Pct_5" localSheetId="22">#REF!</definedName>
    <definedName name="S_Diff_Pct_5" localSheetId="40">#REF!</definedName>
    <definedName name="S_Diff_Pct_5" localSheetId="36">#REF!</definedName>
    <definedName name="S_Diff_Pct_5">#REF!</definedName>
    <definedName name="S_Diff_Pct_8" localSheetId="42">#REF!</definedName>
    <definedName name="S_Diff_Pct_8" localSheetId="48">#REF!</definedName>
    <definedName name="S_Diff_Pct_8" localSheetId="46">#REF!</definedName>
    <definedName name="S_Diff_Pct_8" localSheetId="43">#REF!</definedName>
    <definedName name="S_Diff_Pct_8" localSheetId="37">#REF!</definedName>
    <definedName name="S_Diff_Pct_8" localSheetId="38">#REF!</definedName>
    <definedName name="S_Diff_Pct_8" localSheetId="39">#REF!</definedName>
    <definedName name="S_Diff_Pct_8" localSheetId="22">#REF!</definedName>
    <definedName name="S_Diff_Pct_8" localSheetId="40">#REF!</definedName>
    <definedName name="S_Diff_Pct_8" localSheetId="36">#REF!</definedName>
    <definedName name="S_Diff_Pct_8">#REF!</definedName>
    <definedName name="S_GrpNum" localSheetId="48">#REF!</definedName>
    <definedName name="S_GrpNum" localSheetId="47">#REF!</definedName>
    <definedName name="S_GrpNum" localSheetId="46">#REF!</definedName>
    <definedName name="S_GrpNum" localSheetId="43">#REF!</definedName>
    <definedName name="S_GrpNum" localSheetId="37">#REF!</definedName>
    <definedName name="S_GrpNum" localSheetId="38">#REF!</definedName>
    <definedName name="S_GrpNum" localSheetId="39">#REF!</definedName>
    <definedName name="S_GrpNum" localSheetId="55">'Lead (2) DEC 11-H'!$C:$C</definedName>
    <definedName name="S_GrpNum">'Lead December'!$C:$C</definedName>
    <definedName name="S_GrpNum_1" localSheetId="42">#REF!</definedName>
    <definedName name="S_GrpNum_1" localSheetId="48">#REF!</definedName>
    <definedName name="S_GrpNum_1" localSheetId="46">#REF!</definedName>
    <definedName name="S_GrpNum_1" localSheetId="43">#REF!</definedName>
    <definedName name="S_GrpNum_1" localSheetId="37">#REF!</definedName>
    <definedName name="S_GrpNum_1" localSheetId="38">#REF!</definedName>
    <definedName name="S_GrpNum_1" localSheetId="39">#REF!</definedName>
    <definedName name="S_GrpNum_1" localSheetId="22">#REF!</definedName>
    <definedName name="S_GrpNum_1" localSheetId="40">#REF!</definedName>
    <definedName name="S_GrpNum_1" localSheetId="36">#REF!</definedName>
    <definedName name="S_GrpNum_1">#REF!</definedName>
    <definedName name="S_GrpNum_20" localSheetId="42">#REF!</definedName>
    <definedName name="S_GrpNum_20" localSheetId="48">#REF!</definedName>
    <definedName name="S_GrpNum_20" localSheetId="46">#REF!</definedName>
    <definedName name="S_GrpNum_20" localSheetId="43">#REF!</definedName>
    <definedName name="S_GrpNum_20" localSheetId="37">#REF!</definedName>
    <definedName name="S_GrpNum_20" localSheetId="38">#REF!</definedName>
    <definedName name="S_GrpNum_20" localSheetId="39">#REF!</definedName>
    <definedName name="S_GrpNum_20" localSheetId="22">#REF!</definedName>
    <definedName name="S_GrpNum_20" localSheetId="40">#REF!</definedName>
    <definedName name="S_GrpNum_20" localSheetId="36">#REF!</definedName>
    <definedName name="S_GrpNum_20">#REF!</definedName>
    <definedName name="S_GrpNum_21" localSheetId="42">#REF!</definedName>
    <definedName name="S_GrpNum_21" localSheetId="48">#REF!</definedName>
    <definedName name="S_GrpNum_21" localSheetId="46">#REF!</definedName>
    <definedName name="S_GrpNum_21" localSheetId="43">#REF!</definedName>
    <definedName name="S_GrpNum_21" localSheetId="37">#REF!</definedName>
    <definedName name="S_GrpNum_21" localSheetId="38">#REF!</definedName>
    <definedName name="S_GrpNum_21" localSheetId="39">#REF!</definedName>
    <definedName name="S_GrpNum_21" localSheetId="22">#REF!</definedName>
    <definedName name="S_GrpNum_21" localSheetId="40">#REF!</definedName>
    <definedName name="S_GrpNum_21" localSheetId="36">#REF!</definedName>
    <definedName name="S_GrpNum_21">#REF!</definedName>
    <definedName name="S_GrpNum_23" localSheetId="42">#REF!</definedName>
    <definedName name="S_GrpNum_23" localSheetId="48">#REF!</definedName>
    <definedName name="S_GrpNum_23" localSheetId="46">#REF!</definedName>
    <definedName name="S_GrpNum_23" localSheetId="43">#REF!</definedName>
    <definedName name="S_GrpNum_23" localSheetId="37">#REF!</definedName>
    <definedName name="S_GrpNum_23" localSheetId="38">#REF!</definedName>
    <definedName name="S_GrpNum_23" localSheetId="39">#REF!</definedName>
    <definedName name="S_GrpNum_23" localSheetId="22">#REF!</definedName>
    <definedName name="S_GrpNum_23" localSheetId="40">#REF!</definedName>
    <definedName name="S_GrpNum_23" localSheetId="36">#REF!</definedName>
    <definedName name="S_GrpNum_23">#REF!</definedName>
    <definedName name="S_GrpNum_5" localSheetId="42">#REF!</definedName>
    <definedName name="S_GrpNum_5" localSheetId="48">#REF!</definedName>
    <definedName name="S_GrpNum_5" localSheetId="46">#REF!</definedName>
    <definedName name="S_GrpNum_5" localSheetId="43">#REF!</definedName>
    <definedName name="S_GrpNum_5" localSheetId="37">#REF!</definedName>
    <definedName name="S_GrpNum_5" localSheetId="38">#REF!</definedName>
    <definedName name="S_GrpNum_5" localSheetId="39">#REF!</definedName>
    <definedName name="S_GrpNum_5" localSheetId="22">#REF!</definedName>
    <definedName name="S_GrpNum_5" localSheetId="40">#REF!</definedName>
    <definedName name="S_GrpNum_5" localSheetId="36">#REF!</definedName>
    <definedName name="S_GrpNum_5">#REF!</definedName>
    <definedName name="S_GrpNum_8" localSheetId="42">#REF!</definedName>
    <definedName name="S_GrpNum_8" localSheetId="48">#REF!</definedName>
    <definedName name="S_GrpNum_8" localSheetId="46">#REF!</definedName>
    <definedName name="S_GrpNum_8" localSheetId="43">#REF!</definedName>
    <definedName name="S_GrpNum_8" localSheetId="37">#REF!</definedName>
    <definedName name="S_GrpNum_8" localSheetId="38">#REF!</definedName>
    <definedName name="S_GrpNum_8" localSheetId="39">#REF!</definedName>
    <definedName name="S_GrpNum_8" localSheetId="22">#REF!</definedName>
    <definedName name="S_GrpNum_8" localSheetId="40">#REF!</definedName>
    <definedName name="S_GrpNum_8" localSheetId="36">#REF!</definedName>
    <definedName name="S_GrpNum_8">#REF!</definedName>
    <definedName name="S_Headings" localSheetId="48">#REF!</definedName>
    <definedName name="S_Headings" localSheetId="47">#REF!</definedName>
    <definedName name="S_Headings" localSheetId="46">#REF!</definedName>
    <definedName name="S_Headings" localSheetId="43">#REF!</definedName>
    <definedName name="S_Headings" localSheetId="37">#REF!</definedName>
    <definedName name="S_Headings" localSheetId="38">#REF!</definedName>
    <definedName name="S_Headings" localSheetId="39">#REF!</definedName>
    <definedName name="S_Headings" localSheetId="22">#REF!</definedName>
    <definedName name="S_Headings" localSheetId="36">#REF!</definedName>
    <definedName name="S_Headings" localSheetId="55">'Lead (2) DEC 11-H'!$2:$2</definedName>
    <definedName name="S_Headings">'Lead December'!$2:$2</definedName>
    <definedName name="S_Headings_1" localSheetId="42">#REF!</definedName>
    <definedName name="S_Headings_1" localSheetId="48">#REF!</definedName>
    <definedName name="S_Headings_1" localSheetId="46">#REF!</definedName>
    <definedName name="S_Headings_1" localSheetId="43">#REF!</definedName>
    <definedName name="S_Headings_1" localSheetId="37">#REF!</definedName>
    <definedName name="S_Headings_1" localSheetId="38">#REF!</definedName>
    <definedName name="S_Headings_1" localSheetId="39">#REF!</definedName>
    <definedName name="S_Headings_1" localSheetId="22">#REF!</definedName>
    <definedName name="S_Headings_1" localSheetId="40">#REF!</definedName>
    <definedName name="S_Headings_1" localSheetId="36">#REF!</definedName>
    <definedName name="S_Headings_1">#REF!</definedName>
    <definedName name="S_Headings_20" localSheetId="42">#REF!</definedName>
    <definedName name="S_Headings_20" localSheetId="48">#REF!</definedName>
    <definedName name="S_Headings_20" localSheetId="46">#REF!</definedName>
    <definedName name="S_Headings_20" localSheetId="43">#REF!</definedName>
    <definedName name="S_Headings_20" localSheetId="37">#REF!</definedName>
    <definedName name="S_Headings_20" localSheetId="38">#REF!</definedName>
    <definedName name="S_Headings_20" localSheetId="39">#REF!</definedName>
    <definedName name="S_Headings_20" localSheetId="22">#REF!</definedName>
    <definedName name="S_Headings_20" localSheetId="40">#REF!</definedName>
    <definedName name="S_Headings_20" localSheetId="36">#REF!</definedName>
    <definedName name="S_Headings_20">#REF!</definedName>
    <definedName name="S_Headings_21" localSheetId="42">#REF!</definedName>
    <definedName name="S_Headings_21" localSheetId="48">#REF!</definedName>
    <definedName name="S_Headings_21" localSheetId="46">#REF!</definedName>
    <definedName name="S_Headings_21" localSheetId="43">#REF!</definedName>
    <definedName name="S_Headings_21" localSheetId="37">#REF!</definedName>
    <definedName name="S_Headings_21" localSheetId="38">#REF!</definedName>
    <definedName name="S_Headings_21" localSheetId="39">#REF!</definedName>
    <definedName name="S_Headings_21" localSheetId="22">#REF!</definedName>
    <definedName name="S_Headings_21" localSheetId="40">#REF!</definedName>
    <definedName name="S_Headings_21" localSheetId="36">#REF!</definedName>
    <definedName name="S_Headings_21">#REF!</definedName>
    <definedName name="S_Headings_23" localSheetId="42">#REF!</definedName>
    <definedName name="S_Headings_23" localSheetId="48">#REF!</definedName>
    <definedName name="S_Headings_23" localSheetId="46">#REF!</definedName>
    <definedName name="S_Headings_23" localSheetId="43">#REF!</definedName>
    <definedName name="S_Headings_23" localSheetId="37">#REF!</definedName>
    <definedName name="S_Headings_23" localSheetId="38">#REF!</definedName>
    <definedName name="S_Headings_23" localSheetId="39">#REF!</definedName>
    <definedName name="S_Headings_23" localSheetId="22">#REF!</definedName>
    <definedName name="S_Headings_23" localSheetId="40">#REF!</definedName>
    <definedName name="S_Headings_23" localSheetId="36">#REF!</definedName>
    <definedName name="S_Headings_23">#REF!</definedName>
    <definedName name="S_Headings_5" localSheetId="42">#REF!</definedName>
    <definedName name="S_Headings_5" localSheetId="48">#REF!</definedName>
    <definedName name="S_Headings_5" localSheetId="46">#REF!</definedName>
    <definedName name="S_Headings_5" localSheetId="43">#REF!</definedName>
    <definedName name="S_Headings_5" localSheetId="37">#REF!</definedName>
    <definedName name="S_Headings_5" localSheetId="38">#REF!</definedName>
    <definedName name="S_Headings_5" localSheetId="39">#REF!</definedName>
    <definedName name="S_Headings_5" localSheetId="22">#REF!</definedName>
    <definedName name="S_Headings_5" localSheetId="40">#REF!</definedName>
    <definedName name="S_Headings_5" localSheetId="36">#REF!</definedName>
    <definedName name="S_Headings_5">#REF!</definedName>
    <definedName name="S_Headings_8" localSheetId="42">#REF!</definedName>
    <definedName name="S_Headings_8" localSheetId="48">#REF!</definedName>
    <definedName name="S_Headings_8" localSheetId="46">#REF!</definedName>
    <definedName name="S_Headings_8" localSheetId="43">#REF!</definedName>
    <definedName name="S_Headings_8" localSheetId="37">#REF!</definedName>
    <definedName name="S_Headings_8" localSheetId="38">#REF!</definedName>
    <definedName name="S_Headings_8" localSheetId="39">#REF!</definedName>
    <definedName name="S_Headings_8" localSheetId="22">#REF!</definedName>
    <definedName name="S_Headings_8" localSheetId="40">#REF!</definedName>
    <definedName name="S_Headings_8" localSheetId="36">#REF!</definedName>
    <definedName name="S_Headings_8">#REF!</definedName>
    <definedName name="S_KeyValue" localSheetId="48">#REF!</definedName>
    <definedName name="S_KeyValue" localSheetId="47">#REF!</definedName>
    <definedName name="S_KeyValue" localSheetId="46">#REF!</definedName>
    <definedName name="S_KeyValue" localSheetId="43">#REF!</definedName>
    <definedName name="S_KeyValue" localSheetId="37">#REF!</definedName>
    <definedName name="S_KeyValue" localSheetId="38">#REF!</definedName>
    <definedName name="S_KeyValue" localSheetId="39">#REF!</definedName>
    <definedName name="S_KeyValue" localSheetId="22">#REF!</definedName>
    <definedName name="S_KeyValue" localSheetId="36">#REF!</definedName>
    <definedName name="S_KeyValue" localSheetId="55">'Lead (2) DEC 11-H'!$A:$A</definedName>
    <definedName name="S_KeyValue">'Lead December'!$A:$A</definedName>
    <definedName name="S_KeyValue_1" localSheetId="42">#REF!</definedName>
    <definedName name="S_KeyValue_1" localSheetId="48">#REF!</definedName>
    <definedName name="S_KeyValue_1" localSheetId="46">#REF!</definedName>
    <definedName name="S_KeyValue_1" localSheetId="43">#REF!</definedName>
    <definedName name="S_KeyValue_1" localSheetId="37">#REF!</definedName>
    <definedName name="S_KeyValue_1" localSheetId="38">#REF!</definedName>
    <definedName name="S_KeyValue_1" localSheetId="39">#REF!</definedName>
    <definedName name="S_KeyValue_1" localSheetId="22">#REF!</definedName>
    <definedName name="S_KeyValue_1" localSheetId="40">#REF!</definedName>
    <definedName name="S_KeyValue_1" localSheetId="36">#REF!</definedName>
    <definedName name="S_KeyValue_1">#REF!</definedName>
    <definedName name="S_KeyValue_20" localSheetId="42">#REF!</definedName>
    <definedName name="S_KeyValue_20" localSheetId="48">#REF!</definedName>
    <definedName name="S_KeyValue_20" localSheetId="46">#REF!</definedName>
    <definedName name="S_KeyValue_20" localSheetId="43">#REF!</definedName>
    <definedName name="S_KeyValue_20" localSheetId="37">#REF!</definedName>
    <definedName name="S_KeyValue_20" localSheetId="38">#REF!</definedName>
    <definedName name="S_KeyValue_20" localSheetId="39">#REF!</definedName>
    <definedName name="S_KeyValue_20" localSheetId="22">#REF!</definedName>
    <definedName name="S_KeyValue_20" localSheetId="40">#REF!</definedName>
    <definedName name="S_KeyValue_20" localSheetId="36">#REF!</definedName>
    <definedName name="S_KeyValue_20">#REF!</definedName>
    <definedName name="S_KeyValue_21" localSheetId="42">#REF!</definedName>
    <definedName name="S_KeyValue_21" localSheetId="48">#REF!</definedName>
    <definedName name="S_KeyValue_21" localSheetId="46">#REF!</definedName>
    <definedName name="S_KeyValue_21" localSheetId="43">#REF!</definedName>
    <definedName name="S_KeyValue_21" localSheetId="37">#REF!</definedName>
    <definedName name="S_KeyValue_21" localSheetId="38">#REF!</definedName>
    <definedName name="S_KeyValue_21" localSheetId="39">#REF!</definedName>
    <definedName name="S_KeyValue_21" localSheetId="22">#REF!</definedName>
    <definedName name="S_KeyValue_21" localSheetId="40">#REF!</definedName>
    <definedName name="S_KeyValue_21" localSheetId="36">#REF!</definedName>
    <definedName name="S_KeyValue_21">#REF!</definedName>
    <definedName name="S_KeyValue_23" localSheetId="42">#REF!</definedName>
    <definedName name="S_KeyValue_23" localSheetId="48">#REF!</definedName>
    <definedName name="S_KeyValue_23" localSheetId="46">#REF!</definedName>
    <definedName name="S_KeyValue_23" localSheetId="43">#REF!</definedName>
    <definedName name="S_KeyValue_23" localSheetId="37">#REF!</definedName>
    <definedName name="S_KeyValue_23" localSheetId="38">#REF!</definedName>
    <definedName name="S_KeyValue_23" localSheetId="39">#REF!</definedName>
    <definedName name="S_KeyValue_23" localSheetId="22">#REF!</definedName>
    <definedName name="S_KeyValue_23" localSheetId="40">#REF!</definedName>
    <definedName name="S_KeyValue_23" localSheetId="36">#REF!</definedName>
    <definedName name="S_KeyValue_23">#REF!</definedName>
    <definedName name="S_KeyValue_5" localSheetId="42">#REF!</definedName>
    <definedName name="S_KeyValue_5" localSheetId="48">#REF!</definedName>
    <definedName name="S_KeyValue_5" localSheetId="46">#REF!</definedName>
    <definedName name="S_KeyValue_5" localSheetId="43">#REF!</definedName>
    <definedName name="S_KeyValue_5" localSheetId="37">#REF!</definedName>
    <definedName name="S_KeyValue_5" localSheetId="38">#REF!</definedName>
    <definedName name="S_KeyValue_5" localSheetId="39">#REF!</definedName>
    <definedName name="S_KeyValue_5" localSheetId="22">#REF!</definedName>
    <definedName name="S_KeyValue_5" localSheetId="40">#REF!</definedName>
    <definedName name="S_KeyValue_5" localSheetId="36">#REF!</definedName>
    <definedName name="S_KeyValue_5">#REF!</definedName>
    <definedName name="S_KeyValue_8" localSheetId="42">#REF!</definedName>
    <definedName name="S_KeyValue_8" localSheetId="48">#REF!</definedName>
    <definedName name="S_KeyValue_8" localSheetId="46">#REF!</definedName>
    <definedName name="S_KeyValue_8" localSheetId="43">#REF!</definedName>
    <definedName name="S_KeyValue_8" localSheetId="37">#REF!</definedName>
    <definedName name="S_KeyValue_8" localSheetId="38">#REF!</definedName>
    <definedName name="S_KeyValue_8" localSheetId="39">#REF!</definedName>
    <definedName name="S_KeyValue_8" localSheetId="22">#REF!</definedName>
    <definedName name="S_KeyValue_8" localSheetId="40">#REF!</definedName>
    <definedName name="S_KeyValue_8" localSheetId="36">#REF!</definedName>
    <definedName name="S_KeyValue_8">#REF!</definedName>
    <definedName name="S_PY_End" localSheetId="48">#REF!</definedName>
    <definedName name="S_PY_End" localSheetId="47">#REF!</definedName>
    <definedName name="S_PY_End" localSheetId="46">#REF!</definedName>
    <definedName name="S_PY_End" localSheetId="43">#REF!</definedName>
    <definedName name="S_PY_End" localSheetId="37">#REF!</definedName>
    <definedName name="S_PY_End" localSheetId="38">#REF!</definedName>
    <definedName name="S_PY_End" localSheetId="39">#REF!</definedName>
    <definedName name="S_PY_End" localSheetId="55">'Lead (2) DEC 11-H'!$M:$M</definedName>
    <definedName name="S_PY_End">'Lead December'!$M:$M</definedName>
    <definedName name="S_PY_End_1" localSheetId="42">#REF!</definedName>
    <definedName name="S_PY_End_1" localSheetId="48">#REF!</definedName>
    <definedName name="S_PY_End_1" localSheetId="46">#REF!</definedName>
    <definedName name="S_PY_End_1" localSheetId="43">#REF!</definedName>
    <definedName name="S_PY_End_1" localSheetId="37">#REF!</definedName>
    <definedName name="S_PY_End_1" localSheetId="38">#REF!</definedName>
    <definedName name="S_PY_End_1" localSheetId="39">#REF!</definedName>
    <definedName name="S_PY_End_1" localSheetId="22">#REF!</definedName>
    <definedName name="S_PY_End_1" localSheetId="40">#REF!</definedName>
    <definedName name="S_PY_End_1" localSheetId="36">#REF!</definedName>
    <definedName name="S_PY_End_1">#REF!</definedName>
    <definedName name="S_PY_End_20" localSheetId="42">#REF!</definedName>
    <definedName name="S_PY_End_20" localSheetId="48">#REF!</definedName>
    <definedName name="S_PY_End_20" localSheetId="46">#REF!</definedName>
    <definedName name="S_PY_End_20" localSheetId="43">#REF!</definedName>
    <definedName name="S_PY_End_20" localSheetId="37">#REF!</definedName>
    <definedName name="S_PY_End_20" localSheetId="38">#REF!</definedName>
    <definedName name="S_PY_End_20" localSheetId="39">#REF!</definedName>
    <definedName name="S_PY_End_20" localSheetId="22">#REF!</definedName>
    <definedName name="S_PY_End_20" localSheetId="40">#REF!</definedName>
    <definedName name="S_PY_End_20" localSheetId="36">#REF!</definedName>
    <definedName name="S_PY_End_20">#REF!</definedName>
    <definedName name="S_PY_End_21" localSheetId="42">#REF!</definedName>
    <definedName name="S_PY_End_21" localSheetId="48">#REF!</definedName>
    <definedName name="S_PY_End_21" localSheetId="46">#REF!</definedName>
    <definedName name="S_PY_End_21" localSheetId="43">#REF!</definedName>
    <definedName name="S_PY_End_21" localSheetId="37">#REF!</definedName>
    <definedName name="S_PY_End_21" localSheetId="38">#REF!</definedName>
    <definedName name="S_PY_End_21" localSheetId="39">#REF!</definedName>
    <definedName name="S_PY_End_21" localSheetId="22">#REF!</definedName>
    <definedName name="S_PY_End_21" localSheetId="40">#REF!</definedName>
    <definedName name="S_PY_End_21" localSheetId="36">#REF!</definedName>
    <definedName name="S_PY_End_21">#REF!</definedName>
    <definedName name="S_PY_End_23" localSheetId="42">#REF!</definedName>
    <definedName name="S_PY_End_23" localSheetId="48">#REF!</definedName>
    <definedName name="S_PY_End_23" localSheetId="46">#REF!</definedName>
    <definedName name="S_PY_End_23" localSheetId="43">#REF!</definedName>
    <definedName name="S_PY_End_23" localSheetId="37">#REF!</definedName>
    <definedName name="S_PY_End_23" localSheetId="38">#REF!</definedName>
    <definedName name="S_PY_End_23" localSheetId="39">#REF!</definedName>
    <definedName name="S_PY_End_23" localSheetId="22">#REF!</definedName>
    <definedName name="S_PY_End_23" localSheetId="40">#REF!</definedName>
    <definedName name="S_PY_End_23" localSheetId="36">#REF!</definedName>
    <definedName name="S_PY_End_23">#REF!</definedName>
    <definedName name="S_PY_End_5" localSheetId="42">#REF!</definedName>
    <definedName name="S_PY_End_5" localSheetId="48">#REF!</definedName>
    <definedName name="S_PY_End_5" localSheetId="46">#REF!</definedName>
    <definedName name="S_PY_End_5" localSheetId="43">#REF!</definedName>
    <definedName name="S_PY_End_5" localSheetId="37">#REF!</definedName>
    <definedName name="S_PY_End_5" localSheetId="38">#REF!</definedName>
    <definedName name="S_PY_End_5" localSheetId="39">#REF!</definedName>
    <definedName name="S_PY_End_5" localSheetId="22">#REF!</definedName>
    <definedName name="S_PY_End_5" localSheetId="40">#REF!</definedName>
    <definedName name="S_PY_End_5" localSheetId="36">#REF!</definedName>
    <definedName name="S_PY_End_5">#REF!</definedName>
    <definedName name="S_PY_End_8" localSheetId="42">#REF!</definedName>
    <definedName name="S_PY_End_8" localSheetId="48">#REF!</definedName>
    <definedName name="S_PY_End_8" localSheetId="46">#REF!</definedName>
    <definedName name="S_PY_End_8" localSheetId="43">#REF!</definedName>
    <definedName name="S_PY_End_8" localSheetId="37">#REF!</definedName>
    <definedName name="S_PY_End_8" localSheetId="38">#REF!</definedName>
    <definedName name="S_PY_End_8" localSheetId="39">#REF!</definedName>
    <definedName name="S_PY_End_8" localSheetId="22">#REF!</definedName>
    <definedName name="S_PY_End_8" localSheetId="40">#REF!</definedName>
    <definedName name="S_PY_End_8" localSheetId="36">#REF!</definedName>
    <definedName name="S_PY_End_8">#REF!</definedName>
    <definedName name="S_PY_End_Data" localSheetId="42">'[55]Lead (2) DEC 11-H'!$M$1:$M$667</definedName>
    <definedName name="S_PY_End_Data" localSheetId="16">'Lead (2) DEC 11-H'!$M$1:$M$667</definedName>
    <definedName name="S_PY_End_Data" localSheetId="48">#REF!</definedName>
    <definedName name="S_PY_End_Data" localSheetId="47">#REF!</definedName>
    <definedName name="S_PY_End_Data" localSheetId="46">#REF!</definedName>
    <definedName name="S_PY_End_Data" localSheetId="43">#REF!</definedName>
    <definedName name="S_PY_End_Data" localSheetId="44">'Lead (2) DEC 11-H'!$M$1:$M$667</definedName>
    <definedName name="S_PY_End_Data" localSheetId="37">#REF!</definedName>
    <definedName name="S_PY_End_Data" localSheetId="38">#REF!</definedName>
    <definedName name="S_PY_End_Data" localSheetId="39">#REF!</definedName>
    <definedName name="S_PY_End_Data" localSheetId="17">'Lead (2) DEC 11-H'!$M$1:$M$667</definedName>
    <definedName name="S_PY_End_Data" localSheetId="20">'[125]Lead December'!$M$1:$M$964</definedName>
    <definedName name="S_PY_End_Data" localSheetId="22">[126]Lead!$M$1:$M$480</definedName>
    <definedName name="S_PY_End_Data" localSheetId="40">'[127]Lead December'!$M$1:$M$964</definedName>
    <definedName name="S_PY_End_Data" localSheetId="36">[126]Lead!$M$1:$M$480</definedName>
    <definedName name="S_PY_End_Data" localSheetId="18">'Lead (2) DEC 11-H'!$M$1:$M$667</definedName>
    <definedName name="S_PY_End_Data" localSheetId="14">'Lead (2) DEC 11-H'!$M$1:$M$667</definedName>
    <definedName name="S_PY_End_Data" localSheetId="27">'Lead (2) DEC 11-H'!$M$1:$M$667</definedName>
    <definedName name="S_PY_End_Data" localSheetId="31">'Lead (2) DEC 11-H'!$M$1:$M$667</definedName>
    <definedName name="S_PY_End_Data" localSheetId="15">'Lead (2) DEC 11-H'!$M$1:$M$667</definedName>
    <definedName name="S_PY_End_Data" localSheetId="32">'Lead (2) DEC 11-H'!$M$1:$M$667</definedName>
    <definedName name="S_PY_End_Data" localSheetId="26">'Lead (2) DEC 11-H'!$M$1:$M$667</definedName>
    <definedName name="S_PY_End_Data" localSheetId="28">'Lead (2) DEC 11-H'!$M$1:$M$667</definedName>
    <definedName name="S_PY_End_Data" localSheetId="55">'Lead (2) DEC 11-H'!$M$1:$M$667</definedName>
    <definedName name="S_PY_End_Data" localSheetId="12">'Lead (2) DEC 11-H'!$M$1:$M$667</definedName>
    <definedName name="S_PY_End_Data" localSheetId="7">#REF!</definedName>
    <definedName name="S_PY_End_Data" localSheetId="8">#REF!</definedName>
    <definedName name="S_PY_End_Data" localSheetId="11">'Lead (2) DEC 11-H'!$M$1:$M$667</definedName>
    <definedName name="S_PY_End_Data">'Lead December'!$M$1:$M$964</definedName>
    <definedName name="S_PY_End_Data_1" localSheetId="42">#REF!</definedName>
    <definedName name="S_PY_End_Data_1" localSheetId="48">#REF!</definedName>
    <definedName name="S_PY_End_Data_1" localSheetId="46">#REF!</definedName>
    <definedName name="S_PY_End_Data_1" localSheetId="43">#REF!</definedName>
    <definedName name="S_PY_End_Data_1" localSheetId="37">#REF!</definedName>
    <definedName name="S_PY_End_Data_1" localSheetId="38">#REF!</definedName>
    <definedName name="S_PY_End_Data_1" localSheetId="39">#REF!</definedName>
    <definedName name="S_PY_End_Data_1" localSheetId="22">#REF!</definedName>
    <definedName name="S_PY_End_Data_1" localSheetId="40">#REF!</definedName>
    <definedName name="S_PY_End_Data_1" localSheetId="36">#REF!</definedName>
    <definedName name="S_PY_End_Data_1">#REF!</definedName>
    <definedName name="S_PY_End_Data_20" localSheetId="42">#REF!</definedName>
    <definedName name="S_PY_End_Data_20" localSheetId="48">#REF!</definedName>
    <definedName name="S_PY_End_Data_20" localSheetId="46">#REF!</definedName>
    <definedName name="S_PY_End_Data_20" localSheetId="43">#REF!</definedName>
    <definedName name="S_PY_End_Data_20" localSheetId="37">#REF!</definedName>
    <definedName name="S_PY_End_Data_20" localSheetId="38">#REF!</definedName>
    <definedName name="S_PY_End_Data_20" localSheetId="39">#REF!</definedName>
    <definedName name="S_PY_End_Data_20" localSheetId="22">#REF!</definedName>
    <definedName name="S_PY_End_Data_20" localSheetId="40">#REF!</definedName>
    <definedName name="S_PY_End_Data_20" localSheetId="36">#REF!</definedName>
    <definedName name="S_PY_End_Data_20">#REF!</definedName>
    <definedName name="S_PY_End_Data_21" localSheetId="42">#REF!</definedName>
    <definedName name="S_PY_End_Data_21" localSheetId="48">#REF!</definedName>
    <definedName name="S_PY_End_Data_21" localSheetId="46">#REF!</definedName>
    <definedName name="S_PY_End_Data_21" localSheetId="43">#REF!</definedName>
    <definedName name="S_PY_End_Data_21" localSheetId="37">#REF!</definedName>
    <definedName name="S_PY_End_Data_21" localSheetId="38">#REF!</definedName>
    <definedName name="S_PY_End_Data_21" localSheetId="39">#REF!</definedName>
    <definedName name="S_PY_End_Data_21" localSheetId="22">#REF!</definedName>
    <definedName name="S_PY_End_Data_21" localSheetId="40">#REF!</definedName>
    <definedName name="S_PY_End_Data_21" localSheetId="36">#REF!</definedName>
    <definedName name="S_PY_End_Data_21">#REF!</definedName>
    <definedName name="S_PY_End_Data_23" localSheetId="42">#REF!</definedName>
    <definedName name="S_PY_End_Data_23" localSheetId="48">#REF!</definedName>
    <definedName name="S_PY_End_Data_23" localSheetId="46">#REF!</definedName>
    <definedName name="S_PY_End_Data_23" localSheetId="43">#REF!</definedName>
    <definedName name="S_PY_End_Data_23" localSheetId="37">#REF!</definedName>
    <definedName name="S_PY_End_Data_23" localSheetId="38">#REF!</definedName>
    <definedName name="S_PY_End_Data_23" localSheetId="39">#REF!</definedName>
    <definedName name="S_PY_End_Data_23" localSheetId="22">#REF!</definedName>
    <definedName name="S_PY_End_Data_23" localSheetId="40">#REF!</definedName>
    <definedName name="S_PY_End_Data_23" localSheetId="36">#REF!</definedName>
    <definedName name="S_PY_End_Data_23">#REF!</definedName>
    <definedName name="S_PY_End_Data_5" localSheetId="42">#REF!</definedName>
    <definedName name="S_PY_End_Data_5" localSheetId="48">#REF!</definedName>
    <definedName name="S_PY_End_Data_5" localSheetId="46">#REF!</definedName>
    <definedName name="S_PY_End_Data_5" localSheetId="43">#REF!</definedName>
    <definedName name="S_PY_End_Data_5" localSheetId="37">#REF!</definedName>
    <definedName name="S_PY_End_Data_5" localSheetId="38">#REF!</definedName>
    <definedName name="S_PY_End_Data_5" localSheetId="39">#REF!</definedName>
    <definedName name="S_PY_End_Data_5" localSheetId="22">#REF!</definedName>
    <definedName name="S_PY_End_Data_5" localSheetId="40">#REF!</definedName>
    <definedName name="S_PY_End_Data_5" localSheetId="36">#REF!</definedName>
    <definedName name="S_PY_End_Data_5">#REF!</definedName>
    <definedName name="S_PY_End_Data_8" localSheetId="42">#REF!</definedName>
    <definedName name="S_PY_End_Data_8" localSheetId="48">#REF!</definedName>
    <definedName name="S_PY_End_Data_8" localSheetId="46">#REF!</definedName>
    <definedName name="S_PY_End_Data_8" localSheetId="43">#REF!</definedName>
    <definedName name="S_PY_End_Data_8" localSheetId="37">#REF!</definedName>
    <definedName name="S_PY_End_Data_8" localSheetId="38">#REF!</definedName>
    <definedName name="S_PY_End_Data_8" localSheetId="39">#REF!</definedName>
    <definedName name="S_PY_End_Data_8" localSheetId="22">#REF!</definedName>
    <definedName name="S_PY_End_Data_8" localSheetId="40">#REF!</definedName>
    <definedName name="S_PY_End_Data_8" localSheetId="36">#REF!</definedName>
    <definedName name="S_PY_End_Data_8">#REF!</definedName>
    <definedName name="S_PY_End_GT" localSheetId="48">#REF!</definedName>
    <definedName name="S_PY_End_GT" localSheetId="47">#REF!</definedName>
    <definedName name="S_PY_End_GT" localSheetId="46">#REF!</definedName>
    <definedName name="S_PY_End_GT" localSheetId="43">#REF!</definedName>
    <definedName name="S_PY_End_GT" localSheetId="37">#REF!</definedName>
    <definedName name="S_PY_End_GT" localSheetId="38">#REF!</definedName>
    <definedName name="S_PY_End_GT" localSheetId="39">#REF!</definedName>
    <definedName name="S_PY_End_GT" localSheetId="22">#REF!</definedName>
    <definedName name="S_PY_End_GT" localSheetId="36">#REF!</definedName>
    <definedName name="S_PY_End_GT" localSheetId="55">'Lead (2) DEC 11-H'!$M$667</definedName>
    <definedName name="S_PY_End_GT">'Lead December'!$M$964</definedName>
    <definedName name="S_PY_End_GT_1" localSheetId="42">#REF!</definedName>
    <definedName name="S_PY_End_GT_1" localSheetId="48">#REF!</definedName>
    <definedName name="S_PY_End_GT_1" localSheetId="46">#REF!</definedName>
    <definedName name="S_PY_End_GT_1" localSheetId="43">#REF!</definedName>
    <definedName name="S_PY_End_GT_1" localSheetId="37">#REF!</definedName>
    <definedName name="S_PY_End_GT_1" localSheetId="38">#REF!</definedName>
    <definedName name="S_PY_End_GT_1" localSheetId="39">#REF!</definedName>
    <definedName name="S_PY_End_GT_1" localSheetId="22">#REF!</definedName>
    <definedName name="S_PY_End_GT_1" localSheetId="40">#REF!</definedName>
    <definedName name="S_PY_End_GT_1" localSheetId="36">#REF!</definedName>
    <definedName name="S_PY_End_GT_1">#REF!</definedName>
    <definedName name="S_PY_End_GT_20" localSheetId="42">#REF!</definedName>
    <definedName name="S_PY_End_GT_20" localSheetId="48">#REF!</definedName>
    <definedName name="S_PY_End_GT_20" localSheetId="46">#REF!</definedName>
    <definedName name="S_PY_End_GT_20" localSheetId="43">#REF!</definedName>
    <definedName name="S_PY_End_GT_20" localSheetId="37">#REF!</definedName>
    <definedName name="S_PY_End_GT_20" localSheetId="38">#REF!</definedName>
    <definedName name="S_PY_End_GT_20" localSheetId="39">#REF!</definedName>
    <definedName name="S_PY_End_GT_20" localSheetId="22">#REF!</definedName>
    <definedName name="S_PY_End_GT_20" localSheetId="40">#REF!</definedName>
    <definedName name="S_PY_End_GT_20" localSheetId="36">#REF!</definedName>
    <definedName name="S_PY_End_GT_20">#REF!</definedName>
    <definedName name="S_PY_End_GT_21" localSheetId="42">#REF!</definedName>
    <definedName name="S_PY_End_GT_21" localSheetId="48">#REF!</definedName>
    <definedName name="S_PY_End_GT_21" localSheetId="46">#REF!</definedName>
    <definedName name="S_PY_End_GT_21" localSheetId="43">#REF!</definedName>
    <definedName name="S_PY_End_GT_21" localSheetId="37">#REF!</definedName>
    <definedName name="S_PY_End_GT_21" localSheetId="38">#REF!</definedName>
    <definedName name="S_PY_End_GT_21" localSheetId="39">#REF!</definedName>
    <definedName name="S_PY_End_GT_21" localSheetId="22">#REF!</definedName>
    <definedName name="S_PY_End_GT_21" localSheetId="40">#REF!</definedName>
    <definedName name="S_PY_End_GT_21" localSheetId="36">#REF!</definedName>
    <definedName name="S_PY_End_GT_21">#REF!</definedName>
    <definedName name="S_PY_End_GT_23" localSheetId="42">#REF!</definedName>
    <definedName name="S_PY_End_GT_23" localSheetId="48">#REF!</definedName>
    <definedName name="S_PY_End_GT_23" localSheetId="46">#REF!</definedName>
    <definedName name="S_PY_End_GT_23" localSheetId="43">#REF!</definedName>
    <definedName name="S_PY_End_GT_23" localSheetId="37">#REF!</definedName>
    <definedName name="S_PY_End_GT_23" localSheetId="38">#REF!</definedName>
    <definedName name="S_PY_End_GT_23" localSheetId="39">#REF!</definedName>
    <definedName name="S_PY_End_GT_23" localSheetId="22">#REF!</definedName>
    <definedName name="S_PY_End_GT_23" localSheetId="40">#REF!</definedName>
    <definedName name="S_PY_End_GT_23" localSheetId="36">#REF!</definedName>
    <definedName name="S_PY_End_GT_23">#REF!</definedName>
    <definedName name="S_PY_End_GT_5" localSheetId="42">#REF!</definedName>
    <definedName name="S_PY_End_GT_5" localSheetId="48">#REF!</definedName>
    <definedName name="S_PY_End_GT_5" localSheetId="46">#REF!</definedName>
    <definedName name="S_PY_End_GT_5" localSheetId="43">#REF!</definedName>
    <definedName name="S_PY_End_GT_5" localSheetId="37">#REF!</definedName>
    <definedName name="S_PY_End_GT_5" localSheetId="38">#REF!</definedName>
    <definedName name="S_PY_End_GT_5" localSheetId="39">#REF!</definedName>
    <definedName name="S_PY_End_GT_5" localSheetId="22">#REF!</definedName>
    <definedName name="S_PY_End_GT_5" localSheetId="40">#REF!</definedName>
    <definedName name="S_PY_End_GT_5" localSheetId="36">#REF!</definedName>
    <definedName name="S_PY_End_GT_5">#REF!</definedName>
    <definedName name="S_PY_End_GT_8" localSheetId="42">#REF!</definedName>
    <definedName name="S_PY_End_GT_8" localSheetId="48">#REF!</definedName>
    <definedName name="S_PY_End_GT_8" localSheetId="46">#REF!</definedName>
    <definedName name="S_PY_End_GT_8" localSheetId="43">#REF!</definedName>
    <definedName name="S_PY_End_GT_8" localSheetId="37">#REF!</definedName>
    <definedName name="S_PY_End_GT_8" localSheetId="38">#REF!</definedName>
    <definedName name="S_PY_End_GT_8" localSheetId="39">#REF!</definedName>
    <definedName name="S_PY_End_GT_8" localSheetId="22">#REF!</definedName>
    <definedName name="S_PY_End_GT_8" localSheetId="40">#REF!</definedName>
    <definedName name="S_PY_End_GT_8" localSheetId="36">#REF!</definedName>
    <definedName name="S_PY_End_GT_8">#REF!</definedName>
    <definedName name="S_RJE_Tot" localSheetId="48">#REF!</definedName>
    <definedName name="S_RJE_Tot" localSheetId="47">#REF!</definedName>
    <definedName name="S_RJE_Tot" localSheetId="46">#REF!</definedName>
    <definedName name="S_RJE_Tot" localSheetId="43">#REF!</definedName>
    <definedName name="S_RJE_Tot" localSheetId="37">#REF!</definedName>
    <definedName name="S_RJE_Tot" localSheetId="38">#REF!</definedName>
    <definedName name="S_RJE_Tot" localSheetId="39">#REF!</definedName>
    <definedName name="S_RJE_Tot" localSheetId="55">'Lead (2) DEC 11-H'!$J:$J</definedName>
    <definedName name="S_RJE_Tot">'Lead December'!$J:$J</definedName>
    <definedName name="S_RJE_Tot_1" localSheetId="42">#REF!</definedName>
    <definedName name="S_RJE_Tot_1" localSheetId="48">#REF!</definedName>
    <definedName name="S_RJE_Tot_1" localSheetId="46">#REF!</definedName>
    <definedName name="S_RJE_Tot_1" localSheetId="43">#REF!</definedName>
    <definedName name="S_RJE_Tot_1" localSheetId="37">#REF!</definedName>
    <definedName name="S_RJE_Tot_1" localSheetId="38">#REF!</definedName>
    <definedName name="S_RJE_Tot_1" localSheetId="39">#REF!</definedName>
    <definedName name="S_RJE_Tot_1" localSheetId="22">#REF!</definedName>
    <definedName name="S_RJE_Tot_1" localSheetId="40">#REF!</definedName>
    <definedName name="S_RJE_Tot_1" localSheetId="36">#REF!</definedName>
    <definedName name="S_RJE_Tot_1">#REF!</definedName>
    <definedName name="S_RJE_Tot_20" localSheetId="42">#REF!</definedName>
    <definedName name="S_RJE_Tot_20" localSheetId="48">#REF!</definedName>
    <definedName name="S_RJE_Tot_20" localSheetId="46">#REF!</definedName>
    <definedName name="S_RJE_Tot_20" localSheetId="43">#REF!</definedName>
    <definedName name="S_RJE_Tot_20" localSheetId="37">#REF!</definedName>
    <definedName name="S_RJE_Tot_20" localSheetId="38">#REF!</definedName>
    <definedName name="S_RJE_Tot_20" localSheetId="39">#REF!</definedName>
    <definedName name="S_RJE_Tot_20" localSheetId="22">#REF!</definedName>
    <definedName name="S_RJE_Tot_20" localSheetId="40">#REF!</definedName>
    <definedName name="S_RJE_Tot_20" localSheetId="36">#REF!</definedName>
    <definedName name="S_RJE_Tot_20">#REF!</definedName>
    <definedName name="S_RJE_Tot_21" localSheetId="42">#REF!</definedName>
    <definedName name="S_RJE_Tot_21" localSheetId="48">#REF!</definedName>
    <definedName name="S_RJE_Tot_21" localSheetId="46">#REF!</definedName>
    <definedName name="S_RJE_Tot_21" localSheetId="43">#REF!</definedName>
    <definedName name="S_RJE_Tot_21" localSheetId="37">#REF!</definedName>
    <definedName name="S_RJE_Tot_21" localSheetId="38">#REF!</definedName>
    <definedName name="S_RJE_Tot_21" localSheetId="39">#REF!</definedName>
    <definedName name="S_RJE_Tot_21" localSheetId="22">#REF!</definedName>
    <definedName name="S_RJE_Tot_21" localSheetId="40">#REF!</definedName>
    <definedName name="S_RJE_Tot_21" localSheetId="36">#REF!</definedName>
    <definedName name="S_RJE_Tot_21">#REF!</definedName>
    <definedName name="S_RJE_Tot_23" localSheetId="42">#REF!</definedName>
    <definedName name="S_RJE_Tot_23" localSheetId="48">#REF!</definedName>
    <definedName name="S_RJE_Tot_23" localSheetId="46">#REF!</definedName>
    <definedName name="S_RJE_Tot_23" localSheetId="43">#REF!</definedName>
    <definedName name="S_RJE_Tot_23" localSheetId="37">#REF!</definedName>
    <definedName name="S_RJE_Tot_23" localSheetId="38">#REF!</definedName>
    <definedName name="S_RJE_Tot_23" localSheetId="39">#REF!</definedName>
    <definedName name="S_RJE_Tot_23" localSheetId="22">#REF!</definedName>
    <definedName name="S_RJE_Tot_23" localSheetId="40">#REF!</definedName>
    <definedName name="S_RJE_Tot_23" localSheetId="36">#REF!</definedName>
    <definedName name="S_RJE_Tot_23">#REF!</definedName>
    <definedName name="S_RJE_Tot_5" localSheetId="42">#REF!</definedName>
    <definedName name="S_RJE_Tot_5" localSheetId="48">#REF!</definedName>
    <definedName name="S_RJE_Tot_5" localSheetId="46">#REF!</definedName>
    <definedName name="S_RJE_Tot_5" localSheetId="43">#REF!</definedName>
    <definedName name="S_RJE_Tot_5" localSheetId="37">#REF!</definedName>
    <definedName name="S_RJE_Tot_5" localSheetId="38">#REF!</definedName>
    <definedName name="S_RJE_Tot_5" localSheetId="39">#REF!</definedName>
    <definedName name="S_RJE_Tot_5" localSheetId="22">#REF!</definedName>
    <definedName name="S_RJE_Tot_5" localSheetId="40">#REF!</definedName>
    <definedName name="S_RJE_Tot_5" localSheetId="36">#REF!</definedName>
    <definedName name="S_RJE_Tot_5">#REF!</definedName>
    <definedName name="S_RJE_Tot_8" localSheetId="42">#REF!</definedName>
    <definedName name="S_RJE_Tot_8" localSheetId="48">#REF!</definedName>
    <definedName name="S_RJE_Tot_8" localSheetId="46">#REF!</definedName>
    <definedName name="S_RJE_Tot_8" localSheetId="43">#REF!</definedName>
    <definedName name="S_RJE_Tot_8" localSheetId="37">#REF!</definedName>
    <definedName name="S_RJE_Tot_8" localSheetId="38">#REF!</definedName>
    <definedName name="S_RJE_Tot_8" localSheetId="39">#REF!</definedName>
    <definedName name="S_RJE_Tot_8" localSheetId="22">#REF!</definedName>
    <definedName name="S_RJE_Tot_8" localSheetId="40">#REF!</definedName>
    <definedName name="S_RJE_Tot_8" localSheetId="36">#REF!</definedName>
    <definedName name="S_RJE_Tot_8">#REF!</definedName>
    <definedName name="S_RJE_Tot_Data" localSheetId="42">'[55]Lead (2) DEC 11-H'!$J$1:$J$667</definedName>
    <definedName name="S_RJE_Tot_Data" localSheetId="16">'Lead (2) DEC 11-H'!$J$1:$J$667</definedName>
    <definedName name="S_RJE_Tot_Data" localSheetId="48">#REF!</definedName>
    <definedName name="S_RJE_Tot_Data" localSheetId="47">#REF!</definedName>
    <definedName name="S_RJE_Tot_Data" localSheetId="46">#REF!</definedName>
    <definedName name="S_RJE_Tot_Data" localSheetId="43">#REF!</definedName>
    <definedName name="S_RJE_Tot_Data" localSheetId="44">'Lead (2) DEC 11-H'!$J$1:$J$667</definedName>
    <definedName name="S_RJE_Tot_Data" localSheetId="37">#REF!</definedName>
    <definedName name="S_RJE_Tot_Data" localSheetId="38">#REF!</definedName>
    <definedName name="S_RJE_Tot_Data" localSheetId="39">#REF!</definedName>
    <definedName name="S_RJE_Tot_Data" localSheetId="17">'Lead (2) DEC 11-H'!$J$1:$J$667</definedName>
    <definedName name="S_RJE_Tot_Data" localSheetId="20">'[125]Lead December'!$J$1:$J$964</definedName>
    <definedName name="S_RJE_Tot_Data" localSheetId="22">[126]Lead!$J$1:$J$480</definedName>
    <definedName name="S_RJE_Tot_Data" localSheetId="40">'[127]Lead December'!$J$1:$J$964</definedName>
    <definedName name="S_RJE_Tot_Data" localSheetId="36">[126]Lead!$J$1:$J$480</definedName>
    <definedName name="S_RJE_Tot_Data" localSheetId="18">'Lead (2) DEC 11-H'!$J$1:$J$667</definedName>
    <definedName name="S_RJE_Tot_Data" localSheetId="14">'Lead (2) DEC 11-H'!$J$1:$J$667</definedName>
    <definedName name="S_RJE_Tot_Data" localSheetId="27">'Lead (2) DEC 11-H'!$J$1:$J$667</definedName>
    <definedName name="S_RJE_Tot_Data" localSheetId="31">'Lead (2) DEC 11-H'!$J$1:$J$667</definedName>
    <definedName name="S_RJE_Tot_Data" localSheetId="15">'Lead (2) DEC 11-H'!$J$1:$J$667</definedName>
    <definedName name="S_RJE_Tot_Data" localSheetId="32">'Lead (2) DEC 11-H'!$J$1:$J$667</definedName>
    <definedName name="S_RJE_Tot_Data" localSheetId="26">'Lead (2) DEC 11-H'!$J$1:$J$667</definedName>
    <definedName name="S_RJE_Tot_Data" localSheetId="28">'Lead (2) DEC 11-H'!$J$1:$J$667</definedName>
    <definedName name="S_RJE_Tot_Data" localSheetId="55">'Lead (2) DEC 11-H'!$J$1:$J$667</definedName>
    <definedName name="S_RJE_Tot_Data" localSheetId="12">'Lead (2) DEC 11-H'!$J$1:$J$667</definedName>
    <definedName name="S_RJE_Tot_Data" localSheetId="7">#REF!</definedName>
    <definedName name="S_RJE_Tot_Data" localSheetId="8">#REF!</definedName>
    <definedName name="S_RJE_Tot_Data" localSheetId="11">'Lead (2) DEC 11-H'!$J$1:$J$667</definedName>
    <definedName name="S_RJE_Tot_Data">'Lead December'!$J$1:$J$964</definedName>
    <definedName name="S_RJE_Tot_Data_1" localSheetId="42">#REF!</definedName>
    <definedName name="S_RJE_Tot_Data_1" localSheetId="48">#REF!</definedName>
    <definedName name="S_RJE_Tot_Data_1" localSheetId="46">#REF!</definedName>
    <definedName name="S_RJE_Tot_Data_1" localSheetId="43">#REF!</definedName>
    <definedName name="S_RJE_Tot_Data_1" localSheetId="37">#REF!</definedName>
    <definedName name="S_RJE_Tot_Data_1" localSheetId="38">#REF!</definedName>
    <definedName name="S_RJE_Tot_Data_1" localSheetId="39">#REF!</definedName>
    <definedName name="S_RJE_Tot_Data_1" localSheetId="22">#REF!</definedName>
    <definedName name="S_RJE_Tot_Data_1" localSheetId="40">#REF!</definedName>
    <definedName name="S_RJE_Tot_Data_1" localSheetId="36">#REF!</definedName>
    <definedName name="S_RJE_Tot_Data_1">#REF!</definedName>
    <definedName name="S_RJE_Tot_Data_20" localSheetId="42">#REF!</definedName>
    <definedName name="S_RJE_Tot_Data_20" localSheetId="48">#REF!</definedName>
    <definedName name="S_RJE_Tot_Data_20" localSheetId="46">#REF!</definedName>
    <definedName name="S_RJE_Tot_Data_20" localSheetId="43">#REF!</definedName>
    <definedName name="S_RJE_Tot_Data_20" localSheetId="37">#REF!</definedName>
    <definedName name="S_RJE_Tot_Data_20" localSheetId="38">#REF!</definedName>
    <definedName name="S_RJE_Tot_Data_20" localSheetId="39">#REF!</definedName>
    <definedName name="S_RJE_Tot_Data_20" localSheetId="22">#REF!</definedName>
    <definedName name="S_RJE_Tot_Data_20" localSheetId="40">#REF!</definedName>
    <definedName name="S_RJE_Tot_Data_20" localSheetId="36">#REF!</definedName>
    <definedName name="S_RJE_Tot_Data_20">#REF!</definedName>
    <definedName name="S_RJE_Tot_Data_21" localSheetId="42">#REF!</definedName>
    <definedName name="S_RJE_Tot_Data_21" localSheetId="48">#REF!</definedName>
    <definedName name="S_RJE_Tot_Data_21" localSheetId="46">#REF!</definedName>
    <definedName name="S_RJE_Tot_Data_21" localSheetId="43">#REF!</definedName>
    <definedName name="S_RJE_Tot_Data_21" localSheetId="37">#REF!</definedName>
    <definedName name="S_RJE_Tot_Data_21" localSheetId="38">#REF!</definedName>
    <definedName name="S_RJE_Tot_Data_21" localSheetId="39">#REF!</definedName>
    <definedName name="S_RJE_Tot_Data_21" localSheetId="22">#REF!</definedName>
    <definedName name="S_RJE_Tot_Data_21" localSheetId="40">#REF!</definedName>
    <definedName name="S_RJE_Tot_Data_21" localSheetId="36">#REF!</definedName>
    <definedName name="S_RJE_Tot_Data_21">#REF!</definedName>
    <definedName name="S_RJE_Tot_Data_23" localSheetId="42">#REF!</definedName>
    <definedName name="S_RJE_Tot_Data_23" localSheetId="48">#REF!</definedName>
    <definedName name="S_RJE_Tot_Data_23" localSheetId="46">#REF!</definedName>
    <definedName name="S_RJE_Tot_Data_23" localSheetId="43">#REF!</definedName>
    <definedName name="S_RJE_Tot_Data_23" localSheetId="37">#REF!</definedName>
    <definedName name="S_RJE_Tot_Data_23" localSheetId="38">#REF!</definedName>
    <definedName name="S_RJE_Tot_Data_23" localSheetId="39">#REF!</definedName>
    <definedName name="S_RJE_Tot_Data_23" localSheetId="22">#REF!</definedName>
    <definedName name="S_RJE_Tot_Data_23" localSheetId="40">#REF!</definedName>
    <definedName name="S_RJE_Tot_Data_23" localSheetId="36">#REF!</definedName>
    <definedName name="S_RJE_Tot_Data_23">#REF!</definedName>
    <definedName name="S_RJE_Tot_Data_5" localSheetId="42">#REF!</definedName>
    <definedName name="S_RJE_Tot_Data_5" localSheetId="48">#REF!</definedName>
    <definedName name="S_RJE_Tot_Data_5" localSheetId="46">#REF!</definedName>
    <definedName name="S_RJE_Tot_Data_5" localSheetId="43">#REF!</definedName>
    <definedName name="S_RJE_Tot_Data_5" localSheetId="37">#REF!</definedName>
    <definedName name="S_RJE_Tot_Data_5" localSheetId="38">#REF!</definedName>
    <definedName name="S_RJE_Tot_Data_5" localSheetId="39">#REF!</definedName>
    <definedName name="S_RJE_Tot_Data_5" localSheetId="22">#REF!</definedName>
    <definedName name="S_RJE_Tot_Data_5" localSheetId="40">#REF!</definedName>
    <definedName name="S_RJE_Tot_Data_5" localSheetId="36">#REF!</definedName>
    <definedName name="S_RJE_Tot_Data_5">#REF!</definedName>
    <definedName name="S_RJE_Tot_Data_8" localSheetId="42">#REF!</definedName>
    <definedName name="S_RJE_Tot_Data_8" localSheetId="48">#REF!</definedName>
    <definedName name="S_RJE_Tot_Data_8" localSheetId="46">#REF!</definedName>
    <definedName name="S_RJE_Tot_Data_8" localSheetId="43">#REF!</definedName>
    <definedName name="S_RJE_Tot_Data_8" localSheetId="37">#REF!</definedName>
    <definedName name="S_RJE_Tot_Data_8" localSheetId="38">#REF!</definedName>
    <definedName name="S_RJE_Tot_Data_8" localSheetId="39">#REF!</definedName>
    <definedName name="S_RJE_Tot_Data_8" localSheetId="22">#REF!</definedName>
    <definedName name="S_RJE_Tot_Data_8" localSheetId="40">#REF!</definedName>
    <definedName name="S_RJE_Tot_Data_8" localSheetId="36">#REF!</definedName>
    <definedName name="S_RJE_Tot_Data_8">#REF!</definedName>
    <definedName name="S_RJE_Tot_GT" localSheetId="48">#REF!</definedName>
    <definedName name="S_RJE_Tot_GT" localSheetId="47">#REF!</definedName>
    <definedName name="S_RJE_Tot_GT" localSheetId="46">#REF!</definedName>
    <definedName name="S_RJE_Tot_GT" localSheetId="43">#REF!</definedName>
    <definedName name="S_RJE_Tot_GT" localSheetId="37">#REF!</definedName>
    <definedName name="S_RJE_Tot_GT" localSheetId="38">#REF!</definedName>
    <definedName name="S_RJE_Tot_GT" localSheetId="39">#REF!</definedName>
    <definedName name="S_RJE_Tot_GT" localSheetId="22">#REF!</definedName>
    <definedName name="S_RJE_Tot_GT" localSheetId="36">#REF!</definedName>
    <definedName name="S_RJE_Tot_GT" localSheetId="55">'Lead (2) DEC 11-H'!$J$667</definedName>
    <definedName name="S_RJE_Tot_GT">'Lead December'!$J$964</definedName>
    <definedName name="S_RJE_Tot_GT_1" localSheetId="42">#REF!</definedName>
    <definedName name="S_RJE_Tot_GT_1" localSheetId="48">#REF!</definedName>
    <definedName name="S_RJE_Tot_GT_1" localSheetId="46">#REF!</definedName>
    <definedName name="S_RJE_Tot_GT_1" localSheetId="43">#REF!</definedName>
    <definedName name="S_RJE_Tot_GT_1" localSheetId="37">#REF!</definedName>
    <definedName name="S_RJE_Tot_GT_1" localSheetId="38">#REF!</definedName>
    <definedName name="S_RJE_Tot_GT_1" localSheetId="39">#REF!</definedName>
    <definedName name="S_RJE_Tot_GT_1" localSheetId="22">#REF!</definedName>
    <definedName name="S_RJE_Tot_GT_1" localSheetId="40">#REF!</definedName>
    <definedName name="S_RJE_Tot_GT_1" localSheetId="36">#REF!</definedName>
    <definedName name="S_RJE_Tot_GT_1">#REF!</definedName>
    <definedName name="S_RJE_Tot_GT_20" localSheetId="42">#REF!</definedName>
    <definedName name="S_RJE_Tot_GT_20" localSheetId="48">#REF!</definedName>
    <definedName name="S_RJE_Tot_GT_20" localSheetId="46">#REF!</definedName>
    <definedName name="S_RJE_Tot_GT_20" localSheetId="43">#REF!</definedName>
    <definedName name="S_RJE_Tot_GT_20" localSheetId="37">#REF!</definedName>
    <definedName name="S_RJE_Tot_GT_20" localSheetId="38">#REF!</definedName>
    <definedName name="S_RJE_Tot_GT_20" localSheetId="39">#REF!</definedName>
    <definedName name="S_RJE_Tot_GT_20" localSheetId="22">#REF!</definedName>
    <definedName name="S_RJE_Tot_GT_20" localSheetId="40">#REF!</definedName>
    <definedName name="S_RJE_Tot_GT_20" localSheetId="36">#REF!</definedName>
    <definedName name="S_RJE_Tot_GT_20">#REF!</definedName>
    <definedName name="S_RJE_Tot_GT_21" localSheetId="42">#REF!</definedName>
    <definedName name="S_RJE_Tot_GT_21" localSheetId="48">#REF!</definedName>
    <definedName name="S_RJE_Tot_GT_21" localSheetId="46">#REF!</definedName>
    <definedName name="S_RJE_Tot_GT_21" localSheetId="43">#REF!</definedName>
    <definedName name="S_RJE_Tot_GT_21" localSheetId="37">#REF!</definedName>
    <definedName name="S_RJE_Tot_GT_21" localSheetId="38">#REF!</definedName>
    <definedName name="S_RJE_Tot_GT_21" localSheetId="39">#REF!</definedName>
    <definedName name="S_RJE_Tot_GT_21" localSheetId="22">#REF!</definedName>
    <definedName name="S_RJE_Tot_GT_21" localSheetId="40">#REF!</definedName>
    <definedName name="S_RJE_Tot_GT_21" localSheetId="36">#REF!</definedName>
    <definedName name="S_RJE_Tot_GT_21">#REF!</definedName>
    <definedName name="S_RJE_Tot_GT_23" localSheetId="42">#REF!</definedName>
    <definedName name="S_RJE_Tot_GT_23" localSheetId="48">#REF!</definedName>
    <definedName name="S_RJE_Tot_GT_23" localSheetId="46">#REF!</definedName>
    <definedName name="S_RJE_Tot_GT_23" localSheetId="43">#REF!</definedName>
    <definedName name="S_RJE_Tot_GT_23" localSheetId="37">#REF!</definedName>
    <definedName name="S_RJE_Tot_GT_23" localSheetId="38">#REF!</definedName>
    <definedName name="S_RJE_Tot_GT_23" localSheetId="39">#REF!</definedName>
    <definedName name="S_RJE_Tot_GT_23" localSheetId="22">#REF!</definedName>
    <definedName name="S_RJE_Tot_GT_23" localSheetId="40">#REF!</definedName>
    <definedName name="S_RJE_Tot_GT_23" localSheetId="36">#REF!</definedName>
    <definedName name="S_RJE_Tot_GT_23">#REF!</definedName>
    <definedName name="S_RJE_Tot_GT_5" localSheetId="42">#REF!</definedName>
    <definedName name="S_RJE_Tot_GT_5" localSheetId="48">#REF!</definedName>
    <definedName name="S_RJE_Tot_GT_5" localSheetId="46">#REF!</definedName>
    <definedName name="S_RJE_Tot_GT_5" localSheetId="43">#REF!</definedName>
    <definedName name="S_RJE_Tot_GT_5" localSheetId="37">#REF!</definedName>
    <definedName name="S_RJE_Tot_GT_5" localSheetId="38">#REF!</definedName>
    <definedName name="S_RJE_Tot_GT_5" localSheetId="39">#REF!</definedName>
    <definedName name="S_RJE_Tot_GT_5" localSheetId="22">#REF!</definedName>
    <definedName name="S_RJE_Tot_GT_5" localSheetId="40">#REF!</definedName>
    <definedName name="S_RJE_Tot_GT_5" localSheetId="36">#REF!</definedName>
    <definedName name="S_RJE_Tot_GT_5">#REF!</definedName>
    <definedName name="S_RJE_Tot_GT_8" localSheetId="42">#REF!</definedName>
    <definedName name="S_RJE_Tot_GT_8" localSheetId="48">#REF!</definedName>
    <definedName name="S_RJE_Tot_GT_8" localSheetId="46">#REF!</definedName>
    <definedName name="S_RJE_Tot_GT_8" localSheetId="43">#REF!</definedName>
    <definedName name="S_RJE_Tot_GT_8" localSheetId="37">#REF!</definedName>
    <definedName name="S_RJE_Tot_GT_8" localSheetId="38">#REF!</definedName>
    <definedName name="S_RJE_Tot_GT_8" localSheetId="39">#REF!</definedName>
    <definedName name="S_RJE_Tot_GT_8" localSheetId="22">#REF!</definedName>
    <definedName name="S_RJE_Tot_GT_8" localSheetId="40">#REF!</definedName>
    <definedName name="S_RJE_Tot_GT_8" localSheetId="36">#REF!</definedName>
    <definedName name="S_RJE_Tot_GT_8">#REF!</definedName>
    <definedName name="S_RowNum" localSheetId="48">#REF!</definedName>
    <definedName name="S_RowNum" localSheetId="47">#REF!</definedName>
    <definedName name="S_RowNum" localSheetId="46">#REF!</definedName>
    <definedName name="S_RowNum" localSheetId="43">#REF!</definedName>
    <definedName name="S_RowNum" localSheetId="37">#REF!</definedName>
    <definedName name="S_RowNum" localSheetId="38">#REF!</definedName>
    <definedName name="S_RowNum" localSheetId="39">#REF!</definedName>
    <definedName name="S_RowNum" localSheetId="55">'Lead (2) DEC 11-H'!$D:$D</definedName>
    <definedName name="S_RowNum">'Lead December'!$D:$D</definedName>
    <definedName name="S_RowNum_1" localSheetId="42">#REF!</definedName>
    <definedName name="S_RowNum_1" localSheetId="48">#REF!</definedName>
    <definedName name="S_RowNum_1" localSheetId="46">#REF!</definedName>
    <definedName name="S_RowNum_1" localSheetId="43">#REF!</definedName>
    <definedName name="S_RowNum_1" localSheetId="37">#REF!</definedName>
    <definedName name="S_RowNum_1" localSheetId="38">#REF!</definedName>
    <definedName name="S_RowNum_1" localSheetId="39">#REF!</definedName>
    <definedName name="S_RowNum_1" localSheetId="22">#REF!</definedName>
    <definedName name="S_RowNum_1" localSheetId="40">#REF!</definedName>
    <definedName name="S_RowNum_1" localSheetId="36">#REF!</definedName>
    <definedName name="S_RowNum_1">#REF!</definedName>
    <definedName name="S_RowNum_20" localSheetId="42">#REF!</definedName>
    <definedName name="S_RowNum_20" localSheetId="48">#REF!</definedName>
    <definedName name="S_RowNum_20" localSheetId="46">#REF!</definedName>
    <definedName name="S_RowNum_20" localSheetId="43">#REF!</definedName>
    <definedName name="S_RowNum_20" localSheetId="37">#REF!</definedName>
    <definedName name="S_RowNum_20" localSheetId="38">#REF!</definedName>
    <definedName name="S_RowNum_20" localSheetId="39">#REF!</definedName>
    <definedName name="S_RowNum_20" localSheetId="22">#REF!</definedName>
    <definedName name="S_RowNum_20" localSheetId="40">#REF!</definedName>
    <definedName name="S_RowNum_20" localSheetId="36">#REF!</definedName>
    <definedName name="S_RowNum_20">#REF!</definedName>
    <definedName name="S_RowNum_21" localSheetId="42">#REF!</definedName>
    <definedName name="S_RowNum_21" localSheetId="48">#REF!</definedName>
    <definedName name="S_RowNum_21" localSheetId="46">#REF!</definedName>
    <definedName name="S_RowNum_21" localSheetId="43">#REF!</definedName>
    <definedName name="S_RowNum_21" localSheetId="37">#REF!</definedName>
    <definedName name="S_RowNum_21" localSheetId="38">#REF!</definedName>
    <definedName name="S_RowNum_21" localSheetId="39">#REF!</definedName>
    <definedName name="S_RowNum_21" localSheetId="22">#REF!</definedName>
    <definedName name="S_RowNum_21" localSheetId="40">#REF!</definedName>
    <definedName name="S_RowNum_21" localSheetId="36">#REF!</definedName>
    <definedName name="S_RowNum_21">#REF!</definedName>
    <definedName name="S_RowNum_23" localSheetId="42">#REF!</definedName>
    <definedName name="S_RowNum_23" localSheetId="48">#REF!</definedName>
    <definedName name="S_RowNum_23" localSheetId="46">#REF!</definedName>
    <definedName name="S_RowNum_23" localSheetId="43">#REF!</definedName>
    <definedName name="S_RowNum_23" localSheetId="37">#REF!</definedName>
    <definedName name="S_RowNum_23" localSheetId="38">#REF!</definedName>
    <definedName name="S_RowNum_23" localSheetId="39">#REF!</definedName>
    <definedName name="S_RowNum_23" localSheetId="22">#REF!</definedName>
    <definedName name="S_RowNum_23" localSheetId="40">#REF!</definedName>
    <definedName name="S_RowNum_23" localSheetId="36">#REF!</definedName>
    <definedName name="S_RowNum_23">#REF!</definedName>
    <definedName name="S_RowNum_5" localSheetId="42">#REF!</definedName>
    <definedName name="S_RowNum_5" localSheetId="48">#REF!</definedName>
    <definedName name="S_RowNum_5" localSheetId="46">#REF!</definedName>
    <definedName name="S_RowNum_5" localSheetId="43">#REF!</definedName>
    <definedName name="S_RowNum_5" localSheetId="37">#REF!</definedName>
    <definedName name="S_RowNum_5" localSheetId="38">#REF!</definedName>
    <definedName name="S_RowNum_5" localSheetId="39">#REF!</definedName>
    <definedName name="S_RowNum_5" localSheetId="22">#REF!</definedName>
    <definedName name="S_RowNum_5" localSheetId="40">#REF!</definedName>
    <definedName name="S_RowNum_5" localSheetId="36">#REF!</definedName>
    <definedName name="S_RowNum_5">#REF!</definedName>
    <definedName name="S_RowNum_8" localSheetId="42">#REF!</definedName>
    <definedName name="S_RowNum_8" localSheetId="48">#REF!</definedName>
    <definedName name="S_RowNum_8" localSheetId="46">#REF!</definedName>
    <definedName name="S_RowNum_8" localSheetId="43">#REF!</definedName>
    <definedName name="S_RowNum_8" localSheetId="37">#REF!</definedName>
    <definedName name="S_RowNum_8" localSheetId="38">#REF!</definedName>
    <definedName name="S_RowNum_8" localSheetId="39">#REF!</definedName>
    <definedName name="S_RowNum_8" localSheetId="22">#REF!</definedName>
    <definedName name="S_RowNum_8" localSheetId="40">#REF!</definedName>
    <definedName name="S_RowNum_8" localSheetId="36">#REF!</definedName>
    <definedName name="S_RowNum_8">#REF!</definedName>
    <definedName name="SA" localSheetId="48" hidden="1">{#N/A,#N/A,FALSE,"dec98qtr";#N/A,#N/A,FALSE,"suppdecsep98";#N/A,#N/A,FALSE,"w-dec98"}</definedName>
    <definedName name="SA" localSheetId="43" hidden="1">{#N/A,#N/A,FALSE,"dec98qtr";#N/A,#N/A,FALSE,"suppdecsep98";#N/A,#N/A,FALSE,"w-dec98"}</definedName>
    <definedName name="SA" localSheetId="37" hidden="1">{#N/A,#N/A,FALSE,"dec98qtr";#N/A,#N/A,FALSE,"suppdecsep98";#N/A,#N/A,FALSE,"w-dec98"}</definedName>
    <definedName name="SA" localSheetId="38" hidden="1">{#N/A,#N/A,FALSE,"dec98qtr";#N/A,#N/A,FALSE,"suppdecsep98";#N/A,#N/A,FALSE,"w-dec98"}</definedName>
    <definedName name="SA" localSheetId="39" hidden="1">{#N/A,#N/A,FALSE,"dec98qtr";#N/A,#N/A,FALSE,"suppdecsep98";#N/A,#N/A,FALSE,"w-dec98"}</definedName>
    <definedName name="sa">[169]Sheet4!$A$421:$Q$523</definedName>
    <definedName name="saad" hidden="1">{"'CALL MONEY'!$K$53"}</definedName>
    <definedName name="sad" localSheetId="42" hidden="1">{"'CALL MONEY'!$K$53"}</definedName>
    <definedName name="sad" localSheetId="43" hidden="1">{"'CALL MONEY'!$K$53"}</definedName>
    <definedName name="sad" localSheetId="22" hidden="1">{"'CALL MONEY'!$K$53"}</definedName>
    <definedName name="sad" localSheetId="40" hidden="1">{"'CALL MONEY'!$K$53"}</definedName>
    <definedName name="sad" localSheetId="36" hidden="1">{"'CALL MONEY'!$K$53"}</definedName>
    <definedName name="sad" hidden="1">{"'CALL MONEY'!$K$53"}</definedName>
    <definedName name="sadfafasdf" localSheetId="42">#REF!</definedName>
    <definedName name="sadfafasdf" localSheetId="48">#REF!</definedName>
    <definedName name="sadfafasdf" localSheetId="46">#REF!</definedName>
    <definedName name="sadfafasdf" localSheetId="43">#REF!</definedName>
    <definedName name="sadfafasdf" localSheetId="37">#REF!</definedName>
    <definedName name="sadfafasdf" localSheetId="38">#REF!</definedName>
    <definedName name="sadfafasdf" localSheetId="39">#REF!</definedName>
    <definedName name="sadfafasdf" localSheetId="22">#REF!</definedName>
    <definedName name="sadfafasdf" localSheetId="40">#REF!</definedName>
    <definedName name="sadfafasdf" localSheetId="36">#REF!</definedName>
    <definedName name="sadfafasdf">#REF!</definedName>
    <definedName name="SADGFASF">[170]Rates!$C$1:$E$168</definedName>
    <definedName name="SADSF" hidden="1">{"'CALL MONEY'!$K$53"}</definedName>
    <definedName name="saf" localSheetId="42" hidden="1">#REF!</definedName>
    <definedName name="saf" localSheetId="48" hidden="1">#REF!</definedName>
    <definedName name="saf" localSheetId="46" hidden="1">#REF!</definedName>
    <definedName name="saf" localSheetId="37" hidden="1">#REF!</definedName>
    <definedName name="saf" localSheetId="38" hidden="1">#REF!</definedName>
    <definedName name="saf" localSheetId="39" hidden="1">#REF!</definedName>
    <definedName name="saf" localSheetId="20" hidden="1">#REF!</definedName>
    <definedName name="saf" localSheetId="22" hidden="1">#REF!</definedName>
    <definedName name="saf" localSheetId="40" hidden="1">#REF!</definedName>
    <definedName name="saf" localSheetId="36" hidden="1">#REF!</definedName>
    <definedName name="saf" localSheetId="24" hidden="1">#REF!</definedName>
    <definedName name="saf" hidden="1">#REF!</definedName>
    <definedName name="sal_apr" localSheetId="42">#REF!</definedName>
    <definedName name="sal_apr" localSheetId="48">#REF!</definedName>
    <definedName name="sal_apr" localSheetId="46">#REF!</definedName>
    <definedName name="sal_apr" localSheetId="43">#REF!</definedName>
    <definedName name="sal_apr" localSheetId="37">#REF!</definedName>
    <definedName name="sal_apr" localSheetId="38">#REF!</definedName>
    <definedName name="sal_apr" localSheetId="39">#REF!</definedName>
    <definedName name="sal_apr" localSheetId="22">#REF!</definedName>
    <definedName name="sal_apr" localSheetId="40">#REF!</definedName>
    <definedName name="sal_apr" localSheetId="36">#REF!</definedName>
    <definedName name="sal_apr">#REF!</definedName>
    <definedName name="SALE_FIG" localSheetId="42">#REF!</definedName>
    <definedName name="SALE_FIG" localSheetId="48">#REF!</definedName>
    <definedName name="SALE_FIG" localSheetId="46">#REF!</definedName>
    <definedName name="SALE_FIG" localSheetId="37">#REF!</definedName>
    <definedName name="SALE_FIG" localSheetId="38">#REF!</definedName>
    <definedName name="SALE_FIG" localSheetId="39">#REF!</definedName>
    <definedName name="SALE_FIG" localSheetId="20">#REF!</definedName>
    <definedName name="SALE_FIG" localSheetId="22">#REF!</definedName>
    <definedName name="SALE_FIG" localSheetId="40">#REF!</definedName>
    <definedName name="SALE_FIG" localSheetId="36">#REF!</definedName>
    <definedName name="SALE_FIG" localSheetId="24">#REF!</definedName>
    <definedName name="SALE_FIG">#REF!</definedName>
    <definedName name="sale2000" localSheetId="42">'[158]INCOME 2004'!#REF!</definedName>
    <definedName name="sale2000" localSheetId="48">'[158]INCOME 2004'!#REF!</definedName>
    <definedName name="sale2000" localSheetId="46">'[158]INCOME 2004'!#REF!</definedName>
    <definedName name="sale2000" localSheetId="37">'[158]INCOME 2004'!#REF!</definedName>
    <definedName name="sale2000" localSheetId="38">'[158]INCOME 2004'!#REF!</definedName>
    <definedName name="sale2000" localSheetId="39">'[158]INCOME 2004'!#REF!</definedName>
    <definedName name="sale2000" localSheetId="22">'[158]INCOME 2004'!#REF!</definedName>
    <definedName name="sale2000" localSheetId="40">'[158]INCOME 2004'!#REF!</definedName>
    <definedName name="sale2000" localSheetId="36">'[158]INCOME 2004'!#REF!</definedName>
    <definedName name="sale2000">'[158]INCOME 2004'!#REF!</definedName>
    <definedName name="SALES" localSheetId="42">[51]acct!#REF!</definedName>
    <definedName name="SALES" localSheetId="48">[51]acct!#REF!</definedName>
    <definedName name="SALES" localSheetId="47">[51]acct!#REF!</definedName>
    <definedName name="SALES" localSheetId="46">[51]acct!#REF!</definedName>
    <definedName name="SALES" localSheetId="43">[51]acct!#REF!</definedName>
    <definedName name="SALES" localSheetId="37">[51]acct!#REF!</definedName>
    <definedName name="SALES" localSheetId="38">[51]acct!#REF!</definedName>
    <definedName name="SALES" localSheetId="39">[51]acct!#REF!</definedName>
    <definedName name="SALES" localSheetId="22">[51]acct!#REF!</definedName>
    <definedName name="SALES" localSheetId="40">[51]acct!#REF!</definedName>
    <definedName name="SALES" localSheetId="36">[51]acct!#REF!</definedName>
    <definedName name="SALES">[51]acct!#REF!</definedName>
    <definedName name="SALES_PLAN" localSheetId="42">#REF!</definedName>
    <definedName name="SALES_PLAN" localSheetId="48">#REF!</definedName>
    <definedName name="SALES_PLAN" localSheetId="47">#REF!</definedName>
    <definedName name="SALES_PLAN" localSheetId="46">#REF!</definedName>
    <definedName name="SALES_PLAN" localSheetId="43">#REF!</definedName>
    <definedName name="SALES_PLAN" localSheetId="37">#REF!</definedName>
    <definedName name="SALES_PLAN" localSheetId="38">#REF!</definedName>
    <definedName name="SALES_PLAN" localSheetId="39">#REF!</definedName>
    <definedName name="SALES_PLAN" localSheetId="22">#REF!</definedName>
    <definedName name="SALES_PLAN" localSheetId="40">#REF!</definedName>
    <definedName name="SALES_PLAN" localSheetId="36">#REF!</definedName>
    <definedName name="SALES_PLAN">#REF!</definedName>
    <definedName name="SALES_VALUE" localSheetId="42">#REF!</definedName>
    <definedName name="SALES_VALUE" localSheetId="48">#REF!</definedName>
    <definedName name="SALES_VALUE" localSheetId="47">#REF!</definedName>
    <definedName name="SALES_VALUE" localSheetId="46">#REF!</definedName>
    <definedName name="SALES_VALUE" localSheetId="43">#REF!</definedName>
    <definedName name="SALES_VALUE" localSheetId="37">#REF!</definedName>
    <definedName name="SALES_VALUE" localSheetId="38">#REF!</definedName>
    <definedName name="SALES_VALUE" localSheetId="39">#REF!</definedName>
    <definedName name="SALES_VALUE" localSheetId="22">#REF!</definedName>
    <definedName name="SALES_VALUE" localSheetId="40">#REF!</definedName>
    <definedName name="SALES_VALUE" localSheetId="36">#REF!</definedName>
    <definedName name="SALES_VALUE">#REF!</definedName>
    <definedName name="sam" localSheetId="42">#REF!</definedName>
    <definedName name="sam" localSheetId="48">#REF!</definedName>
    <definedName name="sam" localSheetId="47">#REF!</definedName>
    <definedName name="sam" localSheetId="46">#REF!</definedName>
    <definedName name="sam" localSheetId="43">#REF!</definedName>
    <definedName name="sam" localSheetId="37">#REF!</definedName>
    <definedName name="sam" localSheetId="38">#REF!</definedName>
    <definedName name="sam" localSheetId="39">#REF!</definedName>
    <definedName name="sam" localSheetId="20">#REF!</definedName>
    <definedName name="sam" localSheetId="22">#REF!</definedName>
    <definedName name="sam" localSheetId="40">#REF!</definedName>
    <definedName name="sam" localSheetId="36">#REF!</definedName>
    <definedName name="sam" localSheetId="24">#REF!</definedName>
    <definedName name="sam">#REF!</definedName>
    <definedName name="samia" localSheetId="42">#REF!</definedName>
    <definedName name="samia" localSheetId="48">#REF!</definedName>
    <definedName name="samia" localSheetId="46">#REF!</definedName>
    <definedName name="samia" localSheetId="37">#REF!</definedName>
    <definedName name="samia" localSheetId="38">#REF!</definedName>
    <definedName name="samia" localSheetId="39">#REF!</definedName>
    <definedName name="samia" localSheetId="20">#REF!</definedName>
    <definedName name="samia" localSheetId="22">#REF!</definedName>
    <definedName name="samia" localSheetId="40">#REF!</definedName>
    <definedName name="samia" localSheetId="36">#REF!</definedName>
    <definedName name="samia" localSheetId="24">#REF!</definedName>
    <definedName name="samia">#REF!</definedName>
    <definedName name="samia2" localSheetId="42">#REF!</definedName>
    <definedName name="samia2" localSheetId="48">#REF!</definedName>
    <definedName name="samia2" localSheetId="46">#REF!</definedName>
    <definedName name="samia2" localSheetId="37">#REF!</definedName>
    <definedName name="samia2" localSheetId="38">#REF!</definedName>
    <definedName name="samia2" localSheetId="39">#REF!</definedName>
    <definedName name="samia2" localSheetId="20">#REF!</definedName>
    <definedName name="samia2" localSheetId="22">#REF!</definedName>
    <definedName name="samia2" localSheetId="40">#REF!</definedName>
    <definedName name="samia2" localSheetId="36">#REF!</definedName>
    <definedName name="samia2" localSheetId="24">#REF!</definedName>
    <definedName name="samia2">#REF!</definedName>
    <definedName name="Samp_Ass" localSheetId="42">#REF!</definedName>
    <definedName name="Samp_Ass" localSheetId="16">#REF!</definedName>
    <definedName name="Samp_Ass" localSheetId="48">#REF!</definedName>
    <definedName name="Samp_Ass" localSheetId="47">#REF!</definedName>
    <definedName name="Samp_Ass" localSheetId="46">#REF!</definedName>
    <definedName name="Samp_Ass" localSheetId="43">#REF!</definedName>
    <definedName name="Samp_Ass" localSheetId="44">#REF!</definedName>
    <definedName name="Samp_Ass" localSheetId="37">#REF!</definedName>
    <definedName name="Samp_Ass" localSheetId="38">#REF!</definedName>
    <definedName name="Samp_Ass" localSheetId="39">#REF!</definedName>
    <definedName name="Samp_Ass" localSheetId="35">#REF!</definedName>
    <definedName name="Samp_Ass" localSheetId="19">#REF!</definedName>
    <definedName name="Samp_Ass" localSheetId="20">#REF!</definedName>
    <definedName name="Samp_Ass" localSheetId="22">#REF!</definedName>
    <definedName name="Samp_Ass" localSheetId="40">#REF!</definedName>
    <definedName name="Samp_Ass" localSheetId="36">#REF!</definedName>
    <definedName name="Samp_Ass" localSheetId="24">#REF!</definedName>
    <definedName name="Samp_Ass" localSheetId="27">#REF!</definedName>
    <definedName name="Samp_Ass" localSheetId="13">#REF!</definedName>
    <definedName name="Samp_Ass" localSheetId="25">#REF!</definedName>
    <definedName name="Samp_Ass" localSheetId="7">#REF!</definedName>
    <definedName name="Samp_Ass" localSheetId="8">#REF!</definedName>
    <definedName name="Samp_Ass" localSheetId="34">#REF!</definedName>
    <definedName name="Samp_Ass" localSheetId="33">#REF!</definedName>
    <definedName name="Samp_Ass">#REF!</definedName>
    <definedName name="Samp_Calc_Sample" localSheetId="42">#REF!</definedName>
    <definedName name="Samp_Calc_Sample" localSheetId="16">#REF!</definedName>
    <definedName name="Samp_Calc_Sample" localSheetId="48">#REF!</definedName>
    <definedName name="Samp_Calc_Sample" localSheetId="47">#REF!</definedName>
    <definedName name="Samp_Calc_Sample" localSheetId="46">#REF!</definedName>
    <definedName name="Samp_Calc_Sample" localSheetId="43">#REF!</definedName>
    <definedName name="Samp_Calc_Sample" localSheetId="44">#REF!</definedName>
    <definedName name="Samp_Calc_Sample" localSheetId="37">#REF!</definedName>
    <definedName name="Samp_Calc_Sample" localSheetId="38">#REF!</definedName>
    <definedName name="Samp_Calc_Sample" localSheetId="39">#REF!</definedName>
    <definedName name="Samp_Calc_Sample" localSheetId="35">#REF!</definedName>
    <definedName name="Samp_Calc_Sample" localSheetId="19">#REF!</definedName>
    <definedName name="Samp_Calc_Sample" localSheetId="20">#REF!</definedName>
    <definedName name="Samp_Calc_Sample" localSheetId="22">#REF!</definedName>
    <definedName name="Samp_Calc_Sample" localSheetId="40">#REF!</definedName>
    <definedName name="Samp_Calc_Sample" localSheetId="36">#REF!</definedName>
    <definedName name="Samp_Calc_Sample" localSheetId="24">#REF!</definedName>
    <definedName name="Samp_Calc_Sample" localSheetId="27">#REF!</definedName>
    <definedName name="Samp_Calc_Sample" localSheetId="13">#REF!</definedName>
    <definedName name="Samp_Calc_Sample" localSheetId="25">#REF!</definedName>
    <definedName name="Samp_Calc_Sample" localSheetId="7">#REF!</definedName>
    <definedName name="Samp_Calc_Sample" localSheetId="8">#REF!</definedName>
    <definedName name="Samp_Calc_Sample" localSheetId="34">#REF!</definedName>
    <definedName name="Samp_Calc_Sample" localSheetId="33">#REF!</definedName>
    <definedName name="Samp_Calc_Sample">#REF!</definedName>
    <definedName name="Samp_Calc_TM" localSheetId="42">#REF!</definedName>
    <definedName name="Samp_Calc_TM" localSheetId="16">#REF!</definedName>
    <definedName name="Samp_Calc_TM" localSheetId="48">#REF!</definedName>
    <definedName name="Samp_Calc_TM" localSheetId="47">#REF!</definedName>
    <definedName name="Samp_Calc_TM" localSheetId="46">#REF!</definedName>
    <definedName name="Samp_Calc_TM" localSheetId="43">#REF!</definedName>
    <definedName name="Samp_Calc_TM" localSheetId="44">#REF!</definedName>
    <definedName name="Samp_Calc_TM" localSheetId="37">#REF!</definedName>
    <definedName name="Samp_Calc_TM" localSheetId="38">#REF!</definedName>
    <definedName name="Samp_Calc_TM" localSheetId="39">#REF!</definedName>
    <definedName name="Samp_Calc_TM" localSheetId="35">#REF!</definedName>
    <definedName name="Samp_Calc_TM" localSheetId="19">#REF!</definedName>
    <definedName name="Samp_Calc_TM" localSheetId="20">#REF!</definedName>
    <definedName name="Samp_Calc_TM" localSheetId="22">#REF!</definedName>
    <definedName name="Samp_Calc_TM" localSheetId="40">#REF!</definedName>
    <definedName name="Samp_Calc_TM" localSheetId="36">#REF!</definedName>
    <definedName name="Samp_Calc_TM" localSheetId="24">#REF!</definedName>
    <definedName name="Samp_Calc_TM" localSheetId="27">#REF!</definedName>
    <definedName name="Samp_Calc_TM" localSheetId="13">#REF!</definedName>
    <definedName name="Samp_Calc_TM" localSheetId="25">#REF!</definedName>
    <definedName name="Samp_Calc_TM" localSheetId="7">#REF!</definedName>
    <definedName name="Samp_Calc_TM" localSheetId="8">#REF!</definedName>
    <definedName name="Samp_Calc_TM" localSheetId="34">#REF!</definedName>
    <definedName name="Samp_Calc_TM" localSheetId="33">#REF!</definedName>
    <definedName name="Samp_Calc_TM">#REF!</definedName>
    <definedName name="Samp_DSS" localSheetId="42">#REF!</definedName>
    <definedName name="Samp_DSS" localSheetId="16">#REF!</definedName>
    <definedName name="Samp_DSS" localSheetId="48">#REF!</definedName>
    <definedName name="Samp_DSS" localSheetId="47">#REF!</definedName>
    <definedName name="Samp_DSS" localSheetId="46">#REF!</definedName>
    <definedName name="Samp_DSS" localSheetId="43">#REF!</definedName>
    <definedName name="Samp_DSS" localSheetId="44">#REF!</definedName>
    <definedName name="Samp_DSS" localSheetId="37">#REF!</definedName>
    <definedName name="Samp_DSS" localSheetId="38">#REF!</definedName>
    <definedName name="Samp_DSS" localSheetId="39">#REF!</definedName>
    <definedName name="Samp_DSS" localSheetId="35">#REF!</definedName>
    <definedName name="Samp_DSS" localSheetId="19">#REF!</definedName>
    <definedName name="Samp_DSS" localSheetId="20">#REF!</definedName>
    <definedName name="Samp_DSS" localSheetId="22">#REF!</definedName>
    <definedName name="Samp_DSS" localSheetId="40">#REF!</definedName>
    <definedName name="Samp_DSS" localSheetId="36">#REF!</definedName>
    <definedName name="Samp_DSS" localSheetId="24">#REF!</definedName>
    <definedName name="Samp_DSS" localSheetId="27">#REF!</definedName>
    <definedName name="Samp_DSS" localSheetId="13">#REF!</definedName>
    <definedName name="Samp_DSS" localSheetId="25">#REF!</definedName>
    <definedName name="Samp_DSS" localSheetId="7">#REF!</definedName>
    <definedName name="Samp_DSS" localSheetId="8">#REF!</definedName>
    <definedName name="Samp_DSS" localSheetId="34">#REF!</definedName>
    <definedName name="Samp_DSS" localSheetId="33">#REF!</definedName>
    <definedName name="Samp_DSS">#REF!</definedName>
    <definedName name="Samp_EM_Per" localSheetId="42">#REF!</definedName>
    <definedName name="Samp_EM_Per" localSheetId="16">#REF!</definedName>
    <definedName name="Samp_EM_Per" localSheetId="48">#REF!</definedName>
    <definedName name="Samp_EM_Per" localSheetId="47">#REF!</definedName>
    <definedName name="Samp_EM_Per" localSheetId="46">#REF!</definedName>
    <definedName name="Samp_EM_Per" localSheetId="43">#REF!</definedName>
    <definedName name="Samp_EM_Per" localSheetId="44">#REF!</definedName>
    <definedName name="Samp_EM_Per" localSheetId="37">#REF!</definedName>
    <definedName name="Samp_EM_Per" localSheetId="38">#REF!</definedName>
    <definedName name="Samp_EM_Per" localSheetId="39">#REF!</definedName>
    <definedName name="Samp_EM_Per" localSheetId="35">#REF!</definedName>
    <definedName name="Samp_EM_Per" localSheetId="19">#REF!</definedName>
    <definedName name="Samp_EM_Per" localSheetId="20">#REF!</definedName>
    <definedName name="Samp_EM_Per" localSheetId="22">#REF!</definedName>
    <definedName name="Samp_EM_Per" localSheetId="40">#REF!</definedName>
    <definedName name="Samp_EM_Per" localSheetId="36">#REF!</definedName>
    <definedName name="Samp_EM_Per" localSheetId="24">#REF!</definedName>
    <definedName name="Samp_EM_Per" localSheetId="27">#REF!</definedName>
    <definedName name="Samp_EM_Per" localSheetId="13">#REF!</definedName>
    <definedName name="Samp_EM_Per" localSheetId="25">#REF!</definedName>
    <definedName name="Samp_EM_Per" localSheetId="7">#REF!</definedName>
    <definedName name="Samp_EM_Per" localSheetId="8">#REF!</definedName>
    <definedName name="Samp_EM_Per" localSheetId="34">#REF!</definedName>
    <definedName name="Samp_EM_Per" localSheetId="33">#REF!</definedName>
    <definedName name="Samp_EM_Per">#REF!</definedName>
    <definedName name="Samp_EM_T" localSheetId="42">#REF!</definedName>
    <definedName name="Samp_EM_T" localSheetId="16">#REF!</definedName>
    <definedName name="Samp_EM_T" localSheetId="48">#REF!</definedName>
    <definedName name="Samp_EM_T" localSheetId="47">#REF!</definedName>
    <definedName name="Samp_EM_T" localSheetId="46">#REF!</definedName>
    <definedName name="Samp_EM_T" localSheetId="43">#REF!</definedName>
    <definedName name="Samp_EM_T" localSheetId="44">#REF!</definedName>
    <definedName name="Samp_EM_T" localSheetId="37">#REF!</definedName>
    <definedName name="Samp_EM_T" localSheetId="38">#REF!</definedName>
    <definedName name="Samp_EM_T" localSheetId="39">#REF!</definedName>
    <definedName name="Samp_EM_T" localSheetId="35">#REF!</definedName>
    <definedName name="Samp_EM_T" localSheetId="19">#REF!</definedName>
    <definedName name="Samp_EM_T" localSheetId="20">#REF!</definedName>
    <definedName name="Samp_EM_T" localSheetId="22">#REF!</definedName>
    <definedName name="Samp_EM_T" localSheetId="40">#REF!</definedName>
    <definedName name="Samp_EM_T" localSheetId="36">#REF!</definedName>
    <definedName name="Samp_EM_T" localSheetId="24">#REF!</definedName>
    <definedName name="Samp_EM_T" localSheetId="27">#REF!</definedName>
    <definedName name="Samp_EM_T" localSheetId="13">#REF!</definedName>
    <definedName name="Samp_EM_T" localSheetId="25">#REF!</definedName>
    <definedName name="Samp_EM_T" localSheetId="7">#REF!</definedName>
    <definedName name="Samp_EM_T" localSheetId="8">#REF!</definedName>
    <definedName name="Samp_EM_T" localSheetId="34">#REF!</definedName>
    <definedName name="Samp_EM_T" localSheetId="33">#REF!</definedName>
    <definedName name="Samp_EM_T">#REF!</definedName>
    <definedName name="Samp_Factor" localSheetId="42">#REF!</definedName>
    <definedName name="Samp_Factor" localSheetId="16">#REF!</definedName>
    <definedName name="Samp_Factor" localSheetId="48">#REF!</definedName>
    <definedName name="Samp_Factor" localSheetId="47">#REF!</definedName>
    <definedName name="Samp_Factor" localSheetId="46">#REF!</definedName>
    <definedName name="Samp_Factor" localSheetId="43">#REF!</definedName>
    <definedName name="Samp_Factor" localSheetId="44">#REF!</definedName>
    <definedName name="Samp_Factor" localSheetId="37">#REF!</definedName>
    <definedName name="Samp_Factor" localSheetId="38">#REF!</definedName>
    <definedName name="Samp_Factor" localSheetId="39">#REF!</definedName>
    <definedName name="Samp_Factor" localSheetId="35">#REF!</definedName>
    <definedName name="Samp_Factor" localSheetId="19">#REF!</definedName>
    <definedName name="Samp_Factor" localSheetId="20">#REF!</definedName>
    <definedName name="Samp_Factor" localSheetId="22">#REF!</definedName>
    <definedName name="Samp_Factor" localSheetId="40">#REF!</definedName>
    <definedName name="Samp_Factor" localSheetId="36">#REF!</definedName>
    <definedName name="Samp_Factor" localSheetId="24">#REF!</definedName>
    <definedName name="Samp_Factor" localSheetId="27">#REF!</definedName>
    <definedName name="Samp_Factor" localSheetId="13">#REF!</definedName>
    <definedName name="Samp_Factor" localSheetId="25">#REF!</definedName>
    <definedName name="Samp_Factor" localSheetId="7">#REF!</definedName>
    <definedName name="Samp_Factor" localSheetId="8">#REF!</definedName>
    <definedName name="Samp_Factor" localSheetId="34">#REF!</definedName>
    <definedName name="Samp_Factor" localSheetId="33">#REF!</definedName>
    <definedName name="Samp_Factor">#REF!</definedName>
    <definedName name="Samp_Min_SS" localSheetId="42">#REF!</definedName>
    <definedName name="Samp_Min_SS" localSheetId="16">#REF!</definedName>
    <definedName name="Samp_Min_SS" localSheetId="48">#REF!</definedName>
    <definedName name="Samp_Min_SS" localSheetId="47">#REF!</definedName>
    <definedName name="Samp_Min_SS" localSheetId="46">#REF!</definedName>
    <definedName name="Samp_Min_SS" localSheetId="43">#REF!</definedName>
    <definedName name="Samp_Min_SS" localSheetId="44">#REF!</definedName>
    <definedName name="Samp_Min_SS" localSheetId="37">#REF!</definedName>
    <definedName name="Samp_Min_SS" localSheetId="38">#REF!</definedName>
    <definedName name="Samp_Min_SS" localSheetId="39">#REF!</definedName>
    <definedName name="Samp_Min_SS" localSheetId="35">#REF!</definedName>
    <definedName name="Samp_Min_SS" localSheetId="19">#REF!</definedName>
    <definedName name="Samp_Min_SS" localSheetId="20">#REF!</definedName>
    <definedName name="Samp_Min_SS" localSheetId="22">#REF!</definedName>
    <definedName name="Samp_Min_SS" localSheetId="40">#REF!</definedName>
    <definedName name="Samp_Min_SS" localSheetId="36">#REF!</definedName>
    <definedName name="Samp_Min_SS" localSheetId="24">#REF!</definedName>
    <definedName name="Samp_Min_SS" localSheetId="27">#REF!</definedName>
    <definedName name="Samp_Min_SS" localSheetId="13">#REF!</definedName>
    <definedName name="Samp_Min_SS" localSheetId="25">#REF!</definedName>
    <definedName name="Samp_Min_SS" localSheetId="7">#REF!</definedName>
    <definedName name="Samp_Min_SS" localSheetId="8">#REF!</definedName>
    <definedName name="Samp_Min_SS" localSheetId="34">#REF!</definedName>
    <definedName name="Samp_Min_SS" localSheetId="33">#REF!</definedName>
    <definedName name="Samp_Min_SS">#REF!</definedName>
    <definedName name="Samp_MTM" localSheetId="42">#REF!</definedName>
    <definedName name="Samp_MTM" localSheetId="16">#REF!</definedName>
    <definedName name="Samp_MTM" localSheetId="48">#REF!</definedName>
    <definedName name="Samp_MTM" localSheetId="47">#REF!</definedName>
    <definedName name="Samp_MTM" localSheetId="46">#REF!</definedName>
    <definedName name="Samp_MTM" localSheetId="43">#REF!</definedName>
    <definedName name="Samp_MTM" localSheetId="44">#REF!</definedName>
    <definedName name="Samp_MTM" localSheetId="37">#REF!</definedName>
    <definedName name="Samp_MTM" localSheetId="38">#REF!</definedName>
    <definedName name="Samp_MTM" localSheetId="39">#REF!</definedName>
    <definedName name="Samp_MTM" localSheetId="35">#REF!</definedName>
    <definedName name="Samp_MTM" localSheetId="19">#REF!</definedName>
    <definedName name="Samp_MTM" localSheetId="20">#REF!</definedName>
    <definedName name="Samp_MTM" localSheetId="22">#REF!</definedName>
    <definedName name="Samp_MTM" localSheetId="40">#REF!</definedName>
    <definedName name="Samp_MTM" localSheetId="36">#REF!</definedName>
    <definedName name="Samp_MTM" localSheetId="24">#REF!</definedName>
    <definedName name="Samp_MTM" localSheetId="27">#REF!</definedName>
    <definedName name="Samp_MTM" localSheetId="13">#REF!</definedName>
    <definedName name="Samp_MTM" localSheetId="25">#REF!</definedName>
    <definedName name="Samp_MTM" localSheetId="7">#REF!</definedName>
    <definedName name="Samp_MTM" localSheetId="8">#REF!</definedName>
    <definedName name="Samp_MTM" localSheetId="34">#REF!</definedName>
    <definedName name="Samp_MTM" localSheetId="33">#REF!</definedName>
    <definedName name="Samp_MTM">#REF!</definedName>
    <definedName name="Samp_PM" localSheetId="42">#REF!</definedName>
    <definedName name="Samp_PM" localSheetId="16">#REF!</definedName>
    <definedName name="Samp_PM" localSheetId="48">#REF!</definedName>
    <definedName name="Samp_PM" localSheetId="47">#REF!</definedName>
    <definedName name="Samp_PM" localSheetId="46">#REF!</definedName>
    <definedName name="Samp_PM" localSheetId="43">#REF!</definedName>
    <definedName name="Samp_PM" localSheetId="44">#REF!</definedName>
    <definedName name="Samp_PM" localSheetId="37">#REF!</definedName>
    <definedName name="Samp_PM" localSheetId="38">#REF!</definedName>
    <definedName name="Samp_PM" localSheetId="39">#REF!</definedName>
    <definedName name="Samp_PM" localSheetId="35">#REF!</definedName>
    <definedName name="Samp_PM" localSheetId="19">#REF!</definedName>
    <definedName name="Samp_PM" localSheetId="20">#REF!</definedName>
    <definedName name="Samp_PM" localSheetId="22">#REF!</definedName>
    <definedName name="Samp_PM" localSheetId="40">#REF!</definedName>
    <definedName name="Samp_PM" localSheetId="36">#REF!</definedName>
    <definedName name="Samp_PM" localSheetId="24">#REF!</definedName>
    <definedName name="Samp_PM" localSheetId="27">#REF!</definedName>
    <definedName name="Samp_PM" localSheetId="13">#REF!</definedName>
    <definedName name="Samp_PM" localSheetId="25">#REF!</definedName>
    <definedName name="Samp_PM" localSheetId="7">#REF!</definedName>
    <definedName name="Samp_PM" localSheetId="8">#REF!</definedName>
    <definedName name="Samp_PM" localSheetId="34">#REF!</definedName>
    <definedName name="Samp_PM" localSheetId="33">#REF!</definedName>
    <definedName name="Samp_PM">#REF!</definedName>
    <definedName name="Samp_Pre" localSheetId="42">#REF!</definedName>
    <definedName name="Samp_Pre" localSheetId="16">#REF!</definedName>
    <definedName name="Samp_Pre" localSheetId="48">#REF!</definedName>
    <definedName name="Samp_Pre" localSheetId="47">#REF!</definedName>
    <definedName name="Samp_Pre" localSheetId="46">#REF!</definedName>
    <definedName name="Samp_Pre" localSheetId="43">#REF!</definedName>
    <definedName name="Samp_Pre" localSheetId="44">#REF!</definedName>
    <definedName name="Samp_Pre" localSheetId="37">#REF!</definedName>
    <definedName name="Samp_Pre" localSheetId="38">#REF!</definedName>
    <definedName name="Samp_Pre" localSheetId="39">#REF!</definedName>
    <definedName name="Samp_Pre" localSheetId="35">#REF!</definedName>
    <definedName name="Samp_Pre" localSheetId="19">#REF!</definedName>
    <definedName name="Samp_Pre" localSheetId="20">#REF!</definedName>
    <definedName name="Samp_Pre" localSheetId="22">#REF!</definedName>
    <definedName name="Samp_Pre" localSheetId="40">#REF!</definedName>
    <definedName name="Samp_Pre" localSheetId="36">#REF!</definedName>
    <definedName name="Samp_Pre" localSheetId="24">#REF!</definedName>
    <definedName name="Samp_Pre" localSheetId="27">#REF!</definedName>
    <definedName name="Samp_Pre" localSheetId="13">#REF!</definedName>
    <definedName name="Samp_Pre" localSheetId="25">#REF!</definedName>
    <definedName name="Samp_Pre" localSheetId="7">#REF!</definedName>
    <definedName name="Samp_Pre" localSheetId="8">#REF!</definedName>
    <definedName name="Samp_Pre" localSheetId="34">#REF!</definedName>
    <definedName name="Samp_Pre" localSheetId="33">#REF!</definedName>
    <definedName name="Samp_Pre">#REF!</definedName>
    <definedName name="Samp_Pre_T" localSheetId="42">#REF!</definedName>
    <definedName name="Samp_Pre_T" localSheetId="16">#REF!</definedName>
    <definedName name="Samp_Pre_T" localSheetId="48">#REF!</definedName>
    <definedName name="Samp_Pre_T" localSheetId="47">#REF!</definedName>
    <definedName name="Samp_Pre_T" localSheetId="46">#REF!</definedName>
    <definedName name="Samp_Pre_T" localSheetId="43">#REF!</definedName>
    <definedName name="Samp_Pre_T" localSheetId="44">#REF!</definedName>
    <definedName name="Samp_Pre_T" localSheetId="37">#REF!</definedName>
    <definedName name="Samp_Pre_T" localSheetId="38">#REF!</definedName>
    <definedName name="Samp_Pre_T" localSheetId="39">#REF!</definedName>
    <definedName name="Samp_Pre_T" localSheetId="35">#REF!</definedName>
    <definedName name="Samp_Pre_T" localSheetId="19">#REF!</definedName>
    <definedName name="Samp_Pre_T" localSheetId="20">#REF!</definedName>
    <definedName name="Samp_Pre_T" localSheetId="22">#REF!</definedName>
    <definedName name="Samp_Pre_T" localSheetId="40">#REF!</definedName>
    <definedName name="Samp_Pre_T" localSheetId="36">#REF!</definedName>
    <definedName name="Samp_Pre_T" localSheetId="24">#REF!</definedName>
    <definedName name="Samp_Pre_T" localSheetId="27">#REF!</definedName>
    <definedName name="Samp_Pre_T" localSheetId="13">#REF!</definedName>
    <definedName name="Samp_Pre_T" localSheetId="25">#REF!</definedName>
    <definedName name="Samp_Pre_T" localSheetId="7">#REF!</definedName>
    <definedName name="Samp_Pre_T" localSheetId="8">#REF!</definedName>
    <definedName name="Samp_Pre_T" localSheetId="34">#REF!</definedName>
    <definedName name="Samp_Pre_T" localSheetId="33">#REF!</definedName>
    <definedName name="Samp_Pre_T">#REF!</definedName>
    <definedName name="Samp_RTB" localSheetId="42">#REF!</definedName>
    <definedName name="Samp_RTB" localSheetId="16">#REF!</definedName>
    <definedName name="Samp_RTB" localSheetId="48">#REF!</definedName>
    <definedName name="Samp_RTB" localSheetId="47">#REF!</definedName>
    <definedName name="Samp_RTB" localSheetId="46">#REF!</definedName>
    <definedName name="Samp_RTB" localSheetId="43">#REF!</definedName>
    <definedName name="Samp_RTB" localSheetId="44">#REF!</definedName>
    <definedName name="Samp_RTB" localSheetId="37">#REF!</definedName>
    <definedName name="Samp_RTB" localSheetId="38">#REF!</definedName>
    <definedName name="Samp_RTB" localSheetId="39">#REF!</definedName>
    <definedName name="Samp_RTB" localSheetId="35">#REF!</definedName>
    <definedName name="Samp_RTB" localSheetId="19">#REF!</definedName>
    <definedName name="Samp_RTB" localSheetId="20">#REF!</definedName>
    <definedName name="Samp_RTB" localSheetId="22">#REF!</definedName>
    <definedName name="Samp_RTB" localSheetId="40">#REF!</definedName>
    <definedName name="Samp_RTB" localSheetId="36">#REF!</definedName>
    <definedName name="Samp_RTB" localSheetId="24">#REF!</definedName>
    <definedName name="Samp_RTB" localSheetId="27">#REF!</definedName>
    <definedName name="Samp_RTB" localSheetId="13">#REF!</definedName>
    <definedName name="Samp_RTB" localSheetId="25">#REF!</definedName>
    <definedName name="Samp_RTB" localSheetId="7">#REF!</definedName>
    <definedName name="Samp_RTB" localSheetId="8">#REF!</definedName>
    <definedName name="Samp_RTB" localSheetId="34">#REF!</definedName>
    <definedName name="Samp_RTB" localSheetId="33">#REF!</definedName>
    <definedName name="Samp_RTB">#REF!</definedName>
    <definedName name="Samp_RTB_Desc" localSheetId="42">#REF!</definedName>
    <definedName name="Samp_RTB_Desc" localSheetId="16">#REF!</definedName>
    <definedName name="Samp_RTB_Desc" localSheetId="48">#REF!</definedName>
    <definedName name="Samp_RTB_Desc" localSheetId="47">#REF!</definedName>
    <definedName name="Samp_RTB_Desc" localSheetId="46">#REF!</definedName>
    <definedName name="Samp_RTB_Desc" localSheetId="43">#REF!</definedName>
    <definedName name="Samp_RTB_Desc" localSheetId="44">#REF!</definedName>
    <definedName name="Samp_RTB_Desc" localSheetId="37">#REF!</definedName>
    <definedName name="Samp_RTB_Desc" localSheetId="38">#REF!</definedName>
    <definedName name="Samp_RTB_Desc" localSheetId="39">#REF!</definedName>
    <definedName name="Samp_RTB_Desc" localSheetId="35">#REF!</definedName>
    <definedName name="Samp_RTB_Desc" localSheetId="19">#REF!</definedName>
    <definedName name="Samp_RTB_Desc" localSheetId="20">#REF!</definedName>
    <definedName name="Samp_RTB_Desc" localSheetId="22">#REF!</definedName>
    <definedName name="Samp_RTB_Desc" localSheetId="40">#REF!</definedName>
    <definedName name="Samp_RTB_Desc" localSheetId="36">#REF!</definedName>
    <definedName name="Samp_RTB_Desc" localSheetId="24">#REF!</definedName>
    <definedName name="Samp_RTB_Desc" localSheetId="27">#REF!</definedName>
    <definedName name="Samp_RTB_Desc" localSheetId="13">#REF!</definedName>
    <definedName name="Samp_RTB_Desc" localSheetId="25">#REF!</definedName>
    <definedName name="Samp_RTB_Desc" localSheetId="7">#REF!</definedName>
    <definedName name="Samp_RTB_Desc" localSheetId="8">#REF!</definedName>
    <definedName name="Samp_RTB_Desc" localSheetId="34">#REF!</definedName>
    <definedName name="Samp_RTB_Desc" localSheetId="33">#REF!</definedName>
    <definedName name="Samp_RTB_Desc">#REF!</definedName>
    <definedName name="Samp_Sel" localSheetId="42">#REF!</definedName>
    <definedName name="Samp_Sel" localSheetId="16">#REF!</definedName>
    <definedName name="Samp_Sel" localSheetId="48">#REF!</definedName>
    <definedName name="Samp_Sel" localSheetId="47">#REF!</definedName>
    <definedName name="Samp_Sel" localSheetId="46">#REF!</definedName>
    <definedName name="Samp_Sel" localSheetId="43">#REF!</definedName>
    <definedName name="Samp_Sel" localSheetId="44">#REF!</definedName>
    <definedName name="Samp_Sel" localSheetId="37">#REF!</definedName>
    <definedName name="Samp_Sel" localSheetId="38">#REF!</definedName>
    <definedName name="Samp_Sel" localSheetId="39">#REF!</definedName>
    <definedName name="Samp_Sel" localSheetId="35">#REF!</definedName>
    <definedName name="Samp_Sel" localSheetId="19">#REF!</definedName>
    <definedName name="Samp_Sel" localSheetId="20">#REF!</definedName>
    <definedName name="Samp_Sel" localSheetId="22">#REF!</definedName>
    <definedName name="Samp_Sel" localSheetId="40">#REF!</definedName>
    <definedName name="Samp_Sel" localSheetId="36">#REF!</definedName>
    <definedName name="Samp_Sel" localSheetId="24">#REF!</definedName>
    <definedName name="Samp_Sel" localSheetId="27">#REF!</definedName>
    <definedName name="Samp_Sel" localSheetId="13">#REF!</definedName>
    <definedName name="Samp_Sel" localSheetId="25">#REF!</definedName>
    <definedName name="Samp_Sel" localSheetId="7">#REF!</definedName>
    <definedName name="Samp_Sel" localSheetId="8">#REF!</definedName>
    <definedName name="Samp_Sel" localSheetId="34">#REF!</definedName>
    <definedName name="Samp_Sel" localSheetId="33">#REF!</definedName>
    <definedName name="Samp_Sel">#REF!</definedName>
    <definedName name="Samp_Small_Adj" localSheetId="42">#REF!</definedName>
    <definedName name="Samp_Small_Adj" localSheetId="16">#REF!</definedName>
    <definedName name="Samp_Small_Adj" localSheetId="48">#REF!</definedName>
    <definedName name="Samp_Small_Adj" localSheetId="47">#REF!</definedName>
    <definedName name="Samp_Small_Adj" localSheetId="46">#REF!</definedName>
    <definedName name="Samp_Small_Adj" localSheetId="43">#REF!</definedName>
    <definedName name="Samp_Small_Adj" localSheetId="44">#REF!</definedName>
    <definedName name="Samp_Small_Adj" localSheetId="37">#REF!</definedName>
    <definedName name="Samp_Small_Adj" localSheetId="38">#REF!</definedName>
    <definedName name="Samp_Small_Adj" localSheetId="39">#REF!</definedName>
    <definedName name="Samp_Small_Adj" localSheetId="35">#REF!</definedName>
    <definedName name="Samp_Small_Adj" localSheetId="19">#REF!</definedName>
    <definedName name="Samp_Small_Adj" localSheetId="20">#REF!</definedName>
    <definedName name="Samp_Small_Adj" localSheetId="22">#REF!</definedName>
    <definedName name="Samp_Small_Adj" localSheetId="40">#REF!</definedName>
    <definedName name="Samp_Small_Adj" localSheetId="36">#REF!</definedName>
    <definedName name="Samp_Small_Adj" localSheetId="24">#REF!</definedName>
    <definedName name="Samp_Small_Adj" localSheetId="27">#REF!</definedName>
    <definedName name="Samp_Small_Adj" localSheetId="13">#REF!</definedName>
    <definedName name="Samp_Small_Adj" localSheetId="25">#REF!</definedName>
    <definedName name="Samp_Small_Adj" localSheetId="7">#REF!</definedName>
    <definedName name="Samp_Small_Adj" localSheetId="8">#REF!</definedName>
    <definedName name="Samp_Small_Adj" localSheetId="34">#REF!</definedName>
    <definedName name="Samp_Small_Adj" localSheetId="33">#REF!</definedName>
    <definedName name="Samp_Small_Adj">#REF!</definedName>
    <definedName name="Samp_SS" localSheetId="42">#REF!</definedName>
    <definedName name="Samp_SS" localSheetId="16">#REF!</definedName>
    <definedName name="Samp_SS" localSheetId="48">#REF!</definedName>
    <definedName name="Samp_SS" localSheetId="47">#REF!</definedName>
    <definedName name="Samp_SS" localSheetId="46">#REF!</definedName>
    <definedName name="Samp_SS" localSheetId="43">#REF!</definedName>
    <definedName name="Samp_SS" localSheetId="44">#REF!</definedName>
    <definedName name="Samp_SS" localSheetId="37">#REF!</definedName>
    <definedName name="Samp_SS" localSheetId="38">#REF!</definedName>
    <definedName name="Samp_SS" localSheetId="39">#REF!</definedName>
    <definedName name="Samp_SS" localSheetId="35">#REF!</definedName>
    <definedName name="Samp_SS" localSheetId="19">#REF!</definedName>
    <definedName name="Samp_SS" localSheetId="20">#REF!</definedName>
    <definedName name="Samp_SS" localSheetId="22">#REF!</definedName>
    <definedName name="Samp_SS" localSheetId="40">#REF!</definedName>
    <definedName name="Samp_SS" localSheetId="36">#REF!</definedName>
    <definedName name="Samp_SS" localSheetId="24">#REF!</definedName>
    <definedName name="Samp_SS" localSheetId="27">#REF!</definedName>
    <definedName name="Samp_SS" localSheetId="13">#REF!</definedName>
    <definedName name="Samp_SS" localSheetId="25">#REF!</definedName>
    <definedName name="Samp_SS" localSheetId="7">#REF!</definedName>
    <definedName name="Samp_SS" localSheetId="8">#REF!</definedName>
    <definedName name="Samp_SS" localSheetId="34">#REF!</definedName>
    <definedName name="Samp_SS" localSheetId="33">#REF!</definedName>
    <definedName name="Samp_SS">#REF!</definedName>
    <definedName name="Samp_TM_Diff" localSheetId="42">#REF!</definedName>
    <definedName name="Samp_TM_Diff" localSheetId="16">#REF!</definedName>
    <definedName name="Samp_TM_Diff" localSheetId="48">#REF!</definedName>
    <definedName name="Samp_TM_Diff" localSheetId="47">#REF!</definedName>
    <definedName name="Samp_TM_Diff" localSheetId="46">#REF!</definedName>
    <definedName name="Samp_TM_Diff" localSheetId="43">#REF!</definedName>
    <definedName name="Samp_TM_Diff" localSheetId="44">#REF!</definedName>
    <definedName name="Samp_TM_Diff" localSheetId="37">#REF!</definedName>
    <definedName name="Samp_TM_Diff" localSheetId="38">#REF!</definedName>
    <definedName name="Samp_TM_Diff" localSheetId="39">#REF!</definedName>
    <definedName name="Samp_TM_Diff" localSheetId="35">#REF!</definedName>
    <definedName name="Samp_TM_Diff" localSheetId="19">#REF!</definedName>
    <definedName name="Samp_TM_Diff" localSheetId="20">#REF!</definedName>
    <definedName name="Samp_TM_Diff" localSheetId="22">#REF!</definedName>
    <definedName name="Samp_TM_Diff" localSheetId="40">#REF!</definedName>
    <definedName name="Samp_TM_Diff" localSheetId="36">#REF!</definedName>
    <definedName name="Samp_TM_Diff" localSheetId="24">#REF!</definedName>
    <definedName name="Samp_TM_Diff" localSheetId="27">#REF!</definedName>
    <definedName name="Samp_TM_Diff" localSheetId="13">#REF!</definedName>
    <definedName name="Samp_TM_Diff" localSheetId="25">#REF!</definedName>
    <definedName name="Samp_TM_Diff" localSheetId="7">#REF!</definedName>
    <definedName name="Samp_TM_Diff" localSheetId="8">#REF!</definedName>
    <definedName name="Samp_TM_Diff" localSheetId="34">#REF!</definedName>
    <definedName name="Samp_TM_Diff" localSheetId="33">#REF!</definedName>
    <definedName name="Samp_TM_Diff">#REF!</definedName>
    <definedName name="Samp_TM_Exp_Diff" localSheetId="42">#REF!</definedName>
    <definedName name="Samp_TM_Exp_Diff" localSheetId="16">#REF!</definedName>
    <definedName name="Samp_TM_Exp_Diff" localSheetId="48">#REF!</definedName>
    <definedName name="Samp_TM_Exp_Diff" localSheetId="47">#REF!</definedName>
    <definedName name="Samp_TM_Exp_Diff" localSheetId="46">#REF!</definedName>
    <definedName name="Samp_TM_Exp_Diff" localSheetId="43">#REF!</definedName>
    <definedName name="Samp_TM_Exp_Diff" localSheetId="44">#REF!</definedName>
    <definedName name="Samp_TM_Exp_Diff" localSheetId="37">#REF!</definedName>
    <definedName name="Samp_TM_Exp_Diff" localSheetId="38">#REF!</definedName>
    <definedName name="Samp_TM_Exp_Diff" localSheetId="39">#REF!</definedName>
    <definedName name="Samp_TM_Exp_Diff" localSheetId="35">#REF!</definedName>
    <definedName name="Samp_TM_Exp_Diff" localSheetId="19">#REF!</definedName>
    <definedName name="Samp_TM_Exp_Diff" localSheetId="20">#REF!</definedName>
    <definedName name="Samp_TM_Exp_Diff" localSheetId="22">#REF!</definedName>
    <definedName name="Samp_TM_Exp_Diff" localSheetId="40">#REF!</definedName>
    <definedName name="Samp_TM_Exp_Diff" localSheetId="36">#REF!</definedName>
    <definedName name="Samp_TM_Exp_Diff" localSheetId="24">#REF!</definedName>
    <definedName name="Samp_TM_Exp_Diff" localSheetId="27">#REF!</definedName>
    <definedName name="Samp_TM_Exp_Diff" localSheetId="13">#REF!</definedName>
    <definedName name="Samp_TM_Exp_Diff" localSheetId="25">#REF!</definedName>
    <definedName name="Samp_TM_Exp_Diff" localSheetId="7">#REF!</definedName>
    <definedName name="Samp_TM_Exp_Diff" localSheetId="8">#REF!</definedName>
    <definedName name="Samp_TM_Exp_Diff" localSheetId="34">#REF!</definedName>
    <definedName name="Samp_TM_Exp_Diff" localSheetId="33">#REF!</definedName>
    <definedName name="Samp_TM_Exp_Diff">#REF!</definedName>
    <definedName name="Samp_TM_N" localSheetId="42">#REF!</definedName>
    <definedName name="Samp_TM_N" localSheetId="16">#REF!</definedName>
    <definedName name="Samp_TM_N" localSheetId="48">#REF!</definedName>
    <definedName name="Samp_TM_N" localSheetId="47">#REF!</definedName>
    <definedName name="Samp_TM_N" localSheetId="46">#REF!</definedName>
    <definedName name="Samp_TM_N" localSheetId="43">#REF!</definedName>
    <definedName name="Samp_TM_N" localSheetId="44">#REF!</definedName>
    <definedName name="Samp_TM_N" localSheetId="37">#REF!</definedName>
    <definedName name="Samp_TM_N" localSheetId="38">#REF!</definedName>
    <definedName name="Samp_TM_N" localSheetId="39">#REF!</definedName>
    <definedName name="Samp_TM_N" localSheetId="35">#REF!</definedName>
    <definedName name="Samp_TM_N" localSheetId="19">#REF!</definedName>
    <definedName name="Samp_TM_N" localSheetId="20">#REF!</definedName>
    <definedName name="Samp_TM_N" localSheetId="22">#REF!</definedName>
    <definedName name="Samp_TM_N" localSheetId="40">#REF!</definedName>
    <definedName name="Samp_TM_N" localSheetId="36">#REF!</definedName>
    <definedName name="Samp_TM_N" localSheetId="24">#REF!</definedName>
    <definedName name="Samp_TM_N" localSheetId="27">#REF!</definedName>
    <definedName name="Samp_TM_N" localSheetId="13">#REF!</definedName>
    <definedName name="Samp_TM_N" localSheetId="25">#REF!</definedName>
    <definedName name="Samp_TM_N" localSheetId="7">#REF!</definedName>
    <definedName name="Samp_TM_N" localSheetId="8">#REF!</definedName>
    <definedName name="Samp_TM_N" localSheetId="34">#REF!</definedName>
    <definedName name="Samp_TM_N" localSheetId="33">#REF!</definedName>
    <definedName name="Samp_TM_N">#REF!</definedName>
    <definedName name="Samp_TM_Y" localSheetId="42">#REF!</definedName>
    <definedName name="Samp_TM_Y" localSheetId="16">#REF!</definedName>
    <definedName name="Samp_TM_Y" localSheetId="48">#REF!</definedName>
    <definedName name="Samp_TM_Y" localSheetId="47">#REF!</definedName>
    <definedName name="Samp_TM_Y" localSheetId="46">#REF!</definedName>
    <definedName name="Samp_TM_Y" localSheetId="43">#REF!</definedName>
    <definedName name="Samp_TM_Y" localSheetId="44">#REF!</definedName>
    <definedName name="Samp_TM_Y" localSheetId="37">#REF!</definedName>
    <definedName name="Samp_TM_Y" localSheetId="38">#REF!</definedName>
    <definedName name="Samp_TM_Y" localSheetId="39">#REF!</definedName>
    <definedName name="Samp_TM_Y" localSheetId="35">#REF!</definedName>
    <definedName name="Samp_TM_Y" localSheetId="19">#REF!</definedName>
    <definedName name="Samp_TM_Y" localSheetId="20">#REF!</definedName>
    <definedName name="Samp_TM_Y" localSheetId="22">#REF!</definedName>
    <definedName name="Samp_TM_Y" localSheetId="40">#REF!</definedName>
    <definedName name="Samp_TM_Y" localSheetId="36">#REF!</definedName>
    <definedName name="Samp_TM_Y" localSheetId="24">#REF!</definedName>
    <definedName name="Samp_TM_Y" localSheetId="27">#REF!</definedName>
    <definedName name="Samp_TM_Y" localSheetId="13">#REF!</definedName>
    <definedName name="Samp_TM_Y" localSheetId="25">#REF!</definedName>
    <definedName name="Samp_TM_Y" localSheetId="7">#REF!</definedName>
    <definedName name="Samp_TM_Y" localSheetId="8">#REF!</definedName>
    <definedName name="Samp_TM_Y" localSheetId="34">#REF!</definedName>
    <definedName name="Samp_TM_Y" localSheetId="33">#REF!</definedName>
    <definedName name="Samp_TM_Y">#REF!</definedName>
    <definedName name="Sampr_Factor" localSheetId="42">#REF!</definedName>
    <definedName name="Sampr_Factor" localSheetId="16">#REF!</definedName>
    <definedName name="Sampr_Factor" localSheetId="48">#REF!</definedName>
    <definedName name="Sampr_Factor" localSheetId="47">#REF!</definedName>
    <definedName name="Sampr_Factor" localSheetId="46">#REF!</definedName>
    <definedName name="Sampr_Factor" localSheetId="43">#REF!</definedName>
    <definedName name="Sampr_Factor" localSheetId="44">#REF!</definedName>
    <definedName name="Sampr_Factor" localSheetId="37">#REF!</definedName>
    <definedName name="Sampr_Factor" localSheetId="38">#REF!</definedName>
    <definedName name="Sampr_Factor" localSheetId="39">#REF!</definedName>
    <definedName name="Sampr_Factor" localSheetId="35">#REF!</definedName>
    <definedName name="Sampr_Factor" localSheetId="19">#REF!</definedName>
    <definedName name="Sampr_Factor" localSheetId="20">#REF!</definedName>
    <definedName name="Sampr_Factor" localSheetId="22">#REF!</definedName>
    <definedName name="Sampr_Factor" localSheetId="40">#REF!</definedName>
    <definedName name="Sampr_Factor" localSheetId="36">#REF!</definedName>
    <definedName name="Sampr_Factor" localSheetId="24">#REF!</definedName>
    <definedName name="Sampr_Factor" localSheetId="27">#REF!</definedName>
    <definedName name="Sampr_Factor" localSheetId="13">#REF!</definedName>
    <definedName name="Sampr_Factor" localSheetId="25">#REF!</definedName>
    <definedName name="Sampr_Factor" localSheetId="7">#REF!</definedName>
    <definedName name="Sampr_Factor" localSheetId="8">#REF!</definedName>
    <definedName name="Sampr_Factor" localSheetId="34">#REF!</definedName>
    <definedName name="Sampr_Factor" localSheetId="33">#REF!</definedName>
    <definedName name="Sampr_Factor">#REF!</definedName>
    <definedName name="sas">'[109]A-C CODE &amp; NAME'!$B$1:$C$193</definedName>
    <definedName name="sasdfas">[171]Rates!$C$1:$E$181</definedName>
    <definedName name="SAVE" localSheetId="42">#REF!</definedName>
    <definedName name="SAVE" localSheetId="48">#REF!</definedName>
    <definedName name="SAVE" localSheetId="46">#REF!</definedName>
    <definedName name="SAVE" localSheetId="37">#REF!</definedName>
    <definedName name="SAVE" localSheetId="38">#REF!</definedName>
    <definedName name="SAVE" localSheetId="39">#REF!</definedName>
    <definedName name="SAVE" localSheetId="20">#REF!</definedName>
    <definedName name="SAVE" localSheetId="22">#REF!</definedName>
    <definedName name="SAVE" localSheetId="40">#REF!</definedName>
    <definedName name="SAVE" localSheetId="36">#REF!</definedName>
    <definedName name="SAVE" localSheetId="24">#REF!</definedName>
    <definedName name="SAVE">#REF!</definedName>
    <definedName name="SBP" localSheetId="42">'[172]Notes1-5'!#REF!</definedName>
    <definedName name="SBP" localSheetId="48">'[172]Notes1-5'!#REF!</definedName>
    <definedName name="SBP" localSheetId="47">'[172]Notes1-5'!#REF!</definedName>
    <definedName name="SBP" localSheetId="46">'[172]Notes1-5'!#REF!</definedName>
    <definedName name="SBP" localSheetId="43">'[172]Notes1-5'!#REF!</definedName>
    <definedName name="SBP" localSheetId="37">'[172]Notes1-5'!#REF!</definedName>
    <definedName name="SBP" localSheetId="38">'[172]Notes1-5'!#REF!</definedName>
    <definedName name="SBP" localSheetId="39">'[172]Notes1-5'!#REF!</definedName>
    <definedName name="SBP" localSheetId="22">'[172]Notes1-5'!#REF!</definedName>
    <definedName name="SBP" localSheetId="40">'[172]Notes1-5'!#REF!</definedName>
    <definedName name="SBP" localSheetId="36">'[172]Notes1-5'!#REF!</definedName>
    <definedName name="SBP">'[172]Notes1-5'!#REF!</definedName>
    <definedName name="SC" localSheetId="42">#REF!</definedName>
    <definedName name="SC" localSheetId="48">#REF!</definedName>
    <definedName name="SC" localSheetId="46">#REF!</definedName>
    <definedName name="SC" localSheetId="37">#REF!</definedName>
    <definedName name="SC" localSheetId="38">#REF!</definedName>
    <definedName name="SC" localSheetId="39">#REF!</definedName>
    <definedName name="SC" localSheetId="20">#REF!</definedName>
    <definedName name="SC" localSheetId="22">#REF!</definedName>
    <definedName name="SC" localSheetId="40">#REF!</definedName>
    <definedName name="SC" localSheetId="36">#REF!</definedName>
    <definedName name="SC" localSheetId="24">#REF!</definedName>
    <definedName name="SC">#REF!</definedName>
    <definedName name="Sched_Pay" localSheetId="42">#REF!</definedName>
    <definedName name="Sched_Pay" localSheetId="48">#REF!</definedName>
    <definedName name="Sched_Pay" localSheetId="46">#REF!</definedName>
    <definedName name="Sched_Pay" localSheetId="37">#REF!</definedName>
    <definedName name="Sched_Pay" localSheetId="38">#REF!</definedName>
    <definedName name="Sched_Pay" localSheetId="39">#REF!</definedName>
    <definedName name="Sched_Pay" localSheetId="20">#REF!</definedName>
    <definedName name="Sched_Pay" localSheetId="22">#REF!</definedName>
    <definedName name="Sched_Pay" localSheetId="40">#REF!</definedName>
    <definedName name="Sched_Pay" localSheetId="36">#REF!</definedName>
    <definedName name="Sched_Pay" localSheetId="24">#REF!</definedName>
    <definedName name="Sched_Pay">#REF!</definedName>
    <definedName name="Schedule">"Balance Sheet - Assets"</definedName>
    <definedName name="Scheduled_Extra_Payments" localSheetId="42">#REF!</definedName>
    <definedName name="Scheduled_Extra_Payments" localSheetId="48">#REF!</definedName>
    <definedName name="Scheduled_Extra_Payments" localSheetId="46">#REF!</definedName>
    <definedName name="Scheduled_Extra_Payments" localSheetId="37">#REF!</definedName>
    <definedName name="Scheduled_Extra_Payments" localSheetId="38">#REF!</definedName>
    <definedName name="Scheduled_Extra_Payments" localSheetId="39">#REF!</definedName>
    <definedName name="Scheduled_Extra_Payments" localSheetId="20">#REF!</definedName>
    <definedName name="Scheduled_Extra_Payments" localSheetId="22">#REF!</definedName>
    <definedName name="Scheduled_Extra_Payments" localSheetId="40">#REF!</definedName>
    <definedName name="Scheduled_Extra_Payments" localSheetId="36">#REF!</definedName>
    <definedName name="Scheduled_Extra_Payments" localSheetId="24">#REF!</definedName>
    <definedName name="Scheduled_Extra_Payments">#REF!</definedName>
    <definedName name="Scheduled_Interest_Rate" localSheetId="42">#REF!</definedName>
    <definedName name="Scheduled_Interest_Rate" localSheetId="48">#REF!</definedName>
    <definedName name="Scheduled_Interest_Rate" localSheetId="46">#REF!</definedName>
    <definedName name="Scheduled_Interest_Rate" localSheetId="37">#REF!</definedName>
    <definedName name="Scheduled_Interest_Rate" localSheetId="38">#REF!</definedName>
    <definedName name="Scheduled_Interest_Rate" localSheetId="39">#REF!</definedName>
    <definedName name="Scheduled_Interest_Rate" localSheetId="20">#REF!</definedName>
    <definedName name="Scheduled_Interest_Rate" localSheetId="22">#REF!</definedName>
    <definedName name="Scheduled_Interest_Rate" localSheetId="40">#REF!</definedName>
    <definedName name="Scheduled_Interest_Rate" localSheetId="36">#REF!</definedName>
    <definedName name="Scheduled_Interest_Rate" localSheetId="24">#REF!</definedName>
    <definedName name="Scheduled_Interest_Rate">#REF!</definedName>
    <definedName name="Scheduled_Monthly_Payment" localSheetId="42">#REF!</definedName>
    <definedName name="Scheduled_Monthly_Payment" localSheetId="48">#REF!</definedName>
    <definedName name="Scheduled_Monthly_Payment" localSheetId="46">#REF!</definedName>
    <definedName name="Scheduled_Monthly_Payment" localSheetId="37">#REF!</definedName>
    <definedName name="Scheduled_Monthly_Payment" localSheetId="38">#REF!</definedName>
    <definedName name="Scheduled_Monthly_Payment" localSheetId="39">#REF!</definedName>
    <definedName name="Scheduled_Monthly_Payment" localSheetId="20">#REF!</definedName>
    <definedName name="Scheduled_Monthly_Payment" localSheetId="22">#REF!</definedName>
    <definedName name="Scheduled_Monthly_Payment" localSheetId="40">#REF!</definedName>
    <definedName name="Scheduled_Monthly_Payment" localSheetId="36">#REF!</definedName>
    <definedName name="Scheduled_Monthly_Payment" localSheetId="24">#REF!</definedName>
    <definedName name="Scheduled_Monthly_Payment">#REF!</definedName>
    <definedName name="ScheduleID">"01"</definedName>
    <definedName name="sda" localSheetId="42" hidden="1">{"Sales 2",#N/A,FALSE,"SALES";"Transfer 2",#N/A,FALSE,"TRANSFERS";"A1460",#N/A,FALSE,"A1460"}</definedName>
    <definedName name="sda" localSheetId="43" hidden="1">{"Sales 2",#N/A,FALSE,"SALES";"Transfer 2",#N/A,FALSE,"TRANSFERS";"A1460",#N/A,FALSE,"A1460"}</definedName>
    <definedName name="sda" localSheetId="22" hidden="1">{"Sales 2",#N/A,FALSE,"SALES";"Transfer 2",#N/A,FALSE,"TRANSFERS";"A1460",#N/A,FALSE,"A1460"}</definedName>
    <definedName name="sda" localSheetId="40" hidden="1">{"Sales 2",#N/A,FALSE,"SALES";"Transfer 2",#N/A,FALSE,"TRANSFERS";"A1460",#N/A,FALSE,"A1460"}</definedName>
    <definedName name="sda" localSheetId="36" hidden="1">{"Sales 2",#N/A,FALSE,"SALES";"Transfer 2",#N/A,FALSE,"TRANSFERS";"A1460",#N/A,FALSE,"A1460"}</definedName>
    <definedName name="sda" hidden="1">{"Sales 2",#N/A,FALSE,"SALES";"Transfer 2",#N/A,FALSE,"TRANSFERS";"A1460",#N/A,FALSE,"A1460"}</definedName>
    <definedName name="sdaf">[173]Rates!$C$1:$E$159</definedName>
    <definedName name="sdafas" localSheetId="42">#REF!</definedName>
    <definedName name="sdafas" localSheetId="48">#REF!</definedName>
    <definedName name="sdafas" localSheetId="46">#REF!</definedName>
    <definedName name="sdafas" localSheetId="37">#REF!</definedName>
    <definedName name="sdafas" localSheetId="38">#REF!</definedName>
    <definedName name="sdafas" localSheetId="39">#REF!</definedName>
    <definedName name="sdafas" localSheetId="20">#REF!</definedName>
    <definedName name="sdafas" localSheetId="22">#REF!</definedName>
    <definedName name="sdafas" localSheetId="40">#REF!</definedName>
    <definedName name="sdafas" localSheetId="36">#REF!</definedName>
    <definedName name="sdafas" localSheetId="24">#REF!</definedName>
    <definedName name="sdafas">#REF!</definedName>
    <definedName name="sdagfasdfas" localSheetId="42">[120]Disb!#REF!</definedName>
    <definedName name="sdagfasdfas" localSheetId="48">[120]Disb!#REF!</definedName>
    <definedName name="sdagfasdfas" localSheetId="46">[120]Disb!#REF!</definedName>
    <definedName name="sdagfasdfas" localSheetId="37">[120]Disb!#REF!</definedName>
    <definedName name="sdagfasdfas" localSheetId="38">[120]Disb!#REF!</definedName>
    <definedName name="sdagfasdfas" localSheetId="39">[120]Disb!#REF!</definedName>
    <definedName name="sdagfasdfas" localSheetId="22">[120]Disb!#REF!</definedName>
    <definedName name="sdagfasdfas" localSheetId="40">[120]Disb!#REF!</definedName>
    <definedName name="sdagfasdfas" localSheetId="36">[120]Disb!#REF!</definedName>
    <definedName name="sdagfasdfas">[120]Disb!#REF!</definedName>
    <definedName name="sddd" localSheetId="42">[51]acct!#REF!</definedName>
    <definedName name="sddd" localSheetId="48">[51]acct!#REF!</definedName>
    <definedName name="sddd" localSheetId="47">[51]acct!#REF!</definedName>
    <definedName name="sddd" localSheetId="46">[51]acct!#REF!</definedName>
    <definedName name="sddd" localSheetId="43">[51]acct!#REF!</definedName>
    <definedName name="sddd" localSheetId="37">[51]acct!#REF!</definedName>
    <definedName name="sddd" localSheetId="38">[51]acct!#REF!</definedName>
    <definedName name="sddd" localSheetId="39">[51]acct!#REF!</definedName>
    <definedName name="sddd" localSheetId="22">[51]acct!#REF!</definedName>
    <definedName name="sddd" localSheetId="40">[51]acct!#REF!</definedName>
    <definedName name="sddd" localSheetId="36">[51]acct!#REF!</definedName>
    <definedName name="sddd">[51]acct!#REF!</definedName>
    <definedName name="sdfjh" localSheetId="42">[40]BSDOMOVS!#REF!</definedName>
    <definedName name="sdfjh" localSheetId="48">[40]BSDOMOVS!#REF!</definedName>
    <definedName name="sdfjh" localSheetId="46">[40]BSDOMOVS!#REF!</definedName>
    <definedName name="sdfjh" localSheetId="37">[40]BSDOMOVS!#REF!</definedName>
    <definedName name="sdfjh" localSheetId="38">[40]BSDOMOVS!#REF!</definedName>
    <definedName name="sdfjh" localSheetId="39">[40]BSDOMOVS!#REF!</definedName>
    <definedName name="sdfjh" localSheetId="22">[40]BSDOMOVS!#REF!</definedName>
    <definedName name="sdfjh" localSheetId="40">[40]BSDOMOVS!#REF!</definedName>
    <definedName name="sdfjh" localSheetId="36">[40]BSDOMOVS!#REF!</definedName>
    <definedName name="sdfjh">[40]BSDOMOVS!#REF!</definedName>
    <definedName name="SDG" localSheetId="42">#REF!</definedName>
    <definedName name="SDG" localSheetId="48">#REF!</definedName>
    <definedName name="SDG" localSheetId="46">#REF!</definedName>
    <definedName name="SDG" localSheetId="43">#REF!</definedName>
    <definedName name="SDG" localSheetId="37">#REF!</definedName>
    <definedName name="SDG" localSheetId="38">#REF!</definedName>
    <definedName name="SDG" localSheetId="39">#REF!</definedName>
    <definedName name="SDG" localSheetId="22">#REF!</definedName>
    <definedName name="SDG" localSheetId="40">#REF!</definedName>
    <definedName name="SDG" localSheetId="36">#REF!</definedName>
    <definedName name="SDG">#REF!</definedName>
    <definedName name="sdgdsgseh" localSheetId="42">#REF!</definedName>
    <definedName name="sdgdsgseh" localSheetId="48">#REF!</definedName>
    <definedName name="sdgdsgseh" localSheetId="46">#REF!</definedName>
    <definedName name="sdgdsgseh" localSheetId="37">#REF!</definedName>
    <definedName name="sdgdsgseh" localSheetId="38">#REF!</definedName>
    <definedName name="sdgdsgseh" localSheetId="39">#REF!</definedName>
    <definedName name="sdgdsgseh" localSheetId="20">#REF!</definedName>
    <definedName name="sdgdsgseh" localSheetId="22">#REF!</definedName>
    <definedName name="sdgdsgseh" localSheetId="40">#REF!</definedName>
    <definedName name="sdgdsgseh" localSheetId="36">#REF!</definedName>
    <definedName name="sdgdsgseh" localSheetId="24">#REF!</definedName>
    <definedName name="sdgdsgseh">#REF!</definedName>
    <definedName name="sdsa">[174]A!$AX$5:$AX$129</definedName>
    <definedName name="SEC_UNSEC">[88]Lookups!$C$21:$C$22</definedName>
    <definedName name="SEC_UNSECR">[41]Lookups!$C$21:$C$22</definedName>
    <definedName name="Section">1</definedName>
    <definedName name="SectionName">"This Period (YTD)"</definedName>
    <definedName name="sectionNames" localSheetId="42">#REF!</definedName>
    <definedName name="sectionNames" localSheetId="16">#REF!</definedName>
    <definedName name="sectionNames" localSheetId="48">#REF!</definedName>
    <definedName name="sectionNames" localSheetId="46">#REF!</definedName>
    <definedName name="sectionNames" localSheetId="43">#REF!</definedName>
    <definedName name="sectionNames" localSheetId="44">#REF!</definedName>
    <definedName name="sectionNames" localSheetId="37">#REF!</definedName>
    <definedName name="sectionNames" localSheetId="38">#REF!</definedName>
    <definedName name="sectionNames" localSheetId="39">#REF!</definedName>
    <definedName name="sectionNames" localSheetId="35">#REF!</definedName>
    <definedName name="sectionNames" localSheetId="19">#REF!</definedName>
    <definedName name="sectionNames" localSheetId="20">#REF!</definedName>
    <definedName name="sectionNames" localSheetId="22">#REF!</definedName>
    <definedName name="sectionNames" localSheetId="40">#REF!</definedName>
    <definedName name="sectionNames" localSheetId="36">#REF!</definedName>
    <definedName name="sectionNames" localSheetId="24">#REF!</definedName>
    <definedName name="sectionNames" localSheetId="27">#REF!</definedName>
    <definedName name="sectionNames" localSheetId="13">#REF!</definedName>
    <definedName name="sectionNames" localSheetId="25">#REF!</definedName>
    <definedName name="sectionNames" localSheetId="7">#REF!</definedName>
    <definedName name="sectionNames" localSheetId="8">#REF!</definedName>
    <definedName name="sectionNames" localSheetId="34">#REF!</definedName>
    <definedName name="sectionNames" localSheetId="33">#REF!</definedName>
    <definedName name="sectionNames">#REF!</definedName>
    <definedName name="sese" localSheetId="42">#REF!</definedName>
    <definedName name="sese" localSheetId="48">#REF!</definedName>
    <definedName name="sese" localSheetId="46">#REF!</definedName>
    <definedName name="sese" localSheetId="37">#REF!</definedName>
    <definedName name="sese" localSheetId="38">#REF!</definedName>
    <definedName name="sese" localSheetId="39">#REF!</definedName>
    <definedName name="sese" localSheetId="20">#REF!</definedName>
    <definedName name="sese" localSheetId="22">#REF!</definedName>
    <definedName name="sese" localSheetId="40">#REF!</definedName>
    <definedName name="sese" localSheetId="36">#REF!</definedName>
    <definedName name="sese" localSheetId="24">#REF!</definedName>
    <definedName name="sese">#REF!</definedName>
    <definedName name="SF" localSheetId="42">#REF!</definedName>
    <definedName name="SF" localSheetId="48">#REF!</definedName>
    <definedName name="SF" localSheetId="46">#REF!</definedName>
    <definedName name="SF" localSheetId="37">#REF!</definedName>
    <definedName name="SF" localSheetId="38">#REF!</definedName>
    <definedName name="SF" localSheetId="39">#REF!</definedName>
    <definedName name="SF" localSheetId="20">#REF!</definedName>
    <definedName name="SF" localSheetId="22">#REF!</definedName>
    <definedName name="SF" localSheetId="40">#REF!</definedName>
    <definedName name="SF" localSheetId="36">#REF!</definedName>
    <definedName name="SF" localSheetId="24">#REF!</definedName>
    <definedName name="SF">#REF!</definedName>
    <definedName name="sffff" localSheetId="42">[51]acct!#REF!</definedName>
    <definedName name="sffff" localSheetId="48">[51]acct!#REF!</definedName>
    <definedName name="sffff" localSheetId="47">[51]acct!#REF!</definedName>
    <definedName name="sffff" localSheetId="46">[51]acct!#REF!</definedName>
    <definedName name="sffff" localSheetId="43">[51]acct!#REF!</definedName>
    <definedName name="sffff" localSheetId="37">[51]acct!#REF!</definedName>
    <definedName name="sffff" localSheetId="38">[51]acct!#REF!</definedName>
    <definedName name="sffff" localSheetId="39">[51]acct!#REF!</definedName>
    <definedName name="sffff" localSheetId="22">[51]acct!#REF!</definedName>
    <definedName name="sffff" localSheetId="40">[51]acct!#REF!</definedName>
    <definedName name="sffff" localSheetId="36">[51]acct!#REF!</definedName>
    <definedName name="sffff">[51]acct!#REF!</definedName>
    <definedName name="sfgs" localSheetId="42" hidden="1">{#N/A,#N/A,FALSE,"dec98qtr";#N/A,#N/A,FALSE,"suppdecsep98";#N/A,#N/A,FALSE,"w-dec98"}</definedName>
    <definedName name="sfgs" localSheetId="43" hidden="1">{#N/A,#N/A,FALSE,"dec98qtr";#N/A,#N/A,FALSE,"suppdecsep98";#N/A,#N/A,FALSE,"w-dec98"}</definedName>
    <definedName name="sfgs" localSheetId="22" hidden="1">{#N/A,#N/A,FALSE,"dec98qtr";#N/A,#N/A,FALSE,"suppdecsep98";#N/A,#N/A,FALSE,"w-dec98"}</definedName>
    <definedName name="sfgs" localSheetId="40" hidden="1">{#N/A,#N/A,FALSE,"dec98qtr";#N/A,#N/A,FALSE,"suppdecsep98";#N/A,#N/A,FALSE,"w-dec98"}</definedName>
    <definedName name="sfgs" localSheetId="36" hidden="1">{#N/A,#N/A,FALSE,"dec98qtr";#N/A,#N/A,FALSE,"suppdecsep98";#N/A,#N/A,FALSE,"w-dec98"}</definedName>
    <definedName name="sfgs" hidden="1">{#N/A,#N/A,FALSE,"dec98qtr";#N/A,#N/A,FALSE,"suppdecsep98";#N/A,#N/A,FALSE,"w-dec98"}</definedName>
    <definedName name="SGDD" localSheetId="42">[82]acct!#REF!</definedName>
    <definedName name="SGDD" localSheetId="48">[82]acct!#REF!</definedName>
    <definedName name="SGDD" localSheetId="46">[82]acct!#REF!</definedName>
    <definedName name="SGDD" localSheetId="43">[82]acct!#REF!</definedName>
    <definedName name="SGDD" localSheetId="37">[82]acct!#REF!</definedName>
    <definedName name="SGDD" localSheetId="38">[82]acct!#REF!</definedName>
    <definedName name="SGDD" localSheetId="39">[82]acct!#REF!</definedName>
    <definedName name="SGDD" localSheetId="22">[82]acct!#REF!</definedName>
    <definedName name="SGDD" localSheetId="40">[82]acct!#REF!</definedName>
    <definedName name="SGDD" localSheetId="36">[82]acct!#REF!</definedName>
    <definedName name="SGDD">[82]acct!#REF!</definedName>
    <definedName name="sgdsgdg" localSheetId="42">[40]BSDOMOVS!#REF!</definedName>
    <definedName name="sgdsgdg" localSheetId="48">[40]BSDOMOVS!#REF!</definedName>
    <definedName name="sgdsgdg" localSheetId="46">[40]BSDOMOVS!#REF!</definedName>
    <definedName name="sgdsgdg" localSheetId="37">[40]BSDOMOVS!#REF!</definedName>
    <definedName name="sgdsgdg" localSheetId="38">[40]BSDOMOVS!#REF!</definedName>
    <definedName name="sgdsgdg" localSheetId="39">[40]BSDOMOVS!#REF!</definedName>
    <definedName name="sgdsgdg" localSheetId="22">[40]BSDOMOVS!#REF!</definedName>
    <definedName name="sgdsgdg" localSheetId="40">[40]BSDOMOVS!#REF!</definedName>
    <definedName name="sgdsgdg" localSheetId="36">[40]BSDOMOVS!#REF!</definedName>
    <definedName name="sgdsgdg">[40]BSDOMOVS!#REF!</definedName>
    <definedName name="sheet" localSheetId="42">'[68]Revenue-Fire-Marine-Motor'!#REF!</definedName>
    <definedName name="sheet" localSheetId="48">'[69]Revenue-Fire-Marine-Motor'!#REF!</definedName>
    <definedName name="sheet" localSheetId="47">'[69]Revenue-Fire-Marine-Motor'!#REF!</definedName>
    <definedName name="sheet" localSheetId="46">'[69]Revenue-Fire-Marine-Motor'!#REF!</definedName>
    <definedName name="sheet" localSheetId="43">'[69]Revenue-Fire-Marine-Motor'!#REF!</definedName>
    <definedName name="sheet" localSheetId="37">'[69]Revenue-Fire-Marine-Motor'!#REF!</definedName>
    <definedName name="sheet" localSheetId="38">'[69]Revenue-Fire-Marine-Motor'!#REF!</definedName>
    <definedName name="sheet" localSheetId="39">'[69]Revenue-Fire-Marine-Motor'!#REF!</definedName>
    <definedName name="sheet" localSheetId="22">'[68]Revenue-Fire-Marine-Motor'!#REF!</definedName>
    <definedName name="sheet" localSheetId="40">'[68]Revenue-Fire-Marine-Motor'!#REF!</definedName>
    <definedName name="sheet" localSheetId="36">'[68]Revenue-Fire-Marine-Motor'!#REF!</definedName>
    <definedName name="sheet">'[68]Revenue-Fire-Marine-Motor'!#REF!</definedName>
    <definedName name="sheet5" localSheetId="42" hidden="1">{#N/A,#N/A,FALSE,"Aging Summary";#N/A,#N/A,FALSE,"Ratio Analysis";#N/A,#N/A,FALSE,"Test 120 Day Accts";#N/A,#N/A,FALSE,"Tickmarks"}</definedName>
    <definedName name="sheet5" localSheetId="16" hidden="1">{#N/A,#N/A,FALSE,"Aging Summary";#N/A,#N/A,FALSE,"Ratio Analysis";#N/A,#N/A,FALSE,"Test 120 Day Accts";#N/A,#N/A,FALSE,"Tickmarks"}</definedName>
    <definedName name="sheet5" localSheetId="44" hidden="1">{#N/A,#N/A,FALSE,"Aging Summary";#N/A,#N/A,FALSE,"Ratio Analysis";#N/A,#N/A,FALSE,"Test 120 Day Accts";#N/A,#N/A,FALSE,"Tickmarks"}</definedName>
    <definedName name="sheet5" localSheetId="35" hidden="1">{#N/A,#N/A,FALSE,"Aging Summary";#N/A,#N/A,FALSE,"Ratio Analysis";#N/A,#N/A,FALSE,"Test 120 Day Accts";#N/A,#N/A,FALSE,"Tickmarks"}</definedName>
    <definedName name="sheet5" localSheetId="17" hidden="1">{#N/A,#N/A,FALSE,"Aging Summary";#N/A,#N/A,FALSE,"Ratio Analysis";#N/A,#N/A,FALSE,"Test 120 Day Accts";#N/A,#N/A,FALSE,"Tickmarks"}</definedName>
    <definedName name="sheet5" localSheetId="19" hidden="1">{#N/A,#N/A,FALSE,"Aging Summary";#N/A,#N/A,FALSE,"Ratio Analysis";#N/A,#N/A,FALSE,"Test 120 Day Accts";#N/A,#N/A,FALSE,"Tickmarks"}</definedName>
    <definedName name="sheet5" localSheetId="20" hidden="1">{#N/A,#N/A,FALSE,"Aging Summary";#N/A,#N/A,FALSE,"Ratio Analysis";#N/A,#N/A,FALSE,"Test 120 Day Accts";#N/A,#N/A,FALSE,"Tickmarks"}</definedName>
    <definedName name="sheet5" localSheetId="22" hidden="1">{#N/A,#N/A,FALSE,"Aging Summary";#N/A,#N/A,FALSE,"Ratio Analysis";#N/A,#N/A,FALSE,"Test 120 Day Accts";#N/A,#N/A,FALSE,"Tickmarks"}</definedName>
    <definedName name="sheet5" localSheetId="40" hidden="1">{#N/A,#N/A,FALSE,"Aging Summary";#N/A,#N/A,FALSE,"Ratio Analysis";#N/A,#N/A,FALSE,"Test 120 Day Accts";#N/A,#N/A,FALSE,"Tickmarks"}</definedName>
    <definedName name="sheet5" localSheetId="36" hidden="1">{#N/A,#N/A,FALSE,"Aging Summary";#N/A,#N/A,FALSE,"Ratio Analysis";#N/A,#N/A,FALSE,"Test 120 Day Accts";#N/A,#N/A,FALSE,"Tickmarks"}</definedName>
    <definedName name="sheet5" localSheetId="18" hidden="1">{#N/A,#N/A,FALSE,"Aging Summary";#N/A,#N/A,FALSE,"Ratio Analysis";#N/A,#N/A,FALSE,"Test 120 Day Accts";#N/A,#N/A,FALSE,"Tickmarks"}</definedName>
    <definedName name="sheet5" localSheetId="14" hidden="1">{#N/A,#N/A,FALSE,"Aging Summary";#N/A,#N/A,FALSE,"Ratio Analysis";#N/A,#N/A,FALSE,"Test 120 Day Accts";#N/A,#N/A,FALSE,"Tickmarks"}</definedName>
    <definedName name="sheet5" localSheetId="27" hidden="1">{#N/A,#N/A,FALSE,"Aging Summary";#N/A,#N/A,FALSE,"Ratio Analysis";#N/A,#N/A,FALSE,"Test 120 Day Accts";#N/A,#N/A,FALSE,"Tickmarks"}</definedName>
    <definedName name="sheet5" localSheetId="31" hidden="1">{#N/A,#N/A,FALSE,"Aging Summary";#N/A,#N/A,FALSE,"Ratio Analysis";#N/A,#N/A,FALSE,"Test 120 Day Accts";#N/A,#N/A,FALSE,"Tickmarks"}</definedName>
    <definedName name="sheet5" localSheetId="15" hidden="1">{#N/A,#N/A,FALSE,"Aging Summary";#N/A,#N/A,FALSE,"Ratio Analysis";#N/A,#N/A,FALSE,"Test 120 Day Accts";#N/A,#N/A,FALSE,"Tickmarks"}</definedName>
    <definedName name="sheet5" localSheetId="32" hidden="1">{#N/A,#N/A,FALSE,"Aging Summary";#N/A,#N/A,FALSE,"Ratio Analysis";#N/A,#N/A,FALSE,"Test 120 Day Accts";#N/A,#N/A,FALSE,"Tickmarks"}</definedName>
    <definedName name="sheet5" localSheetId="26" hidden="1">{#N/A,#N/A,FALSE,"Aging Summary";#N/A,#N/A,FALSE,"Ratio Analysis";#N/A,#N/A,FALSE,"Test 120 Day Accts";#N/A,#N/A,FALSE,"Tickmarks"}</definedName>
    <definedName name="sheet5" localSheetId="28" hidden="1">{#N/A,#N/A,FALSE,"Aging Summary";#N/A,#N/A,FALSE,"Ratio Analysis";#N/A,#N/A,FALSE,"Test 120 Day Accts";#N/A,#N/A,FALSE,"Tickmarks"}</definedName>
    <definedName name="sheet5" localSheetId="13" hidden="1">{#N/A,#N/A,FALSE,"Aging Summary";#N/A,#N/A,FALSE,"Ratio Analysis";#N/A,#N/A,FALSE,"Test 120 Day Accts";#N/A,#N/A,FALSE,"Tickmarks"}</definedName>
    <definedName name="sheet5" localSheetId="25" hidden="1">{#N/A,#N/A,FALSE,"Aging Summary";#N/A,#N/A,FALSE,"Ratio Analysis";#N/A,#N/A,FALSE,"Test 120 Day Accts";#N/A,#N/A,FALSE,"Tickmarks"}</definedName>
    <definedName name="sheet5" localSheetId="55" hidden="1">{#N/A,#N/A,FALSE,"Aging Summary";#N/A,#N/A,FALSE,"Ratio Analysis";#N/A,#N/A,FALSE,"Test 120 Day Accts";#N/A,#N/A,FALSE,"Tickmarks"}</definedName>
    <definedName name="sheet5" localSheetId="12" hidden="1">{#N/A,#N/A,FALSE,"Aging Summary";#N/A,#N/A,FALSE,"Ratio Analysis";#N/A,#N/A,FALSE,"Test 120 Day Accts";#N/A,#N/A,FALSE,"Tickmarks"}</definedName>
    <definedName name="sheet5" localSheetId="7" hidden="1">{#N/A,#N/A,FALSE,"Aging Summary";#N/A,#N/A,FALSE,"Ratio Analysis";#N/A,#N/A,FALSE,"Test 120 Day Accts";#N/A,#N/A,FALSE,"Tickmarks"}</definedName>
    <definedName name="sheet5" localSheetId="8" hidden="1">{#N/A,#N/A,FALSE,"Aging Summary";#N/A,#N/A,FALSE,"Ratio Analysis";#N/A,#N/A,FALSE,"Test 120 Day Accts";#N/A,#N/A,FALSE,"Tickmarks"}</definedName>
    <definedName name="sheet5" localSheetId="11" hidden="1">{#N/A,#N/A,FALSE,"Aging Summary";#N/A,#N/A,FALSE,"Ratio Analysis";#N/A,#N/A,FALSE,"Test 120 Day Accts";#N/A,#N/A,FALSE,"Tickmarks"}</definedName>
    <definedName name="sheet5" localSheetId="33" hidden="1">{#N/A,#N/A,FALSE,"Aging Summary";#N/A,#N/A,FALSE,"Ratio Analysis";#N/A,#N/A,FALSE,"Test 120 Day Accts";#N/A,#N/A,FALSE,"Tickmarks"}</definedName>
    <definedName name="sheet5" hidden="1">{#N/A,#N/A,FALSE,"Aging Summary";#N/A,#N/A,FALSE,"Ratio Analysis";#N/A,#N/A,FALSE,"Test 120 Day Accts";#N/A,#N/A,FALSE,"Tickmarks"}</definedName>
    <definedName name="shehzad" localSheetId="42">[175]Sheet2!#REF!</definedName>
    <definedName name="shehzad" localSheetId="48">[169]Sheet2!#REF!</definedName>
    <definedName name="shehzad" localSheetId="46">[175]Sheet2!#REF!</definedName>
    <definedName name="shehzad" localSheetId="43">[169]Sheet2!#REF!</definedName>
    <definedName name="shehzad" localSheetId="37">[169]Sheet2!#REF!</definedName>
    <definedName name="shehzad" localSheetId="38">[169]Sheet2!#REF!</definedName>
    <definedName name="shehzad" localSheetId="39">[169]Sheet2!#REF!</definedName>
    <definedName name="shehzad" localSheetId="22">[175]Sheet2!#REF!</definedName>
    <definedName name="shehzad" localSheetId="40">[175]Sheet2!#REF!</definedName>
    <definedName name="shehzad" localSheetId="36">[175]Sheet2!#REF!</definedName>
    <definedName name="shehzad">[175]Sheet2!#REF!</definedName>
    <definedName name="SHIP" localSheetId="42">#REF!</definedName>
    <definedName name="SHIP" localSheetId="48">#REF!</definedName>
    <definedName name="SHIP" localSheetId="46">#REF!</definedName>
    <definedName name="SHIP" localSheetId="43">#REF!</definedName>
    <definedName name="SHIP" localSheetId="37">#REF!</definedName>
    <definedName name="SHIP" localSheetId="38">#REF!</definedName>
    <definedName name="SHIP" localSheetId="39">#REF!</definedName>
    <definedName name="SHIP" localSheetId="22">#REF!</definedName>
    <definedName name="SHIP" localSheetId="40">#REF!</definedName>
    <definedName name="SHIP" localSheetId="36">#REF!</definedName>
    <definedName name="SHIP">#REF!</definedName>
    <definedName name="shortterm" localSheetId="42">#REF!</definedName>
    <definedName name="shortterm" localSheetId="48">#REF!</definedName>
    <definedName name="shortterm" localSheetId="46">#REF!</definedName>
    <definedName name="shortterm" localSheetId="43">#REF!</definedName>
    <definedName name="shortterm" localSheetId="37">#REF!</definedName>
    <definedName name="shortterm" localSheetId="38">#REF!</definedName>
    <definedName name="shortterm" localSheetId="39">#REF!</definedName>
    <definedName name="shortterm" localSheetId="20">#REF!</definedName>
    <definedName name="shortterm" localSheetId="22">#REF!</definedName>
    <definedName name="shortterm" localSheetId="40">#REF!</definedName>
    <definedName name="shortterm" localSheetId="36">#REF!</definedName>
    <definedName name="shortterm" localSheetId="24">#REF!</definedName>
    <definedName name="shortterm">#REF!</definedName>
    <definedName name="sl">[176]Sheet1!$A$1:$D$129</definedName>
    <definedName name="sma">[6]Sheet4!$A$421:$Q$523</definedName>
    <definedName name="SNS" localSheetId="42">[51]acct!#REF!</definedName>
    <definedName name="SNS" localSheetId="48">[51]acct!#REF!</definedName>
    <definedName name="SNS" localSheetId="47">[51]acct!#REF!</definedName>
    <definedName name="SNS" localSheetId="46">[51]acct!#REF!</definedName>
    <definedName name="SNS" localSheetId="43">[51]acct!#REF!</definedName>
    <definedName name="SNS" localSheetId="37">[51]acct!#REF!</definedName>
    <definedName name="SNS" localSheetId="38">[51]acct!#REF!</definedName>
    <definedName name="SNS" localSheetId="39">[51]acct!#REF!</definedName>
    <definedName name="SNS" localSheetId="22">[51]acct!#REF!</definedName>
    <definedName name="SNS" localSheetId="40">[51]acct!#REF!</definedName>
    <definedName name="SNS" localSheetId="36">[51]acct!#REF!</definedName>
    <definedName name="SNS">[51]acct!#REF!</definedName>
    <definedName name="so">'[143]Implied Rate'!$B$49:$BC$408</definedName>
    <definedName name="SOC" localSheetId="42">#REF!</definedName>
    <definedName name="SOC" localSheetId="48">#REF!</definedName>
    <definedName name="SOC" localSheetId="46">#REF!</definedName>
    <definedName name="SOC" localSheetId="37">#REF!</definedName>
    <definedName name="SOC" localSheetId="38">#REF!</definedName>
    <definedName name="SOC" localSheetId="39">#REF!</definedName>
    <definedName name="SOC" localSheetId="20">#REF!</definedName>
    <definedName name="SOC" localSheetId="22">#REF!</definedName>
    <definedName name="SOC" localSheetId="40">#REF!</definedName>
    <definedName name="SOC" localSheetId="36">#REF!</definedName>
    <definedName name="SOC" localSheetId="24">#REF!</definedName>
    <definedName name="SOC">#REF!</definedName>
    <definedName name="SOEILTOAC" localSheetId="42">#REF!</definedName>
    <definedName name="SOEILTOAC" localSheetId="48">#REF!</definedName>
    <definedName name="SOEILTOAC" localSheetId="46">#REF!</definedName>
    <definedName name="SOEILTOAC" localSheetId="43">#REF!</definedName>
    <definedName name="SOEILTOAC" localSheetId="37">#REF!</definedName>
    <definedName name="SOEILTOAC" localSheetId="38">#REF!</definedName>
    <definedName name="SOEILTOAC" localSheetId="39">#REF!</definedName>
    <definedName name="SOEILTOAC" localSheetId="22">#REF!</definedName>
    <definedName name="SOEILTOAC" localSheetId="40">#REF!</definedName>
    <definedName name="SOEILTOAC" localSheetId="36">#REF!</definedName>
    <definedName name="SOEILTOAC">#REF!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PLLOAC" localSheetId="42">#REF!</definedName>
    <definedName name="SOPLLOAC" localSheetId="48">#REF!</definedName>
    <definedName name="SOPLLOAC" localSheetId="46">#REF!</definedName>
    <definedName name="SOPLLOAC" localSheetId="43">#REF!</definedName>
    <definedName name="SOPLLOAC" localSheetId="37">#REF!</definedName>
    <definedName name="SOPLLOAC" localSheetId="38">#REF!</definedName>
    <definedName name="SOPLLOAC" localSheetId="39">#REF!</definedName>
    <definedName name="SOPLLOAC" localSheetId="22">#REF!</definedName>
    <definedName name="SOPLLOAC" localSheetId="40">#REF!</definedName>
    <definedName name="SOPLLOAC" localSheetId="36">#REF!</definedName>
    <definedName name="SOPLLOAC">#REF!</definedName>
    <definedName name="SOPYILTOAC" localSheetId="42">#REF!</definedName>
    <definedName name="SOPYILTOAC" localSheetId="48">#REF!</definedName>
    <definedName name="SOPYILTOAC" localSheetId="46">#REF!</definedName>
    <definedName name="SOPYILTOAC" localSheetId="43">#REF!</definedName>
    <definedName name="SOPYILTOAC" localSheetId="37">#REF!</definedName>
    <definedName name="SOPYILTOAC" localSheetId="38">#REF!</definedName>
    <definedName name="SOPYILTOAC" localSheetId="39">#REF!</definedName>
    <definedName name="SOPYILTOAC" localSheetId="22">#REF!</definedName>
    <definedName name="SOPYILTOAC" localSheetId="40">#REF!</definedName>
    <definedName name="SOPYILTOAC" localSheetId="36">#REF!</definedName>
    <definedName name="SOPYILTOAC">#REF!</definedName>
    <definedName name="SOTAX" localSheetId="42">#REF!</definedName>
    <definedName name="SOTAX" localSheetId="48">#REF!</definedName>
    <definedName name="SOTAX" localSheetId="46">#REF!</definedName>
    <definedName name="SOTAX" localSheetId="43">#REF!</definedName>
    <definedName name="SOTAX" localSheetId="37">#REF!</definedName>
    <definedName name="SOTAX" localSheetId="38">#REF!</definedName>
    <definedName name="SOTAX" localSheetId="39">#REF!</definedName>
    <definedName name="SOTAX" localSheetId="22">#REF!</definedName>
    <definedName name="SOTAX" localSheetId="40">#REF!</definedName>
    <definedName name="SOTAX" localSheetId="36">#REF!</definedName>
    <definedName name="SOTAX">#REF!</definedName>
    <definedName name="SOTOAC" localSheetId="42">#REF!</definedName>
    <definedName name="SOTOAC" localSheetId="48">#REF!</definedName>
    <definedName name="SOTOAC" localSheetId="46">#REF!</definedName>
    <definedName name="SOTOAC" localSheetId="43">#REF!</definedName>
    <definedName name="SOTOAC" localSheetId="37">#REF!</definedName>
    <definedName name="SOTOAC" localSheetId="38">#REF!</definedName>
    <definedName name="SOTOAC" localSheetId="39">#REF!</definedName>
    <definedName name="SOTOAC" localSheetId="22">#REF!</definedName>
    <definedName name="SOTOAC" localSheetId="40">#REF!</definedName>
    <definedName name="SOTOAC" localSheetId="36">#REF!</definedName>
    <definedName name="SOTOAC">#REF!</definedName>
    <definedName name="sprisk" localSheetId="42">#REF!</definedName>
    <definedName name="sprisk" localSheetId="48">#REF!</definedName>
    <definedName name="sprisk" localSheetId="46">#REF!</definedName>
    <definedName name="sprisk" localSheetId="37">#REF!</definedName>
    <definedName name="sprisk" localSheetId="38">#REF!</definedName>
    <definedName name="sprisk" localSheetId="39">#REF!</definedName>
    <definedName name="sprisk" localSheetId="20">#REF!</definedName>
    <definedName name="sprisk" localSheetId="22">#REF!</definedName>
    <definedName name="sprisk" localSheetId="40">#REF!</definedName>
    <definedName name="sprisk" localSheetId="36">#REF!</definedName>
    <definedName name="sprisk" localSheetId="24">#REF!</definedName>
    <definedName name="sprisk">#REF!</definedName>
    <definedName name="SR" localSheetId="42">#REF!</definedName>
    <definedName name="SR" localSheetId="48">#REF!</definedName>
    <definedName name="SR" localSheetId="46">#REF!</definedName>
    <definedName name="SR" localSheetId="43">#REF!</definedName>
    <definedName name="SR" localSheetId="37">#REF!</definedName>
    <definedName name="SR" localSheetId="38">#REF!</definedName>
    <definedName name="SR" localSheetId="39">#REF!</definedName>
    <definedName name="SR" localSheetId="20">#REF!</definedName>
    <definedName name="SR" localSheetId="22">#REF!</definedName>
    <definedName name="SR" localSheetId="40">#REF!</definedName>
    <definedName name="SR" localSheetId="36">#REF!</definedName>
    <definedName name="SR" localSheetId="24">#REF!</definedName>
    <definedName name="SR">#REF!</definedName>
    <definedName name="ss" localSheetId="42">[118]Lead!#REF!</definedName>
    <definedName name="ss" localSheetId="48">[118]Lead!#REF!</definedName>
    <definedName name="ss" localSheetId="47">[118]Lead!#REF!</definedName>
    <definedName name="ss" localSheetId="46">[118]Lead!#REF!</definedName>
    <definedName name="ss" localSheetId="43">[118]Lead!#REF!</definedName>
    <definedName name="ss" localSheetId="37">[118]Lead!#REF!</definedName>
    <definedName name="ss" localSheetId="38">[118]Lead!#REF!</definedName>
    <definedName name="ss" localSheetId="39">[118]Lead!#REF!</definedName>
    <definedName name="ss" localSheetId="22">[118]Lead!#REF!</definedName>
    <definedName name="ss" localSheetId="40">[118]Lead!#REF!</definedName>
    <definedName name="ss" localSheetId="36">[118]Lead!#REF!</definedName>
    <definedName name="ss">[118]Lead!#REF!</definedName>
    <definedName name="sshsi">'[177]T-BILL'!#REF!</definedName>
    <definedName name="ssss" localSheetId="42">'[178]LOCAL STUDENTS'!#REF!</definedName>
    <definedName name="ssss" localSheetId="48">'[178]LOCAL STUDENTS'!#REF!</definedName>
    <definedName name="ssss" localSheetId="46">'[178]LOCAL STUDENTS'!#REF!</definedName>
    <definedName name="ssss" localSheetId="43">'[178]LOCAL STUDENTS'!#REF!</definedName>
    <definedName name="ssss" localSheetId="37">'[178]LOCAL STUDENTS'!#REF!</definedName>
    <definedName name="ssss" localSheetId="38">'[178]LOCAL STUDENTS'!#REF!</definedName>
    <definedName name="ssss" localSheetId="39">'[178]LOCAL STUDENTS'!#REF!</definedName>
    <definedName name="ssss" localSheetId="22">'[178]LOCAL STUDENTS'!#REF!</definedName>
    <definedName name="ssss" localSheetId="40">'[178]LOCAL STUDENTS'!#REF!</definedName>
    <definedName name="ssss" localSheetId="36">'[178]LOCAL STUDENTS'!#REF!</definedName>
    <definedName name="ssss">'[178]LOCAL STUDENTS'!#REF!</definedName>
    <definedName name="START" localSheetId="42">#REF!</definedName>
    <definedName name="START" localSheetId="48">#REF!</definedName>
    <definedName name="START" localSheetId="46">#REF!</definedName>
    <definedName name="START" localSheetId="37">#REF!</definedName>
    <definedName name="START" localSheetId="38">#REF!</definedName>
    <definedName name="START" localSheetId="39">#REF!</definedName>
    <definedName name="START" localSheetId="20">#REF!</definedName>
    <definedName name="START" localSheetId="22">#REF!</definedName>
    <definedName name="START" localSheetId="40">#REF!</definedName>
    <definedName name="START" localSheetId="36">#REF!</definedName>
    <definedName name="START" localSheetId="24">#REF!</definedName>
    <definedName name="START">#REF!</definedName>
    <definedName name="STATEMENT_OF_FUNDS_POSITION">[39]FundsNW!$A$3+[39]FundsNW!$A$2:$S$76</definedName>
    <definedName name="STATUS_DES">[88]Lookups!$C$25:$C$26</definedName>
    <definedName name="STIMV" localSheetId="42">'[147]F-B-21'!#REF!</definedName>
    <definedName name="STIMV" localSheetId="48">'[147]F-B-21'!#REF!</definedName>
    <definedName name="STIMV" localSheetId="46">'[147]F-B-21'!#REF!</definedName>
    <definedName name="STIMV" localSheetId="43">'[147]F-B-21'!#REF!</definedName>
    <definedName name="STIMV" localSheetId="37">'[147]F-B-21'!#REF!</definedName>
    <definedName name="STIMV" localSheetId="38">'[147]F-B-21'!#REF!</definedName>
    <definedName name="STIMV" localSheetId="39">'[147]F-B-21'!#REF!</definedName>
    <definedName name="STIMV" localSheetId="22">'[147]F-B-21'!#REF!</definedName>
    <definedName name="STIMV" localSheetId="40">'[147]F-B-21'!#REF!</definedName>
    <definedName name="STIMV" localSheetId="36">'[147]F-B-21'!#REF!</definedName>
    <definedName name="STIMV">'[147]F-B-21'!#REF!</definedName>
    <definedName name="Strat_1_Def" localSheetId="42">#REF!</definedName>
    <definedName name="Strat_1_Def" localSheetId="16">#REF!</definedName>
    <definedName name="Strat_1_Def" localSheetId="48">#REF!</definedName>
    <definedName name="Strat_1_Def" localSheetId="47">#REF!</definedName>
    <definedName name="Strat_1_Def" localSheetId="46">#REF!</definedName>
    <definedName name="Strat_1_Def" localSheetId="43">#REF!</definedName>
    <definedName name="Strat_1_Def" localSheetId="44">#REF!</definedName>
    <definedName name="Strat_1_Def" localSheetId="37">#REF!</definedName>
    <definedName name="Strat_1_Def" localSheetId="38">#REF!</definedName>
    <definedName name="Strat_1_Def" localSheetId="39">#REF!</definedName>
    <definedName name="Strat_1_Def" localSheetId="35">#REF!</definedName>
    <definedName name="Strat_1_Def" localSheetId="19">#REF!</definedName>
    <definedName name="Strat_1_Def" localSheetId="20">#REF!</definedName>
    <definedName name="Strat_1_Def" localSheetId="22">#REF!</definedName>
    <definedName name="Strat_1_Def" localSheetId="40">#REF!</definedName>
    <definedName name="Strat_1_Def" localSheetId="36">#REF!</definedName>
    <definedName name="Strat_1_Def" localSheetId="24">#REF!</definedName>
    <definedName name="Strat_1_Def" localSheetId="27">#REF!</definedName>
    <definedName name="Strat_1_Def" localSheetId="13">#REF!</definedName>
    <definedName name="Strat_1_Def" localSheetId="25">#REF!</definedName>
    <definedName name="Strat_1_Def" localSheetId="7">#REF!</definedName>
    <definedName name="Strat_1_Def" localSheetId="8">#REF!</definedName>
    <definedName name="Strat_1_Def" localSheetId="34">#REF!</definedName>
    <definedName name="Strat_1_Def" localSheetId="33">#REF!</definedName>
    <definedName name="Strat_1_Def">#REF!</definedName>
    <definedName name="Strat_1_It" localSheetId="42">#REF!</definedName>
    <definedName name="Strat_1_It" localSheetId="16">#REF!</definedName>
    <definedName name="Strat_1_It" localSheetId="48">#REF!</definedName>
    <definedName name="Strat_1_It" localSheetId="47">#REF!</definedName>
    <definedName name="Strat_1_It" localSheetId="46">#REF!</definedName>
    <definedName name="Strat_1_It" localSheetId="43">#REF!</definedName>
    <definedName name="Strat_1_It" localSheetId="44">#REF!</definedName>
    <definedName name="Strat_1_It" localSheetId="37">#REF!</definedName>
    <definedName name="Strat_1_It" localSheetId="38">#REF!</definedName>
    <definedName name="Strat_1_It" localSheetId="39">#REF!</definedName>
    <definedName name="Strat_1_It" localSheetId="35">#REF!</definedName>
    <definedName name="Strat_1_It" localSheetId="19">#REF!</definedName>
    <definedName name="Strat_1_It" localSheetId="20">#REF!</definedName>
    <definedName name="Strat_1_It" localSheetId="22">#REF!</definedName>
    <definedName name="Strat_1_It" localSheetId="40">#REF!</definedName>
    <definedName name="Strat_1_It" localSheetId="36">#REF!</definedName>
    <definedName name="Strat_1_It" localSheetId="24">#REF!</definedName>
    <definedName name="Strat_1_It" localSheetId="27">#REF!</definedName>
    <definedName name="Strat_1_It" localSheetId="13">#REF!</definedName>
    <definedName name="Strat_1_It" localSheetId="25">#REF!</definedName>
    <definedName name="Strat_1_It" localSheetId="7">#REF!</definedName>
    <definedName name="Strat_1_It" localSheetId="8">#REF!</definedName>
    <definedName name="Strat_1_It" localSheetId="34">#REF!</definedName>
    <definedName name="Strat_1_It" localSheetId="33">#REF!</definedName>
    <definedName name="Strat_1_It">#REF!</definedName>
    <definedName name="Strat_1_T" localSheetId="42">#REF!</definedName>
    <definedName name="Strat_1_T" localSheetId="16">#REF!</definedName>
    <definedName name="Strat_1_T" localSheetId="48">#REF!</definedName>
    <definedName name="Strat_1_T" localSheetId="47">#REF!</definedName>
    <definedName name="Strat_1_T" localSheetId="46">#REF!</definedName>
    <definedName name="Strat_1_T" localSheetId="43">#REF!</definedName>
    <definedName name="Strat_1_T" localSheetId="44">#REF!</definedName>
    <definedName name="Strat_1_T" localSheetId="37">#REF!</definedName>
    <definedName name="Strat_1_T" localSheetId="38">#REF!</definedName>
    <definedName name="Strat_1_T" localSheetId="39">#REF!</definedName>
    <definedName name="Strat_1_T" localSheetId="35">#REF!</definedName>
    <definedName name="Strat_1_T" localSheetId="19">#REF!</definedName>
    <definedName name="Strat_1_T" localSheetId="20">#REF!</definedName>
    <definedName name="Strat_1_T" localSheetId="22">#REF!</definedName>
    <definedName name="Strat_1_T" localSheetId="40">#REF!</definedName>
    <definedName name="Strat_1_T" localSheetId="36">#REF!</definedName>
    <definedName name="Strat_1_T" localSheetId="24">#REF!</definedName>
    <definedName name="Strat_1_T" localSheetId="27">#REF!</definedName>
    <definedName name="Strat_1_T" localSheetId="13">#REF!</definedName>
    <definedName name="Strat_1_T" localSheetId="25">#REF!</definedName>
    <definedName name="Strat_1_T" localSheetId="7">#REF!</definedName>
    <definedName name="Strat_1_T" localSheetId="8">#REF!</definedName>
    <definedName name="Strat_1_T" localSheetId="34">#REF!</definedName>
    <definedName name="Strat_1_T" localSheetId="33">#REF!</definedName>
    <definedName name="Strat_1_T">#REF!</definedName>
    <definedName name="Strat_2_Def" localSheetId="42">#REF!</definedName>
    <definedName name="Strat_2_Def" localSheetId="16">#REF!</definedName>
    <definedName name="Strat_2_Def" localSheetId="48">#REF!</definedName>
    <definedName name="Strat_2_Def" localSheetId="47">#REF!</definedName>
    <definedName name="Strat_2_Def" localSheetId="46">#REF!</definedName>
    <definedName name="Strat_2_Def" localSheetId="43">#REF!</definedName>
    <definedName name="Strat_2_Def" localSheetId="44">#REF!</definedName>
    <definedName name="Strat_2_Def" localSheetId="37">#REF!</definedName>
    <definedName name="Strat_2_Def" localSheetId="38">#REF!</definedName>
    <definedName name="Strat_2_Def" localSheetId="39">#REF!</definedName>
    <definedName name="Strat_2_Def" localSheetId="35">#REF!</definedName>
    <definedName name="Strat_2_Def" localSheetId="19">#REF!</definedName>
    <definedName name="Strat_2_Def" localSheetId="20">#REF!</definedName>
    <definedName name="Strat_2_Def" localSheetId="22">#REF!</definedName>
    <definedName name="Strat_2_Def" localSheetId="40">#REF!</definedName>
    <definedName name="Strat_2_Def" localSheetId="36">#REF!</definedName>
    <definedName name="Strat_2_Def" localSheetId="24">#REF!</definedName>
    <definedName name="Strat_2_Def" localSheetId="27">#REF!</definedName>
    <definedName name="Strat_2_Def" localSheetId="13">#REF!</definedName>
    <definedName name="Strat_2_Def" localSheetId="25">#REF!</definedName>
    <definedName name="Strat_2_Def" localSheetId="7">#REF!</definedName>
    <definedName name="Strat_2_Def" localSheetId="8">#REF!</definedName>
    <definedName name="Strat_2_Def" localSheetId="34">#REF!</definedName>
    <definedName name="Strat_2_Def" localSheetId="33">#REF!</definedName>
    <definedName name="Strat_2_Def">#REF!</definedName>
    <definedName name="Strat_2_It" localSheetId="42">#REF!</definedName>
    <definedName name="Strat_2_It" localSheetId="16">#REF!</definedName>
    <definedName name="Strat_2_It" localSheetId="48">#REF!</definedName>
    <definedName name="Strat_2_It" localSheetId="47">#REF!</definedName>
    <definedName name="Strat_2_It" localSheetId="46">#REF!</definedName>
    <definedName name="Strat_2_It" localSheetId="43">#REF!</definedName>
    <definedName name="Strat_2_It" localSheetId="44">#REF!</definedName>
    <definedName name="Strat_2_It" localSheetId="37">#REF!</definedName>
    <definedName name="Strat_2_It" localSheetId="38">#REF!</definedName>
    <definedName name="Strat_2_It" localSheetId="39">#REF!</definedName>
    <definedName name="Strat_2_It" localSheetId="35">#REF!</definedName>
    <definedName name="Strat_2_It" localSheetId="19">#REF!</definedName>
    <definedName name="Strat_2_It" localSheetId="20">#REF!</definedName>
    <definedName name="Strat_2_It" localSheetId="22">#REF!</definedName>
    <definedName name="Strat_2_It" localSheetId="40">#REF!</definedName>
    <definedName name="Strat_2_It" localSheetId="36">#REF!</definedName>
    <definedName name="Strat_2_It" localSheetId="24">#REF!</definedName>
    <definedName name="Strat_2_It" localSheetId="27">#REF!</definedName>
    <definedName name="Strat_2_It" localSheetId="13">#REF!</definedName>
    <definedName name="Strat_2_It" localSheetId="25">#REF!</definedName>
    <definedName name="Strat_2_It" localSheetId="7">#REF!</definedName>
    <definedName name="Strat_2_It" localSheetId="8">#REF!</definedName>
    <definedName name="Strat_2_It" localSheetId="34">#REF!</definedName>
    <definedName name="Strat_2_It" localSheetId="33">#REF!</definedName>
    <definedName name="Strat_2_It">#REF!</definedName>
    <definedName name="Strat_2_T" localSheetId="42">#REF!</definedName>
    <definedName name="Strat_2_T" localSheetId="16">#REF!</definedName>
    <definedName name="Strat_2_T" localSheetId="48">#REF!</definedName>
    <definedName name="Strat_2_T" localSheetId="47">#REF!</definedName>
    <definedName name="Strat_2_T" localSheetId="46">#REF!</definedName>
    <definedName name="Strat_2_T" localSheetId="43">#REF!</definedName>
    <definedName name="Strat_2_T" localSheetId="44">#REF!</definedName>
    <definedName name="Strat_2_T" localSheetId="37">#REF!</definedName>
    <definedName name="Strat_2_T" localSheetId="38">#REF!</definedName>
    <definedName name="Strat_2_T" localSheetId="39">#REF!</definedName>
    <definedName name="Strat_2_T" localSheetId="35">#REF!</definedName>
    <definedName name="Strat_2_T" localSheetId="19">#REF!</definedName>
    <definedName name="Strat_2_T" localSheetId="20">#REF!</definedName>
    <definedName name="Strat_2_T" localSheetId="22">#REF!</definedName>
    <definedName name="Strat_2_T" localSheetId="40">#REF!</definedName>
    <definedName name="Strat_2_T" localSheetId="36">#REF!</definedName>
    <definedName name="Strat_2_T" localSheetId="24">#REF!</definedName>
    <definedName name="Strat_2_T" localSheetId="27">#REF!</definedName>
    <definedName name="Strat_2_T" localSheetId="13">#REF!</definedName>
    <definedName name="Strat_2_T" localSheetId="25">#REF!</definedName>
    <definedName name="Strat_2_T" localSheetId="7">#REF!</definedName>
    <definedName name="Strat_2_T" localSheetId="8">#REF!</definedName>
    <definedName name="Strat_2_T" localSheetId="34">#REF!</definedName>
    <definedName name="Strat_2_T" localSheetId="33">#REF!</definedName>
    <definedName name="Strat_2_T">#REF!</definedName>
    <definedName name="Strat_Dec" localSheetId="42">#REF!</definedName>
    <definedName name="Strat_Dec" localSheetId="16">#REF!</definedName>
    <definedName name="Strat_Dec" localSheetId="48">#REF!</definedName>
    <definedName name="Strat_Dec" localSheetId="47">#REF!</definedName>
    <definedName name="Strat_Dec" localSheetId="46">#REF!</definedName>
    <definedName name="Strat_Dec" localSheetId="43">#REF!</definedName>
    <definedName name="Strat_Dec" localSheetId="44">#REF!</definedName>
    <definedName name="Strat_Dec" localSheetId="37">#REF!</definedName>
    <definedName name="Strat_Dec" localSheetId="38">#REF!</definedName>
    <definedName name="Strat_Dec" localSheetId="39">#REF!</definedName>
    <definedName name="Strat_Dec" localSheetId="35">#REF!</definedName>
    <definedName name="Strat_Dec" localSheetId="19">#REF!</definedName>
    <definedName name="Strat_Dec" localSheetId="20">#REF!</definedName>
    <definedName name="Strat_Dec" localSheetId="22">#REF!</definedName>
    <definedName name="Strat_Dec" localSheetId="40">#REF!</definedName>
    <definedName name="Strat_Dec" localSheetId="36">#REF!</definedName>
    <definedName name="Strat_Dec" localSheetId="24">#REF!</definedName>
    <definedName name="Strat_Dec" localSheetId="27">#REF!</definedName>
    <definedName name="Strat_Dec" localSheetId="13">#REF!</definedName>
    <definedName name="Strat_Dec" localSheetId="25">#REF!</definedName>
    <definedName name="Strat_Dec" localSheetId="7">#REF!</definedName>
    <definedName name="Strat_Dec" localSheetId="8">#REF!</definedName>
    <definedName name="Strat_Dec" localSheetId="34">#REF!</definedName>
    <definedName name="Strat_Dec" localSheetId="33">#REF!</definedName>
    <definedName name="Strat_Dec">#REF!</definedName>
    <definedName name="Strat_Def" localSheetId="42">#REF!</definedName>
    <definedName name="Strat_Def" localSheetId="16">#REF!</definedName>
    <definedName name="Strat_Def" localSheetId="48">#REF!</definedName>
    <definedName name="Strat_Def" localSheetId="47">#REF!</definedName>
    <definedName name="Strat_Def" localSheetId="46">#REF!</definedName>
    <definedName name="Strat_Def" localSheetId="43">#REF!</definedName>
    <definedName name="Strat_Def" localSheetId="44">#REF!</definedName>
    <definedName name="Strat_Def" localSheetId="37">#REF!</definedName>
    <definedName name="Strat_Def" localSheetId="38">#REF!</definedName>
    <definedName name="Strat_Def" localSheetId="39">#REF!</definedName>
    <definedName name="Strat_Def" localSheetId="35">#REF!</definedName>
    <definedName name="Strat_Def" localSheetId="19">#REF!</definedName>
    <definedName name="Strat_Def" localSheetId="20">#REF!</definedName>
    <definedName name="Strat_Def" localSheetId="22">#REF!</definedName>
    <definedName name="Strat_Def" localSheetId="40">#REF!</definedName>
    <definedName name="Strat_Def" localSheetId="36">#REF!</definedName>
    <definedName name="Strat_Def" localSheetId="24">#REF!</definedName>
    <definedName name="Strat_Def" localSheetId="27">#REF!</definedName>
    <definedName name="Strat_Def" localSheetId="13">#REF!</definedName>
    <definedName name="Strat_Def" localSheetId="25">#REF!</definedName>
    <definedName name="Strat_Def" localSheetId="7">#REF!</definedName>
    <definedName name="Strat_Def" localSheetId="8">#REF!</definedName>
    <definedName name="Strat_Def" localSheetId="34">#REF!</definedName>
    <definedName name="Strat_Def" localSheetId="33">#REF!</definedName>
    <definedName name="Strat_Def">#REF!</definedName>
    <definedName name="Strat_T_It" localSheetId="42">#REF!</definedName>
    <definedName name="Strat_T_It" localSheetId="16">#REF!</definedName>
    <definedName name="Strat_T_It" localSheetId="48">#REF!</definedName>
    <definedName name="Strat_T_It" localSheetId="47">#REF!</definedName>
    <definedName name="Strat_T_It" localSheetId="46">#REF!</definedName>
    <definedName name="Strat_T_It" localSheetId="43">#REF!</definedName>
    <definedName name="Strat_T_It" localSheetId="44">#REF!</definedName>
    <definedName name="Strat_T_It" localSheetId="37">#REF!</definedName>
    <definedName name="Strat_T_It" localSheetId="38">#REF!</definedName>
    <definedName name="Strat_T_It" localSheetId="39">#REF!</definedName>
    <definedName name="Strat_T_It" localSheetId="35">#REF!</definedName>
    <definedName name="Strat_T_It" localSheetId="19">#REF!</definedName>
    <definedName name="Strat_T_It" localSheetId="20">#REF!</definedName>
    <definedName name="Strat_T_It" localSheetId="22">#REF!</definedName>
    <definedName name="Strat_T_It" localSheetId="40">#REF!</definedName>
    <definedName name="Strat_T_It" localSheetId="36">#REF!</definedName>
    <definedName name="Strat_T_It" localSheetId="24">#REF!</definedName>
    <definedName name="Strat_T_It" localSheetId="27">#REF!</definedName>
    <definedName name="Strat_T_It" localSheetId="13">#REF!</definedName>
    <definedName name="Strat_T_It" localSheetId="25">#REF!</definedName>
    <definedName name="Strat_T_It" localSheetId="7">#REF!</definedName>
    <definedName name="Strat_T_It" localSheetId="8">#REF!</definedName>
    <definedName name="Strat_T_It" localSheetId="34">#REF!</definedName>
    <definedName name="Strat_T_It" localSheetId="33">#REF!</definedName>
    <definedName name="Strat_T_It">#REF!</definedName>
    <definedName name="Strat_T_T" localSheetId="42">#REF!</definedName>
    <definedName name="Strat_T_T" localSheetId="16">#REF!</definedName>
    <definedName name="Strat_T_T" localSheetId="48">#REF!</definedName>
    <definedName name="Strat_T_T" localSheetId="47">#REF!</definedName>
    <definedName name="Strat_T_T" localSheetId="46">#REF!</definedName>
    <definedName name="Strat_T_T" localSheetId="43">#REF!</definedName>
    <definedName name="Strat_T_T" localSheetId="44">#REF!</definedName>
    <definedName name="Strat_T_T" localSheetId="37">#REF!</definedName>
    <definedName name="Strat_T_T" localSheetId="38">#REF!</definedName>
    <definedName name="Strat_T_T" localSheetId="39">#REF!</definedName>
    <definedName name="Strat_T_T" localSheetId="35">#REF!</definedName>
    <definedName name="Strat_T_T" localSheetId="19">#REF!</definedName>
    <definedName name="Strat_T_T" localSheetId="20">#REF!</definedName>
    <definedName name="Strat_T_T" localSheetId="22">#REF!</definedName>
    <definedName name="Strat_T_T" localSheetId="40">#REF!</definedName>
    <definedName name="Strat_T_T" localSheetId="36">#REF!</definedName>
    <definedName name="Strat_T_T" localSheetId="24">#REF!</definedName>
    <definedName name="Strat_T_T" localSheetId="27">#REF!</definedName>
    <definedName name="Strat_T_T" localSheetId="13">#REF!</definedName>
    <definedName name="Strat_T_T" localSheetId="25">#REF!</definedName>
    <definedName name="Strat_T_T" localSheetId="7">#REF!</definedName>
    <definedName name="Strat_T_T" localSheetId="8">#REF!</definedName>
    <definedName name="Strat_T_T" localSheetId="34">#REF!</definedName>
    <definedName name="Strat_T_T" localSheetId="33">#REF!</definedName>
    <definedName name="Strat_T_T">#REF!</definedName>
    <definedName name="STT" localSheetId="42" hidden="1">#REF!</definedName>
    <definedName name="STT" localSheetId="48" hidden="1">#REF!</definedName>
    <definedName name="STT" localSheetId="46" hidden="1">#REF!</definedName>
    <definedName name="STT" localSheetId="43" hidden="1">#REF!</definedName>
    <definedName name="STT" localSheetId="37" hidden="1">#REF!</definedName>
    <definedName name="STT" localSheetId="38" hidden="1">#REF!</definedName>
    <definedName name="STT" localSheetId="39" hidden="1">#REF!</definedName>
    <definedName name="STT" localSheetId="20" hidden="1">#REF!</definedName>
    <definedName name="STT" localSheetId="22" hidden="1">#REF!</definedName>
    <definedName name="STT" localSheetId="40" hidden="1">#REF!</definedName>
    <definedName name="STT" localSheetId="36" hidden="1">#REF!</definedName>
    <definedName name="STT" localSheetId="24" hidden="1">#REF!</definedName>
    <definedName name="STT" hidden="1">#REF!</definedName>
    <definedName name="sukuks" hidden="1">{"'CALL MONEY'!$K$53"}</definedName>
    <definedName name="sum" localSheetId="42">#REF!</definedName>
    <definedName name="sum" localSheetId="48">#REF!</definedName>
    <definedName name="sum" localSheetId="47">#REF!</definedName>
    <definedName name="sum" localSheetId="46">#REF!</definedName>
    <definedName name="sum" localSheetId="43">#REF!</definedName>
    <definedName name="sum" localSheetId="37">#REF!</definedName>
    <definedName name="sum" localSheetId="38">#REF!</definedName>
    <definedName name="sum" localSheetId="39">#REF!</definedName>
    <definedName name="sum" localSheetId="20">#REF!</definedName>
    <definedName name="sum" localSheetId="22">#REF!</definedName>
    <definedName name="sum" localSheetId="40">#REF!</definedName>
    <definedName name="sum" localSheetId="36">#REF!</definedName>
    <definedName name="sum" localSheetId="24">#REF!</definedName>
    <definedName name="sum">#REF!</definedName>
    <definedName name="Sumcapgainafv" localSheetId="42">[82]acct!#REF!</definedName>
    <definedName name="Sumcapgainafv" localSheetId="46">[82]acct!#REF!</definedName>
    <definedName name="Sumcapgainafv" localSheetId="40">[82]acct!#REF!</definedName>
    <definedName name="Sumcapgainafv">[82]acct!#REF!</definedName>
    <definedName name="Summary" localSheetId="48">[95]Augbkp98!$BH$5:$BM$26</definedName>
    <definedName name="Summary" localSheetId="43">[95]Augbkp98!$BH$5:$BM$26</definedName>
    <definedName name="Summary" localSheetId="37">[95]Augbkp98!$BH$5:$BM$26</definedName>
    <definedName name="Summary" localSheetId="38">[95]Augbkp98!$BH$5:$BM$26</definedName>
    <definedName name="Summary" localSheetId="39">[95]Augbkp98!$BH$5:$BM$26</definedName>
    <definedName name="Summary" localSheetId="40">[95]Augbkp98!$BH$5:$BM$26</definedName>
    <definedName name="Summary">[95]Augbkp98!$BH$5:$BM$26</definedName>
    <definedName name="Summary_ApprovedUnapproved">'[53]CARs'' 99 Summary Info. (B&amp;A)'!$B$1:$M$52</definedName>
    <definedName name="SUMMARYALL">'[179]CURRENT BALANCE'!$A$1:$Q$65536</definedName>
    <definedName name="SUPERVISORY_HAIRCUTS" localSheetId="42">#REF!</definedName>
    <definedName name="SUPERVISORY_HAIRCUTS" localSheetId="48">#REF!</definedName>
    <definedName name="SUPERVISORY_HAIRCUTS" localSheetId="46">#REF!</definedName>
    <definedName name="SUPERVISORY_HAIRCUTS" localSheetId="37">#REF!</definedName>
    <definedName name="SUPERVISORY_HAIRCUTS" localSheetId="38">#REF!</definedName>
    <definedName name="SUPERVISORY_HAIRCUTS" localSheetId="39">#REF!</definedName>
    <definedName name="SUPERVISORY_HAIRCUTS" localSheetId="20">#REF!</definedName>
    <definedName name="SUPERVISORY_HAIRCUTS" localSheetId="22">#REF!</definedName>
    <definedName name="SUPERVISORY_HAIRCUTS" localSheetId="40">#REF!</definedName>
    <definedName name="SUPERVISORY_HAIRCUTS" localSheetId="36">#REF!</definedName>
    <definedName name="SUPERVISORY_HAIRCUTS" localSheetId="24">#REF!</definedName>
    <definedName name="SUPERVISORY_HAIRCUTS">#REF!</definedName>
    <definedName name="sxcz" localSheetId="42">#REF!</definedName>
    <definedName name="sxcz" localSheetId="48">#REF!</definedName>
    <definedName name="sxcz" localSheetId="46">#REF!</definedName>
    <definedName name="sxcz" localSheetId="43">#REF!</definedName>
    <definedName name="sxcz" localSheetId="37">#REF!</definedName>
    <definedName name="sxcz" localSheetId="38">#REF!</definedName>
    <definedName name="sxcz" localSheetId="39">#REF!</definedName>
    <definedName name="sxcz" localSheetId="22">#REF!</definedName>
    <definedName name="sxcz" localSheetId="40">#REF!</definedName>
    <definedName name="sxcz" localSheetId="36">#REF!</definedName>
    <definedName name="sxcz">#REF!</definedName>
    <definedName name="T_BILLOWN" localSheetId="42">#REF!</definedName>
    <definedName name="T_BILLOWN" localSheetId="16">#REF!</definedName>
    <definedName name="T_BILLOWN" localSheetId="48">#REF!</definedName>
    <definedName name="T_BILLOWN" localSheetId="47">#REF!</definedName>
    <definedName name="T_BILLOWN" localSheetId="46">#REF!</definedName>
    <definedName name="T_BILLOWN" localSheetId="43">#REF!</definedName>
    <definedName name="T_BILLOWN" localSheetId="44">#REF!</definedName>
    <definedName name="T_BILLOWN" localSheetId="37">#REF!</definedName>
    <definedName name="T_BILLOWN" localSheetId="38">#REF!</definedName>
    <definedName name="T_BILLOWN" localSheetId="39">#REF!</definedName>
    <definedName name="T_BILLOWN" localSheetId="35">#REF!</definedName>
    <definedName name="T_BILLOWN" localSheetId="19">#REF!</definedName>
    <definedName name="T_BILLOWN" localSheetId="20">#REF!</definedName>
    <definedName name="T_BILLOWN" localSheetId="22">#REF!</definedName>
    <definedName name="T_BILLOWN" localSheetId="40">#REF!</definedName>
    <definedName name="T_BILLOWN" localSheetId="36">#REF!</definedName>
    <definedName name="T_BILLOWN" localSheetId="24">#REF!</definedName>
    <definedName name="T_BILLOWN" localSheetId="27">#REF!</definedName>
    <definedName name="T_BILLOWN" localSheetId="13">#REF!</definedName>
    <definedName name="T_BILLOWN" localSheetId="25">#REF!</definedName>
    <definedName name="T_BILLOWN" localSheetId="7">#REF!</definedName>
    <definedName name="T_BILLOWN" localSheetId="8">#REF!</definedName>
    <definedName name="T_BILLOWN" localSheetId="34">#REF!</definedName>
    <definedName name="T_BILLOWN" localSheetId="33">#REF!</definedName>
    <definedName name="T_BILLOWN">#REF!</definedName>
    <definedName name="T_BILLREPO" localSheetId="42">#REF!</definedName>
    <definedName name="T_BILLREPO" localSheetId="16">#REF!</definedName>
    <definedName name="T_BILLREPO" localSheetId="48">#REF!</definedName>
    <definedName name="T_BILLREPO" localSheetId="47">#REF!</definedName>
    <definedName name="T_BILLREPO" localSheetId="46">#REF!</definedName>
    <definedName name="T_BILLREPO" localSheetId="43">#REF!</definedName>
    <definedName name="T_BILLREPO" localSheetId="44">#REF!</definedName>
    <definedName name="T_BILLREPO" localSheetId="37">#REF!</definedName>
    <definedName name="T_BILLREPO" localSheetId="38">#REF!</definedName>
    <definedName name="T_BILLREPO" localSheetId="39">#REF!</definedName>
    <definedName name="T_BILLREPO" localSheetId="35">#REF!</definedName>
    <definedName name="T_BILLREPO" localSheetId="19">#REF!</definedName>
    <definedName name="T_BILLREPO" localSheetId="20">#REF!</definedName>
    <definedName name="T_BILLREPO" localSheetId="22">#REF!</definedName>
    <definedName name="T_BILLREPO" localSheetId="40">#REF!</definedName>
    <definedName name="T_BILLREPO" localSheetId="36">#REF!</definedName>
    <definedName name="T_BILLREPO" localSheetId="24">#REF!</definedName>
    <definedName name="T_BILLREPO" localSheetId="27">#REF!</definedName>
    <definedName name="T_BILLREPO" localSheetId="13">#REF!</definedName>
    <definedName name="T_BILLREPO" localSheetId="25">#REF!</definedName>
    <definedName name="T_BILLREPO" localSheetId="7">#REF!</definedName>
    <definedName name="T_BILLREPO" localSheetId="8">#REF!</definedName>
    <definedName name="T_BILLREPO" localSheetId="34">#REF!</definedName>
    <definedName name="T_BILLREPO" localSheetId="33">#REF!</definedName>
    <definedName name="T_BILLREPO">#REF!</definedName>
    <definedName name="t0" localSheetId="42">[86]budget!#REF!</definedName>
    <definedName name="t0" localSheetId="48">[86]budget!#REF!</definedName>
    <definedName name="t0" localSheetId="46">[86]budget!#REF!</definedName>
    <definedName name="t0" localSheetId="37">[86]budget!#REF!</definedName>
    <definedName name="t0" localSheetId="38">[86]budget!#REF!</definedName>
    <definedName name="t0" localSheetId="39">[86]budget!#REF!</definedName>
    <definedName name="t0" localSheetId="22">[86]budget!#REF!</definedName>
    <definedName name="t0" localSheetId="40">[86]budget!#REF!</definedName>
    <definedName name="t0" localSheetId="36">[86]budget!#REF!</definedName>
    <definedName name="t0">[86]budget!#REF!</definedName>
    <definedName name="TA" localSheetId="42">#REF!</definedName>
    <definedName name="TA" localSheetId="48">#REF!</definedName>
    <definedName name="TA" localSheetId="46">#REF!</definedName>
    <definedName name="TA" localSheetId="43">#REF!</definedName>
    <definedName name="TA" localSheetId="37">#REF!</definedName>
    <definedName name="TA" localSheetId="38">#REF!</definedName>
    <definedName name="TA" localSheetId="39">#REF!</definedName>
    <definedName name="TA" localSheetId="22">#REF!</definedName>
    <definedName name="TA" localSheetId="40">#REF!</definedName>
    <definedName name="TA" localSheetId="36">#REF!</definedName>
    <definedName name="TA">#REF!</definedName>
    <definedName name="TableName">"Dummy"</definedName>
    <definedName name="taha" hidden="1">'[180]BS-OVS'!$I$126:$I$284</definedName>
    <definedName name="talha" localSheetId="42" hidden="1">{"'CALL MONEY'!$K$53"}</definedName>
    <definedName name="talha" localSheetId="43" hidden="1">{"'CALL MONEY'!$K$53"}</definedName>
    <definedName name="talha" localSheetId="22" hidden="1">{"'CALL MONEY'!$K$53"}</definedName>
    <definedName name="talha" localSheetId="40" hidden="1">{"'CALL MONEY'!$K$53"}</definedName>
    <definedName name="talha" localSheetId="36" hidden="1">{"'CALL MONEY'!$K$53"}</definedName>
    <definedName name="talha" hidden="1">{"'CALL MONEY'!$K$53"}</definedName>
    <definedName name="tam" localSheetId="42" hidden="1">#REF!</definedName>
    <definedName name="tam" localSheetId="48" hidden="1">#REF!</definedName>
    <definedName name="tam" localSheetId="46" hidden="1">#REF!</definedName>
    <definedName name="tam" localSheetId="43" hidden="1">#REF!</definedName>
    <definedName name="tam" localSheetId="37" hidden="1">#REF!</definedName>
    <definedName name="tam" localSheetId="38" hidden="1">#REF!</definedName>
    <definedName name="tam" localSheetId="39" hidden="1">#REF!</definedName>
    <definedName name="tam" localSheetId="22" hidden="1">#REF!</definedName>
    <definedName name="tam" localSheetId="40" hidden="1">#REF!</definedName>
    <definedName name="tam" localSheetId="36" hidden="1">#REF!</definedName>
    <definedName name="tam" hidden="1">#REF!</definedName>
    <definedName name="TAWANA" localSheetId="42">#REF!</definedName>
    <definedName name="TAWANA" localSheetId="48">#REF!</definedName>
    <definedName name="TAWANA" localSheetId="46">#REF!</definedName>
    <definedName name="TAWANA" localSheetId="43">#REF!</definedName>
    <definedName name="TAWANA" localSheetId="37">#REF!</definedName>
    <definedName name="TAWANA" localSheetId="38">#REF!</definedName>
    <definedName name="TAWANA" localSheetId="39">#REF!</definedName>
    <definedName name="TAWANA" localSheetId="22">#REF!</definedName>
    <definedName name="TAWANA" localSheetId="40">#REF!</definedName>
    <definedName name="TAWANA" localSheetId="36">#REF!</definedName>
    <definedName name="TAWANA">#REF!</definedName>
    <definedName name="tAX" localSheetId="42">[51]acct!#REF!</definedName>
    <definedName name="tAX" localSheetId="48">[51]acct!#REF!</definedName>
    <definedName name="tAX" localSheetId="47">[51]acct!#REF!</definedName>
    <definedName name="tAX" localSheetId="46">[51]acct!#REF!</definedName>
    <definedName name="tAX" localSheetId="43">[51]acct!#REF!</definedName>
    <definedName name="tAX" localSheetId="37">[51]acct!#REF!</definedName>
    <definedName name="tAX" localSheetId="38">[51]acct!#REF!</definedName>
    <definedName name="tAX" localSheetId="39">[51]acct!#REF!</definedName>
    <definedName name="tAX" localSheetId="22">[51]acct!#REF!</definedName>
    <definedName name="tAX" localSheetId="40">[51]acct!#REF!</definedName>
    <definedName name="tAX" localSheetId="36">[51]acct!#REF!</definedName>
    <definedName name="tAX">[51]acct!#REF!</definedName>
    <definedName name="TAX_AND_WWF" localSheetId="42">#REF!</definedName>
    <definedName name="TAX_AND_WWF" localSheetId="48">#REF!</definedName>
    <definedName name="TAX_AND_WWF" localSheetId="47">#REF!</definedName>
    <definedName name="TAX_AND_WWF" localSheetId="46">#REF!</definedName>
    <definedName name="TAX_AND_WWF" localSheetId="43">#REF!</definedName>
    <definedName name="TAX_AND_WWF" localSheetId="37">#REF!</definedName>
    <definedName name="TAX_AND_WWF" localSheetId="38">#REF!</definedName>
    <definedName name="TAX_AND_WWF" localSheetId="39">#REF!</definedName>
    <definedName name="TAX_AND_WWF" localSheetId="22">#REF!</definedName>
    <definedName name="TAX_AND_WWF" localSheetId="40">#REF!</definedName>
    <definedName name="TAX_AND_WWF" localSheetId="36">#REF!</definedName>
    <definedName name="TAX_AND_WWF">#REF!</definedName>
    <definedName name="TAX_DEP_SCHD" localSheetId="42">#REF!</definedName>
    <definedName name="TAX_DEP_SCHD" localSheetId="48">#REF!</definedName>
    <definedName name="TAX_DEP_SCHD" localSheetId="47">#REF!</definedName>
    <definedName name="TAX_DEP_SCHD" localSheetId="46">#REF!</definedName>
    <definedName name="TAX_DEP_SCHD" localSheetId="43">#REF!</definedName>
    <definedName name="TAX_DEP_SCHD" localSheetId="37">#REF!</definedName>
    <definedName name="TAX_DEP_SCHD" localSheetId="38">#REF!</definedName>
    <definedName name="TAX_DEP_SCHD" localSheetId="39">#REF!</definedName>
    <definedName name="TAX_DEP_SCHD" localSheetId="22">#REF!</definedName>
    <definedName name="TAX_DEP_SCHD" localSheetId="40">#REF!</definedName>
    <definedName name="TAX_DEP_SCHD" localSheetId="36">#REF!</definedName>
    <definedName name="TAX_DEP_SCHD">#REF!</definedName>
    <definedName name="Tax_Effect_Income" localSheetId="42">#REF!</definedName>
    <definedName name="Tax_Effect_Income" localSheetId="48">#REF!</definedName>
    <definedName name="Tax_Effect_Income" localSheetId="46">#REF!</definedName>
    <definedName name="Tax_Effect_Income" localSheetId="44">#REF!</definedName>
    <definedName name="Tax_Effect_Income" localSheetId="37">#REF!</definedName>
    <definedName name="Tax_Effect_Income" localSheetId="38">#REF!</definedName>
    <definedName name="Tax_Effect_Income" localSheetId="39">#REF!</definedName>
    <definedName name="Tax_Effect_Income" localSheetId="35">#REF!</definedName>
    <definedName name="Tax_Effect_Income" localSheetId="20">#REF!</definedName>
    <definedName name="Tax_Effect_Income" localSheetId="22">#REF!</definedName>
    <definedName name="Tax_Effect_Income" localSheetId="40">#REF!</definedName>
    <definedName name="Tax_Effect_Income" localSheetId="36">#REF!</definedName>
    <definedName name="Tax_Effect_Income" localSheetId="24">#REF!</definedName>
    <definedName name="Tax_Effect_Income" localSheetId="7">#REF!</definedName>
    <definedName name="Tax_Effect_Income" localSheetId="8">#REF!</definedName>
    <definedName name="Tax_Effect_Income">#REF!</definedName>
    <definedName name="Tax_Effect_Liabs" localSheetId="42">#REF!</definedName>
    <definedName name="Tax_Effect_Liabs" localSheetId="48">#REF!</definedName>
    <definedName name="Tax_Effect_Liabs" localSheetId="46">#REF!</definedName>
    <definedName name="Tax_Effect_Liabs" localSheetId="44">#REF!</definedName>
    <definedName name="Tax_Effect_Liabs" localSheetId="37">#REF!</definedName>
    <definedName name="Tax_Effect_Liabs" localSheetId="38">#REF!</definedName>
    <definedName name="Tax_Effect_Liabs" localSheetId="39">#REF!</definedName>
    <definedName name="Tax_Effect_Liabs" localSheetId="35">#REF!</definedName>
    <definedName name="Tax_Effect_Liabs" localSheetId="20">#REF!</definedName>
    <definedName name="Tax_Effect_Liabs" localSheetId="22">#REF!</definedName>
    <definedName name="Tax_Effect_Liabs" localSheetId="40">#REF!</definedName>
    <definedName name="Tax_Effect_Liabs" localSheetId="36">#REF!</definedName>
    <definedName name="Tax_Effect_Liabs" localSheetId="24">#REF!</definedName>
    <definedName name="Tax_Effect_Liabs" localSheetId="7">#REF!</definedName>
    <definedName name="Tax_Effect_Liabs" localSheetId="8">#REF!</definedName>
    <definedName name="Tax_Effect_Liabs">#REF!</definedName>
    <definedName name="Tax_Effect_RetEarn" localSheetId="42">#REF!</definedName>
    <definedName name="Tax_Effect_RetEarn" localSheetId="48">#REF!</definedName>
    <definedName name="Tax_Effect_RetEarn" localSheetId="46">#REF!</definedName>
    <definedName name="Tax_Effect_RetEarn" localSheetId="44">#REF!</definedName>
    <definedName name="Tax_Effect_RetEarn" localSheetId="37">#REF!</definedName>
    <definedName name="Tax_Effect_RetEarn" localSheetId="38">#REF!</definedName>
    <definedName name="Tax_Effect_RetEarn" localSheetId="39">#REF!</definedName>
    <definedName name="Tax_Effect_RetEarn" localSheetId="35">#REF!</definedName>
    <definedName name="Tax_Effect_RetEarn" localSheetId="20">#REF!</definedName>
    <definedName name="Tax_Effect_RetEarn" localSheetId="22">#REF!</definedName>
    <definedName name="Tax_Effect_RetEarn" localSheetId="40">#REF!</definedName>
    <definedName name="Tax_Effect_RetEarn" localSheetId="36">#REF!</definedName>
    <definedName name="Tax_Effect_RetEarn" localSheetId="24">#REF!</definedName>
    <definedName name="Tax_Effect_RetEarn" localSheetId="7">#REF!</definedName>
    <definedName name="Tax_Effect_RetEarn" localSheetId="8">#REF!</definedName>
    <definedName name="Tax_Effect_RetEarn">#REF!</definedName>
    <definedName name="TAX_FIG" localSheetId="42">#REF!</definedName>
    <definedName name="TAX_FIG" localSheetId="48">#REF!</definedName>
    <definedName name="TAX_FIG" localSheetId="46">#REF!</definedName>
    <definedName name="TAX_FIG" localSheetId="37">#REF!</definedName>
    <definedName name="TAX_FIG" localSheetId="38">#REF!</definedName>
    <definedName name="TAX_FIG" localSheetId="39">#REF!</definedName>
    <definedName name="TAX_FIG" localSheetId="20">#REF!</definedName>
    <definedName name="TAX_FIG" localSheetId="22">#REF!</definedName>
    <definedName name="TAX_FIG" localSheetId="40">#REF!</definedName>
    <definedName name="TAX_FIG" localSheetId="36">#REF!</definedName>
    <definedName name="TAX_FIG" localSheetId="24">#REF!</definedName>
    <definedName name="TAX_FIG">#REF!</definedName>
    <definedName name="Tax_Rate" localSheetId="42">#REF!</definedName>
    <definedName name="Tax_Rate" localSheetId="48">#REF!</definedName>
    <definedName name="Tax_Rate" localSheetId="46">#REF!</definedName>
    <definedName name="Tax_Rate" localSheetId="44">#REF!</definedName>
    <definedName name="Tax_Rate" localSheetId="37">#REF!</definedName>
    <definedName name="Tax_Rate" localSheetId="38">#REF!</definedName>
    <definedName name="Tax_Rate" localSheetId="39">#REF!</definedName>
    <definedName name="Tax_Rate" localSheetId="35">#REF!</definedName>
    <definedName name="Tax_Rate" localSheetId="20">#REF!</definedName>
    <definedName name="Tax_Rate" localSheetId="22">#REF!</definedName>
    <definedName name="Tax_Rate" localSheetId="40">#REF!</definedName>
    <definedName name="Tax_Rate" localSheetId="36">#REF!</definedName>
    <definedName name="Tax_Rate" localSheetId="24">#REF!</definedName>
    <definedName name="Tax_Rate" localSheetId="7">#REF!</definedName>
    <definedName name="Tax_Rate" localSheetId="8">#REF!</definedName>
    <definedName name="Tax_Rate">#REF!</definedName>
    <definedName name="Taxation" localSheetId="42" hidden="1">{"Sales 2",#N/A,FALSE,"SALES";"Transfer 2",#N/A,FALSE,"TRANSFERS";"A1460",#N/A,FALSE,"A1460"}</definedName>
    <definedName name="Taxation" localSheetId="43" hidden="1">{"Sales 2",#N/A,FALSE,"SALES";"Transfer 2",#N/A,FALSE,"TRANSFERS";"A1460",#N/A,FALSE,"A1460"}</definedName>
    <definedName name="Taxation" localSheetId="22" hidden="1">{"Sales 2",#N/A,FALSE,"SALES";"Transfer 2",#N/A,FALSE,"TRANSFERS";"A1460",#N/A,FALSE,"A1460"}</definedName>
    <definedName name="Taxation" localSheetId="40" hidden="1">{"Sales 2",#N/A,FALSE,"SALES";"Transfer 2",#N/A,FALSE,"TRANSFERS";"A1460",#N/A,FALSE,"A1460"}</definedName>
    <definedName name="Taxation" localSheetId="36" hidden="1">{"Sales 2",#N/A,FALSE,"SALES";"Transfer 2",#N/A,FALSE,"TRANSFERS";"A1460",#N/A,FALSE,"A1460"}</definedName>
    <definedName name="Taxation" hidden="1">{"Sales 2",#N/A,FALSE,"SALES";"Transfer 2",#N/A,FALSE,"TRANSFERS";"A1460",#N/A,FALSE,"A1460"}</definedName>
    <definedName name="TAXDEPRECIATION" localSheetId="42">#REF!</definedName>
    <definedName name="TAXDEPRECIATION" localSheetId="48">#REF!</definedName>
    <definedName name="TAXDEPRECIATION" localSheetId="46">#REF!</definedName>
    <definedName name="TAXDEPRECIATION" localSheetId="37">#REF!</definedName>
    <definedName name="TAXDEPRECIATION" localSheetId="38">#REF!</definedName>
    <definedName name="TAXDEPRECIATION" localSheetId="39">#REF!</definedName>
    <definedName name="TAXDEPRECIATION" localSheetId="20">#REF!</definedName>
    <definedName name="TAXDEPRECIATION" localSheetId="22">#REF!</definedName>
    <definedName name="TAXDEPRECIATION" localSheetId="40">#REF!</definedName>
    <definedName name="TAXDEPRECIATION" localSheetId="36">#REF!</definedName>
    <definedName name="TAXDEPRECIATION" localSheetId="24">#REF!</definedName>
    <definedName name="TAXDEPRECIATION">#REF!</definedName>
    <definedName name="TB" localSheetId="42" hidden="1">#REF!</definedName>
    <definedName name="TB" localSheetId="48" hidden="1">#REF!</definedName>
    <definedName name="TB" localSheetId="47" hidden="1">#REF!</definedName>
    <definedName name="TB" localSheetId="46" hidden="1">#REF!</definedName>
    <definedName name="TB" localSheetId="43" hidden="1">#REF!</definedName>
    <definedName name="TB" localSheetId="44" hidden="1">#REF!</definedName>
    <definedName name="TB" localSheetId="37" hidden="1">#REF!</definedName>
    <definedName name="TB" localSheetId="38" hidden="1">#REF!</definedName>
    <definedName name="TB" localSheetId="39" hidden="1">#REF!</definedName>
    <definedName name="TB" localSheetId="35" hidden="1">#REF!</definedName>
    <definedName name="TB" localSheetId="20" hidden="1">#REF!</definedName>
    <definedName name="TB" localSheetId="22" hidden="1">#REF!</definedName>
    <definedName name="TB" localSheetId="40" hidden="1">#REF!</definedName>
    <definedName name="TB" localSheetId="36" hidden="1">#REF!</definedName>
    <definedName name="TB" localSheetId="24" hidden="1">#REF!</definedName>
    <definedName name="TB" localSheetId="7" hidden="1">#REF!</definedName>
    <definedName name="TB" localSheetId="8" hidden="1">#REF!</definedName>
    <definedName name="TB" hidden="1">#REF!</definedName>
    <definedName name="TBdbName" localSheetId="57" hidden="1">"26799882560B4D1E98CCBA66129B409E.mdb"</definedName>
    <definedName name="tbill1" localSheetId="42">#REF!</definedName>
    <definedName name="tbill1" localSheetId="48">#REF!</definedName>
    <definedName name="tbill1" localSheetId="46">#REF!</definedName>
    <definedName name="tbill1" localSheetId="37">#REF!</definedName>
    <definedName name="tbill1" localSheetId="38">#REF!</definedName>
    <definedName name="tbill1" localSheetId="39">#REF!</definedName>
    <definedName name="tbill1" localSheetId="20">#REF!</definedName>
    <definedName name="tbill1" localSheetId="22">#REF!</definedName>
    <definedName name="tbill1" localSheetId="40">#REF!</definedName>
    <definedName name="tbill1" localSheetId="36">#REF!</definedName>
    <definedName name="tbill1" localSheetId="24">#REF!</definedName>
    <definedName name="tbill1">#REF!</definedName>
    <definedName name="te" localSheetId="42">[86]budget!#REF!</definedName>
    <definedName name="te" localSheetId="48">[86]budget!#REF!</definedName>
    <definedName name="te" localSheetId="46">[86]budget!#REF!</definedName>
    <definedName name="te" localSheetId="37">[86]budget!#REF!</definedName>
    <definedName name="te" localSheetId="38">[86]budget!#REF!</definedName>
    <definedName name="te" localSheetId="39">[86]budget!#REF!</definedName>
    <definedName name="te" localSheetId="22">[86]budget!#REF!</definedName>
    <definedName name="te" localSheetId="40">[86]budget!#REF!</definedName>
    <definedName name="te" localSheetId="36">[86]budget!#REF!</definedName>
    <definedName name="te">[86]budget!#REF!</definedName>
    <definedName name="TECH_OPS" localSheetId="48">[95]Augbkp98!$I$6:$X$25</definedName>
    <definedName name="TECH_OPS" localSheetId="43">[95]Augbkp98!$I$6:$X$25</definedName>
    <definedName name="TECH_OPS" localSheetId="37">[95]Augbkp98!$I$6:$X$25</definedName>
    <definedName name="TECH_OPS" localSheetId="38">[95]Augbkp98!$I$6:$X$25</definedName>
    <definedName name="TECH_OPS" localSheetId="39">[95]Augbkp98!$I$6:$X$25</definedName>
    <definedName name="TECH_OPS" localSheetId="40">[95]Augbkp98!$I$6:$X$25</definedName>
    <definedName name="TECH_OPS">[95]Augbkp98!$I$6:$X$25</definedName>
    <definedName name="TELEC" localSheetId="42">#REF!</definedName>
    <definedName name="TELEC" localSheetId="48">#REF!</definedName>
    <definedName name="TELEC" localSheetId="46">#REF!</definedName>
    <definedName name="TELEC" localSheetId="43">#REF!</definedName>
    <definedName name="TELEC" localSheetId="37">#REF!</definedName>
    <definedName name="TELEC" localSheetId="38">#REF!</definedName>
    <definedName name="TELEC" localSheetId="39">#REF!</definedName>
    <definedName name="TELEC" localSheetId="22">#REF!</definedName>
    <definedName name="TELEC" localSheetId="40">#REF!</definedName>
    <definedName name="TELEC" localSheetId="36">#REF!</definedName>
    <definedName name="TELEC">#REF!</definedName>
    <definedName name="Test_ND" localSheetId="42">#REF!</definedName>
    <definedName name="Test_ND" localSheetId="16">#REF!</definedName>
    <definedName name="Test_ND" localSheetId="48">#REF!</definedName>
    <definedName name="Test_ND" localSheetId="47">#REF!</definedName>
    <definedName name="Test_ND" localSheetId="46">#REF!</definedName>
    <definedName name="Test_ND" localSheetId="43">#REF!</definedName>
    <definedName name="Test_ND" localSheetId="44">#REF!</definedName>
    <definedName name="Test_ND" localSheetId="37">#REF!</definedName>
    <definedName name="Test_ND" localSheetId="38">#REF!</definedName>
    <definedName name="Test_ND" localSheetId="39">#REF!</definedName>
    <definedName name="Test_ND" localSheetId="35">#REF!</definedName>
    <definedName name="Test_ND" localSheetId="19">#REF!</definedName>
    <definedName name="Test_ND" localSheetId="20">#REF!</definedName>
    <definedName name="Test_ND" localSheetId="22">#REF!</definedName>
    <definedName name="Test_ND" localSheetId="40">#REF!</definedName>
    <definedName name="Test_ND" localSheetId="36">#REF!</definedName>
    <definedName name="Test_ND" localSheetId="24">#REF!</definedName>
    <definedName name="Test_ND" localSheetId="27">#REF!</definedName>
    <definedName name="Test_ND" localSheetId="13">#REF!</definedName>
    <definedName name="Test_ND" localSheetId="25">#REF!</definedName>
    <definedName name="Test_ND" localSheetId="7">#REF!</definedName>
    <definedName name="Test_ND" localSheetId="8">#REF!</definedName>
    <definedName name="Test_ND" localSheetId="34">#REF!</definedName>
    <definedName name="Test_ND" localSheetId="33">#REF!</definedName>
    <definedName name="Test_ND">#REF!</definedName>
    <definedName name="Test_Proj_Mis" localSheetId="42">#REF!</definedName>
    <definedName name="Test_Proj_Mis" localSheetId="16">#REF!</definedName>
    <definedName name="Test_Proj_Mis" localSheetId="48">#REF!</definedName>
    <definedName name="Test_Proj_Mis" localSheetId="47">#REF!</definedName>
    <definedName name="Test_Proj_Mis" localSheetId="46">#REF!</definedName>
    <definedName name="Test_Proj_Mis" localSheetId="43">#REF!</definedName>
    <definedName name="Test_Proj_Mis" localSheetId="44">#REF!</definedName>
    <definedName name="Test_Proj_Mis" localSheetId="37">#REF!</definedName>
    <definedName name="Test_Proj_Mis" localSheetId="38">#REF!</definedName>
    <definedName name="Test_Proj_Mis" localSheetId="39">#REF!</definedName>
    <definedName name="Test_Proj_Mis" localSheetId="35">#REF!</definedName>
    <definedName name="Test_Proj_Mis" localSheetId="19">#REF!</definedName>
    <definedName name="Test_Proj_Mis" localSheetId="20">#REF!</definedName>
    <definedName name="Test_Proj_Mis" localSheetId="22">#REF!</definedName>
    <definedName name="Test_Proj_Mis" localSheetId="40">#REF!</definedName>
    <definedName name="Test_Proj_Mis" localSheetId="36">#REF!</definedName>
    <definedName name="Test_Proj_Mis" localSheetId="24">#REF!</definedName>
    <definedName name="Test_Proj_Mis" localSheetId="27">#REF!</definedName>
    <definedName name="Test_Proj_Mis" localSheetId="13">#REF!</definedName>
    <definedName name="Test_Proj_Mis" localSheetId="25">#REF!</definedName>
    <definedName name="Test_Proj_Mis" localSheetId="7">#REF!</definedName>
    <definedName name="Test_Proj_Mis" localSheetId="8">#REF!</definedName>
    <definedName name="Test_Proj_Mis" localSheetId="34">#REF!</definedName>
    <definedName name="Test_Proj_Mis" localSheetId="33">#REF!</definedName>
    <definedName name="Test_Proj_Mis">#REF!</definedName>
    <definedName name="Test_Targ" localSheetId="42">#REF!</definedName>
    <definedName name="Test_Targ" localSheetId="16">#REF!</definedName>
    <definedName name="Test_Targ" localSheetId="48">#REF!</definedName>
    <definedName name="Test_Targ" localSheetId="47">#REF!</definedName>
    <definedName name="Test_Targ" localSheetId="46">#REF!</definedName>
    <definedName name="Test_Targ" localSheetId="43">#REF!</definedName>
    <definedName name="Test_Targ" localSheetId="44">#REF!</definedName>
    <definedName name="Test_Targ" localSheetId="37">#REF!</definedName>
    <definedName name="Test_Targ" localSheetId="38">#REF!</definedName>
    <definedName name="Test_Targ" localSheetId="39">#REF!</definedName>
    <definedName name="Test_Targ" localSheetId="35">#REF!</definedName>
    <definedName name="Test_Targ" localSheetId="19">#REF!</definedName>
    <definedName name="Test_Targ" localSheetId="20">#REF!</definedName>
    <definedName name="Test_Targ" localSheetId="22">#REF!</definedName>
    <definedName name="Test_Targ" localSheetId="40">#REF!</definedName>
    <definedName name="Test_Targ" localSheetId="36">#REF!</definedName>
    <definedName name="Test_Targ" localSheetId="24">#REF!</definedName>
    <definedName name="Test_Targ" localSheetId="27">#REF!</definedName>
    <definedName name="Test_Targ" localSheetId="13">#REF!</definedName>
    <definedName name="Test_Targ" localSheetId="25">#REF!</definedName>
    <definedName name="Test_Targ" localSheetId="7">#REF!</definedName>
    <definedName name="Test_Targ" localSheetId="8">#REF!</definedName>
    <definedName name="Test_Targ" localSheetId="34">#REF!</definedName>
    <definedName name="Test_Targ" localSheetId="33">#REF!</definedName>
    <definedName name="Test_Targ">#REF!</definedName>
    <definedName name="Test_Total_T" localSheetId="42">#REF!</definedName>
    <definedName name="Test_Total_T" localSheetId="16">#REF!</definedName>
    <definedName name="Test_Total_T" localSheetId="48">#REF!</definedName>
    <definedName name="Test_Total_T" localSheetId="47">#REF!</definedName>
    <definedName name="Test_Total_T" localSheetId="46">#REF!</definedName>
    <definedName name="Test_Total_T" localSheetId="43">#REF!</definedName>
    <definedName name="Test_Total_T" localSheetId="44">#REF!</definedName>
    <definedName name="Test_Total_T" localSheetId="37">#REF!</definedName>
    <definedName name="Test_Total_T" localSheetId="38">#REF!</definedName>
    <definedName name="Test_Total_T" localSheetId="39">#REF!</definedName>
    <definedName name="Test_Total_T" localSheetId="35">#REF!</definedName>
    <definedName name="Test_Total_T" localSheetId="19">#REF!</definedName>
    <definedName name="Test_Total_T" localSheetId="20">#REF!</definedName>
    <definedName name="Test_Total_T" localSheetId="22">#REF!</definedName>
    <definedName name="Test_Total_T" localSheetId="40">#REF!</definedName>
    <definedName name="Test_Total_T" localSheetId="36">#REF!</definedName>
    <definedName name="Test_Total_T" localSheetId="24">#REF!</definedName>
    <definedName name="Test_Total_T" localSheetId="27">#REF!</definedName>
    <definedName name="Test_Total_T" localSheetId="13">#REF!</definedName>
    <definedName name="Test_Total_T" localSheetId="25">#REF!</definedName>
    <definedName name="Test_Total_T" localSheetId="7">#REF!</definedName>
    <definedName name="Test_Total_T" localSheetId="8">#REF!</definedName>
    <definedName name="Test_Total_T" localSheetId="34">#REF!</definedName>
    <definedName name="Test_Total_T" localSheetId="33">#REF!</definedName>
    <definedName name="Test_Total_T">#REF!</definedName>
    <definedName name="TEXT" localSheetId="42">#REF!</definedName>
    <definedName name="TEXT" localSheetId="48">#REF!</definedName>
    <definedName name="TEXT" localSheetId="46">#REF!</definedName>
    <definedName name="TEXT" localSheetId="43">#REF!</definedName>
    <definedName name="TEXT" localSheetId="37">#REF!</definedName>
    <definedName name="TEXT" localSheetId="38">#REF!</definedName>
    <definedName name="TEXT" localSheetId="39">#REF!</definedName>
    <definedName name="TEXT" localSheetId="22">#REF!</definedName>
    <definedName name="TEXT" localSheetId="40">#REF!</definedName>
    <definedName name="TEXT" localSheetId="36">#REF!</definedName>
    <definedName name="TEXT">#REF!</definedName>
    <definedName name="TextRefCopy1" localSheetId="42">#REF!</definedName>
    <definedName name="TextRefCopy1" localSheetId="16">#REF!</definedName>
    <definedName name="TextRefCopy1" localSheetId="48">#REF!</definedName>
    <definedName name="TextRefCopy1" localSheetId="47">#REF!</definedName>
    <definedName name="TextRefCopy1" localSheetId="46">#REF!</definedName>
    <definedName name="TextRefCopy1" localSheetId="43">#REF!</definedName>
    <definedName name="TextRefCopy1" localSheetId="44">#REF!</definedName>
    <definedName name="TextRefCopy1" localSheetId="37">#REF!</definedName>
    <definedName name="TextRefCopy1" localSheetId="38">#REF!</definedName>
    <definedName name="TextRefCopy1" localSheetId="39">#REF!</definedName>
    <definedName name="TextRefCopy1" localSheetId="35">#REF!</definedName>
    <definedName name="TextRefCopy1" localSheetId="19">#REF!</definedName>
    <definedName name="TextRefCopy1" localSheetId="20">#REF!</definedName>
    <definedName name="TextRefCopy1" localSheetId="22">#REF!</definedName>
    <definedName name="TextRefCopy1" localSheetId="40">#REF!</definedName>
    <definedName name="TextRefCopy1" localSheetId="36">#REF!</definedName>
    <definedName name="TextRefCopy1" localSheetId="24">#REF!</definedName>
    <definedName name="TextRefCopy1" localSheetId="27">#REF!</definedName>
    <definedName name="TextRefCopy1" localSheetId="13">#REF!</definedName>
    <definedName name="TextRefCopy1" localSheetId="25">#REF!</definedName>
    <definedName name="TextRefCopy1" localSheetId="7">#REF!</definedName>
    <definedName name="TextRefCopy1" localSheetId="8">#REF!</definedName>
    <definedName name="TextRefCopy1" localSheetId="34">#REF!</definedName>
    <definedName name="TextRefCopy1" localSheetId="33">#REF!</definedName>
    <definedName name="TextRefCopy1">#REF!</definedName>
    <definedName name="TextRefCopy1_1" localSheetId="42">#REF!</definedName>
    <definedName name="TextRefCopy1_1" localSheetId="48">#REF!</definedName>
    <definedName name="TextRefCopy1_1" localSheetId="46">#REF!</definedName>
    <definedName name="TextRefCopy1_1" localSheetId="43">#REF!</definedName>
    <definedName name="TextRefCopy1_1" localSheetId="37">#REF!</definedName>
    <definedName name="TextRefCopy1_1" localSheetId="38">#REF!</definedName>
    <definedName name="TextRefCopy1_1" localSheetId="39">#REF!</definedName>
    <definedName name="TextRefCopy1_1" localSheetId="22">#REF!</definedName>
    <definedName name="TextRefCopy1_1" localSheetId="40">#REF!</definedName>
    <definedName name="TextRefCopy1_1" localSheetId="36">#REF!</definedName>
    <definedName name="TextRefCopy1_1">#REF!</definedName>
    <definedName name="TextRefCopy1_20" localSheetId="42">#REF!</definedName>
    <definedName name="TextRefCopy1_20" localSheetId="48">#REF!</definedName>
    <definedName name="TextRefCopy1_20" localSheetId="46">#REF!</definedName>
    <definedName name="TextRefCopy1_20" localSheetId="43">#REF!</definedName>
    <definedName name="TextRefCopy1_20" localSheetId="37">#REF!</definedName>
    <definedName name="TextRefCopy1_20" localSheetId="38">#REF!</definedName>
    <definedName name="TextRefCopy1_20" localSheetId="39">#REF!</definedName>
    <definedName name="TextRefCopy1_20" localSheetId="22">#REF!</definedName>
    <definedName name="TextRefCopy1_20" localSheetId="40">#REF!</definedName>
    <definedName name="TextRefCopy1_20" localSheetId="36">#REF!</definedName>
    <definedName name="TextRefCopy1_20">#REF!</definedName>
    <definedName name="TextRefCopy1_21" localSheetId="42">#REF!</definedName>
    <definedName name="TextRefCopy1_21" localSheetId="48">#REF!</definedName>
    <definedName name="TextRefCopy1_21" localSheetId="46">#REF!</definedName>
    <definedName name="TextRefCopy1_21" localSheetId="43">#REF!</definedName>
    <definedName name="TextRefCopy1_21" localSheetId="37">#REF!</definedName>
    <definedName name="TextRefCopy1_21" localSheetId="38">#REF!</definedName>
    <definedName name="TextRefCopy1_21" localSheetId="39">#REF!</definedName>
    <definedName name="TextRefCopy1_21" localSheetId="22">#REF!</definedName>
    <definedName name="TextRefCopy1_21" localSheetId="40">#REF!</definedName>
    <definedName name="TextRefCopy1_21" localSheetId="36">#REF!</definedName>
    <definedName name="TextRefCopy1_21">#REF!</definedName>
    <definedName name="TextRefCopy1_23" localSheetId="42">#REF!</definedName>
    <definedName name="TextRefCopy1_23" localSheetId="48">#REF!</definedName>
    <definedName name="TextRefCopy1_23" localSheetId="46">#REF!</definedName>
    <definedName name="TextRefCopy1_23" localSheetId="43">#REF!</definedName>
    <definedName name="TextRefCopy1_23" localSheetId="37">#REF!</definedName>
    <definedName name="TextRefCopy1_23" localSheetId="38">#REF!</definedName>
    <definedName name="TextRefCopy1_23" localSheetId="39">#REF!</definedName>
    <definedName name="TextRefCopy1_23" localSheetId="22">#REF!</definedName>
    <definedName name="TextRefCopy1_23" localSheetId="40">#REF!</definedName>
    <definedName name="TextRefCopy1_23" localSheetId="36">#REF!</definedName>
    <definedName name="TextRefCopy1_23">#REF!</definedName>
    <definedName name="TextRefCopy1_5" localSheetId="42">#REF!</definedName>
    <definedName name="TextRefCopy1_5" localSheetId="48">#REF!</definedName>
    <definedName name="TextRefCopy1_5" localSheetId="46">#REF!</definedName>
    <definedName name="TextRefCopy1_5" localSheetId="43">#REF!</definedName>
    <definedName name="TextRefCopy1_5" localSheetId="37">#REF!</definedName>
    <definedName name="TextRefCopy1_5" localSheetId="38">#REF!</definedName>
    <definedName name="TextRefCopy1_5" localSheetId="39">#REF!</definedName>
    <definedName name="TextRefCopy1_5" localSheetId="22">#REF!</definedName>
    <definedName name="TextRefCopy1_5" localSheetId="40">#REF!</definedName>
    <definedName name="TextRefCopy1_5" localSheetId="36">#REF!</definedName>
    <definedName name="TextRefCopy1_5">#REF!</definedName>
    <definedName name="TextRefCopy1_8" localSheetId="42">#REF!</definedName>
    <definedName name="TextRefCopy1_8" localSheetId="48">#REF!</definedName>
    <definedName name="TextRefCopy1_8" localSheetId="46">#REF!</definedName>
    <definedName name="TextRefCopy1_8" localSheetId="43">#REF!</definedName>
    <definedName name="TextRefCopy1_8" localSheetId="37">#REF!</definedName>
    <definedName name="TextRefCopy1_8" localSheetId="38">#REF!</definedName>
    <definedName name="TextRefCopy1_8" localSheetId="39">#REF!</definedName>
    <definedName name="TextRefCopy1_8" localSheetId="22">#REF!</definedName>
    <definedName name="TextRefCopy1_8" localSheetId="40">#REF!</definedName>
    <definedName name="TextRefCopy1_8" localSheetId="36">#REF!</definedName>
    <definedName name="TextRefCopy1_8">#REF!</definedName>
    <definedName name="TextRefCopy10" localSheetId="42">#REF!</definedName>
    <definedName name="TextRefCopy10" localSheetId="48">#REF!</definedName>
    <definedName name="TextRefCopy10" localSheetId="46">#REF!</definedName>
    <definedName name="TextRefCopy10" localSheetId="43">#REF!</definedName>
    <definedName name="TextRefCopy10" localSheetId="44">#REF!</definedName>
    <definedName name="TextRefCopy10" localSheetId="37">#REF!</definedName>
    <definedName name="TextRefCopy10" localSheetId="38">#REF!</definedName>
    <definedName name="TextRefCopy10" localSheetId="39">#REF!</definedName>
    <definedName name="TextRefCopy10" localSheetId="35">#REF!</definedName>
    <definedName name="TextRefCopy10" localSheetId="20">#REF!</definedName>
    <definedName name="TextRefCopy10" localSheetId="22">#REF!</definedName>
    <definedName name="TextRefCopy10" localSheetId="40">#REF!</definedName>
    <definedName name="TextRefCopy10" localSheetId="36">#REF!</definedName>
    <definedName name="TextRefCopy10" localSheetId="24">#REF!</definedName>
    <definedName name="TextRefCopy10" localSheetId="7">#REF!</definedName>
    <definedName name="TextRefCopy10" localSheetId="8">#REF!</definedName>
    <definedName name="TextRefCopy10">#REF!</definedName>
    <definedName name="TextRefCopy100" localSheetId="7">OCI!$J$13</definedName>
    <definedName name="TextRefCopy100" localSheetId="8">'OCI - QTR'!$K$13</definedName>
    <definedName name="TextRefCopy101" localSheetId="7">OCI!#REF!</definedName>
    <definedName name="TextRefCopy101" localSheetId="8">'OCI - QTR'!#REF!</definedName>
    <definedName name="TextRefCopy102" localSheetId="7">OCI!$J$15</definedName>
    <definedName name="TextRefCopy102" localSheetId="8">'OCI - QTR'!#REF!</definedName>
    <definedName name="TextRefCopy103" localSheetId="42">[56]IS!#REF!</definedName>
    <definedName name="TextRefCopy103" localSheetId="48">[56]IS!#REF!</definedName>
    <definedName name="TextRefCopy103" localSheetId="46">[56]IS!#REF!</definedName>
    <definedName name="TextRefCopy103" localSheetId="37">[56]IS!#REF!</definedName>
    <definedName name="TextRefCopy103" localSheetId="38">[56]IS!#REF!</definedName>
    <definedName name="TextRefCopy103" localSheetId="39">[56]IS!#REF!</definedName>
    <definedName name="TextRefCopy103" localSheetId="22">[56]IS!#REF!</definedName>
    <definedName name="TextRefCopy103" localSheetId="40">[56]IS!#REF!</definedName>
    <definedName name="TextRefCopy103" localSheetId="36">[56]IS!#REF!</definedName>
    <definedName name="TextRefCopy103" localSheetId="7">OCI!#REF!</definedName>
    <definedName name="TextRefCopy103" localSheetId="8">'OCI - QTR'!#REF!</definedName>
    <definedName name="TextRefCopy103">[56]IS!#REF!</definedName>
    <definedName name="TextRefCopy104" localSheetId="42">[56]IS!#REF!</definedName>
    <definedName name="TextRefCopy104" localSheetId="48">[56]IS!#REF!</definedName>
    <definedName name="TextRefCopy104" localSheetId="46">[56]IS!#REF!</definedName>
    <definedName name="TextRefCopy104" localSheetId="37">[56]IS!#REF!</definedName>
    <definedName name="TextRefCopy104" localSheetId="38">[56]IS!#REF!</definedName>
    <definedName name="TextRefCopy104" localSheetId="39">[56]IS!#REF!</definedName>
    <definedName name="TextRefCopy104" localSheetId="22">[56]IS!#REF!</definedName>
    <definedName name="TextRefCopy104" localSheetId="40">[56]IS!#REF!</definedName>
    <definedName name="TextRefCopy104" localSheetId="36">[56]IS!#REF!</definedName>
    <definedName name="TextRefCopy104" localSheetId="7">OCI!#REF!</definedName>
    <definedName name="TextRefCopy104" localSheetId="8">'OCI - QTR'!#REF!</definedName>
    <definedName name="TextRefCopy104">[56]IS!#REF!</definedName>
    <definedName name="TextRefCopy105" localSheetId="42">[56]IS!#REF!</definedName>
    <definedName name="TextRefCopy105" localSheetId="48">[56]IS!#REF!</definedName>
    <definedName name="TextRefCopy105" localSheetId="46">[56]IS!#REF!</definedName>
    <definedName name="TextRefCopy105" localSheetId="37">[56]IS!#REF!</definedName>
    <definedName name="TextRefCopy105" localSheetId="38">[56]IS!#REF!</definedName>
    <definedName name="TextRefCopy105" localSheetId="39">[56]IS!#REF!</definedName>
    <definedName name="TextRefCopy105" localSheetId="22">[56]IS!#REF!</definedName>
    <definedName name="TextRefCopy105" localSheetId="40">[56]IS!#REF!</definedName>
    <definedName name="TextRefCopy105" localSheetId="36">[56]IS!#REF!</definedName>
    <definedName name="TextRefCopy105" localSheetId="7">OCI!#REF!</definedName>
    <definedName name="TextRefCopy105" localSheetId="8">'OCI - QTR'!#REF!</definedName>
    <definedName name="TextRefCopy105">[56]IS!#REF!</definedName>
    <definedName name="TextRefCopy106" localSheetId="42">[56]IS!#REF!</definedName>
    <definedName name="TextRefCopy106" localSheetId="48">[56]IS!#REF!</definedName>
    <definedName name="TextRefCopy106" localSheetId="46">[56]IS!#REF!</definedName>
    <definedName name="TextRefCopy106" localSheetId="37">[56]IS!#REF!</definedName>
    <definedName name="TextRefCopy106" localSheetId="38">[56]IS!#REF!</definedName>
    <definedName name="TextRefCopy106" localSheetId="39">[56]IS!#REF!</definedName>
    <definedName name="TextRefCopy106" localSheetId="22">[56]IS!#REF!</definedName>
    <definedName name="TextRefCopy106" localSheetId="40">[56]IS!#REF!</definedName>
    <definedName name="TextRefCopy106" localSheetId="36">[56]IS!#REF!</definedName>
    <definedName name="TextRefCopy106" localSheetId="7">OCI!#REF!</definedName>
    <definedName name="TextRefCopy106" localSheetId="8">'OCI - QTR'!#REF!</definedName>
    <definedName name="TextRefCopy106">[56]IS!#REF!</definedName>
    <definedName name="TextRefCopy107" localSheetId="7">OCI!#REF!</definedName>
    <definedName name="TextRefCopy107" localSheetId="8">'OCI - QTR'!#REF!</definedName>
    <definedName name="TextRefCopy107">[181]IS!#REF!</definedName>
    <definedName name="TextRefCopy108" localSheetId="7">OCI!#REF!</definedName>
    <definedName name="TextRefCopy108" localSheetId="8">'OCI - QTR'!#REF!</definedName>
    <definedName name="TextRefCopy109" localSheetId="42">[56]IS!#REF!</definedName>
    <definedName name="TextRefCopy109" localSheetId="48">[56]IS!#REF!</definedName>
    <definedName name="TextRefCopy109" localSheetId="46">[56]IS!#REF!</definedName>
    <definedName name="TextRefCopy109" localSheetId="37">[56]IS!#REF!</definedName>
    <definedName name="TextRefCopy109" localSheetId="38">[56]IS!#REF!</definedName>
    <definedName name="TextRefCopy109" localSheetId="39">[56]IS!#REF!</definedName>
    <definedName name="TextRefCopy109" localSheetId="22">[56]IS!#REF!</definedName>
    <definedName name="TextRefCopy109" localSheetId="40">[56]IS!#REF!</definedName>
    <definedName name="TextRefCopy109" localSheetId="36">[56]IS!#REF!</definedName>
    <definedName name="TextRefCopy109" localSheetId="7">OCI!#REF!</definedName>
    <definedName name="TextRefCopy109" localSheetId="8">'OCI - QTR'!#REF!</definedName>
    <definedName name="TextRefCopy109">[56]IS!#REF!</definedName>
    <definedName name="TextRefCopy11" localSheetId="42">#REF!</definedName>
    <definedName name="TextRefCopy11" localSheetId="48">'[182]6.Summary of Capital Gain'!$O$78</definedName>
    <definedName name="TextRefCopy11" localSheetId="46">#REF!</definedName>
    <definedName name="TextRefCopy11" localSheetId="43">'[182]6.Summary of Capital Gain'!$O$78</definedName>
    <definedName name="TextRefCopy11" localSheetId="44">#REF!</definedName>
    <definedName name="TextRefCopy11" localSheetId="37">'[182]6.Summary of Capital Gain'!$O$78</definedName>
    <definedName name="TextRefCopy11" localSheetId="38">'[182]6.Summary of Capital Gain'!$O$78</definedName>
    <definedName name="TextRefCopy11" localSheetId="39">'[182]6.Summary of Capital Gain'!$O$78</definedName>
    <definedName name="TextRefCopy11" localSheetId="35">#REF!</definedName>
    <definedName name="TextRefCopy11" localSheetId="20">#REF!</definedName>
    <definedName name="TextRefCopy11" localSheetId="22">#REF!</definedName>
    <definedName name="TextRefCopy11" localSheetId="40">#REF!</definedName>
    <definedName name="TextRefCopy11" localSheetId="36">#REF!</definedName>
    <definedName name="TextRefCopy11" localSheetId="24">#REF!</definedName>
    <definedName name="TextRefCopy11" localSheetId="7">#REF!</definedName>
    <definedName name="TextRefCopy11" localSheetId="8">#REF!</definedName>
    <definedName name="TextRefCopy11">#REF!</definedName>
    <definedName name="TextRefCopy110" localSheetId="7">OCI!#REF!</definedName>
    <definedName name="TextRefCopy110" localSheetId="8">'OCI - QTR'!#REF!</definedName>
    <definedName name="TextRefCopy111" localSheetId="7">OCI!#REF!</definedName>
    <definedName name="TextRefCopy111" localSheetId="8">'OCI - QTR'!#REF!</definedName>
    <definedName name="TextRefCopy112" localSheetId="7">OCI!#REF!</definedName>
    <definedName name="TextRefCopy112" localSheetId="8">'OCI - QTR'!#REF!</definedName>
    <definedName name="TextRefCopy113" localSheetId="7">OCI!#REF!</definedName>
    <definedName name="TextRefCopy113" localSheetId="8">'OCI - QTR'!#REF!</definedName>
    <definedName name="TextRefCopy114" localSheetId="7">OCI!#REF!</definedName>
    <definedName name="TextRefCopy114" localSheetId="8">'OCI - QTR'!#REF!</definedName>
    <definedName name="TextRefCopy115" localSheetId="7">OCI!#REF!</definedName>
    <definedName name="TextRefCopy115" localSheetId="8">'OCI - QTR'!#REF!</definedName>
    <definedName name="TextRefCopy116" localSheetId="42">[56]IS!#REF!</definedName>
    <definedName name="TextRefCopy116" localSheetId="48">[56]IS!#REF!</definedName>
    <definedName name="TextRefCopy116" localSheetId="46">[56]IS!#REF!</definedName>
    <definedName name="TextRefCopy116" localSheetId="37">[56]IS!#REF!</definedName>
    <definedName name="TextRefCopy116" localSheetId="38">[56]IS!#REF!</definedName>
    <definedName name="TextRefCopy116" localSheetId="39">[56]IS!#REF!</definedName>
    <definedName name="TextRefCopy116" localSheetId="22">[56]IS!#REF!</definedName>
    <definedName name="TextRefCopy116" localSheetId="40">[56]IS!#REF!</definedName>
    <definedName name="TextRefCopy116" localSheetId="36">[56]IS!#REF!</definedName>
    <definedName name="TextRefCopy116" localSheetId="7">OCI!#REF!</definedName>
    <definedName name="TextRefCopy116" localSheetId="8">'OCI - QTR'!#REF!</definedName>
    <definedName name="TextRefCopy116">[56]IS!#REF!</definedName>
    <definedName name="TextRefCopy117" localSheetId="7">OCI!#REF!</definedName>
    <definedName name="TextRefCopy117" localSheetId="8">'OCI - QTR'!#REF!</definedName>
    <definedName name="TextRefCopy118" localSheetId="7">OCI!#REF!</definedName>
    <definedName name="TextRefCopy118" localSheetId="8">'OCI - QTR'!#REF!</definedName>
    <definedName name="TextRefCopy119" localSheetId="7">OCI!#REF!</definedName>
    <definedName name="TextRefCopy119" localSheetId="8">'OCI - QTR'!#REF!</definedName>
    <definedName name="TextRefCopy119">[181]IS!#REF!</definedName>
    <definedName name="TextRefCopy12" localSheetId="42">#REF!</definedName>
    <definedName name="TextRefCopy12" localSheetId="48">#REF!</definedName>
    <definedName name="TextRefCopy12" localSheetId="46">#REF!</definedName>
    <definedName name="TextRefCopy12" localSheetId="43">#REF!</definedName>
    <definedName name="TextRefCopy12" localSheetId="44">#REF!</definedName>
    <definedName name="TextRefCopy12" localSheetId="37">#REF!</definedName>
    <definedName name="TextRefCopy12" localSheetId="38">#REF!</definedName>
    <definedName name="TextRefCopy12" localSheetId="39">#REF!</definedName>
    <definedName name="TextRefCopy12" localSheetId="35">#REF!</definedName>
    <definedName name="TextRefCopy12" localSheetId="20">#REF!</definedName>
    <definedName name="TextRefCopy12" localSheetId="22">#REF!</definedName>
    <definedName name="TextRefCopy12" localSheetId="40">#REF!</definedName>
    <definedName name="TextRefCopy12" localSheetId="36">#REF!</definedName>
    <definedName name="TextRefCopy12" localSheetId="24">#REF!</definedName>
    <definedName name="TextRefCopy12" localSheetId="7">#REF!</definedName>
    <definedName name="TextRefCopy12" localSheetId="8">#REF!</definedName>
    <definedName name="TextRefCopy12">#REF!</definedName>
    <definedName name="TextRefCopy120" localSheetId="42">'[56]Notes 8-17'!#REF!</definedName>
    <definedName name="TextRefCopy120" localSheetId="48">'[56]Notes 8-17'!#REF!</definedName>
    <definedName name="TextRefCopy120" localSheetId="46">'[56]Notes 8-17'!#REF!</definedName>
    <definedName name="TextRefCopy120" localSheetId="37">'[56]Notes 8-17'!#REF!</definedName>
    <definedName name="TextRefCopy120" localSheetId="38">'[56]Notes 8-17'!#REF!</definedName>
    <definedName name="TextRefCopy120" localSheetId="39">'[56]Notes 8-17'!#REF!</definedName>
    <definedName name="TextRefCopy120" localSheetId="22">'[56]Notes 8-17'!#REF!</definedName>
    <definedName name="TextRefCopy120" localSheetId="40">'[56]Notes 8-17'!#REF!</definedName>
    <definedName name="TextRefCopy120" localSheetId="36">'[56]Notes 8-17'!#REF!</definedName>
    <definedName name="TextRefCopy120">'[56]Notes 8-17'!#REF!</definedName>
    <definedName name="TextRefCopy121" localSheetId="42">'[56]Notes 8-17'!#REF!</definedName>
    <definedName name="TextRefCopy121" localSheetId="48">'[56]Notes 8-17'!#REF!</definedName>
    <definedName name="TextRefCopy121" localSheetId="46">'[56]Notes 8-17'!#REF!</definedName>
    <definedName name="TextRefCopy121" localSheetId="37">'[56]Notes 8-17'!#REF!</definedName>
    <definedName name="TextRefCopy121" localSheetId="38">'[56]Notes 8-17'!#REF!</definedName>
    <definedName name="TextRefCopy121" localSheetId="39">'[56]Notes 8-17'!#REF!</definedName>
    <definedName name="TextRefCopy121" localSheetId="22">'[56]Notes 8-17'!#REF!</definedName>
    <definedName name="TextRefCopy121" localSheetId="40">'[56]Notes 8-17'!#REF!</definedName>
    <definedName name="TextRefCopy121" localSheetId="36">'[56]Notes 8-17'!#REF!</definedName>
    <definedName name="TextRefCopy121">'[56]Notes 8-17'!#REF!</definedName>
    <definedName name="TextRefCopy123" localSheetId="42">'[56]Notes 8-17'!#REF!</definedName>
    <definedName name="TextRefCopy123" localSheetId="48">'[56]Notes 8-17'!#REF!</definedName>
    <definedName name="TextRefCopy123" localSheetId="46">'[56]Notes 8-17'!#REF!</definedName>
    <definedName name="TextRefCopy123" localSheetId="37">'[56]Notes 8-17'!#REF!</definedName>
    <definedName name="TextRefCopy123" localSheetId="38">'[56]Notes 8-17'!#REF!</definedName>
    <definedName name="TextRefCopy123" localSheetId="39">'[56]Notes 8-17'!#REF!</definedName>
    <definedName name="TextRefCopy123" localSheetId="22">'[56]Notes 8-17'!#REF!</definedName>
    <definedName name="TextRefCopy123" localSheetId="40">'[56]Notes 8-17'!#REF!</definedName>
    <definedName name="TextRefCopy123" localSheetId="36">'[56]Notes 8-17'!#REF!</definedName>
    <definedName name="TextRefCopy123">'[56]Notes 8-17'!#REF!</definedName>
    <definedName name="TextRefCopy124" localSheetId="42">'[56]17.3.1'!#REF!</definedName>
    <definedName name="TextRefCopy124" localSheetId="48">'[56]17.3.1'!#REF!</definedName>
    <definedName name="TextRefCopy124" localSheetId="46">'[56]17.3.1'!#REF!</definedName>
    <definedName name="TextRefCopy124" localSheetId="37">'[56]17.3.1'!#REF!</definedName>
    <definedName name="TextRefCopy124" localSheetId="38">'[56]17.3.1'!#REF!</definedName>
    <definedName name="TextRefCopy124" localSheetId="39">'[56]17.3.1'!#REF!</definedName>
    <definedName name="TextRefCopy124" localSheetId="22">'[56]17.3.1'!#REF!</definedName>
    <definedName name="TextRefCopy124" localSheetId="40">'[56]17.3.1'!#REF!</definedName>
    <definedName name="TextRefCopy124" localSheetId="36">'[56]17.3.1'!#REF!</definedName>
    <definedName name="TextRefCopy124">'[56]17.3.1'!#REF!</definedName>
    <definedName name="TextRefCopy13" localSheetId="42">#REF!</definedName>
    <definedName name="TextRefCopy13" localSheetId="48">#REF!</definedName>
    <definedName name="TextRefCopy13" localSheetId="46">#REF!</definedName>
    <definedName name="TextRefCopy13" localSheetId="44">#REF!</definedName>
    <definedName name="TextRefCopy13" localSheetId="37">#REF!</definedName>
    <definedName name="TextRefCopy13" localSheetId="38">#REF!</definedName>
    <definedName name="TextRefCopy13" localSheetId="39">#REF!</definedName>
    <definedName name="TextRefCopy13" localSheetId="35">#REF!</definedName>
    <definedName name="TextRefCopy13" localSheetId="20">#REF!</definedName>
    <definedName name="TextRefCopy13" localSheetId="22">#REF!</definedName>
    <definedName name="TextRefCopy13" localSheetId="40">#REF!</definedName>
    <definedName name="TextRefCopy13" localSheetId="36">#REF!</definedName>
    <definedName name="TextRefCopy13" localSheetId="24">#REF!</definedName>
    <definedName name="TextRefCopy13" localSheetId="7">#REF!</definedName>
    <definedName name="TextRefCopy13" localSheetId="8">#REF!</definedName>
    <definedName name="TextRefCopy13">#REF!</definedName>
    <definedName name="TextRefCopy14" localSheetId="42">#REF!</definedName>
    <definedName name="TextRefCopy14" localSheetId="48">'[183]8.1 old'!#REF!</definedName>
    <definedName name="TextRefCopy14" localSheetId="46">#REF!</definedName>
    <definedName name="TextRefCopy14" localSheetId="43">'[183]8.1 old'!#REF!</definedName>
    <definedName name="TextRefCopy14" localSheetId="44">#REF!</definedName>
    <definedName name="TextRefCopy14" localSheetId="37">'[183]8.1 old'!#REF!</definedName>
    <definedName name="TextRefCopy14" localSheetId="38">'[183]8.1 old'!#REF!</definedName>
    <definedName name="TextRefCopy14" localSheetId="39">'[183]8.1 old'!#REF!</definedName>
    <definedName name="TextRefCopy14" localSheetId="35">#REF!</definedName>
    <definedName name="TextRefCopy14" localSheetId="20">#REF!</definedName>
    <definedName name="TextRefCopy14" localSheetId="22">#REF!</definedName>
    <definedName name="TextRefCopy14" localSheetId="40">#REF!</definedName>
    <definedName name="TextRefCopy14" localSheetId="36">#REF!</definedName>
    <definedName name="TextRefCopy14" localSheetId="24">#REF!</definedName>
    <definedName name="TextRefCopy14" localSheetId="7">#REF!</definedName>
    <definedName name="TextRefCopy14" localSheetId="8">#REF!</definedName>
    <definedName name="TextRefCopy14">#REF!</definedName>
    <definedName name="TextRefCopy15" localSheetId="42">#REF!</definedName>
    <definedName name="TextRefCopy15" localSheetId="48">'[183]8.1 old'!$K$121</definedName>
    <definedName name="TextRefCopy15" localSheetId="46">#REF!</definedName>
    <definedName name="TextRefCopy15" localSheetId="43">'[183]8.1 old'!$K$121</definedName>
    <definedName name="TextRefCopy15" localSheetId="37">'[183]8.1 old'!$K$121</definedName>
    <definedName name="TextRefCopy15" localSheetId="38">'[183]8.1 old'!$K$121</definedName>
    <definedName name="TextRefCopy15" localSheetId="39">'[183]8.1 old'!$K$121</definedName>
    <definedName name="TextRefCopy15" localSheetId="20">#REF!</definedName>
    <definedName name="TextRefCopy15" localSheetId="22">#REF!</definedName>
    <definedName name="TextRefCopy15" localSheetId="40">#REF!</definedName>
    <definedName name="TextRefCopy15" localSheetId="36">#REF!</definedName>
    <definedName name="TextRefCopy15" localSheetId="24">#REF!</definedName>
    <definedName name="TextRefCopy15">#REF!</definedName>
    <definedName name="TextRefCopy16" localSheetId="42">#REF!</definedName>
    <definedName name="TextRefCopy16" localSheetId="48">'[183]8.1 old'!#REF!</definedName>
    <definedName name="TextRefCopy16" localSheetId="46">#REF!</definedName>
    <definedName name="TextRefCopy16" localSheetId="43">'[183]8.1 old'!#REF!</definedName>
    <definedName name="TextRefCopy16" localSheetId="44">#REF!</definedName>
    <definedName name="TextRefCopy16" localSheetId="37">'[183]8.1 old'!#REF!</definedName>
    <definedName name="TextRefCopy16" localSheetId="38">'[183]8.1 old'!#REF!</definedName>
    <definedName name="TextRefCopy16" localSheetId="39">'[183]8.1 old'!#REF!</definedName>
    <definedName name="TextRefCopy16" localSheetId="35">#REF!</definedName>
    <definedName name="TextRefCopy16" localSheetId="20">#REF!</definedName>
    <definedName name="TextRefCopy16" localSheetId="22">#REF!</definedName>
    <definedName name="TextRefCopy16" localSheetId="40">#REF!</definedName>
    <definedName name="TextRefCopy16" localSheetId="36">#REF!</definedName>
    <definedName name="TextRefCopy16" localSheetId="24">#REF!</definedName>
    <definedName name="TextRefCopy16" localSheetId="7">#REF!</definedName>
    <definedName name="TextRefCopy16" localSheetId="8">#REF!</definedName>
    <definedName name="TextRefCopy16">#REF!</definedName>
    <definedName name="TextRefCopy17" localSheetId="42">#REF!</definedName>
    <definedName name="TextRefCopy17" localSheetId="48">#REF!</definedName>
    <definedName name="TextRefCopy17" localSheetId="46">#REF!</definedName>
    <definedName name="TextRefCopy17" localSheetId="44">#REF!</definedName>
    <definedName name="TextRefCopy17" localSheetId="37">#REF!</definedName>
    <definedName name="TextRefCopy17" localSheetId="38">#REF!</definedName>
    <definedName name="TextRefCopy17" localSheetId="39">#REF!</definedName>
    <definedName name="TextRefCopy17" localSheetId="35">#REF!</definedName>
    <definedName name="TextRefCopy17" localSheetId="20">#REF!</definedName>
    <definedName name="TextRefCopy17" localSheetId="22">#REF!</definedName>
    <definedName name="TextRefCopy17" localSheetId="40">#REF!</definedName>
    <definedName name="TextRefCopy17" localSheetId="36">#REF!</definedName>
    <definedName name="TextRefCopy17" localSheetId="24">#REF!</definedName>
    <definedName name="TextRefCopy17" localSheetId="7">#REF!</definedName>
    <definedName name="TextRefCopy17" localSheetId="8">#REF!</definedName>
    <definedName name="TextRefCopy17">#REF!</definedName>
    <definedName name="TextRefCopy18" localSheetId="42">#REF!</definedName>
    <definedName name="TextRefCopy18" localSheetId="48">#REF!</definedName>
    <definedName name="TextRefCopy18" localSheetId="46">#REF!</definedName>
    <definedName name="TextRefCopy18" localSheetId="37">#REF!</definedName>
    <definedName name="TextRefCopy18" localSheetId="38">#REF!</definedName>
    <definedName name="TextRefCopy18" localSheetId="39">#REF!</definedName>
    <definedName name="TextRefCopy18" localSheetId="20">#REF!</definedName>
    <definedName name="TextRefCopy18" localSheetId="22">#REF!</definedName>
    <definedName name="TextRefCopy18" localSheetId="40">#REF!</definedName>
    <definedName name="TextRefCopy18" localSheetId="36">#REF!</definedName>
    <definedName name="TextRefCopy18" localSheetId="24">#REF!</definedName>
    <definedName name="TextRefCopy18">#REF!</definedName>
    <definedName name="TextRefCopy19" localSheetId="42">#REF!</definedName>
    <definedName name="TextRefCopy19" localSheetId="48">[184]IS!$F$26</definedName>
    <definedName name="TextRefCopy19" localSheetId="46">#REF!</definedName>
    <definedName name="TextRefCopy19" localSheetId="43">[184]IS!$F$26</definedName>
    <definedName name="TextRefCopy19" localSheetId="44">#REF!</definedName>
    <definedName name="TextRefCopy19" localSheetId="37">[184]IS!$F$26</definedName>
    <definedName name="TextRefCopy19" localSheetId="38">[184]IS!$F$26</definedName>
    <definedName name="TextRefCopy19" localSheetId="39">[184]IS!$F$26</definedName>
    <definedName name="TextRefCopy19" localSheetId="35">#REF!</definedName>
    <definedName name="TextRefCopy19" localSheetId="20">#REF!</definedName>
    <definedName name="TextRefCopy19" localSheetId="22">#REF!</definedName>
    <definedName name="TextRefCopy19" localSheetId="40">#REF!</definedName>
    <definedName name="TextRefCopy19" localSheetId="36">#REF!</definedName>
    <definedName name="TextRefCopy19" localSheetId="24">#REF!</definedName>
    <definedName name="TextRefCopy19" localSheetId="7">#REF!</definedName>
    <definedName name="TextRefCopy19" localSheetId="8">#REF!</definedName>
    <definedName name="TextRefCopy19">#REF!</definedName>
    <definedName name="TextRefCopy2" localSheetId="48">#REF!</definedName>
    <definedName name="TextRefCopy2" localSheetId="43">#REF!</definedName>
    <definedName name="TextRefCopy2" localSheetId="37">#REF!</definedName>
    <definedName name="TextRefCopy2" localSheetId="38">#REF!</definedName>
    <definedName name="TextRefCopy2" localSheetId="39">#REF!</definedName>
    <definedName name="TextRefCopy2" localSheetId="35">#REF!</definedName>
    <definedName name="TextRefCopy2" localSheetId="22">#REF!</definedName>
    <definedName name="TextRefCopy2" localSheetId="36">#REF!</definedName>
    <definedName name="TextRefCopy2" localSheetId="7">#REF!</definedName>
    <definedName name="TextRefCopy2" localSheetId="8">#REF!</definedName>
    <definedName name="TextRefCopy2" localSheetId="33">#REF!</definedName>
    <definedName name="TextRefCopy2">'Lead December'!$K$132</definedName>
    <definedName name="TextRefCopy20" localSheetId="42">#REF!</definedName>
    <definedName name="TextRefCopy20" localSheetId="48">#REF!</definedName>
    <definedName name="TextRefCopy20" localSheetId="46">#REF!</definedName>
    <definedName name="TextRefCopy20" localSheetId="44">#REF!</definedName>
    <definedName name="TextRefCopy20" localSheetId="37">#REF!</definedName>
    <definedName name="TextRefCopy20" localSheetId="38">#REF!</definedName>
    <definedName name="TextRefCopy20" localSheetId="39">#REF!</definedName>
    <definedName name="TextRefCopy20" localSheetId="35">#REF!</definedName>
    <definedName name="TextRefCopy20" localSheetId="20">#REF!</definedName>
    <definedName name="TextRefCopy20" localSheetId="22">#REF!</definedName>
    <definedName name="TextRefCopy20" localSheetId="40">#REF!</definedName>
    <definedName name="TextRefCopy20" localSheetId="36">#REF!</definedName>
    <definedName name="TextRefCopy20" localSheetId="24">#REF!</definedName>
    <definedName name="TextRefCopy20" localSheetId="7">#REF!</definedName>
    <definedName name="TextRefCopy20" localSheetId="8">#REF!</definedName>
    <definedName name="TextRefCopy20">#REF!</definedName>
    <definedName name="TextRefCopy21" localSheetId="42">#REF!</definedName>
    <definedName name="TextRefCopy21" localSheetId="48">#REF!</definedName>
    <definedName name="TextRefCopy21" localSheetId="46">#REF!</definedName>
    <definedName name="TextRefCopy21" localSheetId="44">#REF!</definedName>
    <definedName name="TextRefCopy21" localSheetId="37">#REF!</definedName>
    <definedName name="TextRefCopy21" localSheetId="38">#REF!</definedName>
    <definedName name="TextRefCopy21" localSheetId="39">#REF!</definedName>
    <definedName name="TextRefCopy21" localSheetId="35">#REF!</definedName>
    <definedName name="TextRefCopy21" localSheetId="20">#REF!</definedName>
    <definedName name="TextRefCopy21" localSheetId="22">#REF!</definedName>
    <definedName name="TextRefCopy21" localSheetId="40">#REF!</definedName>
    <definedName name="TextRefCopy21" localSheetId="36">#REF!</definedName>
    <definedName name="TextRefCopy21" localSheetId="24">#REF!</definedName>
    <definedName name="TextRefCopy21" localSheetId="7">#REF!</definedName>
    <definedName name="TextRefCopy21" localSheetId="8">#REF!</definedName>
    <definedName name="TextRefCopy21">#REF!</definedName>
    <definedName name="TextRefCopy22" localSheetId="42">#REF!</definedName>
    <definedName name="TextRefCopy22" localSheetId="48">#REF!</definedName>
    <definedName name="TextRefCopy22" localSheetId="46">#REF!</definedName>
    <definedName name="TextRefCopy22" localSheetId="44">#REF!</definedName>
    <definedName name="TextRefCopy22" localSheetId="37">#REF!</definedName>
    <definedName name="TextRefCopy22" localSheetId="38">#REF!</definedName>
    <definedName name="TextRefCopy22" localSheetId="39">#REF!</definedName>
    <definedName name="TextRefCopy22" localSheetId="35">#REF!</definedName>
    <definedName name="TextRefCopy22" localSheetId="20">#REF!</definedName>
    <definedName name="TextRefCopy22" localSheetId="22">#REF!</definedName>
    <definedName name="TextRefCopy22" localSheetId="40">#REF!</definedName>
    <definedName name="TextRefCopy22" localSheetId="36">#REF!</definedName>
    <definedName name="TextRefCopy22" localSheetId="24">#REF!</definedName>
    <definedName name="TextRefCopy22" localSheetId="7">#REF!</definedName>
    <definedName name="TextRefCopy22" localSheetId="8">#REF!</definedName>
    <definedName name="TextRefCopy22">#REF!</definedName>
    <definedName name="TextRefCopy23" localSheetId="42">#REF!</definedName>
    <definedName name="TextRefCopy23" localSheetId="48">#REF!</definedName>
    <definedName name="TextRefCopy23" localSheetId="46">#REF!</definedName>
    <definedName name="TextRefCopy23" localSheetId="44">#REF!</definedName>
    <definedName name="TextRefCopy23" localSheetId="37">#REF!</definedName>
    <definedName name="TextRefCopy23" localSheetId="38">#REF!</definedName>
    <definedName name="TextRefCopy23" localSheetId="39">#REF!</definedName>
    <definedName name="TextRefCopy23" localSheetId="35">#REF!</definedName>
    <definedName name="TextRefCopy23" localSheetId="20">#REF!</definedName>
    <definedName name="TextRefCopy23" localSheetId="22">#REF!</definedName>
    <definedName name="TextRefCopy23" localSheetId="40">#REF!</definedName>
    <definedName name="TextRefCopy23" localSheetId="36">#REF!</definedName>
    <definedName name="TextRefCopy23" localSheetId="24">#REF!</definedName>
    <definedName name="TextRefCopy23" localSheetId="7">#REF!</definedName>
    <definedName name="TextRefCopy23" localSheetId="8">#REF!</definedName>
    <definedName name="TextRefCopy23">#REF!</definedName>
    <definedName name="TextRefCopy24" localSheetId="42">#REF!</definedName>
    <definedName name="TextRefCopy24" localSheetId="48">#REF!</definedName>
    <definedName name="TextRefCopy24" localSheetId="46">#REF!</definedName>
    <definedName name="TextRefCopy24" localSheetId="44">#REF!</definedName>
    <definedName name="TextRefCopy24" localSheetId="37">#REF!</definedName>
    <definedName name="TextRefCopy24" localSheetId="38">#REF!</definedName>
    <definedName name="TextRefCopy24" localSheetId="39">#REF!</definedName>
    <definedName name="TextRefCopy24" localSheetId="35">#REF!</definedName>
    <definedName name="TextRefCopy24" localSheetId="20">#REF!</definedName>
    <definedName name="TextRefCopy24" localSheetId="22">#REF!</definedName>
    <definedName name="TextRefCopy24" localSheetId="40">#REF!</definedName>
    <definedName name="TextRefCopy24" localSheetId="36">#REF!</definedName>
    <definedName name="TextRefCopy24" localSheetId="24">#REF!</definedName>
    <definedName name="TextRefCopy24" localSheetId="7">#REF!</definedName>
    <definedName name="TextRefCopy24" localSheetId="8">#REF!</definedName>
    <definedName name="TextRefCopy24">#REF!</definedName>
    <definedName name="TextRefCopy25" localSheetId="42">#REF!</definedName>
    <definedName name="TextRefCopy25" localSheetId="48">#REF!</definedName>
    <definedName name="TextRefCopy25" localSheetId="46">#REF!</definedName>
    <definedName name="TextRefCopy25" localSheetId="44">#REF!</definedName>
    <definedName name="TextRefCopy25" localSheetId="37">#REF!</definedName>
    <definedName name="TextRefCopy25" localSheetId="38">#REF!</definedName>
    <definedName name="TextRefCopy25" localSheetId="39">#REF!</definedName>
    <definedName name="TextRefCopy25" localSheetId="35">#REF!</definedName>
    <definedName name="TextRefCopy25" localSheetId="20">#REF!</definedName>
    <definedName name="TextRefCopy25" localSheetId="22">#REF!</definedName>
    <definedName name="TextRefCopy25" localSheetId="40">#REF!</definedName>
    <definedName name="TextRefCopy25" localSheetId="36">#REF!</definedName>
    <definedName name="TextRefCopy25" localSheetId="24">#REF!</definedName>
    <definedName name="TextRefCopy25" localSheetId="7">#REF!</definedName>
    <definedName name="TextRefCopy25" localSheetId="8">#REF!</definedName>
    <definedName name="TextRefCopy25">#REF!</definedName>
    <definedName name="TextRefCopy26" localSheetId="42">#REF!</definedName>
    <definedName name="TextRefCopy26" localSheetId="48">#REF!</definedName>
    <definedName name="TextRefCopy26" localSheetId="46">#REF!</definedName>
    <definedName name="TextRefCopy26" localSheetId="44">#REF!</definedName>
    <definedName name="TextRefCopy26" localSheetId="37">#REF!</definedName>
    <definedName name="TextRefCopy26" localSheetId="38">#REF!</definedName>
    <definedName name="TextRefCopy26" localSheetId="39">#REF!</definedName>
    <definedName name="TextRefCopy26" localSheetId="35">#REF!</definedName>
    <definedName name="TextRefCopy26" localSheetId="20">#REF!</definedName>
    <definedName name="TextRefCopy26" localSheetId="22">#REF!</definedName>
    <definedName name="TextRefCopy26" localSheetId="40">#REF!</definedName>
    <definedName name="TextRefCopy26" localSheetId="36">#REF!</definedName>
    <definedName name="TextRefCopy26" localSheetId="24">#REF!</definedName>
    <definedName name="TextRefCopy26" localSheetId="7">#REF!</definedName>
    <definedName name="TextRefCopy26" localSheetId="8">#REF!</definedName>
    <definedName name="TextRefCopy26">#REF!</definedName>
    <definedName name="TextRefCopy27" localSheetId="42">#REF!</definedName>
    <definedName name="TextRefCopy27" localSheetId="48">#REF!</definedName>
    <definedName name="TextRefCopy27" localSheetId="46">#REF!</definedName>
    <definedName name="TextRefCopy27" localSheetId="44">#REF!</definedName>
    <definedName name="TextRefCopy27" localSheetId="37">#REF!</definedName>
    <definedName name="TextRefCopy27" localSheetId="38">#REF!</definedName>
    <definedName name="TextRefCopy27" localSheetId="39">#REF!</definedName>
    <definedName name="TextRefCopy27" localSheetId="35">#REF!</definedName>
    <definedName name="TextRefCopy27" localSheetId="20">#REF!</definedName>
    <definedName name="TextRefCopy27" localSheetId="22">#REF!</definedName>
    <definedName name="TextRefCopy27" localSheetId="40">#REF!</definedName>
    <definedName name="TextRefCopy27" localSheetId="36">#REF!</definedName>
    <definedName name="TextRefCopy27" localSheetId="24">#REF!</definedName>
    <definedName name="TextRefCopy27" localSheetId="7">#REF!</definedName>
    <definedName name="TextRefCopy27" localSheetId="8">#REF!</definedName>
    <definedName name="TextRefCopy27">#REF!</definedName>
    <definedName name="TextRefCopy28" localSheetId="42">#REF!</definedName>
    <definedName name="TextRefCopy28" localSheetId="48">#REF!</definedName>
    <definedName name="TextRefCopy28" localSheetId="46">#REF!</definedName>
    <definedName name="TextRefCopy28" localSheetId="44">#REF!</definedName>
    <definedName name="TextRefCopy28" localSheetId="37">#REF!</definedName>
    <definedName name="TextRefCopy28" localSheetId="38">#REF!</definedName>
    <definedName name="TextRefCopy28" localSheetId="39">#REF!</definedName>
    <definedName name="TextRefCopy28" localSheetId="35">#REF!</definedName>
    <definedName name="TextRefCopy28" localSheetId="20">#REF!</definedName>
    <definedName name="TextRefCopy28" localSheetId="22">#REF!</definedName>
    <definedName name="TextRefCopy28" localSheetId="40">#REF!</definedName>
    <definedName name="TextRefCopy28" localSheetId="36">#REF!</definedName>
    <definedName name="TextRefCopy28" localSheetId="24">#REF!</definedName>
    <definedName name="TextRefCopy28" localSheetId="7">#REF!</definedName>
    <definedName name="TextRefCopy28" localSheetId="8">#REF!</definedName>
    <definedName name="TextRefCopy28">#REF!</definedName>
    <definedName name="TextRefCopy29" localSheetId="42">#REF!</definedName>
    <definedName name="TextRefCopy29" localSheetId="48">#REF!</definedName>
    <definedName name="TextRefCopy29" localSheetId="46">#REF!</definedName>
    <definedName name="TextRefCopy29" localSheetId="44">#REF!</definedName>
    <definedName name="TextRefCopy29" localSheetId="37">#REF!</definedName>
    <definedName name="TextRefCopy29" localSheetId="38">#REF!</definedName>
    <definedName name="TextRefCopy29" localSheetId="39">#REF!</definedName>
    <definedName name="TextRefCopy29" localSheetId="35">#REF!</definedName>
    <definedName name="TextRefCopy29" localSheetId="20">#REF!</definedName>
    <definedName name="TextRefCopy29" localSheetId="22">#REF!</definedName>
    <definedName name="TextRefCopy29" localSheetId="40">#REF!</definedName>
    <definedName name="TextRefCopy29" localSheetId="36">#REF!</definedName>
    <definedName name="TextRefCopy29" localSheetId="24">#REF!</definedName>
    <definedName name="TextRefCopy29" localSheetId="7">#REF!</definedName>
    <definedName name="TextRefCopy29" localSheetId="8">#REF!</definedName>
    <definedName name="TextRefCopy29">#REF!</definedName>
    <definedName name="TextRefCopy3" localSheetId="42">#REF!</definedName>
    <definedName name="TextRefCopy3" localSheetId="48">[185]S1!#REF!</definedName>
    <definedName name="TextRefCopy3" localSheetId="46">#REF!</definedName>
    <definedName name="TextRefCopy3" localSheetId="43">[185]S1!#REF!</definedName>
    <definedName name="TextRefCopy3" localSheetId="44">#REF!</definedName>
    <definedName name="TextRefCopy3" localSheetId="37">[185]S1!#REF!</definedName>
    <definedName name="TextRefCopy3" localSheetId="38">[185]S1!#REF!</definedName>
    <definedName name="TextRefCopy3" localSheetId="39">[185]S1!#REF!</definedName>
    <definedName name="TextRefCopy3" localSheetId="35">#REF!</definedName>
    <definedName name="TextRefCopy3" localSheetId="20">#REF!</definedName>
    <definedName name="TextRefCopy3" localSheetId="22">#REF!</definedName>
    <definedName name="TextRefCopy3" localSheetId="40">#REF!</definedName>
    <definedName name="TextRefCopy3" localSheetId="36">#REF!</definedName>
    <definedName name="TextRefCopy3" localSheetId="24">#REF!</definedName>
    <definedName name="TextRefCopy3" localSheetId="7">#REF!</definedName>
    <definedName name="TextRefCopy3" localSheetId="8">#REF!</definedName>
    <definedName name="TextRefCopy3">#REF!</definedName>
    <definedName name="TextRefCopy30" localSheetId="42">#REF!</definedName>
    <definedName name="TextRefCopy30" localSheetId="48">#REF!</definedName>
    <definedName name="TextRefCopy30" localSheetId="46">#REF!</definedName>
    <definedName name="TextRefCopy30" localSheetId="44">#REF!</definedName>
    <definedName name="TextRefCopy30" localSheetId="37">#REF!</definedName>
    <definedName name="TextRefCopy30" localSheetId="38">#REF!</definedName>
    <definedName name="TextRefCopy30" localSheetId="39">#REF!</definedName>
    <definedName name="TextRefCopy30" localSheetId="35">#REF!</definedName>
    <definedName name="TextRefCopy30" localSheetId="20">#REF!</definedName>
    <definedName name="TextRefCopy30" localSheetId="22">#REF!</definedName>
    <definedName name="TextRefCopy30" localSheetId="40">#REF!</definedName>
    <definedName name="TextRefCopy30" localSheetId="36">#REF!</definedName>
    <definedName name="TextRefCopy30" localSheetId="24">#REF!</definedName>
    <definedName name="TextRefCopy30" localSheetId="7">#REF!</definedName>
    <definedName name="TextRefCopy30" localSheetId="8">#REF!</definedName>
    <definedName name="TextRefCopy30">#REF!</definedName>
    <definedName name="TextRefCopy31" localSheetId="42">#REF!</definedName>
    <definedName name="TextRefCopy31" localSheetId="48">'[183]8.1 old'!#REF!</definedName>
    <definedName name="TextRefCopy31" localSheetId="46">#REF!</definedName>
    <definedName name="TextRefCopy31" localSheetId="43">'[183]8.1 old'!#REF!</definedName>
    <definedName name="TextRefCopy31" localSheetId="44">#REF!</definedName>
    <definedName name="TextRefCopy31" localSheetId="37">'[183]8.1 old'!#REF!</definedName>
    <definedName name="TextRefCopy31" localSheetId="38">'[183]8.1 old'!#REF!</definedName>
    <definedName name="TextRefCopy31" localSheetId="39">'[183]8.1 old'!#REF!</definedName>
    <definedName name="TextRefCopy31" localSheetId="35">#REF!</definedName>
    <definedName name="TextRefCopy31" localSheetId="20">#REF!</definedName>
    <definedName name="TextRefCopy31" localSheetId="22">#REF!</definedName>
    <definedName name="TextRefCopy31" localSheetId="40">#REF!</definedName>
    <definedName name="TextRefCopy31" localSheetId="36">#REF!</definedName>
    <definedName name="TextRefCopy31" localSheetId="24">#REF!</definedName>
    <definedName name="TextRefCopy31" localSheetId="7">#REF!</definedName>
    <definedName name="TextRefCopy31" localSheetId="8">#REF!</definedName>
    <definedName name="TextRefCopy31">#REF!</definedName>
    <definedName name="TextRefCopy32" localSheetId="42">#REF!</definedName>
    <definedName name="TextRefCopy32" localSheetId="48">#REF!</definedName>
    <definedName name="TextRefCopy32" localSheetId="46">#REF!</definedName>
    <definedName name="TextRefCopy32" localSheetId="44">#REF!</definedName>
    <definedName name="TextRefCopy32" localSheetId="37">#REF!</definedName>
    <definedName name="TextRefCopy32" localSheetId="38">#REF!</definedName>
    <definedName name="TextRefCopy32" localSheetId="39">#REF!</definedName>
    <definedName name="TextRefCopy32" localSheetId="35">#REF!</definedName>
    <definedName name="TextRefCopy32" localSheetId="20">#REF!</definedName>
    <definedName name="TextRefCopy32" localSheetId="22">#REF!</definedName>
    <definedName name="TextRefCopy32" localSheetId="40">#REF!</definedName>
    <definedName name="TextRefCopy32" localSheetId="36">#REF!</definedName>
    <definedName name="TextRefCopy32" localSheetId="24">#REF!</definedName>
    <definedName name="TextRefCopy32" localSheetId="7">#REF!</definedName>
    <definedName name="TextRefCopy32" localSheetId="8">#REF!</definedName>
    <definedName name="TextRefCopy32">#REF!</definedName>
    <definedName name="TextRefCopy33" localSheetId="42">#REF!</definedName>
    <definedName name="TextRefCopy33" localSheetId="48">#REF!</definedName>
    <definedName name="TextRefCopy33" localSheetId="46">#REF!</definedName>
    <definedName name="TextRefCopy33" localSheetId="44">#REF!</definedName>
    <definedName name="TextRefCopy33" localSheetId="37">#REF!</definedName>
    <definedName name="TextRefCopy33" localSheetId="38">#REF!</definedName>
    <definedName name="TextRefCopy33" localSheetId="39">#REF!</definedName>
    <definedName name="TextRefCopy33" localSheetId="35">#REF!</definedName>
    <definedName name="TextRefCopy33" localSheetId="20">#REF!</definedName>
    <definedName name="TextRefCopy33" localSheetId="22">#REF!</definedName>
    <definedName name="TextRefCopy33" localSheetId="40">#REF!</definedName>
    <definedName name="TextRefCopy33" localSheetId="36">#REF!</definedName>
    <definedName name="TextRefCopy33" localSheetId="24">#REF!</definedName>
    <definedName name="TextRefCopy33" localSheetId="7">#REF!</definedName>
    <definedName name="TextRefCopy33" localSheetId="8">#REF!</definedName>
    <definedName name="TextRefCopy33">#REF!</definedName>
    <definedName name="TextRefCopy34" localSheetId="42">#REF!</definedName>
    <definedName name="TextRefCopy34" localSheetId="48">#REF!</definedName>
    <definedName name="TextRefCopy34" localSheetId="46">#REF!</definedName>
    <definedName name="TextRefCopy34" localSheetId="44">#REF!</definedName>
    <definedName name="TextRefCopy34" localSheetId="37">#REF!</definedName>
    <definedName name="TextRefCopy34" localSheetId="38">#REF!</definedName>
    <definedName name="TextRefCopy34" localSheetId="39">#REF!</definedName>
    <definedName name="TextRefCopy34" localSheetId="35">#REF!</definedName>
    <definedName name="TextRefCopy34" localSheetId="20">#REF!</definedName>
    <definedName name="TextRefCopy34" localSheetId="22">#REF!</definedName>
    <definedName name="TextRefCopy34" localSheetId="40">#REF!</definedName>
    <definedName name="TextRefCopy34" localSheetId="36">#REF!</definedName>
    <definedName name="TextRefCopy34" localSheetId="24">#REF!</definedName>
    <definedName name="TextRefCopy34" localSheetId="7">#REF!</definedName>
    <definedName name="TextRefCopy34" localSheetId="8">#REF!</definedName>
    <definedName name="TextRefCopy34">#REF!</definedName>
    <definedName name="TextRefCopy35">[146]CMA_Calculations!$D$2</definedName>
    <definedName name="TextRefCopy36" localSheetId="42">#REF!</definedName>
    <definedName name="TextRefCopy36" localSheetId="48">#REF!</definedName>
    <definedName name="TextRefCopy36" localSheetId="46">#REF!</definedName>
    <definedName name="TextRefCopy36" localSheetId="44">#REF!</definedName>
    <definedName name="TextRefCopy36" localSheetId="37">#REF!</definedName>
    <definedName name="TextRefCopy36" localSheetId="38">#REF!</definedName>
    <definedName name="TextRefCopy36" localSheetId="39">#REF!</definedName>
    <definedName name="TextRefCopy36" localSheetId="35">#REF!</definedName>
    <definedName name="TextRefCopy36" localSheetId="20">#REF!</definedName>
    <definedName name="TextRefCopy36" localSheetId="22">#REF!</definedName>
    <definedName name="TextRefCopy36" localSheetId="40">#REF!</definedName>
    <definedName name="TextRefCopy36" localSheetId="36">#REF!</definedName>
    <definedName name="TextRefCopy36" localSheetId="24">#REF!</definedName>
    <definedName name="TextRefCopy36" localSheetId="7">#REF!</definedName>
    <definedName name="TextRefCopy36" localSheetId="8">#REF!</definedName>
    <definedName name="TextRefCopy36">#REF!</definedName>
    <definedName name="TextRefCopy37" localSheetId="42">#REF!</definedName>
    <definedName name="TextRefCopy37" localSheetId="48">#REF!</definedName>
    <definedName name="TextRefCopy37" localSheetId="46">#REF!</definedName>
    <definedName name="TextRefCopy37" localSheetId="44">#REF!</definedName>
    <definedName name="TextRefCopy37" localSheetId="37">#REF!</definedName>
    <definedName name="TextRefCopy37" localSheetId="38">#REF!</definedName>
    <definedName name="TextRefCopy37" localSheetId="39">#REF!</definedName>
    <definedName name="TextRefCopy37" localSheetId="35">#REF!</definedName>
    <definedName name="TextRefCopy37" localSheetId="20">#REF!</definedName>
    <definedName name="TextRefCopy37" localSheetId="22">#REF!</definedName>
    <definedName name="TextRefCopy37" localSheetId="40">#REF!</definedName>
    <definedName name="TextRefCopy37" localSheetId="36">#REF!</definedName>
    <definedName name="TextRefCopy37" localSheetId="24">#REF!</definedName>
    <definedName name="TextRefCopy37" localSheetId="7">#REF!</definedName>
    <definedName name="TextRefCopy37" localSheetId="8">#REF!</definedName>
    <definedName name="TextRefCopy37">#REF!</definedName>
    <definedName name="TextRefCopy38">[186]SRF!$A$33</definedName>
    <definedName name="TextRefCopy39" localSheetId="42">#REF!</definedName>
    <definedName name="TextRefCopy39" localSheetId="48">#REF!</definedName>
    <definedName name="TextRefCopy39" localSheetId="46">#REF!</definedName>
    <definedName name="TextRefCopy39" localSheetId="37">#REF!</definedName>
    <definedName name="TextRefCopy39" localSheetId="38">#REF!</definedName>
    <definedName name="TextRefCopy39" localSheetId="39">#REF!</definedName>
    <definedName name="TextRefCopy39" localSheetId="20">#REF!</definedName>
    <definedName name="TextRefCopy39" localSheetId="22">#REF!</definedName>
    <definedName name="TextRefCopy39" localSheetId="40">#REF!</definedName>
    <definedName name="TextRefCopy39" localSheetId="36">#REF!</definedName>
    <definedName name="TextRefCopy39" localSheetId="24">#REF!</definedName>
    <definedName name="TextRefCopy39">#REF!</definedName>
    <definedName name="TextRefCopy4" localSheetId="42">#REF!</definedName>
    <definedName name="TextRefCopy4" localSheetId="48">#REF!</definedName>
    <definedName name="TextRefCopy4" localSheetId="46">#REF!</definedName>
    <definedName name="TextRefCopy4" localSheetId="44">#REF!</definedName>
    <definedName name="TextRefCopy4" localSheetId="37">#REF!</definedName>
    <definedName name="TextRefCopy4" localSheetId="38">#REF!</definedName>
    <definedName name="TextRefCopy4" localSheetId="39">#REF!</definedName>
    <definedName name="TextRefCopy4" localSheetId="35">#REF!</definedName>
    <definedName name="TextRefCopy4" localSheetId="20">#REF!</definedName>
    <definedName name="TextRefCopy4" localSheetId="22">#REF!</definedName>
    <definedName name="TextRefCopy4" localSheetId="40">#REF!</definedName>
    <definedName name="TextRefCopy4" localSheetId="36">#REF!</definedName>
    <definedName name="TextRefCopy4" localSheetId="24">#REF!</definedName>
    <definedName name="TextRefCopy4" localSheetId="7">#REF!</definedName>
    <definedName name="TextRefCopy4" localSheetId="8">#REF!</definedName>
    <definedName name="TextRefCopy4">#REF!</definedName>
    <definedName name="TextRefCopy40" localSheetId="42">#REF!</definedName>
    <definedName name="TextRefCopy40" localSheetId="48">#REF!</definedName>
    <definedName name="TextRefCopy40" localSheetId="46">#REF!</definedName>
    <definedName name="TextRefCopy40" localSheetId="37">#REF!</definedName>
    <definedName name="TextRefCopy40" localSheetId="38">#REF!</definedName>
    <definedName name="TextRefCopy40" localSheetId="39">#REF!</definedName>
    <definedName name="TextRefCopy40" localSheetId="20">#REF!</definedName>
    <definedName name="TextRefCopy40" localSheetId="22">#REF!</definedName>
    <definedName name="TextRefCopy40" localSheetId="40">#REF!</definedName>
    <definedName name="TextRefCopy40" localSheetId="36">#REF!</definedName>
    <definedName name="TextRefCopy40" localSheetId="24">#REF!</definedName>
    <definedName name="TextRefCopy40">#REF!</definedName>
    <definedName name="TextRefCopy41" localSheetId="42">#REF!</definedName>
    <definedName name="TextRefCopy41" localSheetId="48">#REF!</definedName>
    <definedName name="TextRefCopy41" localSheetId="46">#REF!</definedName>
    <definedName name="TextRefCopy41" localSheetId="44">#REF!</definedName>
    <definedName name="TextRefCopy41" localSheetId="37">#REF!</definedName>
    <definedName name="TextRefCopy41" localSheetId="38">#REF!</definedName>
    <definedName name="TextRefCopy41" localSheetId="39">#REF!</definedName>
    <definedName name="TextRefCopy41" localSheetId="35">#REF!</definedName>
    <definedName name="TextRefCopy41" localSheetId="20">#REF!</definedName>
    <definedName name="TextRefCopy41" localSheetId="22">#REF!</definedName>
    <definedName name="TextRefCopy41" localSheetId="40">#REF!</definedName>
    <definedName name="TextRefCopy41" localSheetId="36">#REF!</definedName>
    <definedName name="TextRefCopy41" localSheetId="24">#REF!</definedName>
    <definedName name="TextRefCopy41" localSheetId="7">#REF!</definedName>
    <definedName name="TextRefCopy41" localSheetId="8">#REF!</definedName>
    <definedName name="TextRefCopy41">#REF!</definedName>
    <definedName name="TextRefCopy42" localSheetId="42">#REF!</definedName>
    <definedName name="TextRefCopy42" localSheetId="48">#REF!</definedName>
    <definedName name="TextRefCopy42" localSheetId="46">#REF!</definedName>
    <definedName name="TextRefCopy42" localSheetId="37">#REF!</definedName>
    <definedName name="TextRefCopy42" localSheetId="38">#REF!</definedName>
    <definedName name="TextRefCopy42" localSheetId="39">#REF!</definedName>
    <definedName name="TextRefCopy42" localSheetId="20">#REF!</definedName>
    <definedName name="TextRefCopy42" localSheetId="22">#REF!</definedName>
    <definedName name="TextRefCopy42" localSheetId="40">#REF!</definedName>
    <definedName name="TextRefCopy42" localSheetId="36">#REF!</definedName>
    <definedName name="TextRefCopy42" localSheetId="24">#REF!</definedName>
    <definedName name="TextRefCopy42">#REF!</definedName>
    <definedName name="TextRefCopy43">'[187]Verification of Sales'!$E$3</definedName>
    <definedName name="TextRefCopy44" localSheetId="42">#REF!</definedName>
    <definedName name="TextRefCopy44" localSheetId="48">#REF!</definedName>
    <definedName name="TextRefCopy44" localSheetId="46">#REF!</definedName>
    <definedName name="TextRefCopy44" localSheetId="37">#REF!</definedName>
    <definedName name="TextRefCopy44" localSheetId="38">#REF!</definedName>
    <definedName name="TextRefCopy44" localSheetId="39">#REF!</definedName>
    <definedName name="TextRefCopy44" localSheetId="20">#REF!</definedName>
    <definedName name="TextRefCopy44" localSheetId="22">#REF!</definedName>
    <definedName name="TextRefCopy44" localSheetId="40">#REF!</definedName>
    <definedName name="TextRefCopy44" localSheetId="36">#REF!</definedName>
    <definedName name="TextRefCopy44" localSheetId="24">#REF!</definedName>
    <definedName name="TextRefCopy44">#REF!</definedName>
    <definedName name="TextRefCopy45" localSheetId="42">#REF!</definedName>
    <definedName name="TextRefCopy45" localSheetId="48">#REF!</definedName>
    <definedName name="TextRefCopy45" localSheetId="46">#REF!</definedName>
    <definedName name="TextRefCopy45" localSheetId="44">#REF!</definedName>
    <definedName name="TextRefCopy45" localSheetId="37">#REF!</definedName>
    <definedName name="TextRefCopy45" localSheetId="38">#REF!</definedName>
    <definedName name="TextRefCopy45" localSheetId="39">#REF!</definedName>
    <definedName name="TextRefCopy45" localSheetId="35">#REF!</definedName>
    <definedName name="TextRefCopy45" localSheetId="20">#REF!</definedName>
    <definedName name="TextRefCopy45" localSheetId="22">#REF!</definedName>
    <definedName name="TextRefCopy45" localSheetId="40">#REF!</definedName>
    <definedName name="TextRefCopy45" localSheetId="36">#REF!</definedName>
    <definedName name="TextRefCopy45" localSheetId="24">#REF!</definedName>
    <definedName name="TextRefCopy45" localSheetId="7">#REF!</definedName>
    <definedName name="TextRefCopy45" localSheetId="8">#REF!</definedName>
    <definedName name="TextRefCopy45">#REF!</definedName>
    <definedName name="TextRefCopy46">'[188]Total Additions'!$C$22</definedName>
    <definedName name="TextRefCopy47" localSheetId="42">#REF!</definedName>
    <definedName name="TextRefCopy47" localSheetId="48">#REF!</definedName>
    <definedName name="TextRefCopy47" localSheetId="46">#REF!</definedName>
    <definedName name="TextRefCopy47" localSheetId="44">#REF!</definedName>
    <definedName name="TextRefCopy47" localSheetId="37">#REF!</definedName>
    <definedName name="TextRefCopy47" localSheetId="38">#REF!</definedName>
    <definedName name="TextRefCopy47" localSheetId="39">#REF!</definedName>
    <definedName name="TextRefCopy47" localSheetId="35">#REF!</definedName>
    <definedName name="TextRefCopy47" localSheetId="20">#REF!</definedName>
    <definedName name="TextRefCopy47" localSheetId="22">#REF!</definedName>
    <definedName name="TextRefCopy47" localSheetId="40">#REF!</definedName>
    <definedName name="TextRefCopy47" localSheetId="36">#REF!</definedName>
    <definedName name="TextRefCopy47" localSheetId="24">#REF!</definedName>
    <definedName name="TextRefCopy47" localSheetId="7">#REF!</definedName>
    <definedName name="TextRefCopy47" localSheetId="8">#REF!</definedName>
    <definedName name="TextRefCopy47">#REF!</definedName>
    <definedName name="TextRefCopy48" localSheetId="42">#REF!</definedName>
    <definedName name="TextRefCopy48" localSheetId="48">#REF!</definedName>
    <definedName name="TextRefCopy48" localSheetId="46">#REF!</definedName>
    <definedName name="TextRefCopy48" localSheetId="44">#REF!</definedName>
    <definedName name="TextRefCopy48" localSheetId="37">#REF!</definedName>
    <definedName name="TextRefCopy48" localSheetId="38">#REF!</definedName>
    <definedName name="TextRefCopy48" localSheetId="39">#REF!</definedName>
    <definedName name="TextRefCopy48" localSheetId="35">#REF!</definedName>
    <definedName name="TextRefCopy48" localSheetId="20">#REF!</definedName>
    <definedName name="TextRefCopy48" localSheetId="22">#REF!</definedName>
    <definedName name="TextRefCopy48" localSheetId="40">#REF!</definedName>
    <definedName name="TextRefCopy48" localSheetId="36">#REF!</definedName>
    <definedName name="TextRefCopy48" localSheetId="24">#REF!</definedName>
    <definedName name="TextRefCopy48" localSheetId="7">#REF!</definedName>
    <definedName name="TextRefCopy48" localSheetId="8">#REF!</definedName>
    <definedName name="TextRefCopy48">#REF!</definedName>
    <definedName name="TextRefCopy49" localSheetId="42">#REF!</definedName>
    <definedName name="TextRefCopy49" localSheetId="48">#REF!</definedName>
    <definedName name="TextRefCopy49" localSheetId="46">#REF!</definedName>
    <definedName name="TextRefCopy49" localSheetId="44">#REF!</definedName>
    <definedName name="TextRefCopy49" localSheetId="37">#REF!</definedName>
    <definedName name="TextRefCopy49" localSheetId="38">#REF!</definedName>
    <definedName name="TextRefCopy49" localSheetId="39">#REF!</definedName>
    <definedName name="TextRefCopy49" localSheetId="35">#REF!</definedName>
    <definedName name="TextRefCopy49" localSheetId="20">#REF!</definedName>
    <definedName name="TextRefCopy49" localSheetId="22">#REF!</definedName>
    <definedName name="TextRefCopy49" localSheetId="40">#REF!</definedName>
    <definedName name="TextRefCopy49" localSheetId="36">#REF!</definedName>
    <definedName name="TextRefCopy49" localSheetId="24">#REF!</definedName>
    <definedName name="TextRefCopy49" localSheetId="7">#REF!</definedName>
    <definedName name="TextRefCopy49" localSheetId="8">#REF!</definedName>
    <definedName name="TextRefCopy49">#REF!</definedName>
    <definedName name="TextRefCopy5" localSheetId="42">#REF!</definedName>
    <definedName name="TextRefCopy5" localSheetId="48">#REF!</definedName>
    <definedName name="TextRefCopy5" localSheetId="46">#REF!</definedName>
    <definedName name="TextRefCopy5" localSheetId="44">#REF!</definedName>
    <definedName name="TextRefCopy5" localSheetId="37">#REF!</definedName>
    <definedName name="TextRefCopy5" localSheetId="38">#REF!</definedName>
    <definedName name="TextRefCopy5" localSheetId="39">#REF!</definedName>
    <definedName name="TextRefCopy5" localSheetId="35">#REF!</definedName>
    <definedName name="TextRefCopy5" localSheetId="20">#REF!</definedName>
    <definedName name="TextRefCopy5" localSheetId="22">#REF!</definedName>
    <definedName name="TextRefCopy5" localSheetId="40">#REF!</definedName>
    <definedName name="TextRefCopy5" localSheetId="36">#REF!</definedName>
    <definedName name="TextRefCopy5" localSheetId="24">#REF!</definedName>
    <definedName name="TextRefCopy5" localSheetId="7">#REF!</definedName>
    <definedName name="TextRefCopy5" localSheetId="8">#REF!</definedName>
    <definedName name="TextRefCopy5">#REF!</definedName>
    <definedName name="TextRefCopy50" localSheetId="42">'[187]Verification of Sales'!#REF!</definedName>
    <definedName name="TextRefCopy50" localSheetId="48">'[187]Verification of Sales'!#REF!</definedName>
    <definedName name="TextRefCopy50" localSheetId="46">'[187]Verification of Sales'!#REF!</definedName>
    <definedName name="TextRefCopy50" localSheetId="37">'[187]Verification of Sales'!#REF!</definedName>
    <definedName name="TextRefCopy50" localSheetId="38">'[187]Verification of Sales'!#REF!</definedName>
    <definedName name="TextRefCopy50" localSheetId="39">'[187]Verification of Sales'!#REF!</definedName>
    <definedName name="TextRefCopy50" localSheetId="22">'[187]Verification of Sales'!#REF!</definedName>
    <definedName name="TextRefCopy50" localSheetId="40">'[187]Verification of Sales'!#REF!</definedName>
    <definedName name="TextRefCopy50" localSheetId="36">'[187]Verification of Sales'!#REF!</definedName>
    <definedName name="TextRefCopy50">'[187]Verification of Sales'!#REF!</definedName>
    <definedName name="TextRefCopy51" localSheetId="42">#REF!</definedName>
    <definedName name="TextRefCopy51" localSheetId="48">#REF!</definedName>
    <definedName name="TextRefCopy51" localSheetId="46">#REF!</definedName>
    <definedName name="TextRefCopy51" localSheetId="44">#REF!</definedName>
    <definedName name="TextRefCopy51" localSheetId="37">#REF!</definedName>
    <definedName name="TextRefCopy51" localSheetId="38">#REF!</definedName>
    <definedName name="TextRefCopy51" localSheetId="39">#REF!</definedName>
    <definedName name="TextRefCopy51" localSheetId="35">#REF!</definedName>
    <definedName name="TextRefCopy51" localSheetId="20">#REF!</definedName>
    <definedName name="TextRefCopy51" localSheetId="22">#REF!</definedName>
    <definedName name="TextRefCopy51" localSheetId="40">#REF!</definedName>
    <definedName name="TextRefCopy51" localSheetId="36">#REF!</definedName>
    <definedName name="TextRefCopy51" localSheetId="24">#REF!</definedName>
    <definedName name="TextRefCopy51" localSheetId="7">#REF!</definedName>
    <definedName name="TextRefCopy51" localSheetId="8">#REF!</definedName>
    <definedName name="TextRefCopy51">#REF!</definedName>
    <definedName name="TextRefCopy52" localSheetId="42">#REF!</definedName>
    <definedName name="TextRefCopy52" localSheetId="16">#REF!</definedName>
    <definedName name="TextRefCopy52" localSheetId="48">#REF!</definedName>
    <definedName name="TextRefCopy52" localSheetId="46">#REF!</definedName>
    <definedName name="TextRefCopy52" localSheetId="44">#REF!</definedName>
    <definedName name="TextRefCopy52" localSheetId="37">#REF!</definedName>
    <definedName name="TextRefCopy52" localSheetId="38">#REF!</definedName>
    <definedName name="TextRefCopy52" localSheetId="39">#REF!</definedName>
    <definedName name="TextRefCopy52" localSheetId="35">#REF!</definedName>
    <definedName name="TextRefCopy52" localSheetId="19">#REF!</definedName>
    <definedName name="TextRefCopy52" localSheetId="20">#REF!</definedName>
    <definedName name="TextRefCopy52" localSheetId="22">#REF!</definedName>
    <definedName name="TextRefCopy52" localSheetId="40">#REF!</definedName>
    <definedName name="TextRefCopy52" localSheetId="36">#REF!</definedName>
    <definedName name="TextRefCopy52" localSheetId="24">#REF!</definedName>
    <definedName name="TextRefCopy52" localSheetId="27">#REF!</definedName>
    <definedName name="TextRefCopy52" localSheetId="13">#REF!</definedName>
    <definedName name="TextRefCopy52" localSheetId="25">#REF!</definedName>
    <definedName name="TextRefCopy52" localSheetId="7">#REF!</definedName>
    <definedName name="TextRefCopy52" localSheetId="8">#REF!</definedName>
    <definedName name="TextRefCopy52" localSheetId="34">#REF!</definedName>
    <definedName name="TextRefCopy52">#REF!</definedName>
    <definedName name="TextRefCopy53" localSheetId="42">#REF!</definedName>
    <definedName name="TextRefCopy53" localSheetId="48">#REF!</definedName>
    <definedName name="TextRefCopy53" localSheetId="46">#REF!</definedName>
    <definedName name="TextRefCopy53" localSheetId="44">#REF!</definedName>
    <definedName name="TextRefCopy53" localSheetId="37">#REF!</definedName>
    <definedName name="TextRefCopy53" localSheetId="38">#REF!</definedName>
    <definedName name="TextRefCopy53" localSheetId="39">#REF!</definedName>
    <definedName name="TextRefCopy53" localSheetId="35">#REF!</definedName>
    <definedName name="TextRefCopy53" localSheetId="20">#REF!</definedName>
    <definedName name="TextRefCopy53" localSheetId="22">#REF!</definedName>
    <definedName name="TextRefCopy53" localSheetId="40">#REF!</definedName>
    <definedName name="TextRefCopy53" localSheetId="36">#REF!</definedName>
    <definedName name="TextRefCopy53" localSheetId="24">#REF!</definedName>
    <definedName name="TextRefCopy53" localSheetId="7">#REF!</definedName>
    <definedName name="TextRefCopy53" localSheetId="8">#REF!</definedName>
    <definedName name="TextRefCopy53">#REF!</definedName>
    <definedName name="TextRefCopy54" localSheetId="42">#REF!</definedName>
    <definedName name="TextRefCopy54" localSheetId="48">#REF!</definedName>
    <definedName name="TextRefCopy54" localSheetId="46">#REF!</definedName>
    <definedName name="TextRefCopy54" localSheetId="44">#REF!</definedName>
    <definedName name="TextRefCopy54" localSheetId="37">#REF!</definedName>
    <definedName name="TextRefCopy54" localSheetId="38">#REF!</definedName>
    <definedName name="TextRefCopy54" localSheetId="39">#REF!</definedName>
    <definedName name="TextRefCopy54" localSheetId="35">#REF!</definedName>
    <definedName name="TextRefCopy54" localSheetId="20">#REF!</definedName>
    <definedName name="TextRefCopy54" localSheetId="22">#REF!</definedName>
    <definedName name="TextRefCopy54" localSheetId="40">#REF!</definedName>
    <definedName name="TextRefCopy54" localSheetId="36">#REF!</definedName>
    <definedName name="TextRefCopy54" localSheetId="24">#REF!</definedName>
    <definedName name="TextRefCopy54" localSheetId="7">#REF!</definedName>
    <definedName name="TextRefCopy54" localSheetId="8">#REF!</definedName>
    <definedName name="TextRefCopy54">#REF!</definedName>
    <definedName name="TextRefCopy55" localSheetId="42">#REF!</definedName>
    <definedName name="TextRefCopy55" localSheetId="48">#REF!</definedName>
    <definedName name="TextRefCopy55" localSheetId="46">#REF!</definedName>
    <definedName name="TextRefCopy55" localSheetId="44">#REF!</definedName>
    <definedName name="TextRefCopy55" localSheetId="37">#REF!</definedName>
    <definedName name="TextRefCopy55" localSheetId="38">#REF!</definedName>
    <definedName name="TextRefCopy55" localSheetId="39">#REF!</definedName>
    <definedName name="TextRefCopy55" localSheetId="35">#REF!</definedName>
    <definedName name="TextRefCopy55" localSheetId="20">#REF!</definedName>
    <definedName name="TextRefCopy55" localSheetId="22">#REF!</definedName>
    <definedName name="TextRefCopy55" localSheetId="40">#REF!</definedName>
    <definedName name="TextRefCopy55" localSheetId="36">#REF!</definedName>
    <definedName name="TextRefCopy55" localSheetId="24">#REF!</definedName>
    <definedName name="TextRefCopy55" localSheetId="7">#REF!</definedName>
    <definedName name="TextRefCopy55" localSheetId="8">#REF!</definedName>
    <definedName name="TextRefCopy55">#REF!</definedName>
    <definedName name="TextRefCopy56" localSheetId="42">#REF!</definedName>
    <definedName name="TextRefCopy56" localSheetId="48">#REF!</definedName>
    <definedName name="TextRefCopy56" localSheetId="46">#REF!</definedName>
    <definedName name="TextRefCopy56" localSheetId="44">#REF!</definedName>
    <definedName name="TextRefCopy56" localSheetId="37">#REF!</definedName>
    <definedName name="TextRefCopy56" localSheetId="38">#REF!</definedName>
    <definedName name="TextRefCopy56" localSheetId="39">#REF!</definedName>
    <definedName name="TextRefCopy56" localSheetId="35">#REF!</definedName>
    <definedName name="TextRefCopy56" localSheetId="20">#REF!</definedName>
    <definedName name="TextRefCopy56" localSheetId="22">#REF!</definedName>
    <definedName name="TextRefCopy56" localSheetId="40">#REF!</definedName>
    <definedName name="TextRefCopy56" localSheetId="36">#REF!</definedName>
    <definedName name="TextRefCopy56" localSheetId="24">#REF!</definedName>
    <definedName name="TextRefCopy56" localSheetId="7">#REF!</definedName>
    <definedName name="TextRefCopy56" localSheetId="8">#REF!</definedName>
    <definedName name="TextRefCopy56">#REF!</definedName>
    <definedName name="TextRefCopy57" localSheetId="42">#REF!</definedName>
    <definedName name="TextRefCopy57" localSheetId="48">#REF!</definedName>
    <definedName name="TextRefCopy57" localSheetId="46">#REF!</definedName>
    <definedName name="TextRefCopy57" localSheetId="44">#REF!</definedName>
    <definedName name="TextRefCopy57" localSheetId="37">#REF!</definedName>
    <definedName name="TextRefCopy57" localSheetId="38">#REF!</definedName>
    <definedName name="TextRefCopy57" localSheetId="39">#REF!</definedName>
    <definedName name="TextRefCopy57" localSheetId="35">#REF!</definedName>
    <definedName name="TextRefCopy57" localSheetId="20">#REF!</definedName>
    <definedName name="TextRefCopy57" localSheetId="22">#REF!</definedName>
    <definedName name="TextRefCopy57" localSheetId="40">#REF!</definedName>
    <definedName name="TextRefCopy57" localSheetId="36">#REF!</definedName>
    <definedName name="TextRefCopy57" localSheetId="24">#REF!</definedName>
    <definedName name="TextRefCopy57" localSheetId="7">#REF!</definedName>
    <definedName name="TextRefCopy57" localSheetId="8">#REF!</definedName>
    <definedName name="TextRefCopy57">#REF!</definedName>
    <definedName name="TextRefCopy58" localSheetId="42">#REF!</definedName>
    <definedName name="TextRefCopy58" localSheetId="48">#REF!</definedName>
    <definedName name="TextRefCopy58" localSheetId="46">#REF!</definedName>
    <definedName name="TextRefCopy58" localSheetId="44">#REF!</definedName>
    <definedName name="TextRefCopy58" localSheetId="37">#REF!</definedName>
    <definedName name="TextRefCopy58" localSheetId="38">#REF!</definedName>
    <definedName name="TextRefCopy58" localSheetId="39">#REF!</definedName>
    <definedName name="TextRefCopy58" localSheetId="35">#REF!</definedName>
    <definedName name="TextRefCopy58" localSheetId="20">#REF!</definedName>
    <definedName name="TextRefCopy58" localSheetId="22">#REF!</definedName>
    <definedName name="TextRefCopy58" localSheetId="40">#REF!</definedName>
    <definedName name="TextRefCopy58" localSheetId="36">#REF!</definedName>
    <definedName name="TextRefCopy58" localSheetId="24">#REF!</definedName>
    <definedName name="TextRefCopy58" localSheetId="7">#REF!</definedName>
    <definedName name="TextRefCopy58" localSheetId="8">#REF!</definedName>
    <definedName name="TextRefCopy58">#REF!</definedName>
    <definedName name="TextRefCopy59" localSheetId="42">#REF!</definedName>
    <definedName name="TextRefCopy59" localSheetId="48">#REF!</definedName>
    <definedName name="TextRefCopy59" localSheetId="46">#REF!</definedName>
    <definedName name="TextRefCopy59" localSheetId="44">#REF!</definedName>
    <definedName name="TextRefCopy59" localSheetId="37">#REF!</definedName>
    <definedName name="TextRefCopy59" localSheetId="38">#REF!</definedName>
    <definedName name="TextRefCopy59" localSheetId="39">#REF!</definedName>
    <definedName name="TextRefCopy59" localSheetId="35">#REF!</definedName>
    <definedName name="TextRefCopy59" localSheetId="20">#REF!</definedName>
    <definedName name="TextRefCopy59" localSheetId="22">#REF!</definedName>
    <definedName name="TextRefCopy59" localSheetId="40">#REF!</definedName>
    <definedName name="TextRefCopy59" localSheetId="36">#REF!</definedName>
    <definedName name="TextRefCopy59" localSheetId="24">#REF!</definedName>
    <definedName name="TextRefCopy59" localSheetId="7">#REF!</definedName>
    <definedName name="TextRefCopy59" localSheetId="8">#REF!</definedName>
    <definedName name="TextRefCopy59">#REF!</definedName>
    <definedName name="TextRefCopy6" localSheetId="42">#REF!</definedName>
    <definedName name="TextRefCopy6" localSheetId="48">[189]S1!#REF!</definedName>
    <definedName name="TextRefCopy6" localSheetId="46">#REF!</definedName>
    <definedName name="TextRefCopy6" localSheetId="43">[189]S1!#REF!</definedName>
    <definedName name="TextRefCopy6" localSheetId="44">#REF!</definedName>
    <definedName name="TextRefCopy6" localSheetId="37">[189]S1!#REF!</definedName>
    <definedName name="TextRefCopy6" localSheetId="38">[189]S1!#REF!</definedName>
    <definedName name="TextRefCopy6" localSheetId="39">[189]S1!#REF!</definedName>
    <definedName name="TextRefCopy6" localSheetId="35">#REF!</definedName>
    <definedName name="TextRefCopy6" localSheetId="20">#REF!</definedName>
    <definedName name="TextRefCopy6" localSheetId="22">#REF!</definedName>
    <definedName name="TextRefCopy6" localSheetId="40">#REF!</definedName>
    <definedName name="TextRefCopy6" localSheetId="36">#REF!</definedName>
    <definedName name="TextRefCopy6" localSheetId="24">#REF!</definedName>
    <definedName name="TextRefCopy6" localSheetId="7">#REF!</definedName>
    <definedName name="TextRefCopy6" localSheetId="8">#REF!</definedName>
    <definedName name="TextRefCopy6">#REF!</definedName>
    <definedName name="TextRefCopy60" localSheetId="42">#REF!</definedName>
    <definedName name="TextRefCopy60" localSheetId="16">#REF!</definedName>
    <definedName name="TextRefCopy60" localSheetId="48">#REF!</definedName>
    <definedName name="TextRefCopy60" localSheetId="46">#REF!</definedName>
    <definedName name="TextRefCopy60" localSheetId="44">#REF!</definedName>
    <definedName name="TextRefCopy60" localSheetId="37">#REF!</definedName>
    <definedName name="TextRefCopy60" localSheetId="38">#REF!</definedName>
    <definedName name="TextRefCopy60" localSheetId="39">#REF!</definedName>
    <definedName name="TextRefCopy60" localSheetId="35">#REF!</definedName>
    <definedName name="TextRefCopy60" localSheetId="19">#REF!</definedName>
    <definedName name="TextRefCopy60" localSheetId="20">#REF!</definedName>
    <definedName name="TextRefCopy60" localSheetId="22">#REF!</definedName>
    <definedName name="TextRefCopy60" localSheetId="40">#REF!</definedName>
    <definedName name="TextRefCopy60" localSheetId="36">#REF!</definedName>
    <definedName name="TextRefCopy60" localSheetId="24">#REF!</definedName>
    <definedName name="TextRefCopy60" localSheetId="27">#REF!</definedName>
    <definedName name="TextRefCopy60" localSheetId="13">#REF!</definedName>
    <definedName name="TextRefCopy60" localSheetId="25">#REF!</definedName>
    <definedName name="TextRefCopy60" localSheetId="7">#REF!</definedName>
    <definedName name="TextRefCopy60" localSheetId="8">#REF!</definedName>
    <definedName name="TextRefCopy60" localSheetId="34">#REF!</definedName>
    <definedName name="TextRefCopy60">#REF!</definedName>
    <definedName name="TextRefCopy61" localSheetId="42">#REF!</definedName>
    <definedName name="TextRefCopy61" localSheetId="48">#REF!</definedName>
    <definedName name="TextRefCopy61" localSheetId="46">#REF!</definedName>
    <definedName name="TextRefCopy61" localSheetId="44">#REF!</definedName>
    <definedName name="TextRefCopy61" localSheetId="37">#REF!</definedName>
    <definedName name="TextRefCopy61" localSheetId="38">#REF!</definedName>
    <definedName name="TextRefCopy61" localSheetId="39">#REF!</definedName>
    <definedName name="TextRefCopy61" localSheetId="35">#REF!</definedName>
    <definedName name="TextRefCopy61" localSheetId="20">#REF!</definedName>
    <definedName name="TextRefCopy61" localSheetId="22">#REF!</definedName>
    <definedName name="TextRefCopy61" localSheetId="40">#REF!</definedName>
    <definedName name="TextRefCopy61" localSheetId="36">#REF!</definedName>
    <definedName name="TextRefCopy61" localSheetId="24">#REF!</definedName>
    <definedName name="TextRefCopy61" localSheetId="7">#REF!</definedName>
    <definedName name="TextRefCopy61" localSheetId="8">#REF!</definedName>
    <definedName name="TextRefCopy61">#REF!</definedName>
    <definedName name="TextRefCopy62" localSheetId="42">#REF!</definedName>
    <definedName name="TextRefCopy62" localSheetId="48">#REF!</definedName>
    <definedName name="TextRefCopy62" localSheetId="46">#REF!</definedName>
    <definedName name="TextRefCopy62" localSheetId="44">#REF!</definedName>
    <definedName name="TextRefCopy62" localSheetId="37">#REF!</definedName>
    <definedName name="TextRefCopy62" localSheetId="38">#REF!</definedName>
    <definedName name="TextRefCopy62" localSheetId="39">#REF!</definedName>
    <definedName name="TextRefCopy62" localSheetId="35">#REF!</definedName>
    <definedName name="TextRefCopy62" localSheetId="20">#REF!</definedName>
    <definedName name="TextRefCopy62" localSheetId="22">#REF!</definedName>
    <definedName name="TextRefCopy62" localSheetId="40">#REF!</definedName>
    <definedName name="TextRefCopy62" localSheetId="36">#REF!</definedName>
    <definedName name="TextRefCopy62" localSheetId="24">#REF!</definedName>
    <definedName name="TextRefCopy62" localSheetId="7">#REF!</definedName>
    <definedName name="TextRefCopy62" localSheetId="8">#REF!</definedName>
    <definedName name="TextRefCopy62">#REF!</definedName>
    <definedName name="TextRefCopy63" localSheetId="42">#REF!</definedName>
    <definedName name="TextRefCopy63" localSheetId="48">#REF!</definedName>
    <definedName name="TextRefCopy63" localSheetId="46">#REF!</definedName>
    <definedName name="TextRefCopy63" localSheetId="44">#REF!</definedName>
    <definedName name="TextRefCopy63" localSheetId="37">#REF!</definedName>
    <definedName name="TextRefCopy63" localSheetId="38">#REF!</definedName>
    <definedName name="TextRefCopy63" localSheetId="39">#REF!</definedName>
    <definedName name="TextRefCopy63" localSheetId="35">#REF!</definedName>
    <definedName name="TextRefCopy63" localSheetId="20">#REF!</definedName>
    <definedName name="TextRefCopy63" localSheetId="22">#REF!</definedName>
    <definedName name="TextRefCopy63" localSheetId="40">#REF!</definedName>
    <definedName name="TextRefCopy63" localSheetId="36">#REF!</definedName>
    <definedName name="TextRefCopy63" localSheetId="24">#REF!</definedName>
    <definedName name="TextRefCopy63" localSheetId="7">#REF!</definedName>
    <definedName name="TextRefCopy63" localSheetId="8">#REF!</definedName>
    <definedName name="TextRefCopy63">#REF!</definedName>
    <definedName name="TextRefCopy64" localSheetId="42">#REF!</definedName>
    <definedName name="TextRefCopy64" localSheetId="48">#REF!</definedName>
    <definedName name="TextRefCopy64" localSheetId="46">#REF!</definedName>
    <definedName name="TextRefCopy64" localSheetId="44">#REF!</definedName>
    <definedName name="TextRefCopy64" localSheetId="37">#REF!</definedName>
    <definedName name="TextRefCopy64" localSheetId="38">#REF!</definedName>
    <definedName name="TextRefCopy64" localSheetId="39">#REF!</definedName>
    <definedName name="TextRefCopy64" localSheetId="35">#REF!</definedName>
    <definedName name="TextRefCopy64" localSheetId="20">#REF!</definedName>
    <definedName name="TextRefCopy64" localSheetId="22">#REF!</definedName>
    <definedName name="TextRefCopy64" localSheetId="40">#REF!</definedName>
    <definedName name="TextRefCopy64" localSheetId="36">#REF!</definedName>
    <definedName name="TextRefCopy64" localSheetId="24">#REF!</definedName>
    <definedName name="TextRefCopy64" localSheetId="7">#REF!</definedName>
    <definedName name="TextRefCopy64" localSheetId="8">#REF!</definedName>
    <definedName name="TextRefCopy64">#REF!</definedName>
    <definedName name="TextRefCopy65" localSheetId="42">#REF!</definedName>
    <definedName name="TextRefCopy65" localSheetId="48">#REF!</definedName>
    <definedName name="TextRefCopy65" localSheetId="46">#REF!</definedName>
    <definedName name="TextRefCopy65" localSheetId="44">#REF!</definedName>
    <definedName name="TextRefCopy65" localSheetId="37">#REF!</definedName>
    <definedName name="TextRefCopy65" localSheetId="38">#REF!</definedName>
    <definedName name="TextRefCopy65" localSheetId="39">#REF!</definedName>
    <definedName name="TextRefCopy65" localSheetId="35">#REF!</definedName>
    <definedName name="TextRefCopy65" localSheetId="20">#REF!</definedName>
    <definedName name="TextRefCopy65" localSheetId="22">#REF!</definedName>
    <definedName name="TextRefCopy65" localSheetId="40">#REF!</definedName>
    <definedName name="TextRefCopy65" localSheetId="36">#REF!</definedName>
    <definedName name="TextRefCopy65" localSheetId="24">#REF!</definedName>
    <definedName name="TextRefCopy65" localSheetId="7">#REF!</definedName>
    <definedName name="TextRefCopy65" localSheetId="8">#REF!</definedName>
    <definedName name="TextRefCopy65">#REF!</definedName>
    <definedName name="TextRefCopy66" localSheetId="42">#REF!</definedName>
    <definedName name="TextRefCopy66" localSheetId="48">#REF!</definedName>
    <definedName name="TextRefCopy66" localSheetId="46">#REF!</definedName>
    <definedName name="TextRefCopy66" localSheetId="44">#REF!</definedName>
    <definedName name="TextRefCopy66" localSheetId="37">#REF!</definedName>
    <definedName name="TextRefCopy66" localSheetId="38">#REF!</definedName>
    <definedName name="TextRefCopy66" localSheetId="39">#REF!</definedName>
    <definedName name="TextRefCopy66" localSheetId="35">#REF!</definedName>
    <definedName name="TextRefCopy66" localSheetId="20">#REF!</definedName>
    <definedName name="TextRefCopy66" localSheetId="22">#REF!</definedName>
    <definedName name="TextRefCopy66" localSheetId="40">#REF!</definedName>
    <definedName name="TextRefCopy66" localSheetId="36">#REF!</definedName>
    <definedName name="TextRefCopy66" localSheetId="24">#REF!</definedName>
    <definedName name="TextRefCopy66" localSheetId="7">#REF!</definedName>
    <definedName name="TextRefCopy66" localSheetId="8">#REF!</definedName>
    <definedName name="TextRefCopy66">#REF!</definedName>
    <definedName name="TextRefCopy67" localSheetId="42">#REF!</definedName>
    <definedName name="TextRefCopy67" localSheetId="48">#REF!</definedName>
    <definedName name="TextRefCopy67" localSheetId="46">#REF!</definedName>
    <definedName name="TextRefCopy67" localSheetId="44">#REF!</definedName>
    <definedName name="TextRefCopy67" localSheetId="37">#REF!</definedName>
    <definedName name="TextRefCopy67" localSheetId="38">#REF!</definedName>
    <definedName name="TextRefCopy67" localSheetId="39">#REF!</definedName>
    <definedName name="TextRefCopy67" localSheetId="35">#REF!</definedName>
    <definedName name="TextRefCopy67" localSheetId="20">#REF!</definedName>
    <definedName name="TextRefCopy67" localSheetId="22">#REF!</definedName>
    <definedName name="TextRefCopy67" localSheetId="40">#REF!</definedName>
    <definedName name="TextRefCopy67" localSheetId="36">#REF!</definedName>
    <definedName name="TextRefCopy67" localSheetId="24">#REF!</definedName>
    <definedName name="TextRefCopy67" localSheetId="7">#REF!</definedName>
    <definedName name="TextRefCopy67" localSheetId="8">#REF!</definedName>
    <definedName name="TextRefCopy67">#REF!</definedName>
    <definedName name="TextRefCopy68" localSheetId="42">#REF!</definedName>
    <definedName name="TextRefCopy68" localSheetId="48">#REF!</definedName>
    <definedName name="TextRefCopy68" localSheetId="46">#REF!</definedName>
    <definedName name="TextRefCopy68" localSheetId="44">#REF!</definedName>
    <definedName name="TextRefCopy68" localSheetId="37">#REF!</definedName>
    <definedName name="TextRefCopy68" localSheetId="38">#REF!</definedName>
    <definedName name="TextRefCopy68" localSheetId="39">#REF!</definedName>
    <definedName name="TextRefCopy68" localSheetId="35">#REF!</definedName>
    <definedName name="TextRefCopy68" localSheetId="20">#REF!</definedName>
    <definedName name="TextRefCopy68" localSheetId="22">#REF!</definedName>
    <definedName name="TextRefCopy68" localSheetId="40">#REF!</definedName>
    <definedName name="TextRefCopy68" localSheetId="36">#REF!</definedName>
    <definedName name="TextRefCopy68" localSheetId="24">#REF!</definedName>
    <definedName name="TextRefCopy68" localSheetId="7">#REF!</definedName>
    <definedName name="TextRefCopy68" localSheetId="8">#REF!</definedName>
    <definedName name="TextRefCopy68">#REF!</definedName>
    <definedName name="TextRefCopy69" localSheetId="42">#REF!</definedName>
    <definedName name="TextRefCopy69" localSheetId="48">#REF!</definedName>
    <definedName name="TextRefCopy69" localSheetId="46">#REF!</definedName>
    <definedName name="TextRefCopy69" localSheetId="44">#REF!</definedName>
    <definedName name="TextRefCopy69" localSheetId="37">#REF!</definedName>
    <definedName name="TextRefCopy69" localSheetId="38">#REF!</definedName>
    <definedName name="TextRefCopy69" localSheetId="39">#REF!</definedName>
    <definedName name="TextRefCopy69" localSheetId="35">#REF!</definedName>
    <definedName name="TextRefCopy69" localSheetId="20">#REF!</definedName>
    <definedName name="TextRefCopy69" localSheetId="22">#REF!</definedName>
    <definedName name="TextRefCopy69" localSheetId="40">#REF!</definedName>
    <definedName name="TextRefCopy69" localSheetId="36">#REF!</definedName>
    <definedName name="TextRefCopy69" localSheetId="24">#REF!</definedName>
    <definedName name="TextRefCopy69" localSheetId="7">#REF!</definedName>
    <definedName name="TextRefCopy69" localSheetId="8">#REF!</definedName>
    <definedName name="TextRefCopy69">#REF!</definedName>
    <definedName name="TextRefCopy7" localSheetId="42">#REF!</definedName>
    <definedName name="TextRefCopy7" localSheetId="48">#REF!</definedName>
    <definedName name="TextRefCopy7" localSheetId="46">#REF!</definedName>
    <definedName name="TextRefCopy7" localSheetId="43">#REF!</definedName>
    <definedName name="TextRefCopy7" localSheetId="44">#REF!</definedName>
    <definedName name="TextRefCopy7" localSheetId="37">#REF!</definedName>
    <definedName name="TextRefCopy7" localSheetId="38">#REF!</definedName>
    <definedName name="TextRefCopy7" localSheetId="39">#REF!</definedName>
    <definedName name="TextRefCopy7" localSheetId="35">#REF!</definedName>
    <definedName name="TextRefCopy7" localSheetId="20">#REF!</definedName>
    <definedName name="TextRefCopy7" localSheetId="22">#REF!</definedName>
    <definedName name="TextRefCopy7" localSheetId="40">#REF!</definedName>
    <definedName name="TextRefCopy7" localSheetId="36">#REF!</definedName>
    <definedName name="TextRefCopy7" localSheetId="24">#REF!</definedName>
    <definedName name="TextRefCopy7" localSheetId="7">#REF!</definedName>
    <definedName name="TextRefCopy7" localSheetId="8">#REF!</definedName>
    <definedName name="TextRefCopy7">#REF!</definedName>
    <definedName name="TextRefCopy70" localSheetId="42">#REF!</definedName>
    <definedName name="TextRefCopy70" localSheetId="48">#REF!</definedName>
    <definedName name="TextRefCopy70" localSheetId="46">#REF!</definedName>
    <definedName name="TextRefCopy70" localSheetId="44">#REF!</definedName>
    <definedName name="TextRefCopy70" localSheetId="37">#REF!</definedName>
    <definedName name="TextRefCopy70" localSheetId="38">#REF!</definedName>
    <definedName name="TextRefCopy70" localSheetId="39">#REF!</definedName>
    <definedName name="TextRefCopy70" localSheetId="35">#REF!</definedName>
    <definedName name="TextRefCopy70" localSheetId="20">#REF!</definedName>
    <definedName name="TextRefCopy70" localSheetId="22">#REF!</definedName>
    <definedName name="TextRefCopy70" localSheetId="40">#REF!</definedName>
    <definedName name="TextRefCopy70" localSheetId="36">#REF!</definedName>
    <definedName name="TextRefCopy70" localSheetId="24">#REF!</definedName>
    <definedName name="TextRefCopy70" localSheetId="7">#REF!</definedName>
    <definedName name="TextRefCopy70" localSheetId="8">#REF!</definedName>
    <definedName name="TextRefCopy70">#REF!</definedName>
    <definedName name="TextRefCopy71" localSheetId="42">#REF!</definedName>
    <definedName name="TextRefCopy71" localSheetId="48">#REF!</definedName>
    <definedName name="TextRefCopy71" localSheetId="46">#REF!</definedName>
    <definedName name="TextRefCopy71" localSheetId="44">#REF!</definedName>
    <definedName name="TextRefCopy71" localSheetId="37">#REF!</definedName>
    <definedName name="TextRefCopy71" localSheetId="38">#REF!</definedName>
    <definedName name="TextRefCopy71" localSheetId="39">#REF!</definedName>
    <definedName name="TextRefCopy71" localSheetId="35">#REF!</definedName>
    <definedName name="TextRefCopy71" localSheetId="20">#REF!</definedName>
    <definedName name="TextRefCopy71" localSheetId="22">#REF!</definedName>
    <definedName name="TextRefCopy71" localSheetId="40">#REF!</definedName>
    <definedName name="TextRefCopy71" localSheetId="36">#REF!</definedName>
    <definedName name="TextRefCopy71" localSheetId="24">#REF!</definedName>
    <definedName name="TextRefCopy71" localSheetId="7">#REF!</definedName>
    <definedName name="TextRefCopy71" localSheetId="8">#REF!</definedName>
    <definedName name="TextRefCopy71">#REF!</definedName>
    <definedName name="TextRefCopy72" localSheetId="42">#REF!</definedName>
    <definedName name="TextRefCopy72" localSheetId="48">#REF!</definedName>
    <definedName name="TextRefCopy72" localSheetId="46">#REF!</definedName>
    <definedName name="TextRefCopy72" localSheetId="44">#REF!</definedName>
    <definedName name="TextRefCopy72" localSheetId="37">#REF!</definedName>
    <definedName name="TextRefCopy72" localSheetId="38">#REF!</definedName>
    <definedName name="TextRefCopy72" localSheetId="39">#REF!</definedName>
    <definedName name="TextRefCopy72" localSheetId="35">#REF!</definedName>
    <definedName name="TextRefCopy72" localSheetId="20">#REF!</definedName>
    <definedName name="TextRefCopy72" localSheetId="22">#REF!</definedName>
    <definedName name="TextRefCopy72" localSheetId="40">#REF!</definedName>
    <definedName name="TextRefCopy72" localSheetId="36">#REF!</definedName>
    <definedName name="TextRefCopy72" localSheetId="24">#REF!</definedName>
    <definedName name="TextRefCopy72" localSheetId="7">#REF!</definedName>
    <definedName name="TextRefCopy72" localSheetId="8">#REF!</definedName>
    <definedName name="TextRefCopy72">#REF!</definedName>
    <definedName name="TextRefCopy73" localSheetId="42">#REF!</definedName>
    <definedName name="TextRefCopy73" localSheetId="48">#REF!</definedName>
    <definedName name="TextRefCopy73" localSheetId="46">#REF!</definedName>
    <definedName name="TextRefCopy73" localSheetId="44">#REF!</definedName>
    <definedName name="TextRefCopy73" localSheetId="37">#REF!</definedName>
    <definedName name="TextRefCopy73" localSheetId="38">#REF!</definedName>
    <definedName name="TextRefCopy73" localSheetId="39">#REF!</definedName>
    <definedName name="TextRefCopy73" localSheetId="35">#REF!</definedName>
    <definedName name="TextRefCopy73" localSheetId="20">#REF!</definedName>
    <definedName name="TextRefCopy73" localSheetId="22">#REF!</definedName>
    <definedName name="TextRefCopy73" localSheetId="40">#REF!</definedName>
    <definedName name="TextRefCopy73" localSheetId="36">#REF!</definedName>
    <definedName name="TextRefCopy73" localSheetId="24">#REF!</definedName>
    <definedName name="TextRefCopy73" localSheetId="7">#REF!</definedName>
    <definedName name="TextRefCopy73" localSheetId="8">#REF!</definedName>
    <definedName name="TextRefCopy73">#REF!</definedName>
    <definedName name="TextRefCopy74" localSheetId="42">#REF!</definedName>
    <definedName name="TextRefCopy74" localSheetId="48">#REF!</definedName>
    <definedName name="TextRefCopy74" localSheetId="46">#REF!</definedName>
    <definedName name="TextRefCopy74" localSheetId="44">#REF!</definedName>
    <definedName name="TextRefCopy74" localSheetId="37">#REF!</definedName>
    <definedName name="TextRefCopy74" localSheetId="38">#REF!</definedName>
    <definedName name="TextRefCopy74" localSheetId="39">#REF!</definedName>
    <definedName name="TextRefCopy74" localSheetId="35">#REF!</definedName>
    <definedName name="TextRefCopy74" localSheetId="20">#REF!</definedName>
    <definedName name="TextRefCopy74" localSheetId="22">#REF!</definedName>
    <definedName name="TextRefCopy74" localSheetId="40">#REF!</definedName>
    <definedName name="TextRefCopy74" localSheetId="36">#REF!</definedName>
    <definedName name="TextRefCopy74" localSheetId="24">#REF!</definedName>
    <definedName name="TextRefCopy74" localSheetId="7">#REF!</definedName>
    <definedName name="TextRefCopy74" localSheetId="8">#REF!</definedName>
    <definedName name="TextRefCopy74">#REF!</definedName>
    <definedName name="TextRefCopy76" localSheetId="42">'[56]Notes 8-17'!#REF!</definedName>
    <definedName name="TextRefCopy76" localSheetId="48">'[56]Notes 8-17'!#REF!</definedName>
    <definedName name="TextRefCopy76" localSheetId="46">'[56]Notes 8-17'!#REF!</definedName>
    <definedName name="TextRefCopy76" localSheetId="37">'[56]Notes 8-17'!#REF!</definedName>
    <definedName name="TextRefCopy76" localSheetId="38">'[56]Notes 8-17'!#REF!</definedName>
    <definedName name="TextRefCopy76" localSheetId="39">'[56]Notes 8-17'!#REF!</definedName>
    <definedName name="TextRefCopy76" localSheetId="22">'[56]Notes 8-17'!#REF!</definedName>
    <definedName name="TextRefCopy76" localSheetId="40">'[56]Notes 8-17'!#REF!</definedName>
    <definedName name="TextRefCopy76" localSheetId="36">'[56]Notes 8-17'!#REF!</definedName>
    <definedName name="TextRefCopy76">'[56]Notes 8-17'!#REF!</definedName>
    <definedName name="TextRefCopy79" localSheetId="42">'[56]Notes 8-17'!#REF!</definedName>
    <definedName name="TextRefCopy79" localSheetId="48">'[56]Notes 8-17'!#REF!</definedName>
    <definedName name="TextRefCopy79" localSheetId="46">'[56]Notes 8-17'!#REF!</definedName>
    <definedName name="TextRefCopy79" localSheetId="37">'[56]Notes 8-17'!#REF!</definedName>
    <definedName name="TextRefCopy79" localSheetId="38">'[56]Notes 8-17'!#REF!</definedName>
    <definedName name="TextRefCopy79" localSheetId="39">'[56]Notes 8-17'!#REF!</definedName>
    <definedName name="TextRefCopy79" localSheetId="22">'[56]Notes 8-17'!#REF!</definedName>
    <definedName name="TextRefCopy79" localSheetId="40">'[56]Notes 8-17'!#REF!</definedName>
    <definedName name="TextRefCopy79" localSheetId="36">'[56]Notes 8-17'!#REF!</definedName>
    <definedName name="TextRefCopy79">'[56]Notes 8-17'!#REF!</definedName>
    <definedName name="TextRefCopy8" localSheetId="42">#REF!</definedName>
    <definedName name="TextRefCopy8" localSheetId="48">#REF!</definedName>
    <definedName name="TextRefCopy8" localSheetId="46">#REF!</definedName>
    <definedName name="TextRefCopy8" localSheetId="44">#REF!</definedName>
    <definedName name="TextRefCopy8" localSheetId="37">#REF!</definedName>
    <definedName name="TextRefCopy8" localSheetId="38">#REF!</definedName>
    <definedName name="TextRefCopy8" localSheetId="39">#REF!</definedName>
    <definedName name="TextRefCopy8" localSheetId="35">#REF!</definedName>
    <definedName name="TextRefCopy8" localSheetId="20">#REF!</definedName>
    <definedName name="TextRefCopy8" localSheetId="22">#REF!</definedName>
    <definedName name="TextRefCopy8" localSheetId="40">#REF!</definedName>
    <definedName name="TextRefCopy8" localSheetId="36">#REF!</definedName>
    <definedName name="TextRefCopy8" localSheetId="24">#REF!</definedName>
    <definedName name="TextRefCopy8" localSheetId="7">#REF!</definedName>
    <definedName name="TextRefCopy8" localSheetId="8">#REF!</definedName>
    <definedName name="TextRefCopy8">#REF!</definedName>
    <definedName name="TextRefCopy80" localSheetId="42">'[56]Notes 8-17'!#REF!</definedName>
    <definedName name="TextRefCopy80" localSheetId="48">'[56]Notes 8-17'!#REF!</definedName>
    <definedName name="TextRefCopy80" localSheetId="46">'[56]Notes 8-17'!#REF!</definedName>
    <definedName name="TextRefCopy80" localSheetId="37">'[56]Notes 8-17'!#REF!</definedName>
    <definedName name="TextRefCopy80" localSheetId="38">'[56]Notes 8-17'!#REF!</definedName>
    <definedName name="TextRefCopy80" localSheetId="39">'[56]Notes 8-17'!#REF!</definedName>
    <definedName name="TextRefCopy80" localSheetId="22">'[56]Notes 8-17'!#REF!</definedName>
    <definedName name="TextRefCopy80" localSheetId="40">'[56]Notes 8-17'!#REF!</definedName>
    <definedName name="TextRefCopy80" localSheetId="36">'[56]Notes 8-17'!#REF!</definedName>
    <definedName name="TextRefCopy80">'[56]Notes 8-17'!#REF!</definedName>
    <definedName name="TextRefCopy81" localSheetId="42">#REF!</definedName>
    <definedName name="TextRefCopy81" localSheetId="48">#REF!</definedName>
    <definedName name="TextRefCopy81" localSheetId="46">#REF!</definedName>
    <definedName name="TextRefCopy81" localSheetId="44">#REF!</definedName>
    <definedName name="TextRefCopy81" localSheetId="37">#REF!</definedName>
    <definedName name="TextRefCopy81" localSheetId="38">#REF!</definedName>
    <definedName name="TextRefCopy81" localSheetId="39">#REF!</definedName>
    <definedName name="TextRefCopy81" localSheetId="35">#REF!</definedName>
    <definedName name="TextRefCopy81" localSheetId="20">#REF!</definedName>
    <definedName name="TextRefCopy81" localSheetId="22">#REF!</definedName>
    <definedName name="TextRefCopy81" localSheetId="40">#REF!</definedName>
    <definedName name="TextRefCopy81" localSheetId="36">#REF!</definedName>
    <definedName name="TextRefCopy81" localSheetId="24">#REF!</definedName>
    <definedName name="TextRefCopy81" localSheetId="7">#REF!</definedName>
    <definedName name="TextRefCopy81" localSheetId="8">#REF!</definedName>
    <definedName name="TextRefCopy81">#REF!</definedName>
    <definedName name="TextRefCopy83">[56]BS!$K$13</definedName>
    <definedName name="TextRefCopy85">[56]BS!$K$15</definedName>
    <definedName name="TextRefCopy86">[56]BS!$K$16</definedName>
    <definedName name="TextRefCopy88">[56]BS!$K$17</definedName>
    <definedName name="TextRefCopy89" localSheetId="42">[56]BS!#REF!</definedName>
    <definedName name="TextRefCopy89" localSheetId="48">[56]BS!#REF!</definedName>
    <definedName name="TextRefCopy89" localSheetId="46">[56]BS!#REF!</definedName>
    <definedName name="TextRefCopy89" localSheetId="37">[56]BS!#REF!</definedName>
    <definedName name="TextRefCopy89" localSheetId="38">[56]BS!#REF!</definedName>
    <definedName name="TextRefCopy89" localSheetId="39">[56]BS!#REF!</definedName>
    <definedName name="TextRefCopy89" localSheetId="22">[56]BS!#REF!</definedName>
    <definedName name="TextRefCopy89" localSheetId="40">[56]BS!#REF!</definedName>
    <definedName name="TextRefCopy89" localSheetId="36">[56]BS!#REF!</definedName>
    <definedName name="TextRefCopy89">[56]BS!#REF!</definedName>
    <definedName name="TextRefCopy9" localSheetId="42">#REF!</definedName>
    <definedName name="TextRefCopy9" localSheetId="16">#REF!</definedName>
    <definedName name="TextRefCopy9" localSheetId="48">#REF!</definedName>
    <definedName name="TextRefCopy9" localSheetId="46">#REF!</definedName>
    <definedName name="TextRefCopy9" localSheetId="44">#REF!</definedName>
    <definedName name="TextRefCopy9" localSheetId="37">#REF!</definedName>
    <definedName name="TextRefCopy9" localSheetId="38">#REF!</definedName>
    <definedName name="TextRefCopy9" localSheetId="39">#REF!</definedName>
    <definedName name="TextRefCopy9" localSheetId="35">#REF!</definedName>
    <definedName name="TextRefCopy9" localSheetId="19">#REF!</definedName>
    <definedName name="TextRefCopy9" localSheetId="20">#REF!</definedName>
    <definedName name="TextRefCopy9" localSheetId="22">#REF!</definedName>
    <definedName name="TextRefCopy9" localSheetId="40">#REF!</definedName>
    <definedName name="TextRefCopy9" localSheetId="36">#REF!</definedName>
    <definedName name="TextRefCopy9" localSheetId="24">#REF!</definedName>
    <definedName name="TextRefCopy9" localSheetId="27">#REF!</definedName>
    <definedName name="TextRefCopy9" localSheetId="13">#REF!</definedName>
    <definedName name="TextRefCopy9" localSheetId="25">#REF!</definedName>
    <definedName name="TextRefCopy9" localSheetId="7">#REF!</definedName>
    <definedName name="TextRefCopy9" localSheetId="8">#REF!</definedName>
    <definedName name="TextRefCopy9" localSheetId="34">#REF!</definedName>
    <definedName name="TextRefCopy9">#REF!</definedName>
    <definedName name="TextRefCopy90">[181]BS!#REF!</definedName>
    <definedName name="TextRefCopy91">[56]BS!$K$23</definedName>
    <definedName name="TextRefCopy92">[56]BS!$K$24</definedName>
    <definedName name="TextRefCopy94" localSheetId="42">[56]BS!#REF!</definedName>
    <definedName name="TextRefCopy94" localSheetId="48">[56]BS!#REF!</definedName>
    <definedName name="TextRefCopy94" localSheetId="46">[56]BS!#REF!</definedName>
    <definedName name="TextRefCopy94" localSheetId="37">[56]BS!#REF!</definedName>
    <definedName name="TextRefCopy94" localSheetId="38">[56]BS!#REF!</definedName>
    <definedName name="TextRefCopy94" localSheetId="39">[56]BS!#REF!</definedName>
    <definedName name="TextRefCopy94" localSheetId="22">[56]BS!#REF!</definedName>
    <definedName name="TextRefCopy94" localSheetId="40">[56]BS!#REF!</definedName>
    <definedName name="TextRefCopy94" localSheetId="36">[56]BS!#REF!</definedName>
    <definedName name="TextRefCopy94">[56]BS!#REF!</definedName>
    <definedName name="TextRefCopy95" localSheetId="42">[56]BS!#REF!</definedName>
    <definedName name="TextRefCopy95" localSheetId="48">[56]BS!#REF!</definedName>
    <definedName name="TextRefCopy95" localSheetId="46">[56]BS!#REF!</definedName>
    <definedName name="TextRefCopy95" localSheetId="37">[56]BS!#REF!</definedName>
    <definedName name="TextRefCopy95" localSheetId="38">[56]BS!#REF!</definedName>
    <definedName name="TextRefCopy95" localSheetId="39">[56]BS!#REF!</definedName>
    <definedName name="TextRefCopy95" localSheetId="22">[56]BS!#REF!</definedName>
    <definedName name="TextRefCopy95" localSheetId="40">[56]BS!#REF!</definedName>
    <definedName name="TextRefCopy95" localSheetId="36">[56]BS!#REF!</definedName>
    <definedName name="TextRefCopy95">[56]BS!#REF!</definedName>
    <definedName name="TextRefCopy96" localSheetId="42">[56]BS!#REF!</definedName>
    <definedName name="TextRefCopy96" localSheetId="48">[56]BS!#REF!</definedName>
    <definedName name="TextRefCopy96" localSheetId="46">[56]BS!#REF!</definedName>
    <definedName name="TextRefCopy96" localSheetId="37">[56]BS!#REF!</definedName>
    <definedName name="TextRefCopy96" localSheetId="38">[56]BS!#REF!</definedName>
    <definedName name="TextRefCopy96" localSheetId="39">[56]BS!#REF!</definedName>
    <definedName name="TextRefCopy96" localSheetId="22">[56]BS!#REF!</definedName>
    <definedName name="TextRefCopy96" localSheetId="40">[56]BS!#REF!</definedName>
    <definedName name="TextRefCopy96" localSheetId="36">[56]BS!#REF!</definedName>
    <definedName name="TextRefCopy96">[56]BS!#REF!</definedName>
    <definedName name="TextRefCopy99" localSheetId="7">OCI!$J$12</definedName>
    <definedName name="TextRefCopy99" localSheetId="8">'OCI - QTR'!$K$12</definedName>
    <definedName name="TextRefCopyRangeCount" localSheetId="48" hidden="1">1</definedName>
    <definedName name="TextRefCopyRangeCount" localSheetId="47" hidden="1">1</definedName>
    <definedName name="TextRefCopyRangeCount" localSheetId="46" hidden="1">1</definedName>
    <definedName name="TextRefCopyRangeCount" localSheetId="43" hidden="1">1</definedName>
    <definedName name="TextRefCopyRangeCount" localSheetId="37" hidden="1">1</definedName>
    <definedName name="TextRefCopyRangeCount" localSheetId="38" hidden="1">1</definedName>
    <definedName name="TextRefCopyRangeCount" localSheetId="39" hidden="1">1</definedName>
    <definedName name="TextRefCopyRangeCount" localSheetId="35" hidden="1">1</definedName>
    <definedName name="TextRefCopyRangeCount" localSheetId="19" hidden="1">1</definedName>
    <definedName name="TextRefCopyRangeCount" localSheetId="22" hidden="1">1</definedName>
    <definedName name="TextRefCopyRangeCount" localSheetId="40" hidden="1">2</definedName>
    <definedName name="TextRefCopyRangeCount" localSheetId="36" hidden="1">1</definedName>
    <definedName name="TextRefCopyRangeCount" localSheetId="13" hidden="1">1</definedName>
    <definedName name="TextRefCopyRangeCount" localSheetId="25" hidden="1">1</definedName>
    <definedName name="TextRefCopyRangeCount" localSheetId="7" hidden="1">1</definedName>
    <definedName name="TextRefCopyRangeCount" localSheetId="8" hidden="1">1</definedName>
    <definedName name="TextRefCopyRangeCount" localSheetId="33" hidden="1">1</definedName>
    <definedName name="TextRefCopyRangeCount" hidden="1">73</definedName>
    <definedName name="TEZT" localSheetId="42">#REF!</definedName>
    <definedName name="TEZT" localSheetId="48">#REF!</definedName>
    <definedName name="TEZT" localSheetId="46">#REF!</definedName>
    <definedName name="TEZT" localSheetId="43">#REF!</definedName>
    <definedName name="TEZT" localSheetId="37">#REF!</definedName>
    <definedName name="TEZT" localSheetId="38">#REF!</definedName>
    <definedName name="TEZT" localSheetId="39">#REF!</definedName>
    <definedName name="TEZT" localSheetId="22">#REF!</definedName>
    <definedName name="TEZT" localSheetId="40">#REF!</definedName>
    <definedName name="TEZT" localSheetId="36">#REF!</definedName>
    <definedName name="TEZT">#REF!</definedName>
    <definedName name="tfc" localSheetId="42" hidden="1">{"'CALL MONEY'!$K$53"}</definedName>
    <definedName name="tfc" localSheetId="43" hidden="1">{"'CALL MONEY'!$K$53"}</definedName>
    <definedName name="tfc" localSheetId="22" hidden="1">{"'CALL MONEY'!$K$53"}</definedName>
    <definedName name="tfc" localSheetId="40" hidden="1">{"'CALL MONEY'!$K$53"}</definedName>
    <definedName name="tfc" localSheetId="36" hidden="1">{"'CALL MONEY'!$K$53"}</definedName>
    <definedName name="tfc" hidden="1">{"'CALL MONEY'!$K$53"}</definedName>
    <definedName name="TFCBV">'[190]TFCs 2'!$AB$8:$AB$103</definedName>
    <definedName name="TFCDATA">'[190]TFCs 2'!$B$8:$AI$103</definedName>
    <definedName name="TFCMV">'[190]TFCs 2'!$O$8:$O$103</definedName>
    <definedName name="TGAC" localSheetId="42">#REF!</definedName>
    <definedName name="TGAC" localSheetId="48">#REF!</definedName>
    <definedName name="TGAC" localSheetId="46">#REF!</definedName>
    <definedName name="TGAC" localSheetId="37">#REF!</definedName>
    <definedName name="TGAC" localSheetId="38">#REF!</definedName>
    <definedName name="TGAC" localSheetId="39">#REF!</definedName>
    <definedName name="TGAC" localSheetId="20">#REF!</definedName>
    <definedName name="TGAC" localSheetId="22">#REF!</definedName>
    <definedName name="TGAC" localSheetId="40">#REF!</definedName>
    <definedName name="TGAC" localSheetId="36">#REF!</definedName>
    <definedName name="TGAC" localSheetId="24">#REF!</definedName>
    <definedName name="TGAC">#REF!</definedName>
    <definedName name="TGAH" localSheetId="42">#REF!</definedName>
    <definedName name="TGAH" localSheetId="48">#REF!</definedName>
    <definedName name="TGAH" localSheetId="46">#REF!</definedName>
    <definedName name="TGAH" localSheetId="37">#REF!</definedName>
    <definedName name="TGAH" localSheetId="38">#REF!</definedName>
    <definedName name="TGAH" localSheetId="39">#REF!</definedName>
    <definedName name="TGAH" localSheetId="20">#REF!</definedName>
    <definedName name="TGAH" localSheetId="22">#REF!</definedName>
    <definedName name="TGAH" localSheetId="40">#REF!</definedName>
    <definedName name="TGAH" localSheetId="36">#REF!</definedName>
    <definedName name="TGAH" localSheetId="24">#REF!</definedName>
    <definedName name="TGAH">#REF!</definedName>
    <definedName name="TGEX">[81]NCSS!$P$6:$P$1682</definedName>
    <definedName name="TGFS" localSheetId="42">#REF!</definedName>
    <definedName name="TGFS" localSheetId="48">#REF!</definedName>
    <definedName name="TGFS" localSheetId="46">#REF!</definedName>
    <definedName name="TGFS" localSheetId="37">#REF!</definedName>
    <definedName name="TGFS" localSheetId="38">#REF!</definedName>
    <definedName name="TGFS" localSheetId="39">#REF!</definedName>
    <definedName name="TGFS" localSheetId="20">#REF!</definedName>
    <definedName name="TGFS" localSheetId="22">#REF!</definedName>
    <definedName name="TGFS" localSheetId="40">#REF!</definedName>
    <definedName name="TGFS" localSheetId="36">#REF!</definedName>
    <definedName name="TGFS" localSheetId="24">#REF!</definedName>
    <definedName name="TGFS">#REF!</definedName>
    <definedName name="TGGS" localSheetId="42">#REF!</definedName>
    <definedName name="TGGS" localSheetId="48">#REF!</definedName>
    <definedName name="TGGS" localSheetId="46">#REF!</definedName>
    <definedName name="TGGS" localSheetId="37">#REF!</definedName>
    <definedName name="TGGS" localSheetId="38">#REF!</definedName>
    <definedName name="TGGS" localSheetId="39">#REF!</definedName>
    <definedName name="TGGS" localSheetId="20">#REF!</definedName>
    <definedName name="TGGS" localSheetId="22">#REF!</definedName>
    <definedName name="TGGS" localSheetId="40">#REF!</definedName>
    <definedName name="TGGS" localSheetId="36">#REF!</definedName>
    <definedName name="TGGS" localSheetId="24">#REF!</definedName>
    <definedName name="TGGS">#REF!</definedName>
    <definedName name="TGHM" localSheetId="42">#REF!</definedName>
    <definedName name="TGHM" localSheetId="48">#REF!</definedName>
    <definedName name="TGHM" localSheetId="46">#REF!</definedName>
    <definedName name="TGHM" localSheetId="37">#REF!</definedName>
    <definedName name="TGHM" localSheetId="38">#REF!</definedName>
    <definedName name="TGHM" localSheetId="39">#REF!</definedName>
    <definedName name="TGHM" localSheetId="20">#REF!</definedName>
    <definedName name="TGHM" localSheetId="22">#REF!</definedName>
    <definedName name="TGHM" localSheetId="40">#REF!</definedName>
    <definedName name="TGHM" localSheetId="36">#REF!</definedName>
    <definedName name="TGHM" localSheetId="24">#REF!</definedName>
    <definedName name="TGHM">#REF!</definedName>
    <definedName name="TGIC" localSheetId="42">#REF!</definedName>
    <definedName name="TGIC" localSheetId="48">#REF!</definedName>
    <definedName name="TGIC" localSheetId="46">#REF!</definedName>
    <definedName name="TGIC" localSheetId="37">#REF!</definedName>
    <definedName name="TGIC" localSheetId="38">#REF!</definedName>
    <definedName name="TGIC" localSheetId="39">#REF!</definedName>
    <definedName name="TGIC" localSheetId="20">#REF!</definedName>
    <definedName name="TGIC" localSheetId="22">#REF!</definedName>
    <definedName name="TGIC" localSheetId="40">#REF!</definedName>
    <definedName name="TGIC" localSheetId="36">#REF!</definedName>
    <definedName name="TGIC" localSheetId="24">#REF!</definedName>
    <definedName name="TGIC">#REF!</definedName>
    <definedName name="TGIGI" localSheetId="42">#REF!</definedName>
    <definedName name="TGIGI" localSheetId="48">#REF!</definedName>
    <definedName name="TGIGI" localSheetId="46">#REF!</definedName>
    <definedName name="TGIGI" localSheetId="37">#REF!</definedName>
    <definedName name="TGIGI" localSheetId="38">#REF!</definedName>
    <definedName name="TGIGI" localSheetId="39">#REF!</definedName>
    <definedName name="TGIGI" localSheetId="20">#REF!</definedName>
    <definedName name="TGIGI" localSheetId="22">#REF!</definedName>
    <definedName name="TGIGI" localSheetId="40">#REF!</definedName>
    <definedName name="TGIGI" localSheetId="36">#REF!</definedName>
    <definedName name="TGIGI" localSheetId="24">#REF!</definedName>
    <definedName name="TGIGI">#REF!</definedName>
    <definedName name="TGJS" localSheetId="42">#REF!</definedName>
    <definedName name="TGJS" localSheetId="48">#REF!</definedName>
    <definedName name="TGJS" localSheetId="46">#REF!</definedName>
    <definedName name="TGJS" localSheetId="37">#REF!</definedName>
    <definedName name="TGJS" localSheetId="38">#REF!</definedName>
    <definedName name="TGJS" localSheetId="39">#REF!</definedName>
    <definedName name="TGJS" localSheetId="20">#REF!</definedName>
    <definedName name="TGJS" localSheetId="22">#REF!</definedName>
    <definedName name="TGJS" localSheetId="40">#REF!</definedName>
    <definedName name="TGJS" localSheetId="36">#REF!</definedName>
    <definedName name="TGJS" localSheetId="24">#REF!</definedName>
    <definedName name="TGJS">#REF!</definedName>
    <definedName name="thirdparty" localSheetId="42">#REF!</definedName>
    <definedName name="thirdparty" localSheetId="48">#REF!</definedName>
    <definedName name="thirdparty" localSheetId="46">#REF!</definedName>
    <definedName name="thirdparty" localSheetId="43">#REF!</definedName>
    <definedName name="thirdparty" localSheetId="37">#REF!</definedName>
    <definedName name="thirdparty" localSheetId="38">#REF!</definedName>
    <definedName name="thirdparty" localSheetId="39">#REF!</definedName>
    <definedName name="thirdparty" localSheetId="22">#REF!</definedName>
    <definedName name="thirdparty" localSheetId="40">#REF!</definedName>
    <definedName name="thirdparty" localSheetId="36">#REF!</definedName>
    <definedName name="thirdparty">#REF!</definedName>
    <definedName name="thuchut" localSheetId="42">#REF!</definedName>
    <definedName name="thuchut" localSheetId="48">#REF!</definedName>
    <definedName name="thuchut" localSheetId="46">#REF!</definedName>
    <definedName name="thuchut" localSheetId="43">#REF!</definedName>
    <definedName name="thuchut" localSheetId="37">#REF!</definedName>
    <definedName name="thuchut" localSheetId="38">#REF!</definedName>
    <definedName name="thuchut" localSheetId="39">#REF!</definedName>
    <definedName name="thuchut" localSheetId="22">#REF!</definedName>
    <definedName name="thuchut" localSheetId="40">#REF!</definedName>
    <definedName name="thuchut" localSheetId="36">#REF!</definedName>
    <definedName name="thuchut">#REF!</definedName>
    <definedName name="tier" localSheetId="42" hidden="1">{"'CALL MONEY'!$K$53"}</definedName>
    <definedName name="tier" localSheetId="20" hidden="1">{"'CALL MONEY'!$K$53"}</definedName>
    <definedName name="tier" localSheetId="22" hidden="1">{"'CALL MONEY'!$K$53"}</definedName>
    <definedName name="tier" localSheetId="40" hidden="1">{"'CALL MONEY'!$K$53"}</definedName>
    <definedName name="tier" localSheetId="36" hidden="1">{"'CALL MONEY'!$K$53"}</definedName>
    <definedName name="tier" hidden="1">{"'CALL MONEY'!$K$53"}</definedName>
    <definedName name="Title" localSheetId="42">#REF!</definedName>
    <definedName name="Title" localSheetId="48">#REF!</definedName>
    <definedName name="Title" localSheetId="46">#REF!</definedName>
    <definedName name="Title" localSheetId="43">#REF!</definedName>
    <definedName name="Title" localSheetId="37">#REF!</definedName>
    <definedName name="Title" localSheetId="38">#REF!</definedName>
    <definedName name="Title" localSheetId="39">#REF!</definedName>
    <definedName name="Title" localSheetId="22">#REF!</definedName>
    <definedName name="Title" localSheetId="40">#REF!</definedName>
    <definedName name="Title" localSheetId="36">#REF!</definedName>
    <definedName name="Title">#REF!</definedName>
    <definedName name="TITLE_FINAL_A_C" localSheetId="42">#REF!</definedName>
    <definedName name="TITLE_FINAL_A_C" localSheetId="48">#REF!</definedName>
    <definedName name="TITLE_FINAL_A_C" localSheetId="47">#REF!</definedName>
    <definedName name="TITLE_FINAL_A_C" localSheetId="46">#REF!</definedName>
    <definedName name="TITLE_FINAL_A_C" localSheetId="43">#REF!</definedName>
    <definedName name="TITLE_FINAL_A_C" localSheetId="37">#REF!</definedName>
    <definedName name="TITLE_FINAL_A_C" localSheetId="38">#REF!</definedName>
    <definedName name="TITLE_FINAL_A_C" localSheetId="39">#REF!</definedName>
    <definedName name="TITLE_FINAL_A_C" localSheetId="22">#REF!</definedName>
    <definedName name="TITLE_FINAL_A_C" localSheetId="40">#REF!</definedName>
    <definedName name="TITLE_FINAL_A_C" localSheetId="36">#REF!</definedName>
    <definedName name="TITLE_FINAL_A_C">#REF!</definedName>
    <definedName name="TITLE_HALF_YEAR" localSheetId="42">#REF!</definedName>
    <definedName name="TITLE_HALF_YEAR" localSheetId="48">#REF!</definedName>
    <definedName name="TITLE_HALF_YEAR" localSheetId="47">#REF!</definedName>
    <definedName name="TITLE_HALF_YEAR" localSheetId="46">#REF!</definedName>
    <definedName name="TITLE_HALF_YEAR" localSheetId="43">#REF!</definedName>
    <definedName name="TITLE_HALF_YEAR" localSheetId="37">#REF!</definedName>
    <definedName name="TITLE_HALF_YEAR" localSheetId="38">#REF!</definedName>
    <definedName name="TITLE_HALF_YEAR" localSheetId="39">#REF!</definedName>
    <definedName name="TITLE_HALF_YEAR" localSheetId="22">#REF!</definedName>
    <definedName name="TITLE_HALF_YEAR" localSheetId="40">#REF!</definedName>
    <definedName name="TITLE_HALF_YEAR" localSheetId="36">#REF!</definedName>
    <definedName name="TITLE_HALF_YEAR">#REF!</definedName>
    <definedName name="Tot_knw_Xfoot" localSheetId="42">#REF!</definedName>
    <definedName name="Tot_knw_Xfoot" localSheetId="48">#REF!</definedName>
    <definedName name="Tot_knw_Xfoot" localSheetId="46">#REF!</definedName>
    <definedName name="Tot_knw_Xfoot" localSheetId="44">#REF!</definedName>
    <definedName name="Tot_knw_Xfoot" localSheetId="37">#REF!</definedName>
    <definedName name="Tot_knw_Xfoot" localSheetId="38">#REF!</definedName>
    <definedName name="Tot_knw_Xfoot" localSheetId="39">#REF!</definedName>
    <definedName name="Tot_knw_Xfoot" localSheetId="35">#REF!</definedName>
    <definedName name="Tot_knw_Xfoot" localSheetId="20">#REF!</definedName>
    <definedName name="Tot_knw_Xfoot" localSheetId="22">#REF!</definedName>
    <definedName name="Tot_knw_Xfoot" localSheetId="40">#REF!</definedName>
    <definedName name="Tot_knw_Xfoot" localSheetId="36">#REF!</definedName>
    <definedName name="Tot_knw_Xfoot" localSheetId="24">#REF!</definedName>
    <definedName name="Tot_knw_Xfoot" localSheetId="7">#REF!</definedName>
    <definedName name="Tot_knw_Xfoot" localSheetId="8">#REF!</definedName>
    <definedName name="Tot_knw_Xfoot">#REF!</definedName>
    <definedName name="Tot_lik_Xfoot" localSheetId="42">#REF!</definedName>
    <definedName name="Tot_lik_Xfoot" localSheetId="48">#REF!</definedName>
    <definedName name="Tot_lik_Xfoot" localSheetId="46">#REF!</definedName>
    <definedName name="Tot_lik_Xfoot" localSheetId="44">#REF!</definedName>
    <definedName name="Tot_lik_Xfoot" localSheetId="37">#REF!</definedName>
    <definedName name="Tot_lik_Xfoot" localSheetId="38">#REF!</definedName>
    <definedName name="Tot_lik_Xfoot" localSheetId="39">#REF!</definedName>
    <definedName name="Tot_lik_Xfoot" localSheetId="35">#REF!</definedName>
    <definedName name="Tot_lik_Xfoot" localSheetId="20">#REF!</definedName>
    <definedName name="Tot_lik_Xfoot" localSheetId="22">#REF!</definedName>
    <definedName name="Tot_lik_Xfoot" localSheetId="40">#REF!</definedName>
    <definedName name="Tot_lik_Xfoot" localSheetId="36">#REF!</definedName>
    <definedName name="Tot_lik_Xfoot" localSheetId="24">#REF!</definedName>
    <definedName name="Tot_lik_Xfoot" localSheetId="7">#REF!</definedName>
    <definedName name="Tot_lik_Xfoot" localSheetId="8">#REF!</definedName>
    <definedName name="Tot_lik_Xfoot">#REF!</definedName>
    <definedName name="TOTAL" localSheetId="42">#REF!</definedName>
    <definedName name="TOTAL" localSheetId="48">#REF!</definedName>
    <definedName name="TOTAL" localSheetId="47">#REF!</definedName>
    <definedName name="TOTAL" localSheetId="46">#REF!</definedName>
    <definedName name="TOTAL" localSheetId="43">#REF!</definedName>
    <definedName name="TOTAL" localSheetId="37">#REF!</definedName>
    <definedName name="TOTAL" localSheetId="38">#REF!</definedName>
    <definedName name="TOTAL" localSheetId="39">#REF!</definedName>
    <definedName name="TOTAL" localSheetId="20">#REF!</definedName>
    <definedName name="TOTAL" localSheetId="22">#REF!</definedName>
    <definedName name="TOTAL" localSheetId="40">#REF!</definedName>
    <definedName name="TOTAL" localSheetId="36">#REF!</definedName>
    <definedName name="TOTAL" localSheetId="24">#REF!</definedName>
    <definedName name="TOTAL">#REF!</definedName>
    <definedName name="Total_Amount">[146]CMA_Calculations!$D$122</definedName>
    <definedName name="Total_Interest" localSheetId="42">#REF!</definedName>
    <definedName name="Total_Interest" localSheetId="48">#REF!</definedName>
    <definedName name="Total_Interest" localSheetId="46">#REF!</definedName>
    <definedName name="Total_Interest" localSheetId="37">#REF!</definedName>
    <definedName name="Total_Interest" localSheetId="38">#REF!</definedName>
    <definedName name="Total_Interest" localSheetId="39">#REF!</definedName>
    <definedName name="Total_Interest" localSheetId="20">#REF!</definedName>
    <definedName name="Total_Interest" localSheetId="22">#REF!</definedName>
    <definedName name="Total_Interest" localSheetId="40">#REF!</definedName>
    <definedName name="Total_Interest" localSheetId="36">#REF!</definedName>
    <definedName name="Total_Interest" localSheetId="24">#REF!</definedName>
    <definedName name="Total_Interest">#REF!</definedName>
    <definedName name="Total_Pay" localSheetId="42">#REF!</definedName>
    <definedName name="Total_Pay" localSheetId="48">#REF!</definedName>
    <definedName name="Total_Pay" localSheetId="46">#REF!</definedName>
    <definedName name="Total_Pay" localSheetId="37">#REF!</definedName>
    <definedName name="Total_Pay" localSheetId="38">#REF!</definedName>
    <definedName name="Total_Pay" localSheetId="39">#REF!</definedName>
    <definedName name="Total_Pay" localSheetId="20">#REF!</definedName>
    <definedName name="Total_Pay" localSheetId="22">#REF!</definedName>
    <definedName name="Total_Pay" localSheetId="40">#REF!</definedName>
    <definedName name="Total_Pay" localSheetId="36">#REF!</definedName>
    <definedName name="Total_Pay" localSheetId="24">#REF!</definedName>
    <definedName name="Total_Pay">#REF!</definedName>
    <definedName name="Total_Payment" localSheetId="42">Scheduled_Payment+Extra_Payment</definedName>
    <definedName name="Total_Payment" localSheetId="48">Scheduled_Payment+Extra_Payment</definedName>
    <definedName name="Total_Payment" localSheetId="46">Scheduled_Payment+Extra_Payment</definedName>
    <definedName name="Total_Payment" localSheetId="37">Scheduled_Payment+Extra_Payment</definedName>
    <definedName name="Total_Payment" localSheetId="38">Scheduled_Payment+Extra_Payment</definedName>
    <definedName name="Total_Payment" localSheetId="39">Scheduled_Payment+Extra_Payment</definedName>
    <definedName name="Total_Payment" localSheetId="20">Scheduled_Payment+Extra_Payment</definedName>
    <definedName name="Total_Payment" localSheetId="22">Scheduled_Payment+Extra_Payment</definedName>
    <definedName name="Total_Payment" localSheetId="40">Scheduled_Payment+Extra_Payment</definedName>
    <definedName name="Total_Payment" localSheetId="36">Scheduled_Payment+Extra_Payment</definedName>
    <definedName name="Total_Payment" localSheetId="24">Scheduled_Payment+Extra_Payment</definedName>
    <definedName name="Total_Payment">Scheduled_Payment+Extra_Payment</definedName>
    <definedName name="TotalCARs98" localSheetId="42">#REF!</definedName>
    <definedName name="TotalCARs98" localSheetId="48">#REF!</definedName>
    <definedName name="TotalCARs98" localSheetId="46">#REF!</definedName>
    <definedName name="TotalCARs98" localSheetId="43">#REF!</definedName>
    <definedName name="TotalCARs98" localSheetId="37">#REF!</definedName>
    <definedName name="TotalCARs98" localSheetId="38">#REF!</definedName>
    <definedName name="TotalCARs98" localSheetId="39">#REF!</definedName>
    <definedName name="TotalCARs98" localSheetId="22">#REF!</definedName>
    <definedName name="TotalCARs98" localSheetId="40">#REF!</definedName>
    <definedName name="TotalCARs98" localSheetId="36">#REF!</definedName>
    <definedName name="TotalCARs98">#REF!</definedName>
    <definedName name="TRADE" localSheetId="42">#REF!</definedName>
    <definedName name="TRADE" localSheetId="48">#REF!</definedName>
    <definedName name="TRADE" localSheetId="46">#REF!</definedName>
    <definedName name="TRADE" localSheetId="43">#REF!</definedName>
    <definedName name="TRADE" localSheetId="37">#REF!</definedName>
    <definedName name="TRADE" localSheetId="38">#REF!</definedName>
    <definedName name="TRADE" localSheetId="39">#REF!</definedName>
    <definedName name="TRADE" localSheetId="22">#REF!</definedName>
    <definedName name="TRADE" localSheetId="40">#REF!</definedName>
    <definedName name="TRADE" localSheetId="36">#REF!</definedName>
    <definedName name="TRADE">#REF!</definedName>
    <definedName name="TRF" localSheetId="42">'[1]last qrt2001'!#REF!</definedName>
    <definedName name="TRF" localSheetId="48">'[1]last qrt2001'!#REF!</definedName>
    <definedName name="TRF" localSheetId="47">'[1]last qrt2001'!#REF!</definedName>
    <definedName name="TRF" localSheetId="46">'[1]last qrt2001'!#REF!</definedName>
    <definedName name="TRF" localSheetId="43">'[1]last qrt2001'!#REF!</definedName>
    <definedName name="TRF" localSheetId="37">'[1]last qrt2001'!#REF!</definedName>
    <definedName name="TRF" localSheetId="38">'[1]last qrt2001'!#REF!</definedName>
    <definedName name="TRF" localSheetId="39">'[1]last qrt2001'!#REF!</definedName>
    <definedName name="TRF" localSheetId="22">'[1]last qrt2001'!#REF!</definedName>
    <definedName name="TRF" localSheetId="40">'[1]last qrt2001'!#REF!</definedName>
    <definedName name="TRF" localSheetId="36">'[1]last qrt2001'!#REF!</definedName>
    <definedName name="TRF">'[1]last qrt2001'!#REF!</definedName>
    <definedName name="trtrtret" hidden="1">#REF!</definedName>
    <definedName name="TTFCR" localSheetId="42">#REF!</definedName>
    <definedName name="TTFCR" localSheetId="48">#REF!</definedName>
    <definedName name="TTFCR" localSheetId="46">#REF!</definedName>
    <definedName name="TTFCR" localSheetId="43">#REF!</definedName>
    <definedName name="TTFCR" localSheetId="37">#REF!</definedName>
    <definedName name="TTFCR" localSheetId="38">#REF!</definedName>
    <definedName name="TTFCR" localSheetId="39">#REF!</definedName>
    <definedName name="TTFCR" localSheetId="22">#REF!</definedName>
    <definedName name="TTFCR" localSheetId="40">#REF!</definedName>
    <definedName name="TTFCR" localSheetId="36">#REF!</definedName>
    <definedName name="TTFCR">#REF!</definedName>
    <definedName name="ttt" localSheetId="42" hidden="1">#REF!</definedName>
    <definedName name="ttt" localSheetId="48" hidden="1">#REF!</definedName>
    <definedName name="ttt" localSheetId="46" hidden="1">#REF!</definedName>
    <definedName name="ttt" localSheetId="43" hidden="1">#REF!</definedName>
    <definedName name="ttt" localSheetId="37" hidden="1">#REF!</definedName>
    <definedName name="ttt" localSheetId="38" hidden="1">#REF!</definedName>
    <definedName name="ttt" localSheetId="39" hidden="1">#REF!</definedName>
    <definedName name="ttt" localSheetId="20" hidden="1">#REF!</definedName>
    <definedName name="ttt" localSheetId="22" hidden="1">#REF!</definedName>
    <definedName name="ttt" localSheetId="40" hidden="1">#REF!</definedName>
    <definedName name="ttt" localSheetId="36" hidden="1">#REF!</definedName>
    <definedName name="ttt" localSheetId="24" hidden="1">#REF!</definedName>
    <definedName name="ttt" hidden="1">#REF!</definedName>
    <definedName name="TURNOVER" localSheetId="42">#REF!</definedName>
    <definedName name="TURNOVER" localSheetId="48">#REF!</definedName>
    <definedName name="TURNOVER" localSheetId="46">#REF!</definedName>
    <definedName name="TURNOVER" localSheetId="43">#REF!</definedName>
    <definedName name="TURNOVER" localSheetId="37">#REF!</definedName>
    <definedName name="TURNOVER" localSheetId="38">#REF!</definedName>
    <definedName name="TURNOVER" localSheetId="39">#REF!</definedName>
    <definedName name="TURNOVER" localSheetId="22">#REF!</definedName>
    <definedName name="TURNOVER" localSheetId="40">#REF!</definedName>
    <definedName name="TURNOVER" localSheetId="36">#REF!</definedName>
    <definedName name="TURNOVER">#REF!</definedName>
    <definedName name="two" localSheetId="42">#REF!</definedName>
    <definedName name="two" localSheetId="48">#REF!</definedName>
    <definedName name="two" localSheetId="46">#REF!</definedName>
    <definedName name="two" localSheetId="44">#REF!</definedName>
    <definedName name="two" localSheetId="37">#REF!</definedName>
    <definedName name="two" localSheetId="38">#REF!</definedName>
    <definedName name="two" localSheetId="39">#REF!</definedName>
    <definedName name="two" localSheetId="35">#REF!</definedName>
    <definedName name="two" localSheetId="20">#REF!</definedName>
    <definedName name="two" localSheetId="22">#REF!</definedName>
    <definedName name="two" localSheetId="40">#REF!</definedName>
    <definedName name="two" localSheetId="36">#REF!</definedName>
    <definedName name="two" localSheetId="24">#REF!</definedName>
    <definedName name="two" localSheetId="7">#REF!</definedName>
    <definedName name="two" localSheetId="8">#REF!</definedName>
    <definedName name="two">#REF!</definedName>
    <definedName name="type_2">[191]Lookups!$C$87:$C$88</definedName>
    <definedName name="u" hidden="1">#REF!</definedName>
    <definedName name="uae" localSheetId="48">[65]UAE!$A$8:$G$29</definedName>
    <definedName name="uae" localSheetId="43">[65]UAE!$A$8:$G$29</definedName>
    <definedName name="uae" localSheetId="37">[65]UAE!$A$8:$G$29</definedName>
    <definedName name="uae" localSheetId="38">[65]UAE!$A$8:$G$29</definedName>
    <definedName name="uae" localSheetId="39">[65]UAE!$A$8:$G$29</definedName>
    <definedName name="uae">[66]UAE!$A$8:$G$29</definedName>
    <definedName name="ubl" localSheetId="42">#REF!</definedName>
    <definedName name="ubl" localSheetId="48">#REF!</definedName>
    <definedName name="ubl" localSheetId="46">#REF!</definedName>
    <definedName name="ubl" localSheetId="43">#REF!</definedName>
    <definedName name="ubl" localSheetId="37">#REF!</definedName>
    <definedName name="ubl" localSheetId="38">#REF!</definedName>
    <definedName name="ubl" localSheetId="39">#REF!</definedName>
    <definedName name="ubl" localSheetId="20">#REF!</definedName>
    <definedName name="ubl" localSheetId="22">#REF!</definedName>
    <definedName name="ubl" localSheetId="40">#REF!</definedName>
    <definedName name="ubl" localSheetId="36">#REF!</definedName>
    <definedName name="ubl" localSheetId="24">#REF!</definedName>
    <definedName name="ubl">#REF!</definedName>
    <definedName name="ublbs" localSheetId="42">#REF!</definedName>
    <definedName name="ublbs" localSheetId="48">#REF!</definedName>
    <definedName name="ublbs" localSheetId="46">#REF!</definedName>
    <definedName name="ublbs" localSheetId="43">#REF!</definedName>
    <definedName name="ublbs" localSheetId="37">#REF!</definedName>
    <definedName name="ublbs" localSheetId="38">#REF!</definedName>
    <definedName name="ublbs" localSheetId="39">#REF!</definedName>
    <definedName name="ublbs" localSheetId="20">#REF!</definedName>
    <definedName name="ublbs" localSheetId="22">#REF!</definedName>
    <definedName name="ublbs" localSheetId="40">#REF!</definedName>
    <definedName name="ublbs" localSheetId="36">#REF!</definedName>
    <definedName name="ublbs" localSheetId="24">#REF!</definedName>
    <definedName name="ublbs">#REF!</definedName>
    <definedName name="UCD" localSheetId="42">'[147]F-B-3'!#REF!</definedName>
    <definedName name="UCD" localSheetId="48">'[147]F-B-3'!#REF!</definedName>
    <definedName name="UCD" localSheetId="46">'[147]F-B-3'!#REF!</definedName>
    <definedName name="UCD" localSheetId="43">'[147]F-B-3'!#REF!</definedName>
    <definedName name="UCD" localSheetId="37">'[147]F-B-3'!#REF!</definedName>
    <definedName name="UCD" localSheetId="38">'[147]F-B-3'!#REF!</definedName>
    <definedName name="UCD" localSheetId="39">'[147]F-B-3'!#REF!</definedName>
    <definedName name="UCD" localSheetId="22">'[147]F-B-3'!#REF!</definedName>
    <definedName name="UCD" localSheetId="40">'[147]F-B-3'!#REF!</definedName>
    <definedName name="UCD" localSheetId="36">'[147]F-B-3'!#REF!</definedName>
    <definedName name="UCD">'[147]F-B-3'!#REF!</definedName>
    <definedName name="UCR" localSheetId="42">'[147]F-B-4'!#REF!</definedName>
    <definedName name="UCR" localSheetId="48">'[147]F-B-4'!#REF!</definedName>
    <definedName name="UCR" localSheetId="46">'[147]F-B-4'!#REF!</definedName>
    <definedName name="UCR" localSheetId="43">'[147]F-B-4'!#REF!</definedName>
    <definedName name="UCR" localSheetId="37">'[147]F-B-4'!#REF!</definedName>
    <definedName name="UCR" localSheetId="38">'[147]F-B-4'!#REF!</definedName>
    <definedName name="UCR" localSheetId="39">'[147]F-B-4'!#REF!</definedName>
    <definedName name="UCR" localSheetId="22">'[147]F-B-4'!#REF!</definedName>
    <definedName name="UCR" localSheetId="40">'[147]F-B-4'!#REF!</definedName>
    <definedName name="UCR" localSheetId="36">'[147]F-B-4'!#REF!</definedName>
    <definedName name="UCR">'[147]F-B-4'!#REF!</definedName>
    <definedName name="UHFFF" localSheetId="42">#REF!</definedName>
    <definedName name="UHFFF" localSheetId="48">#REF!</definedName>
    <definedName name="UHFFF" localSheetId="46">#REF!</definedName>
    <definedName name="UHFFF" localSheetId="43">#REF!</definedName>
    <definedName name="UHFFF" localSheetId="37">#REF!</definedName>
    <definedName name="UHFFF" localSheetId="38">#REF!</definedName>
    <definedName name="UHFFF" localSheetId="39">#REF!</definedName>
    <definedName name="UHFFF" localSheetId="22">#REF!</definedName>
    <definedName name="UHFFF" localSheetId="40">#REF!</definedName>
    <definedName name="UHFFF" localSheetId="36">#REF!</definedName>
    <definedName name="UHFFF">#REF!</definedName>
    <definedName name="UK" localSheetId="42">#REF!</definedName>
    <definedName name="UK" localSheetId="48">#REF!</definedName>
    <definedName name="UK" localSheetId="46">#REF!</definedName>
    <definedName name="UK" localSheetId="37">#REF!</definedName>
    <definedName name="UK" localSheetId="38">#REF!</definedName>
    <definedName name="UK" localSheetId="39">#REF!</definedName>
    <definedName name="UK" localSheetId="20">#REF!</definedName>
    <definedName name="UK" localSheetId="22">#REF!</definedName>
    <definedName name="UK" localSheetId="40">#REF!</definedName>
    <definedName name="UK" localSheetId="36">#REF!</definedName>
    <definedName name="UK" localSheetId="24">#REF!</definedName>
    <definedName name="UK">#REF!</definedName>
    <definedName name="Unapproved_summary">'[53]CARs'' 99 Summary Info. (B&amp;A)'!$B$107:$M$158</definedName>
    <definedName name="UnApproved98" localSheetId="42">#REF!</definedName>
    <definedName name="UnApproved98" localSheetId="48">#REF!</definedName>
    <definedName name="UnApproved98" localSheetId="46">#REF!</definedName>
    <definedName name="UnApproved98" localSheetId="43">#REF!</definedName>
    <definedName name="UnApproved98" localSheetId="37">#REF!</definedName>
    <definedName name="UnApproved98" localSheetId="38">#REF!</definedName>
    <definedName name="UnApproved98" localSheetId="39">#REF!</definedName>
    <definedName name="UnApproved98" localSheetId="22">#REF!</definedName>
    <definedName name="UnApproved98" localSheetId="40">#REF!</definedName>
    <definedName name="UnApproved98" localSheetId="36">#REF!</definedName>
    <definedName name="UnApproved98">#REF!</definedName>
    <definedName name="Undrawn_CCF" localSheetId="42">#REF!</definedName>
    <definedName name="Undrawn_CCF" localSheetId="48">#REF!</definedName>
    <definedName name="Undrawn_CCF" localSheetId="46">#REF!</definedName>
    <definedName name="Undrawn_CCF" localSheetId="37">#REF!</definedName>
    <definedName name="Undrawn_CCF" localSheetId="38">#REF!</definedName>
    <definedName name="Undrawn_CCF" localSheetId="39">#REF!</definedName>
    <definedName name="Undrawn_CCF" localSheetId="20">#REF!</definedName>
    <definedName name="Undrawn_CCF" localSheetId="22">#REF!</definedName>
    <definedName name="Undrawn_CCF" localSheetId="40">#REF!</definedName>
    <definedName name="Undrawn_CCF" localSheetId="36">#REF!</definedName>
    <definedName name="Undrawn_CCF" localSheetId="24">#REF!</definedName>
    <definedName name="Undrawn_CCF">#REF!</definedName>
    <definedName name="Units" localSheetId="42">#REF!</definedName>
    <definedName name="Units" localSheetId="16">#REF!</definedName>
    <definedName name="Units" localSheetId="48">#REF!</definedName>
    <definedName name="Units" localSheetId="46">#REF!</definedName>
    <definedName name="Units" localSheetId="43">#REF!</definedName>
    <definedName name="Units" localSheetId="44">#REF!</definedName>
    <definedName name="Units" localSheetId="37">#REF!</definedName>
    <definedName name="Units" localSheetId="38">#REF!</definedName>
    <definedName name="Units" localSheetId="39">#REF!</definedName>
    <definedName name="Units" localSheetId="35">#REF!</definedName>
    <definedName name="Units" localSheetId="19">#REF!</definedName>
    <definedName name="Units" localSheetId="20">#REF!</definedName>
    <definedName name="Units" localSheetId="22">#REF!</definedName>
    <definedName name="Units" localSheetId="40">#REF!</definedName>
    <definedName name="Units" localSheetId="36">#REF!</definedName>
    <definedName name="Units" localSheetId="24">#REF!</definedName>
    <definedName name="Units" localSheetId="27">#REF!</definedName>
    <definedName name="Units" localSheetId="13">#REF!</definedName>
    <definedName name="Units" localSheetId="25">#REF!</definedName>
    <definedName name="Units" localSheetId="7">#REF!</definedName>
    <definedName name="Units" localSheetId="8">#REF!</definedName>
    <definedName name="Units" localSheetId="34">#REF!</definedName>
    <definedName name="Units" localSheetId="33">#REF!</definedName>
    <definedName name="Units">#REF!</definedName>
    <definedName name="UPDATE" localSheetId="42">#REF!</definedName>
    <definedName name="UPDATE" localSheetId="48">#REF!</definedName>
    <definedName name="UPDATE" localSheetId="46">#REF!</definedName>
    <definedName name="UPDATE" localSheetId="37">#REF!</definedName>
    <definedName name="UPDATE" localSheetId="38">#REF!</definedName>
    <definedName name="UPDATE" localSheetId="39">#REF!</definedName>
    <definedName name="UPDATE" localSheetId="20">#REF!</definedName>
    <definedName name="UPDATE" localSheetId="22">#REF!</definedName>
    <definedName name="UPDATE" localSheetId="40">#REF!</definedName>
    <definedName name="UPDATE" localSheetId="36">#REF!</definedName>
    <definedName name="UPDATE" localSheetId="24">#REF!</definedName>
    <definedName name="UPDATE">#REF!</definedName>
    <definedName name="US" localSheetId="42">#REF!</definedName>
    <definedName name="US" localSheetId="48">#REF!</definedName>
    <definedName name="US" localSheetId="46">#REF!</definedName>
    <definedName name="US" localSheetId="37">#REF!</definedName>
    <definedName name="US" localSheetId="38">#REF!</definedName>
    <definedName name="US" localSheetId="39">#REF!</definedName>
    <definedName name="US" localSheetId="20">#REF!</definedName>
    <definedName name="US" localSheetId="22">#REF!</definedName>
    <definedName name="US" localSheetId="40">#REF!</definedName>
    <definedName name="US" localSheetId="36">#REF!</definedName>
    <definedName name="US" localSheetId="24">#REF!</definedName>
    <definedName name="US">#REF!</definedName>
    <definedName name="USDNEW" localSheetId="42">#REF!</definedName>
    <definedName name="USDNEW" localSheetId="48">#REF!</definedName>
    <definedName name="USDNEW" localSheetId="46">#REF!</definedName>
    <definedName name="USDNEW" localSheetId="37">#REF!</definedName>
    <definedName name="USDNEW" localSheetId="38">#REF!</definedName>
    <definedName name="USDNEW" localSheetId="39">#REF!</definedName>
    <definedName name="USDNEW" localSheetId="20">#REF!</definedName>
    <definedName name="USDNEW" localSheetId="22">#REF!</definedName>
    <definedName name="USDNEW" localSheetId="40">#REF!</definedName>
    <definedName name="USDNEW" localSheetId="36">#REF!</definedName>
    <definedName name="USDNEW" localSheetId="24">#REF!</definedName>
    <definedName name="USDNEW">#REF!</definedName>
    <definedName name="usman" localSheetId="42">#REF!</definedName>
    <definedName name="usman" localSheetId="48">#REF!</definedName>
    <definedName name="usman" localSheetId="46">#REF!</definedName>
    <definedName name="usman" localSheetId="43">#REF!</definedName>
    <definedName name="usman" localSheetId="37">#REF!</definedName>
    <definedName name="usman" localSheetId="38">#REF!</definedName>
    <definedName name="usman" localSheetId="39">#REF!</definedName>
    <definedName name="usman" localSheetId="22">#REF!</definedName>
    <definedName name="usman" localSheetId="40">#REF!</definedName>
    <definedName name="usman" localSheetId="36">#REF!</definedName>
    <definedName name="usman">#REF!</definedName>
    <definedName name="UT" localSheetId="42" hidden="1">#REF!</definedName>
    <definedName name="UT" localSheetId="48" hidden="1">#REF!</definedName>
    <definedName name="UT" localSheetId="46" hidden="1">#REF!</definedName>
    <definedName name="UT" localSheetId="43" hidden="1">#REF!</definedName>
    <definedName name="UT" localSheetId="37" hidden="1">#REF!</definedName>
    <definedName name="UT" localSheetId="38" hidden="1">#REF!</definedName>
    <definedName name="UT" localSheetId="39" hidden="1">#REF!</definedName>
    <definedName name="UT" localSheetId="22" hidden="1">#REF!</definedName>
    <definedName name="UT" localSheetId="40" hidden="1">#REF!</definedName>
    <definedName name="UT" localSheetId="36" hidden="1">#REF!</definedName>
    <definedName name="UT" hidden="1">#REF!</definedName>
    <definedName name="value">3</definedName>
    <definedName name="Values_Entered" localSheetId="42">IF('12'!Loan_Amount*'12'!Interest_Rate*'12'!Loan_Years*'12'!Loan_Start&gt;0,1,0)</definedName>
    <definedName name="Values_Entered" localSheetId="48">IF('13'!Loan_Amount*'13'!Interest_Rate*'13'!Loan_Years*'13'!Loan_Start&gt;0,1,0)</definedName>
    <definedName name="Values_Entered" localSheetId="46">IF('13   (2)'!Loan_Amount*'13   (2)'!Interest_Rate*'13   (2)'!Loan_Years*'13   (2)'!Loan_Start&gt;0,1,0)</definedName>
    <definedName name="Values_Entered" localSheetId="37">IF('16'!Loan_Amount*'16'!Interest_Rate*'16'!Loan_Years*'16'!Loan_Start&gt;0,1,0)</definedName>
    <definedName name="Values_Entered" localSheetId="38">IF('16(1)'!Loan_Amount*'16(1)'!Interest_Rate*'16(1)'!Loan_Years*'16(1)'!Loan_Start&gt;0,1,0)</definedName>
    <definedName name="Values_Entered" localSheetId="39">IF('16(2)'!Loan_Amount*'16(2)'!Interest_Rate*'16(2)'!Loan_Years*'16(2)'!Loan_Start&gt;0,1,0)</definedName>
    <definedName name="Values_Entered" localSheetId="20">IF('5.2'!Loan_Amount*'5.2'!Interest_Rate*'5.2'!Loan_Years*'5.2'!Loan_Start&gt;0,1,0)</definedName>
    <definedName name="Values_Entered" localSheetId="22">IF('5.3'!Loan_Amount*'5.3'!Interest_Rate*'5.3'!Loan_Years*'5.3'!Loan_Start&gt;0,1,0)</definedName>
    <definedName name="Values_Entered" localSheetId="40">IF('5.4'!Loan_Amount*'5.4'!Interest_Rate*'5.4'!Loan_Years*'5.4'!Loan_Start&gt;0,1,0)</definedName>
    <definedName name="Values_Entered" localSheetId="36">IF('5.5'!Loan_Amount*'5.5'!Interest_Rate*'5.5'!Loan_Years*'5.5'!Loan_Start&gt;0,1,0)</definedName>
    <definedName name="Values_Entered" localSheetId="24">IF('6.2-6.6 (2)'!Loan_Amount*'6.2-6.6 (2)'!Interest_Rate*'6.2-6.6 (2)'!Loan_Years*'6.2-6.6 (2)'!Loan_Start&gt;0,1,0)</definedName>
    <definedName name="Values_Entered">IF(Loan_Amount*Interest_Rate*Loan_Years*Loan_Start&gt;0,1,0)</definedName>
    <definedName name="VD_PERCENTAGE" localSheetId="42">#REF!</definedName>
    <definedName name="VD_PERCENTAGE" localSheetId="48">#REF!</definedName>
    <definedName name="VD_PERCENTAGE" localSheetId="46">#REF!</definedName>
    <definedName name="VD_PERCENTAGE" localSheetId="37">#REF!</definedName>
    <definedName name="VD_PERCENTAGE" localSheetId="38">#REF!</definedName>
    <definedName name="VD_PERCENTAGE" localSheetId="39">#REF!</definedName>
    <definedName name="VD_PERCENTAGE" localSheetId="20">#REF!</definedName>
    <definedName name="VD_PERCENTAGE" localSheetId="22">#REF!</definedName>
    <definedName name="VD_PERCENTAGE" localSheetId="40">#REF!</definedName>
    <definedName name="VD_PERCENTAGE" localSheetId="36">#REF!</definedName>
    <definedName name="VD_PERCENTAGE" localSheetId="24">#REF!</definedName>
    <definedName name="VD_PERCENTAGE">#REF!</definedName>
    <definedName name="VehicleType">[192]Sheet1!$A$4:$A$20</definedName>
    <definedName name="versionno">1</definedName>
    <definedName name="vg" localSheetId="42">[86]budget!#REF!</definedName>
    <definedName name="vg" localSheetId="48">[86]budget!#REF!</definedName>
    <definedName name="vg" localSheetId="46">[86]budget!#REF!</definedName>
    <definedName name="vg" localSheetId="37">[86]budget!#REF!</definedName>
    <definedName name="vg" localSheetId="38">[86]budget!#REF!</definedName>
    <definedName name="vg" localSheetId="39">[86]budget!#REF!</definedName>
    <definedName name="vg" localSheetId="22">[86]budget!#REF!</definedName>
    <definedName name="vg" localSheetId="40">[86]budget!#REF!</definedName>
    <definedName name="vg" localSheetId="36">[86]budget!#REF!</definedName>
    <definedName name="vg">[86]budget!#REF!</definedName>
    <definedName name="VTM_1" localSheetId="42" hidden="1">'[193]CF sensitivity'!#REF!</definedName>
    <definedName name="VTM_1" localSheetId="46" hidden="1">'[193]CF sensitivity'!#REF!</definedName>
    <definedName name="VTM_1" localSheetId="40" hidden="1">'[193]CF sensitivity'!#REF!</definedName>
    <definedName name="VTM_1" hidden="1">'[193]CF sensitivity'!#REF!</definedName>
    <definedName name="VTM_10" localSheetId="42" hidden="1">'[193]CF sensitivity'!#REF!</definedName>
    <definedName name="VTM_10" localSheetId="46" hidden="1">'[193]CF sensitivity'!#REF!</definedName>
    <definedName name="VTM_10" localSheetId="40" hidden="1">'[193]CF sensitivity'!#REF!</definedName>
    <definedName name="VTM_10" hidden="1">'[193]CF sensitivity'!#REF!</definedName>
    <definedName name="VTM_11" localSheetId="42" hidden="1">'[193]CF sensitivity'!#REF!</definedName>
    <definedName name="VTM_11" localSheetId="46" hidden="1">'[193]CF sensitivity'!#REF!</definedName>
    <definedName name="VTM_11" localSheetId="40" hidden="1">'[193]CF sensitivity'!#REF!</definedName>
    <definedName name="VTM_11" hidden="1">'[193]CF sensitivity'!#REF!</definedName>
    <definedName name="VTM_17" localSheetId="42" hidden="1">'[193]TFC Rating'!#REF!</definedName>
    <definedName name="VTM_17" localSheetId="46" hidden="1">'[193]TFC Rating'!#REF!</definedName>
    <definedName name="VTM_17" localSheetId="40" hidden="1">'[193]TFC Rating'!#REF!</definedName>
    <definedName name="VTM_17" hidden="1">'[193]TFC Rating'!#REF!</definedName>
    <definedName name="VTM_19" localSheetId="42" hidden="1">'[194]M2M 10062013-AFV'!#REF!</definedName>
    <definedName name="VTM_19" localSheetId="46" hidden="1">'[194]M2M 10062013-AFV'!#REF!</definedName>
    <definedName name="VTM_19" localSheetId="40" hidden="1">'[194]M2M 10062013-AFV'!#REF!</definedName>
    <definedName name="VTM_19" hidden="1">'[194]M2M 10062013-AFV'!#REF!</definedName>
    <definedName name="VTM_2" localSheetId="42" hidden="1">'[193]CF sensitivity'!#REF!</definedName>
    <definedName name="VTM_2" localSheetId="46" hidden="1">'[193]CF sensitivity'!#REF!</definedName>
    <definedName name="VTM_2" localSheetId="40" hidden="1">'[193]CF sensitivity'!#REF!</definedName>
    <definedName name="VTM_2" hidden="1">'[193]CF sensitivity'!#REF!</definedName>
    <definedName name="VTM_3" localSheetId="42" hidden="1">'[193]CF sensitivity'!#REF!</definedName>
    <definedName name="VTM_3" localSheetId="46" hidden="1">'[193]CF sensitivity'!#REF!</definedName>
    <definedName name="VTM_3" localSheetId="40" hidden="1">'[193]CF sensitivity'!#REF!</definedName>
    <definedName name="VTM_3" hidden="1">'[193]CF sensitivity'!#REF!</definedName>
    <definedName name="VTM_4" localSheetId="42" hidden="1">'[193]CF sensitivity'!#REF!</definedName>
    <definedName name="VTM_4" localSheetId="46" hidden="1">'[193]CF sensitivity'!#REF!</definedName>
    <definedName name="VTM_4" localSheetId="40" hidden="1">'[193]CF sensitivity'!#REF!</definedName>
    <definedName name="VTM_4" hidden="1">'[193]CF sensitivity'!#REF!</definedName>
    <definedName name="VTM_5" localSheetId="42" hidden="1">'[193]CF sensitivity'!#REF!</definedName>
    <definedName name="VTM_5" localSheetId="46" hidden="1">'[193]CF sensitivity'!#REF!</definedName>
    <definedName name="VTM_5" localSheetId="40" hidden="1">'[193]CF sensitivity'!#REF!</definedName>
    <definedName name="VTM_5" hidden="1">'[193]CF sensitivity'!#REF!</definedName>
    <definedName name="VTM_6" localSheetId="42" hidden="1">'[193]CF sensitivity'!#REF!</definedName>
    <definedName name="VTM_6" localSheetId="46" hidden="1">'[193]CF sensitivity'!#REF!</definedName>
    <definedName name="VTM_6" localSheetId="40" hidden="1">'[193]CF sensitivity'!#REF!</definedName>
    <definedName name="VTM_6" hidden="1">'[193]CF sensitivity'!#REF!</definedName>
    <definedName name="VTM_7" localSheetId="42" hidden="1">'[193]CF sensitivity'!#REF!</definedName>
    <definedName name="VTM_7" localSheetId="46" hidden="1">'[193]CF sensitivity'!#REF!</definedName>
    <definedName name="VTM_7" localSheetId="40" hidden="1">'[193]CF sensitivity'!#REF!</definedName>
    <definedName name="VTM_7" hidden="1">'[193]CF sensitivity'!#REF!</definedName>
    <definedName name="VTM_8" localSheetId="42" hidden="1">'[193]CF sensitivity'!#REF!</definedName>
    <definedName name="VTM_8" localSheetId="46" hidden="1">'[193]CF sensitivity'!#REF!</definedName>
    <definedName name="VTM_8" localSheetId="40" hidden="1">'[193]CF sensitivity'!#REF!</definedName>
    <definedName name="VTM_8" hidden="1">'[193]CF sensitivity'!#REF!</definedName>
    <definedName name="VTM_9" localSheetId="42" hidden="1">'[193]CF sensitivity'!#REF!</definedName>
    <definedName name="VTM_9" localSheetId="46" hidden="1">'[193]CF sensitivity'!#REF!</definedName>
    <definedName name="VTM_9" localSheetId="40" hidden="1">'[193]CF sensitivity'!#REF!</definedName>
    <definedName name="VTM_9" hidden="1">'[193]CF sensitivity'!#REF!</definedName>
    <definedName name="vvv" localSheetId="42">[51]acct!#REF!</definedName>
    <definedName name="vvv" localSheetId="46">[51]acct!#REF!</definedName>
    <definedName name="vvv" localSheetId="40">[51]acct!#REF!</definedName>
    <definedName name="vvv">[51]acct!#REF!</definedName>
    <definedName name="W" localSheetId="48">#REF!</definedName>
    <definedName name="W" localSheetId="47">#REF!</definedName>
    <definedName name="W" localSheetId="46">#REF!</definedName>
    <definedName name="W" localSheetId="43">#REF!</definedName>
    <definedName name="W" localSheetId="37">#REF!</definedName>
    <definedName name="W" localSheetId="38">#REF!</definedName>
    <definedName name="W" localSheetId="39">#REF!</definedName>
    <definedName name="w">[195]Rates!$C$1:$E$181</definedName>
    <definedName name="workin">'[196]Input-Qtrly'!$F$27</definedName>
    <definedName name="WORKING_F_A_C" localSheetId="42">#REF!</definedName>
    <definedName name="WORKING_F_A_C" localSheetId="48">#REF!</definedName>
    <definedName name="WORKING_F_A_C" localSheetId="47">#REF!</definedName>
    <definedName name="WORKING_F_A_C" localSheetId="46">#REF!</definedName>
    <definedName name="WORKING_F_A_C" localSheetId="43">#REF!</definedName>
    <definedName name="WORKING_F_A_C" localSheetId="37">#REF!</definedName>
    <definedName name="WORKING_F_A_C" localSheetId="38">#REF!</definedName>
    <definedName name="WORKING_F_A_C" localSheetId="39">#REF!</definedName>
    <definedName name="WORKING_F_A_C" localSheetId="22">#REF!</definedName>
    <definedName name="WORKING_F_A_C" localSheetId="40">#REF!</definedName>
    <definedName name="WORKING_F_A_C" localSheetId="36">#REF!</definedName>
    <definedName name="WORKING_F_A_C">#REF!</definedName>
    <definedName name="worlcall2008" hidden="1">#REF!</definedName>
    <definedName name="wrn.3." localSheetId="42" hidden="1">{#N/A,#N/A,FALSE,"dec98qtr";#N/A,#N/A,FALSE,"suppdecsep98";#N/A,#N/A,FALSE,"w-dec98"}</definedName>
    <definedName name="wrn.3." localSheetId="43" hidden="1">{#N/A,#N/A,FALSE,"dec98qtr";#N/A,#N/A,FALSE,"suppdecsep98";#N/A,#N/A,FALSE,"w-dec98"}</definedName>
    <definedName name="wrn.3." localSheetId="22" hidden="1">{#N/A,#N/A,FALSE,"dec98qtr";#N/A,#N/A,FALSE,"suppdecsep98";#N/A,#N/A,FALSE,"w-dec98"}</definedName>
    <definedName name="wrn.3." localSheetId="40" hidden="1">{#N/A,#N/A,FALSE,"dec98qtr";#N/A,#N/A,FALSE,"suppdecsep98";#N/A,#N/A,FALSE,"w-dec98"}</definedName>
    <definedName name="wrn.3." localSheetId="36" hidden="1">{#N/A,#N/A,FALSE,"dec98qtr";#N/A,#N/A,FALSE,"suppdecsep98";#N/A,#N/A,FALSE,"w-dec98"}</definedName>
    <definedName name="wrn.3." hidden="1">{#N/A,#N/A,FALSE,"dec98qtr";#N/A,#N/A,FALSE,"suppdecsep98";#N/A,#N/A,FALSE,"w-dec98"}</definedName>
    <definedName name="wrn.Aging._.and._.Trend._.Analysis." localSheetId="42"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44"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40" hidden="1">{#N/A,#N/A,FALSE,"Aging Summary";#N/A,#N/A,FALSE,"Ratio Analysis";#N/A,#N/A,FALSE,"Test 120 Day Accts";#N/A,#N/A,FALSE,"Tickmarks"}</definedName>
    <definedName name="wrn.Aging._.and._.Trend._.Analysis." localSheetId="36"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32"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55"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3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if" localSheetId="42" hidden="1">{"MSS",#N/A,FALSE,"MSS";"ProdSA",#N/A,FALSE,"ProdSA";"Sales 1",#N/A,FALSE,"SALES";"Transfer 1",#N/A,FALSE,"TRANSFERS"}</definedName>
    <definedName name="wrn.asif" localSheetId="43" hidden="1">{"MSS",#N/A,FALSE,"MSS";"ProdSA",#N/A,FALSE,"ProdSA";"Sales 1",#N/A,FALSE,"SALES";"Transfer 1",#N/A,FALSE,"TRANSFERS"}</definedName>
    <definedName name="wrn.asif" localSheetId="22" hidden="1">{"MSS",#N/A,FALSE,"MSS";"ProdSA",#N/A,FALSE,"ProdSA";"Sales 1",#N/A,FALSE,"SALES";"Transfer 1",#N/A,FALSE,"TRANSFERS"}</definedName>
    <definedName name="wrn.asif" localSheetId="40" hidden="1">{"MSS",#N/A,FALSE,"MSS";"ProdSA",#N/A,FALSE,"ProdSA";"Sales 1",#N/A,FALSE,"SALES";"Transfer 1",#N/A,FALSE,"TRANSFERS"}</definedName>
    <definedName name="wrn.asif" localSheetId="36" hidden="1">{"MSS",#N/A,FALSE,"MSS";"ProdSA",#N/A,FALSE,"ProdSA";"Sales 1",#N/A,FALSE,"SALES";"Transfer 1",#N/A,FALSE,"TRANSFERS"}</definedName>
    <definedName name="wrn.asif" hidden="1">{"MSS",#N/A,FALSE,"MSS";"ProdSA",#N/A,FALSE,"ProdSA";"Sales 1",#N/A,FALSE,"SALES";"Transfer 1",#N/A,FALSE,"TRANSFERS"}</definedName>
    <definedName name="wrn.Book." hidden="1">{"EVA",#N/A,FALSE,"SMT2";#N/A,#N/A,FALSE,"Summary";#N/A,#N/A,FALSE,"Graphs";#N/A,#N/A,FALSE,"4 Panel"}</definedName>
    <definedName name="wrn.Complete." hidden="1">{#N/A,#N/A,FALSE,"SMT1";#N/A,#N/A,FALSE,"SMT2";#N/A,#N/A,FALSE,"Summary";#N/A,#N/A,FALSE,"Graphs";#N/A,#N/A,FALSE,"4 Panel"}</definedName>
    <definedName name="wrn.Complete._.Set." hidden="1">{#N/A,#N/A,FALSE,"Full";#N/A,#N/A,FALSE,"Half";#N/A,#N/A,FALSE,"Op Expenses";#N/A,#N/A,FALSE,"Cap Charge";#N/A,#N/A,FALSE,"Cost C";#N/A,#N/A,FALSE,"PP&amp;E";#N/A,#N/A,FALSE,"R&amp;D"}</definedName>
    <definedName name="wrn.FIXED._.ASSETS." localSheetId="42"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20"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22"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40"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localSheetId="36"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FIXED._.ASSETS." hidden="1">{"FIX ASSETS PAGE 1",#N/A,TRUE,"FIXED ASSETS";"FIX ASSETS PAGE 2",#N/A,TRUE,"FIXED ASSETS";"FIX ASSETS PAGE 3",#N/A,TRUE,"FIXED ASSETS";"FIX ASSETS PAGE 4",#N/A,TRUE,"FIXED ASSETS";"FIX ASSETS PAGE 5",#N/A,TRUE,"FIXED ASSETS";"FIX ASSETS PAGE 6",#N/A,TRUE,"FIXED ASSETS";"FIX ASSETS PAGE 7",#N/A,TRUE,"FIXED ASSETS"}</definedName>
    <definedName name="wrn.Hanif." localSheetId="42" hidden="1">{"MSS",#N/A,FALSE,"MSS";"ProdSA",#N/A,FALSE,"ProdSA";"Sales 1",#N/A,FALSE,"SALES";"Transfer 1",#N/A,FALSE,"TRANSFERS"}</definedName>
    <definedName name="wrn.Hanif." localSheetId="43" hidden="1">{"MSS",#N/A,FALSE,"MSS";"ProdSA",#N/A,FALSE,"ProdSA";"Sales 1",#N/A,FALSE,"SALES";"Transfer 1",#N/A,FALSE,"TRANSFERS"}</definedName>
    <definedName name="wrn.Hanif." localSheetId="22" hidden="1">{"MSS",#N/A,FALSE,"MSS";"ProdSA",#N/A,FALSE,"ProdSA";"Sales 1",#N/A,FALSE,"SALES";"Transfer 1",#N/A,FALSE,"TRANSFERS"}</definedName>
    <definedName name="wrn.Hanif." localSheetId="40" hidden="1">{"MSS",#N/A,FALSE,"MSS";"ProdSA",#N/A,FALSE,"ProdSA";"Sales 1",#N/A,FALSE,"SALES";"Transfer 1",#N/A,FALSE,"TRANSFERS"}</definedName>
    <definedName name="wrn.Hanif." localSheetId="36" hidden="1">{"MSS",#N/A,FALSE,"MSS";"ProdSA",#N/A,FALSE,"ProdSA";"Sales 1",#N/A,FALSE,"SALES";"Transfer 1",#N/A,FALSE,"TRANSFERS"}</definedName>
    <definedName name="wrn.Hanif." hidden="1">{"MSS",#N/A,FALSE,"MSS";"ProdSA",#N/A,FALSE,"ProdSA";"Sales 1",#N/A,FALSE,"SALES";"Transfer 1",#N/A,FALSE,"TRANSFERS"}</definedName>
    <definedName name="wrn.Mohsin." localSheetId="42" hidden="1">{"Sales 2",#N/A,FALSE,"SALES";"Transfer 2",#N/A,FALSE,"TRANSFERS";"A1460",#N/A,FALSE,"A1460"}</definedName>
    <definedName name="wrn.Mohsin." localSheetId="43" hidden="1">{"Sales 2",#N/A,FALSE,"SALES";"Transfer 2",#N/A,FALSE,"TRANSFERS";"A1460",#N/A,FALSE,"A1460"}</definedName>
    <definedName name="wrn.Mohsin." localSheetId="22" hidden="1">{"Sales 2",#N/A,FALSE,"SALES";"Transfer 2",#N/A,FALSE,"TRANSFERS";"A1460",#N/A,FALSE,"A1460"}</definedName>
    <definedName name="wrn.Mohsin." localSheetId="40" hidden="1">{"Sales 2",#N/A,FALSE,"SALES";"Transfer 2",#N/A,FALSE,"TRANSFERS";"A1460",#N/A,FALSE,"A1460"}</definedName>
    <definedName name="wrn.Mohsin." localSheetId="36" hidden="1">{"Sales 2",#N/A,FALSE,"SALES";"Transfer 2",#N/A,FALSE,"TRANSFERS";"A1460",#N/A,FALSE,"A1460"}</definedName>
    <definedName name="wrn.Mohsin." hidden="1">{"Sales 2",#N/A,FALSE,"SALES";"Transfer 2",#N/A,FALSE,"TRANSFERS";"A1460",#N/A,FALSE,"A1460"}</definedName>
    <definedName name="wrn.RATIO." localSheetId="42" hidden="1">{"PAGE1",#N/A,FALSE,"Sheet1";"PAGE2",#N/A,FALSE,"Sheet1"}</definedName>
    <definedName name="wrn.RATIO." localSheetId="20" hidden="1">{"PAGE1",#N/A,FALSE,"Sheet1";"PAGE2",#N/A,FALSE,"Sheet1"}</definedName>
    <definedName name="wrn.RATIO." localSheetId="22" hidden="1">{"PAGE1",#N/A,FALSE,"Sheet1";"PAGE2",#N/A,FALSE,"Sheet1"}</definedName>
    <definedName name="wrn.RATIO." localSheetId="40" hidden="1">{"PAGE1",#N/A,FALSE,"Sheet1";"PAGE2",#N/A,FALSE,"Sheet1"}</definedName>
    <definedName name="wrn.RATIO." localSheetId="36" hidden="1">{"PAGE1",#N/A,FALSE,"Sheet1";"PAGE2",#N/A,FALSE,"Sheet1"}</definedName>
    <definedName name="wrn.RATIO." hidden="1">{"PAGE1",#N/A,FALSE,"Sheet1";"PAGE2",#N/A,FALSE,"Sheet1"}</definedName>
    <definedName name="wrn.tariq." localSheetId="42" hidden="1">{#N/A,#N/A,FALSE,"Fax"}</definedName>
    <definedName name="wrn.tariq." localSheetId="20" hidden="1">{#N/A,#N/A,FALSE,"Fax"}</definedName>
    <definedName name="wrn.tariq." localSheetId="22" hidden="1">{#N/A,#N/A,FALSE,"Fax"}</definedName>
    <definedName name="wrn.tariq." localSheetId="40" hidden="1">{#N/A,#N/A,FALSE,"Fax"}</definedName>
    <definedName name="wrn.tariq." localSheetId="36" hidden="1">{#N/A,#N/A,FALSE,"Fax"}</definedName>
    <definedName name="wrn.tariq." hidden="1">{#N/A,#N/A,FALSE,"Fax"}</definedName>
    <definedName name="wry" localSheetId="42">#REF!</definedName>
    <definedName name="wry" localSheetId="48">#REF!</definedName>
    <definedName name="wry" localSheetId="46">#REF!</definedName>
    <definedName name="wry" localSheetId="37">#REF!</definedName>
    <definedName name="wry" localSheetId="38">#REF!</definedName>
    <definedName name="wry" localSheetId="39">#REF!</definedName>
    <definedName name="wry" localSheetId="20">#REF!</definedName>
    <definedName name="wry" localSheetId="22">#REF!</definedName>
    <definedName name="wry" localSheetId="40">#REF!</definedName>
    <definedName name="wry" localSheetId="36">#REF!</definedName>
    <definedName name="wry" localSheetId="24">#REF!</definedName>
    <definedName name="wry">#REF!</definedName>
    <definedName name="ws" localSheetId="42">'[67]Revenue-Fire-Marine-Motor'!#REF!</definedName>
    <definedName name="ws" localSheetId="48">'[67]Revenue-Fire-Marine-Motor'!#REF!</definedName>
    <definedName name="ws" localSheetId="46">'[67]Revenue-Fire-Marine-Motor'!#REF!</definedName>
    <definedName name="ws" localSheetId="37">'[67]Revenue-Fire-Marine-Motor'!#REF!</definedName>
    <definedName name="ws" localSheetId="38">'[67]Revenue-Fire-Marine-Motor'!#REF!</definedName>
    <definedName name="ws" localSheetId="39">'[67]Revenue-Fire-Marine-Motor'!#REF!</definedName>
    <definedName name="ws" localSheetId="22">'[67]Revenue-Fire-Marine-Motor'!#REF!</definedName>
    <definedName name="ws" localSheetId="40">'[67]Revenue-Fire-Marine-Motor'!#REF!</definedName>
    <definedName name="ws" localSheetId="36">'[67]Revenue-Fire-Marine-Motor'!#REF!</definedName>
    <definedName name="ws">'[67]Revenue-Fire-Marine-Motor'!#REF!</definedName>
    <definedName name="wsx" localSheetId="42" hidden="1">{"'CALL MONEY'!$K$53"}</definedName>
    <definedName name="wsx" localSheetId="48" hidden="1">{"'CALL MONEY'!$K$53"}</definedName>
    <definedName name="wsx" localSheetId="43" hidden="1">{"'CALL MONEY'!$K$53"}</definedName>
    <definedName name="wsx" localSheetId="37" hidden="1">{"'CALL MONEY'!$K$53"}</definedName>
    <definedName name="wsx" localSheetId="38" hidden="1">{"'CALL MONEY'!$K$53"}</definedName>
    <definedName name="wsx" localSheetId="39" hidden="1">{"'CALL MONEY'!$K$53"}</definedName>
    <definedName name="wsx" localSheetId="22" hidden="1">{"'CALL MONEY'!$K$53"}</definedName>
    <definedName name="wsx" localSheetId="40" hidden="1">{"'CALL MONEY'!$K$53"}</definedName>
    <definedName name="wsx" localSheetId="36" hidden="1">{"'CALL MONEY'!$K$53"}</definedName>
    <definedName name="wsx" hidden="1">{"'CALL MONEY'!$K$53"}</definedName>
    <definedName name="ww" localSheetId="42">[82]acct!#REF!</definedName>
    <definedName name="ww" localSheetId="46">[82]acct!#REF!</definedName>
    <definedName name="ww" localSheetId="40">[82]acct!#REF!</definedName>
    <definedName name="ww">[82]acct!#REF!</definedName>
    <definedName name="WWW" localSheetId="42" hidden="1">{#N/A,#N/A,FALSE,"dec98qtr";#N/A,#N/A,FALSE,"suppdecsep98";#N/A,#N/A,FALSE,"w-dec98"}</definedName>
    <definedName name="WWW" localSheetId="43" hidden="1">{#N/A,#N/A,FALSE,"dec98qtr";#N/A,#N/A,FALSE,"suppdecsep98";#N/A,#N/A,FALSE,"w-dec98"}</definedName>
    <definedName name="WWW" localSheetId="22" hidden="1">{#N/A,#N/A,FALSE,"dec98qtr";#N/A,#N/A,FALSE,"suppdecsep98";#N/A,#N/A,FALSE,"w-dec98"}</definedName>
    <definedName name="WWW" localSheetId="40" hidden="1">{#N/A,#N/A,FALSE,"dec98qtr";#N/A,#N/A,FALSE,"suppdecsep98";#N/A,#N/A,FALSE,"w-dec98"}</definedName>
    <definedName name="WWW" localSheetId="36" hidden="1">{#N/A,#N/A,FALSE,"dec98qtr";#N/A,#N/A,FALSE,"suppdecsep98";#N/A,#N/A,FALSE,"w-dec98"}</definedName>
    <definedName name="WWW" hidden="1">{#N/A,#N/A,FALSE,"dec98qtr";#N/A,#N/A,FALSE,"suppdecsep98";#N/A,#N/A,FALSE,"w-dec98"}</definedName>
    <definedName name="www\" localSheetId="42">#REF!</definedName>
    <definedName name="www\" localSheetId="16">#REF!</definedName>
    <definedName name="www\" localSheetId="48">#REF!</definedName>
    <definedName name="www\" localSheetId="47">#REF!</definedName>
    <definedName name="www\" localSheetId="46">#REF!</definedName>
    <definedName name="www\" localSheetId="43">#REF!</definedName>
    <definedName name="www\" localSheetId="44">#REF!</definedName>
    <definedName name="www\" localSheetId="37">#REF!</definedName>
    <definedName name="www\" localSheetId="38">#REF!</definedName>
    <definedName name="www\" localSheetId="39">#REF!</definedName>
    <definedName name="www\" localSheetId="35">#REF!</definedName>
    <definedName name="www\" localSheetId="19">#REF!</definedName>
    <definedName name="www\" localSheetId="20">#REF!</definedName>
    <definedName name="www\" localSheetId="22">#REF!</definedName>
    <definedName name="www\" localSheetId="40">#REF!</definedName>
    <definedName name="www\" localSheetId="36">#REF!</definedName>
    <definedName name="www\" localSheetId="24">#REF!</definedName>
    <definedName name="www\" localSheetId="27">#REF!</definedName>
    <definedName name="www\" localSheetId="13">#REF!</definedName>
    <definedName name="www\" localSheetId="25">#REF!</definedName>
    <definedName name="www\" localSheetId="7">#REF!</definedName>
    <definedName name="www\" localSheetId="8">#REF!</definedName>
    <definedName name="www\" localSheetId="34">#REF!</definedName>
    <definedName name="www\" localSheetId="33">#REF!</definedName>
    <definedName name="www\">#REF!</definedName>
    <definedName name="wwwwww" localSheetId="42">#REF!</definedName>
    <definedName name="wwwwww" localSheetId="48">#REF!</definedName>
    <definedName name="wwwwww" localSheetId="47">#REF!</definedName>
    <definedName name="wwwwww" localSheetId="46">#REF!</definedName>
    <definedName name="wwwwww" localSheetId="43">#REF!</definedName>
    <definedName name="wwwwww" localSheetId="37">#REF!</definedName>
    <definedName name="wwwwww" localSheetId="38">#REF!</definedName>
    <definedName name="wwwwww" localSheetId="39">#REF!</definedName>
    <definedName name="wwwwww" localSheetId="22">#REF!</definedName>
    <definedName name="wwwwww" localSheetId="40">#REF!</definedName>
    <definedName name="wwwwww" localSheetId="36">#REF!</definedName>
    <definedName name="wwwwww">#REF!</definedName>
    <definedName name="X" localSheetId="42">#REF!</definedName>
    <definedName name="X" localSheetId="48">#REF!</definedName>
    <definedName name="X" localSheetId="47">#REF!</definedName>
    <definedName name="X" localSheetId="46">#REF!</definedName>
    <definedName name="X" localSheetId="43">#REF!</definedName>
    <definedName name="X" localSheetId="37">#REF!</definedName>
    <definedName name="X" localSheetId="38">#REF!</definedName>
    <definedName name="X" localSheetId="39">#REF!</definedName>
    <definedName name="X" localSheetId="20">#REF!</definedName>
    <definedName name="X" localSheetId="22">#REF!</definedName>
    <definedName name="X" localSheetId="40">#REF!</definedName>
    <definedName name="X" localSheetId="36">#REF!</definedName>
    <definedName name="X" localSheetId="24">#REF!</definedName>
    <definedName name="X">#REF!</definedName>
    <definedName name="X_B_S_MIS" localSheetId="42">'[61]Balance Sheet'!#REF!</definedName>
    <definedName name="X_B_S_MIS" localSheetId="48">'[61]Balance Sheet'!#REF!</definedName>
    <definedName name="X_B_S_MIS" localSheetId="47">'[61]Balance Sheet'!#REF!</definedName>
    <definedName name="X_B_S_MIS" localSheetId="46">'[61]Balance Sheet'!#REF!</definedName>
    <definedName name="X_B_S_MIS" localSheetId="43">'[61]Balance Sheet'!#REF!</definedName>
    <definedName name="X_B_S_MIS" localSheetId="37">'[61]Balance Sheet'!#REF!</definedName>
    <definedName name="X_B_S_MIS" localSheetId="38">'[61]Balance Sheet'!#REF!</definedName>
    <definedName name="X_B_S_MIS" localSheetId="39">'[61]Balance Sheet'!#REF!</definedName>
    <definedName name="X_B_S_MIS" localSheetId="22">'[61]Balance Sheet'!#REF!</definedName>
    <definedName name="X_B_S_MIS" localSheetId="40">'[61]Balance Sheet'!#REF!</definedName>
    <definedName name="X_B_S_MIS" localSheetId="36">'[61]Balance Sheet'!#REF!</definedName>
    <definedName name="X_B_S_MIS">'[61]Balance Sheet'!#REF!</definedName>
    <definedName name="X_FASSETS_MIS" localSheetId="42">#REF!</definedName>
    <definedName name="X_FASSETS_MIS" localSheetId="48">#REF!</definedName>
    <definedName name="X_FASSETS_MIS" localSheetId="47">#REF!</definedName>
    <definedName name="X_FASSETS_MIS" localSheetId="46">#REF!</definedName>
    <definedName name="X_FASSETS_MIS" localSheetId="43">#REF!</definedName>
    <definedName name="X_FASSETS_MIS" localSheetId="37">#REF!</definedName>
    <definedName name="X_FASSETS_MIS" localSheetId="38">#REF!</definedName>
    <definedName name="X_FASSETS_MIS" localSheetId="39">#REF!</definedName>
    <definedName name="X_FASSETS_MIS" localSheetId="22">#REF!</definedName>
    <definedName name="X_FASSETS_MIS" localSheetId="40">#REF!</definedName>
    <definedName name="X_FASSETS_MIS" localSheetId="36">#REF!</definedName>
    <definedName name="X_FASSETS_MIS">#REF!</definedName>
    <definedName name="X_FEXCHG_MIS" localSheetId="42">#REF!</definedName>
    <definedName name="X_FEXCHG_MIS" localSheetId="48">#REF!</definedName>
    <definedName name="X_FEXCHG_MIS" localSheetId="47">#REF!</definedName>
    <definedName name="X_FEXCHG_MIS" localSheetId="46">#REF!</definedName>
    <definedName name="X_FEXCHG_MIS" localSheetId="43">#REF!</definedName>
    <definedName name="X_FEXCHG_MIS" localSheetId="37">#REF!</definedName>
    <definedName name="X_FEXCHG_MIS" localSheetId="38">#REF!</definedName>
    <definedName name="X_FEXCHG_MIS" localSheetId="39">#REF!</definedName>
    <definedName name="X_FEXCHG_MIS" localSheetId="22">#REF!</definedName>
    <definedName name="X_FEXCHG_MIS" localSheetId="40">#REF!</definedName>
    <definedName name="X_FEXCHG_MIS" localSheetId="36">#REF!</definedName>
    <definedName name="X_FEXCHG_MIS">#REF!</definedName>
    <definedName name="X_HD_MIS" localSheetId="42">#REF!</definedName>
    <definedName name="X_HD_MIS" localSheetId="48">#REF!</definedName>
    <definedName name="X_HD_MIS" localSheetId="47">#REF!</definedName>
    <definedName name="X_HD_MIS" localSheetId="46">#REF!</definedName>
    <definedName name="X_HD_MIS" localSheetId="43">#REF!</definedName>
    <definedName name="X_HD_MIS" localSheetId="37">#REF!</definedName>
    <definedName name="X_HD_MIS" localSheetId="38">#REF!</definedName>
    <definedName name="X_HD_MIS" localSheetId="39">#REF!</definedName>
    <definedName name="X_HD_MIS" localSheetId="22">#REF!</definedName>
    <definedName name="X_HD_MIS" localSheetId="40">#REF!</definedName>
    <definedName name="X_HD_MIS" localSheetId="36">#REF!</definedName>
    <definedName name="X_HD_MIS">#REF!</definedName>
    <definedName name="X_MIS_REPORT_2" localSheetId="42">#REF!</definedName>
    <definedName name="X_MIS_REPORT_2" localSheetId="48">#REF!</definedName>
    <definedName name="X_MIS_REPORT_2" localSheetId="47">#REF!</definedName>
    <definedName name="X_MIS_REPORT_2" localSheetId="46">#REF!</definedName>
    <definedName name="X_MIS_REPORT_2" localSheetId="43">#REF!</definedName>
    <definedName name="X_MIS_REPORT_2" localSheetId="37">#REF!</definedName>
    <definedName name="X_MIS_REPORT_2" localSheetId="38">#REF!</definedName>
    <definedName name="X_MIS_REPORT_2" localSheetId="39">#REF!</definedName>
    <definedName name="X_MIS_REPORT_2" localSheetId="22">#REF!</definedName>
    <definedName name="X_MIS_REPORT_2" localSheetId="40">#REF!</definedName>
    <definedName name="X_MIS_REPORT_2" localSheetId="36">#REF!</definedName>
    <definedName name="X_MIS_REPORT_2">#REF!</definedName>
    <definedName name="X_P_L_MIS" localSheetId="42">#REF!</definedName>
    <definedName name="X_P_L_MIS" localSheetId="48">#REF!</definedName>
    <definedName name="X_P_L_MIS" localSheetId="47">#REF!</definedName>
    <definedName name="X_P_L_MIS" localSheetId="46">#REF!</definedName>
    <definedName name="X_P_L_MIS" localSheetId="43">#REF!</definedName>
    <definedName name="X_P_L_MIS" localSheetId="37">#REF!</definedName>
    <definedName name="X_P_L_MIS" localSheetId="38">#REF!</definedName>
    <definedName name="X_P_L_MIS" localSheetId="39">#REF!</definedName>
    <definedName name="X_P_L_MIS" localSheetId="22">#REF!</definedName>
    <definedName name="X_P_L_MIS" localSheetId="40">#REF!</definedName>
    <definedName name="X_P_L_MIS" localSheetId="36">#REF!</definedName>
    <definedName name="X_P_L_MIS">#REF!</definedName>
    <definedName name="X_PROF_RECON" localSheetId="42">[54]ProfitProv!#REF!</definedName>
    <definedName name="X_PROF_RECON" localSheetId="48">[54]ProfitProv!#REF!</definedName>
    <definedName name="X_PROF_RECON" localSheetId="47">[54]ProfitProv!#REF!</definedName>
    <definedName name="X_PROF_RECON" localSheetId="46">[54]ProfitProv!#REF!</definedName>
    <definedName name="X_PROF_RECON" localSheetId="43">[54]ProfitProv!#REF!</definedName>
    <definedName name="X_PROF_RECON" localSheetId="37">[54]ProfitProv!#REF!</definedName>
    <definedName name="X_PROF_RECON" localSheetId="38">[54]ProfitProv!#REF!</definedName>
    <definedName name="X_PROF_RECON" localSheetId="39">[54]ProfitProv!#REF!</definedName>
    <definedName name="X_PROF_RECON" localSheetId="22">[54]ProfitProv!#REF!</definedName>
    <definedName name="X_PROF_RECON" localSheetId="40">[54]ProfitProv!#REF!</definedName>
    <definedName name="X_PROF_RECON" localSheetId="36">[54]ProfitProv!#REF!</definedName>
    <definedName name="X_PROF_RECON">[54]ProfitProv!#REF!</definedName>
    <definedName name="X_TITLE_MIS" localSheetId="42">#REF!</definedName>
    <definedName name="X_TITLE_MIS" localSheetId="48">#REF!</definedName>
    <definedName name="X_TITLE_MIS" localSheetId="47">#REF!</definedName>
    <definedName name="X_TITLE_MIS" localSheetId="46">#REF!</definedName>
    <definedName name="X_TITLE_MIS" localSheetId="43">#REF!</definedName>
    <definedName name="X_TITLE_MIS" localSheetId="37">#REF!</definedName>
    <definedName name="X_TITLE_MIS" localSheetId="38">#REF!</definedName>
    <definedName name="X_TITLE_MIS" localSheetId="39">#REF!</definedName>
    <definedName name="X_TITLE_MIS" localSheetId="22">#REF!</definedName>
    <definedName name="X_TITLE_MIS" localSheetId="40">#REF!</definedName>
    <definedName name="X_TITLE_MIS" localSheetId="36">#REF!</definedName>
    <definedName name="X_TITLE_MIS">#REF!</definedName>
    <definedName name="xcx" localSheetId="42">#REF!</definedName>
    <definedName name="xcx" localSheetId="48">#REF!</definedName>
    <definedName name="xcx" localSheetId="46">#REF!</definedName>
    <definedName name="xcx" localSheetId="43">#REF!</definedName>
    <definedName name="xcx" localSheetId="37">#REF!</definedName>
    <definedName name="xcx" localSheetId="38">#REF!</definedName>
    <definedName name="xcx" localSheetId="39">#REF!</definedName>
    <definedName name="xcx" localSheetId="22">#REF!</definedName>
    <definedName name="xcx" localSheetId="40">#REF!</definedName>
    <definedName name="xcx" localSheetId="36">#REF!</definedName>
    <definedName name="xcx">#REF!</definedName>
    <definedName name="XREF_COLUMN_1" localSheetId="42" hidden="1">#REF!</definedName>
    <definedName name="XREF_COLUMN_1" localSheetId="48" hidden="1">[197]Working!#REF!</definedName>
    <definedName name="XREF_COLUMN_1" localSheetId="47" hidden="1">[197]Working!#REF!</definedName>
    <definedName name="XREF_COLUMN_1" localSheetId="46" hidden="1">[197]Working!#REF!</definedName>
    <definedName name="XREF_COLUMN_1" localSheetId="43" hidden="1">[197]Working!#REF!</definedName>
    <definedName name="XREF_COLUMN_1" localSheetId="37" hidden="1">[197]Working!#REF!</definedName>
    <definedName name="XREF_COLUMN_1" localSheetId="38" hidden="1">[197]Working!#REF!</definedName>
    <definedName name="XREF_COLUMN_1" localSheetId="39" hidden="1">[197]Working!#REF!</definedName>
    <definedName name="XREF_COLUMN_1" localSheetId="20" hidden="1">#REF!</definedName>
    <definedName name="XREF_COLUMN_1" localSheetId="22" hidden="1">#REF!</definedName>
    <definedName name="XREF_COLUMN_1" localSheetId="40" hidden="1">#REF!</definedName>
    <definedName name="XREF_COLUMN_1" localSheetId="36" hidden="1">#REF!</definedName>
    <definedName name="XREF_COLUMN_1" localSheetId="24" hidden="1">#REF!</definedName>
    <definedName name="XREF_COLUMN_1" hidden="1">#REF!</definedName>
    <definedName name="XREF_COLUMN_3" localSheetId="42" hidden="1">[198]Top!#REF!</definedName>
    <definedName name="XREF_COLUMN_3" localSheetId="48" hidden="1">[198]Top!#REF!</definedName>
    <definedName name="XREF_COLUMN_3" localSheetId="47" hidden="1">[199]Top!#REF!</definedName>
    <definedName name="XREF_COLUMN_3" localSheetId="46" hidden="1">[199]Top!#REF!</definedName>
    <definedName name="XREF_COLUMN_3" localSheetId="43" hidden="1">[198]Top!#REF!</definedName>
    <definedName name="XREF_COLUMN_3" localSheetId="37" hidden="1">[198]Top!#REF!</definedName>
    <definedName name="XREF_COLUMN_3" localSheetId="38" hidden="1">[198]Top!#REF!</definedName>
    <definedName name="XREF_COLUMN_3" localSheetId="39" hidden="1">[198]Top!#REF!</definedName>
    <definedName name="XREF_COLUMN_3" localSheetId="22" hidden="1">[198]Top!#REF!</definedName>
    <definedName name="XREF_COLUMN_3" localSheetId="40" hidden="1">[198]Top!#REF!</definedName>
    <definedName name="XREF_COLUMN_3" localSheetId="36" hidden="1">[198]Top!#REF!</definedName>
    <definedName name="XREF_COLUMN_3" hidden="1">[198]Top!#REF!</definedName>
    <definedName name="XREF_COLUMN_4" localSheetId="42" hidden="1">#REF!</definedName>
    <definedName name="XREF_COLUMN_4" localSheetId="48" hidden="1">[198]Top!#REF!</definedName>
    <definedName name="XREF_COLUMN_4" localSheetId="47" hidden="1">[199]Top!#REF!</definedName>
    <definedName name="XREF_COLUMN_4" localSheetId="46" hidden="1">[199]Top!#REF!</definedName>
    <definedName name="XREF_COLUMN_4" localSheetId="43" hidden="1">[198]Top!#REF!</definedName>
    <definedName name="XREF_COLUMN_4" localSheetId="37" hidden="1">[198]Top!#REF!</definedName>
    <definedName name="XREF_COLUMN_4" localSheetId="38" hidden="1">[198]Top!#REF!</definedName>
    <definedName name="XREF_COLUMN_4" localSheetId="39" hidden="1">[198]Top!#REF!</definedName>
    <definedName name="XREF_COLUMN_4" localSheetId="20" hidden="1">#REF!</definedName>
    <definedName name="XREF_COLUMN_4" localSheetId="22" hidden="1">#REF!</definedName>
    <definedName name="XREF_COLUMN_4" localSheetId="40" hidden="1">#REF!</definedName>
    <definedName name="XREF_COLUMN_4" localSheetId="36" hidden="1">#REF!</definedName>
    <definedName name="XREF_COLUMN_4" localSheetId="24" hidden="1">#REF!</definedName>
    <definedName name="XREF_COLUMN_4" hidden="1">#REF!</definedName>
    <definedName name="XRefActiveRow" localSheetId="42" hidden="1">#REF!</definedName>
    <definedName name="XRefActiveRow" localSheetId="48" hidden="1">#REF!</definedName>
    <definedName name="XRefActiveRow" localSheetId="46" hidden="1">#REF!</definedName>
    <definedName name="XRefActiveRow" localSheetId="37" hidden="1">#REF!</definedName>
    <definedName name="XRefActiveRow" localSheetId="38" hidden="1">#REF!</definedName>
    <definedName name="XRefActiveRow" localSheetId="39" hidden="1">#REF!</definedName>
    <definedName name="XRefActiveRow" localSheetId="20" hidden="1">#REF!</definedName>
    <definedName name="XRefActiveRow" localSheetId="22" hidden="1">#REF!</definedName>
    <definedName name="XRefActiveRow" localSheetId="40" hidden="1">#REF!</definedName>
    <definedName name="XRefActiveRow" localSheetId="36" hidden="1">#REF!</definedName>
    <definedName name="XRefActiveRow" localSheetId="24" hidden="1">#REF!</definedName>
    <definedName name="XRefActiveRow" hidden="1">#REF!</definedName>
    <definedName name="XRefColumnsCount" localSheetId="48" hidden="1">4</definedName>
    <definedName name="XRefColumnsCount" localSheetId="47" hidden="1">4</definedName>
    <definedName name="XRefColumnsCount" localSheetId="46" hidden="1">4</definedName>
    <definedName name="XRefColumnsCount" localSheetId="43" hidden="1">4</definedName>
    <definedName name="XRefColumnsCount" localSheetId="37" hidden="1">4</definedName>
    <definedName name="XRefColumnsCount" localSheetId="38" hidden="1">4</definedName>
    <definedName name="XRefColumnsCount" localSheetId="39" hidden="1">4</definedName>
    <definedName name="XRefColumnsCount" hidden="1">3</definedName>
    <definedName name="XRefCopy1" localSheetId="42" hidden="1">#REF!</definedName>
    <definedName name="XRefCopy1" localSheetId="48" hidden="1">#REF!</definedName>
    <definedName name="XRefCopy1" localSheetId="46" hidden="1">#REF!</definedName>
    <definedName name="XRefCopy1" localSheetId="37" hidden="1">#REF!</definedName>
    <definedName name="XRefCopy1" localSheetId="38" hidden="1">#REF!</definedName>
    <definedName name="XRefCopy1" localSheetId="39" hidden="1">#REF!</definedName>
    <definedName name="XRefCopy1" localSheetId="20" hidden="1">#REF!</definedName>
    <definedName name="XRefCopy1" localSheetId="22" hidden="1">#REF!</definedName>
    <definedName name="XRefCopy1" localSheetId="40" hidden="1">#REF!</definedName>
    <definedName name="XRefCopy1" localSheetId="36" hidden="1">#REF!</definedName>
    <definedName name="XRefCopy1" localSheetId="24" hidden="1">#REF!</definedName>
    <definedName name="XRefCopy1" hidden="1">#REF!</definedName>
    <definedName name="XRefCopy1Row" localSheetId="42" hidden="1">#REF!</definedName>
    <definedName name="XRefCopy1Row" localSheetId="48" hidden="1">#REF!</definedName>
    <definedName name="XRefCopy1Row" localSheetId="47" hidden="1">#REF!</definedName>
    <definedName name="XRefCopy1Row" localSheetId="46" hidden="1">#REF!</definedName>
    <definedName name="XRefCopy1Row" localSheetId="43" hidden="1">#REF!</definedName>
    <definedName name="XRefCopy1Row" localSheetId="37" hidden="1">#REF!</definedName>
    <definedName name="XRefCopy1Row" localSheetId="38" hidden="1">#REF!</definedName>
    <definedName name="XRefCopy1Row" localSheetId="39" hidden="1">#REF!</definedName>
    <definedName name="XRefCopy1Row" localSheetId="20" hidden="1">#REF!</definedName>
    <definedName name="XRefCopy1Row" localSheetId="22" hidden="1">#REF!</definedName>
    <definedName name="XRefCopy1Row" localSheetId="40" hidden="1">#REF!</definedName>
    <definedName name="XRefCopy1Row" localSheetId="36" hidden="1">#REF!</definedName>
    <definedName name="XRefCopy1Row" localSheetId="24" hidden="1">#REF!</definedName>
    <definedName name="XRefCopy1Row" hidden="1">#REF!</definedName>
    <definedName name="XRefCopy2" localSheetId="42" hidden="1">#REF!</definedName>
    <definedName name="XRefCopy2" localSheetId="48" hidden="1">#REF!</definedName>
    <definedName name="XRefCopy2" localSheetId="46" hidden="1">#REF!</definedName>
    <definedName name="XRefCopy2" localSheetId="37" hidden="1">#REF!</definedName>
    <definedName name="XRefCopy2" localSheetId="38" hidden="1">#REF!</definedName>
    <definedName name="XRefCopy2" localSheetId="39" hidden="1">#REF!</definedName>
    <definedName name="XRefCopy2" localSheetId="20" hidden="1">#REF!</definedName>
    <definedName name="XRefCopy2" localSheetId="22" hidden="1">#REF!</definedName>
    <definedName name="XRefCopy2" localSheetId="40" hidden="1">#REF!</definedName>
    <definedName name="XRefCopy2" localSheetId="36" hidden="1">#REF!</definedName>
    <definedName name="XRefCopy2" localSheetId="24" hidden="1">#REF!</definedName>
    <definedName name="XRefCopy2" hidden="1">#REF!</definedName>
    <definedName name="XRefCopy2Row" localSheetId="42" hidden="1">#REF!</definedName>
    <definedName name="XRefCopy2Row" localSheetId="48" hidden="1">#REF!</definedName>
    <definedName name="XRefCopy2Row" localSheetId="46" hidden="1">#REF!</definedName>
    <definedName name="XRefCopy2Row" localSheetId="37" hidden="1">#REF!</definedName>
    <definedName name="XRefCopy2Row" localSheetId="38" hidden="1">#REF!</definedName>
    <definedName name="XRefCopy2Row" localSheetId="39" hidden="1">#REF!</definedName>
    <definedName name="XRefCopy2Row" localSheetId="20" hidden="1">#REF!</definedName>
    <definedName name="XRefCopy2Row" localSheetId="22" hidden="1">#REF!</definedName>
    <definedName name="XRefCopy2Row" localSheetId="40" hidden="1">#REF!</definedName>
    <definedName name="XRefCopy2Row" localSheetId="36" hidden="1">#REF!</definedName>
    <definedName name="XRefCopy2Row" localSheetId="24" hidden="1">#REF!</definedName>
    <definedName name="XRefCopy2Row" hidden="1">#REF!</definedName>
    <definedName name="XRefCopy3" localSheetId="42" hidden="1">#REF!</definedName>
    <definedName name="XRefCopy3" localSheetId="48" hidden="1">#REF!</definedName>
    <definedName name="XRefCopy3" localSheetId="46" hidden="1">#REF!</definedName>
    <definedName name="XRefCopy3" localSheetId="37" hidden="1">#REF!</definedName>
    <definedName name="XRefCopy3" localSheetId="38" hidden="1">#REF!</definedName>
    <definedName name="XRefCopy3" localSheetId="39" hidden="1">#REF!</definedName>
    <definedName name="XRefCopy3" localSheetId="20" hidden="1">#REF!</definedName>
    <definedName name="XRefCopy3" localSheetId="22" hidden="1">#REF!</definedName>
    <definedName name="XRefCopy3" localSheetId="40" hidden="1">#REF!</definedName>
    <definedName name="XRefCopy3" localSheetId="36" hidden="1">#REF!</definedName>
    <definedName name="XRefCopy3" localSheetId="24" hidden="1">#REF!</definedName>
    <definedName name="XRefCopy3" hidden="1">#REF!</definedName>
    <definedName name="XRefCopy3Row" localSheetId="42" hidden="1">#REF!</definedName>
    <definedName name="XRefCopy3Row" localSheetId="48" hidden="1">#REF!</definedName>
    <definedName name="XRefCopy3Row" localSheetId="47" hidden="1">#REF!</definedName>
    <definedName name="XRefCopy3Row" localSheetId="46" hidden="1">#REF!</definedName>
    <definedName name="XRefCopy3Row" localSheetId="43" hidden="1">#REF!</definedName>
    <definedName name="XRefCopy3Row" localSheetId="37" hidden="1">#REF!</definedName>
    <definedName name="XRefCopy3Row" localSheetId="38" hidden="1">#REF!</definedName>
    <definedName name="XRefCopy3Row" localSheetId="39" hidden="1">#REF!</definedName>
    <definedName name="XRefCopy3Row" localSheetId="20" hidden="1">#REF!</definedName>
    <definedName name="XRefCopy3Row" localSheetId="22" hidden="1">#REF!</definedName>
    <definedName name="XRefCopy3Row" localSheetId="40" hidden="1">#REF!</definedName>
    <definedName name="XRefCopy3Row" localSheetId="36" hidden="1">#REF!</definedName>
    <definedName name="XRefCopy3Row" localSheetId="24" hidden="1">#REF!</definedName>
    <definedName name="XRefCopy3Row" hidden="1">#REF!</definedName>
    <definedName name="XRefCopy4" localSheetId="42" hidden="1">[198]Top!#REF!</definedName>
    <definedName name="XRefCopy4" localSheetId="48" hidden="1">[198]Top!#REF!</definedName>
    <definedName name="XRefCopy4" localSheetId="47" hidden="1">[199]Top!#REF!</definedName>
    <definedName name="XRefCopy4" localSheetId="46" hidden="1">[199]Top!#REF!</definedName>
    <definedName name="XRefCopy4" localSheetId="43" hidden="1">[198]Top!#REF!</definedName>
    <definedName name="XRefCopy4" localSheetId="37" hidden="1">[198]Top!#REF!</definedName>
    <definedName name="XRefCopy4" localSheetId="38" hidden="1">[198]Top!#REF!</definedName>
    <definedName name="XRefCopy4" localSheetId="39" hidden="1">[198]Top!#REF!</definedName>
    <definedName name="XRefCopy4" localSheetId="22" hidden="1">[198]Top!#REF!</definedName>
    <definedName name="XRefCopy4" localSheetId="40" hidden="1">[198]Top!#REF!</definedName>
    <definedName name="XRefCopy4" localSheetId="36" hidden="1">[198]Top!#REF!</definedName>
    <definedName name="XRefCopy4" hidden="1">[198]Top!#REF!</definedName>
    <definedName name="XRefCopyRangeCount" hidden="1">4</definedName>
    <definedName name="XRefPaste1" localSheetId="42" hidden="1">#REF!</definedName>
    <definedName name="XRefPaste1" localSheetId="48" hidden="1">#REF!</definedName>
    <definedName name="XRefPaste1" localSheetId="46" hidden="1">#REF!</definedName>
    <definedName name="XRefPaste1" localSheetId="37" hidden="1">#REF!</definedName>
    <definedName name="XRefPaste1" localSheetId="38" hidden="1">#REF!</definedName>
    <definedName name="XRefPaste1" localSheetId="39" hidden="1">#REF!</definedName>
    <definedName name="XRefPaste1" localSheetId="20" hidden="1">#REF!</definedName>
    <definedName name="XRefPaste1" localSheetId="22" hidden="1">#REF!</definedName>
    <definedName name="XRefPaste1" localSheetId="40" hidden="1">#REF!</definedName>
    <definedName name="XRefPaste1" localSheetId="36" hidden="1">#REF!</definedName>
    <definedName name="XRefPaste1" localSheetId="24" hidden="1">#REF!</definedName>
    <definedName name="XRefPaste1" hidden="1">#REF!</definedName>
    <definedName name="XRefPaste1Row" localSheetId="42" hidden="1">#REF!</definedName>
    <definedName name="XRefPaste1Row" localSheetId="48" hidden="1">#REF!</definedName>
    <definedName name="XRefPaste1Row" localSheetId="46" hidden="1">#REF!</definedName>
    <definedName name="XRefPaste1Row" localSheetId="37" hidden="1">#REF!</definedName>
    <definedName name="XRefPaste1Row" localSheetId="38" hidden="1">#REF!</definedName>
    <definedName name="XRefPaste1Row" localSheetId="39" hidden="1">#REF!</definedName>
    <definedName name="XRefPaste1Row" localSheetId="20" hidden="1">#REF!</definedName>
    <definedName name="XRefPaste1Row" localSheetId="22" hidden="1">#REF!</definedName>
    <definedName name="XRefPaste1Row" localSheetId="40" hidden="1">#REF!</definedName>
    <definedName name="XRefPaste1Row" localSheetId="36" hidden="1">#REF!</definedName>
    <definedName name="XRefPaste1Row" localSheetId="24" hidden="1">#REF!</definedName>
    <definedName name="XRefPaste1Row" hidden="1">#REF!</definedName>
    <definedName name="XRefPaste2" localSheetId="42" hidden="1">#REF!</definedName>
    <definedName name="XRefPaste2" localSheetId="48" hidden="1">#REF!</definedName>
    <definedName name="XRefPaste2" localSheetId="46" hidden="1">#REF!</definedName>
    <definedName name="XRefPaste2" localSheetId="37" hidden="1">#REF!</definedName>
    <definedName name="XRefPaste2" localSheetId="38" hidden="1">#REF!</definedName>
    <definedName name="XRefPaste2" localSheetId="39" hidden="1">#REF!</definedName>
    <definedName name="XRefPaste2" localSheetId="20" hidden="1">#REF!</definedName>
    <definedName name="XRefPaste2" localSheetId="22" hidden="1">#REF!</definedName>
    <definedName name="XRefPaste2" localSheetId="40" hidden="1">#REF!</definedName>
    <definedName name="XRefPaste2" localSheetId="36" hidden="1">#REF!</definedName>
    <definedName name="XRefPaste2" localSheetId="24" hidden="1">#REF!</definedName>
    <definedName name="XRefPaste2" hidden="1">#REF!</definedName>
    <definedName name="XRefPaste2Row" localSheetId="42" hidden="1">#REF!</definedName>
    <definedName name="XRefPaste2Row" localSheetId="48" hidden="1">#REF!</definedName>
    <definedName name="XRefPaste2Row" localSheetId="46" hidden="1">#REF!</definedName>
    <definedName name="XRefPaste2Row" localSheetId="37" hidden="1">#REF!</definedName>
    <definedName name="XRefPaste2Row" localSheetId="38" hidden="1">#REF!</definedName>
    <definedName name="XRefPaste2Row" localSheetId="39" hidden="1">#REF!</definedName>
    <definedName name="XRefPaste2Row" localSheetId="20" hidden="1">#REF!</definedName>
    <definedName name="XRefPaste2Row" localSheetId="22" hidden="1">#REF!</definedName>
    <definedName name="XRefPaste2Row" localSheetId="40" hidden="1">#REF!</definedName>
    <definedName name="XRefPaste2Row" localSheetId="36" hidden="1">#REF!</definedName>
    <definedName name="XRefPaste2Row" localSheetId="24" hidden="1">#REF!</definedName>
    <definedName name="XRefPaste2Row" hidden="1">#REF!</definedName>
    <definedName name="XRefPaste3" localSheetId="42" hidden="1">#REF!</definedName>
    <definedName name="XRefPaste3" localSheetId="48" hidden="1">#REF!</definedName>
    <definedName name="XRefPaste3" localSheetId="46" hidden="1">#REF!</definedName>
    <definedName name="XRefPaste3" localSheetId="37" hidden="1">#REF!</definedName>
    <definedName name="XRefPaste3" localSheetId="38" hidden="1">#REF!</definedName>
    <definedName name="XRefPaste3" localSheetId="39" hidden="1">#REF!</definedName>
    <definedName name="XRefPaste3" localSheetId="20" hidden="1">#REF!</definedName>
    <definedName name="XRefPaste3" localSheetId="22" hidden="1">#REF!</definedName>
    <definedName name="XRefPaste3" localSheetId="40" hidden="1">#REF!</definedName>
    <definedName name="XRefPaste3" localSheetId="36" hidden="1">#REF!</definedName>
    <definedName name="XRefPaste3" localSheetId="24" hidden="1">#REF!</definedName>
    <definedName name="XRefPaste3" hidden="1">#REF!</definedName>
    <definedName name="XRefPaste3Row" localSheetId="42" hidden="1">#REF!</definedName>
    <definedName name="XRefPaste3Row" localSheetId="48" hidden="1">#REF!</definedName>
    <definedName name="XRefPaste3Row" localSheetId="46" hidden="1">#REF!</definedName>
    <definedName name="XRefPaste3Row" localSheetId="37" hidden="1">#REF!</definedName>
    <definedName name="XRefPaste3Row" localSheetId="38" hidden="1">#REF!</definedName>
    <definedName name="XRefPaste3Row" localSheetId="39" hidden="1">#REF!</definedName>
    <definedName name="XRefPaste3Row" localSheetId="20" hidden="1">#REF!</definedName>
    <definedName name="XRefPaste3Row" localSheetId="22" hidden="1">#REF!</definedName>
    <definedName name="XRefPaste3Row" localSheetId="40" hidden="1">#REF!</definedName>
    <definedName name="XRefPaste3Row" localSheetId="36" hidden="1">#REF!</definedName>
    <definedName name="XRefPaste3Row" localSheetId="24" hidden="1">#REF!</definedName>
    <definedName name="XRefPaste3Row" hidden="1">#REF!</definedName>
    <definedName name="XRefPasteRangeCount" localSheetId="48" hidden="1">2</definedName>
    <definedName name="XRefPasteRangeCount" localSheetId="47" hidden="1">2</definedName>
    <definedName name="XRefPasteRangeCount" localSheetId="46" hidden="1">2</definedName>
    <definedName name="XRefPasteRangeCount" localSheetId="43" hidden="1">2</definedName>
    <definedName name="XRefPasteRangeCount" localSheetId="37" hidden="1">2</definedName>
    <definedName name="XRefPasteRangeCount" localSheetId="38" hidden="1">2</definedName>
    <definedName name="XRefPasteRangeCount" localSheetId="39" hidden="1">2</definedName>
    <definedName name="XRefPasteRangeCount" hidden="1">4</definedName>
    <definedName name="XX" localSheetId="42">'[1]last qrt2001'!#REF!</definedName>
    <definedName name="XX" localSheetId="48">'[1]last qrt2001'!#REF!</definedName>
    <definedName name="XX" localSheetId="47">'[1]last qrt2001'!#REF!</definedName>
    <definedName name="XX" localSheetId="46">'[1]last qrt2001'!#REF!</definedName>
    <definedName name="XX" localSheetId="43">'[1]last qrt2001'!#REF!</definedName>
    <definedName name="XX" localSheetId="37">'[1]last qrt2001'!#REF!</definedName>
    <definedName name="XX" localSheetId="38">'[1]last qrt2001'!#REF!</definedName>
    <definedName name="XX" localSheetId="39">'[1]last qrt2001'!#REF!</definedName>
    <definedName name="XX" localSheetId="22">'[1]last qrt2001'!#REF!</definedName>
    <definedName name="XX" localSheetId="40">'[1]last qrt2001'!#REF!</definedName>
    <definedName name="XX" localSheetId="36">'[1]last qrt2001'!#REF!</definedName>
    <definedName name="XX">'[1]last qrt2001'!#REF!</definedName>
    <definedName name="XXX" localSheetId="42">#REF!</definedName>
    <definedName name="xxx" localSheetId="48">#REF!</definedName>
    <definedName name="XXX" localSheetId="47">#REF!</definedName>
    <definedName name="XXX" localSheetId="46">#REF!</definedName>
    <definedName name="xxx" localSheetId="43">#REF!</definedName>
    <definedName name="xxx" localSheetId="37">#REF!</definedName>
    <definedName name="xxx" localSheetId="38">#REF!</definedName>
    <definedName name="xxx" localSheetId="39">#REF!</definedName>
    <definedName name="XXX" localSheetId="22">#REF!</definedName>
    <definedName name="XXX" localSheetId="40">#REF!</definedName>
    <definedName name="XXX" localSheetId="36">#REF!</definedName>
    <definedName name="XXX">#REF!</definedName>
    <definedName name="xxxx" localSheetId="42" hidden="1">{"'CALL MONEY'!$K$53"}</definedName>
    <definedName name="xxxx" localSheetId="47" hidden="1">{"'CALL MONEY'!$K$53"}</definedName>
    <definedName name="xxxx" localSheetId="46" hidden="1">{"'CALL MONEY'!$K$53"}</definedName>
    <definedName name="xxxx" localSheetId="43" hidden="1">{"'CALL MONEY'!$K$53"}</definedName>
    <definedName name="xxxx" localSheetId="22" hidden="1">{"'CALL MONEY'!$K$53"}</definedName>
    <definedName name="xxxx" localSheetId="40" hidden="1">{"'CALL MONEY'!$K$53"}</definedName>
    <definedName name="xxxx" localSheetId="36" hidden="1">{"'CALL MONEY'!$K$53"}</definedName>
    <definedName name="xxxx" hidden="1">{"'CALL MONEY'!$K$53"}</definedName>
    <definedName name="xyz" localSheetId="42">'[39]Adv to vendor'!#REF!</definedName>
    <definedName name="xyz" localSheetId="48">'[39]Adv to vendor'!#REF!</definedName>
    <definedName name="xyz" localSheetId="47">'[39]Adv to vendor'!#REF!</definedName>
    <definedName name="xyz" localSheetId="46">'[39]Adv to vendor'!#REF!</definedName>
    <definedName name="xyz" localSheetId="43">'[39]Adv to vendor'!#REF!</definedName>
    <definedName name="xyz" localSheetId="37">'[39]Adv to vendor'!#REF!</definedName>
    <definedName name="xyz" localSheetId="38">'[39]Adv to vendor'!#REF!</definedName>
    <definedName name="xyz" localSheetId="39">'[39]Adv to vendor'!#REF!</definedName>
    <definedName name="xyz" localSheetId="22">'[39]Adv to vendor'!#REF!</definedName>
    <definedName name="xyz" localSheetId="40">'[39]Adv to vendor'!#REF!</definedName>
    <definedName name="xyz" localSheetId="36">'[39]Adv to vendor'!#REF!</definedName>
    <definedName name="xyz">'[39]Adv to vendor'!#REF!</definedName>
    <definedName name="YAR" localSheetId="42">'[200]100082'!#REF!</definedName>
    <definedName name="YAR" localSheetId="48">'[200]100082'!#REF!</definedName>
    <definedName name="YAR" localSheetId="46">'[200]100082'!#REF!</definedName>
    <definedName name="YAR" localSheetId="43">'[200]100082'!#REF!</definedName>
    <definedName name="YAR" localSheetId="37">'[200]100082'!#REF!</definedName>
    <definedName name="YAR" localSheetId="38">'[200]100082'!#REF!</definedName>
    <definedName name="YAR" localSheetId="39">'[200]100082'!#REF!</definedName>
    <definedName name="YAR" localSheetId="22">'[200]100082'!#REF!</definedName>
    <definedName name="YAR" localSheetId="40">'[200]100082'!#REF!</definedName>
    <definedName name="YAR" localSheetId="36">'[200]100082'!#REF!</definedName>
    <definedName name="YAR">'[200]100082'!#REF!</definedName>
    <definedName name="YCAB" localSheetId="42">#REF!</definedName>
    <definedName name="YCAB" localSheetId="48">#REF!</definedName>
    <definedName name="YCAB" localSheetId="47">#REF!</definedName>
    <definedName name="YCAB" localSheetId="46">#REF!</definedName>
    <definedName name="YCAB" localSheetId="43">#REF!</definedName>
    <definedName name="YCAB" localSheetId="37">#REF!</definedName>
    <definedName name="YCAB" localSheetId="38">#REF!</definedName>
    <definedName name="YCAB" localSheetId="39">#REF!</definedName>
    <definedName name="YCAB" localSheetId="20">#REF!</definedName>
    <definedName name="YCAB" localSheetId="22">#REF!</definedName>
    <definedName name="YCAB" localSheetId="40">#REF!</definedName>
    <definedName name="YCAB" localSheetId="36">#REF!</definedName>
    <definedName name="YCAB" localSheetId="24">#REF!</definedName>
    <definedName name="YCAB">#REF!</definedName>
    <definedName name="ycab1" localSheetId="42">#REF!</definedName>
    <definedName name="ycab1" localSheetId="48">#REF!</definedName>
    <definedName name="ycab1" localSheetId="46">#REF!</definedName>
    <definedName name="ycab1" localSheetId="43">#REF!</definedName>
    <definedName name="ycab1" localSheetId="37">#REF!</definedName>
    <definedName name="ycab1" localSheetId="38">#REF!</definedName>
    <definedName name="ycab1" localSheetId="39">#REF!</definedName>
    <definedName name="ycab1" localSheetId="20">#REF!</definedName>
    <definedName name="ycab1" localSheetId="22">#REF!</definedName>
    <definedName name="ycab1" localSheetId="40">#REF!</definedName>
    <definedName name="ycab1" localSheetId="36">#REF!</definedName>
    <definedName name="ycab1" localSheetId="24">#REF!</definedName>
    <definedName name="ycab1">#REF!</definedName>
    <definedName name="Year">2002</definedName>
    <definedName name="YEAR2000" localSheetId="42">#REF!</definedName>
    <definedName name="YEAR2000" localSheetId="48">#REF!</definedName>
    <definedName name="YEAR2000" localSheetId="46">#REF!</definedName>
    <definedName name="YEAR2000" localSheetId="37">#REF!</definedName>
    <definedName name="YEAR2000" localSheetId="38">#REF!</definedName>
    <definedName name="YEAR2000" localSheetId="39">#REF!</definedName>
    <definedName name="YEAR2000" localSheetId="20">#REF!</definedName>
    <definedName name="YEAR2000" localSheetId="22">#REF!</definedName>
    <definedName name="YEAR2000" localSheetId="40">#REF!</definedName>
    <definedName name="YEAR2000" localSheetId="36">#REF!</definedName>
    <definedName name="YEAR2000" localSheetId="24">#REF!</definedName>
    <definedName name="YEAR2000">#REF!</definedName>
    <definedName name="YEMEN1" localSheetId="48">[13]Sheet4!$L$222:$L$313</definedName>
    <definedName name="YEMEN1" localSheetId="43">[13]Sheet4!$L$222:$L$313</definedName>
    <definedName name="YEMEN1" localSheetId="37">[13]Sheet4!$L$222:$L$313</definedName>
    <definedName name="YEMEN1" localSheetId="38">[13]Sheet4!$L$222:$L$313</definedName>
    <definedName name="YEMEN1" localSheetId="39">[13]Sheet4!$L$222:$L$313</definedName>
    <definedName name="YEMEN1">[13]Sheet4!$L$222:$L$313</definedName>
    <definedName name="YEMEN2" localSheetId="48">[13]Sheet4!$Y$222:$Y$313</definedName>
    <definedName name="YEMEN2" localSheetId="43">[13]Sheet4!$Y$222:$Y$313</definedName>
    <definedName name="YEMEN2" localSheetId="37">[13]Sheet4!$Y$222:$Y$313</definedName>
    <definedName name="YEMEN2" localSheetId="38">[13]Sheet4!$Y$222:$Y$313</definedName>
    <definedName name="YEMEN2" localSheetId="39">[13]Sheet4!$Y$222:$Y$313</definedName>
    <definedName name="YEMEN2">[13]Sheet4!$Y$222:$Y$313</definedName>
    <definedName name="YesNoNA">'[113]Drop down'!$G$6:$G$9</definedName>
    <definedName name="Yld">'[124]Rate Input'!$C$35:$D$398</definedName>
    <definedName name="YR" localSheetId="42" hidden="1">#REF!</definedName>
    <definedName name="YR" localSheetId="48" hidden="1">#REF!</definedName>
    <definedName name="YR" localSheetId="46" hidden="1">#REF!</definedName>
    <definedName name="YR" localSheetId="43" hidden="1">#REF!</definedName>
    <definedName name="YR" localSheetId="37" hidden="1">#REF!</definedName>
    <definedName name="YR" localSheetId="38" hidden="1">#REF!</definedName>
    <definedName name="YR" localSheetId="39" hidden="1">#REF!</definedName>
    <definedName name="YR" localSheetId="22" hidden="1">#REF!</definedName>
    <definedName name="YR" localSheetId="40" hidden="1">#REF!</definedName>
    <definedName name="YR" localSheetId="36" hidden="1">#REF!</definedName>
    <definedName name="YR" hidden="1">#REF!</definedName>
    <definedName name="z" localSheetId="42" hidden="1">{"'CALL MONEY'!$K$53"}</definedName>
    <definedName name="z" localSheetId="48">'[39]Stock in Trade'!#REF!</definedName>
    <definedName name="z" localSheetId="47">'[39]Stock in Trade'!#REF!</definedName>
    <definedName name="z" localSheetId="46">'[39]Stock in Trade'!#REF!</definedName>
    <definedName name="z" localSheetId="43">'[39]Stock in Trade'!#REF!</definedName>
    <definedName name="z" localSheetId="37">'[39]Stock in Trade'!#REF!</definedName>
    <definedName name="z" localSheetId="38">'[39]Stock in Trade'!#REF!</definedName>
    <definedName name="z" localSheetId="39">'[39]Stock in Trade'!#REF!</definedName>
    <definedName name="z" localSheetId="20" hidden="1">{"'CALL MONEY'!$K$53"}</definedName>
    <definedName name="z" localSheetId="22" hidden="1">{"'CALL MONEY'!$K$53"}</definedName>
    <definedName name="z" localSheetId="40" hidden="1">{"'CALL MONEY'!$K$53"}</definedName>
    <definedName name="z" localSheetId="36" hidden="1">{"'CALL MONEY'!$K$53"}</definedName>
    <definedName name="z" hidden="1">{"'CALL MONEY'!$K$53"}</definedName>
    <definedName name="Z_2F0BD9A2_457D_11D2_8EE8_0060971217D4_.wvu.PrintArea" localSheetId="42" hidden="1">'[25]34-38.2'!#REF!</definedName>
    <definedName name="Z_2F0BD9A2_457D_11D2_8EE8_0060971217D4_.wvu.PrintArea" localSheetId="48" hidden="1">'[25]34-38.2'!#REF!</definedName>
    <definedName name="Z_2F0BD9A2_457D_11D2_8EE8_0060971217D4_.wvu.PrintArea" localSheetId="47" hidden="1">'[25]34-38.2'!#REF!</definedName>
    <definedName name="Z_2F0BD9A2_457D_11D2_8EE8_0060971217D4_.wvu.PrintArea" localSheetId="46" hidden="1">'[25]34-38.2'!#REF!</definedName>
    <definedName name="Z_2F0BD9A2_457D_11D2_8EE8_0060971217D4_.wvu.PrintArea" localSheetId="43" hidden="1">'[25]34-38.2'!#REF!</definedName>
    <definedName name="Z_2F0BD9A2_457D_11D2_8EE8_0060971217D4_.wvu.PrintArea" localSheetId="37" hidden="1">'[25]34-38.2'!#REF!</definedName>
    <definedName name="Z_2F0BD9A2_457D_11D2_8EE8_0060971217D4_.wvu.PrintArea" localSheetId="38" hidden="1">'[25]34-38.2'!#REF!</definedName>
    <definedName name="Z_2F0BD9A2_457D_11D2_8EE8_0060971217D4_.wvu.PrintArea" localSheetId="39" hidden="1">'[25]34-38.2'!#REF!</definedName>
    <definedName name="Z_2F0BD9A2_457D_11D2_8EE8_0060971217D4_.wvu.PrintArea" localSheetId="22" hidden="1">'[25]34-38.2'!#REF!</definedName>
    <definedName name="Z_2F0BD9A2_457D_11D2_8EE8_0060971217D4_.wvu.PrintArea" localSheetId="40" hidden="1">'[25]34-38.2'!#REF!</definedName>
    <definedName name="Z_2F0BD9A2_457D_11D2_8EE8_0060971217D4_.wvu.PrintArea" localSheetId="36" hidden="1">'[25]34-38.2'!#REF!</definedName>
    <definedName name="Z_2F0BD9A2_457D_11D2_8EE8_0060971217D4_.wvu.PrintArea" hidden="1">'[25]34-38.2'!#REF!</definedName>
    <definedName name="Z_2F0BD9A2_457D_11D2_8EE8_0060971217D4_.wvu.PrintTitles" localSheetId="42" hidden="1">'[25]34-38.2'!#REF!</definedName>
    <definedName name="Z_2F0BD9A2_457D_11D2_8EE8_0060971217D4_.wvu.PrintTitles" localSheetId="48" hidden="1">'[25]34-38.2'!#REF!</definedName>
    <definedName name="Z_2F0BD9A2_457D_11D2_8EE8_0060971217D4_.wvu.PrintTitles" localSheetId="47" hidden="1">'[25]34-38.2'!#REF!</definedName>
    <definedName name="Z_2F0BD9A2_457D_11D2_8EE8_0060971217D4_.wvu.PrintTitles" localSheetId="46" hidden="1">'[25]34-38.2'!#REF!</definedName>
    <definedName name="Z_2F0BD9A2_457D_11D2_8EE8_0060971217D4_.wvu.PrintTitles" localSheetId="43" hidden="1">'[25]34-38.2'!#REF!</definedName>
    <definedName name="Z_2F0BD9A2_457D_11D2_8EE8_0060971217D4_.wvu.PrintTitles" localSheetId="37" hidden="1">'[25]34-38.2'!#REF!</definedName>
    <definedName name="Z_2F0BD9A2_457D_11D2_8EE8_0060971217D4_.wvu.PrintTitles" localSheetId="38" hidden="1">'[25]34-38.2'!#REF!</definedName>
    <definedName name="Z_2F0BD9A2_457D_11D2_8EE8_0060971217D4_.wvu.PrintTitles" localSheetId="39" hidden="1">'[25]34-38.2'!#REF!</definedName>
    <definedName name="Z_2F0BD9A2_457D_11D2_8EE8_0060971217D4_.wvu.PrintTitles" localSheetId="22" hidden="1">'[25]34-38.2'!#REF!</definedName>
    <definedName name="Z_2F0BD9A2_457D_11D2_8EE8_0060971217D4_.wvu.PrintTitles" localSheetId="40" hidden="1">'[25]34-38.2'!#REF!</definedName>
    <definedName name="Z_2F0BD9A2_457D_11D2_8EE8_0060971217D4_.wvu.PrintTitles" localSheetId="36" hidden="1">'[25]34-38.2'!#REF!</definedName>
    <definedName name="Z_2F0BD9A2_457D_11D2_8EE8_0060971217D4_.wvu.PrintTitles" hidden="1">'[25]34-38.2'!#REF!</definedName>
    <definedName name="Z_3AB84060_44C7_11D2_8EE8_0060971217D4_.wvu.PrintArea" localSheetId="42" hidden="1">'[25]34-38.2'!#REF!</definedName>
    <definedName name="Z_3AB84060_44C7_11D2_8EE8_0060971217D4_.wvu.PrintArea" localSheetId="48" hidden="1">'[25]34-38.2'!#REF!</definedName>
    <definedName name="Z_3AB84060_44C7_11D2_8EE8_0060971217D4_.wvu.PrintArea" localSheetId="47" hidden="1">'[25]34-38.2'!#REF!</definedName>
    <definedName name="Z_3AB84060_44C7_11D2_8EE8_0060971217D4_.wvu.PrintArea" localSheetId="46" hidden="1">'[25]34-38.2'!#REF!</definedName>
    <definedName name="Z_3AB84060_44C7_11D2_8EE8_0060971217D4_.wvu.PrintArea" localSheetId="43" hidden="1">'[25]34-38.2'!#REF!</definedName>
    <definedName name="Z_3AB84060_44C7_11D2_8EE8_0060971217D4_.wvu.PrintArea" localSheetId="37" hidden="1">'[25]34-38.2'!#REF!</definedName>
    <definedName name="Z_3AB84060_44C7_11D2_8EE8_0060971217D4_.wvu.PrintArea" localSheetId="38" hidden="1">'[25]34-38.2'!#REF!</definedName>
    <definedName name="Z_3AB84060_44C7_11D2_8EE8_0060971217D4_.wvu.PrintArea" localSheetId="39" hidden="1">'[25]34-38.2'!#REF!</definedName>
    <definedName name="Z_3AB84060_44C7_11D2_8EE8_0060971217D4_.wvu.PrintArea" localSheetId="22" hidden="1">'[25]34-38.2'!#REF!</definedName>
    <definedName name="Z_3AB84060_44C7_11D2_8EE8_0060971217D4_.wvu.PrintArea" localSheetId="40" hidden="1">'[25]34-38.2'!#REF!</definedName>
    <definedName name="Z_3AB84060_44C7_11D2_8EE8_0060971217D4_.wvu.PrintArea" localSheetId="36" hidden="1">'[25]34-38.2'!#REF!</definedName>
    <definedName name="Z_3AB84060_44C7_11D2_8EE8_0060971217D4_.wvu.PrintArea" hidden="1">'[25]34-38.2'!#REF!</definedName>
    <definedName name="Z_3AB84060_44C7_11D2_8EE8_0060971217D4_.wvu.PrintTitles" localSheetId="42" hidden="1">'[25]34-38.2'!#REF!</definedName>
    <definedName name="Z_3AB84060_44C7_11D2_8EE8_0060971217D4_.wvu.PrintTitles" localSheetId="48" hidden="1">'[25]34-38.2'!#REF!</definedName>
    <definedName name="Z_3AB84060_44C7_11D2_8EE8_0060971217D4_.wvu.PrintTitles" localSheetId="47" hidden="1">'[25]34-38.2'!#REF!</definedName>
    <definedName name="Z_3AB84060_44C7_11D2_8EE8_0060971217D4_.wvu.PrintTitles" localSheetId="46" hidden="1">'[25]34-38.2'!#REF!</definedName>
    <definedName name="Z_3AB84060_44C7_11D2_8EE8_0060971217D4_.wvu.PrintTitles" localSheetId="43" hidden="1">'[25]34-38.2'!#REF!</definedName>
    <definedName name="Z_3AB84060_44C7_11D2_8EE8_0060971217D4_.wvu.PrintTitles" localSheetId="37" hidden="1">'[25]34-38.2'!#REF!</definedName>
    <definedName name="Z_3AB84060_44C7_11D2_8EE8_0060971217D4_.wvu.PrintTitles" localSheetId="38" hidden="1">'[25]34-38.2'!#REF!</definedName>
    <definedName name="Z_3AB84060_44C7_11D2_8EE8_0060971217D4_.wvu.PrintTitles" localSheetId="39" hidden="1">'[25]34-38.2'!#REF!</definedName>
    <definedName name="Z_3AB84060_44C7_11D2_8EE8_0060971217D4_.wvu.PrintTitles" localSheetId="22" hidden="1">'[25]34-38.2'!#REF!</definedName>
    <definedName name="Z_3AB84060_44C7_11D2_8EE8_0060971217D4_.wvu.PrintTitles" localSheetId="40" hidden="1">'[25]34-38.2'!#REF!</definedName>
    <definedName name="Z_3AB84060_44C7_11D2_8EE8_0060971217D4_.wvu.PrintTitles" localSheetId="36" hidden="1">'[25]34-38.2'!#REF!</definedName>
    <definedName name="Z_3AB84060_44C7_11D2_8EE8_0060971217D4_.wvu.PrintTitles" hidden="1">'[25]34-38.2'!#REF!</definedName>
    <definedName name="Z_58E7C95E_19B3_484F_A20C_7ED835544ED1_.wvu.Cols" localSheetId="42" hidden="1">'12'!$E:$E</definedName>
    <definedName name="Z_58E7C95E_19B3_484F_A20C_7ED835544ED1_.wvu.Cols" localSheetId="16" hidden="1">'1-2'!$E:$E</definedName>
    <definedName name="Z_58E7C95E_19B3_484F_A20C_7ED835544ED1_.wvu.Cols" localSheetId="44" hidden="1">'13-15'!$D:$D</definedName>
    <definedName name="Z_58E7C95E_19B3_484F_A20C_7ED835544ED1_.wvu.Cols" localSheetId="17" hidden="1">'3-5'!$E:$E</definedName>
    <definedName name="Z_58E7C95E_19B3_484F_A20C_7ED835544ED1_.wvu.Cols" localSheetId="18" hidden="1">'6'!#REF!</definedName>
    <definedName name="Z_58E7C95E_19B3_484F_A20C_7ED835544ED1_.wvu.Cols" localSheetId="4" hidden="1">BS!#REF!,BS!#REF!,BS!#REF!</definedName>
    <definedName name="Z_58E7C95E_19B3_484F_A20C_7ED835544ED1_.wvu.Cols" localSheetId="10" hidden="1">CF!$M:$M</definedName>
    <definedName name="Z_58E7C95E_19B3_484F_A20C_7ED835544ED1_.wvu.Cols" localSheetId="9" hidden="1">'CF - QTR'!#REF!</definedName>
    <definedName name="Z_58E7C95E_19B3_484F_A20C_7ED835544ED1_.wvu.Cols" localSheetId="27" hidden="1">'Debt Sukuk Certificate'!$K:$N</definedName>
    <definedName name="Z_58E7C95E_19B3_484F_A20C_7ED835544ED1_.wvu.Cols" localSheetId="26" hidden="1">'gis sukuk Debt'!$J:$M</definedName>
    <definedName name="Z_58E7C95E_19B3_484F_A20C_7ED835544ED1_.wvu.Cols" localSheetId="28" hidden="1">'GIS Sukuk MM'!$M:$P</definedName>
    <definedName name="Z_58E7C95E_19B3_484F_A20C_7ED835544ED1_.wvu.Cols" localSheetId="5" hidden="1">IS!#REF!,IS!#REF!</definedName>
    <definedName name="Z_58E7C95E_19B3_484F_A20C_7ED835544ED1_.wvu.Cols" localSheetId="6" hidden="1">'IS - QTR'!#REF!</definedName>
    <definedName name="Z_58E7C95E_19B3_484F_A20C_7ED835544ED1_.wvu.PrintArea" localSheetId="42" hidden="1">'12'!$B$1:$Q$72</definedName>
    <definedName name="Z_58E7C95E_19B3_484F_A20C_7ED835544ED1_.wvu.PrintArea" localSheetId="16" hidden="1">'1-2'!$B$1:$M$44</definedName>
    <definedName name="Z_58E7C95E_19B3_484F_A20C_7ED835544ED1_.wvu.PrintArea" localSheetId="44" hidden="1">'13-15'!#REF!</definedName>
    <definedName name="Z_58E7C95E_19B3_484F_A20C_7ED835544ED1_.wvu.PrintArea" localSheetId="17" hidden="1">'3-5'!$B$20:$N$374</definedName>
    <definedName name="Z_58E7C95E_19B3_484F_A20C_7ED835544ED1_.wvu.PrintArea" localSheetId="18" hidden="1">'6'!$A$1:$J$26</definedName>
    <definedName name="Z_58E7C95E_19B3_484F_A20C_7ED835544ED1_.wvu.PrintArea" localSheetId="4" hidden="1">BS!$A$1:$T$60</definedName>
    <definedName name="Z_58E7C95E_19B3_484F_A20C_7ED835544ED1_.wvu.PrintArea" localSheetId="10" hidden="1">CF!$A$1:$U$68</definedName>
    <definedName name="Z_58E7C95E_19B3_484F_A20C_7ED835544ED1_.wvu.PrintArea" localSheetId="9" hidden="1">'CF - QTR'!$A$1:$M$73</definedName>
    <definedName name="Z_58E7C95E_19B3_484F_A20C_7ED835544ED1_.wvu.PrintArea" localSheetId="14" hidden="1">CT!$A$1:$J$38</definedName>
    <definedName name="Z_58E7C95E_19B3_484F_A20C_7ED835544ED1_.wvu.PrintArea" localSheetId="27" hidden="1">'Debt Sukuk Certificate'!$A$2:$N$64</definedName>
    <definedName name="Z_58E7C95E_19B3_484F_A20C_7ED835544ED1_.wvu.PrintArea" localSheetId="31" hidden="1">'FORM 8 Q'!$A$1:$J$39</definedName>
    <definedName name="Z_58E7C95E_19B3_484F_A20C_7ED835544ED1_.wvu.PrintArea" localSheetId="15" hidden="1">'FORM 9'!$A$1:$J$34</definedName>
    <definedName name="Z_58E7C95E_19B3_484F_A20C_7ED835544ED1_.wvu.PrintArea" localSheetId="32" hidden="1">'FORM 9 Q'!$A$1:$I$34</definedName>
    <definedName name="Z_58E7C95E_19B3_484F_A20C_7ED835544ED1_.wvu.PrintArea" localSheetId="26" hidden="1">'gis sukuk Debt'!$A$2:$M$67</definedName>
    <definedName name="Z_58E7C95E_19B3_484F_A20C_7ED835544ED1_.wvu.PrintArea" localSheetId="28" hidden="1">'GIS Sukuk MM'!$A$2:$P$57</definedName>
    <definedName name="Z_58E7C95E_19B3_484F_A20C_7ED835544ED1_.wvu.PrintArea" localSheetId="5" hidden="1">IS!$A$1:$K$62</definedName>
    <definedName name="Z_58E7C95E_19B3_484F_A20C_7ED835544ED1_.wvu.PrintArea" localSheetId="6" hidden="1">'IS - QTR'!$A$1:$S$62</definedName>
    <definedName name="Z_58E7C95E_19B3_484F_A20C_7ED835544ED1_.wvu.PrintArea" localSheetId="12" hidden="1">'MOVE - QTR'!$A$1:$M$54</definedName>
    <definedName name="Z_58E7C95E_19B3_484F_A20C_7ED835544ED1_.wvu.PrintArea" localSheetId="11" hidden="1">SMPF!$A$1:$S$43</definedName>
    <definedName name="Z_58E7C95E_19B3_484F_A20C_7ED835544ED1_.wvu.Rows" localSheetId="42" hidden="1">'12'!#REF!</definedName>
    <definedName name="Z_58E7C95E_19B3_484F_A20C_7ED835544ED1_.wvu.Rows" localSheetId="16" hidden="1">'1-2'!#REF!</definedName>
    <definedName name="Z_58E7C95E_19B3_484F_A20C_7ED835544ED1_.wvu.Rows" localSheetId="44" hidden="1">'13-15'!#REF!</definedName>
    <definedName name="Z_58E7C95E_19B3_484F_A20C_7ED835544ED1_.wvu.Rows" localSheetId="17" hidden="1">'3-5'!#REF!</definedName>
    <definedName name="Z_58E7C95E_19B3_484F_A20C_7ED835544ED1_.wvu.Rows" localSheetId="18" hidden="1">'6'!#REF!</definedName>
    <definedName name="Z_58E7C95E_19B3_484F_A20C_7ED835544ED1_.wvu.Rows" localSheetId="4" hidden="1">BS!$143:$143</definedName>
    <definedName name="Z_C2C0FF43_603F_11D2_A368_00001C3AD7D3_.wvu.PrintArea" localSheetId="42" hidden="1">'[25]34-38.2'!#REF!</definedName>
    <definedName name="Z_C2C0FF43_603F_11D2_A368_00001C3AD7D3_.wvu.PrintArea" localSheetId="48" hidden="1">'[25]34-38.2'!#REF!</definedName>
    <definedName name="Z_C2C0FF43_603F_11D2_A368_00001C3AD7D3_.wvu.PrintArea" localSheetId="47" hidden="1">'[25]34-38.2'!#REF!</definedName>
    <definedName name="Z_C2C0FF43_603F_11D2_A368_00001C3AD7D3_.wvu.PrintArea" localSheetId="46" hidden="1">'[25]34-38.2'!#REF!</definedName>
    <definedName name="Z_C2C0FF43_603F_11D2_A368_00001C3AD7D3_.wvu.PrintArea" localSheetId="43" hidden="1">'[25]34-38.2'!#REF!</definedName>
    <definedName name="Z_C2C0FF43_603F_11D2_A368_00001C3AD7D3_.wvu.PrintArea" localSheetId="37" hidden="1">'[25]34-38.2'!#REF!</definedName>
    <definedName name="Z_C2C0FF43_603F_11D2_A368_00001C3AD7D3_.wvu.PrintArea" localSheetId="38" hidden="1">'[25]34-38.2'!#REF!</definedName>
    <definedName name="Z_C2C0FF43_603F_11D2_A368_00001C3AD7D3_.wvu.PrintArea" localSheetId="39" hidden="1">'[25]34-38.2'!#REF!</definedName>
    <definedName name="Z_C2C0FF43_603F_11D2_A368_00001C3AD7D3_.wvu.PrintArea" localSheetId="22" hidden="1">'[25]34-38.2'!#REF!</definedName>
    <definedName name="Z_C2C0FF43_603F_11D2_A368_00001C3AD7D3_.wvu.PrintArea" localSheetId="40" hidden="1">'[25]34-38.2'!#REF!</definedName>
    <definedName name="Z_C2C0FF43_603F_11D2_A368_00001C3AD7D3_.wvu.PrintArea" localSheetId="36" hidden="1">'[25]34-38.2'!#REF!</definedName>
    <definedName name="Z_C2C0FF43_603F_11D2_A368_00001C3AD7D3_.wvu.PrintArea" hidden="1">'[25]34-38.2'!#REF!</definedName>
    <definedName name="Z_C2C0FF43_603F_11D2_A368_00001C3AD7D3_.wvu.PrintTitles" localSheetId="42" hidden="1">'[25]34-38.2'!#REF!</definedName>
    <definedName name="Z_C2C0FF43_603F_11D2_A368_00001C3AD7D3_.wvu.PrintTitles" localSheetId="48" hidden="1">'[25]34-38.2'!#REF!</definedName>
    <definedName name="Z_C2C0FF43_603F_11D2_A368_00001C3AD7D3_.wvu.PrintTitles" localSheetId="47" hidden="1">'[25]34-38.2'!#REF!</definedName>
    <definedName name="Z_C2C0FF43_603F_11D2_A368_00001C3AD7D3_.wvu.PrintTitles" localSheetId="46" hidden="1">'[25]34-38.2'!#REF!</definedName>
    <definedName name="Z_C2C0FF43_603F_11D2_A368_00001C3AD7D3_.wvu.PrintTitles" localSheetId="43" hidden="1">'[25]34-38.2'!#REF!</definedName>
    <definedName name="Z_C2C0FF43_603F_11D2_A368_00001C3AD7D3_.wvu.PrintTitles" localSheetId="37" hidden="1">'[25]34-38.2'!#REF!</definedName>
    <definedName name="Z_C2C0FF43_603F_11D2_A368_00001C3AD7D3_.wvu.PrintTitles" localSheetId="38" hidden="1">'[25]34-38.2'!#REF!</definedName>
    <definedName name="Z_C2C0FF43_603F_11D2_A368_00001C3AD7D3_.wvu.PrintTitles" localSheetId="39" hidden="1">'[25]34-38.2'!#REF!</definedName>
    <definedName name="Z_C2C0FF43_603F_11D2_A368_00001C3AD7D3_.wvu.PrintTitles" localSheetId="22" hidden="1">'[25]34-38.2'!#REF!</definedName>
    <definedName name="Z_C2C0FF43_603F_11D2_A368_00001C3AD7D3_.wvu.PrintTitles" localSheetId="40" hidden="1">'[25]34-38.2'!#REF!</definedName>
    <definedName name="Z_C2C0FF43_603F_11D2_A368_00001C3AD7D3_.wvu.PrintTitles" localSheetId="36" hidden="1">'[25]34-38.2'!#REF!</definedName>
    <definedName name="Z_C2C0FF43_603F_11D2_A368_00001C3AD7D3_.wvu.PrintTitles" hidden="1">'[25]34-38.2'!#REF!</definedName>
    <definedName name="Z_D068BBA0_44C0_11D2_8EE8_0060971217D4_.wvu.Cols" localSheetId="42" hidden="1">'[25]34-38.2'!#REF!,'[25]34-38.2'!#REF!,'[25]34-38.2'!#REF!,'[25]34-38.2'!#REF!</definedName>
    <definedName name="Z_D068BBA0_44C0_11D2_8EE8_0060971217D4_.wvu.Cols" localSheetId="48" hidden="1">'[25]34-38.2'!#REF!,'[25]34-38.2'!#REF!,'[25]34-38.2'!#REF!,'[25]34-38.2'!#REF!</definedName>
    <definedName name="Z_D068BBA0_44C0_11D2_8EE8_0060971217D4_.wvu.Cols" localSheetId="47" hidden="1">'[25]34-38.2'!#REF!,'[25]34-38.2'!#REF!,'[25]34-38.2'!#REF!,'[25]34-38.2'!#REF!</definedName>
    <definedName name="Z_D068BBA0_44C0_11D2_8EE8_0060971217D4_.wvu.Cols" localSheetId="46" hidden="1">'[25]34-38.2'!#REF!,'[25]34-38.2'!#REF!,'[25]34-38.2'!#REF!,'[25]34-38.2'!#REF!</definedName>
    <definedName name="Z_D068BBA0_44C0_11D2_8EE8_0060971217D4_.wvu.Cols" localSheetId="43" hidden="1">'[25]34-38.2'!#REF!,'[25]34-38.2'!#REF!,'[25]34-38.2'!#REF!,'[25]34-38.2'!#REF!</definedName>
    <definedName name="Z_D068BBA0_44C0_11D2_8EE8_0060971217D4_.wvu.Cols" localSheetId="37" hidden="1">'[25]34-38.2'!#REF!,'[25]34-38.2'!#REF!,'[25]34-38.2'!#REF!,'[25]34-38.2'!#REF!</definedName>
    <definedName name="Z_D068BBA0_44C0_11D2_8EE8_0060971217D4_.wvu.Cols" localSheetId="38" hidden="1">'[25]34-38.2'!#REF!,'[25]34-38.2'!#REF!,'[25]34-38.2'!#REF!,'[25]34-38.2'!#REF!</definedName>
    <definedName name="Z_D068BBA0_44C0_11D2_8EE8_0060971217D4_.wvu.Cols" localSheetId="39" hidden="1">'[25]34-38.2'!#REF!,'[25]34-38.2'!#REF!,'[25]34-38.2'!#REF!,'[25]34-38.2'!#REF!</definedName>
    <definedName name="Z_D068BBA0_44C0_11D2_8EE8_0060971217D4_.wvu.Cols" localSheetId="22" hidden="1">'[25]34-38.2'!#REF!,'[25]34-38.2'!#REF!,'[25]34-38.2'!#REF!,'[25]34-38.2'!#REF!</definedName>
    <definedName name="Z_D068BBA0_44C0_11D2_8EE8_0060971217D4_.wvu.Cols" localSheetId="40" hidden="1">'[25]34-38.2'!#REF!,'[25]34-38.2'!#REF!,'[25]34-38.2'!#REF!,'[25]34-38.2'!#REF!</definedName>
    <definedName name="Z_D068BBA0_44C0_11D2_8EE8_0060971217D4_.wvu.Cols" localSheetId="36" hidden="1">'[25]34-38.2'!#REF!,'[25]34-38.2'!#REF!,'[25]34-38.2'!#REF!,'[25]34-38.2'!#REF!</definedName>
    <definedName name="Z_D068BBA0_44C0_11D2_8EE8_0060971217D4_.wvu.Cols" hidden="1">'[25]34-38.2'!#REF!,'[25]34-38.2'!#REF!,'[25]34-38.2'!#REF!,'[25]34-38.2'!#REF!</definedName>
    <definedName name="Z_D068BBA0_44C0_11D2_8EE8_0060971217D4_.wvu.PrintArea" localSheetId="42" hidden="1">'[25]34-38.2'!#REF!</definedName>
    <definedName name="Z_D068BBA0_44C0_11D2_8EE8_0060971217D4_.wvu.PrintArea" localSheetId="48" hidden="1">'[25]34-38.2'!#REF!</definedName>
    <definedName name="Z_D068BBA0_44C0_11D2_8EE8_0060971217D4_.wvu.PrintArea" localSheetId="47" hidden="1">'[25]34-38.2'!#REF!</definedName>
    <definedName name="Z_D068BBA0_44C0_11D2_8EE8_0060971217D4_.wvu.PrintArea" localSheetId="46" hidden="1">'[25]34-38.2'!#REF!</definedName>
    <definedName name="Z_D068BBA0_44C0_11D2_8EE8_0060971217D4_.wvu.PrintArea" localSheetId="43" hidden="1">'[25]34-38.2'!#REF!</definedName>
    <definedName name="Z_D068BBA0_44C0_11D2_8EE8_0060971217D4_.wvu.PrintArea" localSheetId="37" hidden="1">'[25]34-38.2'!#REF!</definedName>
    <definedName name="Z_D068BBA0_44C0_11D2_8EE8_0060971217D4_.wvu.PrintArea" localSheetId="38" hidden="1">'[25]34-38.2'!#REF!</definedName>
    <definedName name="Z_D068BBA0_44C0_11D2_8EE8_0060971217D4_.wvu.PrintArea" localSheetId="39" hidden="1">'[25]34-38.2'!#REF!</definedName>
    <definedName name="Z_D068BBA0_44C0_11D2_8EE8_0060971217D4_.wvu.PrintArea" localSheetId="22" hidden="1">'[25]34-38.2'!#REF!</definedName>
    <definedName name="Z_D068BBA0_44C0_11D2_8EE8_0060971217D4_.wvu.PrintArea" localSheetId="40" hidden="1">'[25]34-38.2'!#REF!</definedName>
    <definedName name="Z_D068BBA0_44C0_11D2_8EE8_0060971217D4_.wvu.PrintArea" localSheetId="36" hidden="1">'[25]34-38.2'!#REF!</definedName>
    <definedName name="Z_D068BBA0_44C0_11D2_8EE8_0060971217D4_.wvu.PrintArea" hidden="1">'[25]34-38.2'!#REF!</definedName>
    <definedName name="zaheer" localSheetId="42">#REF!</definedName>
    <definedName name="zaheer" localSheetId="48">#REF!</definedName>
    <definedName name="zaheer" localSheetId="46">#REF!</definedName>
    <definedName name="zaheer" localSheetId="43">#REF!</definedName>
    <definedName name="zaheer" localSheetId="37">#REF!</definedName>
    <definedName name="zaheer" localSheetId="38">#REF!</definedName>
    <definedName name="zaheer" localSheetId="39">#REF!</definedName>
    <definedName name="zaheer" localSheetId="22">#REF!</definedName>
    <definedName name="zaheer" localSheetId="40">#REF!</definedName>
    <definedName name="zaheer" localSheetId="36">#REF!</definedName>
    <definedName name="zaheer">#REF!</definedName>
    <definedName name="zia" localSheetId="42">#REF!</definedName>
    <definedName name="zia" localSheetId="48">#REF!</definedName>
    <definedName name="zia" localSheetId="47">#REF!</definedName>
    <definedName name="zia" localSheetId="46">#REF!</definedName>
    <definedName name="zia" localSheetId="43">#REF!</definedName>
    <definedName name="zia" localSheetId="37">#REF!</definedName>
    <definedName name="zia" localSheetId="38">#REF!</definedName>
    <definedName name="zia" localSheetId="39">#REF!</definedName>
    <definedName name="zia" localSheetId="22">#REF!</definedName>
    <definedName name="zia" localSheetId="40">#REF!</definedName>
    <definedName name="zia" localSheetId="36">#REF!</definedName>
    <definedName name="zia">#REF!</definedName>
    <definedName name="zsasfd">[201]Rates!$C$1:$E$166</definedName>
    <definedName name="zzz" localSheetId="42" hidden="1">'[39]Adv to vendor'!#REF!</definedName>
    <definedName name="zzz" localSheetId="48" hidden="1">'[39]Adv to vendor'!#REF!</definedName>
    <definedName name="zzz" localSheetId="47" hidden="1">'[39]Adv to vendor'!#REF!</definedName>
    <definedName name="zzz" localSheetId="46" hidden="1">'[39]Adv to vendor'!#REF!</definedName>
    <definedName name="zzz" localSheetId="43" hidden="1">'[39]Adv to vendor'!#REF!</definedName>
    <definedName name="zzz" localSheetId="37" hidden="1">'[39]Adv to vendor'!#REF!</definedName>
    <definedName name="zzz" localSheetId="38" hidden="1">'[39]Adv to vendor'!#REF!</definedName>
    <definedName name="zzz" localSheetId="39" hidden="1">'[39]Adv to vendor'!#REF!</definedName>
    <definedName name="zzz" localSheetId="22" hidden="1">'[39]Adv to vendor'!#REF!</definedName>
    <definedName name="zzz" localSheetId="40" hidden="1">'[39]Adv to vendor'!#REF!</definedName>
    <definedName name="zzz" localSheetId="36" hidden="1">'[39]Adv to vendor'!#REF!</definedName>
    <definedName name="zzz" hidden="1">'[39]Adv to vendor'!#REF!</definedName>
    <definedName name="zzzz" localSheetId="42">'[39]Adv to vendor'!#REF!</definedName>
    <definedName name="zzzz" localSheetId="48">'[39]Adv to vendor'!#REF!</definedName>
    <definedName name="zzzz" localSheetId="47">'[39]Adv to vendor'!#REF!</definedName>
    <definedName name="zzzz" localSheetId="46">'[39]Adv to vendor'!#REF!</definedName>
    <definedName name="zzzz" localSheetId="43">'[39]Adv to vendor'!#REF!</definedName>
    <definedName name="zzzz" localSheetId="37">'[39]Adv to vendor'!#REF!</definedName>
    <definedName name="zzzz" localSheetId="38">'[39]Adv to vendor'!#REF!</definedName>
    <definedName name="zzzz" localSheetId="39">'[39]Adv to vendor'!#REF!</definedName>
    <definedName name="zzzz" localSheetId="22">'[39]Adv to vendor'!#REF!</definedName>
    <definedName name="zzzz" localSheetId="40">'[39]Adv to vendor'!#REF!</definedName>
    <definedName name="zzzz" localSheetId="36">'[39]Adv to vendor'!#REF!</definedName>
    <definedName name="zzzz">'[39]Adv to vendor'!#REF!</definedName>
  </definedNames>
  <calcPr calcId="162913" fullPrecision="0"/>
</workbook>
</file>

<file path=xl/calcChain.xml><?xml version="1.0" encoding="utf-8"?>
<calcChain xmlns="http://schemas.openxmlformats.org/spreadsheetml/2006/main">
  <c r="X45" i="76" l="1"/>
  <c r="X51" i="76" s="1"/>
  <c r="A62" i="76" l="1"/>
  <c r="H14" i="76" l="1"/>
  <c r="F29" i="8"/>
  <c r="F30" i="8" s="1"/>
  <c r="E17" i="9"/>
  <c r="I14" i="76" l="1"/>
  <c r="G17" i="9"/>
  <c r="O77" i="75" l="1"/>
  <c r="O76" i="75"/>
  <c r="O75" i="75"/>
  <c r="Q26" i="75"/>
  <c r="O26" i="75"/>
  <c r="M26" i="75"/>
  <c r="H24" i="80"/>
  <c r="H14" i="80"/>
  <c r="G22" i="80"/>
  <c r="G21" i="80"/>
  <c r="G20" i="80"/>
  <c r="G19" i="80"/>
  <c r="G12" i="80"/>
  <c r="G11" i="80"/>
  <c r="G10" i="80"/>
  <c r="G9" i="80"/>
  <c r="J22" i="67" l="1"/>
  <c r="J12" i="67"/>
  <c r="N164" i="30"/>
  <c r="M164" i="30"/>
  <c r="L164" i="30"/>
  <c r="K164" i="30"/>
  <c r="J164" i="30"/>
  <c r="K139" i="30"/>
  <c r="K54" i="30"/>
  <c r="K84" i="30"/>
  <c r="H29" i="8"/>
  <c r="H28" i="8"/>
  <c r="F23" i="12"/>
  <c r="AJ33" i="8"/>
  <c r="AI33" i="8"/>
  <c r="AH33" i="8"/>
  <c r="F28" i="8"/>
  <c r="K30" i="14" l="1"/>
  <c r="K16" i="14"/>
  <c r="I13" i="14"/>
  <c r="E13" i="14"/>
  <c r="L27" i="12"/>
  <c r="K32" i="10"/>
  <c r="AL46" i="11"/>
  <c r="G15" i="10"/>
  <c r="G14" i="10"/>
  <c r="I15" i="10"/>
  <c r="I14" i="10"/>
  <c r="G14" i="9"/>
  <c r="I17" i="9"/>
  <c r="I14" i="9"/>
  <c r="S44" i="10" l="1"/>
  <c r="S39" i="10"/>
  <c r="Q37" i="10"/>
  <c r="O44" i="10"/>
  <c r="O39" i="10"/>
  <c r="O37" i="10"/>
  <c r="M44" i="10"/>
  <c r="M39" i="10"/>
  <c r="M37" i="10"/>
  <c r="Q52" i="75" l="1"/>
  <c r="Q51" i="75"/>
  <c r="Q50" i="75"/>
  <c r="Q43" i="75"/>
  <c r="Q42" i="75"/>
  <c r="O52" i="75"/>
  <c r="O51" i="75"/>
  <c r="O50" i="75"/>
  <c r="O43" i="75"/>
  <c r="O42" i="75"/>
  <c r="Q58" i="75"/>
  <c r="O58" i="75"/>
  <c r="M58" i="75"/>
  <c r="M55" i="75"/>
  <c r="M52" i="75"/>
  <c r="M51" i="75"/>
  <c r="M50" i="75"/>
  <c r="M43" i="75" l="1"/>
  <c r="M42" i="75"/>
  <c r="J69" i="76"/>
  <c r="J68" i="76"/>
  <c r="I69" i="76"/>
  <c r="I68" i="76"/>
  <c r="H10" i="81"/>
  <c r="H69" i="76"/>
  <c r="H68" i="76"/>
  <c r="G69" i="76"/>
  <c r="G68" i="76"/>
  <c r="F69" i="76"/>
  <c r="F68" i="76"/>
  <c r="E69" i="76"/>
  <c r="E68" i="76"/>
  <c r="H18" i="81"/>
  <c r="G18" i="81"/>
  <c r="G10" i="81"/>
  <c r="F10" i="81"/>
  <c r="F18" i="81"/>
  <c r="J36" i="12"/>
  <c r="AA25" i="9"/>
  <c r="AA23" i="9"/>
  <c r="AA21" i="9"/>
  <c r="J32" i="12" s="1"/>
  <c r="J51" i="12"/>
  <c r="X28" i="9"/>
  <c r="I35" i="10"/>
  <c r="G42" i="10"/>
  <c r="E42" i="10"/>
  <c r="E20" i="14"/>
  <c r="E37" i="11"/>
  <c r="G34" i="10"/>
  <c r="G33" i="10"/>
  <c r="G32" i="10"/>
  <c r="G35" i="10"/>
  <c r="G31" i="10"/>
  <c r="G30" i="10"/>
  <c r="G28" i="10"/>
  <c r="G27" i="10"/>
  <c r="G25" i="10"/>
  <c r="G23" i="10"/>
  <c r="G16" i="10"/>
  <c r="G19" i="10"/>
  <c r="G18" i="10"/>
  <c r="G17" i="10"/>
  <c r="G12" i="10"/>
  <c r="E37" i="10"/>
  <c r="E36" i="10"/>
  <c r="E35" i="10"/>
  <c r="E34" i="10"/>
  <c r="E33" i="10"/>
  <c r="E32" i="10"/>
  <c r="E31" i="10"/>
  <c r="E30" i="10"/>
  <c r="E28" i="10"/>
  <c r="E27" i="10"/>
  <c r="E25" i="10"/>
  <c r="E23" i="10"/>
  <c r="E18" i="10"/>
  <c r="E17" i="10"/>
  <c r="E13" i="10"/>
  <c r="E12" i="10"/>
  <c r="I21" i="9"/>
  <c r="I11" i="76"/>
  <c r="I10" i="76"/>
  <c r="I8" i="76"/>
  <c r="G25" i="9"/>
  <c r="G23" i="9"/>
  <c r="G21" i="9"/>
  <c r="E87" i="45"/>
  <c r="F87" i="45"/>
  <c r="E77" i="43"/>
  <c r="F77" i="43"/>
  <c r="K121" i="30" l="1"/>
  <c r="J121" i="30"/>
  <c r="J139" i="30"/>
  <c r="I121" i="30"/>
  <c r="I139" i="30"/>
  <c r="N74" i="30"/>
  <c r="N67" i="30"/>
  <c r="L74" i="30"/>
  <c r="L67" i="30"/>
  <c r="K74" i="30"/>
  <c r="K67" i="30"/>
  <c r="J74" i="30"/>
  <c r="J67" i="30"/>
  <c r="I74" i="30"/>
  <c r="I67" i="30"/>
  <c r="N139" i="30"/>
  <c r="N130" i="30"/>
  <c r="N125" i="30"/>
  <c r="N121" i="30"/>
  <c r="N110" i="30"/>
  <c r="N104" i="30"/>
  <c r="N97" i="30"/>
  <c r="N90" i="30"/>
  <c r="N84" i="30"/>
  <c r="N79" i="30"/>
  <c r="N62" i="30"/>
  <c r="N54" i="30"/>
  <c r="N49" i="30"/>
  <c r="N43" i="30"/>
  <c r="N31" i="30"/>
  <c r="N26" i="30"/>
  <c r="N18" i="30"/>
  <c r="L18" i="30"/>
  <c r="L26" i="30"/>
  <c r="L31" i="30"/>
  <c r="L43" i="30"/>
  <c r="L49" i="30"/>
  <c r="L54" i="30"/>
  <c r="L62" i="30"/>
  <c r="L79" i="30"/>
  <c r="L84" i="30"/>
  <c r="L90" i="30"/>
  <c r="L97" i="30"/>
  <c r="L104" i="30"/>
  <c r="L110" i="30"/>
  <c r="L121" i="30"/>
  <c r="L125" i="30"/>
  <c r="L130" i="30"/>
  <c r="L139" i="30"/>
  <c r="L146" i="30"/>
  <c r="K146" i="30"/>
  <c r="J146" i="30"/>
  <c r="I146" i="30"/>
  <c r="K130" i="30"/>
  <c r="J130" i="30"/>
  <c r="I130" i="30"/>
  <c r="K125" i="30"/>
  <c r="J125" i="30"/>
  <c r="I125" i="30"/>
  <c r="K110" i="30"/>
  <c r="J110" i="30"/>
  <c r="I110" i="30"/>
  <c r="K104" i="30"/>
  <c r="J104" i="30"/>
  <c r="I104" i="30"/>
  <c r="K97" i="30"/>
  <c r="J97" i="30"/>
  <c r="I97" i="30"/>
  <c r="K90" i="30"/>
  <c r="J90" i="30"/>
  <c r="I90" i="30"/>
  <c r="J84" i="30"/>
  <c r="I84" i="30"/>
  <c r="K79" i="30"/>
  <c r="J79" i="30"/>
  <c r="I79" i="30"/>
  <c r="K62" i="30"/>
  <c r="J62" i="30"/>
  <c r="I62" i="30"/>
  <c r="J54" i="30"/>
  <c r="I54" i="30"/>
  <c r="K49" i="30"/>
  <c r="J49" i="30"/>
  <c r="I49" i="30"/>
  <c r="K43" i="30"/>
  <c r="J43" i="30"/>
  <c r="I43" i="30"/>
  <c r="K31" i="30"/>
  <c r="J31" i="30"/>
  <c r="I31" i="30"/>
  <c r="K26" i="30"/>
  <c r="J26" i="30"/>
  <c r="I26" i="30"/>
  <c r="K18" i="30"/>
  <c r="J18" i="30"/>
  <c r="I18" i="30"/>
  <c r="K148" i="30" l="1"/>
  <c r="J148" i="30"/>
  <c r="F46" i="8" s="1"/>
  <c r="I148" i="30"/>
  <c r="J22" i="68"/>
  <c r="G48" i="8" s="1"/>
  <c r="Q30" i="14" l="1"/>
  <c r="O30" i="14"/>
  <c r="Q24" i="14"/>
  <c r="O24" i="14"/>
  <c r="M24" i="14"/>
  <c r="Q16" i="14"/>
  <c r="O16" i="14"/>
  <c r="M16" i="14"/>
  <c r="M30" i="14" s="1"/>
  <c r="S52" i="12"/>
  <c r="Q52" i="12"/>
  <c r="O52" i="12"/>
  <c r="S49" i="12"/>
  <c r="Q49" i="12"/>
  <c r="O49" i="12"/>
  <c r="S46" i="12"/>
  <c r="Q46" i="12"/>
  <c r="O46" i="12"/>
  <c r="S41" i="12"/>
  <c r="Q41" i="12"/>
  <c r="O41" i="12"/>
  <c r="S39" i="12"/>
  <c r="Q39" i="12"/>
  <c r="O39" i="12"/>
  <c r="S29" i="12"/>
  <c r="Q29" i="12"/>
  <c r="O29" i="12"/>
  <c r="S20" i="12"/>
  <c r="Q20" i="12"/>
  <c r="O20" i="12"/>
  <c r="Q21" i="47"/>
  <c r="O21" i="47"/>
  <c r="M21" i="47"/>
  <c r="P22" i="46"/>
  <c r="N22" i="46"/>
  <c r="L22" i="46"/>
  <c r="O49" i="11"/>
  <c r="M49" i="11"/>
  <c r="O45" i="11"/>
  <c r="M45" i="11"/>
  <c r="O39" i="11"/>
  <c r="M39" i="11"/>
  <c r="Q37" i="11"/>
  <c r="O37" i="11"/>
  <c r="M37" i="11"/>
  <c r="Q20" i="11"/>
  <c r="Q39" i="11" s="1"/>
  <c r="Q45" i="11" s="1"/>
  <c r="Q49" i="11" s="1"/>
  <c r="O20" i="11"/>
  <c r="M20" i="11"/>
  <c r="O48" i="10" l="1"/>
  <c r="M48" i="10"/>
  <c r="S36" i="10"/>
  <c r="S35" i="10"/>
  <c r="S34" i="10"/>
  <c r="S33" i="10"/>
  <c r="S32" i="10"/>
  <c r="S31" i="10"/>
  <c r="S30" i="10"/>
  <c r="S28" i="10"/>
  <c r="S27" i="10"/>
  <c r="S25" i="10"/>
  <c r="S23" i="10"/>
  <c r="S13" i="10"/>
  <c r="S14" i="10"/>
  <c r="S15" i="10"/>
  <c r="S16" i="10"/>
  <c r="S17" i="10"/>
  <c r="S18" i="10"/>
  <c r="S12" i="10"/>
  <c r="Q20" i="10"/>
  <c r="O20" i="10"/>
  <c r="M20" i="10"/>
  <c r="Q39" i="10" l="1"/>
  <c r="Q44" i="10" s="1"/>
  <c r="Q48" i="10" s="1"/>
  <c r="S20" i="10"/>
  <c r="Q42" i="9"/>
  <c r="Q30" i="9"/>
  <c r="O30" i="9"/>
  <c r="M30" i="9"/>
  <c r="T28" i="9"/>
  <c r="T27" i="9"/>
  <c r="T26" i="9"/>
  <c r="T25" i="9"/>
  <c r="T23" i="9"/>
  <c r="T21" i="9"/>
  <c r="Q28" i="9"/>
  <c r="O28" i="9"/>
  <c r="M28" i="9"/>
  <c r="Q18" i="9"/>
  <c r="O18" i="9"/>
  <c r="M18" i="9"/>
  <c r="T17" i="9"/>
  <c r="T16" i="9"/>
  <c r="T15" i="9"/>
  <c r="T18" i="9" s="1"/>
  <c r="T14" i="9"/>
  <c r="T13" i="9"/>
  <c r="T12" i="9"/>
  <c r="T11" i="9"/>
  <c r="H27" i="12" l="1"/>
  <c r="S20" i="11"/>
  <c r="K12" i="76"/>
  <c r="X18" i="9" l="1"/>
  <c r="W18" i="9"/>
  <c r="V18" i="9"/>
  <c r="V28" i="9"/>
  <c r="Y15" i="9"/>
  <c r="AA15" i="9"/>
  <c r="Z16" i="9"/>
  <c r="J26" i="12" s="1"/>
  <c r="AA16" i="9"/>
  <c r="Y22" i="9"/>
  <c r="Z22" i="9"/>
  <c r="AA22" i="9"/>
  <c r="Y24" i="9"/>
  <c r="Z24" i="9"/>
  <c r="AA24" i="9"/>
  <c r="Z26" i="9"/>
  <c r="AA26" i="9"/>
  <c r="AB24" i="9" l="1"/>
  <c r="AB22" i="9"/>
  <c r="D9" i="81"/>
  <c r="D10" i="81" s="1"/>
  <c r="C9" i="81"/>
  <c r="C10" i="81" s="1"/>
  <c r="G13" i="14" s="1"/>
  <c r="B9" i="81"/>
  <c r="B10" i="81" s="1"/>
  <c r="D17" i="81"/>
  <c r="D18" i="81" s="1"/>
  <c r="I15" i="14" s="1"/>
  <c r="C17" i="81"/>
  <c r="C18" i="81" s="1"/>
  <c r="G15" i="14" s="1"/>
  <c r="B17" i="81"/>
  <c r="B18" i="81" s="1"/>
  <c r="E15" i="14" s="1"/>
  <c r="E16" i="14" l="1"/>
  <c r="G16" i="14"/>
  <c r="I16" i="14"/>
  <c r="I25" i="9"/>
  <c r="J14" i="76"/>
  <c r="F86" i="45"/>
  <c r="E86" i="45"/>
  <c r="F85" i="45"/>
  <c r="E85" i="45"/>
  <c r="F84" i="45"/>
  <c r="E84" i="45"/>
  <c r="F83" i="45"/>
  <c r="E83" i="45"/>
  <c r="I31" i="10" s="1"/>
  <c r="F82" i="45"/>
  <c r="I34" i="10" s="1"/>
  <c r="E82" i="45"/>
  <c r="F81" i="45"/>
  <c r="E81" i="45"/>
  <c r="F80" i="45"/>
  <c r="E80" i="45"/>
  <c r="I32" i="10" s="1"/>
  <c r="F79" i="45"/>
  <c r="E79" i="45"/>
  <c r="F78" i="45"/>
  <c r="E78" i="45"/>
  <c r="F77" i="45"/>
  <c r="E77" i="45"/>
  <c r="I30" i="10" s="1"/>
  <c r="F76" i="45"/>
  <c r="E76" i="45"/>
  <c r="I28" i="10" s="1"/>
  <c r="F75" i="45"/>
  <c r="E75" i="45"/>
  <c r="I27" i="10" s="1"/>
  <c r="F74" i="45"/>
  <c r="E74" i="45"/>
  <c r="F73" i="45"/>
  <c r="E73" i="45"/>
  <c r="I25" i="10" s="1"/>
  <c r="F72" i="45"/>
  <c r="E72" i="45"/>
  <c r="I23" i="10" s="1"/>
  <c r="F71" i="45"/>
  <c r="E71" i="45"/>
  <c r="F70" i="45"/>
  <c r="I42" i="10" s="1"/>
  <c r="E70" i="45"/>
  <c r="F69" i="45"/>
  <c r="I16" i="10" s="1"/>
  <c r="E69" i="45"/>
  <c r="F68" i="45"/>
  <c r="E68" i="45"/>
  <c r="F67" i="45"/>
  <c r="E67" i="45"/>
  <c r="F66" i="45"/>
  <c r="E66" i="45"/>
  <c r="F65" i="45"/>
  <c r="E65" i="45"/>
  <c r="F64" i="45"/>
  <c r="E64" i="45"/>
  <c r="F63" i="45"/>
  <c r="E63" i="45"/>
  <c r="F62" i="45"/>
  <c r="E62" i="45"/>
  <c r="F61" i="45"/>
  <c r="E61" i="45"/>
  <c r="F60" i="45"/>
  <c r="E60" i="45"/>
  <c r="F59" i="45"/>
  <c r="E59" i="45"/>
  <c r="F58" i="45"/>
  <c r="I18" i="10" s="1"/>
  <c r="E58" i="45"/>
  <c r="F57" i="45"/>
  <c r="E57" i="45"/>
  <c r="I17" i="10" s="1"/>
  <c r="F56" i="45"/>
  <c r="E56" i="45"/>
  <c r="F55" i="45"/>
  <c r="E55" i="45"/>
  <c r="F54" i="45"/>
  <c r="J11" i="76" s="1"/>
  <c r="E54" i="45"/>
  <c r="F53" i="45"/>
  <c r="E53" i="45"/>
  <c r="F52" i="45"/>
  <c r="J10" i="76" s="1"/>
  <c r="E52" i="45"/>
  <c r="F51" i="45"/>
  <c r="E51" i="45"/>
  <c r="F50" i="45"/>
  <c r="E50" i="45"/>
  <c r="F49" i="45"/>
  <c r="I23" i="9" s="1"/>
  <c r="E49" i="45"/>
  <c r="F48" i="45"/>
  <c r="J8" i="76" s="1"/>
  <c r="E48" i="45"/>
  <c r="F47" i="45"/>
  <c r="E47" i="45"/>
  <c r="F46" i="45"/>
  <c r="E46" i="45"/>
  <c r="K20" i="68"/>
  <c r="H20" i="68"/>
  <c r="K19" i="68"/>
  <c r="K18" i="68"/>
  <c r="H19" i="68"/>
  <c r="I20" i="10" l="1"/>
  <c r="I37" i="10"/>
  <c r="J34" i="12"/>
  <c r="J30" i="68"/>
  <c r="I30" i="68"/>
  <c r="H28" i="68"/>
  <c r="F107" i="44" l="1"/>
  <c r="E107" i="44"/>
  <c r="F106" i="44"/>
  <c r="E106" i="44"/>
  <c r="F105" i="44"/>
  <c r="E105" i="44"/>
  <c r="F104" i="44"/>
  <c r="E104" i="44"/>
  <c r="F103" i="44"/>
  <c r="E103" i="44"/>
  <c r="F102" i="44"/>
  <c r="E102" i="44"/>
  <c r="F101" i="44"/>
  <c r="E101" i="44"/>
  <c r="F100" i="44"/>
  <c r="E100" i="44"/>
  <c r="F99" i="44"/>
  <c r="E99" i="44"/>
  <c r="F98" i="44"/>
  <c r="E98" i="44"/>
  <c r="F97" i="44"/>
  <c r="E97" i="44"/>
  <c r="F96" i="44"/>
  <c r="E96" i="44"/>
  <c r="F95" i="44"/>
  <c r="E95" i="44"/>
  <c r="F94" i="44"/>
  <c r="E94" i="44"/>
  <c r="F93" i="44"/>
  <c r="E93" i="44"/>
  <c r="F92" i="44"/>
  <c r="E92" i="44"/>
  <c r="F91" i="44"/>
  <c r="E91" i="44"/>
  <c r="F90" i="44"/>
  <c r="E90" i="44"/>
  <c r="F89" i="44"/>
  <c r="E89" i="44"/>
  <c r="F88" i="44"/>
  <c r="E88" i="44"/>
  <c r="F87" i="44"/>
  <c r="E87" i="44"/>
  <c r="F86" i="44"/>
  <c r="E86" i="44"/>
  <c r="F85" i="44"/>
  <c r="E85" i="44"/>
  <c r="F84" i="44"/>
  <c r="E84" i="44"/>
  <c r="F83" i="44"/>
  <c r="E83" i="44"/>
  <c r="F82" i="44"/>
  <c r="E82" i="44"/>
  <c r="F81" i="44"/>
  <c r="E81" i="44"/>
  <c r="F80" i="44"/>
  <c r="E80" i="44"/>
  <c r="F79" i="44"/>
  <c r="E79" i="44"/>
  <c r="F78" i="44"/>
  <c r="E78" i="44"/>
  <c r="F77" i="44"/>
  <c r="E77" i="44"/>
  <c r="F76" i="44"/>
  <c r="E76" i="44"/>
  <c r="F75" i="44"/>
  <c r="E75" i="44"/>
  <c r="F74" i="44"/>
  <c r="E74" i="44"/>
  <c r="F73" i="44"/>
  <c r="E73" i="44"/>
  <c r="F72" i="44"/>
  <c r="E72" i="44"/>
  <c r="F71" i="44"/>
  <c r="E71" i="44"/>
  <c r="F70" i="44"/>
  <c r="E70" i="44"/>
  <c r="F69" i="44"/>
  <c r="E69" i="44"/>
  <c r="F68" i="44"/>
  <c r="E68" i="44"/>
  <c r="F67" i="44"/>
  <c r="E67" i="44"/>
  <c r="F66" i="44"/>
  <c r="E66" i="44"/>
  <c r="F65" i="44"/>
  <c r="E65" i="44"/>
  <c r="F64" i="44"/>
  <c r="E64" i="44"/>
  <c r="F63" i="44"/>
  <c r="E63" i="44"/>
  <c r="F62" i="44"/>
  <c r="E62" i="44"/>
  <c r="F61" i="44"/>
  <c r="E61" i="44"/>
  <c r="F60" i="44"/>
  <c r="Z25" i="9" s="1"/>
  <c r="E60" i="44"/>
  <c r="F59" i="44"/>
  <c r="E59" i="44"/>
  <c r="F58" i="44"/>
  <c r="E58" i="44"/>
  <c r="F57" i="44"/>
  <c r="E57" i="44"/>
  <c r="F56" i="44"/>
  <c r="E56" i="44"/>
  <c r="F55" i="44"/>
  <c r="Z21" i="9" s="1"/>
  <c r="E55" i="44"/>
  <c r="F54" i="44"/>
  <c r="E54" i="44"/>
  <c r="F53" i="44"/>
  <c r="E53" i="44"/>
  <c r="F52" i="44"/>
  <c r="E52" i="44"/>
  <c r="F51" i="44"/>
  <c r="E51" i="44"/>
  <c r="F50" i="44"/>
  <c r="E50" i="44"/>
  <c r="F49" i="44"/>
  <c r="E49" i="44"/>
  <c r="F48" i="44"/>
  <c r="E48" i="44"/>
  <c r="E56" i="43"/>
  <c r="F56" i="43"/>
  <c r="E57" i="43"/>
  <c r="F57" i="43"/>
  <c r="E58" i="43"/>
  <c r="F58" i="43"/>
  <c r="E59" i="43"/>
  <c r="F59" i="43"/>
  <c r="E60" i="43"/>
  <c r="F60" i="43"/>
  <c r="E61" i="43"/>
  <c r="F61" i="43"/>
  <c r="E62" i="43"/>
  <c r="F62" i="43"/>
  <c r="E63" i="43"/>
  <c r="F63" i="43"/>
  <c r="E64" i="43"/>
  <c r="F64" i="43"/>
  <c r="E65" i="43"/>
  <c r="F65" i="43"/>
  <c r="E66" i="43"/>
  <c r="F66" i="43"/>
  <c r="E67" i="43"/>
  <c r="F67" i="43"/>
  <c r="E68" i="43"/>
  <c r="F68" i="43"/>
  <c r="E69" i="43"/>
  <c r="F69" i="43"/>
  <c r="E70" i="43"/>
  <c r="F70" i="43"/>
  <c r="E71" i="43"/>
  <c r="F71" i="43"/>
  <c r="E72" i="43"/>
  <c r="F72" i="43"/>
  <c r="E73" i="43"/>
  <c r="F73" i="43"/>
  <c r="E74" i="43"/>
  <c r="F74" i="43"/>
  <c r="E75" i="43"/>
  <c r="F75" i="43"/>
  <c r="E76" i="43"/>
  <c r="F76" i="43"/>
  <c r="G35" i="11" l="1"/>
  <c r="G19" i="11"/>
  <c r="K19" i="11" s="1"/>
  <c r="K19" i="10"/>
  <c r="G20" i="10"/>
  <c r="Z23" i="9"/>
  <c r="M22" i="75"/>
  <c r="F55" i="43"/>
  <c r="F54" i="43"/>
  <c r="F53" i="43"/>
  <c r="F52" i="43"/>
  <c r="F51" i="43"/>
  <c r="F50" i="43"/>
  <c r="F49" i="43"/>
  <c r="F48" i="43"/>
  <c r="H9" i="76" s="1"/>
  <c r="F47" i="43"/>
  <c r="H11" i="76" s="1"/>
  <c r="F46" i="43"/>
  <c r="H10" i="76" s="1"/>
  <c r="F45" i="43"/>
  <c r="H13" i="76" s="1"/>
  <c r="K13" i="76" s="1"/>
  <c r="F44" i="43"/>
  <c r="E26" i="9" s="1"/>
  <c r="Y26" i="9" s="1"/>
  <c r="AB26" i="9" s="1"/>
  <c r="F43" i="43"/>
  <c r="E25" i="9" s="1"/>
  <c r="Y25" i="9" s="1"/>
  <c r="AB25" i="9" s="1"/>
  <c r="F42" i="43"/>
  <c r="F41" i="43"/>
  <c r="E23" i="9" s="1"/>
  <c r="Y23" i="9" s="1"/>
  <c r="F40" i="43"/>
  <c r="H8" i="76" s="1"/>
  <c r="F39" i="43"/>
  <c r="F38" i="43"/>
  <c r="F37" i="43"/>
  <c r="F36" i="43"/>
  <c r="F35" i="43"/>
  <c r="F34" i="43"/>
  <c r="F33" i="43"/>
  <c r="F32" i="43"/>
  <c r="F31" i="43"/>
  <c r="F30" i="43"/>
  <c r="F29" i="43"/>
  <c r="F28" i="43"/>
  <c r="F27" i="43"/>
  <c r="F26" i="43"/>
  <c r="F25" i="43"/>
  <c r="F24" i="43"/>
  <c r="F23" i="43"/>
  <c r="F22" i="43"/>
  <c r="F21" i="43"/>
  <c r="F20" i="43"/>
  <c r="F19" i="43"/>
  <c r="F18" i="43"/>
  <c r="F17" i="43"/>
  <c r="F16" i="43"/>
  <c r="F15" i="43"/>
  <c r="F14" i="43"/>
  <c r="F13" i="43"/>
  <c r="F12" i="43"/>
  <c r="F11" i="43"/>
  <c r="F10" i="43"/>
  <c r="F9" i="43"/>
  <c r="F8" i="43"/>
  <c r="F7" i="43"/>
  <c r="F6" i="43"/>
  <c r="F5" i="43"/>
  <c r="F4" i="43"/>
  <c r="F3" i="43"/>
  <c r="E55" i="43"/>
  <c r="E54" i="43"/>
  <c r="E53" i="43"/>
  <c r="E52" i="43"/>
  <c r="E51" i="43"/>
  <c r="E50" i="43"/>
  <c r="E49" i="43"/>
  <c r="E48" i="43"/>
  <c r="E47" i="43"/>
  <c r="E46" i="43"/>
  <c r="E45" i="43"/>
  <c r="E44" i="43"/>
  <c r="E43" i="43"/>
  <c r="E42" i="43"/>
  <c r="E41" i="43"/>
  <c r="E40" i="43"/>
  <c r="E39" i="43"/>
  <c r="E38" i="43"/>
  <c r="E37" i="43"/>
  <c r="E36" i="43"/>
  <c r="E35" i="43"/>
  <c r="E34" i="43"/>
  <c r="E33" i="43"/>
  <c r="E32" i="43"/>
  <c r="E31" i="43"/>
  <c r="E30" i="43"/>
  <c r="E29" i="43"/>
  <c r="E28" i="43"/>
  <c r="E27" i="43"/>
  <c r="E26" i="43"/>
  <c r="E25" i="43"/>
  <c r="E24" i="43"/>
  <c r="Y17" i="9" s="1"/>
  <c r="E23" i="43"/>
  <c r="E13" i="9" s="1"/>
  <c r="Y13" i="9" s="1"/>
  <c r="E22" i="43"/>
  <c r="E21" i="43"/>
  <c r="E20" i="43"/>
  <c r="E19" i="43"/>
  <c r="E18" i="43"/>
  <c r="E17" i="43"/>
  <c r="E16" i="9" s="1"/>
  <c r="Y16" i="9" s="1"/>
  <c r="E16" i="43"/>
  <c r="E15" i="43"/>
  <c r="E14" i="43"/>
  <c r="E13" i="43"/>
  <c r="E12" i="43"/>
  <c r="E11" i="43"/>
  <c r="E10" i="43"/>
  <c r="E9" i="43"/>
  <c r="E8" i="43"/>
  <c r="E7" i="43"/>
  <c r="E6" i="43"/>
  <c r="E5" i="43"/>
  <c r="E4" i="43"/>
  <c r="E3" i="43"/>
  <c r="F47" i="44"/>
  <c r="F46" i="44"/>
  <c r="F45" i="44"/>
  <c r="F44" i="44"/>
  <c r="F43" i="44"/>
  <c r="F42" i="44"/>
  <c r="F41" i="44"/>
  <c r="F40" i="44"/>
  <c r="F39" i="44"/>
  <c r="F38" i="44"/>
  <c r="F37" i="44"/>
  <c r="F36" i="44"/>
  <c r="F35" i="44"/>
  <c r="F34" i="44"/>
  <c r="F33" i="44"/>
  <c r="F32" i="44"/>
  <c r="F31" i="44"/>
  <c r="F30" i="44"/>
  <c r="F29" i="44"/>
  <c r="F28" i="44"/>
  <c r="F27" i="44"/>
  <c r="F26" i="44"/>
  <c r="F25" i="44"/>
  <c r="F24" i="44"/>
  <c r="F23" i="44"/>
  <c r="F22" i="44"/>
  <c r="F21" i="44"/>
  <c r="F20" i="44"/>
  <c r="F19" i="44"/>
  <c r="F18" i="44"/>
  <c r="F17" i="44"/>
  <c r="F16" i="44"/>
  <c r="F15" i="44"/>
  <c r="F14" i="44"/>
  <c r="F13" i="44"/>
  <c r="F12" i="44"/>
  <c r="F11" i="44"/>
  <c r="F10" i="44"/>
  <c r="F9" i="44"/>
  <c r="F8" i="44"/>
  <c r="F7" i="44"/>
  <c r="F6" i="44"/>
  <c r="F5" i="44"/>
  <c r="F4" i="44"/>
  <c r="F3" i="44"/>
  <c r="E47" i="44"/>
  <c r="E46" i="44"/>
  <c r="E45" i="44"/>
  <c r="E44" i="44"/>
  <c r="E43" i="44"/>
  <c r="G15" i="9" s="1"/>
  <c r="Z15" i="9" s="1"/>
  <c r="E42"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E15" i="44"/>
  <c r="E14" i="44"/>
  <c r="E13" i="44"/>
  <c r="E12" i="44"/>
  <c r="E11" i="44"/>
  <c r="E10" i="44"/>
  <c r="E9" i="44"/>
  <c r="E8" i="44"/>
  <c r="E7" i="44"/>
  <c r="E6" i="44"/>
  <c r="E5" i="44"/>
  <c r="E4" i="44"/>
  <c r="E3" i="44"/>
  <c r="G28" i="8" s="1"/>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F6" i="45"/>
  <c r="F5" i="45"/>
  <c r="F4" i="45"/>
  <c r="F3" i="45"/>
  <c r="E45" i="45"/>
  <c r="E44" i="45"/>
  <c r="E43" i="45"/>
  <c r="E42" i="45"/>
  <c r="E41" i="45"/>
  <c r="E40" i="45"/>
  <c r="E39" i="45"/>
  <c r="E38" i="45"/>
  <c r="E37" i="45"/>
  <c r="E36" i="45"/>
  <c r="E35" i="45"/>
  <c r="E34" i="45"/>
  <c r="E33" i="45"/>
  <c r="E32" i="45"/>
  <c r="E31" i="45"/>
  <c r="E30" i="45"/>
  <c r="E29" i="45"/>
  <c r="E28" i="45"/>
  <c r="E27" i="45"/>
  <c r="E26" i="45"/>
  <c r="E25" i="45"/>
  <c r="E24" i="45"/>
  <c r="E23" i="45"/>
  <c r="AA14" i="9" s="1"/>
  <c r="E22" i="45"/>
  <c r="E21" i="45"/>
  <c r="E20" i="45"/>
  <c r="E19" i="45"/>
  <c r="E18" i="45"/>
  <c r="E17" i="45"/>
  <c r="E16" i="45"/>
  <c r="E15" i="45"/>
  <c r="E14" i="45"/>
  <c r="E13" i="45"/>
  <c r="E12" i="45"/>
  <c r="E11" i="45"/>
  <c r="E10" i="45"/>
  <c r="E9" i="45"/>
  <c r="E8" i="45"/>
  <c r="E7" i="45"/>
  <c r="E6" i="45"/>
  <c r="E5" i="45"/>
  <c r="E4" i="45"/>
  <c r="E3" i="45"/>
  <c r="AA17" i="9" l="1"/>
  <c r="Z14" i="9"/>
  <c r="AB23" i="9"/>
  <c r="G29" i="8"/>
  <c r="Z17" i="9"/>
  <c r="E14" i="9"/>
  <c r="Y14" i="9" s="1"/>
  <c r="E20" i="10"/>
  <c r="H15" i="76"/>
  <c r="E27" i="9" s="1"/>
  <c r="E12" i="9"/>
  <c r="Y12" i="9" s="1"/>
  <c r="E11" i="9"/>
  <c r="E18" i="9" s="1"/>
  <c r="E21" i="9"/>
  <c r="Y21" i="9" s="1"/>
  <c r="AB21" i="9" s="1"/>
  <c r="M89" i="75"/>
  <c r="M88" i="75"/>
  <c r="M87" i="75"/>
  <c r="H27" i="68"/>
  <c r="H18" i="68"/>
  <c r="K14" i="68"/>
  <c r="AB14" i="9" l="1"/>
  <c r="X23" i="12"/>
  <c r="Y18" i="9"/>
  <c r="N158" i="30"/>
  <c r="M158" i="30"/>
  <c r="K52" i="8" l="1"/>
  <c r="M4" i="62" l="1"/>
  <c r="J3" i="63"/>
  <c r="F74" i="76"/>
  <c r="H66" i="76"/>
  <c r="H74" i="76" s="1"/>
  <c r="Y20" i="76"/>
  <c r="X20" i="76"/>
  <c r="W20" i="76"/>
  <c r="J66" i="76" l="1"/>
  <c r="I12" i="67"/>
  <c r="M3" i="62"/>
  <c r="J2" i="63"/>
  <c r="J2" i="61"/>
  <c r="J44" i="12"/>
  <c r="H44" i="12"/>
  <c r="F44" i="12"/>
  <c r="S37" i="11"/>
  <c r="S37" i="10"/>
  <c r="J74" i="76" l="1"/>
  <c r="L66" i="76"/>
  <c r="L74" i="76" s="1"/>
  <c r="S48" i="10"/>
  <c r="K30" i="8"/>
  <c r="G13" i="9" l="1"/>
  <c r="I13" i="9"/>
  <c r="Z13" i="9" l="1"/>
  <c r="AA13" i="9"/>
  <c r="AB13" i="9" l="1"/>
  <c r="R58" i="75"/>
  <c r="F37" i="12" l="1"/>
  <c r="H37" i="12"/>
  <c r="J37" i="12"/>
  <c r="L37" i="12" l="1"/>
  <c r="K26" i="9"/>
  <c r="X27" i="76" l="1"/>
  <c r="Y21" i="76"/>
  <c r="Y28" i="76" s="1"/>
  <c r="X21" i="76"/>
  <c r="X28" i="76" s="1"/>
  <c r="W21" i="76"/>
  <c r="W28" i="76" s="1"/>
  <c r="L15" i="76"/>
  <c r="X29" i="76" l="1"/>
  <c r="AJ51" i="75" l="1"/>
  <c r="AJ43" i="75" l="1"/>
  <c r="M45" i="61"/>
  <c r="AD81" i="76" l="1"/>
  <c r="AE81" i="76"/>
  <c r="AE74" i="76"/>
  <c r="AD74" i="76"/>
  <c r="AB79" i="76"/>
  <c r="AA79" i="76"/>
  <c r="AB73" i="76"/>
  <c r="AA73" i="76"/>
  <c r="Y79" i="76"/>
  <c r="X79" i="76"/>
  <c r="Y73" i="76"/>
  <c r="X73" i="76"/>
  <c r="Y27" i="76" l="1"/>
  <c r="Y29" i="76" s="1"/>
  <c r="W27" i="76"/>
  <c r="W29" i="76" s="1"/>
  <c r="Y22" i="76"/>
  <c r="H48" i="8"/>
  <c r="J24" i="67"/>
  <c r="I22" i="67"/>
  <c r="L22" i="67" l="1"/>
  <c r="L24" i="67" s="1"/>
  <c r="K24" i="67"/>
  <c r="H47" i="8" s="1"/>
  <c r="N30" i="68"/>
  <c r="L32" i="68"/>
  <c r="K17" i="68"/>
  <c r="K16" i="68"/>
  <c r="K15" i="68"/>
  <c r="K13" i="68"/>
  <c r="K12" i="68"/>
  <c r="H12" i="68"/>
  <c r="H13" i="68"/>
  <c r="H14" i="68"/>
  <c r="H15" i="68"/>
  <c r="H16" i="68"/>
  <c r="H17" i="68"/>
  <c r="K30" i="68" l="1"/>
  <c r="L27" i="68"/>
  <c r="L30" i="68" s="1"/>
  <c r="F26" i="12" l="1"/>
  <c r="F17" i="12" l="1"/>
  <c r="F15" i="12"/>
  <c r="H17" i="12"/>
  <c r="J25" i="12"/>
  <c r="J28" i="12" l="1"/>
  <c r="X22" i="76"/>
  <c r="H36" i="12"/>
  <c r="H34" i="12"/>
  <c r="H25" i="12"/>
  <c r="H32" i="12" l="1"/>
  <c r="H28" i="12"/>
  <c r="W22" i="76"/>
  <c r="F34" i="12"/>
  <c r="F27" i="12"/>
  <c r="K17" i="9"/>
  <c r="F36" i="12" l="1"/>
  <c r="F28" i="12"/>
  <c r="F24" i="12"/>
  <c r="J3" i="61"/>
  <c r="F32" i="12" l="1"/>
  <c r="F25" i="12"/>
  <c r="A36" i="8" l="1"/>
  <c r="E9" i="63"/>
  <c r="H49" i="8"/>
  <c r="H52" i="8" s="1"/>
  <c r="C35" i="78"/>
  <c r="E9" i="62"/>
  <c r="E96" i="78"/>
  <c r="E95" i="78"/>
  <c r="E49" i="8"/>
  <c r="I12" i="9" l="1"/>
  <c r="G49" i="8"/>
  <c r="AA12" i="9" l="1"/>
  <c r="R61" i="75"/>
  <c r="E8" i="61"/>
  <c r="P137" i="30"/>
  <c r="O137" i="30"/>
  <c r="O136" i="30"/>
  <c r="O132" i="30"/>
  <c r="O131" i="30"/>
  <c r="O128" i="30"/>
  <c r="O127" i="30"/>
  <c r="O126" i="30"/>
  <c r="O125" i="30"/>
  <c r="O122" i="30"/>
  <c r="O121" i="30"/>
  <c r="O118" i="30"/>
  <c r="O117" i="30"/>
  <c r="O110" i="30"/>
  <c r="O109" i="30"/>
  <c r="O108" i="30"/>
  <c r="O107" i="30"/>
  <c r="O106" i="30"/>
  <c r="O102" i="30"/>
  <c r="O101" i="30"/>
  <c r="O100" i="30"/>
  <c r="O99" i="30"/>
  <c r="O95" i="30"/>
  <c r="O94" i="30"/>
  <c r="O93" i="30"/>
  <c r="O92" i="30"/>
  <c r="O88" i="30"/>
  <c r="O87" i="30"/>
  <c r="O86" i="30"/>
  <c r="O85" i="30"/>
  <c r="O84" i="30"/>
  <c r="O80" i="30"/>
  <c r="O79" i="30"/>
  <c r="O76" i="30"/>
  <c r="O75" i="30"/>
  <c r="O62" i="30"/>
  <c r="O61" i="30"/>
  <c r="O60" i="30"/>
  <c r="O55" i="30"/>
  <c r="O54" i="30"/>
  <c r="O51" i="30"/>
  <c r="O50" i="30"/>
  <c r="O46" i="30"/>
  <c r="O45" i="30"/>
  <c r="O44" i="30"/>
  <c r="O43" i="30"/>
  <c r="O42" i="30"/>
  <c r="O38" i="30"/>
  <c r="O37" i="30"/>
  <c r="O36" i="30"/>
  <c r="O35" i="30"/>
  <c r="O34" i="30"/>
  <c r="O33" i="30"/>
  <c r="O32" i="30"/>
  <c r="O29" i="30"/>
  <c r="O28" i="30"/>
  <c r="O25" i="30"/>
  <c r="O22" i="30"/>
  <c r="O21" i="30"/>
  <c r="O17" i="30"/>
  <c r="O14" i="30"/>
  <c r="O13" i="30"/>
  <c r="P136" i="30"/>
  <c r="P132" i="30"/>
  <c r="P131" i="30"/>
  <c r="P128" i="30"/>
  <c r="P127" i="30"/>
  <c r="P126" i="30"/>
  <c r="P125" i="30"/>
  <c r="P122" i="30"/>
  <c r="P121" i="30"/>
  <c r="P118" i="30"/>
  <c r="P117" i="30"/>
  <c r="P110" i="30"/>
  <c r="P109" i="30"/>
  <c r="P108" i="30"/>
  <c r="P107" i="30"/>
  <c r="P106" i="30"/>
  <c r="P102" i="30"/>
  <c r="P101" i="30"/>
  <c r="P100" i="30"/>
  <c r="P99" i="30"/>
  <c r="P95" i="30"/>
  <c r="P94" i="30"/>
  <c r="P93" i="30"/>
  <c r="P92" i="30"/>
  <c r="P88" i="30"/>
  <c r="P87" i="30"/>
  <c r="P86" i="30"/>
  <c r="P85" i="30"/>
  <c r="P84" i="30"/>
  <c r="P80" i="30"/>
  <c r="P79" i="30"/>
  <c r="P76" i="30"/>
  <c r="P75" i="30"/>
  <c r="P62" i="30"/>
  <c r="P61" i="30"/>
  <c r="P60" i="30"/>
  <c r="P55" i="30"/>
  <c r="P54" i="30"/>
  <c r="P51" i="30"/>
  <c r="P50" i="30"/>
  <c r="P46" i="30"/>
  <c r="P45" i="30"/>
  <c r="P44" i="30"/>
  <c r="P43" i="30"/>
  <c r="P42" i="30"/>
  <c r="P38" i="30"/>
  <c r="P37" i="30"/>
  <c r="P36" i="30"/>
  <c r="P35" i="30"/>
  <c r="P34" i="30"/>
  <c r="P33" i="30"/>
  <c r="P32" i="30"/>
  <c r="P29" i="30"/>
  <c r="P28" i="30"/>
  <c r="P25" i="30"/>
  <c r="P22" i="30"/>
  <c r="P21" i="30"/>
  <c r="P17" i="30"/>
  <c r="P14" i="30"/>
  <c r="P13" i="30"/>
  <c r="Z23" i="12" l="1"/>
  <c r="AA18" i="9"/>
  <c r="E27" i="63"/>
  <c r="E53" i="63"/>
  <c r="E14" i="63"/>
  <c r="E13" i="63"/>
  <c r="K16" i="9"/>
  <c r="E60" i="62"/>
  <c r="E29" i="62"/>
  <c r="E16" i="62"/>
  <c r="E7" i="62"/>
  <c r="E31" i="61"/>
  <c r="E6" i="61"/>
  <c r="E80" i="61"/>
  <c r="S16" i="14"/>
  <c r="S30" i="14" s="1"/>
  <c r="I46" i="8" l="1"/>
  <c r="F52" i="8"/>
  <c r="O160" i="30"/>
  <c r="K14" i="76"/>
  <c r="I50" i="8"/>
  <c r="I49" i="8"/>
  <c r="B6" i="8" l="1"/>
  <c r="J88" i="76" l="1"/>
  <c r="K87" i="76"/>
  <c r="L87" i="76"/>
  <c r="L88" i="76"/>
  <c r="J87" i="76"/>
  <c r="J89" i="76" s="1"/>
  <c r="W89" i="76" s="1"/>
  <c r="K88" i="76"/>
  <c r="E107" i="62"/>
  <c r="D101" i="78"/>
  <c r="C101" i="78"/>
  <c r="C111" i="62" s="1"/>
  <c r="E71" i="62"/>
  <c r="E69" i="78"/>
  <c r="E70" i="78"/>
  <c r="D50" i="10"/>
  <c r="D51" i="11" s="1"/>
  <c r="D46" i="10"/>
  <c r="D47" i="11" s="1"/>
  <c r="D44" i="9"/>
  <c r="D27" i="9"/>
  <c r="D12" i="9"/>
  <c r="D11" i="9"/>
  <c r="A1" i="51"/>
  <c r="A9" i="51" s="1"/>
  <c r="D90" i="79"/>
  <c r="D99" i="63" s="1"/>
  <c r="C90" i="79"/>
  <c r="C99" i="63" s="1"/>
  <c r="E55" i="63"/>
  <c r="E78" i="79"/>
  <c r="E77" i="79"/>
  <c r="E76" i="79"/>
  <c r="E75" i="79"/>
  <c r="E74" i="79"/>
  <c r="E73" i="79"/>
  <c r="E72" i="79"/>
  <c r="E71" i="79"/>
  <c r="E70" i="79"/>
  <c r="E69" i="79"/>
  <c r="E68" i="79"/>
  <c r="E67" i="79"/>
  <c r="E66" i="79"/>
  <c r="E65" i="79"/>
  <c r="E64" i="79"/>
  <c r="E63" i="79"/>
  <c r="E62" i="79"/>
  <c r="E61" i="79"/>
  <c r="E60" i="79"/>
  <c r="E59" i="79"/>
  <c r="E58" i="79"/>
  <c r="E57" i="79"/>
  <c r="E56" i="79"/>
  <c r="E55" i="79"/>
  <c r="E54" i="79"/>
  <c r="E53" i="79"/>
  <c r="E52" i="79"/>
  <c r="E51" i="79"/>
  <c r="E50" i="79"/>
  <c r="E49" i="79"/>
  <c r="E48" i="79"/>
  <c r="E47" i="79"/>
  <c r="E46" i="79"/>
  <c r="E45" i="79"/>
  <c r="E44" i="79"/>
  <c r="E43" i="79"/>
  <c r="E42" i="79"/>
  <c r="E41" i="79"/>
  <c r="E40" i="79"/>
  <c r="E39" i="79"/>
  <c r="E38" i="79"/>
  <c r="E37" i="79"/>
  <c r="E36" i="79"/>
  <c r="E35" i="79"/>
  <c r="E34" i="79"/>
  <c r="E33" i="79"/>
  <c r="E32" i="79"/>
  <c r="E31" i="79"/>
  <c r="E30" i="79"/>
  <c r="E29" i="79"/>
  <c r="E28" i="79"/>
  <c r="E27" i="79"/>
  <c r="E26" i="79"/>
  <c r="E25" i="79"/>
  <c r="E24" i="79"/>
  <c r="E23" i="79"/>
  <c r="E22" i="79"/>
  <c r="E21" i="79"/>
  <c r="E20" i="79"/>
  <c r="E19" i="79"/>
  <c r="E18" i="79"/>
  <c r="E17" i="79"/>
  <c r="E16" i="79"/>
  <c r="E15" i="79"/>
  <c r="E14" i="79"/>
  <c r="E13" i="79"/>
  <c r="E12" i="79"/>
  <c r="E11" i="79"/>
  <c r="E10" i="79"/>
  <c r="E9" i="79"/>
  <c r="E8" i="79"/>
  <c r="E7" i="79"/>
  <c r="E6" i="79"/>
  <c r="E5" i="79"/>
  <c r="E4" i="79"/>
  <c r="E3" i="79"/>
  <c r="E2" i="79"/>
  <c r="E94" i="63"/>
  <c r="E93" i="63"/>
  <c r="E92" i="63"/>
  <c r="E91" i="63"/>
  <c r="E90" i="63"/>
  <c r="E89" i="63"/>
  <c r="E88" i="63"/>
  <c r="E87" i="63"/>
  <c r="E86" i="63"/>
  <c r="E85" i="63"/>
  <c r="E84" i="63"/>
  <c r="E83" i="63"/>
  <c r="E82" i="63"/>
  <c r="E81" i="63"/>
  <c r="E80" i="63"/>
  <c r="E79" i="63"/>
  <c r="E78" i="63"/>
  <c r="E77" i="63"/>
  <c r="E76" i="63"/>
  <c r="E75" i="63"/>
  <c r="E74" i="63"/>
  <c r="E73" i="63"/>
  <c r="E72" i="63"/>
  <c r="E71" i="63"/>
  <c r="E70" i="63"/>
  <c r="E69" i="63"/>
  <c r="E68" i="63"/>
  <c r="E67" i="63"/>
  <c r="E66" i="63"/>
  <c r="E65" i="63"/>
  <c r="E64" i="63"/>
  <c r="E63" i="63"/>
  <c r="E62" i="63"/>
  <c r="E61" i="63"/>
  <c r="E60" i="63"/>
  <c r="E59" i="63"/>
  <c r="E58" i="63"/>
  <c r="E57" i="63"/>
  <c r="E56" i="63"/>
  <c r="E54" i="63"/>
  <c r="E52" i="63"/>
  <c r="E51" i="63"/>
  <c r="E50" i="63"/>
  <c r="E49" i="63"/>
  <c r="E48" i="63"/>
  <c r="E47" i="63"/>
  <c r="E46" i="63"/>
  <c r="E45" i="63"/>
  <c r="E44" i="63"/>
  <c r="E43" i="63"/>
  <c r="E42" i="63"/>
  <c r="E41" i="63"/>
  <c r="E40" i="63"/>
  <c r="E39" i="63"/>
  <c r="E38" i="63"/>
  <c r="E37" i="63"/>
  <c r="E36" i="63"/>
  <c r="E35" i="63"/>
  <c r="E34" i="63"/>
  <c r="E33" i="63"/>
  <c r="E32" i="63"/>
  <c r="E31" i="63"/>
  <c r="E30" i="63"/>
  <c r="E29" i="63"/>
  <c r="E28" i="63"/>
  <c r="E26" i="63"/>
  <c r="E25" i="63"/>
  <c r="E24" i="63"/>
  <c r="E23" i="63"/>
  <c r="E22" i="63"/>
  <c r="E21" i="63"/>
  <c r="E20" i="63"/>
  <c r="E19" i="63"/>
  <c r="E18" i="63"/>
  <c r="E17" i="63"/>
  <c r="E16" i="63"/>
  <c r="E15" i="63"/>
  <c r="E12" i="63"/>
  <c r="E11" i="63"/>
  <c r="E10" i="63"/>
  <c r="E8" i="63"/>
  <c r="E7" i="63"/>
  <c r="E6" i="63"/>
  <c r="E5" i="63"/>
  <c r="E4" i="63"/>
  <c r="E3" i="63"/>
  <c r="E95" i="63"/>
  <c r="D111" i="62"/>
  <c r="E61" i="62"/>
  <c r="E54" i="62"/>
  <c r="E37" i="62"/>
  <c r="E35" i="62"/>
  <c r="E33" i="62"/>
  <c r="E94" i="78"/>
  <c r="E93" i="78"/>
  <c r="E92" i="78"/>
  <c r="E91" i="78"/>
  <c r="E90" i="78"/>
  <c r="E89" i="78"/>
  <c r="E88" i="78"/>
  <c r="E87" i="78"/>
  <c r="E86" i="78"/>
  <c r="E85" i="78"/>
  <c r="E84" i="78"/>
  <c r="E83" i="78"/>
  <c r="E82" i="78"/>
  <c r="E81" i="78"/>
  <c r="E80" i="78"/>
  <c r="E79" i="78"/>
  <c r="E78" i="78"/>
  <c r="E77" i="78"/>
  <c r="E76" i="78"/>
  <c r="E75" i="78"/>
  <c r="E74" i="78"/>
  <c r="E73" i="78"/>
  <c r="E72" i="78"/>
  <c r="E71" i="78"/>
  <c r="E68" i="78"/>
  <c r="E67" i="78"/>
  <c r="E66" i="78"/>
  <c r="E65" i="78"/>
  <c r="E64" i="78"/>
  <c r="E63" i="78"/>
  <c r="E62" i="78"/>
  <c r="E61" i="78"/>
  <c r="E60" i="78"/>
  <c r="E59" i="78"/>
  <c r="E58" i="78"/>
  <c r="E57" i="78"/>
  <c r="E56" i="78"/>
  <c r="E55" i="78"/>
  <c r="E54" i="78"/>
  <c r="E53" i="78"/>
  <c r="E52" i="78"/>
  <c r="E51" i="78"/>
  <c r="E50" i="78"/>
  <c r="E49" i="78"/>
  <c r="E48" i="78"/>
  <c r="E47" i="78"/>
  <c r="E46" i="78"/>
  <c r="E45" i="78"/>
  <c r="E44" i="78"/>
  <c r="E43" i="78"/>
  <c r="E42" i="78"/>
  <c r="E41" i="78"/>
  <c r="E40" i="78"/>
  <c r="E39" i="78"/>
  <c r="E38" i="78"/>
  <c r="E37" i="78"/>
  <c r="E36" i="78"/>
  <c r="E35" i="78"/>
  <c r="E34" i="78"/>
  <c r="E33" i="78"/>
  <c r="E32" i="78"/>
  <c r="E31" i="78"/>
  <c r="E30" i="78"/>
  <c r="E29" i="78"/>
  <c r="E28" i="78"/>
  <c r="E27" i="78"/>
  <c r="E26" i="78"/>
  <c r="E25" i="78"/>
  <c r="E24" i="78"/>
  <c r="E23" i="78"/>
  <c r="E22" i="78"/>
  <c r="E21" i="78"/>
  <c r="E20" i="78"/>
  <c r="E19" i="78"/>
  <c r="E18" i="78"/>
  <c r="E17" i="78"/>
  <c r="E16" i="78"/>
  <c r="E15" i="78"/>
  <c r="E14" i="78"/>
  <c r="E13" i="78"/>
  <c r="E12" i="78"/>
  <c r="E11" i="78"/>
  <c r="E10" i="78"/>
  <c r="E9" i="78"/>
  <c r="E8" i="78"/>
  <c r="E7" i="78"/>
  <c r="E6" i="78"/>
  <c r="E5" i="78"/>
  <c r="E4" i="78"/>
  <c r="E3" i="78"/>
  <c r="E2" i="78"/>
  <c r="E106" i="62"/>
  <c r="E105" i="62"/>
  <c r="E104" i="62"/>
  <c r="E103" i="62"/>
  <c r="E102" i="62"/>
  <c r="E101" i="62"/>
  <c r="E100" i="62"/>
  <c r="E99" i="62"/>
  <c r="E98" i="62"/>
  <c r="E97" i="62"/>
  <c r="E96" i="62"/>
  <c r="E95" i="62"/>
  <c r="E94" i="62"/>
  <c r="E93" i="62"/>
  <c r="E92" i="62"/>
  <c r="E91" i="62"/>
  <c r="E90" i="62"/>
  <c r="E89" i="62"/>
  <c r="E88" i="62"/>
  <c r="E87" i="62"/>
  <c r="E86" i="62"/>
  <c r="E85" i="62"/>
  <c r="E84" i="62"/>
  <c r="E83" i="62"/>
  <c r="E82" i="62"/>
  <c r="E81" i="62"/>
  <c r="E80" i="62"/>
  <c r="E79" i="62"/>
  <c r="E78" i="62"/>
  <c r="E77" i="62"/>
  <c r="E76" i="62"/>
  <c r="E75" i="62"/>
  <c r="E74" i="62"/>
  <c r="E73" i="62"/>
  <c r="E72" i="62"/>
  <c r="E70" i="62"/>
  <c r="E69" i="62"/>
  <c r="E68" i="62"/>
  <c r="E67" i="62"/>
  <c r="E66" i="62"/>
  <c r="E65" i="62"/>
  <c r="E64" i="62"/>
  <c r="E63" i="62"/>
  <c r="E62" i="62"/>
  <c r="E59" i="62"/>
  <c r="E58" i="62"/>
  <c r="E57" i="62"/>
  <c r="E56" i="62"/>
  <c r="E55" i="62"/>
  <c r="E53" i="62"/>
  <c r="E52" i="62"/>
  <c r="E51" i="62"/>
  <c r="E50" i="62"/>
  <c r="E49" i="62"/>
  <c r="E48" i="62"/>
  <c r="E47" i="62"/>
  <c r="E46" i="62"/>
  <c r="E45" i="62"/>
  <c r="E44" i="62"/>
  <c r="E43" i="62"/>
  <c r="E42" i="62"/>
  <c r="E41" i="62"/>
  <c r="E40" i="62"/>
  <c r="E39" i="62"/>
  <c r="E38" i="62"/>
  <c r="E36" i="62"/>
  <c r="E34" i="62"/>
  <c r="E32" i="62"/>
  <c r="E31" i="62"/>
  <c r="E30" i="62"/>
  <c r="E28" i="62"/>
  <c r="E27" i="62"/>
  <c r="E26" i="62"/>
  <c r="E25" i="62"/>
  <c r="E24" i="62"/>
  <c r="E23" i="62"/>
  <c r="E22" i="62"/>
  <c r="E21" i="62"/>
  <c r="E20" i="62"/>
  <c r="E19" i="62"/>
  <c r="E18" i="62"/>
  <c r="E17" i="62"/>
  <c r="E15" i="62"/>
  <c r="E14" i="62"/>
  <c r="I14" i="62"/>
  <c r="E13" i="62"/>
  <c r="E12" i="62"/>
  <c r="E11" i="62"/>
  <c r="E10" i="62"/>
  <c r="E8" i="62"/>
  <c r="E6" i="62"/>
  <c r="E5" i="62"/>
  <c r="E4" i="62"/>
  <c r="E3" i="62"/>
  <c r="B3" i="51" l="1"/>
  <c r="B5" i="51" s="1"/>
  <c r="A30" i="51"/>
  <c r="H26" i="12"/>
  <c r="K15" i="9"/>
  <c r="C100" i="63"/>
  <c r="J45" i="12"/>
  <c r="D100" i="63"/>
  <c r="D113" i="62"/>
  <c r="C113" i="62"/>
  <c r="D92" i="61"/>
  <c r="C92" i="61"/>
  <c r="D88" i="61"/>
  <c r="D87" i="61"/>
  <c r="D86" i="61"/>
  <c r="D85" i="61"/>
  <c r="E87" i="61"/>
  <c r="E86" i="61"/>
  <c r="E85" i="61"/>
  <c r="E84" i="61"/>
  <c r="E83" i="61"/>
  <c r="E82" i="61"/>
  <c r="E81" i="61"/>
  <c r="E79" i="61"/>
  <c r="E78" i="61"/>
  <c r="E77" i="61"/>
  <c r="E76" i="61"/>
  <c r="E75" i="61"/>
  <c r="E74" i="61"/>
  <c r="E73" i="61"/>
  <c r="E72" i="61"/>
  <c r="E71" i="61"/>
  <c r="E70" i="61"/>
  <c r="E69" i="61"/>
  <c r="E68" i="61"/>
  <c r="E67" i="61"/>
  <c r="E66" i="61"/>
  <c r="E65" i="61"/>
  <c r="E64" i="61"/>
  <c r="E63" i="61"/>
  <c r="E62" i="61"/>
  <c r="E61" i="61"/>
  <c r="E60" i="61"/>
  <c r="E59" i="61"/>
  <c r="E58" i="61"/>
  <c r="E57" i="61"/>
  <c r="E56" i="61"/>
  <c r="E55" i="61"/>
  <c r="E54" i="61"/>
  <c r="E53" i="61"/>
  <c r="E52" i="61"/>
  <c r="E51" i="61"/>
  <c r="E50" i="61"/>
  <c r="E49" i="61"/>
  <c r="E48" i="61"/>
  <c r="E47" i="61"/>
  <c r="E46" i="61"/>
  <c r="E45" i="61"/>
  <c r="E44" i="61"/>
  <c r="E43" i="61"/>
  <c r="E42" i="61"/>
  <c r="E41" i="61"/>
  <c r="E40" i="61"/>
  <c r="E39" i="61"/>
  <c r="E38" i="61"/>
  <c r="E37" i="61"/>
  <c r="E36" i="61"/>
  <c r="E35" i="61"/>
  <c r="E34" i="61"/>
  <c r="E33" i="61"/>
  <c r="E32" i="61"/>
  <c r="E30" i="61"/>
  <c r="E29" i="61"/>
  <c r="E28" i="61"/>
  <c r="E27" i="61"/>
  <c r="E26" i="61"/>
  <c r="E25" i="61"/>
  <c r="E24" i="61"/>
  <c r="E23" i="61"/>
  <c r="E22" i="61"/>
  <c r="E21" i="61"/>
  <c r="E20" i="61"/>
  <c r="E19" i="61"/>
  <c r="E18" i="61"/>
  <c r="E17" i="61"/>
  <c r="E16" i="61"/>
  <c r="E15" i="61"/>
  <c r="E14" i="61"/>
  <c r="E13" i="61"/>
  <c r="E12" i="61"/>
  <c r="E11" i="61"/>
  <c r="E10" i="61"/>
  <c r="E9" i="61"/>
  <c r="E7" i="61"/>
  <c r="E5" i="61"/>
  <c r="E4" i="61"/>
  <c r="E3" i="61"/>
  <c r="E88" i="61"/>
  <c r="G14" i="61" l="1"/>
  <c r="L26" i="12"/>
  <c r="C90" i="61"/>
  <c r="C94" i="61" s="1"/>
  <c r="D90" i="61"/>
  <c r="D94" i="61" s="1"/>
  <c r="R26" i="75"/>
  <c r="P154" i="30"/>
  <c r="J30" i="14"/>
  <c r="P155" i="30" l="1"/>
  <c r="L157" i="30" l="1"/>
  <c r="K69" i="76" l="1"/>
  <c r="L69" i="76" l="1"/>
  <c r="L47" i="74" l="1"/>
  <c r="R55" i="75" l="1"/>
  <c r="J9" i="76" l="1"/>
  <c r="J15" i="76" s="1"/>
  <c r="I27" i="9" s="1"/>
  <c r="I15" i="76"/>
  <c r="G27" i="9" s="1"/>
  <c r="N29" i="8"/>
  <c r="L29" i="8"/>
  <c r="K11" i="76" l="1"/>
  <c r="K10" i="76"/>
  <c r="K9" i="76"/>
  <c r="K8" i="76"/>
  <c r="Y27" i="9" l="1"/>
  <c r="AA27" i="9"/>
  <c r="J38" i="12" s="1"/>
  <c r="Z27" i="9"/>
  <c r="I28" i="9"/>
  <c r="U42" i="75"/>
  <c r="K15" i="76"/>
  <c r="E28" i="9"/>
  <c r="H38" i="12" l="1"/>
  <c r="Z28" i="9"/>
  <c r="F38" i="12"/>
  <c r="Y28" i="9"/>
  <c r="AB27" i="9"/>
  <c r="AB28" i="9" s="1"/>
  <c r="S24" i="14"/>
  <c r="L97" i="76"/>
  <c r="K97" i="76"/>
  <c r="J97" i="76"/>
  <c r="K68" i="76"/>
  <c r="L89" i="76" l="1"/>
  <c r="Y89" i="76" s="1"/>
  <c r="K89" i="76"/>
  <c r="X89" i="76" s="1"/>
  <c r="M89" i="76" l="1"/>
  <c r="M99" i="76" s="1"/>
  <c r="M28" i="76"/>
  <c r="M20" i="76"/>
  <c r="L105" i="76"/>
  <c r="L30" i="14"/>
  <c r="I20" i="14"/>
  <c r="I24" i="14" s="1"/>
  <c r="H15" i="20"/>
  <c r="D15" i="20"/>
  <c r="O89" i="76" l="1"/>
  <c r="O99" i="76" s="1"/>
  <c r="O28" i="76"/>
  <c r="O20" i="76"/>
  <c r="N89" i="76"/>
  <c r="N99" i="76" s="1"/>
  <c r="N28" i="76"/>
  <c r="N20" i="76"/>
  <c r="F15" i="20"/>
  <c r="K22" i="46"/>
  <c r="I22" i="46"/>
  <c r="G22" i="46"/>
  <c r="L39" i="10"/>
  <c r="J39" i="10"/>
  <c r="H39" i="10"/>
  <c r="M77" i="75" l="1"/>
  <c r="M76" i="75"/>
  <c r="M75" i="75"/>
  <c r="R52" i="75"/>
  <c r="R51" i="75"/>
  <c r="R50" i="75"/>
  <c r="R43" i="75"/>
  <c r="R42" i="75"/>
  <c r="U43" i="75" s="1"/>
  <c r="R29" i="75"/>
  <c r="B13" i="75"/>
  <c r="B35" i="75" s="1"/>
  <c r="U44" i="75" l="1"/>
  <c r="L50" i="74"/>
  <c r="L46" i="74"/>
  <c r="L43" i="74"/>
  <c r="K52" i="74"/>
  <c r="J52" i="74"/>
  <c r="I52" i="74"/>
  <c r="H52" i="74"/>
  <c r="F52" i="74"/>
  <c r="F107" i="73"/>
  <c r="J38" i="74"/>
  <c r="L52" i="74" l="1"/>
  <c r="O160" i="73" l="1"/>
  <c r="K160" i="73"/>
  <c r="I160" i="73"/>
  <c r="G160" i="73"/>
  <c r="Q159" i="73"/>
  <c r="Q158" i="73"/>
  <c r="Q157" i="73"/>
  <c r="Q156" i="73"/>
  <c r="Q153" i="73"/>
  <c r="Q152" i="73"/>
  <c r="Q151" i="73"/>
  <c r="Q150" i="73"/>
  <c r="Q147" i="73"/>
  <c r="Q146" i="73"/>
  <c r="Q145" i="73"/>
  <c r="Q144" i="73"/>
  <c r="Q160" i="73" s="1"/>
  <c r="O132" i="73"/>
  <c r="K132" i="73"/>
  <c r="I132" i="73"/>
  <c r="G132" i="73"/>
  <c r="Q131" i="73"/>
  <c r="Q130" i="73"/>
  <c r="Q129" i="73"/>
  <c r="Q128" i="73"/>
  <c r="Q125" i="73"/>
  <c r="Q124" i="73"/>
  <c r="Q123" i="73"/>
  <c r="Q122" i="73"/>
  <c r="Q119" i="73"/>
  <c r="Q118" i="73"/>
  <c r="Q117" i="73"/>
  <c r="Q116" i="73"/>
  <c r="Q132" i="73" s="1"/>
  <c r="W112" i="73"/>
  <c r="O112" i="73"/>
  <c r="I112" i="73"/>
  <c r="G112" i="73"/>
  <c r="U111" i="73"/>
  <c r="Y111" i="73" s="1"/>
  <c r="Q111" i="73"/>
  <c r="U108" i="73"/>
  <c r="Y108" i="73" s="1"/>
  <c r="Q108" i="73"/>
  <c r="U107" i="73"/>
  <c r="Y107" i="73" s="1"/>
  <c r="Q107" i="73"/>
  <c r="S104" i="73"/>
  <c r="S112" i="73" s="1"/>
  <c r="Q104" i="73"/>
  <c r="Q112" i="73" s="1"/>
  <c r="H104" i="73"/>
  <c r="K91" i="73"/>
  <c r="I91" i="73"/>
  <c r="G91" i="73"/>
  <c r="F72" i="73"/>
  <c r="K61" i="73"/>
  <c r="I61" i="73"/>
  <c r="G61" i="73"/>
  <c r="O49" i="73"/>
  <c r="B46" i="73"/>
  <c r="B45" i="73"/>
  <c r="B44" i="73"/>
  <c r="F40" i="73"/>
  <c r="W38" i="73"/>
  <c r="O38" i="73"/>
  <c r="I38" i="73"/>
  <c r="K156" i="8"/>
  <c r="Y104" i="73" l="1"/>
  <c r="Y112" i="73"/>
  <c r="U112" i="73"/>
  <c r="U38" i="73"/>
  <c r="Y30" i="73"/>
  <c r="Y33" i="73"/>
  <c r="U81" i="8" l="1"/>
  <c r="W81" i="8"/>
  <c r="Y81" i="8"/>
  <c r="AC82" i="8"/>
  <c r="AA81" i="8" l="1"/>
  <c r="B73" i="8"/>
  <c r="B81" i="8" s="1"/>
  <c r="A89" i="8" l="1"/>
  <c r="A94" i="8" s="1"/>
  <c r="A79" i="76" s="1"/>
  <c r="A152" i="8" l="1"/>
  <c r="B227" i="8" s="1"/>
  <c r="B243" i="8" s="1"/>
  <c r="Q157" i="71"/>
  <c r="G158" i="71"/>
  <c r="Q151" i="71"/>
  <c r="Q144" i="71"/>
  <c r="Q122" i="71"/>
  <c r="Q116" i="71"/>
  <c r="Q117" i="71"/>
  <c r="Q129" i="71"/>
  <c r="I130" i="71"/>
  <c r="G130" i="71"/>
  <c r="G110" i="71"/>
  <c r="H102" i="71"/>
  <c r="O47" i="71" l="1"/>
  <c r="B43" i="71"/>
  <c r="B44" i="71"/>
  <c r="B42" i="71"/>
  <c r="K158" i="71"/>
  <c r="I158" i="71"/>
  <c r="Q156" i="71"/>
  <c r="Q155" i="71"/>
  <c r="Q154" i="71"/>
  <c r="Q150" i="71"/>
  <c r="Q149" i="71"/>
  <c r="Q148" i="71"/>
  <c r="Q145" i="71"/>
  <c r="Q143" i="71"/>
  <c r="O158" i="71"/>
  <c r="K130" i="71"/>
  <c r="Q128" i="71"/>
  <c r="Q127" i="71"/>
  <c r="Q126" i="71"/>
  <c r="Q123" i="71"/>
  <c r="Q121" i="71"/>
  <c r="Q120" i="71"/>
  <c r="Q115" i="71"/>
  <c r="Q114" i="71"/>
  <c r="W110" i="71"/>
  <c r="O110" i="71"/>
  <c r="U109" i="71"/>
  <c r="Y109" i="71" s="1"/>
  <c r="Q109" i="71"/>
  <c r="U106" i="71"/>
  <c r="Y106" i="71" s="1"/>
  <c r="Q106" i="71"/>
  <c r="Q105" i="71"/>
  <c r="I110" i="71"/>
  <c r="Q102" i="71"/>
  <c r="S102" i="71"/>
  <c r="Y102" i="71" s="1"/>
  <c r="K89" i="71"/>
  <c r="I89" i="71"/>
  <c r="G89" i="71"/>
  <c r="F70" i="71"/>
  <c r="K59" i="71"/>
  <c r="I59" i="71"/>
  <c r="G59" i="71"/>
  <c r="F38" i="71"/>
  <c r="W36" i="71"/>
  <c r="O36" i="71"/>
  <c r="Q130" i="71" l="1"/>
  <c r="I36" i="71"/>
  <c r="U105" i="71"/>
  <c r="Y105" i="71" s="1"/>
  <c r="Y110" i="71" s="1"/>
  <c r="O130" i="71"/>
  <c r="Q110" i="71"/>
  <c r="Q142" i="71"/>
  <c r="Q158" i="71" s="1"/>
  <c r="S110" i="71"/>
  <c r="U110" i="71" l="1"/>
  <c r="J63" i="70" l="1"/>
  <c r="P63" i="70" s="1"/>
  <c r="H57" i="70"/>
  <c r="H60" i="70" s="1"/>
  <c r="F58" i="70"/>
  <c r="F59" i="70"/>
  <c r="F57" i="70"/>
  <c r="F60" i="70" l="1"/>
  <c r="P60" i="70" s="1"/>
  <c r="N73" i="70"/>
  <c r="P73" i="70" s="1"/>
  <c r="N72" i="70"/>
  <c r="P72" i="70" s="1"/>
  <c r="N71" i="70"/>
  <c r="N70" i="70"/>
  <c r="P70" i="70" s="1"/>
  <c r="J65" i="70"/>
  <c r="P65" i="70" s="1"/>
  <c r="J66" i="70"/>
  <c r="P66" i="70" s="1"/>
  <c r="L64" i="70"/>
  <c r="L67" i="70" s="1"/>
  <c r="G42" i="70"/>
  <c r="H42" i="70"/>
  <c r="I42" i="70"/>
  <c r="J42" i="70"/>
  <c r="K42" i="70"/>
  <c r="L42" i="70"/>
  <c r="M42" i="70"/>
  <c r="G43" i="70"/>
  <c r="H43" i="70"/>
  <c r="I43" i="70"/>
  <c r="J43" i="70"/>
  <c r="K43" i="70"/>
  <c r="L43" i="70"/>
  <c r="M43" i="70"/>
  <c r="G44" i="70"/>
  <c r="H44" i="70"/>
  <c r="I44" i="70"/>
  <c r="J44" i="70"/>
  <c r="K44" i="70"/>
  <c r="L44" i="70"/>
  <c r="M44" i="70"/>
  <c r="G45" i="70"/>
  <c r="H45" i="70"/>
  <c r="I45" i="70"/>
  <c r="J45" i="70"/>
  <c r="K45" i="70"/>
  <c r="L45" i="70"/>
  <c r="M45" i="70"/>
  <c r="F43" i="70"/>
  <c r="F44" i="70"/>
  <c r="F45" i="70"/>
  <c r="F42" i="70"/>
  <c r="G35" i="70"/>
  <c r="H35" i="70"/>
  <c r="I35" i="70"/>
  <c r="J35" i="70"/>
  <c r="K35" i="70"/>
  <c r="M35" i="70"/>
  <c r="N35" i="70"/>
  <c r="G36" i="70"/>
  <c r="H36" i="70"/>
  <c r="I36" i="70"/>
  <c r="K36" i="70"/>
  <c r="L36" i="70"/>
  <c r="M36" i="70"/>
  <c r="N36" i="70"/>
  <c r="G37" i="70"/>
  <c r="H37" i="70"/>
  <c r="I37" i="70"/>
  <c r="K37" i="70"/>
  <c r="L37" i="70"/>
  <c r="M37" i="70"/>
  <c r="N37" i="70"/>
  <c r="F36" i="70"/>
  <c r="F37" i="70"/>
  <c r="F35" i="70"/>
  <c r="G28" i="70"/>
  <c r="I28" i="70"/>
  <c r="K28" i="70"/>
  <c r="L28" i="70"/>
  <c r="M28" i="70"/>
  <c r="N28" i="70"/>
  <c r="O28" i="70"/>
  <c r="L74" i="70"/>
  <c r="J74" i="70"/>
  <c r="H74" i="70"/>
  <c r="F74" i="70"/>
  <c r="N67" i="70"/>
  <c r="H67" i="70"/>
  <c r="F67" i="70"/>
  <c r="B45" i="70"/>
  <c r="O38" i="70"/>
  <c r="B37" i="70"/>
  <c r="B36" i="70"/>
  <c r="P64" i="70" l="1"/>
  <c r="P67" i="70" s="1"/>
  <c r="M38" i="70"/>
  <c r="H38" i="70"/>
  <c r="F46" i="70"/>
  <c r="N74" i="70"/>
  <c r="K38" i="70"/>
  <c r="N38" i="70"/>
  <c r="L46" i="70"/>
  <c r="H46" i="70"/>
  <c r="J46" i="70"/>
  <c r="P71" i="70"/>
  <c r="P74" i="70" s="1"/>
  <c r="J67" i="70"/>
  <c r="T60" i="70"/>
  <c r="X60" i="70" s="1"/>
  <c r="F38" i="70"/>
  <c r="I28" i="8" l="1"/>
  <c r="I43" i="11"/>
  <c r="I15" i="11"/>
  <c r="E15" i="11"/>
  <c r="I12" i="11"/>
  <c r="G12" i="11"/>
  <c r="U11" i="11"/>
  <c r="X11" i="11" s="1"/>
  <c r="J19" i="12" l="1"/>
  <c r="H9" i="69" l="1"/>
  <c r="J9" i="69" s="1"/>
  <c r="J20" i="69" s="1"/>
  <c r="K9" i="69"/>
  <c r="H10" i="69"/>
  <c r="K10" i="69"/>
  <c r="F12" i="69"/>
  <c r="H16" i="69"/>
  <c r="K16" i="69"/>
  <c r="F17" i="69"/>
  <c r="F20" i="69" s="1"/>
  <c r="G20" i="69"/>
  <c r="I22" i="68"/>
  <c r="D46" i="68"/>
  <c r="F46" i="68" s="1"/>
  <c r="D43" i="68"/>
  <c r="F43" i="68" s="1"/>
  <c r="D42" i="68"/>
  <c r="F42" i="68" s="1"/>
  <c r="D41" i="68"/>
  <c r="F41" i="68" s="1"/>
  <c r="K11" i="68"/>
  <c r="H11" i="68"/>
  <c r="D40" i="68" s="1"/>
  <c r="F40" i="68" s="1"/>
  <c r="O32" i="68" l="1"/>
  <c r="K22" i="68"/>
  <c r="M47" i="71"/>
  <c r="Q47" i="71" s="1"/>
  <c r="M49" i="73"/>
  <c r="K14" i="67"/>
  <c r="J14" i="67"/>
  <c r="L12" i="67"/>
  <c r="G47" i="8" l="1"/>
  <c r="H33" i="74" s="1"/>
  <c r="G32" i="71"/>
  <c r="Q32" i="71" s="1"/>
  <c r="G52" i="8"/>
  <c r="L14" i="67"/>
  <c r="G34" i="73"/>
  <c r="Q34" i="73" s="1"/>
  <c r="H34" i="74"/>
  <c r="L34" i="74" s="1"/>
  <c r="G31" i="71"/>
  <c r="U31" i="71" s="1"/>
  <c r="Y34" i="73"/>
  <c r="M54" i="71"/>
  <c r="Q54" i="71" s="1"/>
  <c r="M56" i="73"/>
  <c r="Q56" i="73" s="1"/>
  <c r="Q49" i="73"/>
  <c r="G35" i="71"/>
  <c r="U35" i="71" s="1"/>
  <c r="Y35" i="71" s="1"/>
  <c r="H37" i="74"/>
  <c r="L37" i="74" s="1"/>
  <c r="G37" i="73"/>
  <c r="I17" i="11"/>
  <c r="G33" i="73" l="1"/>
  <c r="U32" i="71"/>
  <c r="Y32" i="71" s="1"/>
  <c r="G12" i="9"/>
  <c r="Q31" i="71"/>
  <c r="M59" i="71"/>
  <c r="Y37" i="73"/>
  <c r="Y38" i="73" s="1"/>
  <c r="Q37" i="73"/>
  <c r="G38" i="73"/>
  <c r="Q38" i="73" s="1"/>
  <c r="Q33" i="73"/>
  <c r="L33" i="74"/>
  <c r="H38" i="74"/>
  <c r="Q35" i="71"/>
  <c r="M61" i="73"/>
  <c r="Y31" i="71"/>
  <c r="X9" i="66"/>
  <c r="K17" i="66"/>
  <c r="M17" i="66"/>
  <c r="N17" i="66"/>
  <c r="O17" i="66"/>
  <c r="B10" i="66"/>
  <c r="K17" i="65"/>
  <c r="M17" i="65"/>
  <c r="N17" i="65"/>
  <c r="O17" i="65"/>
  <c r="B9" i="65"/>
  <c r="B9" i="66" s="1"/>
  <c r="B26" i="64"/>
  <c r="Z12" i="9" l="1"/>
  <c r="U36" i="71"/>
  <c r="N50" i="66"/>
  <c r="L50" i="66"/>
  <c r="J50" i="66"/>
  <c r="H50" i="66"/>
  <c r="F50" i="66"/>
  <c r="P49" i="66"/>
  <c r="P48" i="66"/>
  <c r="P47" i="66"/>
  <c r="P46" i="66"/>
  <c r="N43" i="66"/>
  <c r="L43" i="66"/>
  <c r="J43" i="66"/>
  <c r="H43" i="66"/>
  <c r="F43" i="66"/>
  <c r="P42" i="66"/>
  <c r="P41" i="66"/>
  <c r="P40" i="66"/>
  <c r="T37" i="66"/>
  <c r="P37" i="66"/>
  <c r="L25" i="66"/>
  <c r="J25" i="66"/>
  <c r="H25" i="66"/>
  <c r="F25" i="66"/>
  <c r="B24" i="66"/>
  <c r="H17" i="66"/>
  <c r="F17" i="66"/>
  <c r="B16" i="66"/>
  <c r="B15" i="66"/>
  <c r="N50" i="65"/>
  <c r="L50" i="65"/>
  <c r="J50" i="65"/>
  <c r="H50" i="65"/>
  <c r="F50" i="65"/>
  <c r="P49" i="65"/>
  <c r="P48" i="65"/>
  <c r="P47" i="65"/>
  <c r="P46" i="65"/>
  <c r="N43" i="65"/>
  <c r="L43" i="65"/>
  <c r="J43" i="65"/>
  <c r="H43" i="65"/>
  <c r="F43" i="65"/>
  <c r="P42" i="65"/>
  <c r="P41" i="65"/>
  <c r="P40" i="65"/>
  <c r="T37" i="65"/>
  <c r="X37" i="65" s="1"/>
  <c r="P37" i="65"/>
  <c r="L25" i="65"/>
  <c r="J25" i="65"/>
  <c r="H25" i="65"/>
  <c r="F25" i="65"/>
  <c r="B24" i="65"/>
  <c r="H17" i="65"/>
  <c r="F17" i="65"/>
  <c r="P9" i="65"/>
  <c r="B16" i="65"/>
  <c r="B15" i="65"/>
  <c r="N69" i="64"/>
  <c r="L69" i="64"/>
  <c r="J69" i="64"/>
  <c r="H69" i="64"/>
  <c r="F69" i="64"/>
  <c r="P68" i="64"/>
  <c r="P67" i="64"/>
  <c r="P66" i="64"/>
  <c r="P65" i="64"/>
  <c r="N62" i="64"/>
  <c r="L62" i="64"/>
  <c r="J62" i="64"/>
  <c r="H62" i="64"/>
  <c r="F62" i="64"/>
  <c r="P61" i="64"/>
  <c r="P60" i="64"/>
  <c r="P59" i="64"/>
  <c r="P58" i="64"/>
  <c r="P55" i="64"/>
  <c r="R55" i="64" s="1"/>
  <c r="X55" i="64" s="1"/>
  <c r="L43" i="64"/>
  <c r="J43" i="64"/>
  <c r="H43" i="64"/>
  <c r="F43" i="64"/>
  <c r="B42" i="64"/>
  <c r="N35" i="64"/>
  <c r="H35" i="64"/>
  <c r="F35" i="64"/>
  <c r="X26" i="64"/>
  <c r="P26" i="64"/>
  <c r="AB12" i="9" l="1"/>
  <c r="AB18" i="9" s="1"/>
  <c r="Z18" i="9"/>
  <c r="Y23" i="12"/>
  <c r="P50" i="66"/>
  <c r="P43" i="66"/>
  <c r="X37" i="66"/>
  <c r="P43" i="65"/>
  <c r="P50" i="65"/>
  <c r="P69" i="64"/>
  <c r="P62" i="64"/>
  <c r="G20" i="14"/>
  <c r="G24" i="14" s="1"/>
  <c r="N23" i="65" l="1"/>
  <c r="P23" i="65" s="1"/>
  <c r="O83" i="73"/>
  <c r="Q83" i="73" s="1"/>
  <c r="O81" i="71"/>
  <c r="Q81" i="71" s="1"/>
  <c r="G43" i="11"/>
  <c r="H19" i="12"/>
  <c r="L285" i="8"/>
  <c r="L284" i="8"/>
  <c r="L292" i="8"/>
  <c r="L360" i="8"/>
  <c r="L361" i="8"/>
  <c r="L359" i="8"/>
  <c r="L267" i="8"/>
  <c r="L264" i="8"/>
  <c r="L260" i="8"/>
  <c r="L259" i="8"/>
  <c r="L255" i="8"/>
  <c r="K2" i="63" l="1"/>
  <c r="H154" i="8" s="1"/>
  <c r="O82" i="73" l="1"/>
  <c r="Q82" i="73" s="1"/>
  <c r="O88" i="73"/>
  <c r="Q88" i="73" s="1"/>
  <c r="O86" i="71"/>
  <c r="Q86" i="71" s="1"/>
  <c r="O80" i="71"/>
  <c r="Q80" i="71" s="1"/>
  <c r="N22" i="66"/>
  <c r="A1" i="52"/>
  <c r="R118" i="30" l="1"/>
  <c r="Q140" i="30" l="1"/>
  <c r="N5" i="62" l="1"/>
  <c r="G17" i="11"/>
  <c r="N3" i="62"/>
  <c r="G154" i="8" s="1"/>
  <c r="K3" i="61"/>
  <c r="E30" i="9" s="1"/>
  <c r="E45" i="14" s="1"/>
  <c r="K4" i="61"/>
  <c r="K2" i="61"/>
  <c r="F154" i="8" s="1"/>
  <c r="I154" i="8" l="1"/>
  <c r="F155" i="8"/>
  <c r="V51" i="12"/>
  <c r="G14" i="11"/>
  <c r="J18" i="22"/>
  <c r="J16" i="22"/>
  <c r="J14" i="22"/>
  <c r="H14" i="22"/>
  <c r="F14" i="22"/>
  <c r="F67" i="12" l="1"/>
  <c r="O41" i="71"/>
  <c r="Q41" i="71" s="1"/>
  <c r="O43" i="73"/>
  <c r="Q43" i="73" s="1"/>
  <c r="H16" i="22"/>
  <c r="F18" i="22"/>
  <c r="H18" i="22"/>
  <c r="F16" i="22" l="1"/>
  <c r="AR44" i="10" l="1"/>
  <c r="I36" i="11"/>
  <c r="G36" i="10"/>
  <c r="E34" i="11"/>
  <c r="E13" i="11"/>
  <c r="I28" i="11"/>
  <c r="G25" i="11"/>
  <c r="E31" i="11"/>
  <c r="E32" i="11"/>
  <c r="E33" i="11"/>
  <c r="E30" i="11"/>
  <c r="E28" i="11"/>
  <c r="E25" i="11"/>
  <c r="Y79" i="8"/>
  <c r="Y82" i="8" s="1"/>
  <c r="Y71" i="8"/>
  <c r="Y73" i="8"/>
  <c r="U153" i="8"/>
  <c r="I25" i="11"/>
  <c r="I30" i="11"/>
  <c r="I33" i="11"/>
  <c r="I32" i="11"/>
  <c r="I34" i="11"/>
  <c r="I31" i="11"/>
  <c r="G33" i="11"/>
  <c r="G32" i="11"/>
  <c r="G34" i="11"/>
  <c r="G31" i="11"/>
  <c r="I35" i="11"/>
  <c r="M42" i="63"/>
  <c r="I18" i="11" s="1"/>
  <c r="Y72" i="8"/>
  <c r="O58" i="73"/>
  <c r="Q58" i="73" s="1"/>
  <c r="G36" i="11" l="1"/>
  <c r="G37" i="10"/>
  <c r="G39" i="10" s="1"/>
  <c r="G44" i="10" s="1"/>
  <c r="O52" i="73"/>
  <c r="Q52" i="73" s="1"/>
  <c r="O59" i="73"/>
  <c r="Q59" i="73" s="1"/>
  <c r="K3" i="63"/>
  <c r="H30" i="8"/>
  <c r="I11" i="9" s="1"/>
  <c r="I27" i="11"/>
  <c r="Q25" i="75"/>
  <c r="E23" i="11"/>
  <c r="I23" i="11"/>
  <c r="Q22" i="75"/>
  <c r="E27" i="11"/>
  <c r="M25" i="75"/>
  <c r="N23" i="66"/>
  <c r="P23" i="66" s="1"/>
  <c r="O89" i="73"/>
  <c r="Q89" i="73" s="1"/>
  <c r="O87" i="71"/>
  <c r="Q87" i="71" s="1"/>
  <c r="S153" i="8"/>
  <c r="O56" i="71"/>
  <c r="Q56" i="71" s="1"/>
  <c r="O50" i="71"/>
  <c r="Q50" i="71" s="1"/>
  <c r="O57" i="71"/>
  <c r="Q57" i="71" s="1"/>
  <c r="J16" i="66"/>
  <c r="P16" i="66" s="1"/>
  <c r="I14" i="11"/>
  <c r="K15" i="10"/>
  <c r="G15" i="11"/>
  <c r="P22" i="66"/>
  <c r="G30" i="11"/>
  <c r="G28" i="11"/>
  <c r="G16" i="11"/>
  <c r="G18" i="11"/>
  <c r="T153" i="8"/>
  <c r="N22" i="65"/>
  <c r="W79" i="8"/>
  <c r="W82" i="8" s="1"/>
  <c r="W73" i="8"/>
  <c r="W71" i="8"/>
  <c r="W72" i="8"/>
  <c r="I37" i="11" l="1"/>
  <c r="X51" i="12"/>
  <c r="H155" i="8"/>
  <c r="H156" i="8" s="1"/>
  <c r="N4" i="62"/>
  <c r="G23" i="11"/>
  <c r="O22" i="75"/>
  <c r="R22" i="75" s="1"/>
  <c r="U22" i="75" s="1"/>
  <c r="G27" i="11"/>
  <c r="O25" i="75"/>
  <c r="R25" i="75" s="1"/>
  <c r="I16" i="11"/>
  <c r="O49" i="71"/>
  <c r="Q49" i="71" s="1"/>
  <c r="O51" i="73"/>
  <c r="Q51" i="73" s="1"/>
  <c r="P22" i="65"/>
  <c r="J16" i="65"/>
  <c r="P16" i="65" s="1"/>
  <c r="E36" i="11"/>
  <c r="E35" i="11"/>
  <c r="E18" i="11"/>
  <c r="E12" i="11"/>
  <c r="U79" i="8"/>
  <c r="U73" i="8"/>
  <c r="G37" i="11" l="1"/>
  <c r="J67" i="12"/>
  <c r="O55" i="71"/>
  <c r="Q55" i="71" s="1"/>
  <c r="O57" i="73"/>
  <c r="Q57" i="73" s="1"/>
  <c r="G155" i="8"/>
  <c r="I155" i="8" s="1"/>
  <c r="I156" i="8" s="1"/>
  <c r="G30" i="8"/>
  <c r="G11" i="9" s="1"/>
  <c r="I29" i="8"/>
  <c r="I30" i="8" s="1"/>
  <c r="K42" i="10"/>
  <c r="E17" i="11"/>
  <c r="K17" i="10"/>
  <c r="O43" i="71"/>
  <c r="Q43" i="71" s="1"/>
  <c r="O45" i="73"/>
  <c r="Q45" i="73" s="1"/>
  <c r="O77" i="73"/>
  <c r="Q77" i="73" s="1"/>
  <c r="O75" i="71"/>
  <c r="Q75" i="71" s="1"/>
  <c r="O42" i="71"/>
  <c r="Q42" i="71" s="1"/>
  <c r="O44" i="73"/>
  <c r="O76" i="73"/>
  <c r="Q76" i="73" s="1"/>
  <c r="O74" i="71"/>
  <c r="Q74" i="71" s="1"/>
  <c r="N40" i="64"/>
  <c r="AA79" i="8"/>
  <c r="AA82" i="8" s="1"/>
  <c r="U82" i="8"/>
  <c r="V71" i="8"/>
  <c r="U72" i="8"/>
  <c r="M5" i="61"/>
  <c r="J33" i="64"/>
  <c r="P33" i="64" s="1"/>
  <c r="J34" i="64"/>
  <c r="P34" i="64" s="1"/>
  <c r="U71" i="8"/>
  <c r="N41" i="64"/>
  <c r="P41" i="64" s="1"/>
  <c r="E43" i="11"/>
  <c r="K43" i="11" s="1"/>
  <c r="F19" i="12"/>
  <c r="K20" i="14" l="1"/>
  <c r="K24" i="14" s="1"/>
  <c r="E24" i="14"/>
  <c r="Q44" i="73"/>
  <c r="U74" i="8"/>
  <c r="O46" i="73" s="1"/>
  <c r="Q46" i="73" s="1"/>
  <c r="L19" i="12"/>
  <c r="P40" i="64"/>
  <c r="O50" i="73" l="1"/>
  <c r="Q50" i="73" s="1"/>
  <c r="G18" i="9"/>
  <c r="K11" i="9"/>
  <c r="W51" i="12"/>
  <c r="H67" i="12"/>
  <c r="O48" i="71"/>
  <c r="Q48" i="71" s="1"/>
  <c r="O44" i="71"/>
  <c r="Q139" i="30"/>
  <c r="L67" i="12" l="1"/>
  <c r="L35" i="70"/>
  <c r="L38" i="70" s="1"/>
  <c r="Q44" i="71"/>
  <c r="P35" i="70" l="1"/>
  <c r="AA71" i="8"/>
  <c r="W74" i="8"/>
  <c r="Y74" i="8"/>
  <c r="A3" i="12" l="1"/>
  <c r="AH43" i="11" l="1"/>
  <c r="AB20" i="11" l="1"/>
  <c r="AQ42" i="10"/>
  <c r="AP42" i="10"/>
  <c r="AN42" i="10"/>
  <c r="AM42" i="10"/>
  <c r="AL42" i="10"/>
  <c r="AK42" i="10"/>
  <c r="AJ42" i="10"/>
  <c r="AI42" i="10"/>
  <c r="R49" i="37" l="1"/>
  <c r="J39" i="60" l="1"/>
  <c r="I39" i="60"/>
  <c r="G39" i="60"/>
  <c r="F39" i="60"/>
  <c r="E39" i="60"/>
  <c r="K37" i="60"/>
  <c r="K39" i="60" s="1"/>
  <c r="H37" i="60"/>
  <c r="H39" i="60" s="1"/>
  <c r="Q24" i="60"/>
  <c r="P24" i="60"/>
  <c r="O24" i="60"/>
  <c r="G24" i="60"/>
  <c r="G11" i="60"/>
  <c r="O9" i="60"/>
  <c r="J93" i="59"/>
  <c r="I93" i="59"/>
  <c r="G93" i="59"/>
  <c r="F93" i="59"/>
  <c r="E93" i="59"/>
  <c r="K91" i="59"/>
  <c r="K93" i="59" s="1"/>
  <c r="H91" i="59"/>
  <c r="H93" i="59" s="1"/>
  <c r="Q77" i="59"/>
  <c r="P77" i="59"/>
  <c r="O77" i="59"/>
  <c r="F77" i="59"/>
  <c r="F64" i="59"/>
  <c r="O62" i="59"/>
  <c r="J53" i="59"/>
  <c r="I51" i="59"/>
  <c r="H51" i="59"/>
  <c r="J50" i="59"/>
  <c r="G50" i="59"/>
  <c r="J49" i="59"/>
  <c r="G49" i="59"/>
  <c r="J48" i="59"/>
  <c r="G48" i="59"/>
  <c r="K36" i="59"/>
  <c r="H36" i="59"/>
  <c r="J34" i="59"/>
  <c r="I34" i="59"/>
  <c r="G34" i="59"/>
  <c r="F34" i="59"/>
  <c r="E34" i="59"/>
  <c r="K32" i="59"/>
  <c r="H32" i="59"/>
  <c r="K31" i="59"/>
  <c r="H31" i="59"/>
  <c r="K30" i="59"/>
  <c r="H30" i="59"/>
  <c r="K18" i="59"/>
  <c r="H18" i="59"/>
  <c r="J16" i="59"/>
  <c r="I16" i="59"/>
  <c r="G16" i="59"/>
  <c r="F16" i="59"/>
  <c r="E16" i="59"/>
  <c r="H14" i="59"/>
  <c r="K13" i="59"/>
  <c r="K16" i="59" s="1"/>
  <c r="H13" i="59"/>
  <c r="H16" i="59" s="1"/>
  <c r="H34" i="59" l="1"/>
  <c r="K34" i="59"/>
  <c r="J51" i="59"/>
  <c r="U29" i="12" l="1"/>
  <c r="Y13" i="14"/>
  <c r="J34" i="70"/>
  <c r="P34" i="70" s="1"/>
  <c r="O64" i="8" l="1"/>
  <c r="AC74" i="8"/>
  <c r="K70" i="8"/>
  <c r="N212" i="8"/>
  <c r="L214" i="8"/>
  <c r="L215" i="8"/>
  <c r="L216" i="8"/>
  <c r="N217" i="8"/>
  <c r="L223" i="8"/>
  <c r="E63" i="8" l="1"/>
  <c r="AA73" i="8"/>
  <c r="N225" i="8"/>
  <c r="AA72" i="8"/>
  <c r="L217" i="8"/>
  <c r="L219" i="8"/>
  <c r="AA74" i="8" l="1"/>
  <c r="F63" i="52" l="1"/>
  <c r="I70" i="8" l="1"/>
  <c r="E16" i="11" l="1"/>
  <c r="K16" i="10"/>
  <c r="E56" i="52"/>
  <c r="K16" i="11" l="1"/>
  <c r="G13" i="58" l="1"/>
  <c r="A4" i="58"/>
  <c r="J40" i="52" l="1"/>
  <c r="E40" i="52" s="1"/>
  <c r="I13" i="58"/>
  <c r="J39" i="52" l="1"/>
  <c r="M39" i="52"/>
  <c r="E39" i="52" l="1"/>
  <c r="N42" i="52" l="1"/>
  <c r="L42" i="52"/>
  <c r="K42" i="52"/>
  <c r="I42" i="52"/>
  <c r="H42" i="52"/>
  <c r="E61" i="52"/>
  <c r="N63" i="52"/>
  <c r="M63" i="52"/>
  <c r="L63" i="52"/>
  <c r="K63" i="52"/>
  <c r="J63" i="52"/>
  <c r="I63" i="52"/>
  <c r="H63" i="52"/>
  <c r="G63" i="52"/>
  <c r="E55" i="52" l="1"/>
  <c r="N69" i="56" l="1"/>
  <c r="N68" i="56"/>
  <c r="N67" i="56"/>
  <c r="N66" i="56"/>
  <c r="N65" i="56"/>
  <c r="N64" i="56"/>
  <c r="N63" i="56"/>
  <c r="N62" i="56"/>
  <c r="N61" i="56"/>
  <c r="N60" i="56"/>
  <c r="N59" i="56"/>
  <c r="N58" i="56"/>
  <c r="N57" i="56"/>
  <c r="N56" i="56"/>
  <c r="N55" i="56"/>
  <c r="N54" i="56"/>
  <c r="N53" i="56"/>
  <c r="N52" i="56"/>
  <c r="N51" i="56"/>
  <c r="N50" i="56"/>
  <c r="N49" i="56"/>
  <c r="N48" i="56"/>
  <c r="N47" i="56"/>
  <c r="N46" i="56"/>
  <c r="N45" i="56"/>
  <c r="N44" i="56"/>
  <c r="N43" i="56"/>
  <c r="N42" i="56"/>
  <c r="N41" i="56"/>
  <c r="N40" i="56"/>
  <c r="N39" i="56"/>
  <c r="N38" i="56"/>
  <c r="N37" i="56"/>
  <c r="N36" i="56"/>
  <c r="N35" i="56"/>
  <c r="N34" i="56"/>
  <c r="N33" i="56"/>
  <c r="N32" i="56"/>
  <c r="N31" i="56"/>
  <c r="N30" i="56"/>
  <c r="N29" i="56"/>
  <c r="N28" i="56"/>
  <c r="N27" i="56"/>
  <c r="N26" i="56"/>
  <c r="N25" i="56"/>
  <c r="N24" i="56"/>
  <c r="N23" i="56"/>
  <c r="N22" i="56"/>
  <c r="N21" i="56"/>
  <c r="N20" i="56"/>
  <c r="N19" i="56"/>
  <c r="N18" i="56"/>
  <c r="N17" i="56"/>
  <c r="N16" i="56"/>
  <c r="N15" i="56"/>
  <c r="N14" i="56"/>
  <c r="N13" i="56"/>
  <c r="N12" i="56"/>
  <c r="N11" i="56"/>
  <c r="N10" i="56"/>
  <c r="N9" i="56"/>
  <c r="N8" i="56"/>
  <c r="N7" i="56"/>
  <c r="N6" i="56"/>
  <c r="N5" i="56"/>
  <c r="N4" i="56"/>
  <c r="N3" i="56"/>
  <c r="D58" i="50" l="1"/>
  <c r="C58" i="50"/>
  <c r="F12" i="50"/>
  <c r="F7" i="50"/>
  <c r="D70" i="48"/>
  <c r="C70" i="48"/>
  <c r="F42" i="48"/>
  <c r="E16" i="48"/>
  <c r="E7" i="48"/>
  <c r="E54" i="52"/>
  <c r="E53" i="52"/>
  <c r="B41" i="38"/>
  <c r="B7" i="38"/>
  <c r="B17" i="38" s="1"/>
  <c r="B22" i="38" s="1"/>
  <c r="B27" i="38" s="1"/>
  <c r="B30" i="38" s="1"/>
  <c r="I200" i="36"/>
  <c r="H200" i="36"/>
  <c r="G200" i="36"/>
  <c r="L187" i="36"/>
  <c r="K187" i="36"/>
  <c r="J187" i="36"/>
  <c r="F187" i="36"/>
  <c r="L186" i="36"/>
  <c r="K186" i="36"/>
  <c r="J186" i="36"/>
  <c r="F186" i="36"/>
  <c r="L185" i="36"/>
  <c r="K185" i="36"/>
  <c r="J185" i="36"/>
  <c r="F185" i="36"/>
  <c r="L184" i="36"/>
  <c r="K184" i="36"/>
  <c r="J184" i="36"/>
  <c r="F184" i="36"/>
  <c r="L183" i="36"/>
  <c r="K183" i="36"/>
  <c r="J183" i="36"/>
  <c r="F183" i="36"/>
  <c r="L182" i="36"/>
  <c r="K182" i="36"/>
  <c r="J182" i="36"/>
  <c r="F182" i="36"/>
  <c r="L181" i="36"/>
  <c r="K181" i="36"/>
  <c r="J181" i="36"/>
  <c r="F181" i="36"/>
  <c r="L180" i="36"/>
  <c r="K180" i="36"/>
  <c r="J180" i="36"/>
  <c r="F180" i="36"/>
  <c r="L179" i="36"/>
  <c r="K179" i="36"/>
  <c r="J179" i="36"/>
  <c r="F179" i="36"/>
  <c r="L178" i="36"/>
  <c r="K178" i="36"/>
  <c r="J178" i="36"/>
  <c r="F178" i="36"/>
  <c r="L177" i="36"/>
  <c r="K177" i="36"/>
  <c r="J177" i="36"/>
  <c r="F177" i="36"/>
  <c r="L176" i="36"/>
  <c r="K176" i="36"/>
  <c r="J176" i="36"/>
  <c r="F176" i="36"/>
  <c r="L175" i="36"/>
  <c r="K175" i="36"/>
  <c r="J175" i="36"/>
  <c r="F175" i="36"/>
  <c r="L174" i="36"/>
  <c r="K174" i="36"/>
  <c r="J174" i="36"/>
  <c r="F174" i="36"/>
  <c r="L173" i="36"/>
  <c r="K173" i="36"/>
  <c r="J173" i="36"/>
  <c r="F173" i="36"/>
  <c r="L172" i="36"/>
  <c r="K172" i="36"/>
  <c r="J172" i="36"/>
  <c r="F172" i="36"/>
  <c r="L171" i="36"/>
  <c r="K171" i="36"/>
  <c r="J171" i="36"/>
  <c r="F171" i="36"/>
  <c r="L170" i="36"/>
  <c r="K170" i="36"/>
  <c r="J170" i="36"/>
  <c r="F170" i="36"/>
  <c r="L169" i="36"/>
  <c r="K169" i="36"/>
  <c r="J169" i="36"/>
  <c r="F169" i="36"/>
  <c r="L168" i="36"/>
  <c r="K168" i="36"/>
  <c r="J168" i="36"/>
  <c r="F168" i="36"/>
  <c r="L167" i="36"/>
  <c r="K167" i="36"/>
  <c r="J167" i="36"/>
  <c r="F167" i="36"/>
  <c r="L166" i="36"/>
  <c r="K166" i="36"/>
  <c r="J166" i="36"/>
  <c r="F166" i="36"/>
  <c r="L165" i="36"/>
  <c r="K165" i="36"/>
  <c r="J165" i="36"/>
  <c r="F165" i="36"/>
  <c r="L164" i="36"/>
  <c r="K164" i="36"/>
  <c r="J164" i="36"/>
  <c r="F164" i="36"/>
  <c r="L163" i="36"/>
  <c r="K163" i="36"/>
  <c r="J163" i="36"/>
  <c r="F163" i="36"/>
  <c r="L162" i="36"/>
  <c r="K162" i="36"/>
  <c r="J162" i="36"/>
  <c r="F162" i="36"/>
  <c r="L161" i="36"/>
  <c r="K161" i="36"/>
  <c r="J161" i="36"/>
  <c r="F161" i="36"/>
  <c r="L160" i="36"/>
  <c r="K160" i="36"/>
  <c r="J160" i="36"/>
  <c r="F160" i="36"/>
  <c r="L159" i="36"/>
  <c r="K159" i="36"/>
  <c r="J159" i="36"/>
  <c r="F159" i="36"/>
  <c r="L158" i="36"/>
  <c r="K158" i="36"/>
  <c r="J158" i="36"/>
  <c r="F158" i="36"/>
  <c r="L157" i="36"/>
  <c r="K157" i="36"/>
  <c r="J157" i="36"/>
  <c r="F157" i="36"/>
  <c r="L156" i="36"/>
  <c r="K156" i="36"/>
  <c r="J156" i="36"/>
  <c r="F156" i="36"/>
  <c r="L155" i="36"/>
  <c r="K155" i="36"/>
  <c r="J155" i="36"/>
  <c r="F155" i="36"/>
  <c r="L154" i="36"/>
  <c r="K154" i="36"/>
  <c r="J154" i="36"/>
  <c r="F154" i="36"/>
  <c r="L153" i="36"/>
  <c r="K153" i="36"/>
  <c r="J153" i="36"/>
  <c r="F153" i="36"/>
  <c r="L152" i="36"/>
  <c r="K152" i="36"/>
  <c r="J152" i="36"/>
  <c r="F152" i="36"/>
  <c r="L151" i="36"/>
  <c r="K151" i="36"/>
  <c r="J151" i="36"/>
  <c r="F151" i="36"/>
  <c r="L150" i="36"/>
  <c r="K150" i="36"/>
  <c r="J150" i="36"/>
  <c r="F150" i="36"/>
  <c r="L149" i="36"/>
  <c r="K149" i="36"/>
  <c r="J149" i="36"/>
  <c r="F149" i="36"/>
  <c r="L148" i="36"/>
  <c r="K148" i="36"/>
  <c r="J148" i="36"/>
  <c r="F148" i="36"/>
  <c r="L147" i="36"/>
  <c r="K147" i="36"/>
  <c r="J147" i="36"/>
  <c r="F147" i="36"/>
  <c r="L146" i="36"/>
  <c r="K146" i="36"/>
  <c r="J146" i="36"/>
  <c r="F146" i="36"/>
  <c r="L145" i="36"/>
  <c r="K145" i="36"/>
  <c r="J145" i="36"/>
  <c r="F145" i="36"/>
  <c r="L144" i="36"/>
  <c r="K144" i="36"/>
  <c r="J144" i="36"/>
  <c r="F144" i="36"/>
  <c r="L143" i="36"/>
  <c r="K143" i="36"/>
  <c r="J143" i="36"/>
  <c r="F143" i="36"/>
  <c r="L142" i="36"/>
  <c r="K142" i="36"/>
  <c r="J142" i="36"/>
  <c r="F142" i="36"/>
  <c r="L141" i="36"/>
  <c r="K141" i="36"/>
  <c r="J141" i="36"/>
  <c r="F141" i="36"/>
  <c r="L140" i="36"/>
  <c r="K140" i="36"/>
  <c r="J140" i="36"/>
  <c r="F140" i="36"/>
  <c r="L139" i="36"/>
  <c r="K139" i="36"/>
  <c r="J139" i="36"/>
  <c r="F139" i="36"/>
  <c r="L138" i="36"/>
  <c r="K138" i="36"/>
  <c r="J138" i="36"/>
  <c r="F138" i="36"/>
  <c r="L137" i="36"/>
  <c r="K137" i="36"/>
  <c r="J137" i="36"/>
  <c r="F137" i="36"/>
  <c r="L136" i="36"/>
  <c r="K136" i="36"/>
  <c r="J136" i="36"/>
  <c r="F136" i="36"/>
  <c r="L135" i="36"/>
  <c r="K135" i="36"/>
  <c r="J135" i="36"/>
  <c r="F135" i="36"/>
  <c r="L134" i="36"/>
  <c r="K134" i="36"/>
  <c r="J134" i="36"/>
  <c r="F134" i="36"/>
  <c r="L133" i="36"/>
  <c r="K133" i="36"/>
  <c r="J133" i="36"/>
  <c r="F133" i="36"/>
  <c r="L132" i="36"/>
  <c r="K132" i="36"/>
  <c r="J132" i="36"/>
  <c r="F132" i="36"/>
  <c r="L131" i="36"/>
  <c r="K131" i="36"/>
  <c r="J131" i="36"/>
  <c r="F131" i="36"/>
  <c r="L130" i="36"/>
  <c r="K130" i="36"/>
  <c r="J130" i="36"/>
  <c r="F130" i="36"/>
  <c r="L129" i="36"/>
  <c r="K129" i="36"/>
  <c r="J129" i="36"/>
  <c r="F129" i="36"/>
  <c r="L128" i="36"/>
  <c r="K128" i="36"/>
  <c r="J128" i="36"/>
  <c r="F128" i="36"/>
  <c r="L127" i="36"/>
  <c r="K127" i="36"/>
  <c r="J127" i="36"/>
  <c r="F127" i="36"/>
  <c r="L126" i="36"/>
  <c r="K126" i="36"/>
  <c r="J126" i="36"/>
  <c r="F126" i="36"/>
  <c r="L125" i="36"/>
  <c r="K125" i="36"/>
  <c r="J125" i="36"/>
  <c r="F125" i="36"/>
  <c r="L124" i="36"/>
  <c r="K124" i="36"/>
  <c r="J124" i="36"/>
  <c r="F124" i="36"/>
  <c r="L123" i="36"/>
  <c r="K123" i="36"/>
  <c r="J123" i="36"/>
  <c r="F123" i="36"/>
  <c r="L122" i="36"/>
  <c r="K122" i="36"/>
  <c r="J122" i="36"/>
  <c r="F122" i="36"/>
  <c r="L121" i="36"/>
  <c r="K121" i="36"/>
  <c r="J121" i="36"/>
  <c r="F121" i="36"/>
  <c r="L120" i="36"/>
  <c r="K120" i="36"/>
  <c r="J120" i="36"/>
  <c r="F120" i="36"/>
  <c r="L119" i="36"/>
  <c r="K119" i="36"/>
  <c r="J119" i="36"/>
  <c r="F119" i="36"/>
  <c r="L118" i="36"/>
  <c r="K118" i="36"/>
  <c r="J118" i="36"/>
  <c r="F118" i="36"/>
  <c r="L117" i="36"/>
  <c r="K117" i="36"/>
  <c r="J117" i="36"/>
  <c r="F117" i="36"/>
  <c r="L116" i="36"/>
  <c r="K116" i="36"/>
  <c r="J116" i="36"/>
  <c r="F116" i="36"/>
  <c r="L115" i="36"/>
  <c r="K115" i="36"/>
  <c r="J115" i="36"/>
  <c r="F115" i="36"/>
  <c r="L114" i="36"/>
  <c r="K114" i="36"/>
  <c r="J114" i="36"/>
  <c r="F114" i="36"/>
  <c r="L113" i="36"/>
  <c r="K113" i="36"/>
  <c r="J113" i="36"/>
  <c r="F113" i="36"/>
  <c r="L112" i="36"/>
  <c r="K112" i="36"/>
  <c r="J112" i="36"/>
  <c r="F112" i="36"/>
  <c r="L111" i="36"/>
  <c r="K111" i="36"/>
  <c r="J111" i="36"/>
  <c r="F111" i="36"/>
  <c r="L110" i="36"/>
  <c r="K110" i="36"/>
  <c r="J110" i="36"/>
  <c r="F110" i="36"/>
  <c r="L109" i="36"/>
  <c r="K109" i="36"/>
  <c r="J109" i="36"/>
  <c r="F109" i="36"/>
  <c r="L108" i="36"/>
  <c r="K108" i="36"/>
  <c r="J108" i="36"/>
  <c r="F108" i="36"/>
  <c r="L107" i="36"/>
  <c r="K107" i="36"/>
  <c r="J107" i="36"/>
  <c r="F107" i="36"/>
  <c r="L106" i="36"/>
  <c r="K106" i="36"/>
  <c r="J106" i="36"/>
  <c r="F106" i="36"/>
  <c r="L105" i="36"/>
  <c r="K105" i="36"/>
  <c r="J105" i="36"/>
  <c r="F105" i="36"/>
  <c r="L104" i="36"/>
  <c r="K104" i="36"/>
  <c r="J104" i="36"/>
  <c r="F104" i="36"/>
  <c r="L103" i="36"/>
  <c r="K103" i="36"/>
  <c r="J103" i="36"/>
  <c r="F103" i="36"/>
  <c r="L102" i="36"/>
  <c r="K102" i="36"/>
  <c r="J102" i="36"/>
  <c r="F102" i="36"/>
  <c r="L101" i="36"/>
  <c r="K101" i="36"/>
  <c r="J101" i="36"/>
  <c r="F101" i="36"/>
  <c r="L100" i="36"/>
  <c r="K100" i="36"/>
  <c r="J100" i="36"/>
  <c r="F100" i="36"/>
  <c r="L99" i="36"/>
  <c r="K99" i="36"/>
  <c r="J99" i="36"/>
  <c r="F99" i="36"/>
  <c r="L98" i="36"/>
  <c r="K98" i="36"/>
  <c r="J98" i="36"/>
  <c r="F98" i="36"/>
  <c r="L97" i="36"/>
  <c r="K97" i="36"/>
  <c r="J97" i="36"/>
  <c r="F97" i="36"/>
  <c r="L96" i="36"/>
  <c r="K96" i="36"/>
  <c r="J96" i="36"/>
  <c r="F96" i="36"/>
  <c r="L95" i="36"/>
  <c r="K95" i="36"/>
  <c r="J95" i="36"/>
  <c r="F95" i="36"/>
  <c r="L94" i="36"/>
  <c r="K94" i="36"/>
  <c r="J94" i="36"/>
  <c r="F94" i="36"/>
  <c r="L93" i="36"/>
  <c r="K93" i="36"/>
  <c r="J93" i="36"/>
  <c r="F93" i="36"/>
  <c r="L92" i="36"/>
  <c r="K92" i="36"/>
  <c r="J92" i="36"/>
  <c r="F92" i="36"/>
  <c r="L91" i="36"/>
  <c r="K91" i="36"/>
  <c r="J91" i="36"/>
  <c r="F91" i="36"/>
  <c r="L90" i="36"/>
  <c r="K90" i="36"/>
  <c r="J90" i="36"/>
  <c r="F90" i="36"/>
  <c r="L89" i="36"/>
  <c r="K89" i="36"/>
  <c r="J89" i="36"/>
  <c r="F89" i="36"/>
  <c r="L88" i="36"/>
  <c r="K88" i="36"/>
  <c r="J88" i="36"/>
  <c r="F88" i="36"/>
  <c r="L87" i="36"/>
  <c r="K87" i="36"/>
  <c r="J87" i="36"/>
  <c r="F87" i="36"/>
  <c r="L86" i="36"/>
  <c r="K86" i="36"/>
  <c r="J86" i="36"/>
  <c r="F86" i="36"/>
  <c r="L85" i="36"/>
  <c r="K85" i="36"/>
  <c r="J85" i="36"/>
  <c r="F85" i="36"/>
  <c r="L84" i="36"/>
  <c r="K84" i="36"/>
  <c r="J84" i="36"/>
  <c r="F84" i="36"/>
  <c r="L83" i="36"/>
  <c r="K83" i="36"/>
  <c r="J83" i="36"/>
  <c r="F83" i="36"/>
  <c r="L82" i="36"/>
  <c r="K82" i="36"/>
  <c r="J82" i="36"/>
  <c r="F82" i="36"/>
  <c r="L81" i="36"/>
  <c r="K81" i="36"/>
  <c r="J81" i="36"/>
  <c r="F81" i="36"/>
  <c r="L80" i="36"/>
  <c r="K80" i="36"/>
  <c r="J80" i="36"/>
  <c r="F80" i="36"/>
  <c r="L79" i="36"/>
  <c r="K79" i="36"/>
  <c r="J79" i="36"/>
  <c r="F79" i="36"/>
  <c r="L78" i="36"/>
  <c r="K78" i="36"/>
  <c r="J78" i="36"/>
  <c r="F78" i="36"/>
  <c r="L77" i="36"/>
  <c r="K77" i="36"/>
  <c r="J77" i="36"/>
  <c r="F77" i="36"/>
  <c r="L76" i="36"/>
  <c r="K76" i="36"/>
  <c r="J76" i="36"/>
  <c r="F76" i="36"/>
  <c r="L75" i="36"/>
  <c r="K75" i="36"/>
  <c r="J75" i="36"/>
  <c r="F75" i="36"/>
  <c r="L74" i="36"/>
  <c r="K74" i="36"/>
  <c r="J74" i="36"/>
  <c r="F74" i="36"/>
  <c r="L73" i="36"/>
  <c r="K73" i="36"/>
  <c r="J73" i="36"/>
  <c r="F73" i="36"/>
  <c r="L72" i="36"/>
  <c r="K72" i="36"/>
  <c r="J72" i="36"/>
  <c r="F72" i="36"/>
  <c r="L71" i="36"/>
  <c r="K71" i="36"/>
  <c r="J71" i="36"/>
  <c r="F71" i="36"/>
  <c r="L70" i="36"/>
  <c r="K70" i="36"/>
  <c r="J70" i="36"/>
  <c r="F70" i="36"/>
  <c r="L69" i="36"/>
  <c r="K69" i="36"/>
  <c r="J69" i="36"/>
  <c r="F69" i="36"/>
  <c r="L68" i="36"/>
  <c r="K68" i="36"/>
  <c r="J68" i="36"/>
  <c r="F68" i="36"/>
  <c r="L67" i="36"/>
  <c r="K67" i="36"/>
  <c r="J67" i="36"/>
  <c r="F67" i="36"/>
  <c r="L66" i="36"/>
  <c r="K66" i="36"/>
  <c r="J66" i="36"/>
  <c r="F66" i="36"/>
  <c r="L65" i="36"/>
  <c r="K65" i="36"/>
  <c r="J65" i="36"/>
  <c r="F65" i="36"/>
  <c r="L64" i="36"/>
  <c r="K64" i="36"/>
  <c r="J64" i="36"/>
  <c r="F64" i="36"/>
  <c r="L63" i="36"/>
  <c r="K63" i="36"/>
  <c r="J63" i="36"/>
  <c r="F63" i="36"/>
  <c r="L62" i="36"/>
  <c r="K62" i="36"/>
  <c r="J62" i="36"/>
  <c r="F62" i="36"/>
  <c r="L61" i="36"/>
  <c r="K61" i="36"/>
  <c r="J61" i="36"/>
  <c r="F61" i="36"/>
  <c r="L60" i="36"/>
  <c r="K60" i="36"/>
  <c r="J60" i="36"/>
  <c r="F60" i="36"/>
  <c r="L59" i="36"/>
  <c r="K59" i="36"/>
  <c r="J59" i="36"/>
  <c r="F59" i="36"/>
  <c r="L58" i="36"/>
  <c r="K58" i="36"/>
  <c r="J58" i="36"/>
  <c r="F58" i="36"/>
  <c r="L57" i="36"/>
  <c r="K57" i="36"/>
  <c r="J57" i="36"/>
  <c r="F57" i="36"/>
  <c r="L56" i="36"/>
  <c r="K56" i="36"/>
  <c r="J56" i="36"/>
  <c r="F56" i="36"/>
  <c r="L55" i="36"/>
  <c r="K55" i="36"/>
  <c r="J55" i="36"/>
  <c r="F55" i="36"/>
  <c r="L54" i="36"/>
  <c r="K54" i="36"/>
  <c r="J54" i="36"/>
  <c r="F54" i="36"/>
  <c r="L53" i="36"/>
  <c r="K53" i="36"/>
  <c r="J53" i="36"/>
  <c r="F53" i="36"/>
  <c r="L52" i="36"/>
  <c r="K52" i="36"/>
  <c r="J52" i="36"/>
  <c r="F52" i="36"/>
  <c r="L51" i="36"/>
  <c r="K51" i="36"/>
  <c r="J51" i="36"/>
  <c r="F51" i="36"/>
  <c r="L50" i="36"/>
  <c r="K50" i="36"/>
  <c r="J50" i="36"/>
  <c r="F50" i="36"/>
  <c r="L49" i="36"/>
  <c r="K49" i="36"/>
  <c r="J49" i="36"/>
  <c r="F49" i="36"/>
  <c r="L48" i="36"/>
  <c r="K48" i="36"/>
  <c r="J48" i="36"/>
  <c r="F48" i="36"/>
  <c r="L47" i="36"/>
  <c r="K47" i="36"/>
  <c r="J47" i="36"/>
  <c r="L46" i="36"/>
  <c r="K46" i="36"/>
  <c r="J46" i="36"/>
  <c r="L45" i="36"/>
  <c r="K45" i="36"/>
  <c r="J45" i="36"/>
  <c r="F45" i="36"/>
  <c r="L44" i="36"/>
  <c r="K44" i="36"/>
  <c r="J44" i="36"/>
  <c r="F44" i="36"/>
  <c r="L43" i="36"/>
  <c r="K43" i="36"/>
  <c r="J43" i="36"/>
  <c r="F43" i="36"/>
  <c r="L42" i="36"/>
  <c r="K42" i="36"/>
  <c r="J42" i="36"/>
  <c r="F42" i="36"/>
  <c r="L41" i="36"/>
  <c r="K41" i="36"/>
  <c r="J41" i="36"/>
  <c r="F41" i="36"/>
  <c r="L40" i="36"/>
  <c r="K40" i="36"/>
  <c r="J40" i="36"/>
  <c r="L39" i="36"/>
  <c r="K39" i="36"/>
  <c r="J39" i="36"/>
  <c r="L38" i="36"/>
  <c r="K38" i="36"/>
  <c r="J38" i="36"/>
  <c r="F38" i="36"/>
  <c r="L37" i="36"/>
  <c r="K37" i="36"/>
  <c r="J37" i="36"/>
  <c r="F37" i="36"/>
  <c r="L36" i="36"/>
  <c r="K36" i="36"/>
  <c r="J36" i="36"/>
  <c r="F36" i="36"/>
  <c r="L35" i="36"/>
  <c r="K35" i="36"/>
  <c r="J35" i="36"/>
  <c r="F35" i="36"/>
  <c r="L34" i="36"/>
  <c r="K34" i="36"/>
  <c r="J34" i="36"/>
  <c r="F34" i="36"/>
  <c r="L33" i="36"/>
  <c r="K33" i="36"/>
  <c r="J33" i="36"/>
  <c r="F33" i="36"/>
  <c r="L32" i="36"/>
  <c r="K32" i="36"/>
  <c r="J32" i="36"/>
  <c r="F32" i="36"/>
  <c r="L31" i="36"/>
  <c r="K31" i="36"/>
  <c r="J31" i="36"/>
  <c r="F31" i="36"/>
  <c r="L30" i="36"/>
  <c r="K30" i="36"/>
  <c r="J30" i="36"/>
  <c r="F30" i="36"/>
  <c r="L29" i="36"/>
  <c r="K29" i="36"/>
  <c r="J29" i="36"/>
  <c r="F29" i="36"/>
  <c r="L28" i="36"/>
  <c r="K28" i="36"/>
  <c r="J28" i="36"/>
  <c r="F28" i="36"/>
  <c r="L27" i="36"/>
  <c r="K27" i="36"/>
  <c r="J27" i="36"/>
  <c r="F27" i="36"/>
  <c r="L26" i="36"/>
  <c r="K26" i="36"/>
  <c r="J26" i="36"/>
  <c r="F26" i="36"/>
  <c r="L25" i="36"/>
  <c r="K25" i="36"/>
  <c r="J25" i="36"/>
  <c r="F25" i="36"/>
  <c r="L24" i="36"/>
  <c r="K24" i="36"/>
  <c r="J24" i="36"/>
  <c r="F24" i="36"/>
  <c r="L23" i="36"/>
  <c r="K23" i="36"/>
  <c r="J23" i="36"/>
  <c r="F23" i="36"/>
  <c r="L22" i="36"/>
  <c r="K22" i="36"/>
  <c r="J22" i="36"/>
  <c r="F22" i="36"/>
  <c r="L21" i="36"/>
  <c r="K21" i="36"/>
  <c r="J21" i="36"/>
  <c r="F21" i="36"/>
  <c r="L20" i="36"/>
  <c r="K20" i="36"/>
  <c r="J20" i="36"/>
  <c r="F20" i="36"/>
  <c r="L19" i="36"/>
  <c r="K19" i="36"/>
  <c r="J19" i="36"/>
  <c r="F19" i="36"/>
  <c r="L18" i="36"/>
  <c r="K18" i="36"/>
  <c r="J18" i="36"/>
  <c r="F18" i="36"/>
  <c r="L17" i="36"/>
  <c r="K17" i="36"/>
  <c r="J17" i="36"/>
  <c r="F17" i="36"/>
  <c r="L16" i="36"/>
  <c r="K16" i="36"/>
  <c r="J16" i="36"/>
  <c r="F16" i="36"/>
  <c r="L15" i="36"/>
  <c r="K15" i="36"/>
  <c r="J15" i="36"/>
  <c r="F15" i="36"/>
  <c r="L14" i="36"/>
  <c r="K14" i="36"/>
  <c r="J14" i="36"/>
  <c r="F14" i="36"/>
  <c r="L13" i="36"/>
  <c r="K13" i="36"/>
  <c r="J13" i="36"/>
  <c r="F13" i="36"/>
  <c r="L12" i="36"/>
  <c r="K12" i="36"/>
  <c r="J12" i="36"/>
  <c r="F12" i="36"/>
  <c r="L11" i="36"/>
  <c r="K11" i="36"/>
  <c r="J11" i="36"/>
  <c r="F11" i="36"/>
  <c r="L10" i="36"/>
  <c r="K10" i="36"/>
  <c r="J10" i="36"/>
  <c r="F10" i="36"/>
  <c r="L9" i="36"/>
  <c r="K9" i="36"/>
  <c r="J9" i="36"/>
  <c r="F9" i="36"/>
  <c r="L8" i="36"/>
  <c r="K8" i="36"/>
  <c r="J8" i="36"/>
  <c r="F8" i="36"/>
  <c r="L7" i="36"/>
  <c r="K7" i="36"/>
  <c r="J7" i="36"/>
  <c r="F7" i="36"/>
  <c r="L6" i="36"/>
  <c r="K6" i="36"/>
  <c r="J6" i="36"/>
  <c r="F6" i="36"/>
  <c r="L5" i="36"/>
  <c r="K5" i="36"/>
  <c r="J5" i="36"/>
  <c r="F5" i="36"/>
  <c r="M11" i="34"/>
  <c r="I10" i="34"/>
  <c r="H9" i="34"/>
  <c r="H12" i="34" s="1"/>
  <c r="F9" i="34"/>
  <c r="F12" i="34" s="1"/>
  <c r="D9" i="34"/>
  <c r="D12" i="34" s="1"/>
  <c r="I6" i="34"/>
  <c r="I9" i="34" s="1"/>
  <c r="I12" i="34" s="1"/>
  <c r="A26" i="23"/>
  <c r="A36" i="51" s="1"/>
  <c r="M20" i="23"/>
  <c r="I14" i="23"/>
  <c r="G14" i="23"/>
  <c r="E14" i="23"/>
  <c r="A23" i="22"/>
  <c r="A23" i="23" s="1"/>
  <c r="N20" i="22"/>
  <c r="A27" i="21"/>
  <c r="A23" i="21"/>
  <c r="P18" i="21"/>
  <c r="O18" i="21"/>
  <c r="N18" i="21"/>
  <c r="K18" i="21"/>
  <c r="J18" i="21"/>
  <c r="J20" i="21" s="1"/>
  <c r="M18" i="21"/>
  <c r="L18" i="21"/>
  <c r="G17" i="21"/>
  <c r="I18" i="23" s="1"/>
  <c r="E17" i="21"/>
  <c r="C17" i="21"/>
  <c r="E18" i="23" s="1"/>
  <c r="G15" i="21"/>
  <c r="I16" i="23" s="1"/>
  <c r="F15" i="21"/>
  <c r="E15" i="21"/>
  <c r="G16" i="23" s="1"/>
  <c r="D15" i="21"/>
  <c r="E14" i="15" s="1"/>
  <c r="E53" i="13" s="1"/>
  <c r="C15" i="21"/>
  <c r="E16" i="23" s="1"/>
  <c r="I12" i="21"/>
  <c r="G47" i="20"/>
  <c r="E47" i="20"/>
  <c r="C47" i="20"/>
  <c r="A23" i="20"/>
  <c r="P20" i="20"/>
  <c r="O20" i="20"/>
  <c r="F17" i="21" s="1"/>
  <c r="G15" i="15" s="1"/>
  <c r="G54" i="13" s="1"/>
  <c r="N20" i="20"/>
  <c r="J18" i="20"/>
  <c r="J20" i="20" s="1"/>
  <c r="G18" i="20"/>
  <c r="G20" i="20" s="1"/>
  <c r="G48" i="20" s="1"/>
  <c r="F18" i="20"/>
  <c r="F20" i="20" s="1"/>
  <c r="E18" i="20"/>
  <c r="E20" i="20" s="1"/>
  <c r="E48" i="20" s="1"/>
  <c r="C18" i="20"/>
  <c r="C20" i="20" s="1"/>
  <c r="C48" i="20" s="1"/>
  <c r="P17" i="20"/>
  <c r="O17" i="20"/>
  <c r="N17" i="20"/>
  <c r="H17" i="21"/>
  <c r="I15" i="15" s="1"/>
  <c r="I54" i="13" s="1"/>
  <c r="D17" i="21"/>
  <c r="D18" i="20"/>
  <c r="D20" i="20" s="1"/>
  <c r="I12" i="20"/>
  <c r="K36" i="37"/>
  <c r="H36" i="37"/>
  <c r="J34" i="37"/>
  <c r="I34" i="37"/>
  <c r="G34" i="37"/>
  <c r="F34" i="37"/>
  <c r="E34" i="37"/>
  <c r="K32" i="37"/>
  <c r="H32" i="37"/>
  <c r="K31" i="37"/>
  <c r="H31" i="37"/>
  <c r="K30" i="37"/>
  <c r="H30" i="37"/>
  <c r="J53" i="37"/>
  <c r="I51" i="37"/>
  <c r="I48" i="8" s="1"/>
  <c r="H51" i="37"/>
  <c r="J50" i="37"/>
  <c r="G50" i="37"/>
  <c r="O50" i="37" s="1"/>
  <c r="J49" i="37"/>
  <c r="G49" i="37"/>
  <c r="O49" i="37" s="1"/>
  <c r="J48" i="37"/>
  <c r="G48" i="37"/>
  <c r="O48" i="37" s="1"/>
  <c r="K18" i="37"/>
  <c r="H18" i="37"/>
  <c r="J16" i="37"/>
  <c r="I16" i="37"/>
  <c r="G16" i="37"/>
  <c r="F16" i="37"/>
  <c r="E16" i="37"/>
  <c r="H14" i="37"/>
  <c r="K13" i="37"/>
  <c r="K16" i="37" s="1"/>
  <c r="H13" i="37"/>
  <c r="H16" i="37" s="1"/>
  <c r="J24" i="54"/>
  <c r="I22" i="54"/>
  <c r="H22" i="54"/>
  <c r="N20" i="54"/>
  <c r="J20" i="54"/>
  <c r="J22" i="54" s="1"/>
  <c r="G20" i="54"/>
  <c r="P20" i="54" s="1"/>
  <c r="A50" i="19"/>
  <c r="A44" i="19"/>
  <c r="L42" i="19"/>
  <c r="I26" i="19"/>
  <c r="J40" i="19" s="1"/>
  <c r="J42" i="19" s="1"/>
  <c r="H26" i="19"/>
  <c r="E26" i="19"/>
  <c r="D26" i="19"/>
  <c r="C26" i="19"/>
  <c r="F24" i="19"/>
  <c r="J18" i="19"/>
  <c r="J26" i="19" s="1"/>
  <c r="F18" i="19"/>
  <c r="A4" i="19"/>
  <c r="A47" i="29"/>
  <c r="A42" i="29"/>
  <c r="Q39" i="29"/>
  <c r="K37" i="29"/>
  <c r="S30" i="29"/>
  <c r="H29" i="29"/>
  <c r="O37" i="29" s="1"/>
  <c r="O39" i="29" s="1"/>
  <c r="G29" i="29"/>
  <c r="I27" i="29"/>
  <c r="I29" i="29" s="1"/>
  <c r="F27" i="29"/>
  <c r="Q27" i="29" s="1"/>
  <c r="U17" i="29"/>
  <c r="A4" i="29"/>
  <c r="A50" i="18"/>
  <c r="A45" i="18"/>
  <c r="P42" i="18"/>
  <c r="T33" i="18"/>
  <c r="D25" i="18"/>
  <c r="C25" i="18"/>
  <c r="B25" i="18"/>
  <c r="G23" i="18"/>
  <c r="G25" i="18" s="1"/>
  <c r="N32" i="18" s="1"/>
  <c r="F23" i="18"/>
  <c r="F25" i="18" s="1"/>
  <c r="E23" i="18"/>
  <c r="U18" i="18"/>
  <c r="W18" i="18" s="1"/>
  <c r="Y18" i="18" s="1"/>
  <c r="Y19" i="18" s="1"/>
  <c r="H18" i="18"/>
  <c r="E18" i="18"/>
  <c r="E25" i="18" s="1"/>
  <c r="A4" i="18"/>
  <c r="A73" i="17"/>
  <c r="I61" i="17"/>
  <c r="F61" i="17"/>
  <c r="K61" i="17" s="1"/>
  <c r="I58" i="17"/>
  <c r="F58" i="17"/>
  <c r="K58" i="17" s="1"/>
  <c r="I55" i="17"/>
  <c r="F55" i="17"/>
  <c r="K55" i="17" s="1"/>
  <c r="H51" i="17"/>
  <c r="F51" i="17"/>
  <c r="K51" i="17" s="1"/>
  <c r="I48" i="17"/>
  <c r="F48" i="17"/>
  <c r="K48" i="17" s="1"/>
  <c r="H46" i="17"/>
  <c r="G46" i="17"/>
  <c r="I45" i="17"/>
  <c r="F45" i="17"/>
  <c r="K45" i="17" s="1"/>
  <c r="I44" i="17"/>
  <c r="F44" i="17"/>
  <c r="K44" i="17" s="1"/>
  <c r="I41" i="17"/>
  <c r="F41" i="17"/>
  <c r="K41" i="17" s="1"/>
  <c r="H39" i="17"/>
  <c r="G39" i="17"/>
  <c r="I38" i="17"/>
  <c r="F38" i="17"/>
  <c r="K38" i="17" s="1"/>
  <c r="I37" i="17"/>
  <c r="F37" i="17"/>
  <c r="K37" i="17" s="1"/>
  <c r="I36" i="17"/>
  <c r="F36" i="17"/>
  <c r="K36" i="17" s="1"/>
  <c r="I33" i="17"/>
  <c r="F33" i="17"/>
  <c r="K33" i="17" s="1"/>
  <c r="I30" i="17"/>
  <c r="F30" i="17"/>
  <c r="H27" i="17"/>
  <c r="G27" i="17"/>
  <c r="I26" i="17"/>
  <c r="F26" i="17"/>
  <c r="K26" i="17" s="1"/>
  <c r="I25" i="17"/>
  <c r="F25" i="17"/>
  <c r="K25" i="17" s="1"/>
  <c r="I24" i="17"/>
  <c r="F24" i="17"/>
  <c r="K24" i="17" s="1"/>
  <c r="H22" i="17"/>
  <c r="G22" i="17"/>
  <c r="I21" i="17"/>
  <c r="F21" i="17"/>
  <c r="K21" i="17" s="1"/>
  <c r="I20" i="17"/>
  <c r="F20" i="17"/>
  <c r="K20" i="17" s="1"/>
  <c r="I19" i="17"/>
  <c r="F19" i="17"/>
  <c r="K19" i="17" s="1"/>
  <c r="I18" i="17"/>
  <c r="F18" i="17"/>
  <c r="K18" i="17" s="1"/>
  <c r="I17" i="17"/>
  <c r="F17" i="17"/>
  <c r="K17" i="17" s="1"/>
  <c r="A3" i="17"/>
  <c r="G42" i="52"/>
  <c r="H71" i="33"/>
  <c r="G71" i="33"/>
  <c r="M70" i="33"/>
  <c r="I70" i="33"/>
  <c r="F70" i="33"/>
  <c r="M69" i="33"/>
  <c r="I69" i="33"/>
  <c r="F69" i="33"/>
  <c r="H67" i="33"/>
  <c r="G67" i="33"/>
  <c r="M66" i="33"/>
  <c r="F66" i="33"/>
  <c r="M65" i="33"/>
  <c r="I65" i="33"/>
  <c r="F65" i="33"/>
  <c r="M64" i="33"/>
  <c r="I64" i="33"/>
  <c r="F64" i="33"/>
  <c r="H62" i="33"/>
  <c r="G62" i="33"/>
  <c r="M61" i="33"/>
  <c r="I61" i="33"/>
  <c r="I62" i="33" s="1"/>
  <c r="F61" i="33"/>
  <c r="J59" i="33"/>
  <c r="I59" i="33"/>
  <c r="H59" i="33"/>
  <c r="G59" i="33"/>
  <c r="M58" i="33"/>
  <c r="F58" i="33"/>
  <c r="H55" i="33"/>
  <c r="G55" i="33"/>
  <c r="M54" i="33"/>
  <c r="I54" i="33"/>
  <c r="I55" i="33" s="1"/>
  <c r="F54" i="33"/>
  <c r="M53" i="33"/>
  <c r="F53" i="33"/>
  <c r="M52" i="33"/>
  <c r="F52" i="33"/>
  <c r="H50" i="33"/>
  <c r="G50" i="33"/>
  <c r="M49" i="33"/>
  <c r="I49" i="33"/>
  <c r="F49" i="33"/>
  <c r="M48" i="33"/>
  <c r="I48" i="33"/>
  <c r="F48" i="33"/>
  <c r="I46" i="33"/>
  <c r="F46" i="33"/>
  <c r="K46" i="33" s="1"/>
  <c r="H44" i="33"/>
  <c r="G44" i="33"/>
  <c r="M43" i="33"/>
  <c r="F43" i="33"/>
  <c r="M42" i="33"/>
  <c r="I42" i="33"/>
  <c r="F42" i="33"/>
  <c r="M41" i="33"/>
  <c r="I41" i="33"/>
  <c r="F41" i="33"/>
  <c r="H39" i="33"/>
  <c r="G39" i="33"/>
  <c r="F38" i="33"/>
  <c r="F37" i="33"/>
  <c r="M36" i="33"/>
  <c r="I36" i="33"/>
  <c r="F36" i="33"/>
  <c r="M35" i="33"/>
  <c r="I35" i="33"/>
  <c r="F35" i="33"/>
  <c r="M34" i="33"/>
  <c r="I34" i="33"/>
  <c r="F34" i="33"/>
  <c r="H32" i="33"/>
  <c r="G32" i="33"/>
  <c r="M31" i="33"/>
  <c r="I31" i="33"/>
  <c r="I32" i="33" s="1"/>
  <c r="F31" i="33"/>
  <c r="H29" i="33"/>
  <c r="G29" i="33"/>
  <c r="M28" i="33"/>
  <c r="I28" i="33"/>
  <c r="F28" i="33"/>
  <c r="F27" i="33"/>
  <c r="F26" i="33"/>
  <c r="M25" i="33"/>
  <c r="I25" i="33"/>
  <c r="F25" i="33"/>
  <c r="H23" i="33"/>
  <c r="G23" i="33"/>
  <c r="M22" i="33"/>
  <c r="F22" i="33"/>
  <c r="M21" i="33"/>
  <c r="I21" i="33"/>
  <c r="F21" i="33"/>
  <c r="M20" i="33"/>
  <c r="I20" i="33"/>
  <c r="F20" i="33"/>
  <c r="M19" i="33"/>
  <c r="I19" i="33"/>
  <c r="F19" i="33"/>
  <c r="M18" i="33"/>
  <c r="I18" i="33"/>
  <c r="F18" i="33"/>
  <c r="M17" i="33"/>
  <c r="I17" i="33"/>
  <c r="F17" i="33"/>
  <c r="A44" i="15"/>
  <c r="P37" i="15"/>
  <c r="O37" i="15"/>
  <c r="N37" i="15"/>
  <c r="P29" i="15"/>
  <c r="O29" i="15"/>
  <c r="N29" i="15"/>
  <c r="M29" i="15"/>
  <c r="P16" i="15"/>
  <c r="O16" i="15"/>
  <c r="N16" i="15"/>
  <c r="M16" i="15"/>
  <c r="K12" i="15"/>
  <c r="I28" i="15"/>
  <c r="I37" i="15" s="1"/>
  <c r="I25" i="15"/>
  <c r="T15" i="15"/>
  <c r="S15" i="15"/>
  <c r="R15" i="15"/>
  <c r="K11" i="14"/>
  <c r="A66" i="13"/>
  <c r="A33" i="14" s="1"/>
  <c r="R62" i="13"/>
  <c r="K62" i="13"/>
  <c r="Q57" i="13"/>
  <c r="P57" i="13"/>
  <c r="O57" i="13"/>
  <c r="M57" i="13"/>
  <c r="R54" i="13"/>
  <c r="R53" i="13"/>
  <c r="Q47" i="13"/>
  <c r="P47" i="13"/>
  <c r="O47" i="13"/>
  <c r="M47" i="13"/>
  <c r="R46" i="13"/>
  <c r="R45" i="13"/>
  <c r="R44" i="13"/>
  <c r="R42" i="13"/>
  <c r="R40" i="13"/>
  <c r="Q37" i="13"/>
  <c r="P37" i="13"/>
  <c r="M37" i="13"/>
  <c r="R36" i="13"/>
  <c r="R35" i="13"/>
  <c r="R33" i="13"/>
  <c r="R32" i="13"/>
  <c r="R31" i="13"/>
  <c r="Q28" i="13"/>
  <c r="P28" i="13"/>
  <c r="O28" i="13"/>
  <c r="M28" i="13"/>
  <c r="R27" i="13"/>
  <c r="R26" i="13"/>
  <c r="R22" i="13"/>
  <c r="I22" i="13"/>
  <c r="K22" i="13" s="1"/>
  <c r="R21" i="13"/>
  <c r="R19" i="13"/>
  <c r="R16" i="13"/>
  <c r="R15" i="13"/>
  <c r="A55" i="12"/>
  <c r="L51" i="12"/>
  <c r="N49" i="12"/>
  <c r="U46" i="12"/>
  <c r="U39" i="12"/>
  <c r="U20" i="12"/>
  <c r="G15" i="13"/>
  <c r="V22" i="46"/>
  <c r="V24" i="46" s="1"/>
  <c r="U20" i="46"/>
  <c r="U23" i="46" s="1"/>
  <c r="A57" i="11"/>
  <c r="A28" i="46" s="1"/>
  <c r="A27" i="47" s="1"/>
  <c r="A58" i="12" s="1"/>
  <c r="A68" i="13" s="1"/>
  <c r="A47" i="15" s="1"/>
  <c r="K47" i="11"/>
  <c r="W45" i="11"/>
  <c r="V45" i="11"/>
  <c r="U45" i="11"/>
  <c r="X44" i="11"/>
  <c r="W37" i="11"/>
  <c r="V37" i="11"/>
  <c r="U37" i="11"/>
  <c r="X36" i="11"/>
  <c r="X35" i="11"/>
  <c r="X34" i="11"/>
  <c r="X33" i="11"/>
  <c r="X32" i="11"/>
  <c r="X31" i="11"/>
  <c r="X30" i="11"/>
  <c r="X29" i="11"/>
  <c r="X28" i="11"/>
  <c r="X27" i="11"/>
  <c r="X25" i="11"/>
  <c r="X23" i="11"/>
  <c r="W20" i="11"/>
  <c r="V20" i="11"/>
  <c r="X17" i="11"/>
  <c r="X18" i="11"/>
  <c r="X15" i="11"/>
  <c r="X14" i="11"/>
  <c r="X13" i="11"/>
  <c r="U12" i="11"/>
  <c r="X12" i="11" s="1"/>
  <c r="T65" i="10"/>
  <c r="A56" i="10"/>
  <c r="A58" i="11" s="1"/>
  <c r="A29" i="46" s="1"/>
  <c r="A28" i="47" s="1"/>
  <c r="A59" i="12" s="1"/>
  <c r="A69" i="13" s="1"/>
  <c r="A48" i="15" s="1"/>
  <c r="A52" i="10"/>
  <c r="A54" i="11" s="1"/>
  <c r="A25" i="46" s="1"/>
  <c r="AF25" i="47" s="1"/>
  <c r="I27" i="13"/>
  <c r="G25" i="15"/>
  <c r="Z41" i="11"/>
  <c r="AG35" i="10"/>
  <c r="G21" i="13"/>
  <c r="E21" i="13"/>
  <c r="V28" i="10"/>
  <c r="J17" i="12"/>
  <c r="X25" i="12"/>
  <c r="E14" i="11"/>
  <c r="E20" i="11" s="1"/>
  <c r="I13" i="11"/>
  <c r="I20" i="11" s="1"/>
  <c r="G13" i="11"/>
  <c r="G20" i="11" s="1"/>
  <c r="Z14" i="10"/>
  <c r="J15" i="12"/>
  <c r="I16" i="13" s="1"/>
  <c r="W10" i="10"/>
  <c r="J30" i="9"/>
  <c r="J62" i="9" s="1"/>
  <c r="H30" i="9"/>
  <c r="H45" i="14" s="1"/>
  <c r="F30" i="9"/>
  <c r="F45" i="14" s="1"/>
  <c r="V297" i="6"/>
  <c r="U297" i="6"/>
  <c r="W39" i="11" l="1"/>
  <c r="F27" i="70"/>
  <c r="P27" i="70" s="1"/>
  <c r="T27" i="70" s="1"/>
  <c r="X27" i="70" s="1"/>
  <c r="I44" i="33"/>
  <c r="K20" i="33"/>
  <c r="K31" i="33"/>
  <c r="K34" i="33"/>
  <c r="K61" i="33"/>
  <c r="K66" i="33"/>
  <c r="K70" i="33"/>
  <c r="I39" i="17"/>
  <c r="K25" i="33"/>
  <c r="K64" i="33"/>
  <c r="I46" i="17"/>
  <c r="K28" i="33"/>
  <c r="K35" i="33"/>
  <c r="I50" i="33"/>
  <c r="K52" i="33"/>
  <c r="K58" i="33"/>
  <c r="K69" i="33"/>
  <c r="K42" i="33"/>
  <c r="I29" i="33"/>
  <c r="G156" i="8"/>
  <c r="F156" i="8"/>
  <c r="O41" i="15"/>
  <c r="K19" i="33"/>
  <c r="K49" i="33"/>
  <c r="K53" i="33"/>
  <c r="K65" i="33"/>
  <c r="H23" i="18"/>
  <c r="H25" i="18" s="1"/>
  <c r="R28" i="13"/>
  <c r="K36" i="33"/>
  <c r="K48" i="33"/>
  <c r="K54" i="33"/>
  <c r="I22" i="17"/>
  <c r="AF21" i="10"/>
  <c r="T23" i="10"/>
  <c r="T26" i="10" s="1"/>
  <c r="V35" i="10"/>
  <c r="I47" i="8"/>
  <c r="F26" i="70" s="1"/>
  <c r="P26" i="70" s="1"/>
  <c r="T26" i="70" s="1"/>
  <c r="X26" i="70" s="1"/>
  <c r="X45" i="11"/>
  <c r="I67" i="33"/>
  <c r="N40" i="18"/>
  <c r="N42" i="18" s="1"/>
  <c r="L27" i="29"/>
  <c r="S29" i="29"/>
  <c r="S31" i="29" s="1"/>
  <c r="F26" i="19"/>
  <c r="P21" i="54"/>
  <c r="I71" i="33"/>
  <c r="J33" i="19"/>
  <c r="L14" i="22"/>
  <c r="R57" i="13"/>
  <c r="I23" i="33"/>
  <c r="K18" i="33"/>
  <c r="K22" i="33"/>
  <c r="K43" i="33"/>
  <c r="I27" i="17"/>
  <c r="E63" i="52"/>
  <c r="O90" i="73"/>
  <c r="Q90" i="73" s="1"/>
  <c r="S39" i="11"/>
  <c r="K15" i="11"/>
  <c r="J51" i="37"/>
  <c r="R47" i="13"/>
  <c r="H34" i="37"/>
  <c r="G26" i="13"/>
  <c r="AB41" i="11"/>
  <c r="W49" i="11"/>
  <c r="Q49" i="13" s="1"/>
  <c r="Q60" i="13" s="1"/>
  <c r="Q64" i="13" s="1"/>
  <c r="G45" i="13"/>
  <c r="F45" i="12"/>
  <c r="J30" i="52"/>
  <c r="E30" i="52" s="1"/>
  <c r="A52" i="54"/>
  <c r="K34" i="37"/>
  <c r="J29" i="52"/>
  <c r="M29" i="52"/>
  <c r="M42" i="52" s="1"/>
  <c r="J20" i="22"/>
  <c r="H20" i="22"/>
  <c r="H37" i="22" s="1"/>
  <c r="H45" i="12"/>
  <c r="K15" i="14"/>
  <c r="S14" i="15"/>
  <c r="S16" i="15" s="1"/>
  <c r="L18" i="22"/>
  <c r="G18" i="21"/>
  <c r="G20" i="21" s="1"/>
  <c r="G41" i="21" s="1"/>
  <c r="F18" i="21"/>
  <c r="F20" i="21" s="1"/>
  <c r="F41" i="21" s="1"/>
  <c r="K16" i="23"/>
  <c r="I20" i="23"/>
  <c r="I41" i="23" s="1"/>
  <c r="G14" i="15"/>
  <c r="C18" i="21"/>
  <c r="C20" i="21" s="1"/>
  <c r="C41" i="21" s="1"/>
  <c r="N41" i="15"/>
  <c r="P41" i="15"/>
  <c r="Z42" i="11"/>
  <c r="Z43" i="11" s="1"/>
  <c r="AO41" i="10"/>
  <c r="AB42" i="11"/>
  <c r="G27" i="13"/>
  <c r="U20" i="11"/>
  <c r="U39" i="11" s="1"/>
  <c r="V39" i="11"/>
  <c r="V49" i="11" s="1"/>
  <c r="P49" i="13" s="1"/>
  <c r="P60" i="13" s="1"/>
  <c r="P64" i="13" s="1"/>
  <c r="X37" i="11"/>
  <c r="K13" i="11"/>
  <c r="Y25" i="12"/>
  <c r="K28" i="10"/>
  <c r="K31" i="11"/>
  <c r="K33" i="10"/>
  <c r="K36" i="10"/>
  <c r="J32" i="64"/>
  <c r="K13" i="9"/>
  <c r="K33" i="11"/>
  <c r="E28" i="15"/>
  <c r="E37" i="15" s="1"/>
  <c r="G28" i="15"/>
  <c r="G37" i="15" s="1"/>
  <c r="L14" i="66"/>
  <c r="L14" i="65"/>
  <c r="L17" i="65" s="1"/>
  <c r="K23" i="9"/>
  <c r="K32" i="11"/>
  <c r="K28" i="11"/>
  <c r="G19" i="13"/>
  <c r="O75" i="73"/>
  <c r="O84" i="73"/>
  <c r="Q84" i="73" s="1"/>
  <c r="M49" i="13"/>
  <c r="M60" i="13" s="1"/>
  <c r="M64" i="13" s="1"/>
  <c r="U41" i="12"/>
  <c r="U49" i="12" s="1"/>
  <c r="U52" i="12" s="1"/>
  <c r="R22" i="46"/>
  <c r="T30" i="9"/>
  <c r="K25" i="9"/>
  <c r="K13" i="10"/>
  <c r="K14" i="10"/>
  <c r="K35" i="10"/>
  <c r="I26" i="13"/>
  <c r="AD41" i="11"/>
  <c r="I15" i="13"/>
  <c r="E26" i="13"/>
  <c r="I33" i="13"/>
  <c r="K14" i="9"/>
  <c r="G42" i="13"/>
  <c r="Z24" i="12"/>
  <c r="Z25" i="12"/>
  <c r="K25" i="10"/>
  <c r="U37" i="10"/>
  <c r="AO39" i="10"/>
  <c r="E25" i="15"/>
  <c r="K25" i="15" s="1"/>
  <c r="H15" i="12"/>
  <c r="G16" i="13" s="1"/>
  <c r="Y24" i="12"/>
  <c r="G24" i="15"/>
  <c r="K18" i="11"/>
  <c r="K18" i="10"/>
  <c r="K23" i="10"/>
  <c r="K30" i="10"/>
  <c r="K34" i="10"/>
  <c r="K14" i="11"/>
  <c r="I21" i="13"/>
  <c r="K21" i="13" s="1"/>
  <c r="I19" i="13"/>
  <c r="E24" i="15"/>
  <c r="O37" i="13"/>
  <c r="R37" i="13" s="1"/>
  <c r="R34" i="13"/>
  <c r="M41" i="15"/>
  <c r="K21" i="33"/>
  <c r="K41" i="33"/>
  <c r="H74" i="33"/>
  <c r="I80" i="33" s="1"/>
  <c r="I35" i="13"/>
  <c r="K30" i="11"/>
  <c r="K34" i="11"/>
  <c r="K36" i="11"/>
  <c r="AD42" i="11"/>
  <c r="G64" i="17"/>
  <c r="L66" i="17" s="1"/>
  <c r="K27" i="10"/>
  <c r="K31" i="10"/>
  <c r="E19" i="13"/>
  <c r="I17" i="21"/>
  <c r="E15" i="15"/>
  <c r="H18" i="20"/>
  <c r="H20" i="20" s="1"/>
  <c r="I15" i="20"/>
  <c r="H15" i="21"/>
  <c r="K17" i="33"/>
  <c r="G74" i="33"/>
  <c r="L16" i="22"/>
  <c r="F20" i="22"/>
  <c r="L211" i="8"/>
  <c r="G18" i="23"/>
  <c r="K18" i="23" s="1"/>
  <c r="E18" i="21"/>
  <c r="E20" i="21" s="1"/>
  <c r="E41" i="21" s="1"/>
  <c r="I39" i="33"/>
  <c r="M6" i="34"/>
  <c r="I17" i="34"/>
  <c r="D18" i="21"/>
  <c r="D20" i="21" s="1"/>
  <c r="D41" i="21" s="1"/>
  <c r="H64" i="17"/>
  <c r="I51" i="17"/>
  <c r="E20" i="23"/>
  <c r="E41" i="23" s="1"/>
  <c r="M20" i="54"/>
  <c r="I17" i="20"/>
  <c r="K14" i="23"/>
  <c r="P54" i="52"/>
  <c r="I52" i="8" l="1"/>
  <c r="I74" i="33"/>
  <c r="I64" i="17"/>
  <c r="N65" i="17" s="1"/>
  <c r="S45" i="11"/>
  <c r="S49" i="11" s="1"/>
  <c r="S21" i="47" s="1"/>
  <c r="AO42" i="10"/>
  <c r="E39" i="10"/>
  <c r="I39" i="10"/>
  <c r="H14" i="34" s="1"/>
  <c r="H16" i="34" s="1"/>
  <c r="H19" i="34" s="1"/>
  <c r="N43" i="70"/>
  <c r="P43" i="70" s="1"/>
  <c r="O79" i="71"/>
  <c r="Q79" i="71" s="1"/>
  <c r="O81" i="73"/>
  <c r="Q81" i="73" s="1"/>
  <c r="N44" i="70"/>
  <c r="P44" i="70" s="1"/>
  <c r="O51" i="71"/>
  <c r="Q51" i="71" s="1"/>
  <c r="O53" i="73"/>
  <c r="Q75" i="73"/>
  <c r="O85" i="71"/>
  <c r="Q85" i="71" s="1"/>
  <c r="O87" i="73"/>
  <c r="Q87" i="73" s="1"/>
  <c r="O76" i="71"/>
  <c r="Q76" i="71" s="1"/>
  <c r="O78" i="73"/>
  <c r="Q78" i="73" s="1"/>
  <c r="O58" i="71"/>
  <c r="Q58" i="71" s="1"/>
  <c r="O60" i="73"/>
  <c r="Q60" i="73" s="1"/>
  <c r="J37" i="70"/>
  <c r="P37" i="70" s="1"/>
  <c r="N24" i="66"/>
  <c r="P24" i="66" s="1"/>
  <c r="O88" i="71"/>
  <c r="Q88" i="71" s="1"/>
  <c r="O73" i="71"/>
  <c r="N24" i="65"/>
  <c r="P24" i="65" s="1"/>
  <c r="O82" i="71"/>
  <c r="Q82" i="71" s="1"/>
  <c r="I18" i="9"/>
  <c r="I30" i="9" s="1"/>
  <c r="J10" i="66"/>
  <c r="P10" i="66" s="1"/>
  <c r="T10" i="66" s="1"/>
  <c r="X10" i="66" s="1"/>
  <c r="N21" i="65"/>
  <c r="P21" i="65" s="1"/>
  <c r="N21" i="66"/>
  <c r="P21" i="66" s="1"/>
  <c r="I40" i="13"/>
  <c r="N42" i="64"/>
  <c r="P42" i="64" s="1"/>
  <c r="J15" i="65"/>
  <c r="J17" i="65" s="1"/>
  <c r="J15" i="66"/>
  <c r="J17" i="66" s="1"/>
  <c r="N39" i="64"/>
  <c r="P39" i="64" s="1"/>
  <c r="L17" i="66"/>
  <c r="P14" i="66"/>
  <c r="L31" i="64"/>
  <c r="P14" i="65"/>
  <c r="P32" i="64"/>
  <c r="AD43" i="11"/>
  <c r="AB43" i="11"/>
  <c r="T20" i="10"/>
  <c r="K12" i="10"/>
  <c r="K20" i="10" s="1"/>
  <c r="K23" i="11"/>
  <c r="K35" i="11"/>
  <c r="L20" i="22"/>
  <c r="E16" i="13"/>
  <c r="K16" i="13" s="1"/>
  <c r="X24" i="12"/>
  <c r="G32" i="15"/>
  <c r="J42" i="52"/>
  <c r="E45" i="13"/>
  <c r="AF41" i="11"/>
  <c r="A26" i="21"/>
  <c r="I32" i="13"/>
  <c r="G33" i="13"/>
  <c r="G44" i="13"/>
  <c r="E33" i="13"/>
  <c r="E42" i="13"/>
  <c r="E32" i="13"/>
  <c r="A51" i="54"/>
  <c r="I46" i="13"/>
  <c r="E44" i="13"/>
  <c r="G32" i="13"/>
  <c r="G35" i="13"/>
  <c r="G34" i="13"/>
  <c r="L45" i="12"/>
  <c r="A27" i="23"/>
  <c r="A49" i="54"/>
  <c r="E27" i="13"/>
  <c r="K27" i="13" s="1"/>
  <c r="V20" i="10"/>
  <c r="J37" i="22"/>
  <c r="H46" i="12"/>
  <c r="G20" i="23"/>
  <c r="G41" i="23" s="1"/>
  <c r="G53" i="13"/>
  <c r="G57" i="13" s="1"/>
  <c r="G16" i="15"/>
  <c r="X20" i="11"/>
  <c r="AF42" i="11"/>
  <c r="K17" i="11"/>
  <c r="J20" i="12"/>
  <c r="K12" i="11"/>
  <c r="K21" i="9"/>
  <c r="I76" i="13"/>
  <c r="K37" i="15"/>
  <c r="G76" i="13"/>
  <c r="K28" i="15"/>
  <c r="G29" i="15"/>
  <c r="E76" i="13"/>
  <c r="K27" i="11"/>
  <c r="H20" i="12"/>
  <c r="G28" i="9"/>
  <c r="I18" i="20"/>
  <c r="I20" i="20" s="1"/>
  <c r="I45" i="13"/>
  <c r="E29" i="15"/>
  <c r="E15" i="13"/>
  <c r="I28" i="13"/>
  <c r="I24" i="15"/>
  <c r="I29" i="15" s="1"/>
  <c r="E34" i="13"/>
  <c r="G28" i="13"/>
  <c r="F37" i="22"/>
  <c r="I44" i="13"/>
  <c r="X39" i="11"/>
  <c r="X49" i="11" s="1"/>
  <c r="U49" i="11"/>
  <c r="L17" i="12"/>
  <c r="E35" i="13"/>
  <c r="K25" i="11"/>
  <c r="K20" i="23"/>
  <c r="T14" i="15"/>
  <c r="T16" i="15" s="1"/>
  <c r="E54" i="13"/>
  <c r="E16" i="15"/>
  <c r="K15" i="15"/>
  <c r="I42" i="13"/>
  <c r="K19" i="13"/>
  <c r="K27" i="9"/>
  <c r="I70" i="17"/>
  <c r="M66" i="17"/>
  <c r="H18" i="21"/>
  <c r="H20" i="21" s="1"/>
  <c r="H41" i="21" s="1"/>
  <c r="I15" i="21"/>
  <c r="I18" i="21" s="1"/>
  <c r="I20" i="21" s="1"/>
  <c r="I14" i="15"/>
  <c r="K37" i="10"/>
  <c r="K26" i="13"/>
  <c r="K20" i="11" l="1"/>
  <c r="J36" i="70"/>
  <c r="P36" i="70" s="1"/>
  <c r="P38" i="70" s="1"/>
  <c r="Q59" i="71"/>
  <c r="P25" i="66"/>
  <c r="Z27" i="66" s="1"/>
  <c r="K39" i="10"/>
  <c r="K44" i="10" s="1"/>
  <c r="K48" i="10" s="1"/>
  <c r="U66" i="10" s="1"/>
  <c r="O59" i="71"/>
  <c r="O91" i="73"/>
  <c r="Q53" i="73"/>
  <c r="Q61" i="73" s="1"/>
  <c r="O61" i="73"/>
  <c r="Q91" i="73"/>
  <c r="N25" i="66"/>
  <c r="P15" i="65"/>
  <c r="P17" i="65" s="1"/>
  <c r="P25" i="65"/>
  <c r="Z27" i="65" s="1"/>
  <c r="Q73" i="71"/>
  <c r="Q89" i="71" s="1"/>
  <c r="O89" i="71"/>
  <c r="N45" i="70"/>
  <c r="P45" i="70" s="1"/>
  <c r="N42" i="70"/>
  <c r="N43" i="64"/>
  <c r="P43" i="64"/>
  <c r="N25" i="65"/>
  <c r="I34" i="13"/>
  <c r="K34" i="13" s="1"/>
  <c r="L28" i="12"/>
  <c r="P15" i="66"/>
  <c r="P17" i="66" s="1"/>
  <c r="L35" i="64"/>
  <c r="P31" i="64"/>
  <c r="P35" i="64" s="1"/>
  <c r="G39" i="11"/>
  <c r="G45" i="11" s="1"/>
  <c r="U39" i="10"/>
  <c r="AF43" i="11"/>
  <c r="F20" i="12"/>
  <c r="L210" i="8"/>
  <c r="L212" i="8" s="1"/>
  <c r="L225" i="8" s="1"/>
  <c r="L15" i="12"/>
  <c r="L20" i="12" s="1"/>
  <c r="F36" i="52"/>
  <c r="E36" i="52" s="1"/>
  <c r="E28" i="13"/>
  <c r="L25" i="12"/>
  <c r="L36" i="12"/>
  <c r="L24" i="12"/>
  <c r="K45" i="13"/>
  <c r="E46" i="13"/>
  <c r="L34" i="12"/>
  <c r="K42" i="13"/>
  <c r="K32" i="13"/>
  <c r="K33" i="13"/>
  <c r="H39" i="12"/>
  <c r="J39" i="12"/>
  <c r="K44" i="13"/>
  <c r="I41" i="21"/>
  <c r="G40" i="13"/>
  <c r="F39" i="12"/>
  <c r="K35" i="13"/>
  <c r="I36" i="13"/>
  <c r="G36" i="13"/>
  <c r="G46" i="13"/>
  <c r="I44" i="10"/>
  <c r="I48" i="10" s="1"/>
  <c r="I28" i="14" s="1"/>
  <c r="I30" i="14" s="1"/>
  <c r="I34" i="9" s="1"/>
  <c r="I188" i="36"/>
  <c r="G38" i="20"/>
  <c r="H188" i="36"/>
  <c r="E38" i="20"/>
  <c r="E39" i="11"/>
  <c r="E45" i="11" s="1"/>
  <c r="K28" i="9"/>
  <c r="K37" i="11"/>
  <c r="L38" i="12"/>
  <c r="I39" i="11"/>
  <c r="I45" i="11" s="1"/>
  <c r="I39" i="15" s="1"/>
  <c r="K15" i="13"/>
  <c r="K28" i="13" s="1"/>
  <c r="I47" i="13"/>
  <c r="I32" i="15"/>
  <c r="J46" i="12"/>
  <c r="F14" i="34"/>
  <c r="F16" i="34" s="1"/>
  <c r="F19" i="34" s="1"/>
  <c r="E29" i="52"/>
  <c r="R11" i="13"/>
  <c r="O49" i="13"/>
  <c r="C38" i="20"/>
  <c r="G188" i="36"/>
  <c r="I16" i="15"/>
  <c r="K14" i="15"/>
  <c r="K16" i="15" s="1"/>
  <c r="I53" i="13"/>
  <c r="K54" i="13"/>
  <c r="E57" i="13"/>
  <c r="K24" i="15"/>
  <c r="K29" i="15" s="1"/>
  <c r="G49" i="11" l="1"/>
  <c r="G12" i="47" s="1"/>
  <c r="G21" i="47" s="1"/>
  <c r="G11" i="13"/>
  <c r="J38" i="70"/>
  <c r="P42" i="70"/>
  <c r="P46" i="70" s="1"/>
  <c r="N46" i="70"/>
  <c r="G39" i="15"/>
  <c r="G41" i="15" s="1"/>
  <c r="D14" i="34"/>
  <c r="D16" i="34" s="1"/>
  <c r="D19" i="34" s="1"/>
  <c r="E44" i="10"/>
  <c r="E28" i="14" s="1"/>
  <c r="K46" i="13"/>
  <c r="G47" i="13"/>
  <c r="E36" i="13"/>
  <c r="K36" i="13" s="1"/>
  <c r="L32" i="12"/>
  <c r="L39" i="12" s="1"/>
  <c r="E40" i="13"/>
  <c r="H12" i="46"/>
  <c r="H22" i="46" s="1"/>
  <c r="J11" i="12"/>
  <c r="G40" i="20"/>
  <c r="G54" i="20"/>
  <c r="I192" i="36"/>
  <c r="I196" i="36"/>
  <c r="H192" i="36"/>
  <c r="H196" i="36"/>
  <c r="E40" i="20"/>
  <c r="E54" i="20"/>
  <c r="K39" i="11"/>
  <c r="I11" i="13"/>
  <c r="I49" i="11"/>
  <c r="I12" i="47" s="1"/>
  <c r="I21" i="47" s="1"/>
  <c r="I41" i="15"/>
  <c r="I57" i="13"/>
  <c r="K53" i="13"/>
  <c r="K57" i="13" s="1"/>
  <c r="G196" i="36"/>
  <c r="G192" i="36"/>
  <c r="G48" i="10"/>
  <c r="AK46" i="11" s="1"/>
  <c r="G28" i="14"/>
  <c r="G30" i="14" s="1"/>
  <c r="G34" i="9" s="1"/>
  <c r="C54" i="20"/>
  <c r="C40" i="20"/>
  <c r="O60" i="13"/>
  <c r="O64" i="13" s="1"/>
  <c r="R49" i="13"/>
  <c r="R60" i="13" s="1"/>
  <c r="R64" i="13" s="1"/>
  <c r="U67" i="10"/>
  <c r="V66" i="10"/>
  <c r="W64" i="10" s="1"/>
  <c r="W66" i="10" s="1"/>
  <c r="W67" i="10" s="1"/>
  <c r="E39" i="15"/>
  <c r="E49" i="11"/>
  <c r="E12" i="47" s="1"/>
  <c r="E21" i="47" s="1"/>
  <c r="E11" i="13"/>
  <c r="K45" i="11" l="1"/>
  <c r="K49" i="11" s="1"/>
  <c r="I14" i="34"/>
  <c r="I16" i="34" s="1"/>
  <c r="I19" i="34" s="1"/>
  <c r="E48" i="10"/>
  <c r="K40" i="13"/>
  <c r="K47" i="13" s="1"/>
  <c r="E47" i="13"/>
  <c r="K11" i="13"/>
  <c r="K28" i="14"/>
  <c r="E188" i="36"/>
  <c r="L188" i="36" s="1"/>
  <c r="I66" i="9"/>
  <c r="K12" i="47"/>
  <c r="K21" i="47" s="1"/>
  <c r="K39" i="15"/>
  <c r="H11" i="12"/>
  <c r="F12" i="46"/>
  <c r="F22" i="46" s="1"/>
  <c r="F11" i="12" l="1"/>
  <c r="L11" i="12" s="1"/>
  <c r="AJ46" i="11"/>
  <c r="T66" i="10"/>
  <c r="D12" i="46"/>
  <c r="D22" i="46" s="1"/>
  <c r="E32" i="15"/>
  <c r="D188" i="36" l="1"/>
  <c r="K188" i="36" s="1"/>
  <c r="G66" i="9"/>
  <c r="J12" i="46"/>
  <c r="J22" i="46" s="1"/>
  <c r="K32" i="15"/>
  <c r="K41" i="15" s="1"/>
  <c r="E41" i="15"/>
  <c r="J10" i="65" l="1"/>
  <c r="P10" i="65" s="1"/>
  <c r="T10" i="65" s="1"/>
  <c r="X10" i="65" s="1"/>
  <c r="K9" i="60"/>
  <c r="K8" i="60"/>
  <c r="L49" i="59"/>
  <c r="J61" i="59"/>
  <c r="L50" i="59"/>
  <c r="L48" i="59"/>
  <c r="J62" i="59"/>
  <c r="L50" i="37"/>
  <c r="L48" i="37"/>
  <c r="Q43" i="18"/>
  <c r="Q44" i="18" s="1"/>
  <c r="L49" i="37"/>
  <c r="O27" i="29"/>
  <c r="L51" i="37" l="1"/>
  <c r="G30" i="9"/>
  <c r="N12" i="67" l="1"/>
  <c r="G42" i="9"/>
  <c r="O11" i="68"/>
  <c r="M20" i="68" s="1"/>
  <c r="Z31" i="14"/>
  <c r="Z32" i="14" s="1"/>
  <c r="G57" i="9"/>
  <c r="I8" i="60"/>
  <c r="I9" i="60"/>
  <c r="G62" i="59"/>
  <c r="G61" i="59"/>
  <c r="K49" i="59"/>
  <c r="K48" i="59"/>
  <c r="L13" i="59"/>
  <c r="K50" i="59"/>
  <c r="Y31" i="12"/>
  <c r="H23" i="12" s="1"/>
  <c r="L13" i="37"/>
  <c r="K49" i="37"/>
  <c r="I18" i="18"/>
  <c r="U38" i="29"/>
  <c r="G45" i="14"/>
  <c r="G47" i="14" s="1"/>
  <c r="J27" i="29"/>
  <c r="G60" i="15"/>
  <c r="G61" i="15" s="1"/>
  <c r="K50" i="37"/>
  <c r="T41" i="18"/>
  <c r="K48" i="37"/>
  <c r="I23" i="18"/>
  <c r="O46" i="75" l="1"/>
  <c r="T76" i="75"/>
  <c r="M18" i="68"/>
  <c r="M19" i="68"/>
  <c r="M17" i="68"/>
  <c r="M16" i="68"/>
  <c r="M13" i="68"/>
  <c r="M15" i="68"/>
  <c r="M12" i="68"/>
  <c r="M14" i="68"/>
  <c r="M11" i="68"/>
  <c r="H29" i="12"/>
  <c r="H41" i="12" s="1"/>
  <c r="H49" i="12" s="1"/>
  <c r="H52" i="12" s="1"/>
  <c r="R46" i="75"/>
  <c r="K51" i="37"/>
  <c r="I25" i="18"/>
  <c r="H68" i="12" l="1"/>
  <c r="G31" i="13"/>
  <c r="G37" i="13" s="1"/>
  <c r="G49" i="13" s="1"/>
  <c r="G60" i="13" s="1"/>
  <c r="G64" i="13" s="1"/>
  <c r="G77" i="13" s="1"/>
  <c r="M22" i="68"/>
  <c r="N14" i="67"/>
  <c r="K21" i="60"/>
  <c r="K22" i="60"/>
  <c r="J74" i="59"/>
  <c r="J75" i="59"/>
  <c r="X56" i="12" l="1"/>
  <c r="AG59" i="12"/>
  <c r="W52" i="12"/>
  <c r="Z31" i="12"/>
  <c r="J23" i="12" l="1"/>
  <c r="J29" i="12" s="1"/>
  <c r="J41" i="12" s="1"/>
  <c r="J49" i="12" s="1"/>
  <c r="J52" i="12" s="1"/>
  <c r="N22" i="67"/>
  <c r="N24" i="67" s="1"/>
  <c r="I42" i="9"/>
  <c r="I57" i="9"/>
  <c r="AA31" i="14"/>
  <c r="AA32" i="14" s="1"/>
  <c r="L37" i="60"/>
  <c r="I21" i="60"/>
  <c r="I22" i="60"/>
  <c r="G74" i="59"/>
  <c r="G75" i="59"/>
  <c r="L30" i="59"/>
  <c r="L91" i="59"/>
  <c r="L31" i="59"/>
  <c r="L30" i="37"/>
  <c r="L31" i="37"/>
  <c r="T44" i="18"/>
  <c r="I60" i="15"/>
  <c r="I61" i="15" s="1"/>
  <c r="L18" i="19"/>
  <c r="L26" i="19" s="1"/>
  <c r="I45" i="14"/>
  <c r="I47" i="14" s="1"/>
  <c r="U41" i="29"/>
  <c r="I31" i="13"/>
  <c r="Q47" i="75" l="1"/>
  <c r="T77" i="75"/>
  <c r="J68" i="12"/>
  <c r="R47" i="75"/>
  <c r="I37" i="13"/>
  <c r="I49" i="13" s="1"/>
  <c r="Y56" i="12" l="1"/>
  <c r="AI59" i="12"/>
  <c r="X52" i="12"/>
  <c r="I60" i="13"/>
  <c r="I64" i="13" s="1"/>
  <c r="I77" i="13" s="1"/>
  <c r="O143" i="30" l="1"/>
  <c r="P140" i="30"/>
  <c r="P143" i="30"/>
  <c r="G28" i="71" l="1"/>
  <c r="Q28" i="71" s="1"/>
  <c r="S28" i="71" s="1"/>
  <c r="F30" i="74"/>
  <c r="F28" i="52"/>
  <c r="G36" i="71" l="1"/>
  <c r="Q36" i="71" s="1"/>
  <c r="L30" i="74"/>
  <c r="L38" i="74" s="1"/>
  <c r="F38" i="74"/>
  <c r="Q30" i="73"/>
  <c r="S38" i="73" s="1"/>
  <c r="F25" i="70"/>
  <c r="S36" i="71"/>
  <c r="Y28" i="71"/>
  <c r="Y36" i="71" s="1"/>
  <c r="E28" i="52"/>
  <c r="E42" i="52" s="1"/>
  <c r="F42" i="52"/>
  <c r="M22" i="16" l="1"/>
  <c r="K12" i="9"/>
  <c r="K18" i="9" s="1"/>
  <c r="J27" i="64"/>
  <c r="P27" i="64" s="1"/>
  <c r="P25" i="70"/>
  <c r="F28" i="70"/>
  <c r="J35" i="64"/>
  <c r="K30" i="9" l="1"/>
  <c r="E42" i="9"/>
  <c r="X31" i="12"/>
  <c r="R25" i="70"/>
  <c r="X25" i="70" s="1"/>
  <c r="X28" i="70" s="1"/>
  <c r="P28" i="70"/>
  <c r="T28" i="70" s="1"/>
  <c r="R27" i="64"/>
  <c r="M45" i="75" l="1"/>
  <c r="T75" i="75"/>
  <c r="Y31" i="14"/>
  <c r="F29" i="12"/>
  <c r="F41" i="12" s="1"/>
  <c r="J61" i="17"/>
  <c r="J17" i="17"/>
  <c r="J19" i="17"/>
  <c r="J24" i="17"/>
  <c r="J31" i="33"/>
  <c r="J32" i="33" s="1"/>
  <c r="J25" i="33"/>
  <c r="J25" i="17"/>
  <c r="J18" i="17"/>
  <c r="J30" i="17"/>
  <c r="J41" i="33"/>
  <c r="J36" i="17"/>
  <c r="J42" i="33"/>
  <c r="J54" i="33"/>
  <c r="J18" i="33"/>
  <c r="J70" i="33"/>
  <c r="E60" i="15"/>
  <c r="E61" i="15" s="1"/>
  <c r="J52" i="33"/>
  <c r="J20" i="33"/>
  <c r="J51" i="17"/>
  <c r="J37" i="17"/>
  <c r="J21" i="17"/>
  <c r="J69" i="33"/>
  <c r="J48" i="33"/>
  <c r="J21" i="33"/>
  <c r="J53" i="33"/>
  <c r="J66" i="33"/>
  <c r="J38" i="33"/>
  <c r="J48" i="17"/>
  <c r="J34" i="33"/>
  <c r="J38" i="17"/>
  <c r="J22" i="33"/>
  <c r="J44" i="17"/>
  <c r="J45" i="17"/>
  <c r="J55" i="17"/>
  <c r="J37" i="33"/>
  <c r="J28" i="33"/>
  <c r="J33" i="17"/>
  <c r="K20" i="54"/>
  <c r="J36" i="33"/>
  <c r="J35" i="33"/>
  <c r="J49" i="33"/>
  <c r="J61" i="33"/>
  <c r="J62" i="33" s="1"/>
  <c r="J58" i="17"/>
  <c r="J64" i="33"/>
  <c r="J65" i="33"/>
  <c r="J20" i="17"/>
  <c r="J26" i="17"/>
  <c r="J17" i="33"/>
  <c r="J19" i="33"/>
  <c r="E31" i="13"/>
  <c r="E37" i="13" s="1"/>
  <c r="E49" i="13" s="1"/>
  <c r="L23" i="12"/>
  <c r="L29" i="12" s="1"/>
  <c r="L41" i="12" s="1"/>
  <c r="X27" i="64"/>
  <c r="Q143" i="30"/>
  <c r="J50" i="33" l="1"/>
  <c r="J44" i="33"/>
  <c r="R45" i="75"/>
  <c r="J29" i="33"/>
  <c r="J46" i="17"/>
  <c r="J27" i="17"/>
  <c r="J39" i="17"/>
  <c r="J71" i="33"/>
  <c r="J22" i="17"/>
  <c r="J67" i="33"/>
  <c r="J55" i="33"/>
  <c r="J39" i="33"/>
  <c r="J23" i="33"/>
  <c r="K31" i="13"/>
  <c r="K37" i="13" s="1"/>
  <c r="K49" i="13"/>
  <c r="K60" i="13" s="1"/>
  <c r="K64" i="13" s="1"/>
  <c r="E60" i="13"/>
  <c r="E64" i="13" s="1"/>
  <c r="E77" i="13" s="1"/>
  <c r="J64" i="17" l="1"/>
  <c r="J74" i="33"/>
  <c r="R14" i="15"/>
  <c r="R13" i="15" s="1"/>
  <c r="R16" i="15" s="1"/>
  <c r="L68" i="76"/>
  <c r="E30" i="14"/>
  <c r="K13" i="14"/>
  <c r="F46" i="12"/>
  <c r="E34" i="9" l="1"/>
  <c r="T31" i="14"/>
  <c r="E47" i="14"/>
  <c r="Y32" i="14"/>
  <c r="U29" i="14"/>
  <c r="F49" i="12"/>
  <c r="F52" i="12" s="1"/>
  <c r="L46" i="12"/>
  <c r="L49" i="12" s="1"/>
  <c r="L52" i="12" s="1"/>
  <c r="L68" i="12" s="1"/>
  <c r="L44" i="12"/>
  <c r="W56" i="12" l="1"/>
  <c r="V52" i="12"/>
  <c r="AE59" i="12"/>
  <c r="F68" i="12"/>
  <c r="Q51" i="30"/>
  <c r="E66" i="9"/>
  <c r="C188" i="36"/>
  <c r="Q118" i="30"/>
  <c r="Q84" i="30"/>
  <c r="E57" i="9"/>
  <c r="F188" i="36" l="1"/>
  <c r="J188" i="36"/>
  <c r="V67" i="12"/>
  <c r="V68" i="12"/>
  <c r="Y52" i="12"/>
  <c r="AA52" i="12" l="1"/>
  <c r="Z52" i="12"/>
  <c r="W28" i="9"/>
  <c r="AA28" i="9"/>
</calcChain>
</file>

<file path=xl/sharedStrings.xml><?xml version="1.0" encoding="utf-8"?>
<sst xmlns="http://schemas.openxmlformats.org/spreadsheetml/2006/main" count="20799" uniqueCount="4593">
  <si>
    <t>Tickmarks</t>
  </si>
  <si>
    <t>{a}</t>
  </si>
  <si>
    <t>{b}</t>
  </si>
  <si>
    <t>{c}</t>
  </si>
  <si>
    <t>{d}</t>
  </si>
  <si>
    <t>{e}</t>
  </si>
  <si>
    <t>{f}</t>
  </si>
  <si>
    <t>{g}</t>
  </si>
  <si>
    <t>{h}</t>
  </si>
  <si>
    <t>{i}</t>
  </si>
  <si>
    <t>{j}</t>
  </si>
  <si>
    <t>{k}</t>
  </si>
  <si>
    <t>{l}</t>
  </si>
  <si>
    <t>{m}</t>
  </si>
  <si>
    <t>{n}</t>
  </si>
  <si>
    <t>{o}</t>
  </si>
  <si>
    <t>{p}</t>
  </si>
  <si>
    <t>{q}</t>
  </si>
  <si>
    <t>{r}</t>
  </si>
  <si>
    <t>{s}</t>
  </si>
  <si>
    <t>{t}</t>
  </si>
  <si>
    <t>{u}</t>
  </si>
  <si>
    <t>{v}</t>
  </si>
  <si>
    <t>{w}</t>
  </si>
  <si>
    <t>{x}</t>
  </si>
  <si>
    <t>{y}</t>
  </si>
  <si>
    <t>{z}</t>
  </si>
  <si>
    <t>Target Grouping</t>
  </si>
  <si>
    <t>#</t>
  </si>
  <si>
    <t>Name</t>
  </si>
  <si>
    <t>Preliminary</t>
  </si>
  <si>
    <t>AJE</t>
  </si>
  <si>
    <t>Adjusted</t>
  </si>
  <si>
    <t>RJE</t>
  </si>
  <si>
    <t>'2012</t>
  </si>
  <si>
    <t>'2011</t>
  </si>
  <si>
    <t>Company</t>
  </si>
  <si>
    <t>5111</t>
  </si>
  <si>
    <t/>
  </si>
  <si>
    <t>0103008001</t>
  </si>
  <si>
    <t>Arif Habib Bank KSE Br-EQ</t>
  </si>
  <si>
    <t>0103008006</t>
  </si>
  <si>
    <t>Bank Al Habib KSE Br-EQ</t>
  </si>
  <si>
    <t>0103008008</t>
  </si>
  <si>
    <t>HMB-KSE-EQ</t>
  </si>
  <si>
    <t>0203005001</t>
  </si>
  <si>
    <t>Arif Habib Rupali Bank KSE Br-DT</t>
  </si>
  <si>
    <t>0303012001</t>
  </si>
  <si>
    <t>Arif Habib Bank-KSE-MM</t>
  </si>
  <si>
    <t>5112</t>
  </si>
  <si>
    <t>0103008002</t>
  </si>
  <si>
    <t>Dawood Islamic Bank Lt-EQ</t>
  </si>
  <si>
    <t>0103008003</t>
  </si>
  <si>
    <t>Al Baraka Islamic Bank-EQ</t>
  </si>
  <si>
    <t>0103008004</t>
  </si>
  <si>
    <t>Bank Alfalah Limited Islamic Banking-EQ</t>
  </si>
  <si>
    <t>0103008005</t>
  </si>
  <si>
    <t>Bank Islami Pakistan-EQ</t>
  </si>
  <si>
    <t>0103008007</t>
  </si>
  <si>
    <t>Bank Al Falah-EQ</t>
  </si>
  <si>
    <t>0103008009</t>
  </si>
  <si>
    <t>HMB-Alfalah Court-EQ</t>
  </si>
  <si>
    <t>0203005002</t>
  </si>
  <si>
    <t>Dawood Islamic Bank Ltd-DT</t>
  </si>
  <si>
    <t>0203005003</t>
  </si>
  <si>
    <t>Al Baraka Islamic Bank-DT</t>
  </si>
  <si>
    <t>0203005004</t>
  </si>
  <si>
    <t>UBL- Ameen Main-DT</t>
  </si>
  <si>
    <t>0203005005</t>
  </si>
  <si>
    <t>Bank Islami Pakistan-DT</t>
  </si>
  <si>
    <t>0203005007</t>
  </si>
  <si>
    <t>Bank Al Falah Ltd - Islamic Banking-DT</t>
  </si>
  <si>
    <t>0203005008</t>
  </si>
  <si>
    <t>Meezan Bank Ltd-IPS-DT</t>
  </si>
  <si>
    <t>0203005009</t>
  </si>
  <si>
    <t>Faysal Bank Ltd-IPS-DT</t>
  </si>
  <si>
    <t>0203005010</t>
  </si>
  <si>
    <t>HMB-KSE-DT</t>
  </si>
  <si>
    <t>0203005011</t>
  </si>
  <si>
    <t>HMB-Alfalah Court-DT</t>
  </si>
  <si>
    <t>0203005012</t>
  </si>
  <si>
    <t>BAFL Islamic Banking Lhr-DT</t>
  </si>
  <si>
    <t>0303012002</t>
  </si>
  <si>
    <t>Dawood Islamic Bank Ltd-MM</t>
  </si>
  <si>
    <t>0303012003</t>
  </si>
  <si>
    <t>Al Baraka Islamic Bank-MM</t>
  </si>
  <si>
    <t>0303012004</t>
  </si>
  <si>
    <t>UBL Ameen -Main-MM</t>
  </si>
  <si>
    <t>0303012005</t>
  </si>
  <si>
    <t>Bank Islami Pakistan-MM</t>
  </si>
  <si>
    <t>0303012007</t>
  </si>
  <si>
    <t>Bank Al Falah Ltd Isl Banking-MM</t>
  </si>
  <si>
    <t>0303012008</t>
  </si>
  <si>
    <t>Dawood Islamic Bank Ltd-IPS-MM</t>
  </si>
  <si>
    <t>0303012009</t>
  </si>
  <si>
    <t>Bank Al Habib Islamic Banking-Saving-MM</t>
  </si>
  <si>
    <t>0303012010</t>
  </si>
  <si>
    <t>Meezan Bank Ltd-MM</t>
  </si>
  <si>
    <t>0303012011</t>
  </si>
  <si>
    <t>Standard Chartered Bank Ltd-IPS-MM</t>
  </si>
  <si>
    <t>0303012012</t>
  </si>
  <si>
    <t>MCB Bank Ltd - Islamic Banking-MM</t>
  </si>
  <si>
    <t>0303012013</t>
  </si>
  <si>
    <t>HMB Bank Ltd - Islamic Banking-MM</t>
  </si>
  <si>
    <t>0303012014</t>
  </si>
  <si>
    <t>HMB - KSE-MM</t>
  </si>
  <si>
    <t>0303012015</t>
  </si>
  <si>
    <t>BAFL - Islamic Banking-Lhr -MM</t>
  </si>
  <si>
    <t>5211</t>
  </si>
  <si>
    <t>0103002001</t>
  </si>
  <si>
    <t>Cost of Shares-AFS-EQ</t>
  </si>
  <si>
    <t>0103002002</t>
  </si>
  <si>
    <t>Brokerage on Shares-AFS-EQ</t>
  </si>
  <si>
    <t>0103002003</t>
  </si>
  <si>
    <t>Unrealised Gain/Loss on Shares-AFS-EQ</t>
  </si>
  <si>
    <t>0103002004</t>
  </si>
  <si>
    <t>CVT on Shares-AFS-EQ</t>
  </si>
  <si>
    <t>0103002005</t>
  </si>
  <si>
    <t>FED on shares-EQ</t>
  </si>
  <si>
    <t>0103003001</t>
  </si>
  <si>
    <t>Cost of Shares-HFT-EQ</t>
  </si>
  <si>
    <t>0103003002</t>
  </si>
  <si>
    <t>Unrealised gain/Loss on shares-HFT-EQ</t>
  </si>
  <si>
    <t>0103004001</t>
  </si>
  <si>
    <t>Unrealised Gain/loss on Derivatives-EQ</t>
  </si>
  <si>
    <t>0103005001</t>
  </si>
  <si>
    <t>Cost of Shares-HTM-EQ</t>
  </si>
  <si>
    <t>0103005002</t>
  </si>
  <si>
    <t>Unrealised Gain/Losson Shares-HTM-EQ</t>
  </si>
  <si>
    <t>0103006001</t>
  </si>
  <si>
    <t>Investment in term Deposit Recipt-EQ</t>
  </si>
  <si>
    <t>0103007001</t>
  </si>
  <si>
    <t>TBills-Outright Purchase-EQ</t>
  </si>
  <si>
    <t>0103007002</t>
  </si>
  <si>
    <t>TBills-Reverse Repo-EQ</t>
  </si>
  <si>
    <t>0103007003</t>
  </si>
  <si>
    <t>TBills Appreciation/Diminution-EQ</t>
  </si>
  <si>
    <t>0103007004</t>
  </si>
  <si>
    <t>TBills Premium-EQ</t>
  </si>
  <si>
    <t>0203002001</t>
  </si>
  <si>
    <t>Face Value-TFC/Sukuk [NG]-DT</t>
  </si>
  <si>
    <t>0203002002</t>
  </si>
  <si>
    <t>Brokerage-TFC/Sukuk [NG]-DT</t>
  </si>
  <si>
    <t>0203002003</t>
  </si>
  <si>
    <t>Premium / Discount-TFC/Sukuk [NG]-DT</t>
  </si>
  <si>
    <t>0203002004</t>
  </si>
  <si>
    <t>Unrealized Gain /(Loss)-TFC/Sukuk [NG]-DT</t>
  </si>
  <si>
    <t>0203002005</t>
  </si>
  <si>
    <t>Face Value-GIS-HFT</t>
  </si>
  <si>
    <t>0203002006</t>
  </si>
  <si>
    <t>Unrealized Gain /(Loss)-GIS-HFT</t>
  </si>
  <si>
    <t>0203002007</t>
  </si>
  <si>
    <t>Premium / Discount-TFC/Sukuk GIS-HFT</t>
  </si>
  <si>
    <t>0203003001</t>
  </si>
  <si>
    <t>Investment-Tbills-DT</t>
  </si>
  <si>
    <t>0203003002</t>
  </si>
  <si>
    <t>Premium TBills-DT</t>
  </si>
  <si>
    <t>0203003003</t>
  </si>
  <si>
    <t>Unrealised Gain TBills-DT</t>
  </si>
  <si>
    <t>0203003004</t>
  </si>
  <si>
    <t>Brokerage on TBills-DT</t>
  </si>
  <si>
    <t>0203003005</t>
  </si>
  <si>
    <t>Face Value Sukuk-AFS-DT</t>
  </si>
  <si>
    <t>0203003006</t>
  </si>
  <si>
    <t>Unrealized Gain/(Loss) on Sukuk-AFS-DT</t>
  </si>
  <si>
    <t>0203003007</t>
  </si>
  <si>
    <t>Brokerage on GIS SUKUK-DT</t>
  </si>
  <si>
    <t>0203003008</t>
  </si>
  <si>
    <t>GIS Premium / Discount</t>
  </si>
  <si>
    <t>0203004001</t>
  </si>
  <si>
    <t>Investment-PIB-DT</t>
  </si>
  <si>
    <t>0203004002</t>
  </si>
  <si>
    <t>Premium on Investment-PIB-DT</t>
  </si>
  <si>
    <t>0203004003</t>
  </si>
  <si>
    <t>Appriciation-PIB-DT</t>
  </si>
  <si>
    <t>0203004004</t>
  </si>
  <si>
    <t>Unrealised Gain-PIB-DT</t>
  </si>
  <si>
    <t>0303002001</t>
  </si>
  <si>
    <t>Reverse Repo-MM</t>
  </si>
  <si>
    <t>0303003001</t>
  </si>
  <si>
    <t>TBills Outright Purchase-MM</t>
  </si>
  <si>
    <t>0303003002</t>
  </si>
  <si>
    <t>TBills Reverse Repo-MM</t>
  </si>
  <si>
    <t>0303003003</t>
  </si>
  <si>
    <t>TBills Appreciation/Diminution-MM</t>
  </si>
  <si>
    <t>0303003004</t>
  </si>
  <si>
    <t>TBills Premium-MM</t>
  </si>
  <si>
    <t>0303004001</t>
  </si>
  <si>
    <t>PIB Outright Purchase-MM</t>
  </si>
  <si>
    <t>0303004002</t>
  </si>
  <si>
    <t>PIB Reverse Repo-MM</t>
  </si>
  <si>
    <t>0303004003</t>
  </si>
  <si>
    <t>PIB Appreciation/Diminution-MM</t>
  </si>
  <si>
    <t>0303004004</t>
  </si>
  <si>
    <t>PIB Premium-MM</t>
  </si>
  <si>
    <t>0303004005</t>
  </si>
  <si>
    <t>PIB Discount-MM</t>
  </si>
  <si>
    <t>0303004006</t>
  </si>
  <si>
    <t>PIB Repo-MM</t>
  </si>
  <si>
    <t>0303005001</t>
  </si>
  <si>
    <t>Term finance Certificate-MM</t>
  </si>
  <si>
    <t>0303005002</t>
  </si>
  <si>
    <t>TFC Appreciation/Diminution-MM</t>
  </si>
  <si>
    <t>0303005003</t>
  </si>
  <si>
    <t>TFC Premium-MM</t>
  </si>
  <si>
    <t>0303005004</t>
  </si>
  <si>
    <t>TFC Discount-MM</t>
  </si>
  <si>
    <t>0303005005</t>
  </si>
  <si>
    <t>TFC Repo-MM</t>
  </si>
  <si>
    <t>0303005006</t>
  </si>
  <si>
    <t>TFC Reverse Repo-MM</t>
  </si>
  <si>
    <t>0303005007</t>
  </si>
  <si>
    <t>Face Value Sukuk -AFS-MM</t>
  </si>
  <si>
    <t>0303005008</t>
  </si>
  <si>
    <t>Unrealized Gain/(Loss) on Sukuk-AFS-MM</t>
  </si>
  <si>
    <t>0303005009</t>
  </si>
  <si>
    <t>Brokerage On GIS Sukuk-MM</t>
  </si>
  <si>
    <t>0303006001</t>
  </si>
  <si>
    <t>Certificate Of Investment-MM</t>
  </si>
  <si>
    <t>0303007001</t>
  </si>
  <si>
    <t>Spread Transaction-MM</t>
  </si>
  <si>
    <t>0303008001</t>
  </si>
  <si>
    <t>Investment in CFS-MM</t>
  </si>
  <si>
    <t>0303009001</t>
  </si>
  <si>
    <t>Cost of investment in Shares-MM</t>
  </si>
  <si>
    <t>0303009002</t>
  </si>
  <si>
    <t>Appriciation/Dimin in value in Shares-MM</t>
  </si>
  <si>
    <t>0303010001</t>
  </si>
  <si>
    <t>Appri/Dimin in Value of Derivative-MM</t>
  </si>
  <si>
    <t>0303011001</t>
  </si>
  <si>
    <t>Trem Deposit Recipt (Meezan) -MM</t>
  </si>
  <si>
    <t>0303011002</t>
  </si>
  <si>
    <t>Trem Deposit Recipt (HMB) -MM</t>
  </si>
  <si>
    <t>0303011003</t>
  </si>
  <si>
    <t>Trem Deposit Recipt (MCB) -MM</t>
  </si>
  <si>
    <t>0303036001</t>
  </si>
  <si>
    <t>Face Value GIS-Sukuk-HFT</t>
  </si>
  <si>
    <t>0303036002</t>
  </si>
  <si>
    <t>Unrealised Gain/Loss on GIS-HFT</t>
  </si>
  <si>
    <t>5311</t>
  </si>
  <si>
    <t>0103010001</t>
  </si>
  <si>
    <t>Dividend Receivable-Outright-EQ-AFS</t>
  </si>
  <si>
    <t>0103010002</t>
  </si>
  <si>
    <t>Dividend Receivable-Outright-EQ-HFT</t>
  </si>
  <si>
    <t>0303022001</t>
  </si>
  <si>
    <t>Dividend Receivable-Outright-MM</t>
  </si>
  <si>
    <t>0303022002</t>
  </si>
  <si>
    <t>Dividend Receivable-CFS-MM</t>
  </si>
  <si>
    <t>5411</t>
  </si>
  <si>
    <t>0103011001</t>
  </si>
  <si>
    <t>Profit Receivable-Arif Habib Rupali-EQ</t>
  </si>
  <si>
    <t>0103011002</t>
  </si>
  <si>
    <t>Profit Receivable-Al Baraka Islamic-EQ</t>
  </si>
  <si>
    <t>0103011003</t>
  </si>
  <si>
    <t>Profit Receivable Dawood Islamic Bank-EQ</t>
  </si>
  <si>
    <t>0103011004</t>
  </si>
  <si>
    <t>Profit Receivable Bank Islami-EQ</t>
  </si>
  <si>
    <t>0103011005</t>
  </si>
  <si>
    <t>Profit Receivable Bank Al falah Islamic-EQ</t>
  </si>
  <si>
    <t>0103011006</t>
  </si>
  <si>
    <t>Profit Receivable HMB Al falah court-EQ</t>
  </si>
  <si>
    <t>0103013001</t>
  </si>
  <si>
    <t>Income receivable-Tbills-EQ</t>
  </si>
  <si>
    <t>0203007001</t>
  </si>
  <si>
    <t>Income Receivable-DT</t>
  </si>
  <si>
    <t>0203007002</t>
  </si>
  <si>
    <t>Income Receivable-PIB-DT</t>
  </si>
  <si>
    <t>0203007003</t>
  </si>
  <si>
    <t>Income Receivable- GIS-DT</t>
  </si>
  <si>
    <t>0203007004</t>
  </si>
  <si>
    <t>Income Receivable-TFC/Sukuk [NG]-DT</t>
  </si>
  <si>
    <t>0203008001</t>
  </si>
  <si>
    <t>Profit Receivable-Arif Habib Rupali-DT</t>
  </si>
  <si>
    <t>0203008002</t>
  </si>
  <si>
    <t>Profit Receivable-Al Baraka Islamic-DT</t>
  </si>
  <si>
    <t>0203008003</t>
  </si>
  <si>
    <t>Profit Receivable Dawood Islamic Bank-DT</t>
  </si>
  <si>
    <t>0203008004</t>
  </si>
  <si>
    <t>Profit Receivable Bank Islami Pakistan-DT</t>
  </si>
  <si>
    <t>0203008005</t>
  </si>
  <si>
    <t>Profit Receivable Bank Al falah Islamic-DT</t>
  </si>
  <si>
    <t>0203008006</t>
  </si>
  <si>
    <t>Profit Receivable Meezan Bank-IPS-DT</t>
  </si>
  <si>
    <t>0203008007</t>
  </si>
  <si>
    <t>Profit Receivable Dawood Islamic Bank-IPS-DT</t>
  </si>
  <si>
    <t>0203008008</t>
  </si>
  <si>
    <t>Profit Receivable UBL Ameen-DT</t>
  </si>
  <si>
    <t>0203008009</t>
  </si>
  <si>
    <t>Profit Receivable HMB Alfalah Court-DT</t>
  </si>
  <si>
    <t>0203016001</t>
  </si>
  <si>
    <t>Advance against Sukuk</t>
  </si>
  <si>
    <t>0203017001</t>
  </si>
  <si>
    <t>Inc Rec-TFC/Sukuk [NG]-PEL1-DT</t>
  </si>
  <si>
    <t>0203017002</t>
  </si>
  <si>
    <t>Inc Rec-TFC/Sukuk NIB Bank ltd-DT</t>
  </si>
  <si>
    <t>0303006002</t>
  </si>
  <si>
    <t>COI (UBL) Income Receivable-MM</t>
  </si>
  <si>
    <t>0303006003</t>
  </si>
  <si>
    <t>COI (MCB) Income Receivable-MM</t>
  </si>
  <si>
    <t>0303006004</t>
  </si>
  <si>
    <t>COI (HMB) Income Receivable-MM</t>
  </si>
  <si>
    <t>0303014001</t>
  </si>
  <si>
    <t>Income Rec from Inv-Reverse Repo-MM</t>
  </si>
  <si>
    <t>0303015001</t>
  </si>
  <si>
    <t>Income Rec from Inv-Tbills-MM</t>
  </si>
  <si>
    <t>0303016001</t>
  </si>
  <si>
    <t>Income Rec from Inv-PIB-MM</t>
  </si>
  <si>
    <t>0303017001</t>
  </si>
  <si>
    <t>Income Rec from Inv-TFC-MM</t>
  </si>
  <si>
    <t>0303017002</t>
  </si>
  <si>
    <t>Income Receivable GIS-MM</t>
  </si>
  <si>
    <t>0303018001</t>
  </si>
  <si>
    <t>Income Rec from Inv-Spread Trans-MM</t>
  </si>
  <si>
    <t>0303019001</t>
  </si>
  <si>
    <t>Income Rec from Inv-CFS-MM</t>
  </si>
  <si>
    <t>0303020001</t>
  </si>
  <si>
    <t>Income Receivable from -TDR (Meezan)-MM</t>
  </si>
  <si>
    <t>0303020002</t>
  </si>
  <si>
    <t>Income Receivable from -TDR (HMB)-MM</t>
  </si>
  <si>
    <t>0303020003</t>
  </si>
  <si>
    <t>Income Receivable from -TDR (MCB)-MM</t>
  </si>
  <si>
    <t>0303021001</t>
  </si>
  <si>
    <t>Profit Receivable-MM</t>
  </si>
  <si>
    <t>0303021002</t>
  </si>
  <si>
    <t>Profit Rec-AlBaraka Isl-MM</t>
  </si>
  <si>
    <t>0303021003</t>
  </si>
  <si>
    <t>Profit Receivable Dawood Islamic Bank-MM</t>
  </si>
  <si>
    <t>0303021004</t>
  </si>
  <si>
    <t>Profit Receivable- Bank Islami-MM</t>
  </si>
  <si>
    <t>0303021005</t>
  </si>
  <si>
    <t>Profit Rec Bank Al Falah Islamic-MM</t>
  </si>
  <si>
    <t>0303021006</t>
  </si>
  <si>
    <t>Profit Rec Bank Al Habib Islamic Banking-Saving-MM</t>
  </si>
  <si>
    <t>0303021007</t>
  </si>
  <si>
    <t>Profit Rec Meezan Bank Ltd-MM</t>
  </si>
  <si>
    <t>0303021008</t>
  </si>
  <si>
    <t>Profit-Rec Dawood Islamic-IPS-MM</t>
  </si>
  <si>
    <t>0303021009</t>
  </si>
  <si>
    <t>Profit-Rec SCB-IPS-MM</t>
  </si>
  <si>
    <t>0303021010</t>
  </si>
  <si>
    <t>Profit-Rec UBL Ameen-MM</t>
  </si>
  <si>
    <t>0303021011</t>
  </si>
  <si>
    <t>Profit-Rec HMB Alfalah Court-MM</t>
  </si>
  <si>
    <t>0303021012</t>
  </si>
  <si>
    <t>Profit-Rec MCB Khalid Bin Waleedt-MM</t>
  </si>
  <si>
    <t>5511</t>
  </si>
  <si>
    <t>0103001001</t>
  </si>
  <si>
    <t>Formation Cost-EQ</t>
  </si>
  <si>
    <t>0203001001</t>
  </si>
  <si>
    <t>Formation Cost-DT</t>
  </si>
  <si>
    <t>0303001001</t>
  </si>
  <si>
    <t>Formation Cost-MM</t>
  </si>
  <si>
    <t>5611</t>
  </si>
  <si>
    <t>0103014001</t>
  </si>
  <si>
    <t>Deposits CDS-EQ</t>
  </si>
  <si>
    <t>0103014002</t>
  </si>
  <si>
    <t>Deposits-Securities-EQ</t>
  </si>
  <si>
    <t>0203009001</t>
  </si>
  <si>
    <t>Deposits-CDS-DT</t>
  </si>
  <si>
    <t>0203009002</t>
  </si>
  <si>
    <t>Deposits-Security-DT</t>
  </si>
  <si>
    <t>0303025001</t>
  </si>
  <si>
    <t>Deposits-IAS Charges(CDC)-MM</t>
  </si>
  <si>
    <t>0303025002</t>
  </si>
  <si>
    <t>Deposits- Securities -MM</t>
  </si>
  <si>
    <t>0303025003</t>
  </si>
  <si>
    <t>Deposits-CDC-MM</t>
  </si>
  <si>
    <t>5612</t>
  </si>
  <si>
    <t>0103015001</t>
  </si>
  <si>
    <t>Prepaid Expenses-MUFAP-EQ</t>
  </si>
  <si>
    <t>0103015002</t>
  </si>
  <si>
    <t>Prepaid Consultancy Fee-EQ</t>
  </si>
  <si>
    <t>0103015003</t>
  </si>
  <si>
    <t>Prepaid Expenses-CDS Eligibility-EQ</t>
  </si>
  <si>
    <t>0103015004</t>
  </si>
  <si>
    <t>Prepaid Expenses-Minimum Tax-EQ</t>
  </si>
  <si>
    <t>0103015005</t>
  </si>
  <si>
    <t>Prepaid Annual Audit Fee-EQ</t>
  </si>
  <si>
    <t>0103015006</t>
  </si>
  <si>
    <t>Prepaid CDC Participant Fee-MCFSL-EQ</t>
  </si>
  <si>
    <t>0103015007</t>
  </si>
  <si>
    <t>Prepaid Half Yearly Review Fee-EQ</t>
  </si>
  <si>
    <t>0103015008</t>
  </si>
  <si>
    <t>Prepaid Compliance Audit Fee-EQ</t>
  </si>
  <si>
    <t>0103016001</t>
  </si>
  <si>
    <t>Advance against IPO Shares-EQ</t>
  </si>
  <si>
    <t>0103016002</t>
  </si>
  <si>
    <t>Advance against Investment-EQ</t>
  </si>
  <si>
    <t>0103016003</t>
  </si>
  <si>
    <t>Advance against Right Shares-EQ</t>
  </si>
  <si>
    <t>0103017001</t>
  </si>
  <si>
    <t>Advance Tax-Dividend-EQ</t>
  </si>
  <si>
    <t>0103017002</t>
  </si>
  <si>
    <t>Advance Tax-Markup-EQ</t>
  </si>
  <si>
    <t>0103018001</t>
  </si>
  <si>
    <t>Receivable against Sale of Units-EQ</t>
  </si>
  <si>
    <t>0103019001</t>
  </si>
  <si>
    <t>Receivable from Management Co-EQ</t>
  </si>
  <si>
    <t>0103021001</t>
  </si>
  <si>
    <t>Other Receivable-EQ</t>
  </si>
  <si>
    <t>0103022001</t>
  </si>
  <si>
    <t>Rceivable from PPF-EQ</t>
  </si>
  <si>
    <t>0203010001</t>
  </si>
  <si>
    <t>Prepaid Expenses-MUFAP-DT</t>
  </si>
  <si>
    <t>0203010002</t>
  </si>
  <si>
    <t>Prepaid Consultancy Fee-DT</t>
  </si>
  <si>
    <t>0203010003</t>
  </si>
  <si>
    <t>Prepaid Expenses-CDS Eligibility-DT</t>
  </si>
  <si>
    <t>0203010004</t>
  </si>
  <si>
    <t>Prepaid Expenses-Minimum Tax-DT</t>
  </si>
  <si>
    <t>0203010005</t>
  </si>
  <si>
    <t>Prepaid Annual Audit Fee-DT</t>
  </si>
  <si>
    <t>0203010006</t>
  </si>
  <si>
    <t>Prepaid CDC Participant Fee-MCFSL-DT</t>
  </si>
  <si>
    <t>0203010007</t>
  </si>
  <si>
    <t>Prepaid Half Yearly Review Fee-DT</t>
  </si>
  <si>
    <t>0203010008</t>
  </si>
  <si>
    <t>Prepaid Compliance Audit Fee-DT</t>
  </si>
  <si>
    <t>0203011001</t>
  </si>
  <si>
    <t>Advance Tax-Markup-DT</t>
  </si>
  <si>
    <t>0203012001</t>
  </si>
  <si>
    <t>Receivable against Sale Units-DT</t>
  </si>
  <si>
    <t>0203013001</t>
  </si>
  <si>
    <t>Receivable against Transaction Cost-DT</t>
  </si>
  <si>
    <t>0203013002</t>
  </si>
  <si>
    <t>Receivable From Management Co-DT</t>
  </si>
  <si>
    <t>0203014001</t>
  </si>
  <si>
    <t>Receivable from Equity sub fund-DT</t>
  </si>
  <si>
    <t>0203015001</t>
  </si>
  <si>
    <t>Other Receivable-DT</t>
  </si>
  <si>
    <t>0203018001</t>
  </si>
  <si>
    <t>Receivable from PPF-DT</t>
  </si>
  <si>
    <t>0303013001</t>
  </si>
  <si>
    <t>Advance against TFCs-MM</t>
  </si>
  <si>
    <t>0303013002</t>
  </si>
  <si>
    <t>Discount on Advance Pre-IPO-MM</t>
  </si>
  <si>
    <t>0303024002</t>
  </si>
  <si>
    <t>Receivable From Management Co-MM</t>
  </si>
  <si>
    <t>0303026001</t>
  </si>
  <si>
    <t>Prepaid Expenses-MUFAP-MM</t>
  </si>
  <si>
    <t>0303026002</t>
  </si>
  <si>
    <t>Prepaid Consultancy Fee-MM</t>
  </si>
  <si>
    <t>0303026003</t>
  </si>
  <si>
    <t>Prepaid Expenses-CDS EligibilityMM</t>
  </si>
  <si>
    <t>0303026004</t>
  </si>
  <si>
    <t>Prepaid Expenses-Minimum Tax-MM</t>
  </si>
  <si>
    <t>0303026005</t>
  </si>
  <si>
    <t>Prepaid Annual Audit Fee-MM</t>
  </si>
  <si>
    <t>0303026006</t>
  </si>
  <si>
    <t>Preapid CDC Participant Fee-MCFSL-MM</t>
  </si>
  <si>
    <t>0303026007</t>
  </si>
  <si>
    <t>Prepaid Half Yearly Review Fee-MM</t>
  </si>
  <si>
    <t>0303026008</t>
  </si>
  <si>
    <t>Prepaid Compliance Audit Fee-MM</t>
  </si>
  <si>
    <t>0303027001</t>
  </si>
  <si>
    <t>Prepaid Brokerage Expenses-Spread-MM</t>
  </si>
  <si>
    <t>0303028001</t>
  </si>
  <si>
    <t>Prepaid Brokerage Expenses-R.Spread-MM</t>
  </si>
  <si>
    <t>0303029001</t>
  </si>
  <si>
    <t>Advance Tax-Markup-MM</t>
  </si>
  <si>
    <t>0303029002</t>
  </si>
  <si>
    <t>Advance Tax-Dividend-MM</t>
  </si>
  <si>
    <t>0303031001</t>
  </si>
  <si>
    <t>Receivable from Equitysub Fund-MM</t>
  </si>
  <si>
    <t>0303031002</t>
  </si>
  <si>
    <t>Receivable from Debt-Sub Fund-MM</t>
  </si>
  <si>
    <t>0303032001</t>
  </si>
  <si>
    <t>Receivable against Sale of units-MM</t>
  </si>
  <si>
    <t>0303033001</t>
  </si>
  <si>
    <t>Other Receivable-MM</t>
  </si>
  <si>
    <t>0303034001</t>
  </si>
  <si>
    <t>0303035001</t>
  </si>
  <si>
    <t>Rceivable from PPF-MM</t>
  </si>
  <si>
    <t>5613</t>
  </si>
  <si>
    <t>0103009001</t>
  </si>
  <si>
    <t>Receivable against Inv-D.J.M.Securit-EQ</t>
  </si>
  <si>
    <t>0103009002</t>
  </si>
  <si>
    <t>Receivable against Pearl.Securities-EQ</t>
  </si>
  <si>
    <t>0103009004</t>
  </si>
  <si>
    <t>Receivable against Invest &amp; Finance-EQ</t>
  </si>
  <si>
    <t>0103009010</t>
  </si>
  <si>
    <t>Receivable against First Capital Eq Ltd-EQ</t>
  </si>
  <si>
    <t>0103009023</t>
  </si>
  <si>
    <t>Receivable against Top Line Sec</t>
  </si>
  <si>
    <t>0103009024</t>
  </si>
  <si>
    <t>Receivable against Al-Habib Capital</t>
  </si>
  <si>
    <t>0103009026</t>
  </si>
  <si>
    <t>Receivable against NCCPL settlement-all brokers</t>
  </si>
  <si>
    <t>0203006001</t>
  </si>
  <si>
    <t>Receivable against Inv-First Capital Sec Corp Ltd-DT</t>
  </si>
  <si>
    <t>0203006002</t>
  </si>
  <si>
    <t>Receivable against Inv-Icon Sec-DT</t>
  </si>
  <si>
    <t>0203006003</t>
  </si>
  <si>
    <t>Receivable against UBL-DT</t>
  </si>
  <si>
    <t>0203006004</t>
  </si>
  <si>
    <t>Receivable against Invest One-DT</t>
  </si>
  <si>
    <t>0203006005</t>
  </si>
  <si>
    <t>Receivable against Invest- KASB  Sec</t>
  </si>
  <si>
    <t>0303023001</t>
  </si>
  <si>
    <t>Receivable against Investment-MM</t>
  </si>
  <si>
    <t>0303024001</t>
  </si>
  <si>
    <t>Receivable against Transaction Cost-MM</t>
  </si>
  <si>
    <t>5711</t>
  </si>
  <si>
    <t>0103017003</t>
  </si>
  <si>
    <t>Assessment Year 2008-EQ</t>
  </si>
  <si>
    <t>0203011002</t>
  </si>
  <si>
    <t>Assessment Year 2008-DT</t>
  </si>
  <si>
    <t>0303029003</t>
  </si>
  <si>
    <t>Assessment Year 2008-MM</t>
  </si>
  <si>
    <t>0303030001</t>
  </si>
  <si>
    <t>Advance Tax-MM</t>
  </si>
  <si>
    <t>6111</t>
  </si>
  <si>
    <t>0102001001</t>
  </si>
  <si>
    <t>Management Fee Payable-EQ</t>
  </si>
  <si>
    <t>0102001002</t>
  </si>
  <si>
    <t>SalesTax on Mngt Fee Payable-EQ</t>
  </si>
  <si>
    <t>0202001001</t>
  </si>
  <si>
    <t>Management Fee Payable-DT</t>
  </si>
  <si>
    <t>0202001002</t>
  </si>
  <si>
    <t>Sales Tax on Mngt Fee Payable-DT</t>
  </si>
  <si>
    <t>0302001001</t>
  </si>
  <si>
    <t>Management Fee Payable-MM</t>
  </si>
  <si>
    <t>0302001002</t>
  </si>
  <si>
    <t>Sales Tax on Mngt Fee Payable-MM</t>
  </si>
  <si>
    <t>6111.1</t>
  </si>
  <si>
    <t>0102012001</t>
  </si>
  <si>
    <t>Redemption Payable-EQ</t>
  </si>
  <si>
    <t>0202012001</t>
  </si>
  <si>
    <t>Redemption Payable-DT</t>
  </si>
  <si>
    <t>0302012001</t>
  </si>
  <si>
    <t>Redemption Payable-MM</t>
  </si>
  <si>
    <t>6211</t>
  </si>
  <si>
    <t>0102002001</t>
  </si>
  <si>
    <t>Trustee Remuneration Payable-EQ</t>
  </si>
  <si>
    <t>0202002001</t>
  </si>
  <si>
    <t>Trustee Remunaration Payable-DT</t>
  </si>
  <si>
    <t>0302002001</t>
  </si>
  <si>
    <t>Trustee Remuneration Payable-MM</t>
  </si>
  <si>
    <t>6311</t>
  </si>
  <si>
    <t>0102005001</t>
  </si>
  <si>
    <t>Compliance Audit Fee Payable-EQ</t>
  </si>
  <si>
    <t>0102005002</t>
  </si>
  <si>
    <t>Annual Audit Fee Payable-EQ</t>
  </si>
  <si>
    <t>0102005003</t>
  </si>
  <si>
    <t>Half Yearly Review Fee Payable-EQ</t>
  </si>
  <si>
    <t>0102005004</t>
  </si>
  <si>
    <t>Out of Pocket Expenses Payable-EQ</t>
  </si>
  <si>
    <t>0102005006</t>
  </si>
  <si>
    <t>Shariah Audit Fee Payable-EQ</t>
  </si>
  <si>
    <t>0202005001</t>
  </si>
  <si>
    <t>Compliance Audit Fee Payable-DT</t>
  </si>
  <si>
    <t>0202005002</t>
  </si>
  <si>
    <t>Annual Audit Fee Payable-DT</t>
  </si>
  <si>
    <t>0202005003</t>
  </si>
  <si>
    <t>Half Yearly Review Fee Payable-DT</t>
  </si>
  <si>
    <t>0202005004</t>
  </si>
  <si>
    <t>Out of Pocket Expenses Payable-DT</t>
  </si>
  <si>
    <t>0202005006</t>
  </si>
  <si>
    <t>Shariah Audit Fee Payable-DT</t>
  </si>
  <si>
    <t>0302005001</t>
  </si>
  <si>
    <t>Compliance Audit Fee Payable-MM</t>
  </si>
  <si>
    <t>0302005002</t>
  </si>
  <si>
    <t>Annual Audit Fee Payable-MM</t>
  </si>
  <si>
    <t>0302005003</t>
  </si>
  <si>
    <t>half Yearly Review Fee Payable-MM</t>
  </si>
  <si>
    <t>0302005004</t>
  </si>
  <si>
    <t>Out of Pocket Expenses payable-MM</t>
  </si>
  <si>
    <t>0302005006</t>
  </si>
  <si>
    <t>Shariah Audit Fee Payable-MM</t>
  </si>
  <si>
    <t>6411</t>
  </si>
  <si>
    <t>0102003001</t>
  </si>
  <si>
    <t>SECP Fee Payable-EQ</t>
  </si>
  <si>
    <t>0202003001</t>
  </si>
  <si>
    <t>SECP Annual Fee Payable-DT</t>
  </si>
  <si>
    <t>0302003001</t>
  </si>
  <si>
    <t>SECP Fee Payable-MM</t>
  </si>
  <si>
    <t>6511</t>
  </si>
  <si>
    <t>0102019001</t>
  </si>
  <si>
    <t>Donation/Charity Payable-EQ</t>
  </si>
  <si>
    <t>0202017001</t>
  </si>
  <si>
    <t>Donation/Charity Payable-DT</t>
  </si>
  <si>
    <t>0302022001</t>
  </si>
  <si>
    <t>Donation/Charity payable-MM</t>
  </si>
  <si>
    <t>6512</t>
  </si>
  <si>
    <t>0102006001</t>
  </si>
  <si>
    <t>Credit Rating Fee Payable PACRA -EQ</t>
  </si>
  <si>
    <t>0102007001</t>
  </si>
  <si>
    <t>Consultancy Fee  Payable-EQ</t>
  </si>
  <si>
    <t>0102008001</t>
  </si>
  <si>
    <t>Legal Services Payable Bawany &amp; Partn-EQ</t>
  </si>
  <si>
    <t>0102018001</t>
  </si>
  <si>
    <t>Shariah Advisor Fee Payable-EQ</t>
  </si>
  <si>
    <t>0202006001</t>
  </si>
  <si>
    <t>Credit Rating Fee Payable PACRA-DT</t>
  </si>
  <si>
    <t>0202007001</t>
  </si>
  <si>
    <t>Consultancy Fee Payable-DT</t>
  </si>
  <si>
    <t>0202008001</t>
  </si>
  <si>
    <t>Legal Services Payable Bawany&amp;Partner-DT</t>
  </si>
  <si>
    <t>0202018001</t>
  </si>
  <si>
    <t>Shariah Advisor Fee Payable-DT</t>
  </si>
  <si>
    <t>0302007001</t>
  </si>
  <si>
    <t>Consultancy Fee Payable-MM</t>
  </si>
  <si>
    <t>0302008001</t>
  </si>
  <si>
    <t>Legal Services Payaable-Bawany&amp;Part-MM</t>
  </si>
  <si>
    <t>6513</t>
  </si>
  <si>
    <t>0103009003</t>
  </si>
  <si>
    <t>Receivable against Habib Metro-EQ</t>
  </si>
  <si>
    <t>0103009005</t>
  </si>
  <si>
    <t>Receivable against Taurus Sec-EQ</t>
  </si>
  <si>
    <t>0103009006</t>
  </si>
  <si>
    <t>Receivable against Next Capital-EQ</t>
  </si>
  <si>
    <t>0103009007</t>
  </si>
  <si>
    <t>Receivable against M.M Sec-EQ</t>
  </si>
  <si>
    <t>0103009008</t>
  </si>
  <si>
    <t>Receivable against JS Global Cap-EQ</t>
  </si>
  <si>
    <t>0103009009</t>
  </si>
  <si>
    <t>Receivable against Arif Habib-EQ</t>
  </si>
  <si>
    <t>0103009011</t>
  </si>
  <si>
    <t>Receivable against Ismail Iqbal Sec-EQ</t>
  </si>
  <si>
    <t>0103009012</t>
  </si>
  <si>
    <t>Receivable against Global Sec-EQ</t>
  </si>
  <si>
    <t>0103009013</t>
  </si>
  <si>
    <t>Receivable against Foundation Sec</t>
  </si>
  <si>
    <t>0103009014</t>
  </si>
  <si>
    <t>Receivable against Nael Capital Sec</t>
  </si>
  <si>
    <t>0103009015</t>
  </si>
  <si>
    <t>Receivable against Optimus Sec</t>
  </si>
  <si>
    <t>0103009016</t>
  </si>
  <si>
    <t>Receivable against KASB Sec</t>
  </si>
  <si>
    <t>0103009017</t>
  </si>
  <si>
    <t>Receivable against Elixir Sec</t>
  </si>
  <si>
    <t>0103009018</t>
  </si>
  <si>
    <t>Receivable against Standard Capital</t>
  </si>
  <si>
    <t>0103009019</t>
  </si>
  <si>
    <t>Receivable against Burj Capital</t>
  </si>
  <si>
    <t>0103009020</t>
  </si>
  <si>
    <t>Receivable against Fortune Sec</t>
  </si>
  <si>
    <t>0103009021</t>
  </si>
  <si>
    <t>Receivable against Invest &amp; Fin Cap. market</t>
  </si>
  <si>
    <t>6514</t>
  </si>
  <si>
    <t>6515</t>
  </si>
  <si>
    <t>0102004001</t>
  </si>
  <si>
    <t>MUFAP Fee Payable-EQ</t>
  </si>
  <si>
    <t>0102005005</t>
  </si>
  <si>
    <t>Certificate Fee Payable-EQ</t>
  </si>
  <si>
    <t>0102009001</t>
  </si>
  <si>
    <t>Bank Charges Payable-EQ</t>
  </si>
  <si>
    <t>0102010001</t>
  </si>
  <si>
    <t>CDS Charges Payable-Outright-EQ</t>
  </si>
  <si>
    <t>0102011001</t>
  </si>
  <si>
    <t>Other Payable -AHIML-EQ</t>
  </si>
  <si>
    <t>0102011002</t>
  </si>
  <si>
    <t>Expenses Payable-Other-EQ</t>
  </si>
  <si>
    <t>0102013001</t>
  </si>
  <si>
    <t>Zakat Payable-EQ</t>
  </si>
  <si>
    <t>0102014001</t>
  </si>
  <si>
    <t>Brokerage Payable-D.J.M.Securities-EQ</t>
  </si>
  <si>
    <t>0102014002</t>
  </si>
  <si>
    <t>Brokerage Payable-Pearl.Securities-EQ</t>
  </si>
  <si>
    <t>0102014003</t>
  </si>
  <si>
    <t>Brokerage Payable-Habib Metro-EQ</t>
  </si>
  <si>
    <t>0102014004</t>
  </si>
  <si>
    <t>Brokerage Payable-Invest &amp; Finance-EQ</t>
  </si>
  <si>
    <t>0102014005</t>
  </si>
  <si>
    <t>Brokerage Payable-Taurus Sec-EQ</t>
  </si>
  <si>
    <t>0102014006</t>
  </si>
  <si>
    <t>Brokerage Payable-Next Capital-EQ</t>
  </si>
  <si>
    <t>0102014007</t>
  </si>
  <si>
    <t>Brokerage Payable-M.M Sec-EQ</t>
  </si>
  <si>
    <t>0102014008</t>
  </si>
  <si>
    <t>Brokerage Payable-JS Global Cap-EQ</t>
  </si>
  <si>
    <t>0102014009</t>
  </si>
  <si>
    <t>Brokerage Payable-Arif Habib-EQ</t>
  </si>
  <si>
    <t>0102014010</t>
  </si>
  <si>
    <t>Brokerage Payable-First Capital Eq Ltd-EQ</t>
  </si>
  <si>
    <t>0102014011</t>
  </si>
  <si>
    <t>Brokerage Payable-Ismail Iqbal Sec Ltd-EQ</t>
  </si>
  <si>
    <t>0102014012</t>
  </si>
  <si>
    <t>Brokerage Payable Global Sec-EQ</t>
  </si>
  <si>
    <t>0102014013</t>
  </si>
  <si>
    <t>Brokerage payable Foundation Sec</t>
  </si>
  <si>
    <t>0102014014</t>
  </si>
  <si>
    <t>Brokerage payable Nael Capital</t>
  </si>
  <si>
    <t>0102014015</t>
  </si>
  <si>
    <t>Brokerage payable Optimus Sec</t>
  </si>
  <si>
    <t>0102014016</t>
  </si>
  <si>
    <t>Brokerage payable KASB Sec</t>
  </si>
  <si>
    <t>0102014017</t>
  </si>
  <si>
    <t>Brokerage payable Elixir Sec</t>
  </si>
  <si>
    <t>0102014018</t>
  </si>
  <si>
    <t>Brokerage payable Standard Capital</t>
  </si>
  <si>
    <t>0102014019</t>
  </si>
  <si>
    <t>Brokerage payable Burj Capital</t>
  </si>
  <si>
    <t>0102014020</t>
  </si>
  <si>
    <t>Brokerage payable Fortune Sec</t>
  </si>
  <si>
    <t>0102014021</t>
  </si>
  <si>
    <t>Brokerage payable Invest &amp; Finance Capital Market</t>
  </si>
  <si>
    <t>0102014022</t>
  </si>
  <si>
    <t>Brokerage payable Aba Ali Sec</t>
  </si>
  <si>
    <t>0102014023</t>
  </si>
  <si>
    <t>Brokerage payable Top Line Sec</t>
  </si>
  <si>
    <t>0102014024</t>
  </si>
  <si>
    <t>Brokerage payable Al-Habib Capital</t>
  </si>
  <si>
    <t>0102014025</t>
  </si>
  <si>
    <t>Brokerage payable AKD sec</t>
  </si>
  <si>
    <t>0102015001</t>
  </si>
  <si>
    <t>Witholding Tax Payable-Aba Ali Habib-EQ</t>
  </si>
  <si>
    <t>0102016001</t>
  </si>
  <si>
    <t>Witholding Tax Payable-AHIML-EQ</t>
  </si>
  <si>
    <t>0102016002</t>
  </si>
  <si>
    <t>Withholding Tax Payable-Trustee-EQ</t>
  </si>
  <si>
    <t>0102016003</t>
  </si>
  <si>
    <t>Withholding Tax Payable-CDS Charges-EQ</t>
  </si>
  <si>
    <t>0102016004</t>
  </si>
  <si>
    <t>Withholding Tax Payable-FERGUSON-EQ</t>
  </si>
  <si>
    <t>0102016005</t>
  </si>
  <si>
    <t>Withholding Tax Payable-Yousuf Adil-EQ</t>
  </si>
  <si>
    <t>0102016006</t>
  </si>
  <si>
    <t>Withholding Tax Payable-Dividend-EQ</t>
  </si>
  <si>
    <t>0102017001</t>
  </si>
  <si>
    <t>Front End Load PayableAHIMLInvestment-EQ</t>
  </si>
  <si>
    <t>0102021001</t>
  </si>
  <si>
    <t>FED Payable- DJM Securities Pvt ltd</t>
  </si>
  <si>
    <t>0102021002</t>
  </si>
  <si>
    <t>FED Payable- Pearl Securities Pvt ltd</t>
  </si>
  <si>
    <t>0102021003</t>
  </si>
  <si>
    <t>FED Payable- Habib Metro</t>
  </si>
  <si>
    <t>0102021004</t>
  </si>
  <si>
    <t>FED Payable- Invest &amp; Finance</t>
  </si>
  <si>
    <t>0102021005</t>
  </si>
  <si>
    <t>FED Payable- Taurus Sec</t>
  </si>
  <si>
    <t>0102021006</t>
  </si>
  <si>
    <t>FED Payable- Next Capital</t>
  </si>
  <si>
    <t>0102021007</t>
  </si>
  <si>
    <t>FED Payable- M.M Sec</t>
  </si>
  <si>
    <t>0102021008</t>
  </si>
  <si>
    <t>FED Payable- JS Global Cap</t>
  </si>
  <si>
    <t>0102021009</t>
  </si>
  <si>
    <t>FED Payable- Arif Habib</t>
  </si>
  <si>
    <t>0102021010</t>
  </si>
  <si>
    <t>FED Payable- First Capital Eq Ltd</t>
  </si>
  <si>
    <t>0102021011</t>
  </si>
  <si>
    <t>FED Payable- Ismail Iqbal Sec Ltd</t>
  </si>
  <si>
    <t>0102021012</t>
  </si>
  <si>
    <t>FED Payable Global Securities</t>
  </si>
  <si>
    <t>0102021013</t>
  </si>
  <si>
    <t>FED Payable Foundation Sec</t>
  </si>
  <si>
    <t>0102021014</t>
  </si>
  <si>
    <t>FED Payable Nael Capital</t>
  </si>
  <si>
    <t>0102021015</t>
  </si>
  <si>
    <t>FED Payable Optimus Sec</t>
  </si>
  <si>
    <t>0102021016</t>
  </si>
  <si>
    <t>FED Payable KASB Sec</t>
  </si>
  <si>
    <t>0102021017</t>
  </si>
  <si>
    <t>FED Payable Elixir Sec</t>
  </si>
  <si>
    <t>0102021018</t>
  </si>
  <si>
    <t>FED Payable Standard Capital</t>
  </si>
  <si>
    <t>0102021019</t>
  </si>
  <si>
    <t>FED Payable Burj Capital</t>
  </si>
  <si>
    <t>0102021020</t>
  </si>
  <si>
    <t>FED Payable Fortune Sec</t>
  </si>
  <si>
    <t>0102021021</t>
  </si>
  <si>
    <t>FED Payable Invest &amp; Fin Cap. Market</t>
  </si>
  <si>
    <t>0102021022</t>
  </si>
  <si>
    <t>FED Payable Aba Ali Sec</t>
  </si>
  <si>
    <t>0102021023</t>
  </si>
  <si>
    <t>FED Payable Top Line Sec</t>
  </si>
  <si>
    <t>0102021024</t>
  </si>
  <si>
    <t>FED Payable Al-Habib Capital</t>
  </si>
  <si>
    <t>0102021025</t>
  </si>
  <si>
    <t>FED Payable- AKD Sec</t>
  </si>
  <si>
    <t>0102022001</t>
  </si>
  <si>
    <t>WWF Payable-EQ</t>
  </si>
  <si>
    <t>0102023001</t>
  </si>
  <si>
    <t>CVT Payable on shares -EQ</t>
  </si>
  <si>
    <t>0103020001</t>
  </si>
  <si>
    <t>receivable from Debts-sub fund-EQ</t>
  </si>
  <si>
    <t>0103020002</t>
  </si>
  <si>
    <t>Receivable from MoneyMarket-sub fund-EQ</t>
  </si>
  <si>
    <t>0202004001</t>
  </si>
  <si>
    <t>MUFAP Fee Payable-DT</t>
  </si>
  <si>
    <t>0202005005</t>
  </si>
  <si>
    <t>Certification Fee Payable-DT</t>
  </si>
  <si>
    <t>0202010001</t>
  </si>
  <si>
    <t>Settlement Charges Payable-DT</t>
  </si>
  <si>
    <t>0202011001</t>
  </si>
  <si>
    <t>Other Payable-AHIML-DT</t>
  </si>
  <si>
    <t>0202011002</t>
  </si>
  <si>
    <t>Expenses Payable-Others-DT</t>
  </si>
  <si>
    <t>0202013001</t>
  </si>
  <si>
    <t>Zakat Payable-DT</t>
  </si>
  <si>
    <t>0202014001</t>
  </si>
  <si>
    <t>Brokerage Payable-Aba Ali Habib-DT</t>
  </si>
  <si>
    <t>0202014002</t>
  </si>
  <si>
    <t>Brokerage Payable-First Capital Sec Corp-DT</t>
  </si>
  <si>
    <t>0202014003</t>
  </si>
  <si>
    <t>Brokerage Payable-Icon Sec-DT</t>
  </si>
  <si>
    <t>0202014004</t>
  </si>
  <si>
    <t>Brokerage Payable-Invest One Sec-DT</t>
  </si>
  <si>
    <t>0202014005</t>
  </si>
  <si>
    <t>Brokerage Payable-on purchase of TFC-DT</t>
  </si>
  <si>
    <t>0202014006</t>
  </si>
  <si>
    <t>Brokerage Payable-GIS-KASB Sec</t>
  </si>
  <si>
    <t>0202015001</t>
  </si>
  <si>
    <t>Withholding Tax Payable-Aba Ali Habib-DT</t>
  </si>
  <si>
    <t>0202015002</t>
  </si>
  <si>
    <t>Withholding Tax Payable-FCSCL-DT</t>
  </si>
  <si>
    <t>0202015003</t>
  </si>
  <si>
    <t>Withholding Tax Payable-Invest One-DT</t>
  </si>
  <si>
    <t>0202016001</t>
  </si>
  <si>
    <t>FrontEnd Load PayableAHIML-Investment-DT</t>
  </si>
  <si>
    <t>0202019001</t>
  </si>
  <si>
    <t>Withholding Tax payable AHIML-DT</t>
  </si>
  <si>
    <t>0202019002</t>
  </si>
  <si>
    <t>Withholding Tax payable-Trustee-DT</t>
  </si>
  <si>
    <t>0202019003</t>
  </si>
  <si>
    <t>WHT Payable-Settlement Charges-DT</t>
  </si>
  <si>
    <t>0202019004</t>
  </si>
  <si>
    <t>Withholding Tax Payable-FERGUSON-DT</t>
  </si>
  <si>
    <t>0202019005</t>
  </si>
  <si>
    <t>Withholding Tax Payable-Yousuf Adil-DT</t>
  </si>
  <si>
    <t>0202021001</t>
  </si>
  <si>
    <t>WWF Payable-DT</t>
  </si>
  <si>
    <t>0202022001</t>
  </si>
  <si>
    <t>Payable / Receivable against investment</t>
  </si>
  <si>
    <t>0203014002</t>
  </si>
  <si>
    <t>receivable from MoneyMarket sub Funds-DT</t>
  </si>
  <si>
    <t>0302004001</t>
  </si>
  <si>
    <t>MUFAP Fee Payable-MM</t>
  </si>
  <si>
    <t>0302005005</t>
  </si>
  <si>
    <t>Certification Fee Payable-MM</t>
  </si>
  <si>
    <t>0302006001</t>
  </si>
  <si>
    <t>Credit Rating Fee Payable-PACRA-MM</t>
  </si>
  <si>
    <t>0302010001</t>
  </si>
  <si>
    <t>CDS Charges payable-MM</t>
  </si>
  <si>
    <t>0302010002</t>
  </si>
  <si>
    <t>NCSS Charges payable-MM</t>
  </si>
  <si>
    <t>0302011001</t>
  </si>
  <si>
    <t>Other Payable-AHIML-MM</t>
  </si>
  <si>
    <t>0302011002</t>
  </si>
  <si>
    <t>Expenses Payable-Other-MM</t>
  </si>
  <si>
    <t>0302012002</t>
  </si>
  <si>
    <t>Monthly Income  Payable-MM</t>
  </si>
  <si>
    <t>0302013001</t>
  </si>
  <si>
    <t>Zakat Payable-MM</t>
  </si>
  <si>
    <t>0302014001</t>
  </si>
  <si>
    <t>ATM Withdrawal Payable-MM</t>
  </si>
  <si>
    <t>0302015001</t>
  </si>
  <si>
    <t>Brokerage Payable-Aba Ali Habib-MM</t>
  </si>
  <si>
    <t>0302015002</t>
  </si>
  <si>
    <t>Brokerage Payable-KASB Securities-MM</t>
  </si>
  <si>
    <t>0302015003</t>
  </si>
  <si>
    <t>Brokerage Payable-Invest One-MM</t>
  </si>
  <si>
    <t>0302015004</t>
  </si>
  <si>
    <t>Brokerage Payable-BMA -MM</t>
  </si>
  <si>
    <t>0302016001</t>
  </si>
  <si>
    <t>Brokerage Payable-Trade-MM</t>
  </si>
  <si>
    <t>0302016002</t>
  </si>
  <si>
    <t>Brokerage Payable-Open Deal-CFS-MM</t>
  </si>
  <si>
    <t>0302017001</t>
  </si>
  <si>
    <t>WHT Payable-Brokerage-Aba Ali Habib-MM</t>
  </si>
  <si>
    <t>0302017002</t>
  </si>
  <si>
    <t>WHT Payable-Brokerage-KASB Sec-MM</t>
  </si>
  <si>
    <t>0302017003</t>
  </si>
  <si>
    <t>WHT Payable-Brokerage-Invest One-MM</t>
  </si>
  <si>
    <t>0302017004</t>
  </si>
  <si>
    <t>WHT Payable-Brokerage-BMA Cap-MM</t>
  </si>
  <si>
    <t>0302018001</t>
  </si>
  <si>
    <t>Front Load Payable-AHIML-MM</t>
  </si>
  <si>
    <t>0302019001</t>
  </si>
  <si>
    <t>WHT Payable-Other-AHIML-MM</t>
  </si>
  <si>
    <t>0302019002</t>
  </si>
  <si>
    <t>Withholding Tax Payable AHIML-MM</t>
  </si>
  <si>
    <t>0302019003</t>
  </si>
  <si>
    <t>Withholding Tax Payable-Trustee-MM</t>
  </si>
  <si>
    <t>0302019004</t>
  </si>
  <si>
    <t>WHT Payable-Settlement Charges-MM</t>
  </si>
  <si>
    <t>0302019005</t>
  </si>
  <si>
    <t>Withholding Tax Payable-FERGUSON-MM</t>
  </si>
  <si>
    <t>0302019006</t>
  </si>
  <si>
    <t>Withholding Tax Payable-Yousuf Adil-MM</t>
  </si>
  <si>
    <t>0302020001</t>
  </si>
  <si>
    <t>Advance Tax Payable-MM</t>
  </si>
  <si>
    <t>0302021001</t>
  </si>
  <si>
    <t>Unearned Income on Spread-MM</t>
  </si>
  <si>
    <t>0302023001</t>
  </si>
  <si>
    <t>Shariah Advisory Fee Payable-MM</t>
  </si>
  <si>
    <t>0302025001</t>
  </si>
  <si>
    <t>WWF Payable-MM</t>
  </si>
  <si>
    <t>6611</t>
  </si>
  <si>
    <t>0102020001</t>
  </si>
  <si>
    <t>Minimum Tax Payable-EQ</t>
  </si>
  <si>
    <t>0202020001</t>
  </si>
  <si>
    <t>Minimum Tax Payable-DT</t>
  </si>
  <si>
    <t>0302024001</t>
  </si>
  <si>
    <t>Minimum Tax Payable-MM</t>
  </si>
  <si>
    <t>7111</t>
  </si>
  <si>
    <t>0101001001</t>
  </si>
  <si>
    <t>Sale -Core Investor-EQ</t>
  </si>
  <si>
    <t>0101001002</t>
  </si>
  <si>
    <t>Sale-Pre-IPO-EQ</t>
  </si>
  <si>
    <t>0101001003</t>
  </si>
  <si>
    <t>Sale-IPO-EQ</t>
  </si>
  <si>
    <t>0101001004</t>
  </si>
  <si>
    <t>Sale-Units-EQ</t>
  </si>
  <si>
    <t>0101003001</t>
  </si>
  <si>
    <t>Transfer-Units-EQ</t>
  </si>
  <si>
    <t>0101012001</t>
  </si>
  <si>
    <t>Capital Equalisation Account-Sale-EQ</t>
  </si>
  <si>
    <t>0101012002</t>
  </si>
  <si>
    <t>Capital Equalisation Account-Tran-EQ</t>
  </si>
  <si>
    <t>0101012003</t>
  </si>
  <si>
    <t>Capital Equalisation Account-Swit-EQ</t>
  </si>
  <si>
    <t>0101014001</t>
  </si>
  <si>
    <t>Conversion-EQ</t>
  </si>
  <si>
    <t>0101014002</t>
  </si>
  <si>
    <t>Conversion IDP- Units-EQ</t>
  </si>
  <si>
    <t>0201001001</t>
  </si>
  <si>
    <t>Sale-Core Investment-DT</t>
  </si>
  <si>
    <t>0201001002</t>
  </si>
  <si>
    <t>Sale-Pre IPO-DT</t>
  </si>
  <si>
    <t>0201001003</t>
  </si>
  <si>
    <t>Sale-IPO-DT</t>
  </si>
  <si>
    <t>0201001004</t>
  </si>
  <si>
    <t>Sale-Units-DT</t>
  </si>
  <si>
    <t>0201002001</t>
  </si>
  <si>
    <t>Switching-Units-DT</t>
  </si>
  <si>
    <t>0201003001</t>
  </si>
  <si>
    <t>Transfer-Unit-DT</t>
  </si>
  <si>
    <t>0201012001</t>
  </si>
  <si>
    <t>Capital Equalisation Account-Sale-DT</t>
  </si>
  <si>
    <t>0201012002</t>
  </si>
  <si>
    <t>Capital Equalisation Account-Transfer-DT</t>
  </si>
  <si>
    <t>0201012003</t>
  </si>
  <si>
    <t>Capital Equalisation Account-Switch-DT</t>
  </si>
  <si>
    <t>0301001001</t>
  </si>
  <si>
    <t>Sales-Core Investors-MM</t>
  </si>
  <si>
    <t>0301001002</t>
  </si>
  <si>
    <t>Sales- Pre-IPO-MM</t>
  </si>
  <si>
    <t>0301001003</t>
  </si>
  <si>
    <t>Sale-IPO-MM</t>
  </si>
  <si>
    <t>0301001004</t>
  </si>
  <si>
    <t>Sales-Units-MM</t>
  </si>
  <si>
    <t>0301002001</t>
  </si>
  <si>
    <t>Transfer-Units-MM</t>
  </si>
  <si>
    <t>0301003001</t>
  </si>
  <si>
    <t>Switching-Units-MM</t>
  </si>
  <si>
    <t>0301012001</t>
  </si>
  <si>
    <t>Capital Equalisation Account-Sale-MM</t>
  </si>
  <si>
    <t>0301012002</t>
  </si>
  <si>
    <t>Capital Equalisation Account-Tarn-MM</t>
  </si>
  <si>
    <t>0301012003</t>
  </si>
  <si>
    <t>Capital Equalisation Account-Switch-MM</t>
  </si>
  <si>
    <t>0301014001</t>
  </si>
  <si>
    <t>Conversion-MM</t>
  </si>
  <si>
    <t>7112</t>
  </si>
  <si>
    <t>0101002001</t>
  </si>
  <si>
    <t>Switching-Units-EQ</t>
  </si>
  <si>
    <t>0101004001</t>
  </si>
  <si>
    <t>Redemption-Units-EQ</t>
  </si>
  <si>
    <t>0101005001</t>
  </si>
  <si>
    <t>ATM Withdrawl-EQ</t>
  </si>
  <si>
    <t>0101006001</t>
  </si>
  <si>
    <t>Zakat Deduction-EQ</t>
  </si>
  <si>
    <t>0101007001</t>
  </si>
  <si>
    <t>Tax Deduction-EQ</t>
  </si>
  <si>
    <t>0101012004</t>
  </si>
  <si>
    <t>Capital Equalisation Account-Redem-EQ</t>
  </si>
  <si>
    <t>0101012005</t>
  </si>
  <si>
    <t>Capital Equalisation Account-ATM-EQ</t>
  </si>
  <si>
    <t>0101012006</t>
  </si>
  <si>
    <t>Capital Equalisation Account-Zakat-EQ</t>
  </si>
  <si>
    <t>0101012007</t>
  </si>
  <si>
    <t>Capital Equalisation Account-Tax-EQ</t>
  </si>
  <si>
    <t>0201004001</t>
  </si>
  <si>
    <t>Redemption-Units-DT</t>
  </si>
  <si>
    <t>0201005001</t>
  </si>
  <si>
    <t>ATM Withdrawl-DT</t>
  </si>
  <si>
    <t>0201006001</t>
  </si>
  <si>
    <t>Zakat Deduction-DT</t>
  </si>
  <si>
    <t>0201007001</t>
  </si>
  <si>
    <t>Tax Deduction-DT</t>
  </si>
  <si>
    <t>0201012004</t>
  </si>
  <si>
    <t>Capital Equalisation Account-Redemp-DT</t>
  </si>
  <si>
    <t>0201012005</t>
  </si>
  <si>
    <t>Capital Equalisation Account-ATM-DT</t>
  </si>
  <si>
    <t>0201012006</t>
  </si>
  <si>
    <t>Capital Equalisation Account-Zakat-DT</t>
  </si>
  <si>
    <t>0201012007</t>
  </si>
  <si>
    <t>Capital Equalisation Account-Tax-DT</t>
  </si>
  <si>
    <t>0201014001</t>
  </si>
  <si>
    <t>Conversion-DT</t>
  </si>
  <si>
    <t>0201014002</t>
  </si>
  <si>
    <t>Conversion IDP-DT</t>
  </si>
  <si>
    <t>0301004001</t>
  </si>
  <si>
    <t>Redemption-Units-MM</t>
  </si>
  <si>
    <t>0301005001</t>
  </si>
  <si>
    <t>ATM Withdrawal-MM</t>
  </si>
  <si>
    <t>0301006001</t>
  </si>
  <si>
    <t>Zakat Deduction-MM</t>
  </si>
  <si>
    <t>0301007001</t>
  </si>
  <si>
    <t>Tax Deduction-MM</t>
  </si>
  <si>
    <t>0301012004</t>
  </si>
  <si>
    <t>Capital Equalisation Account-Redem-MM</t>
  </si>
  <si>
    <t>0301012005</t>
  </si>
  <si>
    <t>Capital Equalisation Account-ATM-MM</t>
  </si>
  <si>
    <t>0301012006</t>
  </si>
  <si>
    <t>Capital Equalisation Account-Zakat-MM</t>
  </si>
  <si>
    <t>0301012007</t>
  </si>
  <si>
    <t>Capital Equalisation Account-Tax-MM</t>
  </si>
  <si>
    <t>0301014002</t>
  </si>
  <si>
    <t>Conversion IDP-MM</t>
  </si>
  <si>
    <t>7113</t>
  </si>
  <si>
    <t>0101013001</t>
  </si>
  <si>
    <t>Balance Account-Sale-EQ</t>
  </si>
  <si>
    <t>0101013002</t>
  </si>
  <si>
    <t>Balance Account-Tansfer-EQ</t>
  </si>
  <si>
    <t>0101013003</t>
  </si>
  <si>
    <t>Balance Account-Switching-EQ</t>
  </si>
  <si>
    <t>0101013004</t>
  </si>
  <si>
    <t>Balance Account-Redem-EQ</t>
  </si>
  <si>
    <t>0101013005</t>
  </si>
  <si>
    <t>Balance Account-ATM-EQ</t>
  </si>
  <si>
    <t>0101013006</t>
  </si>
  <si>
    <t>Balance Account-Zakat-EQ</t>
  </si>
  <si>
    <t>0101013007</t>
  </si>
  <si>
    <t>Balance Account-Tax-EQ</t>
  </si>
  <si>
    <t>0101013008</t>
  </si>
  <si>
    <t>Balance Account-UnappropriatedP/L-EQ</t>
  </si>
  <si>
    <t>0101013009</t>
  </si>
  <si>
    <t>Balance Account-UnrealisedGain on Inv-EQ</t>
  </si>
  <si>
    <t>0101013010</t>
  </si>
  <si>
    <t>Balance Account-Realised Element-EQ</t>
  </si>
  <si>
    <t>0101013011</t>
  </si>
  <si>
    <t>Balance Account-Unrealised Element-EQ</t>
  </si>
  <si>
    <t>0101013012</t>
  </si>
  <si>
    <t>Balance Account-Capital Equalisation-EQ</t>
  </si>
  <si>
    <t>0101013013</t>
  </si>
  <si>
    <t>Balance Account-Impairment Loss AFS-EQ</t>
  </si>
  <si>
    <t>0101013014</t>
  </si>
  <si>
    <t>Balance Account-Conversion-EQ</t>
  </si>
  <si>
    <t>0101013015</t>
  </si>
  <si>
    <t>Balance Account-Conversion IDP-EQ</t>
  </si>
  <si>
    <t>0201013001</t>
  </si>
  <si>
    <t>Balance Account-Units Sold-DT</t>
  </si>
  <si>
    <t>0201013002</t>
  </si>
  <si>
    <t>Balance Account-Units Transfered-DT</t>
  </si>
  <si>
    <t>0201013003</t>
  </si>
  <si>
    <t>Balance Account-Units Switching-DT</t>
  </si>
  <si>
    <t>0201013004</t>
  </si>
  <si>
    <t>Balance Account-Units Redemption-DT</t>
  </si>
  <si>
    <t>0201013005</t>
  </si>
  <si>
    <t>Balance Account-Units ATM-DT</t>
  </si>
  <si>
    <t>0201013006</t>
  </si>
  <si>
    <t>Balance Account-Zakat-DT</t>
  </si>
  <si>
    <t>0201013007</t>
  </si>
  <si>
    <t>Balance Account- Tax-DT</t>
  </si>
  <si>
    <t>0201013008</t>
  </si>
  <si>
    <t>Balance Account-Unappropriated P/L-DT</t>
  </si>
  <si>
    <t>0201013009</t>
  </si>
  <si>
    <t>Balance Account-Unrealised Gainon Inv-DT</t>
  </si>
  <si>
    <t>0201013010</t>
  </si>
  <si>
    <t>Balance Account-Realised Element-DT</t>
  </si>
  <si>
    <t>0201013011</t>
  </si>
  <si>
    <t>Balance Account-Unealised Element-DT</t>
  </si>
  <si>
    <t>0201013012</t>
  </si>
  <si>
    <t>Balance Account-Capital Equalisation-DT</t>
  </si>
  <si>
    <t>0201013014</t>
  </si>
  <si>
    <t>Balance Account-Conversion-DT</t>
  </si>
  <si>
    <t>0201013015</t>
  </si>
  <si>
    <t>Balance Account-Conversion IDP-DT</t>
  </si>
  <si>
    <t>0301013001</t>
  </si>
  <si>
    <t>Balance Account-Units Sold-MM</t>
  </si>
  <si>
    <t>0301013002</t>
  </si>
  <si>
    <t>Balance Account-Transfered-MM</t>
  </si>
  <si>
    <t>0301013003</t>
  </si>
  <si>
    <t>Balance Account-Switching-MM</t>
  </si>
  <si>
    <t>0301013004</t>
  </si>
  <si>
    <t>Balance Account-Redemed-MM</t>
  </si>
  <si>
    <t>0301013005</t>
  </si>
  <si>
    <t>Balance Account-ATM-MM</t>
  </si>
  <si>
    <t>0301013006</t>
  </si>
  <si>
    <t>Balance Account-Zakat-MM</t>
  </si>
  <si>
    <t>0301013007</t>
  </si>
  <si>
    <t>Balance Account-Tax-MM</t>
  </si>
  <si>
    <t>0301013008</t>
  </si>
  <si>
    <t>Balance Account-Unappropriated P/L-MM</t>
  </si>
  <si>
    <t>0301013009</t>
  </si>
  <si>
    <t>Balance Account-Unrealised Gainon Inv-MM</t>
  </si>
  <si>
    <t>0301013010</t>
  </si>
  <si>
    <t>Balance Account-Realised Element-MM</t>
  </si>
  <si>
    <t>0301013011</t>
  </si>
  <si>
    <t>Balance Account-Unrealised Element-MM</t>
  </si>
  <si>
    <t>0301013012</t>
  </si>
  <si>
    <t>Balance Account-Capital Equalisation-MM</t>
  </si>
  <si>
    <t>0301013014</t>
  </si>
  <si>
    <t>Balance Account-Conversion-MM</t>
  </si>
  <si>
    <t>0301013015</t>
  </si>
  <si>
    <t>Balance Account-Conversion IDP-MM</t>
  </si>
  <si>
    <t>DTT 1</t>
  </si>
  <si>
    <t>Adjustment of 6 month profit</t>
  </si>
  <si>
    <t>7211</t>
  </si>
  <si>
    <t>7221</t>
  </si>
  <si>
    <t>0101008001</t>
  </si>
  <si>
    <t>Undistributed Profit/(loss)-EQ</t>
  </si>
  <si>
    <t>0201008001</t>
  </si>
  <si>
    <t>Undistributed Profit/(Loss)-DT</t>
  </si>
  <si>
    <t>0301008001</t>
  </si>
  <si>
    <t>Undistributed Profit/(loss)-MM</t>
  </si>
  <si>
    <t>7222</t>
  </si>
  <si>
    <t>0101009001</t>
  </si>
  <si>
    <t>Unrealised Gain on Shares-AFS-EQ</t>
  </si>
  <si>
    <t>0101009002</t>
  </si>
  <si>
    <t>Unrealised Gain on Investment-TBill-EQ</t>
  </si>
  <si>
    <t>0201009001</t>
  </si>
  <si>
    <t>Unrealised Gain on Investment-Tbills-DT</t>
  </si>
  <si>
    <t>0201009002</t>
  </si>
  <si>
    <t>Unrealised Gain on Investment-PIB-DT</t>
  </si>
  <si>
    <t>0201009003</t>
  </si>
  <si>
    <t>0201009004</t>
  </si>
  <si>
    <t>Unrealized Gain /(Loss)-TFC/Sukuk [NG]-AFS-DT</t>
  </si>
  <si>
    <t>0301009001</t>
  </si>
  <si>
    <t>Unrealised Gain on Investment-MM</t>
  </si>
  <si>
    <t>0301009002</t>
  </si>
  <si>
    <t>7223</t>
  </si>
  <si>
    <t>0101010001</t>
  </si>
  <si>
    <t>Realised Element of Income &amp;Gain-Sale-EQ</t>
  </si>
  <si>
    <t>0101010002</t>
  </si>
  <si>
    <t>Realised Element of Income &amp;Gain-Tran-EQ</t>
  </si>
  <si>
    <t>0101010003</t>
  </si>
  <si>
    <t>Realised Element of Income &amp;Gain-Swit-EQ</t>
  </si>
  <si>
    <t>0101010004</t>
  </si>
  <si>
    <t>Realised Element of Income&amp;Gain-Redem-EQ</t>
  </si>
  <si>
    <t>0101010005</t>
  </si>
  <si>
    <t>Realised Element of Income &amp;Gain-ATM-EQ</t>
  </si>
  <si>
    <t>0101010006</t>
  </si>
  <si>
    <t>Realised Element of Income&amp;Gain-Zakat-EQ</t>
  </si>
  <si>
    <t>0101010007</t>
  </si>
  <si>
    <t>Realised Element of Income &amp;Gain-Tax-EQ</t>
  </si>
  <si>
    <t>0101010008</t>
  </si>
  <si>
    <t>Realised Element of Income &amp;Gain-Con-EQ</t>
  </si>
  <si>
    <t>0101010009</t>
  </si>
  <si>
    <t>Realised Element of Income &amp;Gain-Con IDP-EQ</t>
  </si>
  <si>
    <t>0201010001</t>
  </si>
  <si>
    <t>Realised Element of Inc &amp; Gain-Sale-DT</t>
  </si>
  <si>
    <t>0201010002</t>
  </si>
  <si>
    <t>Realised Element of Inc&amp; Gain-Trans-DT</t>
  </si>
  <si>
    <t>0201010003</t>
  </si>
  <si>
    <t>Realised Element of Inc &amp; Gain-Switch-DT</t>
  </si>
  <si>
    <t>0201010004</t>
  </si>
  <si>
    <t>Realised Element of Inc &amp; Gain-Redemp-DT</t>
  </si>
  <si>
    <t>0201010005</t>
  </si>
  <si>
    <t>Realised Element of Inc &amp; Gain-ATM-DT</t>
  </si>
  <si>
    <t>0201010006</t>
  </si>
  <si>
    <t>Realised Element of Inc &amp; Gain-Zakat-DT</t>
  </si>
  <si>
    <t>0201010007</t>
  </si>
  <si>
    <t>Realised Element of Inc &amp; Gain-Tax-DT</t>
  </si>
  <si>
    <t>0201010008</t>
  </si>
  <si>
    <t>Realised Element of Inc &amp; Gain-Con-DT</t>
  </si>
  <si>
    <t>0201010009</t>
  </si>
  <si>
    <t>Realised Element of Inc &amp; Gain-Con IDP-DT</t>
  </si>
  <si>
    <t>0301010001</t>
  </si>
  <si>
    <t>Realised Element of Inc &amp; Gain-Sale-MM</t>
  </si>
  <si>
    <t>0301010002</t>
  </si>
  <si>
    <t>Realised Element of Inc &amp; Gain-Trans-MM</t>
  </si>
  <si>
    <t>0301010003</t>
  </si>
  <si>
    <t>Realised Element of Inc &amp; Gain-Switch-MM</t>
  </si>
  <si>
    <t>0301010004</t>
  </si>
  <si>
    <t>Realised Element of Inc &amp; Gain-Redem-MM</t>
  </si>
  <si>
    <t>0301010005</t>
  </si>
  <si>
    <t>Realised Element of Inc &amp; Gain-ATM-MM</t>
  </si>
  <si>
    <t>0301010006</t>
  </si>
  <si>
    <t>Realised Element of Inc &amp; Gain-Zakat-MM</t>
  </si>
  <si>
    <t>0301010007</t>
  </si>
  <si>
    <t>Realised Element of Inc &amp; Gain-Tax-MM</t>
  </si>
  <si>
    <t>0301010008</t>
  </si>
  <si>
    <t>Realised Element of Inc &amp; Gain-Con-MM</t>
  </si>
  <si>
    <t>0301010009</t>
  </si>
  <si>
    <t>Realised Element of Inc &amp; Gain-Con IDP-MM</t>
  </si>
  <si>
    <t>7224</t>
  </si>
  <si>
    <t>0101011001</t>
  </si>
  <si>
    <t>Unrealised Element of Inc &amp; Gain-Sale-EQ</t>
  </si>
  <si>
    <t>0101011002</t>
  </si>
  <si>
    <t>Unrealised Element of Inc &amp; Gain-Tran-EQ</t>
  </si>
  <si>
    <t>0101011003</t>
  </si>
  <si>
    <t>Unrealised Element of Inc &amp; Gain-Swit-EQ</t>
  </si>
  <si>
    <t>0101011004</t>
  </si>
  <si>
    <t>Unrealised Element of Inc &amp;Gain-Redem-EQ</t>
  </si>
  <si>
    <t>0101011005</t>
  </si>
  <si>
    <t>Unrealised Element of Inc &amp; Gain-ATM-EQ</t>
  </si>
  <si>
    <t>0101011006</t>
  </si>
  <si>
    <t>Unrealised Element of Inc &amp;Gain-Zakat-EQ</t>
  </si>
  <si>
    <t>0101011007</t>
  </si>
  <si>
    <t>Unrealised Element of Inc &amp; Gain-Tax-EQ</t>
  </si>
  <si>
    <t>0101011008</t>
  </si>
  <si>
    <t>Unrealised Element of Inc &amp; Gain-Con-EQ</t>
  </si>
  <si>
    <t>0101011009</t>
  </si>
  <si>
    <t>Unrealised Element of Inc &amp; Gain-Con IDP-EQ</t>
  </si>
  <si>
    <t>0201011001</t>
  </si>
  <si>
    <t>Unrealised Element of Inc &amp; Gain-Sale-DT</t>
  </si>
  <si>
    <t>0201011002</t>
  </si>
  <si>
    <t>Unrealised Element of Inc &amp; Gain-Tran-DT</t>
  </si>
  <si>
    <t>0201011003</t>
  </si>
  <si>
    <t>Unrealised Element of Inc &amp; Gain-Swit-DT</t>
  </si>
  <si>
    <t>0201011004</t>
  </si>
  <si>
    <t>Unrealised Element of Inc &amp; Gain-Rede-DT</t>
  </si>
  <si>
    <t>0201011005</t>
  </si>
  <si>
    <t>Unrealised Element of Inc &amp; Gain-ATM-DT</t>
  </si>
  <si>
    <t>0201011006</t>
  </si>
  <si>
    <t>Unrealised Element of Inc &amp; Gain-Zaka-DT</t>
  </si>
  <si>
    <t>0201011007</t>
  </si>
  <si>
    <t>Unrealised Element of Inc &amp; Gain-Tax-DT</t>
  </si>
  <si>
    <t>0201011008</t>
  </si>
  <si>
    <t>Unrealised Element of Inc &amp; Gain-Con-DT</t>
  </si>
  <si>
    <t>0201011009</t>
  </si>
  <si>
    <t>Unrealised Element of Inc &amp; Gain-Con IDP-DT</t>
  </si>
  <si>
    <t>0301011001</t>
  </si>
  <si>
    <t>Unrealised Element of Inc &amp; Gain-Sale-MM</t>
  </si>
  <si>
    <t>0301011002</t>
  </si>
  <si>
    <t>Unrealised Element of Inc &amp; Gain-Tran-MM</t>
  </si>
  <si>
    <t>0301011003</t>
  </si>
  <si>
    <t>Unrealised Element of Inc &amp; Gain-Swit-MM</t>
  </si>
  <si>
    <t>0301011004</t>
  </si>
  <si>
    <t>Unrealised Element of Inc &amp; Gain-Rede-MM</t>
  </si>
  <si>
    <t>0301011005</t>
  </si>
  <si>
    <t>Unrealised Element of Inc &amp; Gain-ATM-MM</t>
  </si>
  <si>
    <t>0301011006</t>
  </si>
  <si>
    <t>Unrealised Element of Inc &amp; Gain-Zaka-MM</t>
  </si>
  <si>
    <t>0301011007</t>
  </si>
  <si>
    <t>Unrealised Element of Inc &amp; Gain-Tax-MM</t>
  </si>
  <si>
    <t>0301011008</t>
  </si>
  <si>
    <t>Unrealised Element of Inc &amp; Gain-Con-MM</t>
  </si>
  <si>
    <t>0301011009</t>
  </si>
  <si>
    <t>Unrealised Element of Inc &amp; Gain-Con IDP-MM</t>
  </si>
  <si>
    <t>8111</t>
  </si>
  <si>
    <t>0104001001</t>
  </si>
  <si>
    <t>Capital Gain/(loss)-Mkt Sec-AFS-EQ</t>
  </si>
  <si>
    <t>0104001002</t>
  </si>
  <si>
    <t>Capital Gain/(loss)-Mkt Sec-HFT-EQ</t>
  </si>
  <si>
    <t>0104001003</t>
  </si>
  <si>
    <t>Capital Gain/(loss)-Mkt Sec-HTM-EQ</t>
  </si>
  <si>
    <t>0104001004</t>
  </si>
  <si>
    <t>Capital Gain/(loss)-TBills-EQ</t>
  </si>
  <si>
    <t>0204004001</t>
  </si>
  <si>
    <t>Capital Gain on Invest-Reverse Repo-DT</t>
  </si>
  <si>
    <t>0204005001</t>
  </si>
  <si>
    <t>Capital Gain on Invest-TBills-DT</t>
  </si>
  <si>
    <t>0204005002</t>
  </si>
  <si>
    <t>Gapital Gain / Loss on Investment GIS</t>
  </si>
  <si>
    <t>0204006001</t>
  </si>
  <si>
    <t>Capital Gain on Invest-PIB-DT</t>
  </si>
  <si>
    <t>0204015001</t>
  </si>
  <si>
    <t>Capital Gain on Invest-AFS-GIS-DT</t>
  </si>
  <si>
    <t>0204016001</t>
  </si>
  <si>
    <t>Capital Gain/ Loss on TFC-DT</t>
  </si>
  <si>
    <t>0304009001</t>
  </si>
  <si>
    <t>Capital Gain/Loss on Inv-Reverse Repo-MM</t>
  </si>
  <si>
    <t>0304010001</t>
  </si>
  <si>
    <t>Capital Gain/Loss on Inv-PIB-MM</t>
  </si>
  <si>
    <t>0304011001</t>
  </si>
  <si>
    <t>Capital Gain/Loss -TBills-MM</t>
  </si>
  <si>
    <t>0304012001</t>
  </si>
  <si>
    <t>Capital Gain/Loss-COI-MM</t>
  </si>
  <si>
    <t>0304013001</t>
  </si>
  <si>
    <t>Capital Gain/Loss-TFC-MM</t>
  </si>
  <si>
    <t>0304014001</t>
  </si>
  <si>
    <t>Capital Gain/Loss-Shares-MM</t>
  </si>
  <si>
    <t>0304024001</t>
  </si>
  <si>
    <t>Capital Gain on Inv-AFS-GIS-MM</t>
  </si>
  <si>
    <t>0304025001</t>
  </si>
  <si>
    <t>Capital Gain/Loss on GIS-HFT</t>
  </si>
  <si>
    <t>8111.1</t>
  </si>
  <si>
    <t>0104009001</t>
  </si>
  <si>
    <t>Unrealised Gain/Loss on Shares-HFT-EQ</t>
  </si>
  <si>
    <t>0204007001</t>
  </si>
  <si>
    <t>Unrealised Gain on Investment-TBills-DT</t>
  </si>
  <si>
    <t>0204017001</t>
  </si>
  <si>
    <t>Unrealised Gain/ Loss on GIS-HFT</t>
  </si>
  <si>
    <t>0304026001</t>
  </si>
  <si>
    <t>8121</t>
  </si>
  <si>
    <t>0104002001</t>
  </si>
  <si>
    <t>Dividend Income-AFS-EQ</t>
  </si>
  <si>
    <t>0104002002</t>
  </si>
  <si>
    <t>Dividend Income-HFT-EQ</t>
  </si>
  <si>
    <t>0104002003</t>
  </si>
  <si>
    <t>Dividend Income-Fractional-EQ</t>
  </si>
  <si>
    <t>0204008001</t>
  </si>
  <si>
    <t>Dividend Income-DT</t>
  </si>
  <si>
    <t>0304021001</t>
  </si>
  <si>
    <t>Dividend Income-MM</t>
  </si>
  <si>
    <t>8131</t>
  </si>
  <si>
    <t>0104004001</t>
  </si>
  <si>
    <t>Income from Investment Tbills-EQ</t>
  </si>
  <si>
    <t>0204001003</t>
  </si>
  <si>
    <t>Income from-GIS- HFT</t>
  </si>
  <si>
    <t>0204002001</t>
  </si>
  <si>
    <t>Income From Investment-TBills-DT</t>
  </si>
  <si>
    <t>0204002002</t>
  </si>
  <si>
    <t>Discount Amortisation Income-TBills-DT</t>
  </si>
  <si>
    <t>0204002003</t>
  </si>
  <si>
    <t>Income From GIS-DT</t>
  </si>
  <si>
    <t>0204002004</t>
  </si>
  <si>
    <t>Income from Premium / Discount on GIS</t>
  </si>
  <si>
    <t>0204003001</t>
  </si>
  <si>
    <t>Income From Investment-PIB-DT</t>
  </si>
  <si>
    <t>0304001001</t>
  </si>
  <si>
    <t>Income from Investment-Reverse Repo-MM</t>
  </si>
  <si>
    <t>0304002001</t>
  </si>
  <si>
    <t>Income from Investment-TBills-MM</t>
  </si>
  <si>
    <t>0304003001</t>
  </si>
  <si>
    <t>Income from Investment-PIB-MM</t>
  </si>
  <si>
    <t>0304004002</t>
  </si>
  <si>
    <t>Income From GIS-MM</t>
  </si>
  <si>
    <t>0304004003</t>
  </si>
  <si>
    <t>Income from Discount / Premium Amortization GIS</t>
  </si>
  <si>
    <t>8141</t>
  </si>
  <si>
    <t>0104005001</t>
  </si>
  <si>
    <t>Profit-Al Baraka Islamic Bank-EQ</t>
  </si>
  <si>
    <t>0104005002</t>
  </si>
  <si>
    <t>Profit Dawood Islamic Bank -EQ</t>
  </si>
  <si>
    <t>0104005003</t>
  </si>
  <si>
    <t>Profit Bank Islami Pakistan-EQ</t>
  </si>
  <si>
    <t>0104005004</t>
  </si>
  <si>
    <t>Profit Bank Al Falah Islamic-EQ</t>
  </si>
  <si>
    <t>0104005005</t>
  </si>
  <si>
    <t>Profit HMB- Al Falah court-EQ</t>
  </si>
  <si>
    <t>0204009001</t>
  </si>
  <si>
    <t>Profit-Arif Habib Rupali Bank-DT</t>
  </si>
  <si>
    <t>0204009002</t>
  </si>
  <si>
    <t>Profit-Al Baraka Islamic Bank-DT</t>
  </si>
  <si>
    <t>0204009003</t>
  </si>
  <si>
    <t>Profit-Dawood Islamic Bank Ltd-DT</t>
  </si>
  <si>
    <t>0204009004</t>
  </si>
  <si>
    <t>Profit-Bank Islami Pakistan-DT</t>
  </si>
  <si>
    <t>0204009005</t>
  </si>
  <si>
    <t>Profit Bank Al Falah Islamic-DT</t>
  </si>
  <si>
    <t>0204009006</t>
  </si>
  <si>
    <t>Profit Meezan bank Ltd (IPS)-DT</t>
  </si>
  <si>
    <t>0204009007</t>
  </si>
  <si>
    <t>Profit Dawood Islamic bank Ltd (IPS)-DT</t>
  </si>
  <si>
    <t>0204009008</t>
  </si>
  <si>
    <t>Profit UBL Ameen -DT</t>
  </si>
  <si>
    <t>0204009009</t>
  </si>
  <si>
    <t>Profit HMB alfalah Court -DT</t>
  </si>
  <si>
    <t>0304019001</t>
  </si>
  <si>
    <t>Profit Al Baraka Isl Bank-MM</t>
  </si>
  <si>
    <t>0304019003</t>
  </si>
  <si>
    <t>Profit Dawood Islamic Bank Ltd-MM</t>
  </si>
  <si>
    <t>0304019004</t>
  </si>
  <si>
    <t>Profit Bank Islami Pakistan-MM</t>
  </si>
  <si>
    <t>0304019005</t>
  </si>
  <si>
    <t>Profit Bank Al Falah Islamic-MM</t>
  </si>
  <si>
    <t>0304019006</t>
  </si>
  <si>
    <t>Profit Bank Al Habib Islamic Banking-Saving-MM</t>
  </si>
  <si>
    <t>0304019007</t>
  </si>
  <si>
    <t>Profit Meezan Bank Ltd-MM</t>
  </si>
  <si>
    <t>0304019008</t>
  </si>
  <si>
    <t>Profit Dawood islamic Bank (IPS)-MM</t>
  </si>
  <si>
    <t>0304019009</t>
  </si>
  <si>
    <t>Profit SCB Bank (IPS)-MM</t>
  </si>
  <si>
    <t>0304019010</t>
  </si>
  <si>
    <t>Profit  UBL Ameen-MM</t>
  </si>
  <si>
    <t>0304019011</t>
  </si>
  <si>
    <t>Profit  HMB Alfalah Court-MM</t>
  </si>
  <si>
    <t>0304019012</t>
  </si>
  <si>
    <t>Profit  MCB Khalid bin waleed-MM</t>
  </si>
  <si>
    <t>8151</t>
  </si>
  <si>
    <t>0304005001</t>
  </si>
  <si>
    <t>Income from Investment-COI-MM</t>
  </si>
  <si>
    <t>8161</t>
  </si>
  <si>
    <t>0104003001</t>
  </si>
  <si>
    <t>Income from TDR-EQ</t>
  </si>
  <si>
    <t>0304006001</t>
  </si>
  <si>
    <t>Income from Investment-Spread Trans-MM</t>
  </si>
  <si>
    <t>0304007001</t>
  </si>
  <si>
    <t>Income from CFS-MM</t>
  </si>
  <si>
    <t>0304008001</t>
  </si>
  <si>
    <t>Income from TDR-MM</t>
  </si>
  <si>
    <t>8171</t>
  </si>
  <si>
    <t>0204001001</t>
  </si>
  <si>
    <t>Income from-TFC/Sukuk [NG]-PEL1-DT</t>
  </si>
  <si>
    <t>0204001002</t>
  </si>
  <si>
    <t>Income from-TFC/Sukuk [NG]-PEL1-DT-Performing</t>
  </si>
  <si>
    <t>0204014001</t>
  </si>
  <si>
    <t>Discount/Premium amortization Sukuk/TFCs-DT</t>
  </si>
  <si>
    <t>0304004001</t>
  </si>
  <si>
    <t>Income from Investment-TFC-MM</t>
  </si>
  <si>
    <t>8181</t>
  </si>
  <si>
    <t>0104010001</t>
  </si>
  <si>
    <t>Impairment Loss On AFS Investemnts-EQ</t>
  </si>
  <si>
    <t>8191</t>
  </si>
  <si>
    <t>0104007001</t>
  </si>
  <si>
    <t>Realised Element of Income&amp;Gain-Sale-EQ</t>
  </si>
  <si>
    <t>0104007002</t>
  </si>
  <si>
    <t>Realised Element of Income&amp;Gain-Trans-EQ</t>
  </si>
  <si>
    <t>0104007003</t>
  </si>
  <si>
    <t>Realised Element of Income&amp;Gain-SwitchEQ</t>
  </si>
  <si>
    <t>0104007004</t>
  </si>
  <si>
    <t>0104007005</t>
  </si>
  <si>
    <t>Realised Element of Income&amp;Gain-ATM-EQ</t>
  </si>
  <si>
    <t>0104007006</t>
  </si>
  <si>
    <t>0104007007</t>
  </si>
  <si>
    <t>Realised Element of Income&amp;Gain-Tax-EQ</t>
  </si>
  <si>
    <t>0104007008</t>
  </si>
  <si>
    <t>Realised Element of Income&amp;Gain-Con-EQ</t>
  </si>
  <si>
    <t>0104007009</t>
  </si>
  <si>
    <t>Realised Element of Income&amp;Gain-Con IDP-EQ</t>
  </si>
  <si>
    <t>0204012001</t>
  </si>
  <si>
    <t>Realised Element of Inc &amp; Gain Sale-DT</t>
  </si>
  <si>
    <t>0204012002</t>
  </si>
  <si>
    <t>Realised Element of Inc &amp; Gain trans-DT</t>
  </si>
  <si>
    <t>0204012003</t>
  </si>
  <si>
    <t>Realised Element of Inc &amp; Gain Switch-DT</t>
  </si>
  <si>
    <t>0204012004</t>
  </si>
  <si>
    <t>Realised Element of Inc &amp; Gain Redem-DT</t>
  </si>
  <si>
    <t>0204012005</t>
  </si>
  <si>
    <t>Realised Element of Inc &amp; Gain ATM-DT</t>
  </si>
  <si>
    <t>0204012006</t>
  </si>
  <si>
    <t>Realised Element of Inc &amp; Gain Zakat-DT</t>
  </si>
  <si>
    <t>0204012007</t>
  </si>
  <si>
    <t>Realised Element of Inc &amp; Gain Tax-DT</t>
  </si>
  <si>
    <t>0204012008</t>
  </si>
  <si>
    <t>Realised Element of Inc &amp; Gain- Con-DT</t>
  </si>
  <si>
    <t>0204012009</t>
  </si>
  <si>
    <t>Realised Element of Inc &amp; Gain- Con IDP-DT</t>
  </si>
  <si>
    <t>0304015001</t>
  </si>
  <si>
    <t>Realised Gain/Losson F.C-PIB-MM</t>
  </si>
  <si>
    <t>0304015002</t>
  </si>
  <si>
    <t>Realised Gain/Losson F.C-TFC-MM</t>
  </si>
  <si>
    <t>0304015003</t>
  </si>
  <si>
    <t>Realised Gain/Losson F.C-Shares-MM</t>
  </si>
  <si>
    <t>0304016001</t>
  </si>
  <si>
    <t>Unrealised Appr/Dim in TFC- HFT-MM</t>
  </si>
  <si>
    <t>0304017001</t>
  </si>
  <si>
    <t>Unrealised Appr/Dim in Shares-HFT-MM</t>
  </si>
  <si>
    <t>0304017002</t>
  </si>
  <si>
    <t>Unrealised Appr/DiminShares-Derivativ-MM</t>
  </si>
  <si>
    <t>0304018001</t>
  </si>
  <si>
    <t>Amortisation of Discount on PIB-MM</t>
  </si>
  <si>
    <t>0304022001</t>
  </si>
  <si>
    <t>Realised Element of Income Gain-Sale-MM</t>
  </si>
  <si>
    <t>0304022002</t>
  </si>
  <si>
    <t>Realised Element of Income Gain-Trans-MM</t>
  </si>
  <si>
    <t>0304022003</t>
  </si>
  <si>
    <t>Realised Element of Income Gain-Switc-MM</t>
  </si>
  <si>
    <t>0304022004</t>
  </si>
  <si>
    <t>Realised Element of Income Gain-Redem-MM</t>
  </si>
  <si>
    <t>0304022005</t>
  </si>
  <si>
    <t>Realised Element of Income Gain-ATM-MM</t>
  </si>
  <si>
    <t>0304022006</t>
  </si>
  <si>
    <t>Realised Element of Income Gain-Zakat-MM</t>
  </si>
  <si>
    <t>0304022007</t>
  </si>
  <si>
    <t>Realised Element of Income Gain-Tax-MM</t>
  </si>
  <si>
    <t>0304022008</t>
  </si>
  <si>
    <t>Realised Element of Income Gain-Con-MM</t>
  </si>
  <si>
    <t>0304022009</t>
  </si>
  <si>
    <t>Realised Element of Income Gain-Con IDP-MM</t>
  </si>
  <si>
    <t>8192</t>
  </si>
  <si>
    <t>0104006001</t>
  </si>
  <si>
    <t>Transaction Cost-Sale-EQ</t>
  </si>
  <si>
    <t>0104006002</t>
  </si>
  <si>
    <t>Transaction Cost-Conversion-EQ</t>
  </si>
  <si>
    <t>0104006003</t>
  </si>
  <si>
    <t>Transaction Cost-Transfer-EQ</t>
  </si>
  <si>
    <t>0104008001</t>
  </si>
  <si>
    <t>0104008002</t>
  </si>
  <si>
    <t>0104008003</t>
  </si>
  <si>
    <t>0104008004</t>
  </si>
  <si>
    <t>Unrealised Element of Inc &amp; Gain-Rede-EQ</t>
  </si>
  <si>
    <t>0104008005</t>
  </si>
  <si>
    <t>0104008006</t>
  </si>
  <si>
    <t>Unrealised Element of Inc &amp; Gain-Zaka-EQ</t>
  </si>
  <si>
    <t>0104008007</t>
  </si>
  <si>
    <t>0104008008</t>
  </si>
  <si>
    <t>0104008009</t>
  </si>
  <si>
    <t>0104009002</t>
  </si>
  <si>
    <t>Unrealised Gain/Loss on Dev-HFT-EQ</t>
  </si>
  <si>
    <t>0104009003</t>
  </si>
  <si>
    <t>Unrealised Gain/Loss on TBills-HFT-EQ</t>
  </si>
  <si>
    <t>0104011001</t>
  </si>
  <si>
    <t>Other Income-EQ</t>
  </si>
  <si>
    <t>0204010001</t>
  </si>
  <si>
    <t>Transaction Cost-Sale-DT</t>
  </si>
  <si>
    <t>0204010002</t>
  </si>
  <si>
    <t>Transaction Cost-Conversion-DT</t>
  </si>
  <si>
    <t>0204010003</t>
  </si>
  <si>
    <t>Transaction Cost-Transfer-DT</t>
  </si>
  <si>
    <t>0204011001</t>
  </si>
  <si>
    <t>Other Income-DT</t>
  </si>
  <si>
    <t>0204013001</t>
  </si>
  <si>
    <t>Unrealised Element of Inc&amp;Gain Sale-DT</t>
  </si>
  <si>
    <t>0204013002</t>
  </si>
  <si>
    <t>Unrealised Element of Inc&amp;Gain Trans-DT</t>
  </si>
  <si>
    <t>0204013003</t>
  </si>
  <si>
    <t>Unrealised Element of Inc&amp;Gain Switch-DT</t>
  </si>
  <si>
    <t>0204013004</t>
  </si>
  <si>
    <t>Unrealised Element of Inc&amp;Gain Redem-DT</t>
  </si>
  <si>
    <t>0204013005</t>
  </si>
  <si>
    <t>Unrealised Element of Inc&amp;Gain ATM-DT</t>
  </si>
  <si>
    <t>0204013006</t>
  </si>
  <si>
    <t>Unrealised Element of Inc&amp;Gain Zakat-DT</t>
  </si>
  <si>
    <t>0204013007</t>
  </si>
  <si>
    <t>Unrealised Element of Inc&amp;Gain Tax-DT</t>
  </si>
  <si>
    <t>0204013008</t>
  </si>
  <si>
    <t>Unrealised Element of Inc&amp;Gain- Con-DT</t>
  </si>
  <si>
    <t>0204013009</t>
  </si>
  <si>
    <t>Unrealised Element of Inc&amp;Gain- Con IDP-DT</t>
  </si>
  <si>
    <t>0304020001</t>
  </si>
  <si>
    <t>Transaction Cost-Sale-MM</t>
  </si>
  <si>
    <t>0304020002</t>
  </si>
  <si>
    <t>Transaction Cost-Conversion-MM</t>
  </si>
  <si>
    <t>0304020003</t>
  </si>
  <si>
    <t>Transaction Cost-Transfer-MM</t>
  </si>
  <si>
    <t>0304021002</t>
  </si>
  <si>
    <t>Other Income-MM</t>
  </si>
  <si>
    <t>0304023001</t>
  </si>
  <si>
    <t>0304023002</t>
  </si>
  <si>
    <t>0304023003</t>
  </si>
  <si>
    <t>0304023004</t>
  </si>
  <si>
    <t>0304023005</t>
  </si>
  <si>
    <t>0304023006</t>
  </si>
  <si>
    <t>0304023007</t>
  </si>
  <si>
    <t>0304023008</t>
  </si>
  <si>
    <t>0304023009</t>
  </si>
  <si>
    <t>8211</t>
  </si>
  <si>
    <t>0105001001</t>
  </si>
  <si>
    <t>Management Fee-EQ</t>
  </si>
  <si>
    <t>0105001002</t>
  </si>
  <si>
    <t>Sales Tax on Mngt Fee-EQ</t>
  </si>
  <si>
    <t>0205001001</t>
  </si>
  <si>
    <t>Management Fee-DT</t>
  </si>
  <si>
    <t>0205001002</t>
  </si>
  <si>
    <t>Sales Tax on Mngt Fee-DT</t>
  </si>
  <si>
    <t>0305001001</t>
  </si>
  <si>
    <t>Management Fee-MM</t>
  </si>
  <si>
    <t>0305001002</t>
  </si>
  <si>
    <t>Sales Tax on Mngt Fee-MM</t>
  </si>
  <si>
    <t>8221</t>
  </si>
  <si>
    <t>0105002001</t>
  </si>
  <si>
    <t>Trustee Fee-EQ</t>
  </si>
  <si>
    <t>0205002001</t>
  </si>
  <si>
    <t>Trustee Fee-DT</t>
  </si>
  <si>
    <t>0305002001</t>
  </si>
  <si>
    <t>Trustee Fee-MM</t>
  </si>
  <si>
    <t>8231</t>
  </si>
  <si>
    <t>0105003001</t>
  </si>
  <si>
    <t>SECP Annual Fee-EQ</t>
  </si>
  <si>
    <t>0205003001</t>
  </si>
  <si>
    <t>SECP Annual Fee-DT</t>
  </si>
  <si>
    <t>0305003001</t>
  </si>
  <si>
    <t>SECP Annual Fee-MM</t>
  </si>
  <si>
    <t>8241</t>
  </si>
  <si>
    <t>0105005002</t>
  </si>
  <si>
    <t>Annual Audit Fee-EQ</t>
  </si>
  <si>
    <t>0105005006</t>
  </si>
  <si>
    <t>Shariah Audit Fee-EQ</t>
  </si>
  <si>
    <t>0205005002</t>
  </si>
  <si>
    <t>Annual Audit Fee-DT</t>
  </si>
  <si>
    <t>0205005006</t>
  </si>
  <si>
    <t>Shariah Audit Fee-DT</t>
  </si>
  <si>
    <t>0305005002</t>
  </si>
  <si>
    <t>Annual Audit Fee-MM</t>
  </si>
  <si>
    <t>0305005006</t>
  </si>
  <si>
    <t>Shariah Audit Fee-MM</t>
  </si>
  <si>
    <t>8242</t>
  </si>
  <si>
    <t>0105005003</t>
  </si>
  <si>
    <t>Half Yearly Review Fee-EQ</t>
  </si>
  <si>
    <t>0205005003</t>
  </si>
  <si>
    <t>Half Yearly Review Fee-DT</t>
  </si>
  <si>
    <t>0305005003</t>
  </si>
  <si>
    <t>Half Yearly Review Fee-MM</t>
  </si>
  <si>
    <t>8243</t>
  </si>
  <si>
    <t>0105005001</t>
  </si>
  <si>
    <t>Compliance Audit Fee-EQ</t>
  </si>
  <si>
    <t>0105005005</t>
  </si>
  <si>
    <t>Certification Fee-EQ</t>
  </si>
  <si>
    <t>0205005001</t>
  </si>
  <si>
    <t>Compliance Audit Fee-DT</t>
  </si>
  <si>
    <t>0205005005</t>
  </si>
  <si>
    <t>Certification Fee-DT</t>
  </si>
  <si>
    <t>0205014001</t>
  </si>
  <si>
    <t>Shariah Advisor Fee-DT</t>
  </si>
  <si>
    <t>0305005001</t>
  </si>
  <si>
    <t>Complaince Audit Fee-MM</t>
  </si>
  <si>
    <t>0305005005</t>
  </si>
  <si>
    <t>Certification Fee-MM</t>
  </si>
  <si>
    <t>0305014001</t>
  </si>
  <si>
    <t>Shariah Advisor Fee-MM</t>
  </si>
  <si>
    <t>8244</t>
  </si>
  <si>
    <t>0105005004</t>
  </si>
  <si>
    <t>Out of Pocket Expenses-EQ</t>
  </si>
  <si>
    <t>0205005004</t>
  </si>
  <si>
    <t>Out of Pocket Expenses-DT</t>
  </si>
  <si>
    <t>0305005004</t>
  </si>
  <si>
    <t>Out of Pocket Expenses-MM</t>
  </si>
  <si>
    <t>8251</t>
  </si>
  <si>
    <t>0105002002</t>
  </si>
  <si>
    <t>CDC-Participant Fee-MCFSL-EQ</t>
  </si>
  <si>
    <t>0105010001</t>
  </si>
  <si>
    <t>CDS Eligibility Fee-EQ</t>
  </si>
  <si>
    <t>0105010002</t>
  </si>
  <si>
    <t>CDC Documentation Charges-EQ</t>
  </si>
  <si>
    <t>0105013001</t>
  </si>
  <si>
    <t>CDS Charges-Outright-EQ</t>
  </si>
  <si>
    <t>0105014002</t>
  </si>
  <si>
    <t>0205002002</t>
  </si>
  <si>
    <t>CDC-Participant Fee-MCFSL-DT</t>
  </si>
  <si>
    <t>0205010001</t>
  </si>
  <si>
    <t>CDS Eligiblity Fee-DT</t>
  </si>
  <si>
    <t>0205010002</t>
  </si>
  <si>
    <t>CDC Documentation Charges-DT</t>
  </si>
  <si>
    <t>0205013001</t>
  </si>
  <si>
    <t>Settlement Charges-DT</t>
  </si>
  <si>
    <t>0305002002</t>
  </si>
  <si>
    <t>CDC-Participant Fee-MCFSL-MM</t>
  </si>
  <si>
    <t>0305010001</t>
  </si>
  <si>
    <t>CDS Eligibility Fee-MM</t>
  </si>
  <si>
    <t>0305010002</t>
  </si>
  <si>
    <t>CDC Documentation Charges-MM</t>
  </si>
  <si>
    <t>0305013001</t>
  </si>
  <si>
    <t>Settlement Charges-MM</t>
  </si>
  <si>
    <t>8261</t>
  </si>
  <si>
    <t>0105012001</t>
  </si>
  <si>
    <t>Brokerage Expenses-HFT-Aba Ali Habib-EQ</t>
  </si>
  <si>
    <t>0105014001</t>
  </si>
  <si>
    <t>CVT Expenses Outright-Aba Ali Habib-EQ</t>
  </si>
  <si>
    <t>0105017001</t>
  </si>
  <si>
    <t>Brokeage Expense-OR-D.J.M. Securities-EQ</t>
  </si>
  <si>
    <t>0105017002</t>
  </si>
  <si>
    <t>Brokeage Expense-OR-Pearl Securities-EQ</t>
  </si>
  <si>
    <t>0105017003</t>
  </si>
  <si>
    <t>Brokeage Expense-OR-Habib Metro-EQ</t>
  </si>
  <si>
    <t>0105017004</t>
  </si>
  <si>
    <t>Brokeage Expense-OR-Invest &amp; Finance-EQ</t>
  </si>
  <si>
    <t>0105017005</t>
  </si>
  <si>
    <t>Brokerage Expense-HFT</t>
  </si>
  <si>
    <t>0105018001</t>
  </si>
  <si>
    <t>FED on Sale-DJM Securities</t>
  </si>
  <si>
    <t>0105018002</t>
  </si>
  <si>
    <t>FED on Sale-Pearl Securities</t>
  </si>
  <si>
    <t>0105018003</t>
  </si>
  <si>
    <t>FED on Sale-Habib Metro</t>
  </si>
  <si>
    <t>0105018004</t>
  </si>
  <si>
    <t>FED on Sale-Invest &amp; Finance</t>
  </si>
  <si>
    <t>0105018005</t>
  </si>
  <si>
    <t>FED on Sale-EQ</t>
  </si>
  <si>
    <t>0105020001</t>
  </si>
  <si>
    <t>NCCPL Monthly Charges-EQ</t>
  </si>
  <si>
    <t>0205012001</t>
  </si>
  <si>
    <t>Brokerage Expenses-HFT-DT</t>
  </si>
  <si>
    <t>0305012001</t>
  </si>
  <si>
    <t>Brokerage Expenses-HFT-MM</t>
  </si>
  <si>
    <t>8271</t>
  </si>
  <si>
    <t>0105004001</t>
  </si>
  <si>
    <t>MUFAP Fee-EQ</t>
  </si>
  <si>
    <t>0105006001</t>
  </si>
  <si>
    <t>Credit Rating Fee PACRA-EQ</t>
  </si>
  <si>
    <t>0205004001</t>
  </si>
  <si>
    <t>MUFAP Fee-DT</t>
  </si>
  <si>
    <t>0205006001</t>
  </si>
  <si>
    <t>Credit Rating Fee PACRA-DT</t>
  </si>
  <si>
    <t>0305004001</t>
  </si>
  <si>
    <t>MUFAP Fee-MM</t>
  </si>
  <si>
    <t>0305006001</t>
  </si>
  <si>
    <t>Credit Rating Fee PACRA-MM</t>
  </si>
  <si>
    <t>8281</t>
  </si>
  <si>
    <t>0105015001</t>
  </si>
  <si>
    <t>Donation / Charity Expense-EQ</t>
  </si>
  <si>
    <t>8290</t>
  </si>
  <si>
    <t>0105007001</t>
  </si>
  <si>
    <t>Professional Charges-Tax Consultancy-EQ</t>
  </si>
  <si>
    <t>0105008001</t>
  </si>
  <si>
    <t>Legal Expenses-Bawany&amp;Partner-EQ</t>
  </si>
  <si>
    <t>0205007001</t>
  </si>
  <si>
    <t>Professional Charges-Tax Consultancy-DT</t>
  </si>
  <si>
    <t>0205008001</t>
  </si>
  <si>
    <t>Legal Expenses-Bawany &amp; Partner-DT</t>
  </si>
  <si>
    <t>0305007001</t>
  </si>
  <si>
    <t>Professional Charges-Tax Consultancy-MM</t>
  </si>
  <si>
    <t>0305008001</t>
  </si>
  <si>
    <t>Legal Expenses-Bawany &amp; Partner-MM</t>
  </si>
  <si>
    <t>8291</t>
  </si>
  <si>
    <t>0105009001</t>
  </si>
  <si>
    <t>Bank Charges-Arif Habib Bank-EQ</t>
  </si>
  <si>
    <t>0105009002</t>
  </si>
  <si>
    <t>Bank Charges-BAFL Isl Banking-EQ</t>
  </si>
  <si>
    <t>0105009003</t>
  </si>
  <si>
    <t>Bank Charges-Al Baraka Islamic-EQ</t>
  </si>
  <si>
    <t>0105009006</t>
  </si>
  <si>
    <t>Bank Charges-BAHL-KSE-EQ</t>
  </si>
  <si>
    <t>0105009007</t>
  </si>
  <si>
    <t>Bank Charges Dawood Islamic Bank-EQ</t>
  </si>
  <si>
    <t>0105009008</t>
  </si>
  <si>
    <t>Bank charges Bank Islami Pakistan-EQ</t>
  </si>
  <si>
    <t>0105009009</t>
  </si>
  <si>
    <t>Bank Charges HMB KSE-EQ</t>
  </si>
  <si>
    <t>0205009001</t>
  </si>
  <si>
    <t>Bank Charges-Arif Habib Bank-DT</t>
  </si>
  <si>
    <t>0205009002</t>
  </si>
  <si>
    <t>Bank Charges-BAFL Islamic Bank-DT</t>
  </si>
  <si>
    <t>0205009003</t>
  </si>
  <si>
    <t>Bank Charges-Al Baraka Islamic-DT</t>
  </si>
  <si>
    <t>0205009004</t>
  </si>
  <si>
    <t>Bank Charges Dawood Islamic Bank-DT</t>
  </si>
  <si>
    <t>0205009005</t>
  </si>
  <si>
    <t>Bank Charges Bank Islami Pakistan-DT</t>
  </si>
  <si>
    <t>0205009006</t>
  </si>
  <si>
    <t>Bank Charges Meezan Bank Ltd-DT</t>
  </si>
  <si>
    <t>0205009007</t>
  </si>
  <si>
    <t>Bank Charges UBL Ameen Bank Ltd-DT</t>
  </si>
  <si>
    <t>0205009008</t>
  </si>
  <si>
    <t>Bank Charges-HMB Alfalah Court-DT</t>
  </si>
  <si>
    <t>0305009001</t>
  </si>
  <si>
    <t>Bank Charges-Arif Habib Bank-KSE Br-MM</t>
  </si>
  <si>
    <t>0305009002</t>
  </si>
  <si>
    <t>Bank Charges-Bank Al Falah-Islamic-MM</t>
  </si>
  <si>
    <t>0305009003</t>
  </si>
  <si>
    <t>Bank Charges-Al Baraka Islamic Bank-MM</t>
  </si>
  <si>
    <t>0305009004</t>
  </si>
  <si>
    <t>Bank Charges Dawood Islamic Bank-MM</t>
  </si>
  <si>
    <t>0305009005</t>
  </si>
  <si>
    <t>Bank Charges- Bank Islami-MM</t>
  </si>
  <si>
    <t>0305009006</t>
  </si>
  <si>
    <t>Bank Charges Dawood Islamic Bank-IPS-MM</t>
  </si>
  <si>
    <t>0305009007</t>
  </si>
  <si>
    <t>Bank Charges BAH Islamic Bank-IPS-MM</t>
  </si>
  <si>
    <t>0305009008</t>
  </si>
  <si>
    <t>Bank Charges SCB-IPS-MM</t>
  </si>
  <si>
    <t>0305009009</t>
  </si>
  <si>
    <t>Bank Charges Meezan Bank--MM</t>
  </si>
  <si>
    <t>0305009010</t>
  </si>
  <si>
    <t>Bank Charges UBL Ameen--MM</t>
  </si>
  <si>
    <t>0305009011</t>
  </si>
  <si>
    <t>Bank Charges HMB Alfalah Court--MM</t>
  </si>
  <si>
    <t>0305009012</t>
  </si>
  <si>
    <t>Bank Charges MCB Islamic Banking--MM</t>
  </si>
  <si>
    <t>8292</t>
  </si>
  <si>
    <t>0105011001</t>
  </si>
  <si>
    <t>Amortisation of Formation Cost-EQ</t>
  </si>
  <si>
    <t>0205011001</t>
  </si>
  <si>
    <t>Amortisation of Formation Cost-DT</t>
  </si>
  <si>
    <t>0305011001</t>
  </si>
  <si>
    <t>Amortisation of Formation Cost-MM</t>
  </si>
  <si>
    <t>8293</t>
  </si>
  <si>
    <t>0105019001</t>
  </si>
  <si>
    <t>Provision for WWF-EQ</t>
  </si>
  <si>
    <t>0205016001</t>
  </si>
  <si>
    <t>Provision for WWF-DT</t>
  </si>
  <si>
    <t>0305016001</t>
  </si>
  <si>
    <t>Provision for WWF-MM</t>
  </si>
  <si>
    <t>8294</t>
  </si>
  <si>
    <t>0105016001</t>
  </si>
  <si>
    <t>Minimum Tax-EQ</t>
  </si>
  <si>
    <t>0205015001</t>
  </si>
  <si>
    <t>Minimum Tax-DT</t>
  </si>
  <si>
    <t>0305015001</t>
  </si>
  <si>
    <t>Minimum Tax-MM</t>
  </si>
  <si>
    <t>8295</t>
  </si>
  <si>
    <t>8296</t>
  </si>
  <si>
    <t>0101009003</t>
  </si>
  <si>
    <t>Impairment Loss on AFS Investments-EQ</t>
  </si>
  <si>
    <t>0205016002</t>
  </si>
  <si>
    <t>Provision for NPA-DT</t>
  </si>
  <si>
    <t>Grand Total</t>
  </si>
  <si>
    <t>TB Total - Current Accounts</t>
  </si>
  <si>
    <t>TB Total - Deposit Accounts</t>
  </si>
  <si>
    <t>TB Total - Investments</t>
  </si>
  <si>
    <t>TB Total - Dividend Receivable</t>
  </si>
  <si>
    <t>TB Total - Profit Receivable</t>
  </si>
  <si>
    <t>TB Total - Formation Cost</t>
  </si>
  <si>
    <t>TB Total - Security Deposits - CDC</t>
  </si>
  <si>
    <t>TB Total - Prepaid expenses and other receivables</t>
  </si>
  <si>
    <t>TB Total - Receivable against sale of investment</t>
  </si>
  <si>
    <t>TB Total - Taxation Refundable</t>
  </si>
  <si>
    <t>TB Total - Payable to Pension fund manager</t>
  </si>
  <si>
    <t>TB Total - Payable against redemption of units</t>
  </si>
  <si>
    <t>TB Total - Payable to trustee</t>
  </si>
  <si>
    <t>TB Total - Payable to Auditors</t>
  </si>
  <si>
    <t>TB Total - Annual fee payable to SECP</t>
  </si>
  <si>
    <t>TB Total - Donation / charity payable</t>
  </si>
  <si>
    <t>TB Total - Professional charges payable</t>
  </si>
  <si>
    <t>TB Total - Payable against purchase of investments</t>
  </si>
  <si>
    <t>TB Total - CDS Charges</t>
  </si>
  <si>
    <t>TB Total - Others</t>
  </si>
  <si>
    <t>TB Total - Taxation payable</t>
  </si>
  <si>
    <t>TB Total - Units Sold</t>
  </si>
  <si>
    <t>TB Total - Units Redeemed</t>
  </si>
  <si>
    <t>TB Total - Balance Account - Opening Net Assets</t>
  </si>
  <si>
    <t>TB Total - General Reserve</t>
  </si>
  <si>
    <t>TB Total - Unappropriated profit / (loss)</t>
  </si>
  <si>
    <t>TB Total - AFS Gain / Loss</t>
  </si>
  <si>
    <t>TB Total - Element of income realized</t>
  </si>
  <si>
    <t>TB Total - Element of income Unrealized</t>
  </si>
  <si>
    <t>TB Total - Capital Gain / (Loss) on sale of Investments</t>
  </si>
  <si>
    <t>TB Total - Unrealised (gain) / loss on investments</t>
  </si>
  <si>
    <t>TB Total - Dividend Income</t>
  </si>
  <si>
    <t>TB Total - Income from Government Ijarah Sukuk</t>
  </si>
  <si>
    <t>TB Total - Profit on deposit accounts with banks</t>
  </si>
  <si>
    <t>TB Total - Income from Certificate of Investment</t>
  </si>
  <si>
    <t>TB Total - Income from Term Deposit Receipts</t>
  </si>
  <si>
    <t>TB Total - Income from Term Finance Certificate - Sukuk</t>
  </si>
  <si>
    <t>TB Total - Impairment loss on AFS Investments</t>
  </si>
  <si>
    <t>TB Total - Remuneration of Pension Fund Manager</t>
  </si>
  <si>
    <t>TB Total - Remuneration of Trustee</t>
  </si>
  <si>
    <t>TB Total - Annual fee - SECP</t>
  </si>
  <si>
    <t>TB Total - Audit Fee</t>
  </si>
  <si>
    <t>TB Total - Half yearly review fee</t>
  </si>
  <si>
    <t>TB Total - Other certifications and services</t>
  </si>
  <si>
    <t>TB Total - Out of pocket expenses</t>
  </si>
  <si>
    <t>TB Total - Custody and settlement charges</t>
  </si>
  <si>
    <t>TB Total - Securities transaction cost</t>
  </si>
  <si>
    <t>TB Total - Fees and subscription</t>
  </si>
  <si>
    <t>TB Total - Donation and charity expense</t>
  </si>
  <si>
    <t>TB Total - Legal and professional charges</t>
  </si>
  <si>
    <t>TB Total - Bank charges</t>
  </si>
  <si>
    <t>TB Total - Amortization of formation cost</t>
  </si>
  <si>
    <t>TB Total - WWF Expense</t>
  </si>
  <si>
    <t>TB Total - Taxation</t>
  </si>
  <si>
    <t>TB Total - Other Expenses</t>
  </si>
  <si>
    <t>TB Total - Provision for NPA - TFC (PEL)</t>
  </si>
  <si>
    <t>_/_GrandTotal_/_</t>
  </si>
  <si>
    <t>(reserved)</t>
  </si>
  <si>
    <t>_/_5111_/_0103008001</t>
  </si>
  <si>
    <t>_/_5111_/_0103008006</t>
  </si>
  <si>
    <t>_/_5111_/_0103008008</t>
  </si>
  <si>
    <t>_/_5111_/_0203005001</t>
  </si>
  <si>
    <t>_/_5111_/_0303012001</t>
  </si>
  <si>
    <t>_/_5111_/_</t>
  </si>
  <si>
    <t>_/_5112_/_0103008002</t>
  </si>
  <si>
    <t>_/_5112_/_0103008003</t>
  </si>
  <si>
    <t>_/_5112_/_0103008004</t>
  </si>
  <si>
    <t>_/_5112_/_0103008005</t>
  </si>
  <si>
    <t>_/_5112_/_0103008007</t>
  </si>
  <si>
    <t>_/_5112_/_0103008009</t>
  </si>
  <si>
    <t>_/_5112_/_0203005002</t>
  </si>
  <si>
    <t>_/_5112_/_0203005003</t>
  </si>
  <si>
    <t>_/_5112_/_0203005004</t>
  </si>
  <si>
    <t>_/_5112_/_0203005005</t>
  </si>
  <si>
    <t>_/_5112_/_0203005007</t>
  </si>
  <si>
    <t>_/_5112_/_0203005008</t>
  </si>
  <si>
    <t>_/_5112_/_0203005009</t>
  </si>
  <si>
    <t>_/_5112_/_0203005010</t>
  </si>
  <si>
    <t>_/_5112_/_0203005011</t>
  </si>
  <si>
    <t>_/_5112_/_0203005012</t>
  </si>
  <si>
    <t>_/_5112_/_0303012002</t>
  </si>
  <si>
    <t>_/_5112_/_0303012003</t>
  </si>
  <si>
    <t>_/_5112_/_0303012004</t>
  </si>
  <si>
    <t>_/_5112_/_0303012005</t>
  </si>
  <si>
    <t>_/_5112_/_0303012007</t>
  </si>
  <si>
    <t>_/_5112_/_0303012008</t>
  </si>
  <si>
    <t>_/_5112_/_0303012009</t>
  </si>
  <si>
    <t>_/_5112_/_0303012010</t>
  </si>
  <si>
    <t>_/_5112_/_0303012011</t>
  </si>
  <si>
    <t>_/_5112_/_0303012012</t>
  </si>
  <si>
    <t>_/_5112_/_0303012013</t>
  </si>
  <si>
    <t>_/_5112_/_0303012014</t>
  </si>
  <si>
    <t>_/_5112_/_0303012015</t>
  </si>
  <si>
    <t>_/_5112_/_</t>
  </si>
  <si>
    <t>_/_5211_/_0103002001</t>
  </si>
  <si>
    <t>_/_5211_/_0103002002</t>
  </si>
  <si>
    <t>_/_5211_/_0103002003</t>
  </si>
  <si>
    <t>_/_5211_/_0103002004</t>
  </si>
  <si>
    <t>_/_5211_/_0103002005</t>
  </si>
  <si>
    <t>_/_5211_/_0103003001</t>
  </si>
  <si>
    <t>_/_5211_/_0103003002</t>
  </si>
  <si>
    <t>_/_5211_/_0103004001</t>
  </si>
  <si>
    <t>_/_5211_/_0103005001</t>
  </si>
  <si>
    <t>_/_5211_/_0103005002</t>
  </si>
  <si>
    <t>_/_5211_/_0103006001</t>
  </si>
  <si>
    <t>_/_5211_/_0103007001</t>
  </si>
  <si>
    <t>_/_5211_/_0103007002</t>
  </si>
  <si>
    <t>_/_5211_/_0103007003</t>
  </si>
  <si>
    <t>_/_5211_/_0103007004</t>
  </si>
  <si>
    <t>_/_5211_/_0203002001</t>
  </si>
  <si>
    <t>_/_5211_/_0203002002</t>
  </si>
  <si>
    <t>_/_5211_/_0203002003</t>
  </si>
  <si>
    <t>_/_5211_/_0203002004</t>
  </si>
  <si>
    <t>_/_5211_/_0203002005</t>
  </si>
  <si>
    <t>_/_5211_/_0203002006</t>
  </si>
  <si>
    <t>_/_5211_/_0203002007</t>
  </si>
  <si>
    <t>_/_5211_/_0203003001</t>
  </si>
  <si>
    <t>_/_5211_/_0203003002</t>
  </si>
  <si>
    <t>_/_5211_/_0203003003</t>
  </si>
  <si>
    <t>_/_5211_/_0203003004</t>
  </si>
  <si>
    <t>_/_5211_/_0203003005</t>
  </si>
  <si>
    <t>_/_5211_/_0203003006</t>
  </si>
  <si>
    <t>_/_5211_/_0203003007</t>
  </si>
  <si>
    <t>_/_5211_/_0203003008</t>
  </si>
  <si>
    <t>_/_5211_/_0203004001</t>
  </si>
  <si>
    <t>_/_5211_/_0203004002</t>
  </si>
  <si>
    <t>_/_5211_/_0203004003</t>
  </si>
  <si>
    <t>_/_5211_/_0203004004</t>
  </si>
  <si>
    <t>_/_5211_/_0303002001</t>
  </si>
  <si>
    <t>_/_5211_/_0303003001</t>
  </si>
  <si>
    <t>_/_5211_/_0303003002</t>
  </si>
  <si>
    <t>_/_5211_/_0303003003</t>
  </si>
  <si>
    <t>_/_5211_/_0303003004</t>
  </si>
  <si>
    <t>_/_5211_/_0303004001</t>
  </si>
  <si>
    <t>_/_5211_/_0303004002</t>
  </si>
  <si>
    <t>_/_5211_/_0303004003</t>
  </si>
  <si>
    <t>_/_5211_/_0303004004</t>
  </si>
  <si>
    <t>_/_5211_/_0303004005</t>
  </si>
  <si>
    <t>_/_5211_/_0303004006</t>
  </si>
  <si>
    <t>_/_5211_/_0303005001</t>
  </si>
  <si>
    <t>_/_5211_/_0303005002</t>
  </si>
  <si>
    <t>_/_5211_/_0303005003</t>
  </si>
  <si>
    <t>_/_5211_/_0303005004</t>
  </si>
  <si>
    <t>_/_5211_/_0303005005</t>
  </si>
  <si>
    <t>_/_5211_/_0303005006</t>
  </si>
  <si>
    <t>_/_5211_/_0303005007</t>
  </si>
  <si>
    <t>_/_5211_/_0303005008</t>
  </si>
  <si>
    <t>_/_5211_/_0303005009</t>
  </si>
  <si>
    <t>_/_5211_/_0303006001</t>
  </si>
  <si>
    <t>_/_5211_/_0303007001</t>
  </si>
  <si>
    <t>_/_5211_/_0303008001</t>
  </si>
  <si>
    <t>_/_5211_/_0303009001</t>
  </si>
  <si>
    <t>_/_5211_/_0303009002</t>
  </si>
  <si>
    <t>_/_5211_/_0303010001</t>
  </si>
  <si>
    <t>_/_5211_/_0303011001</t>
  </si>
  <si>
    <t>_/_5211_/_0303011002</t>
  </si>
  <si>
    <t>_/_5211_/_0303011003</t>
  </si>
  <si>
    <t>_/_5211_/_0303036001</t>
  </si>
  <si>
    <t>_/_5211_/_0303036002</t>
  </si>
  <si>
    <t>_/_5211_/_</t>
  </si>
  <si>
    <t>_/_5311_/_0103010001</t>
  </si>
  <si>
    <t>_/_5311_/_0103010002</t>
  </si>
  <si>
    <t>_/_5311_/_0303022001</t>
  </si>
  <si>
    <t>_/_5311_/_0303022002</t>
  </si>
  <si>
    <t>_/_5311_/_</t>
  </si>
  <si>
    <t>_/_5411_/_0103011001</t>
  </si>
  <si>
    <t>_/_5411_/_0103011002</t>
  </si>
  <si>
    <t>_/_5411_/_0103011003</t>
  </si>
  <si>
    <t>_/_5411_/_0103011004</t>
  </si>
  <si>
    <t>_/_5411_/_0103011005</t>
  </si>
  <si>
    <t>_/_5411_/_0103011006</t>
  </si>
  <si>
    <t>_/_5411_/_0103013001</t>
  </si>
  <si>
    <t>_/_5411_/_0203007001</t>
  </si>
  <si>
    <t>_/_5411_/_0203007002</t>
  </si>
  <si>
    <t>_/_5411_/_0203007003</t>
  </si>
  <si>
    <t>_/_5411_/_0203007004</t>
  </si>
  <si>
    <t>_/_5411_/_0203008001</t>
  </si>
  <si>
    <t>_/_5411_/_0203008002</t>
  </si>
  <si>
    <t>_/_5411_/_0203008003</t>
  </si>
  <si>
    <t>_/_5411_/_0203008004</t>
  </si>
  <si>
    <t>_/_5411_/_0203008005</t>
  </si>
  <si>
    <t>_/_5411_/_0203008006</t>
  </si>
  <si>
    <t>_/_5411_/_0203008007</t>
  </si>
  <si>
    <t>_/_5411_/_0203008008</t>
  </si>
  <si>
    <t>_/_5411_/_0203008009</t>
  </si>
  <si>
    <t>_/_5411_/_0203016001</t>
  </si>
  <si>
    <t>_/_5411_/_0203017001</t>
  </si>
  <si>
    <t>_/_5411_/_0203017002</t>
  </si>
  <si>
    <t>_/_5411_/_0303006002</t>
  </si>
  <si>
    <t>_/_5411_/_0303006003</t>
  </si>
  <si>
    <t>_/_5411_/_0303006004</t>
  </si>
  <si>
    <t>_/_5411_/_0303014001</t>
  </si>
  <si>
    <t>_/_5411_/_0303015001</t>
  </si>
  <si>
    <t>_/_5411_/_0303016001</t>
  </si>
  <si>
    <t>_/_5411_/_0303017001</t>
  </si>
  <si>
    <t>_/_5411_/_0303017002</t>
  </si>
  <si>
    <t>_/_5411_/_0303018001</t>
  </si>
  <si>
    <t>_/_5411_/_0303019001</t>
  </si>
  <si>
    <t>_/_5411_/_0303020001</t>
  </si>
  <si>
    <t>_/_5411_/_0303020002</t>
  </si>
  <si>
    <t>_/_5411_/_0303020003</t>
  </si>
  <si>
    <t>_/_5411_/_0303021001</t>
  </si>
  <si>
    <t>_/_5411_/_0303021002</t>
  </si>
  <si>
    <t>_/_5411_/_0303021003</t>
  </si>
  <si>
    <t>_/_5411_/_0303021004</t>
  </si>
  <si>
    <t>_/_5411_/_0303021005</t>
  </si>
  <si>
    <t>_/_5411_/_0303021006</t>
  </si>
  <si>
    <t>_/_5411_/_0303021007</t>
  </si>
  <si>
    <t>_/_5411_/_0303021008</t>
  </si>
  <si>
    <t>_/_5411_/_0303021009</t>
  </si>
  <si>
    <t>_/_5411_/_0303021010</t>
  </si>
  <si>
    <t>_/_5411_/_0303021011</t>
  </si>
  <si>
    <t>_/_5411_/_0303021012</t>
  </si>
  <si>
    <t>_/_5411_/_</t>
  </si>
  <si>
    <t>_/_5511_/_0103001001</t>
  </si>
  <si>
    <t>_/_5511_/_0203001001</t>
  </si>
  <si>
    <t>_/_5511_/_0303001001</t>
  </si>
  <si>
    <t>_/_5511_/_</t>
  </si>
  <si>
    <t>_/_5611_/_0103014001</t>
  </si>
  <si>
    <t>_/_5611_/_0103014002</t>
  </si>
  <si>
    <t>_/_5611_/_0203009001</t>
  </si>
  <si>
    <t>_/_5611_/_0203009002</t>
  </si>
  <si>
    <t>_/_5611_/_0303025001</t>
  </si>
  <si>
    <t>_/_5611_/_0303025002</t>
  </si>
  <si>
    <t>_/_5611_/_0303025003</t>
  </si>
  <si>
    <t>_/_5611_/_</t>
  </si>
  <si>
    <t>_/_5612_/_0103015001</t>
  </si>
  <si>
    <t>_/_5612_/_0103015002</t>
  </si>
  <si>
    <t>_/_5612_/_0103015003</t>
  </si>
  <si>
    <t>_/_5612_/_0103015004</t>
  </si>
  <si>
    <t>_/_5612_/_0103015005</t>
  </si>
  <si>
    <t>_/_5612_/_0103015006</t>
  </si>
  <si>
    <t>_/_5612_/_0103015007</t>
  </si>
  <si>
    <t>_/_5612_/_0103015008</t>
  </si>
  <si>
    <t>_/_5612_/_0103016001</t>
  </si>
  <si>
    <t>_/_5612_/_0103016002</t>
  </si>
  <si>
    <t>_/_5612_/_0103016003</t>
  </si>
  <si>
    <t>_/_5612_/_0103017001</t>
  </si>
  <si>
    <t>_/_5612_/_0103017002</t>
  </si>
  <si>
    <t>_/_5612_/_0103018001</t>
  </si>
  <si>
    <t>_/_5612_/_0103019001</t>
  </si>
  <si>
    <t>_/_5612_/_0103021001</t>
  </si>
  <si>
    <t>_/_5612_/_0103022001</t>
  </si>
  <si>
    <t>_/_5612_/_0203010001</t>
  </si>
  <si>
    <t>_/_5612_/_0203010002</t>
  </si>
  <si>
    <t>_/_5612_/_0203010003</t>
  </si>
  <si>
    <t>_/_5612_/_0203010004</t>
  </si>
  <si>
    <t>_/_5612_/_0203010005</t>
  </si>
  <si>
    <t>_/_5612_/_0203010006</t>
  </si>
  <si>
    <t>_/_5612_/_0203010007</t>
  </si>
  <si>
    <t>_/_5612_/_0203010008</t>
  </si>
  <si>
    <t>_/_5612_/_0203011001</t>
  </si>
  <si>
    <t>_/_5612_/_0203012001</t>
  </si>
  <si>
    <t>_/_5612_/_0203013001</t>
  </si>
  <si>
    <t>_/_5612_/_0203013002</t>
  </si>
  <si>
    <t>_/_5612_/_0203014001</t>
  </si>
  <si>
    <t>_/_5612_/_0203015001</t>
  </si>
  <si>
    <t>_/_5612_/_0203018001</t>
  </si>
  <si>
    <t>_/_5612_/_0303013001</t>
  </si>
  <si>
    <t>_/_5612_/_0303013002</t>
  </si>
  <si>
    <t>_/_5612_/_0303024002</t>
  </si>
  <si>
    <t>_/_5612_/_0303026001</t>
  </si>
  <si>
    <t>_/_5612_/_0303026002</t>
  </si>
  <si>
    <t>_/_5612_/_0303026003</t>
  </si>
  <si>
    <t>_/_5612_/_0303026004</t>
  </si>
  <si>
    <t>_/_5612_/_0303026005</t>
  </si>
  <si>
    <t>_/_5612_/_0303026006</t>
  </si>
  <si>
    <t>_/_5612_/_0303026007</t>
  </si>
  <si>
    <t>_/_5612_/_0303026008</t>
  </si>
  <si>
    <t>_/_5612_/_0303027001</t>
  </si>
  <si>
    <t>_/_5612_/_0303028001</t>
  </si>
  <si>
    <t>_/_5612_/_0303029001</t>
  </si>
  <si>
    <t>_/_5612_/_0303029002</t>
  </si>
  <si>
    <t>_/_5612_/_0303031001</t>
  </si>
  <si>
    <t>_/_5612_/_0303031002</t>
  </si>
  <si>
    <t>_/_5612_/_0303032001</t>
  </si>
  <si>
    <t>_/_5612_/_0303033001</t>
  </si>
  <si>
    <t>_/_5612_/_0303034001</t>
  </si>
  <si>
    <t>_/_5612_/_0303035001</t>
  </si>
  <si>
    <t>_/_5612_/_</t>
  </si>
  <si>
    <t>_/_5613_/_0103009001</t>
  </si>
  <si>
    <t>_/_5613_/_0103009002</t>
  </si>
  <si>
    <t>_/_5613_/_0103009004</t>
  </si>
  <si>
    <t>_/_5613_/_0103009010</t>
  </si>
  <si>
    <t>_/_5613_/_0103009023</t>
  </si>
  <si>
    <t>_/_5613_/_0103009024</t>
  </si>
  <si>
    <t>_/_5613_/_0103009026</t>
  </si>
  <si>
    <t>_/_5613_/_0203006001</t>
  </si>
  <si>
    <t>_/_5613_/_0203006002</t>
  </si>
  <si>
    <t>_/_5613_/_0203006003</t>
  </si>
  <si>
    <t>_/_5613_/_0203006004</t>
  </si>
  <si>
    <t>_/_5613_/_0203006005</t>
  </si>
  <si>
    <t>_/_5613_/_0303023001</t>
  </si>
  <si>
    <t>_/_5613_/_0303024001</t>
  </si>
  <si>
    <t>_/_5613_/_</t>
  </si>
  <si>
    <t>_/_5711_/_0103017003</t>
  </si>
  <si>
    <t>_/_5711_/_0203011002</t>
  </si>
  <si>
    <t>_/_5711_/_0303029003</t>
  </si>
  <si>
    <t>_/_5711_/_0303030001</t>
  </si>
  <si>
    <t>_/_5711_/_</t>
  </si>
  <si>
    <t>_/_6111_/_0102001001</t>
  </si>
  <si>
    <t>_/_6111_/_0102001002</t>
  </si>
  <si>
    <t>_/_6111_/_0202001001</t>
  </si>
  <si>
    <t>_/_6111_/_0202001002</t>
  </si>
  <si>
    <t>_/_6111_/_0302001001</t>
  </si>
  <si>
    <t>_/_6111_/_0302001002</t>
  </si>
  <si>
    <t>_/_6111_/_</t>
  </si>
  <si>
    <t>_/_6111.1_/_0102012001</t>
  </si>
  <si>
    <t>_/_6111.1_/_0202012001</t>
  </si>
  <si>
    <t>_/_6111.1_/_0302012001</t>
  </si>
  <si>
    <t>_/_6111.1_/_</t>
  </si>
  <si>
    <t>_/_6211_/_0102002001</t>
  </si>
  <si>
    <t>_/_6211_/_0202002001</t>
  </si>
  <si>
    <t>_/_6211_/_0302002001</t>
  </si>
  <si>
    <t>_/_6211_/_</t>
  </si>
  <si>
    <t>_/_6311_/_0102005001</t>
  </si>
  <si>
    <t>_/_6311_/_0102005002</t>
  </si>
  <si>
    <t>_/_6311_/_0102005003</t>
  </si>
  <si>
    <t>_/_6311_/_0102005004</t>
  </si>
  <si>
    <t>_/_6311_/_0102005006</t>
  </si>
  <si>
    <t>_/_6311_/_0202005001</t>
  </si>
  <si>
    <t>_/_6311_/_0202005002</t>
  </si>
  <si>
    <t>_/_6311_/_0202005003</t>
  </si>
  <si>
    <t>_/_6311_/_0202005004</t>
  </si>
  <si>
    <t>_/_6311_/_0202005006</t>
  </si>
  <si>
    <t>_/_6311_/_0302005001</t>
  </si>
  <si>
    <t>_/_6311_/_0302005002</t>
  </si>
  <si>
    <t>_/_6311_/_0302005003</t>
  </si>
  <si>
    <t>_/_6311_/_0302005004</t>
  </si>
  <si>
    <t>_/_6311_/_0302005006</t>
  </si>
  <si>
    <t>_/_6311_/_</t>
  </si>
  <si>
    <t>_/_6411_/_0102003001</t>
  </si>
  <si>
    <t>_/_6411_/_0202003001</t>
  </si>
  <si>
    <t>_/_6411_/_0302003001</t>
  </si>
  <si>
    <t>_/_6411_/_</t>
  </si>
  <si>
    <t>_/_6511_/_0102019001</t>
  </si>
  <si>
    <t>_/_6511_/_0202017001</t>
  </si>
  <si>
    <t>_/_6511_/_0302022001</t>
  </si>
  <si>
    <t>_/_6511_/_</t>
  </si>
  <si>
    <t>_/_6512_/_0102006001</t>
  </si>
  <si>
    <t>_/_6512_/_0102007001</t>
  </si>
  <si>
    <t>_/_6512_/_0102008001</t>
  </si>
  <si>
    <t>_/_6512_/_0102018001</t>
  </si>
  <si>
    <t>_/_6512_/_0202006001</t>
  </si>
  <si>
    <t>_/_6512_/_0202007001</t>
  </si>
  <si>
    <t>_/_6512_/_0202008001</t>
  </si>
  <si>
    <t>_/_6512_/_0202018001</t>
  </si>
  <si>
    <t>_/_6512_/_0302007001</t>
  </si>
  <si>
    <t>_/_6512_/_0302008001</t>
  </si>
  <si>
    <t>_/_6512_/_</t>
  </si>
  <si>
    <t>_/_6513_/_0103009003</t>
  </si>
  <si>
    <t>_/_6513_/_0103009005</t>
  </si>
  <si>
    <t>_/_6513_/_0103009006</t>
  </si>
  <si>
    <t>_/_6513_/_0103009007</t>
  </si>
  <si>
    <t>_/_6513_/_0103009008</t>
  </si>
  <si>
    <t>_/_6513_/_0103009009</t>
  </si>
  <si>
    <t>_/_6513_/_0103009011</t>
  </si>
  <si>
    <t>_/_6513_/_0103009012</t>
  </si>
  <si>
    <t>_/_6513_/_0103009013</t>
  </si>
  <si>
    <t>_/_6513_/_0103009014</t>
  </si>
  <si>
    <t>_/_6513_/_0103009015</t>
  </si>
  <si>
    <t>_/_6513_/_0103009016</t>
  </si>
  <si>
    <t>_/_6513_/_0103009017</t>
  </si>
  <si>
    <t>_/_6513_/_0103009018</t>
  </si>
  <si>
    <t>_/_6513_/_0103009019</t>
  </si>
  <si>
    <t>_/_6513_/_0103009020</t>
  </si>
  <si>
    <t>_/_6513_/_0103009021</t>
  </si>
  <si>
    <t>_/_6513_/_</t>
  </si>
  <si>
    <t>_/_6514_/_</t>
  </si>
  <si>
    <t>_/_6515_/_0102004001</t>
  </si>
  <si>
    <t>_/_6515_/_0102005005</t>
  </si>
  <si>
    <t>_/_6515_/_0102009001</t>
  </si>
  <si>
    <t>_/_6515_/_0102010001</t>
  </si>
  <si>
    <t>_/_6515_/_0102011001</t>
  </si>
  <si>
    <t>_/_6515_/_0102011002</t>
  </si>
  <si>
    <t>_/_6515_/_0102013001</t>
  </si>
  <si>
    <t>_/_6515_/_0102014001</t>
  </si>
  <si>
    <t>_/_6515_/_0102014002</t>
  </si>
  <si>
    <t>_/_6515_/_0102014003</t>
  </si>
  <si>
    <t>_/_6515_/_0102014004</t>
  </si>
  <si>
    <t>_/_6515_/_0102014005</t>
  </si>
  <si>
    <t>_/_6515_/_0102014006</t>
  </si>
  <si>
    <t>_/_6515_/_0102014007</t>
  </si>
  <si>
    <t>_/_6515_/_0102014008</t>
  </si>
  <si>
    <t>_/_6515_/_0102014009</t>
  </si>
  <si>
    <t>_/_6515_/_0102014010</t>
  </si>
  <si>
    <t>_/_6515_/_0102014011</t>
  </si>
  <si>
    <t>_/_6515_/_0102014012</t>
  </si>
  <si>
    <t>_/_6515_/_0102014013</t>
  </si>
  <si>
    <t>_/_6515_/_0102014014</t>
  </si>
  <si>
    <t>_/_6515_/_0102014015</t>
  </si>
  <si>
    <t>_/_6515_/_0102014016</t>
  </si>
  <si>
    <t>_/_6515_/_0102014017</t>
  </si>
  <si>
    <t>_/_6515_/_0102014018</t>
  </si>
  <si>
    <t>_/_6515_/_0102014019</t>
  </si>
  <si>
    <t>_/_6515_/_0102014020</t>
  </si>
  <si>
    <t>_/_6515_/_0102014021</t>
  </si>
  <si>
    <t>_/_6515_/_0102014022</t>
  </si>
  <si>
    <t>_/_6515_/_0102014023</t>
  </si>
  <si>
    <t>_/_6515_/_0102014024</t>
  </si>
  <si>
    <t>_/_6515_/_0102014025</t>
  </si>
  <si>
    <t>_/_6515_/_0102015001</t>
  </si>
  <si>
    <t>_/_6515_/_0102016001</t>
  </si>
  <si>
    <t>_/_6515_/_0102016002</t>
  </si>
  <si>
    <t>_/_6515_/_0102016003</t>
  </si>
  <si>
    <t>_/_6515_/_0102016004</t>
  </si>
  <si>
    <t>_/_6515_/_0102016005</t>
  </si>
  <si>
    <t>_/_6515_/_0102016006</t>
  </si>
  <si>
    <t>_/_6515_/_0102017001</t>
  </si>
  <si>
    <t>_/_6515_/_0102021001</t>
  </si>
  <si>
    <t>_/_6515_/_0102021002</t>
  </si>
  <si>
    <t>_/_6515_/_0102021003</t>
  </si>
  <si>
    <t>_/_6515_/_0102021004</t>
  </si>
  <si>
    <t>_/_6515_/_0102021005</t>
  </si>
  <si>
    <t>_/_6515_/_0102021006</t>
  </si>
  <si>
    <t>_/_6515_/_0102021007</t>
  </si>
  <si>
    <t>_/_6515_/_0102021008</t>
  </si>
  <si>
    <t>_/_6515_/_0102021009</t>
  </si>
  <si>
    <t>_/_6515_/_0102021010</t>
  </si>
  <si>
    <t>_/_6515_/_0102021011</t>
  </si>
  <si>
    <t>_/_6515_/_0102021012</t>
  </si>
  <si>
    <t>_/_6515_/_0102021013</t>
  </si>
  <si>
    <t>_/_6515_/_0102021014</t>
  </si>
  <si>
    <t>_/_6515_/_0102021015</t>
  </si>
  <si>
    <t>_/_6515_/_0102021016</t>
  </si>
  <si>
    <t>_/_6515_/_0102021017</t>
  </si>
  <si>
    <t>_/_6515_/_0102021018</t>
  </si>
  <si>
    <t>_/_6515_/_0102021019</t>
  </si>
  <si>
    <t>_/_6515_/_0102021020</t>
  </si>
  <si>
    <t>_/_6515_/_0102021021</t>
  </si>
  <si>
    <t>_/_6515_/_0102021022</t>
  </si>
  <si>
    <t>_/_6515_/_0102021023</t>
  </si>
  <si>
    <t>_/_6515_/_0102021024</t>
  </si>
  <si>
    <t>_/_6515_/_0102021025</t>
  </si>
  <si>
    <t>_/_6515_/_0102022001</t>
  </si>
  <si>
    <t>_/_6515_/_0102023001</t>
  </si>
  <si>
    <t>_/_6515_/_0103020001</t>
  </si>
  <si>
    <t>_/_6515_/_0103020002</t>
  </si>
  <si>
    <t>_/_6515_/_0202004001</t>
  </si>
  <si>
    <t>_/_6515_/_0202005005</t>
  </si>
  <si>
    <t>_/_6515_/_0202010001</t>
  </si>
  <si>
    <t>_/_6515_/_0202011001</t>
  </si>
  <si>
    <t>_/_6515_/_0202011002</t>
  </si>
  <si>
    <t>_/_6515_/_0202013001</t>
  </si>
  <si>
    <t>_/_6515_/_0202014001</t>
  </si>
  <si>
    <t>_/_6515_/_0202014002</t>
  </si>
  <si>
    <t>_/_6515_/_0202014003</t>
  </si>
  <si>
    <t>_/_6515_/_0202014004</t>
  </si>
  <si>
    <t>_/_6515_/_0202014005</t>
  </si>
  <si>
    <t>_/_6515_/_0202014006</t>
  </si>
  <si>
    <t>_/_6515_/_0202015001</t>
  </si>
  <si>
    <t>_/_6515_/_0202015002</t>
  </si>
  <si>
    <t>_/_6515_/_0202015003</t>
  </si>
  <si>
    <t>_/_6515_/_0202016001</t>
  </si>
  <si>
    <t>_/_6515_/_0202019001</t>
  </si>
  <si>
    <t>_/_6515_/_0202019002</t>
  </si>
  <si>
    <t>_/_6515_/_0202019003</t>
  </si>
  <si>
    <t>_/_6515_/_0202019004</t>
  </si>
  <si>
    <t>_/_6515_/_0202019005</t>
  </si>
  <si>
    <t>_/_6515_/_0202021001</t>
  </si>
  <si>
    <t>_/_6515_/_0202022001</t>
  </si>
  <si>
    <t>_/_6515_/_0203014002</t>
  </si>
  <si>
    <t>_/_6515_/_0302004001</t>
  </si>
  <si>
    <t>_/_6515_/_0302005005</t>
  </si>
  <si>
    <t>_/_6515_/_0302006001</t>
  </si>
  <si>
    <t>_/_6515_/_0302010001</t>
  </si>
  <si>
    <t>_/_6515_/_0302010002</t>
  </si>
  <si>
    <t>_/_6515_/_0302011001</t>
  </si>
  <si>
    <t>_/_6515_/_0302011002</t>
  </si>
  <si>
    <t>_/_6515_/_0302012002</t>
  </si>
  <si>
    <t>_/_6515_/_0302013001</t>
  </si>
  <si>
    <t>_/_6515_/_0302014001</t>
  </si>
  <si>
    <t>_/_6515_/_0302015001</t>
  </si>
  <si>
    <t>_/_6515_/_0302015002</t>
  </si>
  <si>
    <t>_/_6515_/_0302015003</t>
  </si>
  <si>
    <t>_/_6515_/_0302015004</t>
  </si>
  <si>
    <t>_/_6515_/_0302016001</t>
  </si>
  <si>
    <t>_/_6515_/_0302016002</t>
  </si>
  <si>
    <t>_/_6515_/_0302017001</t>
  </si>
  <si>
    <t>_/_6515_/_0302017002</t>
  </si>
  <si>
    <t>_/_6515_/_0302017003</t>
  </si>
  <si>
    <t>_/_6515_/_0302017004</t>
  </si>
  <si>
    <t>_/_6515_/_0302018001</t>
  </si>
  <si>
    <t>_/_6515_/_0302019001</t>
  </si>
  <si>
    <t>_/_6515_/_0302019002</t>
  </si>
  <si>
    <t>_/_6515_/_0302019003</t>
  </si>
  <si>
    <t>_/_6515_/_0302019004</t>
  </si>
  <si>
    <t>_/_6515_/_0302019005</t>
  </si>
  <si>
    <t>_/_6515_/_0302019006</t>
  </si>
  <si>
    <t>_/_6515_/_0302020001</t>
  </si>
  <si>
    <t>_/_6515_/_0302021001</t>
  </si>
  <si>
    <t>_/_6515_/_0302023001</t>
  </si>
  <si>
    <t>_/_6515_/_0302025001</t>
  </si>
  <si>
    <t>_/_6515_/_</t>
  </si>
  <si>
    <t>_/_6611_/_0102020001</t>
  </si>
  <si>
    <t>_/_6611_/_0202020001</t>
  </si>
  <si>
    <t>_/_6611_/_0302024001</t>
  </si>
  <si>
    <t>_/_6611_/_</t>
  </si>
  <si>
    <t>_/_7111_/_0101001001</t>
  </si>
  <si>
    <t>_/_7111_/_0101001002</t>
  </si>
  <si>
    <t>_/_7111_/_0101001003</t>
  </si>
  <si>
    <t>_/_7111_/_0101001004</t>
  </si>
  <si>
    <t>_/_7111_/_0101003001</t>
  </si>
  <si>
    <t>_/_7111_/_0101012001</t>
  </si>
  <si>
    <t>_/_7111_/_0101012002</t>
  </si>
  <si>
    <t>_/_7111_/_0101012003</t>
  </si>
  <si>
    <t>_/_7111_/_0101014001</t>
  </si>
  <si>
    <t>_/_7111_/_0101014002</t>
  </si>
  <si>
    <t>_/_7111_/_0201001001</t>
  </si>
  <si>
    <t>_/_7111_/_0201001002</t>
  </si>
  <si>
    <t>_/_7111_/_0201001003</t>
  </si>
  <si>
    <t>_/_7111_/_0201001004</t>
  </si>
  <si>
    <t>_/_7111_/_0201002001</t>
  </si>
  <si>
    <t>_/_7111_/_0201003001</t>
  </si>
  <si>
    <t>_/_7111_/_0201012001</t>
  </si>
  <si>
    <t>_/_7111_/_0201012002</t>
  </si>
  <si>
    <t>_/_7111_/_0201012003</t>
  </si>
  <si>
    <t>_/_7111_/_0301001001</t>
  </si>
  <si>
    <t>_/_7111_/_0301001002</t>
  </si>
  <si>
    <t>_/_7111_/_0301001003</t>
  </si>
  <si>
    <t>_/_7111_/_0301001004</t>
  </si>
  <si>
    <t>_/_7111_/_0301002001</t>
  </si>
  <si>
    <t>_/_7111_/_0301003001</t>
  </si>
  <si>
    <t>_/_7111_/_0301012001</t>
  </si>
  <si>
    <t>_/_7111_/_0301012002</t>
  </si>
  <si>
    <t>_/_7111_/_0301012003</t>
  </si>
  <si>
    <t>_/_7111_/_0301014001</t>
  </si>
  <si>
    <t>_/_7111_/_</t>
  </si>
  <si>
    <t>_/_7112_/_0101002001</t>
  </si>
  <si>
    <t>_/_7112_/_0101004001</t>
  </si>
  <si>
    <t>_/_7112_/_0101005001</t>
  </si>
  <si>
    <t>_/_7112_/_0101006001</t>
  </si>
  <si>
    <t>_/_7112_/_0101007001</t>
  </si>
  <si>
    <t>_/_7112_/_0101012004</t>
  </si>
  <si>
    <t>_/_7112_/_0101012005</t>
  </si>
  <si>
    <t>_/_7112_/_0101012006</t>
  </si>
  <si>
    <t>_/_7112_/_0101012007</t>
  </si>
  <si>
    <t>_/_7112_/_0201004001</t>
  </si>
  <si>
    <t>_/_7112_/_0201005001</t>
  </si>
  <si>
    <t>_/_7112_/_0201006001</t>
  </si>
  <si>
    <t>_/_7112_/_0201007001</t>
  </si>
  <si>
    <t>_/_7112_/_0201012004</t>
  </si>
  <si>
    <t>_/_7112_/_0201012005</t>
  </si>
  <si>
    <t>_/_7112_/_0201012006</t>
  </si>
  <si>
    <t>_/_7112_/_0201012007</t>
  </si>
  <si>
    <t>_/_7112_/_0201014001</t>
  </si>
  <si>
    <t>_/_7112_/_0201014002</t>
  </si>
  <si>
    <t>_/_7112_/_0301004001</t>
  </si>
  <si>
    <t>_/_7112_/_0301005001</t>
  </si>
  <si>
    <t>_/_7112_/_0301006001</t>
  </si>
  <si>
    <t>_/_7112_/_0301007001</t>
  </si>
  <si>
    <t>_/_7112_/_0301012004</t>
  </si>
  <si>
    <t>_/_7112_/_0301012005</t>
  </si>
  <si>
    <t>_/_7112_/_0301012006</t>
  </si>
  <si>
    <t>_/_7112_/_0301012007</t>
  </si>
  <si>
    <t>_/_7112_/_0301014002</t>
  </si>
  <si>
    <t>_/_7112_/_</t>
  </si>
  <si>
    <t>_/_7113_/_0101013001</t>
  </si>
  <si>
    <t>_/_7113_/_0101013002</t>
  </si>
  <si>
    <t>_/_7113_/_0101013003</t>
  </si>
  <si>
    <t>_/_7113_/_0101013004</t>
  </si>
  <si>
    <t>_/_7113_/_0101013005</t>
  </si>
  <si>
    <t>_/_7113_/_0101013006</t>
  </si>
  <si>
    <t>_/_7113_/_0101013007</t>
  </si>
  <si>
    <t>_/_7113_/_0101013008</t>
  </si>
  <si>
    <t>_/_7113_/_0101013009</t>
  </si>
  <si>
    <t>_/_7113_/_0101013010</t>
  </si>
  <si>
    <t>_/_7113_/_0101013011</t>
  </si>
  <si>
    <t>_/_7113_/_0101013012</t>
  </si>
  <si>
    <t>_/_7113_/_0101013013</t>
  </si>
  <si>
    <t>_/_7113_/_0101013014</t>
  </si>
  <si>
    <t>_/_7113_/_0101013015</t>
  </si>
  <si>
    <t>_/_7113_/_0201013001</t>
  </si>
  <si>
    <t>_/_7113_/_0201013002</t>
  </si>
  <si>
    <t>_/_7113_/_0201013003</t>
  </si>
  <si>
    <t>_/_7113_/_0201013004</t>
  </si>
  <si>
    <t>_/_7113_/_0201013005</t>
  </si>
  <si>
    <t>_/_7113_/_0201013006</t>
  </si>
  <si>
    <t>_/_7113_/_0201013007</t>
  </si>
  <si>
    <t>_/_7113_/_0201013008</t>
  </si>
  <si>
    <t>_/_7113_/_0201013009</t>
  </si>
  <si>
    <t>_/_7113_/_0201013010</t>
  </si>
  <si>
    <t>_/_7113_/_0201013011</t>
  </si>
  <si>
    <t>_/_7113_/_0201013012</t>
  </si>
  <si>
    <t>_/_7113_/_0201013014</t>
  </si>
  <si>
    <t>_/_7113_/_0201013015</t>
  </si>
  <si>
    <t>_/_7113_/_0301013001</t>
  </si>
  <si>
    <t>_/_7113_/_0301013002</t>
  </si>
  <si>
    <t>_/_7113_/_0301013003</t>
  </si>
  <si>
    <t>_/_7113_/_0301013004</t>
  </si>
  <si>
    <t>_/_7113_/_0301013005</t>
  </si>
  <si>
    <t>_/_7113_/_0301013006</t>
  </si>
  <si>
    <t>_/_7113_/_0301013007</t>
  </si>
  <si>
    <t>_/_7113_/_0301013008</t>
  </si>
  <si>
    <t>_/_7113_/_0301013009</t>
  </si>
  <si>
    <t>_/_7113_/_0301013010</t>
  </si>
  <si>
    <t>_/_7113_/_0301013011</t>
  </si>
  <si>
    <t>_/_7113_/_0301013012</t>
  </si>
  <si>
    <t>_/_7113_/_0301013014</t>
  </si>
  <si>
    <t>_/_7113_/_0301013015</t>
  </si>
  <si>
    <t>_/_7113_/_DTT 1</t>
  </si>
  <si>
    <t>_/_7113_/_</t>
  </si>
  <si>
    <t>_/_7211_/_</t>
  </si>
  <si>
    <t>_/_7221_/_0101008001</t>
  </si>
  <si>
    <t>_/_7221_/_0201008001</t>
  </si>
  <si>
    <t>_/_7221_/_0301008001</t>
  </si>
  <si>
    <t>_/_7221_/_</t>
  </si>
  <si>
    <t>_/_7222_/_0101009001</t>
  </si>
  <si>
    <t>_/_7222_/_0101009002</t>
  </si>
  <si>
    <t>_/_7222_/_0201009001</t>
  </si>
  <si>
    <t>_/_7222_/_0201009002</t>
  </si>
  <si>
    <t>_/_7222_/_0201009003</t>
  </si>
  <si>
    <t>_/_7222_/_0201009004</t>
  </si>
  <si>
    <t>_/_7222_/_0301009001</t>
  </si>
  <si>
    <t>_/_7222_/_0301009002</t>
  </si>
  <si>
    <t>_/_7222_/_</t>
  </si>
  <si>
    <t>_/_7223_/_0101010001</t>
  </si>
  <si>
    <t>_/_7223_/_0101010002</t>
  </si>
  <si>
    <t>_/_7223_/_0101010003</t>
  </si>
  <si>
    <t>_/_7223_/_0101010004</t>
  </si>
  <si>
    <t>_/_7223_/_0101010005</t>
  </si>
  <si>
    <t>_/_7223_/_0101010006</t>
  </si>
  <si>
    <t>_/_7223_/_0101010007</t>
  </si>
  <si>
    <t>_/_7223_/_0101010008</t>
  </si>
  <si>
    <t>_/_7223_/_0101010009</t>
  </si>
  <si>
    <t>_/_7223_/_0201010001</t>
  </si>
  <si>
    <t>_/_7223_/_0201010002</t>
  </si>
  <si>
    <t>_/_7223_/_0201010003</t>
  </si>
  <si>
    <t>_/_7223_/_0201010004</t>
  </si>
  <si>
    <t>_/_7223_/_0201010005</t>
  </si>
  <si>
    <t>_/_7223_/_0201010006</t>
  </si>
  <si>
    <t>_/_7223_/_0201010007</t>
  </si>
  <si>
    <t>_/_7223_/_0201010008</t>
  </si>
  <si>
    <t>_/_7223_/_0201010009</t>
  </si>
  <si>
    <t>_/_7223_/_0301010001</t>
  </si>
  <si>
    <t>_/_7223_/_0301010002</t>
  </si>
  <si>
    <t>_/_7223_/_0301010003</t>
  </si>
  <si>
    <t>_/_7223_/_0301010004</t>
  </si>
  <si>
    <t>_/_7223_/_0301010005</t>
  </si>
  <si>
    <t>_/_7223_/_0301010006</t>
  </si>
  <si>
    <t>_/_7223_/_0301010007</t>
  </si>
  <si>
    <t>_/_7223_/_0301010008</t>
  </si>
  <si>
    <t>_/_7223_/_0301010009</t>
  </si>
  <si>
    <t>_/_7223_/_</t>
  </si>
  <si>
    <t>_/_7224_/_0101011001</t>
  </si>
  <si>
    <t>_/_7224_/_0101011002</t>
  </si>
  <si>
    <t>_/_7224_/_0101011003</t>
  </si>
  <si>
    <t>_/_7224_/_0101011004</t>
  </si>
  <si>
    <t>_/_7224_/_0101011005</t>
  </si>
  <si>
    <t>_/_7224_/_0101011006</t>
  </si>
  <si>
    <t>_/_7224_/_0101011007</t>
  </si>
  <si>
    <t>_/_7224_/_0101011008</t>
  </si>
  <si>
    <t>_/_7224_/_0101011009</t>
  </si>
  <si>
    <t>_/_7224_/_0201011001</t>
  </si>
  <si>
    <t>_/_7224_/_0201011002</t>
  </si>
  <si>
    <t>_/_7224_/_0201011003</t>
  </si>
  <si>
    <t>_/_7224_/_0201011004</t>
  </si>
  <si>
    <t>_/_7224_/_0201011005</t>
  </si>
  <si>
    <t>_/_7224_/_0201011006</t>
  </si>
  <si>
    <t>_/_7224_/_0201011007</t>
  </si>
  <si>
    <t>_/_7224_/_0201011008</t>
  </si>
  <si>
    <t>_/_7224_/_0201011009</t>
  </si>
  <si>
    <t>_/_7224_/_0301011001</t>
  </si>
  <si>
    <t>_/_7224_/_0301011002</t>
  </si>
  <si>
    <t>_/_7224_/_0301011003</t>
  </si>
  <si>
    <t>_/_7224_/_0301011004</t>
  </si>
  <si>
    <t>_/_7224_/_0301011005</t>
  </si>
  <si>
    <t>_/_7224_/_0301011006</t>
  </si>
  <si>
    <t>_/_7224_/_0301011007</t>
  </si>
  <si>
    <t>_/_7224_/_0301011008</t>
  </si>
  <si>
    <t>_/_7224_/_0301011009</t>
  </si>
  <si>
    <t>_/_7224_/_</t>
  </si>
  <si>
    <t>_/_8111_/_0104001001</t>
  </si>
  <si>
    <t>_/_8111_/_0104001002</t>
  </si>
  <si>
    <t>_/_8111_/_0104001003</t>
  </si>
  <si>
    <t>_/_8111_/_0104001004</t>
  </si>
  <si>
    <t>_/_8111_/_0204004001</t>
  </si>
  <si>
    <t>_/_8111_/_0204005001</t>
  </si>
  <si>
    <t>_/_8111_/_0204005002</t>
  </si>
  <si>
    <t>_/_8111_/_0204006001</t>
  </si>
  <si>
    <t>_/_8111_/_0204015001</t>
  </si>
  <si>
    <t>_/_8111_/_0204016001</t>
  </si>
  <si>
    <t>_/_8111_/_0304009001</t>
  </si>
  <si>
    <t>_/_8111_/_0304010001</t>
  </si>
  <si>
    <t>_/_8111_/_0304011001</t>
  </si>
  <si>
    <t>_/_8111_/_0304012001</t>
  </si>
  <si>
    <t>_/_8111_/_0304013001</t>
  </si>
  <si>
    <t>_/_8111_/_0304014001</t>
  </si>
  <si>
    <t>_/_8111_/_0304024001</t>
  </si>
  <si>
    <t>_/_8111_/_0304025001</t>
  </si>
  <si>
    <t>_/_8111_/_</t>
  </si>
  <si>
    <t>_/_8111.1_/_0104009001</t>
  </si>
  <si>
    <t>_/_8111.1_/_0204007001</t>
  </si>
  <si>
    <t>_/_8111.1_/_0204017001</t>
  </si>
  <si>
    <t>_/_8111.1_/_0304026001</t>
  </si>
  <si>
    <t>_/_8111.1_/_</t>
  </si>
  <si>
    <t>_/_8121_/_0104002001</t>
  </si>
  <si>
    <t>_/_8121_/_0104002002</t>
  </si>
  <si>
    <t>_/_8121_/_0104002003</t>
  </si>
  <si>
    <t>_/_8121_/_0204008001</t>
  </si>
  <si>
    <t>_/_8121_/_0304021001</t>
  </si>
  <si>
    <t>_/_8121_/_</t>
  </si>
  <si>
    <t>_/_8131_/_0104004001</t>
  </si>
  <si>
    <t>_/_8131_/_0204001003</t>
  </si>
  <si>
    <t>_/_8131_/_0204002001</t>
  </si>
  <si>
    <t>_/_8131_/_0204002002</t>
  </si>
  <si>
    <t>_/_8131_/_0204002003</t>
  </si>
  <si>
    <t>_/_8131_/_0204002004</t>
  </si>
  <si>
    <t>_/_8131_/_0204003001</t>
  </si>
  <si>
    <t>_/_8131_/_0304001001</t>
  </si>
  <si>
    <t>_/_8131_/_0304002001</t>
  </si>
  <si>
    <t>_/_8131_/_0304003001</t>
  </si>
  <si>
    <t>_/_8131_/_0304004002</t>
  </si>
  <si>
    <t>_/_8131_/_0304004003</t>
  </si>
  <si>
    <t>_/_8131_/_</t>
  </si>
  <si>
    <t>_/_8141_/_0104005001</t>
  </si>
  <si>
    <t>_/_8141_/_0104005002</t>
  </si>
  <si>
    <t>_/_8141_/_0104005003</t>
  </si>
  <si>
    <t>_/_8141_/_0104005004</t>
  </si>
  <si>
    <t>_/_8141_/_0104005005</t>
  </si>
  <si>
    <t>_/_8141_/_0204009001</t>
  </si>
  <si>
    <t>_/_8141_/_0204009002</t>
  </si>
  <si>
    <t>_/_8141_/_0204009003</t>
  </si>
  <si>
    <t>_/_8141_/_0204009004</t>
  </si>
  <si>
    <t>_/_8141_/_0204009005</t>
  </si>
  <si>
    <t>_/_8141_/_0204009006</t>
  </si>
  <si>
    <t>_/_8141_/_0204009007</t>
  </si>
  <si>
    <t>_/_8141_/_0204009008</t>
  </si>
  <si>
    <t>_/_8141_/_0204009009</t>
  </si>
  <si>
    <t>_/_8141_/_0304019001</t>
  </si>
  <si>
    <t>_/_8141_/_0304019003</t>
  </si>
  <si>
    <t>_/_8141_/_0304019004</t>
  </si>
  <si>
    <t>_/_8141_/_0304019005</t>
  </si>
  <si>
    <t>_/_8141_/_0304019006</t>
  </si>
  <si>
    <t>_/_8141_/_0304019007</t>
  </si>
  <si>
    <t>_/_8141_/_0304019008</t>
  </si>
  <si>
    <t>_/_8141_/_0304019009</t>
  </si>
  <si>
    <t>_/_8141_/_0304019010</t>
  </si>
  <si>
    <t>_/_8141_/_0304019011</t>
  </si>
  <si>
    <t>_/_8141_/_0304019012</t>
  </si>
  <si>
    <t>_/_8141_/_</t>
  </si>
  <si>
    <t>_/_8151_/_0304005001</t>
  </si>
  <si>
    <t>_/_8151_/_</t>
  </si>
  <si>
    <t>_/_8161_/_0104003001</t>
  </si>
  <si>
    <t>_/_8161_/_0304006001</t>
  </si>
  <si>
    <t>_/_8161_/_0304007001</t>
  </si>
  <si>
    <t>_/_8161_/_0304008001</t>
  </si>
  <si>
    <t>_/_8161_/_</t>
  </si>
  <si>
    <t>_/_8171_/_0204001001</t>
  </si>
  <si>
    <t>_/_8171_/_0204001002</t>
  </si>
  <si>
    <t>_/_8171_/_0204014001</t>
  </si>
  <si>
    <t>_/_8171_/_0304004001</t>
  </si>
  <si>
    <t>_/_8171_/_</t>
  </si>
  <si>
    <t>_/_8181_/_0104010001</t>
  </si>
  <si>
    <t>_/_8181_/_</t>
  </si>
  <si>
    <t>_/_8191_/_0104007001</t>
  </si>
  <si>
    <t>_/_8191_/_0104007002</t>
  </si>
  <si>
    <t>_/_8191_/_0104007003</t>
  </si>
  <si>
    <t>_/_8191_/_0104007004</t>
  </si>
  <si>
    <t>_/_8191_/_0104007005</t>
  </si>
  <si>
    <t>_/_8191_/_0104007006</t>
  </si>
  <si>
    <t>_/_8191_/_0104007007</t>
  </si>
  <si>
    <t>_/_8191_/_0104007008</t>
  </si>
  <si>
    <t>_/_8191_/_0104007009</t>
  </si>
  <si>
    <t>_/_8191_/_0204012001</t>
  </si>
  <si>
    <t>_/_8191_/_0204012002</t>
  </si>
  <si>
    <t>_/_8191_/_0204012003</t>
  </si>
  <si>
    <t>_/_8191_/_0204012004</t>
  </si>
  <si>
    <t>_/_8191_/_0204012005</t>
  </si>
  <si>
    <t>_/_8191_/_0204012006</t>
  </si>
  <si>
    <t>_/_8191_/_0204012007</t>
  </si>
  <si>
    <t>_/_8191_/_0204012008</t>
  </si>
  <si>
    <t>_/_8191_/_0204012009</t>
  </si>
  <si>
    <t>_/_8191_/_0304015001</t>
  </si>
  <si>
    <t>_/_8191_/_0304015002</t>
  </si>
  <si>
    <t>_/_8191_/_0304015003</t>
  </si>
  <si>
    <t>_/_8191_/_0304016001</t>
  </si>
  <si>
    <t>_/_8191_/_0304017001</t>
  </si>
  <si>
    <t>_/_8191_/_0304017002</t>
  </si>
  <si>
    <t>_/_8191_/_0304018001</t>
  </si>
  <si>
    <t>_/_8191_/_0304022001</t>
  </si>
  <si>
    <t>_/_8191_/_0304022002</t>
  </si>
  <si>
    <t>_/_8191_/_0304022003</t>
  </si>
  <si>
    <t>_/_8191_/_0304022004</t>
  </si>
  <si>
    <t>_/_8191_/_0304022005</t>
  </si>
  <si>
    <t>_/_8191_/_0304022006</t>
  </si>
  <si>
    <t>_/_8191_/_0304022007</t>
  </si>
  <si>
    <t>_/_8191_/_0304022008</t>
  </si>
  <si>
    <t>_/_8191_/_0304022009</t>
  </si>
  <si>
    <t>_/_8191_/_</t>
  </si>
  <si>
    <t>_/_8192_/_0104006001</t>
  </si>
  <si>
    <t>_/_8192_/_0104006002</t>
  </si>
  <si>
    <t>_/_8192_/_0104006003</t>
  </si>
  <si>
    <t>_/_8192_/_0104008001</t>
  </si>
  <si>
    <t>_/_8192_/_0104008002</t>
  </si>
  <si>
    <t>_/_8192_/_0104008003</t>
  </si>
  <si>
    <t>_/_8192_/_0104008004</t>
  </si>
  <si>
    <t>_/_8192_/_0104008005</t>
  </si>
  <si>
    <t>_/_8192_/_0104008006</t>
  </si>
  <si>
    <t>_/_8192_/_0104008007</t>
  </si>
  <si>
    <t>_/_8192_/_0104008008</t>
  </si>
  <si>
    <t>_/_8192_/_0104008009</t>
  </si>
  <si>
    <t>_/_8192_/_0104009002</t>
  </si>
  <si>
    <t>_/_8192_/_0104009003</t>
  </si>
  <si>
    <t>_/_8192_/_0104011001</t>
  </si>
  <si>
    <t>_/_8192_/_0204010001</t>
  </si>
  <si>
    <t>_/_8192_/_0204010002</t>
  </si>
  <si>
    <t>_/_8192_/_0204010003</t>
  </si>
  <si>
    <t>_/_8192_/_0204011001</t>
  </si>
  <si>
    <t>_/_8192_/_0204013001</t>
  </si>
  <si>
    <t>_/_8192_/_0204013002</t>
  </si>
  <si>
    <t>_/_8192_/_0204013003</t>
  </si>
  <si>
    <t>_/_8192_/_0204013004</t>
  </si>
  <si>
    <t>_/_8192_/_0204013005</t>
  </si>
  <si>
    <t>_/_8192_/_0204013006</t>
  </si>
  <si>
    <t>_/_8192_/_0204013007</t>
  </si>
  <si>
    <t>_/_8192_/_0204013008</t>
  </si>
  <si>
    <t>_/_8192_/_0204013009</t>
  </si>
  <si>
    <t>_/_8192_/_0304020001</t>
  </si>
  <si>
    <t>_/_8192_/_0304020002</t>
  </si>
  <si>
    <t>_/_8192_/_0304020003</t>
  </si>
  <si>
    <t>_/_8192_/_0304021002</t>
  </si>
  <si>
    <t>_/_8192_/_0304023001</t>
  </si>
  <si>
    <t>_/_8192_/_0304023002</t>
  </si>
  <si>
    <t>_/_8192_/_0304023003</t>
  </si>
  <si>
    <t>_/_8192_/_0304023004</t>
  </si>
  <si>
    <t>_/_8192_/_0304023005</t>
  </si>
  <si>
    <t>_/_8192_/_0304023006</t>
  </si>
  <si>
    <t>_/_8192_/_0304023007</t>
  </si>
  <si>
    <t>_/_8192_/_0304023008</t>
  </si>
  <si>
    <t>_/_8192_/_0304023009</t>
  </si>
  <si>
    <t>_/_8192_/_</t>
  </si>
  <si>
    <t>_/_8211_/_0105001001</t>
  </si>
  <si>
    <t>_/_8211_/_0105001002</t>
  </si>
  <si>
    <t>_/_8211_/_0205001001</t>
  </si>
  <si>
    <t>_/_8211_/_0205001002</t>
  </si>
  <si>
    <t>_/_8211_/_0305001001</t>
  </si>
  <si>
    <t>_/_8211_/_0305001002</t>
  </si>
  <si>
    <t>_/_8211_/_</t>
  </si>
  <si>
    <t>_/_8221_/_0105002001</t>
  </si>
  <si>
    <t>_/_8221_/_0205002001</t>
  </si>
  <si>
    <t>_/_8221_/_0305002001</t>
  </si>
  <si>
    <t>_/_8221_/_</t>
  </si>
  <si>
    <t>_/_8231_/_0105003001</t>
  </si>
  <si>
    <t>_/_8231_/_0205003001</t>
  </si>
  <si>
    <t>_/_8231_/_0305003001</t>
  </si>
  <si>
    <t>_/_8231_/_</t>
  </si>
  <si>
    <t>_/_8241_/_0105005002</t>
  </si>
  <si>
    <t>_/_8241_/_0105005006</t>
  </si>
  <si>
    <t>_/_8241_/_0205005002</t>
  </si>
  <si>
    <t>_/_8241_/_0205005006</t>
  </si>
  <si>
    <t>_/_8241_/_0305005002</t>
  </si>
  <si>
    <t>_/_8241_/_0305005006</t>
  </si>
  <si>
    <t>_/_8241_/_</t>
  </si>
  <si>
    <t>_/_8242_/_0105005003</t>
  </si>
  <si>
    <t>_/_8242_/_0205005003</t>
  </si>
  <si>
    <t>_/_8242_/_0305005003</t>
  </si>
  <si>
    <t>_/_8242_/_</t>
  </si>
  <si>
    <t>_/_8243_/_0105005001</t>
  </si>
  <si>
    <t>_/_8243_/_0105005005</t>
  </si>
  <si>
    <t>_/_8243_/_0205005001</t>
  </si>
  <si>
    <t>_/_8243_/_0205005005</t>
  </si>
  <si>
    <t>_/_8243_/_0205014001</t>
  </si>
  <si>
    <t>_/_8243_/_0305005001</t>
  </si>
  <si>
    <t>_/_8243_/_0305005005</t>
  </si>
  <si>
    <t>_/_8243_/_0305014001</t>
  </si>
  <si>
    <t>_/_8243_/_</t>
  </si>
  <si>
    <t>_/_8244_/_0105005004</t>
  </si>
  <si>
    <t>_/_8244_/_0205005004</t>
  </si>
  <si>
    <t>_/_8244_/_0305005004</t>
  </si>
  <si>
    <t>_/_8244_/_</t>
  </si>
  <si>
    <t>_/_8251_/_0105002002</t>
  </si>
  <si>
    <t>_/_8251_/_0105010001</t>
  </si>
  <si>
    <t>_/_8251_/_0105010002</t>
  </si>
  <si>
    <t>_/_8251_/_0105013001</t>
  </si>
  <si>
    <t>_/_8251_/_0105014002</t>
  </si>
  <si>
    <t>_/_8251_/_0205002002</t>
  </si>
  <si>
    <t>_/_8251_/_0205010001</t>
  </si>
  <si>
    <t>_/_8251_/_0205010002</t>
  </si>
  <si>
    <t>_/_8251_/_0205013001</t>
  </si>
  <si>
    <t>_/_8251_/_0305002002</t>
  </si>
  <si>
    <t>_/_8251_/_0305010001</t>
  </si>
  <si>
    <t>_/_8251_/_0305010002</t>
  </si>
  <si>
    <t>_/_8251_/_0305013001</t>
  </si>
  <si>
    <t>_/_8251_/_</t>
  </si>
  <si>
    <t>_/_8261_/_0105012001</t>
  </si>
  <si>
    <t>_/_8261_/_0105014001</t>
  </si>
  <si>
    <t>_/_8261_/_0105017001</t>
  </si>
  <si>
    <t>_/_8261_/_0105017002</t>
  </si>
  <si>
    <t>_/_8261_/_0105017003</t>
  </si>
  <si>
    <t>_/_8261_/_0105017004</t>
  </si>
  <si>
    <t>_/_8261_/_0105017005</t>
  </si>
  <si>
    <t>_/_8261_/_0105018001</t>
  </si>
  <si>
    <t>_/_8261_/_0105018002</t>
  </si>
  <si>
    <t>_/_8261_/_0105018003</t>
  </si>
  <si>
    <t>_/_8261_/_0105018004</t>
  </si>
  <si>
    <t>_/_8261_/_0105018005</t>
  </si>
  <si>
    <t>_/_8261_/_0105020001</t>
  </si>
  <si>
    <t>_/_8261_/_0205012001</t>
  </si>
  <si>
    <t>_/_8261_/_0305012001</t>
  </si>
  <si>
    <t>_/_8261_/_</t>
  </si>
  <si>
    <t>_/_8271_/_0105004001</t>
  </si>
  <si>
    <t>_/_8271_/_0105006001</t>
  </si>
  <si>
    <t>_/_8271_/_0205004001</t>
  </si>
  <si>
    <t>_/_8271_/_0205006001</t>
  </si>
  <si>
    <t>_/_8271_/_0305004001</t>
  </si>
  <si>
    <t>_/_8271_/_0305006001</t>
  </si>
  <si>
    <t>_/_8271_/_</t>
  </si>
  <si>
    <t>_/_8281_/_0105015001</t>
  </si>
  <si>
    <t>_/_8281_/_</t>
  </si>
  <si>
    <t>_/_8290_/_0105007001</t>
  </si>
  <si>
    <t>_/_8290_/_0105008001</t>
  </si>
  <si>
    <t>_/_8290_/_0205007001</t>
  </si>
  <si>
    <t>_/_8290_/_0205008001</t>
  </si>
  <si>
    <t>_/_8290_/_0305007001</t>
  </si>
  <si>
    <t>_/_8290_/_0305008001</t>
  </si>
  <si>
    <t>_/_8290_/_</t>
  </si>
  <si>
    <t>_/_8291_/_0105009001</t>
  </si>
  <si>
    <t>_/_8291_/_0105009002</t>
  </si>
  <si>
    <t>_/_8291_/_0105009003</t>
  </si>
  <si>
    <t>_/_8291_/_0105009006</t>
  </si>
  <si>
    <t>_/_8291_/_0105009007</t>
  </si>
  <si>
    <t>_/_8291_/_0105009008</t>
  </si>
  <si>
    <t>_/_8291_/_0105009009</t>
  </si>
  <si>
    <t>_/_8291_/_0205009001</t>
  </si>
  <si>
    <t>_/_8291_/_0205009002</t>
  </si>
  <si>
    <t>_/_8291_/_0205009003</t>
  </si>
  <si>
    <t>_/_8291_/_0205009004</t>
  </si>
  <si>
    <t>_/_8291_/_0205009005</t>
  </si>
  <si>
    <t>_/_8291_/_0205009006</t>
  </si>
  <si>
    <t>_/_8291_/_0205009007</t>
  </si>
  <si>
    <t>_/_8291_/_0205009008</t>
  </si>
  <si>
    <t>_/_8291_/_0305009001</t>
  </si>
  <si>
    <t>_/_8291_/_0305009002</t>
  </si>
  <si>
    <t>_/_8291_/_0305009003</t>
  </si>
  <si>
    <t>_/_8291_/_0305009004</t>
  </si>
  <si>
    <t>_/_8291_/_0305009005</t>
  </si>
  <si>
    <t>_/_8291_/_0305009006</t>
  </si>
  <si>
    <t>_/_8291_/_0305009007</t>
  </si>
  <si>
    <t>_/_8291_/_0305009008</t>
  </si>
  <si>
    <t>_/_8291_/_0305009009</t>
  </si>
  <si>
    <t>_/_8291_/_0305009010</t>
  </si>
  <si>
    <t>_/_8291_/_0305009011</t>
  </si>
  <si>
    <t>_/_8291_/_0305009012</t>
  </si>
  <si>
    <t>_/_8291_/_</t>
  </si>
  <si>
    <t>_/_8292_/_0105011001</t>
  </si>
  <si>
    <t>_/_8292_/_0205011001</t>
  </si>
  <si>
    <t>_/_8292_/_0305011001</t>
  </si>
  <si>
    <t>_/_8292_/_</t>
  </si>
  <si>
    <t>_/_8293_/_0105019001</t>
  </si>
  <si>
    <t>_/_8293_/_0205016001</t>
  </si>
  <si>
    <t>_/_8293_/_0305016001</t>
  </si>
  <si>
    <t>_/_8293_/_</t>
  </si>
  <si>
    <t>_/_8294_/_0105016001</t>
  </si>
  <si>
    <t>_/_8294_/_0205015001</t>
  </si>
  <si>
    <t>_/_8294_/_0305015001</t>
  </si>
  <si>
    <t>_/_8294_/_</t>
  </si>
  <si>
    <t>_/_8295_/_</t>
  </si>
  <si>
    <t>_/_8296_/_0205016002</t>
  </si>
  <si>
    <t>_/_8296_/_</t>
  </si>
  <si>
    <t>t/m</t>
  </si>
  <si>
    <t>% Diff &gt;</t>
  </si>
  <si>
    <t>Difference &gt;</t>
  </si>
  <si>
    <t>Final</t>
  </si>
  <si>
    <t>PY1</t>
  </si>
  <si>
    <t xml:space="preserve"> </t>
  </si>
  <si>
    <t>Dividend Receivable-Outright-EQ</t>
  </si>
  <si>
    <t>_/_5411_/_0203018001</t>
  </si>
  <si>
    <t>_/_5612_/_0103020001</t>
  </si>
  <si>
    <t>_/_5612_/_0103020002</t>
  </si>
  <si>
    <t>_/_5612_/_0203014002</t>
  </si>
  <si>
    <t>_/_5612_/_0303006003</t>
  </si>
  <si>
    <t>_/_5612_/_0303006004</t>
  </si>
  <si>
    <t>TB Total - Other Receivables</t>
  </si>
  <si>
    <t>_/_5711_/_0103017001</t>
  </si>
  <si>
    <t>_/_5711_/_0103017002</t>
  </si>
  <si>
    <t>_/_5711_/_0203011001</t>
  </si>
  <si>
    <t>_/_5711_/_0303029001</t>
  </si>
  <si>
    <t>_/_5711_/_0303029002</t>
  </si>
  <si>
    <t>_/_6311_/_0202005005</t>
  </si>
  <si>
    <t>_/_6311_/_0302005005</t>
  </si>
  <si>
    <t>_/_6512_/_0302023001</t>
  </si>
  <si>
    <t>_/_6513_/_0102014001</t>
  </si>
  <si>
    <t>_/_6513_/_0102014002</t>
  </si>
  <si>
    <t>_/_6513_/_0102014003</t>
  </si>
  <si>
    <t>_/_6513_/_0102021001</t>
  </si>
  <si>
    <t>_/_6513_/_0102021002</t>
  </si>
  <si>
    <t>_/_6513_/_0102021003</t>
  </si>
  <si>
    <t>_/_6513_/_0202014001</t>
  </si>
  <si>
    <t>_/_6513_/_0202014002</t>
  </si>
  <si>
    <t>_/_6513_/_0202014003</t>
  </si>
  <si>
    <t>_/_6513_/_0302015001</t>
  </si>
  <si>
    <t>_/_6513_/_0302015002</t>
  </si>
  <si>
    <t>_/_6513_/_0302015003</t>
  </si>
  <si>
    <t>_/_6513_/_0302016001</t>
  </si>
  <si>
    <t>_/_6513_/_0302016002</t>
  </si>
  <si>
    <t>TB Total - Brokerage and FED payable</t>
  </si>
  <si>
    <t>_/_6514_/_0102004001</t>
  </si>
  <si>
    <t>_/_6514_/_0102005005</t>
  </si>
  <si>
    <t>_/_6514_/_0102009001</t>
  </si>
  <si>
    <t>_/_6514_/_0102010001</t>
  </si>
  <si>
    <t>_/_6514_/_0102011001</t>
  </si>
  <si>
    <t>_/_6514_/_0102011002</t>
  </si>
  <si>
    <t>_/_6514_/_0102012001</t>
  </si>
  <si>
    <t>_/_6514_/_0102013001</t>
  </si>
  <si>
    <t>_/_6514_/_0102015001</t>
  </si>
  <si>
    <t>_/_6514_/_0102016001</t>
  </si>
  <si>
    <t>_/_6514_/_0102016002</t>
  </si>
  <si>
    <t>Withholding Tax Payable-MCFSL-EQ</t>
  </si>
  <si>
    <t>_/_6514_/_0102016003</t>
  </si>
  <si>
    <t>_/_6514_/_0102016004</t>
  </si>
  <si>
    <t>_/_6514_/_0102016005</t>
  </si>
  <si>
    <t>_/_6514_/_0102016006</t>
  </si>
  <si>
    <t>_/_6514_/_0102017001</t>
  </si>
  <si>
    <t>_/_6514_/_0102022001</t>
  </si>
  <si>
    <t>_/_6514_/_0202004001</t>
  </si>
  <si>
    <t>_/_6514_/_0202010001</t>
  </si>
  <si>
    <t>_/_6514_/_0202011001</t>
  </si>
  <si>
    <t>_/_6514_/_0202011002</t>
  </si>
  <si>
    <t>_/_6514_/_0202012001</t>
  </si>
  <si>
    <t>_/_6514_/_0202013001</t>
  </si>
  <si>
    <t>_/_6514_/_0202014004</t>
  </si>
  <si>
    <t>_/_6514_/_0202015001</t>
  </si>
  <si>
    <t>_/_6514_/_0202015002</t>
  </si>
  <si>
    <t>_/_6514_/_0202016001</t>
  </si>
  <si>
    <t>_/_6514_/_0202017001</t>
  </si>
  <si>
    <t>_/_6514_/_0202019001</t>
  </si>
  <si>
    <t>_/_6514_/_0202019002</t>
  </si>
  <si>
    <t>Withholding Tax payable-MCFSL-DT</t>
  </si>
  <si>
    <t>_/_6514_/_0202019003</t>
  </si>
  <si>
    <t>_/_6514_/_0202019004</t>
  </si>
  <si>
    <t>_/_6514_/_0202019005</t>
  </si>
  <si>
    <t>_/_6514_/_0202021001</t>
  </si>
  <si>
    <t>_/_6514_/_0302004001</t>
  </si>
  <si>
    <t>_/_6514_/_0302006001</t>
  </si>
  <si>
    <t>_/_6514_/_0302010001</t>
  </si>
  <si>
    <t>_/_6514_/_0302010002</t>
  </si>
  <si>
    <t>_/_6514_/_0302011001</t>
  </si>
  <si>
    <t>_/_6514_/_0302011002</t>
  </si>
  <si>
    <t>_/_6514_/_0302012001</t>
  </si>
  <si>
    <t>_/_6514_/_0302012002</t>
  </si>
  <si>
    <t>_/_6514_/_0302013001</t>
  </si>
  <si>
    <t>_/_6514_/_0302014001</t>
  </si>
  <si>
    <t>_/_6514_/_0302017001</t>
  </si>
  <si>
    <t>_/_6514_/_0302017002</t>
  </si>
  <si>
    <t>_/_6514_/_0302018001</t>
  </si>
  <si>
    <t>_/_6514_/_0302019001</t>
  </si>
  <si>
    <t>_/_6514_/_0302019002</t>
  </si>
  <si>
    <t>_/_6514_/_0302019003</t>
  </si>
  <si>
    <t>_/_6514_/_0302019004</t>
  </si>
  <si>
    <t>_/_6514_/_0302019005</t>
  </si>
  <si>
    <t>_/_6514_/_0302019006</t>
  </si>
  <si>
    <t>_/_6514_/_0302020001</t>
  </si>
  <si>
    <t>_/_6514_/_0302021001</t>
  </si>
  <si>
    <t>_/_6514_/_0302025001</t>
  </si>
  <si>
    <t>_/_7111_/_0101002001</t>
  </si>
  <si>
    <t>_/_7112_/_0301014001</t>
  </si>
  <si>
    <t>_/_7222_/_0101009003</t>
  </si>
  <si>
    <t>_/_8111_/_0204007001</t>
  </si>
  <si>
    <t>_/_8161_/_0304001001</t>
  </si>
  <si>
    <t>_/_8171_/_0304002001</t>
  </si>
  <si>
    <t>_/_8171_/_0304003001</t>
  </si>
  <si>
    <t>8172</t>
  </si>
  <si>
    <t>_/_8172_/_0104006001</t>
  </si>
  <si>
    <t>_/_8172_/_0104006002</t>
  </si>
  <si>
    <t>_/_8172_/_0104006003</t>
  </si>
  <si>
    <t>_/_8172_/_0104011001</t>
  </si>
  <si>
    <t>_/_8172_/_0204010001</t>
  </si>
  <si>
    <t>_/_8172_/_0204010002</t>
  </si>
  <si>
    <t>_/_8172_/_0204010003</t>
  </si>
  <si>
    <t>_/_8172_/_0204011001</t>
  </si>
  <si>
    <t>_/_8172_/_0304021002</t>
  </si>
  <si>
    <t>_/_8172_/_</t>
  </si>
  <si>
    <t>TB Total - Other income</t>
  </si>
  <si>
    <t>_/_8191_/_0104008001</t>
  </si>
  <si>
    <t>_/_8191_/_0104008002</t>
  </si>
  <si>
    <t>_/_8191_/_0104008003</t>
  </si>
  <si>
    <t>_/_8191_/_0104008004</t>
  </si>
  <si>
    <t>_/_8191_/_0104008005</t>
  </si>
  <si>
    <t>_/_8191_/_0104008006</t>
  </si>
  <si>
    <t>_/_8191_/_0104008007</t>
  </si>
  <si>
    <t>_/_8191_/_0104008008</t>
  </si>
  <si>
    <t>_/_8191_/_0104008009</t>
  </si>
  <si>
    <t>_/_8191_/_0104009001</t>
  </si>
  <si>
    <t>_/_8191_/_0104009002</t>
  </si>
  <si>
    <t>_/_8191_/_0104009003</t>
  </si>
  <si>
    <t>_/_8191_/_0204013001</t>
  </si>
  <si>
    <t>_/_8191_/_0204013002</t>
  </si>
  <si>
    <t>_/_8191_/_0204013003</t>
  </si>
  <si>
    <t>_/_8191_/_0204013004</t>
  </si>
  <si>
    <t>_/_8191_/_0204013005</t>
  </si>
  <si>
    <t>_/_8191_/_0204013006</t>
  </si>
  <si>
    <t>_/_8191_/_0204013007</t>
  </si>
  <si>
    <t>_/_8191_/_0204013008</t>
  </si>
  <si>
    <t>_/_8191_/_0204013009</t>
  </si>
  <si>
    <t>_/_8191_/_0304023001</t>
  </si>
  <si>
    <t>_/_8191_/_0304023002</t>
  </si>
  <si>
    <t>_/_8191_/_0304023003</t>
  </si>
  <si>
    <t>_/_8191_/_0304023004</t>
  </si>
  <si>
    <t>_/_8191_/_0304023005</t>
  </si>
  <si>
    <t>_/_8191_/_0304023006</t>
  </si>
  <si>
    <t>_/_8191_/_0304023007</t>
  </si>
  <si>
    <t>_/_8191_/_0304023008</t>
  </si>
  <si>
    <t>_/_8191_/_0304023009</t>
  </si>
  <si>
    <t>TB Total - Element of Income / (Loss) and Capital gains / (losses)</t>
  </si>
  <si>
    <t>june-11</t>
  </si>
  <si>
    <t>_/_8241_/_0205005001</t>
  </si>
  <si>
    <t>_/_8241_/_0305005001</t>
  </si>
  <si>
    <t>_/_8243_/_0105005006</t>
  </si>
  <si>
    <t>_/_8243_/_0205005006</t>
  </si>
  <si>
    <t>_/_8243_/_0305005006</t>
  </si>
  <si>
    <t>_/_8251_/_0105004001</t>
  </si>
  <si>
    <t>_/_8251_/_0205004001</t>
  </si>
  <si>
    <t>_/_8251_/_0305004001</t>
  </si>
  <si>
    <t>_/_8251_/_0305006001</t>
  </si>
  <si>
    <t>_/_8261_/_0304020001</t>
  </si>
  <si>
    <t>_/_8261_/_0304020002</t>
  </si>
  <si>
    <t>_/_8261_/_0304020003</t>
  </si>
  <si>
    <t>_/_8271_/_0105015001</t>
  </si>
  <si>
    <t>_/_8281_/_0105009001</t>
  </si>
  <si>
    <t>_/_8281_/_0105009002</t>
  </si>
  <si>
    <t>_/_8281_/_0105009003</t>
  </si>
  <si>
    <t>_/_8281_/_0105009006</t>
  </si>
  <si>
    <t>_/_8281_/_0105009007</t>
  </si>
  <si>
    <t>_/_8281_/_0105009008</t>
  </si>
  <si>
    <t>_/_8281_/_0105009009</t>
  </si>
  <si>
    <t>_/_8281_/_0205009001</t>
  </si>
  <si>
    <t>_/_8281_/_0205009002</t>
  </si>
  <si>
    <t>_/_8281_/_0205009003</t>
  </si>
  <si>
    <t>_/_8281_/_0205009004</t>
  </si>
  <si>
    <t>_/_8281_/_0205009005</t>
  </si>
  <si>
    <t>_/_8281_/_0205009006</t>
  </si>
  <si>
    <t>_/_8281_/_0205009007</t>
  </si>
  <si>
    <t>_/_8281_/_0205009008</t>
  </si>
  <si>
    <t>_/_8281_/_0305009001</t>
  </si>
  <si>
    <t>_/_8281_/_0305009002</t>
  </si>
  <si>
    <t>_/_8281_/_0305009003</t>
  </si>
  <si>
    <t>_/_8281_/_0305009004</t>
  </si>
  <si>
    <t>_/_8281_/_0305009005</t>
  </si>
  <si>
    <t>_/_8281_/_0305009006</t>
  </si>
  <si>
    <t>_/_8281_/_0305009007</t>
  </si>
  <si>
    <t>_/_8281_/_0305009008</t>
  </si>
  <si>
    <t>_/_8281_/_0305009009</t>
  </si>
  <si>
    <t>_/_8281_/_0305009010</t>
  </si>
  <si>
    <t>_/_8281_/_0305009011</t>
  </si>
  <si>
    <t>_/_8290_/_0105011001</t>
  </si>
  <si>
    <t>_/_8290_/_0205011001</t>
  </si>
  <si>
    <t>_/_8290_/_0305011001</t>
  </si>
  <si>
    <t>_/_8291_/_0105006001</t>
  </si>
  <si>
    <t>_/_8291_/_0105007001</t>
  </si>
  <si>
    <t>_/_8291_/_0105008001</t>
  </si>
  <si>
    <t>_/_8291_/_0105019001</t>
  </si>
  <si>
    <t>_/_8291_/_0205006001</t>
  </si>
  <si>
    <t>_/_8291_/_0205007001</t>
  </si>
  <si>
    <t>_/_8291_/_0205008001</t>
  </si>
  <si>
    <t>_/_8291_/_0205014001</t>
  </si>
  <si>
    <t>_/_8291_/_0205016001</t>
  </si>
  <si>
    <t>_/_8291_/_0305007001</t>
  </si>
  <si>
    <t>_/_8291_/_0305008001</t>
  </si>
  <si>
    <t>_/_8291_/_0305016001</t>
  </si>
  <si>
    <t>_/_8292_/_0105016001</t>
  </si>
  <si>
    <t>_/_8292_/_0205015001</t>
  </si>
  <si>
    <t>_/_8292_/_0305015001</t>
  </si>
  <si>
    <t>LEGAL STATUS AND NATURE OF BUSINESS</t>
  </si>
  <si>
    <t>Total</t>
  </si>
  <si>
    <t>Current accounts</t>
  </si>
  <si>
    <t>Saving accounts</t>
  </si>
  <si>
    <t>Settlement Charges Payable</t>
  </si>
  <si>
    <t>Others</t>
  </si>
  <si>
    <t>Market Value</t>
  </si>
  <si>
    <t>TAXATION</t>
  </si>
  <si>
    <t>Transactions during the period</t>
  </si>
  <si>
    <t>Remuneration</t>
  </si>
  <si>
    <t>Remuneration payable</t>
  </si>
  <si>
    <t>Profit receivable</t>
  </si>
  <si>
    <t>DATE OF AUTHORISATION FOR ISSUE</t>
  </si>
  <si>
    <t>GENERAL</t>
  </si>
  <si>
    <t>For Arif Habib Investments Limited</t>
  </si>
  <si>
    <t>(Pension Fund Manager)</t>
  </si>
  <si>
    <t>Deposits</t>
  </si>
  <si>
    <t>Brokerage Payable</t>
  </si>
  <si>
    <t>Note</t>
  </si>
  <si>
    <t>PAKISTAN ISLAMIC PENSION FUND</t>
  </si>
  <si>
    <t>Balances with banks</t>
  </si>
  <si>
    <t>Dividend receivable</t>
  </si>
  <si>
    <t>Deposits and other receivables</t>
  </si>
  <si>
    <t>CONDENSED INTERIM INCOME STATEMENT (UN-AUDITED)</t>
  </si>
  <si>
    <t>Page 1 of  2</t>
  </si>
  <si>
    <t xml:space="preserve">Annual fee - Securities and Exchange </t>
  </si>
  <si>
    <t>Commission of Pakistan (SECP)</t>
  </si>
  <si>
    <t>Custody and settlement charges</t>
  </si>
  <si>
    <t>Bank charges</t>
  </si>
  <si>
    <t>Net income before taxation</t>
  </si>
  <si>
    <t>Page 2 of  2</t>
  </si>
  <si>
    <t>CONDENSED INTERIM CASH FLOW STATEMENT (UN-AUDITED)</t>
  </si>
  <si>
    <t xml:space="preserve">Adjustments for non cash items: </t>
  </si>
  <si>
    <t>Investments</t>
  </si>
  <si>
    <t>operating activities</t>
  </si>
  <si>
    <t>CASH FLOW FROM FINANCING ACTIVITIES</t>
  </si>
  <si>
    <t xml:space="preserve">Receipt of contribution </t>
  </si>
  <si>
    <t>Payment against redemptions</t>
  </si>
  <si>
    <t>CONDENSED INTERIM STATEMENT OF MOVEMENT IN PARTICIPANTS' SUB-FUNDS (UN-AUDITED)</t>
  </si>
  <si>
    <t>Net assets at the beginning of the period</t>
  </si>
  <si>
    <t>Amount received on issue of units</t>
  </si>
  <si>
    <t>Amount paid on redemption of units</t>
  </si>
  <si>
    <t>-</t>
  </si>
  <si>
    <t>Net income after taxation for the period</t>
  </si>
  <si>
    <t>Net assets at the end of the period</t>
  </si>
  <si>
    <t>CONDENSED INTERIM STATEMENT OF INVESTMENT PORTFOLIO (UN-AUDITED)</t>
  </si>
  <si>
    <t>AVAILABLE FOR SALE INVESTMENT</t>
  </si>
  <si>
    <t>PIPF EQUITY SUB- FUND</t>
  </si>
  <si>
    <t>LISTED EQUITY SECURITIES</t>
  </si>
  <si>
    <t>Name of the Investee company</t>
  </si>
  <si>
    <t>----Balance as at December 31, 2011----</t>
  </si>
  <si>
    <t>Market value as a % of net assets of the sub fund</t>
  </si>
  <si>
    <t>% of paid up capital of the investee company</t>
  </si>
  <si>
    <t>Purchases during the period</t>
  </si>
  <si>
    <t>Bonus / Right issue during the period</t>
  </si>
  <si>
    <t>Sales           during the period</t>
  </si>
  <si>
    <t>Cost</t>
  </si>
  <si>
    <t>Market value</t>
  </si>
  <si>
    <t>Appreciation / (Diminution)</t>
  </si>
  <si>
    <t>(----------------------Number of shares----------------------)</t>
  </si>
  <si>
    <t>---------------------Rupees-----------------</t>
  </si>
  <si>
    <t>%</t>
  </si>
  <si>
    <t>OIL &amp; GAS PRODUCERS</t>
  </si>
  <si>
    <t>Pakistan State Oil Company Limited</t>
  </si>
  <si>
    <t>Pakistan Oilfields Limited</t>
  </si>
  <si>
    <t>Oil &amp; Gas Development Company Limited</t>
  </si>
  <si>
    <t>Attock Petroleum Limited</t>
  </si>
  <si>
    <t>Pakistan Petroleum Limited</t>
  </si>
  <si>
    <t>CHEMICALS</t>
  </si>
  <si>
    <t>Fauji Fertilizer Bin Qasim Limited</t>
  </si>
  <si>
    <t>Fauji Fertilizer Company Limited</t>
  </si>
  <si>
    <t>Sitara Chemicals Industries Limited</t>
  </si>
  <si>
    <t>FORESTRY AND PAPER</t>
  </si>
  <si>
    <t>Security Paper Limited</t>
  </si>
  <si>
    <t>CONSTRUCTION AND MATERIALS</t>
  </si>
  <si>
    <t>Lucky Cement Limited</t>
  </si>
  <si>
    <t>GENERAL INDUSTRIALS</t>
  </si>
  <si>
    <t>Tri-pack Films Limited</t>
  </si>
  <si>
    <t>Packages Limited</t>
  </si>
  <si>
    <t>Thal Limited</t>
  </si>
  <si>
    <t>INDUSTRIAL ENGINEERING</t>
  </si>
  <si>
    <t>Alghazi Tractors Limited</t>
  </si>
  <si>
    <t>AUTOMOBILE AND PARTS</t>
  </si>
  <si>
    <t>Pak Suzuki Motor Company Limited</t>
  </si>
  <si>
    <t>Agriauto Industries Limited</t>
  </si>
  <si>
    <t>PERSONAL GOODS</t>
  </si>
  <si>
    <t>Nishat Mills Limited</t>
  </si>
  <si>
    <t>PHARMA AND BIO TECH</t>
  </si>
  <si>
    <t>Ferozsons Laboratories Limited</t>
  </si>
  <si>
    <t>FIXED LINE TELECOMMUNICATION</t>
  </si>
  <si>
    <t xml:space="preserve">Pakistan Telecommunication </t>
  </si>
  <si>
    <t>Company Limited 'A'</t>
  </si>
  <si>
    <t>ELECTRICITY</t>
  </si>
  <si>
    <t>The Hub Power Company Limited</t>
  </si>
  <si>
    <t>BANKS</t>
  </si>
  <si>
    <t>Meezan Bank Limited</t>
  </si>
  <si>
    <t>Total for Equity Sub-Fund</t>
  </si>
  <si>
    <t>----------------Total-----------------</t>
  </si>
  <si>
    <t>Un audited December 31, 2011</t>
  </si>
  <si>
    <t>Audited        June 30, 2011</t>
  </si>
  <si>
    <t>----------------Rupees-----------------</t>
  </si>
  <si>
    <t xml:space="preserve">Market value </t>
  </si>
  <si>
    <t>(Formerly : Arif Habib Investment Management Limited)</t>
  </si>
  <si>
    <t>Director</t>
  </si>
  <si>
    <t xml:space="preserve">                Chief Executive</t>
  </si>
  <si>
    <t xml:space="preserve">       Director</t>
  </si>
  <si>
    <t>PIPF DEBT SUB- FUND</t>
  </si>
  <si>
    <t>Name of Investments</t>
  </si>
  <si>
    <t>Face value</t>
  </si>
  <si>
    <t>Market value as % of net assets of the sub-fund</t>
  </si>
  <si>
    <t>Total market value (carrying value) of investments</t>
  </si>
  <si>
    <t>Sales/ Matured during the period</t>
  </si>
  <si>
    <t>Appreciation</t>
  </si>
  <si>
    <t>Hidden</t>
  </si>
  <si>
    <t>--------------------------------------------------Rupees -------------------------------------------------</t>
  </si>
  <si>
    <t>Government Ijarah Sukuk (3 years)</t>
  </si>
  <si>
    <t>Name of the Investment</t>
  </si>
  <si>
    <t>------------------Number of certificates----------------------</t>
  </si>
  <si>
    <t>Market value as % of total Investments</t>
  </si>
  <si>
    <t>Percentage in relation to the size of the issue</t>
  </si>
  <si>
    <t>Sales during the period</t>
  </si>
  <si>
    <t>Market 
value</t>
  </si>
  <si>
    <t>(-------------------------------------- Rupees --------------------------------------)</t>
  </si>
  <si>
    <t>SUKUK CERTIFICATES</t>
  </si>
  <si>
    <t>Pak Electron Limited -</t>
  </si>
  <si>
    <t>Issue</t>
  </si>
  <si>
    <t>Face Value</t>
  </si>
  <si>
    <t>SUKUK (28-09-2007)</t>
  </si>
  <si>
    <t>-----------------Rupees-----------------</t>
  </si>
  <si>
    <t>Market Value of Government Ijarah Sukuk</t>
  </si>
  <si>
    <t>Market Value of Sukuk Certificates</t>
  </si>
  <si>
    <t>Chief Executive</t>
  </si>
  <si>
    <t>The annexed notes from 1 to 17 form an intergral part of these financial statements.</t>
  </si>
  <si>
    <t>---------------Rupees --------------</t>
  </si>
  <si>
    <t>GOVERNMENT IJARAH SUKUK</t>
  </si>
  <si>
    <t>Government Ijarah</t>
  </si>
  <si>
    <t>Sukuk (3 years)</t>
  </si>
  <si>
    <t xml:space="preserve">                                 Chief Executive                                                                                                                                      Director                  </t>
  </si>
  <si>
    <t>CONDENSED INTERIM CONTRIBUTION TABLE (UN-AUDITED)</t>
  </si>
  <si>
    <t xml:space="preserve">Total </t>
  </si>
  <si>
    <t xml:space="preserve">Units </t>
  </si>
  <si>
    <t>Rupees</t>
  </si>
  <si>
    <t xml:space="preserve">Opening balance </t>
  </si>
  <si>
    <t xml:space="preserve">Closing balance </t>
  </si>
  <si>
    <t>CONDENSED INTERIM STATEMENT OF NUMBER OF UNITS IN ISSUE (UN-AUDITED)</t>
  </si>
  <si>
    <t>Money Market Sub-Fund</t>
  </si>
  <si>
    <t>Add: Units issued during the period</t>
  </si>
  <si>
    <t>Less: Units redeemed during the period</t>
  </si>
  <si>
    <t>Total units in issue at the end of the period</t>
  </si>
  <si>
    <t>CONDENSED INTERIM STATEMENT OF COMPREHENSIVE INCOME (UN-AUDITED)</t>
  </si>
  <si>
    <t>Provision for WWF</t>
  </si>
  <si>
    <t>Equity sub fund</t>
  </si>
  <si>
    <t>Debt Sub-Fund</t>
  </si>
  <si>
    <t>Assets</t>
  </si>
  <si>
    <t>Dividend Receivable</t>
  </si>
  <si>
    <t>Profit Receivable</t>
  </si>
  <si>
    <t>Liabilities</t>
  </si>
  <si>
    <t>Advance tax</t>
  </si>
  <si>
    <t>----Balance as at December 31, 2012----</t>
  </si>
  <si>
    <t>As at     July 1,      2012</t>
  </si>
  <si>
    <r>
      <t xml:space="preserve">As at </t>
    </r>
    <r>
      <rPr>
        <b/>
        <vertAlign val="superscript"/>
        <sz val="10"/>
        <rFont val="Arial"/>
        <family val="2"/>
      </rPr>
      <t xml:space="preserve"> </t>
    </r>
    <r>
      <rPr>
        <b/>
        <sz val="10"/>
        <rFont val="Arial"/>
        <family val="2"/>
      </rPr>
      <t>December 31, 2012</t>
    </r>
  </si>
  <si>
    <t>Audited        June 30, 2012</t>
  </si>
  <si>
    <t>Un audited December 31, 2012</t>
  </si>
  <si>
    <t>As at December 31, 2012</t>
  </si>
  <si>
    <t>As at July 1, 2012</t>
  </si>
  <si>
    <t>MM</t>
  </si>
  <si>
    <t>Difference</t>
  </si>
  <si>
    <t>2012</t>
  </si>
  <si>
    <t>2011</t>
  </si>
  <si>
    <t xml:space="preserve">  'At fair value through profit or loss'</t>
  </si>
  <si>
    <t xml:space="preserve">  'Available for sale' investments</t>
  </si>
  <si>
    <t>PIPF DEBT SUB-FUND</t>
  </si>
  <si>
    <t>Issue Date</t>
  </si>
  <si>
    <t>PIPF MONEY MARKET SUB-FUND</t>
  </si>
  <si>
    <t xml:space="preserve"> 'At fair value through profit or loss'</t>
  </si>
  <si>
    <t xml:space="preserve"> 'Available for sale' investments</t>
  </si>
  <si>
    <t>T.D</t>
  </si>
  <si>
    <t>Sukuk</t>
  </si>
  <si>
    <t>Less: Net unrealised (appreciation)</t>
  </si>
  <si>
    <t>_/_7222_/_0104010001</t>
  </si>
  <si>
    <t>P L</t>
  </si>
  <si>
    <t>AS AT DECEMBER 31,2012</t>
  </si>
  <si>
    <t>Paid up capital in Million</t>
  </si>
  <si>
    <t>Paid up capital in Rs.</t>
  </si>
  <si>
    <t>National Refinery Limited</t>
  </si>
  <si>
    <t>ICI Pakistan Ltd</t>
  </si>
  <si>
    <t>Clariant Pakistan</t>
  </si>
  <si>
    <t>Pakistan Paper Products</t>
  </si>
  <si>
    <t>Attock Cement Pakistan limited</t>
  </si>
  <si>
    <t>Kohat Cement</t>
  </si>
  <si>
    <t>Fecto Cement</t>
  </si>
  <si>
    <t>DG Khan Cement</t>
  </si>
  <si>
    <t>Ghani Glass Limited</t>
  </si>
  <si>
    <t>Millat Tractors Limited</t>
  </si>
  <si>
    <t>Al Ghazi Tractors</t>
  </si>
  <si>
    <t>GlaxoSmithKline Pakistan Limited</t>
  </si>
  <si>
    <t>Abbott Laboratories (Pakistan) Limited</t>
  </si>
  <si>
    <t>Ferozsons Laboratories Ltd</t>
  </si>
  <si>
    <t>FOOD PRODUCERS</t>
  </si>
  <si>
    <t>National Foods Limited</t>
  </si>
  <si>
    <t>Uni Lever Pakistan</t>
  </si>
  <si>
    <t>Engro Foods Limited</t>
  </si>
  <si>
    <t>BankIslami Pakistan ltd</t>
  </si>
  <si>
    <r>
      <t xml:space="preserve">As at </t>
    </r>
    <r>
      <rPr>
        <b/>
        <vertAlign val="superscript"/>
        <sz val="11"/>
        <rFont val="Calibri"/>
        <family val="2"/>
      </rPr>
      <t xml:space="preserve"> </t>
    </r>
    <r>
      <rPr>
        <b/>
        <sz val="11"/>
        <rFont val="Calibri"/>
        <family val="2"/>
      </rPr>
      <t>December 31, 2012</t>
    </r>
  </si>
  <si>
    <t>INVESTMENTS 'AT FAIR VALUE THROUGH PROFIT OR LOSS'</t>
  </si>
  <si>
    <t>Lucky Cement</t>
  </si>
  <si>
    <t xml:space="preserve"> 'Available for sale'</t>
  </si>
  <si>
    <t>As at July 01, 2012</t>
  </si>
  <si>
    <t>Sales/ matured during the period</t>
  </si>
  <si>
    <t>Unrecognised as at June 30, 2012</t>
  </si>
  <si>
    <t>Unrecognised as at June 30, 2011</t>
  </si>
  <si>
    <t xml:space="preserve">WWF </t>
  </si>
  <si>
    <t xml:space="preserve">Net income before taxation </t>
  </si>
  <si>
    <t>TOTAL</t>
  </si>
  <si>
    <t>DT</t>
  </si>
  <si>
    <t>EQ</t>
  </si>
  <si>
    <t>Unrecognised as at December 31, 2012</t>
  </si>
  <si>
    <t>NAV Date</t>
  </si>
  <si>
    <t>Applicable for Date</t>
  </si>
  <si>
    <t>Net Assets</t>
  </si>
  <si>
    <t>UNITS</t>
  </si>
  <si>
    <t>NAV</t>
  </si>
  <si>
    <t>Weighted average no of units for the half year ended december 31, 2012</t>
  </si>
  <si>
    <t>Weighted average no of units for the Quarter ended december 31, 2012</t>
  </si>
  <si>
    <t>Weighted average no of units for the Quarter ended Spetember 30, 2012</t>
  </si>
  <si>
    <t>Unaudited December 31, 2012</t>
  </si>
  <si>
    <t>In Million</t>
  </si>
  <si>
    <t>Calculation of WWF:</t>
  </si>
  <si>
    <t>Profit on bank and other deposits</t>
  </si>
  <si>
    <t>Carrying value</t>
  </si>
  <si>
    <t>CONDENSED INTERIM STATEMENT OF INVESTMENTS PORTFOLIO (UN-AUDITED)</t>
  </si>
  <si>
    <t>Diminution</t>
  </si>
  <si>
    <t>Accrued expenses and other liabilities</t>
  </si>
  <si>
    <t>Working</t>
  </si>
  <si>
    <t xml:space="preserve">Provision for Workers' Welfare Fund </t>
  </si>
  <si>
    <t>Taxation</t>
  </si>
  <si>
    <t>HFT</t>
  </si>
  <si>
    <t>Accrued and other liabilities</t>
  </si>
  <si>
    <t>------------------------------------- (Rupees) -------------------------------------</t>
  </si>
  <si>
    <t xml:space="preserve">condensed interim Statement of </t>
  </si>
  <si>
    <t>------------------- (Rupees) -------------------</t>
  </si>
  <si>
    <t>Total assets</t>
  </si>
  <si>
    <t>Total liabilities</t>
  </si>
  <si>
    <t>Net assets</t>
  </si>
  <si>
    <t>Net assets value per unit</t>
  </si>
  <si>
    <t>Number of units in issue</t>
  </si>
  <si>
    <t>Debt sub fund</t>
  </si>
  <si>
    <t>Money market sub fund</t>
  </si>
  <si>
    <t>----------------------------------- (Rupees) -----------------------------------</t>
  </si>
  <si>
    <t>Income</t>
  </si>
  <si>
    <t>Expenses</t>
  </si>
  <si>
    <t>Total expenses</t>
  </si>
  <si>
    <t>Auditors' remuneration</t>
  </si>
  <si>
    <t xml:space="preserve">
Equity 
sub fund</t>
  </si>
  <si>
    <t xml:space="preserve">
Debt sub fund</t>
  </si>
  <si>
    <t>CASH FLOWS FROM OPERATING ACTIVITIES</t>
  </si>
  <si>
    <t>For MCB-Arif Habib Savings and Investments Limited</t>
  </si>
  <si>
    <t>Money market 
sub fund</t>
  </si>
  <si>
    <t xml:space="preserve">Element of income / (loss) and capital </t>
  </si>
  <si>
    <t xml:space="preserve">gains / (losses) included in prices of units </t>
  </si>
  <si>
    <t>issued less those in units redeemed - net</t>
  </si>
  <si>
    <t>Amount representing (income) / loss and</t>
  </si>
  <si>
    <t>Listed equity securities</t>
  </si>
  <si>
    <t>Government Ijarah Sukuks</t>
  </si>
  <si>
    <t>Market value as a % of net assets of the sub-fund</t>
  </si>
  <si>
    <t>---------------------- (Number of shares) ----------------------</t>
  </si>
  <si>
    <t>----------- (Rupees) -----------</t>
  </si>
  <si>
    <t>------------------------------------------------- (Rupees) -------------------------------------------------</t>
  </si>
  <si>
    <t>Equity 
sub fund</t>
  </si>
  <si>
    <t>Debt 
sub fund</t>
  </si>
  <si>
    <t>Opening balance</t>
  </si>
  <si>
    <t xml:space="preserve">Debt sub fund </t>
  </si>
  <si>
    <t xml:space="preserve">Equity 
sub fund </t>
  </si>
  <si>
    <t xml:space="preserve">Equity sub fund </t>
  </si>
  <si>
    <t>EQUITY SUB FUND</t>
  </si>
  <si>
    <t xml:space="preserve">NET UNREALISED (DIMINUTION) / APPRECIATION IN MARKET </t>
  </si>
  <si>
    <t>Pension Fund Manager</t>
  </si>
  <si>
    <t>on remuneration of Pension</t>
  </si>
  <si>
    <t>MCB-Arif Habib Savings and</t>
  </si>
  <si>
    <t>Bank Accounts</t>
  </si>
  <si>
    <t>Receivable against Sale of Units</t>
  </si>
  <si>
    <t>Other Receivable</t>
  </si>
  <si>
    <t>Receivable from Sub-Fund</t>
  </si>
  <si>
    <t>Total Assets</t>
  </si>
  <si>
    <t>Trustee Remuneration Payable</t>
  </si>
  <si>
    <t>SECP Fee Payable</t>
  </si>
  <si>
    <t>Auditor's Remuneration Payable</t>
  </si>
  <si>
    <t>Professional Services Payable</t>
  </si>
  <si>
    <t>Payable against Investment</t>
  </si>
  <si>
    <t>Redemption Payable</t>
  </si>
  <si>
    <t>Zakat Payable</t>
  </si>
  <si>
    <t>Withholding Tax Payable-Brokerage</t>
  </si>
  <si>
    <t>Front End Load Payable AHIML</t>
  </si>
  <si>
    <t>Shariah Advisor Fee Payable</t>
  </si>
  <si>
    <t>Donation/Charity Payable</t>
  </si>
  <si>
    <t>WWF Payable</t>
  </si>
  <si>
    <t>Payable to Sub Funds</t>
  </si>
  <si>
    <t>Total Liabilities</t>
  </si>
  <si>
    <t>NAV per unit</t>
  </si>
  <si>
    <t>NAV Consist of :</t>
  </si>
  <si>
    <t>First offer price</t>
  </si>
  <si>
    <t>Realised Income</t>
  </si>
  <si>
    <t>Income Statement</t>
  </si>
  <si>
    <t>Dividend Income</t>
  </si>
  <si>
    <t>Transaction Cost</t>
  </si>
  <si>
    <t>Total Income</t>
  </si>
  <si>
    <t>Trustee Fee</t>
  </si>
  <si>
    <t>SECP Fee</t>
  </si>
  <si>
    <t>Auditors Remuneration</t>
  </si>
  <si>
    <t>Professional Charges</t>
  </si>
  <si>
    <t>Bank Charges</t>
  </si>
  <si>
    <t>CDS Fee</t>
  </si>
  <si>
    <t>Settlement Charges</t>
  </si>
  <si>
    <t>Total Expenses</t>
  </si>
  <si>
    <t>Net Income</t>
  </si>
  <si>
    <t>Realised Element of Income &amp; Gain</t>
  </si>
  <si>
    <t>Unrealised Element of Income &amp; Gain</t>
  </si>
  <si>
    <t>Distribution Equalisation Reserve</t>
  </si>
  <si>
    <t>Distributable Income</t>
  </si>
  <si>
    <t>Statement of Unit Holders' Funds</t>
  </si>
  <si>
    <t>Opening Net Assets</t>
  </si>
  <si>
    <t>Units Invested</t>
  </si>
  <si>
    <t>Units Redeemed</t>
  </si>
  <si>
    <t>Units issued during the period</t>
  </si>
  <si>
    <t>Distributable income for the period</t>
  </si>
  <si>
    <t>Investment in GIS-Sukuk - HFT - DT</t>
  </si>
  <si>
    <t>Investments-GIS Sukuk</t>
  </si>
  <si>
    <t>Receivable against Investment</t>
  </si>
  <si>
    <t>Income Receivable-GIS-HFT-DT</t>
  </si>
  <si>
    <t>FED Tax on Mngt Fee Payable-DT</t>
  </si>
  <si>
    <t>Payable against investment direct deal</t>
  </si>
  <si>
    <t xml:space="preserve">Payable to NCCPL Monthly </t>
  </si>
  <si>
    <t>Withholding Tax payable Others</t>
  </si>
  <si>
    <t>First offer Price</t>
  </si>
  <si>
    <t>106.02</t>
  </si>
  <si>
    <t>Unrealised Income</t>
  </si>
  <si>
    <t>Income from-TFC/Sukuk [NG]-DT</t>
  </si>
  <si>
    <t>Income from Investment-GIS</t>
  </si>
  <si>
    <t>Income from Investment-PIB</t>
  </si>
  <si>
    <t>Discount/Premium Amortization Sukuk / TFCs-DT</t>
  </si>
  <si>
    <t>Unrealised Gain / (Loss) GIS-HFT</t>
  </si>
  <si>
    <t>Capital Gain on Investment-AFS-DT</t>
  </si>
  <si>
    <t>Capital Gain / (Loss) GIS-HFT</t>
  </si>
  <si>
    <t>Capital Gain on Invest-TBills</t>
  </si>
  <si>
    <t>Capital Gain on Invest-PIB</t>
  </si>
  <si>
    <t>Unrealised Gain on Investment</t>
  </si>
  <si>
    <t>Profit</t>
  </si>
  <si>
    <t>Other Income</t>
  </si>
  <si>
    <t>FED Tax on Mngt Fee-DT</t>
  </si>
  <si>
    <t>Shariah Advisor Fee</t>
  </si>
  <si>
    <t>Investment-GIS Sukuk</t>
  </si>
  <si>
    <t>Investment in GIS-Sukuk-HFT</t>
  </si>
  <si>
    <t>Term Deposit Receipt</t>
  </si>
  <si>
    <t>Bank Account</t>
  </si>
  <si>
    <t>Income Receivable from- GIS</t>
  </si>
  <si>
    <t>Income Receivable from TDR</t>
  </si>
  <si>
    <t>COI - Income Receivable-MM</t>
  </si>
  <si>
    <t>Deposits Margin Accounts</t>
  </si>
  <si>
    <t>FED Tax on Mngt Fee Payable-MM</t>
  </si>
  <si>
    <t>Auditors Remuneration Payable</t>
  </si>
  <si>
    <t>Brokerage Payable-Outright</t>
  </si>
  <si>
    <t>WHT Payable-Other</t>
  </si>
  <si>
    <t>Front Load Payable</t>
  </si>
  <si>
    <t>Advance Tax Payable</t>
  </si>
  <si>
    <t>Donation/Charity payable</t>
  </si>
  <si>
    <t>Shariah Advisory Fee Payable</t>
  </si>
  <si>
    <t>105.22</t>
  </si>
  <si>
    <t>146.26</t>
  </si>
  <si>
    <t>Income from Investment-COI</t>
  </si>
  <si>
    <t>Income from TDR</t>
  </si>
  <si>
    <t>Capital Gain on Inv-AFS-MM</t>
  </si>
  <si>
    <t>Realised Gain/Loss onForward Contract</t>
  </si>
  <si>
    <t>Unrealised Appr/Dimm in Shares-HFT</t>
  </si>
  <si>
    <t>FED Tax on Mngt Fee-MM</t>
  </si>
  <si>
    <t>Auditor's Remuneration</t>
  </si>
  <si>
    <t>Unrealised Element of Inc &amp; Gain</t>
  </si>
  <si>
    <t>Distribution equalisation reserve</t>
  </si>
  <si>
    <t>-------------------------------------- (Rupees) --------------------------------------</t>
  </si>
  <si>
    <t xml:space="preserve">Investment in seed </t>
  </si>
  <si>
    <t>--------------------------------------------------------- (Rupees) ---------------------------------------------------------</t>
  </si>
  <si>
    <t>Remuneration including</t>
  </si>
  <si>
    <t>Sindh sales tax payable</t>
  </si>
  <si>
    <t>equivalent during the period</t>
  </si>
  <si>
    <t>Cash and cash equivalents at beginning of the period</t>
  </si>
  <si>
    <t>Cash and cash equivalents at end of the period</t>
  </si>
  <si>
    <t xml:space="preserve">Participants' sub funds (as per </t>
  </si>
  <si>
    <t>Sales / maturities during the period</t>
  </si>
  <si>
    <t>Average cost</t>
  </si>
  <si>
    <t>Market value as a % of net asset of the sub fund</t>
  </si>
  <si>
    <t>TRANSACTIONS WITH CONNECTED PERSONS</t>
  </si>
  <si>
    <t>Net increase / (decrease) in cash and cash</t>
  </si>
  <si>
    <t>Trail Balance</t>
  </si>
  <si>
    <t>Account Code</t>
  </si>
  <si>
    <t>Account Name</t>
  </si>
  <si>
    <t>Debit</t>
  </si>
  <si>
    <t>Credit</t>
  </si>
  <si>
    <t>010100100057</t>
  </si>
  <si>
    <t>Bank Balances - Habib Metropolitan Bank Limited - Kse Branch (Cdc)</t>
  </si>
  <si>
    <t>010100100058</t>
  </si>
  <si>
    <t>Bank Balances - Habib Metropolitan Bank Limited - Alfalah Court Branch (Cdc)</t>
  </si>
  <si>
    <t>010300100001</t>
  </si>
  <si>
    <t>INVESTMENT IN EQUITY TRANSACTION  HFT</t>
  </si>
  <si>
    <t>010300100002</t>
  </si>
  <si>
    <t>EQUITY TRANSACTION  APPRECIATION / DIMINUTION  HFT</t>
  </si>
  <si>
    <t>010301000001</t>
  </si>
  <si>
    <t>INVESTMENT IN EQYUITY TRANSACTION  AFS</t>
  </si>
  <si>
    <t>010301000002</t>
  </si>
  <si>
    <t>EQUITY TRANSACTION  APPRECIATION / DIMINUTION  AFS</t>
  </si>
  <si>
    <t>010500100001</t>
  </si>
  <si>
    <t>RECEIVABLE AGAINST SALE  OF EQUITY SECURITIES</t>
  </si>
  <si>
    <t>010700400001</t>
  </si>
  <si>
    <t>ADVANCES AGAINST TAX DEDUCTED AGAINST DIVIDEND INCOME</t>
  </si>
  <si>
    <t>010700500001</t>
  </si>
  <si>
    <t>SECURITY DEPOSITS NCCPL AGAINST KATS</t>
  </si>
  <si>
    <t>010700600001</t>
  </si>
  <si>
    <t>SECURITY DEPOSITS  CDC</t>
  </si>
  <si>
    <t>010900200001</t>
  </si>
  <si>
    <t>OTHER RECEIVABLE</t>
  </si>
  <si>
    <t>020100100001</t>
  </si>
  <si>
    <t>ISSUED OF UNITS AGAINST SALE OF UNITS</t>
  </si>
  <si>
    <t>020100200001</t>
  </si>
  <si>
    <t>REDEMPTION OF UNITS  NORMAL</t>
  </si>
  <si>
    <t>020100300001</t>
  </si>
  <si>
    <t>CONVERSION IN UNITS</t>
  </si>
  <si>
    <t>020100400001</t>
  </si>
  <si>
    <t>CONVERSION OUT UNITS</t>
  </si>
  <si>
    <t>020200100001</t>
  </si>
  <si>
    <t>ELEMENT OF INCOME  REALIZED</t>
  </si>
  <si>
    <t>020200200001</t>
  </si>
  <si>
    <t>ELEMENT OF INCOME  UNREALIZED</t>
  </si>
  <si>
    <t>020400200001</t>
  </si>
  <si>
    <t>UNREALIZED GAIN / (LOSS) EQUITY - AFS</t>
  </si>
  <si>
    <t>020500100001</t>
  </si>
  <si>
    <t>BALANCE ACCOUNT</t>
  </si>
  <si>
    <t>030100100001</t>
  </si>
  <si>
    <t>MANAGEMENT FEE PAYABLE</t>
  </si>
  <si>
    <t>030100600001</t>
  </si>
  <si>
    <t>SALES TAX PAYABLE AGAINST MANAGEMENT FEE</t>
  </si>
  <si>
    <t>030100700001</t>
  </si>
  <si>
    <t>FED TAX PAYABLE AGAINST MANAGEMENT FEE</t>
  </si>
  <si>
    <t>030200100001</t>
  </si>
  <si>
    <t>TRUSTEE REMUNERATION PAYABLE</t>
  </si>
  <si>
    <t>030400100001</t>
  </si>
  <si>
    <t>PAYABLE TO SECP  ANNUAL FEE</t>
  </si>
  <si>
    <t>030500100001</t>
  </si>
  <si>
    <t>PAYABLE AGAINST PURCHASE OF EQUITY SECURITIES</t>
  </si>
  <si>
    <t>031000400002</t>
  </si>
  <si>
    <t>BROKERAGE PAYABLE  EQUITY INVESTMENT</t>
  </si>
  <si>
    <t>031000600001</t>
  </si>
  <si>
    <t>WORKER'S WELFARE FUND PAYABLE</t>
  </si>
  <si>
    <t>031000700001</t>
  </si>
  <si>
    <t>AUDIT FEE PAYABLE</t>
  </si>
  <si>
    <t>031000800001</t>
  </si>
  <si>
    <t>WITHHOLDING TAX PAYABLE  CGT U/S 37A</t>
  </si>
  <si>
    <t>031001000001</t>
  </si>
  <si>
    <t>W.H. TAX PAYABLE SURCHARGE</t>
  </si>
  <si>
    <t>031001500001</t>
  </si>
  <si>
    <t>ZAKAT PAYABLE</t>
  </si>
  <si>
    <t>031001600001</t>
  </si>
  <si>
    <t>SETTLEMENT CHARGES PAYABLE TO NCCPL</t>
  </si>
  <si>
    <t>031002000001</t>
  </si>
  <si>
    <t>Donation / Charity Payable</t>
  </si>
  <si>
    <t>040100100001</t>
  </si>
  <si>
    <t>CAPITAL GAIN / (LOSS) ON SALE OF EQUITY SECURITIES</t>
  </si>
  <si>
    <t>040101000001</t>
  </si>
  <si>
    <t>DIVIDEND INCOME ON EQUITY SECURITIES</t>
  </si>
  <si>
    <t>040101200001</t>
  </si>
  <si>
    <t>URG / LOSS HFT EQUITY INVESTMENTS</t>
  </si>
  <si>
    <t>040200100016</t>
  </si>
  <si>
    <t>PROFIT ON - HABIB METROPOLITAN BANK LIMITED - ALFALAH COURT BRANCH</t>
  </si>
  <si>
    <t>040400100001</t>
  </si>
  <si>
    <t>ELEMENT OF INCOME - REALIZED</t>
  </si>
  <si>
    <t>040400200001</t>
  </si>
  <si>
    <t>ELEMENT OF INCOME - UNREALIZED</t>
  </si>
  <si>
    <t>050100100001</t>
  </si>
  <si>
    <t>MANAGEMENT COMPANY REMUNERATION</t>
  </si>
  <si>
    <t>050100100002</t>
  </si>
  <si>
    <t>SALES TAX ON MANAGEMENT COMPANY REMUNERATION</t>
  </si>
  <si>
    <t>050100100003</t>
  </si>
  <si>
    <t>FED EXPENSE ON MGM FEE</t>
  </si>
  <si>
    <t>050100200001</t>
  </si>
  <si>
    <t>TRUSTEE REMUNERATION</t>
  </si>
  <si>
    <t>050100300001</t>
  </si>
  <si>
    <t>SECP ANNUAL FEE</t>
  </si>
  <si>
    <t>050200100001</t>
  </si>
  <si>
    <t>BROKERAGE EXPENSE ON EQUITY INVESTMENT</t>
  </si>
  <si>
    <t>050200300001</t>
  </si>
  <si>
    <t>SETT CHG  TRUSTEE</t>
  </si>
  <si>
    <t>050200300002</t>
  </si>
  <si>
    <t>SETT CHG  NCCPL  EQUITY TRANSACTIONS</t>
  </si>
  <si>
    <t>050500100001</t>
  </si>
  <si>
    <t>TAXATIONWORKERS WELFARE FUND (WWF)</t>
  </si>
  <si>
    <t>050600100001</t>
  </si>
  <si>
    <t>AUDIT FEE EXPENSE</t>
  </si>
  <si>
    <t>050600100002</t>
  </si>
  <si>
    <t>OUT OF POCKET EXPENSES</t>
  </si>
  <si>
    <t>051000100009</t>
  </si>
  <si>
    <t>BANK CHARGES - HABIB METROPOLITAN BANK LIMITED</t>
  </si>
  <si>
    <t>051100100001</t>
  </si>
  <si>
    <t>010300500001</t>
  </si>
  <si>
    <t>INVESTMENT IN GOP IJARA  FACE VALUE  HFT</t>
  </si>
  <si>
    <t>010300500002</t>
  </si>
  <si>
    <t>GOP IJARA  APPRECIATION / DIMINUTION  HFT</t>
  </si>
  <si>
    <t>010300500003</t>
  </si>
  <si>
    <t>GOP IJARA  DISCOUNT / AMORTISATION  HFT</t>
  </si>
  <si>
    <t>010601700001</t>
  </si>
  <si>
    <t>ACCRUED PROFIT ON GOP IJARA SUKUK</t>
  </si>
  <si>
    <t>040101700001</t>
  </si>
  <si>
    <t xml:space="preserve">URG/LOSS INVESTMENTS IN GOPIS </t>
  </si>
  <si>
    <t>040200300001</t>
  </si>
  <si>
    <t>INCOME ON TFC</t>
  </si>
  <si>
    <t>040200700001</t>
  </si>
  <si>
    <t>INCOME ON GOVERNMENT SECURITIES  GOP IJARA SUKUK</t>
  </si>
  <si>
    <t>050200100002</t>
  </si>
  <si>
    <t>BROKERAGE EXPENSE  MONEY MARKET TRANSACTIONS</t>
  </si>
  <si>
    <t>PROVISION AGAINST DEBT SECURITIES  PRINCIPAL AMOUNT</t>
  </si>
  <si>
    <t>031000500001</t>
  </si>
  <si>
    <t>BROKERAGE PAYABLE MONEY MARKET</t>
  </si>
  <si>
    <t>031000900001</t>
  </si>
  <si>
    <t>W.H. TAX PAYABLE BROKERAGE U/S 133</t>
  </si>
  <si>
    <t>Engro Corporation Limited</t>
  </si>
  <si>
    <t>Sep QTR</t>
  </si>
  <si>
    <t>DF</t>
  </si>
  <si>
    <t>decrease / (increase)</t>
  </si>
  <si>
    <t>DM</t>
  </si>
  <si>
    <t>SEP QTR</t>
  </si>
  <si>
    <t>(increase) / decrease</t>
  </si>
  <si>
    <t>Closing Balances as per balance sheet</t>
  </si>
  <si>
    <t xml:space="preserve">Cash (used in) / generated from </t>
  </si>
  <si>
    <t>financing activities</t>
  </si>
  <si>
    <t xml:space="preserve">Net cash generated from / (used in) </t>
  </si>
  <si>
    <t xml:space="preserve">those in units redeemed - amount representing </t>
  </si>
  <si>
    <t>Receivable against sale of investments</t>
  </si>
  <si>
    <t>------------------------------------- No. of units -------------------------------------</t>
  </si>
  <si>
    <t xml:space="preserve">Total units outstanding at the </t>
  </si>
  <si>
    <t>beginning of the period</t>
  </si>
  <si>
    <t xml:space="preserve">Donation / charity </t>
  </si>
  <si>
    <t>Audit fee</t>
  </si>
  <si>
    <t>Withholding tax payable</t>
  </si>
  <si>
    <t>Pharmaceuticals</t>
  </si>
  <si>
    <t>010100100059</t>
  </si>
  <si>
    <t>BANK BALANCES - HABIB BANK LIMITED - Jofa Tower Branch</t>
  </si>
  <si>
    <t>010100100060</t>
  </si>
  <si>
    <t>Bank Balances - United Bank Limited - Ameen Branch</t>
  </si>
  <si>
    <t>010100100065</t>
  </si>
  <si>
    <t>Bank Balances - Dubai Islamic Bank - Kse Branch</t>
  </si>
  <si>
    <t>010600100001</t>
  </si>
  <si>
    <t>RECEIVABLE AGAINST REDEMPTION OF DEBT SECURITIES  PRINCIPAL.</t>
  </si>
  <si>
    <t>010600300002</t>
  </si>
  <si>
    <t>Provision Against Red Of Debt Sec - Principal (New Allied Tfc)</t>
  </si>
  <si>
    <t>010601100037</t>
  </si>
  <si>
    <t>PROFIT RECEIVABLE - HABIB BANK LIMITED - Jofa Tower Branch</t>
  </si>
  <si>
    <t>010601100038</t>
  </si>
  <si>
    <t>Profit Receivable - United Bank Limited - Ameen Branch</t>
  </si>
  <si>
    <t>010602100001</t>
  </si>
  <si>
    <t>DIVIDEND RECEIVABLES  EQUITY INVESTMENTS</t>
  </si>
  <si>
    <t>030100800001</t>
  </si>
  <si>
    <t>Sales Tax Payable On Trustee Fee</t>
  </si>
  <si>
    <t>040200100037</t>
  </si>
  <si>
    <t>Profit On - Habib Bank Limited - Jofa Tower Branch</t>
  </si>
  <si>
    <t>040200100038</t>
  </si>
  <si>
    <t>Profit On - United Bank Limited - Ameen Branch</t>
  </si>
  <si>
    <t>040200100041</t>
  </si>
  <si>
    <t>Profit On - Dubai Islamic Bank - Kse Branch</t>
  </si>
  <si>
    <t>040300100001</t>
  </si>
  <si>
    <t>INCOME ON NCCPL DEPOSIT AGAINST EXPOSURE MARGIN</t>
  </si>
  <si>
    <t>050100200002</t>
  </si>
  <si>
    <t>Sales Tax On Trustee Fee</t>
  </si>
  <si>
    <t>051000100008</t>
  </si>
  <si>
    <t>BANK CHARGES - HABIB BANK LIMITED</t>
  </si>
  <si>
    <t>051000100018</t>
  </si>
  <si>
    <t>Bank Charges - Dubai Islamic Bank Pakistan Limited</t>
  </si>
  <si>
    <t>Donation</t>
  </si>
  <si>
    <t>010100100066</t>
  </si>
  <si>
    <t>BANK BALANCES - MEEZAN BANK LIMITED - KSE BRANCH</t>
  </si>
  <si>
    <t>030700100001</t>
  </si>
  <si>
    <t>PAYABLE AGAINST REDEMPTION OF UNITS</t>
  </si>
  <si>
    <t>031000900004</t>
  </si>
  <si>
    <t>W.H. TAX PAYABLE  GOODS U/S 153</t>
  </si>
  <si>
    <t>031000900005</t>
  </si>
  <si>
    <t>W.H. TAX PAYABLE  SERVICES U/S 153</t>
  </si>
  <si>
    <t>040100500001</t>
  </si>
  <si>
    <t>CAPITAL GAIN / (LOSS) ON SALE OF GOP IJARA</t>
  </si>
  <si>
    <t>040201700001</t>
  </si>
  <si>
    <t>AMORTIZATION / DISCOUNT ON GOVT SEC GOP IJARA SUKUK</t>
  </si>
  <si>
    <t>051000100016</t>
  </si>
  <si>
    <t>BANK CHARGES - UNITED BANK LIMITED</t>
  </si>
  <si>
    <t>Securities transaction cost</t>
  </si>
  <si>
    <t>Further, in May 2014, the Honourable Peshawar High Court (PHC) held that the impugned levy of contribution introduced in the Ordinance through Finance Acts, 1996 and 2009 lacks the essential mandate to be introduced and passed through a Money Bill under the constitution and, hence, the amendments made through the Finance Acts were declared as 'Ultra Vires'.</t>
  </si>
  <si>
    <t>CONTINGENCIES AND COMMITMENTS</t>
  </si>
  <si>
    <t>Contingencies and commitments</t>
  </si>
  <si>
    <t xml:space="preserve">gains included in prices of units issued less </t>
  </si>
  <si>
    <t>Reversal of provision against debt securities</t>
  </si>
  <si>
    <t>'available-for-sale'</t>
  </si>
  <si>
    <t>Net assets at the end of period</t>
  </si>
  <si>
    <t>Net assets at the beginning of period</t>
  </si>
  <si>
    <t xml:space="preserve">capital 305,160 units </t>
  </si>
  <si>
    <t>Commission of Pakistan - annual fee</t>
  </si>
  <si>
    <t>Fee payable to the Securities and Exchange</t>
  </si>
  <si>
    <t xml:space="preserve">Unrealised (gain) / loss on revaluation </t>
  </si>
  <si>
    <t>Increase / (decrease) in liabilities</t>
  </si>
  <si>
    <t>(Increase) / decrease in assets</t>
  </si>
  <si>
    <t xml:space="preserve">classified as available-for-sale </t>
  </si>
  <si>
    <t xml:space="preserve">Net unrealised gain / (loss) during the </t>
  </si>
  <si>
    <t>period in the market value of investments</t>
  </si>
  <si>
    <t>during the period</t>
  </si>
  <si>
    <t>Appreciation / (diminution)</t>
  </si>
  <si>
    <t>Shifa International Hospitals Limited</t>
  </si>
  <si>
    <t xml:space="preserve">capital 281,918 units </t>
  </si>
  <si>
    <t>Decrease / (increase) in assets</t>
  </si>
  <si>
    <t xml:space="preserve">Impairment loss on </t>
  </si>
  <si>
    <t>Level 1:</t>
  </si>
  <si>
    <t>Level 2:</t>
  </si>
  <si>
    <t>Level 3:</t>
  </si>
  <si>
    <t>Level 1</t>
  </si>
  <si>
    <t>Level 2</t>
  </si>
  <si>
    <t>Level 3</t>
  </si>
  <si>
    <t>----------------------------------------------------------------------- (Rupees) -----------------------------------------------------------------------</t>
  </si>
  <si>
    <t xml:space="preserve">'at fair value through </t>
  </si>
  <si>
    <t>'Available-for-sale'</t>
  </si>
  <si>
    <t>The investment of the Debt Sub-Fund and Money Market Sub-Fund in Government Ijarah Sukuks are categorized as at fair value through profit or loss and available-for-sale and are valued on the basis of broker average rates obtained from  Mutual Funds Association of Pakistan (MUFAP).</t>
  </si>
  <si>
    <t>The Finance Act, 2013 introduced an amendment to Federal Excise Act, 2005 whereby Federal Excise Duty (FED) has been imposed at the rate of 16% of the services rendered by asset management companies. In this regard, a Constitutional Petition has been filed by certain collective investment schemes (CISs) and Pension Funds through their trustees in the Honourable High Court of Sindh (SHC), challenging the levy of Federal Excise Duty on Asset Management services after the eighteenth amendment.The SHC in its short order of September 2013 directed the FBR not to take any coercive action against the petitioners pursuant to impugned notices till next date of hearing. In view of uncertainty regarding the applicability of FED on asset management services, the management, as a matter of abundant caution, has decided to retain and continue with the provision of FED and related taxes in these financial statements aggregating to Rs.1.763 million (June 30, 2014: Rs.0.742 million) as at June 30, 2015. In case the suit is decided against the Fund, the same would be paid to the Pension Fund Manager, who will be responsible for submitting it to the authorities. Had the said provision of FED and related taxes not been recorded in the books of account of the Fund, the Net Asset Value (NAV) per unit of the Fund would have been higher by Re.1.28 (June 30, 2014: Rs.0.61 per unit) in respect of equity sub fund, Re.0.79 (June 30, 2014: Rs.0.39 per unit) in respect of debt sub fund and Re.0.88 (June 30, 2014: Rs.0.40 per unit) in respect of money market sub fund as at June 30, 2015.</t>
  </si>
  <si>
    <t xml:space="preserve">capital 289,051 units </t>
  </si>
  <si>
    <t>Sales tax on remuneration of trustee</t>
  </si>
  <si>
    <t>Net capital (gain) / loss on sale of investments classified as:</t>
  </si>
  <si>
    <t>Amount representing unrealised diminution /</t>
  </si>
  <si>
    <t>(appreciation) in fair value of investments</t>
  </si>
  <si>
    <t xml:space="preserve">Element of (loss) / income and capital (losses) / </t>
  </si>
  <si>
    <t>unrealised appreciation / (diminution) - net</t>
  </si>
  <si>
    <t xml:space="preserve">Sales tax on remuneration </t>
  </si>
  <si>
    <t>Security deposit</t>
  </si>
  <si>
    <t>realised capital (gains) / losses - net:</t>
  </si>
  <si>
    <t>CONDENSED INTERIM STATEMENT OF ASSETS AND LIABILITIES</t>
  </si>
  <si>
    <t>'at fair value through profit or loss - held-for-trading'</t>
  </si>
  <si>
    <t>of investments 'at fair value through profit or loss</t>
  </si>
  <si>
    <t>Brokerage payable</t>
  </si>
  <si>
    <t xml:space="preserve">Payable to Central Depository </t>
  </si>
  <si>
    <t>- held-for-trading' - net</t>
  </si>
  <si>
    <t xml:space="preserve">PAYABLE TO PENSION </t>
  </si>
  <si>
    <t>FUND MANAGER</t>
  </si>
  <si>
    <t>Next Capital Limited *</t>
  </si>
  <si>
    <t>Arif Habib Limited *</t>
  </si>
  <si>
    <t>The amount disclosed represents the amount of brokerage paid to connected persons and not the purchase or sale value of securities transacted through them. The purchase or sale value has not been treated as transactions with connected persons as the ultimate counter-parties are not connected persons.</t>
  </si>
  <si>
    <t>*</t>
  </si>
  <si>
    <t>'available-for-sale' investment</t>
  </si>
  <si>
    <t>Brokerage expense</t>
  </si>
  <si>
    <t xml:space="preserve"> in value of investment at </t>
  </si>
  <si>
    <t xml:space="preserve"> the beginning of the period</t>
  </si>
  <si>
    <t xml:space="preserve">Remuneration of Central Depository </t>
  </si>
  <si>
    <t>Company Limited - Trustee</t>
  </si>
  <si>
    <t>arising from capital gain and unrealised gain</t>
  </si>
  <si>
    <t>arising from other income</t>
  </si>
  <si>
    <t xml:space="preserve">Company of Pakistan Limited - Trustee </t>
  </si>
  <si>
    <t xml:space="preserve">Element of (income) / loss and capital (gains) / </t>
  </si>
  <si>
    <t xml:space="preserve">losses included in prices of units issued less </t>
  </si>
  <si>
    <t>those in units redeemed:</t>
  </si>
  <si>
    <t xml:space="preserve">Contributions net of front end fee </t>
  </si>
  <si>
    <t>Contributions net of front end fee</t>
  </si>
  <si>
    <t>AS AT DECEMBER 31, 2016</t>
  </si>
  <si>
    <t>MCB-Arif Habib Savings and Investments Limited</t>
  </si>
  <si>
    <t>Chief Executive Officer</t>
  </si>
  <si>
    <t>Quarter ended December 31, 2016</t>
  </si>
  <si>
    <t>As at December 31, 2016</t>
  </si>
  <si>
    <t>As at July 01, 2016</t>
  </si>
  <si>
    <t>Federal Excise Duty payable</t>
  </si>
  <si>
    <t>Fund Manager</t>
  </si>
  <si>
    <t>Fund</t>
  </si>
  <si>
    <t>Other income</t>
  </si>
  <si>
    <t>Accrued profit on GOP Ijara Sukuk</t>
  </si>
  <si>
    <t>The annexed notes form an intergral part of this condensed interim financial information.</t>
  </si>
  <si>
    <t>Avanceon Limited</t>
  </si>
  <si>
    <t>Bonus / right issue during the period</t>
  </si>
  <si>
    <t>% of paid-up capital of the investee company</t>
  </si>
  <si>
    <t>Total Gain</t>
  </si>
  <si>
    <t>As per WP</t>
  </si>
  <si>
    <t>Capital Gain HFT</t>
  </si>
  <si>
    <t>Capital Gain AFS</t>
  </si>
  <si>
    <t>Balancing Figure</t>
  </si>
  <si>
    <t>TB Linked</t>
  </si>
  <si>
    <t xml:space="preserve">Investments in securities - </t>
  </si>
  <si>
    <t>The figure is not linked it has been copied from Equity Portfolio 30 June 2016</t>
  </si>
  <si>
    <t>Half Yearly</t>
  </si>
  <si>
    <t>Sept Qut</t>
  </si>
  <si>
    <t>Mari Petroleum Company Limited</t>
  </si>
  <si>
    <t>The Searle Company Limited</t>
  </si>
  <si>
    <t>Maple Leaf Cement Factory Limited</t>
  </si>
  <si>
    <t>Cherat Cement Company Limited</t>
  </si>
  <si>
    <t>CASH FLOW WORKING</t>
  </si>
  <si>
    <t>Payable against purchase of investments</t>
  </si>
  <si>
    <t>GlaxoSmithKline Consumer Healthcare (Pakistan) Limited*</t>
  </si>
  <si>
    <t xml:space="preserve">* </t>
  </si>
  <si>
    <t>UNLISTED EQUITY SECURITIES</t>
  </si>
  <si>
    <t>As per NAV on Dec 31, 2016</t>
  </si>
  <si>
    <t>Payable to the Pension Fund Manager</t>
  </si>
  <si>
    <t>each unless stated otherwise</t>
  </si>
  <si>
    <t xml:space="preserve">paid ordinary shares of Rs . 10 </t>
  </si>
  <si>
    <t>INVESTMENTS AVAILABLE-FOR-SALE</t>
  </si>
  <si>
    <t xml:space="preserve">Shares of unlisted companies - fully </t>
  </si>
  <si>
    <t>Sale during the period</t>
  </si>
  <si>
    <t>Appreciation/(diminution)</t>
  </si>
  <si>
    <t>Issue date</t>
  </si>
  <si>
    <t>Maturity date</t>
  </si>
  <si>
    <t>As at December 31, 2016 (Un-Audited)</t>
  </si>
  <si>
    <t>As at June 30, 2016 (Audited)</t>
  </si>
  <si>
    <t>Impairment loss</t>
  </si>
  <si>
    <t>Opening</t>
  </si>
  <si>
    <t>Charged during the period</t>
  </si>
  <si>
    <t>Reversal / derecognised</t>
  </si>
  <si>
    <t>- issuance of units</t>
  </si>
  <si>
    <t>- redemption of units</t>
  </si>
  <si>
    <t>Name of the Investee Company</t>
  </si>
  <si>
    <t>Purchases during the year</t>
  </si>
  <si>
    <t>5110</t>
  </si>
  <si>
    <t>5120</t>
  </si>
  <si>
    <t>5210</t>
  </si>
  <si>
    <t>Listed equity securities - HFT</t>
  </si>
  <si>
    <t>5220</t>
  </si>
  <si>
    <t>Government Ijarah Sukuks - HFT</t>
  </si>
  <si>
    <t>5230</t>
  </si>
  <si>
    <t>Listed equity securities - AFS</t>
  </si>
  <si>
    <t>5240</t>
  </si>
  <si>
    <t>Investment in preference shares - AFS</t>
  </si>
  <si>
    <t>5310</t>
  </si>
  <si>
    <t>5410</t>
  </si>
  <si>
    <t>5510</t>
  </si>
  <si>
    <t>Receivable agianst sale of Investment</t>
  </si>
  <si>
    <t>5610</t>
  </si>
  <si>
    <t>Security deposits CDC</t>
  </si>
  <si>
    <t>5620</t>
  </si>
  <si>
    <t>Security deposits NCCPL</t>
  </si>
  <si>
    <t>5630</t>
  </si>
  <si>
    <t>Other receivable</t>
  </si>
  <si>
    <t>5640</t>
  </si>
  <si>
    <t>5710</t>
  </si>
  <si>
    <t>6110</t>
  </si>
  <si>
    <t>6120</t>
  </si>
  <si>
    <t>Sales tax on Pension Find Manager Fee</t>
  </si>
  <si>
    <t>6210</t>
  </si>
  <si>
    <t>Trustee fee</t>
  </si>
  <si>
    <t>6310</t>
  </si>
  <si>
    <t>Annual fee payable to the SECP</t>
  </si>
  <si>
    <t>6410</t>
  </si>
  <si>
    <t>6420</t>
  </si>
  <si>
    <t>6510</t>
  </si>
  <si>
    <t>Federal Excise Duty payable on remuneration of Pension Fund Manager</t>
  </si>
  <si>
    <t>6520</t>
  </si>
  <si>
    <t>Donation/charity</t>
  </si>
  <si>
    <t>6530</t>
  </si>
  <si>
    <t>6540</t>
  </si>
  <si>
    <t>6550</t>
  </si>
  <si>
    <t>6560</t>
  </si>
  <si>
    <t>6570</t>
  </si>
  <si>
    <t>6580</t>
  </si>
  <si>
    <t>7110</t>
  </si>
  <si>
    <t>Unit Holder Funds</t>
  </si>
  <si>
    <t>7210</t>
  </si>
  <si>
    <t>Realized Element &amp; Capital Gain</t>
  </si>
  <si>
    <t>7310</t>
  </si>
  <si>
    <t>Unrealized Element &amp; Capital Gain</t>
  </si>
  <si>
    <t>7410</t>
  </si>
  <si>
    <t>Unrealized appreciation in value of investment - AFS</t>
  </si>
  <si>
    <t>8110.1</t>
  </si>
  <si>
    <t>8120.1</t>
  </si>
  <si>
    <t>Capital (gain)/ loss on sale of investments - HFT</t>
  </si>
  <si>
    <t>8130.1</t>
  </si>
  <si>
    <t>Dividend income on shares - AFS</t>
  </si>
  <si>
    <t>8140.1</t>
  </si>
  <si>
    <t>Dividend income on shares - HFT</t>
  </si>
  <si>
    <t>8150.1</t>
  </si>
  <si>
    <t>Income on Government Securities</t>
  </si>
  <si>
    <t>8160.1</t>
  </si>
  <si>
    <t>8170.1</t>
  </si>
  <si>
    <t>Income from SUKUK certificates</t>
  </si>
  <si>
    <t>8180.1</t>
  </si>
  <si>
    <t>Revaluation of investment</t>
  </si>
  <si>
    <t>8190.1</t>
  </si>
  <si>
    <t>8210.1</t>
  </si>
  <si>
    <t>Remuneration of Pension Fund Manager</t>
  </si>
  <si>
    <t>8220.1</t>
  </si>
  <si>
    <t>Sales tax and FED on Remeuneration of Pension Fund Manager</t>
  </si>
  <si>
    <t>8230.1</t>
  </si>
  <si>
    <t>Remuneration of Trustee</t>
  </si>
  <si>
    <t>8240.1</t>
  </si>
  <si>
    <t>Sales tax on Trustee fee</t>
  </si>
  <si>
    <t>8250.1</t>
  </si>
  <si>
    <t>Annual fee to SECP</t>
  </si>
  <si>
    <t>8260.1</t>
  </si>
  <si>
    <t>8270.1</t>
  </si>
  <si>
    <t>8280.1</t>
  </si>
  <si>
    <t>8350.1</t>
  </si>
  <si>
    <t>8290.1</t>
  </si>
  <si>
    <t>Legal and professional Charges</t>
  </si>
  <si>
    <t>8310.1</t>
  </si>
  <si>
    <t>8320.1</t>
  </si>
  <si>
    <t>Donation and charity</t>
  </si>
  <si>
    <t>8330.1</t>
  </si>
  <si>
    <t>8340.1</t>
  </si>
  <si>
    <t>Other</t>
  </si>
  <si>
    <t>8360.1</t>
  </si>
  <si>
    <t>LEGAL AND PROFESSIONAL CHARGES</t>
  </si>
  <si>
    <t>8110.1 A</t>
  </si>
  <si>
    <t>8110.1 B</t>
  </si>
  <si>
    <t>7210 A</t>
  </si>
  <si>
    <t>7210 B</t>
  </si>
  <si>
    <t>ELEMENT OF INCOME  UNREALIZED AFS</t>
  </si>
  <si>
    <t>1.</t>
  </si>
  <si>
    <t>2.</t>
  </si>
  <si>
    <t>ACCRUED EXPENSES AND OTHER LIABILITIES</t>
  </si>
  <si>
    <t>7.</t>
  </si>
  <si>
    <t>The provision for WWF in the books of account and the financial statements till December 31, 2016 aggregates to Rs. 3,697,734. Had the said provision been reversed the NAV of the Fund would have been higher by Rs. 4.68 (0.81%) , Re. 0.45 (0.24%) , Rs. 0.45 (0.26%), for Equity Sub-Fund, Debt Sub-Fund and Money Market Sub-Fund respectively as at 31 December 2016.</t>
  </si>
  <si>
    <t>8.</t>
  </si>
  <si>
    <t>3.</t>
  </si>
  <si>
    <t xml:space="preserve">Further, on November 10, 2016 the Supreme Court of Pakistan declared the amendments made by the Finance Acts 2006 and 2008 as illegal but the constitutional petition filed by the CISs on this matter, as mentioned above, are still pending for adjudication in the High Court of Sindh. </t>
  </si>
  <si>
    <t>Subsequent to December 31, 2016, Mutual Funds Association of Pakistan thorough its letter dated January 12, 2017 has directed all mutual funds to reverse the provision of WWF held in the Fund and simultaneously create a provision for Sindh WWF as required by Sindh Workers Welfare Fund Act, 2014 (Sindh Act XXXIII of 2015) from the date of enactment i.e., May 21, 2015 onwards with effect from January 12, 2017. Accordingly the management has decided not to reverse the provision of WWF in these accounts.</t>
  </si>
  <si>
    <t>Amounts outstanding as at the period end</t>
  </si>
  <si>
    <t>Reclassification adjustment on sale/</t>
  </si>
  <si>
    <t>maturity of available-for-investments</t>
  </si>
  <si>
    <t>CONDENSED INTERIM STATEMENT OF INVESTMENTS PORTFOLIO  (UN-AUDITED)</t>
  </si>
  <si>
    <t>Sale / matured during the year</t>
  </si>
  <si>
    <t>Other receivables</t>
  </si>
  <si>
    <t>Net appreciation / (diminution)</t>
  </si>
  <si>
    <t>Eq</t>
  </si>
  <si>
    <t>Debt</t>
  </si>
  <si>
    <t>Individuals</t>
  </si>
  <si>
    <t>SWWF</t>
  </si>
  <si>
    <t>FAIR VALUE HIERARCHY</t>
  </si>
  <si>
    <t>Underlying the definition of fair value is the presumption that the Fund is a going concern without any intention or requirement to curtail materially the scale of its operations or to undertake a transaction on adverse terms.</t>
  </si>
  <si>
    <t>Financial assets which are trade able in an open market are revalued at the market prices prevailing on the balance sheet date. The estimated fair value of all other financial assets and liabilities is considered not significantly different from book values as the items are either short term in nature or periodically repriced.</t>
  </si>
  <si>
    <t>International Financial Reporting Standard 7 - Financial Instruments : Disclosure requires an entity shall classify fair value measurements using a fair value hierarchy that reflects the significance of the inputs used in making the measurements. The fair value hierarchy  has the following levels:</t>
  </si>
  <si>
    <t>quoted prices (unadjusted) in active markets for identical assets or liabilities.</t>
  </si>
  <si>
    <t>inputs other than quoted prices included within level 1 that are observable for the asset or liability, either directly (i.e., as prices) or indirectly (i.e., derived from prices)</t>
  </si>
  <si>
    <t>inputs for the assets or liability that are not based on observable market data (that is, unobservable inputs).</t>
  </si>
  <si>
    <t xml:space="preserve">profit or loss' </t>
  </si>
  <si>
    <t>Break up value of these shares are not determinable due to non availability of financial statements.</t>
  </si>
  <si>
    <t>Sector and name of the investee company</t>
  </si>
  <si>
    <r>
      <t xml:space="preserve">In connection with notice of extra ordinary general meeting, circulated through Dawn as on November 26, 2015 , mentioning the scheme of arrangement for de-merger of GSK Pakistan Limited through separation of all assets and liabilities of Consumer Healthcare Business into GSK Consumer Healthcare Pakistan Limited pursuant to the scheme of arrangement under section 284 to 287 of the Companies Ordinance 1984, resolution for the said matter passed on November 30, 2015  and sanction by the Honorable High Court of Sindh as on February 29, 2016 specifying the date of scheme to become effective from April 1 , 2016.
The stated number of shares have been proportionated in accordance with the special resolution, </t>
    </r>
    <r>
      <rPr>
        <i/>
        <sz val="11"/>
        <rFont val="Times New Roman"/>
        <family val="1"/>
      </rPr>
      <t xml:space="preserve">mentioning  as consideration for the said demerger the issuance of 3 ordinary shares of GSK Consumer Healthcare Pakistan Limited to every shareholder of GSK Pakistan Limited for every 10 ordinary shares held by them. </t>
    </r>
    <r>
      <rPr>
        <sz val="11"/>
        <rFont val="Times New Roman"/>
        <family val="1"/>
      </rPr>
      <t>Provided further that, the listing of GSK Consumer Healthcare Pakistan Limited is still pending on Pakistan Stock Exchange Limited.</t>
    </r>
  </si>
  <si>
    <t>Central Depository Company of</t>
  </si>
  <si>
    <t>Pakistan Limited - Trustee</t>
  </si>
  <si>
    <t>Equity Sub-Fund</t>
  </si>
  <si>
    <t>The carrying value of all financial assets and liabilities reflected in the financial information approximate their fair values. Fair value is the amount for which an asset could be exchanged, or liability settled, between knowledgeable willing parties in an arm's length transaction. Consequently, differences can arise between carrying values and the fair value estimates.</t>
  </si>
  <si>
    <t xml:space="preserve">                 Chief Executive Officer</t>
  </si>
  <si>
    <t>Security deposits</t>
  </si>
  <si>
    <t>Capital (gain)/ loss on sale of investments - AFS</t>
  </si>
  <si>
    <t>Premium on GoP Ijara</t>
  </si>
  <si>
    <t>Musharika</t>
  </si>
  <si>
    <t>Investment in TFC - HFT</t>
  </si>
  <si>
    <t>8190.1a</t>
  </si>
  <si>
    <t>URG / LOSS INVESTMENT IN DEBT SECURITIES</t>
  </si>
  <si>
    <t>8190 B3</t>
  </si>
  <si>
    <t>Element of Income - Realized</t>
  </si>
  <si>
    <t>8190 B4</t>
  </si>
  <si>
    <t>Element of Income - Unrealized</t>
  </si>
  <si>
    <t>8190 A1</t>
  </si>
  <si>
    <t>Unrealized appreciation on revaluation of investments - HFT (net)</t>
  </si>
  <si>
    <t>8190 A2</t>
  </si>
  <si>
    <t>Income from Musharika Certificate</t>
  </si>
  <si>
    <t>Provision for taxation</t>
  </si>
  <si>
    <t>December 31, 2017 (Un-Audited)</t>
  </si>
  <si>
    <t>As at July 01, 2017</t>
  </si>
  <si>
    <t>As at December 31, 2017</t>
  </si>
  <si>
    <t>ALHAMRA ISLAMIC PENSION FUND</t>
  </si>
  <si>
    <t xml:space="preserve">ALHAMRA ISLAMIC PENSION FUND </t>
  </si>
  <si>
    <t>GoP Ijarah sukuk XVIII</t>
  </si>
  <si>
    <t>GoP Ijarah sukuk XXX</t>
  </si>
  <si>
    <t>June 30, 2017 (Audited)</t>
  </si>
  <si>
    <t>Balance as at December 31, 2017</t>
  </si>
  <si>
    <t>Ghani Gases Limited</t>
  </si>
  <si>
    <t>Half year ended December 31, 2017</t>
  </si>
  <si>
    <t>FOR THE QUARTER ENDED DECEMBER 31, 2017</t>
  </si>
  <si>
    <t>Quarter ended December 31, 2017</t>
  </si>
  <si>
    <t>As at 
June 30, 2017 
(Audited)</t>
  </si>
  <si>
    <t>DTT.01</t>
  </si>
  <si>
    <t>Impairment on AFS</t>
  </si>
  <si>
    <t>8190 A3</t>
  </si>
  <si>
    <t>Investment in Commercial Paper</t>
  </si>
  <si>
    <t>8190 A4</t>
  </si>
  <si>
    <t>Amortization/Discount on Commercial Paper</t>
  </si>
  <si>
    <t>Consol to be updated to 1232704</t>
  </si>
  <si>
    <t>Total Loss</t>
  </si>
  <si>
    <t>broekr notes</t>
  </si>
  <si>
    <t>dividend  WARRATNS</t>
  </si>
  <si>
    <t xml:space="preserve">CDC </t>
  </si>
  <si>
    <t>IPS</t>
  </si>
  <si>
    <t>BANK ST</t>
  </si>
  <si>
    <t>ELEMENTS SUPPORTS</t>
  </si>
  <si>
    <t>NO SAMPLING ON CONVERSION IN AND OUT</t>
  </si>
  <si>
    <t>LINKED</t>
  </si>
  <si>
    <t>LNKD</t>
  </si>
  <si>
    <t>frm 17 qtr clsng</t>
  </si>
  <si>
    <t>Sukuk Certificates</t>
  </si>
  <si>
    <t>Financial assets classified as</t>
  </si>
  <si>
    <t xml:space="preserve">Financial assets 'at fair value through </t>
  </si>
  <si>
    <t>profit or loss' - held-for-trading</t>
  </si>
  <si>
    <t>Sukuk certificates</t>
  </si>
  <si>
    <t>Hascol Petroleum Limited</t>
  </si>
  <si>
    <t>THIS IS JUNE 30TH CLOSING</t>
  </si>
  <si>
    <t>Particulars</t>
  </si>
  <si>
    <t>Mark - up rate</t>
  </si>
  <si>
    <t>Maturity Date</t>
  </si>
  <si>
    <t>Askari - Garden Town Branch</t>
  </si>
  <si>
    <t>Loans and recievables</t>
  </si>
  <si>
    <t>Musharika Certificates</t>
  </si>
  <si>
    <t>f</t>
  </si>
  <si>
    <t>Musharika certificates - loans receivables</t>
  </si>
  <si>
    <t>Particluars</t>
  </si>
  <si>
    <t>Profit / mark-up rates</t>
  </si>
  <si>
    <t>Market value as a percentage of net assets</t>
  </si>
  <si>
    <t>Market value as a percentage
of total investments</t>
  </si>
  <si>
    <t>Dubai Islamic Bank Limited 'PIPF Debt Sub Fund'</t>
  </si>
  <si>
    <t>Dubai Islamic Bank Limited 'PIPF Money Market Sub Fund'</t>
  </si>
  <si>
    <t>Dubai Islamic Bank Limited</t>
  </si>
  <si>
    <t>Askari Bank</t>
  </si>
  <si>
    <t>The Finance Act, 2013 enlarged the scope of Federal Excise Duty (FED) on financial services to include Asset Management Companies (AMCs) with effect from June 13, 2013. As the asset management services rendered by the Pension Fund Manager of the Fund are already subject to provincial sales tax on services levied by the Sindh Revenue Board, which is being charged to the Fund, the Pension Fund Manager is of the view that further levy of FED was not justified.</t>
  </si>
  <si>
    <t>On September 04, 2013, a constitutional petition was filed in Sindh High Court (SHC) jointly by various asset management companies, together with their representative Collective Investment Schemes through their trustee, challenging the levy of FED.</t>
  </si>
  <si>
    <t>The Sindh High Court in its decision dated July 16, 2016 maintained the previous order passed against other constitutional petition whereby levy of FED is declared to be ‘Ultra Vires’ to the Constitution. The management is however of the view that since the Federal government still has a right to appeal against the order, the previous balance of FED cannot be reversed.</t>
  </si>
  <si>
    <t>Further, the Federal Government vide Finance Act, 2016 has excluded asset management companies and other non banking finance companies from charge of FED on their services.</t>
  </si>
  <si>
    <t>mm</t>
  </si>
  <si>
    <t>Commercial paper</t>
  </si>
  <si>
    <t>Advances, deposits and other receivables</t>
  </si>
  <si>
    <t>6.1</t>
  </si>
  <si>
    <t>6.3</t>
  </si>
  <si>
    <t xml:space="preserve">6.2 </t>
  </si>
  <si>
    <t>Government ijarah sukuks at fair value through profit or loss</t>
  </si>
  <si>
    <t>6.2.1</t>
  </si>
  <si>
    <t>6.2.2</t>
  </si>
  <si>
    <t>Sukuk certificates at fair value through profit or loss</t>
  </si>
  <si>
    <t>Musharika certificates - loans receivables - Money Market Sub Fund</t>
  </si>
  <si>
    <t>For the quarter ended September 31, 2017</t>
  </si>
  <si>
    <t>CG - hft</t>
  </si>
  <si>
    <t>june's portfolio</t>
  </si>
  <si>
    <t>Government Ijarah Sukuks (3 years) - 'Debt Sub Fund'</t>
  </si>
  <si>
    <t>Government Ijarah Sukuks (3 years) - 'Money Market Sub-fund'</t>
  </si>
  <si>
    <t>Provision for Sindh Workers' Welfare Fund</t>
  </si>
  <si>
    <t>Provision for Sindh Workers' Welfare</t>
  </si>
  <si>
    <t>Provison for Federal Excise Duty</t>
  </si>
  <si>
    <t>Units</t>
  </si>
  <si>
    <t>2 8 4 , 6 0 1,719</t>
  </si>
  <si>
    <t>6.5.1</t>
  </si>
  <si>
    <t>6.5.2</t>
  </si>
  <si>
    <t xml:space="preserve">Commercial Paper </t>
  </si>
  <si>
    <t>Name of Investment</t>
  </si>
  <si>
    <t>Total as at December 31, 2017 (Un-Audited)</t>
  </si>
  <si>
    <t>-------------------------------------- Rupees -----------------------------------------</t>
  </si>
  <si>
    <t>Total as at June 30, 2017 (Audited)</t>
  </si>
  <si>
    <t>purchase against purchase of invest</t>
  </si>
  <si>
    <t>------------------------- % ------------------------</t>
  </si>
  <si>
    <t>debt</t>
  </si>
  <si>
    <t>----------------- Rupees ---------------</t>
  </si>
  <si>
    <t>--(Rupees)--</t>
  </si>
  <si>
    <t xml:space="preserve"> CASH AND CASH EQUIVALENTS</t>
  </si>
  <si>
    <t>Savings accounts</t>
  </si>
  <si>
    <t>Musharika certificates - loans receivables - Debt Sub Fund</t>
  </si>
  <si>
    <t xml:space="preserve">MCB - Arif Habib Savings and </t>
  </si>
  <si>
    <t>Investments Limited</t>
  </si>
  <si>
    <t>Remuneration (include indirect taxes)</t>
  </si>
  <si>
    <t xml:space="preserve"> INVESTMENTS</t>
  </si>
  <si>
    <t>Market value as a
percentage
of net assets</t>
  </si>
  <si>
    <t>Market value as a
percentage
of total
investments</t>
  </si>
  <si>
    <t xml:space="preserve">GoP Ijarah sukuk </t>
  </si>
  <si>
    <t xml:space="preserve">Sindh sales tax payable on Pension </t>
  </si>
  <si>
    <t xml:space="preserve">  Fund Manager fee</t>
  </si>
  <si>
    <t>15.</t>
  </si>
  <si>
    <t xml:space="preserve">                                  -------------------------------------------- Rupees ---------------------------------------------</t>
  </si>
  <si>
    <t>Commercial Paper - Loans and recievables</t>
  </si>
  <si>
    <t>Debt Sub Fund</t>
  </si>
  <si>
    <t>Percentage in relation to the total size of the issue</t>
  </si>
  <si>
    <t>-----------------%-------------------</t>
  </si>
  <si>
    <t xml:space="preserve">   VALUE OF INVESTMENTS CLASSIFIED AS 'AVAILABLE-FOR-SALE'</t>
  </si>
  <si>
    <t>Askari Bank Limited</t>
  </si>
  <si>
    <t>December 31, 2018 (Un-Audited)</t>
  </si>
  <si>
    <t>FOR THE HALF YEAR ENDED DECEMBER 31, 2018</t>
  </si>
  <si>
    <t>Half year ended December 31, 2018</t>
  </si>
  <si>
    <t>As at December 31, 2018 (Un-Audited)</t>
  </si>
  <si>
    <t>December 31, 2018 (Un-audited)</t>
  </si>
  <si>
    <t>June 30, 2018 (Audited)</t>
  </si>
  <si>
    <t>As at 
December 31, 2017</t>
  </si>
  <si>
    <t>As at July 01, 2018</t>
  </si>
  <si>
    <t>As at December 31, 2018</t>
  </si>
  <si>
    <t>As at June 30, 2018 (Audited)</t>
  </si>
  <si>
    <t>Balance as at December 31, 2018</t>
  </si>
  <si>
    <t>------------------------------------------------------------ December 31, 2018 ------------------------------------------------------------</t>
  </si>
  <si>
    <t>------------------------------------------------------------ June 30, 2018 ------------------------------------------------------------</t>
  </si>
  <si>
    <t>Systems Limited</t>
  </si>
  <si>
    <t>Fauji Cement Company Limited</t>
  </si>
  <si>
    <t>Current Accounts</t>
  </si>
  <si>
    <t>010100100008</t>
  </si>
  <si>
    <t>BANK BALANCES - BANK ISLAMI PAKISTAN LIMITED - KSE BRANCH</t>
  </si>
  <si>
    <t>Saving Accounts</t>
  </si>
  <si>
    <t>010100100068</t>
  </si>
  <si>
    <t>Bank Balances - Askari Bank Limited - Garden Town Lahore Branch</t>
  </si>
  <si>
    <t>010100100074</t>
  </si>
  <si>
    <t>Bank Balances - Bank Islami Pakistan Limited - Kh. Bukhari Branch</t>
  </si>
  <si>
    <t>010100100089</t>
  </si>
  <si>
    <t>Bank Balances - Bank Islami Pakistan Limited ( Gulshan.E.Maymar )</t>
  </si>
  <si>
    <t>ADVANCES AGAINST TAX DEDUCTED AGAINST BANK PROFIT</t>
  </si>
  <si>
    <t>010100100100</t>
  </si>
  <si>
    <t>Bank Balances - National Bank Of Pakistan - Main Branch</t>
  </si>
  <si>
    <t>010100100102</t>
  </si>
  <si>
    <t>Bank Balances - Mcb Bank Limited Islamic Bank Gulberg Lahore</t>
  </si>
  <si>
    <t>010601100040</t>
  </si>
  <si>
    <t>Profit Receivable - Dubai Islamic Bank - Kse Branch</t>
  </si>
  <si>
    <t>010700300001</t>
  </si>
  <si>
    <t>040200100008</t>
  </si>
  <si>
    <t>PROFIT ON - BANK ISLAMI PAKISTAN LIMITED - KSE BRANCH</t>
  </si>
  <si>
    <t>Profit On - Habib Metropolitan Bank Limited - Alfalah Court Branch</t>
  </si>
  <si>
    <t>040200100068</t>
  </si>
  <si>
    <t>Profit On - Askari Bank Limited - Garden Town Lahore Branch</t>
  </si>
  <si>
    <t>040200100074</t>
  </si>
  <si>
    <t>Profit On - Bank Islami Pakistan Limited - Khayaban Bukhari Branch</t>
  </si>
  <si>
    <t>040200100087</t>
  </si>
  <si>
    <t>Profit On Allied Bank Limited Ibg Gole Market Branch</t>
  </si>
  <si>
    <t>040200100098</t>
  </si>
  <si>
    <t>Profit On - Mcb Bank Limited Islamic Bank Gulberg Lahore</t>
  </si>
  <si>
    <t>040400100002</t>
  </si>
  <si>
    <t>Element Of Income - Realized</t>
  </si>
  <si>
    <t>051000100004</t>
  </si>
  <si>
    <t>BANK CHARGES - BANK ISLAMI PAKISTAN LIMITED</t>
  </si>
  <si>
    <t>051000100012</t>
  </si>
  <si>
    <t>BANK CHARGES - NATIONAL BANK LIMITED</t>
  </si>
  <si>
    <t>Current Account</t>
  </si>
  <si>
    <t>Saving Account</t>
  </si>
  <si>
    <t>010100100094</t>
  </si>
  <si>
    <t>Bank Balances - Silk Bank Limited - Emaan Islamic Bank- Clifton Branch</t>
  </si>
  <si>
    <t>010100100105</t>
  </si>
  <si>
    <t>Bank Balance - Bank Al Habib Limited - Shahrah-E-Faisal</t>
  </si>
  <si>
    <t>010300700001</t>
  </si>
  <si>
    <t>INVESTMENT IN COMMERCIAL PAPER  FACE VALUE  HFT</t>
  </si>
  <si>
    <t>010300700003</t>
  </si>
  <si>
    <t>COMMERCIAL PAPER  DISCOUNT / AMORTISATION  HFT</t>
  </si>
  <si>
    <t>010300900001</t>
  </si>
  <si>
    <t>INVESTMENTS IN TFC FACE VALUE HFT</t>
  </si>
  <si>
    <t>010300900002</t>
  </si>
  <si>
    <t>APPRECIATION / DIMINUTION - TFC - HFT</t>
  </si>
  <si>
    <t>010300900003</t>
  </si>
  <si>
    <t>PREMIUM / DISCOUNT ON TFC - HFT</t>
  </si>
  <si>
    <t>010601100074</t>
  </si>
  <si>
    <t>Profit Receivable - Bank Islami Pakistan Limited - Kh Bukhari Branch</t>
  </si>
  <si>
    <t>010601100093</t>
  </si>
  <si>
    <t>Profit Receivable - Emaan Islamic Bank - Clifton Branch</t>
  </si>
  <si>
    <t>010601200001</t>
  </si>
  <si>
    <t>ACCRUED PROFIT ON TFC</t>
  </si>
  <si>
    <t>RETURN ON TERM DEPOSIT ACCOUNTS</t>
  </si>
  <si>
    <t>040101400001</t>
  </si>
  <si>
    <t>040200100043</t>
  </si>
  <si>
    <t>Profit On - Meezan Bank Limited - KSE Branch</t>
  </si>
  <si>
    <t>040200100094</t>
  </si>
  <si>
    <t>Profit On - Emaan Islamic Bank - Clifton Branch</t>
  </si>
  <si>
    <t>040200100101</t>
  </si>
  <si>
    <t>Profit On - Bank Al Habib Limited - Shahrah-E-Faisal</t>
  </si>
  <si>
    <t>040200200001</t>
  </si>
  <si>
    <t>040201400001</t>
  </si>
  <si>
    <t>AMORTIZATION / DISCOUNT ON DEBT SECURITIES - TFC</t>
  </si>
  <si>
    <t>040201900001</t>
  </si>
  <si>
    <t>AMORTIZATION / DISCOUNT ON COMMERCIAL PAPERS</t>
  </si>
  <si>
    <t>051000100017</t>
  </si>
  <si>
    <t>Bank Charges - Bank Al-Habib Limited</t>
  </si>
  <si>
    <t>051000100031</t>
  </si>
  <si>
    <t>Bank Charges - Silk Bank Limited</t>
  </si>
  <si>
    <t>010100100088</t>
  </si>
  <si>
    <t>Bank Balances - Allied Bank Limited - IBG Gole Market Branch</t>
  </si>
  <si>
    <t>010601100008</t>
  </si>
  <si>
    <t>PROFIT RECEIVABLE - BANK ISLAMI PAKISTAN LIMITED - KSE BRANCH</t>
  </si>
  <si>
    <t>010601100087</t>
  </si>
  <si>
    <t>Profit Receivable - Allied Bank Limited Ibg Gole Market Branch</t>
  </si>
  <si>
    <t>010601100100</t>
  </si>
  <si>
    <t>Profit Receivable - Bank Al Habib Limited - Shahrah-E-Faisal</t>
  </si>
  <si>
    <t>(June 2018: 305,160 units)</t>
  </si>
  <si>
    <t>(June 2018: 289,051 units)</t>
  </si>
  <si>
    <t>(June 2018: 281,918 units)</t>
  </si>
  <si>
    <t>Year
 Ended June 30, 2018</t>
  </si>
  <si>
    <t xml:space="preserve">    Pakistan Limited - Trustee</t>
  </si>
  <si>
    <t xml:space="preserve">    Investments Limited - </t>
  </si>
  <si>
    <t>December 31, 2018</t>
  </si>
  <si>
    <t>As at July 01,
2018</t>
  </si>
  <si>
    <t>Redeemed / conversion out / transfer out</t>
  </si>
  <si>
    <t>As at
December
31, 2018</t>
  </si>
  <si>
    <t>Issued for cash / conversion in / transferred in</t>
  </si>
  <si>
    <t>---------------------------------------- (Units) ------------------------------------------------</t>
  </si>
  <si>
    <t>--------------------------------------------- (Rupees ) -------------------------------------------</t>
  </si>
  <si>
    <t>Directors and executives
  of the Management Company</t>
  </si>
  <si>
    <t>Alhamra Islamic Pension Fund
-Equity</t>
  </si>
  <si>
    <t>Alhamra Islamic Pension Fund
-Debt</t>
  </si>
  <si>
    <t>Alhamra Islamic Pension Fund
-Money Market</t>
  </si>
  <si>
    <t>Movement in Related Party Units and Balances</t>
  </si>
  <si>
    <t>As at July 01,
2017</t>
  </si>
  <si>
    <t>As at
December
31, 2017</t>
  </si>
  <si>
    <t>Carrying amount</t>
  </si>
  <si>
    <t>Fair value</t>
  </si>
  <si>
    <t>At fair value through profit or loss' - held-for-trading</t>
  </si>
  <si>
    <t>At FVTOCI</t>
  </si>
  <si>
    <t>Loans and receivable</t>
  </si>
  <si>
    <t xml:space="preserve">Cash and Cash Equivalent </t>
  </si>
  <si>
    <t xml:space="preserve">Other Financial Liabilities </t>
  </si>
  <si>
    <t>Financial assets measured at fair value</t>
  </si>
  <si>
    <t>Financial assets not measured at fair value</t>
  </si>
  <si>
    <t>Bank balances</t>
  </si>
  <si>
    <t>Financial liabilities not measured at fair value</t>
  </si>
  <si>
    <t>Payable to the Management Company</t>
  </si>
  <si>
    <t>Remuneration payable to Trustee</t>
  </si>
  <si>
    <t>Annual fee payable to SECP</t>
  </si>
  <si>
    <t>Cash and Cash Equivalent</t>
  </si>
  <si>
    <t>Financial Liabilities  not measured at fair value</t>
  </si>
  <si>
    <t>During the period ended December 31, 2018, there were no transfers between level 1 and level 2 fair value measurements, and no transfer into and out of level 3 fair value measurements.</t>
  </si>
  <si>
    <t>16</t>
  </si>
  <si>
    <t>FAIR VALUE OF FINANCIAL INSTRUMENTS</t>
  </si>
  <si>
    <t>IFRS 13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</si>
  <si>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Financial assets which are tradable in an open market are revalued at the market prices prevailing on the statement of assets and liabilities date. The estimated fair value of all other financial assets and financial liabilities is considered not significantly different from book value.</t>
  </si>
  <si>
    <t>The following table shows financial instruments recognized at fair value, analyzed between those whose fair value is based on:</t>
  </si>
  <si>
    <t>quoted prices in active markets for identical assets or liabilities;</t>
  </si>
  <si>
    <t>those involving inputs other than quoted prices included in Level 1 that are observable for the asset or liability, either directly (as prices) or indirectly (derived from prices); and</t>
  </si>
  <si>
    <t>those with inputs for the asset or liability that are not based on observable market data (unobservable inputs).</t>
  </si>
  <si>
    <t>Islamic Pension Fund- Equity Sub fund</t>
  </si>
  <si>
    <t>Islamic Pension Fund- Debt Sub fund</t>
  </si>
  <si>
    <t>Islamic Pension Fund- Money Market Sub fund</t>
  </si>
  <si>
    <t xml:space="preserve">    statement of investments by category)</t>
  </si>
  <si>
    <t>Market value as % of net assets of sub-funds</t>
  </si>
  <si>
    <t>Carrying Value</t>
  </si>
  <si>
    <t>Abbott Laboratories Pakistan limited</t>
  </si>
  <si>
    <t>The annexed notes 1 to 21 form an integral part of these financial statements.</t>
  </si>
  <si>
    <t xml:space="preserve">K-Electric Limited </t>
  </si>
  <si>
    <t>PPF Money Market Sub-Fund</t>
  </si>
  <si>
    <t>PPF Debt Sub-Fund</t>
  </si>
  <si>
    <t>-------------------------------------------------%-------------------------------------------------</t>
  </si>
  <si>
    <t xml:space="preserve">(Rupees) </t>
  </si>
  <si>
    <t>Carrying value as a percentage
of total investments</t>
  </si>
  <si>
    <t>Carrying value as a percentage of net assets</t>
  </si>
  <si>
    <t>At December 31, 2018</t>
  </si>
  <si>
    <t xml:space="preserve">At Amortised Cost </t>
  </si>
  <si>
    <t>There were no contingencies and  commitments outstanding as at December 31, 2018 (June 30, 2018: Nil) except as disclosed in note 7.1 and 7.2 respectively.</t>
  </si>
  <si>
    <t xml:space="preserve">There is no change in the status of the SWWF as reported in note 11 to the annual financial statements of the Fund for the year ended June 30, 2018. Had the provision not been made, the net assets value per unit of the Fund would have been higher by Rs.2.43 per unit in respect of equity sub fund, Re.0.49 per unit in respect of debt sub fund and Re.1.14 per unit in respect of money market sub fund as at December 31, 2018 (June 30, 2018: Rs.2.65 per unit in respect of equity sub fund, Re.0.40 per unit in respect of debt sub fund and Re.0.31 per unit in respect of money market sub fund. </t>
  </si>
  <si>
    <t>There is no change in the status of the FED as reported in note 11 to the annual financial statements of the Fund for the year ended June 30, 2018. Had the provision not been made, the net assets value per unit of the Fund would have been higher by Rs.1.5 per unit in respect of equity sub fund, Re.0.84 per unit in respect of debt sub fund and Re.1.05 per unit in respect of money market sub fund December 31, 2018 (June 30, 2018: Rs.1.64 per unit in respect of equity sub fund, Re.0.90 per unit in respect of debt sub fund and Re.1.10 per unit in respect of money market sub fund.</t>
  </si>
  <si>
    <t>Related parties / connected persons of the Fund include the Management Company, other collective investment schemes managed by the Management Company, MCB Bank Limited being the Holding Company of the Management Company, the Trustee, directors, key management personnel and other associated undertakings and connected persons. Connected persons also include any person beneficially owing directly or indirectly 10% or more of the units in the issue / net assets of the Fund.</t>
  </si>
  <si>
    <t xml:space="preserve">Transactions with connected persons essentially comprise sale and redemption of units, fee on account of managing the affairs of the Fund, other charges, sale and purchase of investments and distribution payments to connected persons. The transactions with connected persons are in the normal course of business, at contracted rates and at terms determined in accordance with market rates. </t>
  </si>
  <si>
    <t>Remuneration payable to the Management Company and the Trustee is determined in accordance with the provision of the NBFC Regulations and  constitutive documents of the Fund respectively.</t>
  </si>
  <si>
    <t>Details of transactions and balances at year end with related parties / connected persons, other than those which have been disclosed elsewhere in these financial statements, are as follows:</t>
  </si>
  <si>
    <t>The Fund has not disclosed the fair values for these financial assets and financial liabilities, as these are either short term in nature or repriced periodically. Therefore, their carrying amounts are a reasonable approximation of fair value.</t>
  </si>
  <si>
    <t xml:space="preserve">At
 Amortised cost </t>
  </si>
  <si>
    <t>13</t>
  </si>
  <si>
    <t>Valuation techniques used in determination of fair values within level 2</t>
  </si>
  <si>
    <t>Investments in term finance certificates, issued by a company or a body corporate for the purpose of raising funds in the form of redeemable capital, are valued on the basis of the rates announced by the Mutual Funds Association of Pakistan (MUFAP) in accordance with the methodology prescribed by the Securities and Exchange Commission of Pakistan.</t>
  </si>
  <si>
    <t>Fair values of GoP Ijarah are derived using PKRV rates (Reuters page).</t>
  </si>
  <si>
    <t>16.1.1</t>
  </si>
  <si>
    <t>16.1.2</t>
  </si>
  <si>
    <t>Investment</t>
  </si>
  <si>
    <t>Fair value through profit or loss</t>
  </si>
  <si>
    <t>Available for sale</t>
  </si>
  <si>
    <t>Loans and receivables</t>
  </si>
  <si>
    <t>Other financial assets</t>
  </si>
  <si>
    <t>------------------------------------------------ (Rupees in '000') ------------------------------------------------</t>
  </si>
  <si>
    <t>--------------------------------- (Rupees in '000') ---------------------------------</t>
  </si>
  <si>
    <t>Quoted Equity Securities</t>
  </si>
  <si>
    <t>Government Securities - Treasury Bills</t>
  </si>
  <si>
    <t xml:space="preserve">Bank balances </t>
  </si>
  <si>
    <t>Other financial liabilities</t>
  </si>
  <si>
    <t>Remuneration payable to the Trustee</t>
  </si>
  <si>
    <t xml:space="preserve">Other financial assets  </t>
  </si>
  <si>
    <t>------------------------------------------------ (Rupees  in '000') ------------------------------------------------</t>
  </si>
  <si>
    <t>Government Securities - Ijarha Sukuks</t>
  </si>
  <si>
    <t>Sukuks Certificate</t>
  </si>
  <si>
    <t xml:space="preserve">      Investment</t>
  </si>
  <si>
    <t>SECP annual fee</t>
  </si>
  <si>
    <t>June 30, 2018 (Un-audited)</t>
  </si>
  <si>
    <t xml:space="preserve">       Dividends receivable</t>
  </si>
  <si>
    <t xml:space="preserve">       Profits receivable </t>
  </si>
  <si>
    <t xml:space="preserve">      Advances, deposits and other receivables</t>
  </si>
  <si>
    <t>Effective from July 01, 2018, the Fund has adopted IFRS 9: "Financial Instruments" which has replaced IAS 39: “Financial Instruments: Recognition and Measurement”. The standard prescribes accounting and reporting requirements for recognition, classification, measurement and derecognition of financial assets and financial liabilities.</t>
  </si>
  <si>
    <t>The IFRS 9 has replaced current categories of financial assets (Fair Value Through Profit or Loss (FVPL), Available For Sale (AFS), held-to-maturity and amortised cost) by the following classifications of Financial Assets:
1) Debt instruments at amortised cost
2) Debt instruments at Fair Value Through Other Comprehensive Income (FVOCI), with gains or losses recycled to profit or loss on derecognition
3) Equity instruments at FVOCI, with no recycling of gains or losses to profit or loss on derecognition
4) Financial assets at Fair Value through Profit or Loss
The accounting for financial liabilities remains largely the same as it was under IAS 39.</t>
  </si>
  <si>
    <t>While the SECP vide its letter dated November 21, 2017, has deferred the applicability of requirements relating to impairment for debt securities on mutual funds till further instructions, the management has made an assessment of impairment under expected credit loss model of IFRS 9 for financial assets other than debt securities i.e. Balances with banks and concluded that impact is not material to the interim financial statements.</t>
  </si>
  <si>
    <t>3.2</t>
  </si>
  <si>
    <t>New / Revised Standards, Interpretations and Amendments</t>
  </si>
  <si>
    <t>The Fund has adopted the following standards and amendment to IFRSs which became effective for the current period:</t>
  </si>
  <si>
    <t>Standard or Interpretation</t>
  </si>
  <si>
    <t>IAS 40 Investment Property: Transfers of Investment Property (Amendments)</t>
  </si>
  <si>
    <t>IFRIC 22 Foreign Currency Transactions and Advance Consideration</t>
  </si>
  <si>
    <t>Improvements to Accounting Standards Issued by the IASB in December 2016</t>
  </si>
  <si>
    <t>IFRS 1 First-time Adoption of International Financial Reporting Standards - Deletion of short-term</t>
  </si>
  <si>
    <t>exemptions for first-time adopters</t>
  </si>
  <si>
    <t>The adoption of the above amendments, improvements to accounting standards and interpretations did not have any effect on the interim financial statements, other than IFRS 9, the impact of which has been disclosed in note 3.1 above.</t>
  </si>
  <si>
    <t>3.3</t>
  </si>
  <si>
    <t>NOTES TO THE INTERIM FINANCIAL STATEMENTS (UN-AUDITED)</t>
  </si>
  <si>
    <t>BASIS OF PREPARATION</t>
  </si>
  <si>
    <t xml:space="preserve">At fair value through profit or loss </t>
  </si>
  <si>
    <t>4.</t>
  </si>
  <si>
    <t>5.</t>
  </si>
  <si>
    <t>As at 
June 30, 2018 
(Audited)</t>
  </si>
  <si>
    <t xml:space="preserve"> ----------------------------------- (Rupees) -----------------------------------</t>
  </si>
  <si>
    <t xml:space="preserve">
Debt 
sub fund</t>
  </si>
  <si>
    <t>As at 31 December 2018 and 30 June 2018, the Fund held the following instruments measured at fair values:</t>
  </si>
  <si>
    <t>IFRS 13 - 'Fair Value Measurement' establishes a single source of guidance under IFRS for all fair value measurements and disclosures about fair value measurement where such measurements are required as permitted by other IFRSs. It defines fair value as the price that would be received to sell an asset or paid to transfer a liability in an orderly transaction between market participants at the measurement date (i.e. an exit price).</t>
  </si>
  <si>
    <t>Financial assets which are tradable in an open market are revalued at the market prices prevailing on the balance sheet date. The estimated fair value of all other financial assets and liabilities is considered not significantly different from book value.</t>
  </si>
  <si>
    <t>------------------------------ (Rupees in '000) ------------------------------</t>
  </si>
  <si>
    <t>At fair value through profit or loss</t>
  </si>
  <si>
    <t>_____________________</t>
  </si>
  <si>
    <t xml:space="preserve"> Chief Executive Officer</t>
  </si>
  <si>
    <t>____________</t>
  </si>
  <si>
    <t>Equity</t>
  </si>
  <si>
    <t>Sub-Fund</t>
  </si>
  <si>
    <t>Money</t>
  </si>
  <si>
    <t>Market</t>
  </si>
  <si>
    <t>(Audited)</t>
  </si>
  <si>
    <t>Investments at fair value through profit or loss:</t>
  </si>
  <si>
    <t>- Net capital loss on sale of investments</t>
  </si>
  <si>
    <t xml:space="preserve">- Dividend income on shares </t>
  </si>
  <si>
    <t>- Income from Government Securities</t>
  </si>
  <si>
    <t>- Income from Term Finance Certificates</t>
  </si>
  <si>
    <t>- Income on Commercial Papers</t>
  </si>
  <si>
    <t>- Unrealised loss on revaluation of investments - net</t>
  </si>
  <si>
    <t>Net (loss) / income for the period</t>
  </si>
  <si>
    <t>Net (loss) / income for the period before taxation</t>
  </si>
  <si>
    <t>Net (loss) / income from operating activities</t>
  </si>
  <si>
    <t>______________________</t>
  </si>
  <si>
    <t>__________</t>
  </si>
  <si>
    <t>at fair value through profit or loss</t>
  </si>
  <si>
    <t>Unrealised loss on revaluation of investments -</t>
  </si>
  <si>
    <t>at fair value through profit or loss - net</t>
  </si>
  <si>
    <t>The income of Pakistan Pension Fund is exempt from tax under clause 57(3)(viii) of Part I of the Second Schedule to the Income Tax Ordinance, 2001. Further through Finance Act, 2011, effective from July 01, 2011, pension funds are included in the list of entities on which the provisions of section 113 regarding minimum tax shall not apply.</t>
  </si>
  <si>
    <t>CONTRIBUTION TABLE</t>
  </si>
  <si>
    <t>NUMBER OF UNITS IN ISSUE</t>
  </si>
  <si>
    <t xml:space="preserve">Equity </t>
  </si>
  <si>
    <t xml:space="preserve">Debt </t>
  </si>
  <si>
    <t xml:space="preserve">Market  </t>
  </si>
  <si>
    <t>------------ (Number of units) ------------</t>
  </si>
  <si>
    <t>Total units outstanding at beginning of the period</t>
  </si>
  <si>
    <t>Units redeemed during the period</t>
  </si>
  <si>
    <t>Total units in issue at end of the period</t>
  </si>
  <si>
    <t>Statement of compliance</t>
  </si>
  <si>
    <t>IFRS 2 Share-based Payments – Classification and Measurement of Share-based Payments Transactions</t>
  </si>
  <si>
    <t>– (Amendments)</t>
  </si>
  <si>
    <t>IFRS 4 Insurance Contracts: Applying IFRS 9 Financial Instruments with IFRS 4 Insurance Contracts</t>
  </si>
  <si>
    <t>IFRS 28 Investments in Associates and Joint Ventures - Clarification that measuring investees at fair</t>
  </si>
  <si>
    <t>value through profit or loss is an investment - by - investment choice</t>
  </si>
  <si>
    <t>The Fund's risk management objectives and policies are consistent with those objectives and policies which were disclosed in the annual audited financial statements of the Fund for the year ended June 30, 2018.</t>
  </si>
  <si>
    <t>BALANCES WITH BANKS</t>
  </si>
  <si>
    <t>Saving accounts carry a rate of return ranging from 6.2% to 10.8% per annum (June 30, 2017: 5% to 6.25% per annum).</t>
  </si>
  <si>
    <t xml:space="preserve">Money </t>
  </si>
  <si>
    <t>June 30, 2018</t>
  </si>
  <si>
    <t>--------------------------------------- (Rupees) ---------------------------------------</t>
  </si>
  <si>
    <t>6.</t>
  </si>
  <si>
    <t>--------------- (Number of units) ---------------</t>
  </si>
  <si>
    <t>Movement in Participants' Sub-Funds)</t>
  </si>
  <si>
    <t>Annual fee payable to the Securities and</t>
  </si>
  <si>
    <t>Exchange Commission of Pakistan</t>
  </si>
  <si>
    <t>Element of income and capital gains</t>
  </si>
  <si>
    <t>prices of units sold less those in units redeemed - net</t>
  </si>
  <si>
    <t>Total (loss) / income</t>
  </si>
  <si>
    <t>Net capital loss on sale of investments</t>
  </si>
  <si>
    <t>in prices of units issued less those redeemed</t>
  </si>
  <si>
    <t>Annual fee payable to the Securities and Exchange</t>
  </si>
  <si>
    <t>Commission of Pakistan</t>
  </si>
  <si>
    <t>CASH FLOWS FROM FINANCING ACTIVITIES</t>
  </si>
  <si>
    <t>Receipt from issuance of units</t>
  </si>
  <si>
    <t>Payments on redemption of units</t>
  </si>
  <si>
    <t>Net cash generated from financing activities</t>
  </si>
  <si>
    <t>those in units redeemed - net</t>
  </si>
  <si>
    <t xml:space="preserve">included in prices of units issued less </t>
  </si>
  <si>
    <t>The Fund is an open-end pension fund consisting of three sub-funds namely; Equity Sub-Fund, Debt Sub-Fund and Money Market Sub-Fund. Units are offered for public subscription on a continuous basis. The number of units of any sub-fund purchased out of contributions depends on the Allocation Scheme selected by the respective Participant out of the allocation schemes offered by the Pension Fund Manager.</t>
  </si>
  <si>
    <t>Title to the assets of the Fund is held in the name of Central Depository Company of Pakistan Limited as Trustee of the Fund.</t>
  </si>
  <si>
    <t>remuneration of Pension Fund Manager</t>
  </si>
  <si>
    <t>Provision for Federal Excise Duty on</t>
  </si>
  <si>
    <t>Donation / charity payable</t>
  </si>
  <si>
    <t>Provision for Federal Excise Duty on remuneration of Pension Fund Manager</t>
  </si>
  <si>
    <t>6.2</t>
  </si>
  <si>
    <t>(LOSSES) / EARNINGS PER UNIT</t>
  </si>
  <si>
    <t>13.</t>
  </si>
  <si>
    <t>Listed equity securities - at fair value through profit or loss</t>
  </si>
  <si>
    <t>-------------- (%) -------------</t>
  </si>
  <si>
    <t>Purchased during the period</t>
  </si>
  <si>
    <t>Sold during the period</t>
  </si>
  <si>
    <t>Unrealised (loss) / gain</t>
  </si>
  <si>
    <t>International Industries Limited</t>
  </si>
  <si>
    <t>5.1</t>
  </si>
  <si>
    <t>Following shares have been pledged with National Clearing Company of Pakistan Limited (NCCPL) as security against settlement of the Sub-Fund's trades in terms of Circular No. 11 dated October 23, 2007 issued by SECP:</t>
  </si>
  <si>
    <t>June 30,</t>
  </si>
  <si>
    <t>(Un-Audited)</t>
  </si>
  <si>
    <t>----- (Number of shares) -----</t>
  </si>
  <si>
    <t>Name of security</t>
  </si>
  <si>
    <t>Sold / matured during the period</t>
  </si>
  <si>
    <t>------- % -------</t>
  </si>
  <si>
    <t xml:space="preserve">Debt securities - Sukuks </t>
  </si>
  <si>
    <t>Debt securities - Sukuks - at fair value through profit or loss</t>
  </si>
  <si>
    <t>Number of certificates</t>
  </si>
  <si>
    <t>Unrealised gain / (loss)</t>
  </si>
  <si>
    <t>------ % ------</t>
  </si>
  <si>
    <t>5.3.1</t>
  </si>
  <si>
    <t>Face / redemption value
(Rupees)</t>
  </si>
  <si>
    <t>Interest rate per annum</t>
  </si>
  <si>
    <t>Maturity</t>
  </si>
  <si>
    <t>Secured / unsecured</t>
  </si>
  <si>
    <t>Rating</t>
  </si>
  <si>
    <t>Per certificate</t>
  </si>
  <si>
    <t>3M KIBOR + 1.50%</t>
  </si>
  <si>
    <t>6M KIBOR + 0.50%</t>
  </si>
  <si>
    <t>3M KIBOR + 1.00%</t>
  </si>
  <si>
    <t>12M KIBOR + 0.50%</t>
  </si>
  <si>
    <t>Secured</t>
  </si>
  <si>
    <t xml:space="preserve">Unsecured </t>
  </si>
  <si>
    <t>A</t>
  </si>
  <si>
    <t>AA</t>
  </si>
  <si>
    <t>Shares of listed companies - fully paid ordinary shares of Rs.10 each unless stated otherwise</t>
  </si>
  <si>
    <t xml:space="preserve">Listed equity securities </t>
  </si>
  <si>
    <t>Investments in GoP Ijarah sukuk bonds and sukuks, issued by Government of Pakistan or a company or a body corporate for the purpose of raising funds in the form of redeemable capital, are valued on the basis of the rates announced by the Mutual Funds Association of Pakistan (MUFAP) in accordance with the methodology prescribed by the Securities and Exchange Commission of Pakistan.</t>
  </si>
  <si>
    <t>GoP Ijarah Sukuk Bonds</t>
  </si>
  <si>
    <t>GoP Ijarah Sukuk Bonds - at fair value through profit or loss</t>
  </si>
  <si>
    <t>13.1</t>
  </si>
  <si>
    <t>Figures have been rounded off to the nearest thousand rupee unless otherwise stated.</t>
  </si>
  <si>
    <t>These interim financial statements were authorised for issue on _____________________ by the Board of Directors of the Pension Fund Manager.</t>
  </si>
  <si>
    <t xml:space="preserve">MCB Arif Habib Savings and Investments Limited - </t>
  </si>
  <si>
    <t>Central Depository Company of Pakistan Limited - Trustee</t>
  </si>
  <si>
    <t>Arif Habib Limited - Brokerage House</t>
  </si>
  <si>
    <t>Brokerage expense*</t>
  </si>
  <si>
    <t>Balances outstanding at period end:</t>
  </si>
  <si>
    <t>Transactions during the period:</t>
  </si>
  <si>
    <t>Sindh sales tax payable on remuneration</t>
  </si>
  <si>
    <t>Investment in seed capital of</t>
  </si>
  <si>
    <t>MCB Islamic Bank Limited</t>
  </si>
  <si>
    <t>Unit Holders' Fund</t>
  </si>
  <si>
    <t>Issued for cash</t>
  </si>
  <si>
    <t>Redeemed</t>
  </si>
  <si>
    <t>------------------------------- (Units) -------------------------------</t>
  </si>
  <si>
    <t xml:space="preserve">Sindh sales tax on remuneration </t>
  </si>
  <si>
    <t>of Pension Fund Manager</t>
  </si>
  <si>
    <t>units sold less those in units redeemed - net</t>
  </si>
  <si>
    <t xml:space="preserve">Net (loss) / income for the </t>
  </si>
  <si>
    <t>period after taxation</t>
  </si>
  <si>
    <t xml:space="preserve">Other comprehensive (loss) / </t>
  </si>
  <si>
    <t>income for the period</t>
  </si>
  <si>
    <t xml:space="preserve">Items to be reclassified to </t>
  </si>
  <si>
    <t>profit or loss in subsequent period</t>
  </si>
  <si>
    <t xml:space="preserve">Total comprehensive (loss) / </t>
  </si>
  <si>
    <t xml:space="preserve">Net cash (used in) / generated </t>
  </si>
  <si>
    <t>from operating activities</t>
  </si>
  <si>
    <t xml:space="preserve">Net (decrease) / increase in </t>
  </si>
  <si>
    <t>cash and cash equivalents</t>
  </si>
  <si>
    <t>As at December 31, 2018 and June 30, 2018, the Fund held the following instruments measured at fair values:</t>
  </si>
  <si>
    <t>Net (loss) / income before taxation</t>
  </si>
  <si>
    <t>Shabbir Tiles &amp; Ceramics Limited</t>
  </si>
  <si>
    <t>Century Paper &amp; Board Mills Limited</t>
  </si>
  <si>
    <t xml:space="preserve">Aspin Pharma (Private) Limited </t>
  </si>
  <si>
    <t>Pak Elektron Limited</t>
  </si>
  <si>
    <t>Not available</t>
  </si>
  <si>
    <t>The Fund has not disclosed the fair values of other financial assets and financial liabilities, as these are either short term in nature or repriced periodically. Therefore, their carrying amounts are a reasonable approximation of their fair values.</t>
  </si>
  <si>
    <t>* The amount disclosed represents the amount of brokerage paid / payable to connected persons and not the purchase or sale value of securities transacted through them. The purchase or sale value has not been treated as transactions with connected persons as the ultimate counter-parties are not connected persons.</t>
  </si>
  <si>
    <t>Pension Fund Manager *</t>
  </si>
  <si>
    <t>Individuals:</t>
  </si>
  <si>
    <t>Issuance of units</t>
  </si>
  <si>
    <t>Redemption of units</t>
  </si>
  <si>
    <t>Bank balance</t>
  </si>
  <si>
    <t>Element of income and capital gains included</t>
  </si>
  <si>
    <t>March 31,</t>
  </si>
  <si>
    <t xml:space="preserve">amount representing unrealised diminution / </t>
  </si>
  <si>
    <t xml:space="preserve"> (appreciation) in fair value of investments </t>
  </si>
  <si>
    <t>Settlement charges</t>
  </si>
  <si>
    <t>010601500001</t>
  </si>
  <si>
    <t>ACCRUED PROFIT ON SUKKUK  PRE IPO</t>
  </si>
  <si>
    <t>010700200001</t>
  </si>
  <si>
    <t>ADVANCES AGAINST IPO SUBSCRIPTION DEBT SECURITY</t>
  </si>
  <si>
    <t>Dr</t>
  </si>
  <si>
    <t>Cr</t>
  </si>
  <si>
    <t>Advance Against Subscription of Pre-IPO</t>
  </si>
  <si>
    <t>Advance against subscription of Pre-IPO</t>
  </si>
  <si>
    <t>Total income</t>
  </si>
  <si>
    <t>Net income from operating activities</t>
  </si>
  <si>
    <t>Net  income for the period before taxation</t>
  </si>
  <si>
    <t>Net income for the period</t>
  </si>
  <si>
    <t>Earnings per unit</t>
  </si>
  <si>
    <t xml:space="preserve">Net  income for the </t>
  </si>
  <si>
    <t>Other comprehensive</t>
  </si>
  <si>
    <t xml:space="preserve">Total comprehensive </t>
  </si>
  <si>
    <t>Agriauto Industires Limited</t>
  </si>
  <si>
    <t>Archroma Pakistan Limited</t>
  </si>
  <si>
    <t>Engro Polymer and Chemicals Limited</t>
  </si>
  <si>
    <t>Engro Fertilizer Limited</t>
  </si>
  <si>
    <t>Tariq Glass Industries</t>
  </si>
  <si>
    <t>Bata Pakistan Limited</t>
  </si>
  <si>
    <t>Shifa International Hospitals</t>
  </si>
  <si>
    <t>Ibl Healthcare Limited</t>
  </si>
  <si>
    <t>Hub Power Company Limited</t>
  </si>
  <si>
    <t>Pakistan Telecommunication Company Limited</t>
  </si>
  <si>
    <t>Kohinoor Textile Mills Limited</t>
  </si>
  <si>
    <t>2.1.1</t>
  </si>
  <si>
    <t>2.1.2</t>
  </si>
  <si>
    <t>2.1.3</t>
  </si>
  <si>
    <t>The disclosures made in this condensed interim financial information have, however, been limited based on the requirements of the International Accounting Standard 34: 'Interim Financial Reporting'. This condensed interim financial information is unaudited.</t>
  </si>
  <si>
    <t>2.1.4</t>
  </si>
  <si>
    <t>This condensed interim financial information is presented in Pak Rupees which is the functional and presentation currency of the Fund.</t>
  </si>
  <si>
    <t>Earnings/(Loss) per unit based on cumulative weighted average units for the period has not been disclosed as in the opinion of the Management Company, the determination of the same is not practicable.</t>
  </si>
  <si>
    <t>Corresponding figures have been reclassified and rearranged in these condensed interim financial statements, wherever necessary, for the purpose of better presentation. However, no significant rearrangements or reclassifications were made in these condensed interim financial statements to report.</t>
  </si>
  <si>
    <t>International Accounting Standard (IAS) 34, Interim Financial Reporting, issued by  the International Accounting Standards Board (IASB) as notified under the Companies Act, 2017 (the Act);</t>
  </si>
  <si>
    <t>The income of Alhamra Islamic Pension Fund is exempt from tax under clause 57(3)(viii) of Part I of the Second Schedule to the Income Tax Ordinance, 2001. Further through Finance Act, 2011, effective from July 01, 2011, pension funds are included in the list of entities on which the provisions of section 113 regarding minimum tax shall not apply.</t>
  </si>
  <si>
    <t>(Loss) / earnings per unit</t>
  </si>
  <si>
    <t>- Net capital (loss) / gain on sale of investments</t>
  </si>
  <si>
    <t>Element of (loss) / income and capital (loss) / gains included in the</t>
  </si>
  <si>
    <t xml:space="preserve">Element of (loss) / income and capital </t>
  </si>
  <si>
    <t xml:space="preserve">(loss) / gains included in the prices of </t>
  </si>
  <si>
    <t>(Decrease) / Increase in liabilities</t>
  </si>
  <si>
    <t>Connected persons include MCB-Arif Habib Savings and Investments Limited being the Pension Fund Manager and MCB Bank Limited being the Holding Company of MCB-Arif Habib Savings and Investments Limited, Central Depository Company Limited being the Trustee, other collective investment schemes managed by the Pension Fund Manger as Management Company and directors and executives of the Pension Fund Manager.</t>
  </si>
  <si>
    <t>The transactions with connected persons are in the normal course of business and are carried out on agreed terms.</t>
  </si>
  <si>
    <t>Remuneration payable to the Pension Fund Manager and the Trustee is determined in accordance with the provisions of the VPS Rules 2005 and the Trust Deed respectively.</t>
  </si>
  <si>
    <t>Commercial papers</t>
  </si>
  <si>
    <t>Term deposit receipt</t>
  </si>
  <si>
    <t>Commercial paper - at fair value through profit or loss</t>
  </si>
  <si>
    <t>010100100023</t>
  </si>
  <si>
    <t>BANK BALANCES - MCB BANK LIMITED ISLAMIC BANKING - SHAHRA-E-FAISAL BRANCH</t>
  </si>
  <si>
    <t>011500100002</t>
  </si>
  <si>
    <t>Other Receivable Against Collection Account- Faysal Bank</t>
  </si>
  <si>
    <t>031200100001</t>
  </si>
  <si>
    <t>Back Office Operation Payable</t>
  </si>
  <si>
    <t>010100100114</t>
  </si>
  <si>
    <t>Bank Balances -Allied Bank Limited-Kse Branch</t>
  </si>
  <si>
    <t>010300900012</t>
  </si>
  <si>
    <t>PROVISION AGAINST NON PERFORMING SECURITY  GHANI GASES HFT</t>
  </si>
  <si>
    <t>010601100023</t>
  </si>
  <si>
    <t>PROFIT RECEIVABLE - MCB BANK LIMITED ISLAMIC BANKING - SHAHRA-E-FAISAL BRANCH</t>
  </si>
  <si>
    <t>031001900001</t>
  </si>
  <si>
    <t>OTHER PAYABLE</t>
  </si>
  <si>
    <t>040200100023</t>
  </si>
  <si>
    <t>Profit On - Mcb Bank Limited Islamic Banking - Shahra-E-Faisal Branch</t>
  </si>
  <si>
    <t>0407001001</t>
  </si>
  <si>
    <t>Provision Against Debt Securities  Principal Amount</t>
  </si>
  <si>
    <t>051000100010</t>
  </si>
  <si>
    <t>BANK CHARGES - MCB BANK LIMITED</t>
  </si>
  <si>
    <t>Other Payable</t>
  </si>
  <si>
    <t>010100100121</t>
  </si>
  <si>
    <t>BANK BALANCES - FAYSAL BANK LIMITED-ISLAMIC</t>
  </si>
  <si>
    <t>010601100112</t>
  </si>
  <si>
    <t>Profit Receivable - Faysal Bank Limited -Islamic</t>
  </si>
  <si>
    <t>040200100113</t>
  </si>
  <si>
    <t>Profit On - Faysal Bank Limited - Islamic</t>
  </si>
  <si>
    <t>051000100007</t>
  </si>
  <si>
    <t>BANK CHARGES - FAYSAL BANK LIMITED</t>
  </si>
  <si>
    <t>OIL &amp; GAS EXPLORATION COMPANIES</t>
  </si>
  <si>
    <t>Sui Northern Gas Pipelines Limited</t>
  </si>
  <si>
    <t>010100100054</t>
  </si>
  <si>
    <t>Bank Balances - Mcb Bank Limited - Shaheen Complex Branch</t>
  </si>
  <si>
    <t>Significant terms and conditions of commercial papers outstanding at the nine months end are as follows:</t>
  </si>
  <si>
    <t>5.2</t>
  </si>
  <si>
    <t>5.4</t>
  </si>
  <si>
    <t>5.4.1</t>
  </si>
  <si>
    <t>MCB-Arif Habib Savings and Investments Limited has been licensed to act as a Pension Fund Manager under the VPS Rules through a certificate of registration issued by the SECP. The registered office of the Pension Fund Manager has been changed from 24th Floor, Centrepoint, Off Shaheed-e-Millat Expressway, Near K.P.T. Interchange, Karachi, Pakistan to Adamjee House, MCB-AH Savings, 2nd Floor, I.I. Chundrigar Road, Karachi, Pakistan.</t>
  </si>
  <si>
    <t>These condensed interim financial statements of the Fund have been prepared in accordance with the accounting and reporting standards as applicable in Pakistan for interim financial reporting. The accounting and reporting standards as applicable in Pakistan for interim financial reporting comprise of:</t>
  </si>
  <si>
    <t xml:space="preserve">the requirements of the Trust Deed, voluntary pension system Rules, 2005 (VPS Rules) and the directives issued by the SECP. </t>
  </si>
  <si>
    <t>Wherever the requirements of the Trust Deed, the VPS Rules or the directives issued by the SECP differ with the requirements of IAS 34. The requirements of the Trust Deed, the VPS Rules (2005) or the requirements of the said directives prevail.</t>
  </si>
  <si>
    <t>SUMMARY OF SIGNIFICANT ACCOUNTING POLICIES, ACCOUNTING ESTIMATES, JUDGMENTS AND RISK MANAGEMENT POLICIES</t>
  </si>
  <si>
    <t>March 31, 2021 (Unaudited)</t>
  </si>
  <si>
    <t>For the nine months ended March 31, 2021 (Un-Audited)</t>
  </si>
  <si>
    <t>As at
March 31, 2021</t>
  </si>
  <si>
    <t>01190010001</t>
  </si>
  <si>
    <t>Recievable Against Bonus Shares Withheld</t>
  </si>
  <si>
    <t>040200100089</t>
  </si>
  <si>
    <t>Profit On - Bank Islami Pakistan Limited (Gulshan.E.Maymar)</t>
  </si>
  <si>
    <t>051000100002</t>
  </si>
  <si>
    <t>BANK CHARGES - ASKARI BANK LIMITED</t>
  </si>
  <si>
    <t>010100100118</t>
  </si>
  <si>
    <t>Bank Balances -Allied Bank Limited Islamic Corporate Saddar Branch</t>
  </si>
  <si>
    <t>010100100127</t>
  </si>
  <si>
    <t>BANK BALANCES -Soneri Bank Islamic-Cloth Market Branch</t>
  </si>
  <si>
    <t>010100100128</t>
  </si>
  <si>
    <t>Bank Balances - National Bank Of Pakistan  Islamic-Tariq Road Branch</t>
  </si>
  <si>
    <t>010100100131</t>
  </si>
  <si>
    <t>BANK BALANCES  - ASKARI BANK LIMITED- CLOTH MARKET BRANCH</t>
  </si>
  <si>
    <t>010601100119</t>
  </si>
  <si>
    <t>Profit Receivable -National Bank Of Pakistan Islamic-Tariq Road Branch</t>
  </si>
  <si>
    <t>040200100120</t>
  </si>
  <si>
    <t>Profit On -National Bank Of Pakistan Islamic-Tariq Road Branch</t>
  </si>
  <si>
    <t>050100500002</t>
  </si>
  <si>
    <t>SST on Back Office Operation Expenses</t>
  </si>
  <si>
    <t>050200300003</t>
  </si>
  <si>
    <t>SETT CHG  NCCPL  DEBT SECURITY TRANSACTIONS</t>
  </si>
  <si>
    <t>051000100001</t>
  </si>
  <si>
    <t>BANK CHARGES - ALLIED BANK LIMITED</t>
  </si>
  <si>
    <t>010302400001</t>
  </si>
  <si>
    <t>INVESTMENT IN TERM DEPOSIT RECEIPTS</t>
  </si>
  <si>
    <t>010600500001</t>
  </si>
  <si>
    <t>PROFIT ON PLACEMENT</t>
  </si>
  <si>
    <t>010601100120</t>
  </si>
  <si>
    <t>Profit Receivable -Allied Bank Limited (Islamic)-Saddar Branch</t>
  </si>
  <si>
    <t>040200100121</t>
  </si>
  <si>
    <t>Profit on -Allied Bank Limited (Islamic)-Saddar Branch</t>
  </si>
  <si>
    <t>Payable against purchase of investment</t>
  </si>
  <si>
    <t>Pak Suzuki Motors Company Limited</t>
  </si>
  <si>
    <t>As at July 01, 2020</t>
  </si>
  <si>
    <t>Attock Cement Pakistan Limited</t>
  </si>
  <si>
    <t>Mughal Iron &amp; Steel Industries Limited</t>
  </si>
  <si>
    <t>AT-TAHUR LIMITED</t>
  </si>
  <si>
    <t>Glaxosmithkline Pakistan</t>
  </si>
  <si>
    <t>Interloop Limited</t>
  </si>
  <si>
    <t>030600100001</t>
  </si>
  <si>
    <t>PAYABLE AGAINST PURCHASE OF INV. MM</t>
  </si>
  <si>
    <t>040200100110</t>
  </si>
  <si>
    <t>Profit On - Faysal Bank Limited Lahore Branch</t>
  </si>
  <si>
    <t>040200100119</t>
  </si>
  <si>
    <t>Profit on -Soneri Bank Islamic-Cloth Market Branch</t>
  </si>
  <si>
    <t>GoP Ijarah Sukuk - 5 years</t>
  </si>
  <si>
    <t>Dubai Islamic Bank Pakistan Limited  - Tier II</t>
  </si>
  <si>
    <t>Ghani Chemical Industries Limited</t>
  </si>
  <si>
    <t>International Brands Limited</t>
  </si>
  <si>
    <t>Meezan Bank Limited - Tier II</t>
  </si>
  <si>
    <t>Meezan Bank Limited - Tier II (2nd Issue)</t>
  </si>
  <si>
    <t>Pakistan Energy Sukuk - II</t>
  </si>
  <si>
    <t>K-Electric Limited - ICP 14</t>
  </si>
  <si>
    <t>K-Electric Limited - ICP 16</t>
  </si>
  <si>
    <t>GoP Ijarah Sukuk  - 5 years</t>
  </si>
  <si>
    <t>K-Electric Limited ICP 14</t>
  </si>
  <si>
    <t>K-Electric Limited ICP 16</t>
  </si>
  <si>
    <t>Febuary 10, 2021</t>
  </si>
  <si>
    <t>MCB Bank Limited</t>
  </si>
  <si>
    <t>------------------------------------------------- (Rupees in 000) -------------------------------------------------</t>
  </si>
  <si>
    <t>---------------------------------- (Rupees in '000) ----------------------------------</t>
  </si>
  <si>
    <t>------------------------------------- (Rupees in '000) -------------------------------------</t>
  </si>
  <si>
    <t>----------------------------------- (Rupees in '000) -----------------------------------</t>
  </si>
  <si>
    <t>(Rupees'000')</t>
  </si>
  <si>
    <t>------------------------------- (Rupees '000') -------------------------------</t>
  </si>
  <si>
    <t>Arif Habib Limited - Brokerage House*</t>
  </si>
  <si>
    <t>Key management personnel*</t>
  </si>
  <si>
    <t>* This reflects the position of related party / connected persons status as at March 31, 2021.</t>
  </si>
  <si>
    <t>Financial assets which are tradable in an open market are revalued at the market prices prevailing on the close of trading i.e., period end. The estimated fair value of all other financial assets and financial liabilities is considered not significantly different from book value as these are short term in nature.</t>
  </si>
  <si>
    <t>The following table shows financial instruments recognized at fair value based on:</t>
  </si>
  <si>
    <r>
      <rPr>
        <b/>
        <sz val="10"/>
        <rFont val="Univers 45 Light"/>
      </rPr>
      <t xml:space="preserve">Level 1 : </t>
    </r>
    <r>
      <rPr>
        <sz val="10"/>
        <rFont val="Univers 45 Light"/>
      </rPr>
      <t>quoted prices in active markets for identical assets or liabilities;</t>
    </r>
  </si>
  <si>
    <r>
      <rPr>
        <b/>
        <sz val="10"/>
        <color theme="1"/>
        <rFont val="Univers 45 Light"/>
      </rPr>
      <t>Level 2 :</t>
    </r>
    <r>
      <rPr>
        <sz val="10"/>
        <color theme="1"/>
        <rFont val="Univers 45 Light"/>
      </rPr>
      <t xml:space="preserve"> </t>
    </r>
  </si>
  <si>
    <r>
      <rPr>
        <b/>
        <sz val="10"/>
        <color theme="1"/>
        <rFont val="Univers 45 Light"/>
      </rPr>
      <t xml:space="preserve">Level 3 : </t>
    </r>
    <r>
      <rPr>
        <sz val="10"/>
        <color theme="1"/>
        <rFont val="Univers 45 Light"/>
      </rPr>
      <t>those with inputs for the asset or liability that are not based on observable market data (unobservable inputs).</t>
    </r>
  </si>
  <si>
    <t>Markup receivable</t>
  </si>
  <si>
    <t>Markup on bank and term deposits</t>
  </si>
  <si>
    <t>Markup on bank and other deposits</t>
  </si>
  <si>
    <t>----------------------------------- (Rupees '000') -----------------------------------</t>
  </si>
  <si>
    <t>March 31, 2022 (Un-Audited)</t>
  </si>
  <si>
    <t>FOR THE NINE MONTHS ENDED MARCH 31, 2022</t>
  </si>
  <si>
    <t>For the nine months ended March 31, 2022</t>
  </si>
  <si>
    <t>FOR THE QUARTER ENDED MARCH 31, 2022</t>
  </si>
  <si>
    <t>Quarter ended March 31, 2022</t>
  </si>
  <si>
    <t>FOR THE NINE MONTHS AND QUARTER ENDED MARCH 31, 2022</t>
  </si>
  <si>
    <t>2021</t>
  </si>
  <si>
    <t>As at July 01, 2021</t>
  </si>
  <si>
    <t>As at March 31, 2022</t>
  </si>
  <si>
    <t>Balance as at  March 31, 2022</t>
  </si>
  <si>
    <t>As at  March 31, 2022</t>
  </si>
  <si>
    <t>Total as at June 30, 2021 (Audited)</t>
  </si>
  <si>
    <t>Total as at Mar 31, 2022 (Un-audited)</t>
  </si>
  <si>
    <t>Total as at March 31, 2022 (Un-audited)</t>
  </si>
  <si>
    <t>Total as at  March 31, 2022 (Un-Audited)</t>
  </si>
  <si>
    <t>Total as at March 31, 2022 (Un-Audited)</t>
  </si>
  <si>
    <t>June 30, 2021</t>
  </si>
  <si>
    <t>March 31, 2022 (Unaudited)</t>
  </si>
  <si>
    <t>Nine Months ended March 31, 2022 (Un-Audited)</t>
  </si>
  <si>
    <t>Nine months ended March 31, 2021
(Un-Audited)</t>
  </si>
  <si>
    <t>As at July 01,
2021</t>
  </si>
  <si>
    <t>As at
March 31, 2022</t>
  </si>
  <si>
    <t>For the nine months ended March 31, 2022 (Un-Audited)</t>
  </si>
  <si>
    <t>* This reflects the position of related party / connected persons status as at March 31, 2022.</t>
  </si>
  <si>
    <t xml:space="preserve">The Hub Power Company Limited </t>
  </si>
  <si>
    <r>
      <t xml:space="preserve">- Equity Sub-Fund: </t>
    </r>
    <r>
      <rPr>
        <sz val="11"/>
        <color theme="1"/>
        <rFont val="Arial"/>
        <family val="2"/>
      </rPr>
      <t>305,160</t>
    </r>
    <r>
      <rPr>
        <sz val="11"/>
        <color indexed="8"/>
        <rFont val="Arial"/>
        <family val="2"/>
      </rPr>
      <t xml:space="preserve"> (June 2021: 305,160) units</t>
    </r>
  </si>
  <si>
    <r>
      <t>- Debt Sub-Fund:</t>
    </r>
    <r>
      <rPr>
        <sz val="11"/>
        <color rgb="FFFF0000"/>
        <rFont val="Arial"/>
        <family val="2"/>
      </rPr>
      <t xml:space="preserve"> </t>
    </r>
    <r>
      <rPr>
        <sz val="11"/>
        <color theme="1"/>
        <rFont val="Arial"/>
        <family val="2"/>
      </rPr>
      <t>289,051</t>
    </r>
    <r>
      <rPr>
        <sz val="11"/>
        <color indexed="8"/>
        <rFont val="Arial"/>
        <family val="2"/>
      </rPr>
      <t xml:space="preserve"> (June 2021: 289,051) units</t>
    </r>
  </si>
  <si>
    <r>
      <t xml:space="preserve">- Money Market Sub-Fund: </t>
    </r>
    <r>
      <rPr>
        <sz val="11"/>
        <color theme="1"/>
        <rFont val="Arial"/>
        <family val="2"/>
      </rPr>
      <t>281,918</t>
    </r>
    <r>
      <rPr>
        <sz val="11"/>
        <color indexed="8"/>
        <rFont val="Arial"/>
        <family val="2"/>
      </rPr>
      <t xml:space="preserve"> (June 2021: 218,918) units</t>
    </r>
  </si>
  <si>
    <t>050500100002</t>
  </si>
  <si>
    <t>Taxationworkers Welfare Fund (Wwf) - Reversal</t>
  </si>
  <si>
    <t>010601100118</t>
  </si>
  <si>
    <t>Profit Receivable -Soneri Bank Islamic-Cloth Market Branch</t>
  </si>
  <si>
    <t>010601200002</t>
  </si>
  <si>
    <t>010601300001</t>
  </si>
  <si>
    <t>ACCRUED PROFIT ON TERM FINANCE CERTIFICATES  PRE IPO</t>
  </si>
  <si>
    <t>040100200001</t>
  </si>
  <si>
    <t>CAPITAL GAIN / (LOSS) ON SALE OF DEBT SECURITIES</t>
  </si>
  <si>
    <t>040200100099</t>
  </si>
  <si>
    <t>Profit On - Silk Bank Limited - Main Branch</t>
  </si>
  <si>
    <t>040200100124</t>
  </si>
  <si>
    <t>Profit On - ASKARI BANK LIMITED- CLOTH MARKET BRANCH</t>
  </si>
  <si>
    <t>040300300001</t>
  </si>
  <si>
    <t>OTHER INCOME</t>
  </si>
  <si>
    <t>050100500001</t>
  </si>
  <si>
    <t>Back Office Operation Expenses</t>
  </si>
  <si>
    <t>BANK BALANCES - MCB ISLAMIC BANK LIMITED - SHAHRA-E-FAISAL BRANCH</t>
  </si>
  <si>
    <t>DEC'21</t>
  </si>
  <si>
    <t>These condensed interim financial statements do not include all the information and disclosures required in the annual financial statements and should be read in conjunction with the annual audited financial statements of the Fund for the year ended June 30, 2021.</t>
  </si>
  <si>
    <t xml:space="preserve">The accounting policies adopted and the methods of computation of balances used in the preparation of these condensed interim financial statements are the same as those applied in the preparation of the annual financial statements of the Fund for the year ended June 30, 2021.    </t>
  </si>
  <si>
    <t>The preparation of the condensed interim financial statements in conformity with accounting and reporting standards as applicable in Pakistan requires management to make estimates, assumptions and use judgments that affect the application of policies and reported amounts of assets, liabilities, income and expenses. Estimates, assumptions and judgments are continually evaluated and are based on historical experience and other factors, including reasonable expectations of future events. Revisions to accounting estimates are recognised prospectively commencing from the period of revision. In preparing the condensed interim financial statements, the significant judgments made by management in applying the Fund’s accounting policies and the key sources of estimation and uncertainty were the same as those applied to the financial statements as at and for the year ended June 30, 2021. The Fund’s financial risk management objectives and policies are consistent with those disclosed in the annual financial statements of the Funds for the year ended June 30, 2021.</t>
  </si>
  <si>
    <t xml:space="preserve">Issuance </t>
  </si>
  <si>
    <t>Redepmtion</t>
  </si>
  <si>
    <t>- Income from sukuk certificates</t>
  </si>
  <si>
    <t>June 30, 2021 (Audited)</t>
  </si>
  <si>
    <t>--------------------------------------------------------------------------------- (Rupees in '000) ---------------------------------------------------------------------------------------</t>
  </si>
  <si>
    <t>For the nine months ended March 31, 2021</t>
  </si>
  <si>
    <t>-------------------------------------------------------- (Rupees in '000) -------------------------------------------------------------------</t>
  </si>
  <si>
    <t>Quarter ended March 31, 2021</t>
  </si>
  <si>
    <t>Alhamra Islamic Pension Fund (the Fund) was established under a Trust Deed executed between MCB-Arif Habib Savings and Investments Limited as Pension Fund Manager and Muslim Commercial Financial Services (Private) Limited (MCFSL) as Trustee. The Trust Deed was approved by the Securities and Exchange Commission of Pakistan (SECP) on May 24, 2007 and was executed on June 04, 2007 under the Voluntary Pension System Rules, 2005 (the VPS Rules). Habib Metropolitan Bank Limited (HMBL) was appointed as the new Trustee in place of MCFSL through a revised Trust Deed dated June 16, 2011 which was approved by SECP on July 07, 2011. Central Depository Company of Pakistan Limited was appointed as the new Trustee in place of HMBL through a revised Trust Deed dated July 21, 2014 which was approved by SECP on July 23, 2014. The Trust Act, 1882 has been repealed due to the promulgation of Provincial Trust Act namely “Sindh Trusts Act, 2020” (the Sindh Trust Act) as empowered under the Eighteenth Amendment to the Constitution of Pakistan. The Fund is required to be registered under the Sindh Trust Act. Accordingly,  on August 13, 2021 the above-mentioned Trust Deed has been registered under the Sindh Trust Act..</t>
  </si>
  <si>
    <t>Ghandhara Nissan Limited</t>
  </si>
  <si>
    <t>Honda Atlas Cars(Pakistan) Limited</t>
  </si>
  <si>
    <t>Atlas Battery Limited</t>
  </si>
  <si>
    <t>Panther Tyres Limited</t>
  </si>
  <si>
    <t>AUTOMOBILE ASSEMBLER</t>
  </si>
  <si>
    <t>AUTOMOBILE PARTS &amp; ACCESSORIES</t>
  </si>
  <si>
    <t>CABLE &amp; ELECTRICAL GOODS</t>
  </si>
  <si>
    <t>PAK ELEKTRON(R3)</t>
  </si>
  <si>
    <t>CEMENT</t>
  </si>
  <si>
    <t>D.G. Khan Cement Company Limited</t>
  </si>
  <si>
    <t>Gharibwal Cement Ltd</t>
  </si>
  <si>
    <t>Kohat Cement Company Limited</t>
  </si>
  <si>
    <t>Pioneer Cement Limited</t>
  </si>
  <si>
    <t>Dynea Pakistan Limited</t>
  </si>
  <si>
    <t>COMMERCIAL BANKS</t>
  </si>
  <si>
    <t>Bankislami Pakistan Limited</t>
  </si>
  <si>
    <t>ENGINEERING</t>
  </si>
  <si>
    <t>AGHA STEEL IND. LTD</t>
  </si>
  <si>
    <t>Aisha Steel Mills Limited</t>
  </si>
  <si>
    <t>Amreli Steels Limited</t>
  </si>
  <si>
    <t>FERTILIZER</t>
  </si>
  <si>
    <t>FOOD &amp; PERSONAL CARE PRODUCTS</t>
  </si>
  <si>
    <t>Al Shaheer Corporation</t>
  </si>
  <si>
    <t>The Organic Meat Company Limited</t>
  </si>
  <si>
    <t>Unity Foods Limited</t>
  </si>
  <si>
    <t>GLASS &amp; CERAMICS</t>
  </si>
  <si>
    <t>LEATHER &amp; TANNERIES</t>
  </si>
  <si>
    <t>Service Global Footwear Limited</t>
  </si>
  <si>
    <t>MISCELLANEOUS</t>
  </si>
  <si>
    <t>Pakistan Aluminium Beverage Cans Limited</t>
  </si>
  <si>
    <t>Tri-Pak Films</t>
  </si>
  <si>
    <t>OIL AND GAS MARKETING COMPANIES</t>
  </si>
  <si>
    <t>Hi-Tech Lubricants Limited</t>
  </si>
  <si>
    <t>PAPER AND BOARD</t>
  </si>
  <si>
    <t>Cherat Packaging Limited</t>
  </si>
  <si>
    <t>PHARMACEUTICALS</t>
  </si>
  <si>
    <t>Citi Pharma limited</t>
  </si>
  <si>
    <t>Glaxosmithkline Consumer Healthcare Pakistan Limited</t>
  </si>
  <si>
    <t>Highnoon Laboratories Limited</t>
  </si>
  <si>
    <t>POWER GENERATION &amp; DISTRIBUTION</t>
  </si>
  <si>
    <t>SYNTHETIC &amp; RAYON</t>
  </si>
  <si>
    <t>Image Pakistan Limited</t>
  </si>
  <si>
    <t>Image Pakistan Limited (R)</t>
  </si>
  <si>
    <t>TECHNOLOGY &amp; COMMUNICATIONS</t>
  </si>
  <si>
    <t>Air Link Communication Ltd</t>
  </si>
  <si>
    <t>Octopus Digital Limited</t>
  </si>
  <si>
    <t>TRG Pakistan Limited</t>
  </si>
  <si>
    <t>TEXTILE COMPOSITE</t>
  </si>
  <si>
    <t>Nishat (Chunian) Limited</t>
  </si>
  <si>
    <t>(Reversal) / Provision for Sindh Workers' Welfare Fund</t>
  </si>
  <si>
    <t>Pakistan Credit Rating Agency (PACRA) Limited has assigned Management quality rating of 'AM1' dated October 06, 2021 to the Pension Fund Manager.</t>
  </si>
  <si>
    <t>The Trust Act,1882 has been repealed due to promulgation of Provincial Trust Act "Sindh Act 2020" as empowered under the Eighteenth Amendment to the Constitution of Pakistan. Various new requirements including registration under the Trust Act have been introduced. The Management Company after fulfilling the requirement for registration of Trust Deed under Sindh Act 2020, has submitted Collective Investment Scheme Trust Deed to Registrar acting under Sindh Act 2020 for registration.</t>
  </si>
  <si>
    <t>This includes a balance of Rs 2.175m (June 30, 2021: Rs 0.476m) in Equity Sub-Fund, Rs 2.352m (June 30, 2021: Rs 0.477m) in Debt Sub-Fund and Rs 2.253m (June 30, 2021: Rs 0.719m) in Money Market Sub-Fund with MCB Bank Limited , a related party</t>
  </si>
  <si>
    <t>These carry interest at the rates of ranging from 7.25% to 11.35% (June 30, 2021: 5.5% to 7%) per annum. These include a balance of Rs. 0.010 million(June 30, 2021: Rs.0.010m) in Equity Sub-Fund and Rs. 2.352 m(June 30, 2021: Rs.0.014m) in Debt Sub-Fund, held with MCB Islamic Bank Limited, a related party.</t>
  </si>
  <si>
    <t>K-Electric Limited - ICP 21</t>
  </si>
  <si>
    <t>K-Electric Limited - ICP 24</t>
  </si>
  <si>
    <t>K-Electric Limited ICP 24</t>
  </si>
  <si>
    <t>K-Electric Limited ICP 21</t>
  </si>
  <si>
    <t>Commercial Papers at the period end provide return at rate of 9.570% respectively.</t>
  </si>
  <si>
    <t>Purchased during the year</t>
  </si>
  <si>
    <t>Matured during the year</t>
  </si>
  <si>
    <t>Market value as at March 31, 2022</t>
  </si>
  <si>
    <t>Pak Elektron Ltd. - Sukkuk 2</t>
  </si>
  <si>
    <t>Total as at March 31, 2022</t>
  </si>
  <si>
    <t>Total as at June 30, 2021</t>
  </si>
  <si>
    <t>There is no change in the status of the appeal filed by the Federal Board of Revenue in the Honorable Supreme Court of Pakistan in respect of levy of Federal Excise Duty, as reported in the audited annual financial statements of the Fund for the year ended June 30, 2021. Had the provision not been made, the net assets value per unit of the Fund would have been higher by Rs.1.41 per unit in respect of Equity Sub-Fund, Re.0.67 per unit in respect of Debt Sub-Fund and Re.0.32 per unit in respect of Money Market Sub-Fund as at March 31, 2022 (June 30, 2021: Rs.1.28 per unit in respect of Equity Sub-Fund, Re.0.72 per unit in respect of Debt Sub-Fund and Re.0.42 per unit in respect of Money Market Sub-Fund).</t>
  </si>
  <si>
    <t>During the period, SRB through its Letter Dated August 12, 2021 has intimidated MUFAP that Mutual Funds do not qualify as Financial Institutions/Industrial Establishment and therefore are not liable to pay SWWF Contributios. Therefore, all Asset Management Companies have reversed Cumulative Provision for SWWF, on August 13 2021.</t>
  </si>
  <si>
    <t>There were no contingencies and commitments outstanding as at March 31, 2022 and June 30, 2021.</t>
  </si>
  <si>
    <t>March 31, 2022(Unaudited)</t>
  </si>
  <si>
    <t>The annexed notes from 1 to 15 form an integral part of these interim financial statements.</t>
  </si>
  <si>
    <t>------------ (Rupees'000') ------------</t>
  </si>
  <si>
    <t>5.1.1</t>
  </si>
  <si>
    <t>As at March 31, 2022, the bonus shares of the Equity Sub - Fund withheld by certain companies at the time of declaration of bonus shares amounted to Rs. 0.311 Million. (June 30, 2021: Rs.0.385 Million).</t>
  </si>
  <si>
    <t>5.1.2</t>
  </si>
  <si>
    <t>AS AT MARCH 31, 2022</t>
  </si>
  <si>
    <t>EXPENSE RATIO</t>
  </si>
  <si>
    <t>Equity Sub Fund</t>
  </si>
  <si>
    <t>Money Sub Fund</t>
  </si>
  <si>
    <t>9.</t>
  </si>
  <si>
    <t>12</t>
  </si>
  <si>
    <t>The annualized total Expense Ratio (TER) of the Fund as at March 31, 2022 is 2.54% which includes 0.25%  representing government levies on the Fund such as sales taxes, annual fee to the SECP, etc. The prescribed limit for the total expense ratio of pension fund under equity sub fund (excluding government levies) is 4.5%.</t>
  </si>
  <si>
    <t>The annualized total Expense Ratio (TER) of the Fund as at March 31, 2022 is 2.04%  which includes 0.24% representing government levies on the Fund such as sales taxes, annual fee to the SECP, etc. The prescribed limit for the total expense ratio of pension fund under equity sub fund (excluding government levies) is 2.5%.</t>
  </si>
  <si>
    <t>The annualized total Expense Ratio (TER) of the Fund as at March  31, 2022 is 2.24% which includes 0.44%  representing government levies on the Fund such as provision sales taxes, annual fee to the SECP, etc. The prescribed limit for the total expense ratio of pension fund under equity sub fund (excluding government levies) is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</si>
</sst>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 #,##0.00;[Red]&quot;$&quot;\ \-#,##0.00"/>
    <numFmt numFmtId="167" formatCode="_ * #,##0.00_ ;_ * \-#,##0.00_ ;_ * &quot;-&quot;??_ ;_ @_ "/>
    <numFmt numFmtId="168" formatCode="_ * #,##0_ ;_ * \-#,##0_ ;_ * &quot;-&quot;??_ ;_ @_ "/>
    <numFmt numFmtId="169" formatCode="_(* 0.0%_);_(* 0.0%_);_(* &quot;-&quot;_);_(@_)"/>
    <numFmt numFmtId="170" formatCode="_(* #,##0_);_(* \(##,##0\);_(* &quot;-&quot;_);_(@_)"/>
    <numFmt numFmtId="171" formatCode="_(* \+#,##0.0%_);_(* \-#,##0.0%_);_(* &quot;-&quot;_);_(@_)"/>
    <numFmt numFmtId="172" formatCode="_(* #,##0_);_(* \(#,##0\);_(* &quot;-&quot;??_);_(@_)"/>
    <numFmt numFmtId="173" formatCode="0.0"/>
    <numFmt numFmtId="174" formatCode="#,##0_ ;\-#,##0\ "/>
    <numFmt numFmtId="175" formatCode="_-* #,##0_-;\-* #,##0_-;_-* &quot;-&quot;??_-;_-@_-"/>
    <numFmt numFmtId="176" formatCode="_(* #,##0.0000_);_(* \(#,##0.0000\);_(* &quot;-&quot;??_);_(@_)"/>
    <numFmt numFmtId="177" formatCode="_(* #,##0.000_);_(* \(#,##0.000\);_(* &quot;-&quot;_);_(@_)"/>
    <numFmt numFmtId="178" formatCode="_(* #,##0.00000_);_(* \(#,##0.00000\);_(* &quot;-&quot;??_);_(@_)"/>
    <numFmt numFmtId="179" formatCode="0.00_);\(0.00\)"/>
    <numFmt numFmtId="180" formatCode="0.0%"/>
    <numFmt numFmtId="181" formatCode="\£\ #,##0_);[Red]\(\£\ #,##0\)"/>
    <numFmt numFmtId="182" formatCode="\¥\ #,##0_);[Red]\(\¥\ #,##0\)"/>
    <numFmt numFmtId="183" formatCode="_(* #,##0.0_);_(* \(#,##0.0\);_(* &quot;-&quot;?_);@_)"/>
    <numFmt numFmtId="184" formatCode="\•\ \ @"/>
    <numFmt numFmtId="185" formatCode="_ * #,##0.00_)&quot;F&quot;_ ;_ * \(#,##0.00\)&quot;F&quot;_ ;_ * &quot;-&quot;??_)&quot;F&quot;_ ;_ @_ "/>
    <numFmt numFmtId="186" formatCode="_(* #,##0.00_);_(* \(#,##0.00\);_(* \-??_);_(@_)"/>
    <numFmt numFmtId="187" formatCode="#,##0;\(#,##0\);0"/>
    <numFmt numFmtId="188" formatCode="General_)"/>
    <numFmt numFmtId="189" formatCode="\ \ _•\–\ \ \ \ @"/>
    <numFmt numFmtId="190" formatCode="&quot; $&quot;* #,##0.00_ ;"/>
    <numFmt numFmtId="191" formatCode="&quot;$&quot;##,##0_);[Red]\(&quot;$&quot;#,##0\)"/>
    <numFmt numFmtId="192" formatCode="\I\n\t\i\a\l\ \c\a\p"/>
    <numFmt numFmtId="193" formatCode="_-* #,##0\ _P_t_s_-;\-* #,##0\ _P_t_s_-;_-* &quot;-&quot;\ _P_t_s_-;_-@_-"/>
    <numFmt numFmtId="194" formatCode="_-* #,##0.00\ _P_t_s_-;\-* #,##0.00\ _P_t_s_-;_-* &quot;-&quot;??\ _P_t_s_-;_-@_-"/>
    <numFmt numFmtId="195" formatCode="[&gt;1]\ &quot;Pk of &quot;\ #;[=1]\ &quot;Each&quot;;\ 0.000\ &quot; km&quot;"/>
    <numFmt numFmtId="196" formatCode="0%_);\(0%\)"/>
    <numFmt numFmtId="197" formatCode="#,##0.000"/>
    <numFmt numFmtId="198" formatCode="&quot;$&quot;\ #,##0.00;&quot;$&quot;\ \-#,##0.00"/>
    <numFmt numFmtId="199" formatCode="0.000"/>
    <numFmt numFmtId="200" formatCode="[$-409]d\-mmm\-yy;@"/>
    <numFmt numFmtId="201" formatCode="&quot;$&quot;#,##0.00"/>
    <numFmt numFmtId="202" formatCode="_(* #,##0.000_);_(* \(#,##0.000\);_(* &quot;-&quot;??_);_(@_)"/>
    <numFmt numFmtId="203" formatCode="0.000%"/>
    <numFmt numFmtId="204" formatCode="0%;\(0\)%"/>
    <numFmt numFmtId="205" formatCode="&quot;$&quot;##,##0_);[Red]&quot;$&quot;\(#,##0\)"/>
    <numFmt numFmtId="206" formatCode="_-&quot;$&quot;* #,##0_-;\-&quot;$&quot;* #,##0_-;_-&quot;$&quot;* &quot;-&quot;_-;_-@_-"/>
    <numFmt numFmtId="207" formatCode="_-&quot;$&quot;* #,##0.00_-;\-&quot;$&quot;* #,##0.00_-;_-&quot;$&quot;* &quot;-&quot;??_-;_-@_-"/>
    <numFmt numFmtId="208" formatCode="\$#,;&quot;($&quot;#,\)"/>
    <numFmt numFmtId="209" formatCode="_-* #,##0\ _F_-;\-* #,##0\ _F_-;_-* &quot;- &quot;_F_-;_-@_-"/>
    <numFmt numFmtId="210" formatCode="_-* #,##0.00\ _F_-;\-* #,##0.00\ _F_-;_-* \-??\ _F_-;_-@_-"/>
    <numFmt numFmtId="211" formatCode="#,##0.000_);\(#,##0.000\)"/>
    <numFmt numFmtId="212" formatCode="\$#,\);&quot;($&quot;#,\)"/>
    <numFmt numFmtId="213" formatCode="_-* #,##0&quot; F&quot;_-;\-* #,##0&quot; F&quot;_-;_-* &quot;- F&quot;_-;_-@_-"/>
    <numFmt numFmtId="214" formatCode="_-* #,##0.00&quot; F&quot;_-;\-* #,##0.00&quot; F&quot;_-;_-* \-??&quot; F&quot;_-;_-@_-"/>
    <numFmt numFmtId="215" formatCode="&quot;$&quot;#,;\(&quot;$&quot;#,\)"/>
    <numFmt numFmtId="216" formatCode="#,##0.0000000_);[Red]\(#,##0.0000000\)"/>
    <numFmt numFmtId="217" formatCode="#."/>
    <numFmt numFmtId="218" formatCode="#,##0.00;[Red]\(#,##0.00\)"/>
    <numFmt numFmtId="219" formatCode="#,##0.0_);\(#,##0.0\)"/>
    <numFmt numFmtId="220" formatCode="0.0%;\(0.0%\)"/>
    <numFmt numFmtId="221" formatCode="* \(#,##0\);* #,##0_);&quot;-&quot;??_);@"/>
    <numFmt numFmtId="222" formatCode="_-* #,##0\ &quot;F&quot;_-;\-* #,##0\ &quot;F&quot;_-;_-* &quot;-&quot;\ &quot;F&quot;_-;_-@_-"/>
    <numFmt numFmtId="223" formatCode="* #,##0_);* \(#,##0\);&quot;-&quot;??_);@"/>
    <numFmt numFmtId="224" formatCode="[$-409]d\-mmm\-yyyy;@"/>
    <numFmt numFmtId="225" formatCode="d\.mmm"/>
    <numFmt numFmtId="226" formatCode="_(* #,##0.0_);_(* \(#,##0.0\);_(* &quot;-&quot;??_);_(@_)"/>
    <numFmt numFmtId="227" formatCode="_([$€-2]* #,##0.00_);_([$€-2]* \(#,##0.00\);_([$€-2]* &quot;-&quot;??_)"/>
    <numFmt numFmtId="228" formatCode="#,##0;[Red]#,##0"/>
    <numFmt numFmtId="229" formatCode="[$-409]mmmm\ d\,\ yyyy;@"/>
    <numFmt numFmtId="230" formatCode="#,##0."/>
    <numFmt numFmtId="231" formatCode="#,##0_);\(#,##0\);_(* &quot;-&quot;?_);_(@_)"/>
    <numFmt numFmtId="232" formatCode="0."/>
    <numFmt numFmtId="233" formatCode="_ &quot;$&quot;\ * #,##0.00_ ;_ &quot;$&quot;\ * \-#,##0.00_ ;_ &quot;$&quot;\ * &quot;-&quot;??_ ;_ @_ "/>
    <numFmt numFmtId="234" formatCode="[$-409]dd\-mmm\-yy;@"/>
    <numFmt numFmtId="235" formatCode="#,##0_);\(#,##0\);_(* &quot;-&quot;??_);_(@_)"/>
    <numFmt numFmtId="236" formatCode="0.0000"/>
  </numFmts>
  <fonts count="21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60"/>
      <name val="Arial"/>
      <family val="2"/>
    </font>
    <font>
      <sz val="10"/>
      <color indexed="60"/>
      <name val="Arial"/>
      <family val="2"/>
    </font>
    <font>
      <sz val="11"/>
      <color indexed="8"/>
      <name val="Calibri"/>
      <family val="2"/>
    </font>
    <font>
      <sz val="10"/>
      <color indexed="8"/>
      <name val="Arial"/>
      <family val="2"/>
    </font>
    <font>
      <sz val="12"/>
      <name val="Times New Roman"/>
      <family val="1"/>
    </font>
    <font>
      <b/>
      <sz val="10"/>
      <name val="Arial"/>
      <family val="2"/>
    </font>
    <font>
      <b/>
      <sz val="10"/>
      <color indexed="10"/>
      <name val="Arial"/>
      <family val="2"/>
    </font>
    <font>
      <sz val="10"/>
      <name val="Times New Roman"/>
      <family val="1"/>
    </font>
    <font>
      <sz val="11"/>
      <name val="Times New Roman"/>
      <family val="1"/>
    </font>
    <font>
      <b/>
      <sz val="10"/>
      <name val="Times New Roman"/>
      <family val="1"/>
    </font>
    <font>
      <b/>
      <i/>
      <sz val="10"/>
      <color indexed="8"/>
      <name val="Arial"/>
      <family val="2"/>
    </font>
    <font>
      <sz val="11"/>
      <name val="Arial"/>
      <family val="2"/>
    </font>
    <font>
      <sz val="9"/>
      <name val="Times New Roman"/>
      <family val="1"/>
    </font>
    <font>
      <sz val="8"/>
      <name val="Arial"/>
      <family val="2"/>
    </font>
    <font>
      <sz val="10"/>
      <color indexed="8"/>
      <name val="Times New Roman"/>
      <family val="1"/>
    </font>
    <font>
      <b/>
      <sz val="11"/>
      <name val="Arial"/>
      <family val="2"/>
    </font>
    <font>
      <b/>
      <sz val="12"/>
      <name val="Arial"/>
      <family val="2"/>
    </font>
    <font>
      <b/>
      <vertAlign val="superscript"/>
      <sz val="10"/>
      <name val="Arial"/>
      <family val="2"/>
    </font>
    <font>
      <sz val="12"/>
      <name val="Arial"/>
      <family val="2"/>
    </font>
    <font>
      <b/>
      <sz val="12"/>
      <name val="Times New Roman"/>
      <family val="1"/>
    </font>
    <font>
      <b/>
      <sz val="8"/>
      <color indexed="24"/>
      <name val="Arial"/>
      <family val="2"/>
    </font>
    <font>
      <sz val="9"/>
      <name val="Arial"/>
      <family val="2"/>
    </font>
    <font>
      <b/>
      <sz val="9"/>
      <color indexed="24"/>
      <name val="Arial"/>
      <family val="2"/>
    </font>
    <font>
      <b/>
      <sz val="11"/>
      <color indexed="24"/>
      <name val="Arial"/>
      <family val="2"/>
    </font>
    <font>
      <sz val="12"/>
      <name val="Helv"/>
    </font>
    <font>
      <i/>
      <sz val="10"/>
      <name val="CG Omega"/>
      <family val="2"/>
    </font>
    <font>
      <sz val="10"/>
      <name val="CG Omega"/>
      <family val="2"/>
    </font>
    <font>
      <b/>
      <sz val="11"/>
      <name val="Times New Roman"/>
      <family val="1"/>
    </font>
    <font>
      <b/>
      <sz val="12"/>
      <name val="Albertus Medium"/>
      <family val="2"/>
    </font>
    <font>
      <b/>
      <vertAlign val="superscript"/>
      <sz val="11"/>
      <name val="Calibri"/>
      <family val="2"/>
    </font>
    <font>
      <b/>
      <sz val="11"/>
      <name val="Calibri"/>
      <family val="2"/>
    </font>
    <font>
      <sz val="10"/>
      <color indexed="10"/>
      <name val="Arial"/>
      <family val="2"/>
    </font>
    <font>
      <sz val="11"/>
      <color theme="1"/>
      <name val="Calibri"/>
      <family val="2"/>
      <scheme val="minor"/>
    </font>
    <font>
      <sz val="11"/>
      <color theme="0"/>
      <name val="Calibri"/>
      <family val="2"/>
      <scheme val="minor"/>
    </font>
    <font>
      <b/>
      <sz val="11"/>
      <color theme="1"/>
      <name val="Calibri"/>
      <family val="2"/>
      <scheme val="minor"/>
    </font>
    <font>
      <b/>
      <sz val="10"/>
      <color rgb="FF0000FF"/>
      <name val="Arial"/>
      <family val="2"/>
    </font>
    <font>
      <sz val="10"/>
      <color rgb="FF0000FF"/>
      <name val="Arial"/>
      <family val="2"/>
    </font>
    <font>
      <sz val="10"/>
      <color rgb="FF000000"/>
      <name val="Arial"/>
      <family val="2"/>
    </font>
    <font>
      <b/>
      <sz val="10"/>
      <color rgb="FF000000"/>
      <name val="Arial"/>
      <family val="2"/>
    </font>
    <font>
      <sz val="8"/>
      <color rgb="FF000000"/>
      <name val="Times New Roman"/>
      <family val="1"/>
    </font>
    <font>
      <sz val="11"/>
      <color indexed="8"/>
      <name val="Calibri"/>
      <family val="2"/>
      <scheme val="minor"/>
    </font>
    <font>
      <b/>
      <sz val="11"/>
      <name val="Calibri"/>
      <family val="2"/>
      <scheme val="minor"/>
    </font>
    <font>
      <sz val="11"/>
      <name val="Calibri"/>
      <family val="2"/>
      <scheme val="minor"/>
    </font>
    <font>
      <sz val="11"/>
      <color rgb="FF000000"/>
      <name val="Calibri"/>
      <family val="2"/>
      <scheme val="minor"/>
    </font>
    <font>
      <sz val="10"/>
      <color theme="0"/>
      <name val="Arial"/>
      <family val="2"/>
    </font>
    <font>
      <sz val="10"/>
      <color indexed="8"/>
      <name val="Times New Roman"/>
      <family val="2"/>
    </font>
    <font>
      <b/>
      <sz val="10"/>
      <color indexed="8"/>
      <name val="Times New Roman"/>
      <family val="1"/>
    </font>
    <font>
      <b/>
      <sz val="10"/>
      <color indexed="8"/>
      <name val="Times New Roman"/>
      <family val="2"/>
    </font>
    <font>
      <b/>
      <u/>
      <sz val="10"/>
      <color indexed="8"/>
      <name val="Times New Roman"/>
      <family val="1"/>
    </font>
    <font>
      <sz val="10"/>
      <color theme="1"/>
      <name val="Arial"/>
      <family val="2"/>
    </font>
    <font>
      <sz val="12"/>
      <name val="DTMLetterRegular"/>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indexed="8"/>
      <name val="Times New Roman"/>
      <family val="1"/>
    </font>
    <font>
      <sz val="10"/>
      <color indexed="8"/>
      <name val="MS Sans Serif"/>
      <family val="2"/>
    </font>
    <font>
      <b/>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b/>
      <sz val="9.9"/>
      <color indexed="8"/>
      <name val="Times New Roman"/>
      <family val="1"/>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2"/>
      <name val="times new romam"/>
    </font>
    <font>
      <b/>
      <sz val="10"/>
      <color indexed="63"/>
      <name val="Arial"/>
      <family val="2"/>
    </font>
    <font>
      <b/>
      <sz val="11"/>
      <color indexed="16"/>
      <name val="Times New Roman"/>
      <family val="1"/>
    </font>
    <font>
      <sz val="14.15"/>
      <color indexed="12"/>
      <name val="Times New Roman"/>
      <family val="1"/>
    </font>
    <font>
      <sz val="12"/>
      <color indexed="9"/>
      <name val="Arial"/>
      <family val="2"/>
    </font>
    <font>
      <b/>
      <sz val="12"/>
      <color indexed="8"/>
      <name val="Times New Roman"/>
      <family val="1"/>
    </font>
    <font>
      <b/>
      <sz val="18"/>
      <color indexed="56"/>
      <name val="Cambria"/>
      <family val="2"/>
    </font>
    <font>
      <sz val="9.9499999999999993"/>
      <color indexed="8"/>
      <name val="Verdana"/>
      <family val="2"/>
    </font>
    <font>
      <u/>
      <sz val="10"/>
      <color indexed="12"/>
      <name val="Arial"/>
      <family val="2"/>
    </font>
    <font>
      <sz val="11"/>
      <color theme="1"/>
      <name val="Times New Roman"/>
      <family val="1"/>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u/>
      <sz val="8.5"/>
      <color indexed="12"/>
      <name val="Arial"/>
      <family val="2"/>
    </font>
    <font>
      <sz val="11"/>
      <name val="Tms Rmn"/>
    </font>
    <font>
      <sz val="12"/>
      <color indexed="8"/>
      <name val="Times New Roman"/>
      <family val="2"/>
    </font>
    <font>
      <b/>
      <sz val="11"/>
      <name val="Book Antiqua"/>
      <family val="1"/>
    </font>
    <font>
      <sz val="14"/>
      <name val="EucrosiaUPC"/>
      <family val="1"/>
    </font>
    <font>
      <sz val="10"/>
      <color indexed="0"/>
      <name val="MS Sans Serif"/>
      <family val="2"/>
    </font>
    <font>
      <sz val="1"/>
      <color indexed="16"/>
      <name val="Courier"/>
      <family val="3"/>
    </font>
    <font>
      <u/>
      <sz val="10"/>
      <color indexed="36"/>
      <name val="Arial"/>
      <family val="2"/>
    </font>
    <font>
      <b/>
      <i/>
      <sz val="16"/>
      <name val="Helv"/>
    </font>
    <font>
      <b/>
      <sz val="14"/>
      <name val="Tms Rmn"/>
    </font>
    <font>
      <sz val="12"/>
      <color theme="1"/>
      <name val="Times New Roman"/>
      <family val="2"/>
    </font>
    <font>
      <sz val="12"/>
      <name val="Tms Rmn"/>
    </font>
    <font>
      <sz val="10"/>
      <name val="Helv"/>
    </font>
    <font>
      <sz val="10"/>
      <color indexed="8"/>
      <name val="Book Antiqua"/>
      <family val="2"/>
    </font>
    <font>
      <b/>
      <sz val="9"/>
      <color indexed="12"/>
      <name val="Arial"/>
      <family val="2"/>
    </font>
    <font>
      <sz val="10"/>
      <name val="MS Serif"/>
      <family val="1"/>
    </font>
    <font>
      <sz val="10"/>
      <name val="Courier"/>
      <family val="3"/>
    </font>
    <font>
      <i/>
      <sz val="9"/>
      <color indexed="8"/>
      <name val="Arial"/>
      <family val="2"/>
    </font>
    <font>
      <sz val="24"/>
      <color indexed="13"/>
      <name val="SWISS"/>
      <family val="2"/>
    </font>
    <font>
      <sz val="10"/>
      <color indexed="16"/>
      <name val="MS Serif"/>
      <family val="1"/>
    </font>
    <font>
      <b/>
      <sz val="9"/>
      <color indexed="20"/>
      <name val="Arial"/>
      <family val="2"/>
    </font>
    <font>
      <b/>
      <sz val="14"/>
      <name val="SWISS"/>
      <family val="2"/>
    </font>
    <font>
      <b/>
      <sz val="14"/>
      <name val="Helv"/>
    </font>
    <font>
      <u/>
      <sz val="6.6"/>
      <color indexed="12"/>
      <name val="Times New Roman"/>
      <family val="1"/>
    </font>
    <font>
      <u/>
      <sz val="10"/>
      <color indexed="14"/>
      <name val="MS Sans Serif"/>
      <family val="2"/>
    </font>
    <font>
      <u/>
      <sz val="8"/>
      <color indexed="12"/>
      <name val="Times New Roman"/>
      <family val="1"/>
    </font>
    <font>
      <sz val="8"/>
      <color indexed="18"/>
      <name val="Arial"/>
      <family val="2"/>
    </font>
    <font>
      <b/>
      <i/>
      <sz val="11"/>
      <color indexed="8"/>
      <name val="Times New Roman"/>
      <family val="1"/>
    </font>
    <font>
      <b/>
      <sz val="10"/>
      <color indexed="17"/>
      <name val="Arial"/>
      <family val="2"/>
    </font>
    <font>
      <b/>
      <sz val="16"/>
      <color indexed="13"/>
      <name val="Arial"/>
      <family val="2"/>
    </font>
    <font>
      <b/>
      <sz val="22"/>
      <color indexed="8"/>
      <name val="Times New Roman"/>
      <family val="1"/>
    </font>
    <font>
      <sz val="8"/>
      <name val="Helv"/>
    </font>
    <font>
      <b/>
      <sz val="8"/>
      <color indexed="8"/>
      <name val="Helv"/>
    </font>
    <font>
      <sz val="24"/>
      <color indexed="13"/>
      <name val="Helv"/>
    </font>
    <font>
      <sz val="11"/>
      <color rgb="FF000000"/>
      <name val="Times New Roman"/>
      <family val="1"/>
    </font>
    <font>
      <u/>
      <sz val="11"/>
      <name val="Times New Roman"/>
      <family val="1"/>
    </font>
    <font>
      <b/>
      <i/>
      <u val="singleAccounting"/>
      <sz val="11"/>
      <name val="Times New Roman"/>
      <family val="1"/>
    </font>
    <font>
      <sz val="11"/>
      <color rgb="FFFF0000"/>
      <name val="Times New Roman"/>
      <family val="1"/>
    </font>
    <font>
      <i/>
      <sz val="11"/>
      <name val="Times New Roman"/>
      <family val="1"/>
    </font>
    <font>
      <b/>
      <sz val="11"/>
      <color rgb="FFFF0000"/>
      <name val="Times New Roman"/>
      <family val="1"/>
    </font>
    <font>
      <sz val="11"/>
      <color indexed="12"/>
      <name val="Times New Roman"/>
      <family val="1"/>
    </font>
    <font>
      <sz val="10"/>
      <color indexed="8"/>
      <name val="匠牥晩††††††††††"/>
    </font>
    <font>
      <b/>
      <sz val="10"/>
      <color rgb="FFFF0000"/>
      <name val="Arial"/>
      <family val="2"/>
    </font>
    <font>
      <sz val="10"/>
      <color theme="1"/>
      <name val="Calibri"/>
      <family val="2"/>
      <scheme val="minor"/>
    </font>
    <font>
      <sz val="12"/>
      <name val="Times New Roman "/>
    </font>
    <font>
      <b/>
      <sz val="11"/>
      <color theme="1"/>
      <name val="Arial"/>
      <family val="2"/>
    </font>
    <font>
      <sz val="11"/>
      <color theme="1"/>
      <name val="Arial"/>
      <family val="2"/>
    </font>
    <font>
      <sz val="12"/>
      <color theme="1"/>
      <name val="Times New Roman"/>
      <family val="1"/>
    </font>
    <font>
      <sz val="11"/>
      <color rgb="FF000000"/>
      <name val="Arial"/>
      <family val="2"/>
    </font>
    <font>
      <b/>
      <sz val="11"/>
      <color indexed="8"/>
      <name val="Arial"/>
      <family val="2"/>
    </font>
    <font>
      <sz val="11"/>
      <color indexed="10"/>
      <name val="Arial"/>
      <family val="2"/>
    </font>
    <font>
      <sz val="11"/>
      <color indexed="8"/>
      <name val="Arial"/>
      <family val="2"/>
    </font>
    <font>
      <u/>
      <sz val="11"/>
      <name val="Arial"/>
      <family val="2"/>
    </font>
    <font>
      <b/>
      <sz val="11"/>
      <color indexed="10"/>
      <name val="Arial"/>
      <family val="2"/>
    </font>
    <font>
      <sz val="11"/>
      <color theme="0"/>
      <name val="Arial"/>
      <family val="2"/>
    </font>
    <font>
      <b/>
      <sz val="11"/>
      <color theme="0"/>
      <name val="Arial"/>
      <family val="2"/>
    </font>
    <font>
      <b/>
      <sz val="11"/>
      <color indexed="9"/>
      <name val="Arial"/>
      <family val="2"/>
    </font>
    <font>
      <sz val="11"/>
      <color indexed="9"/>
      <name val="Arial"/>
      <family val="2"/>
    </font>
    <font>
      <sz val="11"/>
      <color rgb="FFFF0000"/>
      <name val="Arial"/>
      <family val="2"/>
    </font>
    <font>
      <b/>
      <u/>
      <sz val="11"/>
      <color theme="1"/>
      <name val="Arial"/>
      <family val="2"/>
    </font>
    <font>
      <b/>
      <i/>
      <u val="singleAccounting"/>
      <sz val="11"/>
      <name val="Arial"/>
      <family val="2"/>
    </font>
    <font>
      <i/>
      <sz val="11"/>
      <name val="Arial"/>
      <family val="2"/>
    </font>
    <font>
      <b/>
      <sz val="11"/>
      <name val="Arial Black"/>
      <family val="2"/>
    </font>
    <font>
      <sz val="11"/>
      <name val="Arial "/>
    </font>
    <font>
      <b/>
      <sz val="11"/>
      <name val="Arial "/>
    </font>
    <font>
      <b/>
      <u/>
      <sz val="11"/>
      <name val="Arial"/>
      <family val="2"/>
    </font>
    <font>
      <b/>
      <sz val="11"/>
      <color indexed="8"/>
      <name val="Arial "/>
    </font>
    <font>
      <sz val="11"/>
      <name val="Calibri"/>
      <family val="2"/>
    </font>
    <font>
      <b/>
      <sz val="9"/>
      <name val="Univers 45 Light"/>
    </font>
    <font>
      <sz val="9"/>
      <name val="Univers 45 Light"/>
    </font>
    <font>
      <b/>
      <sz val="10"/>
      <name val="Univers 45 Light"/>
    </font>
    <font>
      <sz val="10"/>
      <color theme="1"/>
      <name val="Univers 45 Light"/>
    </font>
    <font>
      <sz val="10"/>
      <name val="Univers 45 Light"/>
    </font>
    <font>
      <b/>
      <sz val="10"/>
      <color theme="1"/>
      <name val="Univers 45 Light"/>
    </font>
  </fonts>
  <fills count="85">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3"/>
        <bgColor indexed="64"/>
      </patternFill>
    </fill>
    <fill>
      <patternFill patternType="solid">
        <fgColor theme="4" tint="0.79998168889431442"/>
        <bgColor indexed="64"/>
      </patternFill>
    </fill>
    <fill>
      <patternFill patternType="solid">
        <fgColor theme="9"/>
        <bgColor indexed="64"/>
      </patternFill>
    </fill>
    <fill>
      <patternFill patternType="solid">
        <fgColor theme="5" tint="0.7999816888943144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8"/>
        <bgColor indexed="64"/>
      </patternFill>
    </fill>
    <fill>
      <patternFill patternType="solid">
        <fgColor rgb="FFFFC00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bgColor indexed="64"/>
      </patternFill>
    </fill>
    <fill>
      <patternFill patternType="solid">
        <fgColor rgb="FF00206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FFFFCC"/>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indexed="9"/>
        <bgColor indexed="64"/>
      </patternFill>
    </fill>
    <fill>
      <patternFill patternType="solid">
        <fgColor indexed="42"/>
        <bgColor indexed="64"/>
      </patternFill>
    </fill>
    <fill>
      <patternFill patternType="solid">
        <fgColor indexed="12"/>
        <bgColor indexed="12"/>
      </patternFill>
    </fill>
    <fill>
      <patternFill patternType="solid">
        <fgColor indexed="13"/>
        <bgColor indexed="13"/>
      </patternFill>
    </fill>
    <fill>
      <patternFill patternType="solid">
        <fgColor indexed="13"/>
      </patternFill>
    </fill>
    <fill>
      <patternFill patternType="solid">
        <fgColor indexed="17"/>
      </patternFill>
    </fill>
    <fill>
      <patternFill patternType="solid">
        <fgColor indexed="12"/>
      </patternFill>
    </fill>
    <fill>
      <patternFill patternType="solid">
        <fgColor theme="0"/>
        <bgColor indexed="64"/>
      </patternFill>
    </fill>
    <fill>
      <patternFill patternType="solid">
        <fgColor rgb="FF00B050"/>
        <bgColor indexed="64"/>
      </patternFill>
    </fill>
    <fill>
      <patternFill patternType="solid">
        <fgColor theme="5"/>
        <bgColor indexed="64"/>
      </patternFill>
    </fill>
    <fill>
      <patternFill patternType="solid">
        <fgColor theme="3" tint="0.79998168889431442"/>
        <bgColor indexed="64"/>
      </patternFill>
    </fill>
    <fill>
      <patternFill patternType="solid">
        <fgColor rgb="FF92D050"/>
        <bgColor indexed="64"/>
      </patternFill>
    </fill>
    <fill>
      <patternFill patternType="solid">
        <fgColor rgb="FFFF0000"/>
        <bgColor indexed="64"/>
      </patternFill>
    </fill>
    <fill>
      <patternFill patternType="solid">
        <fgColor rgb="FFC00000"/>
        <bgColor indexed="64"/>
      </patternFill>
    </fill>
    <fill>
      <patternFill patternType="solid">
        <fgColor theme="5" tint="0.39997558519241921"/>
        <bgColor indexed="64"/>
      </patternFill>
    </fill>
  </fills>
  <borders count="73">
    <border>
      <left/>
      <right/>
      <top/>
      <bottom/>
      <diagonal/>
    </border>
    <border>
      <left/>
      <right/>
      <top/>
      <bottom style="thin">
        <color indexed="64"/>
      </bottom>
      <diagonal/>
    </border>
    <border>
      <left/>
      <right/>
      <top/>
      <bottom style="medium">
        <color indexed="2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0"/>
      </bottom>
      <diagonal/>
    </border>
    <border>
      <left/>
      <right/>
      <top style="thin">
        <color indexed="64"/>
      </top>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diagonal/>
    </border>
    <border>
      <left style="thin">
        <color auto="1"/>
      </left>
      <right style="thin">
        <color auto="1"/>
      </right>
      <top style="thin">
        <color auto="1"/>
      </top>
      <bottom/>
      <diagonal/>
    </border>
    <border>
      <left/>
      <right/>
      <top style="thin">
        <color indexed="64"/>
      </top>
      <bottom/>
      <diagonal/>
    </border>
    <border>
      <left style="thin">
        <color indexed="64"/>
      </left>
      <right/>
      <top style="thin">
        <color indexed="64"/>
      </top>
      <bottom/>
      <diagonal/>
    </border>
    <border>
      <left/>
      <right style="thin">
        <color indexed="64"/>
      </right>
      <top style="thin">
        <color auto="1"/>
      </top>
      <bottom/>
      <diagonal/>
    </border>
    <border>
      <left style="hair">
        <color indexed="64"/>
      </left>
      <right style="hair">
        <color indexed="64"/>
      </right>
      <top style="hair">
        <color indexed="64"/>
      </top>
      <bottom style="hair">
        <color indexed="64"/>
      </bottom>
      <diagonal/>
    </border>
    <border>
      <left/>
      <right/>
      <top/>
      <bottom style="thin">
        <color theme="4" tint="0.39997558519241921"/>
      </bottom>
      <diagonal/>
    </border>
  </borders>
  <cellStyleXfs count="3551">
    <xf numFmtId="224" fontId="0" fillId="0" borderId="0"/>
    <xf numFmtId="224" fontId="26" fillId="0" borderId="0"/>
    <xf numFmtId="224" fontId="26" fillId="0" borderId="0"/>
    <xf numFmtId="224" fontId="26" fillId="0" borderId="0"/>
    <xf numFmtId="224" fontId="26" fillId="0" borderId="0"/>
    <xf numFmtId="224" fontId="26" fillId="0" borderId="0"/>
    <xf numFmtId="224" fontId="31" fillId="0" borderId="0"/>
    <xf numFmtId="224" fontId="31" fillId="0" borderId="0"/>
    <xf numFmtId="224" fontId="26" fillId="0" borderId="0"/>
    <xf numFmtId="181" fontId="31" fillId="0" borderId="0" applyFont="0" applyFill="0" applyBorder="0" applyAlignment="0" applyProtection="0"/>
    <xf numFmtId="181" fontId="31" fillId="0" borderId="0" applyFont="0" applyFill="0" applyBorder="0" applyAlignment="0" applyProtection="0"/>
    <xf numFmtId="182" fontId="31" fillId="0" borderId="0" applyFont="0" applyFill="0" applyBorder="0" applyAlignment="0" applyProtection="0"/>
    <xf numFmtId="182" fontId="31" fillId="0" borderId="0" applyFont="0" applyFill="0" applyBorder="0" applyAlignment="0" applyProtection="0"/>
    <xf numFmtId="224" fontId="46" fillId="0" borderId="1" applyNumberFormat="0" applyFill="0" applyAlignment="0" applyProtection="0"/>
    <xf numFmtId="49" fontId="47" fillId="0" borderId="0" applyFont="0" applyFill="0" applyBorder="0" applyAlignment="0" applyProtection="0">
      <alignment horizontal="left"/>
    </xf>
    <xf numFmtId="183" fontId="48" fillId="0" borderId="0" applyAlignment="0" applyProtection="0"/>
    <xf numFmtId="180" fontId="40" fillId="0" borderId="0" applyFill="0" applyBorder="0" applyAlignment="0" applyProtection="0"/>
    <xf numFmtId="49" fontId="40" fillId="0" borderId="0" applyNumberFormat="0" applyAlignment="0" applyProtection="0">
      <alignment horizontal="left"/>
    </xf>
    <xf numFmtId="49" fontId="49" fillId="0" borderId="2" applyNumberFormat="0" applyAlignment="0" applyProtection="0">
      <alignment horizontal="left" wrapText="1"/>
    </xf>
    <xf numFmtId="49" fontId="49" fillId="0" borderId="0" applyNumberFormat="0" applyAlignment="0" applyProtection="0">
      <alignment horizontal="left" wrapText="1"/>
    </xf>
    <xf numFmtId="49" fontId="50" fillId="0" borderId="0" applyAlignment="0" applyProtection="0">
      <alignment horizontal="left"/>
    </xf>
    <xf numFmtId="184" fontId="31" fillId="0" borderId="0" applyFont="0" applyFill="0" applyBorder="0" applyAlignment="0" applyProtection="0"/>
    <xf numFmtId="184" fontId="31" fillId="0" borderId="0" applyFont="0" applyFill="0" applyBorder="0" applyAlignment="0" applyProtection="0"/>
    <xf numFmtId="185" fontId="40" fillId="0" borderId="0" applyFill="0" applyBorder="0" applyAlignment="0"/>
    <xf numFmtId="43" fontId="26" fillId="0" borderId="0" applyFont="0" applyFill="0" applyBorder="0" applyAlignment="0" applyProtection="0"/>
    <xf numFmtId="224" fontId="51" fillId="0" borderId="0"/>
    <xf numFmtId="224" fontId="51" fillId="0" borderId="0"/>
    <xf numFmtId="224" fontId="51" fillId="0" borderId="0"/>
    <xf numFmtId="224" fontId="51" fillId="0" borderId="0"/>
    <xf numFmtId="224" fontId="51" fillId="0" borderId="0"/>
    <xf numFmtId="224" fontId="51" fillId="0" borderId="0"/>
    <xf numFmtId="224" fontId="51" fillId="0" borderId="0"/>
    <xf numFmtId="224" fontId="51"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43" fontId="26" fillId="0" borderId="0" applyFont="0" applyFill="0" applyBorder="0" applyAlignment="0" applyProtection="0"/>
    <xf numFmtId="43" fontId="31" fillId="0" borderId="0" applyFont="0" applyFill="0" applyBorder="0" applyAlignment="0" applyProtection="0"/>
    <xf numFmtId="43" fontId="26" fillId="0" borderId="0" applyFont="0" applyFill="0" applyBorder="0" applyAlignment="0" applyProtection="0"/>
    <xf numFmtId="186" fontId="26" fillId="0" borderId="0" applyFill="0" applyBorder="0" applyAlignment="0" applyProtection="0"/>
    <xf numFmtId="43" fontId="3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1" fillId="0" borderId="0" applyFont="0" applyFill="0" applyBorder="0" applyAlignment="0" applyProtection="0"/>
    <xf numFmtId="43" fontId="52" fillId="0" borderId="0" applyFont="0" applyFill="0" applyBorder="0" applyAlignment="0" applyProtection="0"/>
    <xf numFmtId="22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1"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1" fillId="0" borderId="0" applyFont="0" applyFill="0" applyBorder="0" applyAlignment="0" applyProtection="0"/>
    <xf numFmtId="186" fontId="26" fillId="0" borderId="0" applyFill="0" applyBorder="0" applyAlignment="0" applyProtection="0"/>
    <xf numFmtId="43"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24" fontId="26" fillId="0" borderId="0" applyFont="0" applyFill="0" applyBorder="0" applyAlignment="0" applyProtection="0"/>
    <xf numFmtId="172" fontId="53" fillId="0" borderId="0" applyFont="0" applyFill="0" applyBorder="0" applyAlignment="0" applyProtection="0"/>
    <xf numFmtId="187" fontId="26" fillId="0" borderId="0" applyFont="0" applyFill="0" applyBorder="0" applyAlignment="0" applyProtection="0"/>
    <xf numFmtId="187" fontId="26" fillId="0" borderId="0" applyFont="0" applyFill="0" applyBorder="0" applyAlignment="0" applyProtection="0"/>
    <xf numFmtId="43" fontId="26" fillId="0" borderId="0" applyFont="0" applyFill="0" applyBorder="0" applyAlignment="0" applyProtection="0"/>
    <xf numFmtId="166" fontId="3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2" fontId="53" fillId="0" borderId="0" applyFont="0" applyFill="0" applyBorder="0" applyAlignment="0" applyProtection="0"/>
    <xf numFmtId="43" fontId="26" fillId="0" borderId="0" applyFont="0" applyFill="0" applyBorder="0" applyAlignment="0" applyProtection="0"/>
    <xf numFmtId="167" fontId="34" fillId="0" borderId="0" applyFont="0" applyFill="0" applyBorder="0" applyAlignment="0" applyProtection="0"/>
    <xf numFmtId="165" fontId="53" fillId="0" borderId="0" applyFont="0" applyFill="0" applyBorder="0" applyAlignment="0" applyProtection="0"/>
    <xf numFmtId="43" fontId="31" fillId="0" borderId="0" applyFont="0" applyFill="0" applyBorder="0" applyAlignment="0" applyProtection="0"/>
    <xf numFmtId="165" fontId="53" fillId="0" borderId="0" applyFont="0" applyFill="0" applyBorder="0" applyAlignment="0" applyProtection="0"/>
    <xf numFmtId="43" fontId="31" fillId="0" borderId="0" applyFont="0" applyFill="0" applyBorder="0" applyAlignment="0" applyProtection="0"/>
    <xf numFmtId="198" fontId="26" fillId="0" borderId="0" applyFont="0" applyFill="0" applyBorder="0" applyAlignment="0" applyProtection="0"/>
    <xf numFmtId="188" fontId="54" fillId="0" borderId="0" applyFill="0" applyBorder="0">
      <alignment horizontal="left"/>
    </xf>
    <xf numFmtId="188" fontId="54" fillId="0" borderId="0" applyFill="0" applyBorder="0">
      <alignment horizontal="left"/>
    </xf>
    <xf numFmtId="44" fontId="26" fillId="0" borderId="0" applyFont="0" applyFill="0" applyBorder="0" applyAlignment="0" applyProtection="0"/>
    <xf numFmtId="44" fontId="26" fillId="0" borderId="0" applyFont="0" applyFill="0" applyBorder="0" applyAlignment="0" applyProtection="0"/>
    <xf numFmtId="189" fontId="31" fillId="0" borderId="0" applyFont="0" applyFill="0" applyBorder="0" applyAlignment="0" applyProtection="0"/>
    <xf numFmtId="189" fontId="31" fillId="0" borderId="0" applyFont="0" applyFill="0" applyBorder="0" applyAlignment="0" applyProtection="0"/>
    <xf numFmtId="190" fontId="45" fillId="0" borderId="0" applyFont="0" applyFill="0" applyBorder="0" applyAlignment="0" applyProtection="0"/>
    <xf numFmtId="224" fontId="26" fillId="0" borderId="0" applyFont="0" applyFill="0" applyBorder="0" applyAlignment="0" applyProtection="0"/>
    <xf numFmtId="224" fontId="26" fillId="0" borderId="0"/>
    <xf numFmtId="224" fontId="26" fillId="0" borderId="0"/>
    <xf numFmtId="38" fontId="40" fillId="2" borderId="0" applyNumberFormat="0" applyBorder="0" applyAlignment="0" applyProtection="0"/>
    <xf numFmtId="224" fontId="43" fillId="0" borderId="3" applyNumberFormat="0" applyAlignment="0" applyProtection="0">
      <alignment horizontal="left" vertical="center"/>
    </xf>
    <xf numFmtId="224" fontId="43" fillId="0" borderId="4">
      <alignment horizontal="left" vertical="center"/>
    </xf>
    <xf numFmtId="14" fontId="32" fillId="3" borderId="5">
      <alignment horizontal="center" vertical="center" wrapText="1"/>
    </xf>
    <xf numFmtId="10" fontId="40" fillId="4" borderId="6" applyNumberFormat="0" applyBorder="0" applyAlignment="0" applyProtection="0"/>
    <xf numFmtId="191" fontId="26" fillId="0" borderId="0"/>
    <xf numFmtId="191" fontId="26" fillId="0" borderId="0"/>
    <xf numFmtId="192" fontId="39" fillId="0" borderId="0"/>
    <xf numFmtId="193" fontId="26" fillId="0" borderId="0" applyFont="0" applyFill="0" applyBorder="0" applyAlignment="0" applyProtection="0"/>
    <xf numFmtId="194" fontId="26" fillId="0" borderId="0" applyFont="0" applyFill="0" applyBorder="0" applyAlignment="0" applyProtection="0"/>
    <xf numFmtId="195" fontId="34" fillId="0" borderId="0" applyFill="0" applyBorder="0">
      <alignment horizontal="center" vertical="top"/>
    </xf>
    <xf numFmtId="224" fontId="26" fillId="0" borderId="0"/>
    <xf numFmtId="224" fontId="26" fillId="0" borderId="0"/>
    <xf numFmtId="224" fontId="26" fillId="0" borderId="0"/>
    <xf numFmtId="224" fontId="26" fillId="0" borderId="0"/>
    <xf numFmtId="224" fontId="29" fillId="0" borderId="0"/>
    <xf numFmtId="224" fontId="26" fillId="0" borderId="0"/>
    <xf numFmtId="224" fontId="31" fillId="0" borderId="0"/>
    <xf numFmtId="224" fontId="31" fillId="0" borderId="0"/>
    <xf numFmtId="224" fontId="26" fillId="0" borderId="0"/>
    <xf numFmtId="224" fontId="59" fillId="0" borderId="0"/>
    <xf numFmtId="224" fontId="59" fillId="0" borderId="0"/>
    <xf numFmtId="224" fontId="59" fillId="0" borderId="0"/>
    <xf numFmtId="224" fontId="59" fillId="0" borderId="0"/>
    <xf numFmtId="224" fontId="59" fillId="0" borderId="0"/>
    <xf numFmtId="224" fontId="59" fillId="0" borderId="0"/>
    <xf numFmtId="224" fontId="31" fillId="0" borderId="0"/>
    <xf numFmtId="224" fontId="31" fillId="0" borderId="0"/>
    <xf numFmtId="224" fontId="26" fillId="0" borderId="0"/>
    <xf numFmtId="224" fontId="31" fillId="0" borderId="0"/>
    <xf numFmtId="224" fontId="26" fillId="0" borderId="0"/>
    <xf numFmtId="224" fontId="31" fillId="0" borderId="0"/>
    <xf numFmtId="224" fontId="26" fillId="0" borderId="0"/>
    <xf numFmtId="224" fontId="31" fillId="0" borderId="0"/>
    <xf numFmtId="224" fontId="59" fillId="0" borderId="0"/>
    <xf numFmtId="224" fontId="59" fillId="0" borderId="0"/>
    <xf numFmtId="224" fontId="59" fillId="0" borderId="0"/>
    <xf numFmtId="224" fontId="59" fillId="0" borderId="0"/>
    <xf numFmtId="224" fontId="59" fillId="0" borderId="0"/>
    <xf numFmtId="224" fontId="59" fillId="0" borderId="0"/>
    <xf numFmtId="224" fontId="59" fillId="0" borderId="0"/>
    <xf numFmtId="224" fontId="59" fillId="0" borderId="0"/>
    <xf numFmtId="224" fontId="59" fillId="0" borderId="0"/>
    <xf numFmtId="224" fontId="59" fillId="0" borderId="0"/>
    <xf numFmtId="224" fontId="59" fillId="0" borderId="0"/>
    <xf numFmtId="224" fontId="26" fillId="0" borderId="0"/>
    <xf numFmtId="224" fontId="59" fillId="0" borderId="0"/>
    <xf numFmtId="224" fontId="26" fillId="0" borderId="0"/>
    <xf numFmtId="224" fontId="59" fillId="0" borderId="0"/>
    <xf numFmtId="224" fontId="59" fillId="0" borderId="0"/>
    <xf numFmtId="224" fontId="59" fillId="0" borderId="0"/>
    <xf numFmtId="224" fontId="59" fillId="0" borderId="0"/>
    <xf numFmtId="224" fontId="31" fillId="0" borderId="0"/>
    <xf numFmtId="224" fontId="26" fillId="0" borderId="0"/>
    <xf numFmtId="224" fontId="26" fillId="0" borderId="0"/>
    <xf numFmtId="224" fontId="59" fillId="0" borderId="0"/>
    <xf numFmtId="224" fontId="26" fillId="0" borderId="0"/>
    <xf numFmtId="224" fontId="26" fillId="0" borderId="0"/>
    <xf numFmtId="224" fontId="26" fillId="0" borderId="0"/>
    <xf numFmtId="224" fontId="31" fillId="0" borderId="0">
      <alignment vertical="top"/>
    </xf>
    <xf numFmtId="224" fontId="30" fillId="0" borderId="0">
      <alignment vertical="top"/>
    </xf>
    <xf numFmtId="224" fontId="26" fillId="0" borderId="0"/>
    <xf numFmtId="224" fontId="26" fillId="0" borderId="0"/>
    <xf numFmtId="224" fontId="35" fillId="0" borderId="0"/>
    <xf numFmtId="224" fontId="31" fillId="0" borderId="0"/>
    <xf numFmtId="224" fontId="34" fillId="0" borderId="0"/>
    <xf numFmtId="224" fontId="34" fillId="0" borderId="0"/>
    <xf numFmtId="224" fontId="34" fillId="0" borderId="0"/>
    <xf numFmtId="224" fontId="26" fillId="0" borderId="0"/>
    <xf numFmtId="224" fontId="26" fillId="0" borderId="0"/>
    <xf numFmtId="9" fontId="26" fillId="0" borderId="0" applyFont="0" applyFill="0" applyBorder="0" applyAlignment="0" applyProtection="0"/>
    <xf numFmtId="196"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34" fillId="0" borderId="0" applyFont="0" applyFill="0" applyBorder="0" applyAlignment="0" applyProtection="0"/>
    <xf numFmtId="9" fontId="31" fillId="0" borderId="0" applyFont="0" applyFill="0" applyBorder="0" applyAlignment="0" applyProtection="0"/>
    <xf numFmtId="224" fontId="26" fillId="0" borderId="0"/>
    <xf numFmtId="224" fontId="26" fillId="0" borderId="0"/>
    <xf numFmtId="224" fontId="30" fillId="0" borderId="0">
      <alignment vertical="top"/>
    </xf>
    <xf numFmtId="224" fontId="55" fillId="0" borderId="0">
      <alignment horizontal="left" vertical="center"/>
    </xf>
    <xf numFmtId="224" fontId="36" fillId="0" borderId="0" applyNumberFormat="0" applyFill="0" applyBorder="0" applyProtection="0">
      <alignment vertical="center"/>
    </xf>
    <xf numFmtId="224" fontId="33" fillId="0" borderId="0" applyFill="0" applyBorder="0" applyProtection="0">
      <alignment horizontal="left" vertical="top"/>
    </xf>
    <xf numFmtId="224" fontId="76" fillId="0" borderId="0"/>
    <xf numFmtId="14" fontId="25" fillId="3" borderId="5">
      <alignment horizontal="center" vertical="center" wrapText="1"/>
    </xf>
    <xf numFmtId="224" fontId="24" fillId="0" borderId="0"/>
    <xf numFmtId="224" fontId="24" fillId="0" borderId="0"/>
    <xf numFmtId="224" fontId="26" fillId="0" borderId="0"/>
    <xf numFmtId="224" fontId="26" fillId="0" borderId="0"/>
    <xf numFmtId="43" fontId="26" fillId="0" borderId="0" applyFont="0" applyFill="0" applyBorder="0" applyAlignment="0" applyProtection="0"/>
    <xf numFmtId="22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31" fillId="0" borderId="0" applyFont="0" applyFill="0" applyBorder="0" applyAlignment="0" applyProtection="0"/>
    <xf numFmtId="224" fontId="26" fillId="0" borderId="0"/>
    <xf numFmtId="224" fontId="26" fillId="0" borderId="0"/>
    <xf numFmtId="9" fontId="26" fillId="0" borderId="0" applyFont="0" applyFill="0" applyBorder="0" applyAlignment="0" applyProtection="0"/>
    <xf numFmtId="224" fontId="24" fillId="0" borderId="0"/>
    <xf numFmtId="43" fontId="24" fillId="0" borderId="0" applyFont="0" applyFill="0" applyBorder="0" applyAlignment="0" applyProtection="0"/>
    <xf numFmtId="224" fontId="24" fillId="22" borderId="38" applyNumberFormat="0" applyFont="0" applyAlignment="0" applyProtection="0"/>
    <xf numFmtId="37" fontId="45" fillId="0" borderId="0"/>
    <xf numFmtId="224" fontId="26" fillId="0" borderId="0"/>
    <xf numFmtId="224" fontId="26" fillId="0" borderId="0"/>
    <xf numFmtId="224" fontId="30" fillId="0" borderId="0">
      <alignment vertical="top"/>
    </xf>
    <xf numFmtId="224" fontId="30" fillId="0" borderId="0">
      <alignment vertical="top"/>
    </xf>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49" fontId="26" fillId="0" borderId="0" applyNumberFormat="0" applyFont="0" applyFill="0" applyBorder="0" applyAlignment="0" applyProtection="0"/>
    <xf numFmtId="224" fontId="30" fillId="0" borderId="0">
      <alignment vertical="top"/>
    </xf>
    <xf numFmtId="224" fontId="30" fillId="0" borderId="0">
      <alignment vertical="top"/>
    </xf>
    <xf numFmtId="224" fontId="77" fillId="0" borderId="0"/>
    <xf numFmtId="224" fontId="77" fillId="0" borderId="0"/>
    <xf numFmtId="224" fontId="77" fillId="0" borderId="0"/>
    <xf numFmtId="224" fontId="77" fillId="0" borderId="0"/>
    <xf numFmtId="224" fontId="77" fillId="0" borderId="0"/>
    <xf numFmtId="224" fontId="26" fillId="0" borderId="0"/>
    <xf numFmtId="224" fontId="77" fillId="0" borderId="0"/>
    <xf numFmtId="224" fontId="26" fillId="0" borderId="0"/>
    <xf numFmtId="224" fontId="26" fillId="0" borderId="0"/>
    <xf numFmtId="224" fontId="77" fillId="0" borderId="0"/>
    <xf numFmtId="224" fontId="26" fillId="0" borderId="0"/>
    <xf numFmtId="49" fontId="26" fillId="0" borderId="0" applyNumberFormat="0" applyFont="0" applyFill="0" applyBorder="0" applyAlignment="0" applyProtection="0"/>
    <xf numFmtId="224" fontId="26" fillId="0" borderId="0"/>
    <xf numFmtId="224" fontId="26" fillId="0" borderId="0"/>
    <xf numFmtId="49" fontId="26" fillId="0" borderId="0" applyNumberFormat="0" applyFont="0" applyFill="0" applyBorder="0" applyAlignment="0" applyProtection="0"/>
    <xf numFmtId="224" fontId="26" fillId="0" borderId="0"/>
    <xf numFmtId="224" fontId="26" fillId="0" borderId="0"/>
    <xf numFmtId="224" fontId="26" fillId="0" borderId="0"/>
    <xf numFmtId="224" fontId="31" fillId="0" borderId="0"/>
    <xf numFmtId="49" fontId="26" fillId="0" borderId="0" applyNumberFormat="0" applyFont="0" applyFill="0" applyBorder="0" applyAlignment="0" applyProtection="0"/>
    <xf numFmtId="49" fontId="26" fillId="0" borderId="0" applyNumberFormat="0" applyFont="0" applyFill="0" applyBorder="0" applyAlignment="0" applyProtection="0"/>
    <xf numFmtId="49" fontId="26" fillId="0" borderId="0" applyNumberFormat="0" applyFont="0" applyFill="0" applyBorder="0" applyAlignment="0" applyProtection="0"/>
    <xf numFmtId="49" fontId="26" fillId="0" borderId="0" applyNumberFormat="0" applyFont="0" applyFill="0" applyBorder="0" applyAlignment="0" applyProtection="0"/>
    <xf numFmtId="49" fontId="26" fillId="0" borderId="0" applyNumberFormat="0" applyFont="0" applyFill="0" applyBorder="0" applyAlignment="0" applyProtection="0"/>
    <xf numFmtId="49" fontId="26" fillId="0" borderId="0" applyNumberFormat="0" applyFont="0" applyFill="0" applyBorder="0" applyAlignment="0" applyProtection="0"/>
    <xf numFmtId="49" fontId="26" fillId="0" borderId="0" applyNumberFormat="0" applyFont="0" applyFill="0" applyBorder="0" applyAlignment="0" applyProtection="0"/>
    <xf numFmtId="224" fontId="31" fillId="0" borderId="0"/>
    <xf numFmtId="224" fontId="29" fillId="23" borderId="0" applyNumberFormat="0" applyBorder="0" applyAlignment="0" applyProtection="0"/>
    <xf numFmtId="224" fontId="29" fillId="24" borderId="0" applyNumberFormat="0" applyBorder="0" applyAlignment="0" applyProtection="0"/>
    <xf numFmtId="224" fontId="29" fillId="25" borderId="0" applyNumberFormat="0" applyBorder="0" applyAlignment="0" applyProtection="0"/>
    <xf numFmtId="224" fontId="29" fillId="26" borderId="0" applyNumberFormat="0" applyBorder="0" applyAlignment="0" applyProtection="0"/>
    <xf numFmtId="224" fontId="29" fillId="27" borderId="0" applyNumberFormat="0" applyBorder="0" applyAlignment="0" applyProtection="0"/>
    <xf numFmtId="224" fontId="29" fillId="25" borderId="0" applyNumberFormat="0" applyBorder="0" applyAlignment="0" applyProtection="0"/>
    <xf numFmtId="224" fontId="29" fillId="27" borderId="0" applyNumberFormat="0" applyBorder="0" applyAlignment="0" applyProtection="0"/>
    <xf numFmtId="224" fontId="29" fillId="24" borderId="0" applyNumberFormat="0" applyBorder="0" applyAlignment="0" applyProtection="0"/>
    <xf numFmtId="224" fontId="29" fillId="28" borderId="0" applyNumberFormat="0" applyBorder="0" applyAlignment="0" applyProtection="0"/>
    <xf numFmtId="224" fontId="29" fillId="29" borderId="0" applyNumberFormat="0" applyBorder="0" applyAlignment="0" applyProtection="0"/>
    <xf numFmtId="224" fontId="29" fillId="27" borderId="0" applyNumberFormat="0" applyBorder="0" applyAlignment="0" applyProtection="0"/>
    <xf numFmtId="224" fontId="29" fillId="25" borderId="0" applyNumberFormat="0" applyBorder="0" applyAlignment="0" applyProtection="0"/>
    <xf numFmtId="224" fontId="78" fillId="27" borderId="0" applyNumberFormat="0" applyBorder="0" applyAlignment="0" applyProtection="0"/>
    <xf numFmtId="224" fontId="78" fillId="30" borderId="0" applyNumberFormat="0" applyBorder="0" applyAlignment="0" applyProtection="0"/>
    <xf numFmtId="224" fontId="78" fillId="31" borderId="0" applyNumberFormat="0" applyBorder="0" applyAlignment="0" applyProtection="0"/>
    <xf numFmtId="224" fontId="78" fillId="29" borderId="0" applyNumberFormat="0" applyBorder="0" applyAlignment="0" applyProtection="0"/>
    <xf numFmtId="224" fontId="78" fillId="27" borderId="0" applyNumberFormat="0" applyBorder="0" applyAlignment="0" applyProtection="0"/>
    <xf numFmtId="224" fontId="78" fillId="24" borderId="0" applyNumberFormat="0" applyBorder="0" applyAlignment="0" applyProtection="0"/>
    <xf numFmtId="224" fontId="78" fillId="32" borderId="0" applyNumberFormat="0" applyBorder="0" applyAlignment="0" applyProtection="0"/>
    <xf numFmtId="224" fontId="78" fillId="30" borderId="0" applyNumberFormat="0" applyBorder="0" applyAlignment="0" applyProtection="0"/>
    <xf numFmtId="224" fontId="78" fillId="31" borderId="0" applyNumberFormat="0" applyBorder="0" applyAlignment="0" applyProtection="0"/>
    <xf numFmtId="224" fontId="78" fillId="33" borderId="0" applyNumberFormat="0" applyBorder="0" applyAlignment="0" applyProtection="0"/>
    <xf numFmtId="224" fontId="78" fillId="34" borderId="0" applyNumberFormat="0" applyBorder="0" applyAlignment="0" applyProtection="0"/>
    <xf numFmtId="224" fontId="78" fillId="35" borderId="0" applyNumberFormat="0" applyBorder="0" applyAlignment="0" applyProtection="0"/>
    <xf numFmtId="224" fontId="79" fillId="36" borderId="0" applyNumberFormat="0" applyBorder="0" applyAlignment="0" applyProtection="0"/>
    <xf numFmtId="224" fontId="80" fillId="37" borderId="39" applyNumberFormat="0" applyAlignment="0" applyProtection="0"/>
    <xf numFmtId="224" fontId="81" fillId="38" borderId="40"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204" fontId="26" fillId="0" borderId="0" applyFont="0" applyFill="0" applyBorder="0" applyAlignment="0" applyProtection="0"/>
    <xf numFmtId="205" fontId="26" fillId="0" borderId="0" applyFont="0" applyFill="0" applyBorder="0" applyAlignment="0" applyProtection="0"/>
    <xf numFmtId="224" fontId="26" fillId="0" borderId="0" applyFont="0" applyFill="0" applyBorder="0" applyAlignment="0" applyProtection="0"/>
    <xf numFmtId="224" fontId="82" fillId="0" borderId="0" applyNumberFormat="0" applyFill="0" applyBorder="0" applyAlignment="0" applyProtection="0"/>
    <xf numFmtId="224" fontId="83" fillId="27" borderId="0" applyNumberFormat="0" applyBorder="0" applyAlignment="0" applyProtection="0"/>
    <xf numFmtId="38" fontId="40" fillId="2" borderId="0" applyNumberFormat="0" applyBorder="0" applyAlignment="0" applyProtection="0"/>
    <xf numFmtId="224" fontId="84" fillId="0" borderId="41" applyNumberFormat="0" applyFill="0" applyAlignment="0" applyProtection="0"/>
    <xf numFmtId="224" fontId="85" fillId="0" borderId="42" applyNumberFormat="0" applyFill="0" applyAlignment="0" applyProtection="0"/>
    <xf numFmtId="224" fontId="86" fillId="0" borderId="43" applyNumberFormat="0" applyFill="0" applyAlignment="0" applyProtection="0"/>
    <xf numFmtId="224" fontId="86" fillId="0" borderId="0" applyNumberFormat="0" applyFill="0" applyBorder="0" applyAlignment="0" applyProtection="0"/>
    <xf numFmtId="10" fontId="40" fillId="4" borderId="6" applyNumberFormat="0" applyBorder="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7" fillId="28" borderId="39" applyNumberFormat="0" applyAlignment="0" applyProtection="0"/>
    <xf numFmtId="224" fontId="88" fillId="0" borderId="44" applyNumberFormat="0" applyFill="0" applyAlignment="0" applyProtection="0"/>
    <xf numFmtId="224" fontId="89" fillId="28" borderId="0" applyNumberFormat="0" applyBorder="0" applyAlignment="0" applyProtection="0"/>
    <xf numFmtId="224" fontId="26" fillId="0" borderId="0"/>
    <xf numFmtId="224" fontId="51" fillId="0" borderId="0"/>
    <xf numFmtId="224" fontId="51" fillId="0" borderId="0"/>
    <xf numFmtId="224" fontId="51" fillId="0" borderId="0"/>
    <xf numFmtId="224" fontId="51" fillId="0" borderId="0"/>
    <xf numFmtId="224" fontId="51" fillId="0" borderId="0"/>
    <xf numFmtId="224" fontId="51" fillId="0" borderId="0"/>
    <xf numFmtId="224" fontId="51"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applyNumberFormat="0" applyFont="0" applyFill="0" applyBorder="0" applyAlignment="0" applyProtection="0"/>
    <xf numFmtId="224" fontId="29" fillId="22" borderId="38" applyNumberFormat="0" applyFont="0" applyAlignment="0" applyProtection="0"/>
    <xf numFmtId="224" fontId="29" fillId="22" borderId="38" applyNumberFormat="0" applyFont="0" applyAlignment="0" applyProtection="0"/>
    <xf numFmtId="224" fontId="26" fillId="25" borderId="45" applyNumberFormat="0" applyFont="0" applyAlignment="0" applyProtection="0"/>
    <xf numFmtId="224" fontId="90" fillId="37" borderId="46"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44" fontId="26" fillId="0" borderId="0" applyFont="0" applyFill="0" applyBorder="0" applyAlignment="0" applyProtection="0"/>
    <xf numFmtId="224" fontId="26" fillId="0" borderId="0"/>
    <xf numFmtId="224" fontId="91" fillId="0" borderId="0" applyNumberFormat="0" applyFill="0" applyBorder="0" applyAlignment="0" applyProtection="0"/>
    <xf numFmtId="224" fontId="92" fillId="0" borderId="47" applyNumberFormat="0" applyFill="0" applyAlignment="0" applyProtection="0"/>
    <xf numFmtId="164" fontId="26" fillId="0" borderId="0" applyFont="0" applyFill="0" applyBorder="0" applyAlignment="0" applyProtection="0"/>
    <xf numFmtId="165" fontId="26" fillId="0" borderId="0" applyFont="0" applyFill="0" applyBorder="0" applyAlignment="0" applyProtection="0"/>
    <xf numFmtId="206" fontId="26" fillId="0" borderId="0" applyFont="0" applyFill="0" applyBorder="0" applyAlignment="0" applyProtection="0"/>
    <xf numFmtId="207" fontId="26" fillId="0" borderId="0" applyFont="0" applyFill="0" applyBorder="0" applyAlignment="0" applyProtection="0"/>
    <xf numFmtId="224" fontId="88" fillId="0" borderId="0" applyNumberFormat="0" applyFill="0" applyBorder="0" applyAlignment="0" applyProtection="0"/>
    <xf numFmtId="49" fontId="31" fillId="0" borderId="0" applyNumberFormat="0" applyFont="0" applyFill="0" applyBorder="0" applyAlignment="0" applyProtection="0"/>
    <xf numFmtId="224" fontId="26" fillId="0" borderId="0">
      <alignment vertical="top"/>
    </xf>
    <xf numFmtId="224" fontId="107" fillId="0" borderId="0"/>
    <xf numFmtId="224" fontId="30" fillId="0" borderId="0">
      <alignment vertical="top"/>
    </xf>
    <xf numFmtId="224" fontId="30" fillId="0" borderId="0">
      <alignment vertical="top"/>
    </xf>
    <xf numFmtId="224" fontId="77" fillId="0" borderId="0"/>
    <xf numFmtId="224" fontId="77" fillId="0" borderId="0"/>
    <xf numFmtId="224" fontId="77" fillId="0" borderId="0"/>
    <xf numFmtId="224" fontId="77" fillId="0" borderId="0"/>
    <xf numFmtId="224" fontId="77" fillId="0" borderId="0"/>
    <xf numFmtId="224" fontId="77" fillId="0" borderId="0"/>
    <xf numFmtId="224" fontId="77" fillId="0" borderId="0"/>
    <xf numFmtId="224" fontId="77" fillId="0" borderId="0"/>
    <xf numFmtId="224" fontId="30" fillId="0" borderId="0">
      <alignment vertical="top"/>
    </xf>
    <xf numFmtId="224" fontId="77" fillId="0" borderId="0"/>
    <xf numFmtId="224" fontId="30" fillId="61" borderId="0" applyNumberFormat="0" applyBorder="0" applyAlignment="0" applyProtection="0"/>
    <xf numFmtId="224" fontId="30" fillId="29" borderId="0" applyNumberFormat="0" applyBorder="0" applyAlignment="0" applyProtection="0"/>
    <xf numFmtId="224" fontId="30" fillId="62" borderId="0" applyNumberFormat="0" applyBorder="0" applyAlignment="0" applyProtection="0"/>
    <xf numFmtId="224" fontId="30" fillId="36" borderId="0" applyNumberFormat="0" applyBorder="0" applyAlignment="0" applyProtection="0"/>
    <xf numFmtId="224" fontId="30" fillId="27" borderId="0" applyNumberFormat="0" applyBorder="0" applyAlignment="0" applyProtection="0"/>
    <xf numFmtId="224" fontId="30" fillId="26" borderId="0" applyNumberFormat="0" applyBorder="0" applyAlignment="0" applyProtection="0"/>
    <xf numFmtId="224" fontId="30" fillId="23" borderId="0" applyNumberFormat="0" applyBorder="0" applyAlignment="0" applyProtection="0"/>
    <xf numFmtId="224" fontId="30" fillId="24" borderId="0" applyNumberFormat="0" applyBorder="0" applyAlignment="0" applyProtection="0"/>
    <xf numFmtId="224" fontId="30" fillId="63" borderId="0" applyNumberFormat="0" applyBorder="0" applyAlignment="0" applyProtection="0"/>
    <xf numFmtId="224" fontId="30" fillId="36" borderId="0" applyNumberFormat="0" applyBorder="0" applyAlignment="0" applyProtection="0"/>
    <xf numFmtId="224" fontId="30" fillId="23" borderId="0" applyNumberFormat="0" applyBorder="0" applyAlignment="0" applyProtection="0"/>
    <xf numFmtId="224" fontId="30" fillId="31" borderId="0" applyNumberFormat="0" applyBorder="0" applyAlignment="0" applyProtection="0"/>
    <xf numFmtId="224" fontId="110" fillId="64" borderId="0" applyNumberFormat="0" applyBorder="0" applyAlignment="0" applyProtection="0"/>
    <xf numFmtId="224" fontId="110" fillId="24" borderId="0" applyNumberFormat="0" applyBorder="0" applyAlignment="0" applyProtection="0"/>
    <xf numFmtId="224" fontId="110" fillId="63" borderId="0" applyNumberFormat="0" applyBorder="0" applyAlignment="0" applyProtection="0"/>
    <xf numFmtId="224" fontId="110" fillId="65" borderId="0" applyNumberFormat="0" applyBorder="0" applyAlignment="0" applyProtection="0"/>
    <xf numFmtId="224" fontId="110" fillId="34" borderId="0" applyNumberFormat="0" applyBorder="0" applyAlignment="0" applyProtection="0"/>
    <xf numFmtId="224" fontId="110" fillId="66" borderId="0" applyNumberFormat="0" applyBorder="0" applyAlignment="0" applyProtection="0"/>
    <xf numFmtId="224" fontId="110" fillId="67" borderId="0" applyNumberFormat="0" applyBorder="0" applyAlignment="0" applyProtection="0"/>
    <xf numFmtId="224" fontId="110" fillId="35" borderId="0" applyNumberFormat="0" applyBorder="0" applyAlignment="0" applyProtection="0"/>
    <xf numFmtId="224" fontId="110" fillId="68" borderId="0" applyNumberFormat="0" applyBorder="0" applyAlignment="0" applyProtection="0"/>
    <xf numFmtId="224" fontId="110" fillId="65" borderId="0" applyNumberFormat="0" applyBorder="0" applyAlignment="0" applyProtection="0"/>
    <xf numFmtId="224" fontId="110" fillId="34" borderId="0" applyNumberFormat="0" applyBorder="0" applyAlignment="0" applyProtection="0"/>
    <xf numFmtId="224" fontId="110" fillId="30" borderId="0" applyNumberFormat="0" applyBorder="0" applyAlignment="0" applyProtection="0"/>
    <xf numFmtId="224" fontId="111" fillId="29" borderId="0" applyNumberFormat="0" applyBorder="0" applyAlignment="0" applyProtection="0"/>
    <xf numFmtId="180" fontId="26" fillId="0" borderId="0" applyFill="0" applyBorder="0" applyAlignment="0"/>
    <xf numFmtId="208" fontId="26" fillId="0" borderId="0" applyFill="0" applyBorder="0" applyAlignment="0"/>
    <xf numFmtId="224" fontId="112" fillId="69" borderId="39" applyNumberFormat="0" applyAlignment="0" applyProtection="0"/>
    <xf numFmtId="224" fontId="113" fillId="38" borderId="40" applyNumberFormat="0" applyAlignment="0" applyProtection="0"/>
    <xf numFmtId="43" fontId="30" fillId="0" borderId="0" applyFont="0" applyFill="0" applyBorder="0" applyAlignment="0" applyProtection="0"/>
    <xf numFmtId="224" fontId="26"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186" fontId="26" fillId="0" borderId="0" applyFill="0" applyBorder="0" applyAlignment="0" applyProtection="0"/>
    <xf numFmtId="43" fontId="30" fillId="0" borderId="0" applyFont="0" applyFill="0" applyBorder="0" applyAlignment="0" applyProtection="0">
      <alignment vertical="top"/>
    </xf>
    <xf numFmtId="180" fontId="26" fillId="0" borderId="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129" fillId="0" borderId="0" applyFont="0" applyFill="0" applyBorder="0" applyAlignment="0" applyProtection="0"/>
    <xf numFmtId="43" fontId="26" fillId="0" borderId="0" applyFont="0" applyFill="0" applyBorder="0" applyAlignment="0" applyProtection="0"/>
    <xf numFmtId="224" fontId="26"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224"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11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186" fontId="26" fillId="0" borderId="0" applyFill="0" applyBorder="0" applyAlignment="0" applyProtection="0"/>
    <xf numFmtId="202" fontId="26" fillId="0" borderId="0" applyFont="0" applyFill="0" applyBorder="0" applyAlignment="0" applyProtection="0"/>
    <xf numFmtId="43" fontId="30" fillId="0" borderId="0" applyFont="0" applyFill="0" applyBorder="0" applyAlignment="0" applyProtection="0">
      <alignment vertical="top"/>
    </xf>
    <xf numFmtId="43" fontId="26"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224" fontId="108" fillId="0" borderId="0" applyNumberFormat="0" applyFill="0" applyBorder="0" applyAlignment="0" applyProtection="0"/>
    <xf numFmtId="224" fontId="31" fillId="0" borderId="0" applyFont="0" applyFill="0" applyBorder="0" applyAlignment="0" applyProtection="0"/>
    <xf numFmtId="224" fontId="31" fillId="0" borderId="0" applyFont="0" applyFill="0" applyBorder="0" applyAlignment="0" applyProtection="0"/>
    <xf numFmtId="224" fontId="31" fillId="0" borderId="0" applyFont="0" applyFill="0" applyBorder="0" applyAlignment="0" applyProtection="0"/>
    <xf numFmtId="224" fontId="31" fillId="0" borderId="0" applyFont="0" applyFill="0" applyBorder="0" applyAlignment="0" applyProtection="0"/>
    <xf numFmtId="224" fontId="31" fillId="0" borderId="0" applyFont="0" applyFill="0" applyBorder="0" applyAlignment="0" applyProtection="0"/>
    <xf numFmtId="224" fontId="31" fillId="0" borderId="0" applyFont="0" applyFill="0" applyBorder="0" applyAlignment="0" applyProtection="0"/>
    <xf numFmtId="224" fontId="31" fillId="0" borderId="0" applyFont="0" applyFill="0" applyBorder="0" applyAlignment="0" applyProtection="0"/>
    <xf numFmtId="224" fontId="31" fillId="0" borderId="0" applyFont="0" applyFill="0" applyBorder="0" applyAlignment="0" applyProtection="0"/>
    <xf numFmtId="224" fontId="108" fillId="0" borderId="0" applyNumberFormat="0" applyFill="0" applyBorder="0" applyAlignment="0" applyProtection="0"/>
    <xf numFmtId="208" fontId="26" fillId="0" borderId="0" applyFill="0" applyBorder="0" applyAlignment="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115" fillId="0" borderId="0" applyNumberFormat="0" applyFill="0" applyBorder="0" applyAlignment="0" applyProtection="0"/>
    <xf numFmtId="224" fontId="116" fillId="62" borderId="0" applyNumberFormat="0" applyBorder="0" applyAlignment="0" applyProtection="0"/>
    <xf numFmtId="224" fontId="117" fillId="0" borderId="56" applyNumberFormat="0" applyFill="0" applyAlignment="0" applyProtection="0"/>
    <xf numFmtId="224" fontId="118" fillId="0" borderId="57" applyNumberFormat="0" applyFill="0" applyAlignment="0" applyProtection="0"/>
    <xf numFmtId="224" fontId="119" fillId="0" borderId="58" applyNumberFormat="0" applyFill="0" applyAlignment="0" applyProtection="0"/>
    <xf numFmtId="224" fontId="119" fillId="0" borderId="0" applyNumberFormat="0" applyFill="0" applyBorder="0" applyAlignment="0" applyProtection="0"/>
    <xf numFmtId="224" fontId="130" fillId="0" borderId="0" applyNumberFormat="0" applyFill="0" applyBorder="0" applyAlignment="0" applyProtection="0">
      <alignment vertical="top"/>
      <protection locked="0"/>
    </xf>
    <xf numFmtId="224" fontId="120" fillId="26" borderId="39" applyNumberFormat="0" applyAlignment="0" applyProtection="0"/>
    <xf numFmtId="208" fontId="26" fillId="0" borderId="0" applyFill="0" applyBorder="0" applyAlignment="0"/>
    <xf numFmtId="224" fontId="121" fillId="0" borderId="59" applyNumberFormat="0" applyFill="0" applyAlignment="0" applyProtection="0"/>
    <xf numFmtId="209" fontId="26" fillId="0" borderId="0" applyFill="0" applyBorder="0" applyAlignment="0" applyProtection="0"/>
    <xf numFmtId="210" fontId="26" fillId="0" borderId="0" applyFill="0" applyBorder="0" applyAlignment="0" applyProtection="0"/>
    <xf numFmtId="211" fontId="26" fillId="0" borderId="0" applyFill="0" applyBorder="0" applyAlignment="0" applyProtection="0"/>
    <xf numFmtId="212" fontId="26" fillId="0" borderId="0" applyFill="0" applyBorder="0" applyAlignment="0" applyProtection="0"/>
    <xf numFmtId="213" fontId="26" fillId="0" borderId="0" applyFill="0" applyBorder="0" applyAlignment="0" applyProtection="0"/>
    <xf numFmtId="214" fontId="26" fillId="0" borderId="0" applyFill="0" applyBorder="0" applyAlignment="0" applyProtection="0"/>
    <xf numFmtId="224" fontId="28" fillId="28" borderId="0" applyNumberFormat="0" applyBorder="0" applyAlignment="0" applyProtection="0"/>
    <xf numFmtId="224" fontId="34" fillId="0" borderId="0"/>
    <xf numFmtId="224" fontId="26" fillId="0" borderId="0"/>
    <xf numFmtId="224" fontId="26" fillId="0" borderId="0"/>
    <xf numFmtId="224" fontId="30" fillId="0" borderId="0"/>
    <xf numFmtId="224" fontId="122" fillId="0" borderId="0"/>
    <xf numFmtId="224" fontId="26" fillId="0" borderId="0"/>
    <xf numFmtId="224" fontId="108" fillId="0" borderId="0"/>
    <xf numFmtId="224" fontId="30" fillId="0" borderId="0">
      <alignment vertical="top"/>
    </xf>
    <xf numFmtId="224" fontId="26" fillId="0" borderId="0">
      <alignment vertical="top"/>
    </xf>
    <xf numFmtId="224" fontId="31" fillId="0" borderId="0"/>
    <xf numFmtId="224" fontId="108" fillId="0" borderId="0"/>
    <xf numFmtId="224" fontId="31" fillId="0" borderId="0"/>
    <xf numFmtId="224" fontId="29" fillId="0" borderId="0"/>
    <xf numFmtId="224" fontId="26" fillId="0" borderId="0"/>
    <xf numFmtId="224" fontId="30" fillId="0" borderId="0">
      <alignment vertical="top"/>
    </xf>
    <xf numFmtId="224" fontId="31" fillId="0" borderId="0"/>
    <xf numFmtId="224" fontId="26" fillId="0" borderId="0">
      <alignment vertical="top"/>
    </xf>
    <xf numFmtId="224" fontId="26" fillId="0" borderId="0"/>
    <xf numFmtId="224" fontId="26" fillId="0" borderId="0"/>
    <xf numFmtId="224" fontId="26" fillId="0" borderId="0"/>
    <xf numFmtId="224" fontId="108" fillId="0" borderId="0"/>
    <xf numFmtId="224" fontId="29" fillId="0" borderId="0"/>
    <xf numFmtId="224" fontId="108" fillId="0" borderId="0"/>
    <xf numFmtId="224" fontId="29" fillId="0" borderId="0"/>
    <xf numFmtId="224" fontId="31" fillId="0" borderId="0"/>
    <xf numFmtId="224" fontId="26" fillId="0" borderId="0"/>
    <xf numFmtId="224" fontId="26" fillId="0" borderId="0">
      <alignment vertical="top"/>
    </xf>
    <xf numFmtId="224" fontId="31" fillId="0" borderId="0"/>
    <xf numFmtId="224" fontId="31" fillId="0" borderId="0"/>
    <xf numFmtId="224" fontId="31" fillId="0" borderId="0"/>
    <xf numFmtId="224" fontId="30" fillId="0" borderId="0">
      <alignment vertical="top"/>
    </xf>
    <xf numFmtId="224" fontId="31" fillId="0" borderId="0">
      <alignment vertical="top"/>
    </xf>
    <xf numFmtId="224" fontId="26" fillId="0" borderId="0"/>
    <xf numFmtId="224" fontId="29" fillId="0" borderId="0"/>
    <xf numFmtId="224" fontId="26" fillId="25" borderId="45" applyNumberFormat="0" applyFont="0" applyAlignment="0" applyProtection="0"/>
    <xf numFmtId="224" fontId="123" fillId="69" borderId="46" applyNumberFormat="0" applyAlignment="0" applyProtection="0"/>
    <xf numFmtId="40" fontId="107" fillId="70" borderId="0">
      <alignment horizontal="right"/>
    </xf>
    <xf numFmtId="224" fontId="124" fillId="70" borderId="25"/>
    <xf numFmtId="224" fontId="124" fillId="70" borderId="25"/>
    <xf numFmtId="224" fontId="40" fillId="0" borderId="0" applyFill="0" applyBorder="0" applyProtection="0">
      <alignment horizontal="center" vertical="center"/>
    </xf>
    <xf numFmtId="10" fontId="26" fillId="0" borderId="0" applyFont="0" applyFill="0" applyBorder="0" applyAlignment="0" applyProtection="0"/>
    <xf numFmtId="10" fontId="26" fillId="0" borderId="0" applyFont="0" applyFill="0" applyBorder="0" applyAlignment="0" applyProtection="0"/>
    <xf numFmtId="9" fontId="31" fillId="0" borderId="0" applyFont="0" applyFill="0" applyBorder="0" applyAlignment="0" applyProtection="0"/>
    <xf numFmtId="9" fontId="26" fillId="0" borderId="0" applyFill="0" applyBorder="0" applyProtection="0">
      <alignment vertical="top"/>
    </xf>
    <xf numFmtId="9" fontId="125" fillId="0" borderId="0" applyFont="0" applyFill="0" applyBorder="0" applyAlignment="0" applyProtection="0"/>
    <xf numFmtId="9" fontId="26" fillId="0" borderId="0" applyFill="0" applyBorder="0" applyAlignment="0" applyProtection="0"/>
    <xf numFmtId="9" fontId="30" fillId="0" borderId="0" applyFont="0" applyFill="0" applyBorder="0" applyAlignment="0" applyProtection="0">
      <alignment vertical="top"/>
    </xf>
    <xf numFmtId="9" fontId="31" fillId="0" borderId="0" applyFont="0" applyFill="0" applyBorder="0" applyAlignment="0" applyProtection="0"/>
    <xf numFmtId="9" fontId="26" fillId="0" borderId="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125" fillId="0" borderId="0" applyFont="0" applyFill="0" applyBorder="0" applyAlignment="0" applyProtection="0"/>
    <xf numFmtId="9" fontId="29" fillId="0" borderId="0" applyFont="0" applyFill="0" applyBorder="0" applyAlignment="0" applyProtection="0"/>
    <xf numFmtId="9" fontId="3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129" fillId="0" borderId="0" applyFont="0" applyFill="0" applyBorder="0" applyAlignment="0" applyProtection="0"/>
    <xf numFmtId="208" fontId="26" fillId="0" borderId="0" applyFill="0" applyBorder="0" applyAlignment="0"/>
    <xf numFmtId="224" fontId="126" fillId="0" borderId="0" applyNumberFormat="0" applyBorder="0" applyAlignment="0"/>
    <xf numFmtId="44" fontId="26" fillId="0" borderId="0" applyFont="0" applyFill="0" applyBorder="0" applyAlignment="0" applyProtection="0"/>
    <xf numFmtId="44" fontId="26" fillId="0" borderId="0" applyFont="0" applyFill="0" applyBorder="0" applyAlignment="0" applyProtection="0"/>
    <xf numFmtId="224" fontId="30" fillId="0" borderId="0">
      <alignment vertical="top"/>
    </xf>
    <xf numFmtId="224" fontId="26" fillId="0" borderId="0"/>
    <xf numFmtId="224" fontId="30" fillId="0" borderId="0">
      <alignment vertical="top"/>
    </xf>
    <xf numFmtId="224" fontId="26" fillId="0" borderId="0"/>
    <xf numFmtId="224" fontId="127" fillId="0" borderId="0"/>
    <xf numFmtId="224" fontId="26" fillId="0" borderId="0" applyNumberFormat="0" applyBorder="0" applyAlignment="0" applyProtection="0"/>
    <xf numFmtId="49" fontId="30" fillId="0" borderId="0" applyFill="0" applyBorder="0" applyAlignment="0"/>
    <xf numFmtId="208" fontId="26" fillId="0" borderId="0" applyFill="0" applyBorder="0" applyAlignment="0"/>
    <xf numFmtId="224" fontId="128" fillId="0" borderId="0" applyNumberFormat="0" applyFill="0" applyBorder="0" applyAlignment="0" applyProtection="0"/>
    <xf numFmtId="224" fontId="109" fillId="0" borderId="60" applyNumberFormat="0" applyFill="0" applyAlignment="0" applyProtection="0"/>
    <xf numFmtId="224" fontId="58" fillId="0" borderId="0" applyNumberFormat="0" applyFill="0" applyBorder="0" applyAlignment="0" applyProtection="0"/>
    <xf numFmtId="224" fontId="131" fillId="0" borderId="0">
      <alignment vertical="top"/>
    </xf>
    <xf numFmtId="224" fontId="26" fillId="0" borderId="0"/>
    <xf numFmtId="43" fontId="26" fillId="0" borderId="0" applyFont="0" applyFill="0" applyBorder="0" applyAlignment="0" applyProtection="0"/>
    <xf numFmtId="224" fontId="107" fillId="0" borderId="0"/>
    <xf numFmtId="43" fontId="129" fillId="0" borderId="0" applyFont="0" applyFill="0" applyBorder="0" applyAlignment="0" applyProtection="0"/>
    <xf numFmtId="224" fontId="122" fillId="0" borderId="0"/>
    <xf numFmtId="224" fontId="107" fillId="0" borderId="0"/>
    <xf numFmtId="224" fontId="23" fillId="0" borderId="0"/>
    <xf numFmtId="43" fontId="23" fillId="0" borderId="0" applyFont="0" applyFill="0" applyBorder="0" applyAlignment="0" applyProtection="0"/>
    <xf numFmtId="43" fontId="26" fillId="0" borderId="0" applyFont="0" applyFill="0" applyBorder="0" applyAlignment="0" applyProtection="0"/>
    <xf numFmtId="224" fontId="122" fillId="0" borderId="0"/>
    <xf numFmtId="224" fontId="29" fillId="0" borderId="0"/>
    <xf numFmtId="224" fontId="29" fillId="0" borderId="0"/>
    <xf numFmtId="224" fontId="122" fillId="0" borderId="0"/>
    <xf numFmtId="43" fontId="26" fillId="0" borderId="0" applyFont="0" applyFill="0" applyBorder="0" applyAlignment="0" applyProtection="0"/>
    <xf numFmtId="224" fontId="107" fillId="0" borderId="0"/>
    <xf numFmtId="224" fontId="26" fillId="0" borderId="0"/>
    <xf numFmtId="49" fontId="31" fillId="0" borderId="0" applyNumberFormat="0" applyFont="0" applyFill="0" applyBorder="0" applyAlignment="0" applyProtection="0"/>
    <xf numFmtId="224" fontId="29" fillId="61" borderId="0" applyNumberFormat="0" applyBorder="0" applyAlignment="0" applyProtection="0"/>
    <xf numFmtId="224" fontId="29" fillId="29" borderId="0" applyNumberFormat="0" applyBorder="0" applyAlignment="0" applyProtection="0"/>
    <xf numFmtId="224" fontId="29" fillId="62" borderId="0" applyNumberFormat="0" applyBorder="0" applyAlignment="0" applyProtection="0"/>
    <xf numFmtId="224" fontId="29" fillId="36" borderId="0" applyNumberFormat="0" applyBorder="0" applyAlignment="0" applyProtection="0"/>
    <xf numFmtId="224" fontId="29" fillId="27" borderId="0" applyNumberFormat="0" applyBorder="0" applyAlignment="0" applyProtection="0"/>
    <xf numFmtId="224" fontId="29" fillId="26" borderId="0" applyNumberFormat="0" applyBorder="0" applyAlignment="0" applyProtection="0"/>
    <xf numFmtId="224" fontId="29" fillId="23" borderId="0" applyNumberFormat="0" applyBorder="0" applyAlignment="0" applyProtection="0"/>
    <xf numFmtId="224" fontId="29" fillId="24" borderId="0" applyNumberFormat="0" applyBorder="0" applyAlignment="0" applyProtection="0"/>
    <xf numFmtId="224" fontId="29" fillId="63" borderId="0" applyNumberFormat="0" applyBorder="0" applyAlignment="0" applyProtection="0"/>
    <xf numFmtId="224" fontId="29" fillId="36" borderId="0" applyNumberFormat="0" applyBorder="0" applyAlignment="0" applyProtection="0"/>
    <xf numFmtId="224" fontId="29" fillId="23" borderId="0" applyNumberFormat="0" applyBorder="0" applyAlignment="0" applyProtection="0"/>
    <xf numFmtId="224" fontId="29" fillId="31" borderId="0" applyNumberFormat="0" applyBorder="0" applyAlignment="0" applyProtection="0"/>
    <xf numFmtId="224" fontId="78" fillId="64" borderId="0" applyNumberFormat="0" applyBorder="0" applyAlignment="0" applyProtection="0"/>
    <xf numFmtId="224" fontId="78" fillId="24" borderId="0" applyNumberFormat="0" applyBorder="0" applyAlignment="0" applyProtection="0"/>
    <xf numFmtId="224" fontId="78" fillId="63" borderId="0" applyNumberFormat="0" applyBorder="0" applyAlignment="0" applyProtection="0"/>
    <xf numFmtId="224" fontId="78" fillId="65" borderId="0" applyNumberFormat="0" applyBorder="0" applyAlignment="0" applyProtection="0"/>
    <xf numFmtId="224" fontId="78" fillId="34" borderId="0" applyNumberFormat="0" applyBorder="0" applyAlignment="0" applyProtection="0"/>
    <xf numFmtId="224" fontId="78" fillId="66" borderId="0" applyNumberFormat="0" applyBorder="0" applyAlignment="0" applyProtection="0"/>
    <xf numFmtId="224" fontId="78" fillId="67" borderId="0" applyNumberFormat="0" applyBorder="0" applyAlignment="0" applyProtection="0"/>
    <xf numFmtId="224" fontId="78" fillId="35" borderId="0" applyNumberFormat="0" applyBorder="0" applyAlignment="0" applyProtection="0"/>
    <xf numFmtId="224" fontId="78" fillId="68" borderId="0" applyNumberFormat="0" applyBorder="0" applyAlignment="0" applyProtection="0"/>
    <xf numFmtId="224" fontId="78" fillId="65" borderId="0" applyNumberFormat="0" applyBorder="0" applyAlignment="0" applyProtection="0"/>
    <xf numFmtId="224" fontId="78" fillId="34" borderId="0" applyNumberFormat="0" applyBorder="0" applyAlignment="0" applyProtection="0"/>
    <xf numFmtId="224" fontId="78" fillId="30" borderId="0" applyNumberFormat="0" applyBorder="0" applyAlignment="0" applyProtection="0"/>
    <xf numFmtId="224" fontId="79" fillId="29" borderId="0" applyNumberFormat="0" applyBorder="0" applyAlignment="0" applyProtection="0"/>
    <xf numFmtId="224" fontId="132" fillId="69" borderId="39" applyNumberFormat="0" applyAlignment="0" applyProtection="0"/>
    <xf numFmtId="224" fontId="81" fillId="38" borderId="40" applyNumberFormat="0" applyAlignment="0" applyProtection="0"/>
    <xf numFmtId="43" fontId="129"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29" fillId="0" borderId="0" applyFont="0" applyFill="0" applyBorder="0" applyAlignment="0" applyProtection="0"/>
    <xf numFmtId="165" fontId="29" fillId="0" borderId="0" applyFont="0" applyFill="0" applyBorder="0" applyAlignment="0" applyProtection="0"/>
    <xf numFmtId="224" fontId="31" fillId="0" borderId="0" applyFont="0" applyFill="0" applyBorder="0" applyAlignment="0" applyProtection="0"/>
    <xf numFmtId="224" fontId="82" fillId="0" borderId="0" applyNumberFormat="0" applyFill="0" applyBorder="0" applyAlignment="0" applyProtection="0"/>
    <xf numFmtId="224" fontId="83" fillId="62" borderId="0" applyNumberFormat="0" applyBorder="0" applyAlignment="0" applyProtection="0"/>
    <xf numFmtId="224" fontId="133" fillId="0" borderId="56" applyNumberFormat="0" applyFill="0" applyAlignment="0" applyProtection="0"/>
    <xf numFmtId="224" fontId="134" fillId="0" borderId="57" applyNumberFormat="0" applyFill="0" applyAlignment="0" applyProtection="0"/>
    <xf numFmtId="224" fontId="135" fillId="0" borderId="58" applyNumberFormat="0" applyFill="0" applyAlignment="0" applyProtection="0"/>
    <xf numFmtId="224" fontId="135" fillId="0" borderId="0" applyNumberFormat="0" applyFill="0" applyBorder="0" applyAlignment="0" applyProtection="0"/>
    <xf numFmtId="224" fontId="87" fillId="26" borderId="39" applyNumberFormat="0" applyAlignment="0" applyProtection="0"/>
    <xf numFmtId="224" fontId="136" fillId="0" borderId="59" applyNumberFormat="0" applyFill="0" applyAlignment="0" applyProtection="0"/>
    <xf numFmtId="224" fontId="137" fillId="28" borderId="0" applyNumberFormat="0" applyBorder="0" applyAlignment="0" applyProtection="0"/>
    <xf numFmtId="224" fontId="107" fillId="0" borderId="0">
      <alignment vertical="top"/>
    </xf>
    <xf numFmtId="224" fontId="107" fillId="0" borderId="0">
      <alignment vertical="top"/>
    </xf>
    <xf numFmtId="224" fontId="122" fillId="0" borderId="0"/>
    <xf numFmtId="224" fontId="122" fillId="0" borderId="0"/>
    <xf numFmtId="224" fontId="122" fillId="0" borderId="0"/>
    <xf numFmtId="224" fontId="31" fillId="0" borderId="0"/>
    <xf numFmtId="224" fontId="31" fillId="0" borderId="0"/>
    <xf numFmtId="224" fontId="107" fillId="0" borderId="0"/>
    <xf numFmtId="224" fontId="107" fillId="0" borderId="0"/>
    <xf numFmtId="224" fontId="107" fillId="0" borderId="0"/>
    <xf numFmtId="224" fontId="31" fillId="25" borderId="45" applyNumberFormat="0" applyFont="0" applyAlignment="0" applyProtection="0"/>
    <xf numFmtId="224" fontId="90" fillId="69" borderId="46" applyNumberFormat="0" applyAlignment="0" applyProtection="0"/>
    <xf numFmtId="9" fontId="129" fillId="0" borderId="0" applyFont="0" applyFill="0" applyBorder="0" applyAlignment="0" applyProtection="0"/>
    <xf numFmtId="9" fontId="129" fillId="0" borderId="0" applyFont="0" applyFill="0" applyBorder="0" applyAlignment="0" applyProtection="0"/>
    <xf numFmtId="224" fontId="92" fillId="0" borderId="60" applyNumberFormat="0" applyFill="0" applyAlignment="0" applyProtection="0"/>
    <xf numFmtId="224" fontId="88" fillId="0" borderId="0" applyNumberFormat="0" applyFill="0" applyBorder="0" applyAlignment="0" applyProtection="0"/>
    <xf numFmtId="224" fontId="107" fillId="0" borderId="0"/>
    <xf numFmtId="43" fontId="129" fillId="0" borderId="0" applyFont="0" applyFill="0" applyBorder="0" applyAlignment="0" applyProtection="0"/>
    <xf numFmtId="43" fontId="129" fillId="0" borderId="0" applyFont="0" applyFill="0" applyBorder="0" applyAlignment="0" applyProtection="0"/>
    <xf numFmtId="43" fontId="31" fillId="0" borderId="0" applyFont="0" applyFill="0" applyBorder="0" applyAlignment="0" applyProtection="0"/>
    <xf numFmtId="43" fontId="129" fillId="0" borderId="0" applyFont="0" applyFill="0" applyBorder="0" applyAlignment="0" applyProtection="0"/>
    <xf numFmtId="224" fontId="87" fillId="26" borderId="39" applyNumberFormat="0" applyAlignment="0" applyProtection="0"/>
    <xf numFmtId="224" fontId="87" fillId="26" borderId="39" applyNumberFormat="0" applyAlignment="0" applyProtection="0"/>
    <xf numFmtId="224" fontId="87" fillId="26" borderId="39" applyNumberFormat="0" applyAlignment="0" applyProtection="0"/>
    <xf numFmtId="224" fontId="87" fillId="26" borderId="39" applyNumberFormat="0" applyAlignment="0" applyProtection="0"/>
    <xf numFmtId="224" fontId="87" fillId="26" borderId="39" applyNumberFormat="0" applyAlignment="0" applyProtection="0"/>
    <xf numFmtId="224" fontId="87" fillId="26" borderId="39"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224" fontId="107" fillId="0" borderId="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224" fontId="107" fillId="0" borderId="0"/>
    <xf numFmtId="224" fontId="107" fillId="0" borderId="0"/>
    <xf numFmtId="224" fontId="107" fillId="0" borderId="0"/>
    <xf numFmtId="224" fontId="107" fillId="0" borderId="0"/>
    <xf numFmtId="224" fontId="107" fillId="0" borderId="0"/>
    <xf numFmtId="43" fontId="129" fillId="0" borderId="0" applyFont="0" applyFill="0" applyBorder="0" applyAlignment="0" applyProtection="0"/>
    <xf numFmtId="43" fontId="129" fillId="0" borderId="0" applyFont="0" applyFill="0" applyBorder="0" applyAlignment="0" applyProtection="0"/>
    <xf numFmtId="224" fontId="87" fillId="26" borderId="39" applyNumberFormat="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224" fontId="107" fillId="0" borderId="0"/>
    <xf numFmtId="43" fontId="129" fillId="0" borderId="0" applyFont="0" applyFill="0" applyBorder="0" applyAlignment="0" applyProtection="0"/>
    <xf numFmtId="224" fontId="87" fillId="26" borderId="39" applyNumberFormat="0" applyAlignment="0" applyProtection="0"/>
    <xf numFmtId="9" fontId="129" fillId="0" borderId="0" applyFont="0" applyFill="0" applyBorder="0" applyAlignment="0" applyProtection="0"/>
    <xf numFmtId="224" fontId="23" fillId="0" borderId="0"/>
    <xf numFmtId="43" fontId="23"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224" fontId="31" fillId="0" borderId="0"/>
    <xf numFmtId="224" fontId="26" fillId="0" borderId="0"/>
    <xf numFmtId="191" fontId="26" fillId="0" borderId="0"/>
    <xf numFmtId="224" fontId="23" fillId="0" borderId="0"/>
    <xf numFmtId="224" fontId="108" fillId="0" borderId="0"/>
    <xf numFmtId="224" fontId="31" fillId="0" borderId="0"/>
    <xf numFmtId="9" fontId="26" fillId="0" borderId="0" applyFont="0" applyFill="0" applyBorder="0" applyAlignment="0" applyProtection="0"/>
    <xf numFmtId="49" fontId="26" fillId="0" borderId="0" applyNumberFormat="0" applyFont="0" applyFill="0" applyBorder="0" applyAlignment="0" applyProtection="0"/>
    <xf numFmtId="49" fontId="31" fillId="0" borderId="0" applyNumberFormat="0" applyFont="0" applyFill="0" applyBorder="0" applyAlignment="0" applyProtection="0"/>
    <xf numFmtId="180" fontId="26" fillId="0" borderId="0" applyFill="0" applyBorder="0" applyAlignment="0"/>
    <xf numFmtId="208" fontId="26" fillId="0" borderId="0" applyFill="0" applyBorder="0" applyAlignment="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43" fontId="26" fillId="0" borderId="0" applyFont="0" applyFill="0" applyBorder="0" applyAlignment="0" applyProtection="0"/>
    <xf numFmtId="186" fontId="26" fillId="0" borderId="0" applyFill="0" applyBorder="0" applyAlignment="0" applyProtection="0"/>
    <xf numFmtId="180" fontId="26" fillId="0" borderId="0" applyFill="0" applyBorder="0" applyAlignment="0" applyProtection="0"/>
    <xf numFmtId="22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86" fontId="26" fillId="0" borderId="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208" fontId="26" fillId="0" borderId="0" applyFill="0" applyBorder="0" applyAlignment="0"/>
    <xf numFmtId="224" fontId="26" fillId="0" borderId="0" applyFont="0" applyFill="0" applyBorder="0" applyAlignment="0" applyProtection="0"/>
    <xf numFmtId="224" fontId="26" fillId="0" borderId="0"/>
    <xf numFmtId="224" fontId="26" fillId="0" borderId="0"/>
    <xf numFmtId="191" fontId="26" fillId="0" borderId="0"/>
    <xf numFmtId="191" fontId="26" fillId="0" borderId="0"/>
    <xf numFmtId="208" fontId="26" fillId="0" borderId="0" applyFill="0" applyBorder="0" applyAlignment="0"/>
    <xf numFmtId="224" fontId="26" fillId="0" borderId="0"/>
    <xf numFmtId="224" fontId="23" fillId="0" borderId="0"/>
    <xf numFmtId="224" fontId="26" fillId="0" borderId="0">
      <alignment vertical="top"/>
    </xf>
    <xf numFmtId="224" fontId="26" fillId="0" borderId="0"/>
    <xf numFmtId="224" fontId="26" fillId="0" borderId="0"/>
    <xf numFmtId="224" fontId="26" fillId="0" borderId="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208" fontId="26" fillId="0" borderId="0" applyFill="0" applyBorder="0" applyAlignment="0"/>
    <xf numFmtId="224" fontId="26" fillId="0" borderId="0"/>
    <xf numFmtId="224" fontId="26" fillId="0" borderId="0" applyNumberFormat="0" applyBorder="0" applyAlignment="0" applyProtection="0"/>
    <xf numFmtId="208" fontId="26" fillId="0" borderId="0" applyFill="0" applyBorder="0" applyAlignment="0"/>
    <xf numFmtId="224" fontId="122" fillId="0" borderId="0"/>
    <xf numFmtId="43" fontId="2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29" fillId="0" borderId="0" applyFont="0" applyFill="0" applyBorder="0" applyAlignment="0" applyProtection="0"/>
    <xf numFmtId="224" fontId="26"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23" fillId="0" borderId="0" applyFont="0" applyFill="0" applyBorder="0" applyAlignment="0" applyProtection="0"/>
    <xf numFmtId="224" fontId="26" fillId="0" borderId="0"/>
    <xf numFmtId="224" fontId="26" fillId="0" borderId="0"/>
    <xf numFmtId="224" fontId="26" fillId="0" borderId="0"/>
    <xf numFmtId="224" fontId="26" fillId="0" borderId="0"/>
    <xf numFmtId="224" fontId="23"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alignment vertical="top"/>
    </xf>
    <xf numFmtId="224" fontId="31" fillId="0" borderId="0"/>
    <xf numFmtId="224" fontId="26" fillId="0" borderId="0">
      <alignment vertical="top"/>
    </xf>
    <xf numFmtId="224" fontId="26" fillId="0" borderId="0">
      <alignment vertical="top"/>
    </xf>
    <xf numFmtId="224" fontId="26" fillId="0" borderId="0">
      <alignment vertical="top"/>
    </xf>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107" fillId="0" borderId="0"/>
    <xf numFmtId="224" fontId="107" fillId="0" borderId="0"/>
    <xf numFmtId="224" fontId="107" fillId="0" borderId="0"/>
    <xf numFmtId="224" fontId="107" fillId="0" borderId="0"/>
    <xf numFmtId="224" fontId="107" fillId="0" borderId="0"/>
    <xf numFmtId="224" fontId="107" fillId="0" borderId="0"/>
    <xf numFmtId="224" fontId="107" fillId="0" borderId="0"/>
    <xf numFmtId="224" fontId="107" fillId="0" borderId="0"/>
    <xf numFmtId="224" fontId="23" fillId="0" borderId="0"/>
    <xf numFmtId="224"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224" fontId="122" fillId="0" borderId="0"/>
    <xf numFmtId="43" fontId="23" fillId="0" borderId="0" applyFont="0" applyFill="0" applyBorder="0" applyAlignment="0" applyProtection="0"/>
    <xf numFmtId="224" fontId="122" fillId="0" borderId="0"/>
    <xf numFmtId="224" fontId="122" fillId="0" borderId="0"/>
    <xf numFmtId="9" fontId="31" fillId="0" borderId="0" applyFont="0" applyFill="0" applyBorder="0" applyAlignment="0" applyProtection="0"/>
    <xf numFmtId="224" fontId="122" fillId="0" borderId="0"/>
    <xf numFmtId="224" fontId="122" fillId="0" borderId="0"/>
    <xf numFmtId="224" fontId="122" fillId="0" borderId="0"/>
    <xf numFmtId="224" fontId="107" fillId="0" borderId="0"/>
    <xf numFmtId="224" fontId="26" fillId="0" borderId="0" applyFont="0" applyFill="0" applyBorder="0" applyAlignment="0" applyProtection="0"/>
    <xf numFmtId="224" fontId="122" fillId="0" borderId="0"/>
    <xf numFmtId="224" fontId="23" fillId="0" borderId="0"/>
    <xf numFmtId="224" fontId="122" fillId="0" borderId="0"/>
    <xf numFmtId="224" fontId="122" fillId="0" borderId="0"/>
    <xf numFmtId="224" fontId="31" fillId="0" borderId="0"/>
    <xf numFmtId="9" fontId="129" fillId="0" borderId="0" applyFont="0" applyFill="0" applyBorder="0" applyAlignment="0" applyProtection="0"/>
    <xf numFmtId="224" fontId="122" fillId="0" borderId="0"/>
    <xf numFmtId="224" fontId="107"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224" fontId="107" fillId="0" borderId="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224" fontId="107" fillId="0" borderId="0"/>
    <xf numFmtId="224" fontId="107" fillId="0" borderId="0"/>
    <xf numFmtId="224" fontId="107" fillId="0" borderId="0"/>
    <xf numFmtId="224" fontId="107" fillId="0" borderId="0"/>
    <xf numFmtId="224" fontId="107" fillId="0" borderId="0"/>
    <xf numFmtId="43" fontId="129" fillId="0" borderId="0" applyFont="0" applyFill="0" applyBorder="0" applyAlignment="0" applyProtection="0"/>
    <xf numFmtId="9" fontId="129" fillId="0" borderId="0" applyFont="0" applyFill="0" applyBorder="0" applyAlignment="0" applyProtection="0"/>
    <xf numFmtId="224" fontId="107" fillId="0" borderId="0"/>
    <xf numFmtId="43" fontId="129" fillId="0" borderId="0" applyFont="0" applyFill="0" applyBorder="0" applyAlignment="0" applyProtection="0"/>
    <xf numFmtId="9" fontId="129" fillId="0" borderId="0" applyFont="0" applyFill="0" applyBorder="0" applyAlignment="0" applyProtection="0"/>
    <xf numFmtId="224" fontId="23" fillId="0" borderId="0"/>
    <xf numFmtId="43" fontId="23"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224" fontId="122" fillId="0" borderId="0"/>
    <xf numFmtId="224" fontId="122" fillId="0" borderId="0"/>
    <xf numFmtId="224" fontId="122" fillId="0" borderId="0"/>
    <xf numFmtId="224" fontId="26" fillId="0" borderId="0"/>
    <xf numFmtId="224" fontId="122" fillId="0" borderId="0"/>
    <xf numFmtId="224" fontId="122" fillId="0" borderId="0"/>
    <xf numFmtId="43" fontId="23" fillId="0" borderId="0" applyFont="0" applyFill="0" applyBorder="0" applyAlignment="0" applyProtection="0"/>
    <xf numFmtId="224" fontId="26" fillId="0" borderId="0"/>
    <xf numFmtId="224" fontId="122" fillId="0" borderId="0"/>
    <xf numFmtId="224" fontId="122" fillId="0" borderId="0"/>
    <xf numFmtId="224" fontId="122" fillId="0" borderId="0"/>
    <xf numFmtId="224" fontId="23" fillId="0" borderId="0"/>
    <xf numFmtId="224" fontId="122" fillId="0" borderId="0"/>
    <xf numFmtId="224" fontId="122" fillId="0" borderId="0"/>
    <xf numFmtId="224" fontId="122" fillId="0" borderId="0"/>
    <xf numFmtId="224" fontId="122" fillId="0" borderId="0"/>
    <xf numFmtId="224" fontId="122" fillId="0" borderId="0"/>
    <xf numFmtId="224" fontId="122" fillId="0" borderId="0"/>
    <xf numFmtId="224" fontId="122" fillId="0" borderId="0"/>
    <xf numFmtId="224" fontId="122" fillId="0" borderId="0"/>
    <xf numFmtId="224" fontId="122" fillId="0" borderId="0"/>
    <xf numFmtId="224" fontId="122" fillId="0" borderId="0"/>
    <xf numFmtId="49" fontId="31" fillId="0" borderId="0" applyNumberFormat="0" applyFont="0" applyFill="0" applyBorder="0" applyAlignment="0" applyProtection="0"/>
    <xf numFmtId="180" fontId="26" fillId="0" borderId="0" applyFill="0" applyBorder="0" applyAlignment="0"/>
    <xf numFmtId="208" fontId="26" fillId="0" borderId="0" applyFill="0" applyBorder="0" applyAlignment="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186" fontId="26" fillId="0" borderId="0" applyFill="0" applyBorder="0" applyAlignment="0" applyProtection="0"/>
    <xf numFmtId="43" fontId="26" fillId="0" borderId="0" applyFont="0" applyFill="0" applyBorder="0" applyAlignment="0" applyProtection="0"/>
    <xf numFmtId="180" fontId="26" fillId="0" borderId="0" applyFill="0" applyBorder="0" applyAlignment="0" applyProtection="0"/>
    <xf numFmtId="224"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24" fontId="26" fillId="0" borderId="0" applyFont="0" applyFill="0" applyBorder="0" applyAlignment="0" applyProtection="0"/>
    <xf numFmtId="224" fontId="26" fillId="0" borderId="0" applyFont="0" applyFill="0" applyBorder="0" applyAlignment="0" applyProtection="0"/>
    <xf numFmtId="186" fontId="26" fillId="0" borderId="0" applyFill="0" applyBorder="0" applyAlignment="0" applyProtection="0"/>
    <xf numFmtId="43" fontId="26" fillId="0" borderId="0" applyFont="0" applyFill="0" applyBorder="0" applyAlignment="0" applyProtection="0"/>
    <xf numFmtId="186" fontId="26" fillId="0" borderId="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208" fontId="26" fillId="0" borderId="0" applyFill="0" applyBorder="0" applyAlignment="0"/>
    <xf numFmtId="224" fontId="26" fillId="0" borderId="0" applyFont="0" applyFill="0" applyBorder="0" applyAlignment="0" applyProtection="0"/>
    <xf numFmtId="224" fontId="26" fillId="0" borderId="0"/>
    <xf numFmtId="224" fontId="26" fillId="0" borderId="0"/>
    <xf numFmtId="191" fontId="26" fillId="0" borderId="0"/>
    <xf numFmtId="191" fontId="26" fillId="0" borderId="0"/>
    <xf numFmtId="208" fontId="26" fillId="0" borderId="0" applyFill="0" applyBorder="0" applyAlignment="0"/>
    <xf numFmtId="224" fontId="26" fillId="0" borderId="0"/>
    <xf numFmtId="224" fontId="26" fillId="0" borderId="0"/>
    <xf numFmtId="224" fontId="26" fillId="0" borderId="0">
      <alignment vertical="top"/>
    </xf>
    <xf numFmtId="224" fontId="26" fillId="0" borderId="0"/>
    <xf numFmtId="224" fontId="26" fillId="0" borderId="0"/>
    <xf numFmtId="224" fontId="26" fillId="0" borderId="0"/>
    <xf numFmtId="224" fontId="26" fillId="0" borderId="0"/>
    <xf numFmtId="224" fontId="26" fillId="0" borderId="0"/>
    <xf numFmtId="224" fontId="29" fillId="0" borderId="0"/>
    <xf numFmtId="224" fontId="26" fillId="0" borderId="0"/>
    <xf numFmtId="224" fontId="31" fillId="0" borderId="0"/>
    <xf numFmtId="224" fontId="26" fillId="0" borderId="0">
      <alignment vertical="top"/>
    </xf>
    <xf numFmtId="224" fontId="31" fillId="0" borderId="0"/>
    <xf numFmtId="224" fontId="31" fillId="0" borderId="0">
      <alignment vertical="top"/>
    </xf>
    <xf numFmtId="224" fontId="26" fillId="0" borderId="0"/>
    <xf numFmtId="10" fontId="26"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208" fontId="26" fillId="0" borderId="0" applyFill="0" applyBorder="0" applyAlignment="0"/>
    <xf numFmtId="224" fontId="26" fillId="0" borderId="0"/>
    <xf numFmtId="224" fontId="26" fillId="0" borderId="0"/>
    <xf numFmtId="224" fontId="26" fillId="0" borderId="0" applyNumberFormat="0" applyBorder="0" applyAlignment="0" applyProtection="0"/>
    <xf numFmtId="208" fontId="26" fillId="0" borderId="0" applyFill="0" applyBorder="0" applyAlignment="0"/>
    <xf numFmtId="224" fontId="122" fillId="0" borderId="0"/>
    <xf numFmtId="224" fontId="107" fillId="0" borderId="0"/>
    <xf numFmtId="49" fontId="26" fillId="0" borderId="0" applyNumberFormat="0" applyFont="0" applyFill="0" applyBorder="0" applyAlignment="0" applyProtection="0"/>
    <xf numFmtId="224" fontId="26" fillId="0" borderId="0"/>
    <xf numFmtId="43" fontId="1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224" fontId="26" fillId="0" borderId="0" applyFont="0" applyFill="0" applyBorder="0" applyAlignment="0" applyProtection="0"/>
    <xf numFmtId="224" fontId="122" fillId="0" borderId="0"/>
    <xf numFmtId="224" fontId="122" fillId="0" borderId="0"/>
    <xf numFmtId="224" fontId="122" fillId="0" borderId="0"/>
    <xf numFmtId="224" fontId="31" fillId="0" borderId="0"/>
    <xf numFmtId="9" fontId="129" fillId="0" borderId="0" applyFont="0" applyFill="0" applyBorder="0" applyAlignment="0" applyProtection="0"/>
    <xf numFmtId="9" fontId="29" fillId="0" borderId="0" applyFont="0" applyFill="0" applyBorder="0" applyAlignment="0" applyProtection="0"/>
    <xf numFmtId="224" fontId="107" fillId="0" borderId="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224" fontId="107" fillId="0" borderId="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224" fontId="107" fillId="0" borderId="0"/>
    <xf numFmtId="224" fontId="107" fillId="0" borderId="0"/>
    <xf numFmtId="224" fontId="107" fillId="0" borderId="0"/>
    <xf numFmtId="224" fontId="107" fillId="0" borderId="0"/>
    <xf numFmtId="224" fontId="107" fillId="0" borderId="0"/>
    <xf numFmtId="43" fontId="129" fillId="0" borderId="0" applyFont="0" applyFill="0" applyBorder="0" applyAlignment="0" applyProtection="0"/>
    <xf numFmtId="9" fontId="129" fillId="0" borderId="0" applyFont="0" applyFill="0" applyBorder="0" applyAlignment="0" applyProtection="0"/>
    <xf numFmtId="224" fontId="107" fillId="0" borderId="0"/>
    <xf numFmtId="43" fontId="129" fillId="0" borderId="0" applyFont="0" applyFill="0" applyBorder="0" applyAlignment="0" applyProtection="0"/>
    <xf numFmtId="9" fontId="129" fillId="0" borderId="0" applyFont="0" applyFill="0" applyBorder="0" applyAlignment="0" applyProtection="0"/>
    <xf numFmtId="224" fontId="23" fillId="0" borderId="0"/>
    <xf numFmtId="43" fontId="23"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43" fontId="129" fillId="0" borderId="0" applyFont="0" applyFill="0" applyBorder="0" applyAlignment="0" applyProtection="0"/>
    <xf numFmtId="9" fontId="129" fillId="0" borderId="0" applyFont="0" applyFill="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9" fontId="23" fillId="0" borderId="0" applyFont="0" applyFill="0" applyBorder="0" applyAlignment="0" applyProtection="0"/>
    <xf numFmtId="43" fontId="23" fillId="0" borderId="0" applyFont="0" applyFill="0" applyBorder="0" applyAlignment="0" applyProtection="0"/>
    <xf numFmtId="224" fontId="23" fillId="0" borderId="0"/>
    <xf numFmtId="224" fontId="23" fillId="0" borderId="0"/>
    <xf numFmtId="43" fontId="23" fillId="0" borderId="0" applyFont="0" applyFill="0" applyBorder="0" applyAlignment="0" applyProtection="0"/>
    <xf numFmtId="43" fontId="23" fillId="0" borderId="0" applyFont="0" applyFill="0" applyBorder="0" applyAlignment="0" applyProtection="0"/>
    <xf numFmtId="224" fontId="23" fillId="0" borderId="0"/>
    <xf numFmtId="224" fontId="23" fillId="0" borderId="0"/>
    <xf numFmtId="43" fontId="23" fillId="0" borderId="0" applyFont="0" applyFill="0" applyBorder="0" applyAlignment="0" applyProtection="0"/>
    <xf numFmtId="224" fontId="122" fillId="0" borderId="0"/>
    <xf numFmtId="224" fontId="23" fillId="0" borderId="0"/>
    <xf numFmtId="43" fontId="23" fillId="0" borderId="0" applyFont="0" applyFill="0" applyBorder="0" applyAlignment="0" applyProtection="0"/>
    <xf numFmtId="224" fontId="107" fillId="0" borderId="0"/>
    <xf numFmtId="43" fontId="129" fillId="0" borderId="0" applyFont="0" applyFill="0" applyBorder="0" applyAlignment="0" applyProtection="0"/>
    <xf numFmtId="224" fontId="87" fillId="26" borderId="39" applyNumberFormat="0" applyAlignment="0" applyProtection="0"/>
    <xf numFmtId="9" fontId="129" fillId="0" borderId="0" applyFont="0" applyFill="0" applyBorder="0" applyAlignment="0" applyProtection="0"/>
    <xf numFmtId="224" fontId="26" fillId="0" borderId="0"/>
    <xf numFmtId="224" fontId="26" fillId="0" borderId="0"/>
    <xf numFmtId="224" fontId="26" fillId="0" borderId="0"/>
    <xf numFmtId="224" fontId="23" fillId="61" borderId="0" applyNumberFormat="0" applyBorder="0" applyAlignment="0" applyProtection="0"/>
    <xf numFmtId="224" fontId="23" fillId="29" borderId="0" applyNumberFormat="0" applyBorder="0" applyAlignment="0" applyProtection="0"/>
    <xf numFmtId="224" fontId="23" fillId="62" borderId="0" applyNumberFormat="0" applyBorder="0" applyAlignment="0" applyProtection="0"/>
    <xf numFmtId="224" fontId="23" fillId="36" borderId="0" applyNumberFormat="0" applyBorder="0" applyAlignment="0" applyProtection="0"/>
    <xf numFmtId="224" fontId="23" fillId="55" borderId="0" applyNumberFormat="0" applyBorder="0" applyAlignment="0" applyProtection="0"/>
    <xf numFmtId="224" fontId="23" fillId="59" borderId="0" applyNumberFormat="0" applyBorder="0" applyAlignment="0" applyProtection="0"/>
    <xf numFmtId="224" fontId="23" fillId="46" borderId="0" applyNumberFormat="0" applyBorder="0" applyAlignment="0" applyProtection="0"/>
    <xf numFmtId="224" fontId="23" fillId="49" borderId="0" applyNumberFormat="0" applyBorder="0" applyAlignment="0" applyProtection="0"/>
    <xf numFmtId="224" fontId="23" fillId="63" borderId="0" applyNumberFormat="0" applyBorder="0" applyAlignment="0" applyProtection="0"/>
    <xf numFmtId="224" fontId="23" fillId="53" borderId="0" applyNumberFormat="0" applyBorder="0" applyAlignment="0" applyProtection="0"/>
    <xf numFmtId="224" fontId="23" fillId="56" borderId="0" applyNumberFormat="0" applyBorder="0" applyAlignment="0" applyProtection="0"/>
    <xf numFmtId="224" fontId="23" fillId="60" borderId="0" applyNumberFormat="0" applyBorder="0" applyAlignment="0" applyProtection="0"/>
    <xf numFmtId="224" fontId="60" fillId="47" borderId="0" applyNumberFormat="0" applyBorder="0" applyAlignment="0" applyProtection="0"/>
    <xf numFmtId="224" fontId="60" fillId="50" borderId="0" applyNumberFormat="0" applyBorder="0" applyAlignment="0" applyProtection="0"/>
    <xf numFmtId="224" fontId="60" fillId="63" borderId="0" applyNumberFormat="0" applyBorder="0" applyAlignment="0" applyProtection="0"/>
    <xf numFmtId="224" fontId="60" fillId="65" borderId="0" applyNumberFormat="0" applyBorder="0" applyAlignment="0" applyProtection="0"/>
    <xf numFmtId="224" fontId="60" fillId="57" borderId="0" applyNumberFormat="0" applyBorder="0" applyAlignment="0" applyProtection="0"/>
    <xf numFmtId="224" fontId="60" fillId="66" borderId="0" applyNumberFormat="0" applyBorder="0" applyAlignment="0" applyProtection="0"/>
    <xf numFmtId="224" fontId="60" fillId="45" borderId="0" applyNumberFormat="0" applyBorder="0" applyAlignment="0" applyProtection="0"/>
    <xf numFmtId="224" fontId="60" fillId="48" borderId="0" applyNumberFormat="0" applyBorder="0" applyAlignment="0" applyProtection="0"/>
    <xf numFmtId="224" fontId="60" fillId="51" borderId="0" applyNumberFormat="0" applyBorder="0" applyAlignment="0" applyProtection="0"/>
    <xf numFmtId="224" fontId="60" fillId="52" borderId="0" applyNumberFormat="0" applyBorder="0" applyAlignment="0" applyProtection="0"/>
    <xf numFmtId="224" fontId="60" fillId="54" borderId="0" applyNumberFormat="0" applyBorder="0" applyAlignment="0" applyProtection="0"/>
    <xf numFmtId="224" fontId="60" fillId="58" borderId="0" applyNumberFormat="0" applyBorder="0" applyAlignment="0" applyProtection="0"/>
    <xf numFmtId="224" fontId="98" fillId="40" borderId="0" applyNumberFormat="0" applyBorder="0" applyAlignment="0" applyProtection="0"/>
    <xf numFmtId="224" fontId="102" fillId="43" borderId="51" applyNumberFormat="0" applyAlignment="0" applyProtection="0"/>
    <xf numFmtId="224" fontId="104" fillId="44" borderId="54"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224" fontId="26" fillId="0" borderId="0"/>
    <xf numFmtId="224" fontId="106" fillId="0" borderId="0" applyNumberFormat="0" applyFill="0" applyBorder="0" applyAlignment="0" applyProtection="0"/>
    <xf numFmtId="224" fontId="97" fillId="39" borderId="0" applyNumberFormat="0" applyBorder="0" applyAlignment="0" applyProtection="0"/>
    <xf numFmtId="224" fontId="94" fillId="0" borderId="48" applyNumberFormat="0" applyFill="0" applyAlignment="0" applyProtection="0"/>
    <xf numFmtId="224" fontId="95" fillId="0" borderId="49" applyNumberFormat="0" applyFill="0" applyAlignment="0" applyProtection="0"/>
    <xf numFmtId="224" fontId="96" fillId="0" borderId="50" applyNumberFormat="0" applyFill="0" applyAlignment="0" applyProtection="0"/>
    <xf numFmtId="224" fontId="96" fillId="0" borderId="0" applyNumberFormat="0" applyFill="0" applyBorder="0" applyAlignment="0" applyProtection="0"/>
    <xf numFmtId="224" fontId="138" fillId="0" borderId="0" applyNumberFormat="0" applyFill="0" applyBorder="0" applyAlignment="0" applyProtection="0">
      <alignment vertical="top"/>
      <protection locked="0"/>
    </xf>
    <xf numFmtId="224" fontId="138" fillId="0" borderId="0" applyNumberFormat="0" applyFill="0" applyBorder="0" applyAlignment="0" applyProtection="0">
      <alignment vertical="top"/>
      <protection locked="0"/>
    </xf>
    <xf numFmtId="224" fontId="100" fillId="42" borderId="51" applyNumberFormat="0" applyAlignment="0" applyProtection="0"/>
    <xf numFmtId="224" fontId="103" fillId="0" borderId="53" applyNumberFormat="0" applyFill="0" applyAlignment="0" applyProtection="0"/>
    <xf numFmtId="224" fontId="99" fillId="41" borderId="0" applyNumberFormat="0" applyBorder="0" applyAlignment="0" applyProtection="0"/>
    <xf numFmtId="224" fontId="23" fillId="0" borderId="0"/>
    <xf numFmtId="224" fontId="29" fillId="22" borderId="38" applyNumberFormat="0" applyFont="0" applyAlignment="0" applyProtection="0"/>
    <xf numFmtId="224" fontId="29" fillId="25" borderId="45" applyNumberFormat="0" applyFont="0" applyAlignment="0" applyProtection="0"/>
    <xf numFmtId="224" fontId="101" fillId="43" borderId="52" applyNumberFormat="0" applyAlignment="0" applyProtection="0"/>
    <xf numFmtId="9" fontId="26" fillId="0" borderId="0" applyFont="0" applyFill="0" applyBorder="0" applyAlignment="0" applyProtection="0"/>
    <xf numFmtId="224" fontId="26" fillId="0" borderId="0"/>
    <xf numFmtId="224" fontId="26" fillId="0" borderId="0"/>
    <xf numFmtId="224" fontId="26" fillId="0" borderId="0"/>
    <xf numFmtId="224" fontId="93" fillId="0" borderId="0" applyNumberFormat="0" applyFill="0" applyBorder="0" applyAlignment="0" applyProtection="0"/>
    <xf numFmtId="224" fontId="61" fillId="0" borderId="55" applyNumberFormat="0" applyFill="0" applyAlignment="0" applyProtection="0"/>
    <xf numFmtId="224" fontId="105" fillId="0" borderId="0" applyNumberFormat="0" applyFill="0" applyBorder="0" applyAlignment="0" applyProtection="0"/>
    <xf numFmtId="224" fontId="26" fillId="0" borderId="0"/>
    <xf numFmtId="224" fontId="26" fillId="0" borderId="0"/>
    <xf numFmtId="224"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224" fontId="100" fillId="42" borderId="51" applyNumberFormat="0" applyAlignment="0" applyProtection="0"/>
    <xf numFmtId="224" fontId="100" fillId="42" borderId="51" applyNumberFormat="0" applyAlignment="0" applyProtection="0"/>
    <xf numFmtId="224" fontId="100" fillId="42" borderId="51" applyNumberFormat="0" applyAlignment="0" applyProtection="0"/>
    <xf numFmtId="224" fontId="100" fillId="42" borderId="51" applyNumberFormat="0" applyAlignment="0" applyProtection="0"/>
    <xf numFmtId="224" fontId="100" fillId="42" borderId="51" applyNumberFormat="0" applyAlignment="0" applyProtection="0"/>
    <xf numFmtId="224" fontId="100" fillId="42" borderId="51" applyNumberFormat="0" applyAlignment="0" applyProtection="0"/>
    <xf numFmtId="224" fontId="26" fillId="0" borderId="0"/>
    <xf numFmtId="10" fontId="40" fillId="4" borderId="6" applyNumberFormat="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24" fontId="100" fillId="42" borderId="51" applyNumberFormat="0" applyAlignment="0" applyProtection="0"/>
    <xf numFmtId="224" fontId="100" fillId="42" borderId="51" applyNumberFormat="0" applyAlignment="0" applyProtection="0"/>
    <xf numFmtId="224" fontId="100" fillId="42" borderId="51" applyNumberFormat="0" applyAlignment="0" applyProtection="0"/>
    <xf numFmtId="224" fontId="100" fillId="42" borderId="51" applyNumberFormat="0" applyAlignment="0" applyProtection="0"/>
    <xf numFmtId="224" fontId="100" fillId="42" borderId="51" applyNumberFormat="0" applyAlignment="0" applyProtection="0"/>
    <xf numFmtId="224" fontId="100" fillId="42" borderId="5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224" fontId="26" fillId="0" borderId="0"/>
    <xf numFmtId="224" fontId="26" fillId="0" borderId="0"/>
    <xf numFmtId="224" fontId="26" fillId="0" borderId="0"/>
    <xf numFmtId="224"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38" fontId="40" fillId="2" borderId="0" applyNumberFormat="0" applyBorder="0" applyAlignment="0" applyProtection="0"/>
    <xf numFmtId="224" fontId="100" fillId="42" borderId="51" applyNumberFormat="0" applyAlignment="0" applyProtection="0"/>
    <xf numFmtId="43" fontId="26" fillId="0" borderId="0" applyFont="0" applyFill="0" applyBorder="0" applyAlignment="0" applyProtection="0"/>
    <xf numFmtId="224" fontId="122" fillId="0" borderId="0"/>
    <xf numFmtId="224" fontId="122" fillId="0" borderId="0"/>
    <xf numFmtId="224" fontId="29" fillId="0" borderId="0"/>
    <xf numFmtId="9" fontId="26" fillId="0" borderId="0" applyFont="0" applyFill="0" applyBorder="0" applyAlignment="0" applyProtection="0"/>
    <xf numFmtId="224" fontId="122" fillId="0" borderId="0"/>
    <xf numFmtId="224" fontId="107" fillId="0" borderId="0"/>
    <xf numFmtId="224" fontId="122" fillId="0" borderId="0"/>
    <xf numFmtId="224" fontId="26" fillId="0" borderId="0">
      <alignment vertical="top"/>
    </xf>
    <xf numFmtId="224" fontId="29" fillId="0" borderId="0"/>
    <xf numFmtId="9" fontId="129" fillId="0" borderId="0" applyFont="0" applyFill="0" applyBorder="0" applyAlignment="0" applyProtection="0"/>
    <xf numFmtId="224" fontId="87" fillId="26" borderId="39" applyNumberFormat="0" applyAlignment="0" applyProtection="0"/>
    <xf numFmtId="224" fontId="87" fillId="26" borderId="39" applyNumberFormat="0" applyAlignment="0" applyProtection="0"/>
    <xf numFmtId="224" fontId="87" fillId="26" borderId="39" applyNumberFormat="0" applyAlignment="0" applyProtection="0"/>
    <xf numFmtId="224" fontId="87" fillId="26" borderId="39" applyNumberFormat="0" applyAlignment="0" applyProtection="0"/>
    <xf numFmtId="224" fontId="87" fillId="26" borderId="39" applyNumberFormat="0" applyAlignment="0" applyProtection="0"/>
    <xf numFmtId="224" fontId="87" fillId="26" borderId="39" applyNumberFormat="0" applyAlignment="0" applyProtection="0"/>
    <xf numFmtId="224" fontId="107" fillId="0" borderId="0"/>
    <xf numFmtId="224" fontId="107" fillId="0" borderId="0"/>
    <xf numFmtId="224" fontId="107" fillId="0" borderId="0"/>
    <xf numFmtId="224" fontId="107" fillId="0" borderId="0"/>
    <xf numFmtId="224" fontId="107" fillId="0" borderId="0"/>
    <xf numFmtId="224" fontId="107" fillId="0" borderId="0"/>
    <xf numFmtId="43" fontId="129" fillId="0" borderId="0" applyFont="0" applyFill="0" applyBorder="0" applyAlignment="0" applyProtection="0"/>
    <xf numFmtId="224" fontId="87" fillId="26" borderId="39" applyNumberFormat="0" applyAlignment="0" applyProtection="0"/>
    <xf numFmtId="9" fontId="129" fillId="0" borderId="0" applyFont="0" applyFill="0" applyBorder="0" applyAlignment="0" applyProtection="0"/>
    <xf numFmtId="224" fontId="87" fillId="26" borderId="39" applyNumberFormat="0" applyAlignment="0" applyProtection="0"/>
    <xf numFmtId="224" fontId="23" fillId="0" borderId="0"/>
    <xf numFmtId="43" fontId="23" fillId="0" borderId="0" applyFont="0" applyFill="0" applyBorder="0" applyAlignment="0" applyProtection="0"/>
    <xf numFmtId="9" fontId="26" fillId="0" borderId="0" applyFont="0" applyFill="0" applyBorder="0" applyAlignment="0" applyProtection="0"/>
    <xf numFmtId="224" fontId="26" fillId="0" borderId="0"/>
    <xf numFmtId="224" fontId="30" fillId="0" borderId="0">
      <alignment vertical="top"/>
    </xf>
    <xf numFmtId="224" fontId="30" fillId="0" borderId="0">
      <alignment vertical="top"/>
    </xf>
    <xf numFmtId="224" fontId="77" fillId="0" borderId="0"/>
    <xf numFmtId="224" fontId="26" fillId="0" borderId="0"/>
    <xf numFmtId="224" fontId="26" fillId="0" borderId="0"/>
    <xf numFmtId="224" fontId="26" fillId="0" borderId="0"/>
    <xf numFmtId="224" fontId="31" fillId="0" borderId="0"/>
    <xf numFmtId="224" fontId="77" fillId="0" borderId="0"/>
    <xf numFmtId="224" fontId="141" fillId="0" borderId="0">
      <alignment horizontal="centerContinuous"/>
    </xf>
    <xf numFmtId="224" fontId="29" fillId="23" borderId="0" applyNumberFormat="0" applyBorder="0" applyAlignment="0" applyProtection="0"/>
    <xf numFmtId="224" fontId="29" fillId="23" borderId="0" applyNumberFormat="0" applyBorder="0" applyAlignment="0" applyProtection="0"/>
    <xf numFmtId="224" fontId="29" fillId="61" borderId="0" applyNumberFormat="0" applyBorder="0" applyAlignment="0" applyProtection="0"/>
    <xf numFmtId="224" fontId="29" fillId="24" borderId="0" applyNumberFormat="0" applyBorder="0" applyAlignment="0" applyProtection="0"/>
    <xf numFmtId="224" fontId="29" fillId="24" borderId="0" applyNumberFormat="0" applyBorder="0" applyAlignment="0" applyProtection="0"/>
    <xf numFmtId="224" fontId="29" fillId="29" borderId="0" applyNumberFormat="0" applyBorder="0" applyAlignment="0" applyProtection="0"/>
    <xf numFmtId="224" fontId="29" fillId="25" borderId="0" applyNumberFormat="0" applyBorder="0" applyAlignment="0" applyProtection="0"/>
    <xf numFmtId="224" fontId="29" fillId="25" borderId="0" applyNumberFormat="0" applyBorder="0" applyAlignment="0" applyProtection="0"/>
    <xf numFmtId="224" fontId="29" fillId="62" borderId="0" applyNumberFormat="0" applyBorder="0" applyAlignment="0" applyProtection="0"/>
    <xf numFmtId="224" fontId="29" fillId="26" borderId="0" applyNumberFormat="0" applyBorder="0" applyAlignment="0" applyProtection="0"/>
    <xf numFmtId="224" fontId="29" fillId="26" borderId="0" applyNumberFormat="0" applyBorder="0" applyAlignment="0" applyProtection="0"/>
    <xf numFmtId="224" fontId="29" fillId="36" borderId="0" applyNumberFormat="0" applyBorder="0" applyAlignment="0" applyProtection="0"/>
    <xf numFmtId="224" fontId="29" fillId="25" borderId="0" applyNumberFormat="0" applyBorder="0" applyAlignment="0" applyProtection="0"/>
    <xf numFmtId="224" fontId="29" fillId="25" borderId="0" applyNumberFormat="0" applyBorder="0" applyAlignment="0" applyProtection="0"/>
    <xf numFmtId="224" fontId="29" fillId="26" borderId="0" applyNumberFormat="0" applyBorder="0" applyAlignment="0" applyProtection="0"/>
    <xf numFmtId="224" fontId="29" fillId="27" borderId="0" applyNumberFormat="0" applyBorder="0" applyAlignment="0" applyProtection="0"/>
    <xf numFmtId="224" fontId="29" fillId="27" borderId="0" applyNumberFormat="0" applyBorder="0" applyAlignment="0" applyProtection="0"/>
    <xf numFmtId="224" fontId="29" fillId="23" borderId="0" applyNumberFormat="0" applyBorder="0" applyAlignment="0" applyProtection="0"/>
    <xf numFmtId="224" fontId="29" fillId="28" borderId="0" applyNumberFormat="0" applyBorder="0" applyAlignment="0" applyProtection="0"/>
    <xf numFmtId="224" fontId="29" fillId="28" borderId="0" applyNumberFormat="0" applyBorder="0" applyAlignment="0" applyProtection="0"/>
    <xf numFmtId="224" fontId="29" fillId="63" borderId="0" applyNumberFormat="0" applyBorder="0" applyAlignment="0" applyProtection="0"/>
    <xf numFmtId="224" fontId="29" fillId="29" borderId="0" applyNumberFormat="0" applyBorder="0" applyAlignment="0" applyProtection="0"/>
    <xf numFmtId="224" fontId="29" fillId="29" borderId="0" applyNumberFormat="0" applyBorder="0" applyAlignment="0" applyProtection="0"/>
    <xf numFmtId="224" fontId="29" fillId="36" borderId="0" applyNumberFormat="0" applyBorder="0" applyAlignment="0" applyProtection="0"/>
    <xf numFmtId="224" fontId="29" fillId="27" borderId="0" applyNumberFormat="0" applyBorder="0" applyAlignment="0" applyProtection="0"/>
    <xf numFmtId="224" fontId="29" fillId="27" borderId="0" applyNumberFormat="0" applyBorder="0" applyAlignment="0" applyProtection="0"/>
    <xf numFmtId="224" fontId="29" fillId="23" borderId="0" applyNumberFormat="0" applyBorder="0" applyAlignment="0" applyProtection="0"/>
    <xf numFmtId="224" fontId="29" fillId="25" borderId="0" applyNumberFormat="0" applyBorder="0" applyAlignment="0" applyProtection="0"/>
    <xf numFmtId="224" fontId="29" fillId="25" borderId="0" applyNumberFormat="0" applyBorder="0" applyAlignment="0" applyProtection="0"/>
    <xf numFmtId="224" fontId="29" fillId="31" borderId="0" applyNumberFormat="0" applyBorder="0" applyAlignment="0" applyProtection="0"/>
    <xf numFmtId="224" fontId="78" fillId="27" borderId="0" applyNumberFormat="0" applyBorder="0" applyAlignment="0" applyProtection="0"/>
    <xf numFmtId="224" fontId="78" fillId="27" borderId="0" applyNumberFormat="0" applyBorder="0" applyAlignment="0" applyProtection="0"/>
    <xf numFmtId="224" fontId="78" fillId="30" borderId="0" applyNumberFormat="0" applyBorder="0" applyAlignment="0" applyProtection="0"/>
    <xf numFmtId="224" fontId="78" fillId="30" borderId="0" applyNumberFormat="0" applyBorder="0" applyAlignment="0" applyProtection="0"/>
    <xf numFmtId="224" fontId="78" fillId="31" borderId="0" applyNumberFormat="0" applyBorder="0" applyAlignment="0" applyProtection="0"/>
    <xf numFmtId="224" fontId="78" fillId="31" borderId="0" applyNumberFormat="0" applyBorder="0" applyAlignment="0" applyProtection="0"/>
    <xf numFmtId="224" fontId="78" fillId="29" borderId="0" applyNumberFormat="0" applyBorder="0" applyAlignment="0" applyProtection="0"/>
    <xf numFmtId="224" fontId="78" fillId="29" borderId="0" applyNumberFormat="0" applyBorder="0" applyAlignment="0" applyProtection="0"/>
    <xf numFmtId="224" fontId="78" fillId="27" borderId="0" applyNumberFormat="0" applyBorder="0" applyAlignment="0" applyProtection="0"/>
    <xf numFmtId="224" fontId="78" fillId="27" borderId="0" applyNumberFormat="0" applyBorder="0" applyAlignment="0" applyProtection="0"/>
    <xf numFmtId="224" fontId="78" fillId="24" borderId="0" applyNumberFormat="0" applyBorder="0" applyAlignment="0" applyProtection="0"/>
    <xf numFmtId="224" fontId="78" fillId="24" borderId="0" applyNumberFormat="0" applyBorder="0" applyAlignment="0" applyProtection="0"/>
    <xf numFmtId="224" fontId="78" fillId="32" borderId="0" applyNumberFormat="0" applyBorder="0" applyAlignment="0" applyProtection="0"/>
    <xf numFmtId="224" fontId="78" fillId="32" borderId="0" applyNumberFormat="0" applyBorder="0" applyAlignment="0" applyProtection="0"/>
    <xf numFmtId="224" fontId="78" fillId="30" borderId="0" applyNumberFormat="0" applyBorder="0" applyAlignment="0" applyProtection="0"/>
    <xf numFmtId="224" fontId="78" fillId="30" borderId="0" applyNumberFormat="0" applyBorder="0" applyAlignment="0" applyProtection="0"/>
    <xf numFmtId="224" fontId="78" fillId="31" borderId="0" applyNumberFormat="0" applyBorder="0" applyAlignment="0" applyProtection="0"/>
    <xf numFmtId="224" fontId="78" fillId="31" borderId="0" applyNumberFormat="0" applyBorder="0" applyAlignment="0" applyProtection="0"/>
    <xf numFmtId="224" fontId="78" fillId="33" borderId="0" applyNumberFormat="0" applyBorder="0" applyAlignment="0" applyProtection="0"/>
    <xf numFmtId="224" fontId="78" fillId="33" borderId="0" applyNumberFormat="0" applyBorder="0" applyAlignment="0" applyProtection="0"/>
    <xf numFmtId="224" fontId="78" fillId="35" borderId="0" applyNumberFormat="0" applyBorder="0" applyAlignment="0" applyProtection="0"/>
    <xf numFmtId="224" fontId="78" fillId="35" borderId="0" applyNumberFormat="0" applyBorder="0" applyAlignment="0" applyProtection="0"/>
    <xf numFmtId="224" fontId="79" fillId="36" borderId="0" applyNumberFormat="0" applyBorder="0" applyAlignment="0" applyProtection="0"/>
    <xf numFmtId="224" fontId="79" fillId="36" borderId="0" applyNumberFormat="0" applyBorder="0" applyAlignment="0" applyProtection="0"/>
    <xf numFmtId="215" fontId="26" fillId="0" borderId="0" applyFill="0" applyBorder="0" applyAlignment="0"/>
    <xf numFmtId="215" fontId="26" fillId="0" borderId="0" applyFill="0" applyBorder="0" applyAlignment="0"/>
    <xf numFmtId="224" fontId="80" fillId="37" borderId="39" applyNumberFormat="0" applyAlignment="0" applyProtection="0"/>
    <xf numFmtId="224" fontId="80" fillId="37" borderId="39" applyNumberFormat="0" applyAlignment="0" applyProtection="0"/>
    <xf numFmtId="43" fontId="26" fillId="0" borderId="0" applyFont="0" applyFill="0" applyBorder="0" applyAlignment="0" applyProtection="0"/>
    <xf numFmtId="224" fontId="139" fillId="0" borderId="0"/>
    <xf numFmtId="216" fontId="142" fillId="0" borderId="0"/>
    <xf numFmtId="224" fontId="139" fillId="0" borderId="0"/>
    <xf numFmtId="216" fontId="142" fillId="0" borderId="0"/>
    <xf numFmtId="224" fontId="139" fillId="0" borderId="0"/>
    <xf numFmtId="216" fontId="142" fillId="0" borderId="0"/>
    <xf numFmtId="224" fontId="139" fillId="0" borderId="0"/>
    <xf numFmtId="216" fontId="142" fillId="0" borderId="0"/>
    <xf numFmtId="224" fontId="139" fillId="0" borderId="0"/>
    <xf numFmtId="216" fontId="142" fillId="0" borderId="0"/>
    <xf numFmtId="224" fontId="139" fillId="0" borderId="0"/>
    <xf numFmtId="216" fontId="142" fillId="0" borderId="0"/>
    <xf numFmtId="224" fontId="139" fillId="0" borderId="0"/>
    <xf numFmtId="216" fontId="142" fillId="0" borderId="0"/>
    <xf numFmtId="224" fontId="139" fillId="0" borderId="0"/>
    <xf numFmtId="216" fontId="142" fillId="0" borderId="0"/>
    <xf numFmtId="43" fontId="14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5" fontId="5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65"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224" fontId="143" fillId="0" borderId="0" applyNumberFormat="0" applyFill="0" applyBorder="0" applyAlignment="0" applyProtection="0"/>
    <xf numFmtId="224" fontId="143" fillId="0" borderId="0" applyNumberFormat="0" applyFill="0" applyBorder="0" applyAlignment="0" applyProtection="0"/>
    <xf numFmtId="217" fontId="144" fillId="0" borderId="0">
      <protection locked="0"/>
    </xf>
    <xf numFmtId="197" fontId="34" fillId="0" borderId="0"/>
    <xf numFmtId="215" fontId="26" fillId="0" borderId="0" applyFill="0" applyBorder="0" applyAlignment="0"/>
    <xf numFmtId="224" fontId="83" fillId="27" borderId="0" applyNumberFormat="0" applyBorder="0" applyAlignment="0" applyProtection="0"/>
    <xf numFmtId="224" fontId="83" fillId="27" borderId="0" applyNumberFormat="0" applyBorder="0" applyAlignment="0" applyProtection="0"/>
    <xf numFmtId="224" fontId="84" fillId="0" borderId="41" applyNumberFormat="0" applyFill="0" applyAlignment="0" applyProtection="0"/>
    <xf numFmtId="224" fontId="84" fillId="0" borderId="41" applyNumberFormat="0" applyFill="0" applyAlignment="0" applyProtection="0"/>
    <xf numFmtId="224" fontId="85" fillId="0" borderId="42" applyNumberFormat="0" applyFill="0" applyAlignment="0" applyProtection="0"/>
    <xf numFmtId="224" fontId="85" fillId="0" borderId="42" applyNumberFormat="0" applyFill="0" applyAlignment="0" applyProtection="0"/>
    <xf numFmtId="224" fontId="86" fillId="0" borderId="43" applyNumberFormat="0" applyFill="0" applyAlignment="0" applyProtection="0"/>
    <xf numFmtId="224" fontId="86" fillId="0" borderId="43" applyNumberFormat="0" applyFill="0" applyAlignment="0" applyProtection="0"/>
    <xf numFmtId="224" fontId="86" fillId="0" borderId="0" applyNumberFormat="0" applyFill="0" applyBorder="0" applyAlignment="0" applyProtection="0"/>
    <xf numFmtId="224" fontId="86" fillId="0" borderId="0" applyNumberFormat="0" applyFill="0" applyBorder="0" applyAlignment="0" applyProtection="0"/>
    <xf numFmtId="203" fontId="26" fillId="0" borderId="0">
      <protection locked="0"/>
    </xf>
    <xf numFmtId="203" fontId="26" fillId="0" borderId="0">
      <protection locked="0"/>
    </xf>
    <xf numFmtId="224" fontId="145" fillId="0" borderId="0" applyNumberFormat="0" applyFill="0" applyBorder="0" applyAlignment="0" applyProtection="0">
      <alignment vertical="top"/>
      <protection locked="0"/>
    </xf>
    <xf numFmtId="224" fontId="87" fillId="28" borderId="39" applyNumberFormat="0" applyAlignment="0" applyProtection="0"/>
    <xf numFmtId="43" fontId="26" fillId="0" borderId="0" applyFont="0" applyFill="0" applyBorder="0" applyAlignment="0" applyProtection="0"/>
    <xf numFmtId="215" fontId="26" fillId="0" borderId="0" applyFill="0" applyBorder="0" applyAlignment="0"/>
    <xf numFmtId="224" fontId="88" fillId="0" borderId="44" applyNumberFormat="0" applyFill="0" applyAlignment="0" applyProtection="0"/>
    <xf numFmtId="224" fontId="88" fillId="0" borderId="44" applyNumberFormat="0" applyFill="0" applyAlignment="0" applyProtection="0"/>
    <xf numFmtId="42" fontId="26" fillId="0" borderId="0" applyFont="0" applyFill="0" applyBorder="0" applyAlignment="0" applyProtection="0"/>
    <xf numFmtId="44" fontId="26" fillId="0" borderId="0" applyFont="0" applyFill="0" applyBorder="0" applyAlignment="0" applyProtection="0"/>
    <xf numFmtId="224" fontId="89" fillId="28" borderId="0" applyNumberFormat="0" applyBorder="0" applyAlignment="0" applyProtection="0"/>
    <xf numFmtId="224" fontId="89" fillId="28" borderId="0" applyNumberFormat="0" applyBorder="0" applyAlignment="0" applyProtection="0"/>
    <xf numFmtId="224" fontId="146" fillId="0" borderId="0"/>
    <xf numFmtId="43" fontId="26" fillId="0" borderId="0" applyFont="0" applyFill="0" applyBorder="0" applyAlignment="0" applyProtection="0"/>
    <xf numFmtId="224" fontId="26" fillId="0" borderId="0"/>
    <xf numFmtId="224" fontId="26" fillId="0" borderId="0"/>
    <xf numFmtId="224" fontId="26" fillId="0" borderId="0"/>
    <xf numFmtId="224" fontId="107" fillId="0" borderId="0"/>
    <xf numFmtId="224" fontId="148" fillId="0" borderId="0"/>
    <xf numFmtId="224" fontId="107" fillId="0" borderId="0"/>
    <xf numFmtId="224" fontId="23" fillId="0" borderId="0"/>
    <xf numFmtId="224" fontId="23" fillId="0" borderId="0"/>
    <xf numFmtId="224" fontId="23" fillId="0" borderId="0"/>
    <xf numFmtId="224" fontId="107" fillId="0" borderId="0"/>
    <xf numFmtId="224" fontId="26" fillId="0" borderId="0"/>
    <xf numFmtId="224" fontId="26" fillId="0" borderId="0"/>
    <xf numFmtId="224" fontId="107" fillId="0" borderId="0"/>
    <xf numFmtId="224" fontId="26" fillId="0" borderId="0"/>
    <xf numFmtId="224" fontId="26" fillId="0" borderId="0"/>
    <xf numFmtId="224" fontId="23" fillId="0" borderId="0"/>
    <xf numFmtId="224" fontId="23" fillId="0" borderId="0"/>
    <xf numFmtId="224" fontId="107" fillId="0" borderId="0"/>
    <xf numFmtId="224" fontId="26" fillId="0" borderId="0"/>
    <xf numFmtId="224" fontId="26" fillId="0" borderId="0"/>
    <xf numFmtId="224" fontId="107" fillId="0" borderId="0"/>
    <xf numFmtId="224" fontId="26" fillId="0" borderId="0"/>
    <xf numFmtId="224" fontId="26" fillId="0" borderId="0"/>
    <xf numFmtId="224" fontId="26" fillId="0" borderId="0"/>
    <xf numFmtId="224" fontId="26" fillId="0" borderId="0"/>
    <xf numFmtId="224" fontId="108" fillId="0" borderId="0"/>
    <xf numFmtId="224" fontId="26" fillId="0" borderId="0">
      <alignment vertical="top"/>
    </xf>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107" fillId="0" borderId="0"/>
    <xf numFmtId="224" fontId="107" fillId="0" borderId="0"/>
    <xf numFmtId="224" fontId="107" fillId="0" borderId="0"/>
    <xf numFmtId="224" fontId="26" fillId="0" borderId="0" applyNumberFormat="0" applyFont="0" applyFill="0" applyBorder="0" applyAlignment="0" applyProtection="0"/>
    <xf numFmtId="224" fontId="26" fillId="0" borderId="0" applyNumberFormat="0" applyFont="0" applyFill="0" applyBorder="0" applyAlignment="0" applyProtection="0"/>
    <xf numFmtId="224" fontId="26" fillId="0" borderId="0"/>
    <xf numFmtId="224" fontId="23" fillId="0" borderId="0"/>
    <xf numFmtId="224" fontId="108" fillId="0" borderId="0"/>
    <xf numFmtId="224" fontId="23" fillId="0" borderId="0"/>
    <xf numFmtId="224" fontId="23" fillId="0" borderId="0"/>
    <xf numFmtId="224" fontId="148" fillId="0" borderId="0"/>
    <xf numFmtId="224" fontId="31" fillId="0" borderId="0"/>
    <xf numFmtId="224" fontId="148" fillId="0" borderId="0"/>
    <xf numFmtId="224" fontId="107" fillId="0" borderId="0"/>
    <xf numFmtId="224" fontId="131" fillId="0" borderId="0">
      <alignment vertical="top"/>
    </xf>
    <xf numFmtId="224" fontId="131" fillId="0" borderId="0">
      <alignment vertical="top"/>
    </xf>
    <xf numFmtId="224" fontId="131" fillId="0" borderId="0">
      <alignment vertical="top"/>
    </xf>
    <xf numFmtId="224" fontId="131" fillId="0" borderId="0">
      <alignment vertical="top"/>
    </xf>
    <xf numFmtId="224" fontId="131" fillId="0" borderId="0">
      <alignment vertical="top"/>
    </xf>
    <xf numFmtId="224" fontId="31" fillId="0" borderId="0"/>
    <xf numFmtId="224" fontId="131" fillId="0" borderId="0">
      <alignment vertical="top"/>
    </xf>
    <xf numFmtId="224" fontId="131" fillId="0" borderId="0">
      <alignment vertical="top"/>
    </xf>
    <xf numFmtId="224" fontId="131" fillId="0" borderId="0">
      <alignment vertical="top"/>
    </xf>
    <xf numFmtId="224" fontId="131" fillId="0" borderId="0">
      <alignment vertical="top"/>
    </xf>
    <xf numFmtId="224" fontId="131" fillId="0" borderId="0">
      <alignment vertical="top"/>
    </xf>
    <xf numFmtId="224" fontId="131" fillId="0" borderId="0">
      <alignment vertical="top"/>
    </xf>
    <xf numFmtId="224" fontId="131" fillId="0" borderId="0">
      <alignment vertical="top"/>
    </xf>
    <xf numFmtId="224" fontId="26" fillId="25" borderId="45" applyNumberFormat="0" applyFont="0" applyAlignment="0" applyProtection="0"/>
    <xf numFmtId="224" fontId="26" fillId="25" borderId="45" applyNumberFormat="0" applyFont="0" applyAlignment="0" applyProtection="0"/>
    <xf numFmtId="224" fontId="90" fillId="37" borderId="46" applyNumberFormat="0" applyAlignment="0" applyProtection="0"/>
    <xf numFmtId="224" fontId="90" fillId="37" borderId="46" applyNumberFormat="0" applyAlignment="0" applyProtection="0"/>
    <xf numFmtId="218" fontId="30" fillId="37" borderId="0">
      <alignment horizontal="right"/>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29"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215" fontId="26" fillId="0" borderId="0" applyFill="0" applyBorder="0" applyAlignment="0"/>
    <xf numFmtId="224" fontId="126" fillId="0" borderId="27" applyNumberFormat="0" applyBorder="0" applyAlignment="0"/>
    <xf numFmtId="224" fontId="26" fillId="0" borderId="0"/>
    <xf numFmtId="224" fontId="30" fillId="0" borderId="0">
      <alignment vertical="top"/>
    </xf>
    <xf numFmtId="37" fontId="147" fillId="0" borderId="61" applyNumberFormat="0" applyFont="0" applyBorder="0" applyAlignment="0" applyProtection="0">
      <alignment horizontal="centerContinuous"/>
    </xf>
    <xf numFmtId="215" fontId="26" fillId="0" borderId="0" applyFill="0" applyBorder="0" applyAlignment="0"/>
    <xf numFmtId="224" fontId="91" fillId="0" borderId="0" applyNumberFormat="0" applyFill="0" applyBorder="0" applyAlignment="0" applyProtection="0"/>
    <xf numFmtId="224" fontId="91" fillId="0" borderId="0" applyNumberFormat="0" applyFill="0" applyBorder="0" applyAlignment="0" applyProtection="0"/>
    <xf numFmtId="224" fontId="92" fillId="0" borderId="47" applyNumberFormat="0" applyFill="0" applyAlignment="0" applyProtection="0"/>
    <xf numFmtId="224" fontId="92" fillId="0" borderId="47" applyNumberFormat="0" applyFill="0" applyAlignment="0" applyProtection="0"/>
    <xf numFmtId="224" fontId="26" fillId="0" borderId="0"/>
    <xf numFmtId="9"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24" fontId="26" fillId="0" borderId="0"/>
    <xf numFmtId="224" fontId="26" fillId="0" borderId="0"/>
    <xf numFmtId="224" fontId="26" fillId="0" borderId="0"/>
    <xf numFmtId="224" fontId="107" fillId="0" borderId="0"/>
    <xf numFmtId="43" fontId="129" fillId="0" borderId="0" applyFont="0" applyFill="0" applyBorder="0" applyAlignment="0" applyProtection="0"/>
    <xf numFmtId="224" fontId="87" fillId="26" borderId="39" applyNumberFormat="0" applyAlignment="0" applyProtection="0"/>
    <xf numFmtId="9" fontId="129" fillId="0" borderId="0" applyFont="0" applyFill="0" applyBorder="0" applyAlignment="0" applyProtection="0"/>
    <xf numFmtId="224" fontId="23" fillId="61" borderId="0" applyNumberFormat="0" applyBorder="0" applyAlignment="0" applyProtection="0"/>
    <xf numFmtId="224" fontId="23" fillId="29" borderId="0" applyNumberFormat="0" applyBorder="0" applyAlignment="0" applyProtection="0"/>
    <xf numFmtId="224" fontId="23" fillId="62" borderId="0" applyNumberFormat="0" applyBorder="0" applyAlignment="0" applyProtection="0"/>
    <xf numFmtId="224" fontId="23" fillId="36" borderId="0" applyNumberFormat="0" applyBorder="0" applyAlignment="0" applyProtection="0"/>
    <xf numFmtId="224" fontId="23" fillId="55" borderId="0" applyNumberFormat="0" applyBorder="0" applyAlignment="0" applyProtection="0"/>
    <xf numFmtId="224" fontId="23" fillId="59" borderId="0" applyNumberFormat="0" applyBorder="0" applyAlignment="0" applyProtection="0"/>
    <xf numFmtId="224" fontId="23" fillId="46" borderId="0" applyNumberFormat="0" applyBorder="0" applyAlignment="0" applyProtection="0"/>
    <xf numFmtId="224" fontId="23" fillId="49" borderId="0" applyNumberFormat="0" applyBorder="0" applyAlignment="0" applyProtection="0"/>
    <xf numFmtId="224" fontId="23" fillId="63" borderId="0" applyNumberFormat="0" applyBorder="0" applyAlignment="0" applyProtection="0"/>
    <xf numFmtId="224" fontId="23" fillId="53" borderId="0" applyNumberFormat="0" applyBorder="0" applyAlignment="0" applyProtection="0"/>
    <xf numFmtId="224" fontId="23" fillId="56" borderId="0" applyNumberFormat="0" applyBorder="0" applyAlignment="0" applyProtection="0"/>
    <xf numFmtId="224" fontId="23" fillId="60" borderId="0" applyNumberFormat="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107" fillId="0" borderId="0"/>
    <xf numFmtId="224" fontId="87" fillId="26" borderId="39" applyNumberFormat="0" applyAlignment="0" applyProtection="0"/>
    <xf numFmtId="9" fontId="129" fillId="0" borderId="0" applyFont="0" applyFill="0" applyBorder="0" applyAlignment="0" applyProtection="0"/>
    <xf numFmtId="224" fontId="87" fillId="26" borderId="39" applyNumberFormat="0" applyAlignment="0" applyProtection="0"/>
    <xf numFmtId="43" fontId="129" fillId="0" borderId="0" applyFont="0" applyFill="0" applyBorder="0" applyAlignment="0" applyProtection="0"/>
    <xf numFmtId="9" fontId="129" fillId="0" borderId="0" applyFont="0" applyFill="0" applyBorder="0" applyAlignment="0" applyProtection="0"/>
    <xf numFmtId="224" fontId="107" fillId="0" borderId="0"/>
    <xf numFmtId="43" fontId="129" fillId="0" borderId="0" applyFont="0" applyFill="0" applyBorder="0" applyAlignment="0" applyProtection="0"/>
    <xf numFmtId="224" fontId="107" fillId="0" borderId="0"/>
    <xf numFmtId="224" fontId="87" fillId="26" borderId="39" applyNumberFormat="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224" fontId="23" fillId="61" borderId="0" applyNumberFormat="0" applyBorder="0" applyAlignment="0" applyProtection="0"/>
    <xf numFmtId="224" fontId="23" fillId="29" borderId="0" applyNumberFormat="0" applyBorder="0" applyAlignment="0" applyProtection="0"/>
    <xf numFmtId="224" fontId="23" fillId="62" borderId="0" applyNumberFormat="0" applyBorder="0" applyAlignment="0" applyProtection="0"/>
    <xf numFmtId="224" fontId="23" fillId="36" borderId="0" applyNumberFormat="0" applyBorder="0" applyAlignment="0" applyProtection="0"/>
    <xf numFmtId="224" fontId="23" fillId="55" borderId="0" applyNumberFormat="0" applyBorder="0" applyAlignment="0" applyProtection="0"/>
    <xf numFmtId="224" fontId="23" fillId="59" borderId="0" applyNumberFormat="0" applyBorder="0" applyAlignment="0" applyProtection="0"/>
    <xf numFmtId="224" fontId="23" fillId="46" borderId="0" applyNumberFormat="0" applyBorder="0" applyAlignment="0" applyProtection="0"/>
    <xf numFmtId="224" fontId="23" fillId="49" borderId="0" applyNumberFormat="0" applyBorder="0" applyAlignment="0" applyProtection="0"/>
    <xf numFmtId="224" fontId="23" fillId="63" borderId="0" applyNumberFormat="0" applyBorder="0" applyAlignment="0" applyProtection="0"/>
    <xf numFmtId="224" fontId="23" fillId="53" borderId="0" applyNumberFormat="0" applyBorder="0" applyAlignment="0" applyProtection="0"/>
    <xf numFmtId="224" fontId="23" fillId="56" borderId="0" applyNumberFormat="0" applyBorder="0" applyAlignment="0" applyProtection="0"/>
    <xf numFmtId="224" fontId="23" fillId="60" borderId="0" applyNumberFormat="0" applyBorder="0" applyAlignment="0" applyProtection="0"/>
    <xf numFmtId="224" fontId="23" fillId="0" borderId="0"/>
    <xf numFmtId="9" fontId="129" fillId="0" borderId="0" applyFont="0" applyFill="0" applyBorder="0" applyAlignment="0" applyProtection="0"/>
    <xf numFmtId="224" fontId="107" fillId="0" borderId="0"/>
    <xf numFmtId="224" fontId="87" fillId="26" borderId="39" applyNumberFormat="0" applyAlignment="0" applyProtection="0"/>
    <xf numFmtId="224" fontId="107" fillId="0" borderId="0"/>
    <xf numFmtId="224" fontId="23" fillId="0" borderId="0"/>
    <xf numFmtId="43" fontId="23" fillId="0" borderId="0" applyFont="0" applyFill="0" applyBorder="0" applyAlignment="0" applyProtection="0"/>
    <xf numFmtId="224" fontId="87" fillId="26" borderId="39" applyNumberFormat="0" applyAlignment="0" applyProtection="0"/>
    <xf numFmtId="224" fontId="87" fillId="26" borderId="39" applyNumberFormat="0" applyAlignment="0" applyProtection="0"/>
    <xf numFmtId="9" fontId="129" fillId="0" borderId="0" applyFont="0" applyFill="0" applyBorder="0" applyAlignment="0" applyProtection="0"/>
    <xf numFmtId="224" fontId="107" fillId="0" borderId="0"/>
    <xf numFmtId="43" fontId="129" fillId="0" borderId="0" applyFont="0" applyFill="0" applyBorder="0" applyAlignment="0" applyProtection="0"/>
    <xf numFmtId="224" fontId="107" fillId="0" borderId="0"/>
    <xf numFmtId="224" fontId="87" fillId="26" borderId="39" applyNumberFormat="0" applyAlignment="0" applyProtection="0"/>
    <xf numFmtId="224" fontId="23" fillId="0" borderId="0"/>
    <xf numFmtId="224" fontId="23" fillId="0" borderId="0"/>
    <xf numFmtId="224" fontId="23" fillId="0" borderId="0"/>
    <xf numFmtId="43" fontId="129" fillId="0" borderId="0" applyFont="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9" fontId="129" fillId="0" borderId="0" applyFont="0" applyFill="0" applyBorder="0" applyAlignment="0" applyProtection="0"/>
    <xf numFmtId="43" fontId="129" fillId="0" borderId="0" applyFont="0" applyFill="0" applyBorder="0" applyAlignment="0" applyProtection="0"/>
    <xf numFmtId="224" fontId="87" fillId="26" borderId="39" applyNumberFormat="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224" fontId="107" fillId="0" borderId="0"/>
    <xf numFmtId="224" fontId="131" fillId="0" borderId="0">
      <alignment vertical="top"/>
    </xf>
    <xf numFmtId="43" fontId="23" fillId="0" borderId="0" applyFont="0" applyFill="0" applyBorder="0" applyAlignment="0" applyProtection="0"/>
    <xf numFmtId="224" fontId="26" fillId="0" borderId="0"/>
    <xf numFmtId="224" fontId="108" fillId="0" borderId="0"/>
    <xf numFmtId="9" fontId="131" fillId="0" borderId="0" applyFont="0" applyFill="0" applyBorder="0" applyAlignment="0" applyProtection="0"/>
    <xf numFmtId="43" fontId="14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86" fontId="26" fillId="0" borderId="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9" fontId="23" fillId="0" borderId="0" applyFont="0" applyFill="0" applyBorder="0" applyAlignment="0" applyProtection="0"/>
    <xf numFmtId="224" fontId="26" fillId="0" borderId="0"/>
    <xf numFmtId="224" fontId="107" fillId="0" borderId="0"/>
    <xf numFmtId="43" fontId="129" fillId="0" borderId="0" applyFont="0" applyFill="0" applyBorder="0" applyAlignment="0" applyProtection="0"/>
    <xf numFmtId="224" fontId="87" fillId="26" borderId="39" applyNumberFormat="0" applyAlignment="0" applyProtection="0"/>
    <xf numFmtId="9" fontId="129" fillId="0" borderId="0" applyFont="0" applyFill="0" applyBorder="0" applyAlignment="0" applyProtection="0"/>
    <xf numFmtId="224" fontId="23" fillId="61" borderId="0" applyNumberFormat="0" applyBorder="0" applyAlignment="0" applyProtection="0"/>
    <xf numFmtId="224" fontId="23" fillId="29" borderId="0" applyNumberFormat="0" applyBorder="0" applyAlignment="0" applyProtection="0"/>
    <xf numFmtId="224" fontId="23" fillId="62" borderId="0" applyNumberFormat="0" applyBorder="0" applyAlignment="0" applyProtection="0"/>
    <xf numFmtId="224" fontId="23" fillId="36" borderId="0" applyNumberFormat="0" applyBorder="0" applyAlignment="0" applyProtection="0"/>
    <xf numFmtId="224" fontId="23" fillId="55" borderId="0" applyNumberFormat="0" applyBorder="0" applyAlignment="0" applyProtection="0"/>
    <xf numFmtId="224" fontId="23" fillId="59" borderId="0" applyNumberFormat="0" applyBorder="0" applyAlignment="0" applyProtection="0"/>
    <xf numFmtId="224" fontId="23" fillId="46" borderId="0" applyNumberFormat="0" applyBorder="0" applyAlignment="0" applyProtection="0"/>
    <xf numFmtId="224" fontId="23" fillId="49" borderId="0" applyNumberFormat="0" applyBorder="0" applyAlignment="0" applyProtection="0"/>
    <xf numFmtId="224" fontId="23" fillId="63" borderId="0" applyNumberFormat="0" applyBorder="0" applyAlignment="0" applyProtection="0"/>
    <xf numFmtId="224" fontId="23" fillId="53" borderId="0" applyNumberFormat="0" applyBorder="0" applyAlignment="0" applyProtection="0"/>
    <xf numFmtId="224" fontId="23" fillId="56" borderId="0" applyNumberFormat="0" applyBorder="0" applyAlignment="0" applyProtection="0"/>
    <xf numFmtId="224" fontId="23" fillId="60" borderId="0" applyNumberFormat="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122" fillId="0" borderId="0"/>
    <xf numFmtId="224" fontId="122" fillId="0" borderId="0"/>
    <xf numFmtId="224" fontId="122" fillId="0" borderId="0"/>
    <xf numFmtId="224" fontId="122" fillId="0" borderId="0"/>
    <xf numFmtId="224" fontId="122" fillId="0" borderId="0"/>
    <xf numFmtId="224" fontId="122" fillId="0" borderId="0"/>
    <xf numFmtId="224" fontId="122" fillId="0" borderId="0"/>
    <xf numFmtId="224" fontId="122" fillId="0" borderId="0"/>
    <xf numFmtId="224" fontId="122" fillId="0" borderId="0"/>
    <xf numFmtId="224" fontId="107" fillId="0" borderId="0"/>
    <xf numFmtId="43" fontId="129" fillId="0" borderId="0" applyFont="0" applyFill="0" applyBorder="0" applyAlignment="0" applyProtection="0"/>
    <xf numFmtId="224" fontId="87" fillId="26" borderId="39" applyNumberFormat="0" applyAlignment="0" applyProtection="0"/>
    <xf numFmtId="9" fontId="129" fillId="0" borderId="0" applyFont="0" applyFill="0" applyBorder="0" applyAlignment="0" applyProtection="0"/>
    <xf numFmtId="224" fontId="26" fillId="0" borderId="0"/>
    <xf numFmtId="224" fontId="77" fillId="0" borderId="0"/>
    <xf numFmtId="224" fontId="107" fillId="0" borderId="0"/>
    <xf numFmtId="43" fontId="129" fillId="0" borderId="0" applyFont="0" applyFill="0" applyBorder="0" applyAlignment="0" applyProtection="0"/>
    <xf numFmtId="224" fontId="87" fillId="26" borderId="39" applyNumberFormat="0" applyAlignment="0" applyProtection="0"/>
    <xf numFmtId="9" fontId="129" fillId="0" borderId="0" applyFont="0" applyFill="0" applyBorder="0" applyAlignment="0" applyProtection="0"/>
    <xf numFmtId="224" fontId="23" fillId="61" borderId="0" applyNumberFormat="0" applyBorder="0" applyAlignment="0" applyProtection="0"/>
    <xf numFmtId="224" fontId="23" fillId="29" borderId="0" applyNumberFormat="0" applyBorder="0" applyAlignment="0" applyProtection="0"/>
    <xf numFmtId="224" fontId="23" fillId="62" borderId="0" applyNumberFormat="0" applyBorder="0" applyAlignment="0" applyProtection="0"/>
    <xf numFmtId="224" fontId="23" fillId="36" borderId="0" applyNumberFormat="0" applyBorder="0" applyAlignment="0" applyProtection="0"/>
    <xf numFmtId="224" fontId="23" fillId="55" borderId="0" applyNumberFormat="0" applyBorder="0" applyAlignment="0" applyProtection="0"/>
    <xf numFmtId="224" fontId="23" fillId="59" borderId="0" applyNumberFormat="0" applyBorder="0" applyAlignment="0" applyProtection="0"/>
    <xf numFmtId="224" fontId="23" fillId="46" borderId="0" applyNumberFormat="0" applyBorder="0" applyAlignment="0" applyProtection="0"/>
    <xf numFmtId="224" fontId="23" fillId="49" borderId="0" applyNumberFormat="0" applyBorder="0" applyAlignment="0" applyProtection="0"/>
    <xf numFmtId="224" fontId="23" fillId="63" borderId="0" applyNumberFormat="0" applyBorder="0" applyAlignment="0" applyProtection="0"/>
    <xf numFmtId="224" fontId="23" fillId="53" borderId="0" applyNumberFormat="0" applyBorder="0" applyAlignment="0" applyProtection="0"/>
    <xf numFmtId="224" fontId="23" fillId="56" borderId="0" applyNumberFormat="0" applyBorder="0" applyAlignment="0" applyProtection="0"/>
    <xf numFmtId="224" fontId="23" fillId="60" borderId="0" applyNumberFormat="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43" fontId="23" fillId="0" borderId="0" applyFont="0" applyFill="0" applyBorder="0" applyAlignment="0" applyProtection="0"/>
    <xf numFmtId="224" fontId="26" fillId="0" borderId="0"/>
    <xf numFmtId="49" fontId="31" fillId="0" borderId="0" applyNumberFormat="0" applyFont="0" applyFill="0" applyBorder="0" applyAlignment="0" applyProtection="0"/>
    <xf numFmtId="43" fontId="26" fillId="0" borderId="0" applyFont="0" applyFill="0" applyBorder="0" applyAlignment="0" applyProtection="0"/>
    <xf numFmtId="9" fontId="26" fillId="0" borderId="0" applyFont="0" applyFill="0" applyBorder="0" applyAlignment="0" applyProtection="0"/>
    <xf numFmtId="224" fontId="77" fillId="0" borderId="0"/>
    <xf numFmtId="224" fontId="30" fillId="61" borderId="0" applyNumberFormat="0" applyBorder="0" applyAlignment="0" applyProtection="0"/>
    <xf numFmtId="224" fontId="30" fillId="29" borderId="0" applyNumberFormat="0" applyBorder="0" applyAlignment="0" applyProtection="0"/>
    <xf numFmtId="224" fontId="30" fillId="62" borderId="0" applyNumberFormat="0" applyBorder="0" applyAlignment="0" applyProtection="0"/>
    <xf numFmtId="224" fontId="30" fillId="36" borderId="0" applyNumberFormat="0" applyBorder="0" applyAlignment="0" applyProtection="0"/>
    <xf numFmtId="224" fontId="30" fillId="27" borderId="0" applyNumberFormat="0" applyBorder="0" applyAlignment="0" applyProtection="0"/>
    <xf numFmtId="224" fontId="30" fillId="26" borderId="0" applyNumberFormat="0" applyBorder="0" applyAlignment="0" applyProtection="0"/>
    <xf numFmtId="224" fontId="30" fillId="23" borderId="0" applyNumberFormat="0" applyBorder="0" applyAlignment="0" applyProtection="0"/>
    <xf numFmtId="224" fontId="30" fillId="24" borderId="0" applyNumberFormat="0" applyBorder="0" applyAlignment="0" applyProtection="0"/>
    <xf numFmtId="224" fontId="30" fillId="63" borderId="0" applyNumberFormat="0" applyBorder="0" applyAlignment="0" applyProtection="0"/>
    <xf numFmtId="224" fontId="30" fillId="36" borderId="0" applyNumberFormat="0" applyBorder="0" applyAlignment="0" applyProtection="0"/>
    <xf numFmtId="224" fontId="30" fillId="23" borderId="0" applyNumberFormat="0" applyBorder="0" applyAlignment="0" applyProtection="0"/>
    <xf numFmtId="224" fontId="30" fillId="31" borderId="0" applyNumberFormat="0" applyBorder="0" applyAlignment="0" applyProtection="0"/>
    <xf numFmtId="224" fontId="110" fillId="64" borderId="0" applyNumberFormat="0" applyBorder="0" applyAlignment="0" applyProtection="0"/>
    <xf numFmtId="224" fontId="110" fillId="24" borderId="0" applyNumberFormat="0" applyBorder="0" applyAlignment="0" applyProtection="0"/>
    <xf numFmtId="224" fontId="110" fillId="63" borderId="0" applyNumberFormat="0" applyBorder="0" applyAlignment="0" applyProtection="0"/>
    <xf numFmtId="224" fontId="110" fillId="65" borderId="0" applyNumberFormat="0" applyBorder="0" applyAlignment="0" applyProtection="0"/>
    <xf numFmtId="224" fontId="110" fillId="34" borderId="0" applyNumberFormat="0" applyBorder="0" applyAlignment="0" applyProtection="0"/>
    <xf numFmtId="224" fontId="110" fillId="66" borderId="0" applyNumberFormat="0" applyBorder="0" applyAlignment="0" applyProtection="0"/>
    <xf numFmtId="224" fontId="110" fillId="67" borderId="0" applyNumberFormat="0" applyBorder="0" applyAlignment="0" applyProtection="0"/>
    <xf numFmtId="224" fontId="110" fillId="35" borderId="0" applyNumberFormat="0" applyBorder="0" applyAlignment="0" applyProtection="0"/>
    <xf numFmtId="224" fontId="110" fillId="68" borderId="0" applyNumberFormat="0" applyBorder="0" applyAlignment="0" applyProtection="0"/>
    <xf numFmtId="224" fontId="110" fillId="65" borderId="0" applyNumberFormat="0" applyBorder="0" applyAlignment="0" applyProtection="0"/>
    <xf numFmtId="224" fontId="110" fillId="34" borderId="0" applyNumberFormat="0" applyBorder="0" applyAlignment="0" applyProtection="0"/>
    <xf numFmtId="224" fontId="110" fillId="30" borderId="0" applyNumberFormat="0" applyBorder="0" applyAlignment="0" applyProtection="0"/>
    <xf numFmtId="224" fontId="111" fillId="29" borderId="0" applyNumberFormat="0" applyBorder="0" applyAlignment="0" applyProtection="0"/>
    <xf numFmtId="224" fontId="112" fillId="69" borderId="39" applyNumberFormat="0" applyAlignment="0" applyProtection="0"/>
    <xf numFmtId="224" fontId="113" fillId="38" borderId="40" applyNumberFormat="0" applyAlignment="0" applyProtection="0"/>
    <xf numFmtId="43" fontId="29"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alignment vertical="top"/>
    </xf>
    <xf numFmtId="43" fontId="129" fillId="0" borderId="0" applyFont="0" applyFill="0" applyBorder="0" applyAlignment="0" applyProtection="0"/>
    <xf numFmtId="43" fontId="26" fillId="0" borderId="0" applyFont="0" applyFill="0" applyBorder="0" applyAlignment="0" applyProtection="0"/>
    <xf numFmtId="43" fontId="30" fillId="0" borderId="0" applyFont="0" applyFill="0" applyBorder="0" applyAlignment="0" applyProtection="0"/>
    <xf numFmtId="43" fontId="114"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alignment vertical="top"/>
    </xf>
    <xf numFmtId="43" fontId="29" fillId="0" borderId="0" applyFont="0" applyFill="0" applyBorder="0" applyAlignment="0" applyProtection="0"/>
    <xf numFmtId="224" fontId="26" fillId="0" borderId="0" applyFont="0" applyFill="0" applyBorder="0" applyAlignment="0" applyProtection="0"/>
    <xf numFmtId="224" fontId="115" fillId="0" borderId="0" applyNumberFormat="0" applyFill="0" applyBorder="0" applyAlignment="0" applyProtection="0"/>
    <xf numFmtId="224" fontId="116" fillId="62" borderId="0" applyNumberFormat="0" applyBorder="0" applyAlignment="0" applyProtection="0"/>
    <xf numFmtId="224" fontId="117" fillId="0" borderId="56" applyNumberFormat="0" applyFill="0" applyAlignment="0" applyProtection="0"/>
    <xf numFmtId="224" fontId="118" fillId="0" borderId="57" applyNumberFormat="0" applyFill="0" applyAlignment="0" applyProtection="0"/>
    <xf numFmtId="224" fontId="119" fillId="0" borderId="58" applyNumberFormat="0" applyFill="0" applyAlignment="0" applyProtection="0"/>
    <xf numFmtId="224" fontId="119" fillId="0" borderId="0" applyNumberFormat="0" applyFill="0" applyBorder="0" applyAlignment="0" applyProtection="0"/>
    <xf numFmtId="224" fontId="130" fillId="0" borderId="0" applyNumberFormat="0" applyFill="0" applyBorder="0" applyAlignment="0" applyProtection="0">
      <alignment vertical="top"/>
      <protection locked="0"/>
    </xf>
    <xf numFmtId="224" fontId="120" fillId="26" borderId="39" applyNumberFormat="0" applyAlignment="0" applyProtection="0"/>
    <xf numFmtId="224" fontId="121" fillId="0" borderId="59" applyNumberFormat="0" applyFill="0" applyAlignment="0" applyProtection="0"/>
    <xf numFmtId="224" fontId="28" fillId="28" borderId="0" applyNumberFormat="0" applyBorder="0" applyAlignment="0" applyProtection="0"/>
    <xf numFmtId="224" fontId="30" fillId="0" borderId="0"/>
    <xf numFmtId="224" fontId="108" fillId="0" borderId="0"/>
    <xf numFmtId="224" fontId="26" fillId="0" borderId="0"/>
    <xf numFmtId="224" fontId="30" fillId="0" borderId="0">
      <alignment vertical="top"/>
    </xf>
    <xf numFmtId="224" fontId="108" fillId="0" borderId="0"/>
    <xf numFmtId="224" fontId="31" fillId="0" borderId="0"/>
    <xf numFmtId="224" fontId="29" fillId="0" borderId="0"/>
    <xf numFmtId="224" fontId="30" fillId="0" borderId="0">
      <alignment vertical="top"/>
    </xf>
    <xf numFmtId="224" fontId="108" fillId="0" borderId="0"/>
    <xf numFmtId="224" fontId="31" fillId="0" borderId="0"/>
    <xf numFmtId="224" fontId="108" fillId="0" borderId="0"/>
    <xf numFmtId="224" fontId="26" fillId="0" borderId="0"/>
    <xf numFmtId="224" fontId="30" fillId="0" borderId="0">
      <alignment vertical="top"/>
    </xf>
    <xf numFmtId="224" fontId="26" fillId="0" borderId="0"/>
    <xf numFmtId="224" fontId="123" fillId="69" borderId="46" applyNumberFormat="0" applyAlignment="0" applyProtection="0"/>
    <xf numFmtId="224" fontId="124" fillId="70" borderId="25"/>
    <xf numFmtId="9" fontId="31" fillId="0" borderId="0" applyFont="0" applyFill="0" applyBorder="0" applyAlignment="0" applyProtection="0"/>
    <xf numFmtId="9" fontId="125" fillId="0" borderId="0" applyFont="0" applyFill="0" applyBorder="0" applyAlignment="0" applyProtection="0"/>
    <xf numFmtId="9" fontId="30" fillId="0" borderId="0" applyFont="0" applyFill="0" applyBorder="0" applyAlignment="0" applyProtection="0">
      <alignment vertical="top"/>
    </xf>
    <xf numFmtId="9" fontId="125" fillId="0" borderId="0" applyFont="0" applyFill="0" applyBorder="0" applyAlignment="0" applyProtection="0"/>
    <xf numFmtId="9" fontId="29" fillId="0" borderId="0" applyFont="0" applyFill="0" applyBorder="0" applyAlignment="0" applyProtection="0"/>
    <xf numFmtId="224" fontId="30" fillId="0" borderId="0">
      <alignment vertical="top"/>
    </xf>
    <xf numFmtId="224" fontId="109" fillId="0" borderId="60" applyNumberFormat="0" applyFill="0" applyAlignment="0" applyProtection="0"/>
    <xf numFmtId="224" fontId="58" fillId="0" borderId="0" applyNumberFormat="0" applyFill="0" applyBorder="0" applyAlignment="0" applyProtection="0"/>
    <xf numFmtId="224" fontId="26" fillId="0" borderId="0"/>
    <xf numFmtId="224" fontId="23" fillId="0" borderId="0"/>
    <xf numFmtId="43" fontId="23" fillId="0" borderId="0" applyFont="0" applyFill="0" applyBorder="0" applyAlignment="0" applyProtection="0"/>
    <xf numFmtId="224" fontId="122" fillId="0" borderId="0"/>
    <xf numFmtId="224" fontId="29" fillId="0" borderId="0"/>
    <xf numFmtId="224" fontId="122" fillId="0" borderId="0"/>
    <xf numFmtId="49" fontId="31" fillId="0" borderId="0" applyNumberFormat="0" applyFont="0" applyFill="0" applyBorder="0" applyAlignment="0" applyProtection="0"/>
    <xf numFmtId="224" fontId="29" fillId="61" borderId="0" applyNumberFormat="0" applyBorder="0" applyAlignment="0" applyProtection="0"/>
    <xf numFmtId="224" fontId="29" fillId="29" borderId="0" applyNumberFormat="0" applyBorder="0" applyAlignment="0" applyProtection="0"/>
    <xf numFmtId="224" fontId="29" fillId="62" borderId="0" applyNumberFormat="0" applyBorder="0" applyAlignment="0" applyProtection="0"/>
    <xf numFmtId="224" fontId="29" fillId="36" borderId="0" applyNumberFormat="0" applyBorder="0" applyAlignment="0" applyProtection="0"/>
    <xf numFmtId="224" fontId="29" fillId="26" borderId="0" applyNumberFormat="0" applyBorder="0" applyAlignment="0" applyProtection="0"/>
    <xf numFmtId="224" fontId="29" fillId="23" borderId="0" applyNumberFormat="0" applyBorder="0" applyAlignment="0" applyProtection="0"/>
    <xf numFmtId="224" fontId="29" fillId="63" borderId="0" applyNumberFormat="0" applyBorder="0" applyAlignment="0" applyProtection="0"/>
    <xf numFmtId="224" fontId="29" fillId="36" borderId="0" applyNumberFormat="0" applyBorder="0" applyAlignment="0" applyProtection="0"/>
    <xf numFmtId="224" fontId="29" fillId="23" borderId="0" applyNumberFormat="0" applyBorder="0" applyAlignment="0" applyProtection="0"/>
    <xf numFmtId="224" fontId="29" fillId="31" borderId="0" applyNumberFormat="0" applyBorder="0" applyAlignment="0" applyProtection="0"/>
    <xf numFmtId="224" fontId="78" fillId="64" borderId="0" applyNumberFormat="0" applyBorder="0" applyAlignment="0" applyProtection="0"/>
    <xf numFmtId="224" fontId="78" fillId="24" borderId="0" applyNumberFormat="0" applyBorder="0" applyAlignment="0" applyProtection="0"/>
    <xf numFmtId="224" fontId="78" fillId="63" borderId="0" applyNumberFormat="0" applyBorder="0" applyAlignment="0" applyProtection="0"/>
    <xf numFmtId="224" fontId="78" fillId="65" borderId="0" applyNumberFormat="0" applyBorder="0" applyAlignment="0" applyProtection="0"/>
    <xf numFmtId="224" fontId="78" fillId="34" borderId="0" applyNumberFormat="0" applyBorder="0" applyAlignment="0" applyProtection="0"/>
    <xf numFmtId="224" fontId="78" fillId="66" borderId="0" applyNumberFormat="0" applyBorder="0" applyAlignment="0" applyProtection="0"/>
    <xf numFmtId="224" fontId="78" fillId="67" borderId="0" applyNumberFormat="0" applyBorder="0" applyAlignment="0" applyProtection="0"/>
    <xf numFmtId="224" fontId="78" fillId="35" borderId="0" applyNumberFormat="0" applyBorder="0" applyAlignment="0" applyProtection="0"/>
    <xf numFmtId="224" fontId="78" fillId="68" borderId="0" applyNumberFormat="0" applyBorder="0" applyAlignment="0" applyProtection="0"/>
    <xf numFmtId="224" fontId="78" fillId="65" borderId="0" applyNumberFormat="0" applyBorder="0" applyAlignment="0" applyProtection="0"/>
    <xf numFmtId="224" fontId="78" fillId="30" borderId="0" applyNumberFormat="0" applyBorder="0" applyAlignment="0" applyProtection="0"/>
    <xf numFmtId="224" fontId="79" fillId="29" borderId="0" applyNumberFormat="0" applyBorder="0" applyAlignment="0" applyProtection="0"/>
    <xf numFmtId="224" fontId="132" fillId="69" borderId="39" applyNumberFormat="0" applyAlignment="0" applyProtection="0"/>
    <xf numFmtId="224" fontId="83" fillId="62" borderId="0" applyNumberFormat="0" applyBorder="0" applyAlignment="0" applyProtection="0"/>
    <xf numFmtId="224" fontId="133" fillId="0" borderId="56" applyNumberFormat="0" applyFill="0" applyAlignment="0" applyProtection="0"/>
    <xf numFmtId="224" fontId="134" fillId="0" borderId="57" applyNumberFormat="0" applyFill="0" applyAlignment="0" applyProtection="0"/>
    <xf numFmtId="224" fontId="135" fillId="0" borderId="58" applyNumberFormat="0" applyFill="0" applyAlignment="0" applyProtection="0"/>
    <xf numFmtId="224" fontId="135" fillId="0" borderId="0" applyNumberFormat="0" applyFill="0" applyBorder="0" applyAlignment="0" applyProtection="0"/>
    <xf numFmtId="224" fontId="87" fillId="26" borderId="39" applyNumberFormat="0" applyAlignment="0" applyProtection="0"/>
    <xf numFmtId="224" fontId="136" fillId="0" borderId="59" applyNumberFormat="0" applyFill="0" applyAlignment="0" applyProtection="0"/>
    <xf numFmtId="224" fontId="137" fillId="28" borderId="0" applyNumberFormat="0" applyBorder="0" applyAlignment="0" applyProtection="0"/>
    <xf numFmtId="224" fontId="90" fillId="69" borderId="46" applyNumberFormat="0" applyAlignment="0" applyProtection="0"/>
    <xf numFmtId="224" fontId="92" fillId="0" borderId="60" applyNumberFormat="0" applyFill="0" applyAlignment="0" applyProtection="0"/>
    <xf numFmtId="224" fontId="23" fillId="0" borderId="0"/>
    <xf numFmtId="43" fontId="23"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9" fontId="23" fillId="0" borderId="0" applyFont="0" applyFill="0" applyBorder="0" applyAlignment="0" applyProtection="0"/>
    <xf numFmtId="43" fontId="23" fillId="0" borderId="0" applyFont="0" applyFill="0" applyBorder="0" applyAlignment="0" applyProtection="0"/>
    <xf numFmtId="224" fontId="23" fillId="0" borderId="0"/>
    <xf numFmtId="224" fontId="23" fillId="0" borderId="0"/>
    <xf numFmtId="43" fontId="23" fillId="0" borderId="0" applyFont="0" applyFill="0" applyBorder="0" applyAlignment="0" applyProtection="0"/>
    <xf numFmtId="43" fontId="23" fillId="0" borderId="0" applyFont="0" applyFill="0" applyBorder="0" applyAlignment="0" applyProtection="0"/>
    <xf numFmtId="224" fontId="23" fillId="0" borderId="0"/>
    <xf numFmtId="186" fontId="26" fillId="0" borderId="0" applyFill="0" applyBorder="0" applyAlignment="0" applyProtection="0"/>
    <xf numFmtId="224" fontId="23" fillId="0" borderId="0"/>
    <xf numFmtId="43" fontId="23" fillId="0" borderId="0" applyFont="0" applyFill="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9" fontId="23" fillId="0" borderId="0" applyFont="0" applyFill="0" applyBorder="0" applyAlignment="0" applyProtection="0"/>
    <xf numFmtId="43" fontId="23" fillId="0" borderId="0" applyFont="0" applyFill="0" applyBorder="0" applyAlignment="0" applyProtection="0"/>
    <xf numFmtId="224" fontId="23" fillId="0" borderId="0"/>
    <xf numFmtId="224" fontId="23" fillId="0" borderId="0"/>
    <xf numFmtId="43" fontId="23" fillId="0" borderId="0" applyFont="0" applyFill="0" applyBorder="0" applyAlignment="0" applyProtection="0"/>
    <xf numFmtId="43" fontId="23" fillId="0" borderId="0" applyFont="0" applyFill="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43" fontId="23" fillId="0" borderId="0" applyFont="0" applyFill="0" applyBorder="0" applyAlignment="0" applyProtection="0"/>
    <xf numFmtId="224" fontId="23" fillId="61" borderId="0" applyNumberFormat="0" applyBorder="0" applyAlignment="0" applyProtection="0"/>
    <xf numFmtId="224" fontId="23" fillId="29" borderId="0" applyNumberFormat="0" applyBorder="0" applyAlignment="0" applyProtection="0"/>
    <xf numFmtId="224" fontId="23" fillId="62" borderId="0" applyNumberFormat="0" applyBorder="0" applyAlignment="0" applyProtection="0"/>
    <xf numFmtId="224" fontId="23" fillId="36" borderId="0" applyNumberFormat="0" applyBorder="0" applyAlignment="0" applyProtection="0"/>
    <xf numFmtId="224" fontId="23" fillId="55" borderId="0" applyNumberFormat="0" applyBorder="0" applyAlignment="0" applyProtection="0"/>
    <xf numFmtId="224" fontId="23" fillId="59" borderId="0" applyNumberFormat="0" applyBorder="0" applyAlignment="0" applyProtection="0"/>
    <xf numFmtId="224" fontId="23" fillId="46" borderId="0" applyNumberFormat="0" applyBorder="0" applyAlignment="0" applyProtection="0"/>
    <xf numFmtId="224" fontId="23" fillId="49" borderId="0" applyNumberFormat="0" applyBorder="0" applyAlignment="0" applyProtection="0"/>
    <xf numFmtId="224" fontId="23" fillId="63" borderId="0" applyNumberFormat="0" applyBorder="0" applyAlignment="0" applyProtection="0"/>
    <xf numFmtId="224" fontId="23" fillId="53" borderId="0" applyNumberFormat="0" applyBorder="0" applyAlignment="0" applyProtection="0"/>
    <xf numFmtId="224" fontId="23" fillId="56" borderId="0" applyNumberFormat="0" applyBorder="0" applyAlignment="0" applyProtection="0"/>
    <xf numFmtId="224" fontId="23" fillId="60" borderId="0" applyNumberFormat="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61" borderId="0" applyNumberFormat="0" applyBorder="0" applyAlignment="0" applyProtection="0"/>
    <xf numFmtId="224" fontId="23" fillId="29" borderId="0" applyNumberFormat="0" applyBorder="0" applyAlignment="0" applyProtection="0"/>
    <xf numFmtId="224" fontId="23" fillId="62" borderId="0" applyNumberFormat="0" applyBorder="0" applyAlignment="0" applyProtection="0"/>
    <xf numFmtId="224" fontId="23" fillId="36" borderId="0" applyNumberFormat="0" applyBorder="0" applyAlignment="0" applyProtection="0"/>
    <xf numFmtId="224" fontId="23" fillId="55" borderId="0" applyNumberFormat="0" applyBorder="0" applyAlignment="0" applyProtection="0"/>
    <xf numFmtId="224" fontId="23" fillId="59" borderId="0" applyNumberFormat="0" applyBorder="0" applyAlignment="0" applyProtection="0"/>
    <xf numFmtId="224" fontId="23" fillId="46" borderId="0" applyNumberFormat="0" applyBorder="0" applyAlignment="0" applyProtection="0"/>
    <xf numFmtId="224" fontId="23" fillId="49" borderId="0" applyNumberFormat="0" applyBorder="0" applyAlignment="0" applyProtection="0"/>
    <xf numFmtId="224" fontId="23" fillId="63" borderId="0" applyNumberFormat="0" applyBorder="0" applyAlignment="0" applyProtection="0"/>
    <xf numFmtId="224" fontId="23" fillId="53" borderId="0" applyNumberFormat="0" applyBorder="0" applyAlignment="0" applyProtection="0"/>
    <xf numFmtId="224" fontId="23" fillId="56" borderId="0" applyNumberFormat="0" applyBorder="0" applyAlignment="0" applyProtection="0"/>
    <xf numFmtId="224" fontId="23" fillId="60" borderId="0" applyNumberFormat="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61" borderId="0" applyNumberFormat="0" applyBorder="0" applyAlignment="0" applyProtection="0"/>
    <xf numFmtId="224" fontId="23" fillId="29" borderId="0" applyNumberFormat="0" applyBorder="0" applyAlignment="0" applyProtection="0"/>
    <xf numFmtId="224" fontId="23" fillId="62" borderId="0" applyNumberFormat="0" applyBorder="0" applyAlignment="0" applyProtection="0"/>
    <xf numFmtId="224" fontId="23" fillId="36" borderId="0" applyNumberFormat="0" applyBorder="0" applyAlignment="0" applyProtection="0"/>
    <xf numFmtId="224" fontId="23" fillId="55" borderId="0" applyNumberFormat="0" applyBorder="0" applyAlignment="0" applyProtection="0"/>
    <xf numFmtId="224" fontId="23" fillId="59" borderId="0" applyNumberFormat="0" applyBorder="0" applyAlignment="0" applyProtection="0"/>
    <xf numFmtId="224" fontId="23" fillId="46" borderId="0" applyNumberFormat="0" applyBorder="0" applyAlignment="0" applyProtection="0"/>
    <xf numFmtId="224" fontId="23" fillId="49" borderId="0" applyNumberFormat="0" applyBorder="0" applyAlignment="0" applyProtection="0"/>
    <xf numFmtId="224" fontId="23" fillId="63" borderId="0" applyNumberFormat="0" applyBorder="0" applyAlignment="0" applyProtection="0"/>
    <xf numFmtId="224" fontId="23" fillId="53" borderId="0" applyNumberFormat="0" applyBorder="0" applyAlignment="0" applyProtection="0"/>
    <xf numFmtId="224" fontId="23" fillId="56" borderId="0" applyNumberFormat="0" applyBorder="0" applyAlignment="0" applyProtection="0"/>
    <xf numFmtId="224" fontId="23" fillId="60" borderId="0" applyNumberFormat="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9" fontId="23" fillId="0" borderId="0" applyFont="0" applyFill="0" applyBorder="0" applyAlignment="0" applyProtection="0"/>
    <xf numFmtId="224" fontId="23" fillId="61" borderId="0" applyNumberFormat="0" applyBorder="0" applyAlignment="0" applyProtection="0"/>
    <xf numFmtId="224" fontId="23" fillId="29" borderId="0" applyNumberFormat="0" applyBorder="0" applyAlignment="0" applyProtection="0"/>
    <xf numFmtId="224" fontId="23" fillId="62" borderId="0" applyNumberFormat="0" applyBorder="0" applyAlignment="0" applyProtection="0"/>
    <xf numFmtId="224" fontId="23" fillId="36" borderId="0" applyNumberFormat="0" applyBorder="0" applyAlignment="0" applyProtection="0"/>
    <xf numFmtId="224" fontId="23" fillId="55" borderId="0" applyNumberFormat="0" applyBorder="0" applyAlignment="0" applyProtection="0"/>
    <xf numFmtId="224" fontId="23" fillId="59" borderId="0" applyNumberFormat="0" applyBorder="0" applyAlignment="0" applyProtection="0"/>
    <xf numFmtId="224" fontId="23" fillId="46" borderId="0" applyNumberFormat="0" applyBorder="0" applyAlignment="0" applyProtection="0"/>
    <xf numFmtId="224" fontId="23" fillId="49" borderId="0" applyNumberFormat="0" applyBorder="0" applyAlignment="0" applyProtection="0"/>
    <xf numFmtId="224" fontId="23" fillId="63" borderId="0" applyNumberFormat="0" applyBorder="0" applyAlignment="0" applyProtection="0"/>
    <xf numFmtId="224" fontId="23" fillId="53" borderId="0" applyNumberFormat="0" applyBorder="0" applyAlignment="0" applyProtection="0"/>
    <xf numFmtId="224" fontId="23" fillId="56" borderId="0" applyNumberFormat="0" applyBorder="0" applyAlignment="0" applyProtection="0"/>
    <xf numFmtId="224" fontId="23" fillId="60" borderId="0" applyNumberFormat="0" applyBorder="0" applyAlignment="0" applyProtection="0"/>
    <xf numFmtId="224" fontId="23" fillId="0" borderId="0"/>
    <xf numFmtId="224" fontId="23" fillId="0" borderId="0"/>
    <xf numFmtId="43" fontId="23" fillId="0" borderId="0" applyFont="0" applyFill="0" applyBorder="0" applyAlignment="0" applyProtection="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3" fillId="0" borderId="0"/>
    <xf numFmtId="224" fontId="22" fillId="0" borderId="0"/>
    <xf numFmtId="224" fontId="31" fillId="0" borderId="0"/>
    <xf numFmtId="224" fontId="31"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9" fontId="26" fillId="71" borderId="0"/>
    <xf numFmtId="224" fontId="26" fillId="0" borderId="0"/>
    <xf numFmtId="224" fontId="31" fillId="0" borderId="0"/>
    <xf numFmtId="224" fontId="26" fillId="0" borderId="0"/>
    <xf numFmtId="224" fontId="26" fillId="0" borderId="0"/>
    <xf numFmtId="224" fontId="31" fillId="0" borderId="0"/>
    <xf numFmtId="224" fontId="26" fillId="0" borderId="0"/>
    <xf numFmtId="224" fontId="29" fillId="61" borderId="0" applyNumberFormat="0" applyBorder="0" applyAlignment="0" applyProtection="0"/>
    <xf numFmtId="224" fontId="29" fillId="29" borderId="0" applyNumberFormat="0" applyBorder="0" applyAlignment="0" applyProtection="0"/>
    <xf numFmtId="224" fontId="29" fillId="62" borderId="0" applyNumberFormat="0" applyBorder="0" applyAlignment="0" applyProtection="0"/>
    <xf numFmtId="224" fontId="29" fillId="36" borderId="0" applyNumberFormat="0" applyBorder="0" applyAlignment="0" applyProtection="0"/>
    <xf numFmtId="224" fontId="29" fillId="27" borderId="0" applyNumberFormat="0" applyBorder="0" applyAlignment="0" applyProtection="0"/>
    <xf numFmtId="224" fontId="29" fillId="27" borderId="0" applyNumberFormat="0" applyBorder="0" applyAlignment="0" applyProtection="0"/>
    <xf numFmtId="224" fontId="29" fillId="26" borderId="0" applyNumberFormat="0" applyBorder="0" applyAlignment="0" applyProtection="0"/>
    <xf numFmtId="224" fontId="29" fillId="23" borderId="0" applyNumberFormat="0" applyBorder="0" applyAlignment="0" applyProtection="0"/>
    <xf numFmtId="224" fontId="29" fillId="24" borderId="0" applyNumberFormat="0" applyBorder="0" applyAlignment="0" applyProtection="0"/>
    <xf numFmtId="224" fontId="29" fillId="24" borderId="0" applyNumberFormat="0" applyBorder="0" applyAlignment="0" applyProtection="0"/>
    <xf numFmtId="224" fontId="29" fillId="63" borderId="0" applyNumberFormat="0" applyBorder="0" applyAlignment="0" applyProtection="0"/>
    <xf numFmtId="224" fontId="29" fillId="36" borderId="0" applyNumberFormat="0" applyBorder="0" applyAlignment="0" applyProtection="0"/>
    <xf numFmtId="224" fontId="29" fillId="23" borderId="0" applyNumberFormat="0" applyBorder="0" applyAlignment="0" applyProtection="0"/>
    <xf numFmtId="224" fontId="29" fillId="31" borderId="0" applyNumberFormat="0" applyBorder="0" applyAlignment="0" applyProtection="0"/>
    <xf numFmtId="224" fontId="78" fillId="34" borderId="0" applyNumberFormat="0" applyBorder="0" applyAlignment="0" applyProtection="0"/>
    <xf numFmtId="224" fontId="26" fillId="0" borderId="0"/>
    <xf numFmtId="224" fontId="149" fillId="0" borderId="0" applyNumberFormat="0" applyFill="0" applyBorder="0" applyAlignment="0" applyProtection="0"/>
    <xf numFmtId="219" fontId="150" fillId="0" borderId="0" applyFill="0" applyBorder="0" applyAlignment="0"/>
    <xf numFmtId="224" fontId="26" fillId="0" borderId="0" applyFill="0" applyBorder="0" applyAlignment="0"/>
    <xf numFmtId="44" fontId="150" fillId="0" borderId="0" applyFill="0" applyBorder="0" applyAlignment="0"/>
    <xf numFmtId="220" fontId="150" fillId="0" borderId="0" applyFill="0" applyBorder="0" applyAlignment="0"/>
    <xf numFmtId="219" fontId="150" fillId="0" borderId="0" applyFill="0" applyBorder="0" applyAlignment="0"/>
    <xf numFmtId="224" fontId="81" fillId="38" borderId="40" applyNumberFormat="0" applyAlignment="0" applyProtection="0"/>
    <xf numFmtId="41" fontId="26" fillId="0" borderId="0" applyFont="0" applyFill="0" applyBorder="0" applyAlignment="0" applyProtection="0"/>
    <xf numFmtId="44" fontId="15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24" fontId="26" fillId="0" borderId="0" applyFont="0" applyFill="0" applyBorder="0" applyAlignment="0" applyProtection="0"/>
    <xf numFmtId="165" fontId="26" fillId="0" borderId="0" applyFont="0" applyFill="0" applyBorder="0" applyAlignment="0" applyProtection="0"/>
    <xf numFmtId="43" fontId="15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202" fontId="35" fillId="0" borderId="0" applyFont="0" applyFill="0" applyBorder="0" applyAlignment="0" applyProtection="0"/>
    <xf numFmtId="224" fontId="152" fillId="2" borderId="0" applyFill="0" applyBorder="0"/>
    <xf numFmtId="224" fontId="152" fillId="2" borderId="0" applyFill="0" applyBorder="0"/>
    <xf numFmtId="224" fontId="152" fillId="2" borderId="0" applyFill="0" applyBorder="0"/>
    <xf numFmtId="224" fontId="153" fillId="0" borderId="0" applyNumberFormat="0" applyAlignment="0">
      <alignment horizontal="left"/>
    </xf>
    <xf numFmtId="221" fontId="34" fillId="0" borderId="0" applyFill="0" applyBorder="0" applyProtection="0"/>
    <xf numFmtId="221" fontId="34" fillId="0" borderId="9" applyFill="0" applyProtection="0"/>
    <xf numFmtId="221" fontId="34" fillId="0" borderId="7" applyFill="0" applyProtection="0"/>
    <xf numFmtId="221" fontId="34" fillId="0" borderId="0" applyFill="0" applyBorder="0" applyProtection="0"/>
    <xf numFmtId="222" fontId="26" fillId="0" borderId="0" applyFont="0" applyFill="0" applyBorder="0" applyAlignment="0" applyProtection="0"/>
    <xf numFmtId="219" fontId="150" fillId="0" borderId="0" applyFont="0" applyFill="0" applyBorder="0" applyAlignment="0" applyProtection="0"/>
    <xf numFmtId="224" fontId="51" fillId="0" borderId="0"/>
    <xf numFmtId="224" fontId="51" fillId="0" borderId="62"/>
    <xf numFmtId="14" fontId="30" fillId="0" borderId="0" applyFill="0" applyBorder="0" applyAlignment="0"/>
    <xf numFmtId="223" fontId="34" fillId="0" borderId="0" applyFill="0" applyBorder="0" applyProtection="0"/>
    <xf numFmtId="223" fontId="34" fillId="0" borderId="9" applyFill="0" applyProtection="0"/>
    <xf numFmtId="223" fontId="34" fillId="0" borderId="7" applyFill="0" applyProtection="0"/>
    <xf numFmtId="223" fontId="34" fillId="0" borderId="0" applyFill="0" applyBorder="0" applyProtection="0"/>
    <xf numFmtId="224" fontId="154" fillId="0" borderId="0"/>
    <xf numFmtId="224" fontId="155" fillId="2" borderId="0"/>
    <xf numFmtId="224" fontId="154" fillId="0" borderId="62"/>
    <xf numFmtId="224" fontId="154" fillId="0" borderId="62"/>
    <xf numFmtId="224" fontId="156" fillId="72" borderId="0"/>
    <xf numFmtId="219" fontId="150" fillId="0" borderId="0" applyFill="0" applyBorder="0" applyAlignment="0"/>
    <xf numFmtId="44" fontId="150" fillId="0" borderId="0" applyFill="0" applyBorder="0" applyAlignment="0"/>
    <xf numFmtId="220" fontId="150" fillId="0" borderId="0" applyFill="0" applyBorder="0" applyAlignment="0"/>
    <xf numFmtId="219" fontId="150" fillId="0" borderId="0" applyFill="0" applyBorder="0" applyAlignment="0"/>
    <xf numFmtId="224" fontId="157" fillId="0" borderId="0" applyNumberFormat="0" applyAlignment="0">
      <alignment horizontal="left"/>
    </xf>
    <xf numFmtId="224" fontId="82" fillId="0" borderId="0" applyNumberFormat="0" applyFill="0" applyBorder="0" applyAlignment="0" applyProtection="0"/>
    <xf numFmtId="224" fontId="158" fillId="0" borderId="0" applyFill="0" applyAlignment="0"/>
    <xf numFmtId="224" fontId="159" fillId="0" borderId="63"/>
    <xf numFmtId="224" fontId="159" fillId="0" borderId="62"/>
    <xf numFmtId="224" fontId="159" fillId="73" borderId="62"/>
    <xf numFmtId="224" fontId="43" fillId="0" borderId="3" applyNumberFormat="0" applyAlignment="0" applyProtection="0">
      <alignment horizontal="left" vertical="center"/>
    </xf>
    <xf numFmtId="224" fontId="43" fillId="0" borderId="4">
      <alignment horizontal="left" vertical="center"/>
    </xf>
    <xf numFmtId="224" fontId="51" fillId="0" borderId="0" applyBorder="0"/>
    <xf numFmtId="224" fontId="160" fillId="74" borderId="62"/>
    <xf numFmtId="224" fontId="161" fillId="0" borderId="0" applyNumberFormat="0" applyFill="0" applyBorder="0" applyAlignment="0" applyProtection="0">
      <alignment vertical="top"/>
      <protection locked="0"/>
    </xf>
    <xf numFmtId="224" fontId="162" fillId="0" borderId="0" applyNumberFormat="0" applyFill="0" applyBorder="0" applyAlignment="0" applyProtection="0"/>
    <xf numFmtId="224" fontId="163" fillId="0" borderId="0" applyNumberFormat="0" applyFill="0" applyBorder="0" applyAlignment="0" applyProtection="0">
      <alignment vertical="top"/>
      <protection locked="0"/>
    </xf>
    <xf numFmtId="219" fontId="150" fillId="0" borderId="0" applyFill="0" applyBorder="0" applyAlignment="0"/>
    <xf numFmtId="44" fontId="150" fillId="0" borderId="0" applyFill="0" applyBorder="0" applyAlignment="0"/>
    <xf numFmtId="220" fontId="150" fillId="0" borderId="0" applyFill="0" applyBorder="0" applyAlignment="0"/>
    <xf numFmtId="219" fontId="150" fillId="0" borderId="0" applyFill="0" applyBorder="0" applyAlignment="0"/>
    <xf numFmtId="184" fontId="26" fillId="0" borderId="0"/>
    <xf numFmtId="184" fontId="26" fillId="0" borderId="0"/>
    <xf numFmtId="184" fontId="26" fillId="0" borderId="0"/>
    <xf numFmtId="184" fontId="26" fillId="0" borderId="0"/>
    <xf numFmtId="224" fontId="26" fillId="0" borderId="0"/>
    <xf numFmtId="224" fontId="26" fillId="0" borderId="0"/>
    <xf numFmtId="184" fontId="26" fillId="0" borderId="0"/>
    <xf numFmtId="184" fontId="26" fillId="0" borderId="0"/>
    <xf numFmtId="184" fontId="26" fillId="0" borderId="0"/>
    <xf numFmtId="224" fontId="51" fillId="0" borderId="0"/>
    <xf numFmtId="224" fontId="51" fillId="0" borderId="0"/>
    <xf numFmtId="224" fontId="51" fillId="0" borderId="0"/>
    <xf numFmtId="224" fontId="51" fillId="0" borderId="0"/>
    <xf numFmtId="224" fontId="51" fillId="0" borderId="0"/>
    <xf numFmtId="224" fontId="51" fillId="0" borderId="0"/>
    <xf numFmtId="224" fontId="51" fillId="0" borderId="0"/>
    <xf numFmtId="224" fontId="30" fillId="0" borderId="0">
      <alignment vertical="top"/>
    </xf>
    <xf numFmtId="224" fontId="30" fillId="0" borderId="0">
      <alignment vertical="top"/>
    </xf>
    <xf numFmtId="222" fontId="30" fillId="0" borderId="0">
      <alignment vertical="top"/>
    </xf>
    <xf numFmtId="224" fontId="30" fillId="0" borderId="0">
      <alignment vertical="top"/>
    </xf>
    <xf numFmtId="224" fontId="30" fillId="0" borderId="0">
      <alignment vertical="top"/>
    </xf>
    <xf numFmtId="224" fontId="26" fillId="0" borderId="0"/>
    <xf numFmtId="224" fontId="30" fillId="0" borderId="0">
      <alignment vertical="top"/>
    </xf>
    <xf numFmtId="224" fontId="21" fillId="0" borderId="0"/>
    <xf numFmtId="224" fontId="21" fillId="0" borderId="0"/>
    <xf numFmtId="224" fontId="30" fillId="0" borderId="0"/>
    <xf numFmtId="224" fontId="30" fillId="0" borderId="0"/>
    <xf numFmtId="184" fontId="76" fillId="0" borderId="0"/>
    <xf numFmtId="184" fontId="76" fillId="0" borderId="0"/>
    <xf numFmtId="184" fontId="76" fillId="0" borderId="0"/>
    <xf numFmtId="184" fontId="76" fillId="0" borderId="0"/>
    <xf numFmtId="184" fontId="76" fillId="0" borderId="0"/>
    <xf numFmtId="184" fontId="76" fillId="0" borderId="0"/>
    <xf numFmtId="224" fontId="30" fillId="0" borderId="0"/>
    <xf numFmtId="224" fontId="21" fillId="0" borderId="0"/>
    <xf numFmtId="224" fontId="21" fillId="0" borderId="0"/>
    <xf numFmtId="224" fontId="21" fillId="0" borderId="0"/>
    <xf numFmtId="224" fontId="21" fillId="0" borderId="0"/>
    <xf numFmtId="224" fontId="76" fillId="0" borderId="0"/>
    <xf numFmtId="224" fontId="30" fillId="0" borderId="0"/>
    <xf numFmtId="224" fontId="21" fillId="0" borderId="0"/>
    <xf numFmtId="224" fontId="21" fillId="0" borderId="0"/>
    <xf numFmtId="224" fontId="30" fillId="0" borderId="0"/>
    <xf numFmtId="224" fontId="30" fillId="0" borderId="0"/>
    <xf numFmtId="224" fontId="26" fillId="0" borderId="0"/>
    <xf numFmtId="224" fontId="26" fillId="0" borderId="0"/>
    <xf numFmtId="224" fontId="26" fillId="0" borderId="0"/>
    <xf numFmtId="224" fontId="26" fillId="0" borderId="0"/>
    <xf numFmtId="224" fontId="26" fillId="0" borderId="0"/>
    <xf numFmtId="224" fontId="26" fillId="0" borderId="0"/>
    <xf numFmtId="172" fontId="30" fillId="0" borderId="0">
      <alignment vertical="top"/>
    </xf>
    <xf numFmtId="172" fontId="30" fillId="0" borderId="0">
      <alignment vertical="top"/>
    </xf>
    <xf numFmtId="224" fontId="26" fillId="0" borderId="0"/>
    <xf numFmtId="224" fontId="30" fillId="0" borderId="0">
      <alignment vertical="top"/>
    </xf>
    <xf numFmtId="222" fontId="30" fillId="0" borderId="0">
      <alignment vertical="top"/>
    </xf>
    <xf numFmtId="224" fontId="30" fillId="0" borderId="0">
      <alignment vertical="top"/>
    </xf>
    <xf numFmtId="222" fontId="26" fillId="0" borderId="0"/>
    <xf numFmtId="224" fontId="26" fillId="0" borderId="0"/>
    <xf numFmtId="184" fontId="26" fillId="0" borderId="0"/>
    <xf numFmtId="184" fontId="26" fillId="0" borderId="0"/>
    <xf numFmtId="224" fontId="30" fillId="0" borderId="0">
      <alignment vertical="top"/>
    </xf>
    <xf numFmtId="224" fontId="29" fillId="0" borderId="0"/>
    <xf numFmtId="224" fontId="21" fillId="0" borderId="0"/>
    <xf numFmtId="224" fontId="21" fillId="0" borderId="0"/>
    <xf numFmtId="224" fontId="21" fillId="0" borderId="0"/>
    <xf numFmtId="224" fontId="21" fillId="0" borderId="0"/>
    <xf numFmtId="224" fontId="29" fillId="0" borderId="0"/>
    <xf numFmtId="224" fontId="29" fillId="0" borderId="0"/>
    <xf numFmtId="224" fontId="108" fillId="0" borderId="0"/>
    <xf numFmtId="224" fontId="26" fillId="0" borderId="0"/>
    <xf numFmtId="224" fontId="30" fillId="0" borderId="0">
      <alignment vertical="top"/>
    </xf>
    <xf numFmtId="224" fontId="26" fillId="0" borderId="0"/>
    <xf numFmtId="39" fontId="154" fillId="0" borderId="0"/>
    <xf numFmtId="224" fontId="29" fillId="0" borderId="0"/>
    <xf numFmtId="224" fontId="31" fillId="0" borderId="0"/>
    <xf numFmtId="224" fontId="30" fillId="0" borderId="0">
      <alignment vertical="top"/>
    </xf>
    <xf numFmtId="224" fontId="26" fillId="25" borderId="45" applyNumberFormat="0" applyFont="0" applyAlignment="0" applyProtection="0"/>
    <xf numFmtId="224" fontId="26" fillId="0" borderId="0" applyFont="0" applyFill="0" applyBorder="0" applyAlignment="0" applyProtection="0"/>
    <xf numFmtId="224" fontId="26" fillId="0" borderId="0" applyFont="0" applyFill="0" applyBorder="0" applyAlignment="0" applyProtection="0"/>
    <xf numFmtId="224" fontId="164" fillId="0" borderId="0">
      <alignment wrapText="1"/>
    </xf>
    <xf numFmtId="40" fontId="107" fillId="70" borderId="0">
      <alignment horizontal="right"/>
    </xf>
    <xf numFmtId="224" fontId="37" fillId="74" borderId="0">
      <alignment horizontal="center"/>
    </xf>
    <xf numFmtId="224" fontId="165" fillId="70" borderId="0">
      <alignment horizontal="right"/>
    </xf>
    <xf numFmtId="224" fontId="165" fillId="70" borderId="0">
      <alignment horizontal="right"/>
    </xf>
    <xf numFmtId="224" fontId="113" fillId="75" borderId="25"/>
    <xf numFmtId="224" fontId="166" fillId="37" borderId="0" applyBorder="0">
      <alignment horizontal="centerContinuous"/>
    </xf>
    <xf numFmtId="224" fontId="124" fillId="0" borderId="0" applyBorder="0">
      <alignment horizontal="centerContinuous"/>
    </xf>
    <xf numFmtId="224" fontId="124" fillId="0" borderId="0" applyBorder="0">
      <alignment horizontal="centerContinuous"/>
    </xf>
    <xf numFmtId="224" fontId="167" fillId="75" borderId="0" applyBorder="0">
      <alignment horizontal="centerContinuous"/>
    </xf>
    <xf numFmtId="224" fontId="168" fillId="0" borderId="0" applyBorder="0">
      <alignment horizontal="centerContinuous"/>
    </xf>
    <xf numFmtId="224" fontId="168" fillId="0" borderId="0" applyBorder="0">
      <alignment horizontal="centerContinuous"/>
    </xf>
    <xf numFmtId="224" fontId="26" fillId="0" borderId="0" applyFont="0" applyFill="0" applyBorder="0" applyAlignment="0" applyProtection="0"/>
    <xf numFmtId="225" fontId="3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alignment vertical="top"/>
    </xf>
    <xf numFmtId="9" fontId="151" fillId="0" borderId="0" applyFont="0" applyFill="0" applyBorder="0" applyAlignment="0" applyProtection="0"/>
    <xf numFmtId="219" fontId="150" fillId="0" borderId="0" applyFill="0" applyBorder="0" applyAlignment="0"/>
    <xf numFmtId="44" fontId="150" fillId="0" borderId="0" applyFill="0" applyBorder="0" applyAlignment="0"/>
    <xf numFmtId="220" fontId="150" fillId="0" borderId="0" applyFill="0" applyBorder="0" applyAlignment="0"/>
    <xf numFmtId="219" fontId="150" fillId="0" borderId="0" applyFill="0" applyBorder="0" applyAlignment="0"/>
    <xf numFmtId="224" fontId="51" fillId="0" borderId="0"/>
    <xf numFmtId="224" fontId="154" fillId="0" borderId="0"/>
    <xf numFmtId="14" fontId="169" fillId="0" borderId="0" applyNumberFormat="0" applyFill="0" applyBorder="0" applyAlignment="0" applyProtection="0">
      <alignment horizontal="left"/>
    </xf>
    <xf numFmtId="224" fontId="26" fillId="0" borderId="0"/>
    <xf numFmtId="224" fontId="26" fillId="0" borderId="0"/>
    <xf numFmtId="224" fontId="26" fillId="0" borderId="0"/>
    <xf numFmtId="224" fontId="55" fillId="0" borderId="0">
      <alignment horizontal="left" vertical="center"/>
    </xf>
    <xf numFmtId="224" fontId="36" fillId="0" borderId="0" applyNumberFormat="0" applyFill="0" applyBorder="0" applyProtection="0">
      <alignment vertical="center"/>
    </xf>
    <xf numFmtId="40" fontId="170" fillId="0" borderId="0" applyBorder="0">
      <alignment horizontal="right"/>
    </xf>
    <xf numFmtId="224" fontId="51" fillId="0" borderId="62"/>
    <xf numFmtId="224" fontId="26" fillId="0" borderId="0" applyFill="0" applyBorder="0" applyAlignment="0"/>
    <xf numFmtId="224" fontId="171" fillId="76" borderId="0"/>
    <xf numFmtId="224" fontId="160" fillId="0" borderId="63"/>
    <xf numFmtId="224" fontId="160" fillId="0" borderId="62"/>
    <xf numFmtId="224" fontId="48" fillId="2" borderId="0" applyFont="0" applyFill="0">
      <alignment horizontal="center"/>
    </xf>
    <xf numFmtId="224" fontId="48" fillId="2" borderId="0" applyFont="0" applyFill="0">
      <alignment horizontal="center"/>
    </xf>
    <xf numFmtId="224" fontId="88" fillId="0" borderId="0" applyNumberFormat="0" applyFill="0" applyBorder="0" applyAlignment="0" applyProtection="0"/>
    <xf numFmtId="43" fontId="20" fillId="0" borderId="0" applyFont="0" applyFill="0" applyBorder="0" applyAlignment="0" applyProtection="0"/>
    <xf numFmtId="167" fontId="34" fillId="0" borderId="0" applyFont="0" applyFill="0" applyBorder="0" applyAlignment="0" applyProtection="0"/>
    <xf numFmtId="224" fontId="20" fillId="0" borderId="0"/>
    <xf numFmtId="224" fontId="20" fillId="0" borderId="0"/>
    <xf numFmtId="224" fontId="20" fillId="0" borderId="0"/>
    <xf numFmtId="224" fontId="20" fillId="0" borderId="0"/>
    <xf numFmtId="0" fontId="26" fillId="0" borderId="0"/>
    <xf numFmtId="0" fontId="19" fillId="0" borderId="0"/>
    <xf numFmtId="43" fontId="19" fillId="0" borderId="0" applyFont="0" applyFill="0" applyBorder="0" applyAlignment="0" applyProtection="0"/>
    <xf numFmtId="224" fontId="26" fillId="0" borderId="0"/>
    <xf numFmtId="43" fontId="26" fillId="0" borderId="0" applyFont="0" applyFill="0" applyBorder="0" applyAlignment="0" applyProtection="0"/>
    <xf numFmtId="44" fontId="26"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9" fontId="26" fillId="0" borderId="0" applyFont="0" applyFill="0" applyBorder="0" applyAlignment="0" applyProtection="0"/>
    <xf numFmtId="224" fontId="19" fillId="0" borderId="0"/>
    <xf numFmtId="224" fontId="19" fillId="0" borderId="0"/>
    <xf numFmtId="224" fontId="19" fillId="0" borderId="0"/>
    <xf numFmtId="43" fontId="19" fillId="0" borderId="0" applyFont="0" applyFill="0" applyBorder="0" applyAlignment="0" applyProtection="0"/>
    <xf numFmtId="224" fontId="19" fillId="22" borderId="38" applyNumberFormat="0" applyFont="0" applyAlignment="0" applyProtection="0"/>
    <xf numFmtId="43" fontId="19" fillId="0" borderId="0" applyFont="0" applyFill="0" applyBorder="0" applyAlignment="0" applyProtection="0"/>
    <xf numFmtId="0" fontId="19" fillId="0" borderId="0"/>
    <xf numFmtId="224" fontId="19" fillId="0" borderId="0"/>
    <xf numFmtId="43" fontId="19" fillId="0" borderId="0" applyFont="0" applyFill="0" applyBorder="0" applyAlignment="0" applyProtection="0"/>
    <xf numFmtId="224" fontId="19" fillId="0" borderId="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9"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9"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43" fontId="19" fillId="0" borderId="0" applyFont="0" applyFill="0" applyBorder="0" applyAlignment="0" applyProtection="0"/>
    <xf numFmtId="224" fontId="19" fillId="61" borderId="0" applyNumberFormat="0" applyBorder="0" applyAlignment="0" applyProtection="0"/>
    <xf numFmtId="224" fontId="19" fillId="29" borderId="0" applyNumberFormat="0" applyBorder="0" applyAlignment="0" applyProtection="0"/>
    <xf numFmtId="224" fontId="19" fillId="62" borderId="0" applyNumberFormat="0" applyBorder="0" applyAlignment="0" applyProtection="0"/>
    <xf numFmtId="224" fontId="19" fillId="36" borderId="0" applyNumberFormat="0" applyBorder="0" applyAlignment="0" applyProtection="0"/>
    <xf numFmtId="224" fontId="19" fillId="55" borderId="0" applyNumberFormat="0" applyBorder="0" applyAlignment="0" applyProtection="0"/>
    <xf numFmtId="224" fontId="19" fillId="59" borderId="0" applyNumberFormat="0" applyBorder="0" applyAlignment="0" applyProtection="0"/>
    <xf numFmtId="224" fontId="19" fillId="46" borderId="0" applyNumberFormat="0" applyBorder="0" applyAlignment="0" applyProtection="0"/>
    <xf numFmtId="224" fontId="19" fillId="49" borderId="0" applyNumberFormat="0" applyBorder="0" applyAlignment="0" applyProtection="0"/>
    <xf numFmtId="224" fontId="19" fillId="63" borderId="0" applyNumberFormat="0" applyBorder="0" applyAlignment="0" applyProtection="0"/>
    <xf numFmtId="224" fontId="19" fillId="53" borderId="0" applyNumberFormat="0" applyBorder="0" applyAlignment="0" applyProtection="0"/>
    <xf numFmtId="224" fontId="19" fillId="56" borderId="0" applyNumberFormat="0" applyBorder="0" applyAlignment="0" applyProtection="0"/>
    <xf numFmtId="224" fontId="19" fillId="60" borderId="0" applyNumberFormat="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61" borderId="0" applyNumberFormat="0" applyBorder="0" applyAlignment="0" applyProtection="0"/>
    <xf numFmtId="224" fontId="19" fillId="29" borderId="0" applyNumberFormat="0" applyBorder="0" applyAlignment="0" applyProtection="0"/>
    <xf numFmtId="224" fontId="19" fillId="62" borderId="0" applyNumberFormat="0" applyBorder="0" applyAlignment="0" applyProtection="0"/>
    <xf numFmtId="224" fontId="19" fillId="36" borderId="0" applyNumberFormat="0" applyBorder="0" applyAlignment="0" applyProtection="0"/>
    <xf numFmtId="224" fontId="19" fillId="55" borderId="0" applyNumberFormat="0" applyBorder="0" applyAlignment="0" applyProtection="0"/>
    <xf numFmtId="224" fontId="19" fillId="59" borderId="0" applyNumberFormat="0" applyBorder="0" applyAlignment="0" applyProtection="0"/>
    <xf numFmtId="224" fontId="19" fillId="46" borderId="0" applyNumberFormat="0" applyBorder="0" applyAlignment="0" applyProtection="0"/>
    <xf numFmtId="224" fontId="19" fillId="49" borderId="0" applyNumberFormat="0" applyBorder="0" applyAlignment="0" applyProtection="0"/>
    <xf numFmtId="224" fontId="19" fillId="63" borderId="0" applyNumberFormat="0" applyBorder="0" applyAlignment="0" applyProtection="0"/>
    <xf numFmtId="224" fontId="19" fillId="53" borderId="0" applyNumberFormat="0" applyBorder="0" applyAlignment="0" applyProtection="0"/>
    <xf numFmtId="224" fontId="19" fillId="56" borderId="0" applyNumberFormat="0" applyBorder="0" applyAlignment="0" applyProtection="0"/>
    <xf numFmtId="224" fontId="19" fillId="60" borderId="0" applyNumberFormat="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61" borderId="0" applyNumberFormat="0" applyBorder="0" applyAlignment="0" applyProtection="0"/>
    <xf numFmtId="224" fontId="19" fillId="29" borderId="0" applyNumberFormat="0" applyBorder="0" applyAlignment="0" applyProtection="0"/>
    <xf numFmtId="224" fontId="19" fillId="62" borderId="0" applyNumberFormat="0" applyBorder="0" applyAlignment="0" applyProtection="0"/>
    <xf numFmtId="224" fontId="19" fillId="36" borderId="0" applyNumberFormat="0" applyBorder="0" applyAlignment="0" applyProtection="0"/>
    <xf numFmtId="224" fontId="19" fillId="55" borderId="0" applyNumberFormat="0" applyBorder="0" applyAlignment="0" applyProtection="0"/>
    <xf numFmtId="224" fontId="19" fillId="59" borderId="0" applyNumberFormat="0" applyBorder="0" applyAlignment="0" applyProtection="0"/>
    <xf numFmtId="224" fontId="19" fillId="46" borderId="0" applyNumberFormat="0" applyBorder="0" applyAlignment="0" applyProtection="0"/>
    <xf numFmtId="224" fontId="19" fillId="49" borderId="0" applyNumberFormat="0" applyBorder="0" applyAlignment="0" applyProtection="0"/>
    <xf numFmtId="224" fontId="19" fillId="63" borderId="0" applyNumberFormat="0" applyBorder="0" applyAlignment="0" applyProtection="0"/>
    <xf numFmtId="224" fontId="19" fillId="53" borderId="0" applyNumberFormat="0" applyBorder="0" applyAlignment="0" applyProtection="0"/>
    <xf numFmtId="224" fontId="19" fillId="56" borderId="0" applyNumberFormat="0" applyBorder="0" applyAlignment="0" applyProtection="0"/>
    <xf numFmtId="224" fontId="19" fillId="60" borderId="0" applyNumberFormat="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9" fontId="19" fillId="0" borderId="0" applyFont="0" applyFill="0" applyBorder="0" applyAlignment="0" applyProtection="0"/>
    <xf numFmtId="224" fontId="19" fillId="61" borderId="0" applyNumberFormat="0" applyBorder="0" applyAlignment="0" applyProtection="0"/>
    <xf numFmtId="224" fontId="19" fillId="29" borderId="0" applyNumberFormat="0" applyBorder="0" applyAlignment="0" applyProtection="0"/>
    <xf numFmtId="224" fontId="19" fillId="62" borderId="0" applyNumberFormat="0" applyBorder="0" applyAlignment="0" applyProtection="0"/>
    <xf numFmtId="224" fontId="19" fillId="36" borderId="0" applyNumberFormat="0" applyBorder="0" applyAlignment="0" applyProtection="0"/>
    <xf numFmtId="224" fontId="19" fillId="55" borderId="0" applyNumberFormat="0" applyBorder="0" applyAlignment="0" applyProtection="0"/>
    <xf numFmtId="224" fontId="19" fillId="59" borderId="0" applyNumberFormat="0" applyBorder="0" applyAlignment="0" applyProtection="0"/>
    <xf numFmtId="224" fontId="19" fillId="46" borderId="0" applyNumberFormat="0" applyBorder="0" applyAlignment="0" applyProtection="0"/>
    <xf numFmtId="224" fontId="19" fillId="49" borderId="0" applyNumberFormat="0" applyBorder="0" applyAlignment="0" applyProtection="0"/>
    <xf numFmtId="224" fontId="19" fillId="63" borderId="0" applyNumberFormat="0" applyBorder="0" applyAlignment="0" applyProtection="0"/>
    <xf numFmtId="224" fontId="19" fillId="53" borderId="0" applyNumberFormat="0" applyBorder="0" applyAlignment="0" applyProtection="0"/>
    <xf numFmtId="224" fontId="19" fillId="56" borderId="0" applyNumberFormat="0" applyBorder="0" applyAlignment="0" applyProtection="0"/>
    <xf numFmtId="224" fontId="19" fillId="60" borderId="0" applyNumberFormat="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61" borderId="0" applyNumberFormat="0" applyBorder="0" applyAlignment="0" applyProtection="0"/>
    <xf numFmtId="224" fontId="19" fillId="29" borderId="0" applyNumberFormat="0" applyBorder="0" applyAlignment="0" applyProtection="0"/>
    <xf numFmtId="224" fontId="19" fillId="62" borderId="0" applyNumberFormat="0" applyBorder="0" applyAlignment="0" applyProtection="0"/>
    <xf numFmtId="224" fontId="19" fillId="36" borderId="0" applyNumberFormat="0" applyBorder="0" applyAlignment="0" applyProtection="0"/>
    <xf numFmtId="224" fontId="19" fillId="55" borderId="0" applyNumberFormat="0" applyBorder="0" applyAlignment="0" applyProtection="0"/>
    <xf numFmtId="224" fontId="19" fillId="59" borderId="0" applyNumberFormat="0" applyBorder="0" applyAlignment="0" applyProtection="0"/>
    <xf numFmtId="224" fontId="19" fillId="46" borderId="0" applyNumberFormat="0" applyBorder="0" applyAlignment="0" applyProtection="0"/>
    <xf numFmtId="224" fontId="19" fillId="49" borderId="0" applyNumberFormat="0" applyBorder="0" applyAlignment="0" applyProtection="0"/>
    <xf numFmtId="224" fontId="19" fillId="63" borderId="0" applyNumberFormat="0" applyBorder="0" applyAlignment="0" applyProtection="0"/>
    <xf numFmtId="224" fontId="19" fillId="53" borderId="0" applyNumberFormat="0" applyBorder="0" applyAlignment="0" applyProtection="0"/>
    <xf numFmtId="224" fontId="19" fillId="56" borderId="0" applyNumberFormat="0" applyBorder="0" applyAlignment="0" applyProtection="0"/>
    <xf numFmtId="224" fontId="19" fillId="60" borderId="0" applyNumberFormat="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43" fontId="19" fillId="0" borderId="0" applyFont="0" applyFill="0" applyBorder="0" applyAlignment="0" applyProtection="0"/>
    <xf numFmtId="224" fontId="19" fillId="0" borderId="0"/>
    <xf numFmtId="43" fontId="19" fillId="0" borderId="0" applyFont="0" applyFill="0" applyBorder="0" applyAlignment="0" applyProtection="0"/>
    <xf numFmtId="224" fontId="19" fillId="0" borderId="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9"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9"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43" fontId="19" fillId="0" borderId="0" applyFont="0" applyFill="0" applyBorder="0" applyAlignment="0" applyProtection="0"/>
    <xf numFmtId="224" fontId="19" fillId="61" borderId="0" applyNumberFormat="0" applyBorder="0" applyAlignment="0" applyProtection="0"/>
    <xf numFmtId="224" fontId="19" fillId="29" borderId="0" applyNumberFormat="0" applyBorder="0" applyAlignment="0" applyProtection="0"/>
    <xf numFmtId="224" fontId="19" fillId="62" borderId="0" applyNumberFormat="0" applyBorder="0" applyAlignment="0" applyProtection="0"/>
    <xf numFmtId="224" fontId="19" fillId="36" borderId="0" applyNumberFormat="0" applyBorder="0" applyAlignment="0" applyProtection="0"/>
    <xf numFmtId="224" fontId="19" fillId="55" borderId="0" applyNumberFormat="0" applyBorder="0" applyAlignment="0" applyProtection="0"/>
    <xf numFmtId="224" fontId="19" fillId="59" borderId="0" applyNumberFormat="0" applyBorder="0" applyAlignment="0" applyProtection="0"/>
    <xf numFmtId="224" fontId="19" fillId="46" borderId="0" applyNumberFormat="0" applyBorder="0" applyAlignment="0" applyProtection="0"/>
    <xf numFmtId="224" fontId="19" fillId="49" borderId="0" applyNumberFormat="0" applyBorder="0" applyAlignment="0" applyProtection="0"/>
    <xf numFmtId="224" fontId="19" fillId="63" borderId="0" applyNumberFormat="0" applyBorder="0" applyAlignment="0" applyProtection="0"/>
    <xf numFmtId="224" fontId="19" fillId="53" borderId="0" applyNumberFormat="0" applyBorder="0" applyAlignment="0" applyProtection="0"/>
    <xf numFmtId="224" fontId="19" fillId="56" borderId="0" applyNumberFormat="0" applyBorder="0" applyAlignment="0" applyProtection="0"/>
    <xf numFmtId="224" fontId="19" fillId="60" borderId="0" applyNumberFormat="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61" borderId="0" applyNumberFormat="0" applyBorder="0" applyAlignment="0" applyProtection="0"/>
    <xf numFmtId="224" fontId="19" fillId="29" borderId="0" applyNumberFormat="0" applyBorder="0" applyAlignment="0" applyProtection="0"/>
    <xf numFmtId="224" fontId="19" fillId="62" borderId="0" applyNumberFormat="0" applyBorder="0" applyAlignment="0" applyProtection="0"/>
    <xf numFmtId="224" fontId="19" fillId="36" borderId="0" applyNumberFormat="0" applyBorder="0" applyAlignment="0" applyProtection="0"/>
    <xf numFmtId="224" fontId="19" fillId="55" borderId="0" applyNumberFormat="0" applyBorder="0" applyAlignment="0" applyProtection="0"/>
    <xf numFmtId="224" fontId="19" fillId="59" borderId="0" applyNumberFormat="0" applyBorder="0" applyAlignment="0" applyProtection="0"/>
    <xf numFmtId="224" fontId="19" fillId="46" borderId="0" applyNumberFormat="0" applyBorder="0" applyAlignment="0" applyProtection="0"/>
    <xf numFmtId="224" fontId="19" fillId="49" borderId="0" applyNumberFormat="0" applyBorder="0" applyAlignment="0" applyProtection="0"/>
    <xf numFmtId="224" fontId="19" fillId="63" borderId="0" applyNumberFormat="0" applyBorder="0" applyAlignment="0" applyProtection="0"/>
    <xf numFmtId="224" fontId="19" fillId="53" borderId="0" applyNumberFormat="0" applyBorder="0" applyAlignment="0" applyProtection="0"/>
    <xf numFmtId="224" fontId="19" fillId="56" borderId="0" applyNumberFormat="0" applyBorder="0" applyAlignment="0" applyProtection="0"/>
    <xf numFmtId="224" fontId="19" fillId="60" borderId="0" applyNumberFormat="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61" borderId="0" applyNumberFormat="0" applyBorder="0" applyAlignment="0" applyProtection="0"/>
    <xf numFmtId="224" fontId="19" fillId="29" borderId="0" applyNumberFormat="0" applyBorder="0" applyAlignment="0" applyProtection="0"/>
    <xf numFmtId="224" fontId="19" fillId="62" borderId="0" applyNumberFormat="0" applyBorder="0" applyAlignment="0" applyProtection="0"/>
    <xf numFmtId="224" fontId="19" fillId="36" borderId="0" applyNumberFormat="0" applyBorder="0" applyAlignment="0" applyProtection="0"/>
    <xf numFmtId="224" fontId="19" fillId="55" borderId="0" applyNumberFormat="0" applyBorder="0" applyAlignment="0" applyProtection="0"/>
    <xf numFmtId="224" fontId="19" fillId="59" borderId="0" applyNumberFormat="0" applyBorder="0" applyAlignment="0" applyProtection="0"/>
    <xf numFmtId="224" fontId="19" fillId="46" borderId="0" applyNumberFormat="0" applyBorder="0" applyAlignment="0" applyProtection="0"/>
    <xf numFmtId="224" fontId="19" fillId="49" borderId="0" applyNumberFormat="0" applyBorder="0" applyAlignment="0" applyProtection="0"/>
    <xf numFmtId="224" fontId="19" fillId="63" borderId="0" applyNumberFormat="0" applyBorder="0" applyAlignment="0" applyProtection="0"/>
    <xf numFmtId="224" fontId="19" fillId="53" borderId="0" applyNumberFormat="0" applyBorder="0" applyAlignment="0" applyProtection="0"/>
    <xf numFmtId="224" fontId="19" fillId="56" borderId="0" applyNumberFormat="0" applyBorder="0" applyAlignment="0" applyProtection="0"/>
    <xf numFmtId="224" fontId="19" fillId="60" borderId="0" applyNumberFormat="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9" fontId="19" fillId="0" borderId="0" applyFont="0" applyFill="0" applyBorder="0" applyAlignment="0" applyProtection="0"/>
    <xf numFmtId="224" fontId="19" fillId="61" borderId="0" applyNumberFormat="0" applyBorder="0" applyAlignment="0" applyProtection="0"/>
    <xf numFmtId="224" fontId="19" fillId="29" borderId="0" applyNumberFormat="0" applyBorder="0" applyAlignment="0" applyProtection="0"/>
    <xf numFmtId="224" fontId="19" fillId="62" borderId="0" applyNumberFormat="0" applyBorder="0" applyAlignment="0" applyProtection="0"/>
    <xf numFmtId="224" fontId="19" fillId="36" borderId="0" applyNumberFormat="0" applyBorder="0" applyAlignment="0" applyProtection="0"/>
    <xf numFmtId="224" fontId="19" fillId="55" borderId="0" applyNumberFormat="0" applyBorder="0" applyAlignment="0" applyProtection="0"/>
    <xf numFmtId="224" fontId="19" fillId="59" borderId="0" applyNumberFormat="0" applyBorder="0" applyAlignment="0" applyProtection="0"/>
    <xf numFmtId="224" fontId="19" fillId="46" borderId="0" applyNumberFormat="0" applyBorder="0" applyAlignment="0" applyProtection="0"/>
    <xf numFmtId="224" fontId="19" fillId="49" borderId="0" applyNumberFormat="0" applyBorder="0" applyAlignment="0" applyProtection="0"/>
    <xf numFmtId="224" fontId="19" fillId="63" borderId="0" applyNumberFormat="0" applyBorder="0" applyAlignment="0" applyProtection="0"/>
    <xf numFmtId="224" fontId="19" fillId="53" borderId="0" applyNumberFormat="0" applyBorder="0" applyAlignment="0" applyProtection="0"/>
    <xf numFmtId="224" fontId="19" fillId="56" borderId="0" applyNumberFormat="0" applyBorder="0" applyAlignment="0" applyProtection="0"/>
    <xf numFmtId="224" fontId="19" fillId="60" borderId="0" applyNumberFormat="0" applyBorder="0" applyAlignment="0" applyProtection="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43" fontId="19" fillId="0" borderId="0" applyFont="0" applyFill="0" applyBorder="0" applyAlignment="0" applyProtection="0"/>
    <xf numFmtId="221" fontId="34" fillId="0" borderId="66" applyFill="0" applyProtection="0"/>
    <xf numFmtId="223" fontId="34" fillId="0" borderId="66" applyFill="0" applyProtection="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224" fontId="19" fillId="0" borderId="0"/>
    <xf numFmtId="43" fontId="19" fillId="0" borderId="0" applyFont="0" applyFill="0" applyBorder="0" applyAlignment="0" applyProtection="0"/>
    <xf numFmtId="224" fontId="19" fillId="0" borderId="0"/>
    <xf numFmtId="224" fontId="19" fillId="0" borderId="0"/>
    <xf numFmtId="224" fontId="19" fillId="0" borderId="0"/>
    <xf numFmtId="224" fontId="19" fillId="0" borderId="0"/>
    <xf numFmtId="224"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18" fillId="0" borderId="0"/>
    <xf numFmtId="43" fontId="18" fillId="0" borderId="0" applyFont="0" applyFill="0" applyBorder="0" applyAlignment="0" applyProtection="0"/>
    <xf numFmtId="0" fontId="26" fillId="0" borderId="0"/>
    <xf numFmtId="0" fontId="31" fillId="0" borderId="0"/>
    <xf numFmtId="0" fontId="35" fillId="0" borderId="0"/>
    <xf numFmtId="0" fontId="26" fillId="0" borderId="0"/>
    <xf numFmtId="0" fontId="26" fillId="0" borderId="0"/>
    <xf numFmtId="0" fontId="26" fillId="0" borderId="0"/>
    <xf numFmtId="0" fontId="26" fillId="0" borderId="0"/>
    <xf numFmtId="0" fontId="17" fillId="0" borderId="0"/>
    <xf numFmtId="0" fontId="26" fillId="0" borderId="0"/>
    <xf numFmtId="0" fontId="29" fillId="0" borderId="0"/>
    <xf numFmtId="0" fontId="30" fillId="0" borderId="0">
      <alignment vertical="top"/>
    </xf>
    <xf numFmtId="0" fontId="17" fillId="0" borderId="0"/>
    <xf numFmtId="0" fontId="26" fillId="0" borderId="0"/>
    <xf numFmtId="0" fontId="30" fillId="0" borderId="0">
      <alignment vertical="top"/>
    </xf>
    <xf numFmtId="0" fontId="17" fillId="0" borderId="0"/>
    <xf numFmtId="0" fontId="26" fillId="0" borderId="0"/>
    <xf numFmtId="0" fontId="30" fillId="0" borderId="0">
      <alignment vertical="top"/>
    </xf>
    <xf numFmtId="0" fontId="17" fillId="0" borderId="0"/>
    <xf numFmtId="0" fontId="26" fillId="0" borderId="0"/>
    <xf numFmtId="0" fontId="30" fillId="0" borderId="0">
      <alignment vertical="top"/>
    </xf>
    <xf numFmtId="0" fontId="17" fillId="0" borderId="0"/>
    <xf numFmtId="0" fontId="17" fillId="0" borderId="0"/>
    <xf numFmtId="0" fontId="17" fillId="0" borderId="0"/>
    <xf numFmtId="0" fontId="30" fillId="0" borderId="0">
      <alignment vertical="top"/>
    </xf>
    <xf numFmtId="0" fontId="17" fillId="0" borderId="0"/>
    <xf numFmtId="0" fontId="17" fillId="0" borderId="0"/>
    <xf numFmtId="0" fontId="17" fillId="0" borderId="0"/>
    <xf numFmtId="0" fontId="17" fillId="0" borderId="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61"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29"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62"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36"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5"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59"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6"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49"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6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3"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56"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224" fontId="16" fillId="60"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23" fontId="34" fillId="0" borderId="9"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21" fontId="34" fillId="0" borderId="9"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21" fontId="34" fillId="0" borderId="68" applyFill="0" applyProtection="0"/>
    <xf numFmtId="221" fontId="34" fillId="0" borderId="68" applyFill="0" applyProtection="0"/>
    <xf numFmtId="223" fontId="34" fillId="0" borderId="68" applyFill="0" applyProtection="0"/>
    <xf numFmtId="223" fontId="34" fillId="0" borderId="68" applyFill="0" applyProtection="0"/>
    <xf numFmtId="224" fontId="16" fillId="0" borderId="0"/>
    <xf numFmtId="224" fontId="16" fillId="0" borderId="0"/>
    <xf numFmtId="0" fontId="16" fillId="0" borderId="0"/>
    <xf numFmtId="0" fontId="16" fillId="0" borderId="0"/>
    <xf numFmtId="0"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0" borderId="0"/>
    <xf numFmtId="224" fontId="16" fillId="22" borderId="38" applyNumberFormat="0" applyFont="0" applyAlignment="0" applyProtection="0"/>
    <xf numFmtId="224" fontId="16" fillId="22" borderId="38"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26" fillId="0" borderId="0"/>
    <xf numFmtId="0" fontId="31" fillId="0" borderId="0"/>
    <xf numFmtId="0" fontId="31" fillId="0" borderId="0"/>
    <xf numFmtId="0" fontId="26"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165" fontId="35" fillId="0" borderId="0" applyFill="0" applyBorder="0" applyAlignment="0">
      <protection locked="0"/>
    </xf>
    <xf numFmtId="43" fontId="31" fillId="0" borderId="0" applyFont="0" applyFill="0" applyBorder="0" applyAlignment="0" applyProtection="0"/>
    <xf numFmtId="165" fontId="26" fillId="0" borderId="0" applyFont="0" applyFill="0" applyBorder="0" applyAlignment="0" applyProtection="0"/>
    <xf numFmtId="43" fontId="31" fillId="0" borderId="0" applyFont="0" applyFill="0" applyBorder="0" applyAlignment="0" applyProtection="0"/>
    <xf numFmtId="0" fontId="26" fillId="0" borderId="0"/>
    <xf numFmtId="0" fontId="26" fillId="0" borderId="0"/>
    <xf numFmtId="0" fontId="35" fillId="0" borderId="0">
      <alignment vertical="top"/>
    </xf>
    <xf numFmtId="0" fontId="179" fillId="0" borderId="0"/>
    <xf numFmtId="0" fontId="35"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lignment vertical="top"/>
    </xf>
    <xf numFmtId="9" fontId="53" fillId="0" borderId="0" applyFont="0" applyFill="0" applyBorder="0" applyAlignment="0" applyProtection="0"/>
    <xf numFmtId="0" fontId="31"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 fillId="0" borderId="0"/>
    <xf numFmtId="0" fontId="26" fillId="0" borderId="0"/>
    <xf numFmtId="0" fontId="26" fillId="0" borderId="0"/>
    <xf numFmtId="43" fontId="12" fillId="0" borderId="0" applyFont="0" applyFill="0" applyBorder="0" applyAlignment="0" applyProtection="0"/>
    <xf numFmtId="43" fontId="129" fillId="0" borderId="0" applyFont="0" applyFill="0" applyBorder="0" applyAlignment="0" applyProtection="0"/>
    <xf numFmtId="0" fontId="26" fillId="0" borderId="0"/>
    <xf numFmtId="0" fontId="107" fillId="0" borderId="0"/>
    <xf numFmtId="0" fontId="182" fillId="0" borderId="0"/>
    <xf numFmtId="0" fontId="26" fillId="0" borderId="0"/>
    <xf numFmtId="43" fontId="11" fillId="0" borderId="0" applyFont="0" applyFill="0" applyBorder="0" applyAlignment="0" applyProtection="0"/>
    <xf numFmtId="43" fontId="10" fillId="0" borderId="0" applyFont="0" applyFill="0" applyBorder="0" applyAlignment="0" applyProtection="0"/>
    <xf numFmtId="0" fontId="34" fillId="0" borderId="0"/>
    <xf numFmtId="227" fontId="26" fillId="0" borderId="0"/>
    <xf numFmtId="0" fontId="26" fillId="0" borderId="0"/>
    <xf numFmtId="0" fontId="26" fillId="0" borderId="0" applyFont="0" applyFill="0" applyBorder="0" applyAlignment="0" applyProtection="0"/>
    <xf numFmtId="0" fontId="31" fillId="0" borderId="0"/>
    <xf numFmtId="0" fontId="35" fillId="0" borderId="0"/>
    <xf numFmtId="0" fontId="26" fillId="0" borderId="0"/>
    <xf numFmtId="0" fontId="185" fillId="0" borderId="0"/>
    <xf numFmtId="43" fontId="9" fillId="0" borderId="0" applyFont="0" applyFill="0" applyBorder="0" applyAlignment="0" applyProtection="0"/>
    <xf numFmtId="0" fontId="26" fillId="0" borderId="0"/>
    <xf numFmtId="0" fontId="122" fillId="0" borderId="0"/>
    <xf numFmtId="43" fontId="8" fillId="0" borderId="0" applyFont="0" applyFill="0" applyBorder="0" applyAlignment="0" applyProtection="0"/>
    <xf numFmtId="43" fontId="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31" fillId="0" borderId="0"/>
    <xf numFmtId="0" fontId="46" fillId="0" borderId="1" applyNumberFormat="0" applyFill="0" applyAlignment="0" applyProtection="0"/>
    <xf numFmtId="233" fontId="34" fillId="0" borderId="0" applyFont="0" applyFill="0" applyBorder="0" applyAlignment="0" applyProtection="0"/>
    <xf numFmtId="167" fontId="34"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1" fillId="0"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67"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233" fontId="34" fillId="0" borderId="0" applyFont="0" applyFill="0" applyBorder="0" applyAlignment="0" applyProtection="0"/>
    <xf numFmtId="227" fontId="26" fillId="0" borderId="0" applyFont="0" applyFill="0" applyBorder="0" applyAlignment="0" applyProtection="0"/>
    <xf numFmtId="0" fontId="26" fillId="0" borderId="0"/>
    <xf numFmtId="0" fontId="26" fillId="0" borderId="0"/>
    <xf numFmtId="0" fontId="43" fillId="0" borderId="3" applyNumberFormat="0" applyAlignment="0" applyProtection="0">
      <alignment horizontal="left" vertical="center"/>
    </xf>
    <xf numFmtId="0" fontId="43" fillId="0" borderId="4">
      <alignment horizontal="left" vertical="center"/>
    </xf>
    <xf numFmtId="9" fontId="34" fillId="0" borderId="0" applyFont="0" applyFill="0" applyBorder="0" applyAlignment="0" applyProtection="0"/>
    <xf numFmtId="167" fontId="34" fillId="0" borderId="0" applyFont="0" applyFill="0" applyBorder="0" applyAlignment="0" applyProtection="0"/>
    <xf numFmtId="195" fontId="34" fillId="0" borderId="0" applyFill="0" applyBorder="0">
      <alignment horizontal="center" vertical="top"/>
    </xf>
    <xf numFmtId="0" fontId="26" fillId="0" borderId="0"/>
    <xf numFmtId="0" fontId="26" fillId="0" borderId="0"/>
    <xf numFmtId="0" fontId="26" fillId="0" borderId="0"/>
    <xf numFmtId="0" fontId="26" fillId="0" borderId="0"/>
    <xf numFmtId="0" fontId="31" fillId="0" borderId="0"/>
    <xf numFmtId="0" fontId="31" fillId="0" borderId="0"/>
    <xf numFmtId="0" fontId="26" fillId="0" borderId="0"/>
    <xf numFmtId="0" fontId="6" fillId="0" borderId="0"/>
    <xf numFmtId="0" fontId="6" fillId="0" borderId="0"/>
    <xf numFmtId="0" fontId="6" fillId="0" borderId="0"/>
    <xf numFmtId="0" fontId="6" fillId="0" borderId="0"/>
    <xf numFmtId="0" fontId="26" fillId="0" borderId="0"/>
    <xf numFmtId="0" fontId="6" fillId="0" borderId="0"/>
    <xf numFmtId="0" fontId="6" fillId="0" borderId="0"/>
    <xf numFmtId="0" fontId="26" fillId="0" borderId="0"/>
    <xf numFmtId="0" fontId="6" fillId="0" borderId="0"/>
    <xf numFmtId="0" fontId="6" fillId="0" borderId="0"/>
    <xf numFmtId="0" fontId="26" fillId="0" borderId="0"/>
    <xf numFmtId="0" fontId="31" fillId="0" borderId="0"/>
    <xf numFmtId="0" fontId="26" fillId="0" borderId="0"/>
    <xf numFmtId="0" fontId="31" fillId="0" borderId="0"/>
    <xf numFmtId="0" fontId="26" fillId="0" borderId="0"/>
    <xf numFmtId="0" fontId="31" fillId="0" borderId="0"/>
    <xf numFmtId="0" fontId="6" fillId="0" borderId="0"/>
    <xf numFmtId="0" fontId="26" fillId="0" borderId="0"/>
    <xf numFmtId="0" fontId="6" fillId="0" borderId="0"/>
    <xf numFmtId="0" fontId="26" fillId="0" borderId="0"/>
    <xf numFmtId="0" fontId="26" fillId="0" borderId="0"/>
    <xf numFmtId="0" fontId="6" fillId="0" borderId="0"/>
    <xf numFmtId="0" fontId="6" fillId="0" borderId="0"/>
    <xf numFmtId="0" fontId="31" fillId="0" borderId="0"/>
    <xf numFmtId="0" fontId="26" fillId="0" borderId="0"/>
    <xf numFmtId="0" fontId="26" fillId="0" borderId="0"/>
    <xf numFmtId="0" fontId="26" fillId="0" borderId="0"/>
    <xf numFmtId="0" fontId="30" fillId="0" borderId="0">
      <alignment vertical="top"/>
    </xf>
    <xf numFmtId="0" fontId="26" fillId="0" borderId="0"/>
    <xf numFmtId="0" fontId="26" fillId="0" borderId="0"/>
    <xf numFmtId="0" fontId="30" fillId="0" borderId="0">
      <alignment vertical="top"/>
    </xf>
    <xf numFmtId="0" fontId="26" fillId="0" borderId="0"/>
    <xf numFmtId="9" fontId="34" fillId="0" borderId="0" applyFont="0" applyFill="0" applyBorder="0" applyAlignment="0" applyProtection="0"/>
    <xf numFmtId="0" fontId="31" fillId="0" borderId="0"/>
    <xf numFmtId="0" fontId="26" fillId="0" borderId="0"/>
    <xf numFmtId="9" fontId="34" fillId="0" borderId="0" applyFont="0" applyFill="0" applyBorder="0" applyAlignment="0" applyProtection="0"/>
    <xf numFmtId="0" fontId="26" fillId="0" borderId="0"/>
    <xf numFmtId="0" fontId="30" fillId="0" borderId="0">
      <alignment vertical="top"/>
    </xf>
    <xf numFmtId="0" fontId="55" fillId="0" borderId="0">
      <alignment horizontal="left" vertical="center"/>
    </xf>
    <xf numFmtId="0" fontId="36" fillId="0" borderId="0" applyNumberFormat="0" applyFill="0" applyBorder="0" applyProtection="0">
      <alignment vertical="center"/>
    </xf>
    <xf numFmtId="0" fontId="33" fillId="0" borderId="0" applyFill="0" applyBorder="0" applyProtection="0">
      <alignment horizontal="left" vertical="top"/>
    </xf>
    <xf numFmtId="167"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1" fillId="0" borderId="0"/>
    <xf numFmtId="0" fontId="26" fillId="0" borderId="0"/>
    <xf numFmtId="43" fontId="26" fillId="0" borderId="0" applyFont="0" applyFill="0" applyBorder="0" applyAlignment="0" applyProtection="0"/>
    <xf numFmtId="0" fontId="6" fillId="0" borderId="0"/>
    <xf numFmtId="234" fontId="108" fillId="0" borderId="0"/>
    <xf numFmtId="43" fontId="30" fillId="0" borderId="0" applyFont="0" applyFill="0" applyBorder="0" applyAlignment="0" applyProtection="0">
      <alignment vertical="top"/>
    </xf>
    <xf numFmtId="233" fontId="34" fillId="0" borderId="0" applyFont="0" applyFill="0" applyBorder="0" applyAlignment="0" applyProtection="0"/>
    <xf numFmtId="0" fontId="26" fillId="0" borderId="0"/>
    <xf numFmtId="0" fontId="26" fillId="0" borderId="0"/>
    <xf numFmtId="0" fontId="6" fillId="0" borderId="0"/>
    <xf numFmtId="167" fontId="34" fillId="0" borderId="0" applyFont="0" applyFill="0" applyBorder="0" applyAlignment="0" applyProtection="0"/>
    <xf numFmtId="0" fontId="35" fillId="0" borderId="0">
      <alignment vertical="top"/>
    </xf>
    <xf numFmtId="0" fontId="29" fillId="0" borderId="0"/>
    <xf numFmtId="233" fontId="34" fillId="0" borderId="0" applyFont="0" applyFill="0" applyBorder="0" applyAlignment="0" applyProtection="0"/>
    <xf numFmtId="0" fontId="26" fillId="0" borderId="0"/>
    <xf numFmtId="0" fontId="26" fillId="0" borderId="0"/>
    <xf numFmtId="0" fontId="31" fillId="0" borderId="0"/>
    <xf numFmtId="9" fontId="34" fillId="0" borderId="0" applyFont="0" applyFill="0" applyBorder="0" applyAlignment="0" applyProtection="0"/>
    <xf numFmtId="9" fontId="34" fillId="0" borderId="0" applyFont="0" applyFill="0" applyBorder="0" applyAlignment="0" applyProtection="0"/>
    <xf numFmtId="167" fontId="34" fillId="0" borderId="0" applyFont="0" applyFill="0" applyBorder="0" applyAlignment="0" applyProtection="0"/>
    <xf numFmtId="0" fontId="31" fillId="0" borderId="0"/>
    <xf numFmtId="0" fontId="26" fillId="0" borderId="0"/>
    <xf numFmtId="0" fontId="31" fillId="0" borderId="0"/>
    <xf numFmtId="43" fontId="2" fillId="0" borderId="0" applyFont="0" applyFill="0" applyBorder="0" applyAlignment="0" applyProtection="0"/>
    <xf numFmtId="0" fontId="107" fillId="0" borderId="0">
      <protection locked="0"/>
    </xf>
  </cellStyleXfs>
  <cellXfs count="3215">
    <xf numFmtId="224" fontId="0" fillId="0" borderId="0" xfId="0"/>
    <xf numFmtId="224" fontId="25" fillId="0" borderId="0" xfId="0" applyFont="1" applyAlignment="1">
      <alignment horizontal="centerContinuous" vertical="top"/>
    </xf>
    <xf numFmtId="224" fontId="0" fillId="0" borderId="0" xfId="0" applyAlignment="1">
      <alignment horizontal="centerContinuous"/>
    </xf>
    <xf numFmtId="224" fontId="25" fillId="0" borderId="0" xfId="0" applyFont="1" applyAlignment="1">
      <alignment horizontal="center" vertical="top"/>
    </xf>
    <xf numFmtId="49" fontId="62" fillId="0" borderId="1" xfId="0" quotePrefix="1" applyNumberFormat="1" applyFont="1" applyBorder="1" applyAlignment="1">
      <alignment horizontal="center"/>
    </xf>
    <xf numFmtId="49" fontId="62" fillId="0" borderId="1" xfId="0" quotePrefix="1" applyNumberFormat="1" applyFont="1" applyBorder="1" applyAlignment="1">
      <alignment horizontal="left"/>
    </xf>
    <xf numFmtId="37" fontId="62" fillId="0" borderId="1" xfId="0" quotePrefix="1" applyNumberFormat="1" applyFont="1" applyBorder="1" applyAlignment="1">
      <alignment horizontal="center"/>
    </xf>
    <xf numFmtId="224" fontId="63" fillId="0" borderId="0" xfId="0" applyFont="1"/>
    <xf numFmtId="49" fontId="63" fillId="0" borderId="0" xfId="0" applyNumberFormat="1" applyFont="1" applyAlignment="1">
      <alignment horizontal="left"/>
    </xf>
    <xf numFmtId="49" fontId="63" fillId="0" borderId="0" xfId="0" applyNumberFormat="1" applyFont="1"/>
    <xf numFmtId="37" fontId="63" fillId="0" borderId="0" xfId="0" applyNumberFormat="1" applyFont="1" applyAlignment="1">
      <alignment horizontal="right"/>
    </xf>
    <xf numFmtId="49" fontId="62" fillId="0" borderId="0" xfId="0" applyNumberFormat="1" applyFont="1" applyAlignment="1">
      <alignment horizontal="left"/>
    </xf>
    <xf numFmtId="37" fontId="63" fillId="0" borderId="7" xfId="0" applyNumberFormat="1" applyFont="1" applyBorder="1" applyAlignment="1">
      <alignment horizontal="right"/>
    </xf>
    <xf numFmtId="49" fontId="62" fillId="0" borderId="0" xfId="0" applyNumberFormat="1" applyFont="1"/>
    <xf numFmtId="224" fontId="27" fillId="0" borderId="1" xfId="0" applyFont="1" applyBorder="1" applyAlignment="1">
      <alignment wrapText="1"/>
    </xf>
    <xf numFmtId="224" fontId="28" fillId="0" borderId="0" xfId="0" applyFont="1"/>
    <xf numFmtId="37" fontId="64" fillId="0" borderId="0" xfId="0" applyNumberFormat="1" applyFont="1"/>
    <xf numFmtId="224" fontId="64" fillId="0" borderId="0" xfId="0" applyFont="1"/>
    <xf numFmtId="49" fontId="64" fillId="0" borderId="0" xfId="0" applyNumberFormat="1" applyFont="1" applyAlignment="1">
      <alignment horizontal="left"/>
    </xf>
    <xf numFmtId="49" fontId="64" fillId="0" borderId="0" xfId="0" applyNumberFormat="1" applyFont="1"/>
    <xf numFmtId="37" fontId="64" fillId="0" borderId="0" xfId="0" applyNumberFormat="1" applyFont="1" applyAlignment="1">
      <alignment horizontal="right"/>
    </xf>
    <xf numFmtId="49" fontId="65" fillId="0" borderId="0" xfId="0" applyNumberFormat="1" applyFont="1" applyAlignment="1">
      <alignment horizontal="left"/>
    </xf>
    <xf numFmtId="37" fontId="64" fillId="0" borderId="7" xfId="0" applyNumberFormat="1" applyFont="1" applyBorder="1" applyAlignment="1">
      <alignment horizontal="right"/>
    </xf>
    <xf numFmtId="49" fontId="65" fillId="0" borderId="0" xfId="0" applyNumberFormat="1" applyFont="1"/>
    <xf numFmtId="37" fontId="65" fillId="0" borderId="0" xfId="0" applyNumberFormat="1" applyFont="1" applyAlignment="1">
      <alignment horizontal="center" wrapText="1"/>
    </xf>
    <xf numFmtId="169" fontId="65" fillId="0" borderId="8" xfId="0" applyNumberFormat="1" applyFont="1" applyBorder="1" applyAlignment="1">
      <alignment horizontal="center" wrapText="1"/>
    </xf>
    <xf numFmtId="170" fontId="65" fillId="0" borderId="8" xfId="0" applyNumberFormat="1" applyFont="1" applyBorder="1" applyAlignment="1">
      <alignment horizontal="center" wrapText="1"/>
    </xf>
    <xf numFmtId="171" fontId="64" fillId="0" borderId="0" xfId="0" applyNumberFormat="1" applyFont="1"/>
    <xf numFmtId="170" fontId="64" fillId="0" borderId="0" xfId="0" applyNumberFormat="1" applyFont="1"/>
    <xf numFmtId="49" fontId="65" fillId="0" borderId="8" xfId="0" applyNumberFormat="1" applyFont="1" applyBorder="1" applyAlignment="1">
      <alignment horizontal="center" wrapText="1"/>
    </xf>
    <xf numFmtId="49" fontId="65" fillId="0" borderId="8" xfId="0" applyNumberFormat="1" applyFont="1" applyBorder="1" applyAlignment="1">
      <alignment horizontal="left" wrapText="1"/>
    </xf>
    <xf numFmtId="37" fontId="65" fillId="0" borderId="8" xfId="0" applyNumberFormat="1" applyFont="1" applyBorder="1" applyAlignment="1">
      <alignment horizontal="center" wrapText="1"/>
    </xf>
    <xf numFmtId="37" fontId="64" fillId="6" borderId="0" xfId="0" applyNumberFormat="1" applyFont="1" applyFill="1" applyAlignment="1">
      <alignment horizontal="right"/>
    </xf>
    <xf numFmtId="224" fontId="28" fillId="7" borderId="0" xfId="0" applyFont="1" applyFill="1"/>
    <xf numFmtId="49" fontId="64" fillId="7" borderId="0" xfId="0" applyNumberFormat="1" applyFont="1" applyFill="1" applyAlignment="1">
      <alignment horizontal="left"/>
    </xf>
    <xf numFmtId="49" fontId="64" fillId="7" borderId="0" xfId="0" applyNumberFormat="1" applyFont="1" applyFill="1"/>
    <xf numFmtId="37" fontId="64" fillId="7" borderId="0" xfId="0" applyNumberFormat="1" applyFont="1" applyFill="1" applyAlignment="1">
      <alignment horizontal="right"/>
    </xf>
    <xf numFmtId="171" fontId="64" fillId="7" borderId="0" xfId="0" applyNumberFormat="1" applyFont="1" applyFill="1"/>
    <xf numFmtId="170" fontId="64" fillId="7" borderId="0" xfId="0" applyNumberFormat="1" applyFont="1" applyFill="1"/>
    <xf numFmtId="37" fontId="64" fillId="7" borderId="0" xfId="0" applyNumberFormat="1" applyFont="1" applyFill="1"/>
    <xf numFmtId="224" fontId="64" fillId="7" borderId="0" xfId="0" applyFont="1" applyFill="1"/>
    <xf numFmtId="37" fontId="64" fillId="8" borderId="0" xfId="0" applyNumberFormat="1" applyFont="1" applyFill="1" applyAlignment="1">
      <alignment horizontal="right"/>
    </xf>
    <xf numFmtId="37" fontId="64" fillId="0" borderId="7" xfId="0" applyNumberFormat="1" applyFont="1" applyFill="1" applyBorder="1" applyAlignment="1">
      <alignment horizontal="right"/>
    </xf>
    <xf numFmtId="37" fontId="64" fillId="9" borderId="7" xfId="0" applyNumberFormat="1" applyFont="1" applyFill="1" applyBorder="1" applyAlignment="1">
      <alignment horizontal="right"/>
    </xf>
    <xf numFmtId="224" fontId="28" fillId="0" borderId="0" xfId="0" applyFont="1" applyAlignment="1">
      <alignment horizontal="left"/>
    </xf>
    <xf numFmtId="49" fontId="64" fillId="0" borderId="0" xfId="0" applyNumberFormat="1" applyFont="1" applyFill="1" applyAlignment="1">
      <alignment horizontal="left"/>
    </xf>
    <xf numFmtId="37" fontId="64" fillId="0" borderId="0" xfId="0" applyNumberFormat="1" applyFont="1" applyFill="1" applyBorder="1" applyAlignment="1">
      <alignment horizontal="right"/>
    </xf>
    <xf numFmtId="171" fontId="64" fillId="0" borderId="0" xfId="0" applyNumberFormat="1" applyFont="1" applyFill="1" applyAlignment="1"/>
    <xf numFmtId="170" fontId="64" fillId="0" borderId="0" xfId="0" applyNumberFormat="1" applyFont="1" applyFill="1" applyAlignment="1"/>
    <xf numFmtId="37" fontId="64" fillId="0" borderId="0" xfId="0" applyNumberFormat="1" applyFont="1" applyAlignment="1"/>
    <xf numFmtId="224" fontId="64" fillId="0" borderId="0" xfId="0" applyFont="1" applyAlignment="1"/>
    <xf numFmtId="37" fontId="64" fillId="10" borderId="0" xfId="0" applyNumberFormat="1" applyFont="1" applyFill="1" applyAlignment="1">
      <alignment horizontal="right"/>
    </xf>
    <xf numFmtId="37" fontId="64" fillId="0" borderId="0" xfId="0" applyNumberFormat="1" applyFont="1" applyFill="1" applyAlignment="1">
      <alignment horizontal="right"/>
    </xf>
    <xf numFmtId="224" fontId="28" fillId="11" borderId="0" xfId="0" applyFont="1" applyFill="1" applyAlignment="1">
      <alignment horizontal="left"/>
    </xf>
    <xf numFmtId="49" fontId="64" fillId="11" borderId="0" xfId="0" applyNumberFormat="1" applyFont="1" applyFill="1" applyAlignment="1">
      <alignment horizontal="left"/>
    </xf>
    <xf numFmtId="37" fontId="64" fillId="11" borderId="0" xfId="0" applyNumberFormat="1" applyFont="1" applyFill="1" applyBorder="1" applyAlignment="1">
      <alignment horizontal="right"/>
    </xf>
    <xf numFmtId="37" fontId="64" fillId="11" borderId="0" xfId="0" applyNumberFormat="1" applyFont="1" applyFill="1" applyAlignment="1">
      <alignment horizontal="right"/>
    </xf>
    <xf numFmtId="171" fontId="64" fillId="11" borderId="0" xfId="0" applyNumberFormat="1" applyFont="1" applyFill="1" applyAlignment="1"/>
    <xf numFmtId="170" fontId="64" fillId="11" borderId="0" xfId="0" applyNumberFormat="1" applyFont="1" applyFill="1" applyAlignment="1"/>
    <xf numFmtId="37" fontId="64" fillId="11" borderId="0" xfId="0" applyNumberFormat="1" applyFont="1" applyFill="1" applyAlignment="1"/>
    <xf numFmtId="224" fontId="64" fillId="11" borderId="0" xfId="0" applyFont="1" applyFill="1" applyAlignment="1"/>
    <xf numFmtId="224" fontId="28" fillId="7" borderId="0" xfId="0" applyFont="1" applyFill="1" applyAlignment="1">
      <alignment horizontal="left"/>
    </xf>
    <xf numFmtId="37" fontId="64" fillId="7" borderId="0" xfId="0" applyNumberFormat="1" applyFont="1" applyFill="1" applyBorder="1" applyAlignment="1">
      <alignment horizontal="right"/>
    </xf>
    <xf numFmtId="171" fontId="64" fillId="7" borderId="0" xfId="0" applyNumberFormat="1" applyFont="1" applyFill="1" applyAlignment="1"/>
    <xf numFmtId="170" fontId="64" fillId="7" borderId="0" xfId="0" applyNumberFormat="1" applyFont="1" applyFill="1" applyAlignment="1"/>
    <xf numFmtId="37" fontId="64" fillId="7" borderId="0" xfId="0" applyNumberFormat="1" applyFont="1" applyFill="1" applyAlignment="1"/>
    <xf numFmtId="224" fontId="64" fillId="7" borderId="0" xfId="0" applyFont="1" applyFill="1" applyAlignment="1"/>
    <xf numFmtId="224" fontId="28" fillId="12" borderId="0" xfId="0" applyFont="1" applyFill="1" applyAlignment="1">
      <alignment horizontal="left"/>
    </xf>
    <xf numFmtId="49" fontId="64" fillId="12" borderId="0" xfId="0" applyNumberFormat="1" applyFont="1" applyFill="1" applyAlignment="1">
      <alignment horizontal="left"/>
    </xf>
    <xf numFmtId="37" fontId="64" fillId="12" borderId="0" xfId="0" applyNumberFormat="1" applyFont="1" applyFill="1" applyBorder="1" applyAlignment="1">
      <alignment horizontal="right"/>
    </xf>
    <xf numFmtId="171" fontId="64" fillId="12" borderId="0" xfId="0" applyNumberFormat="1" applyFont="1" applyFill="1" applyAlignment="1"/>
    <xf numFmtId="170" fontId="64" fillId="12" borderId="0" xfId="0" applyNumberFormat="1" applyFont="1" applyFill="1" applyAlignment="1"/>
    <xf numFmtId="37" fontId="64" fillId="12" borderId="0" xfId="0" applyNumberFormat="1" applyFont="1" applyFill="1" applyAlignment="1"/>
    <xf numFmtId="224" fontId="64" fillId="12" borderId="0" xfId="0" applyFont="1" applyFill="1" applyAlignment="1"/>
    <xf numFmtId="37" fontId="64" fillId="6" borderId="7" xfId="0" applyNumberFormat="1" applyFont="1" applyFill="1" applyBorder="1" applyAlignment="1">
      <alignment horizontal="right"/>
    </xf>
    <xf numFmtId="37" fontId="64" fillId="13" borderId="0" xfId="0" applyNumberFormat="1" applyFont="1" applyFill="1" applyAlignment="1">
      <alignment horizontal="right"/>
    </xf>
    <xf numFmtId="37" fontId="64" fillId="9" borderId="0" xfId="0" applyNumberFormat="1" applyFont="1" applyFill="1" applyAlignment="1">
      <alignment horizontal="right"/>
    </xf>
    <xf numFmtId="37" fontId="64" fillId="14" borderId="0" xfId="0" applyNumberFormat="1" applyFont="1" applyFill="1" applyAlignment="1">
      <alignment horizontal="right"/>
    </xf>
    <xf numFmtId="37" fontId="64" fillId="10" borderId="0" xfId="0" applyNumberFormat="1" applyFont="1" applyFill="1" applyBorder="1" applyAlignment="1">
      <alignment horizontal="right"/>
    </xf>
    <xf numFmtId="37" fontId="64" fillId="9" borderId="0" xfId="0" applyNumberFormat="1" applyFont="1" applyFill="1" applyBorder="1" applyAlignment="1">
      <alignment horizontal="right"/>
    </xf>
    <xf numFmtId="49" fontId="64" fillId="15" borderId="0" xfId="0" applyNumberFormat="1" applyFont="1" applyFill="1" applyAlignment="1">
      <alignment horizontal="left"/>
    </xf>
    <xf numFmtId="37" fontId="64" fillId="16" borderId="0" xfId="0" applyNumberFormat="1" applyFont="1" applyFill="1" applyAlignment="1">
      <alignment horizontal="right"/>
    </xf>
    <xf numFmtId="37" fontId="64" fillId="13" borderId="0" xfId="0" applyNumberFormat="1" applyFont="1" applyFill="1" applyBorder="1" applyAlignment="1">
      <alignment horizontal="right"/>
    </xf>
    <xf numFmtId="37" fontId="64" fillId="13" borderId="7" xfId="0" applyNumberFormat="1" applyFont="1" applyFill="1" applyBorder="1" applyAlignment="1">
      <alignment horizontal="right"/>
    </xf>
    <xf numFmtId="37" fontId="64" fillId="12" borderId="0" xfId="0" applyNumberFormat="1" applyFont="1" applyFill="1" applyAlignment="1">
      <alignment horizontal="right"/>
    </xf>
    <xf numFmtId="37" fontId="64" fillId="0" borderId="0" xfId="0" quotePrefix="1" applyNumberFormat="1" applyFont="1"/>
    <xf numFmtId="170" fontId="64" fillId="0" borderId="7" xfId="0" applyNumberFormat="1" applyFont="1" applyBorder="1"/>
    <xf numFmtId="37" fontId="64" fillId="0" borderId="7" xfId="0" applyNumberFormat="1" applyFont="1" applyBorder="1"/>
    <xf numFmtId="172" fontId="64" fillId="0" borderId="0" xfId="24" applyNumberFormat="1" applyFont="1"/>
    <xf numFmtId="172" fontId="64" fillId="0" borderId="7" xfId="24" applyNumberFormat="1" applyFont="1" applyBorder="1"/>
    <xf numFmtId="224" fontId="32" fillId="0" borderId="0" xfId="131" applyFont="1" applyFill="1" applyBorder="1" applyAlignment="1"/>
    <xf numFmtId="224" fontId="34" fillId="0" borderId="0" xfId="131" applyFont="1" applyFill="1"/>
    <xf numFmtId="224" fontId="26" fillId="0" borderId="0" xfId="131" applyFont="1" applyFill="1" applyAlignment="1">
      <alignment vertical="center"/>
    </xf>
    <xf numFmtId="224" fontId="34" fillId="0" borderId="0" xfId="131" applyFont="1" applyFill="1" applyAlignment="1">
      <alignment vertical="center"/>
    </xf>
    <xf numFmtId="224" fontId="32" fillId="0" borderId="0" xfId="131" quotePrefix="1" applyFont="1" applyFill="1" applyBorder="1" applyAlignment="1">
      <alignment horizontal="center"/>
    </xf>
    <xf numFmtId="172" fontId="34" fillId="0" borderId="0" xfId="131" applyNumberFormat="1" applyFont="1" applyFill="1" applyAlignment="1">
      <alignment vertical="center"/>
    </xf>
    <xf numFmtId="224" fontId="26" fillId="0" borderId="0" xfId="131" applyFont="1" applyFill="1"/>
    <xf numFmtId="224" fontId="26" fillId="0" borderId="0" xfId="131" applyFont="1" applyFill="1" applyBorder="1"/>
    <xf numFmtId="224" fontId="32" fillId="0" borderId="0" xfId="131" applyFont="1" applyFill="1" applyBorder="1" applyAlignment="1">
      <alignment horizontal="center"/>
    </xf>
    <xf numFmtId="172" fontId="26" fillId="0" borderId="0" xfId="24" applyNumberFormat="1" applyFont="1" applyFill="1" applyBorder="1" applyAlignment="1">
      <alignment horizontal="right" vertical="center"/>
    </xf>
    <xf numFmtId="224" fontId="32" fillId="0" borderId="0" xfId="131" applyFont="1" applyFill="1" applyAlignment="1">
      <alignment horizontal="center"/>
    </xf>
    <xf numFmtId="172" fontId="26" fillId="0" borderId="0" xfId="24" applyNumberFormat="1" applyFont="1" applyFill="1" applyAlignment="1"/>
    <xf numFmtId="224" fontId="34" fillId="14" borderId="0" xfId="131" applyFont="1" applyFill="1"/>
    <xf numFmtId="224" fontId="32" fillId="0" borderId="0" xfId="131" applyFont="1" applyFill="1" applyAlignment="1" applyProtection="1">
      <alignment horizontal="centerContinuous"/>
    </xf>
    <xf numFmtId="224" fontId="34" fillId="5" borderId="0" xfId="131" applyFont="1" applyFill="1" applyProtection="1"/>
    <xf numFmtId="224" fontId="34" fillId="0" borderId="0" xfId="131" applyFont="1" applyFill="1" applyProtection="1"/>
    <xf numFmtId="224" fontId="32" fillId="0" borderId="0" xfId="131" applyFont="1" applyFill="1" applyAlignment="1" applyProtection="1"/>
    <xf numFmtId="224" fontId="26" fillId="0" borderId="0" xfId="131" applyFont="1" applyFill="1" applyProtection="1"/>
    <xf numFmtId="224" fontId="34" fillId="0" borderId="0" xfId="131" applyFont="1" applyFill="1" applyAlignment="1"/>
    <xf numFmtId="224" fontId="32" fillId="0" borderId="0" xfId="131" applyFont="1" applyFill="1" applyAlignment="1"/>
    <xf numFmtId="224" fontId="26" fillId="0" borderId="0" xfId="131" applyFont="1" applyFill="1" applyAlignment="1"/>
    <xf numFmtId="172" fontId="26" fillId="0" borderId="0" xfId="45" applyNumberFormat="1" applyFont="1" applyFill="1" applyBorder="1" applyAlignment="1"/>
    <xf numFmtId="224" fontId="32" fillId="0" borderId="0" xfId="131" applyFont="1" applyFill="1" applyAlignment="1">
      <alignment horizontal="right"/>
    </xf>
    <xf numFmtId="172" fontId="34" fillId="0" borderId="0" xfId="45" applyNumberFormat="1" applyFont="1" applyFill="1" applyBorder="1" applyAlignment="1"/>
    <xf numFmtId="224" fontId="32" fillId="0" borderId="0" xfId="131" quotePrefix="1" applyFont="1" applyFill="1" applyAlignment="1" applyProtection="1">
      <alignment horizontal="left"/>
    </xf>
    <xf numFmtId="224" fontId="32" fillId="0" borderId="0" xfId="131" quotePrefix="1" applyFont="1" applyFill="1" applyBorder="1" applyAlignment="1">
      <alignment horizontal="centerContinuous"/>
    </xf>
    <xf numFmtId="224" fontId="36" fillId="0" borderId="0" xfId="131" applyNumberFormat="1" applyFont="1" applyFill="1" applyAlignment="1" applyProtection="1"/>
    <xf numFmtId="224" fontId="36" fillId="0" borderId="0" xfId="131" applyNumberFormat="1" applyFont="1" applyFill="1" applyProtection="1"/>
    <xf numFmtId="224" fontId="26" fillId="0" borderId="0" xfId="171" applyFont="1" applyFill="1" applyAlignment="1">
      <alignment vertical="center"/>
    </xf>
    <xf numFmtId="224" fontId="42" fillId="0" borderId="0" xfId="152" applyNumberFormat="1" applyFont="1" applyFill="1" applyBorder="1"/>
    <xf numFmtId="224" fontId="42" fillId="0" borderId="0" xfId="173" applyFont="1" applyFill="1" applyAlignment="1">
      <alignment vertical="center"/>
    </xf>
    <xf numFmtId="224" fontId="32" fillId="0" borderId="0" xfId="173" applyFont="1" applyFill="1" applyAlignment="1">
      <alignment vertical="center"/>
    </xf>
    <xf numFmtId="168" fontId="32" fillId="0" borderId="0" xfId="89" applyNumberFormat="1" applyFont="1" applyFill="1" applyAlignment="1">
      <alignment vertical="center"/>
    </xf>
    <xf numFmtId="172" fontId="32" fillId="0" borderId="0" xfId="35" applyNumberFormat="1" applyFont="1" applyFill="1" applyAlignment="1">
      <alignment vertical="center"/>
    </xf>
    <xf numFmtId="224" fontId="36" fillId="0" borderId="0" xfId="173" applyFont="1" applyFill="1" applyAlignment="1">
      <alignment vertical="center"/>
    </xf>
    <xf numFmtId="172" fontId="34" fillId="0" borderId="0" xfId="86" applyNumberFormat="1" applyFont="1" applyFill="1" applyBorder="1" applyAlignment="1">
      <alignment vertical="center"/>
    </xf>
    <xf numFmtId="224" fontId="34" fillId="14" borderId="0" xfId="131" applyFont="1" applyFill="1" applyAlignment="1">
      <alignment vertical="center"/>
    </xf>
    <xf numFmtId="224" fontId="42" fillId="0" borderId="0" xfId="131" applyFont="1" applyAlignment="1"/>
    <xf numFmtId="172" fontId="34" fillId="0" borderId="0" xfId="52" applyNumberFormat="1" applyFont="1" applyFill="1" applyBorder="1"/>
    <xf numFmtId="172" fontId="34" fillId="0" borderId="0" xfId="52" applyNumberFormat="1" applyFont="1" applyFill="1" applyBorder="1" applyAlignment="1"/>
    <xf numFmtId="224" fontId="42" fillId="0" borderId="0" xfId="131" applyFont="1" applyFill="1" applyAlignment="1"/>
    <xf numFmtId="224" fontId="42" fillId="0" borderId="0" xfId="162" applyFont="1" applyFill="1" applyAlignment="1">
      <alignment vertical="center"/>
    </xf>
    <xf numFmtId="224" fontId="32" fillId="0" borderId="0" xfId="162" applyFont="1" applyFill="1" applyAlignment="1">
      <alignment vertical="center"/>
    </xf>
    <xf numFmtId="224" fontId="36" fillId="0" borderId="0" xfId="162" applyFont="1" applyFill="1" applyAlignment="1">
      <alignment vertical="center"/>
    </xf>
    <xf numFmtId="224" fontId="38" fillId="0" borderId="0" xfId="162" applyFont="1" applyFill="1" applyAlignment="1">
      <alignment vertical="center"/>
    </xf>
    <xf numFmtId="224" fontId="26" fillId="0" borderId="0" xfId="162" applyFont="1" applyFill="1" applyAlignment="1">
      <alignment vertical="center"/>
    </xf>
    <xf numFmtId="168" fontId="26" fillId="0" borderId="0" xfId="89" applyNumberFormat="1" applyFont="1" applyFill="1" applyAlignment="1">
      <alignment vertical="center"/>
    </xf>
    <xf numFmtId="172" fontId="26" fillId="0" borderId="0" xfId="35" applyNumberFormat="1" applyFont="1" applyFill="1" applyAlignment="1">
      <alignment vertical="center"/>
    </xf>
    <xf numFmtId="224" fontId="34" fillId="0" borderId="0" xfId="162" applyFont="1" applyFill="1" applyAlignment="1">
      <alignment vertical="center"/>
    </xf>
    <xf numFmtId="175" fontId="34" fillId="0" borderId="0" xfId="79" applyNumberFormat="1" applyFont="1" applyFill="1" applyBorder="1" applyAlignment="1"/>
    <xf numFmtId="224" fontId="43" fillId="0" borderId="0" xfId="131" applyFont="1" applyFill="1" applyAlignment="1"/>
    <xf numFmtId="3" fontId="66" fillId="0" borderId="0" xfId="0" applyNumberFormat="1" applyFont="1"/>
    <xf numFmtId="224" fontId="36" fillId="0" borderId="0" xfId="173" applyFont="1" applyFill="1" applyBorder="1" applyAlignment="1">
      <alignment horizontal="center" vertical="center" wrapText="1"/>
    </xf>
    <xf numFmtId="224" fontId="32" fillId="0" borderId="0" xfId="173" applyFont="1" applyFill="1" applyBorder="1" applyAlignment="1">
      <alignment horizontal="center" vertical="center"/>
    </xf>
    <xf numFmtId="224" fontId="32" fillId="0" borderId="0" xfId="173" applyFont="1" applyFill="1" applyBorder="1" applyAlignment="1">
      <alignment horizontal="center" vertical="center" wrapText="1"/>
    </xf>
    <xf numFmtId="224" fontId="32" fillId="0" borderId="0" xfId="172" applyNumberFormat="1" applyFont="1" applyFill="1" applyBorder="1" applyAlignment="1">
      <alignment vertical="center"/>
    </xf>
    <xf numFmtId="168" fontId="32" fillId="0" borderId="0" xfId="89" quotePrefix="1" applyNumberFormat="1" applyFont="1" applyFill="1" applyBorder="1" applyAlignment="1">
      <alignment horizontal="center" vertical="center" wrapText="1"/>
    </xf>
    <xf numFmtId="172" fontId="32" fillId="0" borderId="0" xfId="35" applyNumberFormat="1" applyFont="1" applyFill="1" applyBorder="1" applyAlignment="1">
      <alignment horizontal="center" vertical="center" wrapText="1"/>
    </xf>
    <xf numFmtId="224" fontId="26" fillId="0" borderId="0" xfId="173" applyFont="1" applyFill="1" applyBorder="1" applyAlignment="1">
      <alignment horizontal="left" vertical="center"/>
    </xf>
    <xf numFmtId="172" fontId="26" fillId="0" borderId="0" xfId="86" applyNumberFormat="1" applyFont="1" applyFill="1" applyBorder="1" applyAlignment="1">
      <alignment vertical="center"/>
    </xf>
    <xf numFmtId="168" fontId="26" fillId="0" borderId="0" xfId="89" applyNumberFormat="1" applyFont="1" applyFill="1" applyBorder="1" applyAlignment="1">
      <alignment vertical="center"/>
    </xf>
    <xf numFmtId="172" fontId="26" fillId="0" borderId="0" xfId="35" applyNumberFormat="1" applyFont="1" applyFill="1" applyBorder="1" applyAlignment="1">
      <alignment vertical="center"/>
    </xf>
    <xf numFmtId="43" fontId="26" fillId="0" borderId="0" xfId="35" applyFont="1" applyFill="1" applyBorder="1" applyAlignment="1">
      <alignment vertical="center"/>
    </xf>
    <xf numFmtId="176" fontId="26" fillId="0" borderId="0" xfId="86" applyNumberFormat="1" applyFont="1" applyFill="1" applyBorder="1" applyAlignment="1">
      <alignment vertical="center"/>
    </xf>
    <xf numFmtId="37" fontId="67" fillId="0" borderId="6" xfId="89" applyNumberFormat="1" applyFont="1" applyFill="1" applyBorder="1" applyAlignment="1">
      <alignment vertical="top" wrapText="1"/>
    </xf>
    <xf numFmtId="41" fontId="35" fillId="6" borderId="0" xfId="168" applyNumberFormat="1" applyFont="1" applyFill="1" applyAlignment="1"/>
    <xf numFmtId="41" fontId="35" fillId="0" borderId="0" xfId="168" applyNumberFormat="1" applyFont="1" applyFill="1" applyAlignment="1"/>
    <xf numFmtId="172" fontId="34" fillId="14" borderId="0" xfId="131" applyNumberFormat="1" applyFont="1" applyFill="1" applyAlignment="1">
      <alignment vertical="center"/>
    </xf>
    <xf numFmtId="224" fontId="26" fillId="0" borderId="0" xfId="173" applyFont="1" applyFill="1" applyBorder="1" applyAlignment="1">
      <alignment vertical="center"/>
    </xf>
    <xf numFmtId="172" fontId="32" fillId="0" borderId="0" xfId="86" applyNumberFormat="1" applyFont="1" applyFill="1" applyBorder="1" applyAlignment="1">
      <alignment vertical="center"/>
    </xf>
    <xf numFmtId="168" fontId="32" fillId="0" borderId="9" xfId="89" applyNumberFormat="1" applyFont="1" applyFill="1" applyBorder="1" applyAlignment="1">
      <alignment vertical="center"/>
    </xf>
    <xf numFmtId="172" fontId="32" fillId="0" borderId="9" xfId="86" applyNumberFormat="1" applyFont="1" applyFill="1" applyBorder="1" applyAlignment="1">
      <alignment vertical="center"/>
    </xf>
    <xf numFmtId="43" fontId="32" fillId="0" borderId="9" xfId="35" applyFont="1" applyFill="1" applyBorder="1" applyAlignment="1">
      <alignment vertical="center"/>
    </xf>
    <xf numFmtId="176" fontId="26" fillId="0" borderId="0" xfId="86" applyNumberFormat="1" applyFont="1" applyFill="1" applyBorder="1" applyAlignment="1">
      <alignment horizontal="center" vertical="center"/>
    </xf>
    <xf numFmtId="176" fontId="34" fillId="0" borderId="0" xfId="86" applyNumberFormat="1" applyFont="1" applyFill="1" applyBorder="1" applyAlignment="1">
      <alignment horizontal="center" vertical="center"/>
    </xf>
    <xf numFmtId="9" fontId="34" fillId="14" borderId="0" xfId="185" applyFont="1" applyFill="1" applyAlignment="1">
      <alignment vertical="center"/>
    </xf>
    <xf numFmtId="224" fontId="32" fillId="0" borderId="0" xfId="135" applyNumberFormat="1" applyFont="1" applyFill="1" applyAlignment="1">
      <alignment vertical="top"/>
    </xf>
    <xf numFmtId="176" fontId="34" fillId="0" borderId="0" xfId="86" applyNumberFormat="1" applyFont="1" applyFill="1" applyBorder="1" applyAlignment="1">
      <alignment vertical="center"/>
    </xf>
    <xf numFmtId="172" fontId="32" fillId="0" borderId="9" xfId="35" applyNumberFormat="1" applyFont="1" applyFill="1" applyBorder="1" applyAlignment="1">
      <alignment vertical="center"/>
    </xf>
    <xf numFmtId="168" fontId="32" fillId="0" borderId="0" xfId="89" applyNumberFormat="1" applyFont="1" applyFill="1" applyBorder="1" applyAlignment="1">
      <alignment vertical="center"/>
    </xf>
    <xf numFmtId="172" fontId="32" fillId="0" borderId="0" xfId="35" applyNumberFormat="1" applyFont="1" applyFill="1" applyBorder="1" applyAlignment="1">
      <alignment vertical="center"/>
    </xf>
    <xf numFmtId="43" fontId="32" fillId="0" borderId="0" xfId="35" applyFont="1" applyFill="1" applyBorder="1" applyAlignment="1">
      <alignment vertical="center"/>
    </xf>
    <xf numFmtId="224" fontId="32" fillId="0" borderId="0" xfId="171" applyNumberFormat="1" applyFont="1" applyFill="1" applyBorder="1" applyAlignment="1">
      <alignment vertical="top"/>
    </xf>
    <xf numFmtId="177" fontId="67" fillId="0" borderId="6" xfId="89" applyNumberFormat="1" applyFont="1" applyFill="1" applyBorder="1" applyAlignment="1">
      <alignment vertical="top" wrapText="1"/>
    </xf>
    <xf numFmtId="224" fontId="26" fillId="0" borderId="0" xfId="173" applyFont="1" applyFill="1" applyAlignment="1">
      <alignment vertical="center"/>
    </xf>
    <xf numFmtId="172" fontId="26" fillId="0" borderId="0" xfId="86" applyNumberFormat="1" applyFont="1" applyFill="1" applyAlignment="1">
      <alignment vertical="center"/>
    </xf>
    <xf numFmtId="37" fontId="67" fillId="0" borderId="10" xfId="89" applyNumberFormat="1" applyFont="1" applyFill="1" applyBorder="1" applyAlignment="1">
      <alignment vertical="top" wrapText="1"/>
    </xf>
    <xf numFmtId="41" fontId="35" fillId="6" borderId="0" xfId="168" applyNumberFormat="1" applyFont="1" applyFill="1" applyAlignment="1">
      <alignment horizontal="center"/>
    </xf>
    <xf numFmtId="41" fontId="35" fillId="0" borderId="0" xfId="168" applyNumberFormat="1" applyFont="1" applyFill="1" applyAlignment="1">
      <alignment horizontal="center"/>
    </xf>
    <xf numFmtId="176" fontId="32" fillId="0" borderId="0" xfId="86" applyNumberFormat="1" applyFont="1" applyFill="1" applyBorder="1" applyAlignment="1">
      <alignment vertical="center"/>
    </xf>
    <xf numFmtId="176" fontId="36" fillId="0" borderId="0" xfId="86" applyNumberFormat="1" applyFont="1" applyFill="1" applyBorder="1" applyAlignment="1">
      <alignment vertical="center"/>
    </xf>
    <xf numFmtId="172" fontId="36" fillId="0" borderId="0" xfId="86" applyNumberFormat="1" applyFont="1" applyFill="1" applyBorder="1" applyAlignment="1">
      <alignment vertical="center"/>
    </xf>
    <xf numFmtId="2" fontId="26" fillId="0" borderId="0" xfId="86" applyNumberFormat="1" applyFont="1" applyFill="1" applyBorder="1" applyAlignment="1">
      <alignment horizontal="center" vertical="center"/>
    </xf>
    <xf numFmtId="2" fontId="34" fillId="0" borderId="0" xfId="86" applyNumberFormat="1" applyFont="1" applyFill="1" applyBorder="1" applyAlignment="1">
      <alignment horizontal="center" vertical="center"/>
    </xf>
    <xf numFmtId="172" fontId="32" fillId="0" borderId="0" xfId="86" applyNumberFormat="1" applyFont="1" applyFill="1" applyAlignment="1">
      <alignment vertical="center"/>
    </xf>
    <xf numFmtId="43" fontId="32" fillId="0" borderId="0" xfId="86" applyNumberFormat="1" applyFont="1" applyFill="1" applyAlignment="1">
      <alignment vertical="center"/>
    </xf>
    <xf numFmtId="43" fontId="36" fillId="0" borderId="0" xfId="86" applyNumberFormat="1" applyFont="1" applyFill="1" applyAlignment="1">
      <alignment vertical="center"/>
    </xf>
    <xf numFmtId="43" fontId="32" fillId="0" borderId="0" xfId="35" applyFont="1" applyFill="1" applyAlignment="1">
      <alignment vertical="center"/>
    </xf>
    <xf numFmtId="168" fontId="32" fillId="0" borderId="7" xfId="89" applyNumberFormat="1" applyFont="1" applyFill="1" applyBorder="1" applyAlignment="1">
      <alignment vertical="center"/>
    </xf>
    <xf numFmtId="167" fontId="32" fillId="0" borderId="7" xfId="89" applyNumberFormat="1" applyFont="1" applyFill="1" applyBorder="1" applyAlignment="1">
      <alignment vertical="center"/>
    </xf>
    <xf numFmtId="168" fontId="34" fillId="0" borderId="0" xfId="131" applyNumberFormat="1" applyFont="1" applyFill="1" applyAlignment="1">
      <alignment vertical="center"/>
    </xf>
    <xf numFmtId="224" fontId="32" fillId="0" borderId="0" xfId="171" applyNumberFormat="1" applyFont="1" applyFill="1" applyBorder="1" applyAlignment="1"/>
    <xf numFmtId="224" fontId="26" fillId="0" borderId="0" xfId="171" applyFont="1" applyFill="1" applyAlignment="1"/>
    <xf numFmtId="168" fontId="26" fillId="0" borderId="0" xfId="171" applyNumberFormat="1" applyFont="1" applyFill="1" applyAlignment="1"/>
    <xf numFmtId="168" fontId="34" fillId="0" borderId="0" xfId="162" applyNumberFormat="1" applyFont="1" applyFill="1" applyAlignment="1">
      <alignment vertical="center"/>
    </xf>
    <xf numFmtId="9" fontId="32" fillId="0" borderId="0" xfId="185" applyFont="1" applyFill="1" applyBorder="1" applyAlignment="1">
      <alignment horizontal="center" vertical="center" wrapText="1"/>
    </xf>
    <xf numFmtId="17" fontId="32" fillId="0" borderId="0" xfId="171" applyNumberFormat="1" applyFont="1" applyFill="1" applyBorder="1" applyAlignment="1">
      <alignment horizontal="center" vertical="center" wrapText="1"/>
    </xf>
    <xf numFmtId="224" fontId="32" fillId="0" borderId="0" xfId="171" quotePrefix="1" applyFont="1" applyFill="1" applyBorder="1" applyAlignment="1"/>
    <xf numFmtId="9" fontId="32" fillId="0" borderId="0" xfId="185" applyFont="1" applyFill="1" applyAlignment="1">
      <alignment horizontal="center"/>
    </xf>
    <xf numFmtId="224" fontId="32" fillId="0" borderId="0" xfId="171" applyFont="1" applyFill="1" applyAlignment="1">
      <alignment horizontal="center"/>
    </xf>
    <xf numFmtId="175" fontId="26" fillId="0" borderId="11" xfId="171" applyNumberFormat="1" applyFont="1" applyFill="1" applyBorder="1" applyAlignment="1"/>
    <xf numFmtId="224" fontId="26" fillId="0" borderId="0" xfId="173" applyFont="1" applyFill="1" applyAlignment="1">
      <alignment horizontal="center" vertical="center"/>
    </xf>
    <xf numFmtId="224" fontId="34" fillId="0" borderId="0" xfId="173" applyFont="1" applyFill="1" applyAlignment="1">
      <alignment horizontal="center" vertical="center"/>
    </xf>
    <xf numFmtId="168" fontId="26" fillId="0" borderId="0" xfId="89" applyNumberFormat="1" applyFont="1" applyFill="1" applyAlignment="1">
      <alignment horizontal="center" vertical="center"/>
    </xf>
    <xf numFmtId="172" fontId="26" fillId="0" borderId="0" xfId="35" applyNumberFormat="1" applyFont="1" applyFill="1" applyAlignment="1">
      <alignment horizontal="center" vertical="center"/>
    </xf>
    <xf numFmtId="43" fontId="26" fillId="0" borderId="0" xfId="86" applyNumberFormat="1" applyFont="1" applyFill="1" applyBorder="1" applyAlignment="1">
      <alignment vertical="center"/>
    </xf>
    <xf numFmtId="224" fontId="26" fillId="0" borderId="0" xfId="173" applyFont="1" applyFill="1" applyAlignment="1">
      <alignment horizontal="left" vertical="center"/>
    </xf>
    <xf numFmtId="224" fontId="26" fillId="0" borderId="0" xfId="173" applyFont="1" applyFill="1" applyAlignment="1">
      <alignment horizontal="centerContinuous" vertical="center"/>
    </xf>
    <xf numFmtId="172" fontId="26" fillId="0" borderId="0" xfId="86" applyNumberFormat="1" applyFont="1" applyFill="1" applyAlignment="1">
      <alignment horizontal="centerContinuous" vertical="center"/>
    </xf>
    <xf numFmtId="172" fontId="26" fillId="0" borderId="0" xfId="86" applyNumberFormat="1" applyFont="1" applyFill="1" applyBorder="1" applyAlignment="1">
      <alignment horizontal="centerContinuous" vertical="center"/>
    </xf>
    <xf numFmtId="168" fontId="26" fillId="0" borderId="0" xfId="89" applyNumberFormat="1" applyFont="1" applyFill="1" applyBorder="1" applyAlignment="1">
      <alignment horizontal="centerContinuous" vertical="center"/>
    </xf>
    <xf numFmtId="172" fontId="26" fillId="0" borderId="0" xfId="35" applyNumberFormat="1" applyFont="1" applyFill="1" applyBorder="1" applyAlignment="1">
      <alignment horizontal="center" vertical="center"/>
    </xf>
    <xf numFmtId="43" fontId="26" fillId="0" borderId="0" xfId="86" applyNumberFormat="1" applyFont="1" applyFill="1" applyBorder="1" applyAlignment="1">
      <alignment horizontal="centerContinuous" vertical="center"/>
    </xf>
    <xf numFmtId="224" fontId="26" fillId="0" borderId="0" xfId="131" applyFont="1" applyFill="1" applyAlignment="1">
      <alignment horizontal="centerContinuous" vertical="center"/>
    </xf>
    <xf numFmtId="224" fontId="34" fillId="0" borderId="0" xfId="131" applyFont="1" applyFill="1" applyAlignment="1">
      <alignment horizontal="centerContinuous" vertical="center"/>
    </xf>
    <xf numFmtId="224" fontId="31" fillId="0" borderId="0" xfId="131" applyFont="1" applyFill="1" applyAlignment="1">
      <alignment horizontal="centerContinuous"/>
    </xf>
    <xf numFmtId="224" fontId="45" fillId="0" borderId="0" xfId="131" applyFont="1" applyFill="1"/>
    <xf numFmtId="168" fontId="45" fillId="0" borderId="0" xfId="89" applyNumberFormat="1" applyFont="1" applyFill="1"/>
    <xf numFmtId="172" fontId="45" fillId="0" borderId="0" xfId="35" applyNumberFormat="1" applyFont="1" applyFill="1"/>
    <xf numFmtId="224" fontId="45" fillId="0" borderId="0" xfId="131" applyFont="1" applyFill="1" applyProtection="1"/>
    <xf numFmtId="224" fontId="31" fillId="0" borderId="0" xfId="131" applyFont="1" applyFill="1" applyProtection="1"/>
    <xf numFmtId="224" fontId="31" fillId="0" borderId="0" xfId="131" applyFont="1" applyFill="1"/>
    <xf numFmtId="224" fontId="43" fillId="0" borderId="0" xfId="131" quotePrefix="1" applyFont="1" applyFill="1" applyAlignment="1" applyProtection="1">
      <alignment horizontal="left" indent="7"/>
    </xf>
    <xf numFmtId="224" fontId="43" fillId="0" borderId="0" xfId="131" applyFont="1" applyFill="1" applyAlignment="1" applyProtection="1">
      <alignment horizontal="centerContinuous"/>
    </xf>
    <xf numFmtId="168" fontId="43" fillId="0" borderId="0" xfId="89" applyNumberFormat="1" applyFont="1" applyFill="1" applyAlignment="1" applyProtection="1">
      <alignment horizontal="centerContinuous"/>
    </xf>
    <xf numFmtId="172" fontId="45" fillId="0" borderId="0" xfId="35" applyNumberFormat="1" applyFont="1" applyFill="1" applyAlignment="1" applyProtection="1">
      <alignment horizontal="center"/>
    </xf>
    <xf numFmtId="224" fontId="43" fillId="0" borderId="0" xfId="131" quotePrefix="1" applyFont="1" applyFill="1" applyAlignment="1" applyProtection="1">
      <alignment horizontal="left"/>
    </xf>
    <xf numFmtId="224" fontId="45" fillId="0" borderId="0" xfId="131" applyFont="1" applyFill="1" applyAlignment="1" applyProtection="1">
      <alignment horizontal="centerContinuous"/>
    </xf>
    <xf numFmtId="224" fontId="45" fillId="0" borderId="0" xfId="131" applyFont="1" applyFill="1" applyAlignment="1">
      <alignment horizontal="centerContinuous"/>
    </xf>
    <xf numFmtId="168" fontId="34" fillId="14" borderId="0" xfId="89" applyNumberFormat="1" applyFont="1" applyFill="1" applyAlignment="1">
      <alignment vertical="center"/>
    </xf>
    <xf numFmtId="172" fontId="34" fillId="14" borderId="0" xfId="35" applyNumberFormat="1" applyFont="1" applyFill="1" applyAlignment="1">
      <alignment vertical="center"/>
    </xf>
    <xf numFmtId="224" fontId="26" fillId="0" borderId="0" xfId="171" applyNumberFormat="1" applyFont="1" applyFill="1" applyAlignment="1"/>
    <xf numFmtId="172" fontId="26" fillId="0" borderId="0" xfId="171" applyNumberFormat="1" applyFont="1" applyFill="1" applyAlignment="1"/>
    <xf numFmtId="224" fontId="34" fillId="0" borderId="0" xfId="171" applyFont="1" applyFill="1" applyAlignment="1"/>
    <xf numFmtId="224" fontId="32" fillId="0" borderId="0" xfId="152" applyNumberFormat="1" applyFont="1" applyFill="1" applyBorder="1"/>
    <xf numFmtId="224" fontId="30" fillId="0" borderId="0" xfId="152" applyFont="1" applyFill="1"/>
    <xf numFmtId="224" fontId="32" fillId="0" borderId="0" xfId="152" applyFont="1" applyFill="1" applyAlignment="1">
      <alignment horizontal="right"/>
    </xf>
    <xf numFmtId="224" fontId="37" fillId="0" borderId="0" xfId="152" quotePrefix="1" applyFont="1" applyFill="1" applyBorder="1"/>
    <xf numFmtId="224" fontId="26" fillId="0" borderId="0" xfId="171" applyFont="1" applyFill="1" applyBorder="1" applyAlignment="1"/>
    <xf numFmtId="172" fontId="26" fillId="0" borderId="0" xfId="171" applyNumberFormat="1" applyFont="1" applyFill="1" applyBorder="1" applyAlignment="1"/>
    <xf numFmtId="224" fontId="34" fillId="0" borderId="0" xfId="171" applyFont="1" applyFill="1" applyBorder="1" applyAlignment="1"/>
    <xf numFmtId="224" fontId="32" fillId="0" borderId="0" xfId="171" applyNumberFormat="1" applyFont="1" applyFill="1"/>
    <xf numFmtId="224" fontId="26" fillId="0" borderId="0" xfId="171" applyFont="1" applyFill="1"/>
    <xf numFmtId="172" fontId="26" fillId="0" borderId="0" xfId="171" applyNumberFormat="1" applyFont="1" applyFill="1"/>
    <xf numFmtId="224" fontId="34" fillId="0" borderId="0" xfId="171" applyFont="1" applyFill="1"/>
    <xf numFmtId="224" fontId="32" fillId="0" borderId="0" xfId="171" applyNumberFormat="1" applyFont="1" applyFill="1" applyBorder="1" applyAlignment="1">
      <alignment horizontal="center"/>
    </xf>
    <xf numFmtId="224" fontId="26" fillId="0" borderId="0" xfId="171" applyNumberFormat="1" applyFont="1" applyFill="1"/>
    <xf numFmtId="224" fontId="34" fillId="0" borderId="0" xfId="171" applyNumberFormat="1" applyFont="1" applyFill="1"/>
    <xf numFmtId="224" fontId="32" fillId="0" borderId="12" xfId="171" applyNumberFormat="1" applyFont="1" applyFill="1" applyBorder="1" applyAlignment="1">
      <alignment horizontal="center" vertical="center" wrapText="1"/>
    </xf>
    <xf numFmtId="224" fontId="26" fillId="0" borderId="0" xfId="157" applyNumberFormat="1" applyFont="1" applyFill="1" applyBorder="1" applyAlignment="1">
      <alignment horizontal="center" vertical="center" wrapText="1"/>
    </xf>
    <xf numFmtId="224" fontId="32" fillId="0" borderId="0" xfId="171" applyNumberFormat="1" applyFont="1" applyFill="1" applyBorder="1" applyAlignment="1">
      <alignment horizontal="center" vertical="center" wrapText="1"/>
    </xf>
    <xf numFmtId="224" fontId="36" fillId="0" borderId="0" xfId="171" applyNumberFormat="1" applyFont="1" applyFill="1" applyBorder="1" applyAlignment="1">
      <alignment horizontal="center" vertical="center" wrapText="1"/>
    </xf>
    <xf numFmtId="224" fontId="26" fillId="0" borderId="0" xfId="171" applyNumberFormat="1" applyFont="1" applyFill="1" applyBorder="1" applyAlignment="1">
      <alignment horizontal="center" vertical="center" wrapText="1"/>
    </xf>
    <xf numFmtId="224" fontId="26" fillId="0" borderId="0" xfId="62" applyNumberFormat="1" applyFont="1" applyFill="1" applyAlignment="1">
      <alignment horizontal="left" vertical="center" wrapText="1"/>
    </xf>
    <xf numFmtId="172" fontId="26" fillId="0" borderId="0" xfId="61" applyNumberFormat="1" applyFont="1" applyFill="1" applyAlignment="1"/>
    <xf numFmtId="175" fontId="26" fillId="0" borderId="0" xfId="79" applyNumberFormat="1" applyFont="1" applyFill="1" applyBorder="1" applyAlignment="1"/>
    <xf numFmtId="43" fontId="26" fillId="0" borderId="0" xfId="34" applyFont="1" applyFill="1" applyBorder="1" applyAlignment="1"/>
    <xf numFmtId="165" fontId="26" fillId="0" borderId="0" xfId="79" applyNumberFormat="1" applyFont="1" applyFill="1" applyBorder="1" applyAlignment="1"/>
    <xf numFmtId="10" fontId="26" fillId="0" borderId="0" xfId="187" applyNumberFormat="1" applyFont="1" applyFill="1" applyBorder="1" applyAlignment="1">
      <alignment vertical="center"/>
    </xf>
    <xf numFmtId="175" fontId="26" fillId="0" borderId="0" xfId="171" applyNumberFormat="1" applyFont="1" applyFill="1" applyAlignment="1">
      <alignment vertical="center"/>
    </xf>
    <xf numFmtId="175" fontId="34" fillId="0" borderId="0" xfId="171" applyNumberFormat="1" applyFont="1" applyFill="1" applyAlignment="1">
      <alignment vertical="center"/>
    </xf>
    <xf numFmtId="224" fontId="26" fillId="0" borderId="0" xfId="61" applyNumberFormat="1" applyFont="1" applyFill="1" applyAlignment="1">
      <alignment horizontal="left" vertical="top" indent="1"/>
    </xf>
    <xf numFmtId="224" fontId="26" fillId="0" borderId="0" xfId="171" applyNumberFormat="1" applyFont="1" applyFill="1" applyBorder="1" applyAlignment="1">
      <alignment horizontal="left"/>
    </xf>
    <xf numFmtId="172" fontId="26" fillId="0" borderId="7" xfId="171" applyNumberFormat="1" applyFont="1" applyFill="1" applyBorder="1" applyAlignment="1">
      <alignment horizontal="center"/>
    </xf>
    <xf numFmtId="224" fontId="26" fillId="0" borderId="0" xfId="171" applyNumberFormat="1" applyFont="1" applyFill="1" applyBorder="1" applyAlignment="1">
      <alignment horizontal="center"/>
    </xf>
    <xf numFmtId="43" fontId="26" fillId="0" borderId="0" xfId="45" applyFont="1" applyFill="1" applyBorder="1" applyAlignment="1"/>
    <xf numFmtId="10" fontId="26" fillId="0" borderId="0" xfId="187" applyNumberFormat="1" applyFont="1" applyFill="1" applyBorder="1" applyAlignment="1"/>
    <xf numFmtId="175" fontId="26" fillId="0" borderId="11" xfId="171" applyNumberFormat="1" applyFont="1" applyFill="1" applyBorder="1" applyAlignment="1">
      <alignment vertical="top"/>
    </xf>
    <xf numFmtId="37" fontId="34" fillId="0" borderId="0" xfId="171" applyNumberFormat="1" applyFont="1" applyFill="1" applyBorder="1" applyAlignment="1"/>
    <xf numFmtId="172" fontId="26" fillId="0" borderId="0" xfId="34" applyNumberFormat="1" applyFont="1" applyFill="1" applyAlignment="1">
      <alignment vertical="center"/>
    </xf>
    <xf numFmtId="224" fontId="26" fillId="0" borderId="0" xfId="170" applyNumberFormat="1" applyFont="1" applyFill="1" applyBorder="1" applyAlignment="1">
      <alignment horizontal="center" vertical="center" wrapText="1"/>
    </xf>
    <xf numFmtId="224" fontId="26" fillId="0" borderId="0" xfId="170" applyFont="1" applyFill="1" applyBorder="1" applyAlignment="1">
      <alignment horizontal="center" vertical="center" wrapText="1"/>
    </xf>
    <xf numFmtId="224" fontId="32" fillId="0" borderId="0" xfId="157" applyFont="1" applyFill="1" applyBorder="1" applyAlignment="1">
      <alignment horizontal="center"/>
    </xf>
    <xf numFmtId="224" fontId="32" fillId="0" borderId="0" xfId="157" quotePrefix="1" applyFont="1" applyFill="1" applyBorder="1" applyAlignment="1">
      <alignment horizontal="center"/>
    </xf>
    <xf numFmtId="224" fontId="32" fillId="0" borderId="0" xfId="170" applyNumberFormat="1" applyFont="1" applyFill="1" applyBorder="1" applyAlignment="1">
      <alignment horizontal="center" vertical="center" wrapText="1"/>
    </xf>
    <xf numFmtId="224" fontId="32" fillId="0" borderId="0" xfId="170" applyNumberFormat="1" applyFont="1" applyFill="1" applyBorder="1" applyAlignment="1">
      <alignment vertical="center"/>
    </xf>
    <xf numFmtId="224" fontId="26" fillId="0" borderId="0" xfId="157" applyFont="1" applyFill="1" applyAlignment="1">
      <alignment vertical="center"/>
    </xf>
    <xf numFmtId="224" fontId="26" fillId="0" borderId="0" xfId="170" applyFont="1" applyFill="1" applyAlignment="1"/>
    <xf numFmtId="224" fontId="26" fillId="0" borderId="0" xfId="62" applyNumberFormat="1" applyFont="1" applyFill="1"/>
    <xf numFmtId="224" fontId="26" fillId="0" borderId="0" xfId="157" applyFont="1" applyFill="1" applyAlignment="1">
      <alignment horizontal="right" vertical="center"/>
    </xf>
    <xf numFmtId="43" fontId="26" fillId="0" borderId="0" xfId="34" applyFont="1" applyFill="1" applyAlignment="1"/>
    <xf numFmtId="224" fontId="34" fillId="0" borderId="0" xfId="170" applyFont="1" applyFill="1" applyAlignment="1"/>
    <xf numFmtId="43" fontId="34" fillId="0" borderId="0" xfId="35" applyFont="1" applyFill="1" applyAlignment="1"/>
    <xf numFmtId="172" fontId="26" fillId="0" borderId="0" xfId="62" applyNumberFormat="1" applyFont="1" applyFill="1" applyAlignment="1"/>
    <xf numFmtId="175" fontId="26" fillId="0" borderId="0" xfId="74" applyNumberFormat="1" applyFont="1" applyFill="1" applyBorder="1" applyAlignment="1"/>
    <xf numFmtId="172" fontId="26" fillId="0" borderId="0" xfId="62" applyNumberFormat="1" applyFont="1" applyFill="1" applyBorder="1" applyAlignment="1"/>
    <xf numFmtId="172" fontId="26" fillId="0" borderId="0" xfId="74" applyNumberFormat="1" applyFont="1" applyFill="1" applyBorder="1" applyAlignment="1"/>
    <xf numFmtId="43" fontId="26" fillId="0" borderId="0" xfId="24" applyNumberFormat="1" applyFont="1" applyFill="1" applyBorder="1" applyAlignment="1">
      <alignment horizontal="right" vertical="center"/>
    </xf>
    <xf numFmtId="172" fontId="26" fillId="0" borderId="0" xfId="24" applyNumberFormat="1" applyFont="1" applyFill="1" applyBorder="1" applyAlignment="1">
      <alignment horizontal="center" vertical="center"/>
    </xf>
    <xf numFmtId="43" fontId="26" fillId="0" borderId="0" xfId="24" applyNumberFormat="1" applyFont="1" applyFill="1" applyAlignment="1"/>
    <xf numFmtId="172" fontId="26" fillId="0" borderId="0" xfId="62" applyNumberFormat="1" applyFont="1" applyFill="1" applyBorder="1" applyAlignment="1">
      <alignment wrapText="1"/>
    </xf>
    <xf numFmtId="176" fontId="26" fillId="0" borderId="0" xfId="74" applyNumberFormat="1" applyFont="1" applyFill="1" applyBorder="1" applyAlignment="1">
      <alignment horizontal="right" vertical="center"/>
    </xf>
    <xf numFmtId="178" fontId="26" fillId="0" borderId="0" xfId="62" applyNumberFormat="1" applyFont="1" applyFill="1" applyBorder="1" applyAlignment="1"/>
    <xf numFmtId="175" fontId="32" fillId="0" borderId="7" xfId="170" applyNumberFormat="1" applyFont="1" applyFill="1" applyBorder="1" applyAlignment="1">
      <alignment horizontal="center" vertical="top" wrapText="1"/>
    </xf>
    <xf numFmtId="172" fontId="32" fillId="0" borderId="7" xfId="74" applyNumberFormat="1" applyFont="1" applyFill="1" applyBorder="1" applyAlignment="1"/>
    <xf numFmtId="2" fontId="26" fillId="0" borderId="0" xfId="189" applyNumberFormat="1" applyFont="1" applyFill="1" applyBorder="1" applyAlignment="1">
      <alignment horizontal="right" vertical="center"/>
    </xf>
    <xf numFmtId="224" fontId="26" fillId="0" borderId="0" xfId="170" applyNumberFormat="1" applyFont="1" applyFill="1" applyBorder="1" applyAlignment="1">
      <alignment horizontal="center" vertical="top" wrapText="1"/>
    </xf>
    <xf numFmtId="224" fontId="32" fillId="0" borderId="0" xfId="152" applyFont="1" applyFill="1" applyAlignment="1">
      <alignment horizontal="left" vertical="center"/>
    </xf>
    <xf numFmtId="224" fontId="26" fillId="0" borderId="0" xfId="152" applyFont="1" applyFill="1" applyAlignment="1">
      <alignment horizontal="center" vertical="center"/>
    </xf>
    <xf numFmtId="175" fontId="32" fillId="0" borderId="0" xfId="166" applyNumberFormat="1" applyFont="1" applyFill="1" applyBorder="1" applyAlignment="1">
      <alignment vertical="center"/>
    </xf>
    <xf numFmtId="224" fontId="26" fillId="0" borderId="0" xfId="152" applyFont="1" applyFill="1" applyAlignment="1">
      <alignment horizontal="left" vertical="center"/>
    </xf>
    <xf numFmtId="175" fontId="32" fillId="0" borderId="11" xfId="166" applyNumberFormat="1" applyFont="1" applyFill="1" applyBorder="1" applyAlignment="1">
      <alignment vertical="center"/>
    </xf>
    <xf numFmtId="175" fontId="32" fillId="0" borderId="11" xfId="170" applyNumberFormat="1" applyFont="1" applyFill="1" applyBorder="1" applyAlignment="1"/>
    <xf numFmtId="224" fontId="32" fillId="0" borderId="0" xfId="171" applyNumberFormat="1" applyFont="1" applyFill="1" applyBorder="1" applyAlignment="1">
      <alignment horizontal="left" vertical="center"/>
    </xf>
    <xf numFmtId="172" fontId="32" fillId="0" borderId="0" xfId="171" applyNumberFormat="1" applyFont="1" applyFill="1" applyBorder="1" applyAlignment="1"/>
    <xf numFmtId="224" fontId="32" fillId="0" borderId="0" xfId="171" applyFont="1" applyFill="1" applyBorder="1" applyAlignment="1"/>
    <xf numFmtId="172" fontId="32" fillId="0" borderId="7" xfId="171" applyNumberFormat="1" applyFont="1" applyFill="1" applyBorder="1" applyAlignment="1"/>
    <xf numFmtId="224" fontId="36" fillId="0" borderId="0" xfId="171" applyFont="1" applyFill="1" applyBorder="1" applyAlignment="1"/>
    <xf numFmtId="43" fontId="36" fillId="0" borderId="0" xfId="171" applyNumberFormat="1" applyFont="1" applyFill="1" applyBorder="1" applyAlignment="1"/>
    <xf numFmtId="224" fontId="26" fillId="0" borderId="0" xfId="61" applyNumberFormat="1" applyFont="1" applyFill="1" applyBorder="1"/>
    <xf numFmtId="224" fontId="26" fillId="0" borderId="0" xfId="61" applyNumberFormat="1" applyFont="1" applyFill="1" applyBorder="1" applyAlignment="1">
      <alignment vertical="top" wrapText="1"/>
    </xf>
    <xf numFmtId="165" fontId="26" fillId="0" borderId="0" xfId="79" applyNumberFormat="1" applyFont="1" applyFill="1" applyBorder="1" applyAlignment="1">
      <alignment vertical="center"/>
    </xf>
    <xf numFmtId="224" fontId="26" fillId="0" borderId="0" xfId="171" applyFont="1" applyFill="1" applyBorder="1" applyAlignment="1">
      <alignment vertical="center"/>
    </xf>
    <xf numFmtId="224" fontId="32" fillId="0" borderId="0" xfId="131" quotePrefix="1" applyFont="1" applyFill="1" applyAlignment="1" applyProtection="1">
      <alignment horizontal="center"/>
    </xf>
    <xf numFmtId="224" fontId="32" fillId="0" borderId="0" xfId="131" applyFont="1" applyFill="1" applyAlignment="1" applyProtection="1">
      <alignment horizontal="center"/>
    </xf>
    <xf numFmtId="224" fontId="32" fillId="0" borderId="0" xfId="131" applyNumberFormat="1" applyFont="1" applyFill="1" applyAlignment="1" applyProtection="1"/>
    <xf numFmtId="224" fontId="36" fillId="0" borderId="0" xfId="131" applyFont="1" applyFill="1" applyAlignment="1" applyProtection="1">
      <alignment horizontal="center"/>
    </xf>
    <xf numFmtId="10" fontId="26" fillId="0" borderId="0" xfId="185" applyNumberFormat="1" applyFont="1" applyFill="1" applyBorder="1" applyAlignment="1"/>
    <xf numFmtId="175" fontId="26" fillId="0" borderId="0" xfId="171" applyNumberFormat="1" applyFont="1" applyFill="1" applyBorder="1" applyAlignment="1">
      <alignment horizontal="center" vertical="top" wrapText="1"/>
    </xf>
    <xf numFmtId="10" fontId="26" fillId="0" borderId="0" xfId="185" applyNumberFormat="1" applyFont="1" applyFill="1" applyBorder="1" applyAlignment="1">
      <alignment horizontal="right" vertical="top" wrapText="1"/>
    </xf>
    <xf numFmtId="224" fontId="26" fillId="0" borderId="0" xfId="171" applyNumberFormat="1" applyFont="1" applyFill="1" applyBorder="1" applyAlignment="1"/>
    <xf numFmtId="224" fontId="32" fillId="0" borderId="0" xfId="171" applyFont="1" applyFill="1" applyBorder="1" applyAlignment="1">
      <alignment horizontal="center"/>
    </xf>
    <xf numFmtId="224" fontId="26" fillId="0" borderId="0" xfId="171" applyFont="1" applyFill="1" applyBorder="1" applyAlignment="1">
      <alignment horizontal="center"/>
    </xf>
    <xf numFmtId="175" fontId="26" fillId="0" borderId="0" xfId="171" applyNumberFormat="1" applyFont="1" applyFill="1" applyBorder="1" applyAlignment="1">
      <alignment vertical="center"/>
    </xf>
    <xf numFmtId="175" fontId="34" fillId="0" borderId="0" xfId="171" applyNumberFormat="1" applyFont="1" applyFill="1" applyBorder="1" applyAlignment="1">
      <alignment vertical="center"/>
    </xf>
    <xf numFmtId="172" fontId="34" fillId="0" borderId="0" xfId="79" applyNumberFormat="1" applyFont="1" applyFill="1" applyBorder="1" applyAlignment="1"/>
    <xf numFmtId="224" fontId="34" fillId="0" borderId="0" xfId="171" applyNumberFormat="1" applyFont="1" applyFill="1" applyAlignment="1"/>
    <xf numFmtId="165" fontId="34" fillId="0" borderId="0" xfId="79" applyNumberFormat="1" applyFont="1" applyFill="1" applyBorder="1" applyAlignment="1"/>
    <xf numFmtId="165" fontId="34" fillId="0" borderId="0" xfId="79" applyNumberFormat="1" applyFont="1" applyFill="1" applyBorder="1" applyAlignment="1">
      <alignment vertical="center"/>
    </xf>
    <xf numFmtId="224" fontId="34" fillId="0" borderId="0" xfId="171" applyFont="1" applyFill="1" applyBorder="1" applyAlignment="1">
      <alignment vertical="center"/>
    </xf>
    <xf numFmtId="10" fontId="34" fillId="0" borderId="0" xfId="171" applyNumberFormat="1" applyFont="1" applyFill="1"/>
    <xf numFmtId="10" fontId="34" fillId="0" borderId="0" xfId="171" applyNumberFormat="1" applyFont="1" applyFill="1" applyAlignment="1">
      <alignment vertical="center"/>
    </xf>
    <xf numFmtId="175" fontId="34" fillId="0" borderId="0" xfId="79" applyNumberFormat="1" applyFont="1" applyFill="1" applyBorder="1" applyAlignment="1">
      <alignment horizontal="center"/>
    </xf>
    <xf numFmtId="224" fontId="34" fillId="0" borderId="0" xfId="157" applyNumberFormat="1" applyFont="1" applyFill="1" applyBorder="1" applyAlignment="1">
      <alignment horizontal="center" vertical="top" wrapText="1"/>
    </xf>
    <xf numFmtId="224" fontId="34" fillId="0" borderId="0" xfId="171" applyFont="1" applyFill="1" applyBorder="1"/>
    <xf numFmtId="172" fontId="34" fillId="0" borderId="0" xfId="171" applyNumberFormat="1" applyFont="1" applyFill="1" applyBorder="1" applyAlignment="1"/>
    <xf numFmtId="172" fontId="34" fillId="0" borderId="0" xfId="171" applyNumberFormat="1" applyFont="1" applyFill="1" applyAlignment="1"/>
    <xf numFmtId="175" fontId="34" fillId="0" borderId="0" xfId="171" applyNumberFormat="1" applyFont="1" applyFill="1" applyBorder="1" applyAlignment="1"/>
    <xf numFmtId="224" fontId="36" fillId="0" borderId="0" xfId="171" applyNumberFormat="1" applyFont="1" applyFill="1" applyBorder="1" applyAlignment="1"/>
    <xf numFmtId="224" fontId="36" fillId="0" borderId="0" xfId="131" applyFont="1" applyFill="1" applyAlignment="1"/>
    <xf numFmtId="224" fontId="32" fillId="0" borderId="0" xfId="171" applyNumberFormat="1" applyFont="1" applyFill="1" applyBorder="1"/>
    <xf numFmtId="172" fontId="34" fillId="0" borderId="0" xfId="171" applyNumberFormat="1" applyFont="1" applyFill="1"/>
    <xf numFmtId="224" fontId="36" fillId="0" borderId="0" xfId="171" applyNumberFormat="1" applyFont="1" applyFill="1" applyBorder="1" applyAlignment="1">
      <alignment horizontal="center"/>
    </xf>
    <xf numFmtId="224" fontId="32" fillId="0" borderId="0" xfId="131" quotePrefix="1" applyFont="1" applyFill="1" applyBorder="1" applyAlignment="1"/>
    <xf numFmtId="165" fontId="34" fillId="0" borderId="0" xfId="74" applyNumberFormat="1" applyFont="1" applyFill="1" applyBorder="1" applyAlignment="1"/>
    <xf numFmtId="165" fontId="34" fillId="0" borderId="0" xfId="74" applyNumberFormat="1" applyFont="1" applyFill="1" applyBorder="1" applyAlignment="1">
      <alignment vertical="center"/>
    </xf>
    <xf numFmtId="224" fontId="34" fillId="0" borderId="0" xfId="171" applyFont="1" applyFill="1" applyAlignment="1">
      <alignment vertical="center"/>
    </xf>
    <xf numFmtId="224" fontId="26" fillId="0" borderId="0" xfId="61" applyNumberFormat="1" applyFont="1" applyFill="1" applyBorder="1" applyAlignment="1">
      <alignment horizontal="left" vertical="top" indent="1"/>
    </xf>
    <xf numFmtId="43" fontId="34" fillId="0" borderId="0" xfId="34" applyFont="1" applyFill="1" applyBorder="1" applyAlignment="1"/>
    <xf numFmtId="43" fontId="34" fillId="0" borderId="0" xfId="34" applyFont="1" applyFill="1" applyBorder="1" applyAlignment="1">
      <alignment vertical="center"/>
    </xf>
    <xf numFmtId="43" fontId="34" fillId="0" borderId="0" xfId="34" applyFont="1" applyFill="1" applyAlignment="1">
      <alignment vertical="center"/>
    </xf>
    <xf numFmtId="224" fontId="26" fillId="0" borderId="0" xfId="61" applyNumberFormat="1" applyFont="1" applyFill="1" applyAlignment="1">
      <alignment horizontal="left" vertical="top"/>
    </xf>
    <xf numFmtId="179" fontId="26" fillId="0" borderId="0" xfId="187" applyNumberFormat="1" applyFont="1" applyFill="1" applyBorder="1" applyAlignment="1"/>
    <xf numFmtId="10" fontId="34" fillId="0" borderId="0" xfId="187" applyNumberFormat="1" applyFont="1" applyFill="1" applyBorder="1" applyAlignment="1">
      <alignment vertical="center"/>
    </xf>
    <xf numFmtId="224" fontId="32" fillId="0" borderId="0" xfId="171" applyNumberFormat="1" applyFont="1" applyFill="1" applyBorder="1" applyAlignment="1">
      <alignment horizontal="left"/>
    </xf>
    <xf numFmtId="175" fontId="26" fillId="0" borderId="11" xfId="171" applyNumberFormat="1" applyFont="1" applyFill="1" applyBorder="1" applyAlignment="1">
      <alignment horizontal="center" vertical="center"/>
    </xf>
    <xf numFmtId="175" fontId="26" fillId="0" borderId="0" xfId="170" applyNumberFormat="1" applyFont="1" applyFill="1" applyBorder="1" applyAlignment="1">
      <alignment horizontal="center" vertical="top" wrapText="1"/>
    </xf>
    <xf numFmtId="174" fontId="26" fillId="0" borderId="0" xfId="170" applyNumberFormat="1" applyFont="1" applyFill="1" applyBorder="1" applyAlignment="1">
      <alignment horizontal="center" vertical="top" wrapText="1"/>
    </xf>
    <xf numFmtId="175" fontId="26" fillId="0" borderId="0" xfId="171" applyNumberFormat="1" applyFont="1" applyFill="1" applyBorder="1" applyAlignment="1">
      <alignment horizontal="center" vertical="center"/>
    </xf>
    <xf numFmtId="172" fontId="32" fillId="0" borderId="7" xfId="45" applyNumberFormat="1" applyFont="1" applyFill="1" applyBorder="1" applyAlignment="1"/>
    <xf numFmtId="224" fontId="26" fillId="0" borderId="0" xfId="62" applyNumberFormat="1" applyFont="1" applyFill="1" applyAlignment="1">
      <alignment horizontal="left" vertical="top" wrapText="1"/>
    </xf>
    <xf numFmtId="175" fontId="34" fillId="0" borderId="0" xfId="74" applyNumberFormat="1" applyFont="1" applyFill="1" applyBorder="1" applyAlignment="1"/>
    <xf numFmtId="224" fontId="26" fillId="0" borderId="0" xfId="61" applyNumberFormat="1" applyFont="1" applyBorder="1"/>
    <xf numFmtId="224" fontId="32" fillId="0" borderId="0" xfId="131" applyFont="1" applyAlignment="1">
      <alignment horizontal="centerContinuous"/>
    </xf>
    <xf numFmtId="224" fontId="32" fillId="0" borderId="0" xfId="131" applyFont="1" applyBorder="1" applyAlignment="1">
      <alignment horizontal="centerContinuous"/>
    </xf>
    <xf numFmtId="224" fontId="26" fillId="0" borderId="0" xfId="131" applyFont="1"/>
    <xf numFmtId="224" fontId="26" fillId="0" borderId="0" xfId="131" applyFont="1" applyBorder="1"/>
    <xf numFmtId="224" fontId="34" fillId="0" borderId="0" xfId="131" applyFont="1"/>
    <xf numFmtId="224" fontId="32" fillId="0" borderId="0" xfId="131" applyFont="1" applyFill="1" applyBorder="1" applyAlignment="1" applyProtection="1"/>
    <xf numFmtId="224" fontId="34" fillId="0" borderId="0" xfId="61" applyNumberFormat="1" applyFont="1" applyBorder="1"/>
    <xf numFmtId="10" fontId="34" fillId="0" borderId="0" xfId="187" applyNumberFormat="1" applyFont="1" applyFill="1" applyBorder="1" applyAlignment="1"/>
    <xf numFmtId="172" fontId="34" fillId="0" borderId="0" xfId="74" applyNumberFormat="1" applyFont="1" applyFill="1" applyBorder="1" applyAlignment="1"/>
    <xf numFmtId="43" fontId="34" fillId="0" borderId="0" xfId="45" applyFont="1" applyFill="1" applyBorder="1" applyAlignment="1"/>
    <xf numFmtId="10" fontId="34" fillId="0" borderId="0" xfId="185" applyNumberFormat="1" applyFont="1" applyFill="1" applyBorder="1" applyAlignment="1"/>
    <xf numFmtId="224" fontId="34" fillId="0" borderId="0" xfId="61" applyNumberFormat="1" applyFont="1" applyFill="1" applyBorder="1"/>
    <xf numFmtId="175" fontId="34" fillId="0" borderId="0" xfId="171" applyNumberFormat="1" applyFont="1" applyFill="1" applyBorder="1" applyAlignment="1">
      <alignment horizontal="center" vertical="top" wrapText="1"/>
    </xf>
    <xf numFmtId="10" fontId="34" fillId="0" borderId="0" xfId="185" applyNumberFormat="1" applyFont="1" applyFill="1" applyBorder="1" applyAlignment="1">
      <alignment horizontal="right" vertical="top" wrapText="1"/>
    </xf>
    <xf numFmtId="224" fontId="34" fillId="0" borderId="0" xfId="157" applyNumberFormat="1" applyFont="1" applyBorder="1" applyAlignment="1">
      <alignment horizontal="center" vertical="top" wrapText="1"/>
    </xf>
    <xf numFmtId="224" fontId="34" fillId="0" borderId="0" xfId="171" applyNumberFormat="1" applyFont="1" applyFill="1" applyBorder="1" applyAlignment="1"/>
    <xf numFmtId="224" fontId="36" fillId="0" borderId="0" xfId="171" applyFont="1" applyFill="1" applyBorder="1" applyAlignment="1">
      <alignment horizontal="center"/>
    </xf>
    <xf numFmtId="224" fontId="34" fillId="0" borderId="0" xfId="171" applyFont="1" applyFill="1" applyBorder="1" applyAlignment="1">
      <alignment horizontal="center"/>
    </xf>
    <xf numFmtId="224" fontId="36" fillId="0" borderId="0" xfId="131" applyFont="1" applyAlignment="1"/>
    <xf numFmtId="224" fontId="36" fillId="0" borderId="0" xfId="131" applyFont="1" applyBorder="1" applyAlignment="1"/>
    <xf numFmtId="175" fontId="34" fillId="0" borderId="0" xfId="74" applyNumberFormat="1" applyFont="1" applyFill="1" applyBorder="1" applyAlignment="1">
      <alignment horizontal="center"/>
    </xf>
    <xf numFmtId="224" fontId="42" fillId="17" borderId="0" xfId="131" applyFont="1" applyFill="1" applyAlignment="1"/>
    <xf numFmtId="9" fontId="32" fillId="17" borderId="0" xfId="185" applyFont="1" applyFill="1" applyBorder="1" applyAlignment="1">
      <alignment horizontal="center" vertical="center" wrapText="1"/>
    </xf>
    <xf numFmtId="17" fontId="32" fillId="17" borderId="0" xfId="171" applyNumberFormat="1" applyFont="1" applyFill="1" applyBorder="1" applyAlignment="1">
      <alignment horizontal="center" vertical="center" wrapText="1"/>
    </xf>
    <xf numFmtId="175" fontId="26" fillId="14" borderId="11" xfId="171" applyNumberFormat="1" applyFont="1" applyFill="1" applyBorder="1" applyAlignment="1"/>
    <xf numFmtId="224" fontId="32" fillId="0" borderId="0" xfId="150" applyFont="1" applyFill="1" applyAlignment="1">
      <alignment vertical="center"/>
    </xf>
    <xf numFmtId="224" fontId="32" fillId="0" borderId="0" xfId="150" quotePrefix="1" applyFont="1" applyFill="1" applyAlignment="1">
      <alignment horizontal="left" vertical="center"/>
    </xf>
    <xf numFmtId="224" fontId="32" fillId="0" borderId="0" xfId="150" quotePrefix="1" applyFont="1" applyFill="1" applyAlignment="1">
      <alignment vertical="center"/>
    </xf>
    <xf numFmtId="224" fontId="32" fillId="0" borderId="0" xfId="150" quotePrefix="1" applyFont="1" applyFill="1" applyAlignment="1">
      <alignment horizontal="left" vertical="center" wrapText="1"/>
    </xf>
    <xf numFmtId="224" fontId="32" fillId="0" borderId="0" xfId="150" applyFont="1" applyFill="1" applyAlignment="1">
      <alignment horizontal="left" vertical="center"/>
    </xf>
    <xf numFmtId="224" fontId="68" fillId="0" borderId="0" xfId="152" applyNumberFormat="1" applyFont="1" applyFill="1" applyBorder="1"/>
    <xf numFmtId="224" fontId="68" fillId="0" borderId="0" xfId="173" applyFont="1" applyFill="1" applyAlignment="1">
      <alignment vertical="center"/>
    </xf>
    <xf numFmtId="168" fontId="68" fillId="0" borderId="0" xfId="89" applyNumberFormat="1" applyFont="1" applyFill="1" applyAlignment="1">
      <alignment vertical="center"/>
    </xf>
    <xf numFmtId="172" fontId="68" fillId="0" borderId="0" xfId="35" applyNumberFormat="1" applyFont="1" applyFill="1" applyAlignment="1">
      <alignment vertical="center"/>
    </xf>
    <xf numFmtId="224" fontId="69" fillId="14" borderId="0" xfId="131" applyFont="1" applyFill="1" applyAlignment="1">
      <alignment vertical="center"/>
    </xf>
    <xf numFmtId="172" fontId="69" fillId="0" borderId="0" xfId="52" applyNumberFormat="1" applyFont="1" applyFill="1" applyBorder="1" applyAlignment="1"/>
    <xf numFmtId="224" fontId="68" fillId="0" borderId="0" xfId="162" applyFont="1" applyFill="1" applyAlignment="1">
      <alignment vertical="center"/>
    </xf>
    <xf numFmtId="224" fontId="69" fillId="0" borderId="0" xfId="162" applyFont="1" applyFill="1" applyAlignment="1">
      <alignment vertical="center"/>
    </xf>
    <xf numFmtId="168" fontId="69" fillId="0" borderId="0" xfId="89" applyNumberFormat="1" applyFont="1" applyFill="1" applyAlignment="1">
      <alignment vertical="center"/>
    </xf>
    <xf numFmtId="172" fontId="69" fillId="0" borderId="0" xfId="35" applyNumberFormat="1" applyFont="1" applyFill="1" applyAlignment="1">
      <alignment vertical="center"/>
    </xf>
    <xf numFmtId="175" fontId="69" fillId="0" borderId="0" xfId="79" applyNumberFormat="1" applyFont="1" applyFill="1" applyBorder="1" applyAlignment="1"/>
    <xf numFmtId="3" fontId="70" fillId="0" borderId="0" xfId="0" applyNumberFormat="1" applyFont="1"/>
    <xf numFmtId="224" fontId="69" fillId="0" borderId="0" xfId="131" applyFont="1" applyFill="1" applyAlignment="1">
      <alignment vertical="center"/>
    </xf>
    <xf numFmtId="224" fontId="69" fillId="14" borderId="0" xfId="131" applyFont="1" applyFill="1" applyAlignment="1">
      <alignment horizontal="center" vertical="center" wrapText="1"/>
    </xf>
    <xf numFmtId="224" fontId="68" fillId="0" borderId="0" xfId="173" applyFont="1" applyFill="1" applyBorder="1" applyAlignment="1">
      <alignment horizontal="center" vertical="center"/>
    </xf>
    <xf numFmtId="224" fontId="68" fillId="0" borderId="0" xfId="173" applyFont="1" applyFill="1" applyBorder="1" applyAlignment="1">
      <alignment horizontal="center" vertical="center" wrapText="1"/>
    </xf>
    <xf numFmtId="224" fontId="68" fillId="0" borderId="0" xfId="172" applyNumberFormat="1" applyFont="1" applyFill="1" applyBorder="1" applyAlignment="1">
      <alignment vertical="center"/>
    </xf>
    <xf numFmtId="168" fontId="68" fillId="0" borderId="0" xfId="89" quotePrefix="1" applyNumberFormat="1" applyFont="1" applyFill="1" applyBorder="1" applyAlignment="1">
      <alignment horizontal="center" vertical="center" wrapText="1"/>
    </xf>
    <xf numFmtId="172" fontId="68" fillId="0" borderId="0" xfId="35" applyNumberFormat="1" applyFont="1" applyFill="1" applyBorder="1" applyAlignment="1">
      <alignment horizontal="center" vertical="center" wrapText="1"/>
    </xf>
    <xf numFmtId="224" fontId="69" fillId="0" borderId="0" xfId="173" applyFont="1" applyFill="1" applyBorder="1" applyAlignment="1">
      <alignment horizontal="left" vertical="center"/>
    </xf>
    <xf numFmtId="172" fontId="69" fillId="0" borderId="0" xfId="86" applyNumberFormat="1" applyFont="1" applyFill="1" applyBorder="1" applyAlignment="1">
      <alignment vertical="center"/>
    </xf>
    <xf numFmtId="168" fontId="69" fillId="0" borderId="0" xfId="89" applyNumberFormat="1" applyFont="1" applyFill="1" applyBorder="1" applyAlignment="1">
      <alignment vertical="center"/>
    </xf>
    <xf numFmtId="172" fontId="69" fillId="0" borderId="0" xfId="35" applyNumberFormat="1" applyFont="1" applyFill="1" applyBorder="1" applyAlignment="1">
      <alignment vertical="center"/>
    </xf>
    <xf numFmtId="43" fontId="69" fillId="0" borderId="0" xfId="35" applyFont="1" applyFill="1" applyBorder="1" applyAlignment="1">
      <alignment vertical="center"/>
    </xf>
    <xf numFmtId="176" fontId="69" fillId="0" borderId="0" xfId="86" applyNumberFormat="1" applyFont="1" applyFill="1" applyBorder="1" applyAlignment="1">
      <alignment vertical="center"/>
    </xf>
    <xf numFmtId="43" fontId="69" fillId="0" borderId="0" xfId="185" applyNumberFormat="1" applyFont="1" applyFill="1" applyAlignment="1"/>
    <xf numFmtId="172" fontId="69" fillId="0" borderId="0" xfId="170" applyNumberFormat="1" applyFont="1" applyFill="1" applyAlignment="1"/>
    <xf numFmtId="224" fontId="69" fillId="0" borderId="0" xfId="170" applyFont="1" applyFill="1" applyAlignment="1"/>
    <xf numFmtId="224" fontId="69" fillId="0" borderId="0" xfId="173" applyFont="1" applyFill="1" applyBorder="1" applyAlignment="1">
      <alignment vertical="center"/>
    </xf>
    <xf numFmtId="172" fontId="69" fillId="14" borderId="0" xfId="131" applyNumberFormat="1" applyFont="1" applyFill="1" applyAlignment="1">
      <alignment vertical="center"/>
    </xf>
    <xf numFmtId="172" fontId="68" fillId="0" borderId="0" xfId="86" applyNumberFormat="1" applyFont="1" applyFill="1" applyBorder="1" applyAlignment="1">
      <alignment vertical="center"/>
    </xf>
    <xf numFmtId="168" fontId="68" fillId="0" borderId="9" xfId="89" applyNumberFormat="1" applyFont="1" applyFill="1" applyBorder="1" applyAlignment="1">
      <alignment vertical="center"/>
    </xf>
    <xf numFmtId="172" fontId="68" fillId="0" borderId="9" xfId="86" applyNumberFormat="1" applyFont="1" applyFill="1" applyBorder="1" applyAlignment="1">
      <alignment vertical="center"/>
    </xf>
    <xf numFmtId="43" fontId="68" fillId="0" borderId="9" xfId="35" applyFont="1" applyFill="1" applyBorder="1" applyAlignment="1">
      <alignment vertical="center"/>
    </xf>
    <xf numFmtId="176" fontId="69" fillId="0" borderId="0" xfId="86" applyNumberFormat="1" applyFont="1" applyFill="1" applyBorder="1" applyAlignment="1">
      <alignment horizontal="center" vertical="center"/>
    </xf>
    <xf numFmtId="9" fontId="69" fillId="14" borderId="0" xfId="185" applyFont="1" applyFill="1" applyAlignment="1">
      <alignment vertical="center"/>
    </xf>
    <xf numFmtId="224" fontId="68" fillId="0" borderId="0" xfId="135" applyNumberFormat="1" applyFont="1" applyFill="1" applyAlignment="1">
      <alignment vertical="top"/>
    </xf>
    <xf numFmtId="172" fontId="60" fillId="18" borderId="0" xfId="131" applyNumberFormat="1" applyFont="1" applyFill="1" applyAlignment="1">
      <alignment vertical="center"/>
    </xf>
    <xf numFmtId="172" fontId="68" fillId="0" borderId="9" xfId="35" applyNumberFormat="1" applyFont="1" applyFill="1" applyBorder="1" applyAlignment="1">
      <alignment vertical="center"/>
    </xf>
    <xf numFmtId="168" fontId="68" fillId="0" borderId="0" xfId="89" applyNumberFormat="1" applyFont="1" applyFill="1" applyBorder="1" applyAlignment="1">
      <alignment vertical="center"/>
    </xf>
    <xf numFmtId="172" fontId="68" fillId="0" borderId="0" xfId="35" applyNumberFormat="1" applyFont="1" applyFill="1" applyBorder="1" applyAlignment="1">
      <alignment vertical="center"/>
    </xf>
    <xf numFmtId="43" fontId="68" fillId="0" borderId="0" xfId="35" applyFont="1" applyFill="1" applyBorder="1" applyAlignment="1">
      <alignment vertical="center"/>
    </xf>
    <xf numFmtId="168" fontId="69" fillId="0" borderId="9" xfId="89" applyNumberFormat="1" applyFont="1" applyFill="1" applyBorder="1" applyAlignment="1">
      <alignment vertical="center"/>
    </xf>
    <xf numFmtId="172" fontId="69" fillId="0" borderId="9" xfId="35" applyNumberFormat="1" applyFont="1" applyFill="1" applyBorder="1" applyAlignment="1">
      <alignment vertical="center"/>
    </xf>
    <xf numFmtId="172" fontId="69" fillId="0" borderId="9" xfId="86" applyNumberFormat="1" applyFont="1" applyFill="1" applyBorder="1" applyAlignment="1">
      <alignment vertical="center"/>
    </xf>
    <xf numFmtId="43" fontId="69" fillId="0" borderId="9" xfId="35" applyFont="1" applyFill="1" applyBorder="1" applyAlignment="1">
      <alignment vertical="center"/>
    </xf>
    <xf numFmtId="224" fontId="68" fillId="0" borderId="0" xfId="171" applyNumberFormat="1" applyFont="1" applyFill="1" applyBorder="1" applyAlignment="1">
      <alignment vertical="top"/>
    </xf>
    <xf numFmtId="224" fontId="69" fillId="0" borderId="0" xfId="173" applyFont="1" applyFill="1" applyAlignment="1">
      <alignment vertical="center"/>
    </xf>
    <xf numFmtId="172" fontId="69" fillId="0" borderId="0" xfId="86" applyNumberFormat="1" applyFont="1" applyFill="1" applyAlignment="1">
      <alignment vertical="center"/>
    </xf>
    <xf numFmtId="176" fontId="68" fillId="0" borderId="0" xfId="86" applyNumberFormat="1" applyFont="1" applyFill="1" applyBorder="1" applyAlignment="1">
      <alignment vertical="center"/>
    </xf>
    <xf numFmtId="2" fontId="69" fillId="0" borderId="0" xfId="86" applyNumberFormat="1" applyFont="1" applyFill="1" applyBorder="1" applyAlignment="1">
      <alignment horizontal="center" vertical="center"/>
    </xf>
    <xf numFmtId="43" fontId="69" fillId="0" borderId="0" xfId="185" applyNumberFormat="1" applyFont="1" applyFill="1" applyBorder="1" applyAlignment="1"/>
    <xf numFmtId="43" fontId="69" fillId="0" borderId="0" xfId="86" applyNumberFormat="1" applyFont="1" applyFill="1" applyAlignment="1">
      <alignment vertical="center"/>
    </xf>
    <xf numFmtId="172" fontId="69" fillId="0" borderId="0" xfId="185" applyNumberFormat="1" applyFont="1" applyFill="1" applyBorder="1" applyAlignment="1"/>
    <xf numFmtId="224" fontId="68" fillId="0" borderId="0" xfId="131" applyFont="1" applyFill="1" applyAlignment="1">
      <alignment vertical="center"/>
    </xf>
    <xf numFmtId="172" fontId="68" fillId="0" borderId="0" xfId="86" applyNumberFormat="1" applyFont="1" applyFill="1" applyAlignment="1">
      <alignment vertical="center"/>
    </xf>
    <xf numFmtId="43" fontId="68" fillId="0" borderId="0" xfId="35" applyFont="1" applyFill="1" applyAlignment="1">
      <alignment vertical="center"/>
    </xf>
    <xf numFmtId="43" fontId="68" fillId="0" borderId="0" xfId="86" applyNumberFormat="1" applyFont="1" applyFill="1" applyAlignment="1">
      <alignment vertical="center"/>
    </xf>
    <xf numFmtId="168" fontId="68" fillId="0" borderId="7" xfId="89" applyNumberFormat="1" applyFont="1" applyFill="1" applyBorder="1" applyAlignment="1">
      <alignment vertical="center"/>
    </xf>
    <xf numFmtId="167" fontId="68" fillId="0" borderId="7" xfId="89" applyNumberFormat="1" applyFont="1" applyFill="1" applyBorder="1" applyAlignment="1">
      <alignment vertical="center"/>
    </xf>
    <xf numFmtId="224" fontId="68" fillId="0" borderId="0" xfId="171" applyNumberFormat="1" applyFont="1" applyFill="1" applyBorder="1" applyAlignment="1"/>
    <xf numFmtId="224" fontId="69" fillId="0" borderId="0" xfId="171" applyFont="1" applyFill="1" applyAlignment="1"/>
    <xf numFmtId="168" fontId="69" fillId="0" borderId="0" xfId="171" applyNumberFormat="1" applyFont="1" applyFill="1" applyAlignment="1"/>
    <xf numFmtId="9" fontId="68" fillId="0" borderId="0" xfId="185" applyFont="1" applyFill="1" applyBorder="1" applyAlignment="1">
      <alignment horizontal="center" vertical="center" wrapText="1"/>
    </xf>
    <xf numFmtId="17" fontId="68" fillId="0" borderId="0" xfId="171" applyNumberFormat="1" applyFont="1" applyFill="1" applyBorder="1" applyAlignment="1">
      <alignment horizontal="center" vertical="center" wrapText="1"/>
    </xf>
    <xf numFmtId="224" fontId="68" fillId="0" borderId="0" xfId="171" quotePrefix="1" applyFont="1" applyFill="1" applyBorder="1" applyAlignment="1"/>
    <xf numFmtId="9" fontId="68" fillId="0" borderId="0" xfId="185" applyFont="1" applyFill="1" applyAlignment="1">
      <alignment horizontal="center"/>
    </xf>
    <xf numFmtId="224" fontId="68" fillId="0" borderId="0" xfId="171" applyFont="1" applyFill="1" applyAlignment="1">
      <alignment horizontal="center"/>
    </xf>
    <xf numFmtId="175" fontId="69" fillId="0" borderId="11" xfId="171" applyNumberFormat="1" applyFont="1" applyFill="1" applyBorder="1" applyAlignment="1"/>
    <xf numFmtId="224" fontId="69" fillId="0" borderId="0" xfId="131" applyFont="1" applyFill="1"/>
    <xf numFmtId="168" fontId="69" fillId="0" borderId="0" xfId="89" applyNumberFormat="1" applyFont="1" applyFill="1" applyAlignment="1">
      <alignment horizontal="center" vertical="center"/>
    </xf>
    <xf numFmtId="172" fontId="69" fillId="0" borderId="0" xfId="35" applyNumberFormat="1" applyFont="1" applyFill="1" applyAlignment="1">
      <alignment horizontal="center" vertical="center"/>
    </xf>
    <xf numFmtId="43" fontId="69" fillId="0" borderId="0" xfId="86" applyNumberFormat="1" applyFont="1" applyFill="1" applyBorder="1" applyAlignment="1">
      <alignment vertical="center"/>
    </xf>
    <xf numFmtId="224" fontId="69" fillId="0" borderId="0" xfId="173" applyFont="1" applyFill="1" applyAlignment="1">
      <alignment horizontal="left" vertical="center"/>
    </xf>
    <xf numFmtId="224" fontId="69" fillId="0" borderId="0" xfId="173" applyFont="1" applyFill="1" applyAlignment="1">
      <alignment horizontal="centerContinuous" vertical="center"/>
    </xf>
    <xf numFmtId="172" fontId="69" fillId="0" borderId="0" xfId="86" applyNumberFormat="1" applyFont="1" applyFill="1" applyAlignment="1">
      <alignment horizontal="centerContinuous" vertical="center"/>
    </xf>
    <xf numFmtId="172" fontId="69" fillId="0" borderId="0" xfId="86" applyNumberFormat="1" applyFont="1" applyFill="1" applyBorder="1" applyAlignment="1">
      <alignment horizontal="centerContinuous" vertical="center"/>
    </xf>
    <xf numFmtId="168" fontId="69" fillId="0" borderId="0" xfId="89" applyNumberFormat="1" applyFont="1" applyFill="1" applyBorder="1" applyAlignment="1">
      <alignment horizontal="centerContinuous" vertical="center"/>
    </xf>
    <xf numFmtId="172" fontId="69" fillId="0" borderId="0" xfId="35" applyNumberFormat="1" applyFont="1" applyFill="1" applyBorder="1" applyAlignment="1">
      <alignment horizontal="center" vertical="center"/>
    </xf>
    <xf numFmtId="43" fontId="69" fillId="0" borderId="0" xfId="86" applyNumberFormat="1" applyFont="1" applyFill="1" applyBorder="1" applyAlignment="1">
      <alignment horizontal="centerContinuous" vertical="center"/>
    </xf>
    <xf numFmtId="224" fontId="69" fillId="0" borderId="0" xfId="131" applyFont="1" applyFill="1" applyAlignment="1">
      <alignment horizontal="centerContinuous" vertical="center"/>
    </xf>
    <xf numFmtId="224" fontId="69" fillId="5" borderId="0" xfId="131" applyFont="1" applyFill="1" applyProtection="1"/>
    <xf numFmtId="168" fontId="69" fillId="0" borderId="0" xfId="89" applyNumberFormat="1" applyFont="1" applyFill="1"/>
    <xf numFmtId="172" fontId="69" fillId="0" borderId="0" xfId="35" applyNumberFormat="1" applyFont="1" applyFill="1"/>
    <xf numFmtId="224" fontId="69" fillId="0" borderId="0" xfId="131" applyFont="1" applyFill="1" applyProtection="1"/>
    <xf numFmtId="224" fontId="69" fillId="14" borderId="0" xfId="131" applyFont="1" applyFill="1"/>
    <xf numFmtId="224" fontId="68" fillId="0" borderId="0" xfId="131" quotePrefix="1" applyFont="1" applyFill="1" applyAlignment="1" applyProtection="1">
      <alignment horizontal="left" indent="7"/>
    </xf>
    <xf numFmtId="224" fontId="68" fillId="0" borderId="0" xfId="131" applyFont="1" applyFill="1" applyAlignment="1" applyProtection="1">
      <alignment horizontal="centerContinuous"/>
    </xf>
    <xf numFmtId="168" fontId="68" fillId="0" borderId="0" xfId="89" applyNumberFormat="1" applyFont="1" applyFill="1" applyAlignment="1" applyProtection="1">
      <alignment horizontal="centerContinuous"/>
    </xf>
    <xf numFmtId="172" fontId="69" fillId="0" borderId="0" xfId="35" applyNumberFormat="1" applyFont="1" applyFill="1" applyAlignment="1" applyProtection="1">
      <alignment horizontal="center"/>
    </xf>
    <xf numFmtId="224" fontId="68" fillId="0" borderId="0" xfId="131" quotePrefix="1" applyFont="1" applyFill="1" applyAlignment="1" applyProtection="1">
      <alignment horizontal="left"/>
    </xf>
    <xf numFmtId="224" fontId="69" fillId="0" borderId="0" xfId="131" applyFont="1" applyFill="1" applyAlignment="1" applyProtection="1">
      <alignment horizontal="centerContinuous"/>
    </xf>
    <xf numFmtId="224" fontId="69" fillId="0" borderId="0" xfId="131" applyFont="1" applyFill="1" applyAlignment="1">
      <alignment horizontal="centerContinuous"/>
    </xf>
    <xf numFmtId="41" fontId="69" fillId="0" borderId="0" xfId="171" applyNumberFormat="1" applyFont="1" applyFill="1" applyAlignment="1"/>
    <xf numFmtId="172" fontId="69" fillId="0" borderId="0" xfId="171" applyNumberFormat="1" applyFont="1" applyFill="1" applyAlignment="1"/>
    <xf numFmtId="224" fontId="32" fillId="0" borderId="0" xfId="170" quotePrefix="1" applyNumberFormat="1" applyFont="1" applyFill="1" applyBorder="1" applyAlignment="1"/>
    <xf numFmtId="172" fontId="26" fillId="0" borderId="0" xfId="24" applyNumberFormat="1" applyFont="1" applyFill="1" applyBorder="1" applyAlignment="1"/>
    <xf numFmtId="3" fontId="32" fillId="0" borderId="0" xfId="131" applyNumberFormat="1" applyFont="1" applyFill="1" applyBorder="1" applyAlignment="1"/>
    <xf numFmtId="224" fontId="69" fillId="0" borderId="0" xfId="173" applyFont="1" applyFill="1" applyAlignment="1">
      <alignment horizontal="center" vertical="center"/>
    </xf>
    <xf numFmtId="224" fontId="68" fillId="0" borderId="0" xfId="131" applyFont="1" applyFill="1" applyAlignment="1"/>
    <xf numFmtId="224" fontId="32" fillId="0" borderId="13" xfId="171" applyNumberFormat="1" applyFont="1" applyFill="1" applyBorder="1" applyAlignment="1">
      <alignment horizontal="center" vertical="center" wrapText="1"/>
    </xf>
    <xf numFmtId="224" fontId="32" fillId="0" borderId="15" xfId="171" applyNumberFormat="1" applyFont="1" applyFill="1" applyBorder="1" applyAlignment="1">
      <alignment horizontal="center" vertical="center" wrapText="1"/>
    </xf>
    <xf numFmtId="224" fontId="32" fillId="0" borderId="16" xfId="170" applyNumberFormat="1" applyFont="1" applyFill="1" applyBorder="1" applyAlignment="1">
      <alignment horizontal="center" vertical="center" wrapText="1"/>
    </xf>
    <xf numFmtId="224" fontId="32" fillId="0" borderId="12" xfId="170" applyNumberFormat="1" applyFont="1" applyFill="1" applyBorder="1" applyAlignment="1">
      <alignment horizontal="center" vertical="center" wrapText="1"/>
    </xf>
    <xf numFmtId="224" fontId="32" fillId="0" borderId="17" xfId="170" applyNumberFormat="1" applyFont="1" applyFill="1" applyBorder="1" applyAlignment="1">
      <alignment horizontal="center" vertical="center" wrapText="1"/>
    </xf>
    <xf numFmtId="175" fontId="26" fillId="0" borderId="0" xfId="171" applyNumberFormat="1" applyFont="1" applyFill="1" applyBorder="1" applyAlignment="1">
      <alignment vertical="top"/>
    </xf>
    <xf numFmtId="172" fontId="32" fillId="0" borderId="0" xfId="45" applyNumberFormat="1" applyFont="1" applyFill="1" applyBorder="1" applyAlignment="1"/>
    <xf numFmtId="172" fontId="26" fillId="0" borderId="0" xfId="171" applyNumberFormat="1" applyFont="1" applyFill="1" applyAlignment="1">
      <alignment horizontal="center"/>
    </xf>
    <xf numFmtId="10" fontId="26" fillId="0" borderId="7" xfId="171" applyNumberFormat="1" applyFont="1" applyFill="1" applyBorder="1" applyAlignment="1">
      <alignment horizontal="center"/>
    </xf>
    <xf numFmtId="175" fontId="26" fillId="0" borderId="0" xfId="171" applyNumberFormat="1" applyFont="1" applyFill="1" applyAlignment="1">
      <alignment horizontal="center"/>
    </xf>
    <xf numFmtId="224" fontId="32" fillId="0" borderId="0" xfId="170" quotePrefix="1" applyNumberFormat="1" applyFont="1" applyFill="1" applyBorder="1" applyAlignment="1">
      <alignment vertical="center"/>
    </xf>
    <xf numFmtId="224" fontId="26" fillId="0" borderId="0" xfId="62" applyNumberFormat="1" applyFont="1" applyFill="1" applyAlignment="1">
      <alignment horizontal="left" indent="1"/>
    </xf>
    <xf numFmtId="15" fontId="26" fillId="0" borderId="0" xfId="62" applyNumberFormat="1" applyFont="1" applyFill="1" applyAlignment="1">
      <alignment horizontal="center" vertical="center"/>
    </xf>
    <xf numFmtId="172" fontId="26" fillId="0" borderId="0" xfId="34" applyNumberFormat="1" applyFont="1" applyFill="1" applyBorder="1" applyAlignment="1"/>
    <xf numFmtId="43" fontId="26" fillId="0" borderId="0" xfId="24" applyFont="1" applyFill="1" applyBorder="1" applyAlignment="1">
      <alignment horizontal="center" vertical="center"/>
    </xf>
    <xf numFmtId="224" fontId="32" fillId="0" borderId="18" xfId="171" applyNumberFormat="1" applyFont="1" applyFill="1" applyBorder="1" applyAlignment="1">
      <alignment horizontal="center" vertical="center" wrapText="1"/>
    </xf>
    <xf numFmtId="224" fontId="34" fillId="0" borderId="0" xfId="157" applyNumberFormat="1" applyFont="1" applyFill="1" applyBorder="1" applyAlignment="1">
      <alignment horizontal="center" vertical="center" wrapText="1"/>
    </xf>
    <xf numFmtId="10" fontId="26" fillId="0" borderId="0" xfId="175" applyNumberFormat="1" applyFont="1" applyFill="1" applyBorder="1" applyAlignment="1"/>
    <xf numFmtId="224" fontId="59" fillId="0" borderId="0" xfId="125" applyFont="1" applyFill="1" applyBorder="1"/>
    <xf numFmtId="224" fontId="32" fillId="0" borderId="19" xfId="133" applyFont="1" applyFill="1" applyBorder="1" applyAlignment="1">
      <alignment horizontal="center"/>
    </xf>
    <xf numFmtId="172" fontId="32" fillId="0" borderId="19" xfId="45" applyNumberFormat="1" applyFont="1" applyFill="1" applyBorder="1" applyAlignment="1">
      <alignment horizontal="right"/>
    </xf>
    <xf numFmtId="176" fontId="32" fillId="0" borderId="19" xfId="45" applyNumberFormat="1" applyFont="1" applyFill="1" applyBorder="1" applyAlignment="1">
      <alignment horizontal="center"/>
    </xf>
    <xf numFmtId="43" fontId="32" fillId="0" borderId="19" xfId="45" applyFont="1" applyFill="1" applyBorder="1" applyAlignment="1">
      <alignment horizontal="center"/>
    </xf>
    <xf numFmtId="43" fontId="32" fillId="0" borderId="20" xfId="45" applyFont="1" applyFill="1" applyBorder="1" applyAlignment="1">
      <alignment horizontal="center"/>
    </xf>
    <xf numFmtId="3" fontId="26" fillId="0" borderId="6" xfId="45" applyNumberFormat="1" applyFont="1" applyFill="1" applyBorder="1" applyAlignment="1">
      <alignment horizontal="center"/>
    </xf>
    <xf numFmtId="3" fontId="59" fillId="0" borderId="0" xfId="125" applyNumberFormat="1" applyFont="1" applyFill="1" applyBorder="1"/>
    <xf numFmtId="3" fontId="59" fillId="0" borderId="6" xfId="125" applyNumberFormat="1" applyFont="1" applyFill="1" applyBorder="1" applyAlignment="1">
      <alignment horizontal="center"/>
    </xf>
    <xf numFmtId="15" fontId="26" fillId="0" borderId="6" xfId="133" applyNumberFormat="1" applyFont="1" applyFill="1" applyBorder="1" applyAlignment="1">
      <alignment horizontal="center"/>
    </xf>
    <xf numFmtId="15" fontId="59" fillId="0" borderId="6" xfId="125" applyNumberFormat="1" applyFont="1" applyFill="1" applyBorder="1" applyAlignment="1">
      <alignment horizontal="center"/>
    </xf>
    <xf numFmtId="224" fontId="61" fillId="0" borderId="0" xfId="125" applyFont="1" applyFill="1" applyBorder="1"/>
    <xf numFmtId="3" fontId="61" fillId="0" borderId="7" xfId="125" applyNumberFormat="1" applyFont="1" applyFill="1" applyBorder="1"/>
    <xf numFmtId="3" fontId="61" fillId="0" borderId="0" xfId="125" applyNumberFormat="1" applyFont="1" applyFill="1" applyBorder="1"/>
    <xf numFmtId="175" fontId="26" fillId="0" borderId="0" xfId="171" applyNumberFormat="1" applyFont="1" applyFill="1" applyBorder="1" applyAlignment="1"/>
    <xf numFmtId="224" fontId="0" fillId="0" borderId="0" xfId="0" applyFont="1" applyFill="1"/>
    <xf numFmtId="224" fontId="71" fillId="0" borderId="0" xfId="0" applyFont="1" applyFill="1"/>
    <xf numFmtId="224" fontId="28" fillId="0" borderId="0" xfId="0" applyFont="1" applyFill="1"/>
    <xf numFmtId="49" fontId="64" fillId="0" borderId="0" xfId="0" applyNumberFormat="1" applyFont="1" applyFill="1"/>
    <xf numFmtId="37" fontId="65" fillId="0" borderId="0" xfId="0" applyNumberFormat="1" applyFont="1" applyFill="1" applyAlignment="1">
      <alignment horizontal="center" wrapText="1"/>
    </xf>
    <xf numFmtId="37" fontId="0" fillId="0" borderId="0" xfId="0" applyNumberFormat="1" applyFont="1" applyFill="1"/>
    <xf numFmtId="224" fontId="64" fillId="0" borderId="0" xfId="0" applyFont="1" applyFill="1"/>
    <xf numFmtId="224" fontId="27" fillId="0" borderId="1" xfId="0" applyFont="1" applyFill="1" applyBorder="1" applyAlignment="1">
      <alignment wrapText="1"/>
    </xf>
    <xf numFmtId="49" fontId="65" fillId="0" borderId="8" xfId="0" quotePrefix="1" applyNumberFormat="1" applyFont="1" applyFill="1" applyBorder="1" applyAlignment="1">
      <alignment horizontal="center" wrapText="1"/>
    </xf>
    <xf numFmtId="49" fontId="65" fillId="0" borderId="8" xfId="0" quotePrefix="1" applyNumberFormat="1" applyFont="1" applyFill="1" applyBorder="1" applyAlignment="1">
      <alignment horizontal="left" wrapText="1"/>
    </xf>
    <xf numFmtId="37" fontId="65" fillId="0" borderId="8" xfId="0" quotePrefix="1" applyNumberFormat="1" applyFont="1" applyFill="1" applyBorder="1" applyAlignment="1">
      <alignment horizontal="center" wrapText="1"/>
    </xf>
    <xf numFmtId="169" fontId="65" fillId="0" borderId="8" xfId="0" applyNumberFormat="1" applyFont="1" applyFill="1" applyBorder="1" applyAlignment="1">
      <alignment horizontal="center" wrapText="1"/>
    </xf>
    <xf numFmtId="170" fontId="65" fillId="0" borderId="8" xfId="0" applyNumberFormat="1" applyFont="1" applyFill="1" applyBorder="1" applyAlignment="1">
      <alignment horizontal="center" wrapText="1"/>
    </xf>
    <xf numFmtId="171" fontId="64" fillId="0" borderId="0" xfId="0" applyNumberFormat="1" applyFont="1" applyFill="1"/>
    <xf numFmtId="170" fontId="64" fillId="0" borderId="0" xfId="0" applyNumberFormat="1" applyFont="1" applyFill="1"/>
    <xf numFmtId="49" fontId="65" fillId="0" borderId="0" xfId="0" applyNumberFormat="1" applyFont="1" applyFill="1" applyAlignment="1">
      <alignment horizontal="left"/>
    </xf>
    <xf numFmtId="224" fontId="28" fillId="0" borderId="0" xfId="0" applyFont="1" applyFill="1" applyAlignment="1">
      <alignment horizontal="left"/>
    </xf>
    <xf numFmtId="37" fontId="0" fillId="0" borderId="0" xfId="0" applyNumberFormat="1" applyFont="1" applyFill="1" applyAlignment="1"/>
    <xf numFmtId="224" fontId="0" fillId="0" borderId="0" xfId="0" applyFont="1" applyFill="1" applyAlignment="1"/>
    <xf numFmtId="224" fontId="71" fillId="0" borderId="0" xfId="0" applyFont="1" applyFill="1" applyAlignment="1"/>
    <xf numFmtId="224" fontId="64" fillId="0" borderId="0" xfId="0" applyFont="1" applyFill="1" applyAlignment="1"/>
    <xf numFmtId="49" fontId="65" fillId="0" borderId="0" xfId="0" applyNumberFormat="1" applyFont="1" applyFill="1"/>
    <xf numFmtId="37" fontId="64" fillId="0" borderId="0" xfId="0" applyNumberFormat="1" applyFont="1" applyFill="1"/>
    <xf numFmtId="224" fontId="32" fillId="0" borderId="0" xfId="152" applyFont="1" applyFill="1" applyAlignment="1">
      <alignment vertical="center"/>
    </xf>
    <xf numFmtId="224" fontId="32" fillId="17" borderId="0" xfId="131" applyFont="1" applyFill="1" applyAlignment="1"/>
    <xf numFmtId="224" fontId="0" fillId="0" borderId="0" xfId="0" applyFill="1"/>
    <xf numFmtId="3" fontId="0" fillId="0" borderId="0" xfId="0" applyNumberFormat="1" applyFill="1" applyAlignment="1">
      <alignment horizontal="right"/>
    </xf>
    <xf numFmtId="224" fontId="0" fillId="0" borderId="0" xfId="0" applyFill="1" applyAlignment="1">
      <alignment horizontal="center"/>
    </xf>
    <xf numFmtId="224" fontId="0" fillId="0" borderId="21" xfId="0" applyFill="1" applyBorder="1" applyAlignment="1">
      <alignment horizontal="center"/>
    </xf>
    <xf numFmtId="3" fontId="0" fillId="0" borderId="21" xfId="0" applyNumberFormat="1" applyFill="1" applyBorder="1" applyAlignment="1">
      <alignment horizontal="center"/>
    </xf>
    <xf numFmtId="15" fontId="0" fillId="0" borderId="22" xfId="0" applyNumberFormat="1" applyFill="1" applyBorder="1"/>
    <xf numFmtId="224" fontId="0" fillId="0" borderId="23" xfId="0" applyFill="1" applyBorder="1"/>
    <xf numFmtId="172" fontId="0" fillId="0" borderId="21" xfId="24" applyNumberFormat="1" applyFont="1" applyFill="1" applyBorder="1"/>
    <xf numFmtId="172" fontId="0" fillId="0" borderId="0" xfId="24" applyNumberFormat="1" applyFont="1" applyFill="1"/>
    <xf numFmtId="3" fontId="0" fillId="0" borderId="21" xfId="24" applyNumberFormat="1" applyFont="1" applyFill="1" applyBorder="1" applyAlignment="1">
      <alignment horizontal="right"/>
    </xf>
    <xf numFmtId="197" fontId="0" fillId="0" borderId="0" xfId="0" applyNumberFormat="1" applyFill="1" applyAlignment="1">
      <alignment horizontal="right"/>
    </xf>
    <xf numFmtId="197" fontId="0" fillId="0" borderId="0" xfId="24" applyNumberFormat="1" applyFont="1" applyFill="1" applyAlignment="1">
      <alignment horizontal="right"/>
    </xf>
    <xf numFmtId="3" fontId="0" fillId="0" borderId="0" xfId="24" applyNumberFormat="1" applyFont="1" applyFill="1" applyAlignment="1">
      <alignment horizontal="right"/>
    </xf>
    <xf numFmtId="197" fontId="0" fillId="0" borderId="7" xfId="0" applyNumberFormat="1" applyFill="1" applyBorder="1" applyAlignment="1">
      <alignment horizontal="right"/>
    </xf>
    <xf numFmtId="197" fontId="0" fillId="0" borderId="0" xfId="0" applyNumberFormat="1" applyFill="1"/>
    <xf numFmtId="197" fontId="0" fillId="0" borderId="0" xfId="0" applyNumberFormat="1" applyFill="1" applyBorder="1" applyAlignment="1">
      <alignment horizontal="right"/>
    </xf>
    <xf numFmtId="3" fontId="0" fillId="0" borderId="0" xfId="0" applyNumberFormat="1" applyFill="1" applyBorder="1" applyAlignment="1">
      <alignment horizontal="right"/>
    </xf>
    <xf numFmtId="15" fontId="0" fillId="0" borderId="21" xfId="0" applyNumberFormat="1" applyFill="1" applyBorder="1"/>
    <xf numFmtId="224" fontId="0" fillId="0" borderId="21" xfId="0" applyFill="1" applyBorder="1"/>
    <xf numFmtId="3" fontId="0" fillId="0" borderId="21" xfId="0" applyNumberFormat="1" applyFill="1" applyBorder="1"/>
    <xf numFmtId="3" fontId="0" fillId="0" borderId="0" xfId="0" applyNumberFormat="1" applyFill="1"/>
    <xf numFmtId="3" fontId="0" fillId="0" borderId="21" xfId="0" applyNumberFormat="1" applyFill="1" applyBorder="1" applyAlignment="1">
      <alignment horizontal="right"/>
    </xf>
    <xf numFmtId="15" fontId="0" fillId="0" borderId="0" xfId="0" applyNumberFormat="1" applyFill="1"/>
    <xf numFmtId="199" fontId="0" fillId="0" borderId="0" xfId="0" applyNumberFormat="1" applyFill="1"/>
    <xf numFmtId="200" fontId="61" fillId="0" borderId="0" xfId="0" applyNumberFormat="1" applyFont="1" applyFill="1" applyAlignment="1">
      <alignment horizontal="left" wrapText="1"/>
    </xf>
    <xf numFmtId="224" fontId="26" fillId="0" borderId="0" xfId="133"/>
    <xf numFmtId="49" fontId="72" fillId="0" borderId="0" xfId="133" applyNumberFormat="1" applyFont="1" applyAlignment="1">
      <alignment horizontal="right" vertical="top" wrapText="1"/>
    </xf>
    <xf numFmtId="49" fontId="72" fillId="0" borderId="0" xfId="133" applyNumberFormat="1" applyFont="1" applyAlignment="1">
      <alignment horizontal="left" vertical="top" wrapText="1"/>
    </xf>
    <xf numFmtId="49" fontId="74" fillId="0" borderId="0" xfId="133" applyNumberFormat="1" applyFont="1" applyAlignment="1">
      <alignment horizontal="left" vertical="top" wrapText="1"/>
    </xf>
    <xf numFmtId="172" fontId="72" fillId="0" borderId="0" xfId="24" applyNumberFormat="1" applyFont="1" applyAlignment="1">
      <alignment horizontal="right" vertical="top" wrapText="1"/>
    </xf>
    <xf numFmtId="172" fontId="74" fillId="0" borderId="0" xfId="24" applyNumberFormat="1" applyFont="1" applyAlignment="1">
      <alignment horizontal="right" vertical="top" wrapText="1"/>
    </xf>
    <xf numFmtId="224" fontId="0" fillId="0" borderId="0" xfId="0" quotePrefix="1"/>
    <xf numFmtId="172" fontId="0" fillId="0" borderId="0" xfId="24" applyNumberFormat="1" applyFont="1"/>
    <xf numFmtId="224" fontId="0" fillId="14" borderId="0" xfId="0" applyFill="1"/>
    <xf numFmtId="224" fontId="35" fillId="0" borderId="0" xfId="131" applyFont="1" applyFill="1" applyAlignment="1">
      <alignment vertical="center"/>
    </xf>
    <xf numFmtId="224" fontId="35" fillId="0" borderId="0" xfId="162" applyFont="1" applyFill="1" applyAlignment="1">
      <alignment vertical="center"/>
    </xf>
    <xf numFmtId="168" fontId="35" fillId="0" borderId="0" xfId="89" applyNumberFormat="1" applyFont="1" applyFill="1" applyAlignment="1">
      <alignment vertical="center"/>
    </xf>
    <xf numFmtId="172" fontId="35" fillId="0" borderId="0" xfId="35" applyNumberFormat="1" applyFont="1" applyFill="1" applyAlignment="1">
      <alignment vertical="center"/>
    </xf>
    <xf numFmtId="224" fontId="54" fillId="0" borderId="0" xfId="171" applyNumberFormat="1" applyFont="1" applyFill="1" applyBorder="1" applyAlignment="1"/>
    <xf numFmtId="172" fontId="35" fillId="0" borderId="0" xfId="86" applyNumberFormat="1" applyFont="1" applyFill="1" applyBorder="1" applyAlignment="1">
      <alignment vertical="center"/>
    </xf>
    <xf numFmtId="168" fontId="54" fillId="0" borderId="0" xfId="89" applyNumberFormat="1" applyFont="1" applyFill="1" applyBorder="1" applyAlignment="1">
      <alignment vertical="center"/>
    </xf>
    <xf numFmtId="172" fontId="54" fillId="0" borderId="0" xfId="35" applyNumberFormat="1" applyFont="1" applyFill="1" applyBorder="1" applyAlignment="1">
      <alignment vertical="center"/>
    </xf>
    <xf numFmtId="172" fontId="54" fillId="0" borderId="0" xfId="86" applyNumberFormat="1" applyFont="1" applyFill="1" applyBorder="1" applyAlignment="1">
      <alignment vertical="center"/>
    </xf>
    <xf numFmtId="172" fontId="35" fillId="0" borderId="0" xfId="170" applyNumberFormat="1" applyFont="1" applyFill="1" applyAlignment="1"/>
    <xf numFmtId="224" fontId="35" fillId="0" borderId="0" xfId="170" applyFont="1" applyFill="1" applyAlignment="1"/>
    <xf numFmtId="224" fontId="54" fillId="0" borderId="0" xfId="173" applyFont="1" applyFill="1" applyAlignment="1">
      <alignment vertical="center"/>
    </xf>
    <xf numFmtId="172" fontId="35" fillId="0" borderId="0" xfId="86" applyNumberFormat="1" applyFont="1" applyFill="1" applyAlignment="1">
      <alignment vertical="center"/>
    </xf>
    <xf numFmtId="172" fontId="54" fillId="0" borderId="0" xfId="86" applyNumberFormat="1" applyFont="1" applyFill="1" applyAlignment="1">
      <alignment vertical="center"/>
    </xf>
    <xf numFmtId="168" fontId="54" fillId="0" borderId="0" xfId="89" applyNumberFormat="1" applyFont="1" applyFill="1" applyAlignment="1">
      <alignment vertical="center"/>
    </xf>
    <xf numFmtId="172" fontId="54" fillId="0" borderId="0" xfId="35" applyNumberFormat="1" applyFont="1" applyFill="1" applyAlignment="1">
      <alignment vertical="center"/>
    </xf>
    <xf numFmtId="43" fontId="54" fillId="0" borderId="0" xfId="86" applyNumberFormat="1" applyFont="1" applyFill="1" applyAlignment="1">
      <alignment vertical="center"/>
    </xf>
    <xf numFmtId="224" fontId="35" fillId="0" borderId="0" xfId="171" applyFont="1" applyFill="1" applyAlignment="1"/>
    <xf numFmtId="168" fontId="35" fillId="0" borderId="0" xfId="171" applyNumberFormat="1" applyFont="1" applyFill="1" applyAlignment="1"/>
    <xf numFmtId="172" fontId="35" fillId="0" borderId="0" xfId="24" applyNumberFormat="1" applyFont="1" applyFill="1" applyAlignment="1">
      <alignment vertical="center"/>
    </xf>
    <xf numFmtId="224" fontId="35" fillId="0" borderId="0" xfId="131" applyFont="1" applyFill="1"/>
    <xf numFmtId="168" fontId="35" fillId="0" borderId="0" xfId="89" applyNumberFormat="1" applyFont="1" applyFill="1" applyAlignment="1">
      <alignment horizontal="center" vertical="center"/>
    </xf>
    <xf numFmtId="172" fontId="35" fillId="0" borderId="0" xfId="35" applyNumberFormat="1" applyFont="1" applyFill="1" applyAlignment="1">
      <alignment horizontal="center" vertical="center"/>
    </xf>
    <xf numFmtId="172" fontId="35" fillId="0" borderId="0" xfId="35" applyNumberFormat="1" applyFont="1" applyFill="1" applyBorder="1" applyAlignment="1">
      <alignment vertical="center"/>
    </xf>
    <xf numFmtId="43" fontId="35" fillId="0" borderId="0" xfId="86" applyNumberFormat="1" applyFont="1" applyFill="1" applyBorder="1" applyAlignment="1">
      <alignment vertical="center"/>
    </xf>
    <xf numFmtId="224" fontId="35" fillId="0" borderId="0" xfId="173" applyFont="1" applyFill="1" applyAlignment="1">
      <alignment horizontal="left" vertical="center"/>
    </xf>
    <xf numFmtId="168" fontId="35" fillId="0" borderId="0" xfId="89" applyNumberFormat="1" applyFont="1" applyFill="1" applyBorder="1" applyAlignment="1">
      <alignment vertical="center"/>
    </xf>
    <xf numFmtId="224" fontId="35" fillId="0" borderId="0" xfId="131" applyFont="1" applyFill="1" applyProtection="1"/>
    <xf numFmtId="224" fontId="54" fillId="0" borderId="0" xfId="131" applyFont="1" applyFill="1" applyAlignment="1" applyProtection="1">
      <alignment horizontal="centerContinuous"/>
    </xf>
    <xf numFmtId="172" fontId="54" fillId="0" borderId="0" xfId="34" applyNumberFormat="1" applyFont="1" applyFill="1" applyAlignment="1" applyProtection="1">
      <alignment horizontal="centerContinuous"/>
    </xf>
    <xf numFmtId="224" fontId="131" fillId="0" borderId="0" xfId="1980" applyFont="1"/>
    <xf numFmtId="224" fontId="131" fillId="0" borderId="0" xfId="1980" quotePrefix="1" applyFont="1"/>
    <xf numFmtId="1" fontId="131" fillId="0" borderId="0" xfId="1980" applyNumberFormat="1" applyFont="1"/>
    <xf numFmtId="224" fontId="35" fillId="0" borderId="0" xfId="131" applyFont="1" applyFill="1" applyBorder="1"/>
    <xf numFmtId="172" fontId="35" fillId="0" borderId="0" xfId="24" applyNumberFormat="1" applyFont="1" applyFill="1" applyBorder="1"/>
    <xf numFmtId="172" fontId="35" fillId="0" borderId="0" xfId="24" applyNumberFormat="1" applyFont="1" applyFill="1"/>
    <xf numFmtId="172" fontId="35" fillId="0" borderId="0" xfId="24" applyNumberFormat="1" applyFont="1" applyFill="1" applyProtection="1"/>
    <xf numFmtId="224" fontId="54" fillId="0" borderId="0" xfId="131" applyFont="1" applyFill="1"/>
    <xf numFmtId="172" fontId="35" fillId="0" borderId="0" xfId="24" applyNumberFormat="1" applyFont="1" applyFill="1" applyBorder="1" applyAlignment="1">
      <alignment horizontal="center"/>
    </xf>
    <xf numFmtId="172" fontId="35" fillId="0" borderId="0" xfId="24" applyNumberFormat="1" applyFont="1" applyFill="1" applyBorder="1" applyAlignment="1"/>
    <xf numFmtId="224" fontId="54" fillId="0" borderId="0" xfId="131" applyFont="1" applyFill="1" applyBorder="1"/>
    <xf numFmtId="224" fontId="35" fillId="0" borderId="0" xfId="131" applyFont="1" applyFill="1" applyAlignment="1"/>
    <xf numFmtId="224" fontId="35" fillId="0" borderId="0" xfId="1981" applyFont="1" applyFill="1" applyAlignment="1"/>
    <xf numFmtId="172" fontId="54" fillId="0" borderId="0" xfId="24" applyNumberFormat="1" applyFont="1" applyFill="1" applyAlignment="1">
      <alignment horizontal="right" vertical="center"/>
    </xf>
    <xf numFmtId="224" fontId="35" fillId="0" borderId="0" xfId="0" applyFont="1"/>
    <xf numFmtId="172" fontId="54" fillId="0" borderId="0" xfId="24" applyNumberFormat="1" applyFont="1" applyFill="1" applyAlignment="1">
      <alignment vertical="center"/>
    </xf>
    <xf numFmtId="172" fontId="54" fillId="0" borderId="0" xfId="24" applyNumberFormat="1" applyFont="1" applyFill="1"/>
    <xf numFmtId="224" fontId="54" fillId="0" borderId="0" xfId="131" applyFont="1" applyFill="1" applyAlignment="1"/>
    <xf numFmtId="172" fontId="35" fillId="0" borderId="0" xfId="131" applyNumberFormat="1" applyFont="1" applyFill="1"/>
    <xf numFmtId="172" fontId="35" fillId="0" borderId="9" xfId="24" applyNumberFormat="1" applyFont="1" applyFill="1" applyBorder="1"/>
    <xf numFmtId="172" fontId="54" fillId="0" borderId="15" xfId="24" applyNumberFormat="1" applyFont="1" applyFill="1" applyBorder="1" applyAlignment="1">
      <alignment horizontal="center"/>
    </xf>
    <xf numFmtId="172" fontId="54" fillId="0" borderId="0" xfId="24" applyNumberFormat="1" applyFont="1" applyFill="1" applyBorder="1" applyAlignment="1">
      <alignment vertical="center"/>
    </xf>
    <xf numFmtId="172" fontId="54" fillId="0" borderId="0" xfId="24" applyNumberFormat="1" applyFont="1" applyFill="1" applyBorder="1" applyAlignment="1"/>
    <xf numFmtId="172" fontId="54" fillId="0" borderId="0" xfId="24" applyNumberFormat="1" applyFont="1" applyFill="1" applyAlignment="1"/>
    <xf numFmtId="172" fontId="54" fillId="0" borderId="0" xfId="24" applyNumberFormat="1" applyFont="1" applyFill="1" applyBorder="1"/>
    <xf numFmtId="224" fontId="54" fillId="0" borderId="0" xfId="131" applyNumberFormat="1" applyFont="1" applyFill="1" applyProtection="1"/>
    <xf numFmtId="172" fontId="54" fillId="0" borderId="14" xfId="24" applyNumberFormat="1" applyFont="1" applyFill="1" applyBorder="1"/>
    <xf numFmtId="172" fontId="54" fillId="0" borderId="13" xfId="24" applyNumberFormat="1" applyFont="1" applyFill="1" applyBorder="1"/>
    <xf numFmtId="172" fontId="35" fillId="0" borderId="13" xfId="24" applyNumberFormat="1" applyFont="1" applyFill="1" applyBorder="1"/>
    <xf numFmtId="172" fontId="54" fillId="0" borderId="15" xfId="24" applyNumberFormat="1" applyFont="1" applyFill="1" applyBorder="1"/>
    <xf numFmtId="172" fontId="35" fillId="0" borderId="15" xfId="24" applyNumberFormat="1" applyFont="1" applyFill="1" applyBorder="1"/>
    <xf numFmtId="224" fontId="35" fillId="0" borderId="0" xfId="0" applyFont="1" applyFill="1" applyAlignment="1">
      <alignment wrapText="1"/>
    </xf>
    <xf numFmtId="224" fontId="54" fillId="0" borderId="0" xfId="0" applyFont="1" applyFill="1" applyAlignment="1">
      <alignment vertical="center"/>
    </xf>
    <xf numFmtId="3" fontId="35" fillId="0" borderId="0" xfId="0" applyNumberFormat="1" applyFont="1" applyFill="1" applyAlignment="1">
      <alignment wrapText="1"/>
    </xf>
    <xf numFmtId="172" fontId="54" fillId="0" borderId="9" xfId="24" applyNumberFormat="1" applyFont="1" applyFill="1" applyBorder="1" applyAlignment="1"/>
    <xf numFmtId="172" fontId="35" fillId="0" borderId="0" xfId="24" applyNumberFormat="1" applyFont="1" applyFill="1" applyAlignment="1">
      <alignment wrapText="1"/>
    </xf>
    <xf numFmtId="224" fontId="54" fillId="0" borderId="0" xfId="0" applyFont="1" applyFill="1" applyAlignment="1">
      <alignment wrapText="1"/>
    </xf>
    <xf numFmtId="172" fontId="35" fillId="0" borderId="0" xfId="24" applyNumberFormat="1" applyFont="1" applyFill="1" applyBorder="1" applyAlignment="1">
      <alignment vertical="center"/>
    </xf>
    <xf numFmtId="172" fontId="54" fillId="0" borderId="7" xfId="24" applyNumberFormat="1" applyFont="1" applyFill="1" applyBorder="1" applyAlignment="1">
      <alignment vertical="center"/>
    </xf>
    <xf numFmtId="43" fontId="35" fillId="0" borderId="0" xfId="185" applyNumberFormat="1" applyFont="1" applyFill="1" applyBorder="1" applyAlignment="1"/>
    <xf numFmtId="172" fontId="35" fillId="0" borderId="0" xfId="185" applyNumberFormat="1" applyFont="1" applyFill="1" applyBorder="1" applyAlignment="1"/>
    <xf numFmtId="172" fontId="174" fillId="0" borderId="0" xfId="131" applyNumberFormat="1" applyFont="1" applyFill="1" applyBorder="1"/>
    <xf numFmtId="172" fontId="35" fillId="0" borderId="0" xfId="45" applyNumberFormat="1" applyFont="1" applyFill="1"/>
    <xf numFmtId="224" fontId="54" fillId="0" borderId="0" xfId="131" quotePrefix="1" applyFont="1" applyFill="1" applyAlignment="1" applyProtection="1">
      <alignment horizontal="left"/>
    </xf>
    <xf numFmtId="224" fontId="54" fillId="0" borderId="0" xfId="171" applyFont="1" applyFill="1" applyAlignment="1">
      <alignment horizontal="left" vertical="top"/>
    </xf>
    <xf numFmtId="172" fontId="54" fillId="0" borderId="14" xfId="24" applyNumberFormat="1" applyFont="1" applyFill="1" applyBorder="1" applyAlignment="1"/>
    <xf numFmtId="172" fontId="54" fillId="0" borderId="15" xfId="24" applyNumberFormat="1" applyFont="1" applyFill="1" applyBorder="1" applyAlignment="1"/>
    <xf numFmtId="172" fontId="54" fillId="0" borderId="13" xfId="24" applyNumberFormat="1" applyFont="1" applyFill="1" applyBorder="1" applyAlignment="1"/>
    <xf numFmtId="224" fontId="35" fillId="0" borderId="13" xfId="131" applyFont="1" applyFill="1" applyBorder="1"/>
    <xf numFmtId="224" fontId="54" fillId="0" borderId="0" xfId="131" applyFont="1" applyFill="1" applyAlignment="1" applyProtection="1">
      <alignment horizontal="center"/>
    </xf>
    <xf numFmtId="172" fontId="35" fillId="0" borderId="0" xfId="45" applyNumberFormat="1" applyFont="1" applyFill="1" applyBorder="1" applyAlignment="1"/>
    <xf numFmtId="172" fontId="35" fillId="0" borderId="0" xfId="45" applyNumberFormat="1" applyFont="1" applyFill="1" applyAlignment="1"/>
    <xf numFmtId="224" fontId="35" fillId="0" borderId="0" xfId="131" applyFont="1" applyFill="1" applyBorder="1" applyAlignment="1">
      <alignment vertical="center"/>
    </xf>
    <xf numFmtId="172" fontId="35" fillId="0" borderId="1" xfId="45" applyNumberFormat="1" applyFont="1" applyFill="1" applyBorder="1" applyAlignment="1"/>
    <xf numFmtId="224" fontId="35" fillId="14" borderId="0" xfId="131" applyFont="1" applyFill="1"/>
    <xf numFmtId="224" fontId="54" fillId="0" borderId="0" xfId="131" applyFont="1" applyFill="1" applyBorder="1" applyAlignment="1">
      <alignment horizontal="center" vertical="top"/>
    </xf>
    <xf numFmtId="226" fontId="54" fillId="0" borderId="0" xfId="24" applyNumberFormat="1" applyFont="1" applyFill="1" applyAlignment="1">
      <alignment horizontal="left"/>
    </xf>
    <xf numFmtId="226" fontId="54" fillId="0" borderId="0" xfId="24" applyNumberFormat="1" applyFont="1" applyFill="1" applyAlignment="1">
      <alignment horizontal="left" vertical="center"/>
    </xf>
    <xf numFmtId="226" fontId="35" fillId="0" borderId="0" xfId="24" applyNumberFormat="1" applyFont="1"/>
    <xf numFmtId="172" fontId="35" fillId="0" borderId="0" xfId="24" applyNumberFormat="1" applyFont="1"/>
    <xf numFmtId="167" fontId="54" fillId="0" borderId="0" xfId="35" applyNumberFormat="1" applyFont="1" applyFill="1" applyBorder="1" applyAlignment="1">
      <alignment vertical="center"/>
    </xf>
    <xf numFmtId="172" fontId="131" fillId="14" borderId="0" xfId="24" applyNumberFormat="1" applyFont="1" applyFill="1" applyBorder="1"/>
    <xf numFmtId="172" fontId="131" fillId="77" borderId="0" xfId="24" applyNumberFormat="1" applyFont="1" applyFill="1" applyBorder="1"/>
    <xf numFmtId="43" fontId="35" fillId="0" borderId="0" xfId="24" applyFont="1" applyFill="1" applyBorder="1"/>
    <xf numFmtId="164" fontId="35" fillId="0" borderId="0" xfId="131" applyNumberFormat="1" applyFont="1" applyFill="1" applyBorder="1" applyAlignment="1"/>
    <xf numFmtId="41" fontId="35" fillId="0" borderId="0" xfId="45" applyNumberFormat="1" applyFont="1" applyFill="1" applyBorder="1"/>
    <xf numFmtId="224" fontId="35" fillId="0" borderId="0" xfId="1982" quotePrefix="1" applyFont="1" applyFill="1" applyAlignment="1">
      <alignment vertical="top"/>
    </xf>
    <xf numFmtId="224" fontId="35" fillId="0" borderId="0" xfId="0" applyFont="1" applyFill="1" applyAlignment="1">
      <alignment horizontal="justify" vertical="top" wrapText="1"/>
    </xf>
    <xf numFmtId="224" fontId="35" fillId="0" borderId="0" xfId="1982" applyFont="1" applyFill="1" applyAlignment="1">
      <alignment vertical="top" wrapText="1"/>
    </xf>
    <xf numFmtId="224" fontId="35" fillId="0" borderId="0" xfId="1981" applyFont="1" applyFill="1" applyAlignment="1">
      <alignment vertical="top" wrapText="1"/>
    </xf>
    <xf numFmtId="226" fontId="54" fillId="0" borderId="0" xfId="24" quotePrefix="1" applyNumberFormat="1" applyFont="1" applyFill="1" applyAlignment="1">
      <alignment horizontal="left"/>
    </xf>
    <xf numFmtId="224" fontId="54" fillId="0" borderId="0" xfId="196" applyNumberFormat="1" applyFont="1" applyFill="1" applyAlignment="1">
      <alignment vertical="top"/>
    </xf>
    <xf numFmtId="224" fontId="54" fillId="0" borderId="0" xfId="1982" quotePrefix="1" applyFont="1" applyFill="1" applyBorder="1" applyAlignment="1">
      <alignment horizontal="center" vertical="top"/>
    </xf>
    <xf numFmtId="224" fontId="35" fillId="0" borderId="0" xfId="1982" applyFont="1" applyFill="1" applyAlignment="1">
      <alignment horizontal="justify" vertical="top"/>
    </xf>
    <xf numFmtId="175" fontId="54" fillId="0" borderId="0" xfId="45" applyNumberFormat="1" applyFont="1" applyFill="1" applyAlignment="1">
      <alignment horizontal="right" vertical="center"/>
    </xf>
    <xf numFmtId="175" fontId="35" fillId="0" borderId="0" xfId="45" applyNumberFormat="1" applyFont="1" applyFill="1" applyAlignment="1">
      <alignment horizontal="justify" vertical="top"/>
    </xf>
    <xf numFmtId="43" fontId="54" fillId="0" borderId="0" xfId="24" applyFont="1" applyFill="1" applyBorder="1"/>
    <xf numFmtId="172" fontId="35" fillId="0" borderId="65" xfId="24" applyNumberFormat="1" applyFont="1" applyFill="1" applyBorder="1"/>
    <xf numFmtId="172" fontId="177" fillId="0" borderId="0" xfId="24" applyNumberFormat="1" applyFont="1" applyFill="1"/>
    <xf numFmtId="172" fontId="35" fillId="0" borderId="0" xfId="131" applyNumberFormat="1" applyFont="1" applyFill="1" applyBorder="1" applyAlignment="1">
      <alignment vertical="center"/>
    </xf>
    <xf numFmtId="172" fontId="35" fillId="0" borderId="6" xfId="24" applyNumberFormat="1" applyFont="1" applyFill="1" applyBorder="1"/>
    <xf numFmtId="172" fontId="54" fillId="0" borderId="6" xfId="24" applyNumberFormat="1" applyFont="1" applyFill="1" applyBorder="1"/>
    <xf numFmtId="172" fontId="131" fillId="14" borderId="6" xfId="24" applyNumberFormat="1" applyFont="1" applyFill="1" applyBorder="1"/>
    <xf numFmtId="172" fontId="131" fillId="77" borderId="6" xfId="24" applyNumberFormat="1" applyFont="1" applyFill="1" applyBorder="1"/>
    <xf numFmtId="172" fontId="175" fillId="14" borderId="0" xfId="24" applyNumberFormat="1" applyFont="1" applyFill="1" applyBorder="1"/>
    <xf numFmtId="172" fontId="54" fillId="0" borderId="0" xfId="24" quotePrefix="1" applyNumberFormat="1" applyFont="1" applyFill="1" applyBorder="1" applyAlignment="1">
      <alignment horizontal="left" vertical="center" indent="1"/>
    </xf>
    <xf numFmtId="172" fontId="54" fillId="0" borderId="65" xfId="24" applyNumberFormat="1" applyFont="1" applyFill="1" applyBorder="1"/>
    <xf numFmtId="172" fontId="54" fillId="0" borderId="68" xfId="24" applyNumberFormat="1" applyFont="1" applyFill="1" applyBorder="1"/>
    <xf numFmtId="9" fontId="35" fillId="0" borderId="0" xfId="175" applyFont="1" applyFill="1" applyAlignment="1">
      <alignment vertical="center"/>
    </xf>
    <xf numFmtId="10" fontId="35" fillId="0" borderId="0" xfId="175" applyNumberFormat="1" applyFont="1" applyFill="1" applyAlignment="1"/>
    <xf numFmtId="2" fontId="54" fillId="0" borderId="0" xfId="24" applyNumberFormat="1" applyFont="1" applyFill="1" applyBorder="1" applyAlignment="1">
      <alignment vertical="center"/>
    </xf>
    <xf numFmtId="172" fontId="54" fillId="0" borderId="1" xfId="24" applyNumberFormat="1" applyFont="1" applyFill="1" applyBorder="1" applyAlignment="1">
      <alignment vertical="center"/>
    </xf>
    <xf numFmtId="0" fontId="54" fillId="0" borderId="0" xfId="24" applyNumberFormat="1" applyFont="1" applyFill="1" applyBorder="1" applyAlignment="1">
      <alignment vertical="center"/>
    </xf>
    <xf numFmtId="224" fontId="54" fillId="0" borderId="0" xfId="157" quotePrefix="1" applyFont="1" applyFill="1" applyBorder="1" applyAlignment="1">
      <alignment horizontal="center"/>
    </xf>
    <xf numFmtId="0" fontId="35" fillId="0" borderId="0" xfId="170" applyNumberFormat="1" applyFont="1" applyFill="1" applyBorder="1" applyAlignment="1">
      <alignment horizontal="center" vertical="center" wrapText="1"/>
    </xf>
    <xf numFmtId="0" fontId="54" fillId="0" borderId="0" xfId="24" applyNumberFormat="1" applyFont="1" applyFill="1" applyBorder="1" applyAlignment="1">
      <alignment vertical="center" wrapText="1"/>
    </xf>
    <xf numFmtId="168" fontId="35" fillId="0" borderId="7" xfId="171" applyNumberFormat="1" applyFont="1" applyFill="1" applyBorder="1" applyAlignment="1"/>
    <xf numFmtId="172" fontId="35" fillId="0" borderId="7" xfId="24" applyNumberFormat="1" applyFont="1" applyFill="1" applyBorder="1" applyAlignment="1">
      <alignment vertical="center"/>
    </xf>
    <xf numFmtId="172" fontId="54" fillId="0" borderId="67" xfId="24" applyNumberFormat="1" applyFont="1" applyFill="1" applyBorder="1"/>
    <xf numFmtId="224" fontId="35" fillId="0" borderId="0" xfId="0" applyFont="1" applyFill="1" applyAlignment="1">
      <alignment vertical="center" wrapText="1"/>
    </xf>
    <xf numFmtId="0" fontId="35" fillId="0" borderId="0" xfId="2629" applyFont="1"/>
    <xf numFmtId="224" fontId="35" fillId="0" borderId="0" xfId="170" applyFont="1" applyFill="1" applyBorder="1" applyAlignment="1">
      <alignment horizontal="center" vertical="center" wrapText="1"/>
    </xf>
    <xf numFmtId="0" fontId="54" fillId="0" borderId="0" xfId="170" applyNumberFormat="1" applyFont="1" applyFill="1" applyBorder="1" applyAlignment="1">
      <alignment horizontal="center" vertical="center" wrapText="1"/>
    </xf>
    <xf numFmtId="224" fontId="54" fillId="0" borderId="0" xfId="157" applyFont="1" applyFill="1" applyBorder="1" applyAlignment="1">
      <alignment horizontal="center"/>
    </xf>
    <xf numFmtId="172" fontId="35" fillId="14" borderId="0" xfId="24" applyNumberFormat="1" applyFont="1" applyFill="1" applyBorder="1"/>
    <xf numFmtId="224" fontId="54" fillId="0" borderId="0" xfId="131" applyFont="1" applyFill="1" applyAlignment="1">
      <alignment horizontal="center" vertical="center"/>
    </xf>
    <xf numFmtId="224" fontId="35" fillId="0" borderId="0" xfId="131" applyFont="1" applyFill="1" applyBorder="1" applyAlignment="1"/>
    <xf numFmtId="172" fontId="35" fillId="0" borderId="0" xfId="24" applyNumberFormat="1" applyFont="1" applyFill="1" applyAlignment="1"/>
    <xf numFmtId="0" fontId="54" fillId="0" borderId="0" xfId="24" quotePrefix="1" applyNumberFormat="1" applyFont="1" applyFill="1" applyBorder="1" applyAlignment="1">
      <alignment horizontal="center" vertical="center"/>
    </xf>
    <xf numFmtId="0" fontId="54" fillId="0" borderId="0" xfId="24" applyNumberFormat="1" applyFont="1" applyFill="1" applyBorder="1" applyAlignment="1">
      <alignment horizontal="center" vertical="center" wrapText="1"/>
    </xf>
    <xf numFmtId="224" fontId="54" fillId="0" borderId="0" xfId="0" applyFont="1" applyFill="1" applyBorder="1" applyAlignment="1" applyProtection="1">
      <alignment horizontal="center"/>
    </xf>
    <xf numFmtId="172" fontId="174" fillId="0" borderId="0" xfId="45" applyNumberFormat="1" applyFont="1" applyFill="1" applyBorder="1" applyAlignment="1">
      <alignment vertical="center"/>
    </xf>
    <xf numFmtId="175" fontId="54" fillId="0" borderId="7" xfId="45" applyNumberFormat="1" applyFont="1" applyFill="1" applyBorder="1" applyAlignment="1">
      <alignment horizontal="justify" vertical="center"/>
    </xf>
    <xf numFmtId="224" fontId="35" fillId="0" borderId="0" xfId="1981" applyFont="1" applyFill="1" applyAlignment="1">
      <alignment vertical="center"/>
    </xf>
    <xf numFmtId="0" fontId="35" fillId="0" borderId="0" xfId="1982" applyNumberFormat="1" applyFont="1" applyFill="1" applyAlignment="1">
      <alignment horizontal="justify" vertical="top"/>
    </xf>
    <xf numFmtId="0" fontId="54" fillId="0" borderId="6" xfId="1982" applyNumberFormat="1" applyFont="1" applyFill="1" applyBorder="1" applyAlignment="1">
      <alignment horizontal="center"/>
    </xf>
    <xf numFmtId="0" fontId="54" fillId="0" borderId="0" xfId="1982" quotePrefix="1" applyNumberFormat="1" applyFont="1" applyFill="1" applyBorder="1" applyAlignment="1">
      <alignment horizontal="center" vertical="top"/>
    </xf>
    <xf numFmtId="0" fontId="54" fillId="0" borderId="6" xfId="1982" applyNumberFormat="1" applyFont="1" applyFill="1" applyBorder="1" applyAlignment="1">
      <alignment horizontal="center" vertical="top"/>
    </xf>
    <xf numFmtId="0" fontId="35" fillId="0" borderId="0" xfId="196" applyNumberFormat="1" applyFont="1" applyFill="1" applyAlignment="1">
      <alignment vertical="center"/>
    </xf>
    <xf numFmtId="0" fontId="35" fillId="0" borderId="0" xfId="1981" applyNumberFormat="1" applyFont="1" applyFill="1" applyAlignment="1"/>
    <xf numFmtId="0" fontId="35" fillId="0" borderId="0" xfId="196" applyNumberFormat="1" applyFont="1" applyFill="1" applyAlignment="1">
      <alignment horizontal="left" vertical="top" indent="1"/>
    </xf>
    <xf numFmtId="0" fontId="35" fillId="0" borderId="0" xfId="196" quotePrefix="1" applyNumberFormat="1" applyFont="1" applyFill="1" applyAlignment="1">
      <alignment horizontal="left" vertical="top" indent="1"/>
    </xf>
    <xf numFmtId="0" fontId="35" fillId="0" borderId="0" xfId="196" applyNumberFormat="1" applyFont="1" applyFill="1" applyAlignment="1">
      <alignment vertical="top"/>
    </xf>
    <xf numFmtId="0" fontId="54" fillId="0" borderId="0" xfId="196" applyNumberFormat="1" applyFont="1" applyFill="1" applyAlignment="1">
      <alignment vertical="top"/>
    </xf>
    <xf numFmtId="0" fontId="54" fillId="0" borderId="0" xfId="1981" applyNumberFormat="1" applyFont="1" applyFill="1" applyAlignment="1"/>
    <xf numFmtId="0" fontId="35" fillId="0" borderId="0" xfId="1982" quotePrefix="1" applyNumberFormat="1" applyFont="1" applyFill="1" applyAlignment="1">
      <alignment horizontal="left" vertical="top"/>
    </xf>
    <xf numFmtId="49" fontId="35" fillId="0" borderId="0" xfId="24" applyNumberFormat="1" applyFont="1" applyFill="1" applyAlignment="1">
      <alignment wrapText="1"/>
    </xf>
    <xf numFmtId="49" fontId="54" fillId="0" borderId="9" xfId="131" quotePrefix="1" applyNumberFormat="1" applyFont="1" applyFill="1" applyBorder="1" applyAlignment="1"/>
    <xf numFmtId="49" fontId="35" fillId="0" borderId="0" xfId="2629" applyNumberFormat="1" applyFont="1"/>
    <xf numFmtId="49" fontId="54" fillId="0" borderId="0" xfId="0" applyNumberFormat="1" applyFont="1" applyFill="1" applyAlignment="1">
      <alignment vertical="center"/>
    </xf>
    <xf numFmtId="49" fontId="35" fillId="0" borderId="0" xfId="157" applyNumberFormat="1" applyFont="1" applyFill="1" applyAlignment="1">
      <alignment vertical="center"/>
    </xf>
    <xf numFmtId="49" fontId="35" fillId="0" borderId="0" xfId="171" applyNumberFormat="1" applyFont="1" applyFill="1" applyBorder="1" applyAlignment="1">
      <alignment horizontal="center" vertical="center" wrapText="1"/>
    </xf>
    <xf numFmtId="49" fontId="172" fillId="0" borderId="0" xfId="0" applyNumberFormat="1" applyFont="1" applyFill="1"/>
    <xf numFmtId="49" fontId="35" fillId="0" borderId="0" xfId="0" applyNumberFormat="1" applyFont="1" applyFill="1" applyAlignment="1">
      <alignment wrapText="1"/>
    </xf>
    <xf numFmtId="49" fontId="54" fillId="0" borderId="0" xfId="24" applyNumberFormat="1" applyFont="1" applyFill="1" applyBorder="1" applyAlignment="1">
      <alignment vertical="center" wrapText="1"/>
    </xf>
    <xf numFmtId="49" fontId="54" fillId="0" borderId="0" xfId="24" applyNumberFormat="1" applyFont="1" applyFill="1" applyBorder="1" applyAlignment="1">
      <alignment vertical="center"/>
    </xf>
    <xf numFmtId="49" fontId="54" fillId="0" borderId="0" xfId="157" quotePrefix="1" applyNumberFormat="1" applyFont="1" applyFill="1" applyBorder="1" applyAlignment="1">
      <alignment horizontal="center"/>
    </xf>
    <xf numFmtId="49" fontId="35" fillId="0" borderId="0" xfId="131" applyNumberFormat="1" applyFont="1" applyFill="1" applyProtection="1"/>
    <xf numFmtId="49" fontId="54" fillId="0" borderId="0" xfId="157" applyNumberFormat="1" applyFont="1" applyFill="1" applyAlignment="1">
      <alignment horizontal="center" vertical="center"/>
    </xf>
    <xf numFmtId="49" fontId="54" fillId="0" borderId="0" xfId="34" applyNumberFormat="1" applyFont="1" applyFill="1" applyAlignment="1">
      <alignment horizontal="center" vertical="center"/>
    </xf>
    <xf numFmtId="49" fontId="35" fillId="0" borderId="0" xfId="170" applyNumberFormat="1" applyFont="1" applyFill="1" applyBorder="1" applyAlignment="1">
      <alignment horizontal="center" vertical="center" wrapText="1"/>
    </xf>
    <xf numFmtId="49" fontId="54" fillId="0" borderId="0" xfId="170" quotePrefix="1" applyNumberFormat="1" applyFont="1" applyFill="1" applyBorder="1" applyAlignment="1"/>
    <xf numFmtId="49" fontId="54" fillId="0" borderId="0" xfId="170" applyNumberFormat="1" applyFont="1" applyFill="1" applyBorder="1" applyAlignment="1"/>
    <xf numFmtId="49" fontId="35" fillId="0" borderId="0" xfId="35" applyNumberFormat="1" applyFont="1" applyFill="1"/>
    <xf numFmtId="49" fontId="35" fillId="0" borderId="0" xfId="131" applyNumberFormat="1" applyFont="1" applyFill="1" applyAlignment="1">
      <alignment horizontal="centerContinuous" vertical="center"/>
    </xf>
    <xf numFmtId="49" fontId="35" fillId="0" borderId="0" xfId="35" applyNumberFormat="1" applyFont="1" applyFill="1" applyBorder="1" applyAlignment="1">
      <alignment horizontal="center" vertical="center"/>
    </xf>
    <xf numFmtId="49" fontId="35" fillId="0" borderId="0" xfId="89" applyNumberFormat="1" applyFont="1" applyFill="1" applyBorder="1" applyAlignment="1">
      <alignment horizontal="centerContinuous" vertical="center"/>
    </xf>
    <xf numFmtId="49" fontId="35" fillId="0" borderId="0" xfId="86" applyNumberFormat="1" applyFont="1" applyFill="1" applyBorder="1" applyAlignment="1">
      <alignment horizontal="centerContinuous" vertical="center"/>
    </xf>
    <xf numFmtId="49" fontId="35" fillId="0" borderId="0" xfId="86" applyNumberFormat="1" applyFont="1" applyFill="1" applyAlignment="1">
      <alignment horizontal="centerContinuous" vertical="center"/>
    </xf>
    <xf numFmtId="49" fontId="35" fillId="0" borderId="0" xfId="173" applyNumberFormat="1" applyFont="1" applyFill="1" applyAlignment="1">
      <alignment horizontal="centerContinuous" vertical="center"/>
    </xf>
    <xf numFmtId="49" fontId="54" fillId="0" borderId="0" xfId="173" applyNumberFormat="1" applyFont="1" applyFill="1" applyAlignment="1">
      <alignment vertical="center"/>
    </xf>
    <xf numFmtId="49" fontId="35" fillId="0" borderId="0" xfId="173" applyNumberFormat="1" applyFont="1" applyFill="1" applyAlignment="1">
      <alignment vertical="center"/>
    </xf>
    <xf numFmtId="49" fontId="54" fillId="0" borderId="0" xfId="171" quotePrefix="1" applyNumberFormat="1" applyFont="1" applyFill="1" applyBorder="1" applyAlignment="1">
      <alignment horizontal="left" indent="1"/>
    </xf>
    <xf numFmtId="49" fontId="54" fillId="0" borderId="0" xfId="173" applyNumberFormat="1" applyFont="1" applyFill="1" applyBorder="1" applyAlignment="1">
      <alignment horizontal="center" vertical="center"/>
    </xf>
    <xf numFmtId="49" fontId="54" fillId="0" borderId="0" xfId="171" quotePrefix="1" applyNumberFormat="1" applyFont="1" applyFill="1" applyBorder="1" applyAlignment="1"/>
    <xf numFmtId="49" fontId="35" fillId="0" borderId="0" xfId="35" applyNumberFormat="1" applyFont="1" applyFill="1" applyAlignment="1">
      <alignment vertical="center"/>
    </xf>
    <xf numFmtId="49" fontId="35" fillId="0" borderId="0" xfId="162" applyNumberFormat="1" applyFont="1" applyFill="1" applyAlignment="1">
      <alignment vertical="center"/>
    </xf>
    <xf numFmtId="49" fontId="54" fillId="0" borderId="0" xfId="171" applyNumberFormat="1" applyFont="1" applyFill="1" applyBorder="1" applyAlignment="1"/>
    <xf numFmtId="49" fontId="35" fillId="0" borderId="0" xfId="171" applyNumberFormat="1" applyFont="1" applyFill="1" applyAlignment="1">
      <alignment horizontal="left" vertical="center"/>
    </xf>
    <xf numFmtId="49" fontId="35" fillId="0" borderId="0" xfId="131" applyNumberFormat="1" applyFont="1" applyFill="1" applyAlignment="1">
      <alignment horizontal="left" vertical="center"/>
    </xf>
    <xf numFmtId="49" fontId="35" fillId="0" borderId="0" xfId="131" quotePrefix="1" applyNumberFormat="1" applyFont="1" applyFill="1" applyBorder="1" applyAlignment="1">
      <alignment horizontal="left" indent="2"/>
    </xf>
    <xf numFmtId="49" fontId="54" fillId="0" borderId="0" xfId="131" quotePrefix="1" applyNumberFormat="1" applyFont="1" applyFill="1" applyAlignment="1">
      <alignment horizontal="left" vertical="center"/>
    </xf>
    <xf numFmtId="49" fontId="54" fillId="0" borderId="0" xfId="131" applyNumberFormat="1" applyFont="1" applyFill="1" applyAlignment="1">
      <alignment horizontal="left" indent="1"/>
    </xf>
    <xf numFmtId="49" fontId="35" fillId="0" borderId="0" xfId="131" quotePrefix="1" applyNumberFormat="1" applyFont="1" applyFill="1" applyAlignment="1">
      <alignment horizontal="left" indent="2"/>
    </xf>
    <xf numFmtId="49" fontId="35" fillId="0" borderId="0" xfId="131" quotePrefix="1" applyNumberFormat="1" applyFont="1" applyFill="1" applyAlignment="1">
      <alignment horizontal="left"/>
    </xf>
    <xf numFmtId="49" fontId="35" fillId="0" borderId="0" xfId="131" quotePrefix="1" applyNumberFormat="1" applyFont="1" applyFill="1" applyAlignment="1">
      <alignment horizontal="left" indent="1"/>
    </xf>
    <xf numFmtId="49" fontId="35" fillId="0" borderId="0" xfId="131" applyNumberFormat="1" applyFont="1" applyFill="1" applyBorder="1" applyAlignment="1">
      <alignment vertical="center"/>
    </xf>
    <xf numFmtId="49" fontId="35" fillId="0" borderId="0" xfId="131" applyNumberFormat="1" applyFont="1" applyFill="1" applyBorder="1" applyAlignment="1">
      <alignment vertical="center" wrapText="1"/>
    </xf>
    <xf numFmtId="49" fontId="54" fillId="0" borderId="0" xfId="131" applyNumberFormat="1" applyFont="1" applyFill="1" applyBorder="1" applyAlignment="1">
      <alignment vertical="center"/>
    </xf>
    <xf numFmtId="0" fontId="35" fillId="0" borderId="0" xfId="0" applyNumberFormat="1" applyFont="1"/>
    <xf numFmtId="49" fontId="35" fillId="0" borderId="0" xfId="864" quotePrefix="1" applyNumberFormat="1" applyFont="1" applyFill="1" applyAlignment="1"/>
    <xf numFmtId="49" fontId="54" fillId="0" borderId="0" xfId="131" applyNumberFormat="1" applyFont="1" applyFill="1" applyAlignment="1">
      <alignment horizontal="left" vertical="center" indent="1"/>
    </xf>
    <xf numFmtId="49" fontId="35" fillId="0" borderId="0" xfId="131" applyNumberFormat="1" applyFont="1" applyFill="1" applyAlignment="1" applyProtection="1">
      <alignment horizontal="centerContinuous"/>
    </xf>
    <xf numFmtId="49" fontId="54" fillId="0" borderId="0" xfId="131" applyNumberFormat="1" applyFont="1" applyFill="1" applyAlignment="1">
      <alignment horizontal="centerContinuous"/>
    </xf>
    <xf numFmtId="49" fontId="35" fillId="0" borderId="0" xfId="24" applyNumberFormat="1" applyFont="1" applyFill="1"/>
    <xf numFmtId="49" fontId="35" fillId="0" borderId="0" xfId="131" applyNumberFormat="1" applyFont="1" applyFill="1" applyAlignment="1">
      <alignment horizontal="left"/>
    </xf>
    <xf numFmtId="49" fontId="35" fillId="0" borderId="0" xfId="131" applyNumberFormat="1" applyFont="1" applyFill="1" applyAlignment="1">
      <alignment wrapText="1"/>
    </xf>
    <xf numFmtId="49" fontId="35" fillId="0" borderId="0" xfId="131" applyNumberFormat="1" applyFont="1" applyFill="1" applyAlignment="1">
      <alignment horizontal="left" vertical="center" indent="1"/>
    </xf>
    <xf numFmtId="49" fontId="54" fillId="0" borderId="0" xfId="0" applyNumberFormat="1" applyFont="1" applyFill="1" applyAlignment="1"/>
    <xf numFmtId="49" fontId="35" fillId="0" borderId="0" xfId="34" applyNumberFormat="1" applyFont="1" applyFill="1"/>
    <xf numFmtId="49" fontId="54" fillId="0" borderId="0" xfId="131" applyNumberFormat="1" applyFont="1" applyFill="1" applyAlignment="1" applyProtection="1"/>
    <xf numFmtId="49" fontId="35" fillId="0" borderId="0" xfId="0" applyNumberFormat="1" applyFont="1" applyFill="1" applyAlignment="1" applyProtection="1">
      <alignment horizontal="center"/>
    </xf>
    <xf numFmtId="49" fontId="54" fillId="0" borderId="0" xfId="34" applyNumberFormat="1" applyFont="1" applyFill="1" applyAlignment="1" applyProtection="1">
      <alignment horizontal="centerContinuous"/>
    </xf>
    <xf numFmtId="49" fontId="54" fillId="0" borderId="0" xfId="131" applyNumberFormat="1" applyFont="1" applyFill="1" applyAlignment="1" applyProtection="1">
      <alignment horizontal="centerContinuous"/>
    </xf>
    <xf numFmtId="49" fontId="35" fillId="0" borderId="0" xfId="89" applyNumberFormat="1" applyFont="1" applyFill="1" applyAlignment="1">
      <alignment vertical="center"/>
    </xf>
    <xf numFmtId="49" fontId="35" fillId="0" borderId="0" xfId="89" applyNumberFormat="1" applyFont="1" applyFill="1"/>
    <xf numFmtId="49" fontId="35" fillId="0" borderId="0" xfId="131" quotePrefix="1" applyNumberFormat="1" applyFont="1" applyFill="1" applyAlignment="1">
      <alignment horizontal="left" vertical="center" indent="1"/>
    </xf>
    <xf numFmtId="49" fontId="35" fillId="0" borderId="0" xfId="131" applyNumberFormat="1" applyFont="1" applyFill="1" applyAlignment="1">
      <alignment vertical="center"/>
    </xf>
    <xf numFmtId="49" fontId="54" fillId="0" borderId="0" xfId="131" applyNumberFormat="1" applyFont="1" applyFill="1" applyAlignment="1">
      <alignment vertical="center"/>
    </xf>
    <xf numFmtId="49" fontId="35" fillId="0" borderId="0" xfId="0" applyNumberFormat="1" applyFont="1" applyAlignment="1">
      <alignment horizontal="left" indent="1"/>
    </xf>
    <xf numFmtId="49" fontId="35" fillId="0" borderId="0" xfId="0" applyNumberFormat="1" applyFont="1"/>
    <xf numFmtId="49" fontId="54" fillId="0" borderId="0" xfId="131" applyNumberFormat="1" applyFont="1" applyFill="1"/>
    <xf numFmtId="49" fontId="35" fillId="0" borderId="0" xfId="131" applyNumberFormat="1" applyFont="1" applyFill="1" applyAlignment="1">
      <alignment horizontal="left" indent="1"/>
    </xf>
    <xf numFmtId="49" fontId="35" fillId="0" borderId="0" xfId="131" applyNumberFormat="1" applyFont="1" applyFill="1"/>
    <xf numFmtId="49" fontId="35" fillId="0" borderId="0" xfId="131" applyNumberFormat="1" applyFont="1" applyFill="1" applyAlignment="1">
      <alignment horizontal="left" vertical="top"/>
    </xf>
    <xf numFmtId="49" fontId="35" fillId="0" borderId="0" xfId="131" applyNumberFormat="1" applyFont="1" applyFill="1" applyAlignment="1">
      <alignment horizontal="left" vertical="top" indent="1"/>
    </xf>
    <xf numFmtId="49" fontId="35" fillId="0" borderId="0" xfId="131" applyNumberFormat="1" applyFont="1" applyFill="1" applyBorder="1" applyAlignment="1">
      <alignment horizontal="center"/>
    </xf>
    <xf numFmtId="49" fontId="35" fillId="0" borderId="0" xfId="131" applyNumberFormat="1" applyFont="1" applyFill="1" applyBorder="1"/>
    <xf numFmtId="0" fontId="35" fillId="0" borderId="0" xfId="131" applyNumberFormat="1" applyFont="1" applyFill="1"/>
    <xf numFmtId="49" fontId="35" fillId="0" borderId="0" xfId="131" applyNumberFormat="1" applyFont="1" applyFill="1" applyAlignment="1"/>
    <xf numFmtId="49" fontId="54" fillId="0" borderId="0" xfId="131" applyNumberFormat="1" applyFont="1" applyFill="1" applyAlignment="1"/>
    <xf numFmtId="224" fontId="54" fillId="0" borderId="0" xfId="131" quotePrefix="1" applyFont="1" applyFill="1" applyBorder="1" applyAlignment="1">
      <alignment horizontal="center"/>
    </xf>
    <xf numFmtId="224" fontId="54" fillId="0" borderId="0" xfId="131" applyFont="1" applyFill="1" applyBorder="1" applyAlignment="1">
      <alignment horizontal="center"/>
    </xf>
    <xf numFmtId="49" fontId="54" fillId="0" borderId="0" xfId="0" applyNumberFormat="1" applyFont="1" applyFill="1" applyBorder="1" applyAlignment="1" applyProtection="1">
      <alignment horizontal="center"/>
    </xf>
    <xf numFmtId="49" fontId="54" fillId="0" borderId="0" xfId="131" applyNumberFormat="1" applyFont="1" applyFill="1" applyAlignment="1">
      <alignment horizontal="center" vertical="center"/>
    </xf>
    <xf numFmtId="49" fontId="35" fillId="0" borderId="0" xfId="131" applyNumberFormat="1" applyFont="1" applyFill="1" applyBorder="1" applyAlignment="1"/>
    <xf numFmtId="4" fontId="54" fillId="0" borderId="21" xfId="24" applyNumberFormat="1" applyFont="1" applyFill="1" applyBorder="1" applyAlignment="1">
      <alignment horizontal="center"/>
    </xf>
    <xf numFmtId="49" fontId="54" fillId="0" borderId="0" xfId="24" applyNumberFormat="1" applyFont="1" applyFill="1" applyBorder="1" applyAlignment="1">
      <alignment horizontal="center" vertical="center" wrapText="1"/>
    </xf>
    <xf numFmtId="224" fontId="35" fillId="0" borderId="0" xfId="173" applyFont="1" applyFill="1" applyAlignment="1">
      <alignment horizontal="center" vertical="center"/>
    </xf>
    <xf numFmtId="226" fontId="35" fillId="0" borderId="0" xfId="24" applyNumberFormat="1" applyFont="1" applyFill="1"/>
    <xf numFmtId="224" fontId="35" fillId="0" borderId="0" xfId="0" applyFont="1" applyFill="1"/>
    <xf numFmtId="49" fontId="54" fillId="0" borderId="0" xfId="150" applyNumberFormat="1" applyFont="1" applyFill="1" applyAlignment="1">
      <alignment horizontal="left" vertical="center"/>
    </xf>
    <xf numFmtId="49" fontId="35" fillId="0" borderId="0" xfId="150" applyNumberFormat="1" applyFont="1" applyFill="1" applyAlignment="1">
      <alignment horizontal="center" vertical="center"/>
    </xf>
    <xf numFmtId="49" fontId="54" fillId="0" borderId="0" xfId="2624" applyNumberFormat="1" applyFont="1" applyFill="1" applyBorder="1" applyAlignment="1"/>
    <xf numFmtId="49" fontId="54" fillId="0" borderId="0" xfId="166" applyNumberFormat="1" applyFont="1" applyFill="1" applyBorder="1" applyAlignment="1">
      <alignment vertical="center"/>
    </xf>
    <xf numFmtId="49" fontId="35" fillId="0" borderId="0" xfId="2624" applyNumberFormat="1" applyFont="1" applyFill="1" applyAlignment="1">
      <alignment vertical="center"/>
    </xf>
    <xf numFmtId="0" fontId="178" fillId="78" borderId="0" xfId="2252" applyFont="1" applyFill="1"/>
    <xf numFmtId="172" fontId="178" fillId="78" borderId="0" xfId="24" applyNumberFormat="1" applyFont="1" applyFill="1"/>
    <xf numFmtId="0" fontId="178" fillId="0" borderId="0" xfId="2252" applyFont="1"/>
    <xf numFmtId="172" fontId="35" fillId="0" borderId="0" xfId="2252" applyNumberFormat="1" applyFont="1"/>
    <xf numFmtId="0" fontId="35" fillId="0" borderId="0" xfId="2252" applyFont="1"/>
    <xf numFmtId="0" fontId="178" fillId="79" borderId="0" xfId="2252" applyFont="1" applyFill="1"/>
    <xf numFmtId="172" fontId="178" fillId="79" borderId="0" xfId="24" applyNumberFormat="1" applyFont="1" applyFill="1"/>
    <xf numFmtId="0" fontId="178" fillId="0" borderId="0" xfId="2252" applyFont="1" applyFill="1"/>
    <xf numFmtId="172" fontId="178" fillId="0" borderId="0" xfId="24" applyNumberFormat="1" applyFont="1" applyFill="1"/>
    <xf numFmtId="0" fontId="178" fillId="12" borderId="0" xfId="2252" applyFont="1" applyFill="1"/>
    <xf numFmtId="172" fontId="178" fillId="12" borderId="0" xfId="24" applyNumberFormat="1" applyFont="1" applyFill="1"/>
    <xf numFmtId="0" fontId="178" fillId="80" borderId="0" xfId="2252" applyFont="1" applyFill="1"/>
    <xf numFmtId="172" fontId="178" fillId="80" borderId="0" xfId="24" applyNumberFormat="1" applyFont="1" applyFill="1"/>
    <xf numFmtId="49" fontId="35" fillId="0" borderId="0" xfId="0" applyNumberFormat="1" applyFont="1" applyAlignment="1" applyProtection="1">
      <alignment vertical="top"/>
    </xf>
    <xf numFmtId="224" fontId="35" fillId="0" borderId="0" xfId="150" applyFont="1" applyFill="1" applyAlignment="1">
      <alignment horizontal="center" vertical="center"/>
    </xf>
    <xf numFmtId="0" fontId="54" fillId="0" borderId="0" xfId="2624" applyFont="1" applyFill="1" applyBorder="1" applyAlignment="1"/>
    <xf numFmtId="224" fontId="54" fillId="0" borderId="0" xfId="150" applyFont="1" applyFill="1" applyAlignment="1">
      <alignment horizontal="left" vertical="center"/>
    </xf>
    <xf numFmtId="175" fontId="54" fillId="0" borderId="0" xfId="166" applyNumberFormat="1" applyFont="1" applyFill="1" applyBorder="1" applyAlignment="1">
      <alignment vertical="center"/>
    </xf>
    <xf numFmtId="49" fontId="35" fillId="0" borderId="0" xfId="0" applyNumberFormat="1" applyFont="1" applyAlignment="1">
      <alignment vertical="top"/>
    </xf>
    <xf numFmtId="0" fontId="35" fillId="0" borderId="0" xfId="2628" applyFont="1"/>
    <xf numFmtId="49" fontId="35" fillId="0" borderId="0" xfId="2628" applyNumberFormat="1" applyFont="1"/>
    <xf numFmtId="0" fontId="35" fillId="0" borderId="0" xfId="2628" applyFont="1" applyBorder="1"/>
    <xf numFmtId="49" fontId="35" fillId="0" borderId="0" xfId="2628" quotePrefix="1" applyNumberFormat="1" applyFont="1"/>
    <xf numFmtId="172" fontId="35" fillId="0" borderId="13" xfId="24" applyNumberFormat="1" applyFont="1" applyBorder="1"/>
    <xf numFmtId="224" fontId="54" fillId="0" borderId="0" xfId="131" applyFont="1" applyFill="1" applyAlignment="1">
      <alignment horizontal="center" vertical="center" wrapText="1"/>
    </xf>
    <xf numFmtId="0" fontId="35" fillId="0" borderId="0" xfId="2628" applyFont="1" applyFill="1"/>
    <xf numFmtId="172" fontId="54" fillId="0" borderId="67" xfId="24" applyNumberFormat="1" applyFont="1" applyFill="1" applyBorder="1" applyAlignment="1"/>
    <xf numFmtId="224" fontId="35" fillId="0" borderId="70" xfId="131" applyFont="1" applyFill="1" applyBorder="1"/>
    <xf numFmtId="172" fontId="35" fillId="0" borderId="68" xfId="24" applyNumberFormat="1" applyFont="1" applyFill="1" applyBorder="1"/>
    <xf numFmtId="172" fontId="35" fillId="0" borderId="68" xfId="24" applyNumberFormat="1" applyFont="1" applyFill="1" applyBorder="1" applyAlignment="1"/>
    <xf numFmtId="0" fontId="25" fillId="0" borderId="0" xfId="3396" applyFont="1" applyFill="1" applyAlignment="1">
      <alignment horizontal="center" vertical="center"/>
    </xf>
    <xf numFmtId="0" fontId="26" fillId="0" borderId="0" xfId="3396" applyFont="1" applyFill="1" applyAlignment="1">
      <alignment horizontal="left" vertical="top"/>
    </xf>
    <xf numFmtId="172" fontId="35" fillId="0" borderId="0" xfId="2628" applyNumberFormat="1" applyFont="1"/>
    <xf numFmtId="0" fontId="0" fillId="0" borderId="0" xfId="3396" applyFont="1" applyFill="1" applyAlignment="1">
      <alignment horizontal="justify" vertical="top" wrapText="1"/>
    </xf>
    <xf numFmtId="224" fontId="26" fillId="0" borderId="0" xfId="0" applyFont="1" applyFill="1" applyAlignment="1">
      <alignment horizontal="justify" vertical="top" wrapText="1"/>
    </xf>
    <xf numFmtId="0" fontId="26" fillId="0" borderId="0" xfId="3397"/>
    <xf numFmtId="4" fontId="26" fillId="0" borderId="0" xfId="3397" applyNumberFormat="1"/>
    <xf numFmtId="0" fontId="26" fillId="81" borderId="0" xfId="3397" applyFill="1"/>
    <xf numFmtId="172" fontId="35" fillId="77" borderId="0" xfId="24" applyNumberFormat="1" applyFont="1" applyFill="1" applyAlignment="1">
      <alignment vertical="center"/>
    </xf>
    <xf numFmtId="224" fontId="35" fillId="77" borderId="0" xfId="131" applyFont="1" applyFill="1" applyAlignment="1">
      <alignment vertical="center"/>
    </xf>
    <xf numFmtId="224" fontId="35" fillId="81" borderId="0" xfId="0" applyFont="1" applyFill="1" applyAlignment="1">
      <alignment wrapText="1"/>
    </xf>
    <xf numFmtId="0" fontId="35" fillId="81" borderId="0" xfId="2629" applyFont="1" applyFill="1"/>
    <xf numFmtId="0" fontId="35" fillId="81" borderId="0" xfId="2629" applyFont="1" applyFill="1" applyAlignment="1">
      <alignment vertical="center"/>
    </xf>
    <xf numFmtId="0" fontId="26" fillId="0" borderId="0" xfId="3398"/>
    <xf numFmtId="0" fontId="26" fillId="0" borderId="0" xfId="3388" applyFont="1" applyFill="1" applyAlignment="1">
      <alignment vertical="center"/>
    </xf>
    <xf numFmtId="0" fontId="26" fillId="0" borderId="0" xfId="3388" applyFont="1" applyFill="1" applyBorder="1" applyAlignment="1">
      <alignment vertical="center"/>
    </xf>
    <xf numFmtId="172" fontId="35" fillId="77" borderId="0" xfId="24" applyNumberFormat="1" applyFont="1" applyFill="1" applyAlignment="1">
      <alignment horizontal="right" vertical="center"/>
    </xf>
    <xf numFmtId="224" fontId="35" fillId="77" borderId="0" xfId="0" applyFont="1" applyFill="1"/>
    <xf numFmtId="0" fontId="54" fillId="0" borderId="0" xfId="196" quotePrefix="1" applyNumberFormat="1" applyFont="1" applyFill="1" applyAlignment="1">
      <alignment horizontal="left" vertical="top" indent="1"/>
    </xf>
    <xf numFmtId="0" fontId="35" fillId="0" borderId="0" xfId="131" applyNumberFormat="1" applyFont="1" applyFill="1" applyAlignment="1">
      <alignment horizontal="left" vertical="center"/>
    </xf>
    <xf numFmtId="224" fontId="35" fillId="14" borderId="0" xfId="0" applyFont="1" applyFill="1" applyAlignment="1">
      <alignment wrapText="1"/>
    </xf>
    <xf numFmtId="224" fontId="35" fillId="77" borderId="0" xfId="0" applyFont="1" applyFill="1" applyAlignment="1">
      <alignment horizontal="justify" vertical="top"/>
    </xf>
    <xf numFmtId="224" fontId="35" fillId="77" borderId="0" xfId="0" applyFont="1" applyFill="1" applyAlignment="1">
      <alignment wrapText="1"/>
    </xf>
    <xf numFmtId="224" fontId="54" fillId="77" borderId="0" xfId="0" applyFont="1" applyFill="1" applyAlignment="1" applyProtection="1">
      <alignment vertical="top"/>
    </xf>
    <xf numFmtId="224" fontId="54" fillId="0" borderId="0" xfId="0" applyFont="1" applyFill="1" applyAlignment="1"/>
    <xf numFmtId="172" fontId="177" fillId="0" borderId="0" xfId="24" applyNumberFormat="1" applyFont="1" applyFill="1" applyBorder="1"/>
    <xf numFmtId="0" fontId="25" fillId="0" borderId="0" xfId="3387" quotePrefix="1" applyFont="1" applyFill="1" applyBorder="1" applyAlignment="1">
      <alignment horizontal="center"/>
    </xf>
    <xf numFmtId="0" fontId="25" fillId="0" borderId="0" xfId="3387" quotePrefix="1" applyNumberFormat="1" applyFont="1" applyFill="1" applyBorder="1" applyAlignment="1">
      <alignment horizontal="center"/>
    </xf>
    <xf numFmtId="10" fontId="35" fillId="0" borderId="0" xfId="0" applyNumberFormat="1" applyFont="1" applyFill="1" applyAlignment="1">
      <alignment wrapText="1"/>
    </xf>
    <xf numFmtId="172" fontId="35" fillId="77" borderId="0" xfId="24" applyNumberFormat="1" applyFont="1" applyFill="1" applyAlignment="1">
      <alignment wrapText="1"/>
    </xf>
    <xf numFmtId="10" fontId="35" fillId="0" borderId="0" xfId="0" applyNumberFormat="1" applyFont="1" applyFill="1" applyAlignment="1">
      <alignment horizontal="center" wrapText="1"/>
    </xf>
    <xf numFmtId="172" fontId="54" fillId="77" borderId="7" xfId="24" applyNumberFormat="1" applyFont="1" applyFill="1" applyBorder="1" applyAlignment="1">
      <alignment wrapText="1"/>
    </xf>
    <xf numFmtId="172" fontId="54" fillId="77" borderId="0" xfId="24" applyNumberFormat="1" applyFont="1" applyFill="1" applyBorder="1" applyAlignment="1">
      <alignment wrapText="1"/>
    </xf>
    <xf numFmtId="224" fontId="35" fillId="14" borderId="0" xfId="131" applyFont="1" applyFill="1" applyBorder="1"/>
    <xf numFmtId="0" fontId="26" fillId="0" borderId="0" xfId="3399"/>
    <xf numFmtId="0" fontId="0" fillId="0" borderId="0" xfId="3399" applyFont="1"/>
    <xf numFmtId="0" fontId="25" fillId="0" borderId="0" xfId="3388" applyFont="1" applyFill="1" applyAlignment="1">
      <alignment horizontal="left" vertical="top"/>
    </xf>
    <xf numFmtId="0" fontId="25" fillId="0" borderId="0" xfId="3388" applyFont="1" applyFill="1" applyAlignment="1">
      <alignment vertical="center"/>
    </xf>
    <xf numFmtId="0" fontId="26" fillId="0" borderId="0" xfId="3388" applyFont="1" applyFill="1" applyAlignment="1">
      <alignment horizontal="right" vertical="center"/>
    </xf>
    <xf numFmtId="168" fontId="26" fillId="0" borderId="0" xfId="35" applyNumberFormat="1" applyFont="1" applyFill="1" applyBorder="1" applyAlignment="1">
      <alignment vertical="center"/>
    </xf>
    <xf numFmtId="168" fontId="26" fillId="0" borderId="0" xfId="3388" applyNumberFormat="1" applyFont="1" applyFill="1" applyBorder="1" applyAlignment="1">
      <alignment vertical="center"/>
    </xf>
    <xf numFmtId="43" fontId="26" fillId="0" borderId="0" xfId="33" applyFont="1" applyFill="1" applyAlignment="1">
      <alignment vertical="center"/>
    </xf>
    <xf numFmtId="202" fontId="26" fillId="0" borderId="0" xfId="33" applyNumberFormat="1" applyFont="1" applyFill="1" applyAlignment="1">
      <alignment vertical="center"/>
    </xf>
    <xf numFmtId="176" fontId="26" fillId="0" borderId="0" xfId="3388" applyNumberFormat="1" applyFont="1" applyFill="1" applyBorder="1" applyAlignment="1">
      <alignment vertical="center"/>
    </xf>
    <xf numFmtId="227" fontId="76" fillId="0" borderId="0" xfId="36" applyNumberFormat="1" applyFont="1" applyFill="1" applyAlignment="1">
      <alignment vertical="center"/>
    </xf>
    <xf numFmtId="0" fontId="25" fillId="0" borderId="6" xfId="90" applyNumberFormat="1" applyFont="1" applyFill="1" applyBorder="1" applyAlignment="1">
      <alignment horizontal="center" vertical="center" wrapText="1"/>
    </xf>
    <xf numFmtId="0" fontId="25" fillId="0" borderId="6" xfId="3392" applyFont="1" applyFill="1" applyBorder="1" applyAlignment="1">
      <alignment horizontal="center" vertical="center" wrapText="1"/>
    </xf>
    <xf numFmtId="224" fontId="180" fillId="0" borderId="0" xfId="150" applyFont="1" applyFill="1"/>
    <xf numFmtId="224" fontId="26" fillId="0" borderId="0" xfId="150" applyFont="1" applyFill="1"/>
    <xf numFmtId="10" fontId="26" fillId="0" borderId="0" xfId="3388" applyNumberFormat="1" applyFont="1" applyFill="1" applyAlignment="1">
      <alignment horizontal="center" vertical="center"/>
    </xf>
    <xf numFmtId="15" fontId="26" fillId="0" borderId="0" xfId="3388" applyNumberFormat="1" applyFont="1" applyFill="1" applyAlignment="1">
      <alignment horizontal="center" vertical="center"/>
    </xf>
    <xf numFmtId="172" fontId="26" fillId="0" borderId="0" xfId="24" applyNumberFormat="1" applyFont="1" applyFill="1" applyAlignment="1">
      <alignment horizontal="center" vertical="center"/>
    </xf>
    <xf numFmtId="2" fontId="26" fillId="0" borderId="0" xfId="35" applyNumberFormat="1" applyFont="1" applyFill="1" applyBorder="1" applyAlignment="1">
      <alignment horizontal="center" vertical="center"/>
    </xf>
    <xf numFmtId="2" fontId="26" fillId="0" borderId="0" xfId="33" applyNumberFormat="1" applyFont="1" applyFill="1" applyAlignment="1">
      <alignment horizontal="center" vertical="center"/>
    </xf>
    <xf numFmtId="172" fontId="26" fillId="0" borderId="0" xfId="24" applyNumberFormat="1" applyFont="1" applyFill="1" applyAlignment="1">
      <alignment vertical="center"/>
    </xf>
    <xf numFmtId="172" fontId="54" fillId="77" borderId="0" xfId="24" applyNumberFormat="1" applyFont="1" applyFill="1" applyAlignment="1">
      <alignment vertical="top"/>
    </xf>
    <xf numFmtId="172" fontId="54" fillId="77" borderId="0" xfId="24" applyNumberFormat="1" applyFont="1" applyFill="1" applyBorder="1"/>
    <xf numFmtId="49" fontId="54" fillId="0" borderId="0" xfId="0" applyNumberFormat="1" applyFont="1" applyFill="1" applyBorder="1" applyAlignment="1" applyProtection="1">
      <alignment horizontal="center"/>
    </xf>
    <xf numFmtId="172" fontId="35" fillId="77" borderId="0" xfId="24" applyNumberFormat="1" applyFont="1" applyFill="1"/>
    <xf numFmtId="172" fontId="35" fillId="77" borderId="0" xfId="24" applyNumberFormat="1" applyFont="1" applyFill="1" applyBorder="1"/>
    <xf numFmtId="224" fontId="35" fillId="77" borderId="13" xfId="131" applyFont="1" applyFill="1" applyBorder="1"/>
    <xf numFmtId="172" fontId="35" fillId="77" borderId="12" xfId="24" applyNumberFormat="1" applyFont="1" applyFill="1" applyBorder="1"/>
    <xf numFmtId="49" fontId="35" fillId="77" borderId="0" xfId="131" applyNumberFormat="1" applyFont="1" applyFill="1"/>
    <xf numFmtId="172" fontId="35" fillId="77" borderId="13" xfId="24" applyNumberFormat="1" applyFont="1" applyFill="1" applyBorder="1"/>
    <xf numFmtId="172" fontId="35" fillId="77" borderId="15" xfId="24" applyNumberFormat="1" applyFont="1" applyFill="1" applyBorder="1"/>
    <xf numFmtId="172" fontId="35" fillId="77" borderId="67" xfId="24" applyNumberFormat="1" applyFont="1" applyFill="1" applyBorder="1"/>
    <xf numFmtId="172" fontId="35" fillId="77" borderId="7" xfId="24" applyNumberFormat="1" applyFont="1" applyFill="1" applyBorder="1" applyAlignment="1">
      <alignment vertical="center"/>
    </xf>
    <xf numFmtId="224" fontId="35" fillId="77" borderId="0" xfId="131" applyFont="1" applyFill="1" applyBorder="1"/>
    <xf numFmtId="224" fontId="35" fillId="77" borderId="0" xfId="131" applyFont="1" applyFill="1"/>
    <xf numFmtId="172" fontId="54" fillId="77" borderId="13" xfId="24" applyNumberFormat="1" applyFont="1" applyFill="1" applyBorder="1"/>
    <xf numFmtId="172" fontId="54" fillId="77" borderId="15" xfId="24" applyNumberFormat="1" applyFont="1" applyFill="1" applyBorder="1"/>
    <xf numFmtId="172" fontId="54" fillId="77" borderId="0" xfId="24" applyNumberFormat="1" applyFont="1" applyFill="1"/>
    <xf numFmtId="172" fontId="35" fillId="77" borderId="14" xfId="24" applyNumberFormat="1" applyFont="1" applyFill="1" applyBorder="1"/>
    <xf numFmtId="172" fontId="35" fillId="77" borderId="0" xfId="45" applyNumberFormat="1" applyFont="1" applyFill="1" applyBorder="1"/>
    <xf numFmtId="49" fontId="35" fillId="77" borderId="0" xfId="131" applyNumberFormat="1" applyFont="1" applyFill="1" applyAlignment="1" applyProtection="1">
      <alignment horizontal="centerContinuous"/>
    </xf>
    <xf numFmtId="172" fontId="54" fillId="77" borderId="14" xfId="24" applyNumberFormat="1" applyFont="1" applyFill="1" applyBorder="1"/>
    <xf numFmtId="49" fontId="35" fillId="77" borderId="0" xfId="131" applyNumberFormat="1" applyFont="1" applyFill="1" applyAlignment="1">
      <alignment vertical="center"/>
    </xf>
    <xf numFmtId="224" fontId="54" fillId="77" borderId="0" xfId="131" applyFont="1" applyFill="1" applyBorder="1" applyAlignment="1">
      <alignment horizontal="center"/>
    </xf>
    <xf numFmtId="49" fontId="35" fillId="77" borderId="0" xfId="131" applyNumberFormat="1" applyFont="1" applyFill="1" applyAlignment="1"/>
    <xf numFmtId="49" fontId="35" fillId="77" borderId="0" xfId="0" applyNumberFormat="1" applyFont="1" applyFill="1" applyAlignment="1"/>
    <xf numFmtId="49" fontId="35" fillId="77" borderId="0" xfId="131" applyNumberFormat="1" applyFont="1" applyFill="1" applyAlignment="1">
      <alignment horizontal="left"/>
    </xf>
    <xf numFmtId="49" fontId="35" fillId="77" borderId="0" xfId="131" applyNumberFormat="1" applyFont="1" applyFill="1" applyAlignment="1">
      <alignment horizontal="left" indent="1"/>
    </xf>
    <xf numFmtId="172" fontId="35" fillId="77" borderId="0" xfId="45" applyNumberFormat="1" applyFont="1" applyFill="1" applyBorder="1" applyAlignment="1">
      <alignment vertical="center"/>
    </xf>
    <xf numFmtId="172" fontId="35" fillId="77" borderId="7" xfId="45" applyNumberFormat="1" applyFont="1" applyFill="1" applyBorder="1" applyAlignment="1">
      <alignment vertical="center"/>
    </xf>
    <xf numFmtId="172" fontId="54" fillId="77" borderId="13" xfId="24" applyNumberFormat="1" applyFont="1" applyFill="1" applyBorder="1" applyAlignment="1"/>
    <xf numFmtId="172" fontId="54" fillId="77" borderId="15" xfId="24" applyNumberFormat="1" applyFont="1" applyFill="1" applyBorder="1" applyAlignment="1"/>
    <xf numFmtId="172" fontId="54" fillId="77" borderId="0" xfId="24" applyNumberFormat="1" applyFont="1" applyFill="1" applyBorder="1" applyAlignment="1"/>
    <xf numFmtId="172" fontId="54" fillId="77" borderId="0" xfId="24" applyNumberFormat="1" applyFont="1" applyFill="1" applyAlignment="1"/>
    <xf numFmtId="172" fontId="54" fillId="77" borderId="14" xfId="24" applyNumberFormat="1" applyFont="1" applyFill="1" applyBorder="1" applyAlignment="1"/>
    <xf numFmtId="172" fontId="35" fillId="77" borderId="0" xfId="24" applyNumberFormat="1" applyFont="1" applyFill="1" applyAlignment="1"/>
    <xf numFmtId="172" fontId="35" fillId="77" borderId="0" xfId="24" applyNumberFormat="1" applyFont="1" applyFill="1" applyBorder="1" applyAlignment="1"/>
    <xf numFmtId="172" fontId="35" fillId="77" borderId="9" xfId="24" applyNumberFormat="1" applyFont="1" applyFill="1" applyBorder="1" applyAlignment="1"/>
    <xf numFmtId="49" fontId="35" fillId="77" borderId="0" xfId="24" applyNumberFormat="1" applyFont="1" applyFill="1"/>
    <xf numFmtId="172" fontId="35" fillId="77" borderId="14" xfId="24" applyNumberFormat="1" applyFont="1" applyFill="1" applyBorder="1" applyAlignment="1"/>
    <xf numFmtId="172" fontId="35" fillId="77" borderId="15" xfId="24" applyNumberFormat="1" applyFont="1" applyFill="1" applyBorder="1" applyAlignment="1"/>
    <xf numFmtId="172" fontId="35" fillId="77" borderId="13" xfId="24" applyNumberFormat="1" applyFont="1" applyFill="1" applyBorder="1" applyAlignment="1"/>
    <xf numFmtId="172" fontId="35" fillId="77" borderId="0" xfId="131" applyNumberFormat="1" applyFont="1" applyFill="1" applyBorder="1"/>
    <xf numFmtId="49" fontId="35" fillId="77" borderId="0" xfId="131" applyNumberFormat="1" applyFont="1" applyFill="1" applyBorder="1"/>
    <xf numFmtId="172" fontId="54" fillId="14" borderId="0" xfId="24" applyNumberFormat="1" applyFont="1" applyFill="1" applyBorder="1" applyAlignment="1"/>
    <xf numFmtId="172" fontId="54" fillId="14" borderId="7" xfId="24" applyNumberFormat="1" applyFont="1" applyFill="1" applyBorder="1" applyAlignment="1">
      <alignment vertical="center"/>
    </xf>
    <xf numFmtId="172" fontId="54" fillId="14" borderId="0" xfId="24" applyNumberFormat="1" applyFont="1" applyFill="1" applyBorder="1" applyAlignment="1">
      <alignment vertical="center"/>
    </xf>
    <xf numFmtId="49" fontId="54" fillId="77" borderId="0" xfId="131" applyNumberFormat="1" applyFont="1" applyFill="1" applyAlignment="1"/>
    <xf numFmtId="49" fontId="54" fillId="77" borderId="0" xfId="131" applyNumberFormat="1" applyFont="1" applyFill="1" applyAlignment="1">
      <alignment horizontal="right"/>
    </xf>
    <xf numFmtId="49" fontId="54" fillId="77" borderId="0" xfId="131" quotePrefix="1" applyNumberFormat="1" applyFont="1" applyFill="1" applyBorder="1" applyAlignment="1"/>
    <xf numFmtId="49" fontId="35" fillId="77" borderId="0" xfId="131" applyNumberFormat="1" applyFont="1" applyFill="1" applyBorder="1" applyAlignment="1">
      <alignment vertical="center" wrapText="1"/>
    </xf>
    <xf numFmtId="49" fontId="35" fillId="77" borderId="0" xfId="131" applyNumberFormat="1" applyFont="1" applyFill="1" applyBorder="1" applyAlignment="1"/>
    <xf numFmtId="224" fontId="54" fillId="77" borderId="0" xfId="131" quotePrefix="1" applyFont="1" applyFill="1" applyBorder="1" applyAlignment="1">
      <alignment horizontal="center"/>
    </xf>
    <xf numFmtId="224" fontId="35" fillId="77" borderId="0" xfId="131" applyFont="1" applyFill="1" applyAlignment="1">
      <alignment horizontal="center"/>
    </xf>
    <xf numFmtId="49" fontId="54" fillId="77" borderId="0" xfId="131" applyNumberFormat="1" applyFont="1" applyFill="1" applyAlignment="1">
      <alignment horizontal="left"/>
    </xf>
    <xf numFmtId="49" fontId="54" fillId="77" borderId="0" xfId="131" applyNumberFormat="1" applyFont="1" applyFill="1"/>
    <xf numFmtId="172" fontId="54" fillId="77" borderId="68" xfId="24" applyNumberFormat="1" applyFont="1" applyFill="1" applyBorder="1" applyAlignment="1"/>
    <xf numFmtId="49" fontId="54" fillId="77" borderId="0" xfId="89" applyNumberFormat="1" applyFont="1" applyFill="1"/>
    <xf numFmtId="49" fontId="54" fillId="77" borderId="0" xfId="89" applyNumberFormat="1" applyFont="1" applyFill="1" applyAlignment="1">
      <alignment horizontal="left" indent="1"/>
    </xf>
    <xf numFmtId="49" fontId="35" fillId="77" borderId="0" xfId="131" applyNumberFormat="1" applyFont="1" applyFill="1" applyAlignment="1">
      <alignment horizontal="left" indent="2"/>
    </xf>
    <xf numFmtId="172" fontId="54" fillId="77" borderId="7" xfId="45" applyNumberFormat="1" applyFont="1" applyFill="1" applyBorder="1" applyAlignment="1">
      <alignment vertical="center"/>
    </xf>
    <xf numFmtId="49" fontId="35" fillId="77" borderId="0" xfId="0" applyNumberFormat="1" applyFont="1" applyFill="1" applyAlignment="1" applyProtection="1">
      <alignment horizontal="center"/>
    </xf>
    <xf numFmtId="172" fontId="35" fillId="77" borderId="0" xfId="24" applyNumberFormat="1" applyFont="1" applyFill="1" applyBorder="1" applyAlignment="1">
      <alignment vertical="center"/>
    </xf>
    <xf numFmtId="168" fontId="35" fillId="77" borderId="0" xfId="89" applyNumberFormat="1" applyFont="1" applyFill="1" applyAlignment="1">
      <alignment vertical="center"/>
    </xf>
    <xf numFmtId="172" fontId="35" fillId="77" borderId="0" xfId="35" applyNumberFormat="1" applyFont="1" applyFill="1" applyAlignment="1">
      <alignment vertical="center"/>
    </xf>
    <xf numFmtId="49" fontId="54" fillId="77" borderId="0" xfId="131" applyNumberFormat="1" applyFont="1" applyFill="1" applyAlignment="1">
      <alignment vertical="center"/>
    </xf>
    <xf numFmtId="43" fontId="54" fillId="77" borderId="0" xfId="24" quotePrefix="1" applyFont="1" applyFill="1" applyBorder="1" applyAlignment="1">
      <alignment vertical="center"/>
    </xf>
    <xf numFmtId="224" fontId="35" fillId="77" borderId="0" xfId="131" applyFont="1" applyFill="1" applyProtection="1"/>
    <xf numFmtId="49" fontId="54" fillId="77" borderId="0" xfId="131" applyNumberFormat="1" applyFont="1" applyFill="1" applyAlignment="1" applyProtection="1">
      <alignment horizontal="centerContinuous"/>
    </xf>
    <xf numFmtId="49" fontId="54" fillId="77" borderId="0" xfId="34" applyNumberFormat="1" applyFont="1" applyFill="1" applyAlignment="1" applyProtection="1">
      <alignment horizontal="centerContinuous"/>
    </xf>
    <xf numFmtId="49" fontId="54" fillId="77" borderId="0" xfId="131" applyNumberFormat="1" applyFont="1" applyFill="1" applyAlignment="1" applyProtection="1"/>
    <xf numFmtId="49" fontId="35" fillId="77" borderId="0" xfId="34" applyNumberFormat="1" applyFont="1" applyFill="1"/>
    <xf numFmtId="172" fontId="54" fillId="77" borderId="7" xfId="24" applyNumberFormat="1" applyFont="1" applyFill="1" applyBorder="1" applyAlignment="1">
      <alignment vertical="center"/>
    </xf>
    <xf numFmtId="224" fontId="35" fillId="77" borderId="0" xfId="131" applyFont="1" applyFill="1" applyBorder="1" applyAlignment="1">
      <alignment vertical="center"/>
    </xf>
    <xf numFmtId="49" fontId="35" fillId="77" borderId="0" xfId="0" applyNumberFormat="1" applyFont="1" applyFill="1" applyAlignment="1">
      <alignment wrapText="1"/>
    </xf>
    <xf numFmtId="15" fontId="35" fillId="77" borderId="0" xfId="0" applyNumberFormat="1" applyFont="1" applyFill="1" applyAlignment="1">
      <alignment horizontal="center" wrapText="1"/>
    </xf>
    <xf numFmtId="3" fontId="35" fillId="77" borderId="0" xfId="0" applyNumberFormat="1" applyFont="1" applyFill="1" applyAlignment="1">
      <alignment wrapText="1"/>
    </xf>
    <xf numFmtId="175" fontId="35" fillId="77" borderId="0" xfId="74" applyNumberFormat="1" applyFont="1" applyFill="1" applyBorder="1" applyAlignment="1"/>
    <xf numFmtId="3" fontId="54" fillId="77" borderId="0" xfId="0" applyNumberFormat="1" applyFont="1" applyFill="1" applyAlignment="1">
      <alignment wrapText="1"/>
    </xf>
    <xf numFmtId="10" fontId="35" fillId="77" borderId="0" xfId="175" applyNumberFormat="1" applyFont="1" applyFill="1" applyBorder="1" applyAlignment="1">
      <alignment horizontal="center" vertical="center"/>
    </xf>
    <xf numFmtId="49" fontId="35" fillId="77" borderId="0" xfId="0" applyNumberFormat="1" applyFont="1" applyFill="1" applyAlignment="1">
      <alignment vertical="center" wrapText="1"/>
    </xf>
    <xf numFmtId="224" fontId="35" fillId="77" borderId="0" xfId="0" applyFont="1" applyFill="1" applyAlignment="1">
      <alignment vertical="center" wrapText="1"/>
    </xf>
    <xf numFmtId="224" fontId="35" fillId="77" borderId="0" xfId="0" applyFont="1" applyFill="1" applyBorder="1" applyAlignment="1">
      <alignment vertical="center" wrapText="1"/>
    </xf>
    <xf numFmtId="224" fontId="54" fillId="77" borderId="0" xfId="171" quotePrefix="1" applyFont="1" applyFill="1" applyBorder="1" applyAlignment="1"/>
    <xf numFmtId="224" fontId="54" fillId="77" borderId="0" xfId="171" quotePrefix="1" applyFont="1" applyFill="1" applyBorder="1" applyAlignment="1">
      <alignment horizontal="center"/>
    </xf>
    <xf numFmtId="3" fontId="35" fillId="77" borderId="0" xfId="0" applyNumberFormat="1" applyFont="1" applyFill="1" applyAlignment="1">
      <alignment vertical="center" wrapText="1"/>
    </xf>
    <xf numFmtId="3" fontId="35" fillId="77" borderId="7" xfId="0" applyNumberFormat="1" applyFont="1" applyFill="1" applyBorder="1" applyAlignment="1">
      <alignment vertical="center" wrapText="1"/>
    </xf>
    <xf numFmtId="172" fontId="35" fillId="77" borderId="7" xfId="24" applyNumberFormat="1" applyFont="1" applyFill="1" applyBorder="1" applyAlignment="1">
      <alignment vertical="center" wrapText="1"/>
    </xf>
    <xf numFmtId="172" fontId="35" fillId="77" borderId="7" xfId="24" quotePrefix="1" applyNumberFormat="1" applyFont="1" applyFill="1" applyBorder="1" applyAlignment="1">
      <alignment horizontal="center" vertical="center"/>
    </xf>
    <xf numFmtId="224" fontId="54" fillId="77" borderId="0" xfId="131" quotePrefix="1" applyFont="1" applyFill="1" applyBorder="1" applyAlignment="1">
      <alignment horizontal="center" vertical="center"/>
    </xf>
    <xf numFmtId="17" fontId="54" fillId="77" borderId="0" xfId="171" applyNumberFormat="1" applyFont="1" applyFill="1" applyBorder="1" applyAlignment="1">
      <alignment horizontal="center" vertical="center" wrapText="1"/>
    </xf>
    <xf numFmtId="49" fontId="54" fillId="77" borderId="0" xfId="131" applyNumberFormat="1" applyFont="1" applyFill="1" applyBorder="1" applyAlignment="1"/>
    <xf numFmtId="49" fontId="54" fillId="77" borderId="6" xfId="131" applyNumberFormat="1" applyFont="1" applyFill="1" applyBorder="1" applyAlignment="1">
      <alignment horizontal="center" vertical="center"/>
    </xf>
    <xf numFmtId="224" fontId="54" fillId="77" borderId="0" xfId="131" applyFont="1" applyFill="1" applyBorder="1" applyAlignment="1"/>
    <xf numFmtId="224" fontId="35" fillId="77" borderId="0" xfId="131" applyFont="1" applyFill="1" applyBorder="1" applyAlignment="1"/>
    <xf numFmtId="49" fontId="35" fillId="77" borderId="0" xfId="131" quotePrefix="1" applyNumberFormat="1" applyFont="1" applyFill="1" applyBorder="1" applyAlignment="1">
      <alignment horizontal="left" indent="1"/>
    </xf>
    <xf numFmtId="49" fontId="35" fillId="77" borderId="0" xfId="131" applyNumberFormat="1" applyFont="1" applyFill="1" applyBorder="1" applyAlignment="1">
      <alignment horizontal="left" indent="1"/>
    </xf>
    <xf numFmtId="49" fontId="35" fillId="77" borderId="0" xfId="131" applyNumberFormat="1" applyFont="1" applyFill="1" applyBorder="1" applyAlignment="1">
      <alignment vertical="center"/>
    </xf>
    <xf numFmtId="172" fontId="54" fillId="77" borderId="0" xfId="131" applyNumberFormat="1" applyFont="1" applyFill="1" applyBorder="1"/>
    <xf numFmtId="49" fontId="54" fillId="77" borderId="0" xfId="131" applyNumberFormat="1" applyFont="1" applyFill="1" applyAlignment="1">
      <alignment horizontal="center" vertical="center"/>
    </xf>
    <xf numFmtId="49" fontId="54" fillId="77" borderId="0" xfId="0" applyNumberFormat="1" applyFont="1" applyFill="1" applyBorder="1" applyAlignment="1" applyProtection="1">
      <alignment horizontal="center"/>
    </xf>
    <xf numFmtId="49" fontId="54" fillId="77" borderId="0" xfId="131" applyNumberFormat="1" applyFont="1" applyFill="1" applyBorder="1" applyAlignment="1">
      <alignment horizontal="center" vertical="center" wrapText="1"/>
    </xf>
    <xf numFmtId="49" fontId="54" fillId="77" borderId="0" xfId="131" applyNumberFormat="1" applyFont="1" applyFill="1" applyBorder="1" applyAlignment="1">
      <alignment horizontal="center" vertical="center"/>
    </xf>
    <xf numFmtId="3" fontId="35" fillId="77" borderId="0" xfId="0" applyNumberFormat="1" applyFont="1" applyFill="1"/>
    <xf numFmtId="3" fontId="35" fillId="77" borderId="16" xfId="0" applyNumberFormat="1" applyFont="1" applyFill="1" applyBorder="1"/>
    <xf numFmtId="172" fontId="35" fillId="77" borderId="17" xfId="0" applyNumberFormat="1" applyFont="1" applyFill="1" applyBorder="1"/>
    <xf numFmtId="49" fontId="54" fillId="77" borderId="0" xfId="131" applyNumberFormat="1" applyFont="1" applyFill="1" applyBorder="1"/>
    <xf numFmtId="172" fontId="35" fillId="77" borderId="0" xfId="24" applyNumberFormat="1" applyFont="1" applyFill="1" applyProtection="1"/>
    <xf numFmtId="49" fontId="35" fillId="77" borderId="0" xfId="864" quotePrefix="1" applyNumberFormat="1" applyFont="1" applyFill="1" applyAlignment="1"/>
    <xf numFmtId="49" fontId="35" fillId="77" borderId="0" xfId="0" applyNumberFormat="1" applyFont="1" applyFill="1" applyAlignment="1" applyProtection="1">
      <alignment vertical="top"/>
    </xf>
    <xf numFmtId="49" fontId="54" fillId="77" borderId="0" xfId="131" applyNumberFormat="1" applyFont="1" applyFill="1" applyBorder="1" applyAlignment="1">
      <alignment horizontal="center"/>
    </xf>
    <xf numFmtId="49" fontId="54" fillId="77" borderId="0" xfId="131" applyNumberFormat="1" applyFont="1" applyFill="1" applyBorder="1" applyAlignment="1">
      <alignment horizontal="center" wrapText="1"/>
    </xf>
    <xf numFmtId="49" fontId="35" fillId="77" borderId="0" xfId="0" applyNumberFormat="1" applyFont="1" applyFill="1" applyBorder="1" applyAlignment="1">
      <alignment horizontal="center" wrapText="1"/>
    </xf>
    <xf numFmtId="224" fontId="173" fillId="77" borderId="0" xfId="131" applyFont="1" applyFill="1" applyBorder="1" applyAlignment="1"/>
    <xf numFmtId="224" fontId="54" fillId="77" borderId="0" xfId="131" applyFont="1" applyFill="1" applyBorder="1" applyAlignment="1">
      <alignment horizontal="right"/>
    </xf>
    <xf numFmtId="49" fontId="54" fillId="77" borderId="0" xfId="131" quotePrefix="1" applyNumberFormat="1" applyFont="1" applyFill="1" applyBorder="1" applyAlignment="1">
      <alignment horizontal="center" vertical="center"/>
    </xf>
    <xf numFmtId="224" fontId="54" fillId="77" borderId="0" xfId="131" applyFont="1" applyFill="1" applyBorder="1" applyAlignment="1">
      <alignment horizontal="center" vertical="center" wrapText="1"/>
    </xf>
    <xf numFmtId="224" fontId="54" fillId="77" borderId="0" xfId="131" quotePrefix="1" applyFont="1" applyFill="1" applyBorder="1" applyAlignment="1">
      <alignment horizontal="centerContinuous"/>
    </xf>
    <xf numFmtId="224" fontId="54" fillId="77" borderId="0" xfId="131" applyFont="1" applyFill="1" applyBorder="1" applyAlignment="1">
      <alignment horizontal="centerContinuous"/>
    </xf>
    <xf numFmtId="172" fontId="54" fillId="77" borderId="0" xfId="45" applyNumberFormat="1" applyFont="1" applyFill="1" applyBorder="1"/>
    <xf numFmtId="172" fontId="0" fillId="77" borderId="0" xfId="24" applyNumberFormat="1" applyFont="1" applyFill="1"/>
    <xf numFmtId="172" fontId="54" fillId="77" borderId="0" xfId="45" applyNumberFormat="1" applyFont="1" applyFill="1" applyBorder="1" applyAlignment="1">
      <alignment vertical="center"/>
    </xf>
    <xf numFmtId="224" fontId="54" fillId="77" borderId="0" xfId="131" applyFont="1" applyFill="1" applyAlignment="1" applyProtection="1">
      <alignment horizontal="centerContinuous"/>
    </xf>
    <xf numFmtId="224" fontId="35" fillId="77" borderId="0" xfId="0" applyFont="1" applyFill="1" applyAlignment="1">
      <alignment vertical="top"/>
    </xf>
    <xf numFmtId="172" fontId="35" fillId="77" borderId="0" xfId="24" applyNumberFormat="1" applyFont="1" applyFill="1" applyBorder="1" applyAlignment="1">
      <alignment horizontal="center" vertical="center"/>
    </xf>
    <xf numFmtId="226" fontId="54" fillId="77" borderId="0" xfId="24" applyNumberFormat="1" applyFont="1" applyFill="1" applyAlignment="1">
      <alignment horizontal="left"/>
    </xf>
    <xf numFmtId="0" fontId="35" fillId="77" borderId="0" xfId="196" applyNumberFormat="1" applyFont="1" applyFill="1" applyAlignment="1">
      <alignment horizontal="left" vertical="top" indent="1"/>
    </xf>
    <xf numFmtId="0" fontId="54" fillId="77" borderId="0" xfId="196" applyNumberFormat="1" applyFont="1" applyFill="1" applyAlignment="1">
      <alignment vertical="top"/>
    </xf>
    <xf numFmtId="224" fontId="35" fillId="77" borderId="0" xfId="1981" applyFont="1" applyFill="1" applyAlignment="1"/>
    <xf numFmtId="0" fontId="35" fillId="77" borderId="0" xfId="196" quotePrefix="1" applyNumberFormat="1" applyFont="1" applyFill="1" applyAlignment="1">
      <alignment horizontal="left" vertical="top" indent="1"/>
    </xf>
    <xf numFmtId="0" fontId="35" fillId="77" borderId="0" xfId="196" applyNumberFormat="1" applyFont="1" applyFill="1" applyAlignment="1">
      <alignment vertical="top"/>
    </xf>
    <xf numFmtId="175" fontId="35" fillId="77" borderId="0" xfId="45" applyNumberFormat="1" applyFont="1" applyFill="1" applyAlignment="1">
      <alignment horizontal="right" vertical="center"/>
    </xf>
    <xf numFmtId="202" fontId="35" fillId="77" borderId="0" xfId="24" applyNumberFormat="1" applyFont="1" applyFill="1" applyAlignment="1"/>
    <xf numFmtId="226" fontId="54" fillId="77" borderId="0" xfId="24" applyNumberFormat="1" applyFont="1" applyFill="1" applyAlignment="1">
      <alignment horizontal="left" vertical="center"/>
    </xf>
    <xf numFmtId="0" fontId="35" fillId="77" borderId="0" xfId="196" applyNumberFormat="1" applyFont="1" applyFill="1" applyAlignment="1">
      <alignment vertical="center"/>
    </xf>
    <xf numFmtId="224" fontId="35" fillId="77" borderId="0" xfId="1981" applyFont="1" applyFill="1" applyAlignment="1">
      <alignment vertical="center"/>
    </xf>
    <xf numFmtId="226" fontId="35" fillId="77" borderId="0" xfId="24" applyNumberFormat="1" applyFont="1" applyFill="1"/>
    <xf numFmtId="0" fontId="35" fillId="77" borderId="0" xfId="0" applyNumberFormat="1" applyFont="1" applyFill="1"/>
    <xf numFmtId="175" fontId="35" fillId="77" borderId="7" xfId="45" applyNumberFormat="1" applyFont="1" applyFill="1" applyBorder="1" applyAlignment="1">
      <alignment horizontal="center" vertical="center"/>
    </xf>
    <xf numFmtId="49" fontId="35" fillId="77" borderId="0" xfId="62" applyNumberFormat="1" applyFont="1" applyFill="1"/>
    <xf numFmtId="15" fontId="35" fillId="77" borderId="0" xfId="62" applyNumberFormat="1" applyFont="1" applyFill="1" applyAlignment="1">
      <alignment horizontal="center" vertical="center"/>
    </xf>
    <xf numFmtId="0" fontId="35" fillId="77" borderId="0" xfId="74" applyNumberFormat="1" applyFont="1" applyFill="1" applyBorder="1" applyAlignment="1">
      <alignment horizontal="center" vertical="center"/>
    </xf>
    <xf numFmtId="172" fontId="35" fillId="77" borderId="0" xfId="62" applyNumberFormat="1" applyFont="1" applyFill="1" applyBorder="1" applyAlignment="1"/>
    <xf numFmtId="0" fontId="35" fillId="77" borderId="0" xfId="74" applyNumberFormat="1" applyFont="1" applyFill="1" applyBorder="1" applyAlignment="1">
      <alignment horizontal="center"/>
    </xf>
    <xf numFmtId="172" fontId="35" fillId="77" borderId="0" xfId="74" applyNumberFormat="1" applyFont="1" applyFill="1" applyBorder="1" applyAlignment="1"/>
    <xf numFmtId="10" fontId="35" fillId="77" borderId="0" xfId="157" applyNumberFormat="1" applyFont="1" applyFill="1" applyAlignment="1">
      <alignment horizontal="right" vertical="center"/>
    </xf>
    <xf numFmtId="49" fontId="35" fillId="77" borderId="0" xfId="2629" applyNumberFormat="1" applyFont="1" applyFill="1"/>
    <xf numFmtId="172" fontId="35" fillId="77" borderId="0" xfId="62" applyNumberFormat="1" applyFont="1" applyFill="1" applyBorder="1" applyAlignment="1">
      <alignment horizontal="center" vertical="center"/>
    </xf>
    <xf numFmtId="172" fontId="35" fillId="77" borderId="0" xfId="74" applyNumberFormat="1" applyFont="1" applyFill="1" applyBorder="1" applyAlignment="1">
      <alignment horizontal="center" vertical="center"/>
    </xf>
    <xf numFmtId="49" fontId="54" fillId="77" borderId="0" xfId="150" applyNumberFormat="1" applyFont="1" applyFill="1" applyAlignment="1">
      <alignment horizontal="left" vertical="center"/>
    </xf>
    <xf numFmtId="224" fontId="35" fillId="77" borderId="0" xfId="150" applyFont="1" applyFill="1" applyAlignment="1">
      <alignment horizontal="center" vertical="center"/>
    </xf>
    <xf numFmtId="0" fontId="54" fillId="77" borderId="0" xfId="2624" applyFont="1" applyFill="1" applyBorder="1" applyAlignment="1">
      <alignment vertical="center"/>
    </xf>
    <xf numFmtId="0" fontId="35" fillId="77" borderId="0" xfId="2624" applyFont="1" applyFill="1" applyAlignment="1">
      <alignment vertical="center"/>
    </xf>
    <xf numFmtId="0" fontId="54" fillId="77" borderId="0" xfId="2624" applyFont="1" applyFill="1" applyBorder="1" applyAlignment="1"/>
    <xf numFmtId="224" fontId="35" fillId="77" borderId="0" xfId="162" applyFont="1" applyFill="1" applyAlignment="1">
      <alignment vertical="center"/>
    </xf>
    <xf numFmtId="168" fontId="35" fillId="77" borderId="7" xfId="171" applyNumberFormat="1" applyFont="1" applyFill="1" applyBorder="1" applyAlignment="1">
      <alignment vertical="center"/>
    </xf>
    <xf numFmtId="0" fontId="54" fillId="77" borderId="0" xfId="2624" applyFont="1" applyFill="1" applyBorder="1" applyAlignment="1">
      <alignment horizontal="center" vertical="center"/>
    </xf>
    <xf numFmtId="0" fontId="35" fillId="77" borderId="0" xfId="2629" applyFont="1" applyFill="1" applyAlignment="1">
      <alignment vertical="center"/>
    </xf>
    <xf numFmtId="0" fontId="35" fillId="77" borderId="0" xfId="2629" applyFont="1" applyFill="1"/>
    <xf numFmtId="15" fontId="35" fillId="77" borderId="0" xfId="0" applyNumberFormat="1" applyFont="1" applyFill="1" applyAlignment="1"/>
    <xf numFmtId="3" fontId="35" fillId="77" borderId="0" xfId="0" applyNumberFormat="1" applyFont="1" applyFill="1" applyBorder="1" applyAlignment="1">
      <alignment vertical="center" wrapText="1"/>
    </xf>
    <xf numFmtId="224" fontId="54" fillId="77" borderId="0" xfId="0" applyFont="1" applyFill="1" applyAlignment="1"/>
    <xf numFmtId="224" fontId="54" fillId="77" borderId="0" xfId="0" applyFont="1" applyFill="1" applyAlignment="1">
      <alignment wrapText="1"/>
    </xf>
    <xf numFmtId="0" fontId="54" fillId="77" borderId="0" xfId="0" applyNumberFormat="1" applyFont="1" applyFill="1" applyAlignment="1">
      <alignment horizontal="left" wrapText="1"/>
    </xf>
    <xf numFmtId="172" fontId="177" fillId="0" borderId="6" xfId="24" applyNumberFormat="1" applyFont="1" applyFill="1" applyBorder="1"/>
    <xf numFmtId="224" fontId="54" fillId="0" borderId="27" xfId="131" applyFont="1" applyFill="1" applyBorder="1" applyAlignment="1"/>
    <xf numFmtId="172" fontId="35" fillId="0" borderId="3" xfId="24" applyNumberFormat="1" applyFont="1" applyFill="1" applyBorder="1"/>
    <xf numFmtId="172" fontId="54" fillId="0" borderId="28" xfId="24" applyNumberFormat="1" applyFont="1" applyFill="1" applyBorder="1"/>
    <xf numFmtId="10" fontId="54" fillId="0" borderId="0" xfId="131" applyNumberFormat="1" applyFont="1" applyFill="1" applyBorder="1"/>
    <xf numFmtId="224" fontId="35" fillId="0" borderId="0" xfId="0" applyFont="1" applyFill="1" applyAlignment="1">
      <alignment horizontal="center" wrapText="1"/>
    </xf>
    <xf numFmtId="10" fontId="35" fillId="0" borderId="0" xfId="0" applyNumberFormat="1" applyFont="1" applyFill="1" applyAlignment="1">
      <alignment horizontal="center" wrapText="1"/>
    </xf>
    <xf numFmtId="172" fontId="35" fillId="77" borderId="68" xfId="24" applyNumberFormat="1" applyFont="1" applyFill="1" applyBorder="1" applyAlignment="1">
      <alignment wrapText="1"/>
    </xf>
    <xf numFmtId="172" fontId="54" fillId="77" borderId="68" xfId="24" applyNumberFormat="1" applyFont="1" applyFill="1" applyBorder="1" applyAlignment="1">
      <alignment wrapText="1"/>
    </xf>
    <xf numFmtId="0" fontId="35" fillId="0" borderId="0" xfId="0" applyNumberFormat="1" applyFont="1" applyFill="1" applyAlignment="1">
      <alignment wrapText="1"/>
    </xf>
    <xf numFmtId="172" fontId="35" fillId="0" borderId="0" xfId="0" applyNumberFormat="1" applyFont="1" applyFill="1" applyAlignment="1">
      <alignment wrapText="1"/>
    </xf>
    <xf numFmtId="49" fontId="54" fillId="0" borderId="0" xfId="157" applyNumberFormat="1" applyFont="1" applyFill="1" applyBorder="1" applyAlignment="1"/>
    <xf numFmtId="224" fontId="35" fillId="0" borderId="0" xfId="0" applyFont="1" applyFill="1" applyAlignment="1"/>
    <xf numFmtId="0" fontId="25" fillId="0" borderId="68" xfId="3387" quotePrefix="1" applyFont="1" applyFill="1" applyBorder="1" applyAlignment="1"/>
    <xf numFmtId="0" fontId="25" fillId="0" borderId="68" xfId="3387" quotePrefix="1" applyFont="1" applyFill="1" applyBorder="1" applyAlignment="1">
      <alignment horizontal="center"/>
    </xf>
    <xf numFmtId="49" fontId="35" fillId="14" borderId="0" xfId="131" applyNumberFormat="1" applyFont="1" applyFill="1"/>
    <xf numFmtId="172" fontId="35" fillId="14" borderId="0" xfId="24" applyNumberFormat="1" applyFont="1" applyFill="1"/>
    <xf numFmtId="49" fontId="54" fillId="14" borderId="0" xfId="131" applyNumberFormat="1" applyFont="1" applyFill="1" applyAlignment="1" applyProtection="1"/>
    <xf numFmtId="49" fontId="35" fillId="14" borderId="0" xfId="34" applyNumberFormat="1" applyFont="1" applyFill="1"/>
    <xf numFmtId="49" fontId="54" fillId="0" borderId="0" xfId="0" applyNumberFormat="1" applyFont="1" applyFill="1" applyBorder="1" applyAlignment="1" applyProtection="1">
      <alignment horizontal="center"/>
    </xf>
    <xf numFmtId="49" fontId="54" fillId="0" borderId="0" xfId="170" applyNumberFormat="1" applyFont="1" applyFill="1" applyBorder="1" applyAlignment="1">
      <alignment horizontal="center" vertical="center" wrapText="1"/>
    </xf>
    <xf numFmtId="10" fontId="35" fillId="77" borderId="0" xfId="175" applyNumberFormat="1" applyFont="1" applyFill="1" applyBorder="1" applyAlignment="1">
      <alignment horizontal="center" vertical="center"/>
    </xf>
    <xf numFmtId="0" fontId="54" fillId="0" borderId="0" xfId="2624" quotePrefix="1" applyFont="1" applyFill="1" applyBorder="1" applyAlignment="1">
      <alignment horizontal="center"/>
    </xf>
    <xf numFmtId="10" fontId="35" fillId="0" borderId="0" xfId="0" applyNumberFormat="1" applyFont="1" applyFill="1" applyAlignment="1">
      <alignment horizontal="center" wrapText="1"/>
    </xf>
    <xf numFmtId="0" fontId="26" fillId="0" borderId="0" xfId="3401"/>
    <xf numFmtId="0" fontId="25" fillId="0" borderId="68" xfId="3387" quotePrefix="1" applyNumberFormat="1" applyFont="1" applyFill="1" applyBorder="1" applyAlignment="1"/>
    <xf numFmtId="172" fontId="181" fillId="0" borderId="71" xfId="47" applyNumberFormat="1" applyFont="1" applyFill="1" applyBorder="1" applyAlignment="1">
      <alignment horizontal="center"/>
    </xf>
    <xf numFmtId="43" fontId="35" fillId="81" borderId="0" xfId="24" applyFont="1" applyFill="1"/>
    <xf numFmtId="224" fontId="25" fillId="0" borderId="0" xfId="170" applyFont="1" applyFill="1" applyAlignment="1"/>
    <xf numFmtId="43" fontId="25" fillId="0" borderId="0" xfId="35" applyFont="1" applyFill="1" applyAlignment="1"/>
    <xf numFmtId="224" fontId="25" fillId="0" borderId="0" xfId="150" applyFont="1" applyFill="1" applyAlignment="1">
      <alignment wrapText="1"/>
    </xf>
    <xf numFmtId="224" fontId="25" fillId="0" borderId="0" xfId="150" applyFont="1" applyFill="1" applyAlignment="1"/>
    <xf numFmtId="172" fontId="26" fillId="0" borderId="0" xfId="33" applyNumberFormat="1" applyFont="1" applyFill="1" applyAlignment="1"/>
    <xf numFmtId="228" fontId="26" fillId="0" borderId="0" xfId="170" applyNumberFormat="1" applyFont="1" applyFill="1" applyAlignment="1"/>
    <xf numFmtId="15" fontId="26" fillId="0" borderId="0" xfId="150" applyNumberFormat="1" applyFont="1" applyFill="1" applyAlignment="1">
      <alignment wrapText="1"/>
    </xf>
    <xf numFmtId="10" fontId="35" fillId="77" borderId="0" xfId="175" applyNumberFormat="1" applyFont="1" applyFill="1" applyAlignment="1">
      <alignment horizontal="center"/>
    </xf>
    <xf numFmtId="0" fontId="35" fillId="77" borderId="0" xfId="2629" applyFont="1" applyFill="1" applyAlignment="1">
      <alignment horizontal="center" vertical="center"/>
    </xf>
    <xf numFmtId="0" fontId="35" fillId="77" borderId="0" xfId="2629" applyFont="1" applyFill="1" applyAlignment="1">
      <alignment horizontal="center"/>
    </xf>
    <xf numFmtId="10" fontId="54" fillId="77" borderId="7" xfId="2624" applyNumberFormat="1" applyFont="1" applyFill="1" applyBorder="1" applyAlignment="1">
      <alignment vertical="center"/>
    </xf>
    <xf numFmtId="0" fontId="54" fillId="14" borderId="0" xfId="0" applyNumberFormat="1" applyFont="1" applyFill="1" applyAlignment="1">
      <alignment horizontal="center" wrapText="1"/>
    </xf>
    <xf numFmtId="0" fontId="14" fillId="0" borderId="0" xfId="3403"/>
    <xf numFmtId="0" fontId="14" fillId="82" borderId="0" xfId="3403" applyFill="1"/>
    <xf numFmtId="0" fontId="61" fillId="0" borderId="0" xfId="3403" applyFont="1"/>
    <xf numFmtId="0" fontId="14" fillId="0" borderId="0" xfId="3403" quotePrefix="1"/>
    <xf numFmtId="0" fontId="14" fillId="20" borderId="0" xfId="3403" quotePrefix="1" applyFill="1"/>
    <xf numFmtId="0" fontId="14" fillId="20" borderId="0" xfId="3403" applyFill="1"/>
    <xf numFmtId="0" fontId="14" fillId="80" borderId="0" xfId="3403" quotePrefix="1" applyFill="1"/>
    <xf numFmtId="0" fontId="14" fillId="80" borderId="0" xfId="3403" applyFill="1"/>
    <xf numFmtId="0" fontId="14" fillId="19" borderId="0" xfId="3403" quotePrefix="1" applyFill="1"/>
    <xf numFmtId="0" fontId="14" fillId="19" borderId="0" xfId="3403" applyFill="1"/>
    <xf numFmtId="172" fontId="14" fillId="0" borderId="0" xfId="24" applyNumberFormat="1" applyFont="1"/>
    <xf numFmtId="172" fontId="14" fillId="0" borderId="0" xfId="3403" applyNumberFormat="1"/>
    <xf numFmtId="172" fontId="14" fillId="14" borderId="0" xfId="3403" applyNumberFormat="1" applyFill="1"/>
    <xf numFmtId="172" fontId="14" fillId="81" borderId="0" xfId="3403" applyNumberFormat="1" applyFill="1"/>
    <xf numFmtId="0" fontId="14" fillId="81" borderId="0" xfId="3403" applyFill="1"/>
    <xf numFmtId="0" fontId="14" fillId="14" borderId="0" xfId="3403" applyFill="1"/>
    <xf numFmtId="0" fontId="14" fillId="0" borderId="0" xfId="3403" applyFill="1"/>
    <xf numFmtId="0" fontId="14" fillId="83" borderId="0" xfId="3403" applyFill="1"/>
    <xf numFmtId="0" fontId="14" fillId="0" borderId="0" xfId="3403" quotePrefix="1" applyFill="1"/>
    <xf numFmtId="0" fontId="13" fillId="0" borderId="0" xfId="3403" applyFont="1"/>
    <xf numFmtId="1" fontId="54" fillId="0" borderId="0" xfId="131" quotePrefix="1" applyNumberFormat="1" applyFont="1" applyFill="1" applyAlignment="1">
      <alignment horizontal="left" vertical="top"/>
    </xf>
    <xf numFmtId="43" fontId="14" fillId="0" borderId="0" xfId="24" applyFont="1"/>
    <xf numFmtId="0" fontId="25" fillId="0" borderId="0" xfId="3404" applyFont="1" applyFill="1" applyBorder="1" applyAlignment="1">
      <alignment horizontal="center" vertical="center" wrapText="1"/>
    </xf>
    <xf numFmtId="172" fontId="25" fillId="0" borderId="0" xfId="3406" applyNumberFormat="1" applyFont="1" applyFill="1"/>
    <xf numFmtId="172" fontId="42" fillId="0" borderId="0" xfId="3407" applyNumberFormat="1" applyFont="1" applyFill="1" applyAlignment="1">
      <alignment horizontal="center"/>
    </xf>
    <xf numFmtId="0" fontId="38" fillId="0" borderId="0" xfId="3407" applyNumberFormat="1" applyFont="1" applyFill="1"/>
    <xf numFmtId="0" fontId="48" fillId="0" borderId="0" xfId="3408" applyFont="1" applyFill="1"/>
    <xf numFmtId="0" fontId="107" fillId="0" borderId="0" xfId="3409" applyNumberFormat="1" applyFill="1" applyBorder="1" applyAlignment="1" applyProtection="1">
      <alignment vertical="top"/>
    </xf>
    <xf numFmtId="172" fontId="38" fillId="0" borderId="0" xfId="3407" applyNumberFormat="1" applyFont="1" applyFill="1"/>
    <xf numFmtId="0" fontId="38" fillId="0" borderId="0" xfId="3408" applyFont="1" applyFill="1" applyAlignment="1">
      <alignment horizontal="center"/>
    </xf>
    <xf numFmtId="37" fontId="38" fillId="0" borderId="0" xfId="3402" applyNumberFormat="1" applyFont="1" applyFill="1" applyAlignment="1" applyProtection="1">
      <alignment vertical="top"/>
    </xf>
    <xf numFmtId="37" fontId="38" fillId="0" borderId="0" xfId="3409" applyNumberFormat="1" applyFont="1" applyFill="1" applyAlignment="1" applyProtection="1">
      <alignment vertical="top" wrapText="1"/>
    </xf>
    <xf numFmtId="229" fontId="42" fillId="0" borderId="0" xfId="3410" applyNumberFormat="1" applyFont="1" applyFill="1" applyBorder="1" applyAlignment="1">
      <alignment vertical="top" wrapText="1"/>
    </xf>
    <xf numFmtId="37" fontId="42" fillId="0" borderId="0" xfId="3409" applyNumberFormat="1" applyFont="1" applyFill="1" applyBorder="1" applyAlignment="1" applyProtection="1">
      <alignment vertical="top" wrapText="1"/>
    </xf>
    <xf numFmtId="37" fontId="38" fillId="0" borderId="0" xfId="3409" applyNumberFormat="1" applyFont="1" applyFill="1" applyAlignment="1" applyProtection="1">
      <alignment horizontal="left" vertical="top" wrapText="1"/>
    </xf>
    <xf numFmtId="0" fontId="42" fillId="0" borderId="0" xfId="3409" applyFont="1" applyFill="1" applyBorder="1" applyAlignment="1">
      <alignment horizontal="center" wrapText="1"/>
    </xf>
    <xf numFmtId="229" fontId="42" fillId="0" borderId="0" xfId="3410" applyNumberFormat="1" applyFont="1" applyFill="1" applyBorder="1" applyAlignment="1">
      <alignment horizontal="center" vertical="top" wrapText="1"/>
    </xf>
    <xf numFmtId="0" fontId="107" fillId="0" borderId="0" xfId="3409" applyFill="1" applyAlignment="1">
      <alignment horizontal="center" wrapText="1"/>
    </xf>
    <xf numFmtId="0" fontId="42" fillId="0" borderId="0" xfId="3409" applyFont="1" applyFill="1" applyAlignment="1">
      <alignment horizontal="center"/>
    </xf>
    <xf numFmtId="37" fontId="38" fillId="0" borderId="0" xfId="3409" applyNumberFormat="1" applyFont="1" applyFill="1" applyAlignment="1" applyProtection="1">
      <alignment horizontal="left" wrapText="1"/>
    </xf>
    <xf numFmtId="0" fontId="38" fillId="0" borderId="0" xfId="3409" applyNumberFormat="1" applyFont="1" applyFill="1" applyAlignment="1">
      <alignment horizontal="left" wrapText="1"/>
    </xf>
    <xf numFmtId="37" fontId="42" fillId="0" borderId="0" xfId="3409" quotePrefix="1" applyNumberFormat="1" applyFont="1" applyFill="1" applyAlignment="1" applyProtection="1">
      <alignment vertical="top" wrapText="1"/>
    </xf>
    <xf numFmtId="37" fontId="42" fillId="0" borderId="0" xfId="3410" applyNumberFormat="1" applyFont="1" applyFill="1" applyAlignment="1" applyProtection="1">
      <alignment horizontal="left"/>
    </xf>
    <xf numFmtId="0" fontId="42" fillId="0" borderId="0" xfId="3409" quotePrefix="1" applyFont="1" applyFill="1" applyAlignment="1">
      <alignment horizontal="center"/>
    </xf>
    <xf numFmtId="172" fontId="42" fillId="0" borderId="11" xfId="3407" applyNumberFormat="1" applyFont="1" applyFill="1" applyBorder="1" applyAlignment="1" applyProtection="1">
      <alignment vertical="top"/>
    </xf>
    <xf numFmtId="0" fontId="26" fillId="0" borderId="0" xfId="3402"/>
    <xf numFmtId="37" fontId="38" fillId="0" borderId="0" xfId="3409" applyNumberFormat="1" applyFont="1" applyFill="1" applyAlignment="1" applyProtection="1">
      <alignment horizontal="left" vertical="top" indent="2"/>
    </xf>
    <xf numFmtId="43" fontId="38" fillId="0" borderId="0" xfId="3407" applyFont="1" applyFill="1" applyAlignment="1" applyProtection="1">
      <alignment vertical="top" wrapText="1"/>
    </xf>
    <xf numFmtId="172" fontId="42" fillId="0" borderId="0" xfId="3407" applyNumberFormat="1" applyFont="1" applyFill="1" applyAlignment="1" applyProtection="1">
      <alignment vertical="top"/>
    </xf>
    <xf numFmtId="172" fontId="42" fillId="0" borderId="0" xfId="3407" applyNumberFormat="1" applyFont="1" applyFill="1" applyAlignment="1" applyProtection="1">
      <alignment horizontal="left" vertical="top"/>
    </xf>
    <xf numFmtId="172" fontId="42" fillId="0" borderId="0" xfId="3407" applyNumberFormat="1" applyFont="1" applyFill="1" applyBorder="1" applyAlignment="1" applyProtection="1">
      <alignment horizontal="left" vertical="top"/>
    </xf>
    <xf numFmtId="37" fontId="38" fillId="0" borderId="0" xfId="3409" applyNumberFormat="1" applyFont="1" applyFill="1" applyAlignment="1" applyProtection="1">
      <alignment horizontal="left" vertical="top"/>
    </xf>
    <xf numFmtId="172" fontId="42" fillId="0" borderId="0" xfId="3407" applyNumberFormat="1" applyFont="1" applyFill="1" applyBorder="1" applyAlignment="1">
      <alignment vertical="top"/>
    </xf>
    <xf numFmtId="0" fontId="38" fillId="0" borderId="0" xfId="3409" applyNumberFormat="1" applyFont="1" applyFill="1" applyAlignment="1">
      <alignment horizontal="left" vertical="justify"/>
    </xf>
    <xf numFmtId="172" fontId="42" fillId="0" borderId="0" xfId="3407" applyNumberFormat="1" applyFont="1" applyFill="1" applyAlignment="1">
      <alignment vertical="top"/>
    </xf>
    <xf numFmtId="37" fontId="38" fillId="0" borderId="0" xfId="3410" applyNumberFormat="1" applyFont="1" applyFill="1" applyAlignment="1" applyProtection="1">
      <alignment horizontal="left"/>
    </xf>
    <xf numFmtId="172" fontId="42" fillId="0" borderId="7" xfId="3410" applyNumberFormat="1" applyFont="1" applyFill="1" applyBorder="1"/>
    <xf numFmtId="0" fontId="38" fillId="0" borderId="0" xfId="3410" applyFont="1" applyFill="1" applyBorder="1"/>
    <xf numFmtId="37" fontId="42" fillId="0" borderId="0" xfId="3410" applyNumberFormat="1" applyFont="1" applyFill="1" applyBorder="1" applyProtection="1"/>
    <xf numFmtId="172" fontId="38" fillId="0" borderId="0" xfId="630" applyNumberFormat="1" applyFont="1" applyFill="1" applyBorder="1"/>
    <xf numFmtId="37" fontId="38" fillId="0" borderId="0" xfId="3410" applyNumberFormat="1" applyFont="1" applyFill="1" applyAlignment="1" applyProtection="1"/>
    <xf numFmtId="37" fontId="38" fillId="0" borderId="0" xfId="3409" applyNumberFormat="1" applyFont="1" applyFill="1" applyAlignment="1" applyProtection="1">
      <alignment horizontal="left" vertical="top" indent="1"/>
    </xf>
    <xf numFmtId="172" fontId="42" fillId="0" borderId="7" xfId="3407" applyNumberFormat="1" applyFont="1" applyFill="1" applyBorder="1" applyAlignment="1">
      <alignment vertical="top"/>
    </xf>
    <xf numFmtId="0" fontId="107" fillId="0" borderId="0" xfId="3409" applyNumberFormat="1" applyFill="1" applyBorder="1" applyAlignment="1" applyProtection="1"/>
    <xf numFmtId="172" fontId="48" fillId="0" borderId="0" xfId="3408" applyNumberFormat="1" applyFont="1" applyFill="1"/>
    <xf numFmtId="0" fontId="38" fillId="0" borderId="0" xfId="3409" applyNumberFormat="1" applyFont="1" applyFill="1" applyAlignment="1">
      <alignment horizontal="left" vertical="justify" wrapText="1"/>
    </xf>
    <xf numFmtId="0" fontId="48" fillId="0" borderId="0" xfId="3410" applyFont="1" applyFill="1"/>
    <xf numFmtId="172" fontId="38" fillId="0" borderId="0" xfId="3407" applyNumberFormat="1" applyFont="1" applyFill="1" applyAlignment="1" applyProtection="1">
      <alignment vertical="top"/>
    </xf>
    <xf numFmtId="172" fontId="38" fillId="0" borderId="0" xfId="3407" applyNumberFormat="1" applyFont="1" applyFill="1" applyAlignment="1">
      <alignment vertical="top"/>
    </xf>
    <xf numFmtId="172" fontId="38" fillId="0" borderId="7" xfId="3410" applyNumberFormat="1" applyFont="1" applyFill="1" applyBorder="1"/>
    <xf numFmtId="0" fontId="107" fillId="0" borderId="0" xfId="3409" applyNumberFormat="1" applyFont="1" applyFill="1" applyBorder="1" applyAlignment="1" applyProtection="1"/>
    <xf numFmtId="172" fontId="38" fillId="0" borderId="0" xfId="3407" applyNumberFormat="1" applyFont="1" applyFill="1" applyAlignment="1" applyProtection="1">
      <alignment horizontal="left" vertical="top"/>
    </xf>
    <xf numFmtId="172" fontId="38" fillId="0" borderId="0" xfId="3407" applyNumberFormat="1" applyFont="1" applyFill="1" applyAlignment="1">
      <alignment horizontal="left" vertical="justify"/>
    </xf>
    <xf numFmtId="172" fontId="38" fillId="0" borderId="0" xfId="3407" applyNumberFormat="1" applyFont="1" applyFill="1" applyBorder="1" applyAlignment="1" applyProtection="1">
      <alignment horizontal="left" vertical="top"/>
    </xf>
    <xf numFmtId="172" fontId="38" fillId="0" borderId="0" xfId="3407" applyNumberFormat="1" applyFont="1" applyFill="1" applyBorder="1" applyAlignment="1">
      <alignment vertical="top"/>
    </xf>
    <xf numFmtId="0" fontId="38" fillId="0" borderId="0" xfId="3407" applyNumberFormat="1" applyFont="1" applyFill="1" applyAlignment="1"/>
    <xf numFmtId="172" fontId="38" fillId="0" borderId="0" xfId="3407" applyNumberFormat="1" applyFont="1" applyFill="1" applyAlignment="1"/>
    <xf numFmtId="230" fontId="42" fillId="0" borderId="0" xfId="3411" quotePrefix="1" applyNumberFormat="1" applyFont="1" applyFill="1" applyAlignment="1">
      <alignment horizontal="left" vertical="top"/>
    </xf>
    <xf numFmtId="0" fontId="42" fillId="0" borderId="0" xfId="3402" applyFont="1" applyFill="1" applyAlignment="1">
      <alignment vertical="top"/>
    </xf>
    <xf numFmtId="224" fontId="183" fillId="0" borderId="0" xfId="687" applyFont="1" applyFill="1" applyAlignment="1">
      <alignment vertical="top"/>
    </xf>
    <xf numFmtId="224" fontId="184" fillId="0" borderId="0" xfId="687" applyFont="1" applyFill="1"/>
    <xf numFmtId="224" fontId="184" fillId="0" borderId="0" xfId="687" applyFont="1" applyFill="1" applyBorder="1" applyAlignment="1"/>
    <xf numFmtId="37" fontId="38" fillId="0" borderId="0" xfId="3409" applyNumberFormat="1" applyFont="1" applyFill="1" applyAlignment="1" applyProtection="1">
      <alignment vertical="top"/>
    </xf>
    <xf numFmtId="37" fontId="38" fillId="0" borderId="0" xfId="3410" applyNumberFormat="1" applyFont="1" applyFill="1" applyAlignment="1" applyProtection="1">
      <alignment vertical="top"/>
    </xf>
    <xf numFmtId="172" fontId="42" fillId="0" borderId="0" xfId="3410" applyNumberFormat="1" applyFont="1" applyFill="1" applyBorder="1"/>
    <xf numFmtId="172" fontId="42" fillId="0" borderId="0" xfId="3407" applyNumberFormat="1" applyFont="1" applyFill="1" applyBorder="1" applyAlignment="1" applyProtection="1">
      <alignment vertical="top"/>
    </xf>
    <xf numFmtId="0" fontId="26" fillId="0" borderId="0" xfId="3402" applyBorder="1"/>
    <xf numFmtId="37" fontId="38" fillId="0" borderId="0" xfId="3409" applyNumberFormat="1" applyFont="1" applyFill="1" applyBorder="1" applyAlignment="1" applyProtection="1">
      <alignment horizontal="left" vertical="top"/>
    </xf>
    <xf numFmtId="0" fontId="38" fillId="0" borderId="0" xfId="3409" applyNumberFormat="1" applyFont="1" applyFill="1" applyBorder="1" applyAlignment="1">
      <alignment horizontal="left" vertical="justify"/>
    </xf>
    <xf numFmtId="172" fontId="42" fillId="0" borderId="11" xfId="3407" applyNumberFormat="1" applyFont="1" applyFill="1" applyBorder="1" applyAlignment="1" applyProtection="1">
      <alignment horizontal="left" vertical="top"/>
    </xf>
    <xf numFmtId="172" fontId="42" fillId="0" borderId="11" xfId="3407" applyNumberFormat="1" applyFont="1" applyFill="1" applyBorder="1" applyAlignment="1">
      <alignment vertical="top"/>
    </xf>
    <xf numFmtId="37" fontId="38" fillId="0" borderId="11" xfId="3409" applyNumberFormat="1" applyFont="1" applyFill="1" applyBorder="1" applyAlignment="1" applyProtection="1">
      <alignment vertical="top" wrapText="1"/>
    </xf>
    <xf numFmtId="172" fontId="38" fillId="0" borderId="11" xfId="3407" applyNumberFormat="1" applyFont="1" applyFill="1" applyBorder="1" applyAlignment="1" applyProtection="1">
      <alignment vertical="top"/>
    </xf>
    <xf numFmtId="172" fontId="38" fillId="0" borderId="11" xfId="3407" applyNumberFormat="1" applyFont="1" applyFill="1" applyBorder="1" applyAlignment="1">
      <alignment vertical="top"/>
    </xf>
    <xf numFmtId="43" fontId="38" fillId="0" borderId="11" xfId="24" applyFont="1" applyFill="1" applyBorder="1" applyAlignment="1" applyProtection="1">
      <alignment vertical="top" wrapText="1"/>
    </xf>
    <xf numFmtId="227" fontId="26" fillId="0" borderId="0" xfId="3415" applyNumberFormat="1" applyFont="1" applyFill="1" applyAlignment="1">
      <alignment vertical="top"/>
    </xf>
    <xf numFmtId="0" fontId="38" fillId="0" borderId="7" xfId="3410" applyFont="1" applyFill="1" applyBorder="1"/>
    <xf numFmtId="37" fontId="42" fillId="0" borderId="0" xfId="3409" quotePrefix="1" applyNumberFormat="1" applyFont="1" applyFill="1" applyAlignment="1" applyProtection="1">
      <alignment horizontal="center" wrapText="1"/>
    </xf>
    <xf numFmtId="0" fontId="38" fillId="0" borderId="0" xfId="3407" applyNumberFormat="1" applyFont="1" applyFill="1" applyAlignment="1" applyProtection="1">
      <alignment horizontal="right" vertical="center" wrapText="1"/>
    </xf>
    <xf numFmtId="43" fontId="38" fillId="0" borderId="0" xfId="3407" applyFont="1" applyFill="1" applyAlignment="1" applyProtection="1">
      <alignment horizontal="right" vertical="top" wrapText="1"/>
    </xf>
    <xf numFmtId="226" fontId="42" fillId="0" borderId="0" xfId="3407" applyNumberFormat="1" applyFont="1" applyFill="1" applyAlignment="1">
      <alignment horizontal="center"/>
    </xf>
    <xf numFmtId="172" fontId="42" fillId="0" borderId="0" xfId="24" applyNumberFormat="1" applyFont="1" applyFill="1"/>
    <xf numFmtId="172" fontId="42" fillId="0" borderId="7" xfId="3407" applyNumberFormat="1" applyFont="1" applyFill="1" applyBorder="1" applyAlignment="1" applyProtection="1">
      <alignment vertical="top"/>
    </xf>
    <xf numFmtId="37" fontId="38" fillId="0" borderId="7" xfId="3409" applyNumberFormat="1" applyFont="1" applyFill="1" applyBorder="1" applyAlignment="1" applyProtection="1">
      <alignment horizontal="left" vertical="top"/>
    </xf>
    <xf numFmtId="172" fontId="42" fillId="0" borderId="7" xfId="3407" applyNumberFormat="1" applyFont="1" applyFill="1" applyBorder="1" applyAlignment="1" applyProtection="1">
      <alignment horizontal="left" vertical="top"/>
    </xf>
    <xf numFmtId="172" fontId="42" fillId="0" borderId="0" xfId="24" applyNumberFormat="1" applyFont="1" applyFill="1" applyBorder="1" applyAlignment="1">
      <alignment vertical="top"/>
    </xf>
    <xf numFmtId="172" fontId="42" fillId="0" borderId="0" xfId="3408" applyNumberFormat="1" applyFont="1" applyFill="1"/>
    <xf numFmtId="37" fontId="38" fillId="0" borderId="7" xfId="3409" applyNumberFormat="1" applyFont="1" applyFill="1" applyBorder="1" applyAlignment="1" applyProtection="1">
      <alignment vertical="top" wrapText="1"/>
    </xf>
    <xf numFmtId="172" fontId="38" fillId="0" borderId="7" xfId="3407" applyNumberFormat="1" applyFont="1" applyFill="1" applyBorder="1" applyAlignment="1" applyProtection="1">
      <alignment vertical="top"/>
    </xf>
    <xf numFmtId="37" fontId="38" fillId="0" borderId="7" xfId="3409" applyNumberFormat="1" applyFont="1" applyFill="1" applyBorder="1" applyAlignment="1" applyProtection="1">
      <alignment horizontal="left" vertical="top" wrapText="1"/>
    </xf>
    <xf numFmtId="172" fontId="38" fillId="0" borderId="7" xfId="3407" applyNumberFormat="1" applyFont="1" applyFill="1" applyBorder="1" applyAlignment="1">
      <alignment vertical="top"/>
    </xf>
    <xf numFmtId="172" fontId="38" fillId="0" borderId="7" xfId="24" applyNumberFormat="1" applyFont="1" applyFill="1" applyBorder="1" applyAlignment="1" applyProtection="1">
      <alignment vertical="top" wrapText="1"/>
    </xf>
    <xf numFmtId="224" fontId="38" fillId="0" borderId="0" xfId="0" applyFont="1"/>
    <xf numFmtId="0" fontId="42" fillId="0" borderId="0" xfId="3419" applyFont="1" applyFill="1"/>
    <xf numFmtId="173" fontId="42" fillId="0" borderId="0" xfId="0" applyNumberFormat="1" applyFont="1" applyAlignment="1">
      <alignment horizontal="left"/>
    </xf>
    <xf numFmtId="224" fontId="42" fillId="0" borderId="0" xfId="0" quotePrefix="1" applyFont="1" applyAlignment="1">
      <alignment horizontal="left"/>
    </xf>
    <xf numFmtId="0" fontId="38" fillId="0" borderId="0" xfId="3402" applyFont="1" applyFill="1"/>
    <xf numFmtId="0" fontId="38" fillId="0" borderId="0" xfId="3402" applyFont="1" applyFill="1" applyAlignment="1">
      <alignment horizontal="left" indent="1"/>
    </xf>
    <xf numFmtId="0" fontId="42" fillId="0" borderId="0" xfId="3402" applyFont="1" applyFill="1"/>
    <xf numFmtId="0" fontId="38" fillId="0" borderId="0" xfId="3402" applyFont="1" applyFill="1" applyBorder="1"/>
    <xf numFmtId="0" fontId="42" fillId="0" borderId="0" xfId="3404" quotePrefix="1" applyNumberFormat="1" applyFont="1" applyFill="1" applyAlignment="1" applyProtection="1">
      <alignment vertical="top"/>
    </xf>
    <xf numFmtId="172" fontId="38" fillId="0" borderId="0" xfId="35" applyNumberFormat="1" applyFont="1" applyFill="1" applyBorder="1" applyProtection="1"/>
    <xf numFmtId="229" fontId="42" fillId="0" borderId="0" xfId="35" applyNumberFormat="1" applyFont="1" applyFill="1" applyBorder="1" applyAlignment="1">
      <alignment vertical="top"/>
    </xf>
    <xf numFmtId="0" fontId="42" fillId="0" borderId="0" xfId="3404" applyNumberFormat="1" applyFont="1" applyFill="1" applyAlignment="1" applyProtection="1">
      <alignment horizontal="left" vertical="top" indent="1"/>
    </xf>
    <xf numFmtId="0" fontId="38" fillId="0" borderId="0" xfId="3410" applyFont="1" applyFill="1"/>
    <xf numFmtId="37" fontId="42" fillId="0" borderId="0" xfId="3410" applyNumberFormat="1" applyFont="1" applyFill="1" applyProtection="1"/>
    <xf numFmtId="172" fontId="38" fillId="0" borderId="0" xfId="35" applyNumberFormat="1" applyFont="1" applyFill="1"/>
    <xf numFmtId="172" fontId="38" fillId="0" borderId="0" xfId="35" applyNumberFormat="1" applyFont="1" applyFill="1" applyBorder="1"/>
    <xf numFmtId="0" fontId="42" fillId="0" borderId="0" xfId="3402" applyFont="1" applyFill="1" applyAlignment="1">
      <alignment horizontal="center" vertical="top"/>
    </xf>
    <xf numFmtId="0" fontId="42" fillId="0" borderId="0" xfId="3421" applyFont="1" applyFill="1" applyAlignment="1">
      <alignment horizontal="center" vertical="top"/>
    </xf>
    <xf numFmtId="0" fontId="42" fillId="0" borderId="0" xfId="35" quotePrefix="1" applyNumberFormat="1" applyFont="1" applyFill="1" applyAlignment="1">
      <alignment horizontal="left" vertical="top" indent="1"/>
    </xf>
    <xf numFmtId="172" fontId="38" fillId="0" borderId="0" xfId="35" applyNumberFormat="1" applyFont="1" applyFill="1" applyAlignment="1" applyProtection="1">
      <alignment horizontal="left"/>
    </xf>
    <xf numFmtId="172" fontId="42" fillId="0" borderId="0" xfId="35" quotePrefix="1" applyNumberFormat="1" applyFont="1" applyFill="1" applyAlignment="1"/>
    <xf numFmtId="43" fontId="38" fillId="0" borderId="0" xfId="3402" applyNumberFormat="1" applyFont="1" applyFill="1" applyAlignment="1"/>
    <xf numFmtId="172" fontId="38" fillId="0" borderId="0" xfId="35" quotePrefix="1" applyNumberFormat="1" applyFont="1" applyFill="1" applyAlignment="1"/>
    <xf numFmtId="0" fontId="42" fillId="0" borderId="0" xfId="3421" applyFont="1" applyFill="1" applyAlignment="1">
      <alignment horizontal="left" vertical="top" indent="1"/>
    </xf>
    <xf numFmtId="0" fontId="38" fillId="0" borderId="0" xfId="3404" applyNumberFormat="1" applyFont="1" applyFill="1" applyAlignment="1" applyProtection="1">
      <alignment horizontal="left" vertical="top" indent="2"/>
    </xf>
    <xf numFmtId="172" fontId="42" fillId="0" borderId="0" xfId="35" applyNumberFormat="1" applyFont="1" applyFill="1" applyAlignment="1">
      <alignment vertical="top"/>
    </xf>
    <xf numFmtId="0" fontId="38" fillId="0" borderId="0" xfId="3404" applyNumberFormat="1" applyFont="1" applyFill="1" applyAlignment="1" applyProtection="1">
      <alignment vertical="top"/>
    </xf>
    <xf numFmtId="0" fontId="38" fillId="0" borderId="0" xfId="3404" applyNumberFormat="1" applyFont="1" applyFill="1" applyAlignment="1" applyProtection="1">
      <alignment horizontal="left" vertical="top" indent="1"/>
    </xf>
    <xf numFmtId="0" fontId="38" fillId="0" borderId="0" xfId="3402" applyFont="1" applyFill="1" applyAlignment="1">
      <alignment horizontal="center"/>
    </xf>
    <xf numFmtId="0" fontId="42" fillId="0" borderId="0" xfId="3404" applyNumberFormat="1" applyFont="1" applyFill="1" applyAlignment="1" applyProtection="1">
      <alignment vertical="top"/>
    </xf>
    <xf numFmtId="0" fontId="42" fillId="0" borderId="0" xfId="3421" applyFont="1" applyFill="1" applyAlignment="1">
      <alignment horizontal="left" indent="1"/>
    </xf>
    <xf numFmtId="0" fontId="38" fillId="0" borderId="0" xfId="3404" quotePrefix="1" applyNumberFormat="1" applyFont="1" applyFill="1" applyAlignment="1" applyProtection="1">
      <alignment horizontal="left" vertical="top" indent="2"/>
    </xf>
    <xf numFmtId="172" fontId="42" fillId="0" borderId="7" xfId="35" applyNumberFormat="1" applyFont="1" applyFill="1" applyBorder="1" applyAlignment="1">
      <alignment vertical="top"/>
    </xf>
    <xf numFmtId="0" fontId="38" fillId="0" borderId="0" xfId="3420" applyFont="1" applyFill="1" applyAlignment="1">
      <alignment horizontal="left" vertical="top" indent="2"/>
    </xf>
    <xf numFmtId="0" fontId="42" fillId="0" borderId="0" xfId="3402" applyFont="1" applyFill="1" applyAlignment="1">
      <alignment horizontal="center"/>
    </xf>
    <xf numFmtId="37" fontId="38" fillId="0" borderId="0" xfId="3410" applyNumberFormat="1" applyFont="1" applyFill="1" applyAlignment="1" applyProtection="1">
      <alignment horizontal="left" indent="2"/>
    </xf>
    <xf numFmtId="43" fontId="38" fillId="0" borderId="0" xfId="3422" applyFont="1" applyFill="1"/>
    <xf numFmtId="172" fontId="42" fillId="0" borderId="0" xfId="35" applyNumberFormat="1" applyFont="1" applyFill="1" applyBorder="1" applyAlignment="1">
      <alignment vertical="top"/>
    </xf>
    <xf numFmtId="43" fontId="38" fillId="0" borderId="0" xfId="3402" applyNumberFormat="1" applyFont="1" applyFill="1" applyBorder="1" applyAlignment="1"/>
    <xf numFmtId="172" fontId="42" fillId="0" borderId="7" xfId="3402" applyNumberFormat="1" applyFont="1" applyFill="1" applyBorder="1"/>
    <xf numFmtId="172" fontId="42" fillId="0" borderId="0" xfId="3402" applyNumberFormat="1" applyFont="1" applyFill="1" applyBorder="1"/>
    <xf numFmtId="37" fontId="38" fillId="0" borderId="0" xfId="3402" applyNumberFormat="1" applyFont="1" applyFill="1" applyAlignment="1">
      <alignment horizontal="left" indent="2"/>
    </xf>
    <xf numFmtId="37" fontId="38" fillId="0" borderId="0" xfId="3402" applyNumberFormat="1" applyFont="1" applyFill="1" applyAlignment="1">
      <alignment horizontal="left" indent="1"/>
    </xf>
    <xf numFmtId="172" fontId="38" fillId="0" borderId="0" xfId="35" applyNumberFormat="1" applyFont="1" applyFill="1" applyAlignment="1">
      <alignment vertical="top"/>
    </xf>
    <xf numFmtId="172" fontId="38" fillId="0" borderId="7" xfId="35" applyNumberFormat="1" applyFont="1" applyFill="1" applyBorder="1" applyAlignment="1">
      <alignment vertical="top"/>
    </xf>
    <xf numFmtId="172" fontId="38" fillId="0" borderId="0" xfId="35" applyNumberFormat="1" applyFont="1" applyFill="1" applyBorder="1" applyAlignment="1">
      <alignment vertical="top"/>
    </xf>
    <xf numFmtId="172" fontId="38" fillId="0" borderId="7" xfId="3402" applyNumberFormat="1" applyFont="1" applyFill="1" applyBorder="1"/>
    <xf numFmtId="172" fontId="38" fillId="0" borderId="0" xfId="3402" applyNumberFormat="1" applyFont="1" applyFill="1" applyBorder="1"/>
    <xf numFmtId="0" fontId="38" fillId="0" borderId="7" xfId="3402" applyFont="1" applyFill="1" applyBorder="1"/>
    <xf numFmtId="0" fontId="38" fillId="0" borderId="0" xfId="3421" applyFont="1" applyFill="1" applyAlignment="1"/>
    <xf numFmtId="43" fontId="38" fillId="0" borderId="0" xfId="24" applyFont="1" applyFill="1"/>
    <xf numFmtId="172" fontId="38" fillId="0" borderId="0" xfId="24" applyNumberFormat="1" applyFont="1" applyFill="1"/>
    <xf numFmtId="43" fontId="38" fillId="0" borderId="7" xfId="24" applyFont="1" applyFill="1" applyBorder="1"/>
    <xf numFmtId="172" fontId="25" fillId="0" borderId="0" xfId="3422" applyNumberFormat="1" applyFont="1" applyFill="1" applyAlignment="1">
      <alignment horizontal="left" vertical="center"/>
    </xf>
    <xf numFmtId="172" fontId="26" fillId="0" borderId="0" xfId="3422" applyNumberFormat="1" applyFont="1" applyFill="1" applyAlignment="1">
      <alignment horizontal="left" vertical="center"/>
    </xf>
    <xf numFmtId="172" fontId="25" fillId="0" borderId="0" xfId="3422" applyNumberFormat="1" applyFont="1" applyFill="1" applyAlignment="1">
      <alignment vertical="center"/>
    </xf>
    <xf numFmtId="0" fontId="42" fillId="0" borderId="0" xfId="3409" applyFont="1" applyFill="1" applyBorder="1" applyAlignment="1">
      <alignment horizontal="center" wrapText="1"/>
    </xf>
    <xf numFmtId="0" fontId="42" fillId="0" borderId="0" xfId="3410" quotePrefix="1" applyFont="1" applyFill="1" applyAlignment="1">
      <alignment horizontal="center"/>
    </xf>
    <xf numFmtId="0" fontId="42" fillId="0" borderId="0" xfId="3410" quotePrefix="1" applyFont="1" applyFill="1" applyAlignment="1">
      <alignment horizontal="center"/>
    </xf>
    <xf numFmtId="1" fontId="38" fillId="0" borderId="0" xfId="131" applyNumberFormat="1" applyFont="1" applyFill="1"/>
    <xf numFmtId="0" fontId="38" fillId="0" borderId="0" xfId="131" applyNumberFormat="1" applyFont="1" applyFill="1"/>
    <xf numFmtId="200" fontId="38" fillId="0" borderId="0" xfId="3414" applyNumberFormat="1" applyFont="1" applyFill="1" applyAlignment="1">
      <alignment horizontal="center"/>
    </xf>
    <xf numFmtId="172" fontId="38" fillId="0" borderId="0" xfId="24" applyNumberFormat="1" applyFont="1" applyFill="1" applyAlignment="1">
      <alignment vertical="center"/>
    </xf>
    <xf numFmtId="231" fontId="38" fillId="0" borderId="0" xfId="3417" applyNumberFormat="1" applyFont="1" applyFill="1" applyBorder="1" applyAlignment="1"/>
    <xf numFmtId="49" fontId="42" fillId="0" borderId="0" xfId="131" quotePrefix="1" applyNumberFormat="1" applyFont="1" applyFill="1" applyBorder="1" applyAlignment="1">
      <alignment horizontal="center"/>
    </xf>
    <xf numFmtId="49" fontId="38" fillId="0" borderId="0" xfId="131" applyNumberFormat="1" applyFont="1" applyFill="1" applyBorder="1"/>
    <xf numFmtId="172" fontId="42" fillId="77" borderId="13" xfId="24" applyNumberFormat="1" applyFont="1" applyFill="1" applyBorder="1"/>
    <xf numFmtId="49" fontId="38" fillId="0" borderId="0" xfId="131" applyNumberFormat="1" applyFont="1" applyFill="1"/>
    <xf numFmtId="49" fontId="38" fillId="0" borderId="0" xfId="131" applyNumberFormat="1" applyFont="1" applyFill="1" applyAlignment="1"/>
    <xf numFmtId="224" fontId="38" fillId="0" borderId="0" xfId="131" applyFont="1" applyFill="1" applyAlignment="1">
      <alignment horizontal="center"/>
    </xf>
    <xf numFmtId="172" fontId="38" fillId="0" borderId="0" xfId="24" applyNumberFormat="1" applyFont="1" applyFill="1" applyAlignment="1">
      <alignment horizontal="center"/>
    </xf>
    <xf numFmtId="43" fontId="38" fillId="0" borderId="0" xfId="24" applyFont="1" applyFill="1" applyAlignment="1">
      <alignment horizontal="center"/>
    </xf>
    <xf numFmtId="224" fontId="42" fillId="0" borderId="0" xfId="131" applyFont="1" applyFill="1"/>
    <xf numFmtId="224" fontId="38" fillId="0" borderId="0" xfId="131" applyFont="1" applyFill="1"/>
    <xf numFmtId="0" fontId="38" fillId="0" borderId="0" xfId="24" applyNumberFormat="1" applyFont="1" applyFill="1"/>
    <xf numFmtId="0" fontId="38" fillId="0" borderId="0" xfId="24" applyNumberFormat="1" applyFont="1" applyFill="1" applyBorder="1"/>
    <xf numFmtId="49" fontId="38" fillId="0" borderId="0" xfId="89" applyNumberFormat="1" applyFont="1" applyFill="1" applyBorder="1" applyAlignment="1">
      <alignment horizontal="center"/>
    </xf>
    <xf numFmtId="172" fontId="38" fillId="0" borderId="0" xfId="131" applyNumberFormat="1" applyFont="1" applyFill="1"/>
    <xf numFmtId="224" fontId="38" fillId="0" borderId="0" xfId="131" applyFont="1" applyFill="1" applyBorder="1"/>
    <xf numFmtId="49" fontId="38" fillId="0" borderId="0" xfId="131" applyNumberFormat="1" applyFont="1" applyFill="1" applyBorder="1" applyAlignment="1">
      <alignment horizontal="center"/>
    </xf>
    <xf numFmtId="49" fontId="42" fillId="0" borderId="0" xfId="131" applyNumberFormat="1" applyFont="1" applyFill="1" applyBorder="1" applyAlignment="1">
      <alignment horizontal="center"/>
    </xf>
    <xf numFmtId="172" fontId="38" fillId="0" borderId="0" xfId="24" applyNumberFormat="1" applyFont="1" applyFill="1" applyBorder="1"/>
    <xf numFmtId="0" fontId="38" fillId="0" borderId="0" xfId="131" applyNumberFormat="1" applyFont="1" applyFill="1" applyBorder="1"/>
    <xf numFmtId="43" fontId="38" fillId="0" borderId="0" xfId="24" applyFont="1" applyFill="1" applyBorder="1"/>
    <xf numFmtId="224" fontId="42" fillId="0" borderId="0" xfId="131" applyFont="1" applyFill="1" applyBorder="1"/>
    <xf numFmtId="49" fontId="42" fillId="0" borderId="0" xfId="0" applyNumberFormat="1" applyFont="1" applyFill="1" applyAlignment="1">
      <alignment horizontal="left"/>
    </xf>
    <xf numFmtId="224" fontId="42" fillId="0" borderId="0" xfId="131" quotePrefix="1" applyFont="1" applyFill="1" applyBorder="1" applyAlignment="1">
      <alignment horizontal="center"/>
    </xf>
    <xf numFmtId="224" fontId="42" fillId="0" borderId="0" xfId="131" applyFont="1" applyFill="1" applyBorder="1" applyAlignment="1">
      <alignment horizontal="center"/>
    </xf>
    <xf numFmtId="224" fontId="42" fillId="0" borderId="0" xfId="131" applyFont="1" applyFill="1" applyBorder="1" applyAlignment="1">
      <alignment horizontal="center" vertical="center"/>
    </xf>
    <xf numFmtId="49" fontId="38" fillId="0" borderId="0" xfId="131" applyNumberFormat="1" applyFont="1" applyFill="1" applyAlignment="1">
      <alignment vertical="top"/>
    </xf>
    <xf numFmtId="1" fontId="38" fillId="0" borderId="0" xfId="24" quotePrefix="1" applyNumberFormat="1" applyFont="1" applyFill="1" applyAlignment="1">
      <alignment horizontal="center" vertical="center" wrapText="1"/>
    </xf>
    <xf numFmtId="172" fontId="42" fillId="77" borderId="0" xfId="24" applyNumberFormat="1" applyFont="1" applyFill="1" applyBorder="1"/>
    <xf numFmtId="172" fontId="38" fillId="77" borderId="0" xfId="24" applyNumberFormat="1" applyFont="1" applyFill="1"/>
    <xf numFmtId="224" fontId="26" fillId="0" borderId="0" xfId="0" applyFont="1"/>
    <xf numFmtId="172" fontId="38" fillId="77" borderId="13" xfId="24" applyNumberFormat="1" applyFont="1" applyFill="1" applyBorder="1"/>
    <xf numFmtId="49" fontId="38" fillId="0" borderId="0" xfId="131" applyNumberFormat="1" applyFont="1" applyFill="1" applyAlignment="1">
      <alignment horizontal="left" vertical="top" indent="1"/>
    </xf>
    <xf numFmtId="49" fontId="38" fillId="0" borderId="0" xfId="131" applyNumberFormat="1" applyFont="1" applyFill="1" applyAlignment="1">
      <alignment horizontal="left" indent="1"/>
    </xf>
    <xf numFmtId="1" fontId="38" fillId="0" borderId="0" xfId="175" applyNumberFormat="1" applyFont="1" applyFill="1" applyAlignment="1">
      <alignment horizontal="center"/>
    </xf>
    <xf numFmtId="172" fontId="38" fillId="0" borderId="64" xfId="24" applyNumberFormat="1" applyFont="1" applyFill="1" applyBorder="1"/>
    <xf numFmtId="172" fontId="38" fillId="0" borderId="6" xfId="24" applyNumberFormat="1" applyFont="1" applyFill="1" applyBorder="1"/>
    <xf numFmtId="172" fontId="42" fillId="0" borderId="6" xfId="24" applyNumberFormat="1" applyFont="1" applyFill="1" applyBorder="1"/>
    <xf numFmtId="0" fontId="42" fillId="0" borderId="0" xfId="131" applyNumberFormat="1" applyFont="1" applyFill="1"/>
    <xf numFmtId="1" fontId="38" fillId="0" borderId="0" xfId="24" quotePrefix="1" applyNumberFormat="1" applyFont="1" applyFill="1" applyAlignment="1">
      <alignment horizontal="center"/>
    </xf>
    <xf numFmtId="172" fontId="42" fillId="77" borderId="15" xfId="24" applyNumberFormat="1" applyFont="1" applyFill="1" applyBorder="1"/>
    <xf numFmtId="172" fontId="38" fillId="77" borderId="0" xfId="24" applyNumberFormat="1" applyFont="1" applyFill="1" applyBorder="1"/>
    <xf numFmtId="49" fontId="42" fillId="0" borderId="0" xfId="131" applyNumberFormat="1" applyFont="1" applyFill="1"/>
    <xf numFmtId="1" fontId="42" fillId="0" borderId="0" xfId="131" applyNumberFormat="1" applyFont="1" applyFill="1"/>
    <xf numFmtId="172" fontId="42" fillId="0" borderId="0" xfId="24" applyNumberFormat="1" applyFont="1" applyFill="1" applyBorder="1"/>
    <xf numFmtId="49" fontId="38" fillId="0" borderId="0" xfId="131" applyNumberFormat="1" applyFont="1" applyFill="1" applyAlignment="1">
      <alignment horizontal="left" vertical="top"/>
    </xf>
    <xf numFmtId="49" fontId="42" fillId="0" borderId="0" xfId="131" applyNumberFormat="1" applyFont="1" applyFill="1" applyAlignment="1">
      <alignment horizontal="left" vertical="top"/>
    </xf>
    <xf numFmtId="1" fontId="42" fillId="0" borderId="0" xfId="131" applyNumberFormat="1" applyFont="1" applyFill="1" applyAlignment="1">
      <alignment vertical="top"/>
    </xf>
    <xf numFmtId="172" fontId="42" fillId="0" borderId="0" xfId="24" applyNumberFormat="1" applyFont="1" applyFill="1" applyAlignment="1">
      <alignment vertical="top"/>
    </xf>
    <xf numFmtId="172" fontId="38" fillId="0" borderId="0" xfId="24" applyNumberFormat="1" applyFont="1" applyFill="1" applyAlignment="1">
      <alignment vertical="top"/>
    </xf>
    <xf numFmtId="172" fontId="38" fillId="0" borderId="0" xfId="24" applyNumberFormat="1" applyFont="1" applyFill="1" applyBorder="1" applyAlignment="1">
      <alignment vertical="top"/>
    </xf>
    <xf numFmtId="1" fontId="38" fillId="0" borderId="0" xfId="131" quotePrefix="1" applyNumberFormat="1" applyFont="1" applyFill="1" applyAlignment="1">
      <alignment horizontal="center"/>
    </xf>
    <xf numFmtId="49" fontId="38" fillId="0" borderId="0" xfId="0" applyNumberFormat="1" applyFont="1"/>
    <xf numFmtId="224" fontId="38" fillId="0" borderId="0" xfId="131" applyFont="1" applyFill="1" applyAlignment="1">
      <alignment vertical="top"/>
    </xf>
    <xf numFmtId="49" fontId="38" fillId="0" borderId="0" xfId="0" applyNumberFormat="1" applyFont="1" applyAlignment="1">
      <alignment horizontal="left" indent="1"/>
    </xf>
    <xf numFmtId="172" fontId="38" fillId="0" borderId="6" xfId="24" applyNumberFormat="1" applyFont="1" applyFill="1" applyBorder="1" applyAlignment="1">
      <alignment vertical="top"/>
    </xf>
    <xf numFmtId="1" fontId="38" fillId="0" borderId="0" xfId="131" applyNumberFormat="1" applyFont="1" applyFill="1" applyAlignment="1">
      <alignment horizontal="center" vertical="top"/>
    </xf>
    <xf numFmtId="49" fontId="42" fillId="0" borderId="0" xfId="0" applyNumberFormat="1" applyFont="1" applyFill="1" applyAlignment="1">
      <alignment horizontal="left" vertical="top"/>
    </xf>
    <xf numFmtId="224" fontId="42" fillId="0" borderId="0" xfId="131" applyFont="1" applyFill="1" applyAlignment="1">
      <alignment vertical="top"/>
    </xf>
    <xf numFmtId="49" fontId="42" fillId="0" borderId="0" xfId="0" applyNumberFormat="1" applyFont="1" applyFill="1" applyAlignment="1">
      <alignment horizontal="left" vertical="center"/>
    </xf>
    <xf numFmtId="49" fontId="42" fillId="0" borderId="0" xfId="131" applyNumberFormat="1" applyFont="1" applyFill="1" applyAlignment="1">
      <alignment vertical="center"/>
    </xf>
    <xf numFmtId="224" fontId="42" fillId="0" borderId="0" xfId="131" applyFont="1" applyFill="1" applyAlignment="1">
      <alignment vertical="center"/>
    </xf>
    <xf numFmtId="172" fontId="42" fillId="0" borderId="7" xfId="24" applyNumberFormat="1" applyFont="1" applyFill="1" applyBorder="1" applyAlignment="1">
      <alignment vertical="center"/>
    </xf>
    <xf numFmtId="172" fontId="42" fillId="0" borderId="0" xfId="24" applyNumberFormat="1" applyFont="1" applyFill="1" applyBorder="1" applyAlignment="1">
      <alignment vertical="center"/>
    </xf>
    <xf numFmtId="172" fontId="38" fillId="0" borderId="7" xfId="24" applyNumberFormat="1" applyFont="1" applyFill="1" applyBorder="1" applyAlignment="1">
      <alignment vertical="center"/>
    </xf>
    <xf numFmtId="224" fontId="38" fillId="0" borderId="0" xfId="131" applyFont="1" applyFill="1" applyAlignment="1">
      <alignment vertical="center"/>
    </xf>
    <xf numFmtId="172" fontId="38" fillId="0" borderId="0" xfId="131" applyNumberFormat="1" applyFont="1" applyFill="1" applyAlignment="1">
      <alignment vertical="center"/>
    </xf>
    <xf numFmtId="0" fontId="38" fillId="0" borderId="0" xfId="24" applyNumberFormat="1" applyFont="1" applyFill="1" applyAlignment="1">
      <alignment vertical="center"/>
    </xf>
    <xf numFmtId="43" fontId="38" fillId="0" borderId="0" xfId="24" applyFont="1" applyFill="1" applyAlignment="1">
      <alignment vertical="center"/>
    </xf>
    <xf numFmtId="224" fontId="42" fillId="0" borderId="0" xfId="131" applyFont="1" applyFill="1" applyAlignment="1">
      <alignment wrapText="1"/>
    </xf>
    <xf numFmtId="224" fontId="38" fillId="0" borderId="0" xfId="131" applyFont="1" applyFill="1" applyAlignment="1"/>
    <xf numFmtId="172" fontId="42" fillId="0" borderId="0" xfId="131" applyNumberFormat="1" applyFont="1" applyFill="1"/>
    <xf numFmtId="224" fontId="38" fillId="0" borderId="0" xfId="131" applyNumberFormat="1" applyFont="1" applyFill="1" applyAlignment="1">
      <alignment horizontal="left" indent="1"/>
    </xf>
    <xf numFmtId="43" fontId="42" fillId="0" borderId="0" xfId="24" applyFont="1" applyFill="1"/>
    <xf numFmtId="43" fontId="42" fillId="0" borderId="11" xfId="45" applyNumberFormat="1" applyFont="1" applyFill="1" applyBorder="1"/>
    <xf numFmtId="43" fontId="42" fillId="0" borderId="0" xfId="45" applyNumberFormat="1" applyFont="1" applyFill="1" applyBorder="1"/>
    <xf numFmtId="49" fontId="42" fillId="0" borderId="0" xfId="194" applyNumberFormat="1" applyFont="1" applyFill="1" applyAlignment="1">
      <alignment vertical="top"/>
    </xf>
    <xf numFmtId="0" fontId="38" fillId="14" borderId="0" xfId="131" applyNumberFormat="1" applyFont="1" applyFill="1" applyAlignment="1">
      <alignment horizontal="justify" vertical="top"/>
    </xf>
    <xf numFmtId="224" fontId="38" fillId="77" borderId="0" xfId="131" applyFont="1" applyFill="1"/>
    <xf numFmtId="0" fontId="38" fillId="77" borderId="0" xfId="131" applyNumberFormat="1" applyFont="1" applyFill="1" applyAlignment="1">
      <alignment horizontal="justify" vertical="top"/>
    </xf>
    <xf numFmtId="43" fontId="38" fillId="77" borderId="0" xfId="24" applyFont="1" applyFill="1"/>
    <xf numFmtId="224" fontId="38" fillId="0" borderId="0" xfId="131" applyFont="1" applyFill="1" applyProtection="1"/>
    <xf numFmtId="172" fontId="38" fillId="0" borderId="0" xfId="24" applyNumberFormat="1" applyFont="1" applyFill="1" applyProtection="1"/>
    <xf numFmtId="0" fontId="38" fillId="0" borderId="0" xfId="131" applyNumberFormat="1" applyFont="1" applyFill="1" applyProtection="1"/>
    <xf numFmtId="0" fontId="38" fillId="0" borderId="0" xfId="24" applyNumberFormat="1" applyFont="1" applyFill="1" applyProtection="1"/>
    <xf numFmtId="43" fontId="38" fillId="0" borderId="0" xfId="24" applyFont="1" applyFill="1" applyProtection="1"/>
    <xf numFmtId="224" fontId="42" fillId="0" borderId="0" xfId="131" applyFont="1" applyFill="1" applyBorder="1" applyAlignment="1" applyProtection="1">
      <alignment horizontal="centerContinuous"/>
    </xf>
    <xf numFmtId="172" fontId="42" fillId="0" borderId="0" xfId="34" applyNumberFormat="1" applyFont="1" applyFill="1" applyBorder="1" applyAlignment="1" applyProtection="1">
      <alignment horizontal="centerContinuous"/>
    </xf>
    <xf numFmtId="224" fontId="38" fillId="0" borderId="0" xfId="0" applyFont="1" applyFill="1" applyBorder="1" applyAlignment="1" applyProtection="1">
      <alignment horizontal="center"/>
    </xf>
    <xf numFmtId="224" fontId="42" fillId="0" borderId="0" xfId="131" applyFont="1" applyFill="1" applyAlignment="1" applyProtection="1"/>
    <xf numFmtId="224" fontId="42" fillId="0" borderId="0" xfId="0" applyFont="1" applyFill="1" applyBorder="1" applyAlignment="1" applyProtection="1">
      <alignment horizontal="center"/>
    </xf>
    <xf numFmtId="172" fontId="38" fillId="0" borderId="0" xfId="34" applyNumberFormat="1" applyFont="1" applyFill="1"/>
    <xf numFmtId="224" fontId="42" fillId="77" borderId="0" xfId="0" applyFont="1" applyFill="1" applyBorder="1" applyAlignment="1" applyProtection="1"/>
    <xf numFmtId="224" fontId="38" fillId="0" borderId="0" xfId="0" applyFont="1" applyAlignment="1" applyProtection="1">
      <alignment vertical="top"/>
    </xf>
    <xf numFmtId="43" fontId="38" fillId="0" borderId="0" xfId="45" applyFont="1" applyFill="1"/>
    <xf numFmtId="1" fontId="42" fillId="0" borderId="0" xfId="131" quotePrefix="1" applyNumberFormat="1" applyFont="1" applyFill="1" applyAlignment="1">
      <alignment horizontal="left" vertical="top"/>
    </xf>
    <xf numFmtId="0" fontId="187" fillId="0" borderId="0" xfId="131" applyNumberFormat="1" applyFont="1" applyFill="1" applyAlignment="1"/>
    <xf numFmtId="0" fontId="188" fillId="0" borderId="0" xfId="131" applyNumberFormat="1" applyFont="1" applyFill="1" applyAlignment="1">
      <alignment vertical="top"/>
    </xf>
    <xf numFmtId="0" fontId="188" fillId="0" borderId="0" xfId="131" applyNumberFormat="1" applyFont="1" applyFill="1" applyBorder="1" applyAlignment="1">
      <alignment vertical="top"/>
    </xf>
    <xf numFmtId="0" fontId="38" fillId="0" borderId="0" xfId="131" applyNumberFormat="1" applyFont="1" applyFill="1" applyAlignment="1">
      <alignment vertical="top"/>
    </xf>
    <xf numFmtId="0" fontId="38" fillId="0" borderId="0" xfId="24" applyNumberFormat="1" applyFont="1" applyFill="1" applyBorder="1" applyAlignment="1">
      <alignment vertical="top"/>
    </xf>
    <xf numFmtId="0" fontId="38" fillId="0" borderId="0" xfId="24" applyNumberFormat="1" applyFont="1" applyFill="1" applyAlignment="1">
      <alignment vertical="top"/>
    </xf>
    <xf numFmtId="1" fontId="38" fillId="0" borderId="0" xfId="131" applyNumberFormat="1" applyFont="1" applyFill="1" applyAlignment="1">
      <alignment horizontal="left" vertical="top"/>
    </xf>
    <xf numFmtId="172" fontId="189" fillId="0" borderId="0" xfId="24" applyNumberFormat="1" applyFont="1" applyFill="1" applyAlignment="1">
      <alignment horizontal="justify"/>
    </xf>
    <xf numFmtId="49" fontId="189" fillId="0" borderId="0" xfId="131" applyNumberFormat="1" applyFont="1" applyFill="1" applyAlignment="1">
      <alignment horizontal="justify"/>
    </xf>
    <xf numFmtId="0" fontId="42" fillId="0" borderId="0" xfId="131" quotePrefix="1" applyNumberFormat="1" applyFont="1" applyFill="1" applyAlignment="1">
      <alignment horizontal="left" vertical="top"/>
    </xf>
    <xf numFmtId="224" fontId="188" fillId="0" borderId="0" xfId="131" applyFont="1" applyFill="1" applyAlignment="1">
      <alignment vertical="top"/>
    </xf>
    <xf numFmtId="224" fontId="188" fillId="0" borderId="0" xfId="131" applyFont="1" applyFill="1" applyBorder="1" applyAlignment="1">
      <alignment vertical="top"/>
    </xf>
    <xf numFmtId="224" fontId="38" fillId="0" borderId="0" xfId="0" applyFont="1" applyFill="1" applyAlignment="1">
      <alignment vertical="top"/>
    </xf>
    <xf numFmtId="224" fontId="38" fillId="0" borderId="0" xfId="0" applyFont="1" applyFill="1" applyAlignment="1">
      <alignment horizontal="left" vertical="top" wrapText="1"/>
    </xf>
    <xf numFmtId="172" fontId="38" fillId="0" borderId="0" xfId="24" applyNumberFormat="1" applyFont="1" applyFill="1" applyAlignment="1" applyProtection="1">
      <alignment horizontal="centerContinuous"/>
    </xf>
    <xf numFmtId="224" fontId="38" fillId="0" borderId="0" xfId="131" applyFont="1" applyFill="1" applyAlignment="1" applyProtection="1">
      <alignment horizontal="centerContinuous"/>
    </xf>
    <xf numFmtId="172" fontId="187" fillId="0" borderId="0" xfId="24" applyNumberFormat="1" applyFont="1" applyFill="1" applyAlignment="1"/>
    <xf numFmtId="172" fontId="188" fillId="0" borderId="0" xfId="24" applyNumberFormat="1" applyFont="1" applyFill="1" applyAlignment="1">
      <alignment vertical="top"/>
    </xf>
    <xf numFmtId="172" fontId="188" fillId="0" borderId="0" xfId="24" applyNumberFormat="1" applyFont="1" applyFill="1" applyBorder="1" applyAlignment="1">
      <alignment vertical="top"/>
    </xf>
    <xf numFmtId="224" fontId="38" fillId="0" borderId="0" xfId="131" applyFont="1" applyFill="1" applyBorder="1" applyAlignment="1">
      <alignment vertical="top"/>
    </xf>
    <xf numFmtId="172" fontId="38" fillId="0" borderId="0" xfId="24" applyNumberFormat="1" applyFont="1" applyFill="1" applyAlignment="1">
      <alignment horizontal="justify" vertical="top"/>
    </xf>
    <xf numFmtId="0" fontId="42" fillId="0" borderId="0" xfId="34" applyNumberFormat="1" applyFont="1" applyFill="1" applyAlignment="1" applyProtection="1">
      <alignment horizontal="centerContinuous"/>
    </xf>
    <xf numFmtId="0" fontId="42" fillId="0" borderId="0" xfId="131" applyNumberFormat="1" applyFont="1" applyFill="1" applyAlignment="1" applyProtection="1"/>
    <xf numFmtId="224" fontId="42" fillId="0" borderId="0" xfId="0" applyFont="1" applyFill="1" applyBorder="1" applyAlignment="1" applyProtection="1"/>
    <xf numFmtId="0" fontId="38" fillId="0" borderId="0" xfId="131" applyNumberFormat="1" applyFont="1" applyFill="1" applyAlignment="1">
      <alignment vertical="center"/>
    </xf>
    <xf numFmtId="0" fontId="42" fillId="0" borderId="0" xfId="131" applyNumberFormat="1" applyFont="1" applyFill="1" applyAlignment="1">
      <alignment horizontal="center" vertical="center"/>
    </xf>
    <xf numFmtId="224" fontId="38" fillId="0" borderId="0" xfId="131" applyFont="1" applyFill="1" applyBorder="1" applyAlignment="1">
      <alignment horizontal="left" vertical="top"/>
    </xf>
    <xf numFmtId="224" fontId="42" fillId="0" borderId="0" xfId="131" applyFont="1" applyFill="1" applyBorder="1" applyAlignment="1">
      <alignment horizontal="left"/>
    </xf>
    <xf numFmtId="49" fontId="42" fillId="0" borderId="0" xfId="131" applyNumberFormat="1" applyFont="1" applyFill="1" applyBorder="1" applyAlignment="1"/>
    <xf numFmtId="224" fontId="188" fillId="0" borderId="0" xfId="131" applyFont="1" applyFill="1" applyBorder="1"/>
    <xf numFmtId="172" fontId="42" fillId="0" borderId="0" xfId="24" quotePrefix="1" applyNumberFormat="1" applyFont="1" applyFill="1" applyBorder="1" applyAlignment="1">
      <alignment horizontal="centerContinuous" vertical="top"/>
    </xf>
    <xf numFmtId="172" fontId="38" fillId="0" borderId="0" xfId="24" applyNumberFormat="1" applyFont="1" applyFill="1" applyBorder="1" applyAlignment="1">
      <alignment horizontal="centerContinuous" vertical="top"/>
    </xf>
    <xf numFmtId="172" fontId="42" fillId="0" borderId="0" xfId="24" applyNumberFormat="1" applyFont="1" applyFill="1" applyBorder="1" applyAlignment="1">
      <alignment horizontal="center" vertical="center" wrapText="1"/>
    </xf>
    <xf numFmtId="224" fontId="42" fillId="0" borderId="0" xfId="131" applyFont="1" applyFill="1" applyBorder="1" applyAlignment="1">
      <alignment horizontal="center" vertical="center" wrapText="1"/>
    </xf>
    <xf numFmtId="224" fontId="42" fillId="0" borderId="0" xfId="131" applyFont="1" applyFill="1" applyBorder="1" applyAlignment="1">
      <alignment vertical="top"/>
    </xf>
    <xf numFmtId="224" fontId="42" fillId="0" borderId="0" xfId="131" applyFont="1" applyFill="1" applyBorder="1" applyAlignment="1">
      <alignment horizontal="left" vertical="top" indent="1"/>
    </xf>
    <xf numFmtId="172" fontId="38" fillId="0" borderId="0" xfId="24" applyNumberFormat="1" applyFont="1" applyFill="1" applyBorder="1" applyAlignment="1">
      <alignment horizontal="center" vertical="center" wrapText="1"/>
    </xf>
    <xf numFmtId="224" fontId="38" fillId="0" borderId="0" xfId="131" applyFont="1" applyFill="1" applyBorder="1" applyAlignment="1">
      <alignment horizontal="center" vertical="center" wrapText="1"/>
    </xf>
    <xf numFmtId="224" fontId="42" fillId="0" borderId="0" xfId="131" applyFont="1" applyFill="1" applyBorder="1" applyAlignment="1">
      <alignment horizontal="left" vertical="top"/>
    </xf>
    <xf numFmtId="224" fontId="38" fillId="0" borderId="0" xfId="131" applyFont="1" applyFill="1" applyBorder="1" applyAlignment="1">
      <alignment horizontal="center"/>
    </xf>
    <xf numFmtId="224" fontId="188" fillId="0" borderId="0" xfId="131" applyFont="1" applyFill="1" applyBorder="1" applyAlignment="1">
      <alignment horizontal="center"/>
    </xf>
    <xf numFmtId="172" fontId="38" fillId="0" borderId="0" xfId="24" applyNumberFormat="1" applyFont="1" applyFill="1" applyBorder="1" applyAlignment="1">
      <alignment horizontal="center"/>
    </xf>
    <xf numFmtId="172" fontId="42" fillId="0" borderId="0" xfId="24" applyNumberFormat="1" applyFont="1" applyFill="1" applyBorder="1" applyAlignment="1">
      <alignment horizontal="center"/>
    </xf>
    <xf numFmtId="49" fontId="189" fillId="0" borderId="0" xfId="131" applyNumberFormat="1" applyFont="1" applyFill="1" applyBorder="1" applyAlignment="1"/>
    <xf numFmtId="172" fontId="38" fillId="0" borderId="0" xfId="24" applyNumberFormat="1" applyFont="1" applyFill="1" applyBorder="1" applyAlignment="1"/>
    <xf numFmtId="172" fontId="38" fillId="0" borderId="0" xfId="61" applyNumberFormat="1" applyFont="1" applyFill="1" applyBorder="1" applyAlignment="1">
      <alignment vertical="top"/>
    </xf>
    <xf numFmtId="172" fontId="38" fillId="0" borderId="0" xfId="61" applyNumberFormat="1" applyFont="1" applyFill="1" applyBorder="1" applyAlignment="1"/>
    <xf numFmtId="2" fontId="42" fillId="0" borderId="0" xfId="131" applyNumberFormat="1" applyFont="1" applyFill="1" applyBorder="1" applyAlignment="1">
      <alignment horizontal="left" vertical="top"/>
    </xf>
    <xf numFmtId="172" fontId="42" fillId="0" borderId="0" xfId="24" quotePrefix="1" applyNumberFormat="1" applyFont="1" applyFill="1" applyBorder="1" applyAlignment="1">
      <alignment horizontal="centerContinuous"/>
    </xf>
    <xf numFmtId="172" fontId="42" fillId="0" borderId="0" xfId="24" applyNumberFormat="1" applyFont="1" applyFill="1" applyBorder="1" applyAlignment="1">
      <alignment horizontal="centerContinuous"/>
    </xf>
    <xf numFmtId="172" fontId="38" fillId="0" borderId="0" xfId="24" applyNumberFormat="1" applyFont="1" applyFill="1" applyBorder="1" applyAlignment="1">
      <alignment horizontal="centerContinuous"/>
    </xf>
    <xf numFmtId="224" fontId="38" fillId="0" borderId="0" xfId="131" applyFont="1" applyFill="1" applyBorder="1" applyAlignment="1">
      <alignment horizontal="centerContinuous"/>
    </xf>
    <xf numFmtId="172" fontId="38" fillId="0" borderId="0" xfId="131" applyNumberFormat="1" applyFont="1" applyFill="1" applyBorder="1" applyAlignment="1">
      <alignment horizontal="center"/>
    </xf>
    <xf numFmtId="172" fontId="38" fillId="0" borderId="0" xfId="61" applyNumberFormat="1" applyFont="1" applyFill="1" applyBorder="1" applyAlignment="1">
      <alignment horizontal="center"/>
    </xf>
    <xf numFmtId="224" fontId="38" fillId="0" borderId="0" xfId="131" applyFont="1" applyFill="1" applyBorder="1" applyAlignment="1">
      <alignment horizontal="left"/>
    </xf>
    <xf numFmtId="224" fontId="38" fillId="0" borderId="0" xfId="131" applyFont="1" applyFill="1" applyBorder="1" applyAlignment="1">
      <alignment horizontal="justify" vertical="top"/>
    </xf>
    <xf numFmtId="172" fontId="38" fillId="0" borderId="0" xfId="24" applyNumberFormat="1" applyFont="1" applyFill="1" applyBorder="1" applyAlignment="1">
      <alignment horizontal="justify" vertical="top"/>
    </xf>
    <xf numFmtId="224" fontId="42" fillId="0" borderId="0" xfId="131" applyFont="1" applyFill="1" applyBorder="1" applyAlignment="1">
      <alignment horizontal="center" vertical="top"/>
    </xf>
    <xf numFmtId="224" fontId="38" fillId="0" borderId="0" xfId="131" applyFont="1" applyFill="1" applyBorder="1" applyAlignment="1"/>
    <xf numFmtId="173" fontId="38" fillId="0" borderId="0" xfId="131" applyNumberFormat="1" applyFont="1" applyFill="1" applyBorder="1" applyAlignment="1">
      <alignment horizontal="center" vertical="top"/>
    </xf>
    <xf numFmtId="224" fontId="38" fillId="0" borderId="0" xfId="131" applyFont="1" applyFill="1" applyAlignment="1">
      <alignment horizontal="left" vertical="top"/>
    </xf>
    <xf numFmtId="0" fontId="189" fillId="0" borderId="0" xfId="3409" applyNumberFormat="1" applyFont="1" applyFill="1" applyBorder="1" applyAlignment="1" applyProtection="1">
      <alignment vertical="top"/>
    </xf>
    <xf numFmtId="0" fontId="26" fillId="0" borderId="0" xfId="3388" applyFont="1" applyFill="1" applyAlignment="1">
      <alignment horizontal="left" vertical="center"/>
    </xf>
    <xf numFmtId="0" fontId="189" fillId="0" borderId="0" xfId="3409" applyFont="1" applyFill="1" applyAlignment="1">
      <alignment horizontal="center" wrapText="1"/>
    </xf>
    <xf numFmtId="49" fontId="26" fillId="0" borderId="0" xfId="131" applyNumberFormat="1" applyFont="1" applyFill="1" applyAlignment="1">
      <alignment horizontal="left"/>
    </xf>
    <xf numFmtId="49" fontId="26" fillId="77" borderId="0" xfId="131" applyNumberFormat="1" applyFont="1" applyFill="1" applyAlignment="1">
      <alignment horizontal="left"/>
    </xf>
    <xf numFmtId="49" fontId="38" fillId="77" borderId="0" xfId="131" applyNumberFormat="1" applyFont="1" applyFill="1" applyAlignment="1">
      <alignment horizontal="left"/>
    </xf>
    <xf numFmtId="0" fontId="189" fillId="0" borderId="0" xfId="3409" applyNumberFormat="1" applyFont="1" applyFill="1" applyBorder="1" applyAlignment="1" applyProtection="1"/>
    <xf numFmtId="0" fontId="42" fillId="0" borderId="0" xfId="3413" applyNumberFormat="1" applyFont="1" applyFill="1" applyBorder="1" applyAlignment="1">
      <alignment horizontal="left"/>
    </xf>
    <xf numFmtId="0" fontId="42" fillId="77" borderId="0" xfId="3414" quotePrefix="1" applyNumberFormat="1" applyFont="1" applyFill="1" applyBorder="1" applyAlignment="1"/>
    <xf numFmtId="0" fontId="38" fillId="0" borderId="0" xfId="3414" applyFont="1" applyFill="1" applyAlignment="1"/>
    <xf numFmtId="0" fontId="38" fillId="0" borderId="0" xfId="3414" applyFont="1" applyFill="1" applyAlignment="1">
      <alignment horizontal="center"/>
    </xf>
    <xf numFmtId="0" fontId="38" fillId="0" borderId="0" xfId="3414" applyNumberFormat="1" applyFont="1" applyFill="1" applyBorder="1" applyAlignment="1">
      <alignment horizontal="left"/>
    </xf>
    <xf numFmtId="0" fontId="38" fillId="0" borderId="0" xfId="3414" applyFont="1" applyFill="1" applyBorder="1" applyAlignment="1"/>
    <xf numFmtId="0" fontId="42" fillId="0" borderId="0" xfId="3414" quotePrefix="1" applyNumberFormat="1" applyFont="1" applyFill="1" applyBorder="1" applyAlignment="1"/>
    <xf numFmtId="0" fontId="42" fillId="0" borderId="0" xfId="3414" applyFont="1" applyFill="1"/>
    <xf numFmtId="0" fontId="38" fillId="0" borderId="0" xfId="3414" quotePrefix="1" applyFont="1" applyFill="1"/>
    <xf numFmtId="0" fontId="38" fillId="0" borderId="0" xfId="3414" applyFont="1" applyFill="1"/>
    <xf numFmtId="0" fontId="38" fillId="0" borderId="0" xfId="3414" applyFont="1" applyFill="1" applyBorder="1" applyAlignment="1">
      <alignment horizontal="center"/>
    </xf>
    <xf numFmtId="0" fontId="42" fillId="0" borderId="0" xfId="3414" applyNumberFormat="1" applyFont="1" applyFill="1" applyBorder="1" applyAlignment="1"/>
    <xf numFmtId="0" fontId="38" fillId="0" borderId="0" xfId="3414" applyNumberFormat="1" applyFont="1" applyFill="1" applyAlignment="1">
      <alignment horizontal="left"/>
    </xf>
    <xf numFmtId="0" fontId="42" fillId="0" borderId="6" xfId="3418" applyFont="1" applyFill="1" applyBorder="1" applyAlignment="1">
      <alignment horizontal="center" vertical="center"/>
    </xf>
    <xf numFmtId="0" fontId="42" fillId="0" borderId="6" xfId="90" applyNumberFormat="1" applyFont="1" applyFill="1" applyBorder="1" applyAlignment="1">
      <alignment horizontal="center" vertical="center" wrapText="1"/>
    </xf>
    <xf numFmtId="0" fontId="42" fillId="0" borderId="6" xfId="3418" applyFont="1" applyFill="1" applyBorder="1" applyAlignment="1">
      <alignment horizontal="center" vertical="center" wrapText="1"/>
    </xf>
    <xf numFmtId="0" fontId="26" fillId="0" borderId="0" xfId="3416" applyFont="1"/>
    <xf numFmtId="0" fontId="42" fillId="0" borderId="0" xfId="3388" applyFont="1" applyFill="1" applyAlignment="1">
      <alignment vertical="center"/>
    </xf>
    <xf numFmtId="0" fontId="38" fillId="0" borderId="0" xfId="3388" applyFont="1" applyFill="1" applyAlignment="1">
      <alignment vertical="center"/>
    </xf>
    <xf numFmtId="0" fontId="38" fillId="0" borderId="0" xfId="3388" applyFont="1" applyFill="1" applyAlignment="1">
      <alignment horizontal="right" vertical="center"/>
    </xf>
    <xf numFmtId="0" fontId="190" fillId="0" borderId="0" xfId="3414" quotePrefix="1" applyNumberFormat="1" applyFont="1" applyFill="1" applyBorder="1" applyAlignment="1"/>
    <xf numFmtId="175" fontId="38" fillId="0" borderId="0" xfId="3414" applyNumberFormat="1" applyFont="1" applyFill="1" applyBorder="1" applyAlignment="1"/>
    <xf numFmtId="175" fontId="38" fillId="0" borderId="0" xfId="3417" applyNumberFormat="1" applyFont="1" applyFill="1" applyBorder="1" applyAlignment="1"/>
    <xf numFmtId="0" fontId="38" fillId="0" borderId="0" xfId="3414" applyNumberFormat="1" applyFont="1" applyFill="1" applyAlignment="1"/>
    <xf numFmtId="10" fontId="38" fillId="77" borderId="0" xfId="3388" applyNumberFormat="1" applyFont="1" applyFill="1" applyBorder="1" applyAlignment="1">
      <alignment horizontal="center" vertical="center"/>
    </xf>
    <xf numFmtId="231" fontId="38" fillId="0" borderId="0" xfId="3414" applyNumberFormat="1" applyFont="1" applyFill="1" applyBorder="1" applyAlignment="1"/>
    <xf numFmtId="39" fontId="38" fillId="0" borderId="0" xfId="33" applyNumberFormat="1" applyFont="1" applyFill="1" applyBorder="1" applyAlignment="1">
      <alignment horizontal="center" vertical="center"/>
    </xf>
    <xf numFmtId="168" fontId="38" fillId="0" borderId="0" xfId="2247" applyNumberFormat="1" applyFont="1" applyFill="1" applyAlignment="1">
      <alignment horizontal="center"/>
    </xf>
    <xf numFmtId="231" fontId="38" fillId="0" borderId="0" xfId="3414" applyNumberFormat="1" applyFont="1" applyFill="1" applyBorder="1" applyAlignment="1">
      <alignment horizontal="center"/>
    </xf>
    <xf numFmtId="231" fontId="38" fillId="0" borderId="0" xfId="3417" applyNumberFormat="1" applyFont="1" applyFill="1" applyBorder="1" applyAlignment="1">
      <alignment horizontal="center"/>
    </xf>
    <xf numFmtId="0" fontId="42" fillId="0" borderId="0" xfId="62" applyNumberFormat="1" applyFont="1" applyFill="1" applyAlignment="1">
      <alignment vertical="center"/>
    </xf>
    <xf numFmtId="231" fontId="42" fillId="0" borderId="7" xfId="3414" applyNumberFormat="1" applyFont="1" applyFill="1" applyBorder="1" applyAlignment="1">
      <alignment horizontal="center"/>
    </xf>
    <xf numFmtId="231" fontId="42" fillId="0" borderId="7" xfId="3414" applyNumberFormat="1" applyFont="1" applyFill="1" applyBorder="1" applyAlignment="1"/>
    <xf numFmtId="167" fontId="38" fillId="0" borderId="11" xfId="2247" applyFont="1" applyFill="1" applyBorder="1" applyAlignment="1">
      <alignment horizontal="center" vertical="top"/>
    </xf>
    <xf numFmtId="0" fontId="38" fillId="0" borderId="11" xfId="3414" applyFont="1" applyFill="1" applyBorder="1" applyAlignment="1">
      <alignment horizontal="center"/>
    </xf>
    <xf numFmtId="167" fontId="38" fillId="0" borderId="11" xfId="2247" applyFont="1" applyFill="1" applyBorder="1" applyAlignment="1">
      <alignment horizontal="center"/>
    </xf>
    <xf numFmtId="172" fontId="38" fillId="0" borderId="0" xfId="3414" applyNumberFormat="1" applyFont="1" applyFill="1" applyBorder="1" applyAlignment="1"/>
    <xf numFmtId="0" fontId="42" fillId="0" borderId="0" xfId="3388" applyFont="1" applyFill="1" applyAlignment="1"/>
    <xf numFmtId="49" fontId="38" fillId="0" borderId="0" xfId="162" applyNumberFormat="1" applyFont="1" applyFill="1" applyAlignment="1">
      <alignment vertical="center"/>
    </xf>
    <xf numFmtId="49" fontId="38" fillId="0" borderId="0" xfId="89" applyNumberFormat="1" applyFont="1" applyFill="1" applyAlignment="1">
      <alignment vertical="center"/>
    </xf>
    <xf numFmtId="49" fontId="38" fillId="0" borderId="0" xfId="35" applyNumberFormat="1" applyFont="1" applyFill="1" applyAlignment="1">
      <alignment vertical="center"/>
    </xf>
    <xf numFmtId="49" fontId="42" fillId="0" borderId="0" xfId="171" quotePrefix="1" applyNumberFormat="1" applyFont="1" applyFill="1" applyBorder="1" applyAlignment="1"/>
    <xf numFmtId="3" fontId="186" fillId="0" borderId="0" xfId="0" applyNumberFormat="1" applyFont="1" applyFill="1"/>
    <xf numFmtId="9" fontId="38" fillId="0" borderId="0" xfId="175" applyFont="1" applyFill="1" applyAlignment="1">
      <alignment vertical="center"/>
    </xf>
    <xf numFmtId="224" fontId="42" fillId="0" borderId="0" xfId="157" quotePrefix="1" applyFont="1" applyFill="1" applyBorder="1" applyAlignment="1">
      <alignment horizontal="center"/>
    </xf>
    <xf numFmtId="49" fontId="42" fillId="0" borderId="0" xfId="173" applyNumberFormat="1" applyFont="1" applyFill="1" applyBorder="1" applyAlignment="1">
      <alignment horizontal="center" vertical="center"/>
    </xf>
    <xf numFmtId="49" fontId="42" fillId="0" borderId="0" xfId="171" quotePrefix="1" applyNumberFormat="1" applyFont="1" applyFill="1" applyBorder="1" applyAlignment="1">
      <alignment horizontal="left" indent="1"/>
    </xf>
    <xf numFmtId="49" fontId="42" fillId="0" borderId="0" xfId="173" applyNumberFormat="1" applyFont="1" applyFill="1" applyAlignment="1">
      <alignment vertical="center"/>
    </xf>
    <xf numFmtId="172" fontId="38" fillId="0" borderId="0" xfId="24" applyNumberFormat="1" applyFont="1" applyFill="1" applyBorder="1" applyAlignment="1">
      <alignment vertical="center"/>
    </xf>
    <xf numFmtId="10" fontId="38" fillId="0" borderId="0" xfId="175" applyNumberFormat="1" applyFont="1" applyFill="1" applyAlignment="1">
      <alignment vertical="center"/>
    </xf>
    <xf numFmtId="2" fontId="38" fillId="0" borderId="0" xfId="131" applyNumberFormat="1" applyFont="1" applyFill="1" applyAlignment="1">
      <alignment vertical="center"/>
    </xf>
    <xf numFmtId="224" fontId="26" fillId="0" borderId="0" xfId="0" applyFont="1" applyFill="1"/>
    <xf numFmtId="49" fontId="38" fillId="0" borderId="0" xfId="173" applyNumberFormat="1" applyFont="1" applyFill="1" applyBorder="1" applyAlignment="1">
      <alignment horizontal="left" vertical="center"/>
    </xf>
    <xf numFmtId="168" fontId="38" fillId="0" borderId="0" xfId="89" applyNumberFormat="1" applyFont="1" applyFill="1" applyAlignment="1">
      <alignment vertical="center"/>
    </xf>
    <xf numFmtId="172" fontId="38" fillId="0" borderId="0" xfId="35" applyNumberFormat="1" applyFont="1" applyFill="1" applyAlignment="1">
      <alignment vertical="center"/>
    </xf>
    <xf numFmtId="172" fontId="38" fillId="0" borderId="0" xfId="131" applyNumberFormat="1" applyFont="1" applyFill="1" applyBorder="1" applyAlignment="1">
      <alignment vertical="center"/>
    </xf>
    <xf numFmtId="224" fontId="42" fillId="0" borderId="0" xfId="131" quotePrefix="1" applyFont="1" applyFill="1" applyBorder="1" applyAlignment="1"/>
    <xf numFmtId="49" fontId="38" fillId="0" borderId="0" xfId="131" applyNumberFormat="1" applyFont="1" applyFill="1" applyAlignment="1">
      <alignment vertical="center"/>
    </xf>
    <xf numFmtId="49" fontId="42" fillId="0" borderId="0" xfId="171" applyNumberFormat="1" applyFont="1" applyFill="1" applyBorder="1" applyAlignment="1"/>
    <xf numFmtId="224" fontId="38" fillId="0" borderId="0" xfId="171" applyFont="1" applyFill="1" applyAlignment="1"/>
    <xf numFmtId="224" fontId="38" fillId="0" borderId="0" xfId="131" applyFont="1" applyFill="1" applyBorder="1" applyAlignment="1">
      <alignment vertical="center"/>
    </xf>
    <xf numFmtId="0" fontId="42" fillId="0" borderId="12" xfId="3414" applyNumberFormat="1" applyFont="1" applyFill="1" applyBorder="1" applyAlignment="1">
      <alignment wrapText="1"/>
    </xf>
    <xf numFmtId="0" fontId="42" fillId="0" borderId="0" xfId="3414" applyNumberFormat="1" applyFont="1" applyFill="1" applyBorder="1" applyAlignment="1">
      <alignment wrapText="1"/>
    </xf>
    <xf numFmtId="0" fontId="42" fillId="0" borderId="0" xfId="3393" quotePrefix="1" applyFont="1" applyFill="1" applyBorder="1" applyAlignment="1">
      <alignment horizontal="center"/>
    </xf>
    <xf numFmtId="0" fontId="42" fillId="0" borderId="0" xfId="3393" applyFont="1" applyFill="1" applyBorder="1" applyAlignment="1">
      <alignment horizontal="center" vertical="center"/>
    </xf>
    <xf numFmtId="172" fontId="38" fillId="0" borderId="0" xfId="3414" applyNumberFormat="1" applyFont="1" applyFill="1" applyBorder="1" applyAlignment="1">
      <alignment horizontal="center"/>
    </xf>
    <xf numFmtId="172" fontId="38" fillId="0" borderId="0" xfId="33" applyNumberFormat="1" applyFont="1" applyFill="1" applyAlignment="1"/>
    <xf numFmtId="0" fontId="38" fillId="0" borderId="0" xfId="3414" applyNumberFormat="1" applyFont="1" applyFill="1" applyAlignment="1">
      <alignment wrapText="1"/>
    </xf>
    <xf numFmtId="200" fontId="38" fillId="0" borderId="0" xfId="3414" applyNumberFormat="1" applyFont="1" applyFill="1" applyAlignment="1">
      <alignment horizontal="center" vertical="center"/>
    </xf>
    <xf numFmtId="231" fontId="38" fillId="0" borderId="0" xfId="3417" applyNumberFormat="1" applyFont="1" applyFill="1" applyBorder="1" applyAlignment="1">
      <alignment horizontal="right" vertical="center"/>
    </xf>
    <xf numFmtId="231" fontId="38" fillId="0" borderId="0" xfId="3417" applyNumberFormat="1" applyFont="1" applyFill="1" applyBorder="1" applyAlignment="1">
      <alignment horizontal="center" vertical="center"/>
    </xf>
    <xf numFmtId="231" fontId="42" fillId="0" borderId="0" xfId="45" applyNumberFormat="1" applyFont="1" applyFill="1" applyBorder="1" applyAlignment="1">
      <alignment horizontal="right" vertical="center"/>
    </xf>
    <xf numFmtId="231" fontId="42" fillId="0" borderId="0" xfId="3417" applyNumberFormat="1" applyFont="1" applyFill="1" applyBorder="1" applyAlignment="1">
      <alignment horizontal="right" vertical="center"/>
    </xf>
    <xf numFmtId="0" fontId="38" fillId="0" borderId="0" xfId="3414" applyNumberFormat="1" applyFont="1" applyFill="1" applyAlignment="1">
      <alignment horizontal="left" vertical="center"/>
    </xf>
    <xf numFmtId="0" fontId="26" fillId="0" borderId="0" xfId="3383" applyFont="1"/>
    <xf numFmtId="231" fontId="42" fillId="0" borderId="7" xfId="45" applyNumberFormat="1" applyFont="1" applyFill="1" applyBorder="1" applyAlignment="1">
      <alignment horizontal="right" vertical="center"/>
    </xf>
    <xf numFmtId="231" fontId="42" fillId="0" borderId="0" xfId="3417" applyNumberFormat="1" applyFont="1" applyFill="1" applyBorder="1" applyAlignment="1">
      <alignment vertical="center"/>
    </xf>
    <xf numFmtId="172" fontId="38" fillId="0" borderId="0" xfId="33" applyNumberFormat="1" applyFont="1" applyFill="1" applyAlignment="1">
      <alignment vertical="center"/>
    </xf>
    <xf numFmtId="231" fontId="38" fillId="0" borderId="0" xfId="3414" applyNumberFormat="1" applyFont="1" applyFill="1" applyAlignment="1">
      <alignment horizontal="center" vertical="center"/>
    </xf>
    <xf numFmtId="172" fontId="38" fillId="0" borderId="0" xfId="33" applyNumberFormat="1" applyFont="1" applyFill="1" applyAlignment="1">
      <alignment horizontal="center" vertical="center"/>
    </xf>
    <xf numFmtId="172" fontId="38" fillId="0" borderId="0" xfId="3414" applyNumberFormat="1" applyFont="1" applyFill="1" applyAlignment="1">
      <alignment horizontal="center" vertical="center"/>
    </xf>
    <xf numFmtId="0" fontId="38" fillId="0" borderId="0" xfId="3414" applyFont="1" applyFill="1" applyAlignment="1">
      <alignment vertical="center"/>
    </xf>
    <xf numFmtId="43" fontId="38" fillId="0" borderId="0" xfId="3414" applyNumberFormat="1" applyFont="1" applyFill="1" applyAlignment="1">
      <alignment vertical="center"/>
    </xf>
    <xf numFmtId="0" fontId="38" fillId="0" borderId="0" xfId="62" applyNumberFormat="1" applyFont="1" applyFill="1" applyAlignment="1"/>
    <xf numFmtId="231" fontId="38" fillId="0" borderId="11" xfId="3417" applyNumberFormat="1" applyFont="1" applyFill="1" applyBorder="1" applyAlignment="1"/>
    <xf numFmtId="231" fontId="38" fillId="0" borderId="0" xfId="3414" applyNumberFormat="1" applyFont="1" applyFill="1" applyAlignment="1">
      <alignment horizontal="center"/>
    </xf>
    <xf numFmtId="172" fontId="38" fillId="0" borderId="0" xfId="33" applyNumberFormat="1" applyFont="1" applyFill="1" applyAlignment="1">
      <alignment horizontal="center"/>
    </xf>
    <xf numFmtId="172" fontId="38" fillId="0" borderId="0" xfId="3414" applyNumberFormat="1" applyFont="1" applyFill="1" applyAlignment="1">
      <alignment horizontal="center"/>
    </xf>
    <xf numFmtId="0" fontId="38" fillId="0" borderId="0" xfId="3388" applyNumberFormat="1" applyFont="1" applyFill="1" applyAlignment="1">
      <alignment horizontal="left"/>
    </xf>
    <xf numFmtId="0" fontId="38" fillId="0" borderId="0" xfId="3388" applyFont="1" applyFill="1"/>
    <xf numFmtId="0" fontId="38" fillId="0" borderId="0" xfId="3388" applyFont="1" applyFill="1" applyAlignment="1">
      <alignment horizontal="center"/>
    </xf>
    <xf numFmtId="49" fontId="38" fillId="0" borderId="0" xfId="0" applyNumberFormat="1" applyFont="1" applyFill="1" applyAlignment="1">
      <alignment wrapText="1"/>
    </xf>
    <xf numFmtId="224" fontId="38" fillId="0" borderId="0" xfId="0" applyFont="1" applyFill="1" applyAlignment="1">
      <alignment wrapText="1"/>
    </xf>
    <xf numFmtId="49" fontId="38" fillId="0" borderId="0" xfId="171" applyNumberFormat="1" applyFont="1" applyFill="1" applyBorder="1" applyAlignment="1">
      <alignment horizontal="center" vertical="center" wrapText="1"/>
    </xf>
    <xf numFmtId="49" fontId="42" fillId="0" borderId="0" xfId="0" applyNumberFormat="1" applyFont="1" applyFill="1" applyAlignment="1">
      <alignment vertical="center"/>
    </xf>
    <xf numFmtId="224" fontId="38" fillId="77" borderId="0" xfId="0" applyFont="1" applyFill="1" applyAlignment="1">
      <alignment wrapText="1"/>
    </xf>
    <xf numFmtId="224" fontId="42" fillId="0" borderId="0" xfId="131" applyFont="1" applyFill="1" applyAlignment="1">
      <alignment horizontal="center" vertical="center"/>
    </xf>
    <xf numFmtId="3" fontId="38" fillId="0" borderId="0" xfId="0" applyNumberFormat="1" applyFont="1" applyFill="1" applyAlignment="1">
      <alignment wrapText="1"/>
    </xf>
    <xf numFmtId="224" fontId="38" fillId="0" borderId="0" xfId="0" applyFont="1" applyFill="1" applyAlignment="1">
      <alignment vertical="center" wrapText="1"/>
    </xf>
    <xf numFmtId="172" fontId="38" fillId="0" borderId="0" xfId="24" applyNumberFormat="1" applyFont="1" applyFill="1" applyAlignment="1">
      <alignment vertical="center" wrapText="1"/>
    </xf>
    <xf numFmtId="172" fontId="38" fillId="0" borderId="0" xfId="35" applyNumberFormat="1" applyFont="1" applyFill="1" applyAlignment="1">
      <alignment wrapText="1"/>
    </xf>
    <xf numFmtId="49" fontId="42" fillId="0" borderId="0" xfId="131" applyNumberFormat="1" applyFont="1" applyFill="1" applyAlignment="1" applyProtection="1"/>
    <xf numFmtId="49" fontId="42" fillId="0" borderId="0" xfId="0" applyNumberFormat="1" applyFont="1" applyFill="1" applyBorder="1" applyAlignment="1" applyProtection="1">
      <alignment horizontal="center"/>
    </xf>
    <xf numFmtId="0" fontId="38" fillId="81" borderId="0" xfId="2629" applyFont="1" applyFill="1" applyAlignment="1">
      <alignment vertical="center"/>
    </xf>
    <xf numFmtId="224" fontId="38" fillId="77" borderId="0" xfId="131" applyFont="1" applyFill="1" applyAlignment="1">
      <alignment vertical="center"/>
    </xf>
    <xf numFmtId="172" fontId="42" fillId="77" borderId="7" xfId="24" applyNumberFormat="1" applyFont="1" applyFill="1" applyBorder="1" applyAlignment="1">
      <alignment vertical="center"/>
    </xf>
    <xf numFmtId="172" fontId="38" fillId="77" borderId="7" xfId="24" applyNumberFormat="1" applyFont="1" applyFill="1" applyBorder="1" applyAlignment="1">
      <alignment vertical="center"/>
    </xf>
    <xf numFmtId="224" fontId="38" fillId="0" borderId="0" xfId="0" applyFont="1" applyFill="1"/>
    <xf numFmtId="0" fontId="42" fillId="0" borderId="0" xfId="131" applyNumberFormat="1" applyFont="1" applyFill="1" applyAlignment="1">
      <alignment horizontal="left" vertical="top"/>
    </xf>
    <xf numFmtId="0" fontId="38" fillId="0" borderId="0" xfId="169" applyNumberFormat="1" applyFont="1" applyFill="1" applyAlignment="1">
      <alignment horizontal="justify" vertical="top"/>
    </xf>
    <xf numFmtId="0" fontId="42" fillId="0" borderId="0" xfId="131" applyNumberFormat="1" applyFont="1" applyFill="1" applyAlignment="1">
      <alignment horizontal="left" vertical="center"/>
    </xf>
    <xf numFmtId="226" fontId="42" fillId="0" borderId="0" xfId="24" applyNumberFormat="1" applyFont="1" applyFill="1" applyAlignment="1">
      <alignment horizontal="left" vertical="center"/>
    </xf>
    <xf numFmtId="0" fontId="38" fillId="0" borderId="0" xfId="0" applyNumberFormat="1" applyFont="1" applyFill="1" applyAlignment="1">
      <alignment horizontal="justify" vertical="top"/>
    </xf>
    <xf numFmtId="49" fontId="42" fillId="0" borderId="0" xfId="131" applyNumberFormat="1" applyFont="1" applyFill="1" applyAlignment="1"/>
    <xf numFmtId="49" fontId="42" fillId="0" borderId="0" xfId="131" quotePrefix="1" applyNumberFormat="1" applyFont="1" applyFill="1" applyBorder="1" applyAlignment="1"/>
    <xf numFmtId="49" fontId="42" fillId="0" borderId="0" xfId="131" applyNumberFormat="1" applyFont="1" applyFill="1" applyBorder="1"/>
    <xf numFmtId="226" fontId="38" fillId="0" borderId="0" xfId="24" applyNumberFormat="1" applyFont="1" applyFill="1" applyAlignment="1">
      <alignment vertical="top"/>
    </xf>
    <xf numFmtId="49" fontId="42" fillId="0" borderId="0" xfId="131" applyNumberFormat="1" applyFont="1" applyFill="1" applyAlignment="1">
      <alignment horizontal="center"/>
    </xf>
    <xf numFmtId="0" fontId="38" fillId="0" borderId="0" xfId="131" applyNumberFormat="1" applyFont="1" applyFill="1" applyAlignment="1">
      <alignment horizontal="left" vertical="top"/>
    </xf>
    <xf numFmtId="49" fontId="38" fillId="0" borderId="0" xfId="131" applyNumberFormat="1" applyFont="1" applyFill="1" applyAlignment="1">
      <alignment horizontal="center" vertical="top"/>
    </xf>
    <xf numFmtId="49" fontId="38" fillId="0" borderId="0" xfId="131" applyNumberFormat="1" applyFont="1" applyFill="1" applyAlignment="1">
      <alignment horizontal="left"/>
    </xf>
    <xf numFmtId="0" fontId="38" fillId="0" borderId="0" xfId="131" quotePrefix="1" applyNumberFormat="1" applyFont="1" applyFill="1" applyAlignment="1">
      <alignment horizontal="center"/>
    </xf>
    <xf numFmtId="172" fontId="42" fillId="0" borderId="67" xfId="24" applyNumberFormat="1" applyFont="1" applyFill="1" applyBorder="1" applyAlignment="1">
      <alignment vertical="top"/>
    </xf>
    <xf numFmtId="172" fontId="42" fillId="0" borderId="13" xfId="24" applyNumberFormat="1" applyFont="1" applyFill="1" applyBorder="1" applyAlignment="1">
      <alignment vertical="top"/>
    </xf>
    <xf numFmtId="172" fontId="42" fillId="0" borderId="15" xfId="24" applyNumberFormat="1" applyFont="1" applyFill="1" applyBorder="1" applyAlignment="1">
      <alignment vertical="top"/>
    </xf>
    <xf numFmtId="224" fontId="42" fillId="0" borderId="0" xfId="131" applyFont="1" applyFill="1" applyAlignment="1">
      <alignment horizontal="center" vertical="top"/>
    </xf>
    <xf numFmtId="224" fontId="42" fillId="0" borderId="0" xfId="131" quotePrefix="1" applyFont="1" applyFill="1" applyBorder="1" applyAlignment="1">
      <alignment horizontal="center" vertical="top"/>
    </xf>
    <xf numFmtId="172" fontId="42" fillId="0" borderId="0" xfId="45" applyNumberFormat="1" applyFont="1" applyFill="1" applyBorder="1" applyAlignment="1">
      <alignment vertical="top"/>
    </xf>
    <xf numFmtId="172" fontId="42" fillId="0" borderId="0" xfId="131" applyNumberFormat="1" applyFont="1" applyFill="1" applyBorder="1" applyAlignment="1">
      <alignment horizontal="center" vertical="top"/>
    </xf>
    <xf numFmtId="49" fontId="38" fillId="0" borderId="0" xfId="131" quotePrefix="1" applyNumberFormat="1" applyFont="1" applyFill="1" applyAlignment="1">
      <alignment horizontal="left" indent="1"/>
    </xf>
    <xf numFmtId="0" fontId="38" fillId="0" borderId="0" xfId="0" applyNumberFormat="1" applyFont="1" applyFill="1" applyBorder="1" applyAlignment="1">
      <alignment horizontal="justify" vertical="top"/>
    </xf>
    <xf numFmtId="224" fontId="38" fillId="77" borderId="0" xfId="131" applyFont="1" applyFill="1" applyAlignment="1">
      <alignment vertical="top"/>
    </xf>
    <xf numFmtId="172" fontId="42" fillId="0" borderId="7" xfId="45" applyNumberFormat="1" applyFont="1" applyFill="1" applyBorder="1" applyAlignment="1">
      <alignment vertical="center"/>
    </xf>
    <xf numFmtId="172" fontId="42" fillId="0" borderId="0" xfId="45" applyNumberFormat="1" applyFont="1" applyFill="1" applyBorder="1" applyAlignment="1">
      <alignment vertical="center"/>
    </xf>
    <xf numFmtId="172" fontId="42" fillId="77" borderId="0" xfId="45" applyNumberFormat="1" applyFont="1" applyFill="1" applyBorder="1" applyAlignment="1">
      <alignment vertical="center"/>
    </xf>
    <xf numFmtId="226" fontId="42" fillId="0" borderId="0" xfId="24" applyNumberFormat="1" applyFont="1" applyFill="1" applyAlignment="1">
      <alignment vertical="top"/>
    </xf>
    <xf numFmtId="224" fontId="191" fillId="0" borderId="0" xfId="131" applyFont="1" applyFill="1" applyAlignment="1">
      <alignment horizontal="center" vertical="center"/>
    </xf>
    <xf numFmtId="226" fontId="42" fillId="0" borderId="0" xfId="24" applyNumberFormat="1" applyFont="1" applyFill="1" applyAlignment="1">
      <alignment horizontal="center" vertical="center"/>
    </xf>
    <xf numFmtId="224" fontId="38" fillId="0" borderId="0" xfId="131" applyFont="1" applyFill="1" applyBorder="1" applyAlignment="1">
      <alignment horizontal="centerContinuous" vertical="top"/>
    </xf>
    <xf numFmtId="226" fontId="187" fillId="0" borderId="0" xfId="24" applyNumberFormat="1" applyFont="1" applyFill="1" applyAlignment="1">
      <alignment horizontal="center" vertical="center"/>
    </xf>
    <xf numFmtId="226" fontId="38" fillId="0" borderId="0" xfId="24" applyNumberFormat="1" applyFont="1" applyFill="1" applyAlignment="1">
      <alignment horizontal="left" vertical="top"/>
    </xf>
    <xf numFmtId="224" fontId="188" fillId="0" borderId="0" xfId="131" applyFont="1" applyFill="1" applyAlignment="1">
      <alignment vertical="center"/>
    </xf>
    <xf numFmtId="172" fontId="42" fillId="0" borderId="0" xfId="24" applyNumberFormat="1" applyFont="1" applyFill="1" applyBorder="1" applyAlignment="1">
      <alignment horizontal="right"/>
    </xf>
    <xf numFmtId="172" fontId="38" fillId="0" borderId="0" xfId="24" applyNumberFormat="1" applyFont="1" applyFill="1" applyBorder="1" applyAlignment="1">
      <alignment horizontal="right"/>
    </xf>
    <xf numFmtId="172" fontId="38" fillId="0" borderId="0" xfId="61" applyNumberFormat="1" applyFont="1" applyFill="1" applyBorder="1" applyAlignment="1">
      <alignment horizontal="right"/>
    </xf>
    <xf numFmtId="226" fontId="38" fillId="0" borderId="0" xfId="24" applyNumberFormat="1" applyFont="1" applyFill="1" applyAlignment="1">
      <alignment horizontal="left" vertical="center"/>
    </xf>
    <xf numFmtId="172" fontId="42" fillId="0" borderId="7" xfId="24" applyNumberFormat="1" applyFont="1" applyFill="1" applyBorder="1" applyAlignment="1">
      <alignment horizontal="right" vertical="center"/>
    </xf>
    <xf numFmtId="172" fontId="42" fillId="0" borderId="0" xfId="24" applyNumberFormat="1" applyFont="1" applyFill="1" applyBorder="1" applyAlignment="1">
      <alignment horizontal="right" vertical="center"/>
    </xf>
    <xf numFmtId="172" fontId="38" fillId="0" borderId="0" xfId="24" applyNumberFormat="1" applyFont="1" applyFill="1" applyBorder="1" applyAlignment="1">
      <alignment horizontal="right" vertical="center"/>
    </xf>
    <xf numFmtId="172" fontId="38" fillId="0" borderId="7" xfId="24" applyNumberFormat="1" applyFont="1" applyFill="1" applyBorder="1" applyAlignment="1">
      <alignment horizontal="right" vertical="center"/>
    </xf>
    <xf numFmtId="224" fontId="38" fillId="0" borderId="0" xfId="0" applyFont="1" applyFill="1" applyAlignment="1">
      <alignment vertical="center"/>
    </xf>
    <xf numFmtId="226" fontId="38" fillId="0" borderId="0" xfId="24" applyNumberFormat="1" applyFont="1" applyFill="1" applyAlignment="1">
      <alignment horizontal="left" vertical="center" indent="1"/>
    </xf>
    <xf numFmtId="226" fontId="42" fillId="0" borderId="0" xfId="24" applyNumberFormat="1" applyFont="1" applyFill="1" applyAlignment="1">
      <alignment vertical="center"/>
    </xf>
    <xf numFmtId="224" fontId="42" fillId="0" borderId="0" xfId="131" applyFont="1" applyFill="1" applyAlignment="1">
      <alignment horizontal="center"/>
    </xf>
    <xf numFmtId="0" fontId="42" fillId="0" borderId="0" xfId="131" quotePrefix="1" applyNumberFormat="1" applyFont="1" applyFill="1" applyAlignment="1">
      <alignment horizontal="left" vertical="center"/>
    </xf>
    <xf numFmtId="226" fontId="42" fillId="0" borderId="0" xfId="24" applyNumberFormat="1" applyFont="1" applyFill="1" applyAlignment="1">
      <alignment horizontal="left" vertical="center" indent="1"/>
    </xf>
    <xf numFmtId="0" fontId="38" fillId="0" borderId="0" xfId="24" applyNumberFormat="1" applyFont="1" applyFill="1" applyAlignment="1">
      <alignment horizontal="center" vertical="center"/>
    </xf>
    <xf numFmtId="172" fontId="42" fillId="0" borderId="0" xfId="24" quotePrefix="1" applyNumberFormat="1" applyFont="1" applyFill="1" applyBorder="1" applyAlignment="1">
      <alignment horizontal="center"/>
    </xf>
    <xf numFmtId="172" fontId="42" fillId="0" borderId="0" xfId="24" applyNumberFormat="1" applyFont="1" applyFill="1" applyAlignment="1">
      <alignment horizontal="center"/>
    </xf>
    <xf numFmtId="172" fontId="42" fillId="0" borderId="7" xfId="24" applyNumberFormat="1" applyFont="1" applyFill="1" applyBorder="1" applyAlignment="1">
      <alignment horizontal="center" vertical="center"/>
    </xf>
    <xf numFmtId="172" fontId="42" fillId="0" borderId="0" xfId="24" applyNumberFormat="1" applyFont="1" applyFill="1" applyBorder="1" applyAlignment="1">
      <alignment horizontal="center" vertical="center"/>
    </xf>
    <xf numFmtId="172" fontId="38" fillId="0" borderId="0" xfId="24" applyNumberFormat="1" applyFont="1" applyFill="1" applyBorder="1" applyAlignment="1">
      <alignment horizontal="center" vertical="center"/>
    </xf>
    <xf numFmtId="172" fontId="38" fillId="0" borderId="7" xfId="24" applyNumberFormat="1" applyFont="1" applyFill="1" applyBorder="1" applyAlignment="1">
      <alignment horizontal="center" vertical="center"/>
    </xf>
    <xf numFmtId="0" fontId="38" fillId="0" borderId="0" xfId="131" applyNumberFormat="1" applyFont="1" applyFill="1" applyAlignment="1">
      <alignment horizontal="left" vertical="top" wrapText="1"/>
    </xf>
    <xf numFmtId="49" fontId="42" fillId="0" borderId="0" xfId="131" quotePrefix="1" applyNumberFormat="1" applyFont="1" applyFill="1" applyAlignment="1">
      <alignment horizontal="left" vertical="top"/>
    </xf>
    <xf numFmtId="0" fontId="38" fillId="0" borderId="0" xfId="131" applyNumberFormat="1" applyFont="1" applyFill="1" applyAlignment="1">
      <alignment horizontal="left" vertical="center"/>
    </xf>
    <xf numFmtId="226" fontId="38" fillId="0" borderId="0" xfId="24" applyNumberFormat="1" applyFont="1" applyFill="1" applyAlignment="1">
      <alignment vertical="center"/>
    </xf>
    <xf numFmtId="173" fontId="38" fillId="0" borderId="0" xfId="24" applyNumberFormat="1" applyFont="1" applyFill="1" applyAlignment="1">
      <alignment horizontal="center" vertical="center" wrapText="1"/>
    </xf>
    <xf numFmtId="172" fontId="42" fillId="0" borderId="0" xfId="24" applyNumberFormat="1" applyFont="1" applyFill="1" applyAlignment="1">
      <alignment vertical="center"/>
    </xf>
    <xf numFmtId="173" fontId="38" fillId="0" borderId="0" xfId="131" applyNumberFormat="1" applyFont="1" applyFill="1" applyAlignment="1">
      <alignment horizontal="center" vertical="center"/>
    </xf>
    <xf numFmtId="0" fontId="42" fillId="0" borderId="0" xfId="24" quotePrefix="1" applyNumberFormat="1" applyFont="1" applyFill="1" applyAlignment="1">
      <alignment horizontal="left" vertical="top" wrapText="1"/>
    </xf>
    <xf numFmtId="0" fontId="38" fillId="0" borderId="0" xfId="131" applyNumberFormat="1" applyFont="1" applyFill="1" applyAlignment="1">
      <alignment vertical="top" wrapText="1"/>
    </xf>
    <xf numFmtId="0" fontId="38" fillId="0" borderId="0" xfId="0" applyNumberFormat="1" applyFont="1" applyFill="1" applyAlignment="1">
      <alignment horizontal="justify" vertical="top" wrapText="1"/>
    </xf>
    <xf numFmtId="0" fontId="38" fillId="77" borderId="0" xfId="131" applyNumberFormat="1" applyFont="1" applyFill="1" applyAlignment="1">
      <alignment vertical="top" wrapText="1"/>
    </xf>
    <xf numFmtId="0" fontId="38" fillId="0" borderId="0" xfId="131" applyNumberFormat="1" applyFont="1" applyFill="1" applyAlignment="1">
      <alignment horizontal="justify" vertical="top" wrapText="1"/>
    </xf>
    <xf numFmtId="0" fontId="38" fillId="0" borderId="0" xfId="24" applyNumberFormat="1" applyFont="1" applyFill="1" applyBorder="1" applyAlignment="1">
      <alignment horizontal="center"/>
    </xf>
    <xf numFmtId="0" fontId="192" fillId="0" borderId="0" xfId="131" applyNumberFormat="1" applyFont="1" applyFill="1" applyAlignment="1">
      <alignment horizontal="left" vertical="center"/>
    </xf>
    <xf numFmtId="49" fontId="192" fillId="0" borderId="0" xfId="131" applyNumberFormat="1" applyFont="1" applyFill="1" applyAlignment="1">
      <alignment vertical="center"/>
    </xf>
    <xf numFmtId="49" fontId="193" fillId="0" borderId="0" xfId="24" applyNumberFormat="1" applyFont="1" applyFill="1" applyBorder="1" applyAlignment="1">
      <alignment horizontal="center"/>
    </xf>
    <xf numFmtId="49" fontId="192" fillId="0" borderId="0" xfId="24" applyNumberFormat="1" applyFont="1" applyFill="1" applyBorder="1" applyAlignment="1">
      <alignment horizontal="center"/>
    </xf>
    <xf numFmtId="224" fontId="192" fillId="0" borderId="0" xfId="131" applyFont="1" applyFill="1" applyAlignment="1">
      <alignment vertical="top"/>
    </xf>
    <xf numFmtId="172" fontId="192" fillId="0" borderId="0" xfId="24" applyNumberFormat="1" applyFont="1" applyFill="1"/>
    <xf numFmtId="172" fontId="192" fillId="0" borderId="0" xfId="24" applyNumberFormat="1" applyFont="1" applyFill="1" applyBorder="1"/>
    <xf numFmtId="224" fontId="192" fillId="0" borderId="0" xfId="0" applyFont="1" applyFill="1"/>
    <xf numFmtId="226" fontId="42" fillId="0" borderId="0" xfId="24" applyNumberFormat="1" applyFont="1" applyFill="1" applyAlignment="1"/>
    <xf numFmtId="201" fontId="38" fillId="0" borderId="0" xfId="170" applyNumberFormat="1" applyFont="1" applyFill="1" applyAlignment="1">
      <alignment vertical="top"/>
    </xf>
    <xf numFmtId="224" fontId="26" fillId="0" borderId="0" xfId="0" applyFont="1" applyBorder="1"/>
    <xf numFmtId="0" fontId="38" fillId="0" borderId="0" xfId="131" applyNumberFormat="1" applyFont="1" applyFill="1" applyAlignment="1">
      <alignment horizontal="justify" vertical="top"/>
    </xf>
    <xf numFmtId="0" fontId="42" fillId="0" borderId="0" xfId="131" applyNumberFormat="1" applyFont="1" applyFill="1" applyAlignment="1">
      <alignment horizontal="left"/>
    </xf>
    <xf numFmtId="226" fontId="38" fillId="0" borderId="0" xfId="24" applyNumberFormat="1" applyFont="1" applyFill="1" applyAlignment="1">
      <alignment horizontal="left"/>
    </xf>
    <xf numFmtId="224" fontId="188" fillId="0" borderId="0" xfId="131" applyFont="1" applyFill="1"/>
    <xf numFmtId="226" fontId="42" fillId="0" borderId="0" xfId="24" applyNumberFormat="1" applyFont="1" applyFill="1" applyAlignment="1">
      <alignment horizontal="left"/>
    </xf>
    <xf numFmtId="226" fontId="42" fillId="0" borderId="0" xfId="24" applyNumberFormat="1" applyFont="1" applyFill="1"/>
    <xf numFmtId="226" fontId="42" fillId="77" borderId="0" xfId="24" applyNumberFormat="1" applyFont="1" applyFill="1" applyAlignment="1">
      <alignment horizontal="left"/>
    </xf>
    <xf numFmtId="224" fontId="188" fillId="77" borderId="0" xfId="131" applyFont="1" applyFill="1"/>
    <xf numFmtId="224" fontId="191" fillId="0" borderId="0" xfId="131" applyFont="1" applyFill="1"/>
    <xf numFmtId="224" fontId="42" fillId="0" borderId="0" xfId="0" applyFont="1" applyFill="1"/>
    <xf numFmtId="0" fontId="42" fillId="0" borderId="0" xfId="131" applyNumberFormat="1" applyFont="1" applyFill="1" applyAlignment="1">
      <alignment vertical="center" wrapText="1"/>
    </xf>
    <xf numFmtId="172" fontId="42" fillId="77" borderId="0" xfId="24" applyNumberFormat="1" applyFont="1" applyFill="1" applyAlignment="1"/>
    <xf numFmtId="172" fontId="42" fillId="77" borderId="7" xfId="24" applyNumberFormat="1" applyFont="1" applyFill="1" applyBorder="1" applyAlignment="1">
      <alignment horizontal="center" vertical="center"/>
    </xf>
    <xf numFmtId="226" fontId="42" fillId="0" borderId="0" xfId="24" applyNumberFormat="1" applyFont="1" applyFill="1" applyAlignment="1">
      <alignment horizontal="left" indent="1"/>
    </xf>
    <xf numFmtId="224" fontId="42" fillId="0" borderId="0" xfId="131" applyFont="1" applyFill="1" applyBorder="1" applyAlignment="1">
      <alignment vertical="center" wrapText="1"/>
    </xf>
    <xf numFmtId="172" fontId="42" fillId="0" borderId="1" xfId="24" applyNumberFormat="1" applyFont="1" applyFill="1" applyBorder="1" applyAlignment="1">
      <alignment horizontal="center"/>
    </xf>
    <xf numFmtId="172" fontId="38" fillId="0" borderId="1" xfId="24" applyNumberFormat="1" applyFont="1" applyFill="1" applyBorder="1" applyAlignment="1">
      <alignment horizontal="center"/>
    </xf>
    <xf numFmtId="226" fontId="38" fillId="0" borderId="0" xfId="24" applyNumberFormat="1" applyFont="1" applyFill="1"/>
    <xf numFmtId="224" fontId="38" fillId="0" borderId="0" xfId="0" applyFont="1" applyFill="1" applyAlignment="1">
      <alignment horizontal="left" vertical="top" indent="1"/>
    </xf>
    <xf numFmtId="226" fontId="38" fillId="0" borderId="0" xfId="24" quotePrefix="1" applyNumberFormat="1" applyFont="1" applyFill="1" applyAlignment="1">
      <alignment horizontal="left" vertical="top" indent="1"/>
    </xf>
    <xf numFmtId="172" fontId="42" fillId="0" borderId="67" xfId="24" applyNumberFormat="1" applyFont="1" applyFill="1" applyBorder="1" applyAlignment="1">
      <alignment horizontal="right"/>
    </xf>
    <xf numFmtId="172" fontId="38" fillId="0" borderId="67" xfId="24" applyNumberFormat="1" applyFont="1" applyFill="1" applyBorder="1" applyAlignment="1">
      <alignment horizontal="center"/>
    </xf>
    <xf numFmtId="172" fontId="42" fillId="0" borderId="13" xfId="24" applyNumberFormat="1" applyFont="1" applyFill="1" applyBorder="1" applyAlignment="1">
      <alignment horizontal="center"/>
    </xf>
    <xf numFmtId="172" fontId="42" fillId="0" borderId="13" xfId="24" applyNumberFormat="1" applyFont="1" applyFill="1" applyBorder="1" applyAlignment="1">
      <alignment horizontal="right"/>
    </xf>
    <xf numFmtId="172" fontId="38" fillId="0" borderId="13" xfId="24" applyNumberFormat="1" applyFont="1" applyFill="1" applyBorder="1" applyAlignment="1">
      <alignment horizontal="center"/>
    </xf>
    <xf numFmtId="172" fontId="42" fillId="0" borderId="15" xfId="24" applyNumberFormat="1" applyFont="1" applyFill="1" applyBorder="1" applyAlignment="1">
      <alignment horizontal="center"/>
    </xf>
    <xf numFmtId="172" fontId="38" fillId="0" borderId="15" xfId="24" applyNumberFormat="1" applyFont="1" applyFill="1" applyBorder="1" applyAlignment="1">
      <alignment horizontal="right"/>
    </xf>
    <xf numFmtId="226" fontId="38" fillId="0" borderId="0" xfId="24" applyNumberFormat="1" applyFont="1" applyFill="1" applyAlignment="1">
      <alignment horizontal="left" vertical="top" indent="1"/>
    </xf>
    <xf numFmtId="226" fontId="38" fillId="0" borderId="0" xfId="24" applyNumberFormat="1" applyFont="1" applyFill="1" applyAlignment="1">
      <alignment horizontal="left" vertical="top" indent="3"/>
    </xf>
    <xf numFmtId="226" fontId="38" fillId="0" borderId="0" xfId="24" applyNumberFormat="1" applyFont="1" applyFill="1" applyAlignment="1">
      <alignment horizontal="left" indent="1"/>
    </xf>
    <xf numFmtId="49" fontId="42" fillId="0" borderId="0" xfId="3388" applyNumberFormat="1" applyFont="1" applyFill="1" applyAlignment="1"/>
    <xf numFmtId="226" fontId="38" fillId="0" borderId="0" xfId="24" quotePrefix="1" applyNumberFormat="1" applyFont="1" applyFill="1" applyAlignment="1">
      <alignment horizontal="left"/>
    </xf>
    <xf numFmtId="226" fontId="187" fillId="0" borderId="0" xfId="24" applyNumberFormat="1" applyFont="1" applyFill="1" applyAlignment="1"/>
    <xf numFmtId="0" fontId="30" fillId="0" borderId="0" xfId="24" quotePrefix="1" applyNumberFormat="1" applyFont="1" applyFill="1" applyAlignment="1">
      <alignment vertical="top" wrapText="1"/>
    </xf>
    <xf numFmtId="0" fontId="38" fillId="77" borderId="0" xfId="131" applyNumberFormat="1" applyFont="1" applyFill="1" applyAlignment="1">
      <alignment horizontal="left" vertical="top"/>
    </xf>
    <xf numFmtId="0" fontId="38" fillId="77" borderId="0" xfId="131" applyNumberFormat="1" applyFont="1" applyFill="1" applyAlignment="1">
      <alignment vertical="top"/>
    </xf>
    <xf numFmtId="224" fontId="38" fillId="77" borderId="0" xfId="0" applyFont="1" applyFill="1"/>
    <xf numFmtId="0" fontId="42" fillId="77" borderId="0" xfId="131" quotePrefix="1" applyNumberFormat="1" applyFont="1" applyFill="1" applyAlignment="1">
      <alignment horizontal="left" vertical="top"/>
    </xf>
    <xf numFmtId="172" fontId="26" fillId="77" borderId="0" xfId="24" applyNumberFormat="1" applyFont="1" applyFill="1"/>
    <xf numFmtId="172" fontId="26" fillId="77" borderId="0" xfId="24" applyNumberFormat="1" applyFont="1" applyFill="1" applyBorder="1"/>
    <xf numFmtId="224" fontId="26" fillId="77" borderId="0" xfId="0" applyFont="1" applyFill="1"/>
    <xf numFmtId="173" fontId="42" fillId="0" borderId="0" xfId="24" quotePrefix="1" applyNumberFormat="1" applyFont="1" applyFill="1" applyAlignment="1">
      <alignment horizontal="left" vertical="top"/>
    </xf>
    <xf numFmtId="49" fontId="187" fillId="0" borderId="0" xfId="131" applyNumberFormat="1" applyFont="1" applyFill="1" applyAlignment="1"/>
    <xf numFmtId="0" fontId="187" fillId="0" borderId="0" xfId="24" applyNumberFormat="1" applyFont="1" applyFill="1" applyAlignment="1">
      <alignment horizontal="left"/>
    </xf>
    <xf numFmtId="0" fontId="189" fillId="0" borderId="0" xfId="24" applyNumberFormat="1" applyFont="1" applyFill="1" applyAlignment="1">
      <alignment horizontal="left"/>
    </xf>
    <xf numFmtId="0" fontId="38" fillId="0" borderId="0" xfId="24" applyNumberFormat="1" applyFont="1" applyFill="1" applyAlignment="1">
      <alignment horizontal="left" vertical="top"/>
    </xf>
    <xf numFmtId="49" fontId="42" fillId="0" borderId="0" xfId="131" applyNumberFormat="1" applyFont="1" applyFill="1" applyBorder="1" applyAlignment="1">
      <alignment horizontal="center" vertical="center" wrapText="1"/>
    </xf>
    <xf numFmtId="49" fontId="187" fillId="0" borderId="0" xfId="131" applyNumberFormat="1" applyFont="1" applyFill="1" applyAlignment="1">
      <alignment horizontal="left" indent="1"/>
    </xf>
    <xf numFmtId="172" fontId="38" fillId="0" borderId="0" xfId="61" applyNumberFormat="1" applyFont="1" applyFill="1" applyAlignment="1">
      <alignment vertical="top"/>
    </xf>
    <xf numFmtId="49" fontId="189" fillId="0" borderId="0" xfId="131" applyNumberFormat="1" applyFont="1" applyFill="1" applyAlignment="1"/>
    <xf numFmtId="224" fontId="184" fillId="0" borderId="0" xfId="170" applyFont="1" applyFill="1" applyAlignment="1"/>
    <xf numFmtId="172" fontId="38" fillId="0" borderId="0" xfId="45" applyNumberFormat="1" applyFont="1" applyFill="1" applyAlignment="1">
      <alignment vertical="top"/>
    </xf>
    <xf numFmtId="172" fontId="42" fillId="0" borderId="0" xfId="45" applyNumberFormat="1" applyFont="1" applyFill="1" applyAlignment="1">
      <alignment vertical="top"/>
    </xf>
    <xf numFmtId="224" fontId="183" fillId="0" borderId="0" xfId="170" applyFont="1" applyFill="1" applyAlignment="1"/>
    <xf numFmtId="224" fontId="184" fillId="0" borderId="0" xfId="131" applyFont="1" applyFill="1" applyBorder="1" applyAlignment="1"/>
    <xf numFmtId="224" fontId="184" fillId="0" borderId="0" xfId="131" applyNumberFormat="1" applyFont="1" applyFill="1"/>
    <xf numFmtId="224" fontId="38" fillId="0" borderId="0" xfId="131" applyFont="1" applyFill="1" applyAlignment="1">
      <alignment horizontal="left"/>
    </xf>
    <xf numFmtId="226" fontId="38" fillId="0" borderId="0" xfId="24" quotePrefix="1" applyNumberFormat="1" applyFont="1" applyFill="1" applyAlignment="1" applyProtection="1">
      <alignment horizontal="right" vertical="top"/>
    </xf>
    <xf numFmtId="224" fontId="42" fillId="0" borderId="0" xfId="131" applyFont="1" applyFill="1" applyAlignment="1">
      <alignment vertical="top" wrapText="1"/>
    </xf>
    <xf numFmtId="49" fontId="189" fillId="77" borderId="0" xfId="131" applyNumberFormat="1" applyFont="1" applyFill="1" applyAlignment="1"/>
    <xf numFmtId="224" fontId="188" fillId="77" borderId="0" xfId="131" applyFont="1" applyFill="1" applyAlignment="1">
      <alignment vertical="top"/>
    </xf>
    <xf numFmtId="0" fontId="42" fillId="0" borderId="0" xfId="24" applyNumberFormat="1" applyFont="1" applyFill="1" applyAlignment="1">
      <alignment horizontal="left" vertical="top"/>
    </xf>
    <xf numFmtId="49" fontId="189" fillId="0" borderId="0" xfId="131" applyNumberFormat="1" applyFont="1" applyFill="1" applyAlignment="1">
      <alignment horizontal="left" indent="1"/>
    </xf>
    <xf numFmtId="43" fontId="187" fillId="0" borderId="0" xfId="97" applyNumberFormat="1" applyFont="1" applyFill="1" applyAlignment="1">
      <alignment horizontal="right" vertical="center"/>
    </xf>
    <xf numFmtId="172" fontId="42" fillId="0" borderId="0" xfId="24" applyNumberFormat="1" applyFont="1" applyFill="1" applyAlignment="1">
      <alignment horizontal="right" vertical="top"/>
    </xf>
    <xf numFmtId="172" fontId="38" fillId="0" borderId="0" xfId="24" applyNumberFormat="1" applyFont="1" applyFill="1" applyAlignment="1">
      <alignment horizontal="right"/>
    </xf>
    <xf numFmtId="49" fontId="187" fillId="0" borderId="0" xfId="131" applyNumberFormat="1" applyFont="1" applyFill="1" applyAlignment="1">
      <alignment horizontal="left"/>
    </xf>
    <xf numFmtId="226" fontId="38" fillId="0" borderId="0" xfId="24" applyNumberFormat="1" applyFont="1" applyFill="1" applyAlignment="1">
      <alignment horizontal="right" vertical="top"/>
    </xf>
    <xf numFmtId="172" fontId="42" fillId="0" borderId="0" xfId="24" applyNumberFormat="1" applyFont="1" applyFill="1" applyAlignment="1">
      <alignment horizontal="center" vertical="top"/>
    </xf>
    <xf numFmtId="172" fontId="38" fillId="0" borderId="0" xfId="24" applyNumberFormat="1" applyFont="1" applyFill="1" applyAlignment="1">
      <alignment horizontal="right" vertical="top"/>
    </xf>
    <xf numFmtId="172" fontId="38" fillId="0" borderId="0" xfId="61" applyNumberFormat="1" applyFont="1" applyFill="1" applyAlignment="1">
      <alignment horizontal="right" vertical="top"/>
    </xf>
    <xf numFmtId="49" fontId="189" fillId="0" borderId="0" xfId="131" applyNumberFormat="1" applyFont="1" applyFill="1" applyAlignment="1">
      <alignment horizontal="left"/>
    </xf>
    <xf numFmtId="43" fontId="42" fillId="0" borderId="0" xfId="24" applyNumberFormat="1" applyFont="1" applyFill="1" applyAlignment="1">
      <alignment horizontal="right" vertical="top"/>
    </xf>
    <xf numFmtId="224" fontId="38" fillId="0" borderId="0" xfId="0" applyFont="1" applyFill="1" applyAlignment="1">
      <alignment horizontal="right" vertical="top"/>
    </xf>
    <xf numFmtId="224" fontId="42" fillId="0" borderId="0" xfId="0" applyFont="1" applyFill="1" applyAlignment="1">
      <alignment horizontal="right" vertical="top"/>
    </xf>
    <xf numFmtId="0" fontId="38" fillId="0" borderId="0" xfId="0" applyNumberFormat="1" applyFont="1" applyFill="1" applyAlignment="1">
      <alignment horizontal="left"/>
    </xf>
    <xf numFmtId="0" fontId="189" fillId="0" borderId="0" xfId="131" applyNumberFormat="1" applyFont="1" applyFill="1" applyAlignment="1">
      <alignment horizontal="justify" vertical="justify"/>
    </xf>
    <xf numFmtId="0" fontId="187" fillId="0" borderId="0" xfId="131" applyNumberFormat="1" applyFont="1" applyFill="1" applyAlignment="1">
      <alignment horizontal="right" vertical="top"/>
    </xf>
    <xf numFmtId="3" fontId="187" fillId="0" borderId="0" xfId="131" applyNumberFormat="1" applyFont="1" applyFill="1" applyAlignment="1">
      <alignment horizontal="right" vertical="top"/>
    </xf>
    <xf numFmtId="0" fontId="189" fillId="0" borderId="0" xfId="131" applyNumberFormat="1" applyFont="1" applyFill="1" applyAlignment="1">
      <alignment horizontal="right" vertical="top"/>
    </xf>
    <xf numFmtId="3" fontId="189" fillId="0" borderId="0" xfId="131" applyNumberFormat="1" applyFont="1" applyFill="1" applyAlignment="1">
      <alignment horizontal="right" vertical="top"/>
    </xf>
    <xf numFmtId="224" fontId="38" fillId="0" borderId="0" xfId="0" applyFont="1" applyFill="1" applyBorder="1"/>
    <xf numFmtId="226" fontId="189" fillId="0" borderId="0" xfId="24" applyNumberFormat="1" applyFont="1" applyFill="1" applyAlignment="1">
      <alignment horizontal="right" vertical="top"/>
    </xf>
    <xf numFmtId="172" fontId="189" fillId="0" borderId="0" xfId="24" applyNumberFormat="1" applyFont="1" applyFill="1" applyAlignment="1">
      <alignment horizontal="right" vertical="top"/>
    </xf>
    <xf numFmtId="176" fontId="187" fillId="0" borderId="0" xfId="24" applyNumberFormat="1" applyFont="1" applyFill="1" applyAlignment="1">
      <alignment horizontal="right" vertical="top"/>
    </xf>
    <xf numFmtId="0" fontId="42" fillId="0" borderId="0" xfId="131" applyNumberFormat="1" applyFont="1" applyFill="1" applyAlignment="1">
      <alignment vertical="top"/>
    </xf>
    <xf numFmtId="172" fontId="187" fillId="0" borderId="0" xfId="24" applyNumberFormat="1" applyFont="1" applyFill="1" applyAlignment="1">
      <alignment horizontal="justify" vertical="justify"/>
    </xf>
    <xf numFmtId="172" fontId="189" fillId="77" borderId="0" xfId="24" applyNumberFormat="1" applyFont="1" applyFill="1" applyAlignment="1">
      <alignment horizontal="justify" vertical="justify"/>
    </xf>
    <xf numFmtId="173" fontId="42" fillId="0" borderId="0" xfId="24" quotePrefix="1" applyNumberFormat="1" applyFont="1" applyFill="1" applyBorder="1" applyAlignment="1">
      <alignment horizontal="left" vertical="top"/>
    </xf>
    <xf numFmtId="173" fontId="42" fillId="0" borderId="0" xfId="131" applyNumberFormat="1" applyFont="1" applyFill="1" applyBorder="1" applyAlignment="1">
      <alignment horizontal="left" vertical="top"/>
    </xf>
    <xf numFmtId="226" fontId="42" fillId="0" borderId="0" xfId="24" applyNumberFormat="1" applyFont="1" applyFill="1" applyBorder="1" applyAlignment="1"/>
    <xf numFmtId="15" fontId="42" fillId="0" borderId="0" xfId="131" applyNumberFormat="1" applyFont="1" applyFill="1" applyBorder="1" applyAlignment="1">
      <alignment wrapText="1"/>
    </xf>
    <xf numFmtId="226" fontId="187" fillId="0" borderId="0" xfId="24" applyNumberFormat="1" applyFont="1" applyFill="1" applyBorder="1" applyAlignment="1"/>
    <xf numFmtId="0" fontId="42" fillId="0" borderId="0" xfId="131" applyNumberFormat="1" applyFont="1" applyFill="1" applyBorder="1" applyAlignment="1">
      <alignment horizontal="left" vertical="top"/>
    </xf>
    <xf numFmtId="226" fontId="38" fillId="0" borderId="0" xfId="24" applyNumberFormat="1" applyFont="1" applyFill="1" applyBorder="1" applyAlignment="1">
      <alignment vertical="top"/>
    </xf>
    <xf numFmtId="0" fontId="38" fillId="0" borderId="0" xfId="131" applyNumberFormat="1" applyFont="1" applyFill="1" applyBorder="1" applyAlignment="1">
      <alignment horizontal="left" vertical="top"/>
    </xf>
    <xf numFmtId="172" fontId="42" fillId="0" borderId="0" xfId="24" applyNumberFormat="1" applyFont="1" applyFill="1" applyBorder="1" applyAlignment="1"/>
    <xf numFmtId="224" fontId="42" fillId="0" borderId="0" xfId="0" applyFont="1" applyFill="1" applyBorder="1"/>
    <xf numFmtId="224" fontId="42" fillId="0" borderId="0" xfId="0" applyFont="1" applyFill="1" applyBorder="1" applyAlignment="1"/>
    <xf numFmtId="172" fontId="42" fillId="0" borderId="0" xfId="24" applyNumberFormat="1" applyFont="1" applyFill="1" applyBorder="1" applyAlignment="1">
      <alignment horizontal="center"/>
    </xf>
    <xf numFmtId="224" fontId="38" fillId="0" borderId="0" xfId="131" applyFont="1" applyFill="1" applyBorder="1" applyAlignment="1">
      <alignment horizontal="left" vertical="top" indent="1"/>
    </xf>
    <xf numFmtId="49" fontId="187" fillId="0" borderId="0" xfId="131" applyNumberFormat="1" applyFont="1" applyFill="1" applyBorder="1" applyAlignment="1"/>
    <xf numFmtId="49" fontId="187" fillId="0" borderId="0" xfId="131" applyNumberFormat="1" applyFont="1" applyFill="1" applyBorder="1" applyAlignment="1">
      <alignment horizontal="left" indent="1"/>
    </xf>
    <xf numFmtId="0" fontId="38" fillId="0" borderId="0" xfId="24" applyNumberFormat="1" applyFont="1" applyFill="1" applyBorder="1" applyAlignment="1">
      <alignment horizontal="left" vertical="top"/>
    </xf>
    <xf numFmtId="172" fontId="38" fillId="0" borderId="0" xfId="45" applyNumberFormat="1" applyFont="1" applyFill="1" applyBorder="1" applyAlignment="1">
      <alignment vertical="top"/>
    </xf>
    <xf numFmtId="172" fontId="38" fillId="0" borderId="0" xfId="45" applyNumberFormat="1" applyFont="1" applyFill="1" applyBorder="1" applyAlignment="1">
      <alignment horizontal="right"/>
    </xf>
    <xf numFmtId="224" fontId="38" fillId="0" borderId="0" xfId="0" applyFont="1" applyFill="1" applyBorder="1" applyAlignment="1">
      <alignment horizontal="right"/>
    </xf>
    <xf numFmtId="224" fontId="38" fillId="0" borderId="0" xfId="131" applyFont="1" applyFill="1" applyBorder="1" applyAlignment="1">
      <alignment horizontal="left" vertical="top" wrapText="1"/>
    </xf>
    <xf numFmtId="172" fontId="38" fillId="0" borderId="0" xfId="24" applyNumberFormat="1" applyFont="1" applyFill="1" applyBorder="1" applyAlignment="1">
      <alignment horizontal="center"/>
    </xf>
    <xf numFmtId="172" fontId="38" fillId="0" borderId="0" xfId="24" applyNumberFormat="1" applyFont="1" applyFill="1" applyBorder="1" applyAlignment="1">
      <alignment horizontal="right" vertical="top"/>
    </xf>
    <xf numFmtId="172" fontId="42" fillId="0" borderId="0" xfId="24" applyNumberFormat="1" applyFont="1" applyFill="1" applyBorder="1" applyAlignment="1">
      <alignment horizontal="right" vertical="top"/>
    </xf>
    <xf numFmtId="224" fontId="38" fillId="0" borderId="0" xfId="131" applyFont="1" applyFill="1" applyAlignment="1">
      <alignment horizontal="right" vertical="top"/>
    </xf>
    <xf numFmtId="226" fontId="42" fillId="0" borderId="0" xfId="24" applyNumberFormat="1" applyFont="1" applyFill="1" applyBorder="1" applyAlignment="1">
      <alignment horizontal="left" vertical="top" indent="1"/>
    </xf>
    <xf numFmtId="0" fontId="42" fillId="0" borderId="0" xfId="131" applyNumberFormat="1" applyFont="1" applyFill="1" applyBorder="1" applyAlignment="1">
      <alignment horizontal="left"/>
    </xf>
    <xf numFmtId="226" fontId="38" fillId="0" borderId="0" xfId="24" applyNumberFormat="1" applyFont="1" applyFill="1" applyBorder="1" applyAlignment="1">
      <alignment horizontal="left" vertical="top"/>
    </xf>
    <xf numFmtId="226" fontId="38" fillId="0" borderId="0" xfId="24" applyNumberFormat="1" applyFont="1" applyFill="1" applyBorder="1" applyAlignment="1">
      <alignment horizontal="center"/>
    </xf>
    <xf numFmtId="226" fontId="42" fillId="0" borderId="0" xfId="24" applyNumberFormat="1" applyFont="1" applyFill="1" applyBorder="1"/>
    <xf numFmtId="226" fontId="189" fillId="0" borderId="0" xfId="24" applyNumberFormat="1" applyFont="1" applyFill="1" applyBorder="1" applyAlignment="1"/>
    <xf numFmtId="226" fontId="42" fillId="0" borderId="0" xfId="24" applyNumberFormat="1" applyFont="1" applyFill="1" applyBorder="1" applyAlignment="1">
      <alignment vertical="top"/>
    </xf>
    <xf numFmtId="226" fontId="38" fillId="0" borderId="0" xfId="24" applyNumberFormat="1" applyFont="1" applyFill="1" applyBorder="1"/>
    <xf numFmtId="226" fontId="38" fillId="0" borderId="0" xfId="24" applyNumberFormat="1" applyFont="1" applyFill="1" applyBorder="1" applyAlignment="1">
      <alignment horizontal="left"/>
    </xf>
    <xf numFmtId="226" fontId="42" fillId="0" borderId="0" xfId="24" applyNumberFormat="1" applyFont="1" applyFill="1" applyBorder="1" applyAlignment="1">
      <alignment horizontal="left"/>
    </xf>
    <xf numFmtId="226" fontId="38" fillId="0" borderId="0" xfId="24" applyNumberFormat="1" applyFont="1" applyFill="1" applyBorder="1" applyAlignment="1"/>
    <xf numFmtId="0" fontId="38" fillId="0" borderId="0" xfId="24" applyNumberFormat="1" applyFont="1" applyAlignment="1"/>
    <xf numFmtId="0" fontId="38" fillId="0" borderId="0" xfId="0" applyNumberFormat="1" applyFont="1"/>
    <xf numFmtId="0" fontId="191" fillId="0" borderId="0" xfId="131" applyNumberFormat="1" applyFont="1" applyFill="1" applyAlignment="1">
      <alignment vertical="top"/>
    </xf>
    <xf numFmtId="0" fontId="191" fillId="0" borderId="0" xfId="131" applyNumberFormat="1" applyFont="1" applyFill="1" applyAlignment="1">
      <alignment horizontal="justify" vertical="top"/>
    </xf>
    <xf numFmtId="0" fontId="42" fillId="0" borderId="0" xfId="24" quotePrefix="1" applyNumberFormat="1" applyFont="1" applyFill="1" applyAlignment="1">
      <alignment horizontal="left" vertical="top"/>
    </xf>
    <xf numFmtId="0" fontId="38" fillId="0" borderId="0" xfId="24" applyNumberFormat="1" applyFont="1" applyFill="1" applyAlignment="1" applyProtection="1">
      <alignment horizontal="left" vertical="top" wrapText="1"/>
    </xf>
    <xf numFmtId="0" fontId="38" fillId="0" borderId="0" xfId="24" applyNumberFormat="1" applyFont="1" applyFill="1" applyBorder="1" applyAlignment="1" applyProtection="1">
      <alignment horizontal="left" vertical="top" wrapText="1"/>
    </xf>
    <xf numFmtId="0" fontId="38" fillId="0" borderId="0" xfId="174" applyNumberFormat="1" applyFont="1" applyFill="1" applyBorder="1" applyAlignment="1" applyProtection="1"/>
    <xf numFmtId="0" fontId="38" fillId="0" borderId="0" xfId="24" applyNumberFormat="1" applyFont="1" applyBorder="1" applyAlignment="1"/>
    <xf numFmtId="0" fontId="38" fillId="0" borderId="0" xfId="0" applyNumberFormat="1" applyFont="1" applyBorder="1"/>
    <xf numFmtId="0" fontId="38" fillId="0" borderId="0" xfId="24" applyNumberFormat="1" applyFont="1" applyFill="1" applyBorder="1" applyAlignment="1">
      <alignment horizontal="left"/>
    </xf>
    <xf numFmtId="0" fontId="188" fillId="0" borderId="0" xfId="131" applyNumberFormat="1" applyFont="1" applyFill="1" applyBorder="1"/>
    <xf numFmtId="0" fontId="38" fillId="0" borderId="0" xfId="24" applyNumberFormat="1" applyFont="1" applyFill="1" applyBorder="1" applyAlignment="1"/>
    <xf numFmtId="0" fontId="38" fillId="0" borderId="0" xfId="131" applyNumberFormat="1" applyFont="1" applyFill="1" applyBorder="1" applyAlignment="1">
      <alignment horizontal="center"/>
    </xf>
    <xf numFmtId="0" fontId="38" fillId="0" borderId="0" xfId="131" applyNumberFormat="1" applyFont="1" applyFill="1" applyBorder="1" applyAlignment="1">
      <alignment vertical="top"/>
    </xf>
    <xf numFmtId="0" fontId="38" fillId="0" borderId="0" xfId="61" applyNumberFormat="1" applyFont="1" applyFill="1" applyBorder="1" applyAlignment="1">
      <alignment horizontal="center"/>
    </xf>
    <xf numFmtId="0" fontId="38" fillId="0" borderId="0" xfId="131" applyNumberFormat="1" applyFont="1" applyFill="1" applyBorder="1" applyAlignment="1">
      <alignment horizontal="justify" vertical="top"/>
    </xf>
    <xf numFmtId="172" fontId="38" fillId="0" borderId="0" xfId="24" applyNumberFormat="1" applyFont="1" applyBorder="1" applyAlignment="1"/>
    <xf numFmtId="224" fontId="38" fillId="0" borderId="0" xfId="0" applyFont="1" applyBorder="1"/>
    <xf numFmtId="172" fontId="38" fillId="0" borderId="0" xfId="24" applyNumberFormat="1" applyFont="1" applyFill="1" applyAlignment="1"/>
    <xf numFmtId="172" fontId="38" fillId="0" borderId="0" xfId="24" applyNumberFormat="1" applyFont="1" applyAlignment="1"/>
    <xf numFmtId="49" fontId="42" fillId="0" borderId="0" xfId="131" applyNumberFormat="1" applyFont="1" applyFill="1" applyAlignment="1">
      <alignment horizontal="right"/>
    </xf>
    <xf numFmtId="49" fontId="42" fillId="0" borderId="0" xfId="131" applyNumberFormat="1" applyFont="1" applyFill="1" applyBorder="1" applyAlignment="1">
      <alignment horizontal="center" vertical="center"/>
    </xf>
    <xf numFmtId="49" fontId="42" fillId="0" borderId="0" xfId="131" applyNumberFormat="1" applyFont="1" applyFill="1" applyBorder="1" applyAlignment="1">
      <alignment horizontal="center" wrapText="1"/>
    </xf>
    <xf numFmtId="49" fontId="38" fillId="0" borderId="0" xfId="0" applyNumberFormat="1" applyFont="1" applyFill="1" applyBorder="1" applyAlignment="1">
      <alignment horizontal="center" wrapText="1"/>
    </xf>
    <xf numFmtId="49" fontId="38" fillId="0" borderId="0" xfId="131" applyNumberFormat="1" applyFont="1" applyFill="1" applyBorder="1" applyAlignment="1">
      <alignment horizontal="left" indent="1"/>
    </xf>
    <xf numFmtId="172" fontId="194" fillId="0" borderId="0" xfId="24" applyNumberFormat="1" applyFont="1" applyFill="1" applyBorder="1"/>
    <xf numFmtId="172" fontId="195" fillId="0" borderId="0" xfId="24" applyNumberFormat="1" applyFont="1" applyFill="1" applyBorder="1"/>
    <xf numFmtId="49" fontId="38" fillId="0" borderId="0" xfId="131" applyNumberFormat="1" applyFont="1" applyFill="1" applyBorder="1" applyAlignment="1">
      <alignment vertical="center"/>
    </xf>
    <xf numFmtId="49" fontId="38" fillId="0" borderId="0" xfId="131" quotePrefix="1" applyNumberFormat="1" applyFont="1" applyFill="1" applyBorder="1"/>
    <xf numFmtId="172" fontId="38" fillId="0" borderId="0" xfId="131" applyNumberFormat="1" applyFont="1" applyFill="1" applyBorder="1"/>
    <xf numFmtId="49" fontId="42" fillId="0" borderId="0" xfId="131" applyNumberFormat="1" applyFont="1" applyFill="1" applyAlignment="1" applyProtection="1">
      <alignment horizontal="centerContinuous"/>
    </xf>
    <xf numFmtId="49" fontId="42" fillId="0" borderId="0" xfId="34" applyNumberFormat="1" applyFont="1" applyFill="1" applyAlignment="1" applyProtection="1">
      <alignment horizontal="centerContinuous"/>
    </xf>
    <xf numFmtId="49" fontId="38" fillId="0" borderId="0" xfId="0" applyNumberFormat="1" applyFont="1" applyFill="1" applyAlignment="1" applyProtection="1">
      <alignment horizontal="center"/>
    </xf>
    <xf numFmtId="49" fontId="38" fillId="0" borderId="0" xfId="24" applyNumberFormat="1" applyFont="1" applyFill="1"/>
    <xf numFmtId="49" fontId="38" fillId="0" borderId="0" xfId="34" applyNumberFormat="1" applyFont="1" applyFill="1"/>
    <xf numFmtId="49" fontId="42" fillId="0" borderId="0" xfId="131" applyNumberFormat="1" applyFont="1" applyFill="1" applyAlignment="1">
      <alignment horizontal="center" vertical="center"/>
    </xf>
    <xf numFmtId="49" fontId="42" fillId="77" borderId="0" xfId="131" applyNumberFormat="1" applyFont="1" applyFill="1" applyBorder="1" applyAlignment="1"/>
    <xf numFmtId="49" fontId="42" fillId="77" borderId="0" xfId="131" applyNumberFormat="1" applyFont="1" applyFill="1" applyAlignment="1">
      <alignment horizontal="right"/>
    </xf>
    <xf numFmtId="49" fontId="42" fillId="77" borderId="6" xfId="131" applyNumberFormat="1" applyFont="1" applyFill="1" applyBorder="1" applyAlignment="1">
      <alignment horizontal="center" vertical="center"/>
    </xf>
    <xf numFmtId="49" fontId="38" fillId="77" borderId="0" xfId="131" applyNumberFormat="1" applyFont="1" applyFill="1" applyBorder="1" applyAlignment="1"/>
    <xf numFmtId="224" fontId="42" fillId="77" borderId="0" xfId="131" applyFont="1" applyFill="1" applyBorder="1" applyAlignment="1"/>
    <xf numFmtId="224" fontId="38" fillId="77" borderId="0" xfId="131" applyFont="1" applyFill="1" applyBorder="1" applyAlignment="1"/>
    <xf numFmtId="224" fontId="38" fillId="77" borderId="0" xfId="131" applyFont="1" applyFill="1" applyBorder="1"/>
    <xf numFmtId="172" fontId="42" fillId="77" borderId="0" xfId="24" applyNumberFormat="1" applyFont="1" applyFill="1" applyBorder="1" applyAlignment="1"/>
    <xf numFmtId="49" fontId="38" fillId="77" borderId="0" xfId="131" applyNumberFormat="1" applyFont="1" applyFill="1" applyBorder="1"/>
    <xf numFmtId="49" fontId="38" fillId="77" borderId="0" xfId="131" quotePrefix="1" applyNumberFormat="1" applyFont="1" applyFill="1" applyBorder="1" applyAlignment="1">
      <alignment horizontal="left" indent="1"/>
    </xf>
    <xf numFmtId="49" fontId="38" fillId="77" borderId="0" xfId="131" applyNumberFormat="1" applyFont="1" applyFill="1" applyBorder="1" applyAlignment="1">
      <alignment horizontal="left" indent="1"/>
    </xf>
    <xf numFmtId="172" fontId="42" fillId="77" borderId="14" xfId="24" applyNumberFormat="1" applyFont="1" applyFill="1" applyBorder="1"/>
    <xf numFmtId="172" fontId="42" fillId="77" borderId="18" xfId="24" applyNumberFormat="1" applyFont="1" applyFill="1" applyBorder="1"/>
    <xf numFmtId="172" fontId="38" fillId="0" borderId="14" xfId="24" applyNumberFormat="1" applyFont="1" applyFill="1" applyBorder="1"/>
    <xf numFmtId="172" fontId="42" fillId="77" borderId="25" xfId="24" applyNumberFormat="1" applyFont="1" applyFill="1" applyBorder="1"/>
    <xf numFmtId="172" fontId="38" fillId="0" borderId="13" xfId="24" applyNumberFormat="1" applyFont="1" applyFill="1" applyBorder="1"/>
    <xf numFmtId="172" fontId="42" fillId="77" borderId="26" xfId="24" applyNumberFormat="1" applyFont="1" applyFill="1" applyBorder="1"/>
    <xf numFmtId="172" fontId="38" fillId="0" borderId="15" xfId="24" applyNumberFormat="1" applyFont="1" applyFill="1" applyBorder="1"/>
    <xf numFmtId="49" fontId="38" fillId="77" borderId="0" xfId="131" applyNumberFormat="1" applyFont="1" applyFill="1" applyBorder="1" applyAlignment="1">
      <alignment vertical="center"/>
    </xf>
    <xf numFmtId="172" fontId="42" fillId="77" borderId="0" xfId="131" applyNumberFormat="1" applyFont="1" applyFill="1" applyBorder="1"/>
    <xf numFmtId="172" fontId="42" fillId="0" borderId="0" xfId="24" applyNumberFormat="1" applyFont="1" applyFill="1" applyAlignment="1" applyProtection="1"/>
    <xf numFmtId="224" fontId="42" fillId="0" borderId="0" xfId="131" applyNumberFormat="1" applyFont="1" applyFill="1" applyAlignment="1" applyProtection="1"/>
    <xf numFmtId="49" fontId="38" fillId="77" borderId="0" xfId="131" applyNumberFormat="1" applyFont="1" applyFill="1"/>
    <xf numFmtId="49" fontId="42" fillId="0" borderId="0" xfId="131" applyNumberFormat="1" applyFont="1" applyFill="1" applyAlignment="1" applyProtection="1">
      <alignment horizontal="center"/>
    </xf>
    <xf numFmtId="49" fontId="42" fillId="0" borderId="0" xfId="34" applyNumberFormat="1" applyFont="1" applyFill="1" applyAlignment="1" applyProtection="1">
      <alignment horizontal="center"/>
    </xf>
    <xf numFmtId="49" fontId="42" fillId="0" borderId="0" xfId="0" applyNumberFormat="1" applyFont="1" applyFill="1" applyBorder="1" applyAlignment="1" applyProtection="1"/>
    <xf numFmtId="49" fontId="42" fillId="77" borderId="0" xfId="131" applyNumberFormat="1" applyFont="1" applyFill="1" applyAlignment="1" applyProtection="1"/>
    <xf numFmtId="49" fontId="42" fillId="77" borderId="0" xfId="0" applyNumberFormat="1" applyFont="1" applyFill="1" applyBorder="1" applyAlignment="1" applyProtection="1">
      <alignment horizontal="center"/>
    </xf>
    <xf numFmtId="224" fontId="42" fillId="77" borderId="0" xfId="131" applyFont="1" applyFill="1" applyAlignment="1" applyProtection="1"/>
    <xf numFmtId="224" fontId="42" fillId="77" borderId="0" xfId="0" applyFont="1" applyFill="1" applyBorder="1" applyAlignment="1" applyProtection="1">
      <alignment horizontal="center"/>
    </xf>
    <xf numFmtId="224" fontId="42" fillId="0" borderId="0" xfId="131" applyNumberFormat="1" applyFont="1" applyFill="1" applyProtection="1"/>
    <xf numFmtId="172" fontId="38" fillId="0" borderId="0" xfId="24" applyNumberFormat="1" applyFont="1" applyAlignment="1">
      <alignment vertical="top"/>
    </xf>
    <xf numFmtId="172" fontId="42" fillId="0" borderId="0" xfId="24" applyNumberFormat="1" applyFont="1" applyFill="1" applyProtection="1"/>
    <xf numFmtId="1" fontId="38" fillId="77" borderId="0" xfId="131" applyNumberFormat="1" applyFont="1" applyFill="1" applyBorder="1"/>
    <xf numFmtId="172" fontId="38" fillId="77" borderId="0" xfId="131" applyNumberFormat="1" applyFont="1" applyFill="1" applyBorder="1"/>
    <xf numFmtId="172" fontId="38" fillId="77" borderId="0" xfId="0" applyNumberFormat="1" applyFont="1" applyFill="1" applyBorder="1"/>
    <xf numFmtId="172" fontId="38" fillId="77" borderId="0" xfId="34" applyNumberFormat="1" applyFont="1" applyFill="1" applyBorder="1"/>
    <xf numFmtId="224" fontId="42" fillId="0" borderId="0" xfId="131" applyFont="1" applyFill="1" applyBorder="1" applyAlignment="1"/>
    <xf numFmtId="0" fontId="38" fillId="0" borderId="0" xfId="131" applyNumberFormat="1" applyFont="1" applyFill="1" applyAlignment="1"/>
    <xf numFmtId="0" fontId="38" fillId="0" borderId="0" xfId="24" applyNumberFormat="1" applyFont="1" applyFill="1" applyAlignment="1"/>
    <xf numFmtId="224" fontId="42" fillId="0" borderId="0" xfId="131" applyFont="1" applyFill="1" applyAlignment="1">
      <alignment vertical="justify"/>
    </xf>
    <xf numFmtId="49" fontId="38" fillId="0" borderId="0" xfId="131" applyNumberFormat="1" applyFont="1" applyFill="1" applyBorder="1" applyAlignment="1"/>
    <xf numFmtId="0" fontId="38" fillId="0" borderId="0" xfId="131" applyNumberFormat="1" applyFont="1" applyFill="1" applyBorder="1" applyAlignment="1"/>
    <xf numFmtId="224" fontId="42" fillId="0" borderId="0" xfId="131" applyFont="1" applyFill="1" applyAlignment="1">
      <alignment horizontal="centerContinuous"/>
    </xf>
    <xf numFmtId="172" fontId="42" fillId="0" borderId="0" xfId="24" applyNumberFormat="1" applyFont="1" applyFill="1" applyAlignment="1"/>
    <xf numFmtId="172" fontId="42" fillId="77" borderId="0" xfId="24" applyNumberFormat="1" applyFont="1" applyFill="1"/>
    <xf numFmtId="172" fontId="42" fillId="0" borderId="14" xfId="24" applyNumberFormat="1" applyFont="1" applyFill="1" applyBorder="1" applyAlignment="1"/>
    <xf numFmtId="172" fontId="38" fillId="0" borderId="0" xfId="45" applyNumberFormat="1" applyFont="1" applyFill="1" applyBorder="1" applyAlignment="1"/>
    <xf numFmtId="172" fontId="42" fillId="77" borderId="13" xfId="24" applyNumberFormat="1" applyFont="1" applyFill="1" applyBorder="1" applyAlignment="1"/>
    <xf numFmtId="172" fontId="42" fillId="0" borderId="13" xfId="24" applyNumberFormat="1" applyFont="1" applyFill="1" applyBorder="1" applyAlignment="1"/>
    <xf numFmtId="172" fontId="42" fillId="0" borderId="15" xfId="24" applyNumberFormat="1" applyFont="1" applyFill="1" applyBorder="1" applyAlignment="1"/>
    <xf numFmtId="2" fontId="38" fillId="0" borderId="0" xfId="131" applyNumberFormat="1" applyFont="1" applyFill="1"/>
    <xf numFmtId="172" fontId="196" fillId="80" borderId="0" xfId="24" applyNumberFormat="1" applyFont="1" applyFill="1"/>
    <xf numFmtId="0" fontId="196" fillId="0" borderId="0" xfId="24" applyNumberFormat="1" applyFont="1" applyFill="1"/>
    <xf numFmtId="172" fontId="38" fillId="0" borderId="0" xfId="45" applyNumberFormat="1" applyFont="1" applyFill="1" applyAlignment="1"/>
    <xf numFmtId="49" fontId="42" fillId="0" borderId="0" xfId="89" applyNumberFormat="1" applyFont="1" applyFill="1"/>
    <xf numFmtId="49" fontId="42" fillId="0" borderId="0" xfId="89" applyNumberFormat="1" applyFont="1" applyFill="1" applyAlignment="1">
      <alignment horizontal="left" indent="1"/>
    </xf>
    <xf numFmtId="172" fontId="196" fillId="0" borderId="0" xfId="131" applyNumberFormat="1" applyFont="1" applyFill="1"/>
    <xf numFmtId="172" fontId="38" fillId="0" borderId="0" xfId="45" applyNumberFormat="1" applyFont="1" applyFill="1" applyBorder="1" applyAlignment="1">
      <alignment vertical="center"/>
    </xf>
    <xf numFmtId="224" fontId="196" fillId="0" borderId="0" xfId="131" applyFont="1" applyFill="1"/>
    <xf numFmtId="43" fontId="38" fillId="0" borderId="0" xfId="24" applyNumberFormat="1" applyFont="1" applyFill="1"/>
    <xf numFmtId="172" fontId="196" fillId="0" borderId="0" xfId="24" applyNumberFormat="1" applyFont="1" applyFill="1"/>
    <xf numFmtId="0" fontId="196" fillId="0" borderId="0" xfId="131" applyNumberFormat="1" applyFont="1" applyFill="1"/>
    <xf numFmtId="224" fontId="184" fillId="0" borderId="0" xfId="131" applyFont="1" applyFill="1"/>
    <xf numFmtId="172" fontId="184" fillId="0" borderId="0" xfId="24" applyNumberFormat="1" applyFont="1" applyFill="1"/>
    <xf numFmtId="224" fontId="42" fillId="0" borderId="0" xfId="131" applyFont="1" applyFill="1" applyAlignment="1">
      <alignment horizontal="center" vertical="justify"/>
    </xf>
    <xf numFmtId="49" fontId="42" fillId="0" borderId="0" xfId="131" applyNumberFormat="1" applyFont="1" applyFill="1" applyBorder="1" applyAlignment="1">
      <alignment vertical="center"/>
    </xf>
    <xf numFmtId="224" fontId="184" fillId="0" borderId="0" xfId="131" applyFont="1" applyFill="1" applyBorder="1"/>
    <xf numFmtId="224" fontId="183" fillId="0" borderId="0" xfId="131" applyFont="1" applyFill="1" applyBorder="1" applyAlignment="1">
      <alignment horizontal="center"/>
    </xf>
    <xf numFmtId="49" fontId="42" fillId="0" borderId="0" xfId="0" applyNumberFormat="1" applyFont="1" applyFill="1"/>
    <xf numFmtId="172" fontId="42" fillId="0" borderId="67" xfId="24" applyNumberFormat="1" applyFont="1" applyFill="1" applyBorder="1" applyAlignment="1"/>
    <xf numFmtId="172" fontId="42" fillId="0" borderId="67" xfId="24" applyNumberFormat="1" applyFont="1" applyFill="1" applyBorder="1"/>
    <xf numFmtId="49" fontId="38" fillId="0" borderId="0" xfId="131" quotePrefix="1" applyNumberFormat="1" applyFont="1" applyFill="1" applyAlignment="1">
      <alignment horizontal="left" vertical="center" indent="1"/>
    </xf>
    <xf numFmtId="172" fontId="42" fillId="0" borderId="13" xfId="24" applyNumberFormat="1" applyFont="1" applyFill="1" applyBorder="1"/>
    <xf numFmtId="224" fontId="183" fillId="0" borderId="0" xfId="131" applyFont="1" applyFill="1"/>
    <xf numFmtId="43" fontId="38" fillId="0" borderId="0" xfId="24" applyFont="1" applyFill="1" applyAlignment="1">
      <alignment wrapText="1"/>
    </xf>
    <xf numFmtId="172" fontId="38" fillId="0" borderId="10" xfId="24" applyNumberFormat="1" applyFont="1" applyFill="1" applyBorder="1"/>
    <xf numFmtId="172" fontId="42" fillId="0" borderId="15" xfId="24" applyNumberFormat="1" applyFont="1" applyFill="1" applyBorder="1"/>
    <xf numFmtId="172" fontId="184" fillId="0" borderId="0" xfId="45" applyNumberFormat="1" applyFont="1" applyFill="1"/>
    <xf numFmtId="172" fontId="184" fillId="0" borderId="0" xfId="131" applyNumberFormat="1" applyFont="1" applyFill="1"/>
    <xf numFmtId="224" fontId="197" fillId="0" borderId="0" xfId="131" applyFont="1" applyFill="1"/>
    <xf numFmtId="224" fontId="183" fillId="0" borderId="21" xfId="131" applyFont="1" applyFill="1" applyBorder="1" applyAlignment="1">
      <alignment horizontal="center" vertical="center"/>
    </xf>
    <xf numFmtId="172" fontId="183" fillId="0" borderId="7" xfId="24" applyNumberFormat="1" applyFont="1" applyFill="1" applyBorder="1"/>
    <xf numFmtId="172" fontId="38" fillId="0" borderId="26" xfId="24" applyNumberFormat="1" applyFont="1" applyFill="1" applyBorder="1"/>
    <xf numFmtId="224" fontId="38" fillId="0" borderId="13" xfId="131" applyFont="1" applyFill="1" applyBorder="1"/>
    <xf numFmtId="172" fontId="184" fillId="0" borderId="0" xfId="45" applyNumberFormat="1" applyFont="1" applyFill="1" applyAlignment="1"/>
    <xf numFmtId="172" fontId="42" fillId="0" borderId="1" xfId="24" applyNumberFormat="1" applyFont="1" applyFill="1" applyBorder="1" applyAlignment="1"/>
    <xf numFmtId="172" fontId="42" fillId="0" borderId="1" xfId="24" applyNumberFormat="1" applyFont="1" applyFill="1" applyBorder="1"/>
    <xf numFmtId="43" fontId="184" fillId="0" borderId="0" xfId="131" applyNumberFormat="1" applyFont="1" applyFill="1"/>
    <xf numFmtId="49" fontId="42" fillId="0" borderId="0" xfId="131" applyNumberFormat="1" applyFont="1" applyFill="1" applyAlignment="1">
      <alignment horizontal="left" vertical="center" indent="1"/>
    </xf>
    <xf numFmtId="172" fontId="38" fillId="0" borderId="21" xfId="24" applyNumberFormat="1" applyFont="1" applyFill="1" applyBorder="1"/>
    <xf numFmtId="172" fontId="184" fillId="0" borderId="0" xfId="45" applyNumberFormat="1" applyFont="1" applyFill="1" applyBorder="1" applyAlignment="1"/>
    <xf numFmtId="172" fontId="42" fillId="0" borderId="14" xfId="24" applyNumberFormat="1" applyFont="1" applyFill="1" applyBorder="1"/>
    <xf numFmtId="49" fontId="42" fillId="0" borderId="0" xfId="131" applyNumberFormat="1" applyFont="1" applyFill="1" applyAlignment="1">
      <alignment horizontal="left" indent="1"/>
    </xf>
    <xf numFmtId="172" fontId="42" fillId="0" borderId="9" xfId="24" applyNumberFormat="1" applyFont="1" applyFill="1" applyBorder="1" applyAlignment="1"/>
    <xf numFmtId="49" fontId="38" fillId="0" borderId="0" xfId="131" quotePrefix="1" applyNumberFormat="1" applyFont="1" applyFill="1" applyAlignment="1">
      <alignment horizontal="left"/>
    </xf>
    <xf numFmtId="49" fontId="42" fillId="0" borderId="0" xfId="131" quotePrefix="1" applyNumberFormat="1" applyFont="1" applyFill="1" applyAlignment="1">
      <alignment horizontal="left" vertical="center"/>
    </xf>
    <xf numFmtId="172" fontId="38" fillId="0" borderId="3" xfId="24" applyNumberFormat="1" applyFont="1" applyFill="1" applyBorder="1" applyAlignment="1">
      <alignment vertical="center"/>
    </xf>
    <xf numFmtId="172" fontId="183" fillId="0" borderId="7" xfId="131" applyNumberFormat="1" applyFont="1" applyFill="1" applyBorder="1" applyAlignment="1">
      <alignment vertical="center"/>
    </xf>
    <xf numFmtId="43" fontId="183" fillId="0" borderId="0" xfId="24" applyFont="1" applyFill="1" applyAlignment="1">
      <alignment vertical="center"/>
    </xf>
    <xf numFmtId="43" fontId="184" fillId="0" borderId="0" xfId="24" applyFont="1" applyFill="1" applyAlignment="1">
      <alignment vertical="center"/>
    </xf>
    <xf numFmtId="0" fontId="184" fillId="0" borderId="0" xfId="45" applyNumberFormat="1" applyFont="1" applyFill="1" applyBorder="1" applyAlignment="1"/>
    <xf numFmtId="0" fontId="38" fillId="0" borderId="0" xfId="45" applyNumberFormat="1" applyFont="1" applyFill="1" applyAlignment="1"/>
    <xf numFmtId="43" fontId="184" fillId="0" borderId="0" xfId="24" applyFont="1" applyFill="1"/>
    <xf numFmtId="224" fontId="42" fillId="0" borderId="0" xfId="131" quotePrefix="1" applyFont="1" applyFill="1" applyAlignment="1" applyProtection="1">
      <alignment horizontal="left"/>
    </xf>
    <xf numFmtId="224" fontId="42" fillId="0" borderId="0" xfId="0" applyFont="1" applyFill="1" applyAlignment="1">
      <alignment horizontal="center" vertical="center"/>
    </xf>
    <xf numFmtId="224" fontId="42" fillId="0" borderId="0" xfId="131" applyFont="1" applyFill="1" applyAlignment="1" applyProtection="1">
      <alignment horizontal="centerContinuous"/>
    </xf>
    <xf numFmtId="172" fontId="42" fillId="0" borderId="0" xfId="131" applyNumberFormat="1" applyFont="1" applyFill="1" applyBorder="1"/>
    <xf numFmtId="172" fontId="198" fillId="0" borderId="0" xfId="131" applyNumberFormat="1" applyFont="1" applyFill="1" applyBorder="1"/>
    <xf numFmtId="224" fontId="198" fillId="0" borderId="0" xfId="131" applyFont="1" applyFill="1" applyBorder="1"/>
    <xf numFmtId="224" fontId="38" fillId="0" borderId="0" xfId="131" applyFont="1" applyAlignment="1">
      <alignment vertical="center"/>
    </xf>
    <xf numFmtId="224" fontId="42" fillId="0" borderId="0" xfId="131" applyFont="1" applyAlignment="1">
      <alignment vertical="center"/>
    </xf>
    <xf numFmtId="224" fontId="38" fillId="0" borderId="0" xfId="131" applyFont="1" applyBorder="1" applyAlignment="1">
      <alignment vertical="center"/>
    </xf>
    <xf numFmtId="224" fontId="42" fillId="0" borderId="0" xfId="131" applyFont="1" applyBorder="1" applyAlignment="1">
      <alignment horizontal="center" vertical="center"/>
    </xf>
    <xf numFmtId="43" fontId="38" fillId="0" borderId="0" xfId="24" applyFont="1" applyBorder="1" applyAlignment="1">
      <alignment vertical="center"/>
    </xf>
    <xf numFmtId="49" fontId="38" fillId="0" borderId="0" xfId="131" applyNumberFormat="1" applyFont="1" applyBorder="1" applyAlignment="1">
      <alignment vertical="center"/>
    </xf>
    <xf numFmtId="224" fontId="187" fillId="0" borderId="0" xfId="0" applyFont="1" applyBorder="1" applyAlignment="1"/>
    <xf numFmtId="49" fontId="187" fillId="0" borderId="0" xfId="0" applyNumberFormat="1" applyFont="1" applyBorder="1" applyAlignment="1"/>
    <xf numFmtId="224" fontId="42" fillId="0" borderId="0" xfId="131" quotePrefix="1" applyFont="1" applyFill="1" applyBorder="1" applyAlignment="1">
      <alignment horizontal="center" vertical="center"/>
    </xf>
    <xf numFmtId="172" fontId="38" fillId="0" borderId="0" xfId="24" applyNumberFormat="1" applyFont="1"/>
    <xf numFmtId="37" fontId="199" fillId="0" borderId="0" xfId="217" applyFont="1" applyFill="1" applyAlignment="1">
      <alignment vertical="top"/>
    </xf>
    <xf numFmtId="172" fontId="38" fillId="0" borderId="7" xfId="45" applyNumberFormat="1" applyFont="1" applyFill="1" applyBorder="1" applyAlignment="1">
      <alignment vertical="center"/>
    </xf>
    <xf numFmtId="172" fontId="42" fillId="0" borderId="0" xfId="131" applyNumberFormat="1" applyFont="1" applyFill="1" applyAlignment="1">
      <alignment vertical="center"/>
    </xf>
    <xf numFmtId="224" fontId="196" fillId="0" borderId="0" xfId="131" applyFont="1" applyFill="1" applyAlignment="1">
      <alignment vertical="center"/>
    </xf>
    <xf numFmtId="224" fontId="38" fillId="0" borderId="0" xfId="131" applyFont="1" applyFill="1" applyBorder="1" applyAlignment="1">
      <alignment horizontal="right"/>
    </xf>
    <xf numFmtId="49" fontId="42" fillId="0" borderId="0" xfId="0" applyNumberFormat="1" applyFont="1" applyFill="1" applyAlignment="1"/>
    <xf numFmtId="224" fontId="42" fillId="77" borderId="0" xfId="131" applyFont="1" applyFill="1" applyBorder="1" applyAlignment="1">
      <alignment horizontal="left"/>
    </xf>
    <xf numFmtId="224" fontId="42" fillId="77" borderId="0" xfId="131" applyFont="1" applyFill="1" applyBorder="1" applyAlignment="1">
      <alignment horizontal="center"/>
    </xf>
    <xf numFmtId="224" fontId="42" fillId="77" borderId="0" xfId="131" applyFont="1" applyFill="1" applyBorder="1"/>
    <xf numFmtId="49" fontId="42" fillId="0" borderId="0" xfId="89" applyNumberFormat="1" applyFont="1" applyFill="1" applyAlignment="1">
      <alignment vertical="center"/>
    </xf>
    <xf numFmtId="49" fontId="42" fillId="0" borderId="0" xfId="89" applyNumberFormat="1" applyFont="1" applyFill="1" applyAlignment="1">
      <alignment vertical="center" wrapText="1"/>
    </xf>
    <xf numFmtId="172" fontId="42" fillId="0" borderId="9" xfId="24" applyNumberFormat="1" applyFont="1" applyFill="1" applyBorder="1"/>
    <xf numFmtId="49" fontId="38" fillId="0" borderId="0" xfId="131" applyNumberFormat="1" applyFont="1" applyFill="1" applyAlignment="1">
      <alignment vertical="center" wrapText="1"/>
    </xf>
    <xf numFmtId="49" fontId="38" fillId="0" borderId="0" xfId="89" applyNumberFormat="1" applyFont="1" applyFill="1" applyAlignment="1">
      <alignment horizontal="left" vertical="center" indent="1"/>
    </xf>
    <xf numFmtId="172" fontId="42" fillId="0" borderId="7" xfId="24" applyNumberFormat="1" applyFont="1" applyFill="1" applyBorder="1"/>
    <xf numFmtId="49" fontId="42" fillId="0" borderId="0" xfId="89" applyNumberFormat="1" applyFont="1" applyFill="1" applyBorder="1" applyAlignment="1">
      <alignment vertical="center"/>
    </xf>
    <xf numFmtId="49" fontId="42" fillId="0" borderId="0" xfId="89" applyNumberFormat="1" applyFont="1" applyFill="1" applyBorder="1" applyAlignment="1">
      <alignment vertical="center" wrapText="1"/>
    </xf>
    <xf numFmtId="49" fontId="42" fillId="0" borderId="0" xfId="131" applyNumberFormat="1" applyFont="1" applyFill="1" applyAlignment="1">
      <alignment vertical="center" wrapText="1"/>
    </xf>
    <xf numFmtId="172" fontId="42" fillId="0" borderId="0" xfId="45" applyNumberFormat="1" applyFont="1" applyFill="1" applyBorder="1"/>
    <xf numFmtId="172" fontId="38" fillId="0" borderId="0" xfId="45" applyNumberFormat="1" applyFont="1" applyFill="1" applyBorder="1"/>
    <xf numFmtId="224" fontId="38" fillId="0" borderId="0" xfId="131" applyNumberFormat="1" applyFont="1" applyFill="1" applyBorder="1" applyAlignment="1"/>
    <xf numFmtId="49" fontId="42" fillId="0" borderId="0" xfId="131" applyNumberFormat="1" applyFont="1" applyFill="1" applyAlignment="1">
      <alignment horizontal="centerContinuous"/>
    </xf>
    <xf numFmtId="0" fontId="38" fillId="77" borderId="0" xfId="131" applyNumberFormat="1" applyFont="1" applyFill="1" applyBorder="1"/>
    <xf numFmtId="0" fontId="38" fillId="77" borderId="0" xfId="24" applyNumberFormat="1" applyFont="1" applyFill="1" applyBorder="1"/>
    <xf numFmtId="43" fontId="38" fillId="77" borderId="0" xfId="24" applyFont="1" applyFill="1" applyBorder="1"/>
    <xf numFmtId="49" fontId="42" fillId="0" borderId="0" xfId="131" applyNumberFormat="1" applyFont="1" applyFill="1" applyAlignment="1">
      <alignment horizontal="center" vertical="justify"/>
    </xf>
    <xf numFmtId="49" fontId="38" fillId="0" borderId="0" xfId="89" applyNumberFormat="1" applyFont="1" applyFill="1" applyBorder="1" applyAlignment="1">
      <alignment horizontal="right"/>
    </xf>
    <xf numFmtId="49" fontId="42" fillId="0" borderId="0" xfId="89" applyNumberFormat="1" applyFont="1" applyFill="1" applyBorder="1" applyAlignment="1">
      <alignment horizontal="center"/>
    </xf>
    <xf numFmtId="43" fontId="42" fillId="0" borderId="0" xfId="24" applyFont="1" applyFill="1" applyBorder="1"/>
    <xf numFmtId="224" fontId="38" fillId="0" borderId="0" xfId="131" quotePrefix="1" applyFont="1" applyFill="1" applyAlignment="1">
      <alignment horizontal="left" vertical="center" indent="1"/>
    </xf>
    <xf numFmtId="43" fontId="196" fillId="0" borderId="0" xfId="24" applyFont="1" applyFill="1"/>
    <xf numFmtId="224" fontId="38" fillId="0" borderId="0" xfId="131" applyFont="1" applyFill="1" applyAlignment="1">
      <alignment wrapText="1"/>
    </xf>
    <xf numFmtId="172" fontId="38" fillId="0" borderId="67" xfId="24" applyNumberFormat="1" applyFont="1" applyFill="1" applyBorder="1"/>
    <xf numFmtId="49" fontId="38" fillId="0" borderId="0" xfId="89" applyNumberFormat="1" applyFont="1" applyFill="1"/>
    <xf numFmtId="224" fontId="38" fillId="0" borderId="0" xfId="89" applyNumberFormat="1" applyFont="1" applyFill="1"/>
    <xf numFmtId="49" fontId="38" fillId="0" borderId="0" xfId="0" applyNumberFormat="1" applyFont="1" applyFill="1"/>
    <xf numFmtId="1" fontId="38" fillId="0" borderId="0" xfId="131" applyNumberFormat="1" applyFont="1" applyFill="1" applyAlignment="1">
      <alignment horizontal="center"/>
    </xf>
    <xf numFmtId="224" fontId="38" fillId="0" borderId="0" xfId="89" applyNumberFormat="1" applyFont="1" applyFill="1" applyAlignment="1">
      <alignment horizontal="left" vertical="center" indent="1"/>
    </xf>
    <xf numFmtId="224" fontId="38" fillId="0" borderId="0" xfId="89" applyNumberFormat="1" applyFont="1" applyFill="1" applyAlignment="1">
      <alignment vertical="center"/>
    </xf>
    <xf numFmtId="49" fontId="38" fillId="0" borderId="0" xfId="89" applyNumberFormat="1" applyFont="1" applyFill="1" applyAlignment="1"/>
    <xf numFmtId="224" fontId="38" fillId="0" borderId="0" xfId="89" applyNumberFormat="1" applyFont="1" applyFill="1" applyAlignment="1"/>
    <xf numFmtId="224" fontId="38" fillId="0" borderId="0" xfId="131" applyFont="1" applyFill="1" applyAlignment="1">
      <alignment horizontal="left" vertical="center"/>
    </xf>
    <xf numFmtId="1" fontId="38" fillId="0" borderId="0" xfId="131" applyNumberFormat="1" applyFont="1" applyFill="1" applyAlignment="1">
      <alignment horizontal="left" indent="1"/>
    </xf>
    <xf numFmtId="172" fontId="42" fillId="0" borderId="13" xfId="24" applyNumberFormat="1" applyFont="1" applyFill="1" applyBorder="1" applyAlignment="1">
      <alignment horizontal="center" vertical="top"/>
    </xf>
    <xf numFmtId="224" fontId="38" fillId="0" borderId="0" xfId="131" applyFont="1" applyFill="1" applyAlignment="1">
      <alignment horizontal="left" indent="1"/>
    </xf>
    <xf numFmtId="168" fontId="38" fillId="0" borderId="0" xfId="89" applyNumberFormat="1" applyFont="1" applyFill="1" applyAlignment="1">
      <alignment vertical="center" wrapText="1"/>
    </xf>
    <xf numFmtId="1" fontId="42" fillId="0" borderId="0" xfId="131" applyNumberFormat="1" applyFont="1" applyFill="1" applyAlignment="1">
      <alignment vertical="center" wrapText="1"/>
    </xf>
    <xf numFmtId="49" fontId="42" fillId="0" borderId="0" xfId="0" applyNumberFormat="1" applyFont="1" applyFill="1" applyAlignment="1" applyProtection="1">
      <alignment horizontal="left" vertical="top"/>
    </xf>
    <xf numFmtId="168" fontId="42" fillId="0" borderId="0" xfId="89" applyNumberFormat="1" applyFont="1" applyFill="1" applyAlignment="1">
      <alignment vertical="center" wrapText="1"/>
    </xf>
    <xf numFmtId="168" fontId="38" fillId="0" borderId="0" xfId="89" applyNumberFormat="1" applyFont="1" applyFill="1" applyAlignment="1">
      <alignment horizontal="left" vertical="center" wrapText="1" indent="1"/>
    </xf>
    <xf numFmtId="168" fontId="42" fillId="0" borderId="0" xfId="89" applyNumberFormat="1" applyFont="1" applyFill="1" applyBorder="1" applyAlignment="1">
      <alignment vertical="center" wrapText="1"/>
    </xf>
    <xf numFmtId="172" fontId="42" fillId="0" borderId="68" xfId="24" applyNumberFormat="1" applyFont="1" applyFill="1" applyBorder="1"/>
    <xf numFmtId="172" fontId="38" fillId="0" borderId="9" xfId="24" applyNumberFormat="1" applyFont="1" applyFill="1" applyBorder="1"/>
    <xf numFmtId="224" fontId="38" fillId="0" borderId="0" xfId="131" applyNumberFormat="1" applyFont="1" applyFill="1"/>
    <xf numFmtId="224" fontId="38" fillId="0" borderId="0" xfId="131" applyFont="1" applyFill="1" applyAlignment="1">
      <alignment vertical="center" wrapText="1"/>
    </xf>
    <xf numFmtId="1" fontId="38" fillId="0" borderId="0" xfId="131" applyNumberFormat="1" applyFont="1" applyFill="1" applyAlignment="1">
      <alignment horizontal="center" vertical="center"/>
    </xf>
    <xf numFmtId="224" fontId="42" fillId="0" borderId="0" xfId="131" applyFont="1" applyFill="1" applyAlignment="1">
      <alignment vertical="center" wrapText="1"/>
    </xf>
    <xf numFmtId="1" fontId="38" fillId="0" borderId="0" xfId="131" quotePrefix="1" applyNumberFormat="1" applyFont="1" applyFill="1" applyBorder="1" applyAlignment="1">
      <alignment horizontal="center"/>
    </xf>
    <xf numFmtId="4" fontId="38" fillId="0" borderId="0" xfId="131" applyNumberFormat="1" applyFont="1" applyFill="1"/>
    <xf numFmtId="0" fontId="38" fillId="0" borderId="0" xfId="3388" applyFont="1" applyFill="1" applyBorder="1" applyAlignment="1">
      <alignment vertical="center"/>
    </xf>
    <xf numFmtId="0" fontId="38" fillId="0" borderId="0" xfId="3388" quotePrefix="1" applyFont="1" applyFill="1" applyAlignment="1">
      <alignment horizontal="left" vertical="center" indent="1"/>
    </xf>
    <xf numFmtId="226" fontId="30" fillId="0" borderId="0" xfId="24" quotePrefix="1" applyNumberFormat="1" applyFont="1" applyFill="1" applyAlignment="1">
      <alignment vertical="top" wrapText="1"/>
    </xf>
    <xf numFmtId="0" fontId="42" fillId="0" borderId="0" xfId="3416" quotePrefix="1" applyFont="1" applyFill="1" applyAlignment="1">
      <alignment horizontal="left" vertical="top"/>
    </xf>
    <xf numFmtId="0" fontId="38" fillId="0" borderId="0" xfId="3416" applyFont="1" applyFill="1"/>
    <xf numFmtId="0" fontId="42" fillId="0" borderId="0" xfId="3416" quotePrefix="1" applyFont="1" applyFill="1" applyAlignment="1">
      <alignment vertical="top"/>
    </xf>
    <xf numFmtId="224" fontId="38" fillId="0" borderId="0" xfId="6" quotePrefix="1" applyFont="1" applyFill="1" applyAlignment="1">
      <alignment vertical="top" wrapText="1"/>
    </xf>
    <xf numFmtId="224" fontId="38" fillId="0" borderId="0" xfId="6" quotePrefix="1" applyFont="1" applyFill="1" applyAlignment="1">
      <alignment horizontal="justify" vertical="top" wrapText="1"/>
    </xf>
    <xf numFmtId="224" fontId="42" fillId="0" borderId="0" xfId="0" applyFont="1" applyFill="1" applyAlignment="1" applyProtection="1">
      <alignment vertical="top"/>
    </xf>
    <xf numFmtId="0" fontId="38" fillId="0" borderId="0" xfId="3375" applyFont="1" applyFill="1" applyAlignment="1">
      <alignment vertical="center"/>
    </xf>
    <xf numFmtId="227" fontId="42" fillId="0" borderId="0" xfId="0" applyNumberFormat="1" applyFont="1" applyFill="1" applyAlignment="1" applyProtection="1">
      <alignment vertical="top"/>
    </xf>
    <xf numFmtId="224" fontId="38" fillId="0" borderId="0" xfId="0" applyFont="1" applyFill="1" applyAlignment="1">
      <alignment horizontal="left" vertical="top"/>
    </xf>
    <xf numFmtId="224" fontId="42" fillId="0" borderId="0" xfId="0" applyFont="1" applyFill="1" applyAlignment="1">
      <alignment vertical="top"/>
    </xf>
    <xf numFmtId="224" fontId="38" fillId="0" borderId="0" xfId="0" quotePrefix="1" applyFont="1" applyFill="1" applyAlignment="1">
      <alignment horizontal="left" vertical="top" indent="1"/>
    </xf>
    <xf numFmtId="0" fontId="42" fillId="0" borderId="0" xfId="3423" applyNumberFormat="1" applyFont="1" applyFill="1" applyBorder="1" applyAlignment="1">
      <alignment vertical="top"/>
    </xf>
    <xf numFmtId="0" fontId="200" fillId="0" borderId="0" xfId="131" applyNumberFormat="1" applyFont="1" applyFill="1" applyAlignment="1">
      <alignment vertical="top"/>
    </xf>
    <xf numFmtId="224" fontId="42" fillId="0" borderId="0" xfId="6" applyFont="1" applyFill="1" applyAlignment="1">
      <alignment vertical="top"/>
    </xf>
    <xf numFmtId="224" fontId="42" fillId="0" borderId="1" xfId="131" quotePrefix="1" applyFont="1" applyFill="1" applyBorder="1" applyAlignment="1">
      <alignment horizontal="center" vertical="center"/>
    </xf>
    <xf numFmtId="224" fontId="38" fillId="0" borderId="0" xfId="131" applyFont="1" applyFill="1" applyBorder="1" applyAlignment="1">
      <alignment horizontal="center" vertical="top"/>
    </xf>
    <xf numFmtId="224" fontId="42" fillId="0" borderId="68" xfId="131" applyFont="1" applyFill="1" applyBorder="1" applyAlignment="1">
      <alignment horizontal="center" wrapText="1"/>
    </xf>
    <xf numFmtId="224" fontId="42" fillId="0" borderId="0" xfId="131" applyFont="1" applyFill="1" applyBorder="1" applyAlignment="1">
      <alignment horizontal="center" wrapText="1"/>
    </xf>
    <xf numFmtId="224" fontId="38" fillId="0" borderId="0" xfId="174" applyFont="1" applyFill="1" applyAlignment="1">
      <alignment vertical="top" wrapText="1"/>
    </xf>
    <xf numFmtId="224" fontId="184" fillId="0" borderId="0" xfId="687" applyFont="1" applyFill="1" applyAlignment="1">
      <alignment vertical="top"/>
    </xf>
    <xf numFmtId="229" fontId="42" fillId="0" borderId="1" xfId="3410" quotePrefix="1" applyNumberFormat="1" applyFont="1" applyFill="1" applyBorder="1" applyAlignment="1">
      <alignment vertical="top" wrapText="1"/>
    </xf>
    <xf numFmtId="229" fontId="42" fillId="0" borderId="1" xfId="3410" applyNumberFormat="1" applyFont="1" applyFill="1" applyBorder="1" applyAlignment="1">
      <alignment vertical="top" wrapText="1"/>
    </xf>
    <xf numFmtId="0" fontId="183" fillId="0" borderId="0" xfId="3424" applyFont="1" applyFill="1" applyAlignment="1">
      <alignment vertical="top"/>
    </xf>
    <xf numFmtId="0" fontId="38" fillId="0" borderId="0" xfId="3408" applyFont="1" applyFill="1"/>
    <xf numFmtId="0" fontId="184" fillId="0" borderId="0" xfId="3424" applyFont="1" applyFill="1"/>
    <xf numFmtId="0" fontId="184" fillId="0" borderId="0" xfId="3424" applyFont="1" applyFill="1" applyBorder="1" applyAlignment="1"/>
    <xf numFmtId="37" fontId="42" fillId="0" borderId="0" xfId="3402" applyNumberFormat="1" applyFont="1" applyFill="1" applyAlignment="1" applyProtection="1">
      <alignment vertical="top"/>
    </xf>
    <xf numFmtId="37" fontId="38" fillId="0" borderId="0" xfId="3402" applyNumberFormat="1" applyFont="1" applyFill="1" applyAlignment="1" applyProtection="1">
      <alignment horizontal="left" vertical="top" indent="1"/>
    </xf>
    <xf numFmtId="37" fontId="38" fillId="0" borderId="0" xfId="3409" quotePrefix="1" applyNumberFormat="1" applyFont="1" applyFill="1" applyAlignment="1" applyProtection="1">
      <alignment horizontal="center" wrapText="1"/>
    </xf>
    <xf numFmtId="172" fontId="38" fillId="0" borderId="0" xfId="3425" quotePrefix="1" applyNumberFormat="1" applyFont="1" applyFill="1" applyAlignment="1" applyProtection="1">
      <alignment horizontal="center" vertical="center" wrapText="1"/>
    </xf>
    <xf numFmtId="0" fontId="42" fillId="0" borderId="0" xfId="3421" applyFont="1" applyFill="1" applyAlignment="1">
      <alignment horizontal="left" vertical="top"/>
    </xf>
    <xf numFmtId="0" fontId="42" fillId="0" borderId="0" xfId="3421" applyFont="1" applyFill="1" applyAlignment="1">
      <alignment horizontal="left"/>
    </xf>
    <xf numFmtId="172" fontId="38" fillId="0" borderId="0" xfId="3425" quotePrefix="1" applyNumberFormat="1" applyFont="1" applyFill="1" applyBorder="1" applyAlignment="1" applyProtection="1">
      <alignment horizontal="center" vertical="center" wrapText="1"/>
    </xf>
    <xf numFmtId="172" fontId="42" fillId="0" borderId="0" xfId="3402" applyNumberFormat="1" applyFont="1" applyFill="1"/>
    <xf numFmtId="0" fontId="38" fillId="0" borderId="0" xfId="3420" applyFont="1" applyFill="1" applyAlignment="1">
      <alignment vertical="top" wrapText="1"/>
    </xf>
    <xf numFmtId="49" fontId="42" fillId="0" borderId="0" xfId="131" applyNumberFormat="1" applyFont="1" applyFill="1" applyBorder="1" applyAlignment="1">
      <alignment horizontal="center"/>
    </xf>
    <xf numFmtId="224" fontId="42" fillId="0" borderId="0" xfId="131" quotePrefix="1" applyFont="1" applyFill="1" applyBorder="1" applyAlignment="1">
      <alignment horizontal="center"/>
    </xf>
    <xf numFmtId="43" fontId="42" fillId="0" borderId="0" xfId="24" applyFont="1" applyFill="1" applyAlignment="1">
      <alignment horizontal="center"/>
    </xf>
    <xf numFmtId="43" fontId="42" fillId="0" borderId="0" xfId="24" applyFont="1" applyFill="1" applyBorder="1" applyAlignment="1">
      <alignment horizontal="center"/>
    </xf>
    <xf numFmtId="49" fontId="42" fillId="0" borderId="0" xfId="131" applyNumberFormat="1" applyFont="1" applyFill="1" applyAlignment="1">
      <alignment horizontal="center"/>
    </xf>
    <xf numFmtId="49" fontId="42" fillId="0" borderId="0" xfId="0" applyNumberFormat="1" applyFont="1" applyFill="1" applyBorder="1" applyAlignment="1" applyProtection="1">
      <alignment horizontal="center"/>
    </xf>
    <xf numFmtId="224" fontId="38" fillId="0" borderId="0" xfId="6" applyFont="1" applyFill="1" applyAlignment="1">
      <alignment horizontal="justify" vertical="top" wrapText="1"/>
    </xf>
    <xf numFmtId="224" fontId="38" fillId="0" borderId="0" xfId="6" quotePrefix="1" applyFont="1" applyFill="1" applyAlignment="1">
      <alignment horizontal="justify" vertical="top" wrapText="1"/>
    </xf>
    <xf numFmtId="0" fontId="38" fillId="0" borderId="0" xfId="131" applyNumberFormat="1" applyFont="1" applyFill="1" applyAlignment="1">
      <alignment horizontal="justify" vertical="top" wrapText="1"/>
    </xf>
    <xf numFmtId="0" fontId="38" fillId="0" borderId="0" xfId="131" applyNumberFormat="1" applyFont="1" applyFill="1" applyAlignment="1">
      <alignment horizontal="justify" vertical="top"/>
    </xf>
    <xf numFmtId="172" fontId="38" fillId="0" borderId="0" xfId="24" applyNumberFormat="1" applyFont="1" applyFill="1" applyBorder="1" applyAlignment="1">
      <alignment horizontal="center"/>
    </xf>
    <xf numFmtId="172" fontId="42" fillId="0" borderId="0" xfId="24" applyNumberFormat="1" applyFont="1" applyFill="1" applyBorder="1" applyAlignment="1">
      <alignment horizontal="center"/>
    </xf>
    <xf numFmtId="224" fontId="38" fillId="0" borderId="0" xfId="0" applyFont="1" applyFill="1" applyAlignment="1">
      <alignment horizontal="justify" vertical="top"/>
    </xf>
    <xf numFmtId="224" fontId="38" fillId="0" borderId="0" xfId="131" applyFont="1" applyFill="1" applyBorder="1" applyAlignment="1">
      <alignment horizontal="center"/>
    </xf>
    <xf numFmtId="49" fontId="42" fillId="0" borderId="0" xfId="131" applyNumberFormat="1" applyFont="1" applyFill="1" applyBorder="1" applyAlignment="1">
      <alignment horizontal="center" vertical="center" wrapText="1"/>
    </xf>
    <xf numFmtId="224" fontId="38" fillId="0" borderId="0" xfId="0" applyFont="1" applyFill="1" applyAlignment="1">
      <alignment horizontal="justify" vertical="top" wrapText="1"/>
    </xf>
    <xf numFmtId="0" fontId="38" fillId="0" borderId="0" xfId="131" applyNumberFormat="1" applyFont="1" applyFill="1" applyAlignment="1">
      <alignment horizontal="justify" vertical="top"/>
    </xf>
    <xf numFmtId="0" fontId="201" fillId="0" borderId="0" xfId="3388" applyFont="1" applyFill="1"/>
    <xf numFmtId="0" fontId="202" fillId="0" borderId="0" xfId="3388" applyFont="1" applyFill="1" applyAlignment="1"/>
    <xf numFmtId="0" fontId="201" fillId="0" borderId="0" xfId="3388" applyFont="1" applyFill="1" applyAlignment="1">
      <alignment horizontal="center"/>
    </xf>
    <xf numFmtId="172" fontId="201" fillId="0" borderId="0" xfId="34" applyNumberFormat="1" applyFont="1" applyFill="1"/>
    <xf numFmtId="0" fontId="202" fillId="0" borderId="0" xfId="3388" applyFont="1" applyFill="1" applyAlignment="1">
      <alignment horizontal="center"/>
    </xf>
    <xf numFmtId="49" fontId="42" fillId="0" borderId="9" xfId="89" applyNumberFormat="1" applyFont="1" applyFill="1" applyBorder="1" applyAlignment="1">
      <alignment wrapText="1"/>
    </xf>
    <xf numFmtId="49" fontId="42" fillId="0" borderId="0" xfId="131" applyNumberFormat="1" applyFont="1" applyFill="1" applyBorder="1" applyAlignment="1">
      <alignment vertical="center" wrapText="1"/>
    </xf>
    <xf numFmtId="49" fontId="42" fillId="0" borderId="0" xfId="89" applyNumberFormat="1" applyFont="1" applyFill="1" applyBorder="1" applyAlignment="1">
      <alignment wrapText="1"/>
    </xf>
    <xf numFmtId="0" fontId="202" fillId="0" borderId="0" xfId="2247" applyNumberFormat="1" applyFont="1" applyFill="1" applyBorder="1" applyAlignment="1">
      <alignment horizontal="center" vertical="center" wrapText="1"/>
    </xf>
    <xf numFmtId="172" fontId="38" fillId="0" borderId="67" xfId="24" applyNumberFormat="1" applyFont="1" applyFill="1" applyBorder="1" applyAlignment="1">
      <alignment vertical="top"/>
    </xf>
    <xf numFmtId="172" fontId="38" fillId="0" borderId="13" xfId="24" applyNumberFormat="1" applyFont="1" applyFill="1" applyBorder="1" applyAlignment="1">
      <alignment vertical="top"/>
    </xf>
    <xf numFmtId="172" fontId="38" fillId="0" borderId="15" xfId="24" applyNumberFormat="1" applyFont="1" applyFill="1" applyBorder="1" applyAlignment="1">
      <alignment vertical="top"/>
    </xf>
    <xf numFmtId="172" fontId="42" fillId="0" borderId="9" xfId="24" applyNumberFormat="1" applyFont="1" applyFill="1" applyBorder="1" applyAlignment="1">
      <alignment vertical="top"/>
    </xf>
    <xf numFmtId="172" fontId="42" fillId="0" borderId="11" xfId="24" applyNumberFormat="1" applyFont="1" applyFill="1" applyBorder="1" applyAlignment="1">
      <alignment vertical="center"/>
    </xf>
    <xf numFmtId="172" fontId="42" fillId="0" borderId="11" xfId="45" applyNumberFormat="1" applyFont="1" applyFill="1" applyBorder="1"/>
    <xf numFmtId="172" fontId="42" fillId="0" borderId="0" xfId="45" applyNumberFormat="1" applyFont="1" applyFill="1"/>
    <xf numFmtId="224" fontId="38" fillId="0" borderId="0" xfId="0" applyFont="1" applyFill="1" applyBorder="1" applyAlignment="1" applyProtection="1"/>
    <xf numFmtId="168" fontId="42" fillId="0" borderId="0" xfId="2247" applyNumberFormat="1" applyFont="1" applyFill="1" applyBorder="1" applyAlignment="1">
      <alignment horizontal="center" wrapText="1"/>
    </xf>
    <xf numFmtId="168" fontId="38" fillId="0" borderId="0" xfId="2247" applyNumberFormat="1" applyFont="1" applyFill="1" applyBorder="1" applyAlignment="1">
      <alignment horizontal="center"/>
    </xf>
    <xf numFmtId="0" fontId="42" fillId="0" borderId="0" xfId="2247" applyNumberFormat="1" applyFont="1" applyFill="1" applyBorder="1" applyAlignment="1">
      <alignment horizontal="center" wrapText="1"/>
    </xf>
    <xf numFmtId="49" fontId="38" fillId="0" borderId="67" xfId="131" applyNumberFormat="1" applyFont="1" applyFill="1" applyBorder="1"/>
    <xf numFmtId="0" fontId="38" fillId="0" borderId="0" xfId="2247" applyNumberFormat="1" applyFont="1" applyFill="1"/>
    <xf numFmtId="0" fontId="38" fillId="0" borderId="0" xfId="2247" quotePrefix="1" applyNumberFormat="1" applyFont="1" applyFill="1" applyAlignment="1">
      <alignment horizontal="left" indent="1"/>
    </xf>
    <xf numFmtId="0" fontId="38" fillId="0" borderId="0" xfId="2247" quotePrefix="1" applyNumberFormat="1" applyFont="1" applyFill="1" applyAlignment="1">
      <alignment horizontal="left" vertical="top" indent="1"/>
    </xf>
    <xf numFmtId="0" fontId="38" fillId="0" borderId="0" xfId="3388" quotePrefix="1" applyFont="1" applyFill="1" applyAlignment="1">
      <alignment horizontal="left" vertical="top" indent="1"/>
    </xf>
    <xf numFmtId="0" fontId="38" fillId="0" borderId="0" xfId="0" quotePrefix="1" applyNumberFormat="1" applyFont="1" applyFill="1" applyAlignment="1">
      <alignment horizontal="left" indent="1"/>
    </xf>
    <xf numFmtId="0" fontId="42" fillId="0" borderId="0" xfId="2247" applyNumberFormat="1" applyFont="1" applyFill="1" applyAlignment="1">
      <alignment vertical="center"/>
    </xf>
    <xf numFmtId="0" fontId="42" fillId="0" borderId="0" xfId="2247" applyNumberFormat="1" applyFont="1" applyFill="1" applyBorder="1" applyAlignment="1">
      <alignment vertical="center"/>
    </xf>
    <xf numFmtId="37" fontId="42" fillId="0" borderId="0" xfId="0" applyNumberFormat="1" applyFont="1" applyFill="1" applyAlignment="1" applyProtection="1">
      <alignment horizontal="left" vertical="top"/>
    </xf>
    <xf numFmtId="49" fontId="42" fillId="0" borderId="9" xfId="131" applyNumberFormat="1" applyFont="1" applyFill="1" applyBorder="1" applyAlignment="1">
      <alignment wrapText="1"/>
    </xf>
    <xf numFmtId="224" fontId="42" fillId="0" borderId="0" xfId="131" quotePrefix="1" applyFont="1" applyFill="1" applyAlignment="1">
      <alignment horizontal="right"/>
    </xf>
    <xf numFmtId="49" fontId="38" fillId="0" borderId="0" xfId="131" applyNumberFormat="1" applyFont="1" applyFill="1" applyAlignment="1">
      <alignment horizontal="left" vertical="center" indent="1"/>
    </xf>
    <xf numFmtId="49" fontId="38" fillId="0" borderId="0" xfId="131" applyNumberFormat="1" applyFont="1" applyFill="1" applyAlignment="1">
      <alignment wrapText="1"/>
    </xf>
    <xf numFmtId="0" fontId="38" fillId="0" borderId="0" xfId="2247" applyNumberFormat="1" applyFont="1" applyFill="1" applyBorder="1" applyAlignment="1">
      <alignment vertical="center"/>
    </xf>
    <xf numFmtId="0" fontId="38" fillId="0" borderId="0" xfId="2247" applyNumberFormat="1" applyFont="1" applyFill="1" applyAlignment="1">
      <alignment horizontal="left" vertical="center" indent="1"/>
    </xf>
    <xf numFmtId="0" fontId="42" fillId="0" borderId="0" xfId="3388" applyNumberFormat="1" applyFont="1" applyFill="1" applyAlignment="1">
      <alignment vertical="center"/>
    </xf>
    <xf numFmtId="224" fontId="38" fillId="0" borderId="0" xfId="0" applyFont="1" applyAlignment="1">
      <alignment vertical="top"/>
    </xf>
    <xf numFmtId="224" fontId="42" fillId="0" borderId="0" xfId="131" applyFont="1" applyFill="1" applyBorder="1" applyAlignment="1">
      <alignment wrapText="1"/>
    </xf>
    <xf numFmtId="49" fontId="187" fillId="0" borderId="0" xfId="0" applyNumberFormat="1" applyFont="1" applyFill="1" applyBorder="1" applyAlignment="1"/>
    <xf numFmtId="224" fontId="187" fillId="0" borderId="0" xfId="0" applyFont="1" applyFill="1" applyBorder="1" applyAlignment="1"/>
    <xf numFmtId="43" fontId="26" fillId="0" borderId="0" xfId="24" applyFont="1" applyFill="1"/>
    <xf numFmtId="43" fontId="42" fillId="0" borderId="0" xfId="24" applyFont="1" applyFill="1" applyBorder="1" applyAlignment="1">
      <alignment wrapText="1"/>
    </xf>
    <xf numFmtId="37" fontId="199" fillId="0" borderId="0" xfId="217" applyFont="1" applyFill="1" applyAlignment="1"/>
    <xf numFmtId="37" fontId="38" fillId="0" borderId="0" xfId="217" applyFont="1" applyFill="1" applyAlignment="1">
      <alignment horizontal="left" indent="1"/>
    </xf>
    <xf numFmtId="0" fontId="201" fillId="0" borderId="0" xfId="3388" applyFont="1" applyFill="1" applyAlignment="1"/>
    <xf numFmtId="49" fontId="38" fillId="0" borderId="0" xfId="0" applyNumberFormat="1" applyFont="1" applyFill="1" applyAlignment="1" applyProtection="1"/>
    <xf numFmtId="0" fontId="42" fillId="0" borderId="0" xfId="3388" applyFont="1" applyFill="1" applyAlignment="1">
      <alignment horizontal="center"/>
    </xf>
    <xf numFmtId="0" fontId="42" fillId="0" borderId="0" xfId="3388" applyFont="1" applyFill="1" applyAlignment="1">
      <alignment horizontal="center" vertical="center"/>
    </xf>
    <xf numFmtId="172" fontId="38" fillId="0" borderId="0" xfId="34" applyNumberFormat="1" applyFont="1" applyFill="1" applyAlignment="1" applyProtection="1">
      <alignment horizontal="center"/>
    </xf>
    <xf numFmtId="0" fontId="38" fillId="0" borderId="0" xfId="3388" applyFont="1" applyFill="1" applyAlignment="1"/>
    <xf numFmtId="0" fontId="38" fillId="0" borderId="0" xfId="3388" applyFont="1" applyFill="1" applyAlignment="1">
      <alignment horizontal="left"/>
    </xf>
    <xf numFmtId="0" fontId="38" fillId="0" borderId="0" xfId="3388" applyFont="1" applyFill="1" applyAlignment="1">
      <alignment horizontal="left" indent="1"/>
    </xf>
    <xf numFmtId="224" fontId="38" fillId="0" borderId="67" xfId="131" applyFont="1" applyFill="1" applyBorder="1"/>
    <xf numFmtId="168" fontId="42" fillId="0" borderId="68" xfId="2247" applyNumberFormat="1" applyFont="1" applyFill="1" applyBorder="1" applyAlignment="1">
      <alignment wrapText="1"/>
    </xf>
    <xf numFmtId="0" fontId="42" fillId="0" borderId="68" xfId="2247" applyNumberFormat="1" applyFont="1" applyFill="1" applyBorder="1" applyAlignment="1">
      <alignment wrapText="1"/>
    </xf>
    <xf numFmtId="0" fontId="42" fillId="0" borderId="68" xfId="2247" applyNumberFormat="1" applyFont="1" applyFill="1" applyBorder="1" applyAlignment="1">
      <alignment horizontal="center" wrapText="1"/>
    </xf>
    <xf numFmtId="168" fontId="42" fillId="0" borderId="0" xfId="2247" applyNumberFormat="1" applyFont="1" applyFill="1" applyBorder="1" applyAlignment="1">
      <alignment horizontal="center" vertical="center" wrapText="1"/>
    </xf>
    <xf numFmtId="168" fontId="38" fillId="0" borderId="0" xfId="2247" applyNumberFormat="1" applyFont="1" applyFill="1" applyBorder="1" applyAlignment="1">
      <alignment horizontal="center" vertical="center" wrapText="1"/>
    </xf>
    <xf numFmtId="0" fontId="202" fillId="0" borderId="0" xfId="2247" applyNumberFormat="1" applyFont="1" applyFill="1" applyBorder="1" applyAlignment="1">
      <alignment horizontal="center" wrapText="1"/>
    </xf>
    <xf numFmtId="168" fontId="42" fillId="0" borderId="0" xfId="2247" applyNumberFormat="1" applyFont="1" applyFill="1" applyBorder="1" applyAlignment="1">
      <alignment horizontal="center"/>
    </xf>
    <xf numFmtId="172" fontId="38" fillId="0" borderId="15" xfId="24" applyNumberFormat="1" applyFont="1" applyFill="1" applyBorder="1" applyAlignment="1"/>
    <xf numFmtId="172" fontId="38" fillId="0" borderId="1" xfId="24" applyNumberFormat="1" applyFont="1" applyFill="1" applyBorder="1"/>
    <xf numFmtId="172" fontId="38" fillId="0" borderId="9" xfId="24" applyNumberFormat="1" applyFont="1" applyFill="1" applyBorder="1" applyAlignment="1"/>
    <xf numFmtId="0" fontId="42" fillId="0" borderId="0" xfId="3388" applyFont="1" applyFill="1" applyBorder="1" applyAlignment="1">
      <alignment horizontal="center" vertical="top" wrapText="1"/>
    </xf>
    <xf numFmtId="172" fontId="38" fillId="0" borderId="14" xfId="24" applyNumberFormat="1" applyFont="1" applyFill="1" applyBorder="1" applyAlignment="1"/>
    <xf numFmtId="172" fontId="38" fillId="0" borderId="13" xfId="24" applyNumberFormat="1" applyFont="1" applyFill="1" applyBorder="1" applyAlignment="1"/>
    <xf numFmtId="0" fontId="38" fillId="0" borderId="0" xfId="2247" applyNumberFormat="1" applyFont="1" applyFill="1" applyAlignment="1">
      <alignment horizontal="left" indent="1"/>
    </xf>
    <xf numFmtId="0" fontId="38" fillId="0" borderId="0" xfId="3388" applyNumberFormat="1" applyFont="1" applyFill="1" applyAlignment="1">
      <alignment horizontal="left" indent="1"/>
    </xf>
    <xf numFmtId="0" fontId="38" fillId="0" borderId="0" xfId="3388" applyNumberFormat="1" applyFont="1" applyFill="1"/>
    <xf numFmtId="0" fontId="201" fillId="0" borderId="0" xfId="3388" applyFont="1" applyFill="1" applyAlignment="1">
      <alignment horizontal="left" indent="1"/>
    </xf>
    <xf numFmtId="0" fontId="202" fillId="0" borderId="0" xfId="3388" applyFont="1" applyFill="1" applyAlignment="1">
      <alignment horizontal="left" indent="1"/>
    </xf>
    <xf numFmtId="0" fontId="42" fillId="0" borderId="0" xfId="3388" applyFont="1" applyFill="1" applyAlignment="1">
      <alignment horizontal="left" vertical="top"/>
    </xf>
    <xf numFmtId="0" fontId="38" fillId="0" borderId="0" xfId="3388" quotePrefix="1" applyFont="1" applyFill="1" applyAlignment="1">
      <alignment horizontal="right" vertical="top"/>
    </xf>
    <xf numFmtId="224" fontId="38" fillId="0" borderId="0" xfId="218" applyFont="1" applyFill="1" applyAlignment="1">
      <alignment vertical="top" wrapText="1"/>
    </xf>
    <xf numFmtId="224" fontId="38" fillId="0" borderId="0" xfId="218" applyFont="1" applyFill="1" applyAlignment="1">
      <alignment horizontal="justify" vertical="top" wrapText="1"/>
    </xf>
    <xf numFmtId="224" fontId="38" fillId="0" borderId="0" xfId="6" applyFont="1" applyFill="1" applyAlignment="1">
      <alignment vertical="top" wrapText="1"/>
    </xf>
    <xf numFmtId="0" fontId="38" fillId="0" borderId="0" xfId="3388" applyFont="1" applyFill="1" applyAlignment="1">
      <alignment horizontal="justify" vertical="top" wrapText="1"/>
    </xf>
    <xf numFmtId="224" fontId="42" fillId="0" borderId="0" xfId="196" applyFont="1" applyFill="1" applyAlignment="1">
      <alignment vertical="top"/>
    </xf>
    <xf numFmtId="0" fontId="38" fillId="0" borderId="0" xfId="3388" applyFont="1" applyFill="1" applyAlignment="1">
      <alignment vertical="top"/>
    </xf>
    <xf numFmtId="224" fontId="38" fillId="0" borderId="0" xfId="196" applyFont="1" applyFill="1" applyAlignment="1">
      <alignment vertical="top" wrapText="1"/>
    </xf>
    <xf numFmtId="0" fontId="38" fillId="0" borderId="0" xfId="3423" applyNumberFormat="1" applyFont="1" applyFill="1" applyBorder="1" applyAlignment="1">
      <alignment vertical="top" wrapText="1"/>
    </xf>
    <xf numFmtId="173" fontId="42" fillId="0" borderId="0" xfId="134" quotePrefix="1" applyNumberFormat="1" applyFont="1" applyFill="1" applyAlignment="1">
      <alignment horizontal="left" vertical="top"/>
    </xf>
    <xf numFmtId="0" fontId="38" fillId="0" borderId="0" xfId="3388" applyFont="1" applyFill="1" applyAlignment="1">
      <alignment vertical="top" wrapText="1"/>
    </xf>
    <xf numFmtId="0" fontId="42" fillId="0" borderId="0" xfId="3388" quotePrefix="1" applyFont="1" applyFill="1" applyAlignment="1">
      <alignment horizontal="left" vertical="top"/>
    </xf>
    <xf numFmtId="0" fontId="42" fillId="0" borderId="0" xfId="45" applyNumberFormat="1" applyFont="1" applyFill="1" applyAlignment="1">
      <alignment vertical="top"/>
    </xf>
    <xf numFmtId="0" fontId="42" fillId="0" borderId="0" xfId="3388" applyFont="1" applyFill="1" applyBorder="1" applyAlignment="1">
      <alignment horizontal="center" vertical="center"/>
    </xf>
    <xf numFmtId="0" fontId="38" fillId="0" borderId="0" xfId="3372" applyNumberFormat="1" applyFont="1" applyFill="1" applyBorder="1" applyAlignment="1">
      <alignment vertical="top"/>
    </xf>
    <xf numFmtId="0" fontId="42" fillId="0" borderId="0" xfId="3388" quotePrefix="1" applyFont="1" applyFill="1" applyBorder="1" applyAlignment="1">
      <alignment horizontal="center" vertical="top" wrapText="1"/>
    </xf>
    <xf numFmtId="224" fontId="42" fillId="0" borderId="0" xfId="134" quotePrefix="1" applyFont="1" applyFill="1" applyAlignment="1" applyProtection="1">
      <alignment vertical="top"/>
      <protection locked="0"/>
    </xf>
    <xf numFmtId="0" fontId="38" fillId="0" borderId="0" xfId="3416" applyFont="1" applyFill="1" applyAlignment="1">
      <alignment horizontal="left" vertical="center"/>
    </xf>
    <xf numFmtId="0" fontId="38" fillId="0" borderId="0" xfId="3388" quotePrefix="1" applyNumberFormat="1" applyFont="1" applyFill="1" applyAlignment="1">
      <alignment horizontal="left" vertical="center"/>
    </xf>
    <xf numFmtId="224" fontId="42" fillId="0" borderId="0" xfId="131" quotePrefix="1" applyFont="1" applyFill="1" applyBorder="1" applyAlignment="1">
      <alignment horizontal="center"/>
    </xf>
    <xf numFmtId="224" fontId="42" fillId="0" borderId="0" xfId="131" applyFont="1" applyFill="1" applyBorder="1" applyAlignment="1">
      <alignment horizontal="center"/>
    </xf>
    <xf numFmtId="49" fontId="42" fillId="0" borderId="0" xfId="131" applyNumberFormat="1" applyFont="1" applyFill="1" applyAlignment="1">
      <alignment horizontal="center"/>
    </xf>
    <xf numFmtId="49" fontId="42" fillId="0" borderId="0" xfId="131" applyNumberFormat="1" applyFont="1" applyFill="1" applyBorder="1" applyAlignment="1">
      <alignment horizontal="center"/>
    </xf>
    <xf numFmtId="224" fontId="38" fillId="0" borderId="0" xfId="6" quotePrefix="1" applyFont="1" applyFill="1" applyAlignment="1">
      <alignment horizontal="justify" vertical="top" wrapText="1"/>
    </xf>
    <xf numFmtId="0" fontId="38" fillId="0" borderId="0" xfId="131" applyNumberFormat="1" applyFont="1" applyFill="1" applyAlignment="1">
      <alignment horizontal="justify" vertical="top" wrapText="1"/>
    </xf>
    <xf numFmtId="0" fontId="200" fillId="0" borderId="0" xfId="131" applyNumberFormat="1" applyFont="1" applyFill="1" applyBorder="1" applyAlignment="1">
      <alignment horizontal="center"/>
    </xf>
    <xf numFmtId="224" fontId="38" fillId="0" borderId="0" xfId="0" applyFont="1" applyFill="1" applyAlignment="1">
      <alignment horizontal="justify" vertical="top" wrapText="1"/>
    </xf>
    <xf numFmtId="224" fontId="38" fillId="0" borderId="0" xfId="0" applyFont="1" applyFill="1" applyAlignment="1">
      <alignment horizontal="justify" vertical="top"/>
    </xf>
    <xf numFmtId="0" fontId="38" fillId="0" borderId="0" xfId="131" applyNumberFormat="1" applyFont="1" applyFill="1" applyAlignment="1">
      <alignment horizontal="justify" vertical="top"/>
    </xf>
    <xf numFmtId="224" fontId="42" fillId="0" borderId="0" xfId="131" applyFont="1" applyFill="1" applyBorder="1" applyAlignment="1">
      <alignment horizontal="center" wrapText="1"/>
    </xf>
    <xf numFmtId="172" fontId="38" fillId="0" borderId="0" xfId="24" applyNumberFormat="1" applyFont="1" applyFill="1" applyBorder="1" applyAlignment="1">
      <alignment horizontal="center"/>
    </xf>
    <xf numFmtId="172" fontId="42" fillId="0" borderId="0" xfId="24" applyNumberFormat="1" applyFont="1" applyFill="1" applyBorder="1" applyAlignment="1">
      <alignment horizontal="center"/>
    </xf>
    <xf numFmtId="172" fontId="42" fillId="0" borderId="0" xfId="24" applyNumberFormat="1" applyFont="1" applyFill="1" applyBorder="1" applyAlignment="1">
      <alignment horizontal="right"/>
    </xf>
    <xf numFmtId="224" fontId="42" fillId="0" borderId="0" xfId="131" applyFont="1" applyFill="1" applyBorder="1" applyAlignment="1">
      <alignment horizontal="center" vertical="center" wrapText="1"/>
    </xf>
    <xf numFmtId="224" fontId="42" fillId="0" borderId="0" xfId="131" applyFont="1" applyFill="1" applyAlignment="1">
      <alignment horizontal="center" vertical="center"/>
    </xf>
    <xf numFmtId="172" fontId="42" fillId="0" borderId="0" xfId="24" applyNumberFormat="1" applyFont="1" applyFill="1" applyBorder="1" applyAlignment="1">
      <alignment horizontal="center" vertical="center" wrapText="1"/>
    </xf>
    <xf numFmtId="224" fontId="38" fillId="0" borderId="0" xfId="131" applyFont="1" applyFill="1" applyBorder="1" applyAlignment="1">
      <alignment horizontal="center" vertical="center" wrapText="1"/>
    </xf>
    <xf numFmtId="172" fontId="38" fillId="0" borderId="0" xfId="24" applyNumberFormat="1" applyFont="1" applyFill="1" applyBorder="1" applyAlignment="1">
      <alignment horizontal="center" vertical="center" wrapText="1"/>
    </xf>
    <xf numFmtId="224" fontId="42" fillId="0" borderId="0" xfId="131" applyFont="1" applyFill="1" applyBorder="1" applyAlignment="1">
      <alignment horizontal="center" vertical="top"/>
    </xf>
    <xf numFmtId="224" fontId="42" fillId="0" borderId="0" xfId="131" applyFont="1" applyFill="1" applyAlignment="1">
      <alignment horizontal="center" vertical="center" wrapText="1"/>
    </xf>
    <xf numFmtId="224" fontId="38" fillId="0" borderId="0" xfId="131" applyFont="1" applyFill="1" applyBorder="1" applyAlignment="1">
      <alignment horizontal="center"/>
    </xf>
    <xf numFmtId="0" fontId="38" fillId="0" borderId="0" xfId="3420" applyFont="1" applyFill="1" applyAlignment="1">
      <alignment horizontal="left" vertical="top"/>
    </xf>
    <xf numFmtId="37" fontId="42" fillId="0" borderId="0" xfId="3409" quotePrefix="1" applyNumberFormat="1" applyFont="1" applyFill="1" applyAlignment="1" applyProtection="1">
      <alignment horizontal="center" vertical="center" wrapText="1"/>
    </xf>
    <xf numFmtId="224" fontId="38" fillId="0" borderId="0" xfId="174" applyNumberFormat="1" applyFont="1" applyFill="1" applyAlignment="1">
      <alignment horizontal="justify" vertical="top"/>
    </xf>
    <xf numFmtId="0" fontId="38" fillId="0" borderId="0" xfId="0" applyNumberFormat="1" applyFont="1" applyAlignment="1">
      <alignment horizontal="justify" vertical="top"/>
    </xf>
    <xf numFmtId="0" fontId="38" fillId="0" borderId="0" xfId="0" applyNumberFormat="1" applyFont="1" applyFill="1" applyAlignment="1" applyProtection="1">
      <alignment horizontal="center"/>
    </xf>
    <xf numFmtId="0" fontId="189" fillId="0" borderId="0" xfId="3409" applyFont="1" applyFill="1" applyAlignment="1">
      <alignment horizontal="center" wrapText="1"/>
    </xf>
    <xf numFmtId="172" fontId="42" fillId="0" borderId="0" xfId="24" quotePrefix="1" applyNumberFormat="1" applyFont="1" applyFill="1" applyBorder="1" applyAlignment="1">
      <alignment vertical="top"/>
    </xf>
    <xf numFmtId="15" fontId="42" fillId="0" borderId="0" xfId="131" applyNumberFormat="1" applyFont="1" applyFill="1" applyBorder="1" applyAlignment="1">
      <alignment horizontal="center" vertical="top"/>
    </xf>
    <xf numFmtId="0" fontId="42" fillId="0" borderId="0" xfId="3388" quotePrefix="1" applyFont="1" applyFill="1" applyAlignment="1">
      <alignment horizontal="left" vertical="top"/>
    </xf>
    <xf numFmtId="0" fontId="42" fillId="0" borderId="0" xfId="45" applyNumberFormat="1" applyFont="1" applyFill="1" applyAlignment="1">
      <alignment vertical="top"/>
    </xf>
    <xf numFmtId="0" fontId="38" fillId="0" borderId="0" xfId="131" applyNumberFormat="1" applyFont="1" applyFill="1" applyBorder="1" applyAlignment="1">
      <alignment vertical="top" wrapText="1"/>
    </xf>
    <xf numFmtId="0" fontId="42" fillId="0" borderId="0" xfId="3526" applyFont="1" applyFill="1" applyBorder="1" applyAlignment="1">
      <alignment horizontal="center" vertical="center"/>
    </xf>
    <xf numFmtId="49" fontId="42" fillId="0" borderId="0" xfId="131" applyNumberFormat="1" applyFont="1" applyFill="1" applyAlignment="1">
      <alignment horizontal="center"/>
    </xf>
    <xf numFmtId="49" fontId="42" fillId="0" borderId="0" xfId="131" quotePrefix="1" applyNumberFormat="1" applyFont="1" applyFill="1" applyBorder="1" applyAlignment="1">
      <alignment horizontal="center"/>
    </xf>
    <xf numFmtId="0" fontId="38" fillId="0" borderId="0" xfId="131" applyNumberFormat="1" applyFont="1" applyFill="1" applyAlignment="1">
      <alignment horizontal="justify" vertical="top"/>
    </xf>
    <xf numFmtId="224" fontId="38" fillId="0" borderId="0" xfId="131" applyFont="1" applyFill="1" applyBorder="1" applyAlignment="1">
      <alignment horizontal="center" vertical="center" wrapText="1"/>
    </xf>
    <xf numFmtId="224" fontId="42" fillId="0" borderId="0" xfId="131" applyFont="1" applyFill="1" applyAlignment="1">
      <alignment horizontal="center" vertical="center"/>
    </xf>
    <xf numFmtId="0" fontId="42" fillId="0" borderId="68" xfId="2247" applyNumberFormat="1" applyFont="1" applyFill="1" applyBorder="1" applyAlignment="1">
      <alignment vertical="center" wrapText="1"/>
    </xf>
    <xf numFmtId="168" fontId="38" fillId="0" borderId="0" xfId="2247" applyNumberFormat="1" applyFont="1" applyFill="1" applyBorder="1" applyAlignment="1">
      <alignment horizontal="center" vertical="center"/>
    </xf>
    <xf numFmtId="0" fontId="42" fillId="0" borderId="68" xfId="2247" applyNumberFormat="1" applyFont="1" applyFill="1" applyBorder="1" applyAlignment="1">
      <alignment horizontal="center" vertical="center" wrapText="1"/>
    </xf>
    <xf numFmtId="0" fontId="38" fillId="0" borderId="0" xfId="3388" applyFont="1" applyFill="1" applyBorder="1" applyAlignment="1">
      <alignment horizontal="center"/>
    </xf>
    <xf numFmtId="0" fontId="42" fillId="0" borderId="68" xfId="3388" applyNumberFormat="1" applyFont="1" applyFill="1" applyBorder="1" applyAlignment="1">
      <alignment wrapText="1"/>
    </xf>
    <xf numFmtId="0" fontId="42" fillId="0" borderId="0" xfId="3388" applyFont="1" applyFill="1" applyBorder="1" applyAlignment="1">
      <alignment vertical="center" wrapText="1"/>
    </xf>
    <xf numFmtId="0" fontId="42" fillId="0" borderId="0" xfId="2247" applyNumberFormat="1" applyFont="1" applyFill="1" applyBorder="1" applyAlignment="1">
      <alignment horizontal="center" vertical="center" wrapText="1"/>
    </xf>
    <xf numFmtId="0" fontId="42" fillId="0" borderId="0" xfId="3388" applyNumberFormat="1" applyFont="1" applyFill="1" applyBorder="1" applyAlignment="1">
      <alignment wrapText="1"/>
    </xf>
    <xf numFmtId="0" fontId="42" fillId="0" borderId="0" xfId="3388" quotePrefix="1" applyFont="1" applyFill="1" applyBorder="1" applyAlignment="1">
      <alignment horizontal="center" vertical="center" wrapText="1"/>
    </xf>
    <xf numFmtId="0" fontId="42" fillId="0" borderId="0" xfId="3388" applyNumberFormat="1" applyFont="1" applyFill="1" applyBorder="1" applyAlignment="1">
      <alignment horizontal="center" wrapText="1"/>
    </xf>
    <xf numFmtId="49" fontId="38" fillId="0" borderId="0" xfId="131" applyNumberFormat="1" applyFont="1" applyFill="1" applyAlignment="1">
      <alignment horizontal="center" vertical="center"/>
    </xf>
    <xf numFmtId="0" fontId="200" fillId="0" borderId="0" xfId="131" applyNumberFormat="1" applyFont="1" applyFill="1" applyBorder="1" applyAlignment="1"/>
    <xf numFmtId="172" fontId="42" fillId="0" borderId="67" xfId="24" quotePrefix="1" applyNumberFormat="1" applyFont="1" applyFill="1" applyBorder="1" applyAlignment="1">
      <alignment vertical="top"/>
    </xf>
    <xf numFmtId="172" fontId="42" fillId="0" borderId="13" xfId="24" quotePrefix="1" applyNumberFormat="1" applyFont="1" applyFill="1" applyBorder="1" applyAlignment="1">
      <alignment vertical="top"/>
    </xf>
    <xf numFmtId="172" fontId="42" fillId="0" borderId="15" xfId="24" quotePrefix="1" applyNumberFormat="1" applyFont="1" applyFill="1" applyBorder="1" applyAlignment="1">
      <alignment vertical="top"/>
    </xf>
    <xf numFmtId="0" fontId="38" fillId="0" borderId="0" xfId="131" quotePrefix="1" applyNumberFormat="1" applyFont="1" applyFill="1" applyAlignment="1">
      <alignment horizontal="justify" vertical="top"/>
    </xf>
    <xf numFmtId="0" fontId="38" fillId="0" borderId="0" xfId="3416" applyFont="1" applyFill="1" applyAlignment="1"/>
    <xf numFmtId="224" fontId="38" fillId="0" borderId="0" xfId="0" applyNumberFormat="1" applyFont="1" applyFill="1" applyAlignment="1">
      <alignment horizontal="center" vertical="center"/>
    </xf>
    <xf numFmtId="172" fontId="42" fillId="0" borderId="0" xfId="24" applyNumberFormat="1" applyFont="1" applyFill="1" applyAlignment="1">
      <alignment horizontal="justify" vertical="top" wrapText="1"/>
    </xf>
    <xf numFmtId="172" fontId="42" fillId="0" borderId="7" xfId="24" applyNumberFormat="1" applyFont="1" applyFill="1" applyBorder="1" applyAlignment="1">
      <alignment horizontal="justify" vertical="top" wrapText="1"/>
    </xf>
    <xf numFmtId="232" fontId="42" fillId="0" borderId="0" xfId="3420" quotePrefix="1" applyNumberFormat="1" applyFont="1" applyFill="1" applyAlignment="1">
      <alignment horizontal="left" vertical="top"/>
    </xf>
    <xf numFmtId="0" fontId="42" fillId="0" borderId="0" xfId="3420" applyFont="1" applyFill="1" applyAlignment="1">
      <alignment horizontal="left" vertical="top"/>
    </xf>
    <xf numFmtId="0" fontId="38" fillId="0" borderId="0" xfId="3420" applyFont="1" applyFill="1" applyAlignment="1">
      <alignment vertical="top"/>
    </xf>
    <xf numFmtId="172" fontId="38" fillId="0" borderId="0" xfId="45" applyNumberFormat="1" applyFont="1" applyFill="1" applyAlignment="1">
      <alignment horizontal="right" vertical="top"/>
    </xf>
    <xf numFmtId="172" fontId="38" fillId="0" borderId="0" xfId="45" applyNumberFormat="1" applyFont="1" applyFill="1" applyAlignment="1">
      <alignment horizontal="left" vertical="top"/>
    </xf>
    <xf numFmtId="0" fontId="42" fillId="0" borderId="0" xfId="3420" quotePrefix="1" applyFont="1" applyFill="1" applyAlignment="1">
      <alignment horizontal="left" vertical="top"/>
    </xf>
    <xf numFmtId="0" fontId="42" fillId="0" borderId="0" xfId="3420" quotePrefix="1" applyNumberFormat="1" applyFont="1" applyFill="1" applyAlignment="1">
      <alignment horizontal="left" vertical="top"/>
    </xf>
    <xf numFmtId="0" fontId="42" fillId="0" borderId="0" xfId="3420" applyNumberFormat="1" applyFont="1" applyFill="1" applyAlignment="1">
      <alignment horizontal="left" vertical="top"/>
    </xf>
    <xf numFmtId="0" fontId="38" fillId="0" borderId="0" xfId="3420" applyNumberFormat="1" applyFont="1" applyFill="1" applyAlignment="1">
      <alignment vertical="top"/>
    </xf>
    <xf numFmtId="0" fontId="42" fillId="0" borderId="6" xfId="45" applyNumberFormat="1" applyFont="1" applyFill="1" applyBorder="1" applyAlignment="1">
      <alignment horizontal="center" vertical="top"/>
    </xf>
    <xf numFmtId="0" fontId="42" fillId="0" borderId="15" xfId="45" applyNumberFormat="1" applyFont="1" applyFill="1" applyBorder="1" applyAlignment="1">
      <alignment horizontal="center" vertical="top"/>
    </xf>
    <xf numFmtId="172" fontId="42" fillId="0" borderId="11" xfId="2247" applyNumberFormat="1" applyFont="1" applyFill="1" applyBorder="1" applyAlignment="1">
      <alignment vertical="top"/>
    </xf>
    <xf numFmtId="172" fontId="38" fillId="0" borderId="0" xfId="2247" applyNumberFormat="1" applyFont="1" applyFill="1" applyAlignment="1">
      <alignment vertical="top"/>
    </xf>
    <xf numFmtId="0" fontId="38" fillId="0" borderId="0" xfId="3388" applyFont="1" applyFill="1" applyAlignment="1">
      <alignment horizontal="left" vertical="top"/>
    </xf>
    <xf numFmtId="0" fontId="42" fillId="0" borderId="0" xfId="3420" applyFont="1" applyFill="1" applyAlignment="1">
      <alignment vertical="top"/>
    </xf>
    <xf numFmtId="172" fontId="38" fillId="0" borderId="0" xfId="2247" applyNumberFormat="1" applyFont="1" applyFill="1" applyBorder="1" applyAlignment="1">
      <alignment vertical="top"/>
    </xf>
    <xf numFmtId="37" fontId="42" fillId="0" borderId="0" xfId="3420" quotePrefix="1" applyNumberFormat="1" applyFont="1" applyFill="1" applyAlignment="1" applyProtection="1">
      <alignment horizontal="left" vertical="top"/>
    </xf>
    <xf numFmtId="0" fontId="38" fillId="0" borderId="0" xfId="3420" applyFont="1" applyFill="1" applyBorder="1" applyAlignment="1">
      <alignment vertical="top"/>
    </xf>
    <xf numFmtId="49" fontId="42" fillId="0" borderId="0" xfId="3420" quotePrefix="1" applyNumberFormat="1" applyFont="1" applyFill="1" applyBorder="1" applyAlignment="1">
      <alignment vertical="center"/>
    </xf>
    <xf numFmtId="49" fontId="42" fillId="0" borderId="0" xfId="3420" quotePrefix="1" applyNumberFormat="1" applyFont="1" applyFill="1" applyBorder="1" applyAlignment="1">
      <alignment vertical="center" wrapText="1"/>
    </xf>
    <xf numFmtId="49" fontId="42" fillId="0" borderId="0" xfId="3420" quotePrefix="1" applyNumberFormat="1" applyFont="1" applyFill="1" applyBorder="1" applyAlignment="1">
      <alignment horizontal="center" vertical="center" wrapText="1"/>
    </xf>
    <xf numFmtId="219" fontId="42" fillId="0" borderId="0" xfId="3420" quotePrefix="1" applyNumberFormat="1" applyFont="1" applyFill="1" applyAlignment="1" applyProtection="1">
      <alignment vertical="top"/>
    </xf>
    <xf numFmtId="0" fontId="42" fillId="0" borderId="0" xfId="3420" applyFont="1" applyFill="1" applyAlignment="1">
      <alignment horizontal="center" vertical="center" wrapText="1"/>
    </xf>
    <xf numFmtId="0" fontId="42" fillId="0" borderId="0" xfId="3420" applyFont="1" applyFill="1" applyBorder="1" applyAlignment="1">
      <alignment horizontal="center" wrapText="1"/>
    </xf>
    <xf numFmtId="172" fontId="42" fillId="0" borderId="0" xfId="45" applyNumberFormat="1" applyFont="1" applyFill="1" applyBorder="1" applyAlignment="1">
      <alignment horizontal="center" wrapText="1"/>
    </xf>
    <xf numFmtId="172" fontId="42" fillId="0" borderId="0" xfId="45" quotePrefix="1" applyNumberFormat="1" applyFont="1" applyFill="1" applyBorder="1" applyAlignment="1">
      <alignment vertical="top"/>
    </xf>
    <xf numFmtId="172" fontId="42" fillId="0" borderId="0" xfId="2247" applyNumberFormat="1" applyFont="1" applyFill="1" applyAlignment="1">
      <alignment vertical="top"/>
    </xf>
    <xf numFmtId="168" fontId="42" fillId="0" borderId="0" xfId="2247" applyNumberFormat="1" applyFont="1" applyFill="1"/>
    <xf numFmtId="172" fontId="42" fillId="0" borderId="7" xfId="45" applyNumberFormat="1" applyFont="1" applyFill="1" applyBorder="1" applyAlignment="1">
      <alignment horizontal="right" vertical="center"/>
    </xf>
    <xf numFmtId="172" fontId="42" fillId="0" borderId="0" xfId="45" applyNumberFormat="1" applyFont="1" applyFill="1" applyBorder="1" applyAlignment="1">
      <alignment horizontal="center" vertical="top"/>
    </xf>
    <xf numFmtId="172" fontId="38" fillId="0" borderId="7" xfId="45" applyNumberFormat="1" applyFont="1" applyFill="1" applyBorder="1" applyAlignment="1">
      <alignment horizontal="right" vertical="center"/>
    </xf>
    <xf numFmtId="224" fontId="38" fillId="0" borderId="0" xfId="0" applyFont="1" applyAlignment="1">
      <alignment horizontal="left" indent="1"/>
    </xf>
    <xf numFmtId="0" fontId="201" fillId="0" borderId="0" xfId="3526" applyFont="1" applyFill="1" applyAlignment="1">
      <alignment horizontal="center" vertical="top"/>
    </xf>
    <xf numFmtId="0" fontId="202" fillId="0" borderId="0" xfId="3526" applyFont="1" applyFill="1" applyAlignment="1">
      <alignment vertical="top"/>
    </xf>
    <xf numFmtId="172" fontId="38" fillId="0" borderId="11" xfId="2247" applyNumberFormat="1" applyFont="1" applyFill="1" applyBorder="1" applyAlignment="1">
      <alignment vertical="top"/>
    </xf>
    <xf numFmtId="0" fontId="203" fillId="0" borderId="0" xfId="3526" applyFont="1" applyFill="1" applyAlignment="1"/>
    <xf numFmtId="224" fontId="42" fillId="0" borderId="0" xfId="131" quotePrefix="1" applyFont="1" applyFill="1" applyAlignment="1">
      <alignment vertical="center"/>
    </xf>
    <xf numFmtId="49" fontId="38" fillId="0" borderId="0" xfId="173" applyNumberFormat="1" applyFont="1" applyFill="1" applyBorder="1" applyAlignment="1">
      <alignment vertical="center"/>
    </xf>
    <xf numFmtId="168" fontId="38" fillId="0" borderId="0" xfId="171" applyNumberFormat="1" applyFont="1" applyFill="1" applyAlignment="1"/>
    <xf numFmtId="49" fontId="42" fillId="0" borderId="9" xfId="157" quotePrefix="1" applyNumberFormat="1" applyFont="1" applyFill="1" applyBorder="1" applyAlignment="1"/>
    <xf numFmtId="49" fontId="38" fillId="0" borderId="0" xfId="171" quotePrefix="1" applyNumberFormat="1" applyFont="1" applyFill="1" applyBorder="1" applyAlignment="1"/>
    <xf numFmtId="10" fontId="38" fillId="0" borderId="0" xfId="175" applyNumberFormat="1" applyFont="1" applyFill="1" applyBorder="1" applyAlignment="1">
      <alignment horizontal="right" vertical="center"/>
    </xf>
    <xf numFmtId="10" fontId="38" fillId="0" borderId="0" xfId="175" applyNumberFormat="1" applyFont="1" applyFill="1" applyBorder="1" applyAlignment="1">
      <alignment vertical="center"/>
    </xf>
    <xf numFmtId="0" fontId="42" fillId="0" borderId="0" xfId="62" applyNumberFormat="1" applyFont="1" applyFill="1" applyAlignment="1">
      <alignment horizontal="center" vertical="top" wrapText="1"/>
    </xf>
    <xf numFmtId="0" fontId="42" fillId="0" borderId="0" xfId="3414" applyFont="1" applyFill="1" applyAlignment="1">
      <alignment horizontal="center"/>
    </xf>
    <xf numFmtId="43" fontId="42" fillId="0" borderId="0" xfId="34" quotePrefix="1" applyFont="1" applyFill="1" applyAlignment="1">
      <alignment horizontal="center" vertical="center"/>
    </xf>
    <xf numFmtId="49" fontId="38" fillId="0" borderId="0" xfId="171" applyNumberFormat="1" applyFont="1" applyFill="1" applyBorder="1" applyAlignment="1">
      <alignment horizontal="justify" vertical="top" wrapText="1"/>
    </xf>
    <xf numFmtId="49" fontId="203" fillId="0" borderId="0" xfId="171" quotePrefix="1" applyNumberFormat="1" applyFont="1" applyFill="1" applyBorder="1" applyAlignment="1"/>
    <xf numFmtId="49" fontId="38" fillId="0" borderId="0" xfId="0" applyNumberFormat="1" applyFont="1" applyFill="1" applyAlignment="1"/>
    <xf numFmtId="15" fontId="38" fillId="0" borderId="0" xfId="0" applyNumberFormat="1" applyFont="1" applyFill="1" applyAlignment="1">
      <alignment horizontal="center" wrapText="1"/>
    </xf>
    <xf numFmtId="172" fontId="38" fillId="0" borderId="0" xfId="35" applyNumberFormat="1" applyFont="1" applyFill="1" applyAlignment="1"/>
    <xf numFmtId="172" fontId="38" fillId="0" borderId="0" xfId="35" applyNumberFormat="1" applyFont="1" applyFill="1" applyBorder="1" applyAlignment="1"/>
    <xf numFmtId="172" fontId="42" fillId="0" borderId="0" xfId="35" applyNumberFormat="1" applyFont="1" applyFill="1" applyAlignment="1"/>
    <xf numFmtId="175" fontId="38" fillId="0" borderId="0" xfId="74" applyNumberFormat="1" applyFont="1" applyFill="1" applyBorder="1" applyAlignment="1"/>
    <xf numFmtId="3" fontId="42" fillId="0" borderId="0" xfId="0" applyNumberFormat="1" applyFont="1" applyFill="1" applyAlignment="1">
      <alignment wrapText="1"/>
    </xf>
    <xf numFmtId="172" fontId="38" fillId="0" borderId="0" xfId="3412" applyNumberFormat="1" applyFont="1" applyFill="1" applyAlignment="1">
      <alignment wrapText="1"/>
    </xf>
    <xf numFmtId="10" fontId="38" fillId="0" borderId="0" xfId="175" applyNumberFormat="1" applyFont="1" applyFill="1" applyBorder="1" applyAlignment="1">
      <alignment horizontal="center" vertical="center"/>
    </xf>
    <xf numFmtId="49" fontId="38" fillId="0" borderId="0" xfId="0" applyNumberFormat="1" applyFont="1" applyFill="1" applyAlignment="1">
      <alignment vertical="center" wrapText="1"/>
    </xf>
    <xf numFmtId="172" fontId="42" fillId="0" borderId="7" xfId="35" applyNumberFormat="1" applyFont="1" applyFill="1" applyBorder="1" applyAlignment="1">
      <alignment vertical="center"/>
    </xf>
    <xf numFmtId="224" fontId="38" fillId="0" borderId="0" xfId="0" applyFont="1" applyFill="1" applyBorder="1" applyAlignment="1">
      <alignment vertical="center" wrapText="1"/>
    </xf>
    <xf numFmtId="224" fontId="42" fillId="0" borderId="0" xfId="171" quotePrefix="1" applyFont="1" applyFill="1" applyBorder="1" applyAlignment="1"/>
    <xf numFmtId="224" fontId="42" fillId="0" borderId="0" xfId="171" quotePrefix="1" applyFont="1" applyFill="1" applyBorder="1" applyAlignment="1">
      <alignment horizontal="center"/>
    </xf>
    <xf numFmtId="3" fontId="38" fillId="0" borderId="0" xfId="0" applyNumberFormat="1" applyFont="1" applyFill="1" applyAlignment="1">
      <alignment vertical="center" wrapText="1"/>
    </xf>
    <xf numFmtId="172" fontId="38" fillId="0" borderId="7" xfId="35" applyNumberFormat="1" applyFont="1" applyFill="1" applyBorder="1" applyAlignment="1">
      <alignment vertical="center" wrapText="1"/>
    </xf>
    <xf numFmtId="172" fontId="38" fillId="0" borderId="7" xfId="35" quotePrefix="1" applyNumberFormat="1" applyFont="1" applyFill="1" applyBorder="1" applyAlignment="1">
      <alignment horizontal="center" vertical="center"/>
    </xf>
    <xf numFmtId="17" fontId="42" fillId="0" borderId="0" xfId="171" applyNumberFormat="1" applyFont="1" applyFill="1" applyBorder="1" applyAlignment="1">
      <alignment horizontal="center" vertical="center" wrapText="1"/>
    </xf>
    <xf numFmtId="49" fontId="42" fillId="0" borderId="12" xfId="170" applyNumberFormat="1" applyFont="1" applyFill="1" applyBorder="1" applyAlignment="1">
      <alignment wrapText="1"/>
    </xf>
    <xf numFmtId="49" fontId="42" fillId="0" borderId="0" xfId="170" applyNumberFormat="1" applyFont="1" applyFill="1" applyBorder="1" applyAlignment="1">
      <alignment wrapText="1"/>
    </xf>
    <xf numFmtId="172" fontId="38" fillId="0" borderId="0" xfId="35" applyNumberFormat="1" applyFont="1" applyFill="1" applyBorder="1" applyAlignment="1">
      <alignment vertical="center" wrapText="1"/>
    </xf>
    <xf numFmtId="172" fontId="38" fillId="0" borderId="0" xfId="35" quotePrefix="1" applyNumberFormat="1" applyFont="1" applyFill="1" applyBorder="1" applyAlignment="1">
      <alignment horizontal="center" vertical="center"/>
    </xf>
    <xf numFmtId="0" fontId="202" fillId="0" borderId="0" xfId="3393" quotePrefix="1" applyFont="1" applyFill="1" applyAlignment="1">
      <alignment horizontal="center" vertical="center"/>
    </xf>
    <xf numFmtId="15" fontId="38" fillId="0" borderId="0" xfId="0" applyNumberFormat="1" applyFont="1" applyFill="1" applyAlignment="1"/>
    <xf numFmtId="10" fontId="38" fillId="0" borderId="0" xfId="175" quotePrefix="1" applyNumberFormat="1" applyFont="1" applyFill="1" applyBorder="1" applyAlignment="1">
      <alignment vertical="center"/>
    </xf>
    <xf numFmtId="10" fontId="42" fillId="0" borderId="7" xfId="175" applyNumberFormat="1" applyFont="1" applyFill="1" applyBorder="1" applyAlignment="1">
      <alignment vertical="center"/>
    </xf>
    <xf numFmtId="0" fontId="201" fillId="0" borderId="0" xfId="3414" applyFont="1" applyFill="1" applyAlignment="1"/>
    <xf numFmtId="0" fontId="38" fillId="0" borderId="0" xfId="62" applyNumberFormat="1" applyFont="1" applyFill="1" applyAlignment="1">
      <alignment vertical="center"/>
    </xf>
    <xf numFmtId="231" fontId="38" fillId="0" borderId="0" xfId="45" applyNumberFormat="1" applyFont="1" applyFill="1" applyBorder="1" applyAlignment="1"/>
    <xf numFmtId="10" fontId="42" fillId="0" borderId="7" xfId="175" applyNumberFormat="1" applyFont="1" applyFill="1" applyBorder="1" applyAlignment="1">
      <alignment horizontal="right" vertical="center"/>
    </xf>
    <xf numFmtId="0" fontId="42" fillId="0" borderId="0" xfId="3414" applyNumberFormat="1" applyFont="1" applyFill="1" applyAlignment="1">
      <alignment horizontal="left"/>
    </xf>
    <xf numFmtId="0" fontId="201" fillId="0" borderId="0" xfId="3526" applyFont="1" applyFill="1"/>
    <xf numFmtId="0" fontId="202" fillId="0" borderId="0" xfId="3414" applyNumberFormat="1" applyFont="1" applyFill="1" applyBorder="1" applyAlignment="1">
      <alignment horizontal="center" wrapText="1"/>
    </xf>
    <xf numFmtId="0" fontId="202" fillId="0" borderId="6" xfId="3414" applyNumberFormat="1" applyFont="1" applyFill="1" applyBorder="1" applyAlignment="1">
      <alignment horizontal="center" wrapText="1"/>
    </xf>
    <xf numFmtId="231" fontId="38" fillId="0" borderId="0" xfId="3414" applyNumberFormat="1" applyFont="1" applyFill="1" applyAlignment="1"/>
    <xf numFmtId="168" fontId="201" fillId="0" borderId="0" xfId="3523" applyNumberFormat="1" applyFont="1" applyFill="1"/>
    <xf numFmtId="168" fontId="38" fillId="0" borderId="0" xfId="3414" applyNumberFormat="1" applyFont="1" applyFill="1" applyAlignment="1"/>
    <xf numFmtId="0" fontId="201" fillId="0" borderId="0" xfId="3526" applyFont="1" applyFill="1" applyAlignment="1">
      <alignment horizontal="center"/>
    </xf>
    <xf numFmtId="0" fontId="38" fillId="0" borderId="0" xfId="3414" quotePrefix="1" applyNumberFormat="1" applyFont="1" applyFill="1" applyBorder="1" applyAlignment="1"/>
    <xf numFmtId="172" fontId="42" fillId="0" borderId="0" xfId="24" quotePrefix="1" applyNumberFormat="1" applyFont="1" applyFill="1" applyAlignment="1" applyProtection="1">
      <alignment horizontal="center" vertical="center" wrapText="1"/>
    </xf>
    <xf numFmtId="172" fontId="42" fillId="0" borderId="7" xfId="24" quotePrefix="1" applyNumberFormat="1" applyFont="1" applyFill="1" applyBorder="1" applyAlignment="1" applyProtection="1">
      <alignment horizontal="center" vertical="center" wrapText="1"/>
    </xf>
    <xf numFmtId="172" fontId="42" fillId="0" borderId="7" xfId="24" applyNumberFormat="1" applyFont="1" applyFill="1" applyBorder="1" applyAlignment="1">
      <alignment vertical="top"/>
    </xf>
    <xf numFmtId="0" fontId="38" fillId="0" borderId="0" xfId="0" applyNumberFormat="1" applyFont="1" applyFill="1" applyAlignment="1">
      <alignment vertical="top" wrapText="1"/>
    </xf>
    <xf numFmtId="0" fontId="38" fillId="0" borderId="0" xfId="0" applyNumberFormat="1" applyFont="1" applyFill="1" applyAlignment="1">
      <alignment vertical="top"/>
    </xf>
    <xf numFmtId="0" fontId="38" fillId="0" borderId="0" xfId="0" applyNumberFormat="1" applyFont="1" applyAlignment="1">
      <alignment vertical="top"/>
    </xf>
    <xf numFmtId="0" fontId="38" fillId="0" borderId="0" xfId="0" applyNumberFormat="1" applyFont="1" applyFill="1" applyAlignment="1" applyProtection="1"/>
    <xf numFmtId="49" fontId="202" fillId="0" borderId="0" xfId="3526" applyNumberFormat="1" applyFont="1" applyFill="1" applyAlignment="1"/>
    <xf numFmtId="49" fontId="189" fillId="0" borderId="0" xfId="131" applyNumberFormat="1" applyFont="1" applyFill="1" applyBorder="1" applyAlignment="1">
      <alignment horizontal="left" indent="1"/>
    </xf>
    <xf numFmtId="49" fontId="204" fillId="0" borderId="0" xfId="3526" applyNumberFormat="1" applyFont="1" applyFill="1" applyAlignment="1"/>
    <xf numFmtId="49" fontId="204" fillId="0" borderId="0" xfId="3526" applyNumberFormat="1" applyFont="1" applyFill="1" applyAlignment="1">
      <alignment horizontal="left" indent="1"/>
    </xf>
    <xf numFmtId="49" fontId="189" fillId="0" borderId="0" xfId="131" quotePrefix="1" applyNumberFormat="1" applyFont="1" applyFill="1" applyAlignment="1">
      <alignment horizontal="left" indent="1"/>
    </xf>
    <xf numFmtId="172" fontId="42" fillId="0" borderId="0" xfId="61" applyNumberFormat="1" applyFont="1" applyFill="1" applyAlignment="1">
      <alignment vertical="top"/>
    </xf>
    <xf numFmtId="49" fontId="204" fillId="0" borderId="0" xfId="3526" applyNumberFormat="1" applyFont="1" applyFill="1" applyAlignment="1">
      <alignment horizontal="left"/>
    </xf>
    <xf numFmtId="224" fontId="42" fillId="0" borderId="0" xfId="131" applyFont="1" applyFill="1" applyBorder="1" applyAlignment="1">
      <alignment horizontal="center"/>
    </xf>
    <xf numFmtId="49" fontId="42" fillId="0" borderId="0" xfId="131" applyNumberFormat="1" applyFont="1" applyFill="1" applyBorder="1" applyAlignment="1">
      <alignment horizontal="center"/>
    </xf>
    <xf numFmtId="172" fontId="38" fillId="0" borderId="0" xfId="24" applyNumberFormat="1" applyFont="1" applyFill="1" applyBorder="1" applyAlignment="1">
      <alignment horizontal="right"/>
    </xf>
    <xf numFmtId="172" fontId="42" fillId="0" borderId="0" xfId="24" applyNumberFormat="1" applyFont="1" applyFill="1" applyBorder="1" applyAlignment="1">
      <alignment horizontal="center"/>
    </xf>
    <xf numFmtId="172" fontId="38" fillId="0" borderId="0" xfId="34" applyNumberFormat="1" applyFont="1" applyFill="1" applyAlignment="1">
      <alignment horizontal="center"/>
    </xf>
    <xf numFmtId="172" fontId="201" fillId="0" borderId="0" xfId="34" applyNumberFormat="1" applyFont="1" applyFill="1" applyAlignment="1">
      <alignment horizontal="center"/>
    </xf>
    <xf numFmtId="49" fontId="38" fillId="0" borderId="0" xfId="89" applyNumberFormat="1" applyFont="1" applyFill="1" applyAlignment="1">
      <alignment horizontal="left" indent="1"/>
    </xf>
    <xf numFmtId="0" fontId="42" fillId="0" borderId="0" xfId="3388" applyFont="1" applyFill="1" applyAlignment="1">
      <alignment horizontal="left" vertical="center" indent="1"/>
    </xf>
    <xf numFmtId="37" fontId="199" fillId="0" borderId="0" xfId="217" applyFont="1" applyFill="1" applyAlignment="1">
      <alignment horizontal="left" indent="1"/>
    </xf>
    <xf numFmtId="0" fontId="42" fillId="0" borderId="0" xfId="3388" applyNumberFormat="1" applyFont="1" applyFill="1" applyAlignment="1">
      <alignment horizontal="left" vertical="center" indent="1"/>
    </xf>
    <xf numFmtId="0" fontId="42" fillId="0" borderId="0" xfId="3388" applyFont="1" applyFill="1" applyAlignment="1">
      <alignment horizontal="left" indent="1"/>
    </xf>
    <xf numFmtId="0" fontId="189" fillId="0" borderId="0" xfId="24" quotePrefix="1" applyNumberFormat="1" applyFont="1" applyFill="1" applyAlignment="1">
      <alignment horizontal="justify" vertical="top" wrapText="1"/>
    </xf>
    <xf numFmtId="0" fontId="189" fillId="0" borderId="0" xfId="24" quotePrefix="1" applyNumberFormat="1" applyFont="1" applyFill="1" applyAlignment="1">
      <alignment vertical="top" wrapText="1"/>
    </xf>
    <xf numFmtId="0" fontId="5" fillId="0" borderId="0" xfId="3424" applyFont="1" applyFill="1" applyAlignment="1">
      <alignment vertical="top"/>
    </xf>
    <xf numFmtId="37" fontId="203" fillId="0" borderId="0" xfId="3402" applyNumberFormat="1" applyFont="1" applyFill="1" applyAlignment="1" applyProtection="1">
      <alignment vertical="top"/>
    </xf>
    <xf numFmtId="0" fontId="42" fillId="0" borderId="0" xfId="3404" applyFont="1" applyFill="1" applyBorder="1" applyAlignment="1">
      <alignment horizontal="center" wrapText="1"/>
    </xf>
    <xf numFmtId="224" fontId="38" fillId="0" borderId="0" xfId="131" applyFont="1" applyFill="1" applyBorder="1" applyAlignment="1">
      <alignment vertical="top" wrapText="1"/>
    </xf>
    <xf numFmtId="172" fontId="42" fillId="0" borderId="0" xfId="3426" applyNumberFormat="1" applyFont="1" applyFill="1"/>
    <xf numFmtId="172" fontId="38" fillId="0" borderId="0" xfId="24" applyNumberFormat="1" applyFont="1" applyFill="1" applyBorder="1" applyAlignment="1">
      <alignment horizontal="left" vertical="top"/>
    </xf>
    <xf numFmtId="172" fontId="38" fillId="0" borderId="0" xfId="24" applyNumberFormat="1" applyFont="1" applyFill="1" applyBorder="1" applyAlignment="1">
      <alignment vertical="top" wrapText="1"/>
    </xf>
    <xf numFmtId="43" fontId="42" fillId="0" borderId="0" xfId="24" applyFont="1" applyFill="1" applyBorder="1" applyAlignment="1"/>
    <xf numFmtId="172" fontId="42" fillId="0" borderId="0" xfId="3426" applyNumberFormat="1" applyFont="1" applyFill="1" applyAlignment="1"/>
    <xf numFmtId="0" fontId="201" fillId="0" borderId="0" xfId="3526" quotePrefix="1" applyFont="1" applyFill="1" applyAlignment="1">
      <alignment horizontal="center"/>
    </xf>
    <xf numFmtId="0" fontId="201" fillId="0" borderId="0" xfId="3526" applyFont="1" applyFill="1" applyAlignment="1">
      <alignment horizontal="center"/>
    </xf>
    <xf numFmtId="15" fontId="201" fillId="0" borderId="0" xfId="3526" applyNumberFormat="1" applyFont="1" applyFill="1" applyAlignment="1">
      <alignment horizontal="center"/>
    </xf>
    <xf numFmtId="0" fontId="38" fillId="0" borderId="0" xfId="3407" applyNumberFormat="1" applyFont="1" applyFill="1" applyAlignment="1">
      <alignment horizontal="justify" vertical="top"/>
    </xf>
    <xf numFmtId="43" fontId="38" fillId="0" borderId="0" xfId="24" applyFont="1"/>
    <xf numFmtId="0" fontId="38" fillId="0" borderId="0" xfId="3407" applyNumberFormat="1" applyFont="1" applyFill="1" applyAlignment="1">
      <alignment vertical="top"/>
    </xf>
    <xf numFmtId="0" fontId="38" fillId="0" borderId="0" xfId="3420" applyFont="1" applyFill="1" applyAlignment="1">
      <alignment horizontal="left" vertical="top"/>
    </xf>
    <xf numFmtId="224" fontId="42" fillId="0" borderId="0" xfId="131" applyFont="1" applyFill="1" applyAlignment="1">
      <alignment horizontal="center"/>
    </xf>
    <xf numFmtId="224" fontId="42" fillId="0" borderId="0" xfId="131" applyFont="1" applyFill="1" applyBorder="1" applyAlignment="1">
      <alignment horizontal="center"/>
    </xf>
    <xf numFmtId="49" fontId="42" fillId="0" borderId="0" xfId="131" quotePrefix="1" applyNumberFormat="1" applyFont="1" applyFill="1" applyBorder="1" applyAlignment="1">
      <alignment horizontal="center"/>
    </xf>
    <xf numFmtId="224" fontId="38" fillId="0" borderId="0" xfId="0" applyFont="1" applyFill="1" applyAlignment="1">
      <alignment horizontal="justify" vertical="top" wrapText="1"/>
    </xf>
    <xf numFmtId="224" fontId="42" fillId="0" borderId="0" xfId="131" applyFont="1" applyFill="1" applyBorder="1" applyAlignment="1">
      <alignment horizontal="center" vertical="center" wrapText="1"/>
    </xf>
    <xf numFmtId="172" fontId="42" fillId="0" borderId="0" xfId="24" applyNumberFormat="1" applyFont="1" applyFill="1" applyBorder="1" applyAlignment="1">
      <alignment horizontal="center" vertical="center" wrapText="1"/>
    </xf>
    <xf numFmtId="224" fontId="42" fillId="0" borderId="0" xfId="131" applyFont="1" applyFill="1" applyBorder="1" applyAlignment="1">
      <alignment horizontal="center" wrapText="1"/>
    </xf>
    <xf numFmtId="172" fontId="42" fillId="0" borderId="0" xfId="24" applyNumberFormat="1" applyFont="1" applyFill="1" applyBorder="1" applyAlignment="1">
      <alignment horizontal="center"/>
    </xf>
    <xf numFmtId="0" fontId="25" fillId="0" borderId="0" xfId="3405" quotePrefix="1" applyFont="1" applyFill="1" applyAlignment="1">
      <alignment horizontal="center" vertical="center"/>
    </xf>
    <xf numFmtId="172" fontId="38" fillId="0" borderId="0" xfId="24" applyNumberFormat="1" applyFont="1" applyFill="1" applyBorder="1" applyAlignment="1">
      <alignment horizontal="right"/>
    </xf>
    <xf numFmtId="0" fontId="38" fillId="0" borderId="0" xfId="3388" quotePrefix="1" applyFont="1" applyFill="1" applyAlignment="1">
      <alignment horizontal="center" vertical="top"/>
    </xf>
    <xf numFmtId="172" fontId="38" fillId="0" borderId="0" xfId="3425" quotePrefix="1" applyNumberFormat="1" applyFont="1" applyFill="1" applyBorder="1" applyAlignment="1" applyProtection="1">
      <alignment horizontal="center" vertical="center"/>
    </xf>
    <xf numFmtId="172" fontId="38" fillId="0" borderId="0" xfId="3425" quotePrefix="1" applyNumberFormat="1" applyFont="1" applyFill="1" applyAlignment="1" applyProtection="1">
      <alignment horizontal="center" vertical="center"/>
    </xf>
    <xf numFmtId="172" fontId="38" fillId="0" borderId="7" xfId="24" quotePrefix="1" applyNumberFormat="1" applyFont="1" applyFill="1" applyBorder="1" applyAlignment="1" applyProtection="1">
      <alignment horizontal="center" vertical="center"/>
    </xf>
    <xf numFmtId="172" fontId="38" fillId="0" borderId="67" xfId="24" applyNumberFormat="1" applyFont="1" applyFill="1" applyBorder="1" applyAlignment="1"/>
    <xf numFmtId="0" fontId="0" fillId="0" borderId="0" xfId="0" applyNumberFormat="1"/>
    <xf numFmtId="0" fontId="0" fillId="0" borderId="0" xfId="0" quotePrefix="1" applyNumberFormat="1"/>
    <xf numFmtId="43" fontId="4" fillId="0" borderId="0" xfId="24" applyFont="1"/>
    <xf numFmtId="43" fontId="3" fillId="0" borderId="0" xfId="24" applyFont="1"/>
    <xf numFmtId="172" fontId="3" fillId="0" borderId="0" xfId="24" applyNumberFormat="1" applyFont="1"/>
    <xf numFmtId="43" fontId="14" fillId="0" borderId="0" xfId="3403" applyNumberFormat="1"/>
    <xf numFmtId="43" fontId="38" fillId="0" borderId="0" xfId="131" applyNumberFormat="1" applyFont="1" applyFill="1" applyAlignment="1">
      <alignment vertical="top" wrapText="1"/>
    </xf>
    <xf numFmtId="49" fontId="38" fillId="0" borderId="0" xfId="135" applyNumberFormat="1" applyFont="1" applyFill="1" applyBorder="1" applyAlignment="1">
      <alignment vertical="top"/>
    </xf>
    <xf numFmtId="49" fontId="38" fillId="0" borderId="0" xfId="172" applyNumberFormat="1" applyFont="1" applyFill="1" applyBorder="1" applyAlignment="1">
      <alignment vertical="center"/>
    </xf>
    <xf numFmtId="49" fontId="38" fillId="0" borderId="0" xfId="171" applyNumberFormat="1" applyFont="1" applyFill="1" applyBorder="1" applyAlignment="1">
      <alignment vertical="top"/>
    </xf>
    <xf numFmtId="224" fontId="38" fillId="0" borderId="0" xfId="218" applyFont="1" applyFill="1" applyAlignment="1">
      <alignment horizontal="justify" vertical="top" wrapText="1"/>
    </xf>
    <xf numFmtId="0" fontId="38" fillId="0" borderId="0" xfId="131" applyNumberFormat="1" applyFont="1" applyFill="1" applyAlignment="1">
      <alignment horizontal="justify" vertical="top"/>
    </xf>
    <xf numFmtId="4" fontId="38" fillId="0" borderId="0" xfId="131" applyNumberFormat="1" applyFont="1" applyFill="1" applyAlignment="1">
      <alignment vertical="top"/>
    </xf>
    <xf numFmtId="43" fontId="38" fillId="0" borderId="0" xfId="24" applyFont="1" applyFill="1" applyAlignment="1">
      <alignment vertical="center" wrapText="1"/>
    </xf>
    <xf numFmtId="0" fontId="38" fillId="0" borderId="0" xfId="175" applyNumberFormat="1" applyFont="1" applyFill="1" applyBorder="1" applyAlignment="1">
      <alignment horizontal="center" vertical="center"/>
    </xf>
    <xf numFmtId="0" fontId="42" fillId="0" borderId="0" xfId="0" applyNumberFormat="1" applyFont="1"/>
    <xf numFmtId="224" fontId="42" fillId="0" borderId="0" xfId="6" applyFont="1" applyFill="1" applyAlignment="1">
      <alignment vertical="top" wrapText="1"/>
    </xf>
    <xf numFmtId="43" fontId="38" fillId="0" borderId="0" xfId="0" applyNumberFormat="1" applyFont="1"/>
    <xf numFmtId="43" fontId="38" fillId="0" borderId="0" xfId="24" applyNumberFormat="1" applyFont="1"/>
    <xf numFmtId="43" fontId="42" fillId="0" borderId="0" xfId="24" applyFont="1" applyFill="1" applyBorder="1" applyAlignment="1">
      <alignment horizontal="center"/>
    </xf>
    <xf numFmtId="0" fontId="38" fillId="0" borderId="0" xfId="131" applyNumberFormat="1" applyFont="1" applyFill="1" applyAlignment="1">
      <alignment horizontal="justify" vertical="top"/>
    </xf>
    <xf numFmtId="172" fontId="42" fillId="0" borderId="0" xfId="24" applyNumberFormat="1" applyFont="1" applyFill="1" applyBorder="1" applyAlignment="1">
      <alignment horizontal="justify" vertical="top" wrapText="1"/>
    </xf>
    <xf numFmtId="172" fontId="38" fillId="0" borderId="0" xfId="24" applyNumberFormat="1" applyFont="1" applyFill="1" applyBorder="1" applyAlignment="1">
      <alignment horizontal="justify" vertical="top" wrapText="1"/>
    </xf>
    <xf numFmtId="0" fontId="38" fillId="0" borderId="0" xfId="0" applyNumberFormat="1" applyFont="1" applyFill="1" applyAlignment="1">
      <alignment horizontal="center" vertical="center"/>
    </xf>
    <xf numFmtId="0" fontId="42" fillId="0" borderId="0" xfId="0" applyNumberFormat="1" applyFont="1" applyFill="1" applyAlignment="1">
      <alignment horizontal="left"/>
    </xf>
    <xf numFmtId="0" fontId="205" fillId="0" borderId="0" xfId="0" applyNumberFormat="1" applyFont="1" applyAlignment="1">
      <alignment horizontal="center" wrapText="1"/>
    </xf>
    <xf numFmtId="202" fontId="14" fillId="0" borderId="0" xfId="3403" applyNumberFormat="1"/>
    <xf numFmtId="0" fontId="38" fillId="0" borderId="0" xfId="131" applyNumberFormat="1" applyFont="1" applyFill="1" applyAlignment="1">
      <alignment horizontal="left" vertical="top" wrapText="1"/>
    </xf>
    <xf numFmtId="224" fontId="38" fillId="0" borderId="0" xfId="6" quotePrefix="1" applyFont="1" applyFill="1" applyAlignment="1">
      <alignment horizontal="justify" vertical="top" wrapText="1"/>
    </xf>
    <xf numFmtId="172" fontId="42" fillId="0" borderId="0" xfId="24" applyNumberFormat="1" applyFont="1" applyFill="1" applyBorder="1" applyAlignment="1">
      <alignment horizontal="center"/>
    </xf>
    <xf numFmtId="0" fontId="42" fillId="0" borderId="0" xfId="24" applyNumberFormat="1" applyFont="1" applyFill="1" applyBorder="1" applyAlignment="1">
      <alignment vertical="top"/>
    </xf>
    <xf numFmtId="172" fontId="38" fillId="77" borderId="0" xfId="35" applyNumberFormat="1" applyFont="1" applyFill="1" applyAlignment="1">
      <alignment vertical="center"/>
    </xf>
    <xf numFmtId="0" fontId="42" fillId="0" borderId="0" xfId="3408" applyNumberFormat="1" applyFont="1" applyFill="1" applyBorder="1" applyAlignment="1" applyProtection="1"/>
    <xf numFmtId="172" fontId="38" fillId="0" borderId="0" xfId="788" applyNumberFormat="1" applyFont="1" applyFill="1" applyBorder="1"/>
    <xf numFmtId="0" fontId="38" fillId="0" borderId="0" xfId="788" applyNumberFormat="1" applyFont="1" applyFill="1" applyBorder="1"/>
    <xf numFmtId="172" fontId="38" fillId="77" borderId="0" xfId="788" applyNumberFormat="1" applyFont="1" applyFill="1" applyBorder="1"/>
    <xf numFmtId="43" fontId="38" fillId="77" borderId="0" xfId="788" quotePrefix="1" applyFont="1" applyFill="1" applyBorder="1" applyAlignment="1">
      <alignment horizontal="center" vertical="center"/>
    </xf>
    <xf numFmtId="172" fontId="42" fillId="77" borderId="0" xfId="788" quotePrefix="1" applyNumberFormat="1" applyFont="1" applyFill="1" applyBorder="1" applyAlignment="1">
      <alignment horizontal="center" vertical="center"/>
    </xf>
    <xf numFmtId="172" fontId="5" fillId="0" borderId="0" xfId="24" applyNumberFormat="1" applyFont="1" applyFill="1"/>
    <xf numFmtId="0" fontId="38" fillId="0" borderId="0" xfId="131" applyNumberFormat="1" applyFont="1" applyFill="1" applyAlignment="1">
      <alignment horizontal="justify" vertical="top"/>
    </xf>
    <xf numFmtId="172" fontId="61" fillId="0" borderId="72" xfId="0" applyNumberFormat="1" applyFont="1" applyBorder="1"/>
    <xf numFmtId="172" fontId="5" fillId="0" borderId="0" xfId="24" applyNumberFormat="1" applyFont="1" applyBorder="1"/>
    <xf numFmtId="0" fontId="42" fillId="0" borderId="70" xfId="171" applyNumberFormat="1" applyFont="1" applyFill="1" applyBorder="1" applyAlignment="1">
      <alignment horizontal="center" wrapText="1"/>
    </xf>
    <xf numFmtId="43" fontId="38" fillId="0" borderId="0" xfId="24" applyFont="1" applyFill="1" applyAlignment="1">
      <alignment horizontal="center" vertical="center"/>
    </xf>
    <xf numFmtId="0" fontId="42" fillId="0" borderId="0" xfId="175" applyNumberFormat="1" applyFont="1" applyFill="1" applyBorder="1" applyAlignment="1">
      <alignment horizontal="center" vertical="center" wrapText="1"/>
    </xf>
    <xf numFmtId="43" fontId="42" fillId="0" borderId="0" xfId="24" applyFont="1" applyFill="1" applyBorder="1" applyAlignment="1">
      <alignment horizontal="center" vertical="center" wrapText="1"/>
    </xf>
    <xf numFmtId="0" fontId="38" fillId="0" borderId="0" xfId="175" applyNumberFormat="1" applyFont="1" applyFill="1" applyBorder="1" applyAlignment="1">
      <alignment horizontal="center" vertical="center" wrapText="1"/>
    </xf>
    <xf numFmtId="43" fontId="5" fillId="0" borderId="0" xfId="24" applyFont="1" applyBorder="1" applyAlignment="1">
      <alignment horizontal="center"/>
    </xf>
    <xf numFmtId="0" fontId="38" fillId="0" borderId="0" xfId="175" applyNumberFormat="1" applyFont="1" applyFill="1" applyBorder="1" applyAlignment="1">
      <alignment horizontal="center"/>
    </xf>
    <xf numFmtId="0" fontId="5" fillId="0" borderId="0" xfId="175" applyNumberFormat="1" applyFont="1" applyFill="1" applyBorder="1" applyAlignment="1">
      <alignment horizontal="center"/>
    </xf>
    <xf numFmtId="0" fontId="42" fillId="0" borderId="0" xfId="175" applyNumberFormat="1" applyFont="1" applyFill="1" applyBorder="1" applyAlignment="1">
      <alignment horizontal="center" vertical="center"/>
    </xf>
    <xf numFmtId="43" fontId="42" fillId="0" borderId="0" xfId="24" applyFont="1" applyFill="1" applyAlignment="1">
      <alignment horizontal="center" vertical="center"/>
    </xf>
    <xf numFmtId="0" fontId="38" fillId="0" borderId="0" xfId="175" applyNumberFormat="1" applyFont="1" applyFill="1" applyBorder="1" applyAlignment="1">
      <alignment horizontal="center" vertical="top" wrapText="1"/>
    </xf>
    <xf numFmtId="43" fontId="38" fillId="0" borderId="0" xfId="24" applyFont="1" applyFill="1" applyBorder="1" applyAlignment="1">
      <alignment horizontal="center" vertical="top" wrapText="1"/>
    </xf>
    <xf numFmtId="43" fontId="42" fillId="0" borderId="0" xfId="24" applyFont="1" applyFill="1" applyAlignment="1">
      <alignment horizontal="center" vertical="top" wrapText="1"/>
    </xf>
    <xf numFmtId="172" fontId="38" fillId="0" borderId="0" xfId="162" applyNumberFormat="1" applyFont="1" applyFill="1" applyAlignment="1">
      <alignment vertical="center"/>
    </xf>
    <xf numFmtId="172" fontId="38" fillId="0" borderId="9" xfId="131" applyNumberFormat="1" applyFont="1" applyFill="1" applyBorder="1" applyAlignment="1"/>
    <xf numFmtId="172" fontId="38" fillId="0" borderId="0" xfId="171" applyNumberFormat="1" applyFont="1" applyFill="1" applyAlignment="1"/>
    <xf numFmtId="172" fontId="38" fillId="0" borderId="0" xfId="171" applyNumberFormat="1" applyFont="1" applyFill="1" applyBorder="1" applyAlignment="1">
      <alignment horizontal="justify" vertical="top" wrapText="1"/>
    </xf>
    <xf numFmtId="224" fontId="5" fillId="0" borderId="0" xfId="170" applyFont="1" applyFill="1" applyAlignment="1"/>
    <xf numFmtId="172" fontId="38" fillId="0" borderId="0" xfId="3388" applyNumberFormat="1" applyFont="1" applyFill="1" applyAlignment="1">
      <alignment horizontal="center"/>
    </xf>
    <xf numFmtId="172" fontId="42" fillId="0" borderId="0" xfId="788" applyNumberFormat="1" applyFont="1" applyFill="1" applyBorder="1" applyAlignment="1">
      <alignment vertical="center" wrapText="1"/>
    </xf>
    <xf numFmtId="172" fontId="42" fillId="0" borderId="0" xfId="47" applyNumberFormat="1" applyFont="1" applyFill="1" applyBorder="1" applyAlignment="1">
      <alignment wrapText="1" shrinkToFit="1"/>
    </xf>
    <xf numFmtId="172" fontId="42" fillId="0" borderId="0" xfId="788" quotePrefix="1" applyNumberFormat="1" applyFont="1" applyFill="1" applyBorder="1" applyAlignment="1"/>
    <xf numFmtId="172" fontId="42" fillId="0" borderId="0" xfId="47" applyNumberFormat="1" applyFont="1" applyFill="1" applyBorder="1" applyAlignment="1">
      <alignment vertical="center" wrapText="1"/>
    </xf>
    <xf numFmtId="172" fontId="38" fillId="0" borderId="0" xfId="35" applyNumberFormat="1" applyFont="1" applyFill="1" applyBorder="1" applyAlignment="1">
      <alignment vertical="center"/>
    </xf>
    <xf numFmtId="224" fontId="38" fillId="77" borderId="0" xfId="131" applyFont="1" applyFill="1" applyBorder="1" applyAlignment="1">
      <alignment vertical="center"/>
    </xf>
    <xf numFmtId="224" fontId="38" fillId="77" borderId="0" xfId="0" applyFont="1" applyFill="1" applyBorder="1" applyAlignment="1">
      <alignment wrapText="1"/>
    </xf>
    <xf numFmtId="172" fontId="38" fillId="77" borderId="0" xfId="24" applyNumberFormat="1" applyFont="1" applyFill="1" applyBorder="1" applyAlignment="1">
      <alignment vertical="center"/>
    </xf>
    <xf numFmtId="49" fontId="38" fillId="0" borderId="0" xfId="131" quotePrefix="1" applyNumberFormat="1" applyFont="1" applyFill="1" applyAlignment="1">
      <alignment horizontal="center"/>
    </xf>
    <xf numFmtId="172" fontId="38" fillId="0" borderId="0" xfId="24" applyNumberFormat="1" applyFont="1" applyFill="1" applyAlignment="1">
      <alignment wrapText="1"/>
    </xf>
    <xf numFmtId="172" fontId="42" fillId="0" borderId="7" xfId="3414" applyNumberFormat="1" applyFont="1" applyFill="1" applyBorder="1" applyAlignment="1"/>
    <xf numFmtId="0" fontId="38" fillId="0" borderId="0" xfId="0" applyNumberFormat="1" applyFont="1" applyFill="1" applyAlignment="1">
      <alignment horizontal="center" vertical="top" wrapText="1"/>
    </xf>
    <xf numFmtId="172" fontId="38" fillId="14" borderId="0" xfId="24" applyNumberFormat="1" applyFont="1" applyFill="1"/>
    <xf numFmtId="172" fontId="38" fillId="14" borderId="0" xfId="24" applyNumberFormat="1" applyFont="1" applyFill="1" applyBorder="1"/>
    <xf numFmtId="43" fontId="1" fillId="0" borderId="0" xfId="3403" applyNumberFormat="1" applyFont="1"/>
    <xf numFmtId="224" fontId="38" fillId="14" borderId="0" xfId="131" applyFont="1" applyFill="1"/>
    <xf numFmtId="172" fontId="38" fillId="14" borderId="0" xfId="131" applyNumberFormat="1" applyFont="1" applyFill="1"/>
    <xf numFmtId="224" fontId="38" fillId="14" borderId="0" xfId="131" applyFont="1" applyFill="1" applyBorder="1" applyAlignment="1">
      <alignment horizontal="right"/>
    </xf>
    <xf numFmtId="224" fontId="38" fillId="14" borderId="0" xfId="131" applyFont="1" applyFill="1" applyBorder="1"/>
    <xf numFmtId="172" fontId="42" fillId="14" borderId="0" xfId="131" applyNumberFormat="1" applyFont="1" applyFill="1" applyBorder="1" applyAlignment="1">
      <alignment horizontal="center"/>
    </xf>
    <xf numFmtId="224" fontId="42" fillId="14" borderId="0" xfId="131" applyFont="1" applyFill="1" applyBorder="1" applyAlignment="1">
      <alignment horizontal="center"/>
    </xf>
    <xf numFmtId="224" fontId="38" fillId="14" borderId="0" xfId="131" applyFont="1" applyFill="1" applyBorder="1" applyAlignment="1">
      <alignment horizontal="center"/>
    </xf>
    <xf numFmtId="3" fontId="38" fillId="14" borderId="0" xfId="0" applyNumberFormat="1" applyFont="1" applyFill="1"/>
    <xf numFmtId="172" fontId="183" fillId="14" borderId="6" xfId="24" applyNumberFormat="1" applyFont="1" applyFill="1" applyBorder="1"/>
    <xf numFmtId="172" fontId="42" fillId="14" borderId="6" xfId="24" applyNumberFormat="1" applyFont="1" applyFill="1" applyBorder="1"/>
    <xf numFmtId="172" fontId="184" fillId="14" borderId="6" xfId="24" applyNumberFormat="1" applyFont="1" applyFill="1" applyBorder="1"/>
    <xf numFmtId="172" fontId="184" fillId="14" borderId="0" xfId="24" applyNumberFormat="1" applyFont="1" applyFill="1" applyBorder="1"/>
    <xf numFmtId="172" fontId="42" fillId="14" borderId="0" xfId="24" applyNumberFormat="1" applyFont="1" applyFill="1" applyBorder="1"/>
    <xf numFmtId="224" fontId="184" fillId="14" borderId="0" xfId="131" applyFont="1" applyFill="1" applyBorder="1"/>
    <xf numFmtId="224" fontId="42" fillId="14" borderId="0" xfId="131" applyFont="1" applyFill="1" applyBorder="1"/>
    <xf numFmtId="172" fontId="42" fillId="14" borderId="66" xfId="24" applyNumberFormat="1" applyFont="1" applyFill="1" applyBorder="1"/>
    <xf numFmtId="172" fontId="42" fillId="14" borderId="0" xfId="24" applyNumberFormat="1" applyFont="1" applyFill="1"/>
    <xf numFmtId="172" fontId="38" fillId="14" borderId="66" xfId="24" applyNumberFormat="1" applyFont="1" applyFill="1" applyBorder="1"/>
    <xf numFmtId="172" fontId="38" fillId="14" borderId="0" xfId="24" applyNumberFormat="1" applyFont="1" applyFill="1" applyAlignment="1">
      <alignment vertical="center"/>
    </xf>
    <xf numFmtId="172" fontId="42" fillId="14" borderId="0" xfId="24" applyNumberFormat="1" applyFont="1" applyFill="1" applyAlignment="1">
      <alignment vertical="center"/>
    </xf>
    <xf numFmtId="172" fontId="201" fillId="14" borderId="0" xfId="34" applyNumberFormat="1" applyFont="1" applyFill="1"/>
    <xf numFmtId="0" fontId="202" fillId="14" borderId="0" xfId="3388" applyFont="1" applyFill="1" applyAlignment="1">
      <alignment horizontal="center"/>
    </xf>
    <xf numFmtId="172" fontId="38" fillId="14" borderId="0" xfId="24" applyNumberFormat="1" applyFont="1" applyFill="1" applyAlignment="1">
      <alignment vertical="top"/>
    </xf>
    <xf numFmtId="172" fontId="38" fillId="84" borderId="6" xfId="24" applyNumberFormat="1" applyFont="1" applyFill="1" applyBorder="1"/>
    <xf numFmtId="172" fontId="38" fillId="21" borderId="6" xfId="24" applyNumberFormat="1" applyFont="1" applyFill="1" applyBorder="1"/>
    <xf numFmtId="172" fontId="38" fillId="21" borderId="6" xfId="24" applyNumberFormat="1" applyFont="1" applyFill="1" applyBorder="1" applyAlignment="1">
      <alignment vertical="center"/>
    </xf>
    <xf numFmtId="39" fontId="38" fillId="0" borderId="0" xfId="33" applyNumberFormat="1" applyFont="1" applyFill="1" applyBorder="1" applyAlignment="1">
      <alignment horizontal="center" vertical="center"/>
    </xf>
    <xf numFmtId="224" fontId="42" fillId="0" borderId="0" xfId="131" quotePrefix="1" applyFont="1" applyFill="1" applyBorder="1" applyAlignment="1">
      <alignment horizontal="center"/>
    </xf>
    <xf numFmtId="49" fontId="203" fillId="0" borderId="0" xfId="171" quotePrefix="1" applyNumberFormat="1" applyFont="1"/>
    <xf numFmtId="0" fontId="26" fillId="0" borderId="0" xfId="3383" applyFont="1" applyFill="1"/>
    <xf numFmtId="0" fontId="38" fillId="0" borderId="0" xfId="3414" applyFont="1"/>
    <xf numFmtId="200" fontId="38" fillId="0" borderId="0" xfId="3414" applyNumberFormat="1" applyFont="1" applyAlignment="1">
      <alignment horizontal="center"/>
    </xf>
    <xf numFmtId="231" fontId="42" fillId="0" borderId="0" xfId="45" applyNumberFormat="1" applyFont="1" applyFill="1" applyBorder="1" applyAlignment="1"/>
    <xf numFmtId="231" fontId="42" fillId="0" borderId="0" xfId="3417" applyNumberFormat="1" applyFont="1" applyFill="1" applyBorder="1" applyAlignment="1"/>
    <xf numFmtId="10" fontId="42" fillId="0" borderId="0" xfId="175" applyNumberFormat="1" applyFont="1" applyFill="1" applyBorder="1" applyAlignment="1">
      <alignment horizontal="right" vertical="center"/>
    </xf>
    <xf numFmtId="168" fontId="38" fillId="0" borderId="0" xfId="89" applyNumberFormat="1" applyFont="1" applyFill="1" applyBorder="1" applyAlignment="1">
      <alignment vertical="center"/>
    </xf>
    <xf numFmtId="172" fontId="42" fillId="0" borderId="0" xfId="3414" applyNumberFormat="1" applyFont="1" applyFill="1" applyBorder="1" applyAlignment="1"/>
    <xf numFmtId="49" fontId="42" fillId="0" borderId="0" xfId="3414" quotePrefix="1" applyNumberFormat="1" applyFont="1" applyFill="1" applyBorder="1" applyAlignment="1"/>
    <xf numFmtId="172" fontId="42" fillId="0" borderId="0" xfId="788" applyNumberFormat="1" applyFont="1" applyFill="1" applyBorder="1" applyAlignment="1">
      <alignment horizontal="center" wrapText="1"/>
    </xf>
    <xf numFmtId="0" fontId="38" fillId="0" borderId="0" xfId="788" applyNumberFormat="1" applyFont="1" applyFill="1"/>
    <xf numFmtId="10" fontId="38" fillId="0" borderId="0" xfId="788" applyNumberFormat="1" applyFont="1" applyFill="1" applyAlignment="1">
      <alignment horizontal="center"/>
    </xf>
    <xf numFmtId="172" fontId="38" fillId="0" borderId="0" xfId="788" applyNumberFormat="1" applyFont="1" applyFill="1" applyAlignment="1"/>
    <xf numFmtId="172" fontId="38" fillId="0" borderId="0" xfId="788" quotePrefix="1" applyNumberFormat="1" applyFont="1" applyFill="1" applyBorder="1" applyAlignment="1">
      <alignment horizontal="center" vertical="center"/>
    </xf>
    <xf numFmtId="172" fontId="42" fillId="0" borderId="0" xfId="788" quotePrefix="1" applyNumberFormat="1" applyFont="1" applyFill="1" applyBorder="1" applyAlignment="1">
      <alignment horizontal="center" vertical="center"/>
    </xf>
    <xf numFmtId="0" fontId="38" fillId="0" borderId="0" xfId="788" applyNumberFormat="1" applyFont="1" applyFill="1" applyAlignment="1">
      <alignment vertical="top"/>
    </xf>
    <xf numFmtId="10" fontId="38" fillId="0" borderId="0" xfId="598" applyNumberFormat="1" applyFont="1" applyFill="1" applyAlignment="1">
      <alignment horizontal="center" vertical="top"/>
    </xf>
    <xf numFmtId="235" fontId="38" fillId="0" borderId="0" xfId="788" quotePrefix="1" applyNumberFormat="1" applyFont="1" applyFill="1" applyBorder="1" applyAlignment="1">
      <alignment horizontal="center" vertical="top"/>
    </xf>
    <xf numFmtId="235" fontId="38" fillId="0" borderId="0" xfId="788" quotePrefix="1" applyNumberFormat="1" applyFont="1" applyFill="1" applyBorder="1" applyAlignment="1">
      <alignment horizontal="center" vertical="center"/>
    </xf>
    <xf numFmtId="235" fontId="38" fillId="0" borderId="0" xfId="788" applyNumberFormat="1" applyFont="1" applyFill="1" applyAlignment="1">
      <alignment vertical="top"/>
    </xf>
    <xf numFmtId="235" fontId="38" fillId="0" borderId="0" xfId="788" quotePrefix="1" applyNumberFormat="1" applyFont="1" applyFill="1" applyBorder="1" applyAlignment="1">
      <alignment vertical="top"/>
    </xf>
    <xf numFmtId="235" fontId="38" fillId="0" borderId="0" xfId="47" applyNumberFormat="1" applyFont="1" applyFill="1" applyBorder="1" applyAlignment="1">
      <alignment vertical="top"/>
    </xf>
    <xf numFmtId="229" fontId="38" fillId="0" borderId="0" xfId="788" quotePrefix="1" applyNumberFormat="1" applyFont="1" applyFill="1" applyBorder="1" applyAlignment="1">
      <alignment horizontal="center" vertical="top"/>
    </xf>
    <xf numFmtId="235" fontId="42" fillId="0" borderId="7" xfId="788" applyNumberFormat="1" applyFont="1" applyFill="1" applyBorder="1" applyAlignment="1"/>
    <xf numFmtId="235" fontId="38" fillId="0" borderId="0" xfId="166" applyNumberFormat="1" applyFont="1" applyFill="1" applyAlignment="1"/>
    <xf numFmtId="235" fontId="42" fillId="0" borderId="0" xfId="788" applyNumberFormat="1" applyFont="1" applyFill="1" applyBorder="1" applyAlignment="1"/>
    <xf numFmtId="49" fontId="203" fillId="0" borderId="0" xfId="171" quotePrefix="1" applyNumberFormat="1" applyFont="1" applyFill="1"/>
    <xf numFmtId="224" fontId="42" fillId="0" borderId="0" xfId="131" quotePrefix="1" applyFont="1" applyFill="1" applyAlignment="1">
      <alignment horizontal="center" vertical="center"/>
    </xf>
    <xf numFmtId="9" fontId="38" fillId="77" borderId="0" xfId="175" applyFont="1" applyFill="1" applyAlignment="1">
      <alignment vertical="center"/>
    </xf>
    <xf numFmtId="172" fontId="42" fillId="0" borderId="0" xfId="35" applyNumberFormat="1" applyFont="1" applyFill="1" applyBorder="1" applyAlignment="1"/>
    <xf numFmtId="224" fontId="42" fillId="0" borderId="0" xfId="0" applyFont="1" applyFill="1" applyAlignment="1">
      <alignment wrapText="1"/>
    </xf>
    <xf numFmtId="10" fontId="42" fillId="0" borderId="0" xfId="175" applyNumberFormat="1" applyFont="1" applyFill="1" applyBorder="1" applyAlignment="1">
      <alignment vertical="center"/>
    </xf>
    <xf numFmtId="172" fontId="38" fillId="0" borderId="11" xfId="35" applyNumberFormat="1" applyFont="1" applyFill="1" applyBorder="1" applyAlignment="1">
      <alignment vertical="center" wrapText="1"/>
    </xf>
    <xf numFmtId="172" fontId="38" fillId="0" borderId="11" xfId="35" quotePrefix="1" applyNumberFormat="1" applyFont="1" applyFill="1" applyBorder="1" applyAlignment="1">
      <alignment horizontal="center" vertical="center"/>
    </xf>
    <xf numFmtId="172" fontId="38" fillId="77" borderId="0" xfId="24" applyNumberFormat="1" applyFont="1" applyFill="1" applyAlignment="1">
      <alignment vertical="center"/>
    </xf>
    <xf numFmtId="172" fontId="42" fillId="0" borderId="0" xfId="24" applyNumberFormat="1" applyFont="1" applyFill="1" applyBorder="1" applyAlignment="1">
      <alignment horizontal="center"/>
    </xf>
    <xf numFmtId="0" fontId="42" fillId="0" borderId="0" xfId="3405" quotePrefix="1" applyFont="1" applyFill="1" applyAlignment="1">
      <alignment horizontal="center" vertical="center"/>
    </xf>
    <xf numFmtId="49" fontId="200" fillId="0" borderId="0" xfId="131" applyNumberFormat="1" applyFont="1" applyFill="1" applyAlignment="1">
      <alignment horizontal="center"/>
    </xf>
    <xf numFmtId="49" fontId="42" fillId="0" borderId="0" xfId="131" applyNumberFormat="1" applyFont="1" applyFill="1" applyAlignment="1">
      <alignment horizontal="center"/>
    </xf>
    <xf numFmtId="0" fontId="38" fillId="0" borderId="0" xfId="0" applyNumberFormat="1" applyFont="1" applyFill="1" applyBorder="1"/>
    <xf numFmtId="0" fontId="38" fillId="0" borderId="0" xfId="0" applyNumberFormat="1" applyFont="1" applyFill="1"/>
    <xf numFmtId="172" fontId="189" fillId="0" borderId="0" xfId="24" applyNumberFormat="1" applyFont="1" applyFill="1" applyAlignment="1">
      <alignment horizontal="justify" vertical="justify"/>
    </xf>
    <xf numFmtId="172" fontId="38" fillId="0" borderId="25" xfId="24" applyNumberFormat="1" applyFont="1" applyFill="1" applyBorder="1"/>
    <xf numFmtId="172" fontId="38" fillId="0" borderId="68" xfId="24" applyNumberFormat="1" applyFont="1" applyFill="1" applyBorder="1"/>
    <xf numFmtId="43" fontId="38" fillId="0" borderId="0" xfId="24" applyFont="1" applyAlignment="1">
      <alignment horizontal="center"/>
    </xf>
    <xf numFmtId="235" fontId="38" fillId="0" borderId="0" xfId="33" applyNumberFormat="1" applyFont="1" applyFill="1" applyBorder="1" applyAlignment="1"/>
    <xf numFmtId="4" fontId="38" fillId="0" borderId="0" xfId="0" applyNumberFormat="1" applyFont="1"/>
    <xf numFmtId="3" fontId="38" fillId="0" borderId="0" xfId="0" applyNumberFormat="1" applyFont="1"/>
    <xf numFmtId="224" fontId="42" fillId="0" borderId="0" xfId="131" applyFont="1" applyFill="1" applyBorder="1" applyAlignment="1">
      <alignment horizontal="center"/>
    </xf>
    <xf numFmtId="172" fontId="38" fillId="0" borderId="9" xfId="24" applyNumberFormat="1" applyFont="1" applyFill="1" applyBorder="1" applyAlignment="1">
      <alignment vertical="top"/>
    </xf>
    <xf numFmtId="172" fontId="38" fillId="0" borderId="0" xfId="24" applyNumberFormat="1" applyFont="1" applyFill="1" applyAlignment="1">
      <alignment horizontal="justify" vertical="top" wrapText="1"/>
    </xf>
    <xf numFmtId="172" fontId="38" fillId="0" borderId="7" xfId="24" applyNumberFormat="1" applyFont="1" applyFill="1" applyBorder="1" applyAlignment="1">
      <alignment horizontal="justify" vertical="top" wrapText="1"/>
    </xf>
    <xf numFmtId="173" fontId="38" fillId="0" borderId="0" xfId="131" quotePrefix="1" applyNumberFormat="1" applyFont="1" applyFill="1" applyAlignment="1">
      <alignment horizontal="left" vertical="top"/>
    </xf>
    <xf numFmtId="224" fontId="38" fillId="0" borderId="0" xfId="131" quotePrefix="1" applyFont="1" applyFill="1" applyAlignment="1">
      <alignment horizontal="center" vertical="top"/>
    </xf>
    <xf numFmtId="49" fontId="42" fillId="0" borderId="0" xfId="131" quotePrefix="1" applyNumberFormat="1" applyFont="1" applyFill="1" applyBorder="1" applyAlignment="1">
      <alignment horizontal="center"/>
    </xf>
    <xf numFmtId="0" fontId="38" fillId="0" borderId="0" xfId="131" applyNumberFormat="1" applyFont="1" applyFill="1" applyAlignment="1">
      <alignment horizontal="justify" vertical="top" wrapText="1"/>
    </xf>
    <xf numFmtId="172" fontId="38" fillId="0" borderId="0" xfId="24" applyNumberFormat="1" applyFont="1" applyFill="1" applyBorder="1" applyAlignment="1">
      <alignment horizontal="right"/>
    </xf>
    <xf numFmtId="49" fontId="38" fillId="0" borderId="0" xfId="171" applyNumberFormat="1" applyFont="1" applyFill="1" applyBorder="1" applyAlignment="1">
      <alignment horizontal="justify" vertical="top" wrapText="1"/>
    </xf>
    <xf numFmtId="224" fontId="38" fillId="0" borderId="0" xfId="131" applyFont="1" applyFill="1" applyBorder="1" applyAlignment="1">
      <alignment horizontal="center"/>
    </xf>
    <xf numFmtId="0" fontId="189" fillId="0" borderId="0" xfId="131" applyNumberFormat="1" applyFont="1" applyFill="1" applyAlignment="1">
      <alignment horizontal="justify" vertical="top"/>
    </xf>
    <xf numFmtId="236" fontId="38" fillId="0" borderId="0" xfId="0" applyNumberFormat="1" applyFont="1"/>
    <xf numFmtId="175" fontId="0" fillId="0" borderId="0" xfId="24" applyNumberFormat="1" applyFont="1" applyFill="1" applyBorder="1"/>
    <xf numFmtId="3" fontId="38" fillId="0" borderId="0" xfId="131" applyNumberFormat="1" applyFont="1" applyFill="1"/>
    <xf numFmtId="4" fontId="184" fillId="0" borderId="0" xfId="131" applyNumberFormat="1" applyFont="1" applyFill="1"/>
    <xf numFmtId="172" fontId="5" fillId="0" borderId="0" xfId="24" applyNumberFormat="1" applyFont="1" applyFill="1" applyBorder="1"/>
    <xf numFmtId="49" fontId="38" fillId="0" borderId="9" xfId="131" applyNumberFormat="1" applyFont="1" applyFill="1" applyBorder="1" applyAlignment="1"/>
    <xf numFmtId="3" fontId="38" fillId="0" borderId="11" xfId="2247" applyNumberFormat="1" applyFont="1" applyFill="1" applyBorder="1" applyAlignment="1">
      <alignment vertical="top"/>
    </xf>
    <xf numFmtId="224" fontId="206" fillId="0" borderId="0" xfId="2166" applyFont="1" applyFill="1" applyBorder="1" applyAlignment="1">
      <alignment horizontal="left" vertical="top"/>
    </xf>
    <xf numFmtId="224" fontId="207" fillId="0" borderId="0" xfId="2166" applyFont="1" applyFill="1" applyBorder="1" applyAlignment="1">
      <alignment horizontal="left" vertical="top"/>
    </xf>
    <xf numFmtId="224" fontId="70" fillId="0" borderId="0" xfId="0" applyFont="1" applyAlignment="1">
      <alignment horizontal="left" wrapText="1"/>
    </xf>
    <xf numFmtId="224" fontId="208" fillId="0" borderId="0" xfId="995" applyFont="1" applyFill="1" applyAlignment="1">
      <alignment horizontal="left" vertical="top"/>
    </xf>
    <xf numFmtId="224" fontId="208" fillId="0" borderId="0" xfId="1457" applyFont="1" applyFill="1" applyAlignment="1" applyProtection="1">
      <alignment horizontal="center" vertical="top"/>
    </xf>
    <xf numFmtId="224" fontId="208" fillId="0" borderId="0" xfId="1457" applyFont="1" applyFill="1" applyBorder="1" applyAlignment="1" applyProtection="1">
      <alignment horizontal="center" vertical="top"/>
    </xf>
    <xf numFmtId="0" fontId="5" fillId="0" borderId="0" xfId="3479" applyFont="1" applyFill="1"/>
    <xf numFmtId="224" fontId="208" fillId="0" borderId="0" xfId="1457" applyFont="1" applyFill="1" applyAlignment="1" applyProtection="1">
      <alignment vertical="top"/>
    </xf>
    <xf numFmtId="0" fontId="210" fillId="0" borderId="0" xfId="3402" applyFont="1" applyFill="1" applyAlignment="1">
      <alignment horizontal="left" vertical="top"/>
    </xf>
    <xf numFmtId="0" fontId="210" fillId="0" borderId="0" xfId="3550" applyFont="1" applyFill="1" applyProtection="1"/>
    <xf numFmtId="224" fontId="210" fillId="0" borderId="0" xfId="995" applyFont="1" applyFill="1" applyAlignment="1">
      <alignment vertical="top"/>
    </xf>
    <xf numFmtId="0" fontId="208" fillId="0" borderId="0" xfId="3396" applyFont="1" applyFill="1" applyBorder="1" applyAlignment="1">
      <alignment horizontal="left" vertical="center"/>
    </xf>
    <xf numFmtId="0" fontId="210" fillId="0" borderId="0" xfId="2625" applyNumberFormat="1" applyFont="1" applyFill="1" applyAlignment="1">
      <alignment vertical="center"/>
    </xf>
    <xf numFmtId="0" fontId="210" fillId="0" borderId="0" xfId="2625" applyNumberFormat="1" applyFont="1" applyFill="1" applyBorder="1" applyAlignment="1">
      <alignment vertical="center"/>
    </xf>
    <xf numFmtId="0" fontId="210" fillId="0" borderId="0" xfId="2625" applyNumberFormat="1" applyFont="1" applyFill="1" applyAlignment="1"/>
    <xf numFmtId="0" fontId="210" fillId="0" borderId="0" xfId="2625" applyNumberFormat="1" applyFont="1" applyFill="1" applyBorder="1" applyAlignment="1"/>
    <xf numFmtId="0" fontId="210" fillId="0" borderId="0" xfId="3493" applyFont="1" applyFill="1" applyAlignment="1" applyProtection="1">
      <alignment vertical="top"/>
      <protection locked="0"/>
    </xf>
    <xf numFmtId="0" fontId="209" fillId="0" borderId="0" xfId="3396" applyFont="1" applyFill="1" applyAlignment="1">
      <alignment vertical="top"/>
    </xf>
    <xf numFmtId="1" fontId="42" fillId="0" borderId="0" xfId="131" applyNumberFormat="1" applyFont="1" applyFill="1" applyAlignment="1">
      <alignment horizontal="left" vertical="top"/>
    </xf>
    <xf numFmtId="0" fontId="38" fillId="0" borderId="0" xfId="3404" applyFont="1" applyFill="1" applyBorder="1" applyAlignment="1">
      <alignment horizontal="center" wrapText="1"/>
    </xf>
    <xf numFmtId="0" fontId="201" fillId="0" borderId="0" xfId="3526" quotePrefix="1" applyFont="1" applyFill="1" applyBorder="1" applyAlignment="1">
      <alignment horizontal="center" vertical="top" wrapText="1"/>
    </xf>
    <xf numFmtId="0" fontId="201" fillId="0" borderId="0" xfId="3526" applyFont="1" applyFill="1" applyBorder="1" applyAlignment="1">
      <alignment horizontal="center" vertical="top" wrapText="1"/>
    </xf>
    <xf numFmtId="0" fontId="38" fillId="0" borderId="6" xfId="45" applyNumberFormat="1" applyFont="1" applyFill="1" applyBorder="1" applyAlignment="1">
      <alignment horizontal="center" vertical="top"/>
    </xf>
    <xf numFmtId="0" fontId="38" fillId="0" borderId="15" xfId="45" applyNumberFormat="1" applyFont="1" applyFill="1" applyBorder="1" applyAlignment="1">
      <alignment horizontal="center" vertical="top"/>
    </xf>
    <xf numFmtId="0" fontId="38" fillId="0" borderId="0" xfId="3526" quotePrefix="1" applyFont="1" applyFill="1" applyBorder="1" applyAlignment="1">
      <alignment horizontal="center" vertical="top" wrapText="1"/>
    </xf>
    <xf numFmtId="0" fontId="38" fillId="0" borderId="0" xfId="3526" applyFont="1" applyFill="1" applyBorder="1" applyAlignment="1">
      <alignment horizontal="center" vertical="top" wrapText="1"/>
    </xf>
    <xf numFmtId="0" fontId="0" fillId="0" borderId="0" xfId="0" applyNumberFormat="1" applyFont="1" applyFill="1" applyAlignment="1">
      <alignment vertical="top"/>
    </xf>
    <xf numFmtId="173" fontId="38" fillId="0" borderId="0" xfId="0" applyNumberFormat="1" applyFont="1" applyAlignment="1">
      <alignment horizontal="left"/>
    </xf>
    <xf numFmtId="43" fontId="0" fillId="0" borderId="0" xfId="24" applyFont="1"/>
    <xf numFmtId="43" fontId="0" fillId="0" borderId="0" xfId="24" quotePrefix="1" applyFont="1"/>
    <xf numFmtId="172" fontId="0" fillId="0" borderId="0" xfId="24" quotePrefix="1" applyNumberFormat="1" applyFont="1"/>
    <xf numFmtId="224" fontId="42" fillId="0" borderId="0" xfId="131" applyFont="1" applyFill="1" applyAlignment="1">
      <alignment horizontal="center"/>
    </xf>
    <xf numFmtId="49" fontId="42" fillId="0" borderId="0" xfId="131" quotePrefix="1" applyNumberFormat="1" applyFont="1" applyFill="1" applyBorder="1" applyAlignment="1">
      <alignment horizontal="center"/>
    </xf>
    <xf numFmtId="224" fontId="42" fillId="14" borderId="21" xfId="131" applyFont="1" applyFill="1" applyBorder="1" applyAlignment="1">
      <alignment horizontal="center"/>
    </xf>
    <xf numFmtId="49" fontId="200" fillId="0" borderId="0" xfId="131" applyNumberFormat="1" applyFont="1" applyFill="1" applyAlignment="1">
      <alignment horizontal="center"/>
    </xf>
    <xf numFmtId="224" fontId="42" fillId="0" borderId="0" xfId="131" applyFont="1" applyFill="1" applyAlignment="1">
      <alignment horizontal="center"/>
    </xf>
    <xf numFmtId="49" fontId="42" fillId="0" borderId="0" xfId="131" quotePrefix="1" applyNumberFormat="1" applyFont="1" applyFill="1" applyBorder="1" applyAlignment="1">
      <alignment horizontal="center"/>
    </xf>
    <xf numFmtId="172" fontId="42" fillId="0" borderId="0" xfId="24" applyNumberFormat="1" applyFont="1" applyFill="1" applyBorder="1" applyAlignment="1">
      <alignment horizontal="center"/>
    </xf>
    <xf numFmtId="224" fontId="42" fillId="0" borderId="0" xfId="131" applyFont="1" applyFill="1" applyBorder="1" applyAlignment="1">
      <alignment horizontal="center"/>
    </xf>
    <xf numFmtId="224" fontId="25" fillId="0" borderId="0" xfId="0" applyFont="1"/>
    <xf numFmtId="43" fontId="25" fillId="0" borderId="0" xfId="24" applyFont="1"/>
    <xf numFmtId="49" fontId="42" fillId="0" borderId="1" xfId="131" quotePrefix="1" applyNumberFormat="1" applyFont="1" applyFill="1" applyBorder="1" applyAlignment="1">
      <alignment horizontal="center"/>
    </xf>
    <xf numFmtId="224" fontId="42" fillId="0" borderId="0" xfId="131" applyFont="1" applyFill="1" applyBorder="1" applyAlignment="1">
      <alignment horizontal="center"/>
    </xf>
    <xf numFmtId="172" fontId="38" fillId="0" borderId="12" xfId="24" applyNumberFormat="1" applyFont="1" applyFill="1" applyBorder="1" applyAlignment="1">
      <alignment vertical="top"/>
    </xf>
    <xf numFmtId="172" fontId="38" fillId="0" borderId="12" xfId="24" applyNumberFormat="1" applyFont="1" applyFill="1" applyBorder="1"/>
    <xf numFmtId="224" fontId="42" fillId="0" borderId="6" xfId="131" applyFont="1" applyFill="1" applyBorder="1" applyAlignment="1">
      <alignment horizontal="center" vertical="center"/>
    </xf>
    <xf numFmtId="172" fontId="42" fillId="0" borderId="6" xfId="24" applyNumberFormat="1" applyFont="1" applyFill="1" applyBorder="1" applyAlignment="1">
      <alignment vertical="top"/>
    </xf>
    <xf numFmtId="224" fontId="38" fillId="0" borderId="6" xfId="131" applyFont="1" applyFill="1" applyBorder="1" applyAlignment="1">
      <alignment horizontal="center" vertical="center"/>
    </xf>
    <xf numFmtId="224" fontId="38" fillId="0" borderId="6" xfId="131" applyFont="1" applyFill="1" applyBorder="1" applyAlignment="1">
      <alignment horizontal="center"/>
    </xf>
    <xf numFmtId="172" fontId="5" fillId="84" borderId="6" xfId="24" applyNumberFormat="1" applyFont="1" applyFill="1" applyBorder="1"/>
    <xf numFmtId="172" fontId="26" fillId="84" borderId="6" xfId="24" applyNumberFormat="1" applyFont="1" applyFill="1" applyBorder="1"/>
    <xf numFmtId="172" fontId="38" fillId="0" borderId="70" xfId="24" applyNumberFormat="1" applyFont="1" applyFill="1" applyBorder="1"/>
    <xf numFmtId="224" fontId="38" fillId="0" borderId="0" xfId="131" applyFont="1" applyFill="1" applyBorder="1" applyAlignment="1">
      <alignment horizontal="center"/>
    </xf>
    <xf numFmtId="0" fontId="42" fillId="0" borderId="0" xfId="2247" applyNumberFormat="1" applyFont="1" applyFill="1" applyBorder="1" applyAlignment="1">
      <alignment vertical="center" wrapText="1"/>
    </xf>
    <xf numFmtId="43" fontId="42" fillId="0" borderId="0" xfId="24" applyFont="1" applyFill="1" applyAlignment="1">
      <alignment horizontal="center"/>
    </xf>
    <xf numFmtId="49" fontId="25" fillId="0" borderId="68" xfId="131" applyNumberFormat="1" applyFont="1" applyFill="1" applyBorder="1" applyAlignment="1">
      <alignment wrapText="1"/>
    </xf>
    <xf numFmtId="168" fontId="25" fillId="0" borderId="0" xfId="2247" applyNumberFormat="1" applyFont="1" applyFill="1" applyBorder="1" applyAlignment="1">
      <alignment horizontal="center" wrapText="1"/>
    </xf>
    <xf numFmtId="0" fontId="25" fillId="0" borderId="0" xfId="2247" applyNumberFormat="1" applyFont="1" applyFill="1" applyBorder="1" applyAlignment="1">
      <alignment horizontal="center" vertical="center" wrapText="1"/>
    </xf>
    <xf numFmtId="0" fontId="25" fillId="0" borderId="0" xfId="2247" applyNumberFormat="1" applyFont="1" applyFill="1" applyBorder="1" applyAlignment="1">
      <alignment horizontal="center" wrapText="1"/>
    </xf>
    <xf numFmtId="49" fontId="25" fillId="0" borderId="0" xfId="131" applyNumberFormat="1" applyFont="1" applyFill="1" applyBorder="1" applyAlignment="1">
      <alignment wrapText="1"/>
    </xf>
    <xf numFmtId="172" fontId="38" fillId="0" borderId="68" xfId="24" applyNumberFormat="1" applyFont="1" applyFill="1" applyBorder="1" applyAlignment="1"/>
    <xf numFmtId="172" fontId="38" fillId="0" borderId="0" xfId="24" applyNumberFormat="1" applyFont="1" applyFill="1" applyBorder="1" applyAlignment="1">
      <alignment horizontal="center" vertical="center" wrapText="1"/>
    </xf>
    <xf numFmtId="0" fontId="42" fillId="0" borderId="0" xfId="24" applyNumberFormat="1" applyFont="1" applyBorder="1" applyAlignment="1">
      <alignment horizontal="center"/>
    </xf>
    <xf numFmtId="224" fontId="61" fillId="0" borderId="0" xfId="0" applyFont="1"/>
    <xf numFmtId="172" fontId="61" fillId="0" borderId="68" xfId="24" applyNumberFormat="1" applyFont="1" applyBorder="1"/>
    <xf numFmtId="9" fontId="38" fillId="0" borderId="0" xfId="175" applyFont="1" applyFill="1" applyAlignment="1">
      <alignment horizontal="center" vertical="center"/>
    </xf>
    <xf numFmtId="9" fontId="42" fillId="0" borderId="0" xfId="175" applyFont="1" applyFill="1" applyBorder="1" applyAlignment="1">
      <alignment horizontal="center" vertical="center" wrapText="1"/>
    </xf>
    <xf numFmtId="9" fontId="38" fillId="0" borderId="0" xfId="175" applyFont="1" applyFill="1" applyBorder="1" applyAlignment="1">
      <alignment horizontal="center" vertical="center" wrapText="1"/>
    </xf>
    <xf numFmtId="9" fontId="38" fillId="0" borderId="0" xfId="175" applyFont="1" applyFill="1" applyBorder="1" applyAlignment="1">
      <alignment horizontal="center" vertical="top" wrapText="1"/>
    </xf>
    <xf numFmtId="9" fontId="42" fillId="0" borderId="0" xfId="175" applyFont="1" applyFill="1" applyAlignment="1">
      <alignment horizontal="center" vertical="top" wrapText="1"/>
    </xf>
    <xf numFmtId="9" fontId="42" fillId="0" borderId="0" xfId="175" quotePrefix="1" applyFont="1" applyFill="1" applyAlignment="1">
      <alignment horizontal="center" vertical="center"/>
    </xf>
    <xf numFmtId="43" fontId="61" fillId="0" borderId="68" xfId="24" applyFont="1" applyBorder="1"/>
    <xf numFmtId="172" fontId="61" fillId="0" borderId="0" xfId="24" applyNumberFormat="1" applyFont="1" applyBorder="1"/>
    <xf numFmtId="43" fontId="61" fillId="0" borderId="0" xfId="24" applyFont="1" applyBorder="1"/>
    <xf numFmtId="172" fontId="42" fillId="0" borderId="7" xfId="24" applyNumberFormat="1" applyFont="1" applyFill="1" applyBorder="1" applyAlignment="1"/>
    <xf numFmtId="172" fontId="38" fillId="0" borderId="11" xfId="24" applyNumberFormat="1" applyFont="1" applyFill="1" applyBorder="1" applyAlignment="1"/>
    <xf numFmtId="172" fontId="38" fillId="0" borderId="11" xfId="24" applyNumberFormat="1" applyFont="1" applyFill="1" applyBorder="1" applyAlignment="1">
      <alignment vertical="center"/>
    </xf>
    <xf numFmtId="224" fontId="38" fillId="0" borderId="0" xfId="131" applyFont="1" applyFill="1" applyBorder="1" applyAlignment="1">
      <alignment horizontal="center"/>
    </xf>
    <xf numFmtId="172" fontId="38" fillId="0" borderId="11" xfId="45" applyNumberFormat="1" applyFont="1" applyFill="1" applyBorder="1"/>
    <xf numFmtId="172" fontId="38" fillId="0" borderId="0" xfId="45" applyNumberFormat="1" applyFont="1" applyFill="1"/>
    <xf numFmtId="43" fontId="38" fillId="0" borderId="11" xfId="45" applyNumberFormat="1" applyFont="1" applyFill="1" applyBorder="1"/>
    <xf numFmtId="43" fontId="38" fillId="0" borderId="0" xfId="45" applyNumberFormat="1" applyFont="1" applyFill="1" applyBorder="1"/>
    <xf numFmtId="172" fontId="42" fillId="0" borderId="13" xfId="24" quotePrefix="1" applyNumberFormat="1" applyFont="1" applyFill="1" applyBorder="1"/>
    <xf numFmtId="172" fontId="42" fillId="0" borderId="0" xfId="24" applyNumberFormat="1" applyFont="1" applyFill="1" applyAlignment="1" applyProtection="1">
      <alignment horizontal="centerContinuous"/>
    </xf>
    <xf numFmtId="4" fontId="38" fillId="0" borderId="0" xfId="131" applyNumberFormat="1" applyFont="1" applyFill="1" applyAlignment="1">
      <alignment vertical="center"/>
    </xf>
    <xf numFmtId="224" fontId="38" fillId="0" borderId="0" xfId="0" applyFont="1" applyFill="1" applyAlignment="1">
      <alignment horizontal="center"/>
    </xf>
    <xf numFmtId="3" fontId="38" fillId="0" borderId="0" xfId="0" applyNumberFormat="1" applyFont="1" applyFill="1" applyAlignment="1">
      <alignment horizontal="center"/>
    </xf>
    <xf numFmtId="172" fontId="42" fillId="0" borderId="11" xfId="24" applyNumberFormat="1" applyFont="1" applyFill="1" applyBorder="1" applyAlignment="1"/>
    <xf numFmtId="224" fontId="203" fillId="0" borderId="0" xfId="0" applyFont="1" applyFill="1" applyAlignment="1"/>
    <xf numFmtId="229" fontId="38" fillId="0" borderId="0" xfId="131" applyNumberFormat="1" applyFont="1" applyAlignment="1">
      <alignment horizontal="center" vertical="center"/>
    </xf>
    <xf numFmtId="10" fontId="38" fillId="0" borderId="0" xfId="175" quotePrefix="1" applyNumberFormat="1" applyFont="1" applyFill="1" applyAlignment="1">
      <alignment horizontal="center" vertical="center"/>
    </xf>
    <xf numFmtId="10" fontId="38" fillId="0" borderId="0" xfId="175" applyNumberFormat="1" applyFont="1" applyFill="1" applyBorder="1" applyAlignment="1">
      <alignment horizontal="center" wrapText="1" shrinkToFit="1"/>
    </xf>
    <xf numFmtId="172" fontId="38" fillId="0" borderId="1" xfId="3414" applyNumberFormat="1" applyFont="1" applyFill="1" applyBorder="1" applyAlignment="1"/>
    <xf numFmtId="172" fontId="38" fillId="0" borderId="1" xfId="24" applyNumberFormat="1" applyFont="1" applyFill="1" applyBorder="1" applyAlignment="1">
      <alignment vertical="center"/>
    </xf>
    <xf numFmtId="49" fontId="38" fillId="0" borderId="0" xfId="171" applyNumberFormat="1" applyFont="1" applyFill="1" applyBorder="1" applyAlignment="1"/>
    <xf numFmtId="168" fontId="38" fillId="0" borderId="0" xfId="3523" applyNumberFormat="1" applyFont="1" applyFill="1" applyBorder="1" applyAlignment="1">
      <alignment horizontal="right" vertical="center"/>
    </xf>
    <xf numFmtId="172" fontId="42" fillId="0" borderId="0" xfId="24" applyNumberFormat="1" applyFont="1" applyFill="1" applyAlignment="1">
      <alignment horizontal="center" vertical="center"/>
    </xf>
    <xf numFmtId="172" fontId="38" fillId="0" borderId="0" xfId="175" applyNumberFormat="1" applyFont="1" applyFill="1" applyBorder="1" applyAlignment="1">
      <alignment horizontal="center" vertical="center"/>
    </xf>
    <xf numFmtId="172" fontId="38" fillId="0" borderId="0" xfId="24" applyNumberFormat="1" applyFont="1" applyFill="1" applyAlignment="1">
      <alignment horizontal="center" vertical="center"/>
    </xf>
    <xf numFmtId="168" fontId="38" fillId="0" borderId="7" xfId="3523" applyNumberFormat="1" applyFont="1" applyFill="1" applyBorder="1" applyAlignment="1">
      <alignment horizontal="right" vertical="center"/>
    </xf>
    <xf numFmtId="168" fontId="42" fillId="0" borderId="7" xfId="3523" applyNumberFormat="1" applyFont="1" applyFill="1" applyBorder="1" applyAlignment="1">
      <alignment horizontal="right" vertical="center"/>
    </xf>
    <xf numFmtId="172" fontId="38" fillId="0" borderId="7" xfId="24" applyNumberFormat="1" applyFont="1" applyFill="1" applyBorder="1" applyAlignment="1">
      <alignment vertical="top"/>
    </xf>
    <xf numFmtId="0" fontId="38" fillId="0" borderId="0" xfId="131" applyNumberFormat="1" applyFont="1" applyFill="1" applyAlignment="1">
      <alignment horizontal="justify" vertical="top" wrapText="1"/>
    </xf>
    <xf numFmtId="0" fontId="38" fillId="0" borderId="0" xfId="131" applyNumberFormat="1" applyFont="1" applyFill="1" applyAlignment="1">
      <alignment horizontal="justify" vertical="top" wrapText="1"/>
    </xf>
    <xf numFmtId="49" fontId="26" fillId="0" borderId="0" xfId="0" applyNumberFormat="1" applyFont="1" applyFill="1" applyAlignment="1">
      <alignment horizontal="justify" vertical="top" wrapText="1"/>
    </xf>
    <xf numFmtId="0" fontId="25" fillId="0" borderId="0" xfId="3526" applyNumberFormat="1" applyFont="1" applyFill="1" applyAlignment="1">
      <alignment horizontal="left" vertical="top"/>
    </xf>
    <xf numFmtId="224" fontId="42" fillId="0" borderId="0" xfId="0" quotePrefix="1" applyFont="1"/>
    <xf numFmtId="176" fontId="38" fillId="0" borderId="0" xfId="24" applyNumberFormat="1" applyFont="1"/>
    <xf numFmtId="10" fontId="201" fillId="0" borderId="0" xfId="192" applyNumberFormat="1" applyFont="1" applyFill="1" applyAlignment="1">
      <alignment vertical="top"/>
    </xf>
    <xf numFmtId="10" fontId="201" fillId="0" borderId="0" xfId="0" applyNumberFormat="1" applyFont="1" applyFill="1" applyAlignment="1">
      <alignment vertical="top"/>
    </xf>
    <xf numFmtId="49" fontId="41" fillId="0" borderId="0" xfId="133" applyNumberFormat="1" applyFont="1" applyAlignment="1">
      <alignment horizontal="left" vertical="top" wrapText="1"/>
    </xf>
    <xf numFmtId="49" fontId="73" fillId="0" borderId="0" xfId="133" applyNumberFormat="1" applyFont="1" applyAlignment="1">
      <alignment horizontal="left" vertical="top" wrapText="1"/>
    </xf>
    <xf numFmtId="49" fontId="75" fillId="0" borderId="0" xfId="133" applyNumberFormat="1" applyFont="1" applyAlignment="1">
      <alignment horizontal="left" vertical="top" wrapText="1"/>
    </xf>
    <xf numFmtId="49" fontId="72" fillId="0" borderId="0" xfId="133" applyNumberFormat="1" applyFont="1" applyAlignment="1">
      <alignment horizontal="left" vertical="top" wrapText="1"/>
    </xf>
    <xf numFmtId="224" fontId="42" fillId="0" borderId="0" xfId="131" applyFont="1" applyFill="1" applyAlignment="1">
      <alignment horizontal="center"/>
    </xf>
    <xf numFmtId="224" fontId="42" fillId="0" borderId="0" xfId="131" quotePrefix="1" applyFont="1" applyFill="1" applyBorder="1" applyAlignment="1">
      <alignment horizontal="center"/>
    </xf>
    <xf numFmtId="49" fontId="42" fillId="0" borderId="0" xfId="131" quotePrefix="1" applyNumberFormat="1" applyFont="1" applyFill="1" applyBorder="1" applyAlignment="1">
      <alignment horizontal="center"/>
    </xf>
    <xf numFmtId="224" fontId="38" fillId="0" borderId="0" xfId="131" quotePrefix="1" applyFont="1" applyFill="1" applyBorder="1" applyAlignment="1">
      <alignment horizontal="center"/>
    </xf>
    <xf numFmtId="49" fontId="200" fillId="0" borderId="0" xfId="131" applyNumberFormat="1" applyFont="1" applyFill="1" applyAlignment="1">
      <alignment horizontal="center"/>
    </xf>
    <xf numFmtId="49" fontId="42" fillId="0" borderId="1" xfId="131" quotePrefix="1" applyNumberFormat="1" applyFont="1" applyFill="1" applyBorder="1" applyAlignment="1">
      <alignment horizontal="center"/>
    </xf>
    <xf numFmtId="224" fontId="42" fillId="0" borderId="6" xfId="131" applyFont="1" applyFill="1" applyBorder="1" applyAlignment="1">
      <alignment horizontal="center"/>
    </xf>
    <xf numFmtId="15" fontId="42" fillId="0" borderId="6" xfId="131" applyNumberFormat="1" applyFont="1" applyFill="1" applyBorder="1" applyAlignment="1">
      <alignment horizontal="center"/>
    </xf>
    <xf numFmtId="0" fontId="42" fillId="0" borderId="1" xfId="3388" quotePrefix="1" applyFont="1" applyFill="1" applyBorder="1" applyAlignment="1">
      <alignment horizontal="center" vertical="center"/>
    </xf>
    <xf numFmtId="43" fontId="42" fillId="0" borderId="0" xfId="24" applyFont="1" applyFill="1" applyAlignment="1">
      <alignment horizontal="center"/>
    </xf>
    <xf numFmtId="43" fontId="42" fillId="0" borderId="0" xfId="24" applyFont="1" applyFill="1" applyBorder="1" applyAlignment="1">
      <alignment horizontal="center"/>
    </xf>
    <xf numFmtId="49" fontId="42" fillId="0" borderId="0" xfId="131" applyNumberFormat="1" applyFont="1" applyFill="1" applyAlignment="1">
      <alignment horizontal="center"/>
    </xf>
    <xf numFmtId="49" fontId="42" fillId="0" borderId="1" xfId="89" quotePrefix="1" applyNumberFormat="1" applyFont="1" applyFill="1" applyBorder="1" applyAlignment="1">
      <alignment horizontal="center"/>
    </xf>
    <xf numFmtId="0" fontId="42" fillId="0" borderId="1" xfId="2247" applyNumberFormat="1" applyFont="1" applyFill="1" applyBorder="1" applyAlignment="1">
      <alignment horizontal="center" wrapText="1"/>
    </xf>
    <xf numFmtId="224" fontId="42" fillId="14" borderId="21" xfId="131" applyFont="1" applyFill="1" applyBorder="1" applyAlignment="1">
      <alignment horizontal="center"/>
    </xf>
    <xf numFmtId="224" fontId="42" fillId="14" borderId="29" xfId="131" applyFont="1" applyFill="1" applyBorder="1" applyAlignment="1">
      <alignment horizontal="center" vertical="center"/>
    </xf>
    <xf numFmtId="224" fontId="42" fillId="14" borderId="31" xfId="131" applyFont="1" applyFill="1" applyBorder="1" applyAlignment="1">
      <alignment horizontal="center" vertical="center"/>
    </xf>
    <xf numFmtId="49" fontId="25" fillId="0" borderId="1" xfId="131" quotePrefix="1" applyNumberFormat="1" applyFont="1" applyFill="1" applyBorder="1" applyAlignment="1">
      <alignment horizontal="center"/>
    </xf>
    <xf numFmtId="168" fontId="42" fillId="0" borderId="1" xfId="89" quotePrefix="1" applyNumberFormat="1" applyFont="1" applyFill="1" applyBorder="1" applyAlignment="1">
      <alignment horizontal="center"/>
    </xf>
    <xf numFmtId="49" fontId="200" fillId="0" borderId="0" xfId="131" applyNumberFormat="1" applyFont="1" applyFill="1" applyAlignment="1">
      <alignment horizontal="center" vertical="center"/>
    </xf>
    <xf numFmtId="224" fontId="42" fillId="0" borderId="1" xfId="131" quotePrefix="1" applyFont="1" applyFill="1" applyBorder="1" applyAlignment="1">
      <alignment horizontal="center"/>
    </xf>
    <xf numFmtId="172" fontId="54" fillId="14" borderId="0" xfId="24" applyNumberFormat="1" applyFont="1" applyFill="1" applyBorder="1" applyAlignment="1">
      <alignment horizontal="center"/>
    </xf>
    <xf numFmtId="49" fontId="54" fillId="0" borderId="0" xfId="131" applyNumberFormat="1" applyFont="1" applyFill="1" applyAlignment="1">
      <alignment horizontal="center"/>
    </xf>
    <xf numFmtId="172" fontId="54" fillId="0" borderId="0" xfId="45" applyNumberFormat="1" applyFont="1" applyFill="1" applyBorder="1" applyAlignment="1"/>
    <xf numFmtId="49" fontId="54" fillId="0" borderId="0" xfId="24" quotePrefix="1" applyNumberFormat="1" applyFont="1" applyFill="1" applyBorder="1" applyAlignment="1">
      <alignment horizontal="center"/>
    </xf>
    <xf numFmtId="49" fontId="54" fillId="0" borderId="0" xfId="24" applyNumberFormat="1" applyFont="1" applyFill="1" applyAlignment="1">
      <alignment horizontal="center"/>
    </xf>
    <xf numFmtId="49" fontId="35" fillId="0" borderId="0" xfId="24" applyNumberFormat="1" applyFont="1" applyFill="1" applyAlignment="1"/>
    <xf numFmtId="49" fontId="54" fillId="0" borderId="1" xfId="131" quotePrefix="1" applyNumberFormat="1" applyFont="1" applyFill="1" applyBorder="1" applyAlignment="1">
      <alignment horizontal="center" wrapText="1"/>
    </xf>
    <xf numFmtId="49" fontId="54" fillId="0" borderId="1" xfId="131" applyNumberFormat="1" applyFont="1" applyFill="1" applyBorder="1" applyAlignment="1">
      <alignment horizontal="center" wrapText="1"/>
    </xf>
    <xf numFmtId="49" fontId="54" fillId="77" borderId="0" xfId="131" quotePrefix="1" applyNumberFormat="1" applyFont="1" applyFill="1" applyBorder="1" applyAlignment="1">
      <alignment horizontal="center" wrapText="1"/>
    </xf>
    <xf numFmtId="49" fontId="54" fillId="77" borderId="0" xfId="131" applyNumberFormat="1" applyFont="1" applyFill="1" applyBorder="1" applyAlignment="1">
      <alignment horizontal="center" wrapText="1"/>
    </xf>
    <xf numFmtId="49" fontId="54" fillId="0" borderId="9" xfId="131" applyNumberFormat="1" applyFont="1" applyFill="1" applyBorder="1" applyAlignment="1">
      <alignment horizontal="center" wrapText="1"/>
    </xf>
    <xf numFmtId="49" fontId="54" fillId="0" borderId="0" xfId="131" applyNumberFormat="1" applyFont="1" applyFill="1" applyBorder="1" applyAlignment="1">
      <alignment horizontal="center" wrapText="1"/>
    </xf>
    <xf numFmtId="4" fontId="54" fillId="0" borderId="29" xfId="24" applyNumberFormat="1" applyFont="1" applyFill="1" applyBorder="1" applyAlignment="1">
      <alignment horizontal="center" vertical="center"/>
    </xf>
    <xf numFmtId="4" fontId="54" fillId="0" borderId="31" xfId="24" applyNumberFormat="1" applyFont="1" applyFill="1" applyBorder="1" applyAlignment="1">
      <alignment horizontal="center" vertical="center"/>
    </xf>
    <xf numFmtId="49" fontId="35" fillId="0" borderId="0" xfId="0" applyNumberFormat="1" applyFont="1" applyFill="1" applyAlignment="1" applyProtection="1">
      <alignment horizontal="left" indent="2"/>
    </xf>
    <xf numFmtId="4" fontId="54" fillId="0" borderId="21" xfId="24" applyNumberFormat="1" applyFont="1" applyFill="1" applyBorder="1" applyAlignment="1">
      <alignment horizontal="center"/>
    </xf>
    <xf numFmtId="49" fontId="54" fillId="0" borderId="0" xfId="0" applyNumberFormat="1" applyFont="1" applyFill="1" applyBorder="1" applyAlignment="1" applyProtection="1">
      <alignment horizontal="center"/>
    </xf>
    <xf numFmtId="224" fontId="183" fillId="0" borderId="0" xfId="131" applyFont="1" applyFill="1" applyBorder="1" applyAlignment="1">
      <alignment horizontal="center"/>
    </xf>
    <xf numFmtId="49" fontId="42" fillId="0" borderId="1" xfId="131" quotePrefix="1" applyNumberFormat="1" applyFont="1" applyFill="1" applyBorder="1" applyAlignment="1">
      <alignment horizontal="center" wrapText="1"/>
    </xf>
    <xf numFmtId="49" fontId="42" fillId="0" borderId="1" xfId="131" applyNumberFormat="1" applyFont="1" applyFill="1" applyBorder="1" applyAlignment="1">
      <alignment horizontal="center" wrapText="1"/>
    </xf>
    <xf numFmtId="49" fontId="42" fillId="0" borderId="0" xfId="131" applyNumberFormat="1" applyFont="1" applyFill="1" applyBorder="1" applyAlignment="1">
      <alignment horizontal="center"/>
    </xf>
    <xf numFmtId="49" fontId="38" fillId="0" borderId="0" xfId="131" applyNumberFormat="1" applyFont="1" applyFill="1" applyBorder="1" applyAlignment="1"/>
    <xf numFmtId="172" fontId="183" fillId="0" borderId="27" xfId="45" applyNumberFormat="1" applyFont="1" applyFill="1" applyBorder="1" applyAlignment="1">
      <alignment horizontal="center"/>
    </xf>
    <xf numFmtId="172" fontId="183" fillId="0" borderId="3" xfId="45" applyNumberFormat="1" applyFont="1" applyFill="1" applyBorder="1" applyAlignment="1">
      <alignment horizontal="center"/>
    </xf>
    <xf numFmtId="172" fontId="183" fillId="0" borderId="28" xfId="45" applyNumberFormat="1" applyFont="1" applyFill="1" applyBorder="1" applyAlignment="1">
      <alignment horizontal="center"/>
    </xf>
    <xf numFmtId="0" fontId="42" fillId="0" borderId="1" xfId="3388" quotePrefix="1" applyFont="1" applyFill="1" applyBorder="1" applyAlignment="1">
      <alignment horizontal="center" vertical="top" wrapText="1"/>
    </xf>
    <xf numFmtId="49" fontId="35" fillId="0" borderId="0" xfId="864" applyNumberFormat="1" applyFont="1" applyFill="1" applyAlignment="1">
      <alignment horizontal="justify" vertical="top"/>
    </xf>
    <xf numFmtId="49" fontId="35" fillId="0" borderId="0" xfId="0" applyNumberFormat="1" applyFont="1" applyAlignment="1">
      <alignment horizontal="justify" vertical="top"/>
    </xf>
    <xf numFmtId="49" fontId="54" fillId="77" borderId="1" xfId="131" quotePrefix="1" applyNumberFormat="1" applyFont="1" applyFill="1" applyBorder="1" applyAlignment="1">
      <alignment horizontal="center"/>
    </xf>
    <xf numFmtId="224" fontId="54" fillId="0" borderId="27" xfId="131" applyFont="1" applyFill="1" applyBorder="1" applyAlignment="1">
      <alignment horizontal="center"/>
    </xf>
    <xf numFmtId="224" fontId="54" fillId="0" borderId="3" xfId="131" applyFont="1" applyFill="1" applyBorder="1" applyAlignment="1">
      <alignment horizontal="center"/>
    </xf>
    <xf numFmtId="224" fontId="54" fillId="0" borderId="28" xfId="131" applyFont="1" applyFill="1" applyBorder="1" applyAlignment="1">
      <alignment horizontal="center"/>
    </xf>
    <xf numFmtId="49" fontId="54" fillId="77" borderId="0" xfId="131" quotePrefix="1" applyNumberFormat="1" applyFont="1" applyFill="1" applyBorder="1" applyAlignment="1">
      <alignment horizontal="center"/>
    </xf>
    <xf numFmtId="49" fontId="54" fillId="77" borderId="0" xfId="131" applyNumberFormat="1" applyFont="1" applyFill="1" applyAlignment="1">
      <alignment horizontal="center"/>
    </xf>
    <xf numFmtId="49" fontId="54" fillId="77" borderId="9" xfId="131" applyNumberFormat="1" applyFont="1" applyFill="1" applyBorder="1" applyAlignment="1">
      <alignment horizontal="center" wrapText="1"/>
    </xf>
    <xf numFmtId="49" fontId="54" fillId="77" borderId="9" xfId="131" applyNumberFormat="1" applyFont="1" applyFill="1" applyBorder="1" applyAlignment="1">
      <alignment horizontal="center" vertical="top" wrapText="1"/>
    </xf>
    <xf numFmtId="49" fontId="54" fillId="77" borderId="0" xfId="131" applyNumberFormat="1" applyFont="1" applyFill="1" applyBorder="1" applyAlignment="1">
      <alignment horizontal="center" vertical="top" wrapText="1"/>
    </xf>
    <xf numFmtId="224" fontId="68" fillId="0" borderId="0" xfId="131" applyFont="1" applyFill="1" applyAlignment="1">
      <alignment horizontal="center"/>
    </xf>
    <xf numFmtId="168" fontId="68" fillId="0" borderId="14" xfId="89" applyNumberFormat="1" applyFont="1" applyFill="1" applyBorder="1" applyAlignment="1">
      <alignment horizontal="center" vertical="center" wrapText="1"/>
    </xf>
    <xf numFmtId="168" fontId="68" fillId="0" borderId="13" xfId="89" applyNumberFormat="1" applyFont="1" applyFill="1" applyBorder="1" applyAlignment="1">
      <alignment horizontal="center" vertical="center" wrapText="1"/>
    </xf>
    <xf numFmtId="168" fontId="68" fillId="0" borderId="15" xfId="89" applyNumberFormat="1" applyFont="1" applyFill="1" applyBorder="1" applyAlignment="1">
      <alignment horizontal="center" vertical="center" wrapText="1"/>
    </xf>
    <xf numFmtId="172" fontId="68" fillId="0" borderId="14" xfId="35" applyNumberFormat="1" applyFont="1" applyFill="1" applyBorder="1" applyAlignment="1">
      <alignment horizontal="center" vertical="center" wrapText="1"/>
    </xf>
    <xf numFmtId="172" fontId="68" fillId="0" borderId="13" xfId="35" applyNumberFormat="1" applyFont="1" applyFill="1" applyBorder="1" applyAlignment="1">
      <alignment horizontal="center" vertical="center" wrapText="1"/>
    </xf>
    <xf numFmtId="172" fontId="68" fillId="0" borderId="15" xfId="35" applyNumberFormat="1" applyFont="1" applyFill="1" applyBorder="1" applyAlignment="1">
      <alignment horizontal="center" vertical="center" wrapText="1"/>
    </xf>
    <xf numFmtId="224" fontId="68" fillId="0" borderId="14" xfId="173" applyFont="1" applyFill="1" applyBorder="1" applyAlignment="1">
      <alignment horizontal="center" vertical="center" wrapText="1"/>
    </xf>
    <xf numFmtId="224" fontId="68" fillId="0" borderId="13" xfId="173" applyFont="1" applyFill="1" applyBorder="1" applyAlignment="1">
      <alignment horizontal="center" vertical="center" wrapText="1"/>
    </xf>
    <xf numFmtId="224" fontId="68" fillId="0" borderId="15" xfId="173" applyFont="1" applyFill="1" applyBorder="1" applyAlignment="1">
      <alignment horizontal="center" vertical="center" wrapText="1"/>
    </xf>
    <xf numFmtId="224" fontId="68" fillId="0" borderId="9" xfId="157" quotePrefix="1" applyFont="1" applyFill="1" applyBorder="1" applyAlignment="1">
      <alignment horizontal="center"/>
    </xf>
    <xf numFmtId="224" fontId="69" fillId="0" borderId="9" xfId="131" applyFont="1" applyFill="1" applyBorder="1" applyAlignment="1">
      <alignment horizontal="center"/>
    </xf>
    <xf numFmtId="224" fontId="68" fillId="0" borderId="16" xfId="173" applyFont="1" applyFill="1" applyBorder="1" applyAlignment="1">
      <alignment horizontal="center" vertical="center" wrapText="1"/>
    </xf>
    <xf numFmtId="224" fontId="68" fillId="0" borderId="12" xfId="173" applyFont="1" applyFill="1" applyBorder="1" applyAlignment="1">
      <alignment horizontal="center" vertical="center" wrapText="1"/>
    </xf>
    <xf numFmtId="224" fontId="68" fillId="0" borderId="17" xfId="173" applyFont="1" applyFill="1" applyBorder="1" applyAlignment="1">
      <alignment horizontal="center" vertical="center" wrapText="1"/>
    </xf>
    <xf numFmtId="224" fontId="68" fillId="0" borderId="0" xfId="171" quotePrefix="1" applyFont="1" applyFill="1" applyBorder="1" applyAlignment="1">
      <alignment horizontal="center"/>
    </xf>
    <xf numFmtId="224" fontId="68" fillId="0" borderId="0" xfId="131" applyFont="1" applyFill="1" applyAlignment="1"/>
    <xf numFmtId="224" fontId="69" fillId="0" borderId="0" xfId="173" applyFont="1" applyFill="1" applyAlignment="1">
      <alignment horizontal="center" vertical="center"/>
    </xf>
    <xf numFmtId="224" fontId="68" fillId="0" borderId="24" xfId="171" quotePrefix="1" applyNumberFormat="1" applyFont="1" applyFill="1" applyBorder="1" applyAlignment="1">
      <alignment horizontal="center" vertical="center"/>
    </xf>
    <xf numFmtId="224" fontId="68" fillId="0" borderId="4" xfId="171" quotePrefix="1" applyNumberFormat="1" applyFont="1" applyFill="1" applyBorder="1" applyAlignment="1">
      <alignment horizontal="center" vertical="center"/>
    </xf>
    <xf numFmtId="224" fontId="68" fillId="0" borderId="16" xfId="173" quotePrefix="1" applyFont="1" applyFill="1" applyBorder="1" applyAlignment="1">
      <alignment horizontal="center" vertical="center"/>
    </xf>
    <xf numFmtId="224" fontId="68" fillId="0" borderId="9" xfId="173" quotePrefix="1" applyFont="1" applyFill="1" applyBorder="1" applyAlignment="1">
      <alignment horizontal="center" vertical="center"/>
    </xf>
    <xf numFmtId="224" fontId="68" fillId="0" borderId="18" xfId="173" quotePrefix="1" applyFont="1" applyFill="1" applyBorder="1" applyAlignment="1">
      <alignment horizontal="center" vertical="center"/>
    </xf>
    <xf numFmtId="224" fontId="68" fillId="0" borderId="17" xfId="173" quotePrefix="1" applyFont="1" applyFill="1" applyBorder="1" applyAlignment="1">
      <alignment horizontal="center" vertical="center"/>
    </xf>
    <xf numFmtId="224" fontId="68" fillId="0" borderId="1" xfId="173" quotePrefix="1" applyFont="1" applyFill="1" applyBorder="1" applyAlignment="1">
      <alignment horizontal="center" vertical="center"/>
    </xf>
    <xf numFmtId="224" fontId="68" fillId="0" borderId="26" xfId="173" quotePrefix="1" applyFont="1" applyFill="1" applyBorder="1" applyAlignment="1">
      <alignment horizontal="center" vertical="center"/>
    </xf>
    <xf numFmtId="224" fontId="68" fillId="0" borderId="9" xfId="173" quotePrefix="1" applyFont="1" applyFill="1" applyBorder="1" applyAlignment="1">
      <alignment horizontal="center" vertical="center" wrapText="1"/>
    </xf>
    <xf numFmtId="49" fontId="42" fillId="77" borderId="0" xfId="152" applyNumberFormat="1" applyFont="1" applyFill="1" applyBorder="1" applyAlignment="1">
      <alignment horizontal="center"/>
    </xf>
    <xf numFmtId="49" fontId="42" fillId="77" borderId="0" xfId="131" applyNumberFormat="1" applyFont="1" applyFill="1" applyBorder="1" applyAlignment="1">
      <alignment horizontal="center"/>
    </xf>
    <xf numFmtId="49" fontId="42" fillId="77" borderId="9" xfId="131" quotePrefix="1" applyNumberFormat="1" applyFont="1" applyFill="1" applyBorder="1" applyAlignment="1">
      <alignment horizontal="center" vertical="center"/>
    </xf>
    <xf numFmtId="49" fontId="42" fillId="77" borderId="14" xfId="131" applyNumberFormat="1" applyFont="1" applyFill="1" applyBorder="1" applyAlignment="1">
      <alignment horizontal="center" wrapText="1"/>
    </xf>
    <xf numFmtId="49" fontId="42" fillId="77" borderId="13" xfId="131" applyNumberFormat="1" applyFont="1" applyFill="1" applyBorder="1" applyAlignment="1">
      <alignment horizontal="center" wrapText="1"/>
    </xf>
    <xf numFmtId="49" fontId="42" fillId="77" borderId="15" xfId="131" applyNumberFormat="1" applyFont="1" applyFill="1" applyBorder="1" applyAlignment="1">
      <alignment horizontal="center" wrapText="1"/>
    </xf>
    <xf numFmtId="49" fontId="42" fillId="77" borderId="16" xfId="131" applyNumberFormat="1" applyFont="1" applyFill="1" applyBorder="1" applyAlignment="1">
      <alignment horizontal="center" vertical="center" wrapText="1"/>
    </xf>
    <xf numFmtId="49" fontId="42" fillId="77" borderId="18" xfId="131" applyNumberFormat="1" applyFont="1" applyFill="1" applyBorder="1" applyAlignment="1">
      <alignment horizontal="center" vertical="center" wrapText="1"/>
    </xf>
    <xf numFmtId="49" fontId="42" fillId="77" borderId="12" xfId="131" applyNumberFormat="1" applyFont="1" applyFill="1" applyBorder="1" applyAlignment="1">
      <alignment horizontal="center" vertical="center" wrapText="1"/>
    </xf>
    <xf numFmtId="49" fontId="42" fillId="77" borderId="25" xfId="131" applyNumberFormat="1" applyFont="1" applyFill="1" applyBorder="1" applyAlignment="1">
      <alignment horizontal="center" vertical="center" wrapText="1"/>
    </xf>
    <xf numFmtId="49" fontId="42" fillId="77" borderId="17" xfId="131" applyNumberFormat="1" applyFont="1" applyFill="1" applyBorder="1" applyAlignment="1">
      <alignment horizontal="center" vertical="center" wrapText="1"/>
    </xf>
    <xf numFmtId="49" fontId="42" fillId="77" borderId="26" xfId="131" applyNumberFormat="1" applyFont="1" applyFill="1" applyBorder="1" applyAlignment="1">
      <alignment horizontal="center" vertical="center" wrapText="1"/>
    </xf>
    <xf numFmtId="49" fontId="42" fillId="77" borderId="24" xfId="131" applyNumberFormat="1" applyFont="1" applyFill="1" applyBorder="1" applyAlignment="1">
      <alignment horizontal="center" wrapText="1"/>
    </xf>
    <xf numFmtId="49" fontId="42" fillId="77" borderId="4" xfId="131" applyNumberFormat="1" applyFont="1" applyFill="1" applyBorder="1" applyAlignment="1">
      <alignment horizontal="center" wrapText="1"/>
    </xf>
    <xf numFmtId="49" fontId="42" fillId="77" borderId="10" xfId="131" applyNumberFormat="1" applyFont="1" applyFill="1" applyBorder="1" applyAlignment="1">
      <alignment horizontal="center" wrapText="1"/>
    </xf>
    <xf numFmtId="49" fontId="42" fillId="77" borderId="16" xfId="131" applyNumberFormat="1" applyFont="1" applyFill="1" applyBorder="1" applyAlignment="1">
      <alignment horizontal="center" wrapText="1"/>
    </xf>
    <xf numFmtId="49" fontId="42" fillId="77" borderId="18" xfId="131" applyNumberFormat="1" applyFont="1" applyFill="1" applyBorder="1" applyAlignment="1">
      <alignment horizontal="center" wrapText="1"/>
    </xf>
    <xf numFmtId="49" fontId="42" fillId="77" borderId="17" xfId="131" applyNumberFormat="1" applyFont="1" applyFill="1" applyBorder="1" applyAlignment="1">
      <alignment horizontal="center" wrapText="1"/>
    </xf>
    <xf numFmtId="49" fontId="42" fillId="77" borderId="26" xfId="131" applyNumberFormat="1" applyFont="1" applyFill="1" applyBorder="1" applyAlignment="1">
      <alignment horizontal="center" wrapText="1"/>
    </xf>
    <xf numFmtId="49" fontId="42" fillId="0" borderId="0" xfId="0" applyNumberFormat="1" applyFont="1" applyFill="1" applyBorder="1" applyAlignment="1" applyProtection="1">
      <alignment horizontal="center"/>
    </xf>
    <xf numFmtId="49" fontId="38" fillId="0" borderId="0" xfId="0" applyNumberFormat="1" applyFont="1" applyFill="1" applyAlignment="1" applyProtection="1">
      <alignment horizontal="left" indent="2"/>
    </xf>
    <xf numFmtId="49" fontId="38" fillId="77" borderId="0" xfId="0" applyNumberFormat="1" applyFont="1" applyFill="1" applyAlignment="1">
      <alignment horizontal="justify" vertical="top"/>
    </xf>
    <xf numFmtId="49" fontId="42" fillId="0" borderId="0" xfId="0" applyNumberFormat="1" applyFont="1" applyFill="1" applyBorder="1" applyAlignment="1" applyProtection="1">
      <alignment horizontal="left" indent="3"/>
    </xf>
    <xf numFmtId="49" fontId="42" fillId="0" borderId="0" xfId="152" applyNumberFormat="1" applyFont="1" applyFill="1" applyBorder="1" applyAlignment="1">
      <alignment horizontal="center"/>
    </xf>
    <xf numFmtId="49" fontId="42" fillId="0" borderId="0" xfId="131" applyNumberFormat="1" applyFont="1" applyFill="1" applyBorder="1" applyAlignment="1">
      <alignment horizontal="center" wrapText="1"/>
    </xf>
    <xf numFmtId="49" fontId="38" fillId="0" borderId="0" xfId="0" applyNumberFormat="1" applyFont="1" applyFill="1" applyBorder="1" applyAlignment="1">
      <alignment horizontal="center" wrapText="1"/>
    </xf>
    <xf numFmtId="49" fontId="42" fillId="0" borderId="9" xfId="131" applyNumberFormat="1" applyFont="1" applyFill="1" applyBorder="1" applyAlignment="1">
      <alignment horizontal="center" wrapText="1"/>
    </xf>
    <xf numFmtId="49" fontId="42" fillId="0" borderId="1" xfId="131" applyNumberFormat="1" applyFont="1" applyFill="1" applyBorder="1" applyAlignment="1">
      <alignment horizontal="center" vertical="center"/>
    </xf>
    <xf numFmtId="49" fontId="42" fillId="0" borderId="0" xfId="131" quotePrefix="1" applyNumberFormat="1" applyFont="1" applyFill="1" applyBorder="1" applyAlignment="1">
      <alignment horizontal="center" vertical="center"/>
    </xf>
    <xf numFmtId="0" fontId="200" fillId="0" borderId="0" xfId="131" applyNumberFormat="1" applyFont="1" applyFill="1" applyBorder="1" applyAlignment="1">
      <alignment horizontal="center"/>
    </xf>
    <xf numFmtId="0" fontId="200" fillId="0" borderId="0" xfId="131" applyNumberFormat="1" applyFont="1" applyFill="1" applyAlignment="1">
      <alignment horizontal="center" vertical="top"/>
    </xf>
    <xf numFmtId="0" fontId="38" fillId="0" borderId="0" xfId="131" applyNumberFormat="1" applyFont="1" applyFill="1" applyAlignment="1">
      <alignment horizontal="justify" vertical="top" wrapText="1"/>
    </xf>
    <xf numFmtId="224" fontId="38" fillId="0" borderId="0" xfId="218" applyFont="1" applyFill="1" applyAlignment="1">
      <alignment horizontal="justify" vertical="top" wrapText="1"/>
    </xf>
    <xf numFmtId="0" fontId="38" fillId="0" borderId="0" xfId="218" applyNumberFormat="1" applyFont="1" applyFill="1" applyAlignment="1">
      <alignment horizontal="justify" vertical="top" wrapText="1"/>
    </xf>
    <xf numFmtId="224" fontId="38" fillId="0" borderId="0" xfId="6" quotePrefix="1" applyFont="1" applyFill="1" applyAlignment="1">
      <alignment horizontal="justify" vertical="top" wrapText="1"/>
    </xf>
    <xf numFmtId="224" fontId="38" fillId="0" borderId="0" xfId="6" applyFont="1" applyFill="1" applyAlignment="1">
      <alignment horizontal="justify" vertical="top" wrapText="1"/>
    </xf>
    <xf numFmtId="0" fontId="38" fillId="0" borderId="0" xfId="24" quotePrefix="1" applyNumberFormat="1" applyFont="1" applyFill="1" applyBorder="1" applyAlignment="1">
      <alignment horizontal="justify" vertical="top" wrapText="1"/>
    </xf>
    <xf numFmtId="0" fontId="38" fillId="0" borderId="0" xfId="24" quotePrefix="1" applyNumberFormat="1" applyFont="1" applyFill="1" applyBorder="1" applyAlignment="1">
      <alignment horizontal="justify" vertical="top"/>
    </xf>
    <xf numFmtId="224" fontId="38" fillId="0" borderId="0" xfId="131" applyFont="1" applyFill="1" applyAlignment="1">
      <alignment horizontal="justify" vertical="top"/>
    </xf>
    <xf numFmtId="172" fontId="42" fillId="0" borderId="0" xfId="24" quotePrefix="1" applyNumberFormat="1" applyFont="1" applyFill="1" applyAlignment="1">
      <alignment horizontal="center" vertical="top"/>
    </xf>
    <xf numFmtId="0" fontId="38" fillId="0" borderId="0" xfId="24" quotePrefix="1" applyNumberFormat="1" applyFont="1" applyFill="1" applyAlignment="1">
      <alignment horizontal="justify" vertical="top"/>
    </xf>
    <xf numFmtId="224" fontId="38" fillId="0" borderId="0" xfId="196" applyFont="1" applyFill="1" applyAlignment="1">
      <alignment horizontal="justify" vertical="top" wrapText="1"/>
    </xf>
    <xf numFmtId="0" fontId="38" fillId="0" borderId="0" xfId="3423" applyNumberFormat="1" applyFont="1" applyFill="1" applyBorder="1" applyAlignment="1">
      <alignment horizontal="justify" vertical="top" wrapText="1"/>
    </xf>
    <xf numFmtId="224" fontId="42" fillId="0" borderId="0" xfId="131" applyFont="1" applyFill="1" applyBorder="1" applyAlignment="1">
      <alignment horizontal="center" vertical="top"/>
    </xf>
    <xf numFmtId="0" fontId="30" fillId="0" borderId="0" xfId="24" quotePrefix="1" applyNumberFormat="1" applyFont="1" applyFill="1" applyAlignment="1">
      <alignment horizontal="justify" vertical="top" wrapText="1"/>
    </xf>
    <xf numFmtId="226" fontId="30" fillId="0" borderId="0" xfId="24" quotePrefix="1" applyNumberFormat="1" applyFont="1" applyFill="1" applyAlignment="1">
      <alignment horizontal="justify" vertical="top" wrapText="1"/>
    </xf>
    <xf numFmtId="224" fontId="42" fillId="0" borderId="0" xfId="131" applyFont="1" applyFill="1" applyBorder="1" applyAlignment="1">
      <alignment horizontal="center" vertical="center" wrapText="1"/>
    </xf>
    <xf numFmtId="224" fontId="38" fillId="0" borderId="0" xfId="131" applyFont="1" applyFill="1" applyBorder="1" applyAlignment="1">
      <alignment horizontal="center" vertical="center" wrapText="1"/>
    </xf>
    <xf numFmtId="172" fontId="42" fillId="0" borderId="0" xfId="24" applyNumberFormat="1" applyFont="1" applyFill="1" applyBorder="1" applyAlignment="1">
      <alignment horizontal="center" vertical="center" wrapText="1"/>
    </xf>
    <xf numFmtId="0" fontId="38" fillId="0" borderId="0" xfId="131" applyNumberFormat="1" applyFont="1" applyFill="1" applyAlignment="1">
      <alignment horizontal="justify" vertical="top"/>
    </xf>
    <xf numFmtId="224" fontId="38" fillId="0" borderId="0" xfId="0" applyFont="1" applyFill="1" applyAlignment="1">
      <alignment horizontal="justify" vertical="top"/>
    </xf>
    <xf numFmtId="224" fontId="42" fillId="0" borderId="68" xfId="131" applyFont="1" applyFill="1" applyBorder="1" applyAlignment="1">
      <alignment horizontal="center" wrapText="1"/>
    </xf>
    <xf numFmtId="224" fontId="42" fillId="0" borderId="0" xfId="131" applyFont="1" applyFill="1" applyBorder="1" applyAlignment="1">
      <alignment horizontal="center" wrapText="1"/>
    </xf>
    <xf numFmtId="15" fontId="42" fillId="0" borderId="0" xfId="131" applyNumberFormat="1" applyFont="1" applyFill="1" applyBorder="1" applyAlignment="1">
      <alignment horizontal="center" wrapText="1"/>
    </xf>
    <xf numFmtId="172" fontId="38" fillId="0" borderId="0" xfId="24" applyNumberFormat="1" applyFont="1" applyFill="1" applyBorder="1" applyAlignment="1">
      <alignment horizontal="center" vertical="center" wrapText="1"/>
    </xf>
    <xf numFmtId="172" fontId="42" fillId="0" borderId="0" xfId="24" applyNumberFormat="1" applyFont="1" applyFill="1" applyBorder="1" applyAlignment="1">
      <alignment horizontal="center"/>
    </xf>
    <xf numFmtId="224" fontId="38" fillId="0" borderId="0" xfId="174" applyFont="1" applyFill="1" applyAlignment="1">
      <alignment horizontal="justify" vertical="top"/>
    </xf>
    <xf numFmtId="224" fontId="42" fillId="0" borderId="0" xfId="131" applyFont="1" applyFill="1" applyAlignment="1">
      <alignment horizontal="center" vertical="center"/>
    </xf>
    <xf numFmtId="0" fontId="25" fillId="0" borderId="6" xfId="3404" applyFont="1" applyFill="1" applyBorder="1" applyAlignment="1">
      <alignment horizontal="center" vertical="center" wrapText="1"/>
    </xf>
    <xf numFmtId="0" fontId="25" fillId="0" borderId="0" xfId="3405" quotePrefix="1" applyFont="1" applyFill="1" applyAlignment="1">
      <alignment horizontal="center" vertical="center"/>
    </xf>
    <xf numFmtId="49" fontId="42" fillId="0" borderId="1" xfId="131" applyNumberFormat="1" applyFont="1" applyFill="1" applyBorder="1" applyAlignment="1">
      <alignment horizontal="center"/>
    </xf>
    <xf numFmtId="224" fontId="38" fillId="0" borderId="0" xfId="131" applyFont="1" applyFill="1" applyBorder="1" applyAlignment="1">
      <alignment horizontal="left" vertical="top" wrapText="1"/>
    </xf>
    <xf numFmtId="43" fontId="42" fillId="0" borderId="0" xfId="24" applyFont="1" applyFill="1" applyBorder="1" applyAlignment="1">
      <alignment horizontal="right"/>
    </xf>
    <xf numFmtId="0" fontId="25" fillId="0" borderId="6" xfId="3404" quotePrefix="1" applyFont="1" applyFill="1" applyBorder="1" applyAlignment="1">
      <alignment horizontal="center" vertical="center" wrapText="1"/>
    </xf>
    <xf numFmtId="224" fontId="42" fillId="0" borderId="0" xfId="131" applyFont="1" applyFill="1" applyBorder="1" applyAlignment="1">
      <alignment horizontal="left" vertical="top" wrapText="1"/>
    </xf>
    <xf numFmtId="172" fontId="25" fillId="0" borderId="0" xfId="3406" applyNumberFormat="1" applyFont="1" applyFill="1" applyAlignment="1">
      <alignment horizontal="center"/>
    </xf>
    <xf numFmtId="15" fontId="38" fillId="0" borderId="0" xfId="131" applyNumberFormat="1" applyFont="1" applyFill="1" applyBorder="1" applyAlignment="1">
      <alignment horizontal="center" wrapText="1"/>
    </xf>
    <xf numFmtId="224" fontId="38" fillId="0" borderId="0" xfId="131" applyFont="1" applyFill="1" applyAlignment="1">
      <alignment horizontal="left" vertical="top" wrapText="1"/>
    </xf>
    <xf numFmtId="49" fontId="192" fillId="0" borderId="0" xfId="131" applyNumberFormat="1" applyFont="1" applyFill="1" applyAlignment="1">
      <alignment horizontal="left" vertical="top" wrapText="1"/>
    </xf>
    <xf numFmtId="0" fontId="38" fillId="0" borderId="0" xfId="131" applyNumberFormat="1" applyFont="1" applyFill="1" applyAlignment="1">
      <alignment horizontal="left" vertical="top" wrapText="1"/>
    </xf>
    <xf numFmtId="224" fontId="42" fillId="0" borderId="1" xfId="131" quotePrefix="1" applyFont="1" applyFill="1" applyBorder="1" applyAlignment="1">
      <alignment horizontal="center" vertical="center"/>
    </xf>
    <xf numFmtId="0" fontId="26" fillId="77" borderId="0" xfId="131" quotePrefix="1" applyNumberFormat="1" applyFont="1" applyFill="1" applyAlignment="1">
      <alignment horizontal="justify" vertical="top"/>
    </xf>
    <xf numFmtId="172" fontId="38" fillId="0" borderId="0" xfId="24" applyNumberFormat="1" applyFont="1" applyFill="1" applyBorder="1" applyAlignment="1">
      <alignment horizontal="right"/>
    </xf>
    <xf numFmtId="172" fontId="38" fillId="0" borderId="0" xfId="45" applyNumberFormat="1" applyFont="1" applyFill="1" applyBorder="1" applyAlignment="1">
      <alignment horizontal="right"/>
    </xf>
    <xf numFmtId="172" fontId="26" fillId="0" borderId="0" xfId="3406" applyNumberFormat="1" applyFont="1" applyFill="1" applyAlignment="1">
      <alignment horizontal="center"/>
    </xf>
    <xf numFmtId="2" fontId="38" fillId="0" borderId="0" xfId="131" applyNumberFormat="1" applyFont="1" applyFill="1" applyBorder="1" applyAlignment="1">
      <alignment horizontal="right"/>
    </xf>
    <xf numFmtId="224" fontId="42" fillId="0" borderId="0" xfId="6" applyFont="1" applyFill="1" applyAlignment="1">
      <alignment horizontal="left" vertical="top" wrapText="1"/>
    </xf>
    <xf numFmtId="0" fontId="38" fillId="0" borderId="0" xfId="0" applyNumberFormat="1" applyFont="1" applyAlignment="1">
      <alignment horizontal="justify" vertical="top" wrapText="1"/>
    </xf>
    <xf numFmtId="224" fontId="38" fillId="0" borderId="0" xfId="0" applyFont="1" applyFill="1" applyAlignment="1">
      <alignment horizontal="justify" vertical="top" wrapText="1"/>
    </xf>
    <xf numFmtId="224" fontId="42" fillId="0" borderId="4" xfId="131" applyFont="1" applyFill="1" applyBorder="1" applyAlignment="1">
      <alignment horizontal="center"/>
    </xf>
    <xf numFmtId="0" fontId="38" fillId="0" borderId="0" xfId="0" applyNumberFormat="1" applyFont="1" applyFill="1" applyAlignment="1">
      <alignment horizontal="justify" vertical="top" wrapText="1"/>
    </xf>
    <xf numFmtId="49" fontId="42" fillId="0" borderId="68" xfId="131" applyNumberFormat="1" applyFont="1" applyFill="1" applyBorder="1" applyAlignment="1">
      <alignment horizontal="center" wrapText="1"/>
    </xf>
    <xf numFmtId="0" fontId="38" fillId="0" borderId="0" xfId="3416" applyFont="1" applyFill="1" applyAlignment="1">
      <alignment horizontal="justify" vertical="top" wrapText="1"/>
    </xf>
    <xf numFmtId="49" fontId="42" fillId="0" borderId="16" xfId="171" applyNumberFormat="1" applyFont="1" applyFill="1" applyBorder="1" applyAlignment="1">
      <alignment horizontal="center" wrapText="1"/>
    </xf>
    <xf numFmtId="49" fontId="42" fillId="0" borderId="18" xfId="171" applyNumberFormat="1" applyFont="1" applyFill="1" applyBorder="1" applyAlignment="1">
      <alignment horizontal="center" wrapText="1"/>
    </xf>
    <xf numFmtId="49" fontId="42" fillId="0" borderId="12" xfId="171" applyNumberFormat="1" applyFont="1" applyFill="1" applyBorder="1" applyAlignment="1">
      <alignment horizontal="center" wrapText="1"/>
    </xf>
    <xf numFmtId="49" fontId="42" fillId="0" borderId="25" xfId="171" applyNumberFormat="1" applyFont="1" applyFill="1" applyBorder="1" applyAlignment="1">
      <alignment horizontal="center" wrapText="1"/>
    </xf>
    <xf numFmtId="49" fontId="42" fillId="0" borderId="17" xfId="171" applyNumberFormat="1" applyFont="1" applyFill="1" applyBorder="1" applyAlignment="1">
      <alignment horizontal="center" wrapText="1"/>
    </xf>
    <xf numFmtId="49" fontId="42" fillId="0" borderId="26" xfId="171" applyNumberFormat="1" applyFont="1" applyFill="1" applyBorder="1" applyAlignment="1">
      <alignment horizontal="center" wrapText="1"/>
    </xf>
    <xf numFmtId="0" fontId="42" fillId="0" borderId="70" xfId="171" applyNumberFormat="1" applyFont="1" applyFill="1" applyBorder="1" applyAlignment="1">
      <alignment horizontal="center" wrapText="1"/>
    </xf>
    <xf numFmtId="0" fontId="42" fillId="0" borderId="25" xfId="171" applyNumberFormat="1" applyFont="1" applyFill="1" applyBorder="1" applyAlignment="1">
      <alignment horizontal="center" wrapText="1"/>
    </xf>
    <xf numFmtId="0" fontId="42" fillId="0" borderId="26" xfId="171" applyNumberFormat="1" applyFont="1" applyFill="1" applyBorder="1" applyAlignment="1">
      <alignment horizontal="center" wrapText="1"/>
    </xf>
    <xf numFmtId="49" fontId="38" fillId="0" borderId="0" xfId="171" applyNumberFormat="1" applyFont="1" applyFill="1" applyBorder="1" applyAlignment="1">
      <alignment horizontal="left" vertical="top" wrapText="1"/>
    </xf>
    <xf numFmtId="224" fontId="42" fillId="0" borderId="0" xfId="131" applyFont="1" applyFill="1" applyAlignment="1">
      <alignment horizontal="center" vertical="center" wrapText="1"/>
    </xf>
    <xf numFmtId="49" fontId="42" fillId="0" borderId="69" xfId="171" applyNumberFormat="1" applyFont="1" applyFill="1" applyBorder="1" applyAlignment="1">
      <alignment horizontal="center" wrapText="1"/>
    </xf>
    <xf numFmtId="49" fontId="42" fillId="0" borderId="9" xfId="157" quotePrefix="1" applyNumberFormat="1" applyFont="1" applyFill="1" applyBorder="1" applyAlignment="1">
      <alignment horizontal="center"/>
    </xf>
    <xf numFmtId="43" fontId="42" fillId="0" borderId="67" xfId="24" applyFont="1" applyFill="1" applyBorder="1" applyAlignment="1">
      <alignment horizontal="center" wrapText="1"/>
    </xf>
    <xf numFmtId="43" fontId="42" fillId="0" borderId="13" xfId="24" applyFont="1" applyFill="1" applyBorder="1" applyAlignment="1">
      <alignment horizontal="center" wrapText="1"/>
    </xf>
    <xf numFmtId="43" fontId="42" fillId="0" borderId="15" xfId="24" applyFont="1" applyFill="1" applyBorder="1" applyAlignment="1">
      <alignment horizontal="center" wrapText="1"/>
    </xf>
    <xf numFmtId="49" fontId="42" fillId="0" borderId="14" xfId="171" applyNumberFormat="1" applyFont="1" applyFill="1" applyBorder="1" applyAlignment="1">
      <alignment horizontal="center" wrapText="1"/>
    </xf>
    <xf numFmtId="49" fontId="42" fillId="0" borderId="13" xfId="171" applyNumberFormat="1" applyFont="1" applyFill="1" applyBorder="1" applyAlignment="1">
      <alignment horizontal="center" wrapText="1"/>
    </xf>
    <xf numFmtId="49" fontId="42" fillId="0" borderId="15" xfId="171" applyNumberFormat="1" applyFont="1" applyFill="1" applyBorder="1" applyAlignment="1">
      <alignment horizontal="center" wrapText="1"/>
    </xf>
    <xf numFmtId="49" fontId="42" fillId="0" borderId="24" xfId="171" applyNumberFormat="1" applyFont="1" applyFill="1" applyBorder="1" applyAlignment="1">
      <alignment horizontal="center" wrapText="1"/>
    </xf>
    <xf numFmtId="49" fontId="42" fillId="0" borderId="4" xfId="171" applyNumberFormat="1" applyFont="1" applyFill="1" applyBorder="1" applyAlignment="1">
      <alignment horizontal="center" wrapText="1"/>
    </xf>
    <xf numFmtId="49" fontId="42" fillId="0" borderId="67" xfId="34" applyNumberFormat="1" applyFont="1" applyFill="1" applyBorder="1" applyAlignment="1">
      <alignment horizontal="center" wrapText="1"/>
    </xf>
    <xf numFmtId="49" fontId="42" fillId="0" borderId="13" xfId="34" applyNumberFormat="1" applyFont="1" applyFill="1" applyBorder="1" applyAlignment="1">
      <alignment horizontal="center" wrapText="1"/>
    </xf>
    <xf numFmtId="49" fontId="42" fillId="0" borderId="15" xfId="34" applyNumberFormat="1" applyFont="1" applyFill="1" applyBorder="1" applyAlignment="1">
      <alignment horizontal="center" wrapText="1"/>
    </xf>
    <xf numFmtId="43" fontId="42" fillId="0" borderId="0" xfId="34" quotePrefix="1" applyFont="1" applyFill="1" applyAlignment="1">
      <alignment horizontal="center" vertical="center"/>
    </xf>
    <xf numFmtId="0" fontId="42" fillId="0" borderId="0" xfId="175" quotePrefix="1" applyNumberFormat="1" applyFont="1" applyFill="1" applyAlignment="1">
      <alignment horizontal="center" vertical="center"/>
    </xf>
    <xf numFmtId="0" fontId="42" fillId="0" borderId="0" xfId="175" applyNumberFormat="1" applyFont="1" applyFill="1" applyAlignment="1">
      <alignment horizontal="center" vertical="center"/>
    </xf>
    <xf numFmtId="9" fontId="42" fillId="0" borderId="67" xfId="175" applyFont="1" applyFill="1" applyBorder="1" applyAlignment="1">
      <alignment horizontal="center" wrapText="1"/>
    </xf>
    <xf numFmtId="9" fontId="42" fillId="0" borderId="13" xfId="175" applyFont="1" applyFill="1" applyBorder="1" applyAlignment="1">
      <alignment horizontal="center" wrapText="1"/>
    </xf>
    <xf numFmtId="9" fontId="42" fillId="0" borderId="15" xfId="175" applyFont="1" applyFill="1" applyBorder="1" applyAlignment="1">
      <alignment horizontal="center" wrapText="1"/>
    </xf>
    <xf numFmtId="0" fontId="42" fillId="0" borderId="0" xfId="175" quotePrefix="1" applyNumberFormat="1" applyFont="1" applyFill="1" applyBorder="1" applyAlignment="1">
      <alignment horizontal="center" vertical="center"/>
    </xf>
    <xf numFmtId="0" fontId="42" fillId="0" borderId="0" xfId="175" applyNumberFormat="1" applyFont="1" applyFill="1" applyBorder="1" applyAlignment="1">
      <alignment horizontal="center" vertical="center"/>
    </xf>
    <xf numFmtId="0" fontId="42" fillId="0" borderId="68" xfId="175" applyNumberFormat="1" applyFont="1" applyFill="1" applyBorder="1" applyAlignment="1">
      <alignment horizontal="center" vertical="center"/>
    </xf>
    <xf numFmtId="49" fontId="42" fillId="0" borderId="24" xfId="157" quotePrefix="1" applyNumberFormat="1" applyFont="1" applyFill="1" applyBorder="1" applyAlignment="1">
      <alignment horizontal="center"/>
    </xf>
    <xf numFmtId="49" fontId="42" fillId="0" borderId="4" xfId="157" quotePrefix="1" applyNumberFormat="1" applyFont="1" applyFill="1" applyBorder="1" applyAlignment="1">
      <alignment horizontal="center"/>
    </xf>
    <xf numFmtId="49" fontId="38" fillId="0" borderId="4" xfId="131" applyNumberFormat="1" applyFont="1" applyFill="1" applyBorder="1" applyAlignment="1">
      <alignment horizontal="center"/>
    </xf>
    <xf numFmtId="49" fontId="38" fillId="0" borderId="64" xfId="131" applyNumberFormat="1" applyFont="1" applyFill="1" applyBorder="1" applyAlignment="1">
      <alignment horizontal="center"/>
    </xf>
    <xf numFmtId="49" fontId="42" fillId="0" borderId="67" xfId="171" applyNumberFormat="1" applyFont="1" applyFill="1" applyBorder="1" applyAlignment="1">
      <alignment horizontal="center" wrapText="1"/>
    </xf>
    <xf numFmtId="172" fontId="42" fillId="0" borderId="67" xfId="171" applyNumberFormat="1" applyFont="1" applyFill="1" applyBorder="1" applyAlignment="1">
      <alignment horizontal="center" wrapText="1"/>
    </xf>
    <xf numFmtId="172" fontId="42" fillId="0" borderId="13" xfId="171" applyNumberFormat="1" applyFont="1" applyFill="1" applyBorder="1" applyAlignment="1">
      <alignment horizontal="center" wrapText="1"/>
    </xf>
    <xf numFmtId="172" fontId="42" fillId="0" borderId="15" xfId="171" applyNumberFormat="1" applyFont="1" applyFill="1" applyBorder="1" applyAlignment="1">
      <alignment horizontal="center" wrapText="1"/>
    </xf>
    <xf numFmtId="49" fontId="42" fillId="0" borderId="67" xfId="170" applyNumberFormat="1" applyFont="1" applyFill="1" applyBorder="1" applyAlignment="1">
      <alignment horizontal="center" vertical="center" wrapText="1"/>
    </xf>
    <xf numFmtId="49" fontId="42" fillId="0" borderId="13" xfId="170" applyNumberFormat="1" applyFont="1" applyFill="1" applyBorder="1" applyAlignment="1">
      <alignment horizontal="center" vertical="center" wrapText="1"/>
    </xf>
    <xf numFmtId="49" fontId="42" fillId="0" borderId="15" xfId="170" applyNumberFormat="1" applyFont="1" applyFill="1" applyBorder="1" applyAlignment="1">
      <alignment horizontal="center" vertical="center" wrapText="1"/>
    </xf>
    <xf numFmtId="49" fontId="42" fillId="0" borderId="0" xfId="157" quotePrefix="1" applyNumberFormat="1" applyFont="1" applyFill="1" applyBorder="1" applyAlignment="1">
      <alignment horizontal="center"/>
    </xf>
    <xf numFmtId="49" fontId="42" fillId="0" borderId="69" xfId="171" applyNumberFormat="1" applyFont="1" applyFill="1" applyBorder="1" applyAlignment="1">
      <alignment horizontal="center" vertical="center" wrapText="1"/>
    </xf>
    <xf numFmtId="49" fontId="42" fillId="0" borderId="70" xfId="171" applyNumberFormat="1" applyFont="1" applyFill="1" applyBorder="1" applyAlignment="1">
      <alignment horizontal="center" vertical="center" wrapText="1"/>
    </xf>
    <xf numFmtId="49" fontId="42" fillId="0" borderId="12" xfId="171" applyNumberFormat="1" applyFont="1" applyFill="1" applyBorder="1" applyAlignment="1">
      <alignment horizontal="center" vertical="center" wrapText="1"/>
    </xf>
    <xf numFmtId="49" fontId="42" fillId="0" borderId="25" xfId="171" applyNumberFormat="1" applyFont="1" applyFill="1" applyBorder="1" applyAlignment="1">
      <alignment horizontal="center" vertical="center" wrapText="1"/>
    </xf>
    <xf numFmtId="49" fontId="42" fillId="0" borderId="17" xfId="171" applyNumberFormat="1" applyFont="1" applyFill="1" applyBorder="1" applyAlignment="1">
      <alignment horizontal="center" vertical="center" wrapText="1"/>
    </xf>
    <xf numFmtId="49" fontId="42" fillId="0" borderId="26" xfId="171" applyNumberFormat="1" applyFont="1" applyFill="1" applyBorder="1" applyAlignment="1">
      <alignment horizontal="center" vertical="center" wrapText="1"/>
    </xf>
    <xf numFmtId="49" fontId="42" fillId="0" borderId="67" xfId="171" applyNumberFormat="1" applyFont="1" applyFill="1" applyBorder="1" applyAlignment="1">
      <alignment horizontal="center" vertical="center" wrapText="1"/>
    </xf>
    <xf numFmtId="49" fontId="42" fillId="0" borderId="13" xfId="171" applyNumberFormat="1" applyFont="1" applyFill="1" applyBorder="1" applyAlignment="1">
      <alignment horizontal="center" vertical="center" wrapText="1"/>
    </xf>
    <xf numFmtId="49" fontId="42" fillId="0" borderId="15" xfId="171" applyNumberFormat="1" applyFont="1" applyFill="1" applyBorder="1" applyAlignment="1">
      <alignment horizontal="center" vertical="center" wrapText="1"/>
    </xf>
    <xf numFmtId="49" fontId="42" fillId="0" borderId="24" xfId="170" applyNumberFormat="1" applyFont="1" applyFill="1" applyBorder="1" applyAlignment="1">
      <alignment horizontal="center" wrapText="1"/>
    </xf>
    <xf numFmtId="49" fontId="38" fillId="0" borderId="4" xfId="0" applyNumberFormat="1" applyFont="1" applyFill="1" applyBorder="1" applyAlignment="1">
      <alignment horizontal="center" wrapText="1"/>
    </xf>
    <xf numFmtId="49" fontId="38" fillId="0" borderId="64" xfId="0" applyNumberFormat="1" applyFont="1" applyFill="1" applyBorder="1" applyAlignment="1">
      <alignment horizontal="center" wrapText="1"/>
    </xf>
    <xf numFmtId="49" fontId="42" fillId="0" borderId="4" xfId="170" applyNumberFormat="1" applyFont="1" applyFill="1" applyBorder="1" applyAlignment="1">
      <alignment horizontal="center" wrapText="1"/>
    </xf>
    <xf numFmtId="49" fontId="42" fillId="0" borderId="64" xfId="170" applyNumberFormat="1" applyFont="1" applyFill="1" applyBorder="1" applyAlignment="1">
      <alignment horizontal="center" wrapText="1"/>
    </xf>
    <xf numFmtId="49" fontId="38" fillId="0" borderId="13" xfId="0" applyNumberFormat="1" applyFont="1" applyFill="1" applyBorder="1" applyAlignment="1">
      <alignment horizontal="center" vertical="center" wrapText="1"/>
    </xf>
    <xf numFmtId="49" fontId="38" fillId="0" borderId="15" xfId="0" applyNumberFormat="1" applyFont="1" applyFill="1" applyBorder="1" applyAlignment="1">
      <alignment horizontal="center" vertical="center" wrapText="1"/>
    </xf>
    <xf numFmtId="49" fontId="54" fillId="0" borderId="16" xfId="171" applyNumberFormat="1" applyFont="1" applyFill="1" applyBorder="1" applyAlignment="1">
      <alignment horizontal="center" vertical="center" wrapText="1"/>
    </xf>
    <xf numFmtId="49" fontId="54" fillId="0" borderId="18" xfId="171" applyNumberFormat="1" applyFont="1" applyFill="1" applyBorder="1" applyAlignment="1">
      <alignment horizontal="center" vertical="center" wrapText="1"/>
    </xf>
    <xf numFmtId="49" fontId="54" fillId="0" borderId="12" xfId="171" applyNumberFormat="1" applyFont="1" applyFill="1" applyBorder="1" applyAlignment="1">
      <alignment horizontal="center" vertical="center" wrapText="1"/>
    </xf>
    <xf numFmtId="49" fontId="54" fillId="0" borderId="25" xfId="171" applyNumberFormat="1" applyFont="1" applyFill="1" applyBorder="1" applyAlignment="1">
      <alignment horizontal="center" vertical="center" wrapText="1"/>
    </xf>
    <xf numFmtId="49" fontId="54" fillId="0" borderId="17" xfId="171" applyNumberFormat="1" applyFont="1" applyFill="1" applyBorder="1" applyAlignment="1">
      <alignment horizontal="center" vertical="center" wrapText="1"/>
    </xf>
    <xf numFmtId="49" fontId="54" fillId="0" borderId="26" xfId="171" applyNumberFormat="1" applyFont="1" applyFill="1" applyBorder="1" applyAlignment="1">
      <alignment horizontal="center" vertical="center" wrapText="1"/>
    </xf>
    <xf numFmtId="49" fontId="54" fillId="0" borderId="24" xfId="170" applyNumberFormat="1" applyFont="1" applyFill="1" applyBorder="1" applyAlignment="1">
      <alignment horizontal="center" vertical="center" wrapText="1"/>
    </xf>
    <xf numFmtId="49" fontId="54" fillId="0" borderId="4" xfId="170" applyNumberFormat="1" applyFont="1" applyFill="1" applyBorder="1" applyAlignment="1">
      <alignment horizontal="center" vertical="center" wrapText="1"/>
    </xf>
    <xf numFmtId="49" fontId="54" fillId="0" borderId="10" xfId="170" applyNumberFormat="1" applyFont="1" applyFill="1" applyBorder="1" applyAlignment="1">
      <alignment horizontal="center" vertical="center" wrapText="1"/>
    </xf>
    <xf numFmtId="49" fontId="35" fillId="77" borderId="0" xfId="62" applyNumberFormat="1" applyFont="1" applyFill="1" applyAlignment="1">
      <alignment horizontal="left" wrapText="1"/>
    </xf>
    <xf numFmtId="10" fontId="35" fillId="77" borderId="0" xfId="157" applyNumberFormat="1" applyFont="1" applyFill="1" applyAlignment="1">
      <alignment horizontal="center" vertical="center"/>
    </xf>
    <xf numFmtId="49" fontId="54" fillId="0" borderId="64" xfId="170" applyNumberFormat="1" applyFont="1" applyFill="1" applyBorder="1" applyAlignment="1">
      <alignment horizontal="center" vertical="center" wrapText="1"/>
    </xf>
    <xf numFmtId="49" fontId="54" fillId="0" borderId="16" xfId="170" applyNumberFormat="1" applyFont="1" applyFill="1" applyBorder="1" applyAlignment="1">
      <alignment horizontal="center" vertical="center" wrapText="1"/>
    </xf>
    <xf numFmtId="49" fontId="54" fillId="0" borderId="9" xfId="170" applyNumberFormat="1" applyFont="1" applyFill="1" applyBorder="1" applyAlignment="1">
      <alignment horizontal="center" vertical="center" wrapText="1"/>
    </xf>
    <xf numFmtId="49" fontId="54" fillId="0" borderId="18" xfId="170" applyNumberFormat="1" applyFont="1" applyFill="1" applyBorder="1" applyAlignment="1">
      <alignment horizontal="center" vertical="center" wrapText="1"/>
    </xf>
    <xf numFmtId="49" fontId="54" fillId="0" borderId="12" xfId="170" applyNumberFormat="1" applyFont="1" applyFill="1" applyBorder="1" applyAlignment="1">
      <alignment horizontal="center" vertical="center" wrapText="1"/>
    </xf>
    <xf numFmtId="49" fontId="54" fillId="0" borderId="0" xfId="170" applyNumberFormat="1" applyFont="1" applyFill="1" applyBorder="1" applyAlignment="1">
      <alignment horizontal="center" vertical="center" wrapText="1"/>
    </xf>
    <xf numFmtId="49" fontId="54" fillId="0" borderId="25" xfId="170" applyNumberFormat="1" applyFont="1" applyFill="1" applyBorder="1" applyAlignment="1">
      <alignment horizontal="center" vertical="center" wrapText="1"/>
    </xf>
    <xf numFmtId="49" fontId="54" fillId="0" borderId="17" xfId="170" applyNumberFormat="1" applyFont="1" applyFill="1" applyBorder="1" applyAlignment="1">
      <alignment horizontal="center" vertical="center" wrapText="1"/>
    </xf>
    <xf numFmtId="49" fontId="54" fillId="0" borderId="1" xfId="170" applyNumberFormat="1" applyFont="1" applyFill="1" applyBorder="1" applyAlignment="1">
      <alignment horizontal="center" vertical="center" wrapText="1"/>
    </xf>
    <xf numFmtId="49" fontId="54" fillId="0" borderId="26" xfId="170" applyNumberFormat="1" applyFont="1" applyFill="1" applyBorder="1" applyAlignment="1">
      <alignment horizontal="center" vertical="center" wrapText="1"/>
    </xf>
    <xf numFmtId="49" fontId="54" fillId="0" borderId="14" xfId="170" applyNumberFormat="1" applyFont="1" applyFill="1" applyBorder="1" applyAlignment="1">
      <alignment horizontal="center" vertical="center" wrapText="1"/>
    </xf>
    <xf numFmtId="49" fontId="54" fillId="0" borderId="13" xfId="170" applyNumberFormat="1" applyFont="1" applyFill="1" applyBorder="1" applyAlignment="1">
      <alignment horizontal="center" vertical="center" wrapText="1"/>
    </xf>
    <xf numFmtId="49" fontId="54" fillId="0" borderId="15" xfId="170" applyNumberFormat="1" applyFont="1" applyFill="1" applyBorder="1" applyAlignment="1">
      <alignment horizontal="center" vertical="center" wrapText="1"/>
    </xf>
    <xf numFmtId="49" fontId="54" fillId="0" borderId="14" xfId="171" applyNumberFormat="1" applyFont="1" applyFill="1" applyBorder="1" applyAlignment="1">
      <alignment horizontal="center" vertical="center" wrapText="1"/>
    </xf>
    <xf numFmtId="49" fontId="54" fillId="0" borderId="13" xfId="171" applyNumberFormat="1" applyFont="1" applyFill="1" applyBorder="1" applyAlignment="1">
      <alignment horizontal="center" vertical="center" wrapText="1"/>
    </xf>
    <xf numFmtId="49" fontId="54" fillId="0" borderId="15" xfId="171" applyNumberFormat="1" applyFont="1" applyFill="1" applyBorder="1" applyAlignment="1">
      <alignment horizontal="center" vertical="center" wrapText="1"/>
    </xf>
    <xf numFmtId="49" fontId="54" fillId="0" borderId="67" xfId="170" applyNumberFormat="1" applyFont="1" applyFill="1" applyBorder="1" applyAlignment="1">
      <alignment horizontal="center" vertical="center" wrapText="1"/>
    </xf>
    <xf numFmtId="49" fontId="54" fillId="0" borderId="14" xfId="171" applyNumberFormat="1" applyFont="1" applyFill="1" applyBorder="1" applyAlignment="1">
      <alignment horizontal="center" vertical="center"/>
    </xf>
    <xf numFmtId="49" fontId="54" fillId="0" borderId="13" xfId="171" applyNumberFormat="1" applyFont="1" applyFill="1" applyBorder="1" applyAlignment="1">
      <alignment horizontal="center" vertical="center"/>
    </xf>
    <xf numFmtId="49" fontId="54" fillId="0" borderId="15" xfId="171" applyNumberFormat="1" applyFont="1" applyFill="1" applyBorder="1" applyAlignment="1">
      <alignment horizontal="center" vertical="center"/>
    </xf>
    <xf numFmtId="49" fontId="54" fillId="0" borderId="24" xfId="170" applyNumberFormat="1" applyFont="1" applyFill="1" applyBorder="1" applyAlignment="1">
      <alignment horizontal="center" wrapText="1"/>
    </xf>
    <xf numFmtId="49" fontId="54" fillId="0" borderId="4" xfId="170" applyNumberFormat="1" applyFont="1" applyFill="1" applyBorder="1" applyAlignment="1">
      <alignment horizontal="center" wrapText="1"/>
    </xf>
    <xf numFmtId="49" fontId="54" fillId="0" borderId="64" xfId="170" applyNumberFormat="1" applyFont="1" applyFill="1" applyBorder="1" applyAlignment="1">
      <alignment horizontal="center" wrapText="1"/>
    </xf>
    <xf numFmtId="49" fontId="54" fillId="0" borderId="9" xfId="131" quotePrefix="1" applyNumberFormat="1" applyFont="1" applyFill="1" applyBorder="1" applyAlignment="1">
      <alignment horizontal="center"/>
    </xf>
    <xf numFmtId="49" fontId="54" fillId="0" borderId="24" xfId="170" quotePrefix="1" applyNumberFormat="1" applyFont="1" applyFill="1" applyBorder="1" applyAlignment="1">
      <alignment horizontal="center"/>
    </xf>
    <xf numFmtId="49" fontId="54" fillId="0" borderId="4" xfId="170" quotePrefix="1" applyNumberFormat="1" applyFont="1" applyFill="1" applyBorder="1" applyAlignment="1">
      <alignment horizontal="center"/>
    </xf>
    <xf numFmtId="49" fontId="54" fillId="0" borderId="64" xfId="170" quotePrefix="1" applyNumberFormat="1" applyFont="1" applyFill="1" applyBorder="1" applyAlignment="1">
      <alignment horizontal="center"/>
    </xf>
    <xf numFmtId="49" fontId="54" fillId="0" borderId="69" xfId="170" applyNumberFormat="1" applyFont="1" applyFill="1" applyBorder="1" applyAlignment="1">
      <alignment horizontal="center" vertical="center" wrapText="1"/>
    </xf>
    <xf numFmtId="49" fontId="54" fillId="0" borderId="70" xfId="170" applyNumberFormat="1" applyFont="1" applyFill="1" applyBorder="1" applyAlignment="1">
      <alignment horizontal="center" vertical="center" wrapText="1"/>
    </xf>
    <xf numFmtId="0" fontId="54" fillId="77" borderId="0" xfId="2624" applyFont="1" applyFill="1" applyBorder="1" applyAlignment="1">
      <alignment horizontal="center"/>
    </xf>
    <xf numFmtId="49" fontId="54" fillId="0" borderId="68" xfId="157" applyNumberFormat="1" applyFont="1" applyFill="1" applyBorder="1" applyAlignment="1">
      <alignment horizontal="center"/>
    </xf>
    <xf numFmtId="49" fontId="54" fillId="0" borderId="68" xfId="170" applyNumberFormat="1" applyFont="1" applyFill="1" applyBorder="1" applyAlignment="1">
      <alignment horizontal="center" vertical="center" wrapText="1"/>
    </xf>
    <xf numFmtId="49" fontId="54" fillId="0" borderId="9" xfId="0" applyNumberFormat="1" applyFont="1" applyFill="1" applyBorder="1" applyAlignment="1">
      <alignment horizontal="center" vertical="center" wrapText="1"/>
    </xf>
    <xf numFmtId="10" fontId="35" fillId="77" borderId="0" xfId="175" applyNumberFormat="1" applyFont="1" applyFill="1" applyBorder="1" applyAlignment="1">
      <alignment horizontal="center" vertical="center"/>
    </xf>
    <xf numFmtId="0" fontId="25" fillId="0" borderId="67" xfId="170" applyNumberFormat="1" applyFont="1" applyFill="1" applyBorder="1" applyAlignment="1">
      <alignment horizontal="center" vertical="center" wrapText="1"/>
    </xf>
    <xf numFmtId="0" fontId="25" fillId="0" borderId="13" xfId="170" applyNumberFormat="1" applyFont="1" applyFill="1" applyBorder="1" applyAlignment="1">
      <alignment horizontal="center" vertical="center" wrapText="1"/>
    </xf>
    <xf numFmtId="0" fontId="25" fillId="0" borderId="15" xfId="170" applyNumberFormat="1" applyFont="1" applyFill="1" applyBorder="1" applyAlignment="1">
      <alignment horizontal="center" vertical="center" wrapText="1"/>
    </xf>
    <xf numFmtId="10" fontId="54" fillId="77" borderId="7" xfId="2624" applyNumberFormat="1" applyFont="1" applyFill="1" applyBorder="1" applyAlignment="1">
      <alignment horizontal="center" vertical="center"/>
    </xf>
    <xf numFmtId="0" fontId="35" fillId="77" borderId="0" xfId="24" applyNumberFormat="1" applyFont="1" applyFill="1" applyBorder="1" applyAlignment="1">
      <alignment horizontal="center" vertical="center"/>
    </xf>
    <xf numFmtId="49" fontId="54" fillId="77" borderId="68" xfId="173" applyNumberFormat="1" applyFont="1" applyFill="1" applyBorder="1" applyAlignment="1">
      <alignment horizontal="center" vertical="center" wrapText="1"/>
    </xf>
    <xf numFmtId="49" fontId="54" fillId="0" borderId="9" xfId="157" quotePrefix="1" applyNumberFormat="1" applyFont="1" applyFill="1" applyBorder="1" applyAlignment="1">
      <alignment horizontal="center"/>
    </xf>
    <xf numFmtId="49" fontId="35" fillId="0" borderId="4" xfId="0" applyNumberFormat="1" applyFont="1" applyFill="1" applyBorder="1" applyAlignment="1">
      <alignment horizontal="center" vertical="center" wrapText="1"/>
    </xf>
    <xf numFmtId="49" fontId="35" fillId="0" borderId="10" xfId="0" applyNumberFormat="1" applyFont="1" applyFill="1" applyBorder="1" applyAlignment="1">
      <alignment horizontal="center" vertical="center" wrapText="1"/>
    </xf>
    <xf numFmtId="49" fontId="35" fillId="0" borderId="13" xfId="0" applyNumberFormat="1" applyFont="1" applyFill="1" applyBorder="1" applyAlignment="1">
      <alignment horizontal="center" vertical="center" wrapText="1"/>
    </xf>
    <xf numFmtId="49" fontId="35" fillId="0" borderId="15" xfId="0" applyNumberFormat="1" applyFont="1" applyFill="1" applyBorder="1" applyAlignment="1">
      <alignment horizontal="center" vertical="center" wrapText="1"/>
    </xf>
    <xf numFmtId="172" fontId="42" fillId="0" borderId="68" xfId="47" applyNumberFormat="1" applyFont="1" applyFill="1" applyBorder="1" applyAlignment="1">
      <alignment horizontal="center" wrapText="1" shrinkToFit="1"/>
    </xf>
    <xf numFmtId="172" fontId="42" fillId="0" borderId="0" xfId="47" applyNumberFormat="1" applyFont="1" applyFill="1" applyBorder="1" applyAlignment="1">
      <alignment horizontal="center" wrapText="1" shrinkToFit="1"/>
    </xf>
    <xf numFmtId="219" fontId="42" fillId="0" borderId="68" xfId="3402" applyNumberFormat="1" applyFont="1" applyFill="1" applyBorder="1" applyAlignment="1" applyProtection="1">
      <alignment horizontal="center" wrapText="1" shrinkToFit="1"/>
    </xf>
    <xf numFmtId="219" fontId="42" fillId="0" borderId="0" xfId="3402" applyNumberFormat="1" applyFont="1" applyFill="1" applyBorder="1" applyAlignment="1" applyProtection="1">
      <alignment horizontal="center" wrapText="1" shrinkToFit="1"/>
    </xf>
    <xf numFmtId="172" fontId="42" fillId="0" borderId="0" xfId="788" quotePrefix="1" applyNumberFormat="1" applyFont="1" applyFill="1" applyBorder="1" applyAlignment="1">
      <alignment horizontal="center"/>
    </xf>
    <xf numFmtId="172" fontId="42" fillId="0" borderId="0" xfId="788" applyNumberFormat="1" applyFont="1" applyFill="1" applyBorder="1" applyAlignment="1">
      <alignment horizontal="center" wrapText="1"/>
    </xf>
    <xf numFmtId="172" fontId="42" fillId="0" borderId="1" xfId="47" applyNumberFormat="1" applyFont="1" applyFill="1" applyBorder="1" applyAlignment="1">
      <alignment horizontal="center" shrinkToFit="1"/>
    </xf>
    <xf numFmtId="0" fontId="202" fillId="0" borderId="67" xfId="3414" applyNumberFormat="1" applyFont="1" applyFill="1" applyBorder="1" applyAlignment="1">
      <alignment horizontal="center" vertical="center" wrapText="1"/>
    </xf>
    <xf numFmtId="0" fontId="202" fillId="0" borderId="13" xfId="3414" applyNumberFormat="1" applyFont="1" applyFill="1" applyBorder="1" applyAlignment="1">
      <alignment horizontal="center" vertical="center" wrapText="1"/>
    </xf>
    <xf numFmtId="0" fontId="202" fillId="0" borderId="15" xfId="3414" applyNumberFormat="1" applyFont="1" applyFill="1" applyBorder="1" applyAlignment="1">
      <alignment horizontal="center" vertical="center" wrapText="1"/>
    </xf>
    <xf numFmtId="0" fontId="42" fillId="0" borderId="68" xfId="3393" quotePrefix="1" applyFont="1" applyFill="1" applyBorder="1" applyAlignment="1">
      <alignment horizontal="center"/>
    </xf>
    <xf numFmtId="0" fontId="202" fillId="0" borderId="67" xfId="3414" applyNumberFormat="1" applyFont="1" applyFill="1" applyBorder="1" applyAlignment="1">
      <alignment horizontal="center" wrapText="1"/>
    </xf>
    <xf numFmtId="0" fontId="202" fillId="0" borderId="15" xfId="3414" applyNumberFormat="1" applyFont="1" applyFill="1" applyBorder="1" applyAlignment="1">
      <alignment horizontal="center" wrapText="1"/>
    </xf>
    <xf numFmtId="0" fontId="201" fillId="0" borderId="0" xfId="3526" quotePrefix="1" applyFont="1" applyFill="1" applyAlignment="1">
      <alignment horizontal="center"/>
    </xf>
    <xf numFmtId="0" fontId="201" fillId="0" borderId="0" xfId="3526" applyFont="1" applyFill="1" applyAlignment="1">
      <alignment horizontal="center"/>
    </xf>
    <xf numFmtId="15" fontId="201" fillId="0" borderId="0" xfId="3526" applyNumberFormat="1" applyFont="1" applyFill="1" applyAlignment="1">
      <alignment horizontal="center"/>
    </xf>
    <xf numFmtId="0" fontId="202" fillId="0" borderId="69" xfId="3414" applyNumberFormat="1" applyFont="1" applyFill="1" applyBorder="1" applyAlignment="1">
      <alignment horizontal="center" vertical="center" wrapText="1"/>
    </xf>
    <xf numFmtId="0" fontId="202" fillId="0" borderId="12" xfId="3414" applyNumberFormat="1" applyFont="1" applyFill="1" applyBorder="1" applyAlignment="1">
      <alignment horizontal="center" vertical="center" wrapText="1"/>
    </xf>
    <xf numFmtId="0" fontId="202" fillId="0" borderId="17" xfId="3414" applyNumberFormat="1" applyFont="1" applyFill="1" applyBorder="1" applyAlignment="1">
      <alignment horizontal="center" vertical="center" wrapText="1"/>
    </xf>
    <xf numFmtId="0" fontId="202" fillId="0" borderId="24" xfId="3414" applyNumberFormat="1" applyFont="1" applyFill="1" applyBorder="1" applyAlignment="1">
      <alignment horizontal="center"/>
    </xf>
    <xf numFmtId="0" fontId="202" fillId="0" borderId="4" xfId="3414" applyNumberFormat="1" applyFont="1" applyFill="1" applyBorder="1" applyAlignment="1">
      <alignment horizontal="center"/>
    </xf>
    <xf numFmtId="0" fontId="202" fillId="0" borderId="64" xfId="3414" applyNumberFormat="1" applyFont="1" applyFill="1" applyBorder="1" applyAlignment="1">
      <alignment horizontal="center"/>
    </xf>
    <xf numFmtId="0" fontId="202" fillId="0" borderId="24" xfId="3414" applyNumberFormat="1" applyFont="1" applyFill="1" applyBorder="1" applyAlignment="1">
      <alignment horizontal="center" wrapText="1"/>
    </xf>
    <xf numFmtId="0" fontId="202" fillId="0" borderId="4" xfId="3414" applyNumberFormat="1" applyFont="1" applyFill="1" applyBorder="1" applyAlignment="1">
      <alignment horizontal="center" wrapText="1"/>
    </xf>
    <xf numFmtId="0" fontId="202" fillId="0" borderId="64" xfId="3414" applyNumberFormat="1" applyFont="1" applyFill="1" applyBorder="1" applyAlignment="1">
      <alignment horizontal="center" wrapText="1"/>
    </xf>
    <xf numFmtId="0" fontId="202" fillId="0" borderId="6" xfId="3414" applyNumberFormat="1" applyFont="1" applyFill="1" applyBorder="1" applyAlignment="1">
      <alignment horizontal="center" vertical="center" wrapText="1"/>
    </xf>
    <xf numFmtId="0" fontId="202" fillId="0" borderId="69" xfId="3414" applyNumberFormat="1" applyFont="1" applyFill="1" applyBorder="1" applyAlignment="1">
      <alignment horizontal="center" wrapText="1"/>
    </xf>
    <xf numFmtId="0" fontId="202" fillId="0" borderId="70" xfId="3414" applyNumberFormat="1" applyFont="1" applyFill="1" applyBorder="1" applyAlignment="1">
      <alignment horizontal="center" wrapText="1"/>
    </xf>
    <xf numFmtId="0" fontId="202" fillId="0" borderId="17" xfId="3414" applyNumberFormat="1" applyFont="1" applyFill="1" applyBorder="1" applyAlignment="1">
      <alignment horizontal="center" wrapText="1"/>
    </xf>
    <xf numFmtId="0" fontId="202" fillId="0" borderId="26" xfId="3414" applyNumberFormat="1" applyFont="1" applyFill="1" applyBorder="1" applyAlignment="1">
      <alignment horizontal="center" wrapText="1"/>
    </xf>
    <xf numFmtId="49" fontId="54" fillId="0" borderId="69" xfId="171" applyNumberFormat="1" applyFont="1" applyFill="1" applyBorder="1" applyAlignment="1">
      <alignment horizontal="center" vertical="center" wrapText="1"/>
    </xf>
    <xf numFmtId="49" fontId="54" fillId="0" borderId="70" xfId="171" applyNumberFormat="1" applyFont="1" applyFill="1" applyBorder="1" applyAlignment="1">
      <alignment horizontal="center" vertical="center" wrapText="1"/>
    </xf>
    <xf numFmtId="224" fontId="25" fillId="0" borderId="67" xfId="0" applyFont="1" applyBorder="1" applyAlignment="1">
      <alignment horizontal="center" vertical="center" wrapText="1"/>
    </xf>
    <xf numFmtId="224" fontId="25" fillId="0" borderId="15" xfId="0" applyFont="1" applyBorder="1" applyAlignment="1">
      <alignment horizontal="center" vertical="center" wrapText="1"/>
    </xf>
    <xf numFmtId="224" fontId="25" fillId="0" borderId="67" xfId="0" applyFont="1" applyBorder="1" applyAlignment="1">
      <alignment horizontal="center" vertical="center"/>
    </xf>
    <xf numFmtId="224" fontId="25" fillId="0" borderId="15" xfId="0" applyFont="1" applyBorder="1" applyAlignment="1">
      <alignment horizontal="center" vertical="center"/>
    </xf>
    <xf numFmtId="10" fontId="35" fillId="77" borderId="0" xfId="0" applyNumberFormat="1" applyFont="1" applyFill="1" applyAlignment="1">
      <alignment horizontal="center"/>
    </xf>
    <xf numFmtId="49" fontId="54" fillId="0" borderId="69" xfId="171" applyNumberFormat="1" applyFont="1" applyFill="1" applyBorder="1" applyAlignment="1">
      <alignment horizontal="center" vertical="center"/>
    </xf>
    <xf numFmtId="49" fontId="54" fillId="0" borderId="70" xfId="171" applyNumberFormat="1" applyFont="1" applyFill="1" applyBorder="1" applyAlignment="1">
      <alignment horizontal="center" vertical="center"/>
    </xf>
    <xf numFmtId="49" fontId="54" fillId="0" borderId="12" xfId="171" applyNumberFormat="1" applyFont="1" applyFill="1" applyBorder="1" applyAlignment="1">
      <alignment horizontal="center" vertical="center"/>
    </xf>
    <xf numFmtId="49" fontId="54" fillId="0" borderId="25" xfId="171" applyNumberFormat="1" applyFont="1" applyFill="1" applyBorder="1" applyAlignment="1">
      <alignment horizontal="center" vertical="center"/>
    </xf>
    <xf numFmtId="49" fontId="54" fillId="0" borderId="17" xfId="171" applyNumberFormat="1" applyFont="1" applyFill="1" applyBorder="1" applyAlignment="1">
      <alignment horizontal="center" vertical="center"/>
    </xf>
    <xf numFmtId="49" fontId="54" fillId="0" borderId="26" xfId="171" applyNumberFormat="1" applyFont="1" applyFill="1" applyBorder="1" applyAlignment="1">
      <alignment horizontal="center" vertical="center"/>
    </xf>
    <xf numFmtId="49" fontId="25" fillId="0" borderId="69" xfId="90" applyNumberFormat="1" applyFont="1" applyFill="1" applyBorder="1" applyAlignment="1">
      <alignment horizontal="center" vertical="center" wrapText="1"/>
    </xf>
    <xf numFmtId="49" fontId="25" fillId="0" borderId="68" xfId="90" applyNumberFormat="1" applyFont="1" applyFill="1" applyBorder="1" applyAlignment="1">
      <alignment horizontal="center" vertical="center" wrapText="1"/>
    </xf>
    <xf numFmtId="49" fontId="25" fillId="0" borderId="70" xfId="90" applyNumberFormat="1" applyFont="1" applyFill="1" applyBorder="1" applyAlignment="1">
      <alignment horizontal="center" vertical="center" wrapText="1"/>
    </xf>
    <xf numFmtId="49" fontId="25" fillId="0" borderId="17" xfId="90" applyNumberFormat="1" applyFont="1" applyFill="1" applyBorder="1" applyAlignment="1">
      <alignment horizontal="center" vertical="center" wrapText="1"/>
    </xf>
    <xf numFmtId="49" fontId="25" fillId="0" borderId="1" xfId="90" applyNumberFormat="1" applyFont="1" applyFill="1" applyBorder="1" applyAlignment="1">
      <alignment horizontal="center" vertical="center" wrapText="1"/>
    </xf>
    <xf numFmtId="49" fontId="25" fillId="0" borderId="26" xfId="90" applyNumberFormat="1" applyFont="1" applyFill="1" applyBorder="1" applyAlignment="1">
      <alignment horizontal="center" vertical="center" wrapText="1"/>
    </xf>
    <xf numFmtId="0" fontId="25" fillId="0" borderId="69" xfId="90" applyNumberFormat="1" applyFont="1" applyFill="1" applyBorder="1" applyAlignment="1">
      <alignment horizontal="center" vertical="top" wrapText="1"/>
    </xf>
    <xf numFmtId="0" fontId="25" fillId="0" borderId="68" xfId="90" applyNumberFormat="1" applyFont="1" applyFill="1" applyBorder="1" applyAlignment="1">
      <alignment horizontal="center" vertical="top" wrapText="1"/>
    </xf>
    <xf numFmtId="0" fontId="25" fillId="0" borderId="70" xfId="90" applyNumberFormat="1" applyFont="1" applyFill="1" applyBorder="1" applyAlignment="1">
      <alignment horizontal="center" vertical="top" wrapText="1"/>
    </xf>
    <xf numFmtId="0" fontId="25" fillId="0" borderId="17" xfId="90" applyNumberFormat="1" applyFont="1" applyFill="1" applyBorder="1" applyAlignment="1">
      <alignment horizontal="center" vertical="top" wrapText="1"/>
    </xf>
    <xf numFmtId="0" fontId="25" fillId="0" borderId="1" xfId="90" applyNumberFormat="1" applyFont="1" applyFill="1" applyBorder="1" applyAlignment="1">
      <alignment horizontal="center" vertical="top" wrapText="1"/>
    </xf>
    <xf numFmtId="0" fontId="25" fillId="0" borderId="26" xfId="90" applyNumberFormat="1" applyFont="1" applyFill="1" applyBorder="1" applyAlignment="1">
      <alignment horizontal="center" vertical="top" wrapText="1"/>
    </xf>
    <xf numFmtId="0" fontId="25" fillId="0" borderId="69" xfId="90" applyNumberFormat="1" applyFont="1" applyFill="1" applyBorder="1" applyAlignment="1">
      <alignment horizontal="center" vertical="center" wrapText="1"/>
    </xf>
    <xf numFmtId="0" fontId="25" fillId="0" borderId="70" xfId="90" applyNumberFormat="1" applyFont="1" applyFill="1" applyBorder="1" applyAlignment="1">
      <alignment horizontal="center" vertical="center" wrapText="1"/>
    </xf>
    <xf numFmtId="0" fontId="25" fillId="0" borderId="17" xfId="90" applyNumberFormat="1" applyFont="1" applyFill="1" applyBorder="1" applyAlignment="1">
      <alignment horizontal="center" vertical="center" wrapText="1"/>
    </xf>
    <xf numFmtId="0" fontId="25" fillId="0" borderId="26" xfId="90" applyNumberFormat="1" applyFont="1" applyFill="1" applyBorder="1" applyAlignment="1">
      <alignment horizontal="center" vertical="center" wrapText="1"/>
    </xf>
    <xf numFmtId="10" fontId="35" fillId="77" borderId="0" xfId="0" applyNumberFormat="1" applyFont="1" applyFill="1" applyAlignment="1">
      <alignment horizontal="center" vertical="center" wrapText="1"/>
    </xf>
    <xf numFmtId="10" fontId="35" fillId="0" borderId="0" xfId="0" applyNumberFormat="1" applyFont="1" applyFill="1" applyAlignment="1">
      <alignment horizontal="center" wrapText="1"/>
    </xf>
    <xf numFmtId="224" fontId="35" fillId="77" borderId="0" xfId="0" applyFont="1" applyFill="1" applyAlignment="1">
      <alignment horizontal="center" wrapText="1"/>
    </xf>
    <xf numFmtId="224" fontId="54" fillId="0" borderId="68" xfId="0" applyFont="1" applyFill="1" applyBorder="1" applyAlignment="1">
      <alignment horizontal="center" wrapText="1"/>
    </xf>
    <xf numFmtId="224" fontId="25" fillId="0" borderId="69" xfId="0" applyFont="1" applyBorder="1" applyAlignment="1">
      <alignment horizontal="center" vertical="center" wrapText="1"/>
    </xf>
    <xf numFmtId="224" fontId="25" fillId="0" borderId="70" xfId="0" applyFont="1" applyBorder="1" applyAlignment="1">
      <alignment horizontal="center" vertical="center" wrapText="1"/>
    </xf>
    <xf numFmtId="224" fontId="25" fillId="0" borderId="17" xfId="0" applyFont="1" applyBorder="1" applyAlignment="1">
      <alignment horizontal="center" vertical="center" wrapText="1"/>
    </xf>
    <xf numFmtId="224" fontId="25" fillId="0" borderId="26" xfId="0" applyFont="1" applyBorder="1" applyAlignment="1">
      <alignment horizontal="center" vertical="center" wrapText="1"/>
    </xf>
    <xf numFmtId="0" fontId="25" fillId="0" borderId="68" xfId="3387" quotePrefix="1" applyFont="1" applyFill="1" applyBorder="1" applyAlignment="1">
      <alignment horizontal="center"/>
    </xf>
    <xf numFmtId="172" fontId="35" fillId="77" borderId="0" xfId="24" applyNumberFormat="1" applyFont="1" applyFill="1" applyAlignment="1">
      <alignment horizontal="center" wrapText="1"/>
    </xf>
    <xf numFmtId="172" fontId="54" fillId="77" borderId="7" xfId="24" applyNumberFormat="1" applyFont="1" applyFill="1" applyBorder="1" applyAlignment="1">
      <alignment horizontal="center" wrapText="1"/>
    </xf>
    <xf numFmtId="224" fontId="35" fillId="0" borderId="0" xfId="0" applyFont="1" applyFill="1" applyAlignment="1">
      <alignment horizontal="center" wrapText="1"/>
    </xf>
    <xf numFmtId="224" fontId="25" fillId="0" borderId="68" xfId="0" applyFont="1" applyBorder="1" applyAlignment="1">
      <alignment horizontal="center" vertical="center" wrapText="1"/>
    </xf>
    <xf numFmtId="224" fontId="25" fillId="0" borderId="1" xfId="0" applyFont="1" applyBorder="1" applyAlignment="1">
      <alignment horizontal="center" vertical="center" wrapText="1"/>
    </xf>
    <xf numFmtId="49" fontId="35" fillId="0" borderId="9" xfId="0" applyNumberFormat="1" applyFont="1" applyFill="1" applyBorder="1" applyAlignment="1">
      <alignment horizontal="center" vertical="center" wrapText="1"/>
    </xf>
    <xf numFmtId="0" fontId="54" fillId="0" borderId="0" xfId="2624" quotePrefix="1" applyFont="1" applyFill="1" applyBorder="1" applyAlignment="1">
      <alignment horizontal="center"/>
    </xf>
    <xf numFmtId="0" fontId="54" fillId="0" borderId="0" xfId="2624" applyFont="1" applyFill="1" applyBorder="1" applyAlignment="1">
      <alignment horizontal="center"/>
    </xf>
    <xf numFmtId="0" fontId="25" fillId="0" borderId="6" xfId="90" applyNumberFormat="1" applyFont="1" applyFill="1" applyBorder="1" applyAlignment="1">
      <alignment horizontal="center" vertical="center" wrapText="1"/>
    </xf>
    <xf numFmtId="0" fontId="25" fillId="0" borderId="68" xfId="3387" quotePrefix="1" applyNumberFormat="1" applyFont="1" applyFill="1" applyBorder="1" applyAlignment="1">
      <alignment horizontal="center"/>
    </xf>
    <xf numFmtId="224" fontId="32" fillId="0" borderId="0" xfId="171" quotePrefix="1" applyFont="1" applyFill="1" applyBorder="1" applyAlignment="1">
      <alignment horizontal="center"/>
    </xf>
    <xf numFmtId="224" fontId="32" fillId="0" borderId="0" xfId="131" applyFont="1" applyFill="1" applyAlignment="1"/>
    <xf numFmtId="224" fontId="32" fillId="17" borderId="16" xfId="173" applyFont="1" applyFill="1" applyBorder="1" applyAlignment="1">
      <alignment horizontal="center" vertical="center" wrapText="1"/>
    </xf>
    <xf numFmtId="224" fontId="32" fillId="17" borderId="12" xfId="173" applyFont="1" applyFill="1" applyBorder="1" applyAlignment="1">
      <alignment horizontal="center" vertical="center" wrapText="1"/>
    </xf>
    <xf numFmtId="224" fontId="32" fillId="17" borderId="17" xfId="173" applyFont="1" applyFill="1" applyBorder="1" applyAlignment="1">
      <alignment horizontal="center" vertical="center" wrapText="1"/>
    </xf>
    <xf numFmtId="224" fontId="32" fillId="0" borderId="9" xfId="173" quotePrefix="1" applyFont="1" applyFill="1" applyBorder="1" applyAlignment="1">
      <alignment horizontal="center" vertical="center" wrapText="1"/>
    </xf>
    <xf numFmtId="224" fontId="32" fillId="17" borderId="14" xfId="173" applyFont="1" applyFill="1" applyBorder="1" applyAlignment="1">
      <alignment horizontal="center" vertical="center" wrapText="1"/>
    </xf>
    <xf numFmtId="224" fontId="32" fillId="17" borderId="13" xfId="173" applyFont="1" applyFill="1" applyBorder="1" applyAlignment="1">
      <alignment horizontal="center" vertical="center" wrapText="1"/>
    </xf>
    <xf numFmtId="224" fontId="32" fillId="17" borderId="15" xfId="173" applyFont="1" applyFill="1" applyBorder="1" applyAlignment="1">
      <alignment horizontal="center" vertical="center" wrapText="1"/>
    </xf>
    <xf numFmtId="224" fontId="43" fillId="0" borderId="0" xfId="131" applyFont="1" applyFill="1" applyAlignment="1">
      <alignment horizontal="center"/>
    </xf>
    <xf numFmtId="224" fontId="32" fillId="0" borderId="14" xfId="173" applyFont="1" applyFill="1" applyBorder="1" applyAlignment="1">
      <alignment horizontal="center" vertical="center" wrapText="1"/>
    </xf>
    <xf numFmtId="224" fontId="32" fillId="0" borderId="13" xfId="173" applyFont="1" applyFill="1" applyBorder="1" applyAlignment="1">
      <alignment horizontal="center" vertical="center" wrapText="1"/>
    </xf>
    <xf numFmtId="224" fontId="32" fillId="0" borderId="15" xfId="173" applyFont="1" applyFill="1" applyBorder="1" applyAlignment="1">
      <alignment horizontal="center" vertical="center" wrapText="1"/>
    </xf>
    <xf numFmtId="168" fontId="32" fillId="0" borderId="14" xfId="89" applyNumberFormat="1" applyFont="1" applyFill="1" applyBorder="1" applyAlignment="1">
      <alignment horizontal="center" vertical="center" wrapText="1"/>
    </xf>
    <xf numFmtId="168" fontId="32" fillId="0" borderId="13" xfId="89" applyNumberFormat="1" applyFont="1" applyFill="1" applyBorder="1" applyAlignment="1">
      <alignment horizontal="center" vertical="center" wrapText="1"/>
    </xf>
    <xf numFmtId="168" fontId="32" fillId="0" borderId="15" xfId="89" applyNumberFormat="1" applyFont="1" applyFill="1" applyBorder="1" applyAlignment="1">
      <alignment horizontal="center" vertical="center" wrapText="1"/>
    </xf>
    <xf numFmtId="172" fontId="32" fillId="0" borderId="14" xfId="35" applyNumberFormat="1" applyFont="1" applyFill="1" applyBorder="1" applyAlignment="1">
      <alignment horizontal="center" vertical="center" wrapText="1"/>
    </xf>
    <xf numFmtId="172" fontId="32" fillId="0" borderId="13" xfId="35" applyNumberFormat="1" applyFont="1" applyFill="1" applyBorder="1" applyAlignment="1">
      <alignment horizontal="center" vertical="center" wrapText="1"/>
    </xf>
    <xf numFmtId="172" fontId="32" fillId="0" borderId="15" xfId="35" applyNumberFormat="1" applyFont="1" applyFill="1" applyBorder="1" applyAlignment="1">
      <alignment horizontal="center" vertical="center" wrapText="1"/>
    </xf>
    <xf numFmtId="224" fontId="32" fillId="0" borderId="9" xfId="157" quotePrefix="1" applyFont="1" applyFill="1" applyBorder="1" applyAlignment="1">
      <alignment horizontal="center"/>
    </xf>
    <xf numFmtId="224" fontId="26" fillId="0" borderId="9" xfId="131" applyFont="1" applyFill="1" applyBorder="1" applyAlignment="1">
      <alignment horizontal="center"/>
    </xf>
    <xf numFmtId="224" fontId="32" fillId="17" borderId="16" xfId="173" quotePrefix="1" applyFont="1" applyFill="1" applyBorder="1" applyAlignment="1">
      <alignment horizontal="center" vertical="center"/>
    </xf>
    <xf numFmtId="224" fontId="32" fillId="17" borderId="9" xfId="173" quotePrefix="1" applyFont="1" applyFill="1" applyBorder="1" applyAlignment="1">
      <alignment horizontal="center" vertical="center"/>
    </xf>
    <xf numFmtId="224" fontId="32" fillId="17" borderId="18" xfId="173" quotePrefix="1" applyFont="1" applyFill="1" applyBorder="1" applyAlignment="1">
      <alignment horizontal="center" vertical="center"/>
    </xf>
    <xf numFmtId="224" fontId="32" fillId="17" borderId="17" xfId="173" quotePrefix="1" applyFont="1" applyFill="1" applyBorder="1" applyAlignment="1">
      <alignment horizontal="center" vertical="center"/>
    </xf>
    <xf numFmtId="224" fontId="32" fillId="17" borderId="1" xfId="173" quotePrefix="1" applyFont="1" applyFill="1" applyBorder="1" applyAlignment="1">
      <alignment horizontal="center" vertical="center"/>
    </xf>
    <xf numFmtId="224" fontId="32" fillId="17" borderId="26" xfId="173" quotePrefix="1" applyFont="1" applyFill="1" applyBorder="1" applyAlignment="1">
      <alignment horizontal="center" vertical="center"/>
    </xf>
    <xf numFmtId="224" fontId="32" fillId="0" borderId="24" xfId="171" quotePrefix="1" applyNumberFormat="1" applyFont="1" applyFill="1" applyBorder="1" applyAlignment="1">
      <alignment horizontal="center" vertical="center"/>
    </xf>
    <xf numFmtId="224" fontId="32" fillId="0" borderId="4" xfId="171" quotePrefix="1" applyNumberFormat="1" applyFont="1" applyFill="1" applyBorder="1" applyAlignment="1">
      <alignment horizontal="center" vertical="center"/>
    </xf>
    <xf numFmtId="224" fontId="26" fillId="0" borderId="0" xfId="173" applyFont="1" applyFill="1" applyAlignment="1">
      <alignment horizontal="center" vertical="center"/>
    </xf>
    <xf numFmtId="224" fontId="32" fillId="0" borderId="0" xfId="171" applyNumberFormat="1" applyFont="1" applyFill="1" applyBorder="1" applyAlignment="1">
      <alignment horizontal="center" vertical="center" wrapText="1"/>
    </xf>
    <xf numFmtId="224" fontId="32" fillId="0" borderId="1" xfId="131" applyFont="1" applyFill="1" applyBorder="1" applyAlignment="1">
      <alignment horizontal="center"/>
    </xf>
    <xf numFmtId="224" fontId="32" fillId="0" borderId="0" xfId="131" quotePrefix="1" applyFont="1" applyFill="1" applyBorder="1" applyAlignment="1">
      <alignment horizontal="center"/>
    </xf>
    <xf numFmtId="224" fontId="32" fillId="0" borderId="0" xfId="131" applyFont="1" applyFill="1" applyBorder="1" applyAlignment="1">
      <alignment horizontal="center"/>
    </xf>
    <xf numFmtId="224" fontId="32" fillId="0" borderId="0" xfId="131" applyFont="1" applyFill="1" applyAlignment="1">
      <alignment horizontal="center"/>
    </xf>
    <xf numFmtId="224" fontId="32" fillId="0" borderId="13" xfId="171" applyNumberFormat="1" applyFont="1" applyFill="1" applyBorder="1" applyAlignment="1">
      <alignment horizontal="center" vertical="center" wrapText="1"/>
    </xf>
    <xf numFmtId="224" fontId="32" fillId="0" borderId="16" xfId="171" applyNumberFormat="1" applyFont="1" applyFill="1" applyBorder="1" applyAlignment="1">
      <alignment horizontal="center" vertical="center" wrapText="1"/>
    </xf>
    <xf numFmtId="224" fontId="32" fillId="0" borderId="12" xfId="171" applyNumberFormat="1" applyFont="1" applyFill="1" applyBorder="1" applyAlignment="1">
      <alignment horizontal="center" vertical="center" wrapText="1"/>
    </xf>
    <xf numFmtId="224" fontId="32" fillId="0" borderId="17" xfId="171" applyNumberFormat="1" applyFont="1" applyFill="1" applyBorder="1" applyAlignment="1">
      <alignment horizontal="center" vertical="center" wrapText="1"/>
    </xf>
    <xf numFmtId="224" fontId="32" fillId="0" borderId="24" xfId="171" applyNumberFormat="1" applyFont="1" applyFill="1" applyBorder="1" applyAlignment="1">
      <alignment horizontal="center" vertical="center"/>
    </xf>
    <xf numFmtId="224" fontId="32" fillId="0" borderId="4" xfId="171" applyNumberFormat="1" applyFont="1" applyFill="1" applyBorder="1" applyAlignment="1">
      <alignment horizontal="center" vertical="center"/>
    </xf>
    <xf numFmtId="224" fontId="32" fillId="0" borderId="10" xfId="171" applyNumberFormat="1" applyFont="1" applyFill="1" applyBorder="1" applyAlignment="1">
      <alignment horizontal="center" vertical="center"/>
    </xf>
    <xf numFmtId="224" fontId="32" fillId="0" borderId="24" xfId="171" applyNumberFormat="1" applyFont="1" applyFill="1" applyBorder="1" applyAlignment="1">
      <alignment horizontal="center" vertical="center" wrapText="1"/>
    </xf>
    <xf numFmtId="224" fontId="32" fillId="0" borderId="4" xfId="171" applyNumberFormat="1" applyFont="1" applyFill="1" applyBorder="1" applyAlignment="1">
      <alignment horizontal="center" vertical="center" wrapText="1"/>
    </xf>
    <xf numFmtId="224" fontId="32" fillId="0" borderId="10" xfId="171" applyNumberFormat="1" applyFont="1" applyFill="1" applyBorder="1" applyAlignment="1">
      <alignment horizontal="center" vertical="center" wrapText="1"/>
    </xf>
    <xf numFmtId="224" fontId="32" fillId="0" borderId="14" xfId="170" applyNumberFormat="1" applyFont="1" applyFill="1" applyBorder="1" applyAlignment="1">
      <alignment horizontal="center" vertical="center" wrapText="1"/>
    </xf>
    <xf numFmtId="224" fontId="32" fillId="0" borderId="13" xfId="170" applyNumberFormat="1" applyFont="1" applyFill="1" applyBorder="1" applyAlignment="1">
      <alignment horizontal="center" vertical="center" wrapText="1"/>
    </xf>
    <xf numFmtId="224" fontId="32" fillId="0" borderId="15" xfId="170" applyNumberFormat="1" applyFont="1" applyFill="1" applyBorder="1" applyAlignment="1">
      <alignment horizontal="center" vertical="center" wrapText="1"/>
    </xf>
    <xf numFmtId="224" fontId="32" fillId="0" borderId="14" xfId="171" applyNumberFormat="1" applyFont="1" applyFill="1" applyBorder="1" applyAlignment="1">
      <alignment horizontal="center" vertical="center" wrapText="1"/>
    </xf>
    <xf numFmtId="224" fontId="32" fillId="0" borderId="15" xfId="171" applyNumberFormat="1" applyFont="1" applyFill="1" applyBorder="1" applyAlignment="1">
      <alignment horizontal="center" vertical="center" wrapText="1"/>
    </xf>
    <xf numFmtId="224" fontId="32" fillId="0" borderId="0" xfId="157" applyFont="1" applyFill="1" applyBorder="1" applyAlignment="1">
      <alignment horizontal="center"/>
    </xf>
    <xf numFmtId="224" fontId="32" fillId="0" borderId="0" xfId="157" quotePrefix="1" applyFont="1" applyFill="1" applyBorder="1" applyAlignment="1">
      <alignment horizontal="center"/>
    </xf>
    <xf numFmtId="224" fontId="32" fillId="0" borderId="16" xfId="170" applyNumberFormat="1" applyFont="1" applyFill="1" applyBorder="1" applyAlignment="1">
      <alignment horizontal="center" vertical="center" wrapText="1"/>
    </xf>
    <xf numFmtId="224" fontId="32" fillId="0" borderId="12" xfId="170" applyNumberFormat="1" applyFont="1" applyFill="1" applyBorder="1" applyAlignment="1">
      <alignment horizontal="center" vertical="center" wrapText="1"/>
    </xf>
    <xf numFmtId="224" fontId="32" fillId="0" borderId="17" xfId="170" applyNumberFormat="1" applyFont="1" applyFill="1" applyBorder="1" applyAlignment="1">
      <alignment horizontal="center" vertical="center" wrapText="1"/>
    </xf>
    <xf numFmtId="224" fontId="32" fillId="0" borderId="24" xfId="170" applyNumberFormat="1" applyFont="1" applyFill="1" applyBorder="1" applyAlignment="1">
      <alignment horizontal="center" vertical="center" wrapText="1"/>
    </xf>
    <xf numFmtId="224" fontId="32" fillId="0" borderId="6" xfId="170" quotePrefix="1" applyNumberFormat="1" applyFont="1" applyFill="1" applyBorder="1" applyAlignment="1">
      <alignment horizontal="center"/>
    </xf>
    <xf numFmtId="224" fontId="32" fillId="0" borderId="6" xfId="170" applyNumberFormat="1" applyFont="1" applyFill="1" applyBorder="1" applyAlignment="1">
      <alignment horizontal="center" wrapText="1"/>
    </xf>
    <xf numFmtId="224" fontId="32" fillId="0" borderId="6" xfId="170" applyNumberFormat="1" applyFont="1" applyFill="1" applyBorder="1" applyAlignment="1">
      <alignment horizontal="center" vertical="center" wrapText="1"/>
    </xf>
    <xf numFmtId="224" fontId="32" fillId="17" borderId="6" xfId="170" applyNumberFormat="1" applyFont="1" applyFill="1" applyBorder="1" applyAlignment="1">
      <alignment horizontal="center" vertical="center" wrapText="1"/>
    </xf>
    <xf numFmtId="224" fontId="36" fillId="0" borderId="14" xfId="171" applyNumberFormat="1" applyFont="1" applyFill="1" applyBorder="1" applyAlignment="1">
      <alignment horizontal="center" vertical="center" wrapText="1"/>
    </xf>
    <xf numFmtId="224" fontId="36" fillId="0" borderId="13" xfId="171" applyNumberFormat="1" applyFont="1" applyFill="1" applyBorder="1" applyAlignment="1">
      <alignment horizontal="center" vertical="center" wrapText="1"/>
    </xf>
    <xf numFmtId="224" fontId="36" fillId="0" borderId="15" xfId="171" applyNumberFormat="1" applyFont="1" applyFill="1" applyBorder="1" applyAlignment="1">
      <alignment horizontal="center" vertical="center" wrapText="1"/>
    </xf>
    <xf numFmtId="224" fontId="36" fillId="0" borderId="0" xfId="171" applyNumberFormat="1" applyFont="1" applyFill="1" applyBorder="1" applyAlignment="1">
      <alignment horizontal="center" vertical="center" wrapText="1"/>
    </xf>
    <xf numFmtId="224" fontId="54" fillId="0" borderId="0" xfId="131" applyFont="1" applyFill="1" applyAlignment="1">
      <alignment horizontal="center" vertical="center" wrapText="1"/>
    </xf>
    <xf numFmtId="49" fontId="54" fillId="0" borderId="14" xfId="34" applyNumberFormat="1" applyFont="1" applyFill="1" applyBorder="1" applyAlignment="1">
      <alignment horizontal="center" vertical="center" wrapText="1"/>
    </xf>
    <xf numFmtId="49" fontId="54" fillId="0" borderId="13" xfId="34" applyNumberFormat="1" applyFont="1" applyFill="1" applyBorder="1" applyAlignment="1">
      <alignment horizontal="center" vertical="center" wrapText="1"/>
    </xf>
    <xf numFmtId="49" fontId="54" fillId="0" borderId="15" xfId="34" applyNumberFormat="1" applyFont="1" applyFill="1" applyBorder="1" applyAlignment="1">
      <alignment horizontal="center" vertical="center" wrapText="1"/>
    </xf>
    <xf numFmtId="49" fontId="54" fillId="0" borderId="0" xfId="0" applyNumberFormat="1" applyFont="1" applyFill="1" applyBorder="1" applyAlignment="1" applyProtection="1">
      <alignment horizontal="left" indent="3"/>
    </xf>
    <xf numFmtId="224" fontId="35" fillId="0" borderId="0" xfId="173" applyFont="1" applyFill="1" applyAlignment="1">
      <alignment horizontal="center" vertical="center"/>
    </xf>
    <xf numFmtId="49" fontId="35" fillId="0" borderId="0" xfId="173" applyNumberFormat="1" applyFont="1" applyFill="1" applyAlignment="1">
      <alignment horizontal="justify" vertical="top" wrapText="1"/>
    </xf>
    <xf numFmtId="224" fontId="54" fillId="0" borderId="0" xfId="131" quotePrefix="1" applyFont="1" applyFill="1" applyBorder="1" applyAlignment="1">
      <alignment horizontal="center"/>
    </xf>
    <xf numFmtId="49" fontId="54" fillId="0" borderId="0" xfId="152" applyNumberFormat="1" applyFont="1" applyFill="1" applyBorder="1" applyAlignment="1">
      <alignment horizontal="center"/>
    </xf>
    <xf numFmtId="49" fontId="54" fillId="0" borderId="0" xfId="24" quotePrefix="1" applyNumberFormat="1" applyFont="1" applyFill="1" applyBorder="1" applyAlignment="1">
      <alignment horizontal="center" vertical="center"/>
    </xf>
    <xf numFmtId="49" fontId="54" fillId="0" borderId="0" xfId="24" applyNumberFormat="1" applyFont="1" applyFill="1" applyBorder="1" applyAlignment="1">
      <alignment horizontal="center" vertical="center" wrapText="1"/>
    </xf>
    <xf numFmtId="49" fontId="54" fillId="0" borderId="67" xfId="171" applyNumberFormat="1" applyFont="1" applyFill="1" applyBorder="1" applyAlignment="1">
      <alignment horizontal="center" vertical="center" wrapText="1"/>
    </xf>
    <xf numFmtId="49" fontId="54" fillId="0" borderId="24" xfId="171" applyNumberFormat="1" applyFont="1" applyFill="1" applyBorder="1" applyAlignment="1">
      <alignment horizontal="center" vertical="center" wrapText="1"/>
    </xf>
    <xf numFmtId="49" fontId="54" fillId="0" borderId="4" xfId="171" applyNumberFormat="1" applyFont="1" applyFill="1" applyBorder="1" applyAlignment="1">
      <alignment horizontal="center" vertical="center" wrapText="1"/>
    </xf>
    <xf numFmtId="49" fontId="54" fillId="0" borderId="10" xfId="171" applyNumberFormat="1" applyFont="1" applyFill="1" applyBorder="1" applyAlignment="1">
      <alignment horizontal="center" vertical="center" wrapText="1"/>
    </xf>
    <xf numFmtId="49" fontId="35" fillId="0" borderId="9" xfId="131" applyNumberFormat="1" applyFont="1" applyFill="1" applyBorder="1" applyAlignment="1">
      <alignment horizontal="center"/>
    </xf>
    <xf numFmtId="172" fontId="25" fillId="0" borderId="7" xfId="24" applyNumberFormat="1" applyFont="1" applyFill="1" applyBorder="1" applyAlignment="1">
      <alignment horizontal="center" vertical="center"/>
    </xf>
    <xf numFmtId="2" fontId="25" fillId="0" borderId="7" xfId="35" applyNumberFormat="1" applyFont="1" applyFill="1" applyBorder="1" applyAlignment="1">
      <alignment horizontal="center" vertical="center"/>
    </xf>
    <xf numFmtId="43" fontId="26" fillId="0" borderId="0" xfId="33" applyFont="1" applyFill="1" applyAlignment="1">
      <alignment horizontal="center" vertical="center"/>
    </xf>
    <xf numFmtId="172" fontId="26" fillId="0" borderId="0" xfId="24" applyNumberFormat="1" applyFont="1" applyFill="1" applyAlignment="1">
      <alignment horizontal="center" vertical="center"/>
    </xf>
    <xf numFmtId="2" fontId="26" fillId="0" borderId="0" xfId="35" applyNumberFormat="1" applyFont="1" applyFill="1" applyBorder="1" applyAlignment="1">
      <alignment horizontal="center" vertical="center"/>
    </xf>
    <xf numFmtId="2" fontId="26" fillId="0" borderId="0" xfId="33" applyNumberFormat="1" applyFont="1" applyFill="1" applyAlignment="1">
      <alignment horizontal="center" vertical="center"/>
    </xf>
    <xf numFmtId="0" fontId="25" fillId="0" borderId="6" xfId="3392" applyFont="1" applyFill="1" applyBorder="1" applyAlignment="1">
      <alignment horizontal="center" vertical="center"/>
    </xf>
    <xf numFmtId="0" fontId="25" fillId="0" borderId="24" xfId="90" applyNumberFormat="1" applyFont="1" applyFill="1" applyBorder="1" applyAlignment="1">
      <alignment horizontal="center" vertical="center" wrapText="1"/>
    </xf>
    <xf numFmtId="0" fontId="25" fillId="0" borderId="64" xfId="90" applyNumberFormat="1" applyFont="1" applyFill="1" applyBorder="1" applyAlignment="1">
      <alignment horizontal="center" vertical="center" wrapText="1"/>
    </xf>
    <xf numFmtId="0" fontId="25" fillId="0" borderId="4" xfId="90" applyNumberFormat="1" applyFont="1" applyFill="1" applyBorder="1" applyAlignment="1">
      <alignment horizontal="center" vertical="center" wrapText="1"/>
    </xf>
    <xf numFmtId="0" fontId="25" fillId="0" borderId="68" xfId="3388" quotePrefix="1" applyFont="1" applyFill="1" applyBorder="1" applyAlignment="1">
      <alignment horizontal="center" vertical="center"/>
    </xf>
    <xf numFmtId="0" fontId="25" fillId="0" borderId="68" xfId="3388" applyFont="1" applyFill="1" applyBorder="1" applyAlignment="1">
      <alignment horizontal="center" vertical="center"/>
    </xf>
    <xf numFmtId="168" fontId="25" fillId="0" borderId="68" xfId="35" applyNumberFormat="1" applyFont="1" applyFill="1" applyBorder="1" applyAlignment="1">
      <alignment horizontal="center" vertical="center"/>
    </xf>
    <xf numFmtId="43" fontId="25" fillId="0" borderId="68" xfId="33" applyFont="1" applyFill="1" applyBorder="1" applyAlignment="1">
      <alignment horizontal="center" vertical="center"/>
    </xf>
    <xf numFmtId="49" fontId="54" fillId="77" borderId="0" xfId="152" applyNumberFormat="1" applyFont="1" applyFill="1" applyBorder="1" applyAlignment="1">
      <alignment horizontal="center"/>
    </xf>
    <xf numFmtId="49" fontId="54" fillId="77" borderId="0" xfId="131" applyNumberFormat="1" applyFont="1" applyFill="1" applyBorder="1" applyAlignment="1">
      <alignment horizontal="center"/>
    </xf>
    <xf numFmtId="49" fontId="54" fillId="77" borderId="16" xfId="131" applyNumberFormat="1" applyFont="1" applyFill="1" applyBorder="1" applyAlignment="1">
      <alignment horizontal="center" wrapText="1"/>
    </xf>
    <xf numFmtId="49" fontId="54" fillId="77" borderId="18" xfId="131" applyNumberFormat="1" applyFont="1" applyFill="1" applyBorder="1" applyAlignment="1">
      <alignment horizontal="center" wrapText="1"/>
    </xf>
    <xf numFmtId="49" fontId="54" fillId="77" borderId="12" xfId="131" applyNumberFormat="1" applyFont="1" applyFill="1" applyBorder="1" applyAlignment="1">
      <alignment horizontal="center" wrapText="1"/>
    </xf>
    <xf numFmtId="49" fontId="54" fillId="77" borderId="25" xfId="131" applyNumberFormat="1" applyFont="1" applyFill="1" applyBorder="1" applyAlignment="1">
      <alignment horizontal="center" wrapText="1"/>
    </xf>
    <xf numFmtId="49" fontId="54" fillId="77" borderId="17" xfId="131" applyNumberFormat="1" applyFont="1" applyFill="1" applyBorder="1" applyAlignment="1">
      <alignment horizontal="center" wrapText="1"/>
    </xf>
    <xf numFmtId="49" fontId="54" fillId="77" borderId="26" xfId="131" applyNumberFormat="1" applyFont="1" applyFill="1" applyBorder="1" applyAlignment="1">
      <alignment horizontal="center" wrapText="1"/>
    </xf>
    <xf numFmtId="49" fontId="54" fillId="77" borderId="14" xfId="131" applyNumberFormat="1" applyFont="1" applyFill="1" applyBorder="1" applyAlignment="1">
      <alignment horizontal="center" wrapText="1"/>
    </xf>
    <xf numFmtId="49" fontId="54" fillId="77" borderId="13" xfId="131" applyNumberFormat="1" applyFont="1" applyFill="1" applyBorder="1" applyAlignment="1">
      <alignment horizontal="center" wrapText="1"/>
    </xf>
    <xf numFmtId="49" fontId="54" fillId="77" borderId="15" xfId="131" applyNumberFormat="1" applyFont="1" applyFill="1" applyBorder="1" applyAlignment="1">
      <alignment horizontal="center" wrapText="1"/>
    </xf>
    <xf numFmtId="49" fontId="54" fillId="77" borderId="9" xfId="131" quotePrefix="1" applyNumberFormat="1" applyFont="1" applyFill="1" applyBorder="1" applyAlignment="1">
      <alignment horizontal="center" wrapText="1"/>
    </xf>
    <xf numFmtId="49" fontId="35" fillId="77" borderId="13" xfId="131" applyNumberFormat="1" applyFont="1" applyFill="1" applyBorder="1" applyAlignment="1">
      <alignment horizontal="center" wrapText="1"/>
    </xf>
    <xf numFmtId="49" fontId="35" fillId="77" borderId="15" xfId="131" applyNumberFormat="1" applyFont="1" applyFill="1" applyBorder="1" applyAlignment="1">
      <alignment horizontal="center" wrapText="1"/>
    </xf>
    <xf numFmtId="49" fontId="54" fillId="77" borderId="24" xfId="131" applyNumberFormat="1" applyFont="1" applyFill="1" applyBorder="1" applyAlignment="1">
      <alignment horizontal="center" wrapText="1"/>
    </xf>
    <xf numFmtId="49" fontId="35" fillId="77" borderId="4" xfId="0" applyNumberFormat="1" applyFont="1" applyFill="1" applyBorder="1" applyAlignment="1">
      <alignment horizontal="center" wrapText="1"/>
    </xf>
    <xf numFmtId="49" fontId="35" fillId="77" borderId="10" xfId="0" applyNumberFormat="1" applyFont="1" applyFill="1" applyBorder="1" applyAlignment="1">
      <alignment horizontal="center" wrapText="1"/>
    </xf>
    <xf numFmtId="49" fontId="35" fillId="77" borderId="17" xfId="0" applyNumberFormat="1" applyFont="1" applyFill="1" applyBorder="1" applyAlignment="1">
      <alignment horizontal="center" wrapText="1"/>
    </xf>
    <xf numFmtId="49" fontId="35" fillId="77" borderId="26" xfId="0" applyNumberFormat="1" applyFont="1" applyFill="1" applyBorder="1" applyAlignment="1">
      <alignment horizontal="center" wrapText="1"/>
    </xf>
    <xf numFmtId="49" fontId="54" fillId="77" borderId="16" xfId="131" applyNumberFormat="1" applyFont="1" applyFill="1" applyBorder="1" applyAlignment="1">
      <alignment horizontal="center" vertical="center" wrapText="1"/>
    </xf>
    <xf numFmtId="49" fontId="54" fillId="77" borderId="18" xfId="131" applyNumberFormat="1" applyFont="1" applyFill="1" applyBorder="1" applyAlignment="1">
      <alignment horizontal="center" vertical="center" wrapText="1"/>
    </xf>
    <xf numFmtId="49" fontId="35" fillId="77" borderId="17" xfId="0" applyNumberFormat="1" applyFont="1" applyFill="1" applyBorder="1" applyAlignment="1">
      <alignment horizontal="center" vertical="center" wrapText="1"/>
    </xf>
    <xf numFmtId="49" fontId="35" fillId="77" borderId="26" xfId="0" applyNumberFormat="1" applyFont="1" applyFill="1" applyBorder="1" applyAlignment="1">
      <alignment horizontal="center" vertical="center" wrapText="1"/>
    </xf>
    <xf numFmtId="49" fontId="35" fillId="77" borderId="0" xfId="864" applyNumberFormat="1" applyFont="1" applyFill="1" applyAlignment="1">
      <alignment horizontal="justify" vertical="top"/>
    </xf>
    <xf numFmtId="49" fontId="35" fillId="77" borderId="0" xfId="0" applyNumberFormat="1" applyFont="1" applyFill="1" applyAlignment="1">
      <alignment horizontal="justify" vertical="top"/>
    </xf>
    <xf numFmtId="172" fontId="54" fillId="77" borderId="21" xfId="24" applyNumberFormat="1" applyFont="1" applyFill="1" applyBorder="1" applyAlignment="1">
      <alignment horizontal="center"/>
    </xf>
    <xf numFmtId="49" fontId="35" fillId="77" borderId="0" xfId="0" applyNumberFormat="1" applyFont="1" applyFill="1" applyAlignment="1" applyProtection="1">
      <alignment horizontal="left" indent="2"/>
    </xf>
    <xf numFmtId="49" fontId="54" fillId="77" borderId="0" xfId="0" applyNumberFormat="1" applyFont="1" applyFill="1" applyBorder="1" applyAlignment="1" applyProtection="1">
      <alignment horizontal="left" indent="3"/>
    </xf>
    <xf numFmtId="224" fontId="54" fillId="77" borderId="0" xfId="131" applyFont="1" applyFill="1" applyBorder="1" applyAlignment="1">
      <alignment horizontal="center" vertical="center"/>
    </xf>
    <xf numFmtId="49" fontId="54" fillId="77" borderId="1" xfId="131" applyNumberFormat="1" applyFont="1" applyFill="1" applyBorder="1" applyAlignment="1">
      <alignment horizontal="center" vertical="center"/>
    </xf>
    <xf numFmtId="49" fontId="35" fillId="77" borderId="0" xfId="0" applyNumberFormat="1" applyFont="1" applyFill="1" applyBorder="1" applyAlignment="1">
      <alignment horizontal="center" wrapText="1"/>
    </xf>
    <xf numFmtId="49" fontId="54" fillId="77" borderId="0" xfId="131" quotePrefix="1" applyNumberFormat="1" applyFont="1" applyFill="1" applyBorder="1" applyAlignment="1">
      <alignment horizontal="center" vertical="center"/>
    </xf>
    <xf numFmtId="224" fontId="0" fillId="0" borderId="29" xfId="0" applyFill="1" applyBorder="1" applyAlignment="1">
      <alignment horizontal="center" vertical="center"/>
    </xf>
    <xf numFmtId="224" fontId="0" fillId="0" borderId="30" xfId="0" applyFill="1" applyBorder="1" applyAlignment="1">
      <alignment horizontal="center" vertical="center"/>
    </xf>
    <xf numFmtId="224" fontId="0" fillId="0" borderId="31" xfId="0" applyFill="1" applyBorder="1" applyAlignment="1">
      <alignment horizontal="center" vertical="center"/>
    </xf>
    <xf numFmtId="43" fontId="32" fillId="0" borderId="32" xfId="45" applyFont="1" applyFill="1" applyBorder="1" applyAlignment="1">
      <alignment horizontal="center"/>
    </xf>
    <xf numFmtId="43" fontId="32" fillId="0" borderId="33" xfId="45" applyFont="1" applyFill="1" applyBorder="1" applyAlignment="1">
      <alignment horizontal="center"/>
    </xf>
    <xf numFmtId="200" fontId="61" fillId="0" borderId="0" xfId="0" applyNumberFormat="1" applyFont="1" applyFill="1" applyAlignment="1">
      <alignment horizontal="left" wrapText="1"/>
    </xf>
    <xf numFmtId="224" fontId="32" fillId="0" borderId="34" xfId="133" applyFont="1" applyFill="1" applyBorder="1" applyAlignment="1">
      <alignment horizontal="center" vertical="center"/>
    </xf>
    <xf numFmtId="224" fontId="32" fillId="0" borderId="35" xfId="133" applyFont="1" applyFill="1" applyBorder="1" applyAlignment="1">
      <alignment horizontal="center" vertical="center"/>
    </xf>
    <xf numFmtId="172" fontId="32" fillId="0" borderId="36" xfId="45" applyNumberFormat="1" applyFont="1" applyFill="1" applyBorder="1" applyAlignment="1">
      <alignment horizontal="center" vertical="center"/>
    </xf>
    <xf numFmtId="224" fontId="59" fillId="0" borderId="37" xfId="125" applyFill="1" applyBorder="1" applyAlignment="1">
      <alignment horizontal="center" vertical="center"/>
    </xf>
    <xf numFmtId="224" fontId="32" fillId="0" borderId="32" xfId="133" applyFont="1" applyFill="1" applyBorder="1" applyAlignment="1">
      <alignment horizontal="center"/>
    </xf>
    <xf numFmtId="176" fontId="32" fillId="0" borderId="32" xfId="45" applyNumberFormat="1" applyFont="1" applyFill="1" applyBorder="1" applyAlignment="1">
      <alignment horizontal="center"/>
    </xf>
    <xf numFmtId="0" fontId="35" fillId="0" borderId="0" xfId="1981" quotePrefix="1" applyNumberFormat="1" applyFont="1" applyFill="1" applyAlignment="1">
      <alignment horizontal="justify" vertical="top" wrapText="1"/>
    </xf>
    <xf numFmtId="0" fontId="35" fillId="0" borderId="0" xfId="1981" applyNumberFormat="1" applyFont="1" applyFill="1" applyAlignment="1">
      <alignment horizontal="justify" vertical="top" wrapText="1"/>
    </xf>
    <xf numFmtId="224" fontId="0" fillId="0" borderId="0" xfId="0" applyAlignment="1">
      <alignment horizontal="justify" vertical="top" wrapText="1"/>
    </xf>
    <xf numFmtId="0" fontId="54" fillId="0" borderId="14" xfId="131" applyNumberFormat="1" applyFont="1" applyFill="1" applyBorder="1" applyAlignment="1">
      <alignment horizontal="center" vertical="center" wrapText="1"/>
    </xf>
    <xf numFmtId="0" fontId="54" fillId="0" borderId="13" xfId="131" applyNumberFormat="1" applyFont="1" applyFill="1" applyBorder="1" applyAlignment="1">
      <alignment horizontal="center" vertical="center" wrapText="1"/>
    </xf>
    <xf numFmtId="0" fontId="54" fillId="0" borderId="15" xfId="131" applyNumberFormat="1" applyFont="1" applyFill="1" applyBorder="1" applyAlignment="1">
      <alignment horizontal="center" vertical="center" wrapText="1"/>
    </xf>
    <xf numFmtId="0" fontId="54" fillId="0" borderId="24" xfId="131" quotePrefix="1" applyNumberFormat="1" applyFont="1" applyFill="1" applyBorder="1" applyAlignment="1">
      <alignment horizontal="center" vertical="center"/>
    </xf>
    <xf numFmtId="0" fontId="54" fillId="0" borderId="4" xfId="131" quotePrefix="1" applyNumberFormat="1" applyFont="1" applyFill="1" applyBorder="1" applyAlignment="1">
      <alignment horizontal="center" vertical="center"/>
    </xf>
    <xf numFmtId="0" fontId="54" fillId="0" borderId="10" xfId="131" quotePrefix="1" applyNumberFormat="1" applyFont="1" applyFill="1" applyBorder="1" applyAlignment="1">
      <alignment horizontal="center" vertical="center"/>
    </xf>
    <xf numFmtId="0" fontId="54" fillId="0" borderId="24" xfId="131" applyNumberFormat="1" applyFont="1" applyFill="1" applyBorder="1" applyAlignment="1">
      <alignment horizontal="center" wrapText="1"/>
    </xf>
    <xf numFmtId="0" fontId="54" fillId="0" borderId="4" xfId="131" applyNumberFormat="1" applyFont="1" applyFill="1" applyBorder="1" applyAlignment="1">
      <alignment horizontal="center" wrapText="1"/>
    </xf>
    <xf numFmtId="0" fontId="54" fillId="0" borderId="10" xfId="131" applyNumberFormat="1" applyFont="1" applyFill="1" applyBorder="1" applyAlignment="1">
      <alignment horizontal="center" wrapText="1"/>
    </xf>
    <xf numFmtId="0" fontId="54" fillId="0" borderId="9" xfId="1982" quotePrefix="1" applyNumberFormat="1" applyFont="1" applyFill="1" applyBorder="1" applyAlignment="1">
      <alignment horizontal="center"/>
    </xf>
    <xf numFmtId="224" fontId="26" fillId="0" borderId="0" xfId="0" applyFont="1" applyFill="1" applyAlignment="1">
      <alignment horizontal="justify" vertical="top" wrapText="1"/>
    </xf>
    <xf numFmtId="0" fontId="0" fillId="0" borderId="0" xfId="3396" applyFont="1" applyFill="1" applyAlignment="1">
      <alignment horizontal="justify" vertical="top" wrapText="1"/>
    </xf>
    <xf numFmtId="224" fontId="54" fillId="0" borderId="0" xfId="1981" applyFont="1" applyFill="1" applyAlignment="1">
      <alignment vertical="top" wrapText="1"/>
    </xf>
    <xf numFmtId="231" fontId="38" fillId="0" borderId="0" xfId="3417" applyNumberFormat="1" applyFont="1" applyFill="1" applyBorder="1" applyAlignment="1">
      <alignment horizontal="center"/>
    </xf>
    <xf numFmtId="39" fontId="38" fillId="0" borderId="0" xfId="33" applyNumberFormat="1" applyFont="1" applyFill="1" applyBorder="1" applyAlignment="1">
      <alignment horizontal="center" vertical="center"/>
    </xf>
    <xf numFmtId="231" fontId="42" fillId="0" borderId="68" xfId="3417" applyNumberFormat="1" applyFont="1" applyFill="1" applyBorder="1" applyAlignment="1">
      <alignment horizontal="center"/>
    </xf>
    <xf numFmtId="0" fontId="42" fillId="0" borderId="24" xfId="90" applyNumberFormat="1" applyFont="1" applyFill="1" applyBorder="1" applyAlignment="1">
      <alignment horizontal="center" vertical="center" wrapText="1"/>
    </xf>
    <xf numFmtId="0" fontId="42" fillId="0" borderId="64" xfId="90" applyNumberFormat="1" applyFont="1" applyFill="1" applyBorder="1" applyAlignment="1">
      <alignment horizontal="center" vertical="center" wrapText="1"/>
    </xf>
    <xf numFmtId="0" fontId="42" fillId="0" borderId="6" xfId="90" applyNumberFormat="1" applyFont="1" applyFill="1" applyBorder="1" applyAlignment="1">
      <alignment horizontal="center" vertical="center" wrapText="1"/>
    </xf>
    <xf numFmtId="0" fontId="42" fillId="0" borderId="68" xfId="3388" quotePrefix="1" applyFont="1" applyFill="1" applyBorder="1" applyAlignment="1">
      <alignment horizontal="center" vertical="center"/>
    </xf>
    <xf numFmtId="168" fontId="42" fillId="0" borderId="68" xfId="35" quotePrefix="1" applyNumberFormat="1" applyFont="1" applyFill="1" applyBorder="1" applyAlignment="1">
      <alignment horizontal="center" vertical="center"/>
    </xf>
    <xf numFmtId="37" fontId="42" fillId="0" borderId="0" xfId="3409" quotePrefix="1" applyNumberFormat="1" applyFont="1" applyFill="1" applyAlignment="1" applyProtection="1">
      <alignment horizontal="center" vertical="top" wrapText="1"/>
    </xf>
    <xf numFmtId="0" fontId="38" fillId="0" borderId="0" xfId="3407" applyNumberFormat="1" applyFont="1" applyFill="1" applyAlignment="1">
      <alignment horizontal="justify" vertical="top" wrapText="1"/>
    </xf>
    <xf numFmtId="0" fontId="42" fillId="0" borderId="0" xfId="3409" quotePrefix="1" applyFont="1" applyFill="1" applyBorder="1" applyAlignment="1">
      <alignment horizontal="center" wrapText="1"/>
    </xf>
    <xf numFmtId="0" fontId="107" fillId="0" borderId="0" xfId="3409" applyFill="1" applyAlignment="1">
      <alignment horizontal="center" wrapText="1"/>
    </xf>
    <xf numFmtId="0" fontId="42" fillId="0" borderId="0" xfId="3409" applyFont="1" applyFill="1" applyBorder="1" applyAlignment="1">
      <alignment horizontal="center" wrapText="1"/>
    </xf>
    <xf numFmtId="229" fontId="42" fillId="0" borderId="1" xfId="3410" applyNumberFormat="1" applyFont="1" applyFill="1" applyBorder="1" applyAlignment="1">
      <alignment horizontal="center" vertical="top" wrapText="1"/>
    </xf>
    <xf numFmtId="37" fontId="42" fillId="0" borderId="1" xfId="3409" applyNumberFormat="1" applyFont="1" applyFill="1" applyBorder="1" applyAlignment="1" applyProtection="1">
      <alignment horizontal="center" vertical="top" wrapText="1"/>
    </xf>
    <xf numFmtId="172" fontId="42" fillId="0" borderId="6" xfId="35" applyNumberFormat="1" applyFont="1" applyFill="1" applyBorder="1" applyAlignment="1">
      <alignment horizontal="center" vertical="center" wrapText="1"/>
    </xf>
    <xf numFmtId="224" fontId="42" fillId="0" borderId="6" xfId="131" applyFont="1" applyFill="1" applyBorder="1" applyAlignment="1">
      <alignment horizontal="center" vertical="center" wrapText="1"/>
    </xf>
    <xf numFmtId="224" fontId="42" fillId="0" borderId="6" xfId="131" applyFont="1" applyFill="1" applyBorder="1" applyAlignment="1">
      <alignment horizontal="center" vertical="center"/>
    </xf>
    <xf numFmtId="172" fontId="42" fillId="0" borderId="24" xfId="45" applyNumberFormat="1" applyFont="1" applyFill="1" applyBorder="1" applyAlignment="1">
      <alignment horizontal="center" vertical="center" wrapText="1"/>
    </xf>
    <xf numFmtId="172" fontId="42" fillId="0" borderId="64" xfId="45" applyNumberFormat="1" applyFont="1" applyFill="1" applyBorder="1" applyAlignment="1">
      <alignment horizontal="center" vertical="center" wrapText="1"/>
    </xf>
    <xf numFmtId="49" fontId="42" fillId="0" borderId="1" xfId="3420" quotePrefix="1" applyNumberFormat="1" applyFont="1" applyFill="1" applyBorder="1" applyAlignment="1">
      <alignment horizontal="center" vertical="center" wrapText="1"/>
    </xf>
    <xf numFmtId="172" fontId="38" fillId="0" borderId="24" xfId="45" applyNumberFormat="1" applyFont="1" applyFill="1" applyBorder="1" applyAlignment="1">
      <alignment horizontal="center" vertical="center" wrapText="1"/>
    </xf>
    <xf numFmtId="172" fontId="38" fillId="0" borderId="4" xfId="45" applyNumberFormat="1" applyFont="1" applyFill="1" applyBorder="1" applyAlignment="1">
      <alignment horizontal="center" vertical="center" wrapText="1"/>
    </xf>
    <xf numFmtId="172" fontId="38" fillId="0" borderId="64" xfId="45" applyNumberFormat="1" applyFont="1" applyFill="1" applyBorder="1" applyAlignment="1">
      <alignment horizontal="center" vertical="center" wrapText="1"/>
    </xf>
    <xf numFmtId="49" fontId="38" fillId="0" borderId="24" xfId="3420" quotePrefix="1" applyNumberFormat="1" applyFont="1" applyFill="1" applyBorder="1" applyAlignment="1">
      <alignment horizontal="center" vertical="center" wrapText="1"/>
    </xf>
    <xf numFmtId="49" fontId="38" fillId="0" borderId="4" xfId="3420" quotePrefix="1" applyNumberFormat="1" applyFont="1" applyFill="1" applyBorder="1" applyAlignment="1">
      <alignment horizontal="center" vertical="center" wrapText="1"/>
    </xf>
    <xf numFmtId="49" fontId="38" fillId="0" borderId="64" xfId="3420" quotePrefix="1" applyNumberFormat="1" applyFont="1" applyFill="1" applyBorder="1" applyAlignment="1">
      <alignment horizontal="center" vertical="center" wrapText="1"/>
    </xf>
    <xf numFmtId="49" fontId="42" fillId="0" borderId="1" xfId="3534" quotePrefix="1" applyNumberFormat="1" applyFont="1" applyFill="1" applyBorder="1" applyAlignment="1">
      <alignment horizontal="center" vertical="center" wrapText="1"/>
    </xf>
    <xf numFmtId="172" fontId="42" fillId="0" borderId="68" xfId="45" quotePrefix="1" applyNumberFormat="1" applyFont="1" applyFill="1" applyBorder="1" applyAlignment="1">
      <alignment horizontal="center" vertical="top"/>
    </xf>
    <xf numFmtId="172" fontId="42" fillId="0" borderId="4" xfId="45" applyNumberFormat="1" applyFont="1" applyFill="1" applyBorder="1" applyAlignment="1">
      <alignment horizontal="center" vertical="center" wrapText="1"/>
    </xf>
    <xf numFmtId="49" fontId="42" fillId="0" borderId="24" xfId="3420" quotePrefix="1" applyNumberFormat="1" applyFont="1" applyFill="1" applyBorder="1" applyAlignment="1">
      <alignment horizontal="center" vertical="center" wrapText="1"/>
    </xf>
    <xf numFmtId="49" fontId="42" fillId="0" borderId="4" xfId="3420" quotePrefix="1" applyNumberFormat="1" applyFont="1" applyFill="1" applyBorder="1" applyAlignment="1">
      <alignment horizontal="center" vertical="center" wrapText="1"/>
    </xf>
    <xf numFmtId="49" fontId="42" fillId="0" borderId="64" xfId="3420" quotePrefix="1" applyNumberFormat="1" applyFont="1" applyFill="1" applyBorder="1" applyAlignment="1">
      <alignment horizontal="center" vertical="center" wrapText="1"/>
    </xf>
    <xf numFmtId="49" fontId="25" fillId="0" borderId="0" xfId="3420" applyNumberFormat="1" applyFont="1" applyFill="1" applyAlignment="1">
      <alignment horizontal="justify" vertical="top" wrapText="1"/>
    </xf>
    <xf numFmtId="49" fontId="0" fillId="0" borderId="0" xfId="0" applyNumberFormat="1" applyAlignment="1">
      <alignment horizontal="justify" vertical="top" wrapText="1"/>
    </xf>
    <xf numFmtId="49" fontId="0" fillId="0" borderId="0" xfId="131" applyNumberFormat="1" applyFont="1" applyFill="1" applyAlignment="1">
      <alignment horizontal="justify" vertical="top" wrapText="1"/>
    </xf>
    <xf numFmtId="49" fontId="26" fillId="0" borderId="0" xfId="131" applyNumberFormat="1" applyFont="1" applyFill="1" applyAlignment="1">
      <alignment horizontal="justify" vertical="top" wrapText="1"/>
    </xf>
    <xf numFmtId="224" fontId="42" fillId="0" borderId="0" xfId="131" applyFont="1" applyFill="1" applyBorder="1" applyAlignment="1">
      <alignment horizontal="center"/>
    </xf>
    <xf numFmtId="224" fontId="38" fillId="0" borderId="0" xfId="131" applyFont="1" applyFill="1" applyBorder="1" applyAlignment="1">
      <alignment horizontal="center"/>
    </xf>
    <xf numFmtId="0" fontId="38" fillId="0" borderId="0" xfId="3405" quotePrefix="1" applyFont="1" applyFill="1" applyAlignment="1">
      <alignment horizontal="center" vertical="center"/>
    </xf>
    <xf numFmtId="0" fontId="38" fillId="0" borderId="6" xfId="3404" applyFont="1" applyFill="1" applyBorder="1" applyAlignment="1">
      <alignment horizontal="center" wrapText="1"/>
    </xf>
    <xf numFmtId="0" fontId="38" fillId="0" borderId="6" xfId="3404" quotePrefix="1" applyFont="1" applyFill="1" applyBorder="1" applyAlignment="1">
      <alignment horizontal="center" wrapText="1"/>
    </xf>
    <xf numFmtId="0" fontId="38" fillId="0" borderId="67" xfId="3404" applyFont="1" applyFill="1" applyBorder="1" applyAlignment="1">
      <alignment horizontal="center" wrapText="1"/>
    </xf>
    <xf numFmtId="0" fontId="38" fillId="0" borderId="13" xfId="3404" applyFont="1" applyFill="1" applyBorder="1" applyAlignment="1">
      <alignment horizontal="center" wrapText="1"/>
    </xf>
    <xf numFmtId="0" fontId="38" fillId="0" borderId="15" xfId="3404" applyFont="1" applyFill="1" applyBorder="1" applyAlignment="1">
      <alignment horizontal="center" wrapText="1"/>
    </xf>
    <xf numFmtId="0" fontId="189" fillId="0" borderId="0" xfId="24" applyNumberFormat="1" applyFont="1" applyFill="1" applyAlignment="1">
      <alignment horizontal="justify" vertical="top" wrapText="1"/>
    </xf>
    <xf numFmtId="0" fontId="189" fillId="0" borderId="0" xfId="24" quotePrefix="1" applyNumberFormat="1" applyFont="1" applyFill="1" applyAlignment="1">
      <alignment horizontal="justify" vertical="top" wrapText="1"/>
    </xf>
    <xf numFmtId="0" fontId="0" fillId="0" borderId="0" xfId="0" applyNumberFormat="1" applyAlignment="1">
      <alignment horizontal="justify" vertical="top"/>
    </xf>
    <xf numFmtId="0" fontId="42" fillId="0" borderId="6" xfId="3404" quotePrefix="1" applyFont="1" applyFill="1" applyBorder="1" applyAlignment="1">
      <alignment horizontal="center" wrapText="1"/>
    </xf>
    <xf numFmtId="0" fontId="42" fillId="0" borderId="6" xfId="3404" applyFont="1" applyFill="1" applyBorder="1" applyAlignment="1">
      <alignment horizontal="center" wrapText="1"/>
    </xf>
    <xf numFmtId="0" fontId="42" fillId="0" borderId="67" xfId="3404" applyFont="1" applyFill="1" applyBorder="1" applyAlignment="1">
      <alignment horizontal="center" wrapText="1"/>
    </xf>
    <xf numFmtId="0" fontId="42" fillId="0" borderId="13" xfId="3404" applyFont="1" applyFill="1" applyBorder="1" applyAlignment="1">
      <alignment horizontal="center" wrapText="1"/>
    </xf>
    <xf numFmtId="0" fontId="42" fillId="0" borderId="15" xfId="3404" applyFont="1" applyFill="1" applyBorder="1" applyAlignment="1">
      <alignment horizontal="center" wrapText="1"/>
    </xf>
    <xf numFmtId="0" fontId="42" fillId="0" borderId="0" xfId="3405" quotePrefix="1" applyFont="1" applyFill="1" applyAlignment="1">
      <alignment horizontal="center" vertical="center"/>
    </xf>
    <xf numFmtId="224" fontId="38" fillId="0" borderId="0" xfId="131" applyFont="1" applyFill="1" applyBorder="1" applyAlignment="1">
      <alignment horizontal="center" vertical="top"/>
    </xf>
    <xf numFmtId="0" fontId="76" fillId="0" borderId="0" xfId="3526" applyNumberFormat="1" applyFont="1" applyFill="1" applyAlignment="1">
      <alignment horizontal="left" vertical="top" wrapText="1"/>
    </xf>
    <xf numFmtId="0" fontId="38" fillId="0" borderId="0" xfId="3407" applyNumberFormat="1" applyFont="1" applyFill="1" applyAlignment="1">
      <alignment horizontal="justify" vertical="top"/>
    </xf>
    <xf numFmtId="37" fontId="38" fillId="0" borderId="0" xfId="3409" applyNumberFormat="1" applyFont="1" applyFill="1" applyAlignment="1" applyProtection="1">
      <alignment horizontal="justify" vertical="top"/>
    </xf>
    <xf numFmtId="37" fontId="42" fillId="0" borderId="0" xfId="3409" quotePrefix="1" applyNumberFormat="1" applyFont="1" applyFill="1" applyAlignment="1" applyProtection="1">
      <alignment horizontal="center" vertical="center" wrapText="1"/>
    </xf>
    <xf numFmtId="0" fontId="38" fillId="0" borderId="0" xfId="3420" applyFont="1" applyFill="1" applyAlignment="1">
      <alignment horizontal="justify" vertical="top"/>
    </xf>
    <xf numFmtId="224" fontId="0" fillId="0" borderId="0" xfId="0" applyAlignment="1">
      <alignment horizontal="justify" vertical="top"/>
    </xf>
    <xf numFmtId="0" fontId="30" fillId="0" borderId="0" xfId="131" applyNumberFormat="1" applyFont="1" applyFill="1" applyAlignment="1">
      <alignment horizontal="justify" vertical="top"/>
    </xf>
    <xf numFmtId="0" fontId="189" fillId="0" borderId="0" xfId="131" applyNumberFormat="1" applyFont="1" applyFill="1" applyAlignment="1">
      <alignment horizontal="justify" vertical="top"/>
    </xf>
    <xf numFmtId="0" fontId="42" fillId="0" borderId="0" xfId="131" applyNumberFormat="1" applyFont="1" applyFill="1" applyAlignment="1">
      <alignment horizontal="center"/>
    </xf>
    <xf numFmtId="0" fontId="210" fillId="0" borderId="0" xfId="3402" applyFont="1" applyFill="1" applyAlignment="1">
      <alignment horizontal="left" vertical="top" wrapText="1"/>
    </xf>
    <xf numFmtId="224" fontId="209" fillId="0" borderId="0" xfId="1982" applyFont="1" applyFill="1" applyAlignment="1">
      <alignment horizontal="left" vertical="top"/>
    </xf>
    <xf numFmtId="0" fontId="210" fillId="0" borderId="0" xfId="3396" applyFont="1" applyFill="1" applyAlignment="1">
      <alignment horizontal="left" vertical="top" wrapText="1"/>
    </xf>
    <xf numFmtId="0" fontId="38" fillId="0" borderId="0" xfId="3407" applyNumberFormat="1" applyFont="1" applyFill="1" applyAlignment="1">
      <alignment horizontal="left" vertical="top" wrapText="1"/>
    </xf>
    <xf numFmtId="0" fontId="42" fillId="0" borderId="68" xfId="3402" applyFont="1" applyFill="1" applyBorder="1" applyAlignment="1">
      <alignment horizontal="center" wrapText="1"/>
    </xf>
    <xf numFmtId="0" fontId="42" fillId="0" borderId="0" xfId="3402" applyFont="1" applyFill="1" applyBorder="1" applyAlignment="1">
      <alignment horizontal="center" wrapText="1"/>
    </xf>
    <xf numFmtId="0" fontId="26" fillId="0" borderId="0" xfId="3402" applyFont="1" applyFill="1" applyAlignment="1">
      <alignment horizontal="center" wrapText="1"/>
    </xf>
    <xf numFmtId="0" fontId="42" fillId="0" borderId="68" xfId="3409" applyFont="1" applyFill="1" applyBorder="1" applyAlignment="1">
      <alignment horizontal="center" wrapText="1"/>
    </xf>
    <xf numFmtId="0" fontId="42" fillId="0" borderId="0" xfId="3410" quotePrefix="1" applyFont="1" applyFill="1" applyAlignment="1">
      <alignment horizontal="center"/>
    </xf>
    <xf numFmtId="229" fontId="42" fillId="0" borderId="1" xfId="3410" quotePrefix="1" applyNumberFormat="1" applyFont="1" applyFill="1" applyBorder="1" applyAlignment="1">
      <alignment horizontal="center" vertical="top" wrapText="1"/>
    </xf>
    <xf numFmtId="0" fontId="38" fillId="0" borderId="0" xfId="3420" applyFont="1" applyFill="1" applyAlignment="1">
      <alignment horizontal="left" vertical="top"/>
    </xf>
    <xf numFmtId="0" fontId="38" fillId="0" borderId="0" xfId="3420" applyFont="1" applyFill="1" applyAlignment="1">
      <alignment horizontal="left" vertical="top" wrapText="1"/>
    </xf>
    <xf numFmtId="0" fontId="189" fillId="0" borderId="0" xfId="3409" applyFont="1" applyFill="1" applyAlignment="1">
      <alignment horizontal="center" wrapText="1"/>
    </xf>
    <xf numFmtId="224" fontId="0" fillId="0" borderId="0" xfId="0" applyAlignment="1">
      <alignment vertical="top" wrapText="1"/>
    </xf>
  </cellXfs>
  <cellStyles count="3551">
    <cellStyle name=" 1" xfId="218"/>
    <cellStyle name=" 1 2" xfId="219"/>
    <cellStyle name=" 1 3" xfId="1983"/>
    <cellStyle name="_Account UTPLagre Fund June 30, 2008" xfId="220"/>
    <cellStyle name="_Account UTPLagre Fund June 30, 2008_Cashflow" xfId="1279"/>
    <cellStyle name="_Account UTPLagre Fund June 30, 2008_Cashflow 2" xfId="1280"/>
    <cellStyle name="_Account UTPLagre Fund June 30, 2008_JS Cash Fund Accounts June 2010 draf iv" xfId="221"/>
    <cellStyle name="_Accounts - MMF 2010" xfId="1984"/>
    <cellStyle name="_Accounts AIF June-08-Annual-client" xfId="222"/>
    <cellStyle name="_Accounts AIF June-08-Annual-client_JS Cash Fund Accounts June 2010 draf iv" xfId="223"/>
    <cellStyle name="_Accounts_June-08-Annual-updated" xfId="224"/>
    <cellStyle name="_Accounts_June-08-Annual-updated_JS Cash Fund Accounts June 2010 draf iv" xfId="225"/>
    <cellStyle name="_August 2009 LCF Schedules of Accounts" xfId="226"/>
    <cellStyle name="_Book1" xfId="227"/>
    <cellStyle name="_Book1_Accounts-AAA  30.06.2010 final" xfId="228"/>
    <cellStyle name="_Book1_JS AAA Fund Accounts 28.02.2011" xfId="229"/>
    <cellStyle name="_cap gain" xfId="443"/>
    <cellStyle name="_Copy of Draft Accounts June 30 2009 -(16-7-09) Done" xfId="230"/>
    <cellStyle name="_CPF - Draft Accounts after KJ review" xfId="231"/>
    <cellStyle name="_CPF - Draft Accounts after KJ review 2" xfId="766"/>
    <cellStyle name="_CPF - Draft Accounts after KJ review 3" xfId="1079"/>
    <cellStyle name="_dividend" xfId="444"/>
    <cellStyle name="_Draft Accounts received from Deloitte 25-07-2008" xfId="232"/>
    <cellStyle name="_Draft Accounts received from Deloitte 25-07-2008_JS Cash Fund Accounts June 2010 draf iv" xfId="233"/>
    <cellStyle name="_Extra disclosure - final" xfId="445"/>
    <cellStyle name="_Extra disclosure - final_~4456819" xfId="446"/>
    <cellStyle name="_Extra disclosure - final_~4456819_Copy of DCF Accounts V19 after client changes" xfId="447"/>
    <cellStyle name="_Extra disclosure - final_Accounts DCF Dec 31,2008 Auditors - Changes" xfId="448"/>
    <cellStyle name="_Extra disclosure - final_Accounts DCF Dec 31,2008 Auditors - Changes_Copy of DCF Accounts V19 after client changes" xfId="449"/>
    <cellStyle name="_Extra disclosure - final_Copy of DCF Accounts V19 after client changes" xfId="450"/>
    <cellStyle name="_Extra disclosure - final_DCF Accounts V22" xfId="451"/>
    <cellStyle name="_Extra disclosure - final_DCF Accounts V22 (4)" xfId="452"/>
    <cellStyle name="_ForwardMCR" xfId="1985"/>
    <cellStyle name="_JS FOF Accounts 30-06-2009 with complete disclosures" xfId="234"/>
    <cellStyle name="_JS FOF Accounts 30-06-2009 with complete disclosures_JS AAA Fund Accounts 28.02.2011" xfId="235"/>
    <cellStyle name="_June 2009 LCF FINAL" xfId="236"/>
    <cellStyle name="_June 2009 LCF FINAL_Cashflow" xfId="1281"/>
    <cellStyle name="_June 2009 LCF FINAL_JS Cash Fund Accounts June 2010 draf iv" xfId="237"/>
    <cellStyle name="_June 2010 LCF FINAL" xfId="238"/>
    <cellStyle name="_Liabilities ( Income Fund)" xfId="1986"/>
    <cellStyle name="_Liabilities ( Income Fund) 2" xfId="1987"/>
    <cellStyle name="_Liabilities ( Income Fund)_Accounts - Stock Fund 2010 (18-8-10)" xfId="1988"/>
    <cellStyle name="_Liabilities ( Income Fund)_Quarter ended September 30, 2010" xfId="1989"/>
    <cellStyle name="_Liabilities ( Income Fund)_Xl0000151" xfId="1990"/>
    <cellStyle name="_May 2010 LCF FINAL" xfId="239"/>
    <cellStyle name="_MCR December 2007" xfId="1991"/>
    <cellStyle name="_November 2009 LCF FINAL" xfId="240"/>
    <cellStyle name="_PGF june 2008" xfId="453"/>
    <cellStyle name="_Revised Notes l Accounts Final 04.03.2009" xfId="1992"/>
    <cellStyle name="_Revised Notes l Accounts Final 04.03.2009_Consolidatd Form 1A" xfId="1993"/>
    <cellStyle name="_Revised Notes l Accounts Final 04.03.2009_Consolidatd Form 1A_1. SBP QRC 30 Sep 10 (Trial 22oct) Final" xfId="1994"/>
    <cellStyle name="_Revised Notes l Accounts Final 04.03.2009_Deposits" xfId="1995"/>
    <cellStyle name="_Revised Notes l Accounts Final 04.03.2009_depost govt. parites" xfId="1996"/>
    <cellStyle name="_Revised Notes l Accounts Final 04.03.2009_FORM 12" xfId="1997"/>
    <cellStyle name="_Revised Notes l Accounts Final 04.03.2009_Form 13" xfId="1998"/>
    <cellStyle name="_Revised Notes l Accounts Final 04.03.2009_FORM 15 06-07" xfId="1999"/>
    <cellStyle name="_Revised Notes l Accounts Final 04.03.2009_FORM 16 " xfId="2000"/>
    <cellStyle name="_Revised Notes l Accounts Final 04.03.2009_FORM 18" xfId="2001"/>
    <cellStyle name="_Revised Notes l Accounts Final 04.03.2009_FORM 1A" xfId="2002"/>
    <cellStyle name="_Revised Notes l Accounts Final 04.03.2009_Form 1-A" xfId="2003"/>
    <cellStyle name="_Revised Notes l Accounts Final 04.03.2009_FORM 22" xfId="2004"/>
    <cellStyle name="_Revised Notes l Accounts Final 04.03.2009_FORM 23" xfId="2005"/>
    <cellStyle name="_Revised Notes l Accounts Final 04.03.2009_FORM 24" xfId="2006"/>
    <cellStyle name="_Revised Notes l Accounts Final 04.03.2009_FORM 3 B" xfId="2007"/>
    <cellStyle name="_Revised Notes l Accounts Final 04.03.2009_Form 3 C" xfId="2008"/>
    <cellStyle name="_Revised Notes l Accounts Final 04.03.2009_Form 3 D" xfId="2009"/>
    <cellStyle name="_Revised Notes l Accounts Final 04.03.2009_Form 35" xfId="2010"/>
    <cellStyle name="_Revised Notes l Accounts Final 04.03.2009_Govt. Advances" xfId="2011"/>
    <cellStyle name="_Revised Notes l Accounts Final 04.03.2009_Output 1 (299 AO)" xfId="2012"/>
    <cellStyle name="_Revised Notes l Accounts Final 04.03.2009_SBP QRC 31 12 09 (Jan 24)" xfId="2013"/>
    <cellStyle name="_SBP QUERY 22 05 2009" xfId="2014"/>
    <cellStyle name="_SBP Standalone" xfId="2015"/>
    <cellStyle name="_SBP-ORM-SA-DEC08" xfId="2016"/>
    <cellStyle name="_schedule_4" xfId="241"/>
    <cellStyle name="_schedule_4 2" xfId="1282"/>
    <cellStyle name="_schedule_4_Cashflow" xfId="1283"/>
    <cellStyle name="_schedule_4_Cashflow 2" xfId="1284"/>
    <cellStyle name="_schedule_4_JS Cash Fund Accounts June 2010 draf iv" xfId="242"/>
    <cellStyle name="_September 2009 LCF FINAL" xfId="243"/>
    <cellStyle name="_standalone" xfId="2017"/>
    <cellStyle name="_Standalone Financial Accounts  - June 2008- July 18, 2008 Final" xfId="2018"/>
    <cellStyle name="_UBL Accounts 2007" xfId="2019"/>
    <cellStyle name="_UBL Accounts 2007_1. SBP QRC 30 Sep 10 (Trial 22oct) Final" xfId="2020"/>
    <cellStyle name="_UTP Accounts June 2010" xfId="244"/>
    <cellStyle name="_Worksheet in 3501 Capital Loss on Sale of Securities - Verification" xfId="1"/>
    <cellStyle name="_Worksheet in 3501 Capital Loss on Sale of Securities - Verification 2" xfId="3428"/>
    <cellStyle name="_Worksheet in 5244 Substantive test of Purchase of securities CMA Sampling" xfId="2"/>
    <cellStyle name="_Worksheet in 5244 Substantive test of Purchase of securities CMA Sampling 2" xfId="3429"/>
    <cellStyle name="_Worksheet in 5252 CMA Sampling &amp; Verification Worksheet for Purchases till 31st May 2006" xfId="3"/>
    <cellStyle name="_Worksheet in 5252 CMA Sampling &amp; Verification Worksheet for Purchases till 31st May 2006 2" xfId="3430"/>
    <cellStyle name="_Worksheet in 5256 CMA Sampling &amp; Verification Worksheet for June 2007" xfId="4"/>
    <cellStyle name="_Worksheet in 5256 CMA Sampling &amp; Verification Worksheet for June 2007 2" xfId="3431"/>
    <cellStyle name="_Worksheet in 5342 Purchase of securities" xfId="5"/>
    <cellStyle name="_Worksheet in 5342 Purchase of securities 2" xfId="3432"/>
    <cellStyle name="£ BP" xfId="9"/>
    <cellStyle name="£ BP 2" xfId="10"/>
    <cellStyle name="¥ JY" xfId="11"/>
    <cellStyle name="¥ JY 2" xfId="12"/>
    <cellStyle name="=C:\WINDOWS\SYSTEM32\COMMAND.COM" xfId="2021"/>
    <cellStyle name="=C:\WINNT\SYSTEM32\COMMAND.COM" xfId="6"/>
    <cellStyle name="=C:\WINNT\SYSTEM32\COMMAND.COM 10" xfId="245"/>
    <cellStyle name="=C:\WINNT\SYSTEM32\COMMAND.COM 11" xfId="1691"/>
    <cellStyle name="=C:\WINNT\SYSTEM32\COMMAND.COM 12" xfId="1722"/>
    <cellStyle name="=C:\WINNT\SYSTEM32\COMMAND.COM 13" xfId="440"/>
    <cellStyle name="=C:\WINNT\SYSTEM32\COMMAND.COM 14" xfId="3372"/>
    <cellStyle name="=C:\WINNT\SYSTEM32\COMMAND.COM 2" xfId="7"/>
    <cellStyle name="=C:\WINNT\SYSTEM32\COMMAND.COM 2 10" xfId="3505"/>
    <cellStyle name="=C:\WINNT\SYSTEM32\COMMAND.COM 2 2" xfId="246"/>
    <cellStyle name="=C:\WINNT\SYSTEM32\COMMAND.COM 2 2 2" xfId="1649"/>
    <cellStyle name="=C:\WINNT\SYSTEM32\COMMAND.COM 2 2 2 2" xfId="2022"/>
    <cellStyle name="=C:\WINNT\SYSTEM32\COMMAND.COM 2 2 2 2 2" xfId="3527"/>
    <cellStyle name="=C:\WINNT\SYSTEM32\COMMAND.COM 2 2 3" xfId="2023"/>
    <cellStyle name="=C:\WINNT\SYSTEM32\COMMAND.COM 2 2_Notes for June-2011" xfId="2024"/>
    <cellStyle name="=C:\WINNT\SYSTEM32\COMMAND.COM 2 3" xfId="247"/>
    <cellStyle name="=C:\WINNT\SYSTEM32\COMMAND.COM 2 4" xfId="1080"/>
    <cellStyle name="=C:\WINNT\SYSTEM32\COMMAND.COM 2 5" xfId="767"/>
    <cellStyle name="=C:\WINNT\SYSTEM32\COMMAND.COM 2 6" xfId="3373"/>
    <cellStyle name="=C:\WINNT\SYSTEM32\COMMAND.COM 2 7" xfId="3433"/>
    <cellStyle name="=C:\WINNT\SYSTEM32\COMMAND.COM 2 8" xfId="3515"/>
    <cellStyle name="=C:\WINNT\SYSTEM32\COMMAND.COM 2 9" xfId="3546"/>
    <cellStyle name="=C:\WINNT\SYSTEM32\COMMAND.COM 2_Accounts - 2011 Alpha Draft-2" xfId="2025"/>
    <cellStyle name="=C:\WINNT\SYSTEM32\COMMAND.COM 3" xfId="248"/>
    <cellStyle name="=C:\WINNT\SYSTEM32\COMMAND.COM 3 2" xfId="249"/>
    <cellStyle name="=C:\WINNT\SYSTEM32\COMMAND.COM 3 2 2" xfId="1285"/>
    <cellStyle name="=C:\WINNT\SYSTEM32\COMMAND.COM 3 2 3" xfId="1804"/>
    <cellStyle name="=C:\WINNT\SYSTEM32\COMMAND.COM 3 2 4" xfId="638"/>
    <cellStyle name="=C:\WINNT\SYSTEM32\COMMAND.COM 3 3" xfId="250"/>
    <cellStyle name="=C:\WINNT\SYSTEM32\COMMAND.COM 3 3 2" xfId="1725"/>
    <cellStyle name="=C:\WINNT\SYSTEM32\COMMAND.COM 3 3 3" xfId="3375"/>
    <cellStyle name="=C:\WINNT\SYSTEM32\COMMAND.COM 3 4" xfId="251"/>
    <cellStyle name="=C:\WINNT\SYSTEM32\COMMAND.COM 3 5" xfId="252"/>
    <cellStyle name="=C:\WINNT\SYSTEM32\COMMAND.COM 3 6" xfId="454"/>
    <cellStyle name="=C:\WINNT\SYSTEM32\COMMAND.COM 3 7" xfId="3374"/>
    <cellStyle name="=C:\WINNT\SYSTEM32\COMMAND.COM 3_Accounts - 2011 Alpha Draft-2" xfId="2026"/>
    <cellStyle name="=C:\WINNT\SYSTEM32\COMMAND.COM 4" xfId="253"/>
    <cellStyle name="=C:\WINNT\SYSTEM32\COMMAND.COM 4 2" xfId="254"/>
    <cellStyle name="=C:\WINNT\SYSTEM32\COMMAND.COM 4 3" xfId="637"/>
    <cellStyle name="=C:\WINNT\SYSTEM32\COMMAND.COM 5" xfId="255"/>
    <cellStyle name="=C:\WINNT\SYSTEM32\COMMAND.COM 5 2" xfId="1009"/>
    <cellStyle name="=C:\WINNT\SYSTEM32\COMMAND.COM 6" xfId="256"/>
    <cellStyle name="=C:\WINNT\SYSTEM32\COMMAND.COM 7" xfId="257"/>
    <cellStyle name="=C:\WINNT\SYSTEM32\COMMAND.COM 8" xfId="258"/>
    <cellStyle name="=C:\WINNT\SYSTEM32\COMMAND.COM 9" xfId="259"/>
    <cellStyle name="=C:\WINNT\SYSTEM32\COMMAND.COM_ Notes to Act." xfId="260"/>
    <cellStyle name="=C:\WINNT\SYSTEM32\COMMAND.COM_IGI IIF interim 2009 Accounts (Final)" xfId="3405"/>
    <cellStyle name="=C:\WINNT35\SYSTEM32\COMMAND.COM" xfId="8"/>
    <cellStyle name="=C:\WINNT35\SYSTEM32\COMMAND.COM 2" xfId="1286"/>
    <cellStyle name="•W_laroux" xfId="2027"/>
    <cellStyle name="10" xfId="1287"/>
    <cellStyle name="20% - Accent1 2" xfId="261"/>
    <cellStyle name="20% - Accent1 2 2" xfId="639"/>
    <cellStyle name="20% - Accent1 2 2 2" xfId="1289"/>
    <cellStyle name="20% - Accent1 2 2 3" xfId="1805"/>
    <cellStyle name="20% - Accent1 2 3" xfId="1726"/>
    <cellStyle name="20% - Accent1 2 4" xfId="455"/>
    <cellStyle name="20% - Accent1 3" xfId="1155"/>
    <cellStyle name="20% - Accent1 3 2" xfId="1290"/>
    <cellStyle name="20% - Accent1 3 3" xfId="1550"/>
    <cellStyle name="20% - Accent1 3 3 2" xfId="1896"/>
    <cellStyle name="20% - Accent1 3 3 2 2" xfId="2512"/>
    <cellStyle name="20% - Accent1 3 3 2 2 2" xfId="2654"/>
    <cellStyle name="20% - Accent1 3 3 2 3" xfId="2653"/>
    <cellStyle name="20% - Accent1 3 3 3" xfId="2346"/>
    <cellStyle name="20% - Accent1 3 3 3 2" xfId="2655"/>
    <cellStyle name="20% - Accent1 3 3 4" xfId="2652"/>
    <cellStyle name="20% - Accent1 3 4" xfId="1586"/>
    <cellStyle name="20% - Accent1 3 4 2" xfId="1919"/>
    <cellStyle name="20% - Accent1 3 4 2 2" xfId="2535"/>
    <cellStyle name="20% - Accent1 3 4 2 2 2" xfId="2658"/>
    <cellStyle name="20% - Accent1 3 4 2 3" xfId="2657"/>
    <cellStyle name="20% - Accent1 3 4 3" xfId="2369"/>
    <cellStyle name="20% - Accent1 3 4 3 2" xfId="2659"/>
    <cellStyle name="20% - Accent1 3 4 4" xfId="2656"/>
    <cellStyle name="20% - Accent1 3 5" xfId="1654"/>
    <cellStyle name="20% - Accent1 3 5 2" xfId="1957"/>
    <cellStyle name="20% - Accent1 3 5 2 2" xfId="2573"/>
    <cellStyle name="20% - Accent1 3 5 2 2 2" xfId="2662"/>
    <cellStyle name="20% - Accent1 3 5 2 3" xfId="2661"/>
    <cellStyle name="20% - Accent1 3 5 3" xfId="2407"/>
    <cellStyle name="20% - Accent1 3 5 3 2" xfId="2663"/>
    <cellStyle name="20% - Accent1 3 5 4" xfId="2660"/>
    <cellStyle name="20% - Accent1 3 6" xfId="1873"/>
    <cellStyle name="20% - Accent1 3 6 2" xfId="2489"/>
    <cellStyle name="20% - Accent1 3 6 2 2" xfId="2665"/>
    <cellStyle name="20% - Accent1 3 6 3" xfId="2664"/>
    <cellStyle name="20% - Accent1 3 7" xfId="1696"/>
    <cellStyle name="20% - Accent1 3 7 2" xfId="2430"/>
    <cellStyle name="20% - Accent1 3 7 2 2" xfId="2667"/>
    <cellStyle name="20% - Accent1 3 7 3" xfId="2666"/>
    <cellStyle name="20% - Accent1 3 8" xfId="2323"/>
    <cellStyle name="20% - Accent1 3 8 2" xfId="2668"/>
    <cellStyle name="20% - Accent1 3 9" xfId="2651"/>
    <cellStyle name="20% - Accent1 4" xfId="1288"/>
    <cellStyle name="20% - Accent1 4 2" xfId="2028"/>
    <cellStyle name="20% - Accent2 2" xfId="262"/>
    <cellStyle name="20% - Accent2 2 2" xfId="640"/>
    <cellStyle name="20% - Accent2 2 2 2" xfId="1292"/>
    <cellStyle name="20% - Accent2 2 2 3" xfId="1806"/>
    <cellStyle name="20% - Accent2 2 3" xfId="1727"/>
    <cellStyle name="20% - Accent2 2 4" xfId="456"/>
    <cellStyle name="20% - Accent2 3" xfId="1156"/>
    <cellStyle name="20% - Accent2 3 2" xfId="1293"/>
    <cellStyle name="20% - Accent2 3 3" xfId="1551"/>
    <cellStyle name="20% - Accent2 3 3 2" xfId="1897"/>
    <cellStyle name="20% - Accent2 3 3 2 2" xfId="2513"/>
    <cellStyle name="20% - Accent2 3 3 2 2 2" xfId="2672"/>
    <cellStyle name="20% - Accent2 3 3 2 3" xfId="2671"/>
    <cellStyle name="20% - Accent2 3 3 3" xfId="2347"/>
    <cellStyle name="20% - Accent2 3 3 3 2" xfId="2673"/>
    <cellStyle name="20% - Accent2 3 3 4" xfId="2670"/>
    <cellStyle name="20% - Accent2 3 4" xfId="1587"/>
    <cellStyle name="20% - Accent2 3 4 2" xfId="1920"/>
    <cellStyle name="20% - Accent2 3 4 2 2" xfId="2536"/>
    <cellStyle name="20% - Accent2 3 4 2 2 2" xfId="2676"/>
    <cellStyle name="20% - Accent2 3 4 2 3" xfId="2675"/>
    <cellStyle name="20% - Accent2 3 4 3" xfId="2370"/>
    <cellStyle name="20% - Accent2 3 4 3 2" xfId="2677"/>
    <cellStyle name="20% - Accent2 3 4 4" xfId="2674"/>
    <cellStyle name="20% - Accent2 3 5" xfId="1655"/>
    <cellStyle name="20% - Accent2 3 5 2" xfId="1958"/>
    <cellStyle name="20% - Accent2 3 5 2 2" xfId="2574"/>
    <cellStyle name="20% - Accent2 3 5 2 2 2" xfId="2680"/>
    <cellStyle name="20% - Accent2 3 5 2 3" xfId="2679"/>
    <cellStyle name="20% - Accent2 3 5 3" xfId="2408"/>
    <cellStyle name="20% - Accent2 3 5 3 2" xfId="2681"/>
    <cellStyle name="20% - Accent2 3 5 4" xfId="2678"/>
    <cellStyle name="20% - Accent2 3 6" xfId="1874"/>
    <cellStyle name="20% - Accent2 3 6 2" xfId="2490"/>
    <cellStyle name="20% - Accent2 3 6 2 2" xfId="2683"/>
    <cellStyle name="20% - Accent2 3 6 3" xfId="2682"/>
    <cellStyle name="20% - Accent2 3 7" xfId="1697"/>
    <cellStyle name="20% - Accent2 3 7 2" xfId="2431"/>
    <cellStyle name="20% - Accent2 3 7 2 2" xfId="2685"/>
    <cellStyle name="20% - Accent2 3 7 3" xfId="2684"/>
    <cellStyle name="20% - Accent2 3 8" xfId="2324"/>
    <cellStyle name="20% - Accent2 3 8 2" xfId="2686"/>
    <cellStyle name="20% - Accent2 3 9" xfId="2669"/>
    <cellStyle name="20% - Accent2 4" xfId="1291"/>
    <cellStyle name="20% - Accent2 4 2" xfId="2029"/>
    <cellStyle name="20% - Accent3 2" xfId="263"/>
    <cellStyle name="20% - Accent3 2 2" xfId="641"/>
    <cellStyle name="20% - Accent3 2 2 2" xfId="1295"/>
    <cellStyle name="20% - Accent3 2 2 3" xfId="1807"/>
    <cellStyle name="20% - Accent3 2 3" xfId="1728"/>
    <cellStyle name="20% - Accent3 2 4" xfId="457"/>
    <cellStyle name="20% - Accent3 3" xfId="1157"/>
    <cellStyle name="20% - Accent3 3 2" xfId="1296"/>
    <cellStyle name="20% - Accent3 3 3" xfId="1552"/>
    <cellStyle name="20% - Accent3 3 3 2" xfId="1898"/>
    <cellStyle name="20% - Accent3 3 3 2 2" xfId="2514"/>
    <cellStyle name="20% - Accent3 3 3 2 2 2" xfId="2690"/>
    <cellStyle name="20% - Accent3 3 3 2 3" xfId="2689"/>
    <cellStyle name="20% - Accent3 3 3 3" xfId="2348"/>
    <cellStyle name="20% - Accent3 3 3 3 2" xfId="2691"/>
    <cellStyle name="20% - Accent3 3 3 4" xfId="2688"/>
    <cellStyle name="20% - Accent3 3 4" xfId="1588"/>
    <cellStyle name="20% - Accent3 3 4 2" xfId="1921"/>
    <cellStyle name="20% - Accent3 3 4 2 2" xfId="2537"/>
    <cellStyle name="20% - Accent3 3 4 2 2 2" xfId="2694"/>
    <cellStyle name="20% - Accent3 3 4 2 3" xfId="2693"/>
    <cellStyle name="20% - Accent3 3 4 3" xfId="2371"/>
    <cellStyle name="20% - Accent3 3 4 3 2" xfId="2695"/>
    <cellStyle name="20% - Accent3 3 4 4" xfId="2692"/>
    <cellStyle name="20% - Accent3 3 5" xfId="1656"/>
    <cellStyle name="20% - Accent3 3 5 2" xfId="1959"/>
    <cellStyle name="20% - Accent3 3 5 2 2" xfId="2575"/>
    <cellStyle name="20% - Accent3 3 5 2 2 2" xfId="2698"/>
    <cellStyle name="20% - Accent3 3 5 2 3" xfId="2697"/>
    <cellStyle name="20% - Accent3 3 5 3" xfId="2409"/>
    <cellStyle name="20% - Accent3 3 5 3 2" xfId="2699"/>
    <cellStyle name="20% - Accent3 3 5 4" xfId="2696"/>
    <cellStyle name="20% - Accent3 3 6" xfId="1875"/>
    <cellStyle name="20% - Accent3 3 6 2" xfId="2491"/>
    <cellStyle name="20% - Accent3 3 6 2 2" xfId="2701"/>
    <cellStyle name="20% - Accent3 3 6 3" xfId="2700"/>
    <cellStyle name="20% - Accent3 3 7" xfId="1698"/>
    <cellStyle name="20% - Accent3 3 7 2" xfId="2432"/>
    <cellStyle name="20% - Accent3 3 7 2 2" xfId="2703"/>
    <cellStyle name="20% - Accent3 3 7 3" xfId="2702"/>
    <cellStyle name="20% - Accent3 3 8" xfId="2325"/>
    <cellStyle name="20% - Accent3 3 8 2" xfId="2704"/>
    <cellStyle name="20% - Accent3 3 9" xfId="2687"/>
    <cellStyle name="20% - Accent3 4" xfId="1294"/>
    <cellStyle name="20% - Accent3 4 2" xfId="2030"/>
    <cellStyle name="20% - Accent4 2" xfId="264"/>
    <cellStyle name="20% - Accent4 2 2" xfId="642"/>
    <cellStyle name="20% - Accent4 2 2 2" xfId="1298"/>
    <cellStyle name="20% - Accent4 2 2 3" xfId="1808"/>
    <cellStyle name="20% - Accent4 2 3" xfId="1729"/>
    <cellStyle name="20% - Accent4 2 4" xfId="458"/>
    <cellStyle name="20% - Accent4 3" xfId="1158"/>
    <cellStyle name="20% - Accent4 3 2" xfId="1299"/>
    <cellStyle name="20% - Accent4 3 3" xfId="1553"/>
    <cellStyle name="20% - Accent4 3 3 2" xfId="1899"/>
    <cellStyle name="20% - Accent4 3 3 2 2" xfId="2515"/>
    <cellStyle name="20% - Accent4 3 3 2 2 2" xfId="2708"/>
    <cellStyle name="20% - Accent4 3 3 2 3" xfId="2707"/>
    <cellStyle name="20% - Accent4 3 3 3" xfId="2349"/>
    <cellStyle name="20% - Accent4 3 3 3 2" xfId="2709"/>
    <cellStyle name="20% - Accent4 3 3 4" xfId="2706"/>
    <cellStyle name="20% - Accent4 3 4" xfId="1589"/>
    <cellStyle name="20% - Accent4 3 4 2" xfId="1922"/>
    <cellStyle name="20% - Accent4 3 4 2 2" xfId="2538"/>
    <cellStyle name="20% - Accent4 3 4 2 2 2" xfId="2712"/>
    <cellStyle name="20% - Accent4 3 4 2 3" xfId="2711"/>
    <cellStyle name="20% - Accent4 3 4 3" xfId="2372"/>
    <cellStyle name="20% - Accent4 3 4 3 2" xfId="2713"/>
    <cellStyle name="20% - Accent4 3 4 4" xfId="2710"/>
    <cellStyle name="20% - Accent4 3 5" xfId="1657"/>
    <cellStyle name="20% - Accent4 3 5 2" xfId="1960"/>
    <cellStyle name="20% - Accent4 3 5 2 2" xfId="2576"/>
    <cellStyle name="20% - Accent4 3 5 2 2 2" xfId="2716"/>
    <cellStyle name="20% - Accent4 3 5 2 3" xfId="2715"/>
    <cellStyle name="20% - Accent4 3 5 3" xfId="2410"/>
    <cellStyle name="20% - Accent4 3 5 3 2" xfId="2717"/>
    <cellStyle name="20% - Accent4 3 5 4" xfId="2714"/>
    <cellStyle name="20% - Accent4 3 6" xfId="1876"/>
    <cellStyle name="20% - Accent4 3 6 2" xfId="2492"/>
    <cellStyle name="20% - Accent4 3 6 2 2" xfId="2719"/>
    <cellStyle name="20% - Accent4 3 6 3" xfId="2718"/>
    <cellStyle name="20% - Accent4 3 7" xfId="1699"/>
    <cellStyle name="20% - Accent4 3 7 2" xfId="2433"/>
    <cellStyle name="20% - Accent4 3 7 2 2" xfId="2721"/>
    <cellStyle name="20% - Accent4 3 7 3" xfId="2720"/>
    <cellStyle name="20% - Accent4 3 8" xfId="2326"/>
    <cellStyle name="20% - Accent4 3 8 2" xfId="2722"/>
    <cellStyle name="20% - Accent4 3 9" xfId="2705"/>
    <cellStyle name="20% - Accent4 4" xfId="1297"/>
    <cellStyle name="20% - Accent4 4 2" xfId="2031"/>
    <cellStyle name="20% - Accent5 2" xfId="265"/>
    <cellStyle name="20% - Accent5 2 2" xfId="643"/>
    <cellStyle name="20% - Accent5 2 3" xfId="1730"/>
    <cellStyle name="20% - Accent5 2 4" xfId="459"/>
    <cellStyle name="20% - Accent5 3" xfId="1159"/>
    <cellStyle name="20% - Accent5 3 2" xfId="1554"/>
    <cellStyle name="20% - Accent5 3 2 2" xfId="1900"/>
    <cellStyle name="20% - Accent5 3 2 2 2" xfId="2516"/>
    <cellStyle name="20% - Accent5 3 2 2 2 2" xfId="2726"/>
    <cellStyle name="20% - Accent5 3 2 2 3" xfId="2725"/>
    <cellStyle name="20% - Accent5 3 2 3" xfId="2350"/>
    <cellStyle name="20% - Accent5 3 2 3 2" xfId="2727"/>
    <cellStyle name="20% - Accent5 3 2 4" xfId="2724"/>
    <cellStyle name="20% - Accent5 3 3" xfId="1590"/>
    <cellStyle name="20% - Accent5 3 3 2" xfId="1923"/>
    <cellStyle name="20% - Accent5 3 3 2 2" xfId="2539"/>
    <cellStyle name="20% - Accent5 3 3 2 2 2" xfId="2730"/>
    <cellStyle name="20% - Accent5 3 3 2 3" xfId="2729"/>
    <cellStyle name="20% - Accent5 3 3 3" xfId="2373"/>
    <cellStyle name="20% - Accent5 3 3 3 2" xfId="2731"/>
    <cellStyle name="20% - Accent5 3 3 4" xfId="2728"/>
    <cellStyle name="20% - Accent5 3 4" xfId="1658"/>
    <cellStyle name="20% - Accent5 3 4 2" xfId="1961"/>
    <cellStyle name="20% - Accent5 3 4 2 2" xfId="2577"/>
    <cellStyle name="20% - Accent5 3 4 2 2 2" xfId="2734"/>
    <cellStyle name="20% - Accent5 3 4 2 3" xfId="2733"/>
    <cellStyle name="20% - Accent5 3 4 3" xfId="2411"/>
    <cellStyle name="20% - Accent5 3 4 3 2" xfId="2735"/>
    <cellStyle name="20% - Accent5 3 4 4" xfId="2732"/>
    <cellStyle name="20% - Accent5 3 5" xfId="1877"/>
    <cellStyle name="20% - Accent5 3 5 2" xfId="2493"/>
    <cellStyle name="20% - Accent5 3 5 2 2" xfId="2737"/>
    <cellStyle name="20% - Accent5 3 5 3" xfId="2736"/>
    <cellStyle name="20% - Accent5 3 6" xfId="1700"/>
    <cellStyle name="20% - Accent5 3 6 2" xfId="2434"/>
    <cellStyle name="20% - Accent5 3 6 2 2" xfId="2739"/>
    <cellStyle name="20% - Accent5 3 6 3" xfId="2738"/>
    <cellStyle name="20% - Accent5 3 7" xfId="2327"/>
    <cellStyle name="20% - Accent5 3 7 2" xfId="2740"/>
    <cellStyle name="20% - Accent5 3 8" xfId="2723"/>
    <cellStyle name="20% - Accent5 4" xfId="2032"/>
    <cellStyle name="20% - Accent5 4 2" xfId="2033"/>
    <cellStyle name="20% - Accent6 2" xfId="266"/>
    <cellStyle name="20% - Accent6 2 2" xfId="644"/>
    <cellStyle name="20% - Accent6 2 2 2" xfId="1301"/>
    <cellStyle name="20% - Accent6 2 2 3" xfId="1809"/>
    <cellStyle name="20% - Accent6 2 3" xfId="1731"/>
    <cellStyle name="20% - Accent6 2 4" xfId="460"/>
    <cellStyle name="20% - Accent6 3" xfId="1160"/>
    <cellStyle name="20% - Accent6 3 2" xfId="1302"/>
    <cellStyle name="20% - Accent6 3 3" xfId="1555"/>
    <cellStyle name="20% - Accent6 3 3 2" xfId="1901"/>
    <cellStyle name="20% - Accent6 3 3 2 2" xfId="2517"/>
    <cellStyle name="20% - Accent6 3 3 2 2 2" xfId="2744"/>
    <cellStyle name="20% - Accent6 3 3 2 3" xfId="2743"/>
    <cellStyle name="20% - Accent6 3 3 3" xfId="2351"/>
    <cellStyle name="20% - Accent6 3 3 3 2" xfId="2745"/>
    <cellStyle name="20% - Accent6 3 3 4" xfId="2742"/>
    <cellStyle name="20% - Accent6 3 4" xfId="1591"/>
    <cellStyle name="20% - Accent6 3 4 2" xfId="1924"/>
    <cellStyle name="20% - Accent6 3 4 2 2" xfId="2540"/>
    <cellStyle name="20% - Accent6 3 4 2 2 2" xfId="2748"/>
    <cellStyle name="20% - Accent6 3 4 2 3" xfId="2747"/>
    <cellStyle name="20% - Accent6 3 4 3" xfId="2374"/>
    <cellStyle name="20% - Accent6 3 4 3 2" xfId="2749"/>
    <cellStyle name="20% - Accent6 3 4 4" xfId="2746"/>
    <cellStyle name="20% - Accent6 3 5" xfId="1659"/>
    <cellStyle name="20% - Accent6 3 5 2" xfId="1962"/>
    <cellStyle name="20% - Accent6 3 5 2 2" xfId="2578"/>
    <cellStyle name="20% - Accent6 3 5 2 2 2" xfId="2752"/>
    <cellStyle name="20% - Accent6 3 5 2 3" xfId="2751"/>
    <cellStyle name="20% - Accent6 3 5 3" xfId="2412"/>
    <cellStyle name="20% - Accent6 3 5 3 2" xfId="2753"/>
    <cellStyle name="20% - Accent6 3 5 4" xfId="2750"/>
    <cellStyle name="20% - Accent6 3 6" xfId="1878"/>
    <cellStyle name="20% - Accent6 3 6 2" xfId="2494"/>
    <cellStyle name="20% - Accent6 3 6 2 2" xfId="2755"/>
    <cellStyle name="20% - Accent6 3 6 3" xfId="2754"/>
    <cellStyle name="20% - Accent6 3 7" xfId="1701"/>
    <cellStyle name="20% - Accent6 3 7 2" xfId="2435"/>
    <cellStyle name="20% - Accent6 3 7 2 2" xfId="2757"/>
    <cellStyle name="20% - Accent6 3 7 3" xfId="2756"/>
    <cellStyle name="20% - Accent6 3 8" xfId="2328"/>
    <cellStyle name="20% - Accent6 3 8 2" xfId="2758"/>
    <cellStyle name="20% - Accent6 3 9" xfId="2741"/>
    <cellStyle name="20% - Accent6 4" xfId="1300"/>
    <cellStyle name="20% - Accent6 4 2" xfId="2034"/>
    <cellStyle name="40% - Accent1 2" xfId="267"/>
    <cellStyle name="40% - Accent1 2 2" xfId="645"/>
    <cellStyle name="40% - Accent1 2 2 2" xfId="1304"/>
    <cellStyle name="40% - Accent1 2 2 3" xfId="1810"/>
    <cellStyle name="40% - Accent1 2 3" xfId="1732"/>
    <cellStyle name="40% - Accent1 2 4" xfId="461"/>
    <cellStyle name="40% - Accent1 3" xfId="1161"/>
    <cellStyle name="40% - Accent1 3 2" xfId="1305"/>
    <cellStyle name="40% - Accent1 3 3" xfId="1556"/>
    <cellStyle name="40% - Accent1 3 3 2" xfId="1902"/>
    <cellStyle name="40% - Accent1 3 3 2 2" xfId="2518"/>
    <cellStyle name="40% - Accent1 3 3 2 2 2" xfId="2762"/>
    <cellStyle name="40% - Accent1 3 3 2 3" xfId="2761"/>
    <cellStyle name="40% - Accent1 3 3 3" xfId="2352"/>
    <cellStyle name="40% - Accent1 3 3 3 2" xfId="2763"/>
    <cellStyle name="40% - Accent1 3 3 4" xfId="2760"/>
    <cellStyle name="40% - Accent1 3 4" xfId="1592"/>
    <cellStyle name="40% - Accent1 3 4 2" xfId="1925"/>
    <cellStyle name="40% - Accent1 3 4 2 2" xfId="2541"/>
    <cellStyle name="40% - Accent1 3 4 2 2 2" xfId="2766"/>
    <cellStyle name="40% - Accent1 3 4 2 3" xfId="2765"/>
    <cellStyle name="40% - Accent1 3 4 3" xfId="2375"/>
    <cellStyle name="40% - Accent1 3 4 3 2" xfId="2767"/>
    <cellStyle name="40% - Accent1 3 4 4" xfId="2764"/>
    <cellStyle name="40% - Accent1 3 5" xfId="1660"/>
    <cellStyle name="40% - Accent1 3 5 2" xfId="1963"/>
    <cellStyle name="40% - Accent1 3 5 2 2" xfId="2579"/>
    <cellStyle name="40% - Accent1 3 5 2 2 2" xfId="2770"/>
    <cellStyle name="40% - Accent1 3 5 2 3" xfId="2769"/>
    <cellStyle name="40% - Accent1 3 5 3" xfId="2413"/>
    <cellStyle name="40% - Accent1 3 5 3 2" xfId="2771"/>
    <cellStyle name="40% - Accent1 3 5 4" xfId="2768"/>
    <cellStyle name="40% - Accent1 3 6" xfId="1879"/>
    <cellStyle name="40% - Accent1 3 6 2" xfId="2495"/>
    <cellStyle name="40% - Accent1 3 6 2 2" xfId="2773"/>
    <cellStyle name="40% - Accent1 3 6 3" xfId="2772"/>
    <cellStyle name="40% - Accent1 3 7" xfId="1702"/>
    <cellStyle name="40% - Accent1 3 7 2" xfId="2436"/>
    <cellStyle name="40% - Accent1 3 7 2 2" xfId="2775"/>
    <cellStyle name="40% - Accent1 3 7 3" xfId="2774"/>
    <cellStyle name="40% - Accent1 3 8" xfId="2329"/>
    <cellStyle name="40% - Accent1 3 8 2" xfId="2776"/>
    <cellStyle name="40% - Accent1 3 9" xfId="2759"/>
    <cellStyle name="40% - Accent1 4" xfId="1303"/>
    <cellStyle name="40% - Accent1 4 2" xfId="2035"/>
    <cellStyle name="40% - Accent2 2" xfId="268"/>
    <cellStyle name="40% - Accent2 2 2" xfId="646"/>
    <cellStyle name="40% - Accent2 2 3" xfId="1733"/>
    <cellStyle name="40% - Accent2 2 4" xfId="462"/>
    <cellStyle name="40% - Accent2 3" xfId="1162"/>
    <cellStyle name="40% - Accent2 3 2" xfId="1557"/>
    <cellStyle name="40% - Accent2 3 2 2" xfId="1903"/>
    <cellStyle name="40% - Accent2 3 2 2 2" xfId="2519"/>
    <cellStyle name="40% - Accent2 3 2 2 2 2" xfId="2780"/>
    <cellStyle name="40% - Accent2 3 2 2 3" xfId="2779"/>
    <cellStyle name="40% - Accent2 3 2 3" xfId="2353"/>
    <cellStyle name="40% - Accent2 3 2 3 2" xfId="2781"/>
    <cellStyle name="40% - Accent2 3 2 4" xfId="2778"/>
    <cellStyle name="40% - Accent2 3 3" xfId="1593"/>
    <cellStyle name="40% - Accent2 3 3 2" xfId="1926"/>
    <cellStyle name="40% - Accent2 3 3 2 2" xfId="2542"/>
    <cellStyle name="40% - Accent2 3 3 2 2 2" xfId="2784"/>
    <cellStyle name="40% - Accent2 3 3 2 3" xfId="2783"/>
    <cellStyle name="40% - Accent2 3 3 3" xfId="2376"/>
    <cellStyle name="40% - Accent2 3 3 3 2" xfId="2785"/>
    <cellStyle name="40% - Accent2 3 3 4" xfId="2782"/>
    <cellStyle name="40% - Accent2 3 4" xfId="1661"/>
    <cellStyle name="40% - Accent2 3 4 2" xfId="1964"/>
    <cellStyle name="40% - Accent2 3 4 2 2" xfId="2580"/>
    <cellStyle name="40% - Accent2 3 4 2 2 2" xfId="2788"/>
    <cellStyle name="40% - Accent2 3 4 2 3" xfId="2787"/>
    <cellStyle name="40% - Accent2 3 4 3" xfId="2414"/>
    <cellStyle name="40% - Accent2 3 4 3 2" xfId="2789"/>
    <cellStyle name="40% - Accent2 3 4 4" xfId="2786"/>
    <cellStyle name="40% - Accent2 3 5" xfId="1880"/>
    <cellStyle name="40% - Accent2 3 5 2" xfId="2496"/>
    <cellStyle name="40% - Accent2 3 5 2 2" xfId="2791"/>
    <cellStyle name="40% - Accent2 3 5 3" xfId="2790"/>
    <cellStyle name="40% - Accent2 3 6" xfId="1703"/>
    <cellStyle name="40% - Accent2 3 6 2" xfId="2437"/>
    <cellStyle name="40% - Accent2 3 6 2 2" xfId="2793"/>
    <cellStyle name="40% - Accent2 3 6 3" xfId="2792"/>
    <cellStyle name="40% - Accent2 3 7" xfId="2330"/>
    <cellStyle name="40% - Accent2 3 7 2" xfId="2794"/>
    <cellStyle name="40% - Accent2 3 8" xfId="2777"/>
    <cellStyle name="40% - Accent2 4" xfId="2036"/>
    <cellStyle name="40% - Accent2 4 2" xfId="2037"/>
    <cellStyle name="40% - Accent3 2" xfId="269"/>
    <cellStyle name="40% - Accent3 2 2" xfId="647"/>
    <cellStyle name="40% - Accent3 2 2 2" xfId="1307"/>
    <cellStyle name="40% - Accent3 2 2 3" xfId="1811"/>
    <cellStyle name="40% - Accent3 2 3" xfId="1734"/>
    <cellStyle name="40% - Accent3 2 4" xfId="463"/>
    <cellStyle name="40% - Accent3 3" xfId="1163"/>
    <cellStyle name="40% - Accent3 3 2" xfId="1308"/>
    <cellStyle name="40% - Accent3 3 3" xfId="1558"/>
    <cellStyle name="40% - Accent3 3 3 2" xfId="1904"/>
    <cellStyle name="40% - Accent3 3 3 2 2" xfId="2520"/>
    <cellStyle name="40% - Accent3 3 3 2 2 2" xfId="2798"/>
    <cellStyle name="40% - Accent3 3 3 2 3" xfId="2797"/>
    <cellStyle name="40% - Accent3 3 3 3" xfId="2354"/>
    <cellStyle name="40% - Accent3 3 3 3 2" xfId="2799"/>
    <cellStyle name="40% - Accent3 3 3 4" xfId="2796"/>
    <cellStyle name="40% - Accent3 3 4" xfId="1594"/>
    <cellStyle name="40% - Accent3 3 4 2" xfId="1927"/>
    <cellStyle name="40% - Accent3 3 4 2 2" xfId="2543"/>
    <cellStyle name="40% - Accent3 3 4 2 2 2" xfId="2802"/>
    <cellStyle name="40% - Accent3 3 4 2 3" xfId="2801"/>
    <cellStyle name="40% - Accent3 3 4 3" xfId="2377"/>
    <cellStyle name="40% - Accent3 3 4 3 2" xfId="2803"/>
    <cellStyle name="40% - Accent3 3 4 4" xfId="2800"/>
    <cellStyle name="40% - Accent3 3 5" xfId="1662"/>
    <cellStyle name="40% - Accent3 3 5 2" xfId="1965"/>
    <cellStyle name="40% - Accent3 3 5 2 2" xfId="2581"/>
    <cellStyle name="40% - Accent3 3 5 2 2 2" xfId="2806"/>
    <cellStyle name="40% - Accent3 3 5 2 3" xfId="2805"/>
    <cellStyle name="40% - Accent3 3 5 3" xfId="2415"/>
    <cellStyle name="40% - Accent3 3 5 3 2" xfId="2807"/>
    <cellStyle name="40% - Accent3 3 5 4" xfId="2804"/>
    <cellStyle name="40% - Accent3 3 6" xfId="1881"/>
    <cellStyle name="40% - Accent3 3 6 2" xfId="2497"/>
    <cellStyle name="40% - Accent3 3 6 2 2" xfId="2809"/>
    <cellStyle name="40% - Accent3 3 6 3" xfId="2808"/>
    <cellStyle name="40% - Accent3 3 7" xfId="1704"/>
    <cellStyle name="40% - Accent3 3 7 2" xfId="2438"/>
    <cellStyle name="40% - Accent3 3 7 2 2" xfId="2811"/>
    <cellStyle name="40% - Accent3 3 7 3" xfId="2810"/>
    <cellStyle name="40% - Accent3 3 8" xfId="2331"/>
    <cellStyle name="40% - Accent3 3 8 2" xfId="2812"/>
    <cellStyle name="40% - Accent3 3 9" xfId="2795"/>
    <cellStyle name="40% - Accent3 4" xfId="1306"/>
    <cellStyle name="40% - Accent3 4 2" xfId="2038"/>
    <cellStyle name="40% - Accent4 2" xfId="270"/>
    <cellStyle name="40% - Accent4 2 2" xfId="648"/>
    <cellStyle name="40% - Accent4 2 2 2" xfId="1310"/>
    <cellStyle name="40% - Accent4 2 2 3" xfId="1812"/>
    <cellStyle name="40% - Accent4 2 3" xfId="1735"/>
    <cellStyle name="40% - Accent4 2 4" xfId="464"/>
    <cellStyle name="40% - Accent4 3" xfId="1164"/>
    <cellStyle name="40% - Accent4 3 2" xfId="1311"/>
    <cellStyle name="40% - Accent4 3 3" xfId="1559"/>
    <cellStyle name="40% - Accent4 3 3 2" xfId="1905"/>
    <cellStyle name="40% - Accent4 3 3 2 2" xfId="2521"/>
    <cellStyle name="40% - Accent4 3 3 2 2 2" xfId="2816"/>
    <cellStyle name="40% - Accent4 3 3 2 3" xfId="2815"/>
    <cellStyle name="40% - Accent4 3 3 3" xfId="2355"/>
    <cellStyle name="40% - Accent4 3 3 3 2" xfId="2817"/>
    <cellStyle name="40% - Accent4 3 3 4" xfId="2814"/>
    <cellStyle name="40% - Accent4 3 4" xfId="1595"/>
    <cellStyle name="40% - Accent4 3 4 2" xfId="1928"/>
    <cellStyle name="40% - Accent4 3 4 2 2" xfId="2544"/>
    <cellStyle name="40% - Accent4 3 4 2 2 2" xfId="2820"/>
    <cellStyle name="40% - Accent4 3 4 2 3" xfId="2819"/>
    <cellStyle name="40% - Accent4 3 4 3" xfId="2378"/>
    <cellStyle name="40% - Accent4 3 4 3 2" xfId="2821"/>
    <cellStyle name="40% - Accent4 3 4 4" xfId="2818"/>
    <cellStyle name="40% - Accent4 3 5" xfId="1663"/>
    <cellStyle name="40% - Accent4 3 5 2" xfId="1966"/>
    <cellStyle name="40% - Accent4 3 5 2 2" xfId="2582"/>
    <cellStyle name="40% - Accent4 3 5 2 2 2" xfId="2824"/>
    <cellStyle name="40% - Accent4 3 5 2 3" xfId="2823"/>
    <cellStyle name="40% - Accent4 3 5 3" xfId="2416"/>
    <cellStyle name="40% - Accent4 3 5 3 2" xfId="2825"/>
    <cellStyle name="40% - Accent4 3 5 4" xfId="2822"/>
    <cellStyle name="40% - Accent4 3 6" xfId="1882"/>
    <cellStyle name="40% - Accent4 3 6 2" xfId="2498"/>
    <cellStyle name="40% - Accent4 3 6 2 2" xfId="2827"/>
    <cellStyle name="40% - Accent4 3 6 3" xfId="2826"/>
    <cellStyle name="40% - Accent4 3 7" xfId="1705"/>
    <cellStyle name="40% - Accent4 3 7 2" xfId="2439"/>
    <cellStyle name="40% - Accent4 3 7 2 2" xfId="2829"/>
    <cellStyle name="40% - Accent4 3 7 3" xfId="2828"/>
    <cellStyle name="40% - Accent4 3 8" xfId="2332"/>
    <cellStyle name="40% - Accent4 3 8 2" xfId="2830"/>
    <cellStyle name="40% - Accent4 3 9" xfId="2813"/>
    <cellStyle name="40% - Accent4 4" xfId="1309"/>
    <cellStyle name="40% - Accent4 4 2" xfId="2039"/>
    <cellStyle name="40% - Accent5 2" xfId="271"/>
    <cellStyle name="40% - Accent5 2 2" xfId="649"/>
    <cellStyle name="40% - Accent5 2 2 2" xfId="1313"/>
    <cellStyle name="40% - Accent5 2 2 3" xfId="1813"/>
    <cellStyle name="40% - Accent5 2 3" xfId="1736"/>
    <cellStyle name="40% - Accent5 2 4" xfId="465"/>
    <cellStyle name="40% - Accent5 3" xfId="1165"/>
    <cellStyle name="40% - Accent5 3 2" xfId="1314"/>
    <cellStyle name="40% - Accent5 3 3" xfId="1560"/>
    <cellStyle name="40% - Accent5 3 3 2" xfId="1906"/>
    <cellStyle name="40% - Accent5 3 3 2 2" xfId="2522"/>
    <cellStyle name="40% - Accent5 3 3 2 2 2" xfId="2834"/>
    <cellStyle name="40% - Accent5 3 3 2 3" xfId="2833"/>
    <cellStyle name="40% - Accent5 3 3 3" xfId="2356"/>
    <cellStyle name="40% - Accent5 3 3 3 2" xfId="2835"/>
    <cellStyle name="40% - Accent5 3 3 4" xfId="2832"/>
    <cellStyle name="40% - Accent5 3 4" xfId="1596"/>
    <cellStyle name="40% - Accent5 3 4 2" xfId="1929"/>
    <cellStyle name="40% - Accent5 3 4 2 2" xfId="2545"/>
    <cellStyle name="40% - Accent5 3 4 2 2 2" xfId="2838"/>
    <cellStyle name="40% - Accent5 3 4 2 3" xfId="2837"/>
    <cellStyle name="40% - Accent5 3 4 3" xfId="2379"/>
    <cellStyle name="40% - Accent5 3 4 3 2" xfId="2839"/>
    <cellStyle name="40% - Accent5 3 4 4" xfId="2836"/>
    <cellStyle name="40% - Accent5 3 5" xfId="1664"/>
    <cellStyle name="40% - Accent5 3 5 2" xfId="1967"/>
    <cellStyle name="40% - Accent5 3 5 2 2" xfId="2583"/>
    <cellStyle name="40% - Accent5 3 5 2 2 2" xfId="2842"/>
    <cellStyle name="40% - Accent5 3 5 2 3" xfId="2841"/>
    <cellStyle name="40% - Accent5 3 5 3" xfId="2417"/>
    <cellStyle name="40% - Accent5 3 5 3 2" xfId="2843"/>
    <cellStyle name="40% - Accent5 3 5 4" xfId="2840"/>
    <cellStyle name="40% - Accent5 3 6" xfId="1883"/>
    <cellStyle name="40% - Accent5 3 6 2" xfId="2499"/>
    <cellStyle name="40% - Accent5 3 6 2 2" xfId="2845"/>
    <cellStyle name="40% - Accent5 3 6 3" xfId="2844"/>
    <cellStyle name="40% - Accent5 3 7" xfId="1706"/>
    <cellStyle name="40% - Accent5 3 7 2" xfId="2440"/>
    <cellStyle name="40% - Accent5 3 7 2 2" xfId="2847"/>
    <cellStyle name="40% - Accent5 3 7 3" xfId="2846"/>
    <cellStyle name="40% - Accent5 3 8" xfId="2333"/>
    <cellStyle name="40% - Accent5 3 8 2" xfId="2848"/>
    <cellStyle name="40% - Accent5 3 9" xfId="2831"/>
    <cellStyle name="40% - Accent5 4" xfId="1312"/>
    <cellStyle name="40% - Accent5 4 2" xfId="2040"/>
    <cellStyle name="40% - Accent6 2" xfId="272"/>
    <cellStyle name="40% - Accent6 2 2" xfId="650"/>
    <cellStyle name="40% - Accent6 2 2 2" xfId="1316"/>
    <cellStyle name="40% - Accent6 2 2 3" xfId="1814"/>
    <cellStyle name="40% - Accent6 2 3" xfId="1737"/>
    <cellStyle name="40% - Accent6 2 4" xfId="466"/>
    <cellStyle name="40% - Accent6 3" xfId="1166"/>
    <cellStyle name="40% - Accent6 3 2" xfId="1317"/>
    <cellStyle name="40% - Accent6 3 3" xfId="1561"/>
    <cellStyle name="40% - Accent6 3 3 2" xfId="1907"/>
    <cellStyle name="40% - Accent6 3 3 2 2" xfId="2523"/>
    <cellStyle name="40% - Accent6 3 3 2 2 2" xfId="2852"/>
    <cellStyle name="40% - Accent6 3 3 2 3" xfId="2851"/>
    <cellStyle name="40% - Accent6 3 3 3" xfId="2357"/>
    <cellStyle name="40% - Accent6 3 3 3 2" xfId="2853"/>
    <cellStyle name="40% - Accent6 3 3 4" xfId="2850"/>
    <cellStyle name="40% - Accent6 3 4" xfId="1597"/>
    <cellStyle name="40% - Accent6 3 4 2" xfId="1930"/>
    <cellStyle name="40% - Accent6 3 4 2 2" xfId="2546"/>
    <cellStyle name="40% - Accent6 3 4 2 2 2" xfId="2856"/>
    <cellStyle name="40% - Accent6 3 4 2 3" xfId="2855"/>
    <cellStyle name="40% - Accent6 3 4 3" xfId="2380"/>
    <cellStyle name="40% - Accent6 3 4 3 2" xfId="2857"/>
    <cellStyle name="40% - Accent6 3 4 4" xfId="2854"/>
    <cellStyle name="40% - Accent6 3 5" xfId="1665"/>
    <cellStyle name="40% - Accent6 3 5 2" xfId="1968"/>
    <cellStyle name="40% - Accent6 3 5 2 2" xfId="2584"/>
    <cellStyle name="40% - Accent6 3 5 2 2 2" xfId="2860"/>
    <cellStyle name="40% - Accent6 3 5 2 3" xfId="2859"/>
    <cellStyle name="40% - Accent6 3 5 3" xfId="2418"/>
    <cellStyle name="40% - Accent6 3 5 3 2" xfId="2861"/>
    <cellStyle name="40% - Accent6 3 5 4" xfId="2858"/>
    <cellStyle name="40% - Accent6 3 6" xfId="1884"/>
    <cellStyle name="40% - Accent6 3 6 2" xfId="2500"/>
    <cellStyle name="40% - Accent6 3 6 2 2" xfId="2863"/>
    <cellStyle name="40% - Accent6 3 6 3" xfId="2862"/>
    <cellStyle name="40% - Accent6 3 7" xfId="1707"/>
    <cellStyle name="40% - Accent6 3 7 2" xfId="2441"/>
    <cellStyle name="40% - Accent6 3 7 2 2" xfId="2865"/>
    <cellStyle name="40% - Accent6 3 7 3" xfId="2864"/>
    <cellStyle name="40% - Accent6 3 8" xfId="2334"/>
    <cellStyle name="40% - Accent6 3 8 2" xfId="2866"/>
    <cellStyle name="40% - Accent6 3 9" xfId="2849"/>
    <cellStyle name="40% - Accent6 4" xfId="1315"/>
    <cellStyle name="40% - Accent6 4 2" xfId="2041"/>
    <cellStyle name="60% - Accent1 2" xfId="273"/>
    <cellStyle name="60% - Accent1 2 2" xfId="651"/>
    <cellStyle name="60% - Accent1 2 2 2" xfId="1319"/>
    <cellStyle name="60% - Accent1 2 2 3" xfId="1815"/>
    <cellStyle name="60% - Accent1 2 3" xfId="1738"/>
    <cellStyle name="60% - Accent1 2 4" xfId="467"/>
    <cellStyle name="60% - Accent1 3" xfId="1167"/>
    <cellStyle name="60% - Accent1 4" xfId="1318"/>
    <cellStyle name="60% - Accent2 2" xfId="274"/>
    <cellStyle name="60% - Accent2 2 2" xfId="652"/>
    <cellStyle name="60% - Accent2 2 2 2" xfId="1321"/>
    <cellStyle name="60% - Accent2 2 2 3" xfId="1816"/>
    <cellStyle name="60% - Accent2 2 3" xfId="1739"/>
    <cellStyle name="60% - Accent2 2 4" xfId="468"/>
    <cellStyle name="60% - Accent2 3" xfId="1168"/>
    <cellStyle name="60% - Accent2 4" xfId="1320"/>
    <cellStyle name="60% - Accent3 2" xfId="275"/>
    <cellStyle name="60% - Accent3 2 2" xfId="653"/>
    <cellStyle name="60% - Accent3 2 2 2" xfId="1323"/>
    <cellStyle name="60% - Accent3 2 2 3" xfId="1817"/>
    <cellStyle name="60% - Accent3 2 3" xfId="1740"/>
    <cellStyle name="60% - Accent3 2 4" xfId="469"/>
    <cellStyle name="60% - Accent3 3" xfId="1169"/>
    <cellStyle name="60% - Accent3 4" xfId="1322"/>
    <cellStyle name="60% - Accent4 2" xfId="276"/>
    <cellStyle name="60% - Accent4 2 2" xfId="654"/>
    <cellStyle name="60% - Accent4 2 2 2" xfId="1325"/>
    <cellStyle name="60% - Accent4 2 2 3" xfId="1818"/>
    <cellStyle name="60% - Accent4 2 3" xfId="1741"/>
    <cellStyle name="60% - Accent4 2 4" xfId="470"/>
    <cellStyle name="60% - Accent4 3" xfId="1170"/>
    <cellStyle name="60% - Accent4 4" xfId="1324"/>
    <cellStyle name="60% - Accent5 2" xfId="277"/>
    <cellStyle name="60% - Accent5 2 2" xfId="655"/>
    <cellStyle name="60% - Accent5 2 2 2" xfId="1327"/>
    <cellStyle name="60% - Accent5 2 2 3" xfId="1819"/>
    <cellStyle name="60% - Accent5 2 3" xfId="1742"/>
    <cellStyle name="60% - Accent5 2 4" xfId="471"/>
    <cellStyle name="60% - Accent5 3" xfId="1171"/>
    <cellStyle name="60% - Accent5 4" xfId="1326"/>
    <cellStyle name="60% - Accent6 2" xfId="278"/>
    <cellStyle name="60% - Accent6 2 2" xfId="656"/>
    <cellStyle name="60% - Accent6 2 2 2" xfId="1329"/>
    <cellStyle name="60% - Accent6 2 2 3" xfId="1820"/>
    <cellStyle name="60% - Accent6 2 3" xfId="1743"/>
    <cellStyle name="60% - Accent6 2 4" xfId="472"/>
    <cellStyle name="60% - Accent6 3" xfId="1172"/>
    <cellStyle name="60% - Accent6 4" xfId="1328"/>
    <cellStyle name="Accent1 2" xfId="279"/>
    <cellStyle name="Accent1 2 2" xfId="657"/>
    <cellStyle name="Accent1 2 2 2" xfId="1331"/>
    <cellStyle name="Accent1 2 2 3" xfId="1821"/>
    <cellStyle name="Accent1 2 3" xfId="1744"/>
    <cellStyle name="Accent1 2 4" xfId="473"/>
    <cellStyle name="Accent1 3" xfId="1173"/>
    <cellStyle name="Accent1 4" xfId="1330"/>
    <cellStyle name="Accent2 2" xfId="280"/>
    <cellStyle name="Accent2 2 2" xfId="658"/>
    <cellStyle name="Accent2 2 2 2" xfId="1333"/>
    <cellStyle name="Accent2 2 2 3" xfId="1822"/>
    <cellStyle name="Accent2 2 3" xfId="1745"/>
    <cellStyle name="Accent2 2 4" xfId="474"/>
    <cellStyle name="Accent2 3" xfId="1174"/>
    <cellStyle name="Accent2 4" xfId="1332"/>
    <cellStyle name="Accent3 2" xfId="281"/>
    <cellStyle name="Accent3 2 2" xfId="659"/>
    <cellStyle name="Accent3 2 2 2" xfId="1335"/>
    <cellStyle name="Accent3 2 2 3" xfId="1823"/>
    <cellStyle name="Accent3 2 3" xfId="1746"/>
    <cellStyle name="Accent3 2 4" xfId="475"/>
    <cellStyle name="Accent3 3" xfId="1175"/>
    <cellStyle name="Accent3 4" xfId="1334"/>
    <cellStyle name="Accent4 2" xfId="282"/>
    <cellStyle name="Accent4 2 2" xfId="660"/>
    <cellStyle name="Accent4 2 2 2" xfId="1337"/>
    <cellStyle name="Accent4 2 2 3" xfId="1824"/>
    <cellStyle name="Accent4 2 3" xfId="1747"/>
    <cellStyle name="Accent4 2 4" xfId="476"/>
    <cellStyle name="Accent4 3" xfId="1176"/>
    <cellStyle name="Accent4 4" xfId="1336"/>
    <cellStyle name="Accent5 2" xfId="283"/>
    <cellStyle name="Accent5 2 2" xfId="661"/>
    <cellStyle name="Accent5 2 3" xfId="1748"/>
    <cellStyle name="Accent5 2 4" xfId="477"/>
    <cellStyle name="Accent5 3" xfId="1177"/>
    <cellStyle name="Accent5 4" xfId="2042"/>
    <cellStyle name="Accent6 2" xfId="284"/>
    <cellStyle name="Accent6 2 2" xfId="662"/>
    <cellStyle name="Accent6 2 2 2" xfId="1339"/>
    <cellStyle name="Accent6 2 2 3" xfId="1825"/>
    <cellStyle name="Accent6 2 3" xfId="1749"/>
    <cellStyle name="Accent6 2 4" xfId="478"/>
    <cellStyle name="Accent6 3" xfId="1178"/>
    <cellStyle name="Accent6 4" xfId="1338"/>
    <cellStyle name="AFE" xfId="2043"/>
    <cellStyle name="Bad 2" xfId="285"/>
    <cellStyle name="Bad 2 2" xfId="663"/>
    <cellStyle name="Bad 2 2 2" xfId="1341"/>
    <cellStyle name="Bad 2 2 3" xfId="1826"/>
    <cellStyle name="Bad 2 3" xfId="1750"/>
    <cellStyle name="Bad 2 4" xfId="479"/>
    <cellStyle name="Bad 3" xfId="1179"/>
    <cellStyle name="Bad 4" xfId="1340"/>
    <cellStyle name="Body" xfId="2044"/>
    <cellStyle name="Bold/Border" xfId="13"/>
    <cellStyle name="Bold/Border 2" xfId="3434"/>
    <cellStyle name="Brand Align Left Text" xfId="14"/>
    <cellStyle name="Brand Default" xfId="15"/>
    <cellStyle name="Brand Percent" xfId="16"/>
    <cellStyle name="Brand Source" xfId="17"/>
    <cellStyle name="Brand Subtitle with Underline" xfId="18"/>
    <cellStyle name="Brand Subtitle without Underline" xfId="19"/>
    <cellStyle name="Brand Title" xfId="20"/>
    <cellStyle name="Bullet" xfId="21"/>
    <cellStyle name="Bullet 2" xfId="22"/>
    <cellStyle name="Calc Currency (0)" xfId="23"/>
    <cellStyle name="Calc Currency (0) 2" xfId="1342"/>
    <cellStyle name="Calc Currency (2)" xfId="2045"/>
    <cellStyle name="Calc Percent (0)" xfId="480"/>
    <cellStyle name="Calc Percent (0) 2" xfId="768"/>
    <cellStyle name="Calc Percent (0) 3" xfId="1010"/>
    <cellStyle name="Calc Percent (1)" xfId="481"/>
    <cellStyle name="Calc Percent (1) 2" xfId="769"/>
    <cellStyle name="Calc Percent (1) 3" xfId="1011"/>
    <cellStyle name="Calc Percent (1) 4" xfId="1343"/>
    <cellStyle name="Calc Percent (2)" xfId="2046"/>
    <cellStyle name="Calc Units (0)" xfId="2047"/>
    <cellStyle name="Calc Units (1)" xfId="2048"/>
    <cellStyle name="Calc Units (2)" xfId="2049"/>
    <cellStyle name="Calculation 2" xfId="286"/>
    <cellStyle name="Calculation 2 2" xfId="664"/>
    <cellStyle name="Calculation 2 2 2" xfId="1345"/>
    <cellStyle name="Calculation 2 2 3" xfId="1827"/>
    <cellStyle name="Calculation 2 3" xfId="1751"/>
    <cellStyle name="Calculation 2 4" xfId="482"/>
    <cellStyle name="Calculation 3" xfId="1180"/>
    <cellStyle name="Calculation 4" xfId="1344"/>
    <cellStyle name="Check Cell 2" xfId="287"/>
    <cellStyle name="Check Cell 2 2" xfId="665"/>
    <cellStyle name="Check Cell 2 3" xfId="1752"/>
    <cellStyle name="Check Cell 2 4" xfId="483"/>
    <cellStyle name="Check Cell 3" xfId="1181"/>
    <cellStyle name="Check Cell 4" xfId="2050"/>
    <cellStyle name="Comma" xfId="24" builtinId="3"/>
    <cellStyle name="Comma  - Style1" xfId="25"/>
    <cellStyle name="Comma  - Style1 2" xfId="1348"/>
    <cellStyle name="Comma  - Style1 3" xfId="1347"/>
    <cellStyle name="Comma  - Style1 4" xfId="3437"/>
    <cellStyle name="Comma  - Style2" xfId="26"/>
    <cellStyle name="Comma  - Style2 2" xfId="1350"/>
    <cellStyle name="Comma  - Style2 3" xfId="1349"/>
    <cellStyle name="Comma  - Style2 4" xfId="3438"/>
    <cellStyle name="Comma  - Style3" xfId="27"/>
    <cellStyle name="Comma  - Style3 2" xfId="1352"/>
    <cellStyle name="Comma  - Style3 3" xfId="1351"/>
    <cellStyle name="Comma  - Style3 4" xfId="3439"/>
    <cellStyle name="Comma  - Style4" xfId="28"/>
    <cellStyle name="Comma  - Style4 2" xfId="1354"/>
    <cellStyle name="Comma  - Style4 3" xfId="1353"/>
    <cellStyle name="Comma  - Style4 4" xfId="3440"/>
    <cellStyle name="Comma  - Style5" xfId="29"/>
    <cellStyle name="Comma  - Style5 2" xfId="1356"/>
    <cellStyle name="Comma  - Style5 3" xfId="1355"/>
    <cellStyle name="Comma  - Style5 4" xfId="3441"/>
    <cellStyle name="Comma  - Style6" xfId="30"/>
    <cellStyle name="Comma  - Style6 2" xfId="1358"/>
    <cellStyle name="Comma  - Style6 3" xfId="1357"/>
    <cellStyle name="Comma  - Style6 4" xfId="3442"/>
    <cellStyle name="Comma  - Style7" xfId="31"/>
    <cellStyle name="Comma  - Style7 2" xfId="1360"/>
    <cellStyle name="Comma  - Style7 3" xfId="1359"/>
    <cellStyle name="Comma  - Style7 4" xfId="3443"/>
    <cellStyle name="Comma  - Style8" xfId="32"/>
    <cellStyle name="Comma  - Style8 2" xfId="1362"/>
    <cellStyle name="Comma  - Style8 3" xfId="1361"/>
    <cellStyle name="Comma  - Style8 4" xfId="3444"/>
    <cellStyle name="Comma [0] 2" xfId="2051"/>
    <cellStyle name="Comma [00]" xfId="2052"/>
    <cellStyle name="Comma 10" xfId="33"/>
    <cellStyle name="Comma 10 2" xfId="34"/>
    <cellStyle name="Comma 10 2 2" xfId="35"/>
    <cellStyle name="Comma 10 2 3" xfId="485"/>
    <cellStyle name="Comma 10 3" xfId="667"/>
    <cellStyle name="Comma 10 4" xfId="1012"/>
    <cellStyle name="Comma 10 5" xfId="484"/>
    <cellStyle name="Comma 11" xfId="36"/>
    <cellStyle name="Comma 11 10" xfId="3377"/>
    <cellStyle name="Comma 11 2" xfId="770"/>
    <cellStyle name="Comma 11 3" xfId="1013"/>
    <cellStyle name="Comma 11 4" xfId="3376"/>
    <cellStyle name="Comma 11 5" xfId="3445"/>
    <cellStyle name="Comma 12" xfId="37"/>
    <cellStyle name="Comma 12 2" xfId="771"/>
    <cellStyle name="Comma 12 2 2" xfId="2053"/>
    <cellStyle name="Comma 12 3" xfId="1014"/>
    <cellStyle name="Comma 12 3 2" xfId="2054"/>
    <cellStyle name="Comma 12 4" xfId="2055"/>
    <cellStyle name="Comma 12 5" xfId="3378"/>
    <cellStyle name="Comma 12 6" xfId="3446"/>
    <cellStyle name="Comma 13" xfId="38"/>
    <cellStyle name="Comma 13 2" xfId="772"/>
    <cellStyle name="Comma 13 3" xfId="1015"/>
    <cellStyle name="Comma 13 4" xfId="3447"/>
    <cellStyle name="Comma 14" xfId="39"/>
    <cellStyle name="Comma 14 2" xfId="773"/>
    <cellStyle name="Comma 14 3" xfId="1016"/>
    <cellStyle name="Comma 14 4" xfId="3448"/>
    <cellStyle name="Comma 15" xfId="40"/>
    <cellStyle name="Comma 15 2" xfId="774"/>
    <cellStyle name="Comma 15 3" xfId="1017"/>
    <cellStyle name="Comma 15 4" xfId="3449"/>
    <cellStyle name="Comma 16" xfId="41"/>
    <cellStyle name="Comma 16 2" xfId="775"/>
    <cellStyle name="Comma 16 3" xfId="1018"/>
    <cellStyle name="Comma 16 4" xfId="1363"/>
    <cellStyle name="Comma 16 5" xfId="1633"/>
    <cellStyle name="Comma 16 6" xfId="3450"/>
    <cellStyle name="Comma 17" xfId="42"/>
    <cellStyle name="Comma 17 2" xfId="776"/>
    <cellStyle name="Comma 17 3" xfId="1019"/>
    <cellStyle name="Comma 17 4" xfId="3451"/>
    <cellStyle name="Comma 18" xfId="43"/>
    <cellStyle name="Comma 18 2" xfId="777"/>
    <cellStyle name="Comma 18 3" xfId="1020"/>
    <cellStyle name="Comma 18 3 2" xfId="3531"/>
    <cellStyle name="Comma 18 4" xfId="3452"/>
    <cellStyle name="Comma 19" xfId="44"/>
    <cellStyle name="Comma 19 2" xfId="778"/>
    <cellStyle name="Comma 19 3" xfId="1021"/>
    <cellStyle name="Comma 19 4" xfId="3453"/>
    <cellStyle name="Comma 2" xfId="45"/>
    <cellStyle name="Comma 2 10" xfId="712"/>
    <cellStyle name="Comma 2 11" xfId="630"/>
    <cellStyle name="Comma 2 12" xfId="2056"/>
    <cellStyle name="Comma 2 13" xfId="2057"/>
    <cellStyle name="Comma 2 14" xfId="2058"/>
    <cellStyle name="Comma 2 15" xfId="2059"/>
    <cellStyle name="Comma 2 16" xfId="2060"/>
    <cellStyle name="Comma 2 17" xfId="2061"/>
    <cellStyle name="Comma 2 18" xfId="2062"/>
    <cellStyle name="Comma 2 19" xfId="2063"/>
    <cellStyle name="Comma 2 2" xfId="46"/>
    <cellStyle name="Comma 2 2 2" xfId="47"/>
    <cellStyle name="Comma 2 2 2 2" xfId="488"/>
    <cellStyle name="Comma 2 2 2 3" xfId="487"/>
    <cellStyle name="Comma 2 2 2 3 2" xfId="1023"/>
    <cellStyle name="Comma 2 2 2 3 3" xfId="1753"/>
    <cellStyle name="Comma 2 2 2 4" xfId="3380"/>
    <cellStyle name="Comma 2 2 3" xfId="48"/>
    <cellStyle name="Comma 2 2 3 2" xfId="780"/>
    <cellStyle name="Comma 2 2 3 3" xfId="1024"/>
    <cellStyle name="Comma 2 2 4" xfId="49"/>
    <cellStyle name="Comma 2 2 4 2" xfId="815"/>
    <cellStyle name="Comma 2 2 4 3" xfId="1083"/>
    <cellStyle name="Comma 2 2 4 4" xfId="1364"/>
    <cellStyle name="Comma 2 2 4 5" xfId="779"/>
    <cellStyle name="Comma 2 2 4 6" xfId="489"/>
    <cellStyle name="Comma 2 2 5" xfId="490"/>
    <cellStyle name="Comma 2 2 5 2" xfId="1022"/>
    <cellStyle name="Comma 2 2 5 3" xfId="1754"/>
    <cellStyle name="Comma 2 2_cdc recon -amna" xfId="491"/>
    <cellStyle name="Comma 2 20" xfId="3379"/>
    <cellStyle name="Comma 2 3" xfId="50"/>
    <cellStyle name="Comma 2 3 2" xfId="51"/>
    <cellStyle name="Comma 2 3 2 2" xfId="52"/>
    <cellStyle name="Comma 2 3 3" xfId="1025"/>
    <cellStyle name="Comma 2 3 4" xfId="1755"/>
    <cellStyle name="Comma 2 3 5" xfId="492"/>
    <cellStyle name="Comma 2 4" xfId="53"/>
    <cellStyle name="Comma 2 4 2" xfId="781"/>
    <cellStyle name="Comma 2 4 3" xfId="1026"/>
    <cellStyle name="Comma 2 4 4" xfId="493"/>
    <cellStyle name="Comma 2 5" xfId="54"/>
    <cellStyle name="Comma 2 5 2" xfId="2064"/>
    <cellStyle name="Comma 2 6" xfId="55"/>
    <cellStyle name="Comma 2 6 2" xfId="668"/>
    <cellStyle name="Comma 2 6 3" xfId="1082"/>
    <cellStyle name="Comma 2 6 4" xfId="1365"/>
    <cellStyle name="Comma 2 6 5" xfId="494"/>
    <cellStyle name="Comma 2 7" xfId="486"/>
    <cellStyle name="Comma 2 7 2" xfId="3528"/>
    <cellStyle name="Comma 2 8" xfId="711"/>
    <cellStyle name="Comma 2 9" xfId="703"/>
    <cellStyle name="Comma 2_Accounts 2008 (25-02-09)" xfId="2065"/>
    <cellStyle name="Comma 20" xfId="56"/>
    <cellStyle name="Comma 20 2" xfId="782"/>
    <cellStyle name="Comma 20 2 2" xfId="2066"/>
    <cellStyle name="Comma 20 3" xfId="1027"/>
    <cellStyle name="Comma 20 3 2" xfId="2067"/>
    <cellStyle name="Comma 20 4" xfId="2068"/>
    <cellStyle name="Comma 20 4 2" xfId="2069"/>
    <cellStyle name="Comma 20 5" xfId="2070"/>
    <cellStyle name="Comma 20 6" xfId="3454"/>
    <cellStyle name="Comma 21" xfId="57"/>
    <cellStyle name="Comma 21 2" xfId="783"/>
    <cellStyle name="Comma 21 3" xfId="1028"/>
    <cellStyle name="Comma 22" xfId="58"/>
    <cellStyle name="Comma 22 2" xfId="784"/>
    <cellStyle name="Comma 22 3" xfId="1029"/>
    <cellStyle name="Comma 23" xfId="59"/>
    <cellStyle name="Comma 23 2" xfId="495"/>
    <cellStyle name="Comma 24" xfId="60"/>
    <cellStyle name="Comma 24 2" xfId="785"/>
    <cellStyle name="Comma 24 3" xfId="1030"/>
    <cellStyle name="Comma 24 4" xfId="496"/>
    <cellStyle name="Comma 25" xfId="215"/>
    <cellStyle name="Comma 25 2" xfId="669"/>
    <cellStyle name="Comma 25 2 2" xfId="3523"/>
    <cellStyle name="Comma 25 3" xfId="1756"/>
    <cellStyle name="Comma 25 4" xfId="497"/>
    <cellStyle name="Comma 25 5" xfId="2246"/>
    <cellStyle name="Comma 25 5 2" xfId="2612"/>
    <cellStyle name="Comma 25 5 2 2" xfId="2869"/>
    <cellStyle name="Comma 25 5 3" xfId="2868"/>
    <cellStyle name="Comma 25 6" xfId="2285"/>
    <cellStyle name="Comma 25 6 2" xfId="2870"/>
    <cellStyle name="Comma 25 7" xfId="2867"/>
    <cellStyle name="Comma 25 8" xfId="3455"/>
    <cellStyle name="Comma 26" xfId="288"/>
    <cellStyle name="Comma 26 2" xfId="816"/>
    <cellStyle name="Comma 27" xfId="289"/>
    <cellStyle name="Comma 27 2" xfId="739"/>
    <cellStyle name="Comma 27 2 10" xfId="818"/>
    <cellStyle name="Comma 27 2 11" xfId="1839"/>
    <cellStyle name="Comma 27 2 11 2" xfId="2458"/>
    <cellStyle name="Comma 27 2 11 2 2" xfId="2873"/>
    <cellStyle name="Comma 27 2 11 3" xfId="2872"/>
    <cellStyle name="Comma 27 2 12" xfId="1710"/>
    <cellStyle name="Comma 27 2 12 2" xfId="2444"/>
    <cellStyle name="Comma 27 2 12 2 2" xfId="2875"/>
    <cellStyle name="Comma 27 2 12 3" xfId="2874"/>
    <cellStyle name="Comma 27 2 13" xfId="2292"/>
    <cellStyle name="Comma 27 2 13 2" xfId="2876"/>
    <cellStyle name="Comma 27 2 14" xfId="2871"/>
    <cellStyle name="Comma 27 2 2" xfId="972"/>
    <cellStyle name="Comma 27 2 2 2" xfId="1140"/>
    <cellStyle name="Comma 27 2 2 2 2" xfId="629"/>
    <cellStyle name="Comma 27 2 2 2 2 2" xfId="1634"/>
    <cellStyle name="Comma 27 2 2 2 2 2 2" xfId="1943"/>
    <cellStyle name="Comma 27 2 2 2 2 2 2 2" xfId="2559"/>
    <cellStyle name="Comma 27 2 2 2 2 2 2 2 2" xfId="2882"/>
    <cellStyle name="Comma 27 2 2 2 2 2 2 3" xfId="2881"/>
    <cellStyle name="Comma 27 2 2 2 2 2 3" xfId="2393"/>
    <cellStyle name="Comma 27 2 2 2 2 2 3 2" xfId="2883"/>
    <cellStyle name="Comma 27 2 2 2 2 2 4" xfId="2880"/>
    <cellStyle name="Comma 27 2 2 2 2 3" xfId="1800"/>
    <cellStyle name="Comma 27 2 2 2 2 3 2" xfId="2456"/>
    <cellStyle name="Comma 27 2 2 2 2 3 2 2" xfId="2885"/>
    <cellStyle name="Comma 27 2 2 2 2 3 3" xfId="2884"/>
    <cellStyle name="Comma 27 2 2 2 2 4" xfId="1720"/>
    <cellStyle name="Comma 27 2 2 2 2 4 2" xfId="2454"/>
    <cellStyle name="Comma 27 2 2 2 2 4 2 2" xfId="2887"/>
    <cellStyle name="Comma 27 2 2 2 2 4 3" xfId="2886"/>
    <cellStyle name="Comma 27 2 2 2 2 5" xfId="2290"/>
    <cellStyle name="Comma 27 2 2 2 2 5 2" xfId="2888"/>
    <cellStyle name="Comma 27 2 2 2 2 6" xfId="2879"/>
    <cellStyle name="Comma 27 2 2 2 3" xfId="1866"/>
    <cellStyle name="Comma 27 2 2 2 3 2" xfId="2482"/>
    <cellStyle name="Comma 27 2 2 2 3 2 2" xfId="2890"/>
    <cellStyle name="Comma 27 2 2 2 3 3" xfId="2889"/>
    <cellStyle name="Comma 27 2 2 2 4" xfId="2316"/>
    <cellStyle name="Comma 27 2 2 2 4 2" xfId="2891"/>
    <cellStyle name="Comma 27 2 2 2 5" xfId="2878"/>
    <cellStyle name="Comma 27 2 2 3" xfId="1367"/>
    <cellStyle name="Comma 27 2 2 4" xfId="1851"/>
    <cellStyle name="Comma 27 2 2 4 2" xfId="2468"/>
    <cellStyle name="Comma 27 2 2 4 2 2" xfId="2893"/>
    <cellStyle name="Comma 27 2 2 4 3" xfId="2892"/>
    <cellStyle name="Comma 27 2 2 5" xfId="2302"/>
    <cellStyle name="Comma 27 2 2 5 2" xfId="2894"/>
    <cellStyle name="Comma 27 2 2 6" xfId="2877"/>
    <cellStyle name="Comma 27 2 3" xfId="1116"/>
    <cellStyle name="Comma 27 2 3 2" xfId="1144"/>
    <cellStyle name="Comma 27 2 3 2 2" xfId="1635"/>
    <cellStyle name="Comma 27 2 3 2 2 2" xfId="1944"/>
    <cellStyle name="Comma 27 2 3 2 2 2 2" xfId="2560"/>
    <cellStyle name="Comma 27 2 3 2 2 2 2 2" xfId="2899"/>
    <cellStyle name="Comma 27 2 3 2 2 2 3" xfId="2898"/>
    <cellStyle name="Comma 27 2 3 2 2 3" xfId="2394"/>
    <cellStyle name="Comma 27 2 3 2 2 3 2" xfId="2900"/>
    <cellStyle name="Comma 27 2 3 2 2 4" xfId="2897"/>
    <cellStyle name="Comma 27 2 3 2 3" xfId="1870"/>
    <cellStyle name="Comma 27 2 3 2 3 2" xfId="2486"/>
    <cellStyle name="Comma 27 2 3 2 3 2 2" xfId="2902"/>
    <cellStyle name="Comma 27 2 3 2 3 3" xfId="2901"/>
    <cellStyle name="Comma 27 2 3 2 4" xfId="2320"/>
    <cellStyle name="Comma 27 2 3 2 4 2" xfId="2903"/>
    <cellStyle name="Comma 27 2 3 2 5" xfId="2896"/>
    <cellStyle name="Comma 27 2 3 3" xfId="1368"/>
    <cellStyle name="Comma 27 2 3 4" xfId="1856"/>
    <cellStyle name="Comma 27 2 3 4 2" xfId="2472"/>
    <cellStyle name="Comma 27 2 3 4 2 2" xfId="2905"/>
    <cellStyle name="Comma 27 2 3 4 3" xfId="2904"/>
    <cellStyle name="Comma 27 2 3 5" xfId="2306"/>
    <cellStyle name="Comma 27 2 3 5 2" xfId="2906"/>
    <cellStyle name="Comma 27 2 3 6" xfId="2895"/>
    <cellStyle name="Comma 27 2 4" xfId="1366"/>
    <cellStyle name="Comma 27 2 5" xfId="1276"/>
    <cellStyle name="Comma 27 2 5 2" xfId="1887"/>
    <cellStyle name="Comma 27 2 5 2 2" xfId="2503"/>
    <cellStyle name="Comma 27 2 5 2 2 2" xfId="2909"/>
    <cellStyle name="Comma 27 2 5 2 3" xfId="2908"/>
    <cellStyle name="Comma 27 2 5 3" xfId="2337"/>
    <cellStyle name="Comma 27 2 5 3 2" xfId="2910"/>
    <cellStyle name="Comma 27 2 5 4" xfId="2907"/>
    <cellStyle name="Comma 27 2 6" xfId="1564"/>
    <cellStyle name="Comma 27 2 6 2" xfId="1910"/>
    <cellStyle name="Comma 27 2 6 2 2" xfId="2526"/>
    <cellStyle name="Comma 27 2 6 2 2 2" xfId="2913"/>
    <cellStyle name="Comma 27 2 6 2 3" xfId="2912"/>
    <cellStyle name="Comma 27 2 6 3" xfId="2360"/>
    <cellStyle name="Comma 27 2 6 3 2" xfId="2914"/>
    <cellStyle name="Comma 27 2 6 4" xfId="2911"/>
    <cellStyle name="Comma 27 2 7" xfId="1604"/>
    <cellStyle name="Comma 27 2 7 2" xfId="1933"/>
    <cellStyle name="Comma 27 2 7 2 2" xfId="2549"/>
    <cellStyle name="Comma 27 2 7 2 2 2" xfId="2917"/>
    <cellStyle name="Comma 27 2 7 2 3" xfId="2916"/>
    <cellStyle name="Comma 27 2 7 3" xfId="2383"/>
    <cellStyle name="Comma 27 2 7 3 2" xfId="2918"/>
    <cellStyle name="Comma 27 2 7 4" xfId="2915"/>
    <cellStyle name="Comma 27 2 8" xfId="1668"/>
    <cellStyle name="Comma 27 2 8 2" xfId="1971"/>
    <cellStyle name="Comma 27 2 8 2 2" xfId="2587"/>
    <cellStyle name="Comma 27 2 8 2 2 2" xfId="2921"/>
    <cellStyle name="Comma 27 2 8 2 3" xfId="2920"/>
    <cellStyle name="Comma 27 2 8 3" xfId="2421"/>
    <cellStyle name="Comma 27 2 8 3 2" xfId="2922"/>
    <cellStyle name="Comma 27 2 8 4" xfId="2919"/>
    <cellStyle name="Comma 27 2 9" xfId="1147"/>
    <cellStyle name="Comma 27 2 9 2" xfId="1872"/>
    <cellStyle name="Comma 27 2 9 2 2" xfId="2488"/>
    <cellStyle name="Comma 27 2 9 2 2 2" xfId="2925"/>
    <cellStyle name="Comma 27 2 9 2 3" xfId="2924"/>
    <cellStyle name="Comma 27 2 9 3" xfId="2322"/>
    <cellStyle name="Comma 27 2 9 3 2" xfId="2926"/>
    <cellStyle name="Comma 27 2 9 4" xfId="2923"/>
    <cellStyle name="Comma 27 3" xfId="625"/>
    <cellStyle name="Comma 27 4" xfId="1081"/>
    <cellStyle name="Comma 27 5" xfId="1225"/>
    <cellStyle name="Comma 27 6" xfId="817"/>
    <cellStyle name="Comma 27 7" xfId="666"/>
    <cellStyle name="Comma 28" xfId="290"/>
    <cellStyle name="Comma 28 2" xfId="745"/>
    <cellStyle name="Comma 28 2 2" xfId="975"/>
    <cellStyle name="Comma 28 2 3" xfId="1119"/>
    <cellStyle name="Comma 28 2 4" xfId="1369"/>
    <cellStyle name="Comma 28 2 5" xfId="820"/>
    <cellStyle name="Comma 28 3" xfId="951"/>
    <cellStyle name="Comma 28 4" xfId="1094"/>
    <cellStyle name="Comma 28 5" xfId="1226"/>
    <cellStyle name="Comma 28 6" xfId="819"/>
    <cellStyle name="Comma 28 7" xfId="704"/>
    <cellStyle name="Comma 28 8" xfId="3456"/>
    <cellStyle name="Comma 29" xfId="291"/>
    <cellStyle name="Comma 29 2" xfId="746"/>
    <cellStyle name="Comma 29 2 2" xfId="976"/>
    <cellStyle name="Comma 29 2 3" xfId="1120"/>
    <cellStyle name="Comma 29 2 4" xfId="1370"/>
    <cellStyle name="Comma 29 2 5" xfId="822"/>
    <cellStyle name="Comma 29 3" xfId="952"/>
    <cellStyle name="Comma 29 4" xfId="1095"/>
    <cellStyle name="Comma 29 5" xfId="1224"/>
    <cellStyle name="Comma 29 6" xfId="821"/>
    <cellStyle name="Comma 29 7" xfId="713"/>
    <cellStyle name="Comma 29 8" xfId="3524"/>
    <cellStyle name="Comma 3" xfId="61"/>
    <cellStyle name="Comma 3 2" xfId="62"/>
    <cellStyle name="Comma 3 2 2" xfId="206"/>
    <cellStyle name="Comma 3 2 2 2" xfId="499"/>
    <cellStyle name="Comma 3 2 3" xfId="670"/>
    <cellStyle name="Comma 3 2 4" xfId="1032"/>
    <cellStyle name="Comma 3 2 5" xfId="3381"/>
    <cellStyle name="Comma 3 2_Financial Statement - IGI MMF 11 Dec'12" xfId="2071"/>
    <cellStyle name="Comma 3 3" xfId="63"/>
    <cellStyle name="Comma 3 3 2" xfId="501"/>
    <cellStyle name="Comma 3 3 3" xfId="1758"/>
    <cellStyle name="Comma 3 3 4" xfId="500"/>
    <cellStyle name="Comma 3 4" xfId="64"/>
    <cellStyle name="Comma 3 4 2" xfId="787"/>
    <cellStyle name="Comma 3 4 3" xfId="1033"/>
    <cellStyle name="Comma 3 5" xfId="65"/>
    <cellStyle name="Comma 3 5 2" xfId="940"/>
    <cellStyle name="Comma 3 5 3" xfId="1084"/>
    <cellStyle name="Comma 3 5 4" xfId="1182"/>
    <cellStyle name="Comma 3 5 5" xfId="786"/>
    <cellStyle name="Comma 3 5 6" xfId="502"/>
    <cellStyle name="Comma 3 6" xfId="503"/>
    <cellStyle name="Comma 3 7" xfId="498"/>
    <cellStyle name="Comma 3 7 2" xfId="1031"/>
    <cellStyle name="Comma 3 7 3" xfId="1757"/>
    <cellStyle name="Comma 3 8" xfId="1371"/>
    <cellStyle name="Comma 3_capital gain working" xfId="504"/>
    <cellStyle name="Comma 30" xfId="292"/>
    <cellStyle name="Comma 30 2" xfId="744"/>
    <cellStyle name="Comma 30 2 2" xfId="974"/>
    <cellStyle name="Comma 30 2 3" xfId="1118"/>
    <cellStyle name="Comma 30 2 4" xfId="1372"/>
    <cellStyle name="Comma 30 2 5" xfId="824"/>
    <cellStyle name="Comma 30 3" xfId="950"/>
    <cellStyle name="Comma 30 4" xfId="1093"/>
    <cellStyle name="Comma 30 5" xfId="1227"/>
    <cellStyle name="Comma 30 6" xfId="823"/>
    <cellStyle name="Comma 30 7" xfId="702"/>
    <cellStyle name="Comma 30 8" xfId="3413"/>
    <cellStyle name="Comma 30 9" xfId="3525"/>
    <cellStyle name="Comma 31" xfId="293"/>
    <cellStyle name="Comma 31 2" xfId="747"/>
    <cellStyle name="Comma 31 2 2" xfId="977"/>
    <cellStyle name="Comma 31 2 3" xfId="1121"/>
    <cellStyle name="Comma 31 2 4" xfId="1373"/>
    <cellStyle name="Comma 31 2 5" xfId="826"/>
    <cellStyle name="Comma 31 3" xfId="953"/>
    <cellStyle name="Comma 31 4" xfId="1096"/>
    <cellStyle name="Comma 31 5" xfId="1223"/>
    <cellStyle name="Comma 31 6" xfId="825"/>
    <cellStyle name="Comma 31 7" xfId="714"/>
    <cellStyle name="Comma 32" xfId="294"/>
    <cellStyle name="Comma 32 2" xfId="743"/>
    <cellStyle name="Comma 32 2 2" xfId="973"/>
    <cellStyle name="Comma 32 2 3" xfId="1117"/>
    <cellStyle name="Comma 32 2 4" xfId="1374"/>
    <cellStyle name="Comma 32 2 5" xfId="828"/>
    <cellStyle name="Comma 32 3" xfId="949"/>
    <cellStyle name="Comma 32 4" xfId="1092"/>
    <cellStyle name="Comma 32 5" xfId="1242"/>
    <cellStyle name="Comma 32 6" xfId="827"/>
    <cellStyle name="Comma 32 7" xfId="701"/>
    <cellStyle name="Comma 33" xfId="295"/>
    <cellStyle name="Comma 33 2" xfId="748"/>
    <cellStyle name="Comma 33 2 2" xfId="978"/>
    <cellStyle name="Comma 33 2 3" xfId="1122"/>
    <cellStyle name="Comma 33 2 4" xfId="1375"/>
    <cellStyle name="Comma 33 2 5" xfId="830"/>
    <cellStyle name="Comma 33 3" xfId="954"/>
    <cellStyle name="Comma 33 4" xfId="1097"/>
    <cellStyle name="Comma 33 5" xfId="1243"/>
    <cellStyle name="Comma 33 6" xfId="829"/>
    <cellStyle name="Comma 33 7" xfId="715"/>
    <cellStyle name="Comma 34" xfId="296"/>
    <cellStyle name="Comma 34 2" xfId="832"/>
    <cellStyle name="Comma 34 2 2" xfId="1376"/>
    <cellStyle name="Comma 34 2 3" xfId="1271"/>
    <cellStyle name="Comma 34 3" xfId="966"/>
    <cellStyle name="Comma 34 4" xfId="1110"/>
    <cellStyle name="Comma 34 5" xfId="1244"/>
    <cellStyle name="Comma 34 6" xfId="831"/>
    <cellStyle name="Comma 34 7" xfId="728"/>
    <cellStyle name="Comma 35" xfId="297"/>
    <cellStyle name="Comma 35 2" xfId="755"/>
    <cellStyle name="Comma 35 2 2" xfId="985"/>
    <cellStyle name="Comma 35 2 3" xfId="1129"/>
    <cellStyle name="Comma 35 2 4" xfId="1377"/>
    <cellStyle name="Comma 35 2 5" xfId="834"/>
    <cellStyle name="Comma 35 3" xfId="969"/>
    <cellStyle name="Comma 35 4" xfId="1113"/>
    <cellStyle name="Comma 35 5" xfId="1245"/>
    <cellStyle name="Comma 35 6" xfId="833"/>
    <cellStyle name="Comma 35 7" xfId="735"/>
    <cellStyle name="Comma 36" xfId="298"/>
    <cellStyle name="Comma 36 2" xfId="835"/>
    <cellStyle name="Comma 37" xfId="299"/>
    <cellStyle name="Comma 37 2" xfId="836"/>
    <cellStyle name="Comma 38" xfId="300"/>
    <cellStyle name="Comma 38 2" xfId="837"/>
    <cellStyle name="Comma 39" xfId="301"/>
    <cellStyle name="Comma 39 2" xfId="1378"/>
    <cellStyle name="Comma 39 3" xfId="1248"/>
    <cellStyle name="Comma 39 4" xfId="838"/>
    <cellStyle name="Comma 4" xfId="66"/>
    <cellStyle name="Comma 4 2" xfId="67"/>
    <cellStyle name="Comma 4 2 2" xfId="68"/>
    <cellStyle name="Comma 4 2 2 2" xfId="839"/>
    <cellStyle name="Comma 4 2 2 3" xfId="1183"/>
    <cellStyle name="Comma 4 2 2 4" xfId="3458"/>
    <cellStyle name="Comma 4 2 3" xfId="69"/>
    <cellStyle name="Comma 4 2 3 2" xfId="671"/>
    <cellStyle name="Comma 4 2 3 3" xfId="3459"/>
    <cellStyle name="Comma 4 2 4" xfId="70"/>
    <cellStyle name="Comma 4 2 4 2" xfId="3460"/>
    <cellStyle name="Comma 4 2 5" xfId="71"/>
    <cellStyle name="Comma 4 2 5 2" xfId="207"/>
    <cellStyle name="Comma 4 2 5 3" xfId="3417"/>
    <cellStyle name="Comma 4 2 6" xfId="72"/>
    <cellStyle name="Comma 4 2 6 2" xfId="3461"/>
    <cellStyle name="Comma 4 2_5" xfId="73"/>
    <cellStyle name="Comma 4 2_Pak Islamic Pension June 10" xfId="74"/>
    <cellStyle name="Comma 4 3" xfId="75"/>
    <cellStyle name="Comma 4 3 2" xfId="2072"/>
    <cellStyle name="Comma 4 4" xfId="76"/>
    <cellStyle name="Comma 4 5" xfId="77"/>
    <cellStyle name="Comma 4 5 2" xfId="1759"/>
    <cellStyle name="Comma 4 6" xfId="78"/>
    <cellStyle name="Comma 4 7" xfId="79"/>
    <cellStyle name="Comma 4 7 2" xfId="3462"/>
    <cellStyle name="Comma 4 8" xfId="505"/>
    <cellStyle name="Comma 4_5" xfId="80"/>
    <cellStyle name="Comma 40" xfId="302"/>
    <cellStyle name="Comma 40 2" xfId="1379"/>
    <cellStyle name="Comma 40 3" xfId="1222"/>
    <cellStyle name="Comma 40 4" xfId="840"/>
    <cellStyle name="Comma 41" xfId="303"/>
    <cellStyle name="Comma 41 2" xfId="841"/>
    <cellStyle name="Comma 42" xfId="304"/>
    <cellStyle name="Comma 42 2" xfId="842"/>
    <cellStyle name="Comma 43" xfId="305"/>
    <cellStyle name="Comma 43 2" xfId="843"/>
    <cellStyle name="Comma 44" xfId="306"/>
    <cellStyle name="Comma 44 2" xfId="844"/>
    <cellStyle name="Comma 45" xfId="307"/>
    <cellStyle name="Comma 45 2" xfId="845"/>
    <cellStyle name="Comma 46" xfId="308"/>
    <cellStyle name="Comma 46 2" xfId="846"/>
    <cellStyle name="Comma 47" xfId="309"/>
    <cellStyle name="Comma 47 2" xfId="847"/>
    <cellStyle name="Comma 48" xfId="848"/>
    <cellStyle name="Comma 48 2" xfId="1133"/>
    <cellStyle name="Comma 48 2 2" xfId="1636"/>
    <cellStyle name="Comma 48 2 2 2" xfId="1945"/>
    <cellStyle name="Comma 48 2 2 2 2" xfId="2561"/>
    <cellStyle name="Comma 48 2 2 2 2 2" xfId="2931"/>
    <cellStyle name="Comma 48 2 2 2 3" xfId="2930"/>
    <cellStyle name="Comma 48 2 2 3" xfId="2395"/>
    <cellStyle name="Comma 48 2 2 3 2" xfId="2932"/>
    <cellStyle name="Comma 48 2 2 4" xfId="2929"/>
    <cellStyle name="Comma 48 2 3" xfId="1859"/>
    <cellStyle name="Comma 48 2 3 2" xfId="2475"/>
    <cellStyle name="Comma 48 2 3 2 2" xfId="2934"/>
    <cellStyle name="Comma 48 2 3 3" xfId="2933"/>
    <cellStyle name="Comma 48 2 4" xfId="2309"/>
    <cellStyle name="Comma 48 2 4 2" xfId="2935"/>
    <cellStyle name="Comma 48 2 5" xfId="2928"/>
    <cellStyle name="Comma 48 3" xfId="1380"/>
    <cellStyle name="Comma 48 4" xfId="1844"/>
    <cellStyle name="Comma 48 4 2" xfId="2461"/>
    <cellStyle name="Comma 48 4 2 2" xfId="2937"/>
    <cellStyle name="Comma 48 4 3" xfId="2936"/>
    <cellStyle name="Comma 48 5" xfId="2295"/>
    <cellStyle name="Comma 48 5 2" xfId="2938"/>
    <cellStyle name="Comma 48 6" xfId="2927"/>
    <cellStyle name="Comma 49" xfId="993"/>
    <cellStyle name="Comma 49 2" xfId="1141"/>
    <cellStyle name="Comma 49 2 2" xfId="1637"/>
    <cellStyle name="Comma 49 2 2 2" xfId="1946"/>
    <cellStyle name="Comma 49 2 2 2 2" xfId="2562"/>
    <cellStyle name="Comma 49 2 2 2 2 2" xfId="2943"/>
    <cellStyle name="Comma 49 2 2 2 3" xfId="2942"/>
    <cellStyle name="Comma 49 2 2 3" xfId="2396"/>
    <cellStyle name="Comma 49 2 2 3 2" xfId="2944"/>
    <cellStyle name="Comma 49 2 2 4" xfId="2941"/>
    <cellStyle name="Comma 49 2 3" xfId="1867"/>
    <cellStyle name="Comma 49 2 3 2" xfId="2483"/>
    <cellStyle name="Comma 49 2 3 2 2" xfId="2946"/>
    <cellStyle name="Comma 49 2 3 3" xfId="2945"/>
    <cellStyle name="Comma 49 2 4" xfId="2317"/>
    <cellStyle name="Comma 49 2 4 2" xfId="2947"/>
    <cellStyle name="Comma 49 2 5" xfId="2940"/>
    <cellStyle name="Comma 49 3" xfId="1381"/>
    <cellStyle name="Comma 49 4" xfId="1852"/>
    <cellStyle name="Comma 49 4 2" xfId="2469"/>
    <cellStyle name="Comma 49 4 2 2" xfId="2949"/>
    <cellStyle name="Comma 49 4 3" xfId="2948"/>
    <cellStyle name="Comma 49 5" xfId="2303"/>
    <cellStyle name="Comma 49 5 2" xfId="2950"/>
    <cellStyle name="Comma 49 6" xfId="2939"/>
    <cellStyle name="Comma 5" xfId="81"/>
    <cellStyle name="Comma 5 2" xfId="82"/>
    <cellStyle name="Comma 5 2 2" xfId="788"/>
    <cellStyle name="Comma 5 2 3" xfId="1034"/>
    <cellStyle name="Comma 5 2 4" xfId="507"/>
    <cellStyle name="Comma 5 3" xfId="508"/>
    <cellStyle name="Comma 5 3 2" xfId="673"/>
    <cellStyle name="Comma 5 3 3" xfId="635"/>
    <cellStyle name="Comma 5 3 4" xfId="3463"/>
    <cellStyle name="Comma 5 4" xfId="672"/>
    <cellStyle name="Comma 5 4 2" xfId="740"/>
    <cellStyle name="Comma 5 5" xfId="729"/>
    <cellStyle name="Comma 5 6" xfId="1384"/>
    <cellStyle name="Comma 5 7" xfId="506"/>
    <cellStyle name="Comma 5 8" xfId="2247"/>
    <cellStyle name="Comma 5 9" xfId="3382"/>
    <cellStyle name="Comma 5_5" xfId="83"/>
    <cellStyle name="Comma 50" xfId="932"/>
    <cellStyle name="Comma 50 2" xfId="1137"/>
    <cellStyle name="Comma 50 2 2" xfId="1638"/>
    <cellStyle name="Comma 50 2 2 2" xfId="1947"/>
    <cellStyle name="Comma 50 2 2 2 2" xfId="2563"/>
    <cellStyle name="Comma 50 2 2 2 2 2" xfId="2955"/>
    <cellStyle name="Comma 50 2 2 2 3" xfId="2954"/>
    <cellStyle name="Comma 50 2 2 3" xfId="2397"/>
    <cellStyle name="Comma 50 2 2 3 2" xfId="2956"/>
    <cellStyle name="Comma 50 2 2 4" xfId="2953"/>
    <cellStyle name="Comma 50 2 3" xfId="1863"/>
    <cellStyle name="Comma 50 2 3 2" xfId="2479"/>
    <cellStyle name="Comma 50 2 3 2 2" xfId="2958"/>
    <cellStyle name="Comma 50 2 3 3" xfId="2957"/>
    <cellStyle name="Comma 50 2 4" xfId="2313"/>
    <cellStyle name="Comma 50 2 4 2" xfId="2959"/>
    <cellStyle name="Comma 50 2 5" xfId="2952"/>
    <cellStyle name="Comma 50 3" xfId="1385"/>
    <cellStyle name="Comma 50 4" xfId="1848"/>
    <cellStyle name="Comma 50 4 2" xfId="2465"/>
    <cellStyle name="Comma 50 4 2 2" xfId="2961"/>
    <cellStyle name="Comma 50 4 3" xfId="2960"/>
    <cellStyle name="Comma 50 5" xfId="2299"/>
    <cellStyle name="Comma 50 5 2" xfId="2962"/>
    <cellStyle name="Comma 50 6" xfId="2951"/>
    <cellStyle name="Comma 51" xfId="1386"/>
    <cellStyle name="Comma 52" xfId="1387"/>
    <cellStyle name="Comma 53" xfId="1388"/>
    <cellStyle name="Comma 54" xfId="1389"/>
    <cellStyle name="Comma 55" xfId="1390"/>
    <cellStyle name="Comma 56" xfId="1391"/>
    <cellStyle name="Comma 57" xfId="1392"/>
    <cellStyle name="Comma 58" xfId="1393"/>
    <cellStyle name="Comma 59" xfId="1394"/>
    <cellStyle name="Comma 6" xfId="84"/>
    <cellStyle name="Comma 6 2" xfId="85"/>
    <cellStyle name="Comma 6 2 2" xfId="86"/>
    <cellStyle name="Comma 6 2 2 2" xfId="510"/>
    <cellStyle name="Comma 6 2 3" xfId="1035"/>
    <cellStyle name="Comma 6 2 3 2" xfId="1639"/>
    <cellStyle name="Comma 6 2 3 3" xfId="1396"/>
    <cellStyle name="Comma 6 2 3 4" xfId="1854"/>
    <cellStyle name="Comma 6 3" xfId="511"/>
    <cellStyle name="Comma 6 3 2" xfId="2073"/>
    <cellStyle name="Comma 6 3 2 2" xfId="2074"/>
    <cellStyle name="Comma 6 3 3" xfId="2075"/>
    <cellStyle name="Comma 6 3 4" xfId="2076"/>
    <cellStyle name="Comma 6 3 4 2" xfId="2597"/>
    <cellStyle name="Comma 6 3 4 2 2" xfId="2964"/>
    <cellStyle name="Comma 6 3 4 3" xfId="2963"/>
    <cellStyle name="Comma 6 3 5" xfId="3464"/>
    <cellStyle name="Comma 6 4" xfId="1395"/>
    <cellStyle name="Comma 6 4 2" xfId="3407"/>
    <cellStyle name="Comma 6 5" xfId="1760"/>
    <cellStyle name="Comma 6 6" xfId="509"/>
    <cellStyle name="Comma 6_5" xfId="87"/>
    <cellStyle name="Comma 60" xfId="1397"/>
    <cellStyle name="Comma 61" xfId="1398"/>
    <cellStyle name="Comma 62" xfId="1399"/>
    <cellStyle name="Comma 63" xfId="1400"/>
    <cellStyle name="Comma 64" xfId="1346"/>
    <cellStyle name="Comma 65" xfId="1420"/>
    <cellStyle name="Comma 66" xfId="1541"/>
    <cellStyle name="Comma 67" xfId="1429"/>
    <cellStyle name="Comma 68" xfId="1542"/>
    <cellStyle name="Comma 69" xfId="623"/>
    <cellStyle name="Comma 7" xfId="88"/>
    <cellStyle name="Comma 7 2" xfId="209"/>
    <cellStyle name="Comma 7 3" xfId="2077"/>
    <cellStyle name="Comma 70" xfId="1149"/>
    <cellStyle name="Comma 71" xfId="1547"/>
    <cellStyle name="Comma 72" xfId="1577"/>
    <cellStyle name="Comma 73" xfId="1624"/>
    <cellStyle name="Comma 74" xfId="1625"/>
    <cellStyle name="Comma 75" xfId="1615"/>
    <cellStyle name="Comma 76" xfId="1626"/>
    <cellStyle name="Comma 77" xfId="1622"/>
    <cellStyle name="Comma 78" xfId="1580"/>
    <cellStyle name="Comma 79" xfId="1609"/>
    <cellStyle name="Comma 8" xfId="89"/>
    <cellStyle name="Comma 8 2" xfId="90"/>
    <cellStyle name="Comma 8 2 2" xfId="91"/>
    <cellStyle name="Comma 8 2 3" xfId="513"/>
    <cellStyle name="Comma 8 3" xfId="1036"/>
    <cellStyle name="Comma 8 3 2" xfId="3465"/>
    <cellStyle name="Comma 8 4" xfId="1761"/>
    <cellStyle name="Comma 8 5" xfId="512"/>
    <cellStyle name="Comma 8_5" xfId="92"/>
    <cellStyle name="Comma 80" xfId="1629"/>
    <cellStyle name="Comma 80 2" xfId="1942"/>
    <cellStyle name="Comma 80 2 2" xfId="2558"/>
    <cellStyle name="Comma 80 2 2 2" xfId="2968"/>
    <cellStyle name="Comma 80 2 3" xfId="2967"/>
    <cellStyle name="Comma 80 3" xfId="2392"/>
    <cellStyle name="Comma 80 3 2" xfId="2969"/>
    <cellStyle name="Comma 80 4" xfId="2966"/>
    <cellStyle name="Comma 81" xfId="1651"/>
    <cellStyle name="Comma 82" xfId="1687"/>
    <cellStyle name="Comma 83" xfId="1723"/>
    <cellStyle name="Comma 84" xfId="1693"/>
    <cellStyle name="Comma 85" xfId="2256"/>
    <cellStyle name="Comma 86" xfId="2618"/>
    <cellStyle name="Comma 87" xfId="2254"/>
    <cellStyle name="Comma 87 2" xfId="2971"/>
    <cellStyle name="Comma 88" xfId="2287"/>
    <cellStyle name="Comma 88 2" xfId="2972"/>
    <cellStyle name="Comma 89" xfId="2622"/>
    <cellStyle name="Comma 89 2" xfId="2973"/>
    <cellStyle name="Comma 9" xfId="210"/>
    <cellStyle name="Comma 9 2" xfId="93"/>
    <cellStyle name="Comma 9 2 2" xfId="789"/>
    <cellStyle name="Comma 9 2 3" xfId="1038"/>
    <cellStyle name="Comma 9 2 4" xfId="515"/>
    <cellStyle name="Comma 9 3" xfId="94"/>
    <cellStyle name="Comma 9 3 2" xfId="516"/>
    <cellStyle name="Comma 9 4" xfId="1037"/>
    <cellStyle name="Comma 9 5" xfId="1762"/>
    <cellStyle name="Comma 9 6" xfId="514"/>
    <cellStyle name="Comma 9_1. SBP QRC 30 Sep 10 (Trial 22oct) Final" xfId="2078"/>
    <cellStyle name="Comma 90" xfId="3406"/>
    <cellStyle name="Comma 90 2" xfId="3426"/>
    <cellStyle name="Comma 91" xfId="3412"/>
    <cellStyle name="Comma 91 2" xfId="3549"/>
    <cellStyle name="Comma 92" xfId="3422"/>
    <cellStyle name="Comma 93" xfId="3425"/>
    <cellStyle name="Comma 94" xfId="3436"/>
    <cellStyle name="Comma 95" xfId="3536"/>
    <cellStyle name="Comma 96" xfId="3545"/>
    <cellStyle name="Comma 97" xfId="3473"/>
    <cellStyle name="Comma0" xfId="517"/>
    <cellStyle name="Comma0 2" xfId="1401"/>
    <cellStyle name="CommaWIRR_pldt" xfId="310"/>
    <cellStyle name="CompanyName" xfId="95"/>
    <cellStyle name="CompanyName 2" xfId="96"/>
    <cellStyle name="Component" xfId="2079"/>
    <cellStyle name="Component 2" xfId="2080"/>
    <cellStyle name="Component_1. Rcon FEEL vs Trial (Domestic on BS)" xfId="2081"/>
    <cellStyle name="Copied" xfId="2082"/>
    <cellStyle name="Credit" xfId="2083"/>
    <cellStyle name="Credit subtotal" xfId="2084"/>
    <cellStyle name="Credit subtotal 2" xfId="2598"/>
    <cellStyle name="Credit subtotal 2 2" xfId="2975"/>
    <cellStyle name="Credit subtotal 2 3" xfId="2970"/>
    <cellStyle name="Credit subtotal 3" xfId="2974"/>
    <cellStyle name="Credit Total" xfId="2085"/>
    <cellStyle name="Credit_Board docs RR" xfId="2086"/>
    <cellStyle name="Ctrrency [0]_laroux_2_Locas_1" xfId="2087"/>
    <cellStyle name="Currency" xfId="97" builtinId="4"/>
    <cellStyle name="Currency [00]" xfId="2088"/>
    <cellStyle name="Currency 10" xfId="3435"/>
    <cellStyle name="Currency 11" xfId="3539"/>
    <cellStyle name="Currency 12" xfId="3532"/>
    <cellStyle name="Currency 2" xfId="98"/>
    <cellStyle name="Currency 2 2" xfId="518"/>
    <cellStyle name="Currency 2 3" xfId="519"/>
    <cellStyle name="Currency 2 4" xfId="520"/>
    <cellStyle name="Currency 2 5" xfId="521"/>
    <cellStyle name="Currency 2 6" xfId="790"/>
    <cellStyle name="Currency 2 7" xfId="1039"/>
    <cellStyle name="Currency 3" xfId="522"/>
    <cellStyle name="Currency 4" xfId="523"/>
    <cellStyle name="Currency 5" xfId="524"/>
    <cellStyle name="Currency 6" xfId="525"/>
    <cellStyle name="Currency 7" xfId="2257"/>
    <cellStyle name="Currency 8" xfId="2619"/>
    <cellStyle name="Currency 9" xfId="3466"/>
    <cellStyle name="Currency0" xfId="526"/>
    <cellStyle name="Currency0 2" xfId="1402"/>
    <cellStyle name="Custom - Style8" xfId="2089"/>
    <cellStyle name="Dash" xfId="99"/>
    <cellStyle name="Dash 2" xfId="100"/>
    <cellStyle name="Data   - Style2" xfId="2090"/>
    <cellStyle name="Date" xfId="1403"/>
    <cellStyle name="Date Short" xfId="2091"/>
    <cellStyle name="Debit" xfId="2092"/>
    <cellStyle name="Debit subtotal" xfId="2093"/>
    <cellStyle name="Debit subtotal 2" xfId="2599"/>
    <cellStyle name="Debit subtotal 2 2" xfId="2977"/>
    <cellStyle name="Debit subtotal 2 3" xfId="2965"/>
    <cellStyle name="Debit subtotal 3" xfId="2976"/>
    <cellStyle name="Debit Total" xfId="2094"/>
    <cellStyle name="Debit_Board docs RR" xfId="2095"/>
    <cellStyle name="Define your own named style" xfId="2096"/>
    <cellStyle name="Description" xfId="2097"/>
    <cellStyle name="Dezimal [0]_NEGS" xfId="311"/>
    <cellStyle name="Dezimal_NEGS" xfId="312"/>
    <cellStyle name="Dollar" xfId="101"/>
    <cellStyle name="Dollar 2" xfId="1404"/>
    <cellStyle name="Draw lines around data in range" xfId="2098"/>
    <cellStyle name="Draw shadow and lines within range" xfId="2099"/>
    <cellStyle name="Enlarge title text, yellow on blue" xfId="2100"/>
    <cellStyle name="Enter Currency (0)" xfId="527"/>
    <cellStyle name="Enter Currency (0) 2" xfId="791"/>
    <cellStyle name="Enter Currency (0) 3" xfId="1040"/>
    <cellStyle name="Enter Currency (0) 4" xfId="1405"/>
    <cellStyle name="Enter Currency (2)" xfId="2101"/>
    <cellStyle name="Enter Units (0)" xfId="2102"/>
    <cellStyle name="Enter Units (1)" xfId="2103"/>
    <cellStyle name="Enter Units (2)" xfId="2104"/>
    <cellStyle name="Entered" xfId="2105"/>
    <cellStyle name="Euro" xfId="102"/>
    <cellStyle name="Euro 2" xfId="313"/>
    <cellStyle name="Euro 2 2" xfId="792"/>
    <cellStyle name="Euro 2 3" xfId="1041"/>
    <cellStyle name="Euro 3" xfId="529"/>
    <cellStyle name="Euro 4" xfId="530"/>
    <cellStyle name="Euro 4 2" xfId="674"/>
    <cellStyle name="Euro 4 3" xfId="1763"/>
    <cellStyle name="Euro 5" xfId="528"/>
    <cellStyle name="Euro 6" xfId="3467"/>
    <cellStyle name="Explanatory Text 2" xfId="314"/>
    <cellStyle name="Explanatory Text 2 2" xfId="675"/>
    <cellStyle name="Explanatory Text 2 3" xfId="1764"/>
    <cellStyle name="Explanatory Text 2 4" xfId="531"/>
    <cellStyle name="Explanatory Text 3" xfId="1185"/>
    <cellStyle name="Explanatory Text 4" xfId="2106"/>
    <cellStyle name="Feature" xfId="2107"/>
    <cellStyle name="Fixed" xfId="103"/>
    <cellStyle name="Fixed 2" xfId="104"/>
    <cellStyle name="Fixed 2 2" xfId="794"/>
    <cellStyle name="Fixed 2 3" xfId="1043"/>
    <cellStyle name="Fixed 2 4" xfId="3469"/>
    <cellStyle name="Fixed 3" xfId="793"/>
    <cellStyle name="Fixed 4" xfId="1042"/>
    <cellStyle name="Fixed 5" xfId="3468"/>
    <cellStyle name="Fixed_Sheet3" xfId="760"/>
    <cellStyle name="Format a column of totals" xfId="2108"/>
    <cellStyle name="Format a row of totals" xfId="2109"/>
    <cellStyle name="Format text as bold, black on yellow" xfId="2110"/>
    <cellStyle name="Good 2" xfId="315"/>
    <cellStyle name="Good 2 2" xfId="676"/>
    <cellStyle name="Good 2 2 2" xfId="1407"/>
    <cellStyle name="Good 2 2 3" xfId="1828"/>
    <cellStyle name="Good 2 3" xfId="1765"/>
    <cellStyle name="Good 2 4" xfId="532"/>
    <cellStyle name="Good 3" xfId="1186"/>
    <cellStyle name="Good 4" xfId="1406"/>
    <cellStyle name="Grey" xfId="105"/>
    <cellStyle name="Grey 2" xfId="316"/>
    <cellStyle name="Grey 3" xfId="1246"/>
    <cellStyle name="Header1" xfId="106"/>
    <cellStyle name="Header1 2" xfId="2111"/>
    <cellStyle name="Header1 3" xfId="3470"/>
    <cellStyle name="Header2" xfId="107"/>
    <cellStyle name="Header2 2" xfId="2112"/>
    <cellStyle name="Header2 3" xfId="3471"/>
    <cellStyle name="Heading" xfId="108"/>
    <cellStyle name="Heading 1 2" xfId="317"/>
    <cellStyle name="Heading 1 2 2" xfId="677"/>
    <cellStyle name="Heading 1 2 2 2" xfId="1409"/>
    <cellStyle name="Heading 1 2 2 3" xfId="1829"/>
    <cellStyle name="Heading 1 2 3" xfId="1766"/>
    <cellStyle name="Heading 1 2 4" xfId="533"/>
    <cellStyle name="Heading 1 3" xfId="1187"/>
    <cellStyle name="Heading 1 4" xfId="1408"/>
    <cellStyle name="Heading 2 2" xfId="318"/>
    <cellStyle name="Heading 2 2 2" xfId="678"/>
    <cellStyle name="Heading 2 2 2 2" xfId="1411"/>
    <cellStyle name="Heading 2 2 2 3" xfId="1830"/>
    <cellStyle name="Heading 2 2 3" xfId="1767"/>
    <cellStyle name="Heading 2 2 4" xfId="534"/>
    <cellStyle name="Heading 2 3" xfId="1188"/>
    <cellStyle name="Heading 2 4" xfId="1410"/>
    <cellStyle name="Heading 3 2" xfId="319"/>
    <cellStyle name="Heading 3 2 2" xfId="679"/>
    <cellStyle name="Heading 3 2 2 2" xfId="1413"/>
    <cellStyle name="Heading 3 2 2 3" xfId="1831"/>
    <cellStyle name="Heading 3 2 3" xfId="1768"/>
    <cellStyle name="Heading 3 2 4" xfId="535"/>
    <cellStyle name="Heading 3 3" xfId="1189"/>
    <cellStyle name="Heading 3 4" xfId="1412"/>
    <cellStyle name="Heading 4 2" xfId="320"/>
    <cellStyle name="Heading 4 2 2" xfId="680"/>
    <cellStyle name="Heading 4 2 2 2" xfId="1415"/>
    <cellStyle name="Heading 4 2 2 3" xfId="1832"/>
    <cellStyle name="Heading 4 2 3" xfId="1769"/>
    <cellStyle name="Heading 4 2 4" xfId="536"/>
    <cellStyle name="Heading 4 3" xfId="1190"/>
    <cellStyle name="Heading 4 4" xfId="1414"/>
    <cellStyle name="Heading 5" xfId="201"/>
    <cellStyle name="Heading1" xfId="1416"/>
    <cellStyle name="Heading2" xfId="1417"/>
    <cellStyle name="Hyperlink 2" xfId="537"/>
    <cellStyle name="Hyperlink 2 2" xfId="1191"/>
    <cellStyle name="Hyperlink 2 3" xfId="1770"/>
    <cellStyle name="Hyperlink 3" xfId="1192"/>
    <cellStyle name="Hyperlink seguido" xfId="1418"/>
    <cellStyle name="Input [yellow]" xfId="109"/>
    <cellStyle name="Input [yellow] 2" xfId="321"/>
    <cellStyle name="Input [yellow] 3" xfId="1221"/>
    <cellStyle name="Input 10" xfId="322"/>
    <cellStyle name="Input 10 2" xfId="1274"/>
    <cellStyle name="Input 10 3" xfId="1231"/>
    <cellStyle name="Input 10 4" xfId="736"/>
    <cellStyle name="Input 11" xfId="323"/>
    <cellStyle name="Input 11 2" xfId="1216"/>
    <cellStyle name="Input 12" xfId="324"/>
    <cellStyle name="Input 12 2" xfId="1232"/>
    <cellStyle name="Input 13" xfId="325"/>
    <cellStyle name="Input 13 2" xfId="1215"/>
    <cellStyle name="Input 14" xfId="326"/>
    <cellStyle name="Input 14 2" xfId="1233"/>
    <cellStyle name="Input 15" xfId="327"/>
    <cellStyle name="Input 15 2" xfId="1214"/>
    <cellStyle name="Input 16" xfId="328"/>
    <cellStyle name="Input 16 2" xfId="1247"/>
    <cellStyle name="Input 17" xfId="329"/>
    <cellStyle name="Input 18" xfId="330"/>
    <cellStyle name="Input 19" xfId="331"/>
    <cellStyle name="Input 2" xfId="332"/>
    <cellStyle name="Input 2 2" xfId="681"/>
    <cellStyle name="Input 2 2 2" xfId="1419"/>
    <cellStyle name="Input 2 2 3" xfId="1833"/>
    <cellStyle name="Input 2 3" xfId="1771"/>
    <cellStyle name="Input 2 4" xfId="538"/>
    <cellStyle name="Input 20" xfId="333"/>
    <cellStyle name="Input 21" xfId="334"/>
    <cellStyle name="Input 22" xfId="335"/>
    <cellStyle name="Input 23" xfId="336"/>
    <cellStyle name="Input 23 2" xfId="1150"/>
    <cellStyle name="Input 24" xfId="337"/>
    <cellStyle name="Input 24 2" xfId="1548"/>
    <cellStyle name="Input 25" xfId="338"/>
    <cellStyle name="Input 25 2" xfId="1582"/>
    <cellStyle name="Input 26" xfId="339"/>
    <cellStyle name="Input 26 2" xfId="1623"/>
    <cellStyle name="Input 27" xfId="340"/>
    <cellStyle name="Input 27 2" xfId="1606"/>
    <cellStyle name="Input 28" xfId="341"/>
    <cellStyle name="Input 28 2" xfId="1601"/>
    <cellStyle name="Input 29" xfId="342"/>
    <cellStyle name="Input 29 2" xfId="1576"/>
    <cellStyle name="Input 3" xfId="343"/>
    <cellStyle name="Input 3 2" xfId="1264"/>
    <cellStyle name="Input 3 3" xfId="1193"/>
    <cellStyle name="Input 3 4" xfId="710"/>
    <cellStyle name="Input 30" xfId="344"/>
    <cellStyle name="Input 30 2" xfId="1611"/>
    <cellStyle name="Input 31" xfId="345"/>
    <cellStyle name="Input 31 2" xfId="1605"/>
    <cellStyle name="Input 32" xfId="346"/>
    <cellStyle name="Input 32 2" xfId="1574"/>
    <cellStyle name="Input 33" xfId="347"/>
    <cellStyle name="Input 33 2" xfId="1652"/>
    <cellStyle name="Input 34" xfId="348"/>
    <cellStyle name="Input 34 2" xfId="1688"/>
    <cellStyle name="Input 35" xfId="349"/>
    <cellStyle name="Input 35 2" xfId="1694"/>
    <cellStyle name="Input 36" xfId="350"/>
    <cellStyle name="Input 37" xfId="351"/>
    <cellStyle name="Input 38" xfId="352"/>
    <cellStyle name="Input 39" xfId="353"/>
    <cellStyle name="Input 4" xfId="354"/>
    <cellStyle name="Input 4 2" xfId="1262"/>
    <cellStyle name="Input 4 3" xfId="1228"/>
    <cellStyle name="Input 4 4" xfId="708"/>
    <cellStyle name="Input 40" xfId="355"/>
    <cellStyle name="Input 41" xfId="356"/>
    <cellStyle name="Input 42" xfId="357"/>
    <cellStyle name="Input 5" xfId="358"/>
    <cellStyle name="Input 5 2" xfId="1260"/>
    <cellStyle name="Input 5 3" xfId="1219"/>
    <cellStyle name="Input 5 4" xfId="706"/>
    <cellStyle name="Input 6" xfId="359"/>
    <cellStyle name="Input 6 2" xfId="1263"/>
    <cellStyle name="Input 6 3" xfId="1229"/>
    <cellStyle name="Input 6 4" xfId="709"/>
    <cellStyle name="Input 7" xfId="360"/>
    <cellStyle name="Input 7 2" xfId="1259"/>
    <cellStyle name="Input 7 3" xfId="1218"/>
    <cellStyle name="Input 7 4" xfId="705"/>
    <cellStyle name="Input 8" xfId="361"/>
    <cellStyle name="Input 8 2" xfId="1261"/>
    <cellStyle name="Input 8 3" xfId="1230"/>
    <cellStyle name="Input 8 4" xfId="707"/>
    <cellStyle name="Input 9" xfId="362"/>
    <cellStyle name="Input 9 2" xfId="1272"/>
    <cellStyle name="Input 9 3" xfId="1217"/>
    <cellStyle name="Input 9 4" xfId="730"/>
    <cellStyle name="Instructions" xfId="2113"/>
    <cellStyle name="Integer" xfId="110"/>
    <cellStyle name="Integer 2" xfId="111"/>
    <cellStyle name="Integer 2 2" xfId="796"/>
    <cellStyle name="Integer 2 3" xfId="1045"/>
    <cellStyle name="Integer 3" xfId="795"/>
    <cellStyle name="Integer 4" xfId="1044"/>
    <cellStyle name="Integer_Sheet3" xfId="761"/>
    <cellStyle name="Intial cap" xfId="112"/>
    <cellStyle name="Labels - Style3" xfId="2114"/>
    <cellStyle name="Lien hypertexte" xfId="2115"/>
    <cellStyle name="Lien hypertexte visité" xfId="2116"/>
    <cellStyle name="Lien hypertexte_RESULTS" xfId="2117"/>
    <cellStyle name="Link Currency (0)" xfId="539"/>
    <cellStyle name="Link Currency (0) 2" xfId="797"/>
    <cellStyle name="Link Currency (0) 3" xfId="1046"/>
    <cellStyle name="Link Currency (0) 4" xfId="1421"/>
    <cellStyle name="Link Currency (2)" xfId="2118"/>
    <cellStyle name="Link Units (0)" xfId="2119"/>
    <cellStyle name="Link Units (1)" xfId="2120"/>
    <cellStyle name="Link Units (2)" xfId="2121"/>
    <cellStyle name="Linked Cell 2" xfId="363"/>
    <cellStyle name="Linked Cell 2 2" xfId="682"/>
    <cellStyle name="Linked Cell 2 2 2" xfId="1423"/>
    <cellStyle name="Linked Cell 2 2 3" xfId="1834"/>
    <cellStyle name="Linked Cell 2 3" xfId="1772"/>
    <cellStyle name="Linked Cell 2 4" xfId="540"/>
    <cellStyle name="Linked Cell 3" xfId="1194"/>
    <cellStyle name="Linked Cell 4" xfId="1422"/>
    <cellStyle name="Millares [0]_laroux" xfId="113"/>
    <cellStyle name="Millares_laroux" xfId="114"/>
    <cellStyle name="Milliers [0]_EDYAN" xfId="541"/>
    <cellStyle name="Milliers_EDYAN" xfId="542"/>
    <cellStyle name="Moeda [0]_dimon" xfId="1424"/>
    <cellStyle name="Moeda_dimon" xfId="1425"/>
    <cellStyle name="Moneda [0]_pldt" xfId="543"/>
    <cellStyle name="Moneda_pldt" xfId="544"/>
    <cellStyle name="Monétaire [0]_EDYAN" xfId="545"/>
    <cellStyle name="Monétaire_EDYAN" xfId="546"/>
    <cellStyle name="MOQ" xfId="115"/>
    <cellStyle name="MOQ 2" xfId="3474"/>
    <cellStyle name="Neutral 2" xfId="364"/>
    <cellStyle name="Neutral 2 2" xfId="683"/>
    <cellStyle name="Neutral 2 2 2" xfId="1427"/>
    <cellStyle name="Neutral 2 2 3" xfId="1835"/>
    <cellStyle name="Neutral 2 3" xfId="1773"/>
    <cellStyle name="Neutral 2 4" xfId="547"/>
    <cellStyle name="Neutral 3" xfId="1195"/>
    <cellStyle name="Neutral 4" xfId="1426"/>
    <cellStyle name="New Times Roman" xfId="548"/>
    <cellStyle name="Normal" xfId="0" builtinId="0"/>
    <cellStyle name="Normal - Style1" xfId="116"/>
    <cellStyle name="Normal - Style1 10" xfId="2122"/>
    <cellStyle name="Normal - Style1 11" xfId="2123"/>
    <cellStyle name="Normal - Style1 12" xfId="2124"/>
    <cellStyle name="Normal - Style1 13" xfId="2125"/>
    <cellStyle name="Normal - Style1 14" xfId="3383"/>
    <cellStyle name="Normal - Style1 2" xfId="117"/>
    <cellStyle name="Normal - Style1 2 2" xfId="798"/>
    <cellStyle name="Normal - Style1 2 3" xfId="1047"/>
    <cellStyle name="Normal - Style1 2 38" xfId="3402"/>
    <cellStyle name="Normal - Style1 2 4" xfId="3384"/>
    <cellStyle name="Normal - Style1 3" xfId="550"/>
    <cellStyle name="Normal - Style1 3 2" xfId="2126"/>
    <cellStyle name="Normal - Style1 4" xfId="549"/>
    <cellStyle name="Normal - Style1 5" xfId="1428"/>
    <cellStyle name="Normal - Style1 6" xfId="2127"/>
    <cellStyle name="Normal - Style1 7" xfId="2128"/>
    <cellStyle name="Normal - Style1 8" xfId="2129"/>
    <cellStyle name="Normal - Style1 9" xfId="2130"/>
    <cellStyle name="Normal - Style1_Accounts-AAA  30.06.2010 final" xfId="365"/>
    <cellStyle name="Normal - Style2" xfId="366"/>
    <cellStyle name="Normal - Style2 2" xfId="2131"/>
    <cellStyle name="Normal - Style3" xfId="367"/>
    <cellStyle name="Normal - Style3 2" xfId="2132"/>
    <cellStyle name="Normal - Style4" xfId="368"/>
    <cellStyle name="Normal - Style4 2" xfId="2133"/>
    <cellStyle name="Normal - Style5" xfId="369"/>
    <cellStyle name="Normal - Style5 2" xfId="2134"/>
    <cellStyle name="Normal - Style6" xfId="370"/>
    <cellStyle name="Normal - Style6 2" xfId="2135"/>
    <cellStyle name="Normal - Style7" xfId="371"/>
    <cellStyle name="Normal - Style7 2" xfId="2136"/>
    <cellStyle name="Normal - Style8" xfId="372"/>
    <cellStyle name="Normal - Style8 2" xfId="2137"/>
    <cellStyle name="Normal 10" xfId="118"/>
    <cellStyle name="Normal 10 2" xfId="119"/>
    <cellStyle name="Normal 10 2 10" xfId="200"/>
    <cellStyle name="Normal 10 2 2" xfId="211"/>
    <cellStyle name="Normal 10 2 2 2" xfId="3477"/>
    <cellStyle name="Normal 10 2 3" xfId="3476"/>
    <cellStyle name="Normal 10 3" xfId="684"/>
    <cellStyle name="Normal 10 4" xfId="1048"/>
    <cellStyle name="Normal 10 5" xfId="1774"/>
    <cellStyle name="Normal 10 6" xfId="551"/>
    <cellStyle name="Normal 10 7" xfId="3385"/>
    <cellStyle name="Normal 10 8" xfId="3475"/>
    <cellStyle name="Normal 10_5" xfId="120"/>
    <cellStyle name="Normal 100" xfId="1579"/>
    <cellStyle name="Normal 101" xfId="1581"/>
    <cellStyle name="Normal 102" xfId="1610"/>
    <cellStyle name="Normal 103" xfId="1628"/>
    <cellStyle name="Normal 104" xfId="1650"/>
    <cellStyle name="Normal 105" xfId="1145"/>
    <cellStyle name="Normal 105 2" xfId="1686"/>
    <cellStyle name="Normal 106" xfId="1677"/>
    <cellStyle name="Normal 107" xfId="1679"/>
    <cellStyle name="Normal 108" xfId="1680"/>
    <cellStyle name="Normal 109" xfId="1685"/>
    <cellStyle name="Normal 11" xfId="121"/>
    <cellStyle name="Normal 11 10" xfId="3540"/>
    <cellStyle name="Normal 11 2" xfId="685"/>
    <cellStyle name="Normal 11 2 2" xfId="2138"/>
    <cellStyle name="Normal 11 2 2 2" xfId="2139"/>
    <cellStyle name="Normal 11 2 2 3" xfId="2140"/>
    <cellStyle name="Normal 11 2_if consolidated 9-1" xfId="2141"/>
    <cellStyle name="Normal 11 3" xfId="850"/>
    <cellStyle name="Normal 11 3 2" xfId="1431"/>
    <cellStyle name="Normal 11 3 3" xfId="1253"/>
    <cellStyle name="Normal 11 4" xfId="938"/>
    <cellStyle name="Normal 11 5" xfId="1077"/>
    <cellStyle name="Normal 11 6" xfId="1430"/>
    <cellStyle name="Normal 11 7" xfId="849"/>
    <cellStyle name="Normal 11 8" xfId="552"/>
    <cellStyle name="Normal 11 9" xfId="3478"/>
    <cellStyle name="Normal 11_if consolidated 9-1" xfId="2142"/>
    <cellStyle name="Normal 110" xfId="1678"/>
    <cellStyle name="Normal 111" xfId="122"/>
    <cellStyle name="Normal 111 2" xfId="3479"/>
    <cellStyle name="Normal 112" xfId="1682"/>
    <cellStyle name="Normal 113" xfId="1681"/>
    <cellStyle name="Normal 114" xfId="1683"/>
    <cellStyle name="Normal 115" xfId="1684"/>
    <cellStyle name="Normal 116" xfId="759"/>
    <cellStyle name="Normal 117" xfId="1690"/>
    <cellStyle name="Normal 118" xfId="1721"/>
    <cellStyle name="Normal 119" xfId="1692"/>
    <cellStyle name="Normal 12" xfId="123"/>
    <cellStyle name="Normal 12 2" xfId="686"/>
    <cellStyle name="Normal 12 2 2" xfId="2143"/>
    <cellStyle name="Normal 12 3" xfId="851"/>
    <cellStyle name="Normal 12 4" xfId="1085"/>
    <cellStyle name="Normal 12 5" xfId="1433"/>
    <cellStyle name="Normal 12 6" xfId="1432"/>
    <cellStyle name="Normal 12 7" xfId="1152"/>
    <cellStyle name="Normal 12 8" xfId="553"/>
    <cellStyle name="Normal 12 9" xfId="3480"/>
    <cellStyle name="Normal 12_if consolidated 9-1" xfId="2144"/>
    <cellStyle name="Normal 120" xfId="1980"/>
    <cellStyle name="Normal 120 2" xfId="2596"/>
    <cellStyle name="Normal 120 2 2" xfId="2979"/>
    <cellStyle name="Normal 120 3" xfId="2978"/>
    <cellStyle name="Normal 121" xfId="2252"/>
    <cellStyle name="Normal 122" xfId="2255"/>
    <cellStyle name="Normal 123" xfId="2617"/>
    <cellStyle name="Normal 124" xfId="2253"/>
    <cellStyle name="Normal 124 2" xfId="2980"/>
    <cellStyle name="Normal 125" xfId="2288"/>
    <cellStyle name="Normal 125 2" xfId="2981"/>
    <cellStyle name="Normal 126" xfId="2621"/>
    <cellStyle name="Normal 126 2" xfId="2982"/>
    <cellStyle name="Normal 127" xfId="2627"/>
    <cellStyle name="Normal 128" xfId="2628"/>
    <cellStyle name="Normal 129" xfId="2145"/>
    <cellStyle name="Normal 129 2" xfId="2146"/>
    <cellStyle name="Normal 129 2 2" xfId="2601"/>
    <cellStyle name="Normal 129 2 2 2" xfId="2985"/>
    <cellStyle name="Normal 129 2 3" xfId="2984"/>
    <cellStyle name="Normal 129 3" xfId="2600"/>
    <cellStyle name="Normal 129 3 2" xfId="2986"/>
    <cellStyle name="Normal 129 4" xfId="2983"/>
    <cellStyle name="Normal 13" xfId="124"/>
    <cellStyle name="Normal 13 2" xfId="687"/>
    <cellStyle name="Normal 13 2 2" xfId="3424"/>
    <cellStyle name="Normal 13 3" xfId="852"/>
    <cellStyle name="Normal 13 4" xfId="1086"/>
    <cellStyle name="Normal 13 5" xfId="1435"/>
    <cellStyle name="Normal 13 6" xfId="1434"/>
    <cellStyle name="Normal 13 7" xfId="1153"/>
    <cellStyle name="Normal 13 8" xfId="3386"/>
    <cellStyle name="Normal 13 9" xfId="3481"/>
    <cellStyle name="Normal 130" xfId="2629"/>
    <cellStyle name="Normal 131" xfId="2630"/>
    <cellStyle name="Normal 132" xfId="2634"/>
    <cellStyle name="Normal 132 2" xfId="3482"/>
    <cellStyle name="Normal 133" xfId="2637"/>
    <cellStyle name="Normal 134" xfId="2640"/>
    <cellStyle name="Normal 134 2" xfId="3483"/>
    <cellStyle name="Normal 135" xfId="2643"/>
    <cellStyle name="Normal 136" xfId="2644"/>
    <cellStyle name="Normal 137" xfId="2645"/>
    <cellStyle name="Normal 137 2" xfId="3484"/>
    <cellStyle name="Normal 138" xfId="2647"/>
    <cellStyle name="Normal 139" xfId="2648"/>
    <cellStyle name="Normal 139 2" xfId="3485"/>
    <cellStyle name="Normal 14" xfId="125"/>
    <cellStyle name="Normal 14 10" xfId="762"/>
    <cellStyle name="Normal 14 10 2" xfId="1842"/>
    <cellStyle name="Normal 14 10 2 2" xfId="2459"/>
    <cellStyle name="Normal 14 10 2 2 2" xfId="2990"/>
    <cellStyle name="Normal 14 10 2 3" xfId="2989"/>
    <cellStyle name="Normal 14 10 3" xfId="2293"/>
    <cellStyle name="Normal 14 10 3 2" xfId="2991"/>
    <cellStyle name="Normal 14 10 4" xfId="2988"/>
    <cellStyle name="Normal 14 11" xfId="1798"/>
    <cellStyle name="Normal 14 12" xfId="2258"/>
    <cellStyle name="Normal 14 12 2" xfId="2992"/>
    <cellStyle name="Normal 14 13" xfId="2987"/>
    <cellStyle name="Normal 14 14" xfId="3486"/>
    <cellStyle name="Normal 14 2" xfId="204"/>
    <cellStyle name="Normal 14 2 2" xfId="1132"/>
    <cellStyle name="Normal 14 2 2 2" xfId="1566"/>
    <cellStyle name="Normal 14 2 2 2 2" xfId="1912"/>
    <cellStyle name="Normal 14 2 2 2 2 2" xfId="2528"/>
    <cellStyle name="Normal 14 2 2 2 2 2 2" xfId="2996"/>
    <cellStyle name="Normal 14 2 2 2 2 3" xfId="2995"/>
    <cellStyle name="Normal 14 2 2 2 3" xfId="2362"/>
    <cellStyle name="Normal 14 2 2 2 3 2" xfId="2997"/>
    <cellStyle name="Normal 14 2 2 2 4" xfId="2994"/>
    <cellStyle name="Normal 14 2 2 3" xfId="1613"/>
    <cellStyle name="Normal 14 2 2 3 2" xfId="1935"/>
    <cellStyle name="Normal 14 2 2 3 2 2" xfId="2551"/>
    <cellStyle name="Normal 14 2 2 3 2 2 2" xfId="3000"/>
    <cellStyle name="Normal 14 2 2 3 2 3" xfId="2999"/>
    <cellStyle name="Normal 14 2 2 3 3" xfId="2385"/>
    <cellStyle name="Normal 14 2 2 3 3 2" xfId="3001"/>
    <cellStyle name="Normal 14 2 2 3 4" xfId="2998"/>
    <cellStyle name="Normal 14 2 2 4" xfId="1670"/>
    <cellStyle name="Normal 14 2 2 4 2" xfId="1973"/>
    <cellStyle name="Normal 14 2 2 4 2 2" xfId="2589"/>
    <cellStyle name="Normal 14 2 2 4 2 2 2" xfId="3004"/>
    <cellStyle name="Normal 14 2 2 4 2 3" xfId="3003"/>
    <cellStyle name="Normal 14 2 2 4 3" xfId="2423"/>
    <cellStyle name="Normal 14 2 2 4 3 2" xfId="3005"/>
    <cellStyle name="Normal 14 2 2 4 4" xfId="3002"/>
    <cellStyle name="Normal 14 2 2 5" xfId="1437"/>
    <cellStyle name="Normal 14 2 2 5 2" xfId="1889"/>
    <cellStyle name="Normal 14 2 2 5 2 2" xfId="2505"/>
    <cellStyle name="Normal 14 2 2 5 2 2 2" xfId="3008"/>
    <cellStyle name="Normal 14 2 2 5 2 3" xfId="3007"/>
    <cellStyle name="Normal 14 2 2 5 3" xfId="2339"/>
    <cellStyle name="Normal 14 2 2 5 3 2" xfId="3009"/>
    <cellStyle name="Normal 14 2 2 5 4" xfId="3006"/>
    <cellStyle name="Normal 14 2 2 6" xfId="1858"/>
    <cellStyle name="Normal 14 2 2 6 2" xfId="2474"/>
    <cellStyle name="Normal 14 2 2 6 2 2" xfId="3011"/>
    <cellStyle name="Normal 14 2 2 6 3" xfId="3010"/>
    <cellStyle name="Normal 14 2 2 7" xfId="1712"/>
    <cellStyle name="Normal 14 2 2 7 2" xfId="2446"/>
    <cellStyle name="Normal 14 2 2 7 2 2" xfId="3013"/>
    <cellStyle name="Normal 14 2 2 7 3" xfId="3012"/>
    <cellStyle name="Normal 14 2 2 8" xfId="2308"/>
    <cellStyle name="Normal 14 2 2 8 2" xfId="3014"/>
    <cellStyle name="Normal 14 2 2 9" xfId="2993"/>
    <cellStyle name="Normal 14 2 3" xfId="1641"/>
    <cellStyle name="Normal 14 2 3 2" xfId="1949"/>
    <cellStyle name="Normal 14 2 3 2 2" xfId="2565"/>
    <cellStyle name="Normal 14 2 3 2 2 2" xfId="3017"/>
    <cellStyle name="Normal 14 2 3 2 3" xfId="3016"/>
    <cellStyle name="Normal 14 2 3 3" xfId="2399"/>
    <cellStyle name="Normal 14 2 3 3 2" xfId="3018"/>
    <cellStyle name="Normal 14 2 3 4" xfId="3015"/>
    <cellStyle name="Normal 14 2 4" xfId="1255"/>
    <cellStyle name="Normal 14 2 5" xfId="799"/>
    <cellStyle name="Normal 14 2 5 2" xfId="1843"/>
    <cellStyle name="Normal 14 2 5 2 2" xfId="2460"/>
    <cellStyle name="Normal 14 2 5 2 2 2" xfId="3021"/>
    <cellStyle name="Normal 14 2 5 2 3" xfId="3020"/>
    <cellStyle name="Normal 14 2 5 3" xfId="2294"/>
    <cellStyle name="Normal 14 2 5 3 2" xfId="3022"/>
    <cellStyle name="Normal 14 2 5 4" xfId="3019"/>
    <cellStyle name="Normal 14 2 6" xfId="688"/>
    <cellStyle name="Normal 14 3" xfId="853"/>
    <cellStyle name="Normal 14 3 10" xfId="3023"/>
    <cellStyle name="Normal 14 3 2" xfId="1134"/>
    <cellStyle name="Normal 14 3 2 2" xfId="1567"/>
    <cellStyle name="Normal 14 3 2 2 2" xfId="1913"/>
    <cellStyle name="Normal 14 3 2 2 2 2" xfId="2529"/>
    <cellStyle name="Normal 14 3 2 2 2 2 2" xfId="3027"/>
    <cellStyle name="Normal 14 3 2 2 2 3" xfId="3026"/>
    <cellStyle name="Normal 14 3 2 2 3" xfId="2363"/>
    <cellStyle name="Normal 14 3 2 2 3 2" xfId="3028"/>
    <cellStyle name="Normal 14 3 2 2 4" xfId="3025"/>
    <cellStyle name="Normal 14 3 2 3" xfId="1860"/>
    <cellStyle name="Normal 14 3 2 3 2" xfId="2476"/>
    <cellStyle name="Normal 14 3 2 3 2 2" xfId="3030"/>
    <cellStyle name="Normal 14 3 2 3 3" xfId="3029"/>
    <cellStyle name="Normal 14 3 2 4" xfId="2310"/>
    <cellStyle name="Normal 14 3 2 4 2" xfId="3031"/>
    <cellStyle name="Normal 14 3 2 5" xfId="3024"/>
    <cellStyle name="Normal 14 3 3" xfId="1614"/>
    <cellStyle name="Normal 14 3 3 2" xfId="1936"/>
    <cellStyle name="Normal 14 3 3 2 2" xfId="2552"/>
    <cellStyle name="Normal 14 3 3 2 2 2" xfId="3034"/>
    <cellStyle name="Normal 14 3 3 2 3" xfId="3033"/>
    <cellStyle name="Normal 14 3 3 3" xfId="2386"/>
    <cellStyle name="Normal 14 3 3 3 2" xfId="3035"/>
    <cellStyle name="Normal 14 3 3 4" xfId="3032"/>
    <cellStyle name="Normal 14 3 4" xfId="1642"/>
    <cellStyle name="Normal 14 3 4 2" xfId="1950"/>
    <cellStyle name="Normal 14 3 4 2 2" xfId="2566"/>
    <cellStyle name="Normal 14 3 4 2 2 2" xfId="3038"/>
    <cellStyle name="Normal 14 3 4 2 3" xfId="3037"/>
    <cellStyle name="Normal 14 3 4 3" xfId="2400"/>
    <cellStyle name="Normal 14 3 4 3 2" xfId="3039"/>
    <cellStyle name="Normal 14 3 4 4" xfId="3036"/>
    <cellStyle name="Normal 14 3 5" xfId="1671"/>
    <cellStyle name="Normal 14 3 5 2" xfId="1974"/>
    <cellStyle name="Normal 14 3 5 2 2" xfId="2590"/>
    <cellStyle name="Normal 14 3 5 2 2 2" xfId="3042"/>
    <cellStyle name="Normal 14 3 5 2 3" xfId="3041"/>
    <cellStyle name="Normal 14 3 5 3" xfId="2424"/>
    <cellStyle name="Normal 14 3 5 3 2" xfId="3043"/>
    <cellStyle name="Normal 14 3 5 4" xfId="3040"/>
    <cellStyle name="Normal 14 3 6" xfId="1438"/>
    <cellStyle name="Normal 14 3 6 2" xfId="1890"/>
    <cellStyle name="Normal 14 3 6 2 2" xfId="2506"/>
    <cellStyle name="Normal 14 3 6 2 2 2" xfId="3046"/>
    <cellStyle name="Normal 14 3 6 2 3" xfId="3045"/>
    <cellStyle name="Normal 14 3 6 3" xfId="2340"/>
    <cellStyle name="Normal 14 3 6 3 2" xfId="3047"/>
    <cellStyle name="Normal 14 3 6 4" xfId="3044"/>
    <cellStyle name="Normal 14 3 7" xfId="1845"/>
    <cellStyle name="Normal 14 3 7 2" xfId="2462"/>
    <cellStyle name="Normal 14 3 7 2 2" xfId="3049"/>
    <cellStyle name="Normal 14 3 7 3" xfId="3048"/>
    <cellStyle name="Normal 14 3 8" xfId="1713"/>
    <cellStyle name="Normal 14 3 8 2" xfId="2447"/>
    <cellStyle name="Normal 14 3 8 2 2" xfId="3051"/>
    <cellStyle name="Normal 14 3 8 3" xfId="3050"/>
    <cellStyle name="Normal 14 3 9" xfId="2296"/>
    <cellStyle name="Normal 14 3 9 2" xfId="3052"/>
    <cellStyle name="Normal 14 4" xfId="944"/>
    <cellStyle name="Normal 14 5" xfId="1087"/>
    <cellStyle name="Normal 14 6" xfId="1131"/>
    <cellStyle name="Normal 14 6 2" xfId="1439"/>
    <cellStyle name="Normal 14 6 3" xfId="1857"/>
    <cellStyle name="Normal 14 6 3 2" xfId="2473"/>
    <cellStyle name="Normal 14 6 3 2 2" xfId="3055"/>
    <cellStyle name="Normal 14 6 3 3" xfId="3054"/>
    <cellStyle name="Normal 14 6 4" xfId="2307"/>
    <cellStyle name="Normal 14 6 4 2" xfId="3056"/>
    <cellStyle name="Normal 14 6 5" xfId="3053"/>
    <cellStyle name="Normal 14 7" xfId="1436"/>
    <cellStyle name="Normal 14 7 2" xfId="1565"/>
    <cellStyle name="Normal 14 7 2 2" xfId="1911"/>
    <cellStyle name="Normal 14 7 2 2 2" xfId="2527"/>
    <cellStyle name="Normal 14 7 2 2 2 2" xfId="3060"/>
    <cellStyle name="Normal 14 7 2 2 3" xfId="3059"/>
    <cellStyle name="Normal 14 7 2 3" xfId="2361"/>
    <cellStyle name="Normal 14 7 2 3 2" xfId="3061"/>
    <cellStyle name="Normal 14 7 2 4" xfId="3058"/>
    <cellStyle name="Normal 14 7 3" xfId="1612"/>
    <cellStyle name="Normal 14 7 3 2" xfId="1934"/>
    <cellStyle name="Normal 14 7 3 2 2" xfId="2550"/>
    <cellStyle name="Normal 14 7 3 2 2 2" xfId="3064"/>
    <cellStyle name="Normal 14 7 3 2 3" xfId="3063"/>
    <cellStyle name="Normal 14 7 3 3" xfId="2384"/>
    <cellStyle name="Normal 14 7 3 3 2" xfId="3065"/>
    <cellStyle name="Normal 14 7 3 4" xfId="3062"/>
    <cellStyle name="Normal 14 7 4" xfId="1669"/>
    <cellStyle name="Normal 14 7 4 2" xfId="1972"/>
    <cellStyle name="Normal 14 7 4 2 2" xfId="2588"/>
    <cellStyle name="Normal 14 7 4 2 2 2" xfId="3068"/>
    <cellStyle name="Normal 14 7 4 2 3" xfId="3067"/>
    <cellStyle name="Normal 14 7 4 3" xfId="2422"/>
    <cellStyle name="Normal 14 7 4 3 2" xfId="3069"/>
    <cellStyle name="Normal 14 7 4 4" xfId="3066"/>
    <cellStyle name="Normal 14 7 5" xfId="1888"/>
    <cellStyle name="Normal 14 7 5 2" xfId="2504"/>
    <cellStyle name="Normal 14 7 5 2 2" xfId="3071"/>
    <cellStyle name="Normal 14 7 5 3" xfId="3070"/>
    <cellStyle name="Normal 14 7 6" xfId="1711"/>
    <cellStyle name="Normal 14 7 6 2" xfId="2445"/>
    <cellStyle name="Normal 14 7 6 2 2" xfId="3073"/>
    <cellStyle name="Normal 14 7 6 3" xfId="3072"/>
    <cellStyle name="Normal 14 7 7" xfId="2338"/>
    <cellStyle name="Normal 14 7 7 2" xfId="3074"/>
    <cellStyle name="Normal 14 7 8" xfId="3057"/>
    <cellStyle name="Normal 14 8" xfId="1154"/>
    <cellStyle name="Normal 14 9" xfId="1640"/>
    <cellStyle name="Normal 14 9 2" xfId="1948"/>
    <cellStyle name="Normal 14 9 2 2" xfId="2564"/>
    <cellStyle name="Normal 14 9 2 2 2" xfId="3077"/>
    <cellStyle name="Normal 14 9 2 3" xfId="3076"/>
    <cellStyle name="Normal 14 9 3" xfId="2398"/>
    <cellStyle name="Normal 14 9 3 2" xfId="3078"/>
    <cellStyle name="Normal 14 9 4" xfId="3075"/>
    <cellStyle name="Normal 140" xfId="2649"/>
    <cellStyle name="Normal 140 2" xfId="3487"/>
    <cellStyle name="Normal 141" xfId="2650"/>
    <cellStyle name="Normal 141 2" xfId="3488"/>
    <cellStyle name="Normal 142" xfId="3371"/>
    <cellStyle name="Normal 143" xfId="3397"/>
    <cellStyle name="Normal 144" xfId="3398"/>
    <cellStyle name="Normal 145" xfId="3399"/>
    <cellStyle name="Normal 146" xfId="3400"/>
    <cellStyle name="Normal 147" xfId="3401"/>
    <cellStyle name="Normal 148" xfId="3403"/>
    <cellStyle name="Normal 149" xfId="3421"/>
    <cellStyle name="Normal 15" xfId="126"/>
    <cellStyle name="Normal 15 10" xfId="2259"/>
    <cellStyle name="Normal 15 10 2" xfId="3080"/>
    <cellStyle name="Normal 15 11" xfId="3079"/>
    <cellStyle name="Normal 15 12" xfId="3489"/>
    <cellStyle name="Normal 15 2" xfId="214"/>
    <cellStyle name="Normal 15 2 2" xfId="1441"/>
    <cellStyle name="Normal 15 2 2 2" xfId="2147"/>
    <cellStyle name="Normal 15 2 2 2 2" xfId="2148"/>
    <cellStyle name="Normal 15 2 2 3" xfId="2149"/>
    <cellStyle name="Normal 15 2 2 4" xfId="2150"/>
    <cellStyle name="Normal 15 2 2 5" xfId="2151"/>
    <cellStyle name="Normal 15 2 2 6" xfId="2152"/>
    <cellStyle name="Normal 15 2 2 7" xfId="2153"/>
    <cellStyle name="Normal 15 2 2 8" xfId="2154"/>
    <cellStyle name="Normal 15 2 3" xfId="1254"/>
    <cellStyle name="Normal 15 2 4" xfId="855"/>
    <cellStyle name="Normal 15 2 5" xfId="624"/>
    <cellStyle name="Normal 15 2 6" xfId="2284"/>
    <cellStyle name="Normal 15 2 6 2" xfId="3082"/>
    <cellStyle name="Normal 15 2 7" xfId="3081"/>
    <cellStyle name="Normal 15 3" xfId="939"/>
    <cellStyle name="Normal 15 4" xfId="1078"/>
    <cellStyle name="Normal 15 5" xfId="1442"/>
    <cellStyle name="Normal 15 6" xfId="1440"/>
    <cellStyle name="Normal 15 7" xfId="1203"/>
    <cellStyle name="Normal 15 8" xfId="854"/>
    <cellStyle name="Normal 15 9" xfId="636"/>
    <cellStyle name="Normal 15_if consolidated 9-1" xfId="2155"/>
    <cellStyle name="Normal 150" xfId="2156"/>
    <cellStyle name="Normal 150 2" xfId="2602"/>
    <cellStyle name="Normal 150 2 2" xfId="3084"/>
    <cellStyle name="Normal 150 3" xfId="3083"/>
    <cellStyle name="Normal 151" xfId="3427"/>
    <cellStyle name="Normal 152" xfId="3516"/>
    <cellStyle name="Normal 153" xfId="2157"/>
    <cellStyle name="Normal 153 2" xfId="2603"/>
    <cellStyle name="Normal 153 2 2" xfId="3086"/>
    <cellStyle name="Normal 153 3" xfId="3085"/>
    <cellStyle name="Normal 154" xfId="3547"/>
    <cellStyle name="Normal 155" xfId="3513"/>
    <cellStyle name="Normal 157" xfId="2158"/>
    <cellStyle name="Normal 157 2" xfId="2604"/>
    <cellStyle name="Normal 157 2 2" xfId="3088"/>
    <cellStyle name="Normal 157 3" xfId="3087"/>
    <cellStyle name="Normal 159" xfId="2159"/>
    <cellStyle name="Normal 159 2" xfId="2605"/>
    <cellStyle name="Normal 159 2 2" xfId="3090"/>
    <cellStyle name="Normal 159 3" xfId="3089"/>
    <cellStyle name="Normal 16" xfId="127"/>
    <cellStyle name="Normal 16 10" xfId="2248"/>
    <cellStyle name="Normal 16 10 2" xfId="2613"/>
    <cellStyle name="Normal 16 10 2 2" xfId="3093"/>
    <cellStyle name="Normal 16 10 3" xfId="3092"/>
    <cellStyle name="Normal 16 11" xfId="2260"/>
    <cellStyle name="Normal 16 11 2" xfId="3094"/>
    <cellStyle name="Normal 16 12" xfId="3091"/>
    <cellStyle name="Normal 16 13" xfId="3490"/>
    <cellStyle name="Normal 16 2" xfId="738"/>
    <cellStyle name="Normal 16 2 10" xfId="857"/>
    <cellStyle name="Normal 16 2 11" xfId="1838"/>
    <cellStyle name="Normal 16 2 11 2" xfId="2457"/>
    <cellStyle name="Normal 16 2 11 2 2" xfId="3097"/>
    <cellStyle name="Normal 16 2 11 3" xfId="3096"/>
    <cellStyle name="Normal 16 2 12" xfId="1709"/>
    <cellStyle name="Normal 16 2 12 2" xfId="2443"/>
    <cellStyle name="Normal 16 2 12 2 2" xfId="3099"/>
    <cellStyle name="Normal 16 2 12 3" xfId="3098"/>
    <cellStyle name="Normal 16 2 13" xfId="2291"/>
    <cellStyle name="Normal 16 2 13 2" xfId="3100"/>
    <cellStyle name="Normal 16 2 14" xfId="3095"/>
    <cellStyle name="Normal 16 2 2" xfId="971"/>
    <cellStyle name="Normal 16 2 2 10" xfId="3101"/>
    <cellStyle name="Normal 16 2 2 2" xfId="1139"/>
    <cellStyle name="Normal 16 2 2 2 2" xfId="628"/>
    <cellStyle name="Normal 16 2 2 2 2 2" xfId="1568"/>
    <cellStyle name="Normal 16 2 2 2 2 2 2" xfId="1914"/>
    <cellStyle name="Normal 16 2 2 2 2 2 2 2" xfId="2530"/>
    <cellStyle name="Normal 16 2 2 2 2 2 2 2 2" xfId="3106"/>
    <cellStyle name="Normal 16 2 2 2 2 2 2 3" xfId="3105"/>
    <cellStyle name="Normal 16 2 2 2 2 2 3" xfId="2364"/>
    <cellStyle name="Normal 16 2 2 2 2 2 3 2" xfId="3107"/>
    <cellStyle name="Normal 16 2 2 2 2 2 4" xfId="3104"/>
    <cellStyle name="Normal 16 2 2 2 2 3" xfId="1799"/>
    <cellStyle name="Normal 16 2 2 2 2 3 2" xfId="2455"/>
    <cellStyle name="Normal 16 2 2 2 2 3 2 2" xfId="3109"/>
    <cellStyle name="Normal 16 2 2 2 2 3 3" xfId="3108"/>
    <cellStyle name="Normal 16 2 2 2 2 4" xfId="1719"/>
    <cellStyle name="Normal 16 2 2 2 2 4 2" xfId="2453"/>
    <cellStyle name="Normal 16 2 2 2 2 4 2 2" xfId="3111"/>
    <cellStyle name="Normal 16 2 2 2 2 4 3" xfId="3110"/>
    <cellStyle name="Normal 16 2 2 2 2 5" xfId="2289"/>
    <cellStyle name="Normal 16 2 2 2 2 5 2" xfId="3112"/>
    <cellStyle name="Normal 16 2 2 2 2 6" xfId="3103"/>
    <cellStyle name="Normal 16 2 2 2 3" xfId="1865"/>
    <cellStyle name="Normal 16 2 2 2 3 2" xfId="2481"/>
    <cellStyle name="Normal 16 2 2 2 3 2 2" xfId="3114"/>
    <cellStyle name="Normal 16 2 2 2 3 3" xfId="3113"/>
    <cellStyle name="Normal 16 2 2 2 4" xfId="2315"/>
    <cellStyle name="Normal 16 2 2 2 4 2" xfId="3115"/>
    <cellStyle name="Normal 16 2 2 2 5" xfId="3102"/>
    <cellStyle name="Normal 16 2 2 3" xfId="1616"/>
    <cellStyle name="Normal 16 2 2 3 2" xfId="1937"/>
    <cellStyle name="Normal 16 2 2 3 2 2" xfId="2553"/>
    <cellStyle name="Normal 16 2 2 3 2 2 2" xfId="3118"/>
    <cellStyle name="Normal 16 2 2 3 2 3" xfId="3117"/>
    <cellStyle name="Normal 16 2 2 3 3" xfId="2387"/>
    <cellStyle name="Normal 16 2 2 3 3 2" xfId="3119"/>
    <cellStyle name="Normal 16 2 2 3 4" xfId="3116"/>
    <cellStyle name="Normal 16 2 2 4" xfId="1643"/>
    <cellStyle name="Normal 16 2 2 4 2" xfId="1951"/>
    <cellStyle name="Normal 16 2 2 4 2 2" xfId="2567"/>
    <cellStyle name="Normal 16 2 2 4 2 2 2" xfId="3122"/>
    <cellStyle name="Normal 16 2 2 4 2 3" xfId="3121"/>
    <cellStyle name="Normal 16 2 2 4 3" xfId="2401"/>
    <cellStyle name="Normal 16 2 2 4 3 2" xfId="3123"/>
    <cellStyle name="Normal 16 2 2 4 4" xfId="3120"/>
    <cellStyle name="Normal 16 2 2 5" xfId="1672"/>
    <cellStyle name="Normal 16 2 2 5 2" xfId="1975"/>
    <cellStyle name="Normal 16 2 2 5 2 2" xfId="2591"/>
    <cellStyle name="Normal 16 2 2 5 2 2 2" xfId="3126"/>
    <cellStyle name="Normal 16 2 2 5 2 3" xfId="3125"/>
    <cellStyle name="Normal 16 2 2 5 3" xfId="2425"/>
    <cellStyle name="Normal 16 2 2 5 3 2" xfId="3127"/>
    <cellStyle name="Normal 16 2 2 5 4" xfId="3124"/>
    <cellStyle name="Normal 16 2 2 6" xfId="1445"/>
    <cellStyle name="Normal 16 2 2 6 2" xfId="1891"/>
    <cellStyle name="Normal 16 2 2 6 2 2" xfId="2507"/>
    <cellStyle name="Normal 16 2 2 6 2 2 2" xfId="3130"/>
    <cellStyle name="Normal 16 2 2 6 2 3" xfId="3129"/>
    <cellStyle name="Normal 16 2 2 6 3" xfId="2341"/>
    <cellStyle name="Normal 16 2 2 6 3 2" xfId="3131"/>
    <cellStyle name="Normal 16 2 2 6 4" xfId="3128"/>
    <cellStyle name="Normal 16 2 2 7" xfId="1850"/>
    <cellStyle name="Normal 16 2 2 7 2" xfId="2467"/>
    <cellStyle name="Normal 16 2 2 7 2 2" xfId="3133"/>
    <cellStyle name="Normal 16 2 2 7 3" xfId="3132"/>
    <cellStyle name="Normal 16 2 2 8" xfId="1714"/>
    <cellStyle name="Normal 16 2 2 8 2" xfId="2448"/>
    <cellStyle name="Normal 16 2 2 8 2 2" xfId="3135"/>
    <cellStyle name="Normal 16 2 2 8 3" xfId="3134"/>
    <cellStyle name="Normal 16 2 2 9" xfId="2301"/>
    <cellStyle name="Normal 16 2 2 9 2" xfId="3136"/>
    <cellStyle name="Normal 16 2 3" xfId="1115"/>
    <cellStyle name="Normal 16 2 3 10" xfId="3137"/>
    <cellStyle name="Normal 16 2 3 2" xfId="1143"/>
    <cellStyle name="Normal 16 2 3 2 2" xfId="1569"/>
    <cellStyle name="Normal 16 2 3 2 2 2" xfId="1915"/>
    <cellStyle name="Normal 16 2 3 2 2 2 2" xfId="2531"/>
    <cellStyle name="Normal 16 2 3 2 2 2 2 2" xfId="3141"/>
    <cellStyle name="Normal 16 2 3 2 2 2 3" xfId="3140"/>
    <cellStyle name="Normal 16 2 3 2 2 3" xfId="2365"/>
    <cellStyle name="Normal 16 2 3 2 2 3 2" xfId="3142"/>
    <cellStyle name="Normal 16 2 3 2 2 4" xfId="3139"/>
    <cellStyle name="Normal 16 2 3 2 3" xfId="1869"/>
    <cellStyle name="Normal 16 2 3 2 3 2" xfId="2485"/>
    <cellStyle name="Normal 16 2 3 2 3 2 2" xfId="3144"/>
    <cellStyle name="Normal 16 2 3 2 3 3" xfId="3143"/>
    <cellStyle name="Normal 16 2 3 2 4" xfId="2319"/>
    <cellStyle name="Normal 16 2 3 2 4 2" xfId="3145"/>
    <cellStyle name="Normal 16 2 3 2 5" xfId="3138"/>
    <cellStyle name="Normal 16 2 3 3" xfId="1617"/>
    <cellStyle name="Normal 16 2 3 3 2" xfId="1938"/>
    <cellStyle name="Normal 16 2 3 3 2 2" xfId="2554"/>
    <cellStyle name="Normal 16 2 3 3 2 2 2" xfId="3148"/>
    <cellStyle name="Normal 16 2 3 3 2 3" xfId="3147"/>
    <cellStyle name="Normal 16 2 3 3 3" xfId="2388"/>
    <cellStyle name="Normal 16 2 3 3 3 2" xfId="3149"/>
    <cellStyle name="Normal 16 2 3 3 4" xfId="3146"/>
    <cellStyle name="Normal 16 2 3 4" xfId="1644"/>
    <cellStyle name="Normal 16 2 3 4 2" xfId="1952"/>
    <cellStyle name="Normal 16 2 3 4 2 2" xfId="2568"/>
    <cellStyle name="Normal 16 2 3 4 2 2 2" xfId="3152"/>
    <cellStyle name="Normal 16 2 3 4 2 3" xfId="3151"/>
    <cellStyle name="Normal 16 2 3 4 3" xfId="2402"/>
    <cellStyle name="Normal 16 2 3 4 3 2" xfId="3153"/>
    <cellStyle name="Normal 16 2 3 4 4" xfId="3150"/>
    <cellStyle name="Normal 16 2 3 5" xfId="1673"/>
    <cellStyle name="Normal 16 2 3 5 2" xfId="1976"/>
    <cellStyle name="Normal 16 2 3 5 2 2" xfId="2592"/>
    <cellStyle name="Normal 16 2 3 5 2 2 2" xfId="3156"/>
    <cellStyle name="Normal 16 2 3 5 2 3" xfId="3155"/>
    <cellStyle name="Normal 16 2 3 5 3" xfId="2426"/>
    <cellStyle name="Normal 16 2 3 5 3 2" xfId="3157"/>
    <cellStyle name="Normal 16 2 3 5 4" xfId="3154"/>
    <cellStyle name="Normal 16 2 3 6" xfId="1446"/>
    <cellStyle name="Normal 16 2 3 6 2" xfId="1892"/>
    <cellStyle name="Normal 16 2 3 6 2 2" xfId="2508"/>
    <cellStyle name="Normal 16 2 3 6 2 2 2" xfId="3160"/>
    <cellStyle name="Normal 16 2 3 6 2 3" xfId="3159"/>
    <cellStyle name="Normal 16 2 3 6 3" xfId="2342"/>
    <cellStyle name="Normal 16 2 3 6 3 2" xfId="3161"/>
    <cellStyle name="Normal 16 2 3 6 4" xfId="3158"/>
    <cellStyle name="Normal 16 2 3 7" xfId="1855"/>
    <cellStyle name="Normal 16 2 3 7 2" xfId="2471"/>
    <cellStyle name="Normal 16 2 3 7 2 2" xfId="3163"/>
    <cellStyle name="Normal 16 2 3 7 3" xfId="3162"/>
    <cellStyle name="Normal 16 2 3 8" xfId="1715"/>
    <cellStyle name="Normal 16 2 3 8 2" xfId="2449"/>
    <cellStyle name="Normal 16 2 3 8 2 2" xfId="3165"/>
    <cellStyle name="Normal 16 2 3 8 3" xfId="3164"/>
    <cellStyle name="Normal 16 2 3 9" xfId="2305"/>
    <cellStyle name="Normal 16 2 3 9 2" xfId="3166"/>
    <cellStyle name="Normal 16 2 4" xfId="1444"/>
    <cellStyle name="Normal 16 2 5" xfId="1275"/>
    <cellStyle name="Normal 16 2 5 2" xfId="1886"/>
    <cellStyle name="Normal 16 2 5 2 2" xfId="2502"/>
    <cellStyle name="Normal 16 2 5 2 2 2" xfId="3169"/>
    <cellStyle name="Normal 16 2 5 2 3" xfId="3168"/>
    <cellStyle name="Normal 16 2 5 3" xfId="2336"/>
    <cellStyle name="Normal 16 2 5 3 2" xfId="3170"/>
    <cellStyle name="Normal 16 2 5 4" xfId="3167"/>
    <cellStyle name="Normal 16 2 6" xfId="1563"/>
    <cellStyle name="Normal 16 2 6 2" xfId="1909"/>
    <cellStyle name="Normal 16 2 6 2 2" xfId="2525"/>
    <cellStyle name="Normal 16 2 6 2 2 2" xfId="3173"/>
    <cellStyle name="Normal 16 2 6 2 3" xfId="3172"/>
    <cellStyle name="Normal 16 2 6 3" xfId="2359"/>
    <cellStyle name="Normal 16 2 6 3 2" xfId="3174"/>
    <cellStyle name="Normal 16 2 6 4" xfId="3171"/>
    <cellStyle name="Normal 16 2 7" xfId="1603"/>
    <cellStyle name="Normal 16 2 7 2" xfId="1932"/>
    <cellStyle name="Normal 16 2 7 2 2" xfId="2548"/>
    <cellStyle name="Normal 16 2 7 2 2 2" xfId="3177"/>
    <cellStyle name="Normal 16 2 7 2 3" xfId="3176"/>
    <cellStyle name="Normal 16 2 7 3" xfId="2382"/>
    <cellStyle name="Normal 16 2 7 3 2" xfId="3178"/>
    <cellStyle name="Normal 16 2 7 4" xfId="3175"/>
    <cellStyle name="Normal 16 2 8" xfId="1667"/>
    <cellStyle name="Normal 16 2 8 2" xfId="1970"/>
    <cellStyle name="Normal 16 2 8 2 2" xfId="2586"/>
    <cellStyle name="Normal 16 2 8 2 2 2" xfId="3181"/>
    <cellStyle name="Normal 16 2 8 2 3" xfId="3180"/>
    <cellStyle name="Normal 16 2 8 3" xfId="2420"/>
    <cellStyle name="Normal 16 2 8 3 2" xfId="3182"/>
    <cellStyle name="Normal 16 2 8 4" xfId="3179"/>
    <cellStyle name="Normal 16 2 9" xfId="1146"/>
    <cellStyle name="Normal 16 2 9 2" xfId="1871"/>
    <cellStyle name="Normal 16 2 9 2 2" xfId="2487"/>
    <cellStyle name="Normal 16 2 9 2 2 2" xfId="3185"/>
    <cellStyle name="Normal 16 2 9 2 3" xfId="3184"/>
    <cellStyle name="Normal 16 2 9 3" xfId="2321"/>
    <cellStyle name="Normal 16 2 9 3 2" xfId="3186"/>
    <cellStyle name="Normal 16 2 9 4" xfId="3183"/>
    <cellStyle name="Normal 16 3" xfId="948"/>
    <cellStyle name="Normal 16 3 2" xfId="2160"/>
    <cellStyle name="Normal 16 4" xfId="1091"/>
    <cellStyle name="Normal 16 5" xfId="1447"/>
    <cellStyle name="Normal 16 6" xfId="1443"/>
    <cellStyle name="Normal 16 7" xfId="1241"/>
    <cellStyle name="Normal 16 8" xfId="856"/>
    <cellStyle name="Normal 16 9" xfId="700"/>
    <cellStyle name="Normal 16_if consolidated 9-1" xfId="2161"/>
    <cellStyle name="Normal 160" xfId="2162"/>
    <cellStyle name="Normal 160 2" xfId="2606"/>
    <cellStyle name="Normal 160 2 2" xfId="3188"/>
    <cellStyle name="Normal 160 3" xfId="3187"/>
    <cellStyle name="Normal 162" xfId="2163"/>
    <cellStyle name="Normal 162 2" xfId="2607"/>
    <cellStyle name="Normal 162 2 2" xfId="3190"/>
    <cellStyle name="Normal 162 3" xfId="3189"/>
    <cellStyle name="Normal 17" xfId="128"/>
    <cellStyle name="Normal 17 10" xfId="2261"/>
    <cellStyle name="Normal 17 10 2" xfId="3192"/>
    <cellStyle name="Normal 17 11" xfId="3191"/>
    <cellStyle name="Normal 17 12" xfId="3491"/>
    <cellStyle name="Normal 17 2" xfId="859"/>
    <cellStyle name="Normal 17 2 2" xfId="1449"/>
    <cellStyle name="Normal 17 2 3" xfId="1265"/>
    <cellStyle name="Normal 17 3" xfId="957"/>
    <cellStyle name="Normal 17 4" xfId="1101"/>
    <cellStyle name="Normal 17 5" xfId="1450"/>
    <cellStyle name="Normal 17 6" xfId="1448"/>
    <cellStyle name="Normal 17 7" xfId="1209"/>
    <cellStyle name="Normal 17 8" xfId="858"/>
    <cellStyle name="Normal 17 9" xfId="719"/>
    <cellStyle name="Normal 17_Aif" xfId="2164"/>
    <cellStyle name="Normal 18" xfId="129"/>
    <cellStyle name="Normal 18 10" xfId="3193"/>
    <cellStyle name="Normal 18 11" xfId="3529"/>
    <cellStyle name="Normal 18 2" xfId="861"/>
    <cellStyle name="Normal 18 2 2" xfId="1452"/>
    <cellStyle name="Normal 18 2 3" xfId="1266"/>
    <cellStyle name="Normal 18 3" xfId="961"/>
    <cellStyle name="Normal 18 4" xfId="1105"/>
    <cellStyle name="Normal 18 5" xfId="1451"/>
    <cellStyle name="Normal 18 6" xfId="1240"/>
    <cellStyle name="Normal 18 7" xfId="860"/>
    <cellStyle name="Normal 18 8" xfId="723"/>
    <cellStyle name="Normal 18 9" xfId="2262"/>
    <cellStyle name="Normal 18 9 2" xfId="3194"/>
    <cellStyle name="Normal 18_Aif" xfId="2165"/>
    <cellStyle name="Normal 19" xfId="130"/>
    <cellStyle name="Normal 19 10" xfId="3195"/>
    <cellStyle name="Normal 19 11" xfId="3535"/>
    <cellStyle name="Normal 19 2" xfId="863"/>
    <cellStyle name="Normal 19 2 2" xfId="1454"/>
    <cellStyle name="Normal 19 2 3" xfId="1267"/>
    <cellStyle name="Normal 19 3" xfId="962"/>
    <cellStyle name="Normal 19 4" xfId="1106"/>
    <cellStyle name="Normal 19 5" xfId="1453"/>
    <cellStyle name="Normal 19 6" xfId="1202"/>
    <cellStyle name="Normal 19 7" xfId="862"/>
    <cellStyle name="Normal 19 8" xfId="724"/>
    <cellStyle name="Normal 19 9" xfId="2263"/>
    <cellStyle name="Normal 19 9 2" xfId="3196"/>
    <cellStyle name="Normal 2" xfId="131"/>
    <cellStyle name="Normal 2 10" xfId="864"/>
    <cellStyle name="Normal 2 10 2" xfId="2166"/>
    <cellStyle name="Normal 2 10 3" xfId="3526"/>
    <cellStyle name="Normal 2 11" xfId="865"/>
    <cellStyle name="Normal 2 12" xfId="1049"/>
    <cellStyle name="Normal 2 13" xfId="1455"/>
    <cellStyle name="Normal 2 13 2" xfId="2632"/>
    <cellStyle name="Normal 2 14" xfId="441"/>
    <cellStyle name="Normal 2 15" xfId="2167"/>
    <cellStyle name="Normal 2 16" xfId="2168"/>
    <cellStyle name="Normal 2 17" xfId="2169"/>
    <cellStyle name="Normal 2 18" xfId="2170"/>
    <cellStyle name="Normal 2 18 2 10" xfId="3530"/>
    <cellStyle name="Normal 2 19" xfId="2171"/>
    <cellStyle name="Normal 2 2" xfId="132"/>
    <cellStyle name="Normal 2 2 10" xfId="2641"/>
    <cellStyle name="Normal 2 2 11" xfId="3388"/>
    <cellStyle name="Normal 2 2 2" xfId="133"/>
    <cellStyle name="Normal 2 2 2 10" xfId="3541"/>
    <cellStyle name="Normal 2 2 2 2" xfId="134"/>
    <cellStyle name="Normal 2 2 2 2 2" xfId="800"/>
    <cellStyle name="Normal 2 2 2 2 2 2" xfId="2172"/>
    <cellStyle name="Normal 2 2 2 2 2_if consolidated 9-1" xfId="2173"/>
    <cellStyle name="Normal 2 2 2 2 3" xfId="1777"/>
    <cellStyle name="Normal 2 2 2 2 4" xfId="555"/>
    <cellStyle name="Normal 2 2 2 2 4 2" xfId="2174"/>
    <cellStyle name="Normal 2 2 2 2 4 3" xfId="2175"/>
    <cellStyle name="Normal 2 2 2 2 5" xfId="2176"/>
    <cellStyle name="Normal 2 2 2 2 6" xfId="3493"/>
    <cellStyle name="Normal 2 2 2 2 7" xfId="3542"/>
    <cellStyle name="Normal 2 2 2 2 8" xfId="3457"/>
    <cellStyle name="Normal 2 2 2 2 9" xfId="3548"/>
    <cellStyle name="Normal 2 2 2 2_if consolidated 9-1" xfId="2177"/>
    <cellStyle name="Normal 2 2 2 3" xfId="556"/>
    <cellStyle name="Normal 2 2 2 3 2" xfId="2178"/>
    <cellStyle name="Normal 2 2 2 4" xfId="1776"/>
    <cellStyle name="Normal 2 2 2 5" xfId="2179"/>
    <cellStyle name="Normal 2 2 2 6" xfId="2180"/>
    <cellStyle name="Normal 2 2 2 7" xfId="2181"/>
    <cellStyle name="Normal 2 2 2 8" xfId="3389"/>
    <cellStyle name="Normal 2 2 2 9" xfId="3492"/>
    <cellStyle name="Normal 2 2 2_FBGF expenses updated 1" xfId="2182"/>
    <cellStyle name="Normal 2 2 3" xfId="212"/>
    <cellStyle name="Normal 2 2 3 2" xfId="3494"/>
    <cellStyle name="Normal 2 2 4" xfId="557"/>
    <cellStyle name="Normal 2 2 5" xfId="554"/>
    <cellStyle name="Normal 2 2 5 2" xfId="1050"/>
    <cellStyle name="Normal 2 2 5 3" xfId="1775"/>
    <cellStyle name="Normal 2 2 6" xfId="2624"/>
    <cellStyle name="Normal 2 2 7" xfId="2631"/>
    <cellStyle name="Normal 2 2 8" xfId="2635"/>
    <cellStyle name="Normal 2 2 9" xfId="2638"/>
    <cellStyle name="Normal 2 2__Form 35" xfId="2183"/>
    <cellStyle name="Normal 2 2_CC PcmL updated 2" xfId="135"/>
    <cellStyle name="Normal 2 20" xfId="3387"/>
    <cellStyle name="Normal 2 3" xfId="136"/>
    <cellStyle name="Normal 2 3 2" xfId="559"/>
    <cellStyle name="Normal 2 3 2 2" xfId="1208"/>
    <cellStyle name="Normal 2 3 2 3" xfId="1779"/>
    <cellStyle name="Normal 2 3 3" xfId="1778"/>
    <cellStyle name="Normal 2 3 4" xfId="558"/>
    <cellStyle name="Normal 2 3 5" xfId="3495"/>
    <cellStyle name="Normal 2 4" xfId="137"/>
    <cellStyle name="Normal 2 4 2" xfId="561"/>
    <cellStyle name="Normal 2 4 2 2" xfId="2184"/>
    <cellStyle name="Normal 2 4 2 2 2" xfId="2608"/>
    <cellStyle name="Normal 2 4 2 2 2 2" xfId="3198"/>
    <cellStyle name="Normal 2 4 2 2 3" xfId="3197"/>
    <cellStyle name="Normal 2 4 3" xfId="1051"/>
    <cellStyle name="Normal 2 4 3 2" xfId="2185"/>
    <cellStyle name="Normal 2 4 3 2 2" xfId="2186"/>
    <cellStyle name="Normal 2 4 3 2 2 2" xfId="2610"/>
    <cellStyle name="Normal 2 4 3 2 2 2 2" xfId="3201"/>
    <cellStyle name="Normal 2 4 3 2 2 3" xfId="3200"/>
    <cellStyle name="Normal 2 4 3 2 3" xfId="2609"/>
    <cellStyle name="Normal 2 4 3 2 3 2" xfId="3202"/>
    <cellStyle name="Normal 2 4 3 2 4" xfId="3199"/>
    <cellStyle name="Normal 2 4 4" xfId="1780"/>
    <cellStyle name="Normal 2 4 4 2" xfId="2187"/>
    <cellStyle name="Normal 2 4 4 2 2" xfId="2611"/>
    <cellStyle name="Normal 2 4 4 2 2 2" xfId="3204"/>
    <cellStyle name="Normal 2 4 4 2 3" xfId="3203"/>
    <cellStyle name="Normal 2 4 5" xfId="560"/>
    <cellStyle name="Normal 2 4 6" xfId="3496"/>
    <cellStyle name="Normal 2 4_Aif" xfId="2188"/>
    <cellStyle name="Normal 2 5" xfId="138"/>
    <cellStyle name="Normal 2 5 2" xfId="563"/>
    <cellStyle name="Normal 2 5 3" xfId="1781"/>
    <cellStyle name="Normal 2 5 4" xfId="562"/>
    <cellStyle name="Normal 2 5 5" xfId="3497"/>
    <cellStyle name="Normal 2 6" xfId="564"/>
    <cellStyle name="Normal 2 6 2" xfId="1256"/>
    <cellStyle name="Normal 2 6 3" xfId="1207"/>
    <cellStyle name="Normal 2 7" xfId="689"/>
    <cellStyle name="Normal 2 7 2" xfId="945"/>
    <cellStyle name="Normal 2 7 3" xfId="1088"/>
    <cellStyle name="Normal 2 7 4" xfId="1456"/>
    <cellStyle name="Normal 2 7 5" xfId="866"/>
    <cellStyle name="Normal 2 8" xfId="867"/>
    <cellStyle name="Normal 2 8 2" xfId="3390"/>
    <cellStyle name="Normal 2 9" xfId="868"/>
    <cellStyle name="Normal 2 9 2" xfId="3537"/>
    <cellStyle name="Normal 2__Form 35" xfId="2189"/>
    <cellStyle name="Normal 20" xfId="139"/>
    <cellStyle name="Normal 20 10" xfId="3205"/>
    <cellStyle name="Normal 20 2" xfId="870"/>
    <cellStyle name="Normal 20 2 2" xfId="1458"/>
    <cellStyle name="Normal 20 2 3" xfId="1268"/>
    <cellStyle name="Normal 20 3" xfId="963"/>
    <cellStyle name="Normal 20 4" xfId="1107"/>
    <cellStyle name="Normal 20 5" xfId="1457"/>
    <cellStyle name="Normal 20 6" xfId="1239"/>
    <cellStyle name="Normal 20 7" xfId="869"/>
    <cellStyle name="Normal 20 8" xfId="725"/>
    <cellStyle name="Normal 20 9" xfId="2264"/>
    <cellStyle name="Normal 20 9 2" xfId="3206"/>
    <cellStyle name="Normal 21" xfId="140"/>
    <cellStyle name="Normal 21 10" xfId="3207"/>
    <cellStyle name="Normal 21 2" xfId="872"/>
    <cellStyle name="Normal 21 2 2" xfId="1460"/>
    <cellStyle name="Normal 21 2 3" xfId="1269"/>
    <cellStyle name="Normal 21 3" xfId="964"/>
    <cellStyle name="Normal 21 4" xfId="1108"/>
    <cellStyle name="Normal 21 5" xfId="1459"/>
    <cellStyle name="Normal 21 6" xfId="1201"/>
    <cellStyle name="Normal 21 66" xfId="141"/>
    <cellStyle name="Normal 21 66 2" xfId="2266"/>
    <cellStyle name="Normal 21 66 2 2" xfId="3209"/>
    <cellStyle name="Normal 21 66 3" xfId="3208"/>
    <cellStyle name="Normal 21 66 4" xfId="3498"/>
    <cellStyle name="Normal 21 7" xfId="871"/>
    <cellStyle name="Normal 21 8" xfId="726"/>
    <cellStyle name="Normal 21 9" xfId="2265"/>
    <cellStyle name="Normal 21 9 2" xfId="3210"/>
    <cellStyle name="Normal 22" xfId="142"/>
    <cellStyle name="Normal 22 10" xfId="3211"/>
    <cellStyle name="Normal 22 2" xfId="874"/>
    <cellStyle name="Normal 22 2 2" xfId="1462"/>
    <cellStyle name="Normal 22 2 3" xfId="1270"/>
    <cellStyle name="Normal 22 3" xfId="965"/>
    <cellStyle name="Normal 22 4" xfId="1109"/>
    <cellStyle name="Normal 22 5" xfId="1461"/>
    <cellStyle name="Normal 22 6" xfId="1238"/>
    <cellStyle name="Normal 22 7" xfId="873"/>
    <cellStyle name="Normal 22 8" xfId="727"/>
    <cellStyle name="Normal 22 9" xfId="2267"/>
    <cellStyle name="Normal 22 9 2" xfId="3212"/>
    <cellStyle name="Normal 23" xfId="143"/>
    <cellStyle name="Normal 23 10" xfId="3213"/>
    <cellStyle name="Normal 23 2" xfId="876"/>
    <cellStyle name="Normal 23 2 2" xfId="1464"/>
    <cellStyle name="Normal 23 2 3" xfId="627"/>
    <cellStyle name="Normal 23 3" xfId="968"/>
    <cellStyle name="Normal 23 4" xfId="1112"/>
    <cellStyle name="Normal 23 5" xfId="1463"/>
    <cellStyle name="Normal 23 6" xfId="1184"/>
    <cellStyle name="Normal 23 7" xfId="875"/>
    <cellStyle name="Normal 23 8" xfId="734"/>
    <cellStyle name="Normal 23 9" xfId="2268"/>
    <cellStyle name="Normal 23 9 2" xfId="3214"/>
    <cellStyle name="Normal 24" xfId="144"/>
    <cellStyle name="Normal 24 2" xfId="878"/>
    <cellStyle name="Normal 24 3" xfId="1465"/>
    <cellStyle name="Normal 24 4" xfId="877"/>
    <cellStyle name="Normal 24 5" xfId="1801"/>
    <cellStyle name="Normal 24 6" xfId="631"/>
    <cellStyle name="Normal 24 7" xfId="2269"/>
    <cellStyle name="Normal 24 7 2" xfId="3216"/>
    <cellStyle name="Normal 24 8" xfId="3215"/>
    <cellStyle name="Normal 25" xfId="145"/>
    <cellStyle name="Normal 25 2" xfId="880"/>
    <cellStyle name="Normal 25 3" xfId="1466"/>
    <cellStyle name="Normal 25 4" xfId="879"/>
    <cellStyle name="Normal 25 5" xfId="1803"/>
    <cellStyle name="Normal 25 6" xfId="634"/>
    <cellStyle name="Normal 25 7" xfId="2270"/>
    <cellStyle name="Normal 25 7 2" xfId="3218"/>
    <cellStyle name="Normal 25 8" xfId="3217"/>
    <cellStyle name="Normal 257" xfId="3419"/>
    <cellStyle name="Normal 26" xfId="146"/>
    <cellStyle name="Normal 26 2" xfId="1467"/>
    <cellStyle name="Normal 26 3" xfId="881"/>
    <cellStyle name="Normal 26 4" xfId="2271"/>
    <cellStyle name="Normal 26 4 2" xfId="3220"/>
    <cellStyle name="Normal 26 5" xfId="3219"/>
    <cellStyle name="Normal 27" xfId="147"/>
    <cellStyle name="Normal 27 2" xfId="1468"/>
    <cellStyle name="Normal 27 3" xfId="1220"/>
    <cellStyle name="Normal 27 4" xfId="882"/>
    <cellStyle name="Normal 27 5" xfId="2272"/>
    <cellStyle name="Normal 27 5 2" xfId="3222"/>
    <cellStyle name="Normal 27 6" xfId="3221"/>
    <cellStyle name="Normal 28" xfId="148"/>
    <cellStyle name="Normal 28 2" xfId="1469"/>
    <cellStyle name="Normal 28 3" xfId="1249"/>
    <cellStyle name="Normal 28 4" xfId="883"/>
    <cellStyle name="Normal 28 5" xfId="2273"/>
    <cellStyle name="Normal 28 5 2" xfId="3224"/>
    <cellStyle name="Normal 28 6" xfId="3223"/>
    <cellStyle name="Normal 29" xfId="149"/>
    <cellStyle name="Normal 29 2" xfId="1470"/>
    <cellStyle name="Normal 29 3" xfId="1250"/>
    <cellStyle name="Normal 29 4" xfId="884"/>
    <cellStyle name="Normal 29 5" xfId="626"/>
    <cellStyle name="Normal 29 6" xfId="2274"/>
    <cellStyle name="Normal 29 6 2" xfId="3226"/>
    <cellStyle name="Normal 29 7" xfId="3225"/>
    <cellStyle name="Normal 3" xfId="150"/>
    <cellStyle name="Normal 3 10" xfId="3499"/>
    <cellStyle name="Normal 3 2" xfId="151"/>
    <cellStyle name="Normal 3 2 10" xfId="3500"/>
    <cellStyle name="Normal 3 2 2" xfId="202"/>
    <cellStyle name="Normal 3 2 2 2" xfId="567"/>
    <cellStyle name="Normal 3 2 2 3" xfId="2282"/>
    <cellStyle name="Normal 3 2 2 3 2" xfId="3229"/>
    <cellStyle name="Normal 3 2 2 4" xfId="3228"/>
    <cellStyle name="Normal 3 2 2 5" xfId="3418"/>
    <cellStyle name="Normal 3 2 3" xfId="1052"/>
    <cellStyle name="Normal 3 2 4" xfId="1472"/>
    <cellStyle name="Normal 3 2 5" xfId="566"/>
    <cellStyle name="Normal 3 2 6" xfId="2249"/>
    <cellStyle name="Normal 3 2 6 2" xfId="2614"/>
    <cellStyle name="Normal 3 2 6 2 2" xfId="3231"/>
    <cellStyle name="Normal 3 2 6 3" xfId="3230"/>
    <cellStyle name="Normal 3 2 7" xfId="2275"/>
    <cellStyle name="Normal 3 2 7 2" xfId="3232"/>
    <cellStyle name="Normal 3 2 8" xfId="3227"/>
    <cellStyle name="Normal 3 2 9" xfId="3392"/>
    <cellStyle name="Normal 3 2_FBGF" xfId="2190"/>
    <cellStyle name="Normal 3 3" xfId="152"/>
    <cellStyle name="Normal 3 3 2" xfId="569"/>
    <cellStyle name="Normal 3 3 3" xfId="1782"/>
    <cellStyle name="Normal 3 3 4" xfId="568"/>
    <cellStyle name="Normal 3 3 5" xfId="3501"/>
    <cellStyle name="Normal 3 4" xfId="565"/>
    <cellStyle name="Normal 3 4 2" xfId="1473"/>
    <cellStyle name="Normal 3 4 3" xfId="1251"/>
    <cellStyle name="Normal 3 5" xfId="633"/>
    <cellStyle name="Normal 3 6" xfId="632"/>
    <cellStyle name="Normal 3 6 2" xfId="1471"/>
    <cellStyle name="Normal 3 6 3" xfId="1802"/>
    <cellStyle name="Normal 3 7" xfId="763"/>
    <cellStyle name="Normal 3 8" xfId="3391"/>
    <cellStyle name="Normal 3 9" xfId="3416"/>
    <cellStyle name="Normal 3_2. Local IRS,CCS, FX Options" xfId="2191"/>
    <cellStyle name="Normal 30" xfId="153"/>
    <cellStyle name="Normal 30 2" xfId="885"/>
    <cellStyle name="Normal 30 3" xfId="2276"/>
    <cellStyle name="Normal 30 3 2" xfId="3234"/>
    <cellStyle name="Normal 30 4" xfId="3233"/>
    <cellStyle name="Normal 31" xfId="154"/>
    <cellStyle name="Normal 31 2" xfId="886"/>
    <cellStyle name="Normal 31 3" xfId="2277"/>
    <cellStyle name="Normal 31 3 2" xfId="3236"/>
    <cellStyle name="Normal 31 4" xfId="3235"/>
    <cellStyle name="Normal 32" xfId="155"/>
    <cellStyle name="Normal 32 2" xfId="887"/>
    <cellStyle name="Normal 32 3" xfId="2278"/>
    <cellStyle name="Normal 32 3 2" xfId="3238"/>
    <cellStyle name="Normal 32 4" xfId="3237"/>
    <cellStyle name="Normal 33" xfId="156"/>
    <cellStyle name="Normal 33 2" xfId="888"/>
    <cellStyle name="Normal 33 3" xfId="2279"/>
    <cellStyle name="Normal 33 3 2" xfId="3240"/>
    <cellStyle name="Normal 33 4" xfId="3239"/>
    <cellStyle name="Normal 34" xfId="373"/>
    <cellStyle name="Normal 34 2" xfId="889"/>
    <cellStyle name="Normal 35" xfId="374"/>
    <cellStyle name="Normal 35 2" xfId="1135"/>
    <cellStyle name="Normal 35 2 2" xfId="1570"/>
    <cellStyle name="Normal 35 2 2 2" xfId="1916"/>
    <cellStyle name="Normal 35 2 2 2 2" xfId="2532"/>
    <cellStyle name="Normal 35 2 2 2 2 2" xfId="3244"/>
    <cellStyle name="Normal 35 2 2 2 3" xfId="3243"/>
    <cellStyle name="Normal 35 2 2 3" xfId="2366"/>
    <cellStyle name="Normal 35 2 2 3 2" xfId="3245"/>
    <cellStyle name="Normal 35 2 2 4" xfId="3242"/>
    <cellStyle name="Normal 35 2 3" xfId="1861"/>
    <cellStyle name="Normal 35 2 3 2" xfId="2477"/>
    <cellStyle name="Normal 35 2 3 2 2" xfId="3247"/>
    <cellStyle name="Normal 35 2 3 3" xfId="3246"/>
    <cellStyle name="Normal 35 2 4" xfId="2311"/>
    <cellStyle name="Normal 35 2 4 2" xfId="3248"/>
    <cellStyle name="Normal 35 2 5" xfId="3241"/>
    <cellStyle name="Normal 35 3" xfId="1618"/>
    <cellStyle name="Normal 35 3 2" xfId="1939"/>
    <cellStyle name="Normal 35 3 2 2" xfId="2555"/>
    <cellStyle name="Normal 35 3 2 2 2" xfId="3251"/>
    <cellStyle name="Normal 35 3 2 3" xfId="3250"/>
    <cellStyle name="Normal 35 3 3" xfId="2389"/>
    <cellStyle name="Normal 35 3 3 2" xfId="3252"/>
    <cellStyle name="Normal 35 3 4" xfId="3249"/>
    <cellStyle name="Normal 35 4" xfId="1645"/>
    <cellStyle name="Normal 35 4 2" xfId="1953"/>
    <cellStyle name="Normal 35 4 2 2" xfId="2569"/>
    <cellStyle name="Normal 35 4 2 2 2" xfId="3255"/>
    <cellStyle name="Normal 35 4 2 3" xfId="3254"/>
    <cellStyle name="Normal 35 4 3" xfId="2403"/>
    <cellStyle name="Normal 35 4 3 2" xfId="3256"/>
    <cellStyle name="Normal 35 4 4" xfId="3253"/>
    <cellStyle name="Normal 35 5" xfId="1674"/>
    <cellStyle name="Normal 35 5 2" xfId="1977"/>
    <cellStyle name="Normal 35 5 2 2" xfId="2593"/>
    <cellStyle name="Normal 35 5 2 2 2" xfId="3259"/>
    <cellStyle name="Normal 35 5 2 3" xfId="3258"/>
    <cellStyle name="Normal 35 5 3" xfId="2427"/>
    <cellStyle name="Normal 35 5 3 2" xfId="3260"/>
    <cellStyle name="Normal 35 5 4" xfId="3257"/>
    <cellStyle name="Normal 35 6" xfId="1474"/>
    <cellStyle name="Normal 35 6 2" xfId="1893"/>
    <cellStyle name="Normal 35 6 2 2" xfId="2509"/>
    <cellStyle name="Normal 35 6 2 2 2" xfId="3263"/>
    <cellStyle name="Normal 35 6 2 3" xfId="3262"/>
    <cellStyle name="Normal 35 6 3" xfId="2343"/>
    <cellStyle name="Normal 35 6 3 2" xfId="3264"/>
    <cellStyle name="Normal 35 6 4" xfId="3261"/>
    <cellStyle name="Normal 35 7" xfId="1846"/>
    <cellStyle name="Normal 35 7 2" xfId="2463"/>
    <cellStyle name="Normal 35 7 2 2" xfId="3266"/>
    <cellStyle name="Normal 35 7 3" xfId="3265"/>
    <cellStyle name="Normal 35 8" xfId="1716"/>
    <cellStyle name="Normal 35 8 2" xfId="2450"/>
    <cellStyle name="Normal 35 8 2 2" xfId="3268"/>
    <cellStyle name="Normal 35 8 3" xfId="3267"/>
    <cellStyle name="Normal 35 9" xfId="890"/>
    <cellStyle name="Normal 35 9 2" xfId="2297"/>
    <cellStyle name="Normal 35 9 2 2" xfId="3270"/>
    <cellStyle name="Normal 35 9 3" xfId="3269"/>
    <cellStyle name="Normal 36" xfId="375"/>
    <cellStyle name="Normal 36 2" xfId="931"/>
    <cellStyle name="Normal 37" xfId="376"/>
    <cellStyle name="Normal 37 2" xfId="947"/>
    <cellStyle name="Normal 38" xfId="377"/>
    <cellStyle name="Normal 38 3" xfId="3550"/>
    <cellStyle name="Normal 39" xfId="378"/>
    <cellStyle name="Normal 4" xfId="157"/>
    <cellStyle name="Normal 4 2" xfId="158"/>
    <cellStyle name="Normal 4 2 2" xfId="802"/>
    <cellStyle name="Normal 4 2 2 2" xfId="3533"/>
    <cellStyle name="Normal 4 2 3" xfId="1054"/>
    <cellStyle name="Normal 4 2 4" xfId="3502"/>
    <cellStyle name="Normal 4 3" xfId="570"/>
    <cellStyle name="Normal 4 3 2" xfId="801"/>
    <cellStyle name="Normal 4 3 3" xfId="1784"/>
    <cellStyle name="Normal 4 3 4" xfId="3409"/>
    <cellStyle name="Normal 4 4" xfId="1053"/>
    <cellStyle name="Normal 4 4 2" xfId="2192"/>
    <cellStyle name="Normal 4 5" xfId="1475"/>
    <cellStyle name="Normal 4 6" xfId="1783"/>
    <cellStyle name="Normal 4 7" xfId="3393"/>
    <cellStyle name="Normal 4_1. SBP QRC 30 Sep 10 (Trial 22oct) Final" xfId="2193"/>
    <cellStyle name="Normal 40" xfId="379"/>
    <cellStyle name="Normal 41" xfId="380"/>
    <cellStyle name="Normal 42" xfId="381"/>
    <cellStyle name="Normal 43" xfId="382"/>
    <cellStyle name="Normal 44" xfId="383"/>
    <cellStyle name="Normal 45" xfId="384"/>
    <cellStyle name="Normal 46" xfId="385"/>
    <cellStyle name="Normal 46 2" xfId="987"/>
    <cellStyle name="Normal 47" xfId="386"/>
    <cellStyle name="Normal 47 2" xfId="936"/>
    <cellStyle name="Normal 48" xfId="942"/>
    <cellStyle name="Normal 48 10" xfId="3271"/>
    <cellStyle name="Normal 48 2" xfId="1138"/>
    <cellStyle name="Normal 48 2 2" xfId="1571"/>
    <cellStyle name="Normal 48 2 2 2" xfId="1917"/>
    <cellStyle name="Normal 48 2 2 2 2" xfId="2533"/>
    <cellStyle name="Normal 48 2 2 2 2 2" xfId="3275"/>
    <cellStyle name="Normal 48 2 2 2 3" xfId="3274"/>
    <cellStyle name="Normal 48 2 2 3" xfId="2367"/>
    <cellStyle name="Normal 48 2 2 3 2" xfId="3276"/>
    <cellStyle name="Normal 48 2 2 4" xfId="3273"/>
    <cellStyle name="Normal 48 2 3" xfId="1864"/>
    <cellStyle name="Normal 48 2 3 2" xfId="2480"/>
    <cellStyle name="Normal 48 2 3 2 2" xfId="3278"/>
    <cellStyle name="Normal 48 2 3 3" xfId="3277"/>
    <cellStyle name="Normal 48 2 4" xfId="2314"/>
    <cellStyle name="Normal 48 2 4 2" xfId="3279"/>
    <cellStyle name="Normal 48 2 5" xfId="3272"/>
    <cellStyle name="Normal 48 3" xfId="1619"/>
    <cellStyle name="Normal 48 3 2" xfId="1940"/>
    <cellStyle name="Normal 48 3 2 2" xfId="2556"/>
    <cellStyle name="Normal 48 3 2 2 2" xfId="3282"/>
    <cellStyle name="Normal 48 3 2 3" xfId="3281"/>
    <cellStyle name="Normal 48 3 3" xfId="2390"/>
    <cellStyle name="Normal 48 3 3 2" xfId="3283"/>
    <cellStyle name="Normal 48 3 4" xfId="3280"/>
    <cellStyle name="Normal 48 4" xfId="1646"/>
    <cellStyle name="Normal 48 4 2" xfId="1954"/>
    <cellStyle name="Normal 48 4 2 2" xfId="2570"/>
    <cellStyle name="Normal 48 4 2 2 2" xfId="3286"/>
    <cellStyle name="Normal 48 4 2 3" xfId="3285"/>
    <cellStyle name="Normal 48 4 3" xfId="2404"/>
    <cellStyle name="Normal 48 4 3 2" xfId="3287"/>
    <cellStyle name="Normal 48 4 4" xfId="3284"/>
    <cellStyle name="Normal 48 5" xfId="1675"/>
    <cellStyle name="Normal 48 5 2" xfId="1978"/>
    <cellStyle name="Normal 48 5 2 2" xfId="2594"/>
    <cellStyle name="Normal 48 5 2 2 2" xfId="3290"/>
    <cellStyle name="Normal 48 5 2 3" xfId="3289"/>
    <cellStyle name="Normal 48 5 3" xfId="2428"/>
    <cellStyle name="Normal 48 5 3 2" xfId="3291"/>
    <cellStyle name="Normal 48 5 4" xfId="3288"/>
    <cellStyle name="Normal 48 6" xfId="1476"/>
    <cellStyle name="Normal 48 6 2" xfId="1894"/>
    <cellStyle name="Normal 48 6 2 2" xfId="2510"/>
    <cellStyle name="Normal 48 6 2 2 2" xfId="3294"/>
    <cellStyle name="Normal 48 6 2 3" xfId="3293"/>
    <cellStyle name="Normal 48 6 3" xfId="2344"/>
    <cellStyle name="Normal 48 6 3 2" xfId="3295"/>
    <cellStyle name="Normal 48 6 4" xfId="3292"/>
    <cellStyle name="Normal 48 7" xfId="1849"/>
    <cellStyle name="Normal 48 7 2" xfId="2466"/>
    <cellStyle name="Normal 48 7 2 2" xfId="3297"/>
    <cellStyle name="Normal 48 7 3" xfId="3296"/>
    <cellStyle name="Normal 48 8" xfId="1717"/>
    <cellStyle name="Normal 48 8 2" xfId="2451"/>
    <cellStyle name="Normal 48 8 2 2" xfId="3299"/>
    <cellStyle name="Normal 48 8 3" xfId="3298"/>
    <cellStyle name="Normal 48 9" xfId="2300"/>
    <cellStyle name="Normal 48 9 2" xfId="3300"/>
    <cellStyle name="Normal 49" xfId="998"/>
    <cellStyle name="Normal 49 10" xfId="3301"/>
    <cellStyle name="Normal 49 2" xfId="1142"/>
    <cellStyle name="Normal 49 2 2" xfId="1572"/>
    <cellStyle name="Normal 49 2 2 2" xfId="1918"/>
    <cellStyle name="Normal 49 2 2 2 2" xfId="2534"/>
    <cellStyle name="Normal 49 2 2 2 2 2" xfId="3305"/>
    <cellStyle name="Normal 49 2 2 2 3" xfId="3304"/>
    <cellStyle name="Normal 49 2 2 3" xfId="2368"/>
    <cellStyle name="Normal 49 2 2 3 2" xfId="3306"/>
    <cellStyle name="Normal 49 2 2 4" xfId="3303"/>
    <cellStyle name="Normal 49 2 3" xfId="1868"/>
    <cellStyle name="Normal 49 2 3 2" xfId="2484"/>
    <cellStyle name="Normal 49 2 3 2 2" xfId="3308"/>
    <cellStyle name="Normal 49 2 3 3" xfId="3307"/>
    <cellStyle name="Normal 49 2 4" xfId="2318"/>
    <cellStyle name="Normal 49 2 4 2" xfId="3309"/>
    <cellStyle name="Normal 49 2 5" xfId="3302"/>
    <cellStyle name="Normal 49 3" xfId="1620"/>
    <cellStyle name="Normal 49 3 2" xfId="1941"/>
    <cellStyle name="Normal 49 3 2 2" xfId="2557"/>
    <cellStyle name="Normal 49 3 2 2 2" xfId="3312"/>
    <cellStyle name="Normal 49 3 2 3" xfId="3311"/>
    <cellStyle name="Normal 49 3 3" xfId="2391"/>
    <cellStyle name="Normal 49 3 3 2" xfId="3313"/>
    <cellStyle name="Normal 49 3 4" xfId="3310"/>
    <cellStyle name="Normal 49 4" xfId="1647"/>
    <cellStyle name="Normal 49 4 2" xfId="1955"/>
    <cellStyle name="Normal 49 4 2 2" xfId="2571"/>
    <cellStyle name="Normal 49 4 2 2 2" xfId="3316"/>
    <cellStyle name="Normal 49 4 2 3" xfId="3315"/>
    <cellStyle name="Normal 49 4 3" xfId="2405"/>
    <cellStyle name="Normal 49 4 3 2" xfId="3317"/>
    <cellStyle name="Normal 49 4 4" xfId="3314"/>
    <cellStyle name="Normal 49 5" xfId="1676"/>
    <cellStyle name="Normal 49 5 2" xfId="1979"/>
    <cellStyle name="Normal 49 5 2 2" xfId="2595"/>
    <cellStyle name="Normal 49 5 2 2 2" xfId="3320"/>
    <cellStyle name="Normal 49 5 2 3" xfId="3319"/>
    <cellStyle name="Normal 49 5 3" xfId="2429"/>
    <cellStyle name="Normal 49 5 3 2" xfId="3321"/>
    <cellStyle name="Normal 49 5 4" xfId="3318"/>
    <cellStyle name="Normal 49 6" xfId="1477"/>
    <cellStyle name="Normal 49 6 2" xfId="1895"/>
    <cellStyle name="Normal 49 6 2 2" xfId="2511"/>
    <cellStyle name="Normal 49 6 2 2 2" xfId="3324"/>
    <cellStyle name="Normal 49 6 2 3" xfId="3323"/>
    <cellStyle name="Normal 49 6 3" xfId="2345"/>
    <cellStyle name="Normal 49 6 3 2" xfId="3325"/>
    <cellStyle name="Normal 49 6 4" xfId="3322"/>
    <cellStyle name="Normal 49 7" xfId="1853"/>
    <cellStyle name="Normal 49 7 2" xfId="2470"/>
    <cellStyle name="Normal 49 7 2 2" xfId="3327"/>
    <cellStyle name="Normal 49 7 3" xfId="3326"/>
    <cellStyle name="Normal 49 8" xfId="1718"/>
    <cellStyle name="Normal 49 8 2" xfId="2452"/>
    <cellStyle name="Normal 49 8 2 2" xfId="3329"/>
    <cellStyle name="Normal 49 8 3" xfId="3328"/>
    <cellStyle name="Normal 49 9" xfId="2304"/>
    <cellStyle name="Normal 49 9 2" xfId="3330"/>
    <cellStyle name="Normal 5" xfId="159"/>
    <cellStyle name="Normal 5 2" xfId="160"/>
    <cellStyle name="Normal 5 2 2" xfId="161"/>
    <cellStyle name="Normal 5 2 2 2" xfId="162"/>
    <cellStyle name="Normal 5 2 2 2 2" xfId="3506"/>
    <cellStyle name="Normal 5 2 2 3" xfId="2623"/>
    <cellStyle name="Normal 5 2 3" xfId="203"/>
    <cellStyle name="Normal 5 2 3 2" xfId="1056"/>
    <cellStyle name="Normal 5 2 3 3" xfId="2283"/>
    <cellStyle name="Normal 5 2 3 3 2" xfId="3333"/>
    <cellStyle name="Normal 5 2 3 4" xfId="3332"/>
    <cellStyle name="Normal 5 2 4" xfId="2251"/>
    <cellStyle name="Normal 5 2 4 2" xfId="2616"/>
    <cellStyle name="Normal 5 2 4 2 2" xfId="3335"/>
    <cellStyle name="Normal 5 2 4 3" xfId="3334"/>
    <cellStyle name="Normal 5 2 5" xfId="2280"/>
    <cellStyle name="Normal 5 2 5 2" xfId="3336"/>
    <cellStyle name="Normal 5 2 6" xfId="3331"/>
    <cellStyle name="Normal 5 2 7" xfId="3504"/>
    <cellStyle name="Normal 5 3" xfId="387"/>
    <cellStyle name="Normal 5 3 2" xfId="571"/>
    <cellStyle name="Normal 5 3 3" xfId="2626"/>
    <cellStyle name="Normal 5 4" xfId="388"/>
    <cellStyle name="Normal 5 4 2" xfId="690"/>
    <cellStyle name="Normal 5 5" xfId="1055"/>
    <cellStyle name="Normal 5 6" xfId="1479"/>
    <cellStyle name="Normal 5 7" xfId="1478"/>
    <cellStyle name="Normal 5 8" xfId="2250"/>
    <cellStyle name="Normal 5 8 2" xfId="2615"/>
    <cellStyle name="Normal 5 8 2 2" xfId="3338"/>
    <cellStyle name="Normal 5 8 3" xfId="3337"/>
    <cellStyle name="Normal 5 9" xfId="3503"/>
    <cellStyle name="Normal 5_1. SBP QRC 30 Sep 10 (Trial 22oct) Final" xfId="2194"/>
    <cellStyle name="Normal 50" xfId="990"/>
    <cellStyle name="Normal 51" xfId="994"/>
    <cellStyle name="Normal 52" xfId="943"/>
    <cellStyle name="Normal 53" xfId="1003"/>
    <cellStyle name="Normal 54" xfId="937"/>
    <cellStyle name="Normal 55" xfId="1002"/>
    <cellStyle name="Normal 56" xfId="992"/>
    <cellStyle name="Normal 57" xfId="1007"/>
    <cellStyle name="Normal 58" xfId="1005"/>
    <cellStyle name="Normal 59" xfId="933"/>
    <cellStyle name="Normal 6" xfId="163"/>
    <cellStyle name="Normal 6 10" xfId="3507"/>
    <cellStyle name="Normal 6 2" xfId="164"/>
    <cellStyle name="Normal 6 2 2" xfId="574"/>
    <cellStyle name="Normal 6 2 2 2" xfId="3508"/>
    <cellStyle name="Normal 6 2 3" xfId="1058"/>
    <cellStyle name="Normal 6 2 4" xfId="1785"/>
    <cellStyle name="Normal 6 2 5" xfId="573"/>
    <cellStyle name="Normal 6 2 6" xfId="3394"/>
    <cellStyle name="Normal 6 3" xfId="575"/>
    <cellStyle name="Normal 6 4" xfId="691"/>
    <cellStyle name="Normal 6 5" xfId="1057"/>
    <cellStyle name="Normal 6 6" xfId="1480"/>
    <cellStyle name="Normal 6 7" xfId="1630"/>
    <cellStyle name="Normal 6 8" xfId="814"/>
    <cellStyle name="Normal 6 9" xfId="572"/>
    <cellStyle name="Normal 6_CF working FSGF (2)" xfId="576"/>
    <cellStyle name="Normal 60" xfId="1000"/>
    <cellStyle name="Normal 61" xfId="988"/>
    <cellStyle name="Normal 62" xfId="934"/>
    <cellStyle name="Normal 63" xfId="1004"/>
    <cellStyle name="Normal 64" xfId="989"/>
    <cellStyle name="Normal 65" xfId="996"/>
    <cellStyle name="Normal 66" xfId="999"/>
    <cellStyle name="Normal 67" xfId="997"/>
    <cellStyle name="Normal 68" xfId="1006"/>
    <cellStyle name="Normal 69" xfId="941"/>
    <cellStyle name="Normal 7" xfId="165"/>
    <cellStyle name="Normal 7 2" xfId="577"/>
    <cellStyle name="Normal 7 3" xfId="692"/>
    <cellStyle name="Normal 7 4" xfId="1059"/>
    <cellStyle name="Normal 7 5" xfId="1481"/>
    <cellStyle name="Normal 7 6" xfId="1631"/>
    <cellStyle name="Normal 7 7" xfId="442"/>
    <cellStyle name="Normal 7 8" xfId="3509"/>
    <cellStyle name="Normal 7_1. SBP QRC 30 Sep 10 (Trial 22oct) Final" xfId="2195"/>
    <cellStyle name="Normal 70" xfId="991"/>
    <cellStyle name="Normal 71" xfId="1001"/>
    <cellStyle name="Normal 71 2" xfId="3538"/>
    <cellStyle name="Normal 72" xfId="995"/>
    <cellStyle name="Normal 73" xfId="1008"/>
    <cellStyle name="Normal 74" xfId="621"/>
    <cellStyle name="Normal 75" xfId="1482"/>
    <cellStyle name="Normal 76" xfId="1483"/>
    <cellStyle name="Normal 77" xfId="1484"/>
    <cellStyle name="Normal 78" xfId="1485"/>
    <cellStyle name="Normal 79" xfId="1486"/>
    <cellStyle name="Normal 8" xfId="166"/>
    <cellStyle name="Normal 8 10" xfId="3510"/>
    <cellStyle name="Normal 8 2" xfId="205"/>
    <cellStyle name="Normal 8 2 2" xfId="803"/>
    <cellStyle name="Normal 8 2 3" xfId="1061"/>
    <cellStyle name="Normal 8 3" xfId="579"/>
    <cellStyle name="Normal 8 4" xfId="891"/>
    <cellStyle name="Normal 8 5" xfId="1060"/>
    <cellStyle name="Normal 8 6" xfId="1487"/>
    <cellStyle name="Normal 8 7" xfId="764"/>
    <cellStyle name="Normal 8 8" xfId="1786"/>
    <cellStyle name="Normal 8 9" xfId="578"/>
    <cellStyle name="Normal 8_cash flow working new" xfId="580"/>
    <cellStyle name="Normal 80" xfId="1488"/>
    <cellStyle name="Normal 81" xfId="1489"/>
    <cellStyle name="Normal 82" xfId="1490"/>
    <cellStyle name="Normal 83" xfId="1491"/>
    <cellStyle name="Normal 84" xfId="1492"/>
    <cellStyle name="Normal 85" xfId="1493"/>
    <cellStyle name="Normal 86" xfId="1494"/>
    <cellStyle name="Normal 87" xfId="1278"/>
    <cellStyle name="Normal 88" xfId="1538"/>
    <cellStyle name="Normal 89" xfId="1543"/>
    <cellStyle name="Normal 9" xfId="167"/>
    <cellStyle name="Normal 9 2" xfId="581"/>
    <cellStyle name="Normal 9 2 2" xfId="1257"/>
    <cellStyle name="Normal 9 2 3" xfId="1196"/>
    <cellStyle name="Normal 9 2 3 2" xfId="1885"/>
    <cellStyle name="Normal 9 2 3 2 2" xfId="2501"/>
    <cellStyle name="Normal 9 2 3 2 2 2" xfId="3341"/>
    <cellStyle name="Normal 9 2 3 2 3" xfId="3340"/>
    <cellStyle name="Normal 9 2 3 3" xfId="2335"/>
    <cellStyle name="Normal 9 2 3 3 2" xfId="3342"/>
    <cellStyle name="Normal 9 2 3 4" xfId="3339"/>
    <cellStyle name="Normal 9 2 4" xfId="1562"/>
    <cellStyle name="Normal 9 2 4 2" xfId="1908"/>
    <cellStyle name="Normal 9 2 4 2 2" xfId="2524"/>
    <cellStyle name="Normal 9 2 4 2 2 2" xfId="3345"/>
    <cellStyle name="Normal 9 2 4 2 3" xfId="3344"/>
    <cellStyle name="Normal 9 2 4 3" xfId="2358"/>
    <cellStyle name="Normal 9 2 4 3 2" xfId="3346"/>
    <cellStyle name="Normal 9 2 4 4" xfId="3343"/>
    <cellStyle name="Normal 9 2 5" xfId="1598"/>
    <cellStyle name="Normal 9 2 5 2" xfId="1931"/>
    <cellStyle name="Normal 9 2 5 2 2" xfId="2547"/>
    <cellStyle name="Normal 9 2 5 2 2 2" xfId="3349"/>
    <cellStyle name="Normal 9 2 5 2 3" xfId="3348"/>
    <cellStyle name="Normal 9 2 5 3" xfId="2381"/>
    <cellStyle name="Normal 9 2 5 3 2" xfId="3350"/>
    <cellStyle name="Normal 9 2 5 4" xfId="3347"/>
    <cellStyle name="Normal 9 2 6" xfId="1666"/>
    <cellStyle name="Normal 9 2 6 2" xfId="1969"/>
    <cellStyle name="Normal 9 2 6 2 2" xfId="2585"/>
    <cellStyle name="Normal 9 2 6 2 2 2" xfId="3353"/>
    <cellStyle name="Normal 9 2 6 2 3" xfId="3352"/>
    <cellStyle name="Normal 9 2 6 3" xfId="2419"/>
    <cellStyle name="Normal 9 2 6 3 2" xfId="3354"/>
    <cellStyle name="Normal 9 2 6 4" xfId="3351"/>
    <cellStyle name="Normal 9 2 7" xfId="1708"/>
    <cellStyle name="Normal 9 2 7 2" xfId="2442"/>
    <cellStyle name="Normal 9 2 7 2 2" xfId="3356"/>
    <cellStyle name="Normal 9 2 7 3" xfId="3355"/>
    <cellStyle name="Normal 9 2 8" xfId="2196"/>
    <cellStyle name="Normal 9 3" xfId="693"/>
    <cellStyle name="Normal 9 4" xfId="1787"/>
    <cellStyle name="Normal 9 5" xfId="3511"/>
    <cellStyle name="Normal 90" xfId="622"/>
    <cellStyle name="Normal 91" xfId="1544"/>
    <cellStyle name="Normal 92" xfId="1545"/>
    <cellStyle name="Normal 93" xfId="1148"/>
    <cellStyle name="Normal 94" xfId="1546"/>
    <cellStyle name="Normal 94 2" xfId="2197"/>
    <cellStyle name="Normal 94 3" xfId="3512"/>
    <cellStyle name="Normal 95" xfId="1573"/>
    <cellStyle name="Normal 96" xfId="1600"/>
    <cellStyle name="Normal 97" xfId="1602"/>
    <cellStyle name="Normal 98" xfId="1627"/>
    <cellStyle name="Normal 99" xfId="1608"/>
    <cellStyle name="Normal_Accounts 2003" xfId="168"/>
    <cellStyle name="Normal_Accounts 25 June to 31 July 2007 5 Columner 2" xfId="3534"/>
    <cellStyle name="Normal_Accounts 25 June to 31 July 2007 5 Columner 2 2" xfId="3420"/>
    <cellStyle name="Normal_Accounts after SHR changes Final" xfId="1982"/>
    <cellStyle name="Normal_DCF Jun 30, 2007" xfId="3415"/>
    <cellStyle name="Normal_FBGF financials June 2010" xfId="3410"/>
    <cellStyle name="Normal_FIGF Accounts Dec 31, 09 3" xfId="3408"/>
    <cellStyle name="Normal_Final accounts 27.1.05" xfId="169"/>
    <cellStyle name="Normal_IGI Stock Fund Accounts" xfId="3423"/>
    <cellStyle name="Normal_PIF may account 3rd draft" xfId="1981"/>
    <cellStyle name="Normal_PIF may account 3rd draft 2" xfId="3396"/>
    <cellStyle name="Normal_Portfolio" xfId="170"/>
    <cellStyle name="Normal_Portfolio 2" xfId="171"/>
    <cellStyle name="Normal_Portfolio 2 2" xfId="172"/>
    <cellStyle name="Normal_Portfolio 2 3" xfId="3414"/>
    <cellStyle name="Normal_PPF Sep 2007 EQ - Final(SECP Guidlines) 2" xfId="173"/>
    <cellStyle name="Normal_UTP Half Yearly Acc 31 - 2002 2" xfId="217"/>
    <cellStyle name="Normal_Worksheet in   PGF 2005 final" xfId="174"/>
    <cellStyle name="Normal_Worksheet in   PGF 2005 final 2" xfId="3411"/>
    <cellStyle name="Normal1" xfId="2625"/>
    <cellStyle name="Note 2" xfId="216"/>
    <cellStyle name="Note 2 2" xfId="389"/>
    <cellStyle name="Note 2 2 2" xfId="694"/>
    <cellStyle name="Note 2 3" xfId="390"/>
    <cellStyle name="Note 2 3 2" xfId="1496"/>
    <cellStyle name="Note 2 4" xfId="1197"/>
    <cellStyle name="Note 2 5" xfId="582"/>
    <cellStyle name="Note 2 6" xfId="2286"/>
    <cellStyle name="Note 2 6 2" xfId="3358"/>
    <cellStyle name="Note 2 7" xfId="3357"/>
    <cellStyle name="Note 3" xfId="391"/>
    <cellStyle name="Note 3 2" xfId="1198"/>
    <cellStyle name="Note 4" xfId="1495"/>
    <cellStyle name="Note 4 2" xfId="2198"/>
    <cellStyle name="Œ…‹æØ‚è [0.00]_laroux" xfId="2199"/>
    <cellStyle name="Œ…‹æØ‚è_laroux" xfId="2200"/>
    <cellStyle name="Option" xfId="2201"/>
    <cellStyle name="Output 2" xfId="392"/>
    <cellStyle name="Output 2 2" xfId="695"/>
    <cellStyle name="Output 2 2 2" xfId="1498"/>
    <cellStyle name="Output 2 2 3" xfId="1836"/>
    <cellStyle name="Output 2 3" xfId="1788"/>
    <cellStyle name="Output 2 4" xfId="583"/>
    <cellStyle name="Output 3" xfId="1199"/>
    <cellStyle name="Output 4" xfId="1497"/>
    <cellStyle name="Output Amounts" xfId="584"/>
    <cellStyle name="OUTPUT AMOUNTS 2" xfId="1499"/>
    <cellStyle name="Output Amounts_1. Call Placement 31-Dec-09" xfId="2202"/>
    <cellStyle name="OUTPUT COLUMN HEADINGS" xfId="2203"/>
    <cellStyle name="Output Column Headings 2" xfId="2204"/>
    <cellStyle name="Output Column Headings_1. Rcon FEEL vs Trial (Domestic on BS)" xfId="2205"/>
    <cellStyle name="Output Line Items" xfId="585"/>
    <cellStyle name="Output Line Items 2" xfId="586"/>
    <cellStyle name="Output Line Items 3" xfId="1789"/>
    <cellStyle name="OUTPUT LINE ITEMS__Form 35" xfId="2206"/>
    <cellStyle name="OUTPUT REPORT HEADING" xfId="2207"/>
    <cellStyle name="Output Report Heading 2" xfId="2208"/>
    <cellStyle name="Output Report Heading_1. Rcon FEEL vs Trial (Domestic on BS)" xfId="2209"/>
    <cellStyle name="OUTPUT REPORT TITLE" xfId="2210"/>
    <cellStyle name="Output Report Title 2" xfId="2211"/>
    <cellStyle name="Output Report Title_1. Rcon FEEL vs Trial (Domestic on BS)" xfId="2212"/>
    <cellStyle name="p/n" xfId="587"/>
    <cellStyle name="Percent" xfId="175" builtinId="5"/>
    <cellStyle name="Percent (0)" xfId="176"/>
    <cellStyle name="Percent [0]" xfId="2213"/>
    <cellStyle name="Percent [00]" xfId="2214"/>
    <cellStyle name="Percent [2]" xfId="177"/>
    <cellStyle name="Percent [2] 2" xfId="178"/>
    <cellStyle name="Percent [2] 2 2" xfId="804"/>
    <cellStyle name="Percent [2] 2 3" xfId="1062"/>
    <cellStyle name="Percent [2] 3" xfId="589"/>
    <cellStyle name="Percent [2] 4" xfId="588"/>
    <cellStyle name="Percent 10" xfId="393"/>
    <cellStyle name="Percent 10 2" xfId="752"/>
    <cellStyle name="Percent 10 2 2" xfId="982"/>
    <cellStyle name="Percent 10 2 3" xfId="1126"/>
    <cellStyle name="Percent 10 2 4" xfId="1500"/>
    <cellStyle name="Percent 10 2 5" xfId="893"/>
    <cellStyle name="Percent 10 3" xfId="958"/>
    <cellStyle name="Percent 10 4" xfId="1102"/>
    <cellStyle name="Percent 10 5" xfId="1210"/>
    <cellStyle name="Percent 10 6" xfId="892"/>
    <cellStyle name="Percent 10 7" xfId="720"/>
    <cellStyle name="Percent 11" xfId="394"/>
    <cellStyle name="Percent 11 2" xfId="750"/>
    <cellStyle name="Percent 11 2 2" xfId="980"/>
    <cellStyle name="Percent 11 2 3" xfId="1124"/>
    <cellStyle name="Percent 11 2 4" xfId="1501"/>
    <cellStyle name="Percent 11 2 5" xfId="895"/>
    <cellStyle name="Percent 11 3" xfId="955"/>
    <cellStyle name="Percent 11 4" xfId="1099"/>
    <cellStyle name="Percent 11 5" xfId="1236"/>
    <cellStyle name="Percent 11 6" xfId="894"/>
    <cellStyle name="Percent 11 7" xfId="717"/>
    <cellStyle name="Percent 12" xfId="395"/>
    <cellStyle name="Percent 12 2" xfId="753"/>
    <cellStyle name="Percent 12 2 2" xfId="983"/>
    <cellStyle name="Percent 12 2 3" xfId="1127"/>
    <cellStyle name="Percent 12 2 4" xfId="1502"/>
    <cellStyle name="Percent 12 2 5" xfId="897"/>
    <cellStyle name="Percent 12 3" xfId="959"/>
    <cellStyle name="Percent 12 4" xfId="1103"/>
    <cellStyle name="Percent 12 5" xfId="1211"/>
    <cellStyle name="Percent 12 6" xfId="896"/>
    <cellStyle name="Percent 12 7" xfId="721"/>
    <cellStyle name="Percent 13" xfId="396"/>
    <cellStyle name="Percent 13 2" xfId="751"/>
    <cellStyle name="Percent 13 2 2" xfId="981"/>
    <cellStyle name="Percent 13 2 3" xfId="1125"/>
    <cellStyle name="Percent 13 2 4" xfId="1503"/>
    <cellStyle name="Percent 13 2 5" xfId="899"/>
    <cellStyle name="Percent 13 3" xfId="956"/>
    <cellStyle name="Percent 13 4" xfId="1100"/>
    <cellStyle name="Percent 13 5" xfId="1235"/>
    <cellStyle name="Percent 13 6" xfId="898"/>
    <cellStyle name="Percent 13 7" xfId="718"/>
    <cellStyle name="Percent 14" xfId="397"/>
    <cellStyle name="Percent 14 2" xfId="754"/>
    <cellStyle name="Percent 14 2 2" xfId="984"/>
    <cellStyle name="Percent 14 2 3" xfId="1128"/>
    <cellStyle name="Percent 14 2 4" xfId="1504"/>
    <cellStyle name="Percent 14 2 5" xfId="901"/>
    <cellStyle name="Percent 14 3" xfId="960"/>
    <cellStyle name="Percent 14 4" xfId="1104"/>
    <cellStyle name="Percent 14 5" xfId="1212"/>
    <cellStyle name="Percent 14 6" xfId="900"/>
    <cellStyle name="Percent 14 7" xfId="722"/>
    <cellStyle name="Percent 15" xfId="398"/>
    <cellStyle name="Percent 15 2" xfId="903"/>
    <cellStyle name="Percent 15 2 2" xfId="1505"/>
    <cellStyle name="Percent 15 2 3" xfId="1273"/>
    <cellStyle name="Percent 15 3" xfId="967"/>
    <cellStyle name="Percent 15 4" xfId="1111"/>
    <cellStyle name="Percent 15 5" xfId="1234"/>
    <cellStyle name="Percent 15 6" xfId="902"/>
    <cellStyle name="Percent 15 7" xfId="731"/>
    <cellStyle name="Percent 16" xfId="399"/>
    <cellStyle name="Percent 16 2" xfId="756"/>
    <cellStyle name="Percent 16 2 2" xfId="986"/>
    <cellStyle name="Percent 16 2 3" xfId="1130"/>
    <cellStyle name="Percent 16 2 4" xfId="1506"/>
    <cellStyle name="Percent 16 2 5" xfId="905"/>
    <cellStyle name="Percent 16 3" xfId="970"/>
    <cellStyle name="Percent 16 4" xfId="1114"/>
    <cellStyle name="Percent 16 5" xfId="1213"/>
    <cellStyle name="Percent 16 6" xfId="904"/>
    <cellStyle name="Percent 16 7" xfId="737"/>
    <cellStyle name="Percent 17" xfId="400"/>
    <cellStyle name="Percent 17 2" xfId="907"/>
    <cellStyle name="Percent 17 3" xfId="906"/>
    <cellStyle name="Percent 17 4" xfId="1840"/>
    <cellStyle name="Percent 17 5" xfId="757"/>
    <cellStyle name="Percent 18" xfId="401"/>
    <cellStyle name="Percent 18 2" xfId="909"/>
    <cellStyle name="Percent 18 3" xfId="908"/>
    <cellStyle name="Percent 18 4" xfId="1841"/>
    <cellStyle name="Percent 18 5" xfId="758"/>
    <cellStyle name="Percent 19" xfId="402"/>
    <cellStyle name="Percent 19 2" xfId="910"/>
    <cellStyle name="Percent 2" xfId="179"/>
    <cellStyle name="Percent 2 10" xfId="911"/>
    <cellStyle name="Percent 2 11" xfId="912"/>
    <cellStyle name="Percent 2 12" xfId="1063"/>
    <cellStyle name="Percent 2 13" xfId="2215"/>
    <cellStyle name="Percent 2 14" xfId="2216"/>
    <cellStyle name="Percent 2 15" xfId="2217"/>
    <cellStyle name="Percent 2 16" xfId="2218"/>
    <cellStyle name="Percent 2 17" xfId="2219"/>
    <cellStyle name="Percent 2 18" xfId="2220"/>
    <cellStyle name="Percent 2 19" xfId="2221"/>
    <cellStyle name="Percent 2 2" xfId="180"/>
    <cellStyle name="Percent 2 2 2" xfId="181"/>
    <cellStyle name="Percent 2 2 2 2" xfId="806"/>
    <cellStyle name="Percent 2 2 2 3" xfId="1065"/>
    <cellStyle name="Percent 2 2 3" xfId="590"/>
    <cellStyle name="Percent 2 2 3 2" xfId="805"/>
    <cellStyle name="Percent 2 2 3 3" xfId="1790"/>
    <cellStyle name="Percent 2 2 4" xfId="935"/>
    <cellStyle name="Percent 2 2 5" xfId="1064"/>
    <cellStyle name="Percent 2 2_Equity investment SMF june 25" xfId="591"/>
    <cellStyle name="Percent 2 20" xfId="3395"/>
    <cellStyle name="Percent 2 3" xfId="182"/>
    <cellStyle name="Percent 2 3 2" xfId="593"/>
    <cellStyle name="Percent 2 3 3" xfId="1066"/>
    <cellStyle name="Percent 2 3 4" xfId="1791"/>
    <cellStyle name="Percent 2 3 5" xfId="592"/>
    <cellStyle name="Percent 2 4" xfId="183"/>
    <cellStyle name="Percent 2 4 2" xfId="595"/>
    <cellStyle name="Percent 2 4 3" xfId="1792"/>
    <cellStyle name="Percent 2 4 4" xfId="594"/>
    <cellStyle name="Percent 2 5" xfId="184"/>
    <cellStyle name="Percent 2 6" xfId="185"/>
    <cellStyle name="Percent 2 6 2" xfId="2222"/>
    <cellStyle name="Percent 2 7" xfId="913"/>
    <cellStyle name="Percent 2 8" xfId="914"/>
    <cellStyle name="Percent 2 9" xfId="915"/>
    <cellStyle name="Percent 2_capital gain working" xfId="596"/>
    <cellStyle name="Percent 20" xfId="403"/>
    <cellStyle name="Percent 20 2" xfId="916"/>
    <cellStyle name="Percent 21" xfId="404"/>
    <cellStyle name="Percent 21 2" xfId="917"/>
    <cellStyle name="Percent 22" xfId="405"/>
    <cellStyle name="Percent 22 2" xfId="1507"/>
    <cellStyle name="Percent 22 3" xfId="1252"/>
    <cellStyle name="Percent 22 4" xfId="918"/>
    <cellStyle name="Percent 23" xfId="406"/>
    <cellStyle name="Percent 23 2" xfId="1508"/>
    <cellStyle name="Percent 23 3" xfId="1277"/>
    <cellStyle name="Percent 23 4" xfId="919"/>
    <cellStyle name="Percent 24" xfId="407"/>
    <cellStyle name="Percent 24 2" xfId="920"/>
    <cellStyle name="Percent 25" xfId="408"/>
    <cellStyle name="Percent 25 2" xfId="921"/>
    <cellStyle name="Percent 26" xfId="409"/>
    <cellStyle name="Percent 26 2" xfId="922"/>
    <cellStyle name="Percent 27" xfId="410"/>
    <cellStyle name="Percent 27 2" xfId="923"/>
    <cellStyle name="Percent 28" xfId="411"/>
    <cellStyle name="Percent 28 2" xfId="924"/>
    <cellStyle name="Percent 29" xfId="412"/>
    <cellStyle name="Percent 29 2" xfId="925"/>
    <cellStyle name="Percent 3" xfId="186"/>
    <cellStyle name="Percent 3 2" xfId="597"/>
    <cellStyle name="Percent 3 2 2" xfId="2223"/>
    <cellStyle name="Percent 3 3" xfId="598"/>
    <cellStyle name="Percent 3 3 2" xfId="2224"/>
    <cellStyle name="Percent 3 4" xfId="1067"/>
    <cellStyle name="Percent 30" xfId="413"/>
    <cellStyle name="Percent 30 2" xfId="1136"/>
    <cellStyle name="Percent 30 2 2" xfId="1648"/>
    <cellStyle name="Percent 30 2 2 2" xfId="1956"/>
    <cellStyle name="Percent 30 2 2 2 2" xfId="2572"/>
    <cellStyle name="Percent 30 2 2 2 2 2" xfId="3362"/>
    <cellStyle name="Percent 30 2 2 2 3" xfId="3361"/>
    <cellStyle name="Percent 30 2 2 3" xfId="2406"/>
    <cellStyle name="Percent 30 2 2 3 2" xfId="3363"/>
    <cellStyle name="Percent 30 2 2 4" xfId="3360"/>
    <cellStyle name="Percent 30 2 3" xfId="1862"/>
    <cellStyle name="Percent 30 2 3 2" xfId="2478"/>
    <cellStyle name="Percent 30 2 3 2 2" xfId="3365"/>
    <cellStyle name="Percent 30 2 3 3" xfId="3364"/>
    <cellStyle name="Percent 30 2 4" xfId="2312"/>
    <cellStyle name="Percent 30 2 4 2" xfId="3366"/>
    <cellStyle name="Percent 30 2 5" xfId="3359"/>
    <cellStyle name="Percent 30 3" xfId="1509"/>
    <cellStyle name="Percent 30 4" xfId="1847"/>
    <cellStyle name="Percent 30 4 2" xfId="2464"/>
    <cellStyle name="Percent 30 4 2 2" xfId="3368"/>
    <cellStyle name="Percent 30 4 3" xfId="3367"/>
    <cellStyle name="Percent 30 5" xfId="926"/>
    <cellStyle name="Percent 30 5 2" xfId="2298"/>
    <cellStyle name="Percent 30 5 2 2" xfId="3370"/>
    <cellStyle name="Percent 30 5 3" xfId="3369"/>
    <cellStyle name="Percent 31" xfId="414"/>
    <cellStyle name="Percent 31 2" xfId="1510"/>
    <cellStyle name="Percent 32" xfId="415"/>
    <cellStyle name="Percent 32 2" xfId="1511"/>
    <cellStyle name="Percent 33" xfId="416"/>
    <cellStyle name="Percent 33 2" xfId="1512"/>
    <cellStyle name="Percent 34" xfId="417"/>
    <cellStyle name="Percent 34 2" xfId="1513"/>
    <cellStyle name="Percent 35" xfId="418"/>
    <cellStyle name="Percent 35 2" xfId="1514"/>
    <cellStyle name="Percent 36" xfId="419"/>
    <cellStyle name="Percent 36 2" xfId="1515"/>
    <cellStyle name="Percent 37" xfId="420"/>
    <cellStyle name="Percent 37 2" xfId="1516"/>
    <cellStyle name="Percent 38" xfId="421"/>
    <cellStyle name="Percent 38 2" xfId="1517"/>
    <cellStyle name="Percent 39" xfId="422"/>
    <cellStyle name="Percent 39 2" xfId="1518"/>
    <cellStyle name="Percent 4" xfId="187"/>
    <cellStyle name="Percent 4 2" xfId="188"/>
    <cellStyle name="Percent 4 2 2" xfId="927"/>
    <cellStyle name="Percent 4 2 3" xfId="1090"/>
    <cellStyle name="Percent 4 2 4" xfId="1520"/>
    <cellStyle name="Percent 4 2 5" xfId="807"/>
    <cellStyle name="Percent 4 2 6" xfId="600"/>
    <cellStyle name="Percent 4 3" xfId="208"/>
    <cellStyle name="Percent 4 3 2" xfId="741"/>
    <cellStyle name="Percent 4 3 3" xfId="696"/>
    <cellStyle name="Percent 4 4" xfId="732"/>
    <cellStyle name="Percent 4 5" xfId="1068"/>
    <cellStyle name="Percent 4 6" xfId="1519"/>
    <cellStyle name="Percent 4 7" xfId="765"/>
    <cellStyle name="Percent 4 8" xfId="1793"/>
    <cellStyle name="Percent 4 9" xfId="599"/>
    <cellStyle name="Percent 40" xfId="423"/>
    <cellStyle name="Percent 40 2" xfId="1521"/>
    <cellStyle name="Percent 41" xfId="424"/>
    <cellStyle name="Percent 41 2" xfId="1522"/>
    <cellStyle name="Percent 42" xfId="425"/>
    <cellStyle name="Percent 42 2" xfId="1523"/>
    <cellStyle name="Percent 43" xfId="426"/>
    <cellStyle name="Percent 43 2" xfId="1524"/>
    <cellStyle name="Percent 44" xfId="427"/>
    <cellStyle name="Percent 45" xfId="428"/>
    <cellStyle name="Percent 46" xfId="1382"/>
    <cellStyle name="Percent 47" xfId="1539"/>
    <cellStyle name="Percent 48" xfId="1383"/>
    <cellStyle name="Percent 49" xfId="1540"/>
    <cellStyle name="Percent 5" xfId="189"/>
    <cellStyle name="Percent 5 2" xfId="190"/>
    <cellStyle name="Percent 5 2 2" xfId="191"/>
    <cellStyle name="Percent 5 2 2 2" xfId="808"/>
    <cellStyle name="Percent 5 2 3" xfId="1069"/>
    <cellStyle name="Percent 5 3" xfId="601"/>
    <cellStyle name="Percent 5 4" xfId="697"/>
    <cellStyle name="Percent 5 4 2" xfId="742"/>
    <cellStyle name="Percent 5 5" xfId="733"/>
    <cellStyle name="Percent 50" xfId="1151"/>
    <cellStyle name="Percent 51" xfId="1549"/>
    <cellStyle name="Percent 52" xfId="1584"/>
    <cellStyle name="Percent 53" xfId="1583"/>
    <cellStyle name="Percent 54" xfId="1621"/>
    <cellStyle name="Percent 55" xfId="1575"/>
    <cellStyle name="Percent 56" xfId="1585"/>
    <cellStyle name="Percent 57" xfId="1607"/>
    <cellStyle name="Percent 58" xfId="1599"/>
    <cellStyle name="Percent 59" xfId="1578"/>
    <cellStyle name="Percent 6" xfId="192"/>
    <cellStyle name="Percent 6 2" xfId="213"/>
    <cellStyle name="Percent 6 2 2" xfId="809"/>
    <cellStyle name="Percent 6 2 3" xfId="1070"/>
    <cellStyle name="Percent 6 3" xfId="602"/>
    <cellStyle name="Percent 6 3 2" xfId="3517"/>
    <cellStyle name="Percent 60" xfId="1632"/>
    <cellStyle name="Percent 61" xfId="1653"/>
    <cellStyle name="Percent 62" xfId="1689"/>
    <cellStyle name="Percent 63" xfId="1724"/>
    <cellStyle name="Percent 64" xfId="1695"/>
    <cellStyle name="Percent 65" xfId="2281"/>
    <cellStyle name="Percent 66" xfId="2620"/>
    <cellStyle name="Percent 67" xfId="3514"/>
    <cellStyle name="Percent 68" xfId="3544"/>
    <cellStyle name="Percent 69" xfId="3472"/>
    <cellStyle name="Percent 7" xfId="193"/>
    <cellStyle name="Percent 7 2" xfId="604"/>
    <cellStyle name="Percent 7 3" xfId="1071"/>
    <cellStyle name="Percent 7 4" xfId="1794"/>
    <cellStyle name="Percent 7 5" xfId="603"/>
    <cellStyle name="Percent 70" xfId="3543"/>
    <cellStyle name="Percent 8" xfId="429"/>
    <cellStyle name="Percent 8 2" xfId="929"/>
    <cellStyle name="Percent 8 2 2" xfId="1525"/>
    <cellStyle name="Percent 8 2 3" xfId="1258"/>
    <cellStyle name="Percent 8 3" xfId="946"/>
    <cellStyle name="Percent 8 4" xfId="1089"/>
    <cellStyle name="Percent 8 5" xfId="1200"/>
    <cellStyle name="Percent 8 6" xfId="928"/>
    <cellStyle name="Percent 8 7" xfId="605"/>
    <cellStyle name="Percent 9" xfId="430"/>
    <cellStyle name="Percent 9 2" xfId="749"/>
    <cellStyle name="Percent 9 2 2" xfId="979"/>
    <cellStyle name="Percent 9 2 3" xfId="1123"/>
    <cellStyle name="Percent 9 2 4" xfId="1526"/>
    <cellStyle name="Percent 9 2 5" xfId="930"/>
    <cellStyle name="Percent 9 3" xfId="716"/>
    <cellStyle name="Percent 9 4" xfId="1098"/>
    <cellStyle name="Percent 9 5" xfId="1237"/>
    <cellStyle name="Pivot Style Medium 13 2" xfId="1527"/>
    <cellStyle name="PrePop Currency (0)" xfId="606"/>
    <cellStyle name="PrePop Currency (0) 2" xfId="810"/>
    <cellStyle name="PrePop Currency (0) 3" xfId="1072"/>
    <cellStyle name="PrePop Currency (0) 4" xfId="1528"/>
    <cellStyle name="PrePop Currency (2)" xfId="2225"/>
    <cellStyle name="PrePop Units (0)" xfId="2226"/>
    <cellStyle name="PrePop Units (1)" xfId="2227"/>
    <cellStyle name="PrePop Units (2)" xfId="2228"/>
    <cellStyle name="Product" xfId="607"/>
    <cellStyle name="Product 2" xfId="1529"/>
    <cellStyle name="Reset  - Style7" xfId="2229"/>
    <cellStyle name="Reset range style to defaults" xfId="2230"/>
    <cellStyle name="RevList" xfId="2231"/>
    <cellStyle name="ri" xfId="431"/>
    <cellStyle name="ri 2" xfId="609"/>
    <cellStyle name="ri 3" xfId="608"/>
    <cellStyle name="Standard_NEGS" xfId="432"/>
    <cellStyle name="Style 1" xfId="194"/>
    <cellStyle name="Style 1 10" xfId="611"/>
    <cellStyle name="Style 1 10 2" xfId="811"/>
    <cellStyle name="Style 1 10 3" xfId="1074"/>
    <cellStyle name="Style 1 10 4" xfId="3404"/>
    <cellStyle name="Style 1 11" xfId="2646"/>
    <cellStyle name="Style 1 2" xfId="195"/>
    <cellStyle name="Style 1 2 2" xfId="1531"/>
    <cellStyle name="Style 1 2 3" xfId="1530"/>
    <cellStyle name="Style 1 2 4" xfId="612"/>
    <cellStyle name="Style 1 2 5" xfId="3518"/>
    <cellStyle name="Style 1 2_Accounts - Stock Fund 2010 (18-8-10)" xfId="2232"/>
    <cellStyle name="Style 1 3" xfId="196"/>
    <cellStyle name="Style 1 3 2" xfId="613"/>
    <cellStyle name="Style 1 3 3" xfId="3519"/>
    <cellStyle name="Style 1 4" xfId="610"/>
    <cellStyle name="Style 1 4 2" xfId="1073"/>
    <cellStyle name="Style 1 4 3" xfId="1795"/>
    <cellStyle name="Style 1 5" xfId="2233"/>
    <cellStyle name="Style 1 6" xfId="2633"/>
    <cellStyle name="Style 1 7" xfId="2636"/>
    <cellStyle name="Style 1 8" xfId="2639"/>
    <cellStyle name="Style 1 9" xfId="2642"/>
    <cellStyle name="Style 1_1. Rcon FEEL vs Trial (Domestic on BS)" xfId="2234"/>
    <cellStyle name="sub" xfId="614"/>
    <cellStyle name="Sub-group Hdg" xfId="197"/>
    <cellStyle name="Sub-group Hdg 2" xfId="2235"/>
    <cellStyle name="Sub-group Hdg 3" xfId="3520"/>
    <cellStyle name="Sub-heading" xfId="198"/>
    <cellStyle name="Sub-heading 2" xfId="2236"/>
    <cellStyle name="Sub-heading 3" xfId="3521"/>
    <cellStyle name="Subtotal" xfId="2237"/>
    <cellStyle name="Table  - Style6" xfId="2238"/>
    <cellStyle name="Temp" xfId="615"/>
    <cellStyle name="Temp 2" xfId="812"/>
    <cellStyle name="Temp 3" xfId="1075"/>
    <cellStyle name="Temp 4" xfId="1532"/>
    <cellStyle name="Text Indent A" xfId="616"/>
    <cellStyle name="Text Indent B" xfId="617"/>
    <cellStyle name="Text Indent B 2" xfId="813"/>
    <cellStyle name="Text Indent B 3" xfId="1076"/>
    <cellStyle name="Text Indent B 4" xfId="1533"/>
    <cellStyle name="Text Indent C" xfId="2239"/>
    <cellStyle name="Tickmark" xfId="199"/>
    <cellStyle name="Tickmark 2" xfId="3522"/>
    <cellStyle name="Title  - Style1" xfId="2240"/>
    <cellStyle name="Title 2" xfId="433"/>
    <cellStyle name="Title 2 2" xfId="1535"/>
    <cellStyle name="Title 2 3" xfId="618"/>
    <cellStyle name="Title 3" xfId="1204"/>
    <cellStyle name="Title 4" xfId="1534"/>
    <cellStyle name="Total 2" xfId="434"/>
    <cellStyle name="Total 2 2" xfId="698"/>
    <cellStyle name="Total 2 2 2" xfId="1537"/>
    <cellStyle name="Total 2 2 3" xfId="1837"/>
    <cellStyle name="Total 2 3" xfId="1796"/>
    <cellStyle name="Total 2 4" xfId="619"/>
    <cellStyle name="Total 3" xfId="1205"/>
    <cellStyle name="Total 4" xfId="1536"/>
    <cellStyle name="TotCol - Style5" xfId="2241"/>
    <cellStyle name="TotRow - Style4" xfId="2242"/>
    <cellStyle name="Tusental (0)_pldt" xfId="435"/>
    <cellStyle name="Tusental_pldt" xfId="436"/>
    <cellStyle name="Value" xfId="2243"/>
    <cellStyle name="Value 2" xfId="2244"/>
    <cellStyle name="Valuta (0)_pldt" xfId="437"/>
    <cellStyle name="Valuta_pldt" xfId="438"/>
    <cellStyle name="Warning Text 2" xfId="439"/>
    <cellStyle name="Warning Text 2 2" xfId="699"/>
    <cellStyle name="Warning Text 2 3" xfId="1797"/>
    <cellStyle name="Warning Text 2 4" xfId="620"/>
    <cellStyle name="Warning Text 3" xfId="1206"/>
    <cellStyle name="Warning Text 4" xfId="2245"/>
  </cellStyles>
  <dxfs count="1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
      <font>
        <b/>
        <i/>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0.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92.xml"/><Relationship Id="rId170" Type="http://schemas.openxmlformats.org/officeDocument/2006/relationships/externalLink" Target="externalLinks/externalLink103.xml"/><Relationship Id="rId226" Type="http://schemas.openxmlformats.org/officeDocument/2006/relationships/externalLink" Target="externalLinks/externalLink159.xml"/><Relationship Id="rId268" Type="http://schemas.openxmlformats.org/officeDocument/2006/relationships/externalLink" Target="externalLinks/externalLink201.xml"/><Relationship Id="rId32" Type="http://schemas.openxmlformats.org/officeDocument/2006/relationships/worksheet" Target="worksheets/sheet32.xml"/><Relationship Id="rId74" Type="http://schemas.openxmlformats.org/officeDocument/2006/relationships/externalLink" Target="externalLinks/externalLink7.xml"/><Relationship Id="rId128" Type="http://schemas.openxmlformats.org/officeDocument/2006/relationships/externalLink" Target="externalLinks/externalLink61.xml"/><Relationship Id="rId5" Type="http://schemas.openxmlformats.org/officeDocument/2006/relationships/worksheet" Target="worksheets/sheet5.xml"/><Relationship Id="rId181" Type="http://schemas.openxmlformats.org/officeDocument/2006/relationships/externalLink" Target="externalLinks/externalLink114.xml"/><Relationship Id="rId237" Type="http://schemas.openxmlformats.org/officeDocument/2006/relationships/externalLink" Target="externalLinks/externalLink170.xml"/><Relationship Id="rId258" Type="http://schemas.openxmlformats.org/officeDocument/2006/relationships/externalLink" Target="externalLinks/externalLink19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51.xml"/><Relationship Id="rId139" Type="http://schemas.openxmlformats.org/officeDocument/2006/relationships/externalLink" Target="externalLinks/externalLink72.xml"/><Relationship Id="rId85" Type="http://schemas.openxmlformats.org/officeDocument/2006/relationships/externalLink" Target="externalLinks/externalLink18.xml"/><Relationship Id="rId150" Type="http://schemas.openxmlformats.org/officeDocument/2006/relationships/externalLink" Target="externalLinks/externalLink83.xml"/><Relationship Id="rId171" Type="http://schemas.openxmlformats.org/officeDocument/2006/relationships/externalLink" Target="externalLinks/externalLink104.xml"/><Relationship Id="rId192" Type="http://schemas.openxmlformats.org/officeDocument/2006/relationships/externalLink" Target="externalLinks/externalLink125.xml"/><Relationship Id="rId206" Type="http://schemas.openxmlformats.org/officeDocument/2006/relationships/externalLink" Target="externalLinks/externalLink139.xml"/><Relationship Id="rId227" Type="http://schemas.openxmlformats.org/officeDocument/2006/relationships/externalLink" Target="externalLinks/externalLink160.xml"/><Relationship Id="rId248" Type="http://schemas.openxmlformats.org/officeDocument/2006/relationships/externalLink" Target="externalLinks/externalLink181.xml"/><Relationship Id="rId269" Type="http://schemas.openxmlformats.org/officeDocument/2006/relationships/externalLink" Target="externalLinks/externalLink20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1.xml"/><Relationship Id="rId129" Type="http://schemas.openxmlformats.org/officeDocument/2006/relationships/externalLink" Target="externalLinks/externalLink62.xml"/><Relationship Id="rId54" Type="http://schemas.openxmlformats.org/officeDocument/2006/relationships/worksheet" Target="worksheets/sheet54.xml"/><Relationship Id="rId75" Type="http://schemas.openxmlformats.org/officeDocument/2006/relationships/externalLink" Target="externalLinks/externalLink8.xml"/><Relationship Id="rId96" Type="http://schemas.openxmlformats.org/officeDocument/2006/relationships/externalLink" Target="externalLinks/externalLink29.xml"/><Relationship Id="rId140" Type="http://schemas.openxmlformats.org/officeDocument/2006/relationships/externalLink" Target="externalLinks/externalLink73.xml"/><Relationship Id="rId161" Type="http://schemas.openxmlformats.org/officeDocument/2006/relationships/externalLink" Target="externalLinks/externalLink94.xml"/><Relationship Id="rId182" Type="http://schemas.openxmlformats.org/officeDocument/2006/relationships/externalLink" Target="externalLinks/externalLink115.xml"/><Relationship Id="rId217" Type="http://schemas.openxmlformats.org/officeDocument/2006/relationships/externalLink" Target="externalLinks/externalLink150.xml"/><Relationship Id="rId6" Type="http://schemas.openxmlformats.org/officeDocument/2006/relationships/worksheet" Target="worksheets/sheet6.xml"/><Relationship Id="rId238" Type="http://schemas.openxmlformats.org/officeDocument/2006/relationships/externalLink" Target="externalLinks/externalLink171.xml"/><Relationship Id="rId259" Type="http://schemas.openxmlformats.org/officeDocument/2006/relationships/externalLink" Target="externalLinks/externalLink192.xml"/><Relationship Id="rId23" Type="http://schemas.openxmlformats.org/officeDocument/2006/relationships/worksheet" Target="worksheets/sheet23.xml"/><Relationship Id="rId119" Type="http://schemas.openxmlformats.org/officeDocument/2006/relationships/externalLink" Target="externalLinks/externalLink52.xml"/><Relationship Id="rId270" Type="http://schemas.openxmlformats.org/officeDocument/2006/relationships/externalLink" Target="externalLinks/externalLink203.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9.xml"/><Relationship Id="rId130" Type="http://schemas.openxmlformats.org/officeDocument/2006/relationships/externalLink" Target="externalLinks/externalLink63.xml"/><Relationship Id="rId151" Type="http://schemas.openxmlformats.org/officeDocument/2006/relationships/externalLink" Target="externalLinks/externalLink84.xml"/><Relationship Id="rId172" Type="http://schemas.openxmlformats.org/officeDocument/2006/relationships/externalLink" Target="externalLinks/externalLink105.xml"/><Relationship Id="rId193" Type="http://schemas.openxmlformats.org/officeDocument/2006/relationships/externalLink" Target="externalLinks/externalLink126.xml"/><Relationship Id="rId207" Type="http://schemas.openxmlformats.org/officeDocument/2006/relationships/externalLink" Target="externalLinks/externalLink140.xml"/><Relationship Id="rId228" Type="http://schemas.openxmlformats.org/officeDocument/2006/relationships/externalLink" Target="externalLinks/externalLink161.xml"/><Relationship Id="rId249" Type="http://schemas.openxmlformats.org/officeDocument/2006/relationships/externalLink" Target="externalLinks/externalLink182.xml"/><Relationship Id="rId13" Type="http://schemas.openxmlformats.org/officeDocument/2006/relationships/worksheet" Target="worksheets/sheet13.xml"/><Relationship Id="rId109" Type="http://schemas.openxmlformats.org/officeDocument/2006/relationships/externalLink" Target="externalLinks/externalLink42.xml"/><Relationship Id="rId260" Type="http://schemas.openxmlformats.org/officeDocument/2006/relationships/externalLink" Target="externalLinks/externalLink193.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9.xml"/><Relationship Id="rId97" Type="http://schemas.openxmlformats.org/officeDocument/2006/relationships/externalLink" Target="externalLinks/externalLink30.xml"/><Relationship Id="rId120" Type="http://schemas.openxmlformats.org/officeDocument/2006/relationships/externalLink" Target="externalLinks/externalLink53.xml"/><Relationship Id="rId141" Type="http://schemas.openxmlformats.org/officeDocument/2006/relationships/externalLink" Target="externalLinks/externalLink74.xml"/><Relationship Id="rId7" Type="http://schemas.openxmlformats.org/officeDocument/2006/relationships/worksheet" Target="worksheets/sheet7.xml"/><Relationship Id="rId162" Type="http://schemas.openxmlformats.org/officeDocument/2006/relationships/externalLink" Target="externalLinks/externalLink95.xml"/><Relationship Id="rId183" Type="http://schemas.openxmlformats.org/officeDocument/2006/relationships/externalLink" Target="externalLinks/externalLink116.xml"/><Relationship Id="rId218" Type="http://schemas.openxmlformats.org/officeDocument/2006/relationships/externalLink" Target="externalLinks/externalLink151.xml"/><Relationship Id="rId239" Type="http://schemas.openxmlformats.org/officeDocument/2006/relationships/externalLink" Target="externalLinks/externalLink172.xml"/><Relationship Id="rId250" Type="http://schemas.openxmlformats.org/officeDocument/2006/relationships/externalLink" Target="externalLinks/externalLink183.xml"/><Relationship Id="rId271" Type="http://schemas.openxmlformats.org/officeDocument/2006/relationships/externalLink" Target="externalLinks/externalLink204.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0.xml"/><Relationship Id="rId110" Type="http://schemas.openxmlformats.org/officeDocument/2006/relationships/externalLink" Target="externalLinks/externalLink43.xml"/><Relationship Id="rId131" Type="http://schemas.openxmlformats.org/officeDocument/2006/relationships/externalLink" Target="externalLinks/externalLink64.xml"/><Relationship Id="rId152" Type="http://schemas.openxmlformats.org/officeDocument/2006/relationships/externalLink" Target="externalLinks/externalLink85.xml"/><Relationship Id="rId173" Type="http://schemas.openxmlformats.org/officeDocument/2006/relationships/externalLink" Target="externalLinks/externalLink106.xml"/><Relationship Id="rId194" Type="http://schemas.openxmlformats.org/officeDocument/2006/relationships/externalLink" Target="externalLinks/externalLink127.xml"/><Relationship Id="rId208" Type="http://schemas.openxmlformats.org/officeDocument/2006/relationships/externalLink" Target="externalLinks/externalLink141.xml"/><Relationship Id="rId229" Type="http://schemas.openxmlformats.org/officeDocument/2006/relationships/externalLink" Target="externalLinks/externalLink162.xml"/><Relationship Id="rId240" Type="http://schemas.openxmlformats.org/officeDocument/2006/relationships/externalLink" Target="externalLinks/externalLink173.xml"/><Relationship Id="rId261" Type="http://schemas.openxmlformats.org/officeDocument/2006/relationships/externalLink" Target="externalLinks/externalLink194.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0.xml"/><Relationship Id="rId100" Type="http://schemas.openxmlformats.org/officeDocument/2006/relationships/externalLink" Target="externalLinks/externalLink33.xml"/><Relationship Id="rId8" Type="http://schemas.openxmlformats.org/officeDocument/2006/relationships/worksheet" Target="worksheets/sheet8.xml"/><Relationship Id="rId98" Type="http://schemas.openxmlformats.org/officeDocument/2006/relationships/externalLink" Target="externalLinks/externalLink31.xml"/><Relationship Id="rId121" Type="http://schemas.openxmlformats.org/officeDocument/2006/relationships/externalLink" Target="externalLinks/externalLink54.xml"/><Relationship Id="rId142" Type="http://schemas.openxmlformats.org/officeDocument/2006/relationships/externalLink" Target="externalLinks/externalLink75.xml"/><Relationship Id="rId163" Type="http://schemas.openxmlformats.org/officeDocument/2006/relationships/externalLink" Target="externalLinks/externalLink96.xml"/><Relationship Id="rId184" Type="http://schemas.openxmlformats.org/officeDocument/2006/relationships/externalLink" Target="externalLinks/externalLink117.xml"/><Relationship Id="rId219" Type="http://schemas.openxmlformats.org/officeDocument/2006/relationships/externalLink" Target="externalLinks/externalLink152.xml"/><Relationship Id="rId230" Type="http://schemas.openxmlformats.org/officeDocument/2006/relationships/externalLink" Target="externalLinks/externalLink163.xml"/><Relationship Id="rId251" Type="http://schemas.openxmlformats.org/officeDocument/2006/relationships/externalLink" Target="externalLinks/externalLink18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205.xml"/><Relationship Id="rId88" Type="http://schemas.openxmlformats.org/officeDocument/2006/relationships/externalLink" Target="externalLinks/externalLink21.xml"/><Relationship Id="rId111" Type="http://schemas.openxmlformats.org/officeDocument/2006/relationships/externalLink" Target="externalLinks/externalLink44.xml"/><Relationship Id="rId132" Type="http://schemas.openxmlformats.org/officeDocument/2006/relationships/externalLink" Target="externalLinks/externalLink65.xml"/><Relationship Id="rId153" Type="http://schemas.openxmlformats.org/officeDocument/2006/relationships/externalLink" Target="externalLinks/externalLink86.xml"/><Relationship Id="rId174" Type="http://schemas.openxmlformats.org/officeDocument/2006/relationships/externalLink" Target="externalLinks/externalLink107.xml"/><Relationship Id="rId195" Type="http://schemas.openxmlformats.org/officeDocument/2006/relationships/externalLink" Target="externalLinks/externalLink128.xml"/><Relationship Id="rId209" Type="http://schemas.openxmlformats.org/officeDocument/2006/relationships/externalLink" Target="externalLinks/externalLink142.xml"/><Relationship Id="rId220" Type="http://schemas.openxmlformats.org/officeDocument/2006/relationships/externalLink" Target="externalLinks/externalLink153.xml"/><Relationship Id="rId241" Type="http://schemas.openxmlformats.org/officeDocument/2006/relationships/externalLink" Target="externalLinks/externalLink17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95.xml"/><Relationship Id="rId78" Type="http://schemas.openxmlformats.org/officeDocument/2006/relationships/externalLink" Target="externalLinks/externalLink11.xml"/><Relationship Id="rId99" Type="http://schemas.openxmlformats.org/officeDocument/2006/relationships/externalLink" Target="externalLinks/externalLink32.xml"/><Relationship Id="rId101" Type="http://schemas.openxmlformats.org/officeDocument/2006/relationships/externalLink" Target="externalLinks/externalLink34.xml"/><Relationship Id="rId122" Type="http://schemas.openxmlformats.org/officeDocument/2006/relationships/externalLink" Target="externalLinks/externalLink55.xml"/><Relationship Id="rId143" Type="http://schemas.openxmlformats.org/officeDocument/2006/relationships/externalLink" Target="externalLinks/externalLink76.xml"/><Relationship Id="rId164" Type="http://schemas.openxmlformats.org/officeDocument/2006/relationships/externalLink" Target="externalLinks/externalLink97.xml"/><Relationship Id="rId185" Type="http://schemas.openxmlformats.org/officeDocument/2006/relationships/externalLink" Target="externalLinks/externalLink118.xml"/><Relationship Id="rId9" Type="http://schemas.openxmlformats.org/officeDocument/2006/relationships/worksheet" Target="worksheets/sheet9.xml"/><Relationship Id="rId210" Type="http://schemas.openxmlformats.org/officeDocument/2006/relationships/externalLink" Target="externalLinks/externalLink143.xml"/><Relationship Id="rId26" Type="http://schemas.openxmlformats.org/officeDocument/2006/relationships/worksheet" Target="worksheets/sheet26.xml"/><Relationship Id="rId231" Type="http://schemas.openxmlformats.org/officeDocument/2006/relationships/externalLink" Target="externalLinks/externalLink164.xml"/><Relationship Id="rId252" Type="http://schemas.openxmlformats.org/officeDocument/2006/relationships/externalLink" Target="externalLinks/externalLink185.xml"/><Relationship Id="rId273" Type="http://schemas.openxmlformats.org/officeDocument/2006/relationships/externalLink" Target="externalLinks/externalLink206.xml"/><Relationship Id="rId47" Type="http://schemas.openxmlformats.org/officeDocument/2006/relationships/worksheet" Target="worksheets/sheet47.xml"/><Relationship Id="rId68" Type="http://schemas.openxmlformats.org/officeDocument/2006/relationships/externalLink" Target="externalLinks/externalLink1.xml"/><Relationship Id="rId89" Type="http://schemas.openxmlformats.org/officeDocument/2006/relationships/externalLink" Target="externalLinks/externalLink22.xml"/><Relationship Id="rId112" Type="http://schemas.openxmlformats.org/officeDocument/2006/relationships/externalLink" Target="externalLinks/externalLink45.xml"/><Relationship Id="rId133" Type="http://schemas.openxmlformats.org/officeDocument/2006/relationships/externalLink" Target="externalLinks/externalLink66.xml"/><Relationship Id="rId154" Type="http://schemas.openxmlformats.org/officeDocument/2006/relationships/externalLink" Target="externalLinks/externalLink87.xml"/><Relationship Id="rId175" Type="http://schemas.openxmlformats.org/officeDocument/2006/relationships/externalLink" Target="externalLinks/externalLink108.xml"/><Relationship Id="rId196" Type="http://schemas.openxmlformats.org/officeDocument/2006/relationships/externalLink" Target="externalLinks/externalLink129.xml"/><Relationship Id="rId200" Type="http://schemas.openxmlformats.org/officeDocument/2006/relationships/externalLink" Target="externalLinks/externalLink133.xml"/><Relationship Id="rId16" Type="http://schemas.openxmlformats.org/officeDocument/2006/relationships/worksheet" Target="worksheets/sheet16.xml"/><Relationship Id="rId221" Type="http://schemas.openxmlformats.org/officeDocument/2006/relationships/externalLink" Target="externalLinks/externalLink154.xml"/><Relationship Id="rId242" Type="http://schemas.openxmlformats.org/officeDocument/2006/relationships/externalLink" Target="externalLinks/externalLink175.xml"/><Relationship Id="rId263" Type="http://schemas.openxmlformats.org/officeDocument/2006/relationships/externalLink" Target="externalLinks/externalLink19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2.xml"/><Relationship Id="rId102" Type="http://schemas.openxmlformats.org/officeDocument/2006/relationships/externalLink" Target="externalLinks/externalLink35.xml"/><Relationship Id="rId123" Type="http://schemas.openxmlformats.org/officeDocument/2006/relationships/externalLink" Target="externalLinks/externalLink56.xml"/><Relationship Id="rId144" Type="http://schemas.openxmlformats.org/officeDocument/2006/relationships/externalLink" Target="externalLinks/externalLink77.xml"/><Relationship Id="rId90" Type="http://schemas.openxmlformats.org/officeDocument/2006/relationships/externalLink" Target="externalLinks/externalLink23.xml"/><Relationship Id="rId165" Type="http://schemas.openxmlformats.org/officeDocument/2006/relationships/externalLink" Target="externalLinks/externalLink98.xml"/><Relationship Id="rId186" Type="http://schemas.openxmlformats.org/officeDocument/2006/relationships/externalLink" Target="externalLinks/externalLink119.xml"/><Relationship Id="rId211" Type="http://schemas.openxmlformats.org/officeDocument/2006/relationships/externalLink" Target="externalLinks/externalLink144.xml"/><Relationship Id="rId232" Type="http://schemas.openxmlformats.org/officeDocument/2006/relationships/externalLink" Target="externalLinks/externalLink165.xml"/><Relationship Id="rId253" Type="http://schemas.openxmlformats.org/officeDocument/2006/relationships/externalLink" Target="externalLinks/externalLink186.xml"/><Relationship Id="rId274" Type="http://schemas.openxmlformats.org/officeDocument/2006/relationships/externalLink" Target="externalLinks/externalLink20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xml"/><Relationship Id="rId113" Type="http://schemas.openxmlformats.org/officeDocument/2006/relationships/externalLink" Target="externalLinks/externalLink46.xml"/><Relationship Id="rId134" Type="http://schemas.openxmlformats.org/officeDocument/2006/relationships/externalLink" Target="externalLinks/externalLink67.xml"/><Relationship Id="rId80" Type="http://schemas.openxmlformats.org/officeDocument/2006/relationships/externalLink" Target="externalLinks/externalLink13.xml"/><Relationship Id="rId155" Type="http://schemas.openxmlformats.org/officeDocument/2006/relationships/externalLink" Target="externalLinks/externalLink88.xml"/><Relationship Id="rId176" Type="http://schemas.openxmlformats.org/officeDocument/2006/relationships/externalLink" Target="externalLinks/externalLink109.xml"/><Relationship Id="rId197" Type="http://schemas.openxmlformats.org/officeDocument/2006/relationships/externalLink" Target="externalLinks/externalLink130.xml"/><Relationship Id="rId201" Type="http://schemas.openxmlformats.org/officeDocument/2006/relationships/externalLink" Target="externalLinks/externalLink134.xml"/><Relationship Id="rId222" Type="http://schemas.openxmlformats.org/officeDocument/2006/relationships/externalLink" Target="externalLinks/externalLink155.xml"/><Relationship Id="rId243" Type="http://schemas.openxmlformats.org/officeDocument/2006/relationships/externalLink" Target="externalLinks/externalLink176.xml"/><Relationship Id="rId264" Type="http://schemas.openxmlformats.org/officeDocument/2006/relationships/externalLink" Target="externalLinks/externalLink197.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6.xml"/><Relationship Id="rId124" Type="http://schemas.openxmlformats.org/officeDocument/2006/relationships/externalLink" Target="externalLinks/externalLink57.xml"/><Relationship Id="rId70" Type="http://schemas.openxmlformats.org/officeDocument/2006/relationships/externalLink" Target="externalLinks/externalLink3.xml"/><Relationship Id="rId91" Type="http://schemas.openxmlformats.org/officeDocument/2006/relationships/externalLink" Target="externalLinks/externalLink24.xml"/><Relationship Id="rId145" Type="http://schemas.openxmlformats.org/officeDocument/2006/relationships/externalLink" Target="externalLinks/externalLink78.xml"/><Relationship Id="rId166" Type="http://schemas.openxmlformats.org/officeDocument/2006/relationships/externalLink" Target="externalLinks/externalLink99.xml"/><Relationship Id="rId187" Type="http://schemas.openxmlformats.org/officeDocument/2006/relationships/externalLink" Target="externalLinks/externalLink120.xml"/><Relationship Id="rId1" Type="http://schemas.openxmlformats.org/officeDocument/2006/relationships/worksheet" Target="worksheets/sheet1.xml"/><Relationship Id="rId212" Type="http://schemas.openxmlformats.org/officeDocument/2006/relationships/externalLink" Target="externalLinks/externalLink145.xml"/><Relationship Id="rId233" Type="http://schemas.openxmlformats.org/officeDocument/2006/relationships/externalLink" Target="externalLinks/externalLink166.xml"/><Relationship Id="rId254" Type="http://schemas.openxmlformats.org/officeDocument/2006/relationships/externalLink" Target="externalLinks/externalLink18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7.xml"/><Relationship Id="rId275" Type="http://schemas.openxmlformats.org/officeDocument/2006/relationships/theme" Target="theme/theme1.xml"/><Relationship Id="rId60" Type="http://schemas.openxmlformats.org/officeDocument/2006/relationships/worksheet" Target="worksheets/sheet60.xml"/><Relationship Id="rId81" Type="http://schemas.openxmlformats.org/officeDocument/2006/relationships/externalLink" Target="externalLinks/externalLink14.xml"/><Relationship Id="rId135" Type="http://schemas.openxmlformats.org/officeDocument/2006/relationships/externalLink" Target="externalLinks/externalLink68.xml"/><Relationship Id="rId156" Type="http://schemas.openxmlformats.org/officeDocument/2006/relationships/externalLink" Target="externalLinks/externalLink89.xml"/><Relationship Id="rId177" Type="http://schemas.openxmlformats.org/officeDocument/2006/relationships/externalLink" Target="externalLinks/externalLink110.xml"/><Relationship Id="rId198" Type="http://schemas.openxmlformats.org/officeDocument/2006/relationships/externalLink" Target="externalLinks/externalLink131.xml"/><Relationship Id="rId202" Type="http://schemas.openxmlformats.org/officeDocument/2006/relationships/externalLink" Target="externalLinks/externalLink135.xml"/><Relationship Id="rId223" Type="http://schemas.openxmlformats.org/officeDocument/2006/relationships/externalLink" Target="externalLinks/externalLink156.xml"/><Relationship Id="rId244" Type="http://schemas.openxmlformats.org/officeDocument/2006/relationships/externalLink" Target="externalLinks/externalLink177.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98.xml"/><Relationship Id="rId50" Type="http://schemas.openxmlformats.org/officeDocument/2006/relationships/worksheet" Target="worksheets/sheet50.xml"/><Relationship Id="rId104" Type="http://schemas.openxmlformats.org/officeDocument/2006/relationships/externalLink" Target="externalLinks/externalLink37.xml"/><Relationship Id="rId125" Type="http://schemas.openxmlformats.org/officeDocument/2006/relationships/externalLink" Target="externalLinks/externalLink58.xml"/><Relationship Id="rId146" Type="http://schemas.openxmlformats.org/officeDocument/2006/relationships/externalLink" Target="externalLinks/externalLink79.xml"/><Relationship Id="rId167" Type="http://schemas.openxmlformats.org/officeDocument/2006/relationships/externalLink" Target="externalLinks/externalLink100.xml"/><Relationship Id="rId188" Type="http://schemas.openxmlformats.org/officeDocument/2006/relationships/externalLink" Target="externalLinks/externalLink121.xml"/><Relationship Id="rId71" Type="http://schemas.openxmlformats.org/officeDocument/2006/relationships/externalLink" Target="externalLinks/externalLink4.xml"/><Relationship Id="rId92" Type="http://schemas.openxmlformats.org/officeDocument/2006/relationships/externalLink" Target="externalLinks/externalLink25.xml"/><Relationship Id="rId213" Type="http://schemas.openxmlformats.org/officeDocument/2006/relationships/externalLink" Target="externalLinks/externalLink146.xml"/><Relationship Id="rId234" Type="http://schemas.openxmlformats.org/officeDocument/2006/relationships/externalLink" Target="externalLinks/externalLink16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88.xml"/><Relationship Id="rId276" Type="http://schemas.openxmlformats.org/officeDocument/2006/relationships/styles" Target="styles.xml"/><Relationship Id="rId40" Type="http://schemas.openxmlformats.org/officeDocument/2006/relationships/worksheet" Target="worksheets/sheet40.xml"/><Relationship Id="rId115" Type="http://schemas.openxmlformats.org/officeDocument/2006/relationships/externalLink" Target="externalLinks/externalLink48.xml"/><Relationship Id="rId136" Type="http://schemas.openxmlformats.org/officeDocument/2006/relationships/externalLink" Target="externalLinks/externalLink69.xml"/><Relationship Id="rId157" Type="http://schemas.openxmlformats.org/officeDocument/2006/relationships/externalLink" Target="externalLinks/externalLink90.xml"/><Relationship Id="rId178" Type="http://schemas.openxmlformats.org/officeDocument/2006/relationships/externalLink" Target="externalLinks/externalLink111.xml"/><Relationship Id="rId61" Type="http://schemas.openxmlformats.org/officeDocument/2006/relationships/worksheet" Target="worksheets/sheet61.xml"/><Relationship Id="rId82" Type="http://schemas.openxmlformats.org/officeDocument/2006/relationships/externalLink" Target="externalLinks/externalLink15.xml"/><Relationship Id="rId199" Type="http://schemas.openxmlformats.org/officeDocument/2006/relationships/externalLink" Target="externalLinks/externalLink132.xml"/><Relationship Id="rId203" Type="http://schemas.openxmlformats.org/officeDocument/2006/relationships/externalLink" Target="externalLinks/externalLink136.xml"/><Relationship Id="rId19" Type="http://schemas.openxmlformats.org/officeDocument/2006/relationships/worksheet" Target="worksheets/sheet19.xml"/><Relationship Id="rId224" Type="http://schemas.openxmlformats.org/officeDocument/2006/relationships/externalLink" Target="externalLinks/externalLink157.xml"/><Relationship Id="rId245" Type="http://schemas.openxmlformats.org/officeDocument/2006/relationships/externalLink" Target="externalLinks/externalLink178.xml"/><Relationship Id="rId266" Type="http://schemas.openxmlformats.org/officeDocument/2006/relationships/externalLink" Target="externalLinks/externalLink199.xml"/><Relationship Id="rId30" Type="http://schemas.openxmlformats.org/officeDocument/2006/relationships/worksheet" Target="worksheets/sheet30.xml"/><Relationship Id="rId105" Type="http://schemas.openxmlformats.org/officeDocument/2006/relationships/externalLink" Target="externalLinks/externalLink38.xml"/><Relationship Id="rId126" Type="http://schemas.openxmlformats.org/officeDocument/2006/relationships/externalLink" Target="externalLinks/externalLink59.xml"/><Relationship Id="rId147" Type="http://schemas.openxmlformats.org/officeDocument/2006/relationships/externalLink" Target="externalLinks/externalLink80.xml"/><Relationship Id="rId168" Type="http://schemas.openxmlformats.org/officeDocument/2006/relationships/externalLink" Target="externalLinks/externalLink101.xml"/><Relationship Id="rId51" Type="http://schemas.openxmlformats.org/officeDocument/2006/relationships/worksheet" Target="worksheets/sheet51.xml"/><Relationship Id="rId72" Type="http://schemas.openxmlformats.org/officeDocument/2006/relationships/externalLink" Target="externalLinks/externalLink5.xml"/><Relationship Id="rId93" Type="http://schemas.openxmlformats.org/officeDocument/2006/relationships/externalLink" Target="externalLinks/externalLink26.xml"/><Relationship Id="rId189" Type="http://schemas.openxmlformats.org/officeDocument/2006/relationships/externalLink" Target="externalLinks/externalLink122.xml"/><Relationship Id="rId3" Type="http://schemas.openxmlformats.org/officeDocument/2006/relationships/worksheet" Target="worksheets/sheet3.xml"/><Relationship Id="rId214" Type="http://schemas.openxmlformats.org/officeDocument/2006/relationships/externalLink" Target="externalLinks/externalLink147.xml"/><Relationship Id="rId235" Type="http://schemas.openxmlformats.org/officeDocument/2006/relationships/externalLink" Target="externalLinks/externalLink168.xml"/><Relationship Id="rId256" Type="http://schemas.openxmlformats.org/officeDocument/2006/relationships/externalLink" Target="externalLinks/externalLink189.xml"/><Relationship Id="rId277" Type="http://schemas.openxmlformats.org/officeDocument/2006/relationships/sharedStrings" Target="sharedStrings.xml"/><Relationship Id="rId116" Type="http://schemas.openxmlformats.org/officeDocument/2006/relationships/externalLink" Target="externalLinks/externalLink49.xml"/><Relationship Id="rId137" Type="http://schemas.openxmlformats.org/officeDocument/2006/relationships/externalLink" Target="externalLinks/externalLink70.xml"/><Relationship Id="rId158"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6.xml"/><Relationship Id="rId179" Type="http://schemas.openxmlformats.org/officeDocument/2006/relationships/externalLink" Target="externalLinks/externalLink112.xml"/><Relationship Id="rId190" Type="http://schemas.openxmlformats.org/officeDocument/2006/relationships/externalLink" Target="externalLinks/externalLink123.xml"/><Relationship Id="rId204" Type="http://schemas.openxmlformats.org/officeDocument/2006/relationships/externalLink" Target="externalLinks/externalLink137.xml"/><Relationship Id="rId225" Type="http://schemas.openxmlformats.org/officeDocument/2006/relationships/externalLink" Target="externalLinks/externalLink158.xml"/><Relationship Id="rId246" Type="http://schemas.openxmlformats.org/officeDocument/2006/relationships/externalLink" Target="externalLinks/externalLink179.xml"/><Relationship Id="rId267" Type="http://schemas.openxmlformats.org/officeDocument/2006/relationships/externalLink" Target="externalLinks/externalLink200.xml"/><Relationship Id="rId106" Type="http://schemas.openxmlformats.org/officeDocument/2006/relationships/externalLink" Target="externalLinks/externalLink39.xml"/><Relationship Id="rId127" Type="http://schemas.openxmlformats.org/officeDocument/2006/relationships/externalLink" Target="externalLinks/externalLink6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6.xml"/><Relationship Id="rId94" Type="http://schemas.openxmlformats.org/officeDocument/2006/relationships/externalLink" Target="externalLinks/externalLink27.xml"/><Relationship Id="rId148" Type="http://schemas.openxmlformats.org/officeDocument/2006/relationships/externalLink" Target="externalLinks/externalLink81.xml"/><Relationship Id="rId169" Type="http://schemas.openxmlformats.org/officeDocument/2006/relationships/externalLink" Target="externalLinks/externalLink102.xml"/><Relationship Id="rId4" Type="http://schemas.openxmlformats.org/officeDocument/2006/relationships/worksheet" Target="worksheets/sheet4.xml"/><Relationship Id="rId180" Type="http://schemas.openxmlformats.org/officeDocument/2006/relationships/externalLink" Target="externalLinks/externalLink113.xml"/><Relationship Id="rId215" Type="http://schemas.openxmlformats.org/officeDocument/2006/relationships/externalLink" Target="externalLinks/externalLink148.xml"/><Relationship Id="rId236" Type="http://schemas.openxmlformats.org/officeDocument/2006/relationships/externalLink" Target="externalLinks/externalLink169.xml"/><Relationship Id="rId257" Type="http://schemas.openxmlformats.org/officeDocument/2006/relationships/externalLink" Target="externalLinks/externalLink190.xml"/><Relationship Id="rId278" Type="http://schemas.openxmlformats.org/officeDocument/2006/relationships/calcChain" Target="calcChain.xml"/><Relationship Id="rId42" Type="http://schemas.openxmlformats.org/officeDocument/2006/relationships/worksheet" Target="worksheets/sheet42.xml"/><Relationship Id="rId84" Type="http://schemas.openxmlformats.org/officeDocument/2006/relationships/externalLink" Target="externalLinks/externalLink17.xml"/><Relationship Id="rId138" Type="http://schemas.openxmlformats.org/officeDocument/2006/relationships/externalLink" Target="externalLinks/externalLink71.xml"/><Relationship Id="rId191" Type="http://schemas.openxmlformats.org/officeDocument/2006/relationships/externalLink" Target="externalLinks/externalLink124.xml"/><Relationship Id="rId205" Type="http://schemas.openxmlformats.org/officeDocument/2006/relationships/externalLink" Target="externalLinks/externalLink138.xml"/><Relationship Id="rId247" Type="http://schemas.openxmlformats.org/officeDocument/2006/relationships/externalLink" Target="externalLinks/externalLink180.xml"/><Relationship Id="rId107" Type="http://schemas.openxmlformats.org/officeDocument/2006/relationships/externalLink" Target="externalLinks/externalLink40.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82.xml"/><Relationship Id="rId95" Type="http://schemas.openxmlformats.org/officeDocument/2006/relationships/externalLink" Target="externalLinks/externalLink28.xml"/><Relationship Id="rId160" Type="http://schemas.openxmlformats.org/officeDocument/2006/relationships/externalLink" Target="externalLinks/externalLink93.xml"/><Relationship Id="rId216" Type="http://schemas.openxmlformats.org/officeDocument/2006/relationships/externalLink" Target="externalLinks/externalLink149.xml"/></Relationships>
</file>

<file path=xl/drawings/drawing1.xml><?xml version="1.0" encoding="utf-8"?>
<xdr:wsDr xmlns:xdr="http://schemas.openxmlformats.org/drawingml/2006/spreadsheetDrawing" xmlns:a="http://schemas.openxmlformats.org/drawingml/2006/main">
  <xdr:twoCellAnchor>
    <xdr:from>
      <xdr:col>2</xdr:col>
      <xdr:colOff>941294</xdr:colOff>
      <xdr:row>42</xdr:row>
      <xdr:rowOff>0</xdr:rowOff>
    </xdr:from>
    <xdr:to>
      <xdr:col>2</xdr:col>
      <xdr:colOff>2185147</xdr:colOff>
      <xdr:row>42</xdr:row>
      <xdr:rowOff>0</xdr:rowOff>
    </xdr:to>
    <xdr:cxnSp macro="">
      <xdr:nvCxnSpPr>
        <xdr:cNvPr id="2" name="Straight Connector 1"/>
        <xdr:cNvCxnSpPr/>
      </xdr:nvCxnSpPr>
      <xdr:spPr>
        <a:xfrm>
          <a:off x="855569" y="9858375"/>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1810552</xdr:colOff>
      <xdr:row>104</xdr:row>
      <xdr:rowOff>13607</xdr:rowOff>
    </xdr:from>
    <xdr:to>
      <xdr:col>1</xdr:col>
      <xdr:colOff>381801</xdr:colOff>
      <xdr:row>104</xdr:row>
      <xdr:rowOff>13607</xdr:rowOff>
    </xdr:to>
    <xdr:cxnSp macro="">
      <xdr:nvCxnSpPr>
        <xdr:cNvPr id="2" name="Straight Connector 1"/>
        <xdr:cNvCxnSpPr/>
      </xdr:nvCxnSpPr>
      <xdr:spPr>
        <a:xfrm>
          <a:off x="1810552" y="17330057"/>
          <a:ext cx="120967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1006929</xdr:colOff>
      <xdr:row>104</xdr:row>
      <xdr:rowOff>13607</xdr:rowOff>
    </xdr:from>
    <xdr:to>
      <xdr:col>9</xdr:col>
      <xdr:colOff>122464</xdr:colOff>
      <xdr:row>104</xdr:row>
      <xdr:rowOff>13607</xdr:rowOff>
    </xdr:to>
    <xdr:cxnSp macro="">
      <xdr:nvCxnSpPr>
        <xdr:cNvPr id="3" name="Straight Connector 2"/>
        <xdr:cNvCxnSpPr/>
      </xdr:nvCxnSpPr>
      <xdr:spPr>
        <a:xfrm>
          <a:off x="9303204" y="17330057"/>
          <a:ext cx="149678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941294</xdr:colOff>
      <xdr:row>32</xdr:row>
      <xdr:rowOff>0</xdr:rowOff>
    </xdr:from>
    <xdr:to>
      <xdr:col>0</xdr:col>
      <xdr:colOff>2185147</xdr:colOff>
      <xdr:row>32</xdr:row>
      <xdr:rowOff>0</xdr:rowOff>
    </xdr:to>
    <xdr:cxnSp macro="">
      <xdr:nvCxnSpPr>
        <xdr:cNvPr id="2" name="Straight Connector 1"/>
        <xdr:cNvCxnSpPr/>
      </xdr:nvCxnSpPr>
      <xdr:spPr>
        <a:xfrm>
          <a:off x="179294" y="10115550"/>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941294</xdr:colOff>
      <xdr:row>32</xdr:row>
      <xdr:rowOff>0</xdr:rowOff>
    </xdr:from>
    <xdr:to>
      <xdr:col>0</xdr:col>
      <xdr:colOff>2185147</xdr:colOff>
      <xdr:row>32</xdr:row>
      <xdr:rowOff>0</xdr:rowOff>
    </xdr:to>
    <xdr:cxnSp macro="">
      <xdr:nvCxnSpPr>
        <xdr:cNvPr id="3" name="Straight Connector 2"/>
        <xdr:cNvCxnSpPr/>
      </xdr:nvCxnSpPr>
      <xdr:spPr>
        <a:xfrm>
          <a:off x="179294" y="10115550"/>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941294</xdr:colOff>
      <xdr:row>24</xdr:row>
      <xdr:rowOff>0</xdr:rowOff>
    </xdr:from>
    <xdr:to>
      <xdr:col>2</xdr:col>
      <xdr:colOff>3922</xdr:colOff>
      <xdr:row>24</xdr:row>
      <xdr:rowOff>0</xdr:rowOff>
    </xdr:to>
    <xdr:cxnSp macro="">
      <xdr:nvCxnSpPr>
        <xdr:cNvPr id="2" name="Straight Connector 1"/>
        <xdr:cNvCxnSpPr/>
      </xdr:nvCxnSpPr>
      <xdr:spPr>
        <a:xfrm>
          <a:off x="693644" y="8143875"/>
          <a:ext cx="560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1810552</xdr:colOff>
      <xdr:row>94</xdr:row>
      <xdr:rowOff>13607</xdr:rowOff>
    </xdr:from>
    <xdr:to>
      <xdr:col>1</xdr:col>
      <xdr:colOff>381801</xdr:colOff>
      <xdr:row>94</xdr:row>
      <xdr:rowOff>13607</xdr:rowOff>
    </xdr:to>
    <xdr:cxnSp macro="">
      <xdr:nvCxnSpPr>
        <xdr:cNvPr id="2" name="Straight Connector 1"/>
        <xdr:cNvCxnSpPr/>
      </xdr:nvCxnSpPr>
      <xdr:spPr>
        <a:xfrm>
          <a:off x="1810552" y="14167757"/>
          <a:ext cx="120967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1006929</xdr:colOff>
      <xdr:row>94</xdr:row>
      <xdr:rowOff>13607</xdr:rowOff>
    </xdr:from>
    <xdr:to>
      <xdr:col>9</xdr:col>
      <xdr:colOff>122464</xdr:colOff>
      <xdr:row>94</xdr:row>
      <xdr:rowOff>13607</xdr:rowOff>
    </xdr:to>
    <xdr:cxnSp macro="">
      <xdr:nvCxnSpPr>
        <xdr:cNvPr id="3" name="Straight Connector 2"/>
        <xdr:cNvCxnSpPr/>
      </xdr:nvCxnSpPr>
      <xdr:spPr>
        <a:xfrm>
          <a:off x="8607879" y="14167757"/>
          <a:ext cx="122056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1333500</xdr:colOff>
      <xdr:row>54</xdr:row>
      <xdr:rowOff>149679</xdr:rowOff>
    </xdr:from>
    <xdr:to>
      <xdr:col>2</xdr:col>
      <xdr:colOff>258536</xdr:colOff>
      <xdr:row>54</xdr:row>
      <xdr:rowOff>149679</xdr:rowOff>
    </xdr:to>
    <xdr:cxnSp macro="">
      <xdr:nvCxnSpPr>
        <xdr:cNvPr id="2" name="Straight Connector 1"/>
        <xdr:cNvCxnSpPr/>
      </xdr:nvCxnSpPr>
      <xdr:spPr>
        <a:xfrm>
          <a:off x="1333500" y="10303329"/>
          <a:ext cx="128723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625928</xdr:colOff>
      <xdr:row>54</xdr:row>
      <xdr:rowOff>149679</xdr:rowOff>
    </xdr:from>
    <xdr:to>
      <xdr:col>13</xdr:col>
      <xdr:colOff>258535</xdr:colOff>
      <xdr:row>54</xdr:row>
      <xdr:rowOff>149679</xdr:rowOff>
    </xdr:to>
    <xdr:cxnSp macro="">
      <xdr:nvCxnSpPr>
        <xdr:cNvPr id="3" name="Straight Connector 2"/>
        <xdr:cNvCxnSpPr/>
      </xdr:nvCxnSpPr>
      <xdr:spPr>
        <a:xfrm>
          <a:off x="7017203" y="10303329"/>
          <a:ext cx="128043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1333500</xdr:colOff>
      <xdr:row>51</xdr:row>
      <xdr:rowOff>149679</xdr:rowOff>
    </xdr:from>
    <xdr:to>
      <xdr:col>3</xdr:col>
      <xdr:colOff>258536</xdr:colOff>
      <xdr:row>51</xdr:row>
      <xdr:rowOff>149679</xdr:rowOff>
    </xdr:to>
    <xdr:cxnSp macro="">
      <xdr:nvCxnSpPr>
        <xdr:cNvPr id="2" name="Straight Connector 1"/>
        <xdr:cNvCxnSpPr/>
      </xdr:nvCxnSpPr>
      <xdr:spPr>
        <a:xfrm>
          <a:off x="1333500" y="10303329"/>
          <a:ext cx="128723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625928</xdr:colOff>
      <xdr:row>51</xdr:row>
      <xdr:rowOff>149679</xdr:rowOff>
    </xdr:from>
    <xdr:to>
      <xdr:col>14</xdr:col>
      <xdr:colOff>258535</xdr:colOff>
      <xdr:row>51</xdr:row>
      <xdr:rowOff>149679</xdr:rowOff>
    </xdr:to>
    <xdr:cxnSp macro="">
      <xdr:nvCxnSpPr>
        <xdr:cNvPr id="3" name="Straight Connector 2"/>
        <xdr:cNvCxnSpPr/>
      </xdr:nvCxnSpPr>
      <xdr:spPr>
        <a:xfrm>
          <a:off x="7017203" y="10303329"/>
          <a:ext cx="128043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997324</xdr:colOff>
      <xdr:row>55</xdr:row>
      <xdr:rowOff>0</xdr:rowOff>
    </xdr:from>
    <xdr:to>
      <xdr:col>2</xdr:col>
      <xdr:colOff>291353</xdr:colOff>
      <xdr:row>55</xdr:row>
      <xdr:rowOff>0</xdr:rowOff>
    </xdr:to>
    <xdr:cxnSp macro="">
      <xdr:nvCxnSpPr>
        <xdr:cNvPr id="2" name="Straight Connector 1"/>
        <xdr:cNvCxnSpPr/>
      </xdr:nvCxnSpPr>
      <xdr:spPr>
        <a:xfrm>
          <a:off x="997324" y="9620250"/>
          <a:ext cx="115140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201707</xdr:colOff>
      <xdr:row>55</xdr:row>
      <xdr:rowOff>0</xdr:rowOff>
    </xdr:from>
    <xdr:to>
      <xdr:col>9</xdr:col>
      <xdr:colOff>537882</xdr:colOff>
      <xdr:row>55</xdr:row>
      <xdr:rowOff>0</xdr:rowOff>
    </xdr:to>
    <xdr:cxnSp macro="">
      <xdr:nvCxnSpPr>
        <xdr:cNvPr id="3" name="Straight Connector 2"/>
        <xdr:cNvCxnSpPr/>
      </xdr:nvCxnSpPr>
      <xdr:spPr>
        <a:xfrm>
          <a:off x="6240557" y="9620250"/>
          <a:ext cx="11553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Desktop\MCR%2019%20April%202007\Fwd%20Contracts%20OS%20ON%2031-0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Documents%20and%20Settings\hbhatda\Desktop\IGI\Other%20clients\IGI%20Insurance%20Limited\Accounts\Accounts%20Final\Accounts%20IGI%20-%20June%2030%202008%20(Formatted)%207%20Aug%2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10101\fhs%20accounts\RAHIMMALI\FHS%20ACCOUNTS\RAHIMMALI\FHS%20ACCOUNTS\Documents%20and%20Settings\iqbal.sadruddin\Local%20Settings\Temporary%20Internet%20Files\OLK6\Note%20%23%2023%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k-khifsr01\audit\Documents%20and%20Settings\RaviPrakash\Desktop\TODD.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211.2.210\Current%20Data\Current%20Data\Audit\Audit\Audit\audit\Documents%20and%20Settings\RaviPrakash\Desktop\TOD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k-khifsr01\audit\Documents%20and%20Settings\Abhatti\Desktop\pl888122_kpmg%20sampling%20plan_fsa_se_vs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ileserver\myasco\Data\Watts\Stat%20Accounts%202004\JUNE%202004\Consolidated\Auditors\final%20accounts%202001Complete%20Adjustment.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med-ali\Clientdata\Documents%20and%20Settings\auditors\Desktop\sarah\Investment%20in%20shares%20-%20HFT%20and%20AFS(emai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k-khifsr01\AuditB06\Accounts-kp\stand%20alone\September%202006\FBL%20Balance%20With%20%20a%20%20CDB%2030.09.200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11.2.210\Current%20Data\Accounts-kp\stand%20alone\September%202006\FBL%20Balance%20With%20%20a%20%20CDB%2030.09.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1.2.210\Current%20Data\Documents%20and%20Settings\Administrator\Local%20Settings\Temporary%20Internet%20Files\OLK5F\OS%20WITH%20SBP%20ADS%20AS%20CUSTM%20ON%2030-06-07.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Virani\Data\Excel\APR-02%20A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92.168.1.4\Umair%20Work\DOCUME~1\SAUD~1.AHM\LOCALS~1\TEMP\WEEKLY\WEEKLY-2006\June-2006\New%20weekly-17-June-200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0.1.10\Printing\Users\salman.hashmi\AppData\Local\Microsoft\Windows\Temporary%20Internet%20Files\Content.Outlook\26SIRXB6\ferguson\Documents%20and%20Settings\muhammad.khorasani\Desktop\Templates\investments\TOC%20Template_investment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Basel%20II%200609%20Bahrain%20ps.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ileserver\IMCTemp\MIS\2001-2002\Half%20year%20-schedule-SA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Zainab%20IGIFunds%20exp\Zainab%20IGI\igi%20funds%20ZR\IGI%20Mutual%20Funds%20-%20December%202011\December%202011%20-%20Half%20Year\IGI%20MMF\Substantives\IGI%20BANK\PBC%20updated\nw\July%2031,%20200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I:\DOCUME~1\ALI~1.ASA\LOCALS~1\Temp\notesE8DBF2\DOCUME~1\ADMINI~1\LOCALS~1\Temp\notesE8DBF2\Substantive%20Analytics%20-%20Disaggregated%20revenue%20example%2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k-khifsr01\AUDIT\Documents%20and%20Settings\User\Desktop\Half%20Yearly%20accounts%20Dec%202007\Mail%20from%20Madiha%20after%20AFS%20change\Documents%20and%20Settings\NAkhter\Desktop\NOMAN%20INTERIM%202007\FOR%20MUZAMMIL\APIF\Related%20pty%20Muz%20APIF%20accounts%20final%20by%20noma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138.119\Data\Documents%20and%20Settings\nazish.abbas\Desktop\June\CRC%20WISE%20RWA%20C&amp;C%20June%202006%20CBG%20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11.2.210\Current%20Data\Documents%20and%20Settings\sohail.bhojani\Desktop\shuja\QRC\Documents%20and%20Settings\muneer.zaidi\Desktop\QRC%20MARCH%202007\special%20notes\OS%20WITH%20SBP%20ADS%20AS%20CUSTM%20ON%2031-03-07.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MISC%20PURPOSE\Appr%20&amp;%20Disb%20-%20Jul-Sep03%20-%20for%20Shiraz.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211.2.210\Current%20Data\ubl\UBL2007\Accounts\consolidated%20accounts\Accounts-kp\stand%20alone\September%202006\FBL%20Balance%20With%20%20a%20%20CDB%2030.09.20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Util_server\public\iqbal%20sharif%20back%20up\E%20%20back\OVS%2003\June%2003\Book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hmed-ali\Clientdata\iqbal%20sharif%20back%20up\E%20%20back\OVS%2003\June%2003\Book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United%20Bank%20Limited\MCR\mcr%20final\Market%20risk\My%20Documents\AMK%20Projects\presentation\June%202004\Security%20Holding%20June%200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11.2.210\Current%20Data\Users\WQ354LG\Documents\My%20Received%20Files\Al%20Hamra%20Islamic%20Pension%20Fund%20-%20%2031%20December%202018.xlsx" TargetMode="External"/></Relationships>
</file>

<file path=xl/externalLinks/_rels/externalLink126.xml.rels><?xml version="1.0" encoding="UTF-8" standalone="yes"?>
<Relationships xmlns="http://schemas.openxmlformats.org/package/2006/relationships"><Relationship Id="rId1" Type="http://schemas.microsoft.com/office/2006/relationships/xlExternalLinkPath/xlPathMissing" Target="Worksheet%20in%202222%20PPF%20FS%20December%202012-Final"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211.2.210\Current%20Data\Users\XZ952VW\Desktop\MCB%20Funds\AHIPF\AHIPF%20Accounts%20June%202019%20(28.08.2019)%20-%20Initialled.xlsx"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Worksheet%20in%20%20%20FS-1%20%20APIF%20Financial%20Statement%20June%2030,%202008"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211.2.210\Current%20Data\moiz.tanveer\AppData\Local\Deloitte.DA4\Docs\Temp\5000003225\2462263359800000515\2233%20FISGF%20FS%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My%20Documents\AMK%20Projects\presentation\June%202004\Security%20Holding%20June%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Feburary%2007\Feburary%2007.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211.2.210\Current%20Data\VOUCHER%20OF%20SHRS\SHARES%20WORKING%2001%20JULY%20200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Feburary%2007\Feburary%20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DOCUME~1\MUNEER~1.ZAI\LOCALS~1\Temp\Rar$DI00.547\Audit%20Back%20up\ubl\FJ%20June\T_Bills%20PIB%20FIB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muneer.zaidi\Desktop\June%202007\emails%20recieved\equity%20from%20Jamal\June%20200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Audit%20Back%20up\ubl\FJ%20June\T_Bills%20PIB%20FIB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muneer.zaidi\Desktop\June%202007\emails%20recieved\equity%20from%20Jamal\June%20200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211.2.210\Current%20Data\United%20Bank%20Limited\MCR\mcr%20final\Market%20risk\UBL%20-%20INTERIM%2005\Treasury\Forex\CLIENT\Reval%20All%2030-06-05audi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92.168.1.3\Dept\fcil\FCIL\FCMF\Daily%20FCM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mran.ahmed\Desktop\31-march-2007%20mk%20ovs%20cons\bahrain\bahrain%20%20Form%20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United%20Bank%20Limited\MCR\mcr%20final\Market%20risk\UBL%20-%20INTERIM%2005\Treasury\Forex\CLIENT\Reval%20All%2030-06-05audi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UBL%20-%20INTERIM%2005\Treasury\Forex\CLIENT\Reval%20All%2030-06-05audit.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ajahat\c%20on%20wajahat\Documents%20and%20Settings\wajahat\Desktop\M.O\Equity%20Portfolio.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10.1.138.119\Data\Documents%20and%20Settings\hasan.paliwala\My%20Documents\Basel%20II%20Calculations\03.07%20-%20March%202007\Market%20Risk%20Capital%20Charge%20-%20Mar%2031st%202007%20-.xls"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PathMissing" Target="Worksheet%20in%203121%20Purchase%20of%20securities%20-%20CMA%20Sampling%20&amp;%20Verification"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Kictsys13\accounts\TEMP\Cas1200\F-b_1200.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UA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IBG%20&amp;%20FI\March%20Calculation\Data%20Recieved\Corp%20&amp;%20Comm\Basel%202%20Report%200307%20-%20Qatar%20Corpor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ahore\public\General\Audit\IZ\Income%20Fixed%20Assets%20head%2020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0.0.1\public\Credit\Approvals%20&amp;%20Disbursements\FOR%20BOARD%20MEETING\2001\Appr&amp;Disb%20-%20Aug-Dec%20200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DOCUME~1\MUNEER~1.ZAI\LOCALS~1\Temp\Rar$DI00.547\kashif\Monthly%20affairs\2007\January07\REVISED%20AL%20&amp;%20IE%20Bab%20UL%20Bahrain%20Dec-06.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Bab%20UL%20Bahrain%20Dec-0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DOCUME~1\MUNEER~1.ZAI\LOCALS~1\Temp\Rar$DI00.547\Documents%20and%20Settings\kashif\Desktop\kashif1\Monthly%20affairs\2007\March\90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Documents%20and%20Settings\Asad.Abbas\Desktop\Nadir\MCR\2006\Prior%20Year%20Portions\Investment%20Dec%202004\WINDOWS\BS300603-QTR-fina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DOCUME~1\ADMINI~1\LOCALS~1\Temp\Budget\Template.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lahore\public\General\Audit\IZ\'AAIGI.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211.2.210\Current%20Data\Report-2003\Sec-Mat\Dec-2003\3112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k-khifsr01\audit05\-acc\Documents%20and%20Settings\papa\Local%20Settings\Temporary%20Internet%20Files\Content.IE5\1ZZ5VT7C\WINDOWS\TEMP\Farooq\DATA\ACCOUNTS\2001\IGI-Insurance(InvestmentNo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IGI%20Funds\IGI%20BANK\PBC%20updated\nw\July%2031,%20200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alman%2025-06-10\Substantive\Current%20Year\tfcs\IGI%20TFCs\TFC's%2031-12-09.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erguson_audito\half%20yearly%20audit%202007\Users\Me\Documents\Office%20stuff\NPLS%20Mar%202007\Major%20parties\Final%20NPL's%20-%203rd%20cut%2031-03-2007%20(16-04-07)%20FINAL.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38.119\Data\Documents%20and%20Settings\asad.kerai\Local%20Settings\Temp\ME%20forwards%20as%20of%20March%2031%200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0.211.2.210\Current%20Data\Documents%20and%20Settings\Abdul_Azim\My%20Documents\Finance\2009\Month%20End\09-2009\Reporting\BASEL%20II\Basel%20II%20-%20Jun09%20Final.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Faraz%20H~\2005\AKHMCF\Revenue%20and%20Receivables\cllient%20sch.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1.138.119\Data\Basel%20II\RWA%20CALC\Calc%20RWA%20C&amp;C%2025_05_06_revised.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nc017\Global%20Share\Personal\YEAR%20ENDED%202003-4\BUDGET\CCP%20BUSINESS%20PLAN%20FINAL%20FOR%20CE%20REVIEW%20(MAY%2015,%202003).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S:\Virani\TEMP\BS3006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31-march-2007%20mk%20ovs%20cons\bahrain\bahrain%20%20Form%20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Z:\IGIFS\IGI%20Investment%20Bank\Settlements\TFCs\July-31,%20201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211.2.210\Current%20Data\Settlements\TFCs\June%2030,%202009-1%20Final.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Z:\TFCs\January-31,%20201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211.2.210\Current%20Data\DOCUME~1\KAUSER~1.PAR\LOCALS~1\Temp\Rar$DI00.547\Treasury\Fcy-Lcy%20Nostro%20Balances-Our-Books-31-12-200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Audit%20Back%20up\ubl\FJ%20June\T_Bills%20PIB%20FIB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fauditors\sharing\Audit%20Back%20up\ubl\FJ%20June\T_Bills%20PIB%20FIB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AKHMCF%20Revenue%20and%20Receivables\Attached%20Portions%20-%20AKU\Client%20Schedules\Medical%20Students%20(Local)%20-%20December%2031,%20200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ali\Desktop\IGI%20Investment%20half%20year%20ended%202012\IGI-Investment%20Bank-MN\client\short-term%20investments\Equity%20Market%20Deals%2001-06-2012%20to%2031-12-20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Administrator\Local%20Settings\Temporary%20Internet%20Files\OLK5F\OS%20WITH%20SBP%20ADS%20AS%20CUSTM%20ON%2030-06-07.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10.211.2.210\Current%20Data\faisalmain\FaisalDocs\Basel%20II\2009\Basel%20II%20-%20Sep%2009\EPZ.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0.211.2.210\Current%20Data\Users\Beena.Mazhar\Documents\My%20Received%20Files\URSF%20Accounts%20June%202018%20(17.08.2018)%20-%20Initialled.xlsx"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11.2.210\Current%20Data\mohsraza\AppData\Local\Deloitte.DA4\Docs\5000003222\2482382867500000979\23800.01%20Equity%20Investment.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0.211.2.210\Current%20Data\Zohaib.Kamran\Desktop\FAAF%20-%20For%20the%20half%20year%20ended%2031%20December%202017.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Users\muhammad.saqib\AppData\Local\Microsoft\Windows\Temporary%20Internet%20Files\Content.Outlook\9XMYT7WI\Worksheet%20in%202234%20%20PSAF%20FS%20June%2030,%202014.xls" TargetMode="External"/></Relationships>
</file>

<file path=xl/externalLinks/_rels/externalLink185.xml.rels><?xml version="1.0" encoding="UTF-8" standalone="yes"?>
<Relationships xmlns="http://schemas.openxmlformats.org/package/2006/relationships"><Relationship Id="rId1" Type="http://schemas.microsoft.com/office/2006/relationships/xlExternalLinkPath/xlPathMissing" Target="Worksheet%20in%205140%20Investments%20at%20fair%20value%20through%20profit%20or%20loss%20-%20held%20for%20trading" TargetMode="External"/></Relationships>
</file>

<file path=xl/externalLinks/_rels/externalLink186.xml.rels><?xml version="1.0" encoding="UTF-8" standalone="yes"?>
<Relationships xmlns="http://schemas.openxmlformats.org/package/2006/relationships"><Relationship Id="rId1" Type="http://schemas.microsoft.com/office/2006/relationships/xlExternalLinkPath/xlPathMissing" Target="Worksheet%20in%206343%20Foreign%20Curreny%20Loans" TargetMode="External"/></Relationships>
</file>

<file path=xl/externalLinks/_rels/externalLink187.xml.rels><?xml version="1.0" encoding="UTF-8" standalone="yes"?>
<Relationships xmlns="http://schemas.openxmlformats.org/package/2006/relationships"><Relationship Id="rId1" Type="http://schemas.microsoft.com/office/2006/relationships/xlExternalLinkPath/xlPathMissing" Target="Worksheet%20in%205241%20Substantive%20Verifiaction%20of%20Investment%20in%20Marketable%20Securities-HFT"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9.0.237\accounts%20&amp;%20finance\Documents%20and%20Settings\kamran.hashmi\Desktop\Audit\Dec%2006\Tangible%20sep%2030.xls" TargetMode="External"/></Relationships>
</file>

<file path=xl/externalLinks/_rels/externalLink189.xml.rels><?xml version="1.0" encoding="UTF-8" standalone="yes"?>
<Relationships xmlns="http://schemas.openxmlformats.org/package/2006/relationships"><Relationship Id="rId1" Type="http://schemas.microsoft.com/office/2006/relationships/xlExternalLinkPath/xlPathMissing" Target="Worksheet%20in%203423%20Remuneration%20of%20the%20trustee"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10.211.2.210\Current%20Data\Reports\Board%20Papers\2012\June%202012\SECP%20Weekly%20Sept%2030,%20200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WINDOWS\BS30060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T-3server\azeem%20e\2006%20YEAR\DHL%20PAKISTAN\Fixed%20Assets%20Disposal%20Schedule%202005%20for%20Auditors.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10.211.2.210\Current%20Data\Users\mtabish\AppData\Local\Microsoft\Windows\Temporary%20Internet%20Files\Content.Outlook\JHNQ6CK2\Noman\ACCOUNT%20JUNE%202015\UFBF%20Accounts%20June%202014.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pkkhifsr01\Users\junaidurrahman\Desktop\Final\30%20June%202013\TFCs-30%20June%202013%20-%20Final.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211.2.210\Current%20Data\Documents%20and%20Settings\trainee.aabs\Desktop\SND\31%20Dec%202011\IGI%20Income%20fund\AMP\IGI%20IF\Workings\BS\IGI%20BANK\PBC%20updated\nw\July%2031,%20200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ileserver\Audit\half%20reveiw%2031%20Dec%202010\finalization\BF\Finalization\Prelim-Final%20Analytical%20Review-%20B%20F%20Modarab.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Worksheet%20in%205410-1%20T-%20Bills%20-%20AF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211.1.6\sec-c1$\Data\2016\Faysal%20Funds%20-%206\June%202016%20-%20Year%20End%20-%206\FSGF\Deliverables\Shoaib\Daily%20NAV\akdif%20pib%20reval..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E:\Shoaib\Daily%20NAV\akdif%20pib%20rev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IMCTemp\MIS\2002-03\Final%20Budget%202002-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11.2.210\Current%20Data\Documents%20and%20Settings\kamran.ahmed\Desktop\OVS.%20quarterly-reportings\September-07%20ovs.%20quarterly\extra%20work\31-march-2007%20mk%20ovs%20cons\bahrain\bahrain%20%20Form%2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Topsheets\LOANS%20ADV%20PRE.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Z:\TFCs\December-31,%202011.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0.211.2.210\Current%20Data\Users\YY836QU\Desktop\mcb%20funds\units%20reconciliation.xlsx"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0.211.2.210\Current%20Data\Users\YY836QU\Desktop\mcb%20funds\Alhamra%20Islamic%20Pension%20Fund%2022.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0.211.2.210\Current%20Data\Users\js442ay\Downloads\Accounts%20Pakistan%20Pension%20Fund%20-%2031%20Decmeber%202018Final%20(2).xlsx"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11.2.210\Current%20Data\Users\amin.virani\AppData\Local\Microsoft\Windows\INetCache\Content.Outlook\SE9D9M4S\Misc\FFSOF%20Accounts%2017.8.2018-Copy2.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0.211.2.210\Current%20Data\Users\js442ay\Desktop\URSF\Deliverables\URSF%20Accounts%20December%202017%20(12.12.2018)%20-%20Initialled.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0.211.2.210\Current%20Data\Users\js442ay\Desktop\EY\Clients\Dec%2018\MCB%20Funds\Accounts\AHIPF%20FS%20(June%20201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11.2.210\Current%20Data\Documents%20and%20Settings\kci.treasury2\Local%20Settings\Temporary%20Internet%20Files\OLK225\Deposits-Cash-27-07-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Desktop\MCR%2019%20April%202007\Fwd%20Contracts%20OS%20ON%2031-03-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ahmed\Desktop\31-march-2007%20mk%20ovs%20cons\bahrain\bahrain%20%20Form%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kkhifsr01\audit05\Documents%20and%20Settings\Trainee\My%20Documents\mod%20al-tijarah%202002\Sched.%20rec'd%20fm%20Client\ACC-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hmed-ali\clientdata\Documents%20and%20Settings\rahat.hussain\Local%20Settings\Temp\Temporary%20Directory%201%20for%20merit.zip\Merit%20draft%20accounts%20FINAL%2028-07-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YEAR2003\closing%202003\june2003statury.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ADDITION%2019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ibl_khi_pdc\public\TO%20BE%20MOVED%20ON%20SERVER\CNG\Annexur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PLKAR\VOL1\ACCOUNTS\FINALIZ\HYDEC_98\FOLDER~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Final\Operating%20Fixed%20Assets-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ocuments%20and%20Settings\taimur.khan\Desktop\usb%20kachra\MAF%20-%20AMIML\INVESTMENTS\Documents%20and%20Settings\Administrator\Desktop\MJ-MBF\Data%20from%20office\DD\Final\Operating%20Fixed%20Assets-new.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MIS\CFC%20Cash%20&amp;%20Deposits\Deposits-Cash-23-11-09.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kkhifsr01\Audit\Documents%20and%20Settings\anosh.khan.AMIM\Local%20Settings\Temporary%20Internet%20Files\OLK154\DOCUME~1\ALI~1.ASA\LOCALS~1\Temp\notesE8DBF2\Client%20Schedules\Medical%20Students%20(Local)%20-%20December%2031,%20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Local%20Settings\Temporary%20Internet%20Files\OLK5F\OS%20WITH%20SBP%20ADS%20AS%20CUSTM%20ON%2030-06-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Administrator\Local%20Settings\Temporary%20Internet%20Files\OLK5F\OS%20WITH%20SBP%20ADS%20AS%20CUSTM%20ON%2030-06-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k-khifsr01\Audit\Documents%20and%20Settings\rihafeez\Desktop\Accounts%20ZIL%20Dec-09-(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k-khifsr01\Audit06\Documents%20and%20Settings\kpmg\Local%20Settings\Temporary%20Internet%20Files\OLK30\MngDect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9.0.66\accounts%20&amp;%20finance\Documents%20and%20Settings\kamran.hashmi\Desktop\Audit\Dec%2006\Tangible%20sep%2030.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MISJU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1.138.119\Data2\Virani\TEMP\BS3006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Data%20Recieved\FI%20&amp;%20IBG\Basell%20II%20data%20for%20Bahrain%20(IB%20F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Z:\TFCs\January-31,%20201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11.2.210\Current%20Data\VOUCHER%20OF%20SHRS\May%2005,%2020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11.2.210\Current%20Data\VOUCHER%20OF%20SHRS\April%2020,%2020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kl-zak\M%20to%20Z\Faisal%20Rehman\2006\Accounts\June%2006\Accounts%20June%2030%202006-OW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1.138.119\Data\DOCUME~1\NEWHOR~1\LOCALS~1\Temp\Temporary%20Directory%201%20for%20Treasury_credit_capital_Calc_as_of_nov_30__06.zip\RWA%20CALC%20SEP,%2030%202006\Treasury%20credit%20capital%20-as%20of%20May%2031,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138.119\Data\USB%20Backup%2006.07.07\Treasury%20Capital%20Calculation%20as%20of%20March%203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htesham\shared\WINDOWS\TEMP\OVS-2002\%20LS%20APR%2002%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dc1\audit\Atly%20Textiles\Accounts\ATLY200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irani\Data\Excel\My%20Documents\OVS-2001\My%20Documents\XeeShan\temp\OVERSEAS%20AL%20BKUP.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DOCUME~1\ADMINI~1\LOCALS~1\Temp\Fixed%20Assets\CARs\CAR-99_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ileserver\IMCTemp\MIS\2002-03\MIS-Sep-02-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211.2.210\Current%20Data\Users\WQ354LG\AppData\Local\Microsoft\Windows\INetCache\Content.Outlook\G2904BI6\Copy%20of%20Al%20Hamra%20Islamic%20Pension%20Fund%20-%20%2031%20December%202018FINAL1234.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11.2.210\Current%20Data\Users\saijaz\Desktop\PY%20FS\PIPF%20Accounts%20June%202016%20(23.08.2016)%20-%20Reinitialled.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211.2.210\Current%20Data\VOUCHER%20OF%20SHRS\September%2021,%20201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TFCs\May-31,%20201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kppbrianfer\SC%20GROUP\Brian%20data\Indus%20Motor%20June%202004\Indus%20FINAL\Documents%20and%20Settings\rahat.hussain\Local%20Settings\Temp\Temporary%20Directory%201%20for%20merit.zip\Merit%20draft%20accounts%20FINAL%2028-07-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DOCUME~1\ALI~1.ASA\LOCALS~1\Temp\notesE8DBF2\Documents%20and%20Settings\auditor.f\Desktop\93ABC100"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ileserver\IMCTemp\MIS\2001-2002\JPN-P&amp;L%20&amp;%20BS%20-FEB02-SA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kkhifsr01\Audit\INDUS%20MOTORS\Audit%202007\MIS\2003-04\Japan\JPN-P&amp;L%20&amp;%20BS%20-Mar%2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INDUS%20MOTORS\Audit%202007\MIS\2003-04\Japan\JPN-P&amp;L%20&amp;%20BS%20-Mar%200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211.2.210\Current%20Data\DOCUME~1\FIN-GH~1\LOCALS~1\Temp\notes6030C8\Newletter%20Requirements%20March-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Client%20Provided\mcr\TOTAL%20FEEL%20(30-12-200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211.2.210\Current%20Data\Documents%20and%20Settings\Asad.Abbas\Desktop\Nadir\MCR\Client%20Provided\mcr\TOTAL%20FEEL%20(30-12-200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WINDOWS\TEMP\Farooq\DATA\ACCOUNTS\2001\IGI-Insurance(InvestmentNo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kpptrainee\NJI\WINDOWS\TEMP\Farooq\DATA\ACCOUNTS\2001\IGI-Insurance(InvestmentNo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Brianfernan\In%20&amp;%20Out\WINDOWS\TEMP\Farooq\DATA\ACCOUNTS\2001\IGI-Insurance(InvestmentNo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akrand\users_2006_2007\Ahsan\Personal\BasicFinancialAnalysisModel(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aymond\d\MIS\2000-2001\MISOCT(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hmed-ali\Clientdata\Documents%20and%20Settings\sajid.hussain\Desktop\New%20Folder\Order%20Report\ORDER%20FILE%20Sept%2027,%2020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Monthly%20Reporting%20April%20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MHQ%20Dec-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kashif\Monthly%20affairs\2007\January07\REVISED%20AL%20&amp;%20IE%20MHQ%20Dec-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11.2.210\Current%20Data\Documents%20and%20Settings\kashif\Desktop\kashif1\Monthly%20Reporting\June%202007\Reporting%20format%20June%20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2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Documents%20and%20Settings\kashif\Desktop\kashif1\Monthly%20affairs\2007\March\92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11.2.210\Current%20Data\IGIFS\IGI%20Investment%20Bank\Settlements\VOUCHER%20OF%20SHRS\MARCH%2030,%20201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ff1\affc\WINDOWS\TEMP\My%20Documents\er\AUG03\My%20Documents\fmmfmsl\FMMdec20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hmed-ali\Clientdata\MIS\2000-2001\mis%20december%209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1.138.119\Data\USB%20Backup%2006.07.07\FI%20Capital%20Calculation%20as%20of%20March,%2031%20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Dec%20Calculation\International%20Portfolio%20as%20of%2031%20December%202006v.4.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72.16.7.209\SharedDocs\DOCUME~1\FIN-GH~1\LOCALS~1\Temp\notes6030C8\Newletter%20Requirements%20March-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WINDOWS\BS3006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1.138.119\Data\Gibran\Calculations\International\March%20Calculation\Calculation\Corp%20Comm\March%20Calculation\Data%20Recieved\Corp%20&amp;%20Comm\Basel%202%20Report%200307%20-%20Qatar%20Corpor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ileserver\new%20audit%202\alfalh%20GHP\finalization\BF\Finalization\Prelim-Final%20Analytical%20Review-%20B%20F%20Modara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11.2.210\Current%20Data\WINDOWS\BS3006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ileserver\IMCTemp\MIS\2001-2002\MISdec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211.2.210\Current%20Data\d%20drive%20data%2015-12-09\MIS-CFC%202009\FEEL%202009\FEEL-%2005-01-201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Administrator\Desktop\MJ-MBF\Income\Documents%20and%20Settings\ali.farooqui\Desktop\JP%20Morgan%20Pakistan%20Broking%20(pvt)%20ltd\Broking%20portions\Fxed%20assets\Documents%20and%20Settings\Saad1\Desktop\AKU\Kashif\Schedules%20from%20client\trav"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ACCOUNTS\fin_2000\JFOLD.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erguson\AFF%20SHARED\AFF%20SHARED\talha%20a%20ghani\JAN%202008\CFS\Non-Statistical%20Sampling%20Template%20CFS.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T-ADD9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211.2.210\Current%20Data\DOCUME~1\MUNEER~1.ZAI\LOCALS~1\Temp\Rar$DI00.547\My%20Documents\TEMP.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My%20Documents\TEM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WINDOWS\BS3006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 val="SAN"/>
      <sheetName val="DISB"/>
      <sheetName val="Goodwill"/>
      <sheetName val="Min.Tax"/>
      <sheetName val="Current Tax"/>
      <sheetName val="Historical Losses (2)"/>
      <sheetName val="Data Validation List"/>
      <sheetName val="Credit Review"/>
      <sheetName val="Lists"/>
      <sheetName val="TRAN"/>
      <sheetName val="Notes4-8_21"/>
      <sheetName val="last_qrt20011"/>
      <sheetName val="last_qrt20001"/>
      <sheetName val="Data_Validation_List"/>
      <sheetName val="Min_Tax"/>
      <sheetName val="Current_Tax"/>
      <sheetName val="Historical_Losses_(2)"/>
      <sheetName val="Sheet3"/>
      <sheetName val="1st QuarterAccounts"/>
      <sheetName val=""/>
      <sheetName val="P &amp; L"/>
      <sheetName val="Disposals"/>
      <sheetName val="Link with Kibor"/>
      <sheetName val="Link with Advances"/>
      <sheetName val="EMOF Portfolio"/>
      <sheetName val="Notes4-8_22"/>
      <sheetName val="last_qrt20012"/>
      <sheetName val="last_qrt20002"/>
      <sheetName val="Data_Validation_List1"/>
      <sheetName val="Min_Tax1"/>
      <sheetName val="Current_Tax1"/>
      <sheetName val="Historical_Losses_(2)1"/>
      <sheetName val="Credit_Review"/>
      <sheetName val="CLV assumptions"/>
      <sheetName val="Custom_LLR"/>
      <sheetName val="LLR"/>
      <sheetName val="CWS1"/>
      <sheetName val="CWSSUM1"/>
      <sheetName val="TKT"/>
      <sheetName val="TKTSUM"/>
      <sheetName val="Sheet2"/>
      <sheetName val="1st_QuarterAccounts"/>
      <sheetName val="DATA"/>
      <sheetName val="CF wrking"/>
      <sheetName val="Grouping"/>
      <sheetName val="(E-1)-Lead Sheet"/>
      <sheetName val="Cash Flow  HOH"/>
      <sheetName val=" Travel Club"/>
      <sheetName val="Child"/>
      <sheetName val="(A-1)-Lead Sheet"/>
      <sheetName val="acct"/>
      <sheetName val="1st%20QuarterAccounts"/>
      <sheetName val="Bank Data"/>
      <sheetName val="AL905"/>
      <sheetName val="Code"/>
      <sheetName val="Holidays"/>
      <sheetName val="Old Code"/>
      <sheetName val="TBPRICE"/>
      <sheetName val="Instr"/>
      <sheetName val="I- INV C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 val="SCRR+CRR"/>
      <sheetName val="N-OUR"/>
    </sheetNames>
    <sheetDataSet>
      <sheetData sheetId="0"/>
      <sheetData sheetId="1"/>
      <sheetData sheetId="2"/>
      <sheetData sheetId="3">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Equity"/>
      <sheetName val="GD"/>
      <sheetName val="GE"/>
      <sheetName val="GF"/>
      <sheetName val="GG"/>
      <sheetName val="P&amp;L-QTR"/>
      <sheetName val="GD-QTR"/>
      <sheetName val="GE-QTR"/>
      <sheetName val="GF-QTR"/>
      <sheetName val="CF"/>
      <sheetName val="Notes"/>
      <sheetName val="Adjustment"/>
      <sheetName val="Equity (2)"/>
      <sheetName val="Equity_(2)"/>
      <sheetName val="Aylı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004"/>
      <sheetName val="Reconciliation"/>
      <sheetName val="Actualization_Details"/>
      <sheetName val="Currency"/>
      <sheetName val="DropDown"/>
      <sheetName val="Customize Your Invoice"/>
      <sheetName val="SVR-Interface"/>
      <sheetName val="ImpPurJournal"/>
      <sheetName val="Pharma - Govt"/>
      <sheetName val="Sheet1"/>
      <sheetName val="Detail for BOD approval"/>
      <sheetName val="Classification"/>
      <sheetName val="Notes1-5"/>
      <sheetName val="Cutt"/>
      <sheetName val="Notes"/>
      <sheetName val="TRAN"/>
      <sheetName val="INPUT"/>
      <sheetName val="Bal Project Wise"/>
      <sheetName val="AT&amp;T"/>
      <sheetName val="AT&amp;T Canada"/>
      <sheetName val="Bell Nexxia"/>
      <sheetName val="Local+dil (Ex-stock)"/>
      <sheetName val="Augbkp98"/>
      <sheetName val="Notes1_5"/>
      <sheetName val="CARs' 99 Summary Info. (B&amp;A)"/>
      <sheetName val="ProfitProv"/>
      <sheetName val="NOTE1-19"/>
      <sheetName val="B-S(p)"/>
      <sheetName val="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1_5"/>
      <sheetName val="II- INV CO"/>
      <sheetName val="Overview"/>
      <sheetName val="Drop Down"/>
    </sheetNames>
    <sheetDataSet>
      <sheetData sheetId="0">
        <row r="46">
          <cell r="B46">
            <v>9523000</v>
          </cell>
        </row>
      </sheetData>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6">
          <cell r="B46">
            <v>9523000</v>
          </cell>
        </row>
      </sheetData>
      <sheetData sheetId="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Notes"/>
    </sheetNames>
    <sheetDataSet>
      <sheetData sheetId="0">
        <row r="46">
          <cell r="B46">
            <v>13585181</v>
          </cell>
        </row>
      </sheetData>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Value In Use - Trea"/>
      <sheetName val="Links"/>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3.2"/>
      <sheetName val="Specific - Provision Financing"/>
      <sheetName val="Total"/>
      <sheetName val="SON"/>
      <sheetName val="Revenue-Fire-Marine-Motor"/>
      <sheetName val="Additions"/>
      <sheetName val="BS-OVS"/>
      <sheetName val="branch code"/>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3_2"/>
      <sheetName val="Macro1"/>
      <sheetName val="E"/>
      <sheetName val="A-C CODE &amp; NAME"/>
      <sheetName val="MarchSL904"/>
      <sheetName val="BSDOMOVS"/>
      <sheetName val="Valuation"/>
      <sheetName val="LT loan"/>
      <sheetName val="working"/>
      <sheetName val="Addition"/>
      <sheetName val="Vendors"/>
      <sheetName val="A1"/>
      <sheetName val="Value_In_Use_-_Trea"/>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te _ _200"/>
      <sheetName val="E_Learn Simulation"/>
      <sheetName val="Documentation"/>
      <sheetName val="CC"/>
      <sheetName val="First Sample Results"/>
      <sheetName val="Target Testing_AFS_ _2_"/>
      <sheetName val="HFT valuation (final)"/>
      <sheetName val="marked to market (hft)"/>
      <sheetName val="CDC Reconciliation _2_"/>
      <sheetName val="marked to market(afs)"/>
      <sheetName val="afs valuation (Final)"/>
      <sheetName val="unrealised gain or (loss)"/>
      <sheetName val="right shares"/>
      <sheetName val="bonus working"/>
      <sheetName val="market value"/>
      <sheetName val="cum dividend "/>
      <sheetName val="market value (own sheet)"/>
      <sheetName val="Moving Average _HFT_ "/>
      <sheetName val="dividend"/>
      <sheetName val="Margin"/>
      <sheetName val="Target Testing_CG_"/>
      <sheetName val="Target Testing_Der_"/>
      <sheetName val="Unprotected Worksheet"/>
      <sheetName val="Extended Sample Tables"/>
      <sheetName val="Required Documentation"/>
      <sheetName val="CDC Reconciliation"/>
      <sheetName val="Compatibility Report"/>
      <sheetName val="Capital-US$"/>
      <sheetName val="Sheet1"/>
      <sheetName val="BAHRAIN"/>
      <sheetName val="Note-14"/>
      <sheetName val="DOHA QATAR "/>
      <sheetName val="PAKISTAN"/>
      <sheetName val="UAE"/>
      <sheetName val="Brokers"/>
      <sheetName val="OS_Purchase"/>
      <sheetName val="Purchase"/>
      <sheetName val="Sale"/>
      <sheetName val="Symbols"/>
      <sheetName val="rate "/>
      <sheetName val="Interpolate____200"/>
      <sheetName val="E_Learn_Simulation"/>
      <sheetName val="First_Sample_Results"/>
      <sheetName val="Target_Testing_AFS___2_"/>
      <sheetName val="HFT_valuation_(final)"/>
      <sheetName val="marked_to_market_(hft)"/>
      <sheetName val="CDC_Reconciliation__2_"/>
      <sheetName val="marked_to_market(afs)"/>
      <sheetName val="afs_valuation_(Final)"/>
      <sheetName val="unrealised_gain_or_(loss)"/>
      <sheetName val="right_shares"/>
      <sheetName val="bonus_working"/>
      <sheetName val="market_value"/>
      <sheetName val="cum_dividend_"/>
      <sheetName val="market_value_(own_sheet)"/>
      <sheetName val="Moving_Average__HFT__"/>
      <sheetName val="Target_Testing_CG_"/>
      <sheetName val="Target_Testing_Der_"/>
      <sheetName val="Unprotected_Worksheet"/>
      <sheetName val="Extended_Sample_Tables"/>
      <sheetName val="Required_Documentation"/>
      <sheetName val="CDC_Reconciliation"/>
      <sheetName val="Compatibility_Report"/>
      <sheetName val="TB"/>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 val="Titel"/>
      <sheetName val="GOVT_BONDS"/>
      <sheetName val="FINANCE_CODE"/>
      <sheetName val="SUMMARY_OF_LOANS_CODE_65"/>
      <sheetName val="SBPCRLINE_(2)"/>
      <sheetName val="05-061_TO_05-229"/>
      <sheetName val="10-525_TO_10-640"/>
      <sheetName val="CREDIT_LINES"/>
      <sheetName val="OTHER_CHARGES_(2)"/>
      <sheetName val="OTHER_CHARGES"/>
      <sheetName val="INTEREST_MARKUP_RECEIVABLE"/>
      <sheetName val="55-072_(LEGAL_CHARGES-ICP)"/>
      <sheetName val="OTHER_DEP_(35-030)"/>
      <sheetName val="35-284_&amp;_285_(Payable)_(6)"/>
      <sheetName val="LINE_SBP"/>
      <sheetName val="35-284_&amp;_285_(Payable)_(3)"/>
      <sheetName val="35-284_&amp;_285_(Payable)_(5)"/>
      <sheetName val="35-284_&amp;_285_(Payable)_(4)"/>
      <sheetName val="35-284_&amp;_285_(Payable)_(2)"/>
      <sheetName val="GOVT_BONDS_(2)"/>
      <sheetName val="Provision_mdae_2003__(2)"/>
      <sheetName val="INT_SUS_WR_BK"/>
      <sheetName val="write_back"/>
      <sheetName val="suspended_interest_(F)"/>
      <sheetName val="suspended_interest"/>
      <sheetName val="Provision_mdae_2003_"/>
      <sheetName val="INTERST_SUSPENSE"/>
      <sheetName val="JUNE_2001"/>
      <sheetName val="MARCH_2001"/>
      <sheetName val="35-284_&amp;_285_(Payable)_(7)"/>
      <sheetName val="ProvSep2003_"/>
      <sheetName val="ProvSep3_"/>
      <sheetName val="Notes1_5"/>
      <sheetName val="Notes1-5"/>
      <sheetName val="Documentation"/>
      <sheetName val="Revenue-Fire-Marine-Motor"/>
      <sheetName val="Add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MTM TB"/>
      <sheetName val="Movement"/>
      <sheetName val="woRK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BSDOMOVS"/>
      <sheetName val="Sheet4"/>
      <sheetName val="BS-OVS"/>
      <sheetName val="Macro1"/>
      <sheetName val="Lookups"/>
      <sheetName val="Abu Dhabi"/>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BSDOMOVS"/>
      <sheetName val="AL905"/>
      <sheetName val="Abu Dhabi"/>
      <sheetName val="BS-OVS"/>
      <sheetName val="Sheet4"/>
      <sheetName val="SCRR+CRR"/>
      <sheetName val="N-OUR"/>
      <sheetName val="PKRV"/>
      <sheetName val="Updated  Rate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Tables"/>
      <sheetName val="BSDOMOVS"/>
      <sheetName val="BS-OVS"/>
      <sheetName val="A-C CODE &amp; NAME"/>
      <sheetName val="Note 9.2.4-9.2.7"/>
      <sheetName val="Abu_Dhabi"/>
      <sheetName val="Abu_Dhabi1"/>
      <sheetName val="LS-UAE"/>
      <sheetName val="DEC-05"/>
      <sheetName val="Lookups"/>
      <sheetName val="1-bwb(cb)"/>
      <sheetName val="Code"/>
      <sheetName val="NCSS"/>
      <sheetName val="woRK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 val="Macro1"/>
      <sheetName val="E"/>
      <sheetName val="Sheet1_(4)2"/>
      <sheetName val="Sheet1_(3)2"/>
      <sheetName val="Deferred_(2)2"/>
      <sheetName val="Defeered_Work2"/>
      <sheetName val="Total_Adjustments2"/>
      <sheetName val="Balance_Sheet2"/>
      <sheetName val="Sheet2_(2)2"/>
      <sheetName val="Sheet3_(2)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Sheet1_(2)2"/>
      <sheetName val="Notes41-42_12"/>
      <sheetName val="Notes42_2-442"/>
      <sheetName val="Note_452"/>
      <sheetName val="A-C CODE &amp; NAME"/>
      <sheetName val="MarchSL904"/>
      <sheetName val="BSDOMOVS"/>
      <sheetName val="Notes1_5_old_"/>
      <sheetName val="Value In Use - Trea"/>
      <sheetName val="3.2"/>
      <sheetName val="PL"/>
      <sheetName val="Touimi Tarek"/>
      <sheetName val="Cwip"/>
      <sheetName val="Elim"/>
      <sheetName val="Specific - Provision Financing"/>
      <sheetName val="Additions"/>
      <sheetName val="Sheet1_(4)3"/>
      <sheetName val="Sheet1_(3)3"/>
      <sheetName val="Deferred_(2)3"/>
      <sheetName val="Defeered_Work3"/>
      <sheetName val="Total_Adjustments3"/>
      <sheetName val="Balance_Sheet3"/>
      <sheetName val="Sheet2_(2)3"/>
      <sheetName val="Sheet3_(2)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Sheet1_(2)3"/>
      <sheetName val="Notes41-42_13"/>
      <sheetName val="Notes42_2-443"/>
      <sheetName val="Note_453"/>
      <sheetName val="A-C_CODE_&amp;_NAME"/>
      <sheetName val="Currency"/>
      <sheetName val="DropDown"/>
      <sheetName val="notes"/>
      <sheetName val="CPMLETE TB - original"/>
      <sheetName val="Recovered_Sheet1"/>
      <sheetName val="Input"/>
      <sheetName val="Non-Statistical Sampling"/>
      <sheetName val="AR Drop Downs"/>
      <sheetName val="Other fixed ind cost"/>
      <sheetName val="STO-HOH"/>
      <sheetName val="variable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0th-June-06"/>
      <sheetName val="WSP"/>
      <sheetName val="A"/>
      <sheetName val="B"/>
      <sheetName val="Schedules"/>
      <sheetName val="Public &amp; Brokers Exposure"/>
      <sheetName val="Investment"/>
      <sheetName val="LIQUIDITY SCHEDULE"/>
      <sheetName val="F-I's"/>
      <sheetName val="I kaliya "/>
      <sheetName val="Advances Working"/>
      <sheetName val="Surplus"/>
      <sheetName val="Control Sheet"/>
      <sheetName val="Public_&amp;_Brokers_Exposure"/>
      <sheetName val="LIQUIDITY_SCHEDULE"/>
      <sheetName val="I_kaliya_"/>
      <sheetName val="Advances_Working"/>
      <sheetName val="Control_Sheet"/>
      <sheetName val="Public_&amp;_Brokers_Exposure1"/>
      <sheetName val="LIQUIDITY_SCHEDULE1"/>
      <sheetName val="I_kaliya_1"/>
      <sheetName val="Advances_Working1"/>
      <sheetName val="Control_Sheet1"/>
      <sheetName val="A-C CODE &amp; NAME"/>
      <sheetName val="March 110"/>
      <sheetName val="Feb"/>
      <sheetName val="MarchSL904"/>
      <sheetName val="Ambulatorium"/>
      <sheetName val="Notes1-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est Documentation"/>
      <sheetName val="Detailed Control Testing"/>
      <sheetName val="Drop down"/>
    </sheetNames>
    <sheetDataSet>
      <sheetData sheetId="0" refreshError="1"/>
      <sheetData sheetId="1" refreshError="1"/>
      <sheetData sheetId="2">
        <row r="7">
          <cell r="C7" t="str">
            <v>Multiple times a day</v>
          </cell>
          <cell r="G7" t="str">
            <v>Yes</v>
          </cell>
        </row>
        <row r="8">
          <cell r="C8" t="str">
            <v>Daily</v>
          </cell>
          <cell r="G8" t="str">
            <v>No</v>
          </cell>
        </row>
        <row r="9">
          <cell r="C9" t="str">
            <v>Weekly</v>
          </cell>
          <cell r="G9" t="str">
            <v>N/A</v>
          </cell>
        </row>
        <row r="10">
          <cell r="C10" t="str">
            <v>Monthly</v>
          </cell>
        </row>
        <row r="11">
          <cell r="C11" t="str">
            <v>Quarterly</v>
          </cell>
        </row>
        <row r="12">
          <cell r="C12" t="str">
            <v>Annually</v>
          </cell>
        </row>
        <row r="13">
          <cell r="C13" t="str">
            <v>Other</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 Funded"/>
      <sheetName val="Corporate 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Abu Dhabi"/>
      <sheetName val="A-C CODE &amp; NAME"/>
      <sheetName val="AL905"/>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91">
          <cell r="C91" t="str">
            <v>Placements with Central Banks</v>
          </cell>
        </row>
        <row r="92">
          <cell r="C92" t="str">
            <v>Reserves with Central Banks</v>
          </cell>
        </row>
        <row r="93">
          <cell r="C93" t="str">
            <v>Placements with Commercial Banks</v>
          </cell>
        </row>
        <row r="94">
          <cell r="C94" t="str">
            <v>Placements with subsidiaries and associates</v>
          </cell>
        </row>
      </sheetData>
      <sheetData sheetId="13" refreshError="1"/>
      <sheetData sheetId="14" refreshError="1"/>
      <sheetData sheetId="15" refreshError="1"/>
      <sheetData sheetId="1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HEET"/>
      <sheetName val="Cashflow"/>
      <sheetName val="SCE"/>
      <sheetName val="Cost of sales"/>
      <sheetName val="RevCost of sales"/>
      <sheetName val="gpanalysis"/>
      <sheetName val="AdminSelling"/>
      <sheetName val="Fin Chgs"/>
      <sheetName val="CWIP"/>
      <sheetName val="STOCK"/>
      <sheetName val="LTDEPOSIT"/>
      <sheetName val="Trade Debts"/>
      <sheetName val="Loanadv."/>
      <sheetName val="Other Rec"/>
      <sheetName val="Bank"/>
      <sheetName val="OD"/>
      <sheetName val="CREDITORS"/>
      <sheetName val="RESERVES"/>
      <sheetName val="ltloan"/>
      <sheetName val="Cost_of_sales"/>
      <sheetName val="RevCost_of_sales"/>
      <sheetName val="Fin_Chgs"/>
      <sheetName val="Trade_Debts"/>
      <sheetName val="Loanadv_"/>
      <sheetName val="Other_Rec"/>
      <sheetName val="ProfitProv"/>
      <sheetName val="Revenue-Fire-Marine-Motor"/>
      <sheetName val="II- INV CO"/>
      <sheetName val="NOTES"/>
      <sheetName val="td"/>
      <sheetName val="Cost_of_sales1"/>
      <sheetName val="RevCost_of_sales1"/>
      <sheetName val="Fin_Chgs1"/>
      <sheetName val="Trade_Debts1"/>
      <sheetName val="Loanadv_1"/>
      <sheetName val="Other_Rec1"/>
      <sheetName val="Premier"/>
      <sheetName val="Half year -schedule-SAP"/>
      <sheetName val="28-Feb-09"/>
      <sheetName val="Labels"/>
      <sheetName val="Labour Summary"/>
      <sheetName val="BATCHS"/>
      <sheetName val="Sheet1"/>
      <sheetName val="Deposit"/>
      <sheetName val="lg_oilservice"/>
      <sheetName val="Amortization Table"/>
      <sheetName val="Fixed Assets"/>
      <sheetName val="Drop down"/>
      <sheetName val="pkage01"/>
      <sheetName val="Input"/>
      <sheetName val="Invetory level"/>
      <sheetName val="II-_INV_CO"/>
      <sheetName val="Template"/>
      <sheetName val="Parameters"/>
      <sheetName val="IRR_Val"/>
      <sheetName val="CHALLAN"/>
      <sheetName val="ELEC. METER READINGS(Annex-A)"/>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refreshError="1"/>
      <sheetData sheetId="56" refreshError="1"/>
      <sheetData sheetId="57" refreshError="1"/>
      <sheetData sheetId="5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ing this Template"/>
      <sheetName val="Overview"/>
      <sheetName val="Drop Down"/>
      <sheetName val="Template Calculation Sheet"/>
      <sheetName val="Guide Card"/>
      <sheetName val="Analytics Summary"/>
      <sheetName val="Disaggregated revenue"/>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Lead"/>
      <sheetName val="Distribution statement"/>
      <sheetName val="Statement Movement"/>
      <sheetName val="Cash Flow"/>
      <sheetName val="Notes 1 - 5.1.1"/>
      <sheetName val="Notes 4.1.1"/>
      <sheetName val="Notes "/>
      <sheetName val="Notes 7.1.3.1-7.2.1"/>
      <sheetName val="Notes 1"/>
      <sheetName val="Notes 6"/>
      <sheetName val="Note 9 - 11"/>
      <sheetName val="Realization Entry"/>
      <sheetName val="Ready"/>
      <sheetName val="stata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OFF OD"/>
      <sheetName val="OFF CM"/>
      <sheetName val="OFF BS"/>
      <sheetName val="ON BS OD"/>
      <sheetName val="ON BS CM"/>
      <sheetName val="ON BS"/>
      <sheetName val="CALCULATIONS"/>
      <sheetName val="PARTY RATINGS"/>
      <sheetName val="PRODUCTS"/>
      <sheetName val="TABLES"/>
      <sheetName val="MISSING DATA"/>
      <sheetName val="RECON"/>
      <sheetName val="Internal Transactions"/>
      <sheetName val="IBG Transactions"/>
      <sheetName val="Abu Dhabi"/>
      <sheetName val="Lookups"/>
      <sheetName val="AL905"/>
      <sheetName val="HUB"/>
      <sheetName val="DATA 1011"/>
      <sheetName val="Sheet1"/>
      <sheetName val="IGACP"/>
      <sheetName val="INVACCR"/>
      <sheetName val="Country Ben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CORPORATE</v>
          </cell>
          <cell r="B2" t="str">
            <v>DESCRIPTION</v>
          </cell>
          <cell r="C2" t="str">
            <v>ON BS/OFF BS</v>
          </cell>
          <cell r="D2" t="str">
            <v>CCF OUTSTANDING AMOUNT FOR OFF BS</v>
          </cell>
          <cell r="E2" t="str">
            <v>CCF UNDRAWN</v>
          </cell>
        </row>
        <row r="4">
          <cell r="A4">
            <v>6690</v>
          </cell>
          <cell r="B4" t="str">
            <v>PLS HOUSING INV-RENT SHARING</v>
          </cell>
          <cell r="C4" t="str">
            <v>ON</v>
          </cell>
        </row>
        <row r="5">
          <cell r="A5">
            <v>6810</v>
          </cell>
          <cell r="B5" t="str">
            <v>NON-INT AGRI DEMAND FINANCE</v>
          </cell>
          <cell r="C5" t="str">
            <v>ON</v>
          </cell>
        </row>
        <row r="6">
          <cell r="A6">
            <v>6850</v>
          </cell>
          <cell r="B6" t="str">
            <v>LOANS/SMALL LOANS</v>
          </cell>
          <cell r="C6" t="str">
            <v>ON</v>
          </cell>
        </row>
        <row r="7">
          <cell r="A7">
            <v>6860</v>
          </cell>
          <cell r="B7" t="str">
            <v>AGRICULTURAL LOANS</v>
          </cell>
          <cell r="C7" t="str">
            <v>ON</v>
          </cell>
        </row>
        <row r="8">
          <cell r="A8">
            <v>6870</v>
          </cell>
          <cell r="B8" t="str">
            <v>STUDENT LOAN UND.FED.GOVT.LN SCH.</v>
          </cell>
          <cell r="C8" t="str">
            <v>ON</v>
          </cell>
        </row>
        <row r="9">
          <cell r="A9">
            <v>6930</v>
          </cell>
          <cell r="B9" t="str">
            <v>NON-INT- (FAPE) PART-I</v>
          </cell>
          <cell r="C9" t="str">
            <v>ON</v>
          </cell>
        </row>
        <row r="10">
          <cell r="A10">
            <v>6950</v>
          </cell>
          <cell r="B10" t="str">
            <v>NON-INT- (FAPE) PART-II</v>
          </cell>
          <cell r="C10" t="str">
            <v>ON</v>
          </cell>
        </row>
        <row r="11">
          <cell r="A11">
            <v>6960</v>
          </cell>
          <cell r="B11" t="str">
            <v>N.I DEMAND FIN.(SECURED)</v>
          </cell>
          <cell r="C11" t="str">
            <v>ON</v>
          </cell>
        </row>
        <row r="12">
          <cell r="A12">
            <v>6980</v>
          </cell>
          <cell r="B12" t="str">
            <v>NON INT HOUSING FINANCE MARK UP</v>
          </cell>
          <cell r="C12" t="str">
            <v>ON</v>
          </cell>
        </row>
        <row r="13">
          <cell r="A13">
            <v>6990</v>
          </cell>
          <cell r="B13" t="str">
            <v>FINANCE AGAINST PACKING CREDIT (FAPC )</v>
          </cell>
          <cell r="C13" t="str">
            <v>ON</v>
          </cell>
        </row>
        <row r="14">
          <cell r="A14">
            <v>7020</v>
          </cell>
          <cell r="B14" t="str">
            <v>OVERDRAFT-TEMPORARY</v>
          </cell>
          <cell r="C14" t="str">
            <v>ON</v>
          </cell>
        </row>
        <row r="15">
          <cell r="A15">
            <v>7050</v>
          </cell>
          <cell r="B15" t="str">
            <v>NON-INTT. CASH FIN. SECURED</v>
          </cell>
          <cell r="C15" t="str">
            <v>ON</v>
          </cell>
        </row>
        <row r="16">
          <cell r="A16">
            <v>7060</v>
          </cell>
          <cell r="B16" t="str">
            <v>NON-INT AGRI CASH FINANCE</v>
          </cell>
          <cell r="C16" t="str">
            <v>ON</v>
          </cell>
        </row>
        <row r="17">
          <cell r="A17">
            <v>7110</v>
          </cell>
          <cell r="B17" t="str">
            <v>NI FIM (SANCTIONED)</v>
          </cell>
          <cell r="C17" t="str">
            <v>ON</v>
          </cell>
        </row>
        <row r="18">
          <cell r="A18">
            <v>7120</v>
          </cell>
          <cell r="B18" t="str">
            <v>NON-INT.FIN.AGST TRST RECPT(FTR)</v>
          </cell>
          <cell r="C18" t="str">
            <v>ON</v>
          </cell>
        </row>
        <row r="19">
          <cell r="A19">
            <v>7130</v>
          </cell>
          <cell r="B19" t="str">
            <v>NIF-AGAINST LOCALLY MANU.MACH</v>
          </cell>
          <cell r="C19" t="str">
            <v>ON</v>
          </cell>
        </row>
        <row r="20">
          <cell r="A20">
            <v>7160</v>
          </cell>
          <cell r="B20" t="str">
            <v>NICF COMMODITY OPERATION</v>
          </cell>
          <cell r="C20" t="str">
            <v>ON</v>
          </cell>
        </row>
        <row r="21">
          <cell r="A21">
            <v>7170</v>
          </cell>
          <cell r="B21" t="str">
            <v>NICF COMMODITY OPERATION PASSCO.</v>
          </cell>
          <cell r="C21" t="str">
            <v>ON</v>
          </cell>
        </row>
        <row r="22">
          <cell r="A22">
            <v>7190</v>
          </cell>
          <cell r="B22" t="str">
            <v>F.A.P.E.-G(FCEF)</v>
          </cell>
          <cell r="C22" t="str">
            <v>ON</v>
          </cell>
        </row>
        <row r="23">
          <cell r="A23">
            <v>7200</v>
          </cell>
          <cell r="B23" t="str">
            <v>F.B.P.(FCEF)</v>
          </cell>
          <cell r="C23" t="str">
            <v>ON</v>
          </cell>
        </row>
        <row r="24">
          <cell r="A24">
            <v>7210</v>
          </cell>
          <cell r="B24" t="str">
            <v>NI PAD(O/D-IFDBC)TPC-CORP.</v>
          </cell>
          <cell r="C24" t="str">
            <v>ON</v>
          </cell>
        </row>
        <row r="25">
          <cell r="A25">
            <v>7220</v>
          </cell>
          <cell r="B25" t="str">
            <v>INLAND BILLS PURCHASED/DISCOUNT</v>
          </cell>
          <cell r="C25" t="str">
            <v>ON</v>
          </cell>
        </row>
        <row r="26">
          <cell r="A26">
            <v>7240</v>
          </cell>
          <cell r="B26" t="str">
            <v>P.A.D.(CASH &amp; ICA)</v>
          </cell>
          <cell r="C26" t="str">
            <v>ON</v>
          </cell>
        </row>
        <row r="27">
          <cell r="A27">
            <v>7250</v>
          </cell>
          <cell r="B27" t="str">
            <v>NI PAD</v>
          </cell>
          <cell r="C27" t="str">
            <v>ON</v>
          </cell>
        </row>
        <row r="28">
          <cell r="A28">
            <v>7260</v>
          </cell>
          <cell r="B28" t="str">
            <v>FOREIGN BILLS PURCHASED/DISCOUNTED</v>
          </cell>
          <cell r="C28" t="str">
            <v>ON</v>
          </cell>
        </row>
        <row r="29">
          <cell r="A29">
            <v>7270</v>
          </cell>
          <cell r="B29" t="str">
            <v>NI-FBP</v>
          </cell>
          <cell r="C29" t="str">
            <v>ON</v>
          </cell>
        </row>
        <row r="30">
          <cell r="A30">
            <v>7280</v>
          </cell>
          <cell r="B30" t="str">
            <v>INLAND BILLS PURCHASED</v>
          </cell>
          <cell r="C30" t="str">
            <v>ON</v>
          </cell>
        </row>
        <row r="31">
          <cell r="A31">
            <v>7320</v>
          </cell>
          <cell r="B31" t="str">
            <v>NON.INT FORN BILLS PURCHASED ON/AC</v>
          </cell>
          <cell r="C31" t="str">
            <v>ON</v>
          </cell>
        </row>
        <row r="32">
          <cell r="A32">
            <v>7330</v>
          </cell>
          <cell r="B32" t="str">
            <v>FAPE (FE 25)</v>
          </cell>
          <cell r="C32" t="str">
            <v>ON</v>
          </cell>
        </row>
        <row r="33">
          <cell r="A33">
            <v>7350</v>
          </cell>
          <cell r="B33" t="str">
            <v>QARZ E HASNA</v>
          </cell>
          <cell r="C33" t="str">
            <v>ON</v>
          </cell>
        </row>
        <row r="34">
          <cell r="A34">
            <v>7760</v>
          </cell>
          <cell r="B34" t="str">
            <v>OTHER ASSET MARKUP SER CHR RECOV</v>
          </cell>
          <cell r="C34" t="str">
            <v>ON</v>
          </cell>
        </row>
        <row r="35">
          <cell r="A35">
            <v>7850</v>
          </cell>
          <cell r="B35" t="str">
            <v>OTHER ASSETS MEND</v>
          </cell>
          <cell r="C35" t="str">
            <v>ON</v>
          </cell>
        </row>
        <row r="36">
          <cell r="A36">
            <v>8010</v>
          </cell>
          <cell r="B36" t="str">
            <v>SAM NPLS -LOAN/OD  ABOVE 1M</v>
          </cell>
          <cell r="C36" t="str">
            <v>ON</v>
          </cell>
        </row>
        <row r="37">
          <cell r="A37">
            <v>8020</v>
          </cell>
          <cell r="B37" t="str">
            <v>RCTF NPLS LOAN/OD BELOW 1 M</v>
          </cell>
          <cell r="C37" t="str">
            <v>ON</v>
          </cell>
        </row>
        <row r="38">
          <cell r="A38">
            <v>8040</v>
          </cell>
          <cell r="B38" t="str">
            <v>SAM BILLS- B.PUR/DIS.INLAND ABOVE 1M</v>
          </cell>
          <cell r="C38" t="str">
            <v>ON</v>
          </cell>
        </row>
        <row r="39">
          <cell r="A39">
            <v>8050</v>
          </cell>
          <cell r="B39" t="str">
            <v>RCTF BILLS- B.PUR/DISINLAND BELOW 1M</v>
          </cell>
          <cell r="C39" t="str">
            <v>ON</v>
          </cell>
        </row>
        <row r="40">
          <cell r="A40">
            <v>8110</v>
          </cell>
          <cell r="B40" t="str">
            <v>MURABAHA</v>
          </cell>
          <cell r="C40" t="str">
            <v>ON</v>
          </cell>
        </row>
        <row r="41">
          <cell r="A41">
            <v>8150</v>
          </cell>
          <cell r="B41" t="str">
            <v>N.I.SEASONAL CASH FINANCE</v>
          </cell>
          <cell r="C41" t="str">
            <v>ON</v>
          </cell>
        </row>
        <row r="42">
          <cell r="A42">
            <v>8160</v>
          </cell>
          <cell r="B42" t="str">
            <v>P.A.D(F.E.25)</v>
          </cell>
          <cell r="C42" t="str">
            <v>ON</v>
          </cell>
        </row>
        <row r="43">
          <cell r="A43">
            <v>8170</v>
          </cell>
          <cell r="B43" t="str">
            <v>FOREGIN CURRENCY BILLS PUR -F.E.25</v>
          </cell>
          <cell r="C43" t="str">
            <v>ON</v>
          </cell>
        </row>
        <row r="44">
          <cell r="A44">
            <v>8210</v>
          </cell>
          <cell r="B44" t="str">
            <v>BILLS LODGED</v>
          </cell>
          <cell r="C44" t="str">
            <v>OFF</v>
          </cell>
          <cell r="D44">
            <v>0.2</v>
          </cell>
        </row>
        <row r="45">
          <cell r="A45">
            <v>8220</v>
          </cell>
          <cell r="B45" t="str">
            <v>FOREIGN BILLS LODGED</v>
          </cell>
          <cell r="C45" t="str">
            <v>OFF</v>
          </cell>
          <cell r="D45">
            <v>0.2</v>
          </cell>
        </row>
        <row r="46">
          <cell r="A46">
            <v>8230</v>
          </cell>
          <cell r="B46" t="str">
            <v>CUSTOMER LIABILITY L.G.(TPC)</v>
          </cell>
          <cell r="C46" t="str">
            <v>OFF</v>
          </cell>
          <cell r="D46">
            <v>0.5</v>
          </cell>
        </row>
        <row r="47">
          <cell r="A47">
            <v>8240</v>
          </cell>
          <cell r="B47" t="str">
            <v>CUSTOMER LIABILITY  L.C.</v>
          </cell>
          <cell r="C47" t="str">
            <v>OFF</v>
          </cell>
          <cell r="D47">
            <v>0.2</v>
          </cell>
        </row>
        <row r="48">
          <cell r="A48">
            <v>8250</v>
          </cell>
          <cell r="B48" t="str">
            <v>CUSTOMER LIABILITY L.C (GOVT)</v>
          </cell>
          <cell r="C48" t="str">
            <v>OFF</v>
          </cell>
          <cell r="D48">
            <v>0.2</v>
          </cell>
        </row>
        <row r="49">
          <cell r="A49">
            <v>8260</v>
          </cell>
          <cell r="B49" t="str">
            <v>CUCSTOMER'S LIABI-LGS(EXP)(CORP)</v>
          </cell>
          <cell r="C49" t="str">
            <v>OFF</v>
          </cell>
          <cell r="D49">
            <v>0.2</v>
          </cell>
        </row>
        <row r="50">
          <cell r="A50">
            <v>8280</v>
          </cell>
          <cell r="B50" t="str">
            <v>CUSTOMERS LIAB. SHIPPING LGS.</v>
          </cell>
          <cell r="C50" t="str">
            <v>OFF</v>
          </cell>
          <cell r="D50">
            <v>0.2</v>
          </cell>
        </row>
        <row r="51">
          <cell r="A51">
            <v>8290</v>
          </cell>
          <cell r="B51" t="str">
            <v>CUSTOMER'S LIAB. FOR ACCEPTANCE</v>
          </cell>
          <cell r="C51" t="str">
            <v>OFF</v>
          </cell>
          <cell r="D51">
            <v>0.2</v>
          </cell>
        </row>
        <row r="52">
          <cell r="A52">
            <v>8340</v>
          </cell>
          <cell r="B52" t="str">
            <v>CUSTOMER LIAB.TRAVELLERS CHEQUES</v>
          </cell>
          <cell r="C52" t="str">
            <v>OFF</v>
          </cell>
        </row>
        <row r="53">
          <cell r="A53">
            <v>9010</v>
          </cell>
          <cell r="B53" t="str">
            <v>LTF EXPORT RIENTED PROJECT</v>
          </cell>
          <cell r="C53" t="str">
            <v>ON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Lookups"/>
      <sheetName val="Ranges"/>
    </sheetNames>
    <sheetDataSet>
      <sheetData sheetId="0" refreshError="1"/>
      <sheetData sheetId="1" refreshError="1"/>
      <sheetData sheetId="2" refreshError="1"/>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IntCar Appr List"/>
      <sheetName val="Summary"/>
      <sheetName val="ICF Disb Calc"/>
      <sheetName val="PRODUCTS"/>
      <sheetName val="Currency"/>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 val="Lookups"/>
      <sheetName val="PRODUC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 sheetId="10" refreshError="1"/>
      <sheetData sheetId="1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Analytics Summary"/>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rowdata"/>
      <sheetName val="Profit Worksheet"/>
      <sheetName val="statacc"/>
      <sheetName val="Genome"/>
      <sheetName val="BankSmart"/>
      <sheetName val="TDR"/>
      <sheetName val="TermLoan"/>
      <sheetName val="Deposit"/>
      <sheetName val="Abu_Dhabi"/>
      <sheetName val="TOTAL_OVS_BRS_ST_AUG_02"/>
      <sheetName val="Profit_Worksheet"/>
      <sheetName val="Abu_Dhabi1"/>
      <sheetName val="TOTAL_OVS_BRS_ST_AUG_021"/>
      <sheetName val="Profit_Worksheet1"/>
      <sheetName val="FIB"/>
      <sheetName val="Abu_Dhabi2"/>
      <sheetName val="TOTAL_OVS_BRS_ST_AUG_022"/>
      <sheetName val="Profit_Work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sheetData sheetId="22"/>
      <sheetData sheetId="2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heet2"/>
      <sheetName val="Rate Input"/>
      <sheetName val="A-C CODE &amp; NAME"/>
      <sheetName val="Sheet3"/>
      <sheetName val="Implied Rate"/>
      <sheetName val="BAHRAIN"/>
      <sheetName val="DOHA QATAR "/>
      <sheetName val="PAKISTAN"/>
      <sheetName val="rate "/>
      <sheetName val="UAE"/>
      <sheetName val="TABLES"/>
      <sheetName val="Lookups"/>
      <sheetName val="各月细目"/>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december 2011"/>
      <sheetName val="Lead December"/>
      <sheetName val="EQ"/>
      <sheetName val="DT"/>
      <sheetName val="MM"/>
      <sheetName val="BS"/>
      <sheetName val="IS"/>
      <sheetName val="IS - QTR"/>
      <sheetName val="OCI"/>
      <sheetName val="OCI - QTR"/>
      <sheetName val="CF - QTR"/>
      <sheetName val="CF"/>
      <sheetName val="MOVE"/>
      <sheetName val="MOVE - QTR"/>
      <sheetName val="HFT-INV-DISC (2)"/>
      <sheetName val="CT"/>
      <sheetName val="FORM 9"/>
      <sheetName val="1-2"/>
      <sheetName val="3-16"/>
      <sheetName val="6"/>
      <sheetName val="6.1"/>
      <sheetName val="6.2-6.3"/>
      <sheetName val="6.4"/>
      <sheetName val="6.5-6.6"/>
      <sheetName val="6.2-6.6 (2)"/>
      <sheetName val="Investment disc old"/>
      <sheetName val="gis sukuk Debt"/>
      <sheetName val="Debt Sukuk Certificate"/>
      <sheetName val="GIS Sukuk MM"/>
      <sheetName val="UNLISTED SHARES"/>
      <sheetName val="Sheet3"/>
      <sheetName val="FORM 8 Q"/>
      <sheetName val="FORM 9 Q"/>
      <sheetName val="WWF "/>
      <sheetName val="Six Months W.A.Units"/>
      <sheetName val="17"/>
      <sheetName val="19-20"/>
      <sheetName val="TB"/>
      <sheetName val="eqity"/>
      <sheetName val="debt tb"/>
      <sheetName val="money market tb"/>
      <sheetName val="TB-D17"/>
      <sheetName val="TB-NEW-D17"/>
      <sheetName val="Sheet2"/>
      <sheetName val="Equity"/>
      <sheetName val="Debt"/>
      <sheetName val="Money Market"/>
      <sheetName val="Tickmarks"/>
      <sheetName val="Lead (2) DEC 11-H"/>
      <sheetName val="Tickmarks (2)"/>
      <sheetName val="Links"/>
      <sheetName val="Sheet1"/>
      <sheetName val="TB-EQ"/>
      <sheetName val="TB-DT"/>
      <sheetName val="TB-MM"/>
    </sheetNames>
    <sheetDataSet>
      <sheetData sheetId="0"/>
      <sheetData sheetId="1">
        <row r="2">
          <cell r="F2" t="str">
            <v>Preliminary</v>
          </cell>
          <cell r="H2" t="str">
            <v>AJE</v>
          </cell>
          <cell r="I2" t="str">
            <v>Adjusted</v>
          </cell>
          <cell r="J2" t="str">
            <v>RJE</v>
          </cell>
          <cell r="K2" t="str">
            <v>2012</v>
          </cell>
          <cell r="M2" t="str">
            <v>2011</v>
          </cell>
        </row>
        <row r="4">
          <cell r="F4">
            <v>0</v>
          </cell>
          <cell r="H4">
            <v>0</v>
          </cell>
          <cell r="I4">
            <v>0</v>
          </cell>
          <cell r="J4">
            <v>0</v>
          </cell>
          <cell r="K4">
            <v>0</v>
          </cell>
          <cell r="M4">
            <v>0</v>
          </cell>
        </row>
        <row r="5">
          <cell r="F5">
            <v>-71</v>
          </cell>
          <cell r="H5">
            <v>0</v>
          </cell>
          <cell r="I5">
            <v>-71</v>
          </cell>
          <cell r="J5">
            <v>0</v>
          </cell>
          <cell r="K5">
            <v>-71</v>
          </cell>
          <cell r="M5">
            <v>0</v>
          </cell>
        </row>
        <row r="6">
          <cell r="F6">
            <v>-291388</v>
          </cell>
          <cell r="H6">
            <v>0</v>
          </cell>
          <cell r="I6">
            <v>-291388</v>
          </cell>
          <cell r="J6">
            <v>0</v>
          </cell>
          <cell r="K6">
            <v>-291388</v>
          </cell>
          <cell r="M6">
            <v>3676331</v>
          </cell>
        </row>
        <row r="7">
          <cell r="F7">
            <v>0</v>
          </cell>
          <cell r="H7">
            <v>0</v>
          </cell>
          <cell r="I7">
            <v>0</v>
          </cell>
          <cell r="J7">
            <v>0</v>
          </cell>
          <cell r="K7">
            <v>0</v>
          </cell>
          <cell r="M7">
            <v>0</v>
          </cell>
        </row>
        <row r="8">
          <cell r="F8">
            <v>0</v>
          </cell>
          <cell r="H8">
            <v>0</v>
          </cell>
          <cell r="I8">
            <v>0</v>
          </cell>
          <cell r="J8">
            <v>0</v>
          </cell>
          <cell r="K8">
            <v>0</v>
          </cell>
          <cell r="M8">
            <v>0</v>
          </cell>
        </row>
        <row r="9">
          <cell r="F9">
            <v>-291459</v>
          </cell>
          <cell r="H9">
            <v>0</v>
          </cell>
          <cell r="I9">
            <v>-291459</v>
          </cell>
          <cell r="J9">
            <v>0</v>
          </cell>
          <cell r="K9">
            <v>-291459</v>
          </cell>
          <cell r="M9">
            <v>3676331</v>
          </cell>
        </row>
        <row r="11">
          <cell r="F11">
            <v>0</v>
          </cell>
          <cell r="H11">
            <v>0</v>
          </cell>
          <cell r="I11">
            <v>0</v>
          </cell>
          <cell r="J11">
            <v>0</v>
          </cell>
          <cell r="K11">
            <v>0</v>
          </cell>
          <cell r="M11">
            <v>0</v>
          </cell>
        </row>
        <row r="12">
          <cell r="F12">
            <v>0</v>
          </cell>
          <cell r="H12">
            <v>0</v>
          </cell>
          <cell r="I12">
            <v>0</v>
          </cell>
          <cell r="J12">
            <v>0</v>
          </cell>
          <cell r="K12">
            <v>0</v>
          </cell>
          <cell r="M12">
            <v>0</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384979</v>
          </cell>
          <cell r="H16">
            <v>0</v>
          </cell>
          <cell r="I16">
            <v>384979</v>
          </cell>
          <cell r="J16">
            <v>0</v>
          </cell>
          <cell r="K16">
            <v>384979</v>
          </cell>
          <cell r="M16">
            <v>886325</v>
          </cell>
        </row>
        <row r="17">
          <cell r="F17">
            <v>0</v>
          </cell>
          <cell r="H17">
            <v>0</v>
          </cell>
          <cell r="I17">
            <v>0</v>
          </cell>
          <cell r="J17">
            <v>0</v>
          </cell>
          <cell r="K17">
            <v>0</v>
          </cell>
          <cell r="M17">
            <v>0</v>
          </cell>
        </row>
        <row r="18">
          <cell r="F18">
            <v>0</v>
          </cell>
          <cell r="H18">
            <v>0</v>
          </cell>
          <cell r="I18">
            <v>0</v>
          </cell>
          <cell r="J18">
            <v>0</v>
          </cell>
          <cell r="K18">
            <v>0</v>
          </cell>
          <cell r="M18">
            <v>0</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69477</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0</v>
          </cell>
          <cell r="H24">
            <v>0</v>
          </cell>
          <cell r="I24">
            <v>0</v>
          </cell>
          <cell r="J24">
            <v>0</v>
          </cell>
          <cell r="K24">
            <v>0</v>
          </cell>
          <cell r="M24">
            <v>0</v>
          </cell>
        </row>
        <row r="25">
          <cell r="F25">
            <v>1868673</v>
          </cell>
          <cell r="H25">
            <v>0</v>
          </cell>
          <cell r="I25">
            <v>1868673</v>
          </cell>
          <cell r="J25">
            <v>0</v>
          </cell>
          <cell r="K25">
            <v>1868673</v>
          </cell>
          <cell r="M25">
            <v>1279269</v>
          </cell>
        </row>
        <row r="26">
          <cell r="F26">
            <v>-829379</v>
          </cell>
          <cell r="H26">
            <v>0</v>
          </cell>
          <cell r="I26">
            <v>-829379</v>
          </cell>
          <cell r="J26">
            <v>0</v>
          </cell>
          <cell r="K26">
            <v>-829379</v>
          </cell>
          <cell r="M26">
            <v>387458</v>
          </cell>
        </row>
        <row r="27">
          <cell r="F27">
            <v>0</v>
          </cell>
          <cell r="H27">
            <v>0</v>
          </cell>
          <cell r="I27">
            <v>0</v>
          </cell>
          <cell r="J27">
            <v>0</v>
          </cell>
          <cell r="K27">
            <v>0</v>
          </cell>
          <cell r="M27">
            <v>0</v>
          </cell>
        </row>
        <row r="28">
          <cell r="F28">
            <v>0</v>
          </cell>
          <cell r="H28">
            <v>0</v>
          </cell>
          <cell r="I28">
            <v>0</v>
          </cell>
          <cell r="J28">
            <v>0</v>
          </cell>
          <cell r="K28">
            <v>0</v>
          </cell>
          <cell r="M28">
            <v>0</v>
          </cell>
        </row>
        <row r="29">
          <cell r="F29">
            <v>-2404</v>
          </cell>
          <cell r="H29">
            <v>0</v>
          </cell>
          <cell r="I29">
            <v>-2404</v>
          </cell>
          <cell r="J29">
            <v>0</v>
          </cell>
          <cell r="K29">
            <v>-2404</v>
          </cell>
          <cell r="M29">
            <v>137672</v>
          </cell>
        </row>
        <row r="30">
          <cell r="F30">
            <v>0</v>
          </cell>
          <cell r="H30">
            <v>0</v>
          </cell>
          <cell r="I30">
            <v>0</v>
          </cell>
          <cell r="J30">
            <v>0</v>
          </cell>
          <cell r="K30">
            <v>0</v>
          </cell>
          <cell r="M30">
            <v>0</v>
          </cell>
        </row>
        <row r="31">
          <cell r="F31">
            <v>0</v>
          </cell>
          <cell r="H31">
            <v>0</v>
          </cell>
          <cell r="I31">
            <v>0</v>
          </cell>
          <cell r="J31">
            <v>0</v>
          </cell>
          <cell r="K31">
            <v>0</v>
          </cell>
          <cell r="M31">
            <v>284709</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-4695</v>
          </cell>
          <cell r="H36">
            <v>0</v>
          </cell>
          <cell r="I36">
            <v>-4695</v>
          </cell>
          <cell r="J36">
            <v>0</v>
          </cell>
          <cell r="K36">
            <v>-4695</v>
          </cell>
          <cell r="M36">
            <v>99201</v>
          </cell>
        </row>
        <row r="37">
          <cell r="F37">
            <v>1361953</v>
          </cell>
          <cell r="H37">
            <v>0</v>
          </cell>
          <cell r="I37">
            <v>1361953</v>
          </cell>
          <cell r="J37">
            <v>0</v>
          </cell>
          <cell r="K37">
            <v>1361953</v>
          </cell>
          <cell r="M37">
            <v>8033862</v>
          </cell>
        </row>
        <row r="38">
          <cell r="F38">
            <v>0</v>
          </cell>
          <cell r="H38">
            <v>0</v>
          </cell>
          <cell r="I38">
            <v>0</v>
          </cell>
          <cell r="J38">
            <v>0</v>
          </cell>
          <cell r="K38">
            <v>0</v>
          </cell>
          <cell r="M38">
            <v>0</v>
          </cell>
        </row>
        <row r="39">
          <cell r="F39">
            <v>10355712</v>
          </cell>
          <cell r="H39">
            <v>0</v>
          </cell>
          <cell r="I39">
            <v>10355712</v>
          </cell>
          <cell r="J39">
            <v>0</v>
          </cell>
          <cell r="K39">
            <v>10355712</v>
          </cell>
          <cell r="M39">
            <v>181668</v>
          </cell>
        </row>
        <row r="40">
          <cell r="F40">
            <v>13134839</v>
          </cell>
          <cell r="H40">
            <v>0</v>
          </cell>
          <cell r="I40">
            <v>13134839</v>
          </cell>
          <cell r="J40">
            <v>0</v>
          </cell>
          <cell r="K40">
            <v>13134839</v>
          </cell>
          <cell r="M40">
            <v>11359641</v>
          </cell>
        </row>
        <row r="42">
          <cell r="F42">
            <v>8531683</v>
          </cell>
          <cell r="H42">
            <v>0</v>
          </cell>
          <cell r="I42">
            <v>8531683</v>
          </cell>
          <cell r="J42">
            <v>0</v>
          </cell>
          <cell r="K42">
            <v>8531683</v>
          </cell>
          <cell r="M42">
            <v>12313200</v>
          </cell>
        </row>
        <row r="43">
          <cell r="F43">
            <v>170096</v>
          </cell>
          <cell r="H43">
            <v>0</v>
          </cell>
          <cell r="I43">
            <v>170096</v>
          </cell>
          <cell r="J43">
            <v>0</v>
          </cell>
          <cell r="K43">
            <v>170096</v>
          </cell>
          <cell r="M43">
            <v>170096</v>
          </cell>
        </row>
        <row r="44">
          <cell r="F44">
            <v>5684196</v>
          </cell>
          <cell r="H44">
            <v>0</v>
          </cell>
          <cell r="I44">
            <v>5684196</v>
          </cell>
          <cell r="J44">
            <v>0</v>
          </cell>
          <cell r="K44">
            <v>5684196</v>
          </cell>
          <cell r="M44">
            <v>5507836</v>
          </cell>
        </row>
        <row r="45">
          <cell r="F45">
            <v>7396</v>
          </cell>
          <cell r="H45">
            <v>0</v>
          </cell>
          <cell r="I45">
            <v>7396</v>
          </cell>
          <cell r="J45">
            <v>0</v>
          </cell>
          <cell r="K45">
            <v>7396</v>
          </cell>
          <cell r="M45">
            <v>7396</v>
          </cell>
        </row>
        <row r="46">
          <cell r="F46">
            <v>15715</v>
          </cell>
          <cell r="H46">
            <v>0</v>
          </cell>
          <cell r="I46">
            <v>15715</v>
          </cell>
          <cell r="J46">
            <v>0</v>
          </cell>
          <cell r="K46">
            <v>15715</v>
          </cell>
          <cell r="M46">
            <v>15655</v>
          </cell>
        </row>
        <row r="47">
          <cell r="F47">
            <v>44347059</v>
          </cell>
          <cell r="H47">
            <v>0</v>
          </cell>
          <cell r="I47">
            <v>44347059</v>
          </cell>
          <cell r="J47">
            <v>0</v>
          </cell>
          <cell r="K47">
            <v>44347059</v>
          </cell>
          <cell r="M47">
            <v>28776802</v>
          </cell>
        </row>
        <row r="48">
          <cell r="F48">
            <v>4057380</v>
          </cell>
          <cell r="H48">
            <v>0</v>
          </cell>
          <cell r="I48">
            <v>4057380</v>
          </cell>
          <cell r="J48">
            <v>0</v>
          </cell>
          <cell r="K48">
            <v>4057380</v>
          </cell>
          <cell r="M48">
            <v>472688</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1178579</v>
          </cell>
          <cell r="H57">
            <v>0</v>
          </cell>
          <cell r="I57">
            <v>1178579</v>
          </cell>
          <cell r="J57">
            <v>0</v>
          </cell>
          <cell r="K57">
            <v>1178579</v>
          </cell>
          <cell r="M57">
            <v>1178579</v>
          </cell>
        </row>
        <row r="58">
          <cell r="F58">
            <v>0</v>
          </cell>
          <cell r="H58">
            <v>0</v>
          </cell>
          <cell r="I58">
            <v>0</v>
          </cell>
          <cell r="J58">
            <v>0</v>
          </cell>
          <cell r="K58">
            <v>0</v>
          </cell>
          <cell r="M58">
            <v>0</v>
          </cell>
        </row>
        <row r="59">
          <cell r="F59">
            <v>-167359</v>
          </cell>
          <cell r="H59">
            <v>0</v>
          </cell>
          <cell r="I59">
            <v>-167359</v>
          </cell>
          <cell r="J59">
            <v>0</v>
          </cell>
          <cell r="K59">
            <v>-167359</v>
          </cell>
          <cell r="M59">
            <v>-167359</v>
          </cell>
        </row>
        <row r="60">
          <cell r="F60">
            <v>-799077</v>
          </cell>
          <cell r="H60">
            <v>0</v>
          </cell>
          <cell r="I60">
            <v>-799077</v>
          </cell>
          <cell r="J60">
            <v>0</v>
          </cell>
          <cell r="K60">
            <v>-799077</v>
          </cell>
          <cell r="M60">
            <v>-186216</v>
          </cell>
        </row>
        <row r="61">
          <cell r="F61">
            <v>40500000</v>
          </cell>
          <cell r="H61">
            <v>0</v>
          </cell>
          <cell r="I61">
            <v>40500000</v>
          </cell>
          <cell r="J61">
            <v>0</v>
          </cell>
          <cell r="K61">
            <v>40500000</v>
          </cell>
          <cell r="M61">
            <v>8500000</v>
          </cell>
        </row>
        <row r="62">
          <cell r="F62">
            <v>181050</v>
          </cell>
          <cell r="H62">
            <v>0</v>
          </cell>
          <cell r="I62">
            <v>181050</v>
          </cell>
          <cell r="J62">
            <v>0</v>
          </cell>
          <cell r="K62">
            <v>181050</v>
          </cell>
          <cell r="M62">
            <v>-4250</v>
          </cell>
        </row>
        <row r="63">
          <cell r="F63">
            <v>112000</v>
          </cell>
          <cell r="H63">
            <v>0</v>
          </cell>
          <cell r="I63">
            <v>112000</v>
          </cell>
          <cell r="J63">
            <v>0</v>
          </cell>
          <cell r="K63">
            <v>112000</v>
          </cell>
          <cell r="M63">
            <v>8500</v>
          </cell>
        </row>
        <row r="64">
          <cell r="F64">
            <v>0</v>
          </cell>
          <cell r="H64">
            <v>0</v>
          </cell>
          <cell r="I64">
            <v>0</v>
          </cell>
          <cell r="J64">
            <v>0</v>
          </cell>
          <cell r="K64">
            <v>0</v>
          </cell>
          <cell r="M64">
            <v>0</v>
          </cell>
        </row>
        <row r="65">
          <cell r="F65">
            <v>0</v>
          </cell>
          <cell r="H65">
            <v>0</v>
          </cell>
          <cell r="I65">
            <v>0</v>
          </cell>
          <cell r="J65">
            <v>0</v>
          </cell>
          <cell r="K65">
            <v>0</v>
          </cell>
          <cell r="M65">
            <v>0</v>
          </cell>
        </row>
        <row r="66">
          <cell r="F66">
            <v>0</v>
          </cell>
          <cell r="H66">
            <v>0</v>
          </cell>
          <cell r="I66">
            <v>0</v>
          </cell>
          <cell r="J66">
            <v>0</v>
          </cell>
          <cell r="K66">
            <v>0</v>
          </cell>
          <cell r="M66">
            <v>0</v>
          </cell>
        </row>
        <row r="67">
          <cell r="F67">
            <v>0</v>
          </cell>
          <cell r="H67">
            <v>0</v>
          </cell>
          <cell r="I67">
            <v>0</v>
          </cell>
          <cell r="J67">
            <v>0</v>
          </cell>
          <cell r="K67">
            <v>0</v>
          </cell>
          <cell r="M67">
            <v>0</v>
          </cell>
        </row>
        <row r="68">
          <cell r="F68">
            <v>21735000</v>
          </cell>
          <cell r="H68">
            <v>0</v>
          </cell>
          <cell r="I68">
            <v>21735000</v>
          </cell>
          <cell r="J68">
            <v>0</v>
          </cell>
          <cell r="K68">
            <v>21735000</v>
          </cell>
          <cell r="M68">
            <v>45235000</v>
          </cell>
        </row>
        <row r="69">
          <cell r="F69">
            <v>-34300</v>
          </cell>
          <cell r="H69">
            <v>0</v>
          </cell>
          <cell r="I69">
            <v>-34300</v>
          </cell>
          <cell r="J69">
            <v>0</v>
          </cell>
          <cell r="K69">
            <v>-34300</v>
          </cell>
          <cell r="M69">
            <v>-214200</v>
          </cell>
        </row>
        <row r="70">
          <cell r="F70">
            <v>325</v>
          </cell>
          <cell r="H70">
            <v>0</v>
          </cell>
          <cell r="I70">
            <v>325</v>
          </cell>
          <cell r="J70">
            <v>0</v>
          </cell>
          <cell r="K70">
            <v>325</v>
          </cell>
          <cell r="M70">
            <v>325</v>
          </cell>
        </row>
        <row r="71">
          <cell r="F71">
            <v>0</v>
          </cell>
          <cell r="H71">
            <v>0</v>
          </cell>
          <cell r="I71">
            <v>0</v>
          </cell>
          <cell r="J71">
            <v>0</v>
          </cell>
          <cell r="K71">
            <v>0</v>
          </cell>
          <cell r="M71">
            <v>0</v>
          </cell>
        </row>
        <row r="72">
          <cell r="F72">
            <v>0</v>
          </cell>
          <cell r="H72">
            <v>0</v>
          </cell>
          <cell r="I72">
            <v>0</v>
          </cell>
          <cell r="J72">
            <v>0</v>
          </cell>
          <cell r="K72">
            <v>0</v>
          </cell>
          <cell r="M72">
            <v>0</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0</v>
          </cell>
        </row>
        <row r="76">
          <cell r="F76">
            <v>0</v>
          </cell>
          <cell r="H76">
            <v>0</v>
          </cell>
          <cell r="I76">
            <v>0</v>
          </cell>
          <cell r="J76">
            <v>0</v>
          </cell>
          <cell r="K76">
            <v>0</v>
          </cell>
          <cell r="M76">
            <v>0</v>
          </cell>
        </row>
        <row r="77">
          <cell r="F77">
            <v>0</v>
          </cell>
          <cell r="H77">
            <v>0</v>
          </cell>
          <cell r="I77">
            <v>0</v>
          </cell>
          <cell r="J77">
            <v>0</v>
          </cell>
          <cell r="K77">
            <v>0</v>
          </cell>
          <cell r="M77">
            <v>0</v>
          </cell>
        </row>
        <row r="78">
          <cell r="F78">
            <v>0</v>
          </cell>
          <cell r="H78">
            <v>0</v>
          </cell>
          <cell r="I78">
            <v>0</v>
          </cell>
          <cell r="J78">
            <v>0</v>
          </cell>
          <cell r="K78">
            <v>0</v>
          </cell>
          <cell r="M78">
            <v>0</v>
          </cell>
        </row>
        <row r="79">
          <cell r="F79">
            <v>0</v>
          </cell>
          <cell r="H79">
            <v>0</v>
          </cell>
          <cell r="I79">
            <v>0</v>
          </cell>
          <cell r="J79">
            <v>0</v>
          </cell>
          <cell r="K79">
            <v>0</v>
          </cell>
          <cell r="M79">
            <v>0</v>
          </cell>
        </row>
        <row r="80">
          <cell r="F80">
            <v>0</v>
          </cell>
          <cell r="H80">
            <v>0</v>
          </cell>
          <cell r="I80">
            <v>0</v>
          </cell>
          <cell r="J80">
            <v>0</v>
          </cell>
          <cell r="K80">
            <v>0</v>
          </cell>
          <cell r="M80">
            <v>0</v>
          </cell>
        </row>
        <row r="81">
          <cell r="F81">
            <v>0</v>
          </cell>
          <cell r="H81">
            <v>0</v>
          </cell>
          <cell r="I81">
            <v>0</v>
          </cell>
          <cell r="J81">
            <v>0</v>
          </cell>
          <cell r="K81">
            <v>0</v>
          </cell>
          <cell r="M81">
            <v>0</v>
          </cell>
        </row>
        <row r="82">
          <cell r="F82">
            <v>0</v>
          </cell>
          <cell r="H82">
            <v>0</v>
          </cell>
          <cell r="I82">
            <v>0</v>
          </cell>
          <cell r="J82">
            <v>0</v>
          </cell>
          <cell r="K82">
            <v>0</v>
          </cell>
          <cell r="M82">
            <v>0</v>
          </cell>
        </row>
        <row r="83">
          <cell r="F83">
            <v>0</v>
          </cell>
          <cell r="H83">
            <v>0</v>
          </cell>
          <cell r="I83">
            <v>0</v>
          </cell>
          <cell r="J83">
            <v>0</v>
          </cell>
          <cell r="K83">
            <v>0</v>
          </cell>
          <cell r="M83">
            <v>0</v>
          </cell>
        </row>
        <row r="84">
          <cell r="F84">
            <v>0</v>
          </cell>
          <cell r="H84">
            <v>0</v>
          </cell>
          <cell r="I84">
            <v>0</v>
          </cell>
          <cell r="J84">
            <v>0</v>
          </cell>
          <cell r="K84">
            <v>0</v>
          </cell>
          <cell r="M84">
            <v>0</v>
          </cell>
        </row>
        <row r="85">
          <cell r="F85">
            <v>0</v>
          </cell>
          <cell r="H85">
            <v>0</v>
          </cell>
          <cell r="I85">
            <v>0</v>
          </cell>
          <cell r="J85">
            <v>0</v>
          </cell>
          <cell r="K85">
            <v>0</v>
          </cell>
          <cell r="M85">
            <v>0</v>
          </cell>
        </row>
        <row r="86">
          <cell r="F86">
            <v>0</v>
          </cell>
          <cell r="H86">
            <v>0</v>
          </cell>
          <cell r="I86">
            <v>0</v>
          </cell>
          <cell r="J86">
            <v>0</v>
          </cell>
          <cell r="K86">
            <v>0</v>
          </cell>
          <cell r="M86">
            <v>0</v>
          </cell>
        </row>
        <row r="87">
          <cell r="F87">
            <v>0</v>
          </cell>
          <cell r="H87">
            <v>0</v>
          </cell>
          <cell r="I87">
            <v>0</v>
          </cell>
          <cell r="J87">
            <v>0</v>
          </cell>
          <cell r="K87">
            <v>0</v>
          </cell>
          <cell r="M87">
            <v>0</v>
          </cell>
        </row>
        <row r="88">
          <cell r="F88">
            <v>0</v>
          </cell>
          <cell r="H88">
            <v>0</v>
          </cell>
          <cell r="I88">
            <v>0</v>
          </cell>
          <cell r="J88">
            <v>0</v>
          </cell>
          <cell r="K88">
            <v>0</v>
          </cell>
          <cell r="M88">
            <v>0</v>
          </cell>
        </row>
        <row r="89">
          <cell r="F89">
            <v>0</v>
          </cell>
          <cell r="H89">
            <v>0</v>
          </cell>
          <cell r="I89">
            <v>0</v>
          </cell>
          <cell r="J89">
            <v>0</v>
          </cell>
          <cell r="K89">
            <v>0</v>
          </cell>
          <cell r="M89">
            <v>0</v>
          </cell>
        </row>
        <row r="90">
          <cell r="F90">
            <v>0</v>
          </cell>
          <cell r="H90">
            <v>0</v>
          </cell>
          <cell r="I90">
            <v>0</v>
          </cell>
          <cell r="J90">
            <v>0</v>
          </cell>
          <cell r="K90">
            <v>0</v>
          </cell>
          <cell r="M90">
            <v>0</v>
          </cell>
        </row>
        <row r="91">
          <cell r="F91">
            <v>0</v>
          </cell>
          <cell r="H91">
            <v>0</v>
          </cell>
          <cell r="I91">
            <v>0</v>
          </cell>
          <cell r="J91">
            <v>0</v>
          </cell>
          <cell r="K91">
            <v>0</v>
          </cell>
          <cell r="M91">
            <v>0</v>
          </cell>
        </row>
        <row r="92">
          <cell r="F92">
            <v>0</v>
          </cell>
          <cell r="H92">
            <v>0</v>
          </cell>
          <cell r="I92">
            <v>0</v>
          </cell>
          <cell r="J92">
            <v>0</v>
          </cell>
          <cell r="K92">
            <v>0</v>
          </cell>
          <cell r="M92">
            <v>0</v>
          </cell>
        </row>
        <row r="93">
          <cell r="F93">
            <v>0</v>
          </cell>
          <cell r="H93">
            <v>0</v>
          </cell>
          <cell r="I93">
            <v>0</v>
          </cell>
          <cell r="J93">
            <v>0</v>
          </cell>
          <cell r="K93">
            <v>0</v>
          </cell>
          <cell r="M93">
            <v>24150000</v>
          </cell>
        </row>
        <row r="94">
          <cell r="F94">
            <v>0</v>
          </cell>
          <cell r="H94">
            <v>0</v>
          </cell>
          <cell r="I94">
            <v>0</v>
          </cell>
          <cell r="J94">
            <v>0</v>
          </cell>
          <cell r="K94">
            <v>0</v>
          </cell>
          <cell r="M94">
            <v>-139525</v>
          </cell>
        </row>
        <row r="95">
          <cell r="F95">
            <v>0</v>
          </cell>
          <cell r="H95">
            <v>0</v>
          </cell>
          <cell r="I95">
            <v>0</v>
          </cell>
          <cell r="J95">
            <v>0</v>
          </cell>
          <cell r="K95">
            <v>0</v>
          </cell>
          <cell r="M95">
            <v>325</v>
          </cell>
        </row>
        <row r="96">
          <cell r="F96">
            <v>0</v>
          </cell>
          <cell r="H96">
            <v>0</v>
          </cell>
          <cell r="I96">
            <v>0</v>
          </cell>
          <cell r="J96">
            <v>0</v>
          </cell>
          <cell r="K96">
            <v>0</v>
          </cell>
          <cell r="M96">
            <v>0</v>
          </cell>
        </row>
        <row r="97">
          <cell r="F97">
            <v>0</v>
          </cell>
          <cell r="H97">
            <v>0</v>
          </cell>
          <cell r="I97">
            <v>0</v>
          </cell>
          <cell r="J97">
            <v>0</v>
          </cell>
          <cell r="K97">
            <v>0</v>
          </cell>
          <cell r="M97">
            <v>0</v>
          </cell>
        </row>
        <row r="98">
          <cell r="F98">
            <v>0</v>
          </cell>
          <cell r="H98">
            <v>0</v>
          </cell>
          <cell r="I98">
            <v>0</v>
          </cell>
          <cell r="J98">
            <v>0</v>
          </cell>
          <cell r="K98">
            <v>0</v>
          </cell>
          <cell r="M98">
            <v>0</v>
          </cell>
        </row>
        <row r="99">
          <cell r="F99">
            <v>0</v>
          </cell>
          <cell r="H99">
            <v>0</v>
          </cell>
          <cell r="I99">
            <v>0</v>
          </cell>
          <cell r="J99">
            <v>0</v>
          </cell>
          <cell r="K99">
            <v>0</v>
          </cell>
          <cell r="M99">
            <v>0</v>
          </cell>
        </row>
        <row r="100">
          <cell r="F100">
            <v>0</v>
          </cell>
          <cell r="H100">
            <v>0</v>
          </cell>
          <cell r="I100">
            <v>0</v>
          </cell>
          <cell r="J100">
            <v>0</v>
          </cell>
          <cell r="K100">
            <v>0</v>
          </cell>
          <cell r="M100">
            <v>0</v>
          </cell>
        </row>
        <row r="101">
          <cell r="F101">
            <v>0</v>
          </cell>
          <cell r="H101">
            <v>0</v>
          </cell>
          <cell r="I101">
            <v>0</v>
          </cell>
          <cell r="J101">
            <v>0</v>
          </cell>
          <cell r="K101">
            <v>0</v>
          </cell>
          <cell r="M101">
            <v>0</v>
          </cell>
        </row>
        <row r="102">
          <cell r="F102">
            <v>0</v>
          </cell>
          <cell r="H102">
            <v>0</v>
          </cell>
          <cell r="I102">
            <v>0</v>
          </cell>
          <cell r="J102">
            <v>0</v>
          </cell>
          <cell r="K102">
            <v>0</v>
          </cell>
          <cell r="M102">
            <v>0</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5">
          <cell r="F105">
            <v>37724250</v>
          </cell>
          <cell r="H105">
            <v>0</v>
          </cell>
          <cell r="I105">
            <v>37724250</v>
          </cell>
          <cell r="J105">
            <v>0</v>
          </cell>
          <cell r="K105">
            <v>37724250</v>
          </cell>
          <cell r="M105">
            <v>12024000</v>
          </cell>
        </row>
        <row r="106">
          <cell r="F106">
            <v>92450</v>
          </cell>
          <cell r="H106">
            <v>0</v>
          </cell>
          <cell r="I106">
            <v>92450</v>
          </cell>
          <cell r="J106">
            <v>0</v>
          </cell>
          <cell r="K106">
            <v>92450</v>
          </cell>
          <cell r="M106">
            <v>-18000</v>
          </cell>
        </row>
        <row r="107">
          <cell r="F107">
            <v>163336443</v>
          </cell>
          <cell r="H107">
            <v>0</v>
          </cell>
          <cell r="I107">
            <v>163336443</v>
          </cell>
          <cell r="J107">
            <v>0</v>
          </cell>
          <cell r="K107">
            <v>163336443</v>
          </cell>
          <cell r="M107">
            <v>137630852</v>
          </cell>
        </row>
        <row r="109">
          <cell r="F109">
            <v>400002</v>
          </cell>
          <cell r="H109">
            <v>0</v>
          </cell>
          <cell r="I109">
            <v>400002</v>
          </cell>
          <cell r="J109">
            <v>0</v>
          </cell>
          <cell r="K109">
            <v>400002</v>
          </cell>
          <cell r="M109">
            <v>372556</v>
          </cell>
        </row>
        <row r="110">
          <cell r="F110">
            <v>152260</v>
          </cell>
          <cell r="H110">
            <v>0</v>
          </cell>
          <cell r="I110">
            <v>152260</v>
          </cell>
          <cell r="J110">
            <v>0</v>
          </cell>
          <cell r="K110">
            <v>152260</v>
          </cell>
          <cell r="M110">
            <v>50262</v>
          </cell>
        </row>
        <row r="111">
          <cell r="F111">
            <v>0</v>
          </cell>
          <cell r="H111">
            <v>0</v>
          </cell>
          <cell r="I111">
            <v>0</v>
          </cell>
          <cell r="J111">
            <v>0</v>
          </cell>
          <cell r="K111">
            <v>0</v>
          </cell>
          <cell r="M111">
            <v>0</v>
          </cell>
        </row>
        <row r="112">
          <cell r="F112">
            <v>0</v>
          </cell>
          <cell r="H112">
            <v>0</v>
          </cell>
          <cell r="I112">
            <v>0</v>
          </cell>
          <cell r="J112">
            <v>0</v>
          </cell>
          <cell r="K112">
            <v>0</v>
          </cell>
          <cell r="M112">
            <v>0</v>
          </cell>
        </row>
        <row r="113">
          <cell r="F113">
            <v>552262</v>
          </cell>
          <cell r="H113">
            <v>0</v>
          </cell>
          <cell r="I113">
            <v>552262</v>
          </cell>
          <cell r="J113">
            <v>0</v>
          </cell>
          <cell r="K113">
            <v>552262</v>
          </cell>
          <cell r="M113">
            <v>422818</v>
          </cell>
        </row>
        <row r="115">
          <cell r="F115">
            <v>0</v>
          </cell>
          <cell r="H115">
            <v>0</v>
          </cell>
          <cell r="I115">
            <v>0</v>
          </cell>
          <cell r="J115">
            <v>0</v>
          </cell>
          <cell r="K115">
            <v>0</v>
          </cell>
          <cell r="M115">
            <v>0</v>
          </cell>
        </row>
        <row r="116">
          <cell r="F116">
            <v>0</v>
          </cell>
          <cell r="H116">
            <v>0</v>
          </cell>
          <cell r="I116">
            <v>0</v>
          </cell>
          <cell r="J116">
            <v>0</v>
          </cell>
          <cell r="K116">
            <v>0</v>
          </cell>
          <cell r="M116">
            <v>0</v>
          </cell>
        </row>
        <row r="117">
          <cell r="F117">
            <v>0</v>
          </cell>
          <cell r="H117">
            <v>0</v>
          </cell>
          <cell r="I117">
            <v>0</v>
          </cell>
          <cell r="J117">
            <v>0</v>
          </cell>
          <cell r="K117">
            <v>0</v>
          </cell>
          <cell r="M117">
            <v>0</v>
          </cell>
        </row>
        <row r="118">
          <cell r="F118">
            <v>0</v>
          </cell>
          <cell r="H118">
            <v>0</v>
          </cell>
          <cell r="I118">
            <v>0</v>
          </cell>
          <cell r="J118">
            <v>0</v>
          </cell>
          <cell r="K118">
            <v>0</v>
          </cell>
          <cell r="M118">
            <v>0</v>
          </cell>
        </row>
        <row r="119">
          <cell r="F119">
            <v>0</v>
          </cell>
          <cell r="H119">
            <v>0</v>
          </cell>
          <cell r="I119">
            <v>0</v>
          </cell>
          <cell r="J119">
            <v>0</v>
          </cell>
          <cell r="K119">
            <v>0</v>
          </cell>
          <cell r="M119">
            <v>0</v>
          </cell>
        </row>
        <row r="120">
          <cell r="F120">
            <v>26031</v>
          </cell>
          <cell r="H120">
            <v>0</v>
          </cell>
          <cell r="I120">
            <v>26031</v>
          </cell>
          <cell r="J120">
            <v>0</v>
          </cell>
          <cell r="K120">
            <v>26031</v>
          </cell>
          <cell r="M120">
            <v>17365</v>
          </cell>
        </row>
        <row r="121">
          <cell r="F121">
            <v>0</v>
          </cell>
          <cell r="H121">
            <v>0</v>
          </cell>
          <cell r="I121">
            <v>0</v>
          </cell>
          <cell r="J121">
            <v>0</v>
          </cell>
          <cell r="K121">
            <v>0</v>
          </cell>
          <cell r="M121">
            <v>0</v>
          </cell>
        </row>
        <row r="122">
          <cell r="F122">
            <v>0</v>
          </cell>
          <cell r="H122">
            <v>0</v>
          </cell>
          <cell r="I122">
            <v>0</v>
          </cell>
          <cell r="J122">
            <v>0</v>
          </cell>
          <cell r="K122">
            <v>0</v>
          </cell>
          <cell r="M122">
            <v>0</v>
          </cell>
        </row>
        <row r="123">
          <cell r="F123">
            <v>0</v>
          </cell>
          <cell r="H123">
            <v>0</v>
          </cell>
          <cell r="I123">
            <v>0</v>
          </cell>
          <cell r="J123">
            <v>0</v>
          </cell>
          <cell r="K123">
            <v>0</v>
          </cell>
          <cell r="M123">
            <v>0</v>
          </cell>
        </row>
        <row r="124">
          <cell r="F124">
            <v>287512</v>
          </cell>
          <cell r="H124">
            <v>0</v>
          </cell>
          <cell r="I124">
            <v>287512</v>
          </cell>
          <cell r="J124">
            <v>0</v>
          </cell>
          <cell r="K124">
            <v>287512</v>
          </cell>
          <cell r="M124">
            <v>891164</v>
          </cell>
        </row>
        <row r="125">
          <cell r="F125">
            <v>0</v>
          </cell>
          <cell r="H125">
            <v>0</v>
          </cell>
          <cell r="I125">
            <v>0</v>
          </cell>
          <cell r="J125">
            <v>0</v>
          </cell>
          <cell r="K125">
            <v>0</v>
          </cell>
          <cell r="M125">
            <v>0</v>
          </cell>
        </row>
        <row r="126">
          <cell r="F126">
            <v>0</v>
          </cell>
          <cell r="H126">
            <v>0</v>
          </cell>
          <cell r="I126">
            <v>0</v>
          </cell>
          <cell r="J126">
            <v>0</v>
          </cell>
          <cell r="K126">
            <v>0</v>
          </cell>
          <cell r="M126">
            <v>0</v>
          </cell>
        </row>
        <row r="127">
          <cell r="F127">
            <v>0</v>
          </cell>
          <cell r="H127">
            <v>0</v>
          </cell>
          <cell r="I127">
            <v>0</v>
          </cell>
          <cell r="J127">
            <v>0</v>
          </cell>
          <cell r="K127">
            <v>0</v>
          </cell>
          <cell r="M127">
            <v>0</v>
          </cell>
        </row>
        <row r="128">
          <cell r="F128">
            <v>0</v>
          </cell>
          <cell r="H128">
            <v>0</v>
          </cell>
          <cell r="I128">
            <v>0</v>
          </cell>
          <cell r="J128">
            <v>0</v>
          </cell>
          <cell r="K128">
            <v>0</v>
          </cell>
          <cell r="M128">
            <v>0</v>
          </cell>
        </row>
        <row r="129">
          <cell r="F129">
            <v>0</v>
          </cell>
          <cell r="H129">
            <v>0</v>
          </cell>
          <cell r="I129">
            <v>0</v>
          </cell>
          <cell r="J129">
            <v>0</v>
          </cell>
          <cell r="K129">
            <v>0</v>
          </cell>
          <cell r="M129">
            <v>0</v>
          </cell>
        </row>
        <row r="130">
          <cell r="F130">
            <v>-1073</v>
          </cell>
          <cell r="H130">
            <v>0</v>
          </cell>
          <cell r="I130">
            <v>-1073</v>
          </cell>
          <cell r="J130">
            <v>0</v>
          </cell>
          <cell r="K130">
            <v>-1073</v>
          </cell>
          <cell r="M130">
            <v>57317</v>
          </cell>
        </row>
        <row r="131">
          <cell r="F131">
            <v>0</v>
          </cell>
          <cell r="H131">
            <v>0</v>
          </cell>
          <cell r="I131">
            <v>0</v>
          </cell>
          <cell r="J131">
            <v>0</v>
          </cell>
          <cell r="K131">
            <v>0</v>
          </cell>
          <cell r="M131">
            <v>0</v>
          </cell>
        </row>
        <row r="132">
          <cell r="F132">
            <v>0</v>
          </cell>
          <cell r="H132">
            <v>0</v>
          </cell>
          <cell r="I132">
            <v>0</v>
          </cell>
          <cell r="J132">
            <v>0</v>
          </cell>
          <cell r="K132">
            <v>0</v>
          </cell>
          <cell r="M132">
            <v>0</v>
          </cell>
        </row>
        <row r="133">
          <cell r="F133">
            <v>0</v>
          </cell>
          <cell r="H133">
            <v>0</v>
          </cell>
          <cell r="I133">
            <v>0</v>
          </cell>
          <cell r="J133">
            <v>0</v>
          </cell>
          <cell r="K133">
            <v>0</v>
          </cell>
          <cell r="M133">
            <v>0</v>
          </cell>
        </row>
        <row r="134">
          <cell r="F134">
            <v>108321</v>
          </cell>
          <cell r="H134">
            <v>0</v>
          </cell>
          <cell r="I134">
            <v>108321</v>
          </cell>
          <cell r="J134">
            <v>0</v>
          </cell>
          <cell r="K134">
            <v>108321</v>
          </cell>
          <cell r="M134">
            <v>48027</v>
          </cell>
        </row>
        <row r="135">
          <cell r="F135">
            <v>0</v>
          </cell>
          <cell r="H135">
            <v>0</v>
          </cell>
          <cell r="I135">
            <v>0</v>
          </cell>
          <cell r="J135">
            <v>0</v>
          </cell>
          <cell r="K135">
            <v>0</v>
          </cell>
          <cell r="M135">
            <v>0</v>
          </cell>
        </row>
        <row r="136">
          <cell r="F136">
            <v>632</v>
          </cell>
          <cell r="H136">
            <v>-633</v>
          </cell>
          <cell r="I136">
            <v>-1</v>
          </cell>
          <cell r="J136">
            <v>0</v>
          </cell>
          <cell r="K136">
            <v>-1</v>
          </cell>
          <cell r="M136">
            <v>0</v>
          </cell>
        </row>
        <row r="137">
          <cell r="F137">
            <v>730826</v>
          </cell>
          <cell r="H137">
            <v>0</v>
          </cell>
          <cell r="I137">
            <v>730826</v>
          </cell>
          <cell r="J137">
            <v>0</v>
          </cell>
          <cell r="K137">
            <v>730826</v>
          </cell>
          <cell r="M137">
            <v>130403</v>
          </cell>
        </row>
        <row r="138">
          <cell r="F138">
            <v>0</v>
          </cell>
          <cell r="H138">
            <v>0</v>
          </cell>
          <cell r="I138">
            <v>0</v>
          </cell>
          <cell r="J138">
            <v>0</v>
          </cell>
          <cell r="K138">
            <v>0</v>
          </cell>
          <cell r="M138">
            <v>0</v>
          </cell>
        </row>
        <row r="139">
          <cell r="F139">
            <v>0</v>
          </cell>
          <cell r="H139">
            <v>0</v>
          </cell>
          <cell r="I139">
            <v>0</v>
          </cell>
          <cell r="J139">
            <v>0</v>
          </cell>
          <cell r="K139">
            <v>0</v>
          </cell>
          <cell r="M139">
            <v>0</v>
          </cell>
        </row>
        <row r="140">
          <cell r="F140">
            <v>0</v>
          </cell>
          <cell r="H140">
            <v>0</v>
          </cell>
          <cell r="I140">
            <v>0</v>
          </cell>
          <cell r="J140">
            <v>0</v>
          </cell>
          <cell r="K140">
            <v>0</v>
          </cell>
          <cell r="M140">
            <v>0</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0</v>
          </cell>
          <cell r="H143">
            <v>0</v>
          </cell>
          <cell r="I143">
            <v>0</v>
          </cell>
          <cell r="J143">
            <v>0</v>
          </cell>
          <cell r="K143">
            <v>0</v>
          </cell>
          <cell r="M143">
            <v>0</v>
          </cell>
        </row>
        <row r="144">
          <cell r="F144">
            <v>0</v>
          </cell>
          <cell r="H144">
            <v>0</v>
          </cell>
          <cell r="I144">
            <v>0</v>
          </cell>
          <cell r="J144">
            <v>0</v>
          </cell>
          <cell r="K144">
            <v>0</v>
          </cell>
          <cell r="M144">
            <v>0</v>
          </cell>
        </row>
        <row r="145">
          <cell r="F145">
            <v>473857</v>
          </cell>
          <cell r="H145">
            <v>0</v>
          </cell>
          <cell r="I145">
            <v>473857</v>
          </cell>
          <cell r="J145">
            <v>0</v>
          </cell>
          <cell r="K145">
            <v>473857</v>
          </cell>
          <cell r="M145">
            <v>714566</v>
          </cell>
        </row>
        <row r="146">
          <cell r="F146">
            <v>0</v>
          </cell>
          <cell r="H146">
            <v>0</v>
          </cell>
          <cell r="I146">
            <v>0</v>
          </cell>
          <cell r="J146">
            <v>0</v>
          </cell>
          <cell r="K146">
            <v>0</v>
          </cell>
          <cell r="M146">
            <v>0</v>
          </cell>
        </row>
        <row r="147">
          <cell r="F147">
            <v>0</v>
          </cell>
          <cell r="H147">
            <v>0</v>
          </cell>
          <cell r="I147">
            <v>0</v>
          </cell>
          <cell r="J147">
            <v>0</v>
          </cell>
          <cell r="K147">
            <v>0</v>
          </cell>
          <cell r="M147">
            <v>0</v>
          </cell>
        </row>
        <row r="148">
          <cell r="F148">
            <v>0</v>
          </cell>
          <cell r="H148">
            <v>0</v>
          </cell>
          <cell r="I148">
            <v>0</v>
          </cell>
          <cell r="J148">
            <v>0</v>
          </cell>
          <cell r="K148">
            <v>0</v>
          </cell>
          <cell r="M148">
            <v>0</v>
          </cell>
        </row>
        <row r="149">
          <cell r="F149">
            <v>0</v>
          </cell>
          <cell r="H149">
            <v>0</v>
          </cell>
          <cell r="I149">
            <v>0</v>
          </cell>
          <cell r="J149">
            <v>0</v>
          </cell>
          <cell r="K149">
            <v>0</v>
          </cell>
          <cell r="M149">
            <v>0</v>
          </cell>
        </row>
        <row r="150">
          <cell r="F150">
            <v>0</v>
          </cell>
          <cell r="H150">
            <v>0</v>
          </cell>
          <cell r="I150">
            <v>0</v>
          </cell>
          <cell r="J150">
            <v>0</v>
          </cell>
          <cell r="K150">
            <v>0</v>
          </cell>
          <cell r="M150">
            <v>0</v>
          </cell>
        </row>
        <row r="151">
          <cell r="F151">
            <v>0</v>
          </cell>
          <cell r="H151">
            <v>0</v>
          </cell>
          <cell r="I151">
            <v>0</v>
          </cell>
          <cell r="J151">
            <v>0</v>
          </cell>
          <cell r="K151">
            <v>0</v>
          </cell>
          <cell r="M151">
            <v>0</v>
          </cell>
        </row>
        <row r="152">
          <cell r="F152">
            <v>0</v>
          </cell>
          <cell r="H152">
            <v>0</v>
          </cell>
          <cell r="I152">
            <v>0</v>
          </cell>
          <cell r="J152">
            <v>0</v>
          </cell>
          <cell r="K152">
            <v>0</v>
          </cell>
          <cell r="M152">
            <v>0</v>
          </cell>
        </row>
        <row r="153">
          <cell r="F153">
            <v>0</v>
          </cell>
          <cell r="H153">
            <v>0</v>
          </cell>
          <cell r="I153">
            <v>0</v>
          </cell>
          <cell r="J153">
            <v>0</v>
          </cell>
          <cell r="K153">
            <v>0</v>
          </cell>
          <cell r="M153">
            <v>0</v>
          </cell>
        </row>
        <row r="154">
          <cell r="F154">
            <v>0</v>
          </cell>
          <cell r="H154">
            <v>0</v>
          </cell>
          <cell r="I154">
            <v>0</v>
          </cell>
          <cell r="J154">
            <v>0</v>
          </cell>
          <cell r="K154">
            <v>0</v>
          </cell>
          <cell r="M154">
            <v>0</v>
          </cell>
        </row>
        <row r="155">
          <cell r="F155">
            <v>110550</v>
          </cell>
          <cell r="H155">
            <v>0</v>
          </cell>
          <cell r="I155">
            <v>110550</v>
          </cell>
          <cell r="J155">
            <v>0</v>
          </cell>
          <cell r="K155">
            <v>110550</v>
          </cell>
          <cell r="M155">
            <v>59417</v>
          </cell>
        </row>
        <row r="156">
          <cell r="F156">
            <v>0</v>
          </cell>
          <cell r="H156">
            <v>0</v>
          </cell>
          <cell r="I156">
            <v>0</v>
          </cell>
          <cell r="J156">
            <v>0</v>
          </cell>
          <cell r="K156">
            <v>0</v>
          </cell>
          <cell r="M156">
            <v>0</v>
          </cell>
        </row>
        <row r="157">
          <cell r="F157">
            <v>0</v>
          </cell>
          <cell r="H157">
            <v>0</v>
          </cell>
          <cell r="I157">
            <v>0</v>
          </cell>
          <cell r="J157">
            <v>0</v>
          </cell>
          <cell r="K157">
            <v>0</v>
          </cell>
          <cell r="M157">
            <v>0</v>
          </cell>
        </row>
        <row r="158">
          <cell r="F158">
            <v>0</v>
          </cell>
          <cell r="H158">
            <v>0</v>
          </cell>
          <cell r="I158">
            <v>0</v>
          </cell>
          <cell r="J158">
            <v>0</v>
          </cell>
          <cell r="K158">
            <v>0</v>
          </cell>
          <cell r="M158">
            <v>0</v>
          </cell>
        </row>
        <row r="159">
          <cell r="F159">
            <v>0</v>
          </cell>
          <cell r="H159">
            <v>0</v>
          </cell>
          <cell r="I159">
            <v>0</v>
          </cell>
          <cell r="J159">
            <v>0</v>
          </cell>
          <cell r="K159">
            <v>0</v>
          </cell>
          <cell r="M159">
            <v>0</v>
          </cell>
        </row>
        <row r="160">
          <cell r="F160">
            <v>6545</v>
          </cell>
          <cell r="H160">
            <v>0</v>
          </cell>
          <cell r="I160">
            <v>6545</v>
          </cell>
          <cell r="J160">
            <v>0</v>
          </cell>
          <cell r="K160">
            <v>6545</v>
          </cell>
          <cell r="M160">
            <v>2497</v>
          </cell>
        </row>
        <row r="161">
          <cell r="F161">
            <v>117115</v>
          </cell>
          <cell r="H161">
            <v>0</v>
          </cell>
          <cell r="I161">
            <v>117115</v>
          </cell>
          <cell r="J161">
            <v>0</v>
          </cell>
          <cell r="K161">
            <v>117115</v>
          </cell>
          <cell r="M161">
            <v>27880</v>
          </cell>
        </row>
        <row r="162">
          <cell r="F162">
            <v>-2212</v>
          </cell>
          <cell r="H162">
            <v>0</v>
          </cell>
          <cell r="I162">
            <v>-2212</v>
          </cell>
          <cell r="J162">
            <v>0</v>
          </cell>
          <cell r="K162">
            <v>-2212</v>
          </cell>
          <cell r="M162">
            <v>-2597</v>
          </cell>
        </row>
        <row r="163">
          <cell r="F163">
            <v>1858104</v>
          </cell>
          <cell r="H163">
            <v>-633</v>
          </cell>
          <cell r="I163">
            <v>1857471</v>
          </cell>
          <cell r="J163">
            <v>0</v>
          </cell>
          <cell r="K163">
            <v>1857471</v>
          </cell>
          <cell r="M163">
            <v>1946039</v>
          </cell>
        </row>
        <row r="165">
          <cell r="F165">
            <v>0</v>
          </cell>
          <cell r="H165">
            <v>0</v>
          </cell>
          <cell r="I165">
            <v>0</v>
          </cell>
          <cell r="J165">
            <v>0</v>
          </cell>
          <cell r="K165">
            <v>0</v>
          </cell>
          <cell r="M165">
            <v>0</v>
          </cell>
        </row>
        <row r="166">
          <cell r="F166">
            <v>0</v>
          </cell>
          <cell r="H166">
            <v>0</v>
          </cell>
          <cell r="I166">
            <v>0</v>
          </cell>
          <cell r="J166">
            <v>0</v>
          </cell>
          <cell r="K166">
            <v>0</v>
          </cell>
          <cell r="M166">
            <v>0</v>
          </cell>
        </row>
        <row r="167">
          <cell r="F167">
            <v>0</v>
          </cell>
          <cell r="H167">
            <v>0</v>
          </cell>
          <cell r="I167">
            <v>0</v>
          </cell>
          <cell r="J167">
            <v>0</v>
          </cell>
          <cell r="K167">
            <v>0</v>
          </cell>
          <cell r="M167">
            <v>0</v>
          </cell>
        </row>
        <row r="168">
          <cell r="F168">
            <v>0</v>
          </cell>
          <cell r="H168">
            <v>0</v>
          </cell>
          <cell r="I168">
            <v>0</v>
          </cell>
          <cell r="J168">
            <v>0</v>
          </cell>
          <cell r="K168">
            <v>0</v>
          </cell>
          <cell r="M168">
            <v>0</v>
          </cell>
        </row>
        <row r="170">
          <cell r="F170">
            <v>0</v>
          </cell>
          <cell r="H170">
            <v>0</v>
          </cell>
          <cell r="I170">
            <v>0</v>
          </cell>
          <cell r="J170">
            <v>0</v>
          </cell>
          <cell r="K170">
            <v>0</v>
          </cell>
          <cell r="M170">
            <v>0</v>
          </cell>
        </row>
        <row r="171">
          <cell r="F171">
            <v>2701000</v>
          </cell>
          <cell r="H171">
            <v>0</v>
          </cell>
          <cell r="I171">
            <v>2701000</v>
          </cell>
          <cell r="J171">
            <v>0</v>
          </cell>
          <cell r="K171">
            <v>2701000</v>
          </cell>
          <cell r="M171">
            <v>2701000</v>
          </cell>
        </row>
        <row r="172">
          <cell r="F172">
            <v>0</v>
          </cell>
          <cell r="H172">
            <v>0</v>
          </cell>
          <cell r="I172">
            <v>0</v>
          </cell>
          <cell r="J172">
            <v>0</v>
          </cell>
          <cell r="K172">
            <v>0</v>
          </cell>
          <cell r="M172">
            <v>0</v>
          </cell>
        </row>
        <row r="173">
          <cell r="F173">
            <v>200000</v>
          </cell>
          <cell r="H173">
            <v>0</v>
          </cell>
          <cell r="I173">
            <v>200000</v>
          </cell>
          <cell r="J173">
            <v>0</v>
          </cell>
          <cell r="K173">
            <v>200000</v>
          </cell>
          <cell r="M173">
            <v>200000</v>
          </cell>
        </row>
        <row r="174">
          <cell r="F174">
            <v>0</v>
          </cell>
          <cell r="H174">
            <v>0</v>
          </cell>
          <cell r="I174">
            <v>0</v>
          </cell>
          <cell r="J174">
            <v>0</v>
          </cell>
          <cell r="K174">
            <v>0</v>
          </cell>
          <cell r="M174">
            <v>0</v>
          </cell>
        </row>
        <row r="175">
          <cell r="F175">
            <v>200000</v>
          </cell>
          <cell r="H175">
            <v>0</v>
          </cell>
          <cell r="I175">
            <v>200000</v>
          </cell>
          <cell r="J175">
            <v>0</v>
          </cell>
          <cell r="K175">
            <v>200000</v>
          </cell>
          <cell r="M175">
            <v>200000</v>
          </cell>
        </row>
        <row r="176">
          <cell r="F176">
            <v>-100000</v>
          </cell>
          <cell r="H176">
            <v>0</v>
          </cell>
          <cell r="I176">
            <v>-100000</v>
          </cell>
          <cell r="J176">
            <v>0</v>
          </cell>
          <cell r="K176">
            <v>-100000</v>
          </cell>
          <cell r="M176">
            <v>-100000</v>
          </cell>
        </row>
        <row r="177">
          <cell r="F177">
            <v>3001000</v>
          </cell>
          <cell r="H177">
            <v>0</v>
          </cell>
          <cell r="I177">
            <v>3001000</v>
          </cell>
          <cell r="J177">
            <v>0</v>
          </cell>
          <cell r="K177">
            <v>3001000</v>
          </cell>
          <cell r="M177">
            <v>3001000</v>
          </cell>
        </row>
        <row r="179">
          <cell r="F179">
            <v>0</v>
          </cell>
          <cell r="H179">
            <v>0</v>
          </cell>
          <cell r="I179">
            <v>0</v>
          </cell>
          <cell r="J179">
            <v>0</v>
          </cell>
          <cell r="K179">
            <v>0</v>
          </cell>
          <cell r="M179">
            <v>0</v>
          </cell>
        </row>
        <row r="180">
          <cell r="F180">
            <v>0</v>
          </cell>
          <cell r="H180">
            <v>0</v>
          </cell>
          <cell r="I180">
            <v>0</v>
          </cell>
          <cell r="J180">
            <v>0</v>
          </cell>
          <cell r="K180">
            <v>0</v>
          </cell>
          <cell r="M180">
            <v>0</v>
          </cell>
        </row>
        <row r="181">
          <cell r="F181">
            <v>0</v>
          </cell>
          <cell r="H181">
            <v>0</v>
          </cell>
          <cell r="I181">
            <v>0</v>
          </cell>
          <cell r="J181">
            <v>0</v>
          </cell>
          <cell r="K181">
            <v>0</v>
          </cell>
          <cell r="M181">
            <v>0</v>
          </cell>
        </row>
        <row r="182">
          <cell r="F182">
            <v>0</v>
          </cell>
          <cell r="H182">
            <v>0</v>
          </cell>
          <cell r="I182">
            <v>0</v>
          </cell>
          <cell r="J182">
            <v>0</v>
          </cell>
          <cell r="K182">
            <v>0</v>
          </cell>
          <cell r="M182">
            <v>0</v>
          </cell>
        </row>
        <row r="183">
          <cell r="F183">
            <v>0</v>
          </cell>
          <cell r="H183">
            <v>0</v>
          </cell>
          <cell r="I183">
            <v>0</v>
          </cell>
          <cell r="J183">
            <v>0</v>
          </cell>
          <cell r="K183">
            <v>0</v>
          </cell>
          <cell r="M183">
            <v>0</v>
          </cell>
        </row>
        <row r="184">
          <cell r="F184">
            <v>0</v>
          </cell>
          <cell r="H184">
            <v>0</v>
          </cell>
          <cell r="I184">
            <v>0</v>
          </cell>
          <cell r="J184">
            <v>0</v>
          </cell>
          <cell r="K184">
            <v>0</v>
          </cell>
          <cell r="M184">
            <v>0</v>
          </cell>
        </row>
        <row r="185">
          <cell r="F185">
            <v>0</v>
          </cell>
          <cell r="H185">
            <v>0</v>
          </cell>
          <cell r="I185">
            <v>0</v>
          </cell>
          <cell r="J185">
            <v>0</v>
          </cell>
          <cell r="K185">
            <v>0</v>
          </cell>
          <cell r="M185">
            <v>0</v>
          </cell>
        </row>
        <row r="186">
          <cell r="F186">
            <v>0</v>
          </cell>
          <cell r="H186">
            <v>0</v>
          </cell>
          <cell r="I186">
            <v>0</v>
          </cell>
          <cell r="J186">
            <v>0</v>
          </cell>
          <cell r="K186">
            <v>0</v>
          </cell>
          <cell r="M186">
            <v>0</v>
          </cell>
        </row>
        <row r="187">
          <cell r="F187">
            <v>0</v>
          </cell>
          <cell r="H187">
            <v>0</v>
          </cell>
          <cell r="I187">
            <v>0</v>
          </cell>
          <cell r="J187">
            <v>0</v>
          </cell>
          <cell r="K187">
            <v>0</v>
          </cell>
          <cell r="M187">
            <v>0</v>
          </cell>
        </row>
        <row r="188">
          <cell r="F188">
            <v>0</v>
          </cell>
          <cell r="H188">
            <v>0</v>
          </cell>
          <cell r="I188">
            <v>0</v>
          </cell>
          <cell r="J188">
            <v>0</v>
          </cell>
          <cell r="K188">
            <v>0</v>
          </cell>
          <cell r="M188">
            <v>0</v>
          </cell>
        </row>
        <row r="189">
          <cell r="F189">
            <v>0</v>
          </cell>
          <cell r="H189">
            <v>0</v>
          </cell>
          <cell r="I189">
            <v>0</v>
          </cell>
          <cell r="J189">
            <v>0</v>
          </cell>
          <cell r="K189">
            <v>0</v>
          </cell>
          <cell r="M189">
            <v>0</v>
          </cell>
        </row>
        <row r="190">
          <cell r="F190">
            <v>0</v>
          </cell>
          <cell r="H190">
            <v>0</v>
          </cell>
          <cell r="I190">
            <v>0</v>
          </cell>
          <cell r="J190">
            <v>0</v>
          </cell>
          <cell r="K190">
            <v>0</v>
          </cell>
          <cell r="M190">
            <v>0</v>
          </cell>
        </row>
        <row r="191">
          <cell r="F191">
            <v>0</v>
          </cell>
          <cell r="H191">
            <v>0</v>
          </cell>
          <cell r="I191">
            <v>0</v>
          </cell>
          <cell r="J191">
            <v>0</v>
          </cell>
          <cell r="K191">
            <v>0</v>
          </cell>
          <cell r="M191">
            <v>0</v>
          </cell>
        </row>
        <row r="192">
          <cell r="F192">
            <v>541325</v>
          </cell>
          <cell r="H192">
            <v>0</v>
          </cell>
          <cell r="I192">
            <v>541325</v>
          </cell>
          <cell r="J192">
            <v>0</v>
          </cell>
          <cell r="K192">
            <v>541325</v>
          </cell>
          <cell r="M192">
            <v>1532917</v>
          </cell>
        </row>
        <row r="193">
          <cell r="F193">
            <v>0</v>
          </cell>
          <cell r="H193">
            <v>0</v>
          </cell>
          <cell r="I193">
            <v>0</v>
          </cell>
          <cell r="J193">
            <v>0</v>
          </cell>
          <cell r="K193">
            <v>0</v>
          </cell>
          <cell r="M193">
            <v>0</v>
          </cell>
        </row>
        <row r="194">
          <cell r="F194">
            <v>1000</v>
          </cell>
          <cell r="H194">
            <v>0</v>
          </cell>
          <cell r="I194">
            <v>1000</v>
          </cell>
          <cell r="J194">
            <v>0</v>
          </cell>
          <cell r="K194">
            <v>1000</v>
          </cell>
          <cell r="M194">
            <v>1000</v>
          </cell>
        </row>
        <row r="195">
          <cell r="F195">
            <v>0</v>
          </cell>
          <cell r="H195">
            <v>0</v>
          </cell>
          <cell r="I195">
            <v>0</v>
          </cell>
          <cell r="J195">
            <v>0</v>
          </cell>
          <cell r="K195">
            <v>0</v>
          </cell>
          <cell r="M195">
            <v>0</v>
          </cell>
        </row>
        <row r="196">
          <cell r="F196">
            <v>0</v>
          </cell>
          <cell r="H196">
            <v>0</v>
          </cell>
          <cell r="I196">
            <v>0</v>
          </cell>
          <cell r="J196">
            <v>0</v>
          </cell>
          <cell r="K196">
            <v>0</v>
          </cell>
          <cell r="M196">
            <v>0</v>
          </cell>
        </row>
        <row r="197">
          <cell r="F197">
            <v>0</v>
          </cell>
          <cell r="H197">
            <v>0</v>
          </cell>
          <cell r="I197">
            <v>0</v>
          </cell>
          <cell r="J197">
            <v>0</v>
          </cell>
          <cell r="K197">
            <v>0</v>
          </cell>
          <cell r="M197">
            <v>0</v>
          </cell>
        </row>
        <row r="198">
          <cell r="F198">
            <v>0</v>
          </cell>
          <cell r="H198">
            <v>0</v>
          </cell>
          <cell r="I198">
            <v>0</v>
          </cell>
          <cell r="J198">
            <v>0</v>
          </cell>
          <cell r="K198">
            <v>0</v>
          </cell>
          <cell r="M198">
            <v>0</v>
          </cell>
        </row>
        <row r="199">
          <cell r="F199">
            <v>0</v>
          </cell>
          <cell r="H199">
            <v>0</v>
          </cell>
          <cell r="I199">
            <v>0</v>
          </cell>
          <cell r="J199">
            <v>0</v>
          </cell>
          <cell r="K199">
            <v>0</v>
          </cell>
          <cell r="M199">
            <v>0</v>
          </cell>
        </row>
        <row r="200">
          <cell r="F200">
            <v>0</v>
          </cell>
          <cell r="H200">
            <v>0</v>
          </cell>
          <cell r="I200">
            <v>0</v>
          </cell>
          <cell r="J200">
            <v>0</v>
          </cell>
          <cell r="K200">
            <v>0</v>
          </cell>
          <cell r="M200">
            <v>0</v>
          </cell>
        </row>
        <row r="201">
          <cell r="F201">
            <v>0</v>
          </cell>
          <cell r="H201">
            <v>0</v>
          </cell>
          <cell r="I201">
            <v>0</v>
          </cell>
          <cell r="J201">
            <v>0</v>
          </cell>
          <cell r="K201">
            <v>0</v>
          </cell>
          <cell r="M201">
            <v>0</v>
          </cell>
        </row>
        <row r="202">
          <cell r="F202">
            <v>0</v>
          </cell>
          <cell r="H202">
            <v>0</v>
          </cell>
          <cell r="I202">
            <v>0</v>
          </cell>
          <cell r="J202">
            <v>0</v>
          </cell>
          <cell r="K202">
            <v>0</v>
          </cell>
          <cell r="M202">
            <v>0</v>
          </cell>
        </row>
        <row r="203">
          <cell r="F203">
            <v>0</v>
          </cell>
          <cell r="H203">
            <v>0</v>
          </cell>
          <cell r="I203">
            <v>0</v>
          </cell>
          <cell r="J203">
            <v>0</v>
          </cell>
          <cell r="K203">
            <v>0</v>
          </cell>
          <cell r="M203">
            <v>0</v>
          </cell>
        </row>
        <row r="204">
          <cell r="F204">
            <v>0</v>
          </cell>
          <cell r="H204">
            <v>0</v>
          </cell>
          <cell r="I204">
            <v>0</v>
          </cell>
          <cell r="J204">
            <v>0</v>
          </cell>
          <cell r="K204">
            <v>0</v>
          </cell>
          <cell r="M204">
            <v>0</v>
          </cell>
        </row>
        <row r="205">
          <cell r="F205">
            <v>774106</v>
          </cell>
          <cell r="H205">
            <v>0</v>
          </cell>
          <cell r="I205">
            <v>774106</v>
          </cell>
          <cell r="J205">
            <v>0</v>
          </cell>
          <cell r="K205">
            <v>774106</v>
          </cell>
          <cell r="M205">
            <v>2583770</v>
          </cell>
        </row>
        <row r="206">
          <cell r="F206">
            <v>0</v>
          </cell>
          <cell r="H206">
            <v>0</v>
          </cell>
          <cell r="I206">
            <v>0</v>
          </cell>
          <cell r="J206">
            <v>0</v>
          </cell>
          <cell r="K206">
            <v>0</v>
          </cell>
          <cell r="M206">
            <v>0</v>
          </cell>
        </row>
        <row r="207">
          <cell r="F207">
            <v>0</v>
          </cell>
          <cell r="H207">
            <v>0</v>
          </cell>
          <cell r="I207">
            <v>0</v>
          </cell>
          <cell r="J207">
            <v>0</v>
          </cell>
          <cell r="K207">
            <v>0</v>
          </cell>
          <cell r="M207">
            <v>0</v>
          </cell>
        </row>
        <row r="208">
          <cell r="F208">
            <v>148732</v>
          </cell>
          <cell r="H208">
            <v>0</v>
          </cell>
          <cell r="I208">
            <v>148732</v>
          </cell>
          <cell r="J208">
            <v>0</v>
          </cell>
          <cell r="K208">
            <v>148732</v>
          </cell>
          <cell r="M208">
            <v>810665</v>
          </cell>
        </row>
        <row r="209">
          <cell r="F209">
            <v>1000</v>
          </cell>
          <cell r="H209">
            <v>0</v>
          </cell>
          <cell r="I209">
            <v>1000</v>
          </cell>
          <cell r="J209">
            <v>0</v>
          </cell>
          <cell r="K209">
            <v>1000</v>
          </cell>
          <cell r="M209">
            <v>1000</v>
          </cell>
        </row>
        <row r="210">
          <cell r="F210">
            <v>0</v>
          </cell>
          <cell r="H210">
            <v>0</v>
          </cell>
          <cell r="I210">
            <v>0</v>
          </cell>
          <cell r="J210">
            <v>0</v>
          </cell>
          <cell r="K210">
            <v>0</v>
          </cell>
          <cell r="M210">
            <v>0</v>
          </cell>
        </row>
        <row r="211">
          <cell r="F211">
            <v>0</v>
          </cell>
          <cell r="H211">
            <v>0</v>
          </cell>
          <cell r="I211">
            <v>0</v>
          </cell>
          <cell r="J211">
            <v>0</v>
          </cell>
          <cell r="K211">
            <v>0</v>
          </cell>
          <cell r="M211">
            <v>0</v>
          </cell>
        </row>
        <row r="212">
          <cell r="F212">
            <v>0</v>
          </cell>
          <cell r="H212">
            <v>0</v>
          </cell>
          <cell r="I212">
            <v>0</v>
          </cell>
          <cell r="J212">
            <v>0</v>
          </cell>
          <cell r="K212">
            <v>0</v>
          </cell>
          <cell r="M212">
            <v>0</v>
          </cell>
        </row>
        <row r="213">
          <cell r="F213">
            <v>0</v>
          </cell>
          <cell r="H213">
            <v>0</v>
          </cell>
          <cell r="I213">
            <v>0</v>
          </cell>
          <cell r="J213">
            <v>0</v>
          </cell>
          <cell r="K213">
            <v>0</v>
          </cell>
          <cell r="M213">
            <v>0</v>
          </cell>
        </row>
        <row r="214">
          <cell r="F214">
            <v>0</v>
          </cell>
          <cell r="H214">
            <v>0</v>
          </cell>
          <cell r="I214">
            <v>0</v>
          </cell>
          <cell r="J214">
            <v>0</v>
          </cell>
          <cell r="K214">
            <v>0</v>
          </cell>
          <cell r="M214">
            <v>0</v>
          </cell>
        </row>
        <row r="215">
          <cell r="F215">
            <v>0</v>
          </cell>
          <cell r="H215">
            <v>0</v>
          </cell>
          <cell r="I215">
            <v>0</v>
          </cell>
          <cell r="J215">
            <v>0</v>
          </cell>
          <cell r="K215">
            <v>0</v>
          </cell>
          <cell r="M215">
            <v>0</v>
          </cell>
        </row>
        <row r="216">
          <cell r="F216">
            <v>0</v>
          </cell>
          <cell r="H216">
            <v>0</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45551</v>
          </cell>
          <cell r="H226">
            <v>0</v>
          </cell>
          <cell r="I226">
            <v>45551</v>
          </cell>
          <cell r="J226">
            <v>0</v>
          </cell>
          <cell r="K226">
            <v>45551</v>
          </cell>
          <cell r="M226">
            <v>361063</v>
          </cell>
        </row>
        <row r="227">
          <cell r="F227">
            <v>49732</v>
          </cell>
          <cell r="H227">
            <v>0</v>
          </cell>
          <cell r="I227">
            <v>49732</v>
          </cell>
          <cell r="J227">
            <v>0</v>
          </cell>
          <cell r="K227">
            <v>49732</v>
          </cell>
          <cell r="M227">
            <v>2</v>
          </cell>
        </row>
        <row r="228">
          <cell r="F228">
            <v>252022</v>
          </cell>
          <cell r="H228">
            <v>0</v>
          </cell>
          <cell r="I228">
            <v>252022</v>
          </cell>
          <cell r="J228">
            <v>0</v>
          </cell>
          <cell r="K228">
            <v>252022</v>
          </cell>
          <cell r="M228">
            <v>1018490</v>
          </cell>
        </row>
        <row r="229">
          <cell r="F229">
            <v>1000</v>
          </cell>
          <cell r="H229">
            <v>0</v>
          </cell>
          <cell r="I229">
            <v>1000</v>
          </cell>
          <cell r="J229">
            <v>0</v>
          </cell>
          <cell r="K229">
            <v>1000</v>
          </cell>
          <cell r="M229">
            <v>1000</v>
          </cell>
        </row>
        <row r="230">
          <cell r="F230">
            <v>0</v>
          </cell>
          <cell r="H230">
            <v>0</v>
          </cell>
          <cell r="I230">
            <v>0</v>
          </cell>
          <cell r="J230">
            <v>0</v>
          </cell>
          <cell r="K230">
            <v>0</v>
          </cell>
          <cell r="M230">
            <v>0</v>
          </cell>
        </row>
        <row r="231">
          <cell r="F231">
            <v>0</v>
          </cell>
          <cell r="H231">
            <v>0</v>
          </cell>
          <cell r="I231">
            <v>0</v>
          </cell>
          <cell r="J231">
            <v>0</v>
          </cell>
          <cell r="K231">
            <v>0</v>
          </cell>
          <cell r="M231">
            <v>0</v>
          </cell>
        </row>
        <row r="232">
          <cell r="F232">
            <v>1814468</v>
          </cell>
          <cell r="H232">
            <v>0</v>
          </cell>
          <cell r="I232">
            <v>1814468</v>
          </cell>
          <cell r="J232">
            <v>0</v>
          </cell>
          <cell r="K232">
            <v>1814468</v>
          </cell>
          <cell r="M232">
            <v>6309907</v>
          </cell>
        </row>
        <row r="234">
          <cell r="F234">
            <v>0</v>
          </cell>
          <cell r="H234">
            <v>0</v>
          </cell>
          <cell r="I234">
            <v>0</v>
          </cell>
          <cell r="J234">
            <v>0</v>
          </cell>
          <cell r="K234">
            <v>0</v>
          </cell>
          <cell r="M234">
            <v>0</v>
          </cell>
        </row>
        <row r="235">
          <cell r="F235">
            <v>0</v>
          </cell>
          <cell r="H235">
            <v>0</v>
          </cell>
          <cell r="I235">
            <v>0</v>
          </cell>
          <cell r="J235">
            <v>0</v>
          </cell>
          <cell r="K235">
            <v>0</v>
          </cell>
          <cell r="M235">
            <v>0</v>
          </cell>
        </row>
        <row r="236">
          <cell r="F236">
            <v>0</v>
          </cell>
          <cell r="H236">
            <v>0</v>
          </cell>
          <cell r="I236">
            <v>0</v>
          </cell>
          <cell r="J236">
            <v>0</v>
          </cell>
          <cell r="K236">
            <v>0</v>
          </cell>
          <cell r="M236">
            <v>0</v>
          </cell>
        </row>
        <row r="237">
          <cell r="F237">
            <v>0</v>
          </cell>
          <cell r="H237">
            <v>0</v>
          </cell>
          <cell r="I237">
            <v>0</v>
          </cell>
          <cell r="J237">
            <v>0</v>
          </cell>
          <cell r="K237">
            <v>0</v>
          </cell>
          <cell r="M237">
            <v>0</v>
          </cell>
        </row>
        <row r="238">
          <cell r="F238">
            <v>0</v>
          </cell>
          <cell r="H238">
            <v>0</v>
          </cell>
          <cell r="I238">
            <v>0</v>
          </cell>
          <cell r="J238">
            <v>0</v>
          </cell>
          <cell r="K238">
            <v>0</v>
          </cell>
          <cell r="M238">
            <v>0</v>
          </cell>
        </row>
        <row r="239">
          <cell r="F239">
            <v>0</v>
          </cell>
          <cell r="H239">
            <v>0</v>
          </cell>
          <cell r="I239">
            <v>0</v>
          </cell>
          <cell r="J239">
            <v>0</v>
          </cell>
          <cell r="K239">
            <v>0</v>
          </cell>
          <cell r="M239">
            <v>0</v>
          </cell>
        </row>
        <row r="240">
          <cell r="F240">
            <v>194020</v>
          </cell>
          <cell r="H240">
            <v>0</v>
          </cell>
          <cell r="I240">
            <v>194020</v>
          </cell>
          <cell r="J240">
            <v>0</v>
          </cell>
          <cell r="K240">
            <v>194020</v>
          </cell>
          <cell r="M240">
            <v>0</v>
          </cell>
        </row>
        <row r="241">
          <cell r="F241">
            <v>0</v>
          </cell>
          <cell r="H241">
            <v>0</v>
          </cell>
          <cell r="I241">
            <v>0</v>
          </cell>
          <cell r="J241">
            <v>0</v>
          </cell>
          <cell r="K241">
            <v>0</v>
          </cell>
          <cell r="M241">
            <v>0</v>
          </cell>
        </row>
        <row r="242">
          <cell r="F242">
            <v>0</v>
          </cell>
          <cell r="H242">
            <v>0</v>
          </cell>
          <cell r="I242">
            <v>0</v>
          </cell>
          <cell r="J242">
            <v>0</v>
          </cell>
          <cell r="K242">
            <v>0</v>
          </cell>
          <cell r="M242">
            <v>0</v>
          </cell>
        </row>
        <row r="243">
          <cell r="F243">
            <v>0</v>
          </cell>
          <cell r="H243">
            <v>0</v>
          </cell>
          <cell r="I243">
            <v>0</v>
          </cell>
          <cell r="J243">
            <v>0</v>
          </cell>
          <cell r="K243">
            <v>0</v>
          </cell>
          <cell r="M243">
            <v>0</v>
          </cell>
        </row>
        <row r="244">
          <cell r="F244">
            <v>0</v>
          </cell>
          <cell r="H244">
            <v>0</v>
          </cell>
          <cell r="I244">
            <v>0</v>
          </cell>
          <cell r="J244">
            <v>0</v>
          </cell>
          <cell r="K244">
            <v>0</v>
          </cell>
          <cell r="M244">
            <v>0</v>
          </cell>
        </row>
        <row r="245">
          <cell r="F245">
            <v>442</v>
          </cell>
          <cell r="H245">
            <v>0</v>
          </cell>
          <cell r="I245">
            <v>442</v>
          </cell>
          <cell r="J245">
            <v>0</v>
          </cell>
          <cell r="K245">
            <v>442</v>
          </cell>
          <cell r="M245">
            <v>0</v>
          </cell>
        </row>
        <row r="246">
          <cell r="F246">
            <v>0</v>
          </cell>
          <cell r="H246">
            <v>0</v>
          </cell>
          <cell r="I246">
            <v>0</v>
          </cell>
          <cell r="J246">
            <v>0</v>
          </cell>
          <cell r="K246">
            <v>0</v>
          </cell>
          <cell r="M246">
            <v>0</v>
          </cell>
        </row>
        <row r="247">
          <cell r="F247">
            <v>0</v>
          </cell>
          <cell r="H247">
            <v>0</v>
          </cell>
          <cell r="I247">
            <v>0</v>
          </cell>
          <cell r="J247">
            <v>0</v>
          </cell>
          <cell r="K247">
            <v>0</v>
          </cell>
          <cell r="M247">
            <v>0</v>
          </cell>
        </row>
        <row r="248">
          <cell r="F248">
            <v>194462</v>
          </cell>
          <cell r="H248">
            <v>0</v>
          </cell>
          <cell r="I248">
            <v>194462</v>
          </cell>
          <cell r="J248">
            <v>0</v>
          </cell>
          <cell r="K248">
            <v>194462</v>
          </cell>
          <cell r="M248">
            <v>0</v>
          </cell>
        </row>
        <row r="250">
          <cell r="F250">
            <v>0</v>
          </cell>
          <cell r="H250">
            <v>0</v>
          </cell>
          <cell r="I250">
            <v>0</v>
          </cell>
          <cell r="J250">
            <v>0</v>
          </cell>
          <cell r="K250">
            <v>0</v>
          </cell>
          <cell r="M250">
            <v>0</v>
          </cell>
        </row>
        <row r="251">
          <cell r="F251">
            <v>0</v>
          </cell>
          <cell r="H251">
            <v>0</v>
          </cell>
          <cell r="I251">
            <v>0</v>
          </cell>
          <cell r="J251">
            <v>0</v>
          </cell>
          <cell r="K251">
            <v>0</v>
          </cell>
          <cell r="M251">
            <v>0</v>
          </cell>
        </row>
        <row r="252">
          <cell r="F252">
            <v>0</v>
          </cell>
          <cell r="H252">
            <v>0</v>
          </cell>
          <cell r="I252">
            <v>0</v>
          </cell>
          <cell r="J252">
            <v>0</v>
          </cell>
          <cell r="K252">
            <v>0</v>
          </cell>
          <cell r="M252">
            <v>0</v>
          </cell>
        </row>
        <row r="253">
          <cell r="F253">
            <v>0</v>
          </cell>
          <cell r="H253">
            <v>0</v>
          </cell>
          <cell r="I253">
            <v>0</v>
          </cell>
          <cell r="J253">
            <v>0</v>
          </cell>
          <cell r="K253">
            <v>0</v>
          </cell>
          <cell r="M253">
            <v>0</v>
          </cell>
        </row>
        <row r="254">
          <cell r="F254">
            <v>0</v>
          </cell>
          <cell r="H254">
            <v>0</v>
          </cell>
          <cell r="I254">
            <v>0</v>
          </cell>
          <cell r="J254">
            <v>0</v>
          </cell>
          <cell r="K254">
            <v>0</v>
          </cell>
          <cell r="M254">
            <v>0</v>
          </cell>
        </row>
        <row r="256">
          <cell r="F256">
            <v>-160962</v>
          </cell>
          <cell r="H256">
            <v>0</v>
          </cell>
          <cell r="I256">
            <v>-160962</v>
          </cell>
          <cell r="J256">
            <v>0</v>
          </cell>
          <cell r="K256">
            <v>-160962</v>
          </cell>
          <cell r="M256">
            <v>-65257</v>
          </cell>
        </row>
        <row r="257">
          <cell r="F257">
            <v>-25752</v>
          </cell>
          <cell r="H257">
            <v>0</v>
          </cell>
          <cell r="I257">
            <v>-25752</v>
          </cell>
          <cell r="J257">
            <v>0</v>
          </cell>
          <cell r="K257">
            <v>-25752</v>
          </cell>
          <cell r="M257">
            <v>-10442</v>
          </cell>
        </row>
        <row r="258">
          <cell r="F258">
            <v>-161940</v>
          </cell>
          <cell r="H258">
            <v>0</v>
          </cell>
          <cell r="I258">
            <v>-161940</v>
          </cell>
          <cell r="J258">
            <v>0</v>
          </cell>
          <cell r="K258">
            <v>-161940</v>
          </cell>
          <cell r="M258">
            <v>-69917</v>
          </cell>
        </row>
        <row r="259">
          <cell r="F259">
            <v>-25911</v>
          </cell>
          <cell r="H259">
            <v>0</v>
          </cell>
          <cell r="I259">
            <v>-25911</v>
          </cell>
          <cell r="J259">
            <v>0</v>
          </cell>
          <cell r="K259">
            <v>-25911</v>
          </cell>
          <cell r="M259">
            <v>-11188</v>
          </cell>
        </row>
        <row r="260">
          <cell r="F260">
            <v>-129968</v>
          </cell>
          <cell r="H260">
            <v>0</v>
          </cell>
          <cell r="I260">
            <v>-129968</v>
          </cell>
          <cell r="J260">
            <v>0</v>
          </cell>
          <cell r="K260">
            <v>-129968</v>
          </cell>
          <cell r="M260">
            <v>-55646</v>
          </cell>
        </row>
        <row r="261">
          <cell r="F261">
            <v>-20702</v>
          </cell>
          <cell r="H261">
            <v>0</v>
          </cell>
          <cell r="I261">
            <v>-20702</v>
          </cell>
          <cell r="J261">
            <v>0</v>
          </cell>
          <cell r="K261">
            <v>-20702</v>
          </cell>
          <cell r="M261">
            <v>-8904</v>
          </cell>
        </row>
        <row r="262">
          <cell r="F262">
            <v>-525235</v>
          </cell>
          <cell r="H262">
            <v>0</v>
          </cell>
          <cell r="I262">
            <v>-525235</v>
          </cell>
          <cell r="J262">
            <v>0</v>
          </cell>
          <cell r="K262">
            <v>-525235</v>
          </cell>
          <cell r="M262">
            <v>-221354</v>
          </cell>
        </row>
        <row r="264">
          <cell r="F264">
            <v>-204414</v>
          </cell>
          <cell r="H264">
            <v>0</v>
          </cell>
          <cell r="I264">
            <v>-204414</v>
          </cell>
          <cell r="J264">
            <v>0</v>
          </cell>
          <cell r="K264">
            <v>-204414</v>
          </cell>
          <cell r="M264">
            <v>-37093</v>
          </cell>
        </row>
        <row r="265">
          <cell r="F265">
            <v>-128333</v>
          </cell>
          <cell r="H265">
            <v>0</v>
          </cell>
          <cell r="I265">
            <v>-128333</v>
          </cell>
          <cell r="J265">
            <v>0</v>
          </cell>
          <cell r="K265">
            <v>-128333</v>
          </cell>
          <cell r="M265">
            <v>-8571</v>
          </cell>
        </row>
        <row r="266">
          <cell r="F266">
            <v>-6864</v>
          </cell>
          <cell r="H266">
            <v>0</v>
          </cell>
          <cell r="I266">
            <v>-6864</v>
          </cell>
          <cell r="J266">
            <v>0</v>
          </cell>
          <cell r="K266">
            <v>-6864</v>
          </cell>
          <cell r="M266">
            <v>-2</v>
          </cell>
        </row>
        <row r="267">
          <cell r="F267">
            <v>-339611</v>
          </cell>
          <cell r="H267">
            <v>0</v>
          </cell>
          <cell r="I267">
            <v>-339611</v>
          </cell>
          <cell r="J267">
            <v>0</v>
          </cell>
          <cell r="K267">
            <v>-339611</v>
          </cell>
          <cell r="M267">
            <v>-45666</v>
          </cell>
        </row>
        <row r="269">
          <cell r="F269">
            <v>-21301</v>
          </cell>
          <cell r="H269">
            <v>0</v>
          </cell>
          <cell r="I269">
            <v>-21301</v>
          </cell>
          <cell r="J269">
            <v>0</v>
          </cell>
          <cell r="K269">
            <v>-21301</v>
          </cell>
          <cell r="M269">
            <v>-8545</v>
          </cell>
        </row>
        <row r="270">
          <cell r="F270">
            <v>-21445</v>
          </cell>
          <cell r="H270">
            <v>0</v>
          </cell>
          <cell r="I270">
            <v>-21445</v>
          </cell>
          <cell r="J270">
            <v>0</v>
          </cell>
          <cell r="K270">
            <v>-21445</v>
          </cell>
          <cell r="M270">
            <v>-9157</v>
          </cell>
        </row>
        <row r="271">
          <cell r="F271">
            <v>-16644</v>
          </cell>
          <cell r="H271">
            <v>0</v>
          </cell>
          <cell r="I271">
            <v>-16644</v>
          </cell>
          <cell r="J271">
            <v>0</v>
          </cell>
          <cell r="K271">
            <v>-16644</v>
          </cell>
          <cell r="M271">
            <v>-7288</v>
          </cell>
        </row>
        <row r="272">
          <cell r="F272">
            <v>-59390</v>
          </cell>
          <cell r="H272">
            <v>0</v>
          </cell>
          <cell r="I272">
            <v>-59390</v>
          </cell>
          <cell r="J272">
            <v>0</v>
          </cell>
          <cell r="K272">
            <v>-59390</v>
          </cell>
          <cell r="M272">
            <v>-24990</v>
          </cell>
        </row>
        <row r="274">
          <cell r="F274">
            <v>0</v>
          </cell>
          <cell r="H274">
            <v>0</v>
          </cell>
          <cell r="I274">
            <v>0</v>
          </cell>
          <cell r="J274">
            <v>0</v>
          </cell>
          <cell r="K274">
            <v>0</v>
          </cell>
          <cell r="M274">
            <v>0</v>
          </cell>
        </row>
        <row r="275">
          <cell r="F275">
            <v>-36098</v>
          </cell>
          <cell r="H275">
            <v>0</v>
          </cell>
          <cell r="I275">
            <v>-36098</v>
          </cell>
          <cell r="J275">
            <v>0</v>
          </cell>
          <cell r="K275">
            <v>-36098</v>
          </cell>
          <cell r="M275">
            <v>-81305</v>
          </cell>
        </row>
        <row r="276">
          <cell r="F276">
            <v>-28534</v>
          </cell>
          <cell r="H276">
            <v>0</v>
          </cell>
          <cell r="I276">
            <v>-28534</v>
          </cell>
          <cell r="J276">
            <v>0</v>
          </cell>
          <cell r="K276">
            <v>-28534</v>
          </cell>
          <cell r="M276">
            <v>0</v>
          </cell>
        </row>
        <row r="277">
          <cell r="F277">
            <v>0</v>
          </cell>
          <cell r="H277">
            <v>0</v>
          </cell>
          <cell r="I277">
            <v>0</v>
          </cell>
          <cell r="J277">
            <v>0</v>
          </cell>
          <cell r="K277">
            <v>0</v>
          </cell>
          <cell r="M277">
            <v>0</v>
          </cell>
        </row>
        <row r="278">
          <cell r="F278">
            <v>-37688</v>
          </cell>
          <cell r="H278">
            <v>0</v>
          </cell>
          <cell r="I278">
            <v>-37688</v>
          </cell>
          <cell r="J278">
            <v>0</v>
          </cell>
          <cell r="K278">
            <v>-37688</v>
          </cell>
          <cell r="M278">
            <v>-24344</v>
          </cell>
        </row>
        <row r="279">
          <cell r="F279">
            <v>0</v>
          </cell>
          <cell r="H279">
            <v>0</v>
          </cell>
          <cell r="I279">
            <v>0</v>
          </cell>
          <cell r="J279">
            <v>0</v>
          </cell>
          <cell r="K279">
            <v>0</v>
          </cell>
          <cell r="M279">
            <v>0</v>
          </cell>
        </row>
        <row r="280">
          <cell r="F280">
            <v>-36230</v>
          </cell>
          <cell r="H280">
            <v>0</v>
          </cell>
          <cell r="I280">
            <v>-36230</v>
          </cell>
          <cell r="J280">
            <v>0</v>
          </cell>
          <cell r="K280">
            <v>-36230</v>
          </cell>
          <cell r="M280">
            <v>-92641</v>
          </cell>
        </row>
        <row r="281">
          <cell r="F281">
            <v>-16371</v>
          </cell>
          <cell r="H281">
            <v>0</v>
          </cell>
          <cell r="I281">
            <v>-16371</v>
          </cell>
          <cell r="J281">
            <v>0</v>
          </cell>
          <cell r="K281">
            <v>-16371</v>
          </cell>
          <cell r="M281">
            <v>0</v>
          </cell>
        </row>
        <row r="282">
          <cell r="F282">
            <v>0</v>
          </cell>
          <cell r="H282">
            <v>0</v>
          </cell>
          <cell r="I282">
            <v>0</v>
          </cell>
          <cell r="J282">
            <v>0</v>
          </cell>
          <cell r="K282">
            <v>0</v>
          </cell>
          <cell r="M282">
            <v>0</v>
          </cell>
        </row>
        <row r="283">
          <cell r="F283">
            <v>-41588</v>
          </cell>
          <cell r="H283">
            <v>0</v>
          </cell>
          <cell r="I283">
            <v>-41588</v>
          </cell>
          <cell r="J283">
            <v>0</v>
          </cell>
          <cell r="K283">
            <v>-41588</v>
          </cell>
          <cell r="M283">
            <v>-27783</v>
          </cell>
        </row>
        <row r="284">
          <cell r="F284">
            <v>0</v>
          </cell>
          <cell r="H284">
            <v>0</v>
          </cell>
          <cell r="I284">
            <v>0</v>
          </cell>
          <cell r="J284">
            <v>0</v>
          </cell>
          <cell r="K284">
            <v>0</v>
          </cell>
          <cell r="M284">
            <v>0</v>
          </cell>
        </row>
        <row r="285">
          <cell r="F285">
            <v>-28260</v>
          </cell>
          <cell r="H285">
            <v>0</v>
          </cell>
          <cell r="I285">
            <v>-28260</v>
          </cell>
          <cell r="J285">
            <v>0</v>
          </cell>
          <cell r="K285">
            <v>-28260</v>
          </cell>
          <cell r="M285">
            <v>-76132</v>
          </cell>
        </row>
        <row r="286">
          <cell r="F286">
            <v>-17908</v>
          </cell>
          <cell r="H286">
            <v>0</v>
          </cell>
          <cell r="I286">
            <v>-17908</v>
          </cell>
          <cell r="J286">
            <v>0</v>
          </cell>
          <cell r="K286">
            <v>-17908</v>
          </cell>
          <cell r="M286">
            <v>0</v>
          </cell>
        </row>
        <row r="287">
          <cell r="F287">
            <v>0</v>
          </cell>
          <cell r="H287">
            <v>0</v>
          </cell>
          <cell r="I287">
            <v>0</v>
          </cell>
          <cell r="J287">
            <v>0</v>
          </cell>
          <cell r="K287">
            <v>0</v>
          </cell>
          <cell r="M287">
            <v>0</v>
          </cell>
        </row>
        <row r="288">
          <cell r="F288">
            <v>-33527</v>
          </cell>
          <cell r="H288">
            <v>0</v>
          </cell>
          <cell r="I288">
            <v>-33527</v>
          </cell>
          <cell r="J288">
            <v>0</v>
          </cell>
          <cell r="K288">
            <v>-33527</v>
          </cell>
          <cell r="M288">
            <v>-22871</v>
          </cell>
        </row>
        <row r="289">
          <cell r="F289">
            <v>-276204</v>
          </cell>
          <cell r="H289">
            <v>0</v>
          </cell>
          <cell r="I289">
            <v>-276204</v>
          </cell>
          <cell r="J289">
            <v>0</v>
          </cell>
          <cell r="K289">
            <v>-276204</v>
          </cell>
          <cell r="M289">
            <v>-325076</v>
          </cell>
        </row>
        <row r="291">
          <cell r="F291">
            <v>-10291</v>
          </cell>
          <cell r="H291">
            <v>0</v>
          </cell>
          <cell r="I291">
            <v>-10291</v>
          </cell>
          <cell r="J291">
            <v>0</v>
          </cell>
          <cell r="K291">
            <v>-10291</v>
          </cell>
          <cell r="M291">
            <v>-14793</v>
          </cell>
        </row>
        <row r="292">
          <cell r="F292">
            <v>-10532</v>
          </cell>
          <cell r="H292">
            <v>0</v>
          </cell>
          <cell r="I292">
            <v>-10532</v>
          </cell>
          <cell r="J292">
            <v>0</v>
          </cell>
          <cell r="K292">
            <v>-10532</v>
          </cell>
          <cell r="M292">
            <v>-16782</v>
          </cell>
        </row>
        <row r="293">
          <cell r="F293">
            <v>-8211</v>
          </cell>
          <cell r="H293">
            <v>0</v>
          </cell>
          <cell r="I293">
            <v>-8211</v>
          </cell>
          <cell r="J293">
            <v>0</v>
          </cell>
          <cell r="K293">
            <v>-8211</v>
          </cell>
          <cell r="M293">
            <v>-13780</v>
          </cell>
        </row>
        <row r="294">
          <cell r="F294">
            <v>-29034</v>
          </cell>
          <cell r="H294">
            <v>0</v>
          </cell>
          <cell r="I294">
            <v>-29034</v>
          </cell>
          <cell r="J294">
            <v>0</v>
          </cell>
          <cell r="K294">
            <v>-29034</v>
          </cell>
          <cell r="M294">
            <v>-45355</v>
          </cell>
        </row>
        <row r="296">
          <cell r="F296">
            <v>-102288</v>
          </cell>
          <cell r="H296">
            <v>0</v>
          </cell>
          <cell r="I296">
            <v>-102288</v>
          </cell>
          <cell r="J296">
            <v>0</v>
          </cell>
          <cell r="K296">
            <v>-102288</v>
          </cell>
          <cell r="M296">
            <v>-62976</v>
          </cell>
        </row>
        <row r="297">
          <cell r="F297">
            <v>0</v>
          </cell>
          <cell r="H297">
            <v>0</v>
          </cell>
          <cell r="I297">
            <v>0</v>
          </cell>
          <cell r="J297">
            <v>0</v>
          </cell>
          <cell r="K297">
            <v>0</v>
          </cell>
          <cell r="M297">
            <v>0</v>
          </cell>
        </row>
        <row r="298">
          <cell r="F298">
            <v>-5910</v>
          </cell>
          <cell r="H298">
            <v>0</v>
          </cell>
          <cell r="I298">
            <v>-5910</v>
          </cell>
          <cell r="J298">
            <v>0</v>
          </cell>
          <cell r="K298">
            <v>-5910</v>
          </cell>
          <cell r="M298">
            <v>-5910</v>
          </cell>
        </row>
        <row r="299">
          <cell r="F299">
            <v>-108198</v>
          </cell>
          <cell r="H299">
            <v>0</v>
          </cell>
          <cell r="I299">
            <v>-108198</v>
          </cell>
          <cell r="J299">
            <v>0</v>
          </cell>
          <cell r="K299">
            <v>-108198</v>
          </cell>
          <cell r="M299">
            <v>-68886</v>
          </cell>
        </row>
        <row r="301">
          <cell r="F301">
            <v>0</v>
          </cell>
          <cell r="H301">
            <v>0</v>
          </cell>
          <cell r="I301">
            <v>0</v>
          </cell>
          <cell r="J301">
            <v>0</v>
          </cell>
          <cell r="K301">
            <v>0</v>
          </cell>
          <cell r="M301">
            <v>0</v>
          </cell>
        </row>
        <row r="302">
          <cell r="F302">
            <v>-22782</v>
          </cell>
          <cell r="H302">
            <v>0</v>
          </cell>
          <cell r="I302">
            <v>-22782</v>
          </cell>
          <cell r="J302">
            <v>0</v>
          </cell>
          <cell r="K302">
            <v>-22782</v>
          </cell>
          <cell r="M302">
            <v>-31983</v>
          </cell>
        </row>
        <row r="303">
          <cell r="F303">
            <v>0</v>
          </cell>
          <cell r="H303">
            <v>0</v>
          </cell>
          <cell r="I303">
            <v>0</v>
          </cell>
          <cell r="J303">
            <v>0</v>
          </cell>
          <cell r="K303">
            <v>0</v>
          </cell>
          <cell r="M303">
            <v>0</v>
          </cell>
        </row>
        <row r="304">
          <cell r="F304">
            <v>0</v>
          </cell>
          <cell r="H304">
            <v>0</v>
          </cell>
          <cell r="I304">
            <v>0</v>
          </cell>
          <cell r="J304">
            <v>0</v>
          </cell>
          <cell r="K304">
            <v>0</v>
          </cell>
          <cell r="M304">
            <v>0</v>
          </cell>
        </row>
        <row r="305">
          <cell r="F305">
            <v>0</v>
          </cell>
          <cell r="H305">
            <v>0</v>
          </cell>
          <cell r="I305">
            <v>0</v>
          </cell>
          <cell r="J305">
            <v>0</v>
          </cell>
          <cell r="K305">
            <v>0</v>
          </cell>
          <cell r="M305">
            <v>0</v>
          </cell>
        </row>
        <row r="306">
          <cell r="F306">
            <v>-25576</v>
          </cell>
          <cell r="H306">
            <v>0</v>
          </cell>
          <cell r="I306">
            <v>-25576</v>
          </cell>
          <cell r="J306">
            <v>0</v>
          </cell>
          <cell r="K306">
            <v>-25576</v>
          </cell>
          <cell r="M306">
            <v>-37031</v>
          </cell>
        </row>
        <row r="307">
          <cell r="F307">
            <v>0</v>
          </cell>
          <cell r="H307">
            <v>0</v>
          </cell>
          <cell r="I307">
            <v>0</v>
          </cell>
          <cell r="J307">
            <v>0</v>
          </cell>
          <cell r="K307">
            <v>0</v>
          </cell>
          <cell r="M307">
            <v>0</v>
          </cell>
        </row>
        <row r="308">
          <cell r="F308">
            <v>0</v>
          </cell>
          <cell r="H308">
            <v>0</v>
          </cell>
          <cell r="I308">
            <v>0</v>
          </cell>
          <cell r="J308">
            <v>0</v>
          </cell>
          <cell r="K308">
            <v>0</v>
          </cell>
          <cell r="M308">
            <v>0</v>
          </cell>
        </row>
        <row r="309">
          <cell r="F309">
            <v>-22166</v>
          </cell>
          <cell r="H309">
            <v>0</v>
          </cell>
          <cell r="I309">
            <v>-22166</v>
          </cell>
          <cell r="J309">
            <v>0</v>
          </cell>
          <cell r="K309">
            <v>-22166</v>
          </cell>
          <cell r="M309">
            <v>-30978</v>
          </cell>
        </row>
        <row r="310">
          <cell r="F310">
            <v>0</v>
          </cell>
          <cell r="H310">
            <v>0</v>
          </cell>
          <cell r="I310">
            <v>0</v>
          </cell>
          <cell r="J310">
            <v>0</v>
          </cell>
          <cell r="K310">
            <v>0</v>
          </cell>
          <cell r="M310">
            <v>0</v>
          </cell>
        </row>
        <row r="311">
          <cell r="F311">
            <v>-70524</v>
          </cell>
          <cell r="H311">
            <v>0</v>
          </cell>
          <cell r="I311">
            <v>-70524</v>
          </cell>
          <cell r="J311">
            <v>0</v>
          </cell>
          <cell r="K311">
            <v>-70524</v>
          </cell>
          <cell r="M311">
            <v>-99992</v>
          </cell>
        </row>
        <row r="313">
          <cell r="F313">
            <v>0</v>
          </cell>
          <cell r="H313">
            <v>0</v>
          </cell>
          <cell r="I313">
            <v>0</v>
          </cell>
          <cell r="J313">
            <v>0</v>
          </cell>
          <cell r="K313">
            <v>0</v>
          </cell>
          <cell r="M313">
            <v>-9425</v>
          </cell>
        </row>
        <row r="314">
          <cell r="F314">
            <v>0</v>
          </cell>
          <cell r="H314">
            <v>0</v>
          </cell>
          <cell r="I314">
            <v>0</v>
          </cell>
          <cell r="J314">
            <v>0</v>
          </cell>
          <cell r="K314">
            <v>0</v>
          </cell>
          <cell r="M314">
            <v>-1154083</v>
          </cell>
        </row>
        <row r="315">
          <cell r="F315">
            <v>0</v>
          </cell>
          <cell r="H315">
            <v>0</v>
          </cell>
          <cell r="I315">
            <v>0</v>
          </cell>
          <cell r="J315">
            <v>0</v>
          </cell>
          <cell r="K315">
            <v>0</v>
          </cell>
          <cell r="M315">
            <v>0</v>
          </cell>
        </row>
        <row r="316">
          <cell r="F316">
            <v>0</v>
          </cell>
          <cell r="H316">
            <v>0</v>
          </cell>
          <cell r="I316">
            <v>0</v>
          </cell>
          <cell r="J316">
            <v>0</v>
          </cell>
          <cell r="K316">
            <v>0</v>
          </cell>
          <cell r="M316">
            <v>3198799</v>
          </cell>
        </row>
        <row r="317">
          <cell r="F317">
            <v>0</v>
          </cell>
          <cell r="H317">
            <v>0</v>
          </cell>
          <cell r="I317">
            <v>0</v>
          </cell>
          <cell r="J317">
            <v>0</v>
          </cell>
          <cell r="K317">
            <v>0</v>
          </cell>
          <cell r="M317">
            <v>-2308439</v>
          </cell>
        </row>
        <row r="318">
          <cell r="F318">
            <v>0</v>
          </cell>
          <cell r="H318">
            <v>0</v>
          </cell>
          <cell r="I318">
            <v>0</v>
          </cell>
          <cell r="J318">
            <v>0</v>
          </cell>
          <cell r="K318">
            <v>0</v>
          </cell>
          <cell r="M318">
            <v>1415739</v>
          </cell>
        </row>
        <row r="319">
          <cell r="F319">
            <v>0</v>
          </cell>
          <cell r="H319">
            <v>0</v>
          </cell>
          <cell r="I319">
            <v>0</v>
          </cell>
          <cell r="J319">
            <v>0</v>
          </cell>
          <cell r="K319">
            <v>0</v>
          </cell>
          <cell r="M319">
            <v>1033161</v>
          </cell>
        </row>
        <row r="320">
          <cell r="F320">
            <v>0</v>
          </cell>
          <cell r="H320">
            <v>0</v>
          </cell>
          <cell r="I320">
            <v>0</v>
          </cell>
          <cell r="J320">
            <v>0</v>
          </cell>
          <cell r="K320">
            <v>0</v>
          </cell>
          <cell r="M320">
            <v>1826441</v>
          </cell>
        </row>
        <row r="321">
          <cell r="F321">
            <v>0</v>
          </cell>
          <cell r="H321">
            <v>0</v>
          </cell>
          <cell r="I321">
            <v>0</v>
          </cell>
          <cell r="J321">
            <v>0</v>
          </cell>
          <cell r="K321">
            <v>0</v>
          </cell>
          <cell r="M321">
            <v>-3981976</v>
          </cell>
        </row>
        <row r="322">
          <cell r="F322">
            <v>0</v>
          </cell>
          <cell r="H322">
            <v>0</v>
          </cell>
          <cell r="I322">
            <v>0</v>
          </cell>
          <cell r="J322">
            <v>0</v>
          </cell>
          <cell r="K322">
            <v>0</v>
          </cell>
          <cell r="M322">
            <v>0</v>
          </cell>
        </row>
        <row r="323">
          <cell r="F323">
            <v>0</v>
          </cell>
          <cell r="H323">
            <v>0</v>
          </cell>
          <cell r="I323">
            <v>0</v>
          </cell>
          <cell r="J323">
            <v>0</v>
          </cell>
          <cell r="K323">
            <v>0</v>
          </cell>
          <cell r="M323">
            <v>1115600</v>
          </cell>
        </row>
        <row r="324">
          <cell r="F324">
            <v>0</v>
          </cell>
          <cell r="H324">
            <v>0</v>
          </cell>
          <cell r="I324">
            <v>0</v>
          </cell>
          <cell r="J324">
            <v>0</v>
          </cell>
          <cell r="K324">
            <v>0</v>
          </cell>
          <cell r="M324">
            <v>1081413</v>
          </cell>
        </row>
        <row r="325">
          <cell r="F325">
            <v>0</v>
          </cell>
          <cell r="H325">
            <v>0</v>
          </cell>
          <cell r="I325">
            <v>0</v>
          </cell>
          <cell r="J325">
            <v>0</v>
          </cell>
          <cell r="K325">
            <v>0</v>
          </cell>
          <cell r="M325">
            <v>0</v>
          </cell>
        </row>
        <row r="326">
          <cell r="F326">
            <v>0</v>
          </cell>
          <cell r="H326">
            <v>0</v>
          </cell>
          <cell r="I326">
            <v>0</v>
          </cell>
          <cell r="J326">
            <v>0</v>
          </cell>
          <cell r="K326">
            <v>0</v>
          </cell>
          <cell r="M326">
            <v>-1973416</v>
          </cell>
        </row>
        <row r="327">
          <cell r="F327">
            <v>0</v>
          </cell>
          <cell r="H327">
            <v>0</v>
          </cell>
          <cell r="I327">
            <v>0</v>
          </cell>
          <cell r="J327">
            <v>0</v>
          </cell>
          <cell r="K327">
            <v>0</v>
          </cell>
          <cell r="M327">
            <v>0</v>
          </cell>
        </row>
        <row r="328">
          <cell r="F328">
            <v>0</v>
          </cell>
          <cell r="H328">
            <v>0</v>
          </cell>
          <cell r="I328">
            <v>0</v>
          </cell>
          <cell r="J328">
            <v>0</v>
          </cell>
          <cell r="K328">
            <v>0</v>
          </cell>
          <cell r="M328">
            <v>-1112514</v>
          </cell>
        </row>
        <row r="329">
          <cell r="F329">
            <v>0</v>
          </cell>
          <cell r="H329">
            <v>0</v>
          </cell>
          <cell r="I329">
            <v>0</v>
          </cell>
          <cell r="J329">
            <v>0</v>
          </cell>
          <cell r="K329">
            <v>0</v>
          </cell>
          <cell r="M329">
            <v>0</v>
          </cell>
        </row>
        <row r="330">
          <cell r="F330">
            <v>0</v>
          </cell>
          <cell r="H330">
            <v>0</v>
          </cell>
          <cell r="I330">
            <v>0</v>
          </cell>
          <cell r="J330">
            <v>0</v>
          </cell>
          <cell r="K330">
            <v>0</v>
          </cell>
          <cell r="M330">
            <v>-868700</v>
          </cell>
        </row>
        <row r="332">
          <cell r="F332">
            <v>0</v>
          </cell>
          <cell r="H332">
            <v>0</v>
          </cell>
          <cell r="I332">
            <v>0</v>
          </cell>
          <cell r="J332">
            <v>0</v>
          </cell>
          <cell r="K332">
            <v>0</v>
          </cell>
          <cell r="M332">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0</v>
          </cell>
          <cell r="H336">
            <v>0</v>
          </cell>
          <cell r="I336">
            <v>0</v>
          </cell>
          <cell r="J336">
            <v>0</v>
          </cell>
          <cell r="K336">
            <v>0</v>
          </cell>
          <cell r="M336">
            <v>0</v>
          </cell>
        </row>
        <row r="337">
          <cell r="F337">
            <v>-379</v>
          </cell>
          <cell r="H337">
            <v>0</v>
          </cell>
          <cell r="I337">
            <v>-379</v>
          </cell>
          <cell r="J337">
            <v>0</v>
          </cell>
          <cell r="K337">
            <v>-379</v>
          </cell>
          <cell r="M337">
            <v>-379</v>
          </cell>
        </row>
        <row r="338">
          <cell r="F338">
            <v>-14746</v>
          </cell>
          <cell r="H338">
            <v>0</v>
          </cell>
          <cell r="I338">
            <v>-14746</v>
          </cell>
          <cell r="J338">
            <v>0</v>
          </cell>
          <cell r="K338">
            <v>-14746</v>
          </cell>
          <cell r="M338">
            <v>0</v>
          </cell>
        </row>
        <row r="339">
          <cell r="F339">
            <v>0</v>
          </cell>
          <cell r="H339">
            <v>0</v>
          </cell>
          <cell r="I339">
            <v>0</v>
          </cell>
          <cell r="J339">
            <v>0</v>
          </cell>
          <cell r="K339">
            <v>0</v>
          </cell>
          <cell r="M339">
            <v>0</v>
          </cell>
        </row>
        <row r="340">
          <cell r="F340">
            <v>-6015</v>
          </cell>
          <cell r="H340">
            <v>0</v>
          </cell>
          <cell r="I340">
            <v>-6015</v>
          </cell>
          <cell r="J340">
            <v>0</v>
          </cell>
          <cell r="K340">
            <v>-6015</v>
          </cell>
          <cell r="M340">
            <v>-6015</v>
          </cell>
        </row>
        <row r="341">
          <cell r="F341">
            <v>0</v>
          </cell>
          <cell r="H341">
            <v>0</v>
          </cell>
          <cell r="I341">
            <v>0</v>
          </cell>
          <cell r="J341">
            <v>0</v>
          </cell>
          <cell r="K341">
            <v>0</v>
          </cell>
          <cell r="M341">
            <v>0</v>
          </cell>
        </row>
        <row r="342">
          <cell r="F342">
            <v>-3497</v>
          </cell>
          <cell r="H342">
            <v>0</v>
          </cell>
          <cell r="I342">
            <v>-3497</v>
          </cell>
          <cell r="J342">
            <v>0</v>
          </cell>
          <cell r="K342">
            <v>-3497</v>
          </cell>
          <cell r="M342">
            <v>-1</v>
          </cell>
        </row>
        <row r="343">
          <cell r="F343">
            <v>22</v>
          </cell>
          <cell r="H343">
            <v>0</v>
          </cell>
          <cell r="I343">
            <v>22</v>
          </cell>
          <cell r="J343">
            <v>0</v>
          </cell>
          <cell r="K343">
            <v>22</v>
          </cell>
          <cell r="M343">
            <v>-1579</v>
          </cell>
        </row>
        <row r="344">
          <cell r="F344">
            <v>-9714</v>
          </cell>
          <cell r="H344">
            <v>0</v>
          </cell>
          <cell r="I344">
            <v>-9714</v>
          </cell>
          <cell r="J344">
            <v>0</v>
          </cell>
          <cell r="K344">
            <v>-9714</v>
          </cell>
          <cell r="M344">
            <v>-2075</v>
          </cell>
        </row>
        <row r="345">
          <cell r="F345">
            <v>1327</v>
          </cell>
          <cell r="H345">
            <v>0</v>
          </cell>
          <cell r="I345">
            <v>1327</v>
          </cell>
          <cell r="J345">
            <v>0</v>
          </cell>
          <cell r="K345">
            <v>1327</v>
          </cell>
          <cell r="M345">
            <v>-1805</v>
          </cell>
        </row>
        <row r="346">
          <cell r="F346">
            <v>-575</v>
          </cell>
          <cell r="H346">
            <v>0</v>
          </cell>
          <cell r="I346">
            <v>-575</v>
          </cell>
          <cell r="J346">
            <v>0</v>
          </cell>
          <cell r="K346">
            <v>-575</v>
          </cell>
          <cell r="M346">
            <v>0</v>
          </cell>
        </row>
        <row r="347">
          <cell r="F347">
            <v>448</v>
          </cell>
          <cell r="H347">
            <v>0</v>
          </cell>
          <cell r="I347">
            <v>448</v>
          </cell>
          <cell r="J347">
            <v>0</v>
          </cell>
          <cell r="K347">
            <v>448</v>
          </cell>
          <cell r="M347">
            <v>448</v>
          </cell>
        </row>
        <row r="348">
          <cell r="F348">
            <v>-2174</v>
          </cell>
          <cell r="H348">
            <v>0</v>
          </cell>
          <cell r="I348">
            <v>-2174</v>
          </cell>
          <cell r="J348">
            <v>0</v>
          </cell>
          <cell r="K348">
            <v>-2174</v>
          </cell>
          <cell r="M348">
            <v>212</v>
          </cell>
        </row>
        <row r="349">
          <cell r="F349">
            <v>-3044</v>
          </cell>
          <cell r="H349">
            <v>0</v>
          </cell>
          <cell r="I349">
            <v>-3044</v>
          </cell>
          <cell r="J349">
            <v>0</v>
          </cell>
          <cell r="K349">
            <v>-3044</v>
          </cell>
          <cell r="M349">
            <v>-2672</v>
          </cell>
        </row>
        <row r="350">
          <cell r="F350">
            <v>-3419</v>
          </cell>
          <cell r="H350">
            <v>0</v>
          </cell>
          <cell r="I350">
            <v>-3419</v>
          </cell>
          <cell r="J350">
            <v>0</v>
          </cell>
          <cell r="K350">
            <v>-3419</v>
          </cell>
          <cell r="M350">
            <v>0</v>
          </cell>
        </row>
        <row r="351">
          <cell r="F351">
            <v>1</v>
          </cell>
          <cell r="H351">
            <v>0</v>
          </cell>
          <cell r="I351">
            <v>1</v>
          </cell>
          <cell r="J351">
            <v>0</v>
          </cell>
          <cell r="K351">
            <v>1</v>
          </cell>
          <cell r="M351">
            <v>0</v>
          </cell>
        </row>
        <row r="352">
          <cell r="F352">
            <v>-925</v>
          </cell>
          <cell r="H352">
            <v>0</v>
          </cell>
          <cell r="I352">
            <v>-925</v>
          </cell>
          <cell r="J352">
            <v>0</v>
          </cell>
          <cell r="K352">
            <v>-925</v>
          </cell>
          <cell r="M352">
            <v>0</v>
          </cell>
        </row>
        <row r="353">
          <cell r="F353">
            <v>221</v>
          </cell>
          <cell r="H353">
            <v>0</v>
          </cell>
          <cell r="I353">
            <v>221</v>
          </cell>
          <cell r="J353">
            <v>0</v>
          </cell>
          <cell r="K353">
            <v>221</v>
          </cell>
          <cell r="M353">
            <v>-6766</v>
          </cell>
        </row>
        <row r="354">
          <cell r="F354">
            <v>267</v>
          </cell>
          <cell r="H354">
            <v>0</v>
          </cell>
          <cell r="I354">
            <v>267</v>
          </cell>
          <cell r="J354">
            <v>0</v>
          </cell>
          <cell r="K354">
            <v>267</v>
          </cell>
          <cell r="M354">
            <v>-982</v>
          </cell>
        </row>
        <row r="355">
          <cell r="F355">
            <v>-2004</v>
          </cell>
          <cell r="H355">
            <v>0</v>
          </cell>
          <cell r="I355">
            <v>-2004</v>
          </cell>
          <cell r="J355">
            <v>0</v>
          </cell>
          <cell r="K355">
            <v>-2004</v>
          </cell>
          <cell r="M355">
            <v>-2000</v>
          </cell>
        </row>
        <row r="356">
          <cell r="F356">
            <v>-1367</v>
          </cell>
          <cell r="H356">
            <v>0</v>
          </cell>
          <cell r="I356">
            <v>-1367</v>
          </cell>
          <cell r="J356">
            <v>0</v>
          </cell>
          <cell r="K356">
            <v>-1367</v>
          </cell>
          <cell r="M356">
            <v>-4008</v>
          </cell>
        </row>
        <row r="357">
          <cell r="F357">
            <v>269</v>
          </cell>
          <cell r="H357">
            <v>0</v>
          </cell>
          <cell r="I357">
            <v>269</v>
          </cell>
          <cell r="J357">
            <v>0</v>
          </cell>
          <cell r="K357">
            <v>269</v>
          </cell>
          <cell r="M357">
            <v>269</v>
          </cell>
        </row>
        <row r="358">
          <cell r="F358">
            <v>1</v>
          </cell>
          <cell r="H358">
            <v>0</v>
          </cell>
          <cell r="I358">
            <v>1</v>
          </cell>
          <cell r="J358">
            <v>0</v>
          </cell>
          <cell r="K358">
            <v>1</v>
          </cell>
          <cell r="M358">
            <v>-225</v>
          </cell>
        </row>
        <row r="359">
          <cell r="F359">
            <v>-202</v>
          </cell>
          <cell r="H359">
            <v>0</v>
          </cell>
          <cell r="I359">
            <v>-202</v>
          </cell>
          <cell r="J359">
            <v>0</v>
          </cell>
          <cell r="K359">
            <v>-202</v>
          </cell>
          <cell r="M359">
            <v>-202</v>
          </cell>
        </row>
        <row r="360">
          <cell r="F360">
            <v>-3250</v>
          </cell>
          <cell r="H360">
            <v>0</v>
          </cell>
          <cell r="I360">
            <v>-3250</v>
          </cell>
          <cell r="J360">
            <v>0</v>
          </cell>
          <cell r="K360">
            <v>-3250</v>
          </cell>
          <cell r="M360">
            <v>-2884</v>
          </cell>
        </row>
        <row r="361">
          <cell r="F361">
            <v>0</v>
          </cell>
          <cell r="H361">
            <v>0</v>
          </cell>
          <cell r="I361">
            <v>0</v>
          </cell>
          <cell r="J361">
            <v>0</v>
          </cell>
          <cell r="K361">
            <v>0</v>
          </cell>
          <cell r="M361">
            <v>-875</v>
          </cell>
        </row>
        <row r="362">
          <cell r="F362">
            <v>-62</v>
          </cell>
          <cell r="H362">
            <v>0</v>
          </cell>
          <cell r="I362">
            <v>-62</v>
          </cell>
          <cell r="J362">
            <v>0</v>
          </cell>
          <cell r="K362">
            <v>-62</v>
          </cell>
          <cell r="M362">
            <v>0</v>
          </cell>
        </row>
        <row r="363">
          <cell r="F363">
            <v>-4715</v>
          </cell>
          <cell r="H363">
            <v>0</v>
          </cell>
          <cell r="I363">
            <v>-4715</v>
          </cell>
          <cell r="J363">
            <v>0</v>
          </cell>
          <cell r="K363">
            <v>-4715</v>
          </cell>
          <cell r="M363">
            <v>0</v>
          </cell>
        </row>
        <row r="364">
          <cell r="F364">
            <v>-1528</v>
          </cell>
          <cell r="H364">
            <v>0</v>
          </cell>
          <cell r="I364">
            <v>-1528</v>
          </cell>
          <cell r="J364">
            <v>0</v>
          </cell>
          <cell r="K364">
            <v>-1528</v>
          </cell>
          <cell r="M364">
            <v>0</v>
          </cell>
        </row>
        <row r="365">
          <cell r="F365">
            <v>0</v>
          </cell>
          <cell r="H365">
            <v>0</v>
          </cell>
          <cell r="I365">
            <v>0</v>
          </cell>
          <cell r="J365">
            <v>0</v>
          </cell>
          <cell r="K365">
            <v>0</v>
          </cell>
          <cell r="M365">
            <v>0</v>
          </cell>
        </row>
        <row r="366">
          <cell r="F366">
            <v>0</v>
          </cell>
          <cell r="H366">
            <v>0</v>
          </cell>
          <cell r="I366">
            <v>0</v>
          </cell>
          <cell r="J366">
            <v>0</v>
          </cell>
          <cell r="K366">
            <v>0</v>
          </cell>
          <cell r="M366">
            <v>0</v>
          </cell>
        </row>
        <row r="367">
          <cell r="F367">
            <v>0</v>
          </cell>
          <cell r="H367">
            <v>0</v>
          </cell>
          <cell r="I367">
            <v>0</v>
          </cell>
          <cell r="J367">
            <v>0</v>
          </cell>
          <cell r="K367">
            <v>0</v>
          </cell>
          <cell r="M367">
            <v>0</v>
          </cell>
        </row>
        <row r="368">
          <cell r="F368">
            <v>0</v>
          </cell>
          <cell r="H368">
            <v>0</v>
          </cell>
          <cell r="I368">
            <v>0</v>
          </cell>
          <cell r="J368">
            <v>0</v>
          </cell>
          <cell r="K368">
            <v>0</v>
          </cell>
          <cell r="M368">
            <v>0</v>
          </cell>
        </row>
        <row r="369">
          <cell r="F369">
            <v>0</v>
          </cell>
          <cell r="H369">
            <v>0</v>
          </cell>
          <cell r="I369">
            <v>0</v>
          </cell>
          <cell r="J369">
            <v>0</v>
          </cell>
          <cell r="K369">
            <v>0</v>
          </cell>
          <cell r="M369">
            <v>0</v>
          </cell>
        </row>
        <row r="370">
          <cell r="F370">
            <v>0</v>
          </cell>
          <cell r="H370">
            <v>0</v>
          </cell>
          <cell r="I370">
            <v>0</v>
          </cell>
          <cell r="J370">
            <v>0</v>
          </cell>
          <cell r="K370">
            <v>0</v>
          </cell>
          <cell r="M370">
            <v>0</v>
          </cell>
        </row>
        <row r="371">
          <cell r="F371">
            <v>0</v>
          </cell>
          <cell r="H371">
            <v>0</v>
          </cell>
          <cell r="I371">
            <v>0</v>
          </cell>
          <cell r="J371">
            <v>0</v>
          </cell>
          <cell r="K371">
            <v>0</v>
          </cell>
          <cell r="M371">
            <v>0</v>
          </cell>
        </row>
        <row r="372">
          <cell r="F372">
            <v>-826</v>
          </cell>
          <cell r="H372">
            <v>0</v>
          </cell>
          <cell r="I372">
            <v>-826</v>
          </cell>
          <cell r="J372">
            <v>0</v>
          </cell>
          <cell r="K372">
            <v>-826</v>
          </cell>
          <cell r="M372">
            <v>-826</v>
          </cell>
        </row>
        <row r="373">
          <cell r="F373">
            <v>-21078</v>
          </cell>
          <cell r="H373">
            <v>0</v>
          </cell>
          <cell r="I373">
            <v>-21078</v>
          </cell>
          <cell r="J373">
            <v>0</v>
          </cell>
          <cell r="K373">
            <v>-21078</v>
          </cell>
          <cell r="M373">
            <v>-20598</v>
          </cell>
        </row>
        <row r="374">
          <cell r="F374">
            <v>0</v>
          </cell>
          <cell r="H374">
            <v>0</v>
          </cell>
          <cell r="I374">
            <v>0</v>
          </cell>
          <cell r="J374">
            <v>0</v>
          </cell>
          <cell r="K374">
            <v>0</v>
          </cell>
          <cell r="M374">
            <v>0</v>
          </cell>
        </row>
        <row r="375">
          <cell r="F375">
            <v>-588</v>
          </cell>
          <cell r="H375">
            <v>0</v>
          </cell>
          <cell r="I375">
            <v>-588</v>
          </cell>
          <cell r="J375">
            <v>0</v>
          </cell>
          <cell r="K375">
            <v>-588</v>
          </cell>
          <cell r="M375">
            <v>-64</v>
          </cell>
        </row>
        <row r="376">
          <cell r="F376">
            <v>-17</v>
          </cell>
          <cell r="H376">
            <v>0</v>
          </cell>
          <cell r="I376">
            <v>-17</v>
          </cell>
          <cell r="J376">
            <v>0</v>
          </cell>
          <cell r="K376">
            <v>-17</v>
          </cell>
          <cell r="M376">
            <v>-273</v>
          </cell>
        </row>
        <row r="377">
          <cell r="F377">
            <v>-1073</v>
          </cell>
          <cell r="H377">
            <v>0</v>
          </cell>
          <cell r="I377">
            <v>-1073</v>
          </cell>
          <cell r="J377">
            <v>0</v>
          </cell>
          <cell r="K377">
            <v>-1073</v>
          </cell>
          <cell r="M377">
            <v>128</v>
          </cell>
        </row>
        <row r="378">
          <cell r="F378">
            <v>230</v>
          </cell>
          <cell r="H378">
            <v>0</v>
          </cell>
          <cell r="I378">
            <v>230</v>
          </cell>
          <cell r="J378">
            <v>0</v>
          </cell>
          <cell r="K378">
            <v>230</v>
          </cell>
          <cell r="M378">
            <v>-289</v>
          </cell>
        </row>
        <row r="379">
          <cell r="F379">
            <v>-92</v>
          </cell>
          <cell r="H379">
            <v>0</v>
          </cell>
          <cell r="I379">
            <v>-92</v>
          </cell>
          <cell r="J379">
            <v>0</v>
          </cell>
          <cell r="K379">
            <v>-92</v>
          </cell>
          <cell r="M379">
            <v>0</v>
          </cell>
        </row>
        <row r="380">
          <cell r="F380">
            <v>0</v>
          </cell>
          <cell r="H380">
            <v>0</v>
          </cell>
          <cell r="I380">
            <v>0</v>
          </cell>
          <cell r="J380">
            <v>0</v>
          </cell>
          <cell r="K380">
            <v>0</v>
          </cell>
          <cell r="M380">
            <v>0</v>
          </cell>
        </row>
        <row r="381">
          <cell r="F381">
            <v>-358</v>
          </cell>
          <cell r="H381">
            <v>0</v>
          </cell>
          <cell r="I381">
            <v>-358</v>
          </cell>
          <cell r="J381">
            <v>0</v>
          </cell>
          <cell r="K381">
            <v>-358</v>
          </cell>
          <cell r="M381">
            <v>0</v>
          </cell>
        </row>
        <row r="382">
          <cell r="F382">
            <v>-485</v>
          </cell>
          <cell r="H382">
            <v>0</v>
          </cell>
          <cell r="I382">
            <v>-485</v>
          </cell>
          <cell r="J382">
            <v>0</v>
          </cell>
          <cell r="K382">
            <v>-485</v>
          </cell>
          <cell r="M382">
            <v>-413</v>
          </cell>
        </row>
        <row r="383">
          <cell r="F383">
            <v>-548</v>
          </cell>
          <cell r="H383">
            <v>0</v>
          </cell>
          <cell r="I383">
            <v>-548</v>
          </cell>
          <cell r="J383">
            <v>0</v>
          </cell>
          <cell r="K383">
            <v>-548</v>
          </cell>
          <cell r="M383">
            <v>0</v>
          </cell>
        </row>
        <row r="384">
          <cell r="F384">
            <v>-1</v>
          </cell>
          <cell r="H384">
            <v>0</v>
          </cell>
          <cell r="I384">
            <v>-1</v>
          </cell>
          <cell r="J384">
            <v>0</v>
          </cell>
          <cell r="K384">
            <v>-1</v>
          </cell>
          <cell r="M384">
            <v>0</v>
          </cell>
        </row>
        <row r="385">
          <cell r="F385">
            <v>-141</v>
          </cell>
          <cell r="H385">
            <v>0</v>
          </cell>
          <cell r="I385">
            <v>-141</v>
          </cell>
          <cell r="J385">
            <v>0</v>
          </cell>
          <cell r="K385">
            <v>-141</v>
          </cell>
          <cell r="M385">
            <v>0</v>
          </cell>
        </row>
        <row r="386">
          <cell r="F386">
            <v>-1</v>
          </cell>
          <cell r="H386">
            <v>0</v>
          </cell>
          <cell r="I386">
            <v>-1</v>
          </cell>
          <cell r="J386">
            <v>0</v>
          </cell>
          <cell r="K386">
            <v>-1</v>
          </cell>
          <cell r="M386">
            <v>-1118</v>
          </cell>
        </row>
        <row r="387">
          <cell r="F387">
            <v>0</v>
          </cell>
          <cell r="H387">
            <v>0</v>
          </cell>
          <cell r="I387">
            <v>0</v>
          </cell>
          <cell r="J387">
            <v>0</v>
          </cell>
          <cell r="K387">
            <v>0</v>
          </cell>
          <cell r="M387">
            <v>-200</v>
          </cell>
        </row>
        <row r="388">
          <cell r="F388">
            <v>-304</v>
          </cell>
          <cell r="H388">
            <v>0</v>
          </cell>
          <cell r="I388">
            <v>-304</v>
          </cell>
          <cell r="J388">
            <v>0</v>
          </cell>
          <cell r="K388">
            <v>-304</v>
          </cell>
          <cell r="M388">
            <v>-320</v>
          </cell>
        </row>
        <row r="389">
          <cell r="F389">
            <v>-188</v>
          </cell>
          <cell r="H389">
            <v>0</v>
          </cell>
          <cell r="I389">
            <v>-188</v>
          </cell>
          <cell r="J389">
            <v>0</v>
          </cell>
          <cell r="K389">
            <v>-188</v>
          </cell>
          <cell r="M389">
            <v>-641</v>
          </cell>
        </row>
        <row r="390">
          <cell r="F390">
            <v>0</v>
          </cell>
          <cell r="H390">
            <v>0</v>
          </cell>
          <cell r="I390">
            <v>0</v>
          </cell>
          <cell r="J390">
            <v>0</v>
          </cell>
          <cell r="K390">
            <v>0</v>
          </cell>
          <cell r="M390">
            <v>0</v>
          </cell>
        </row>
        <row r="391">
          <cell r="F391">
            <v>1</v>
          </cell>
          <cell r="H391">
            <v>0</v>
          </cell>
          <cell r="I391">
            <v>1</v>
          </cell>
          <cell r="J391">
            <v>0</v>
          </cell>
          <cell r="K391">
            <v>1</v>
          </cell>
          <cell r="M391">
            <v>-36</v>
          </cell>
        </row>
        <row r="392">
          <cell r="F392">
            <v>600</v>
          </cell>
          <cell r="H392">
            <v>0</v>
          </cell>
          <cell r="I392">
            <v>600</v>
          </cell>
          <cell r="J392">
            <v>0</v>
          </cell>
          <cell r="K392">
            <v>600</v>
          </cell>
          <cell r="M392">
            <v>600</v>
          </cell>
        </row>
        <row r="393">
          <cell r="F393">
            <v>-715</v>
          </cell>
          <cell r="H393">
            <v>0</v>
          </cell>
          <cell r="I393">
            <v>-715</v>
          </cell>
          <cell r="J393">
            <v>0</v>
          </cell>
          <cell r="K393">
            <v>-715</v>
          </cell>
          <cell r="M393">
            <v>-461</v>
          </cell>
        </row>
        <row r="394">
          <cell r="F394">
            <v>0</v>
          </cell>
          <cell r="H394">
            <v>0</v>
          </cell>
          <cell r="I394">
            <v>0</v>
          </cell>
          <cell r="J394">
            <v>0</v>
          </cell>
          <cell r="K394">
            <v>0</v>
          </cell>
          <cell r="M394">
            <v>-140</v>
          </cell>
        </row>
        <row r="395">
          <cell r="F395">
            <v>0</v>
          </cell>
          <cell r="H395">
            <v>0</v>
          </cell>
          <cell r="I395">
            <v>0</v>
          </cell>
          <cell r="J395">
            <v>0</v>
          </cell>
          <cell r="K395">
            <v>0</v>
          </cell>
          <cell r="M395">
            <v>0</v>
          </cell>
        </row>
        <row r="396">
          <cell r="F396">
            <v>-754</v>
          </cell>
          <cell r="H396">
            <v>0</v>
          </cell>
          <cell r="I396">
            <v>-754</v>
          </cell>
          <cell r="J396">
            <v>0</v>
          </cell>
          <cell r="K396">
            <v>-754</v>
          </cell>
          <cell r="M396">
            <v>0</v>
          </cell>
        </row>
        <row r="397">
          <cell r="F397">
            <v>-240</v>
          </cell>
          <cell r="H397">
            <v>0</v>
          </cell>
          <cell r="I397">
            <v>-240</v>
          </cell>
          <cell r="J397">
            <v>0</v>
          </cell>
          <cell r="K397">
            <v>-240</v>
          </cell>
          <cell r="M397">
            <v>0</v>
          </cell>
        </row>
        <row r="398">
          <cell r="F398">
            <v>0</v>
          </cell>
          <cell r="H398">
            <v>0</v>
          </cell>
          <cell r="I398">
            <v>0</v>
          </cell>
          <cell r="J398">
            <v>0</v>
          </cell>
          <cell r="K398">
            <v>0</v>
          </cell>
          <cell r="M398">
            <v>0</v>
          </cell>
        </row>
        <row r="399">
          <cell r="F399">
            <v>0</v>
          </cell>
          <cell r="H399">
            <v>0</v>
          </cell>
          <cell r="I399">
            <v>0</v>
          </cell>
          <cell r="J399">
            <v>0</v>
          </cell>
          <cell r="K399">
            <v>0</v>
          </cell>
          <cell r="M399">
            <v>0</v>
          </cell>
        </row>
        <row r="400">
          <cell r="F400">
            <v>0</v>
          </cell>
          <cell r="H400">
            <v>0</v>
          </cell>
          <cell r="I400">
            <v>0</v>
          </cell>
          <cell r="J400">
            <v>0</v>
          </cell>
          <cell r="K400">
            <v>0</v>
          </cell>
          <cell r="M400">
            <v>0</v>
          </cell>
        </row>
        <row r="401">
          <cell r="F401">
            <v>-148732</v>
          </cell>
          <cell r="H401">
            <v>0</v>
          </cell>
          <cell r="I401">
            <v>-148732</v>
          </cell>
          <cell r="J401">
            <v>0</v>
          </cell>
          <cell r="K401">
            <v>-148732</v>
          </cell>
          <cell r="M401">
            <v>-810664</v>
          </cell>
        </row>
        <row r="402">
          <cell r="F402">
            <v>-45551</v>
          </cell>
          <cell r="H402">
            <v>0</v>
          </cell>
          <cell r="I402">
            <v>-45551</v>
          </cell>
          <cell r="J402">
            <v>0</v>
          </cell>
          <cell r="K402">
            <v>-45551</v>
          </cell>
          <cell r="M402">
            <v>-361063</v>
          </cell>
        </row>
        <row r="403">
          <cell r="F403">
            <v>0</v>
          </cell>
          <cell r="H403">
            <v>0</v>
          </cell>
          <cell r="I403">
            <v>0</v>
          </cell>
          <cell r="J403">
            <v>0</v>
          </cell>
          <cell r="K403">
            <v>0</v>
          </cell>
          <cell r="M403">
            <v>0</v>
          </cell>
        </row>
        <row r="404">
          <cell r="F404">
            <v>0</v>
          </cell>
          <cell r="H404">
            <v>0</v>
          </cell>
          <cell r="I404">
            <v>0</v>
          </cell>
          <cell r="J404">
            <v>0</v>
          </cell>
          <cell r="K404">
            <v>0</v>
          </cell>
          <cell r="M404">
            <v>0</v>
          </cell>
        </row>
        <row r="405">
          <cell r="F405">
            <v>0</v>
          </cell>
          <cell r="H405">
            <v>0</v>
          </cell>
          <cell r="I405">
            <v>0</v>
          </cell>
          <cell r="J405">
            <v>0</v>
          </cell>
          <cell r="K405">
            <v>0</v>
          </cell>
          <cell r="M405">
            <v>0</v>
          </cell>
        </row>
        <row r="406">
          <cell r="F406">
            <v>-89746</v>
          </cell>
          <cell r="H406">
            <v>0</v>
          </cell>
          <cell r="I406">
            <v>-89746</v>
          </cell>
          <cell r="J406">
            <v>0</v>
          </cell>
          <cell r="K406">
            <v>-89746</v>
          </cell>
          <cell r="M406">
            <v>0</v>
          </cell>
        </row>
        <row r="407">
          <cell r="F407">
            <v>0</v>
          </cell>
          <cell r="H407">
            <v>0</v>
          </cell>
          <cell r="I407">
            <v>0</v>
          </cell>
          <cell r="J407">
            <v>0</v>
          </cell>
          <cell r="K407">
            <v>0</v>
          </cell>
          <cell r="M407">
            <v>0</v>
          </cell>
        </row>
        <row r="408">
          <cell r="F408">
            <v>0</v>
          </cell>
          <cell r="H408">
            <v>0</v>
          </cell>
          <cell r="I408">
            <v>0</v>
          </cell>
          <cell r="J408">
            <v>0</v>
          </cell>
          <cell r="K408">
            <v>0</v>
          </cell>
          <cell r="M408">
            <v>0</v>
          </cell>
        </row>
        <row r="409">
          <cell r="F409">
            <v>0</v>
          </cell>
          <cell r="H409">
            <v>0</v>
          </cell>
          <cell r="I409">
            <v>0</v>
          </cell>
          <cell r="J409">
            <v>0</v>
          </cell>
          <cell r="K409">
            <v>0</v>
          </cell>
          <cell r="M409">
            <v>0</v>
          </cell>
        </row>
        <row r="410">
          <cell r="F410">
            <v>0</v>
          </cell>
          <cell r="H410">
            <v>0</v>
          </cell>
          <cell r="I410">
            <v>0</v>
          </cell>
          <cell r="J410">
            <v>0</v>
          </cell>
          <cell r="K410">
            <v>0</v>
          </cell>
          <cell r="M410">
            <v>0</v>
          </cell>
        </row>
        <row r="411">
          <cell r="F411">
            <v>0</v>
          </cell>
          <cell r="H411">
            <v>0</v>
          </cell>
          <cell r="I411">
            <v>0</v>
          </cell>
          <cell r="J411">
            <v>0</v>
          </cell>
          <cell r="K411">
            <v>0</v>
          </cell>
          <cell r="M411">
            <v>0</v>
          </cell>
        </row>
        <row r="412">
          <cell r="F412">
            <v>0</v>
          </cell>
          <cell r="H412">
            <v>0</v>
          </cell>
          <cell r="I412">
            <v>0</v>
          </cell>
          <cell r="J412">
            <v>0</v>
          </cell>
          <cell r="K412">
            <v>0</v>
          </cell>
          <cell r="M412">
            <v>0</v>
          </cell>
        </row>
        <row r="413">
          <cell r="F413">
            <v>0</v>
          </cell>
          <cell r="H413">
            <v>0</v>
          </cell>
          <cell r="I413">
            <v>0</v>
          </cell>
          <cell r="J413">
            <v>0</v>
          </cell>
          <cell r="K413">
            <v>0</v>
          </cell>
          <cell r="M413">
            <v>0</v>
          </cell>
        </row>
        <row r="414">
          <cell r="F414">
            <v>-750</v>
          </cell>
          <cell r="H414">
            <v>0</v>
          </cell>
          <cell r="I414">
            <v>-750</v>
          </cell>
          <cell r="J414">
            <v>0</v>
          </cell>
          <cell r="K414">
            <v>-750</v>
          </cell>
          <cell r="M414">
            <v>0</v>
          </cell>
        </row>
        <row r="415">
          <cell r="F415">
            <v>0</v>
          </cell>
          <cell r="H415">
            <v>0</v>
          </cell>
          <cell r="I415">
            <v>0</v>
          </cell>
          <cell r="J415">
            <v>0</v>
          </cell>
          <cell r="K415">
            <v>0</v>
          </cell>
          <cell r="M415">
            <v>0</v>
          </cell>
        </row>
        <row r="416">
          <cell r="F416">
            <v>0</v>
          </cell>
          <cell r="H416">
            <v>0</v>
          </cell>
          <cell r="I416">
            <v>0</v>
          </cell>
          <cell r="J416">
            <v>0</v>
          </cell>
          <cell r="K416">
            <v>0</v>
          </cell>
          <cell r="M416">
            <v>0</v>
          </cell>
        </row>
        <row r="417">
          <cell r="F417">
            <v>0</v>
          </cell>
          <cell r="H417">
            <v>0</v>
          </cell>
          <cell r="I417">
            <v>0</v>
          </cell>
          <cell r="J417">
            <v>0</v>
          </cell>
          <cell r="K417">
            <v>0</v>
          </cell>
          <cell r="M417">
            <v>0</v>
          </cell>
        </row>
        <row r="418">
          <cell r="F418">
            <v>-102635</v>
          </cell>
          <cell r="H418">
            <v>0</v>
          </cell>
          <cell r="I418">
            <v>-102635</v>
          </cell>
          <cell r="J418">
            <v>0</v>
          </cell>
          <cell r="K418">
            <v>-102635</v>
          </cell>
          <cell r="M418">
            <v>-59315</v>
          </cell>
        </row>
        <row r="419">
          <cell r="F419">
            <v>0</v>
          </cell>
          <cell r="H419">
            <v>0</v>
          </cell>
          <cell r="I419">
            <v>0</v>
          </cell>
          <cell r="J419">
            <v>0</v>
          </cell>
          <cell r="K419">
            <v>0</v>
          </cell>
          <cell r="M419">
            <v>0</v>
          </cell>
        </row>
        <row r="420">
          <cell r="F420">
            <v>0</v>
          </cell>
          <cell r="H420">
            <v>0</v>
          </cell>
          <cell r="I420">
            <v>0</v>
          </cell>
          <cell r="J420">
            <v>0</v>
          </cell>
          <cell r="K420">
            <v>0</v>
          </cell>
          <cell r="M420">
            <v>0</v>
          </cell>
        </row>
        <row r="421">
          <cell r="F421">
            <v>0</v>
          </cell>
          <cell r="H421">
            <v>0</v>
          </cell>
          <cell r="I421">
            <v>0</v>
          </cell>
          <cell r="J421">
            <v>0</v>
          </cell>
          <cell r="K421">
            <v>0</v>
          </cell>
          <cell r="M421">
            <v>0</v>
          </cell>
        </row>
        <row r="422">
          <cell r="F422">
            <v>0</v>
          </cell>
          <cell r="H422">
            <v>0</v>
          </cell>
          <cell r="I422">
            <v>0</v>
          </cell>
          <cell r="J422">
            <v>0</v>
          </cell>
          <cell r="K422">
            <v>0</v>
          </cell>
          <cell r="M422">
            <v>0</v>
          </cell>
        </row>
        <row r="423">
          <cell r="F423">
            <v>0</v>
          </cell>
          <cell r="H423">
            <v>0</v>
          </cell>
          <cell r="I423">
            <v>0</v>
          </cell>
          <cell r="J423">
            <v>0</v>
          </cell>
          <cell r="K423">
            <v>0</v>
          </cell>
          <cell r="M423">
            <v>0</v>
          </cell>
        </row>
        <row r="424">
          <cell r="F424">
            <v>0</v>
          </cell>
          <cell r="H424">
            <v>0</v>
          </cell>
          <cell r="I424">
            <v>0</v>
          </cell>
          <cell r="J424">
            <v>0</v>
          </cell>
          <cell r="K424">
            <v>0</v>
          </cell>
          <cell r="M424">
            <v>0</v>
          </cell>
        </row>
        <row r="425">
          <cell r="F425">
            <v>-1</v>
          </cell>
          <cell r="H425">
            <v>0</v>
          </cell>
          <cell r="I425">
            <v>-1</v>
          </cell>
          <cell r="J425">
            <v>0</v>
          </cell>
          <cell r="K425">
            <v>-1</v>
          </cell>
          <cell r="M425">
            <v>0</v>
          </cell>
        </row>
        <row r="426">
          <cell r="F426">
            <v>-49732</v>
          </cell>
          <cell r="H426">
            <v>0</v>
          </cell>
          <cell r="I426">
            <v>-49732</v>
          </cell>
          <cell r="J426">
            <v>0</v>
          </cell>
          <cell r="K426">
            <v>-49732</v>
          </cell>
          <cell r="M426">
            <v>-2</v>
          </cell>
        </row>
        <row r="427">
          <cell r="F427">
            <v>0</v>
          </cell>
          <cell r="H427">
            <v>0</v>
          </cell>
          <cell r="I427">
            <v>0</v>
          </cell>
          <cell r="J427">
            <v>0</v>
          </cell>
          <cell r="K427">
            <v>0</v>
          </cell>
          <cell r="M427">
            <v>0</v>
          </cell>
        </row>
        <row r="428">
          <cell r="F428">
            <v>0</v>
          </cell>
          <cell r="H428">
            <v>0</v>
          </cell>
          <cell r="I428">
            <v>0</v>
          </cell>
          <cell r="J428">
            <v>0</v>
          </cell>
          <cell r="K428">
            <v>0</v>
          </cell>
          <cell r="M428">
            <v>0</v>
          </cell>
        </row>
        <row r="429">
          <cell r="F429">
            <v>0</v>
          </cell>
          <cell r="H429">
            <v>0</v>
          </cell>
          <cell r="I429">
            <v>0</v>
          </cell>
          <cell r="J429">
            <v>0</v>
          </cell>
          <cell r="K429">
            <v>0</v>
          </cell>
          <cell r="M429">
            <v>0</v>
          </cell>
        </row>
        <row r="430">
          <cell r="F430">
            <v>0</v>
          </cell>
          <cell r="H430">
            <v>0</v>
          </cell>
          <cell r="I430">
            <v>0</v>
          </cell>
          <cell r="J430">
            <v>0</v>
          </cell>
          <cell r="K430">
            <v>0</v>
          </cell>
          <cell r="M430">
            <v>0</v>
          </cell>
        </row>
        <row r="431">
          <cell r="F431">
            <v>0</v>
          </cell>
          <cell r="H431">
            <v>0</v>
          </cell>
          <cell r="I431">
            <v>0</v>
          </cell>
          <cell r="J431">
            <v>0</v>
          </cell>
          <cell r="K431">
            <v>0</v>
          </cell>
          <cell r="M431">
            <v>0</v>
          </cell>
        </row>
        <row r="432">
          <cell r="F432">
            <v>0</v>
          </cell>
          <cell r="H432">
            <v>0</v>
          </cell>
          <cell r="I432">
            <v>0</v>
          </cell>
          <cell r="J432">
            <v>0</v>
          </cell>
          <cell r="K432">
            <v>0</v>
          </cell>
          <cell r="M432">
            <v>0</v>
          </cell>
        </row>
        <row r="433">
          <cell r="F433">
            <v>0</v>
          </cell>
          <cell r="H433">
            <v>0</v>
          </cell>
          <cell r="I433">
            <v>0</v>
          </cell>
          <cell r="J433">
            <v>0</v>
          </cell>
          <cell r="K433">
            <v>0</v>
          </cell>
          <cell r="M433">
            <v>0</v>
          </cell>
        </row>
        <row r="434">
          <cell r="F434">
            <v>0</v>
          </cell>
          <cell r="H434">
            <v>0</v>
          </cell>
          <cell r="I434">
            <v>0</v>
          </cell>
          <cell r="J434">
            <v>0</v>
          </cell>
          <cell r="K434">
            <v>0</v>
          </cell>
          <cell r="M434">
            <v>0</v>
          </cell>
        </row>
        <row r="435">
          <cell r="F435">
            <v>0</v>
          </cell>
          <cell r="H435">
            <v>0</v>
          </cell>
          <cell r="I435">
            <v>0</v>
          </cell>
          <cell r="J435">
            <v>0</v>
          </cell>
          <cell r="K435">
            <v>0</v>
          </cell>
          <cell r="M435">
            <v>0</v>
          </cell>
        </row>
        <row r="436">
          <cell r="F436">
            <v>0</v>
          </cell>
          <cell r="H436">
            <v>0</v>
          </cell>
          <cell r="I436">
            <v>0</v>
          </cell>
          <cell r="J436">
            <v>0</v>
          </cell>
          <cell r="K436">
            <v>0</v>
          </cell>
          <cell r="M436">
            <v>0</v>
          </cell>
        </row>
        <row r="437">
          <cell r="F437">
            <v>0</v>
          </cell>
          <cell r="H437">
            <v>0</v>
          </cell>
          <cell r="I437">
            <v>0</v>
          </cell>
          <cell r="J437">
            <v>0</v>
          </cell>
          <cell r="K437">
            <v>0</v>
          </cell>
          <cell r="M437">
            <v>0</v>
          </cell>
        </row>
        <row r="438">
          <cell r="F438">
            <v>-900</v>
          </cell>
          <cell r="H438">
            <v>0</v>
          </cell>
          <cell r="I438">
            <v>-900</v>
          </cell>
          <cell r="J438">
            <v>0</v>
          </cell>
          <cell r="K438">
            <v>-900</v>
          </cell>
          <cell r="M438">
            <v>0</v>
          </cell>
        </row>
        <row r="439">
          <cell r="F439">
            <v>0</v>
          </cell>
          <cell r="H439">
            <v>0</v>
          </cell>
          <cell r="I439">
            <v>0</v>
          </cell>
          <cell r="J439">
            <v>0</v>
          </cell>
          <cell r="K439">
            <v>0</v>
          </cell>
          <cell r="M439">
            <v>0</v>
          </cell>
        </row>
        <row r="440">
          <cell r="F440">
            <v>0</v>
          </cell>
          <cell r="H440">
            <v>0</v>
          </cell>
          <cell r="I440">
            <v>0</v>
          </cell>
          <cell r="J440">
            <v>0</v>
          </cell>
          <cell r="K440">
            <v>0</v>
          </cell>
          <cell r="M440">
            <v>0</v>
          </cell>
        </row>
        <row r="441">
          <cell r="F441">
            <v>0</v>
          </cell>
          <cell r="H441">
            <v>0</v>
          </cell>
          <cell r="I441">
            <v>0</v>
          </cell>
          <cell r="J441">
            <v>0</v>
          </cell>
          <cell r="K441">
            <v>0</v>
          </cell>
          <cell r="M441">
            <v>0</v>
          </cell>
        </row>
        <row r="442">
          <cell r="F442">
            <v>0</v>
          </cell>
          <cell r="H442">
            <v>0</v>
          </cell>
          <cell r="I442">
            <v>0</v>
          </cell>
          <cell r="J442">
            <v>0</v>
          </cell>
          <cell r="K442">
            <v>0</v>
          </cell>
          <cell r="M442">
            <v>0</v>
          </cell>
        </row>
        <row r="443">
          <cell r="F443">
            <v>0</v>
          </cell>
          <cell r="H443">
            <v>0</v>
          </cell>
          <cell r="I443">
            <v>0</v>
          </cell>
          <cell r="J443">
            <v>0</v>
          </cell>
          <cell r="K443">
            <v>0</v>
          </cell>
          <cell r="M443">
            <v>0</v>
          </cell>
        </row>
        <row r="444">
          <cell r="F444">
            <v>-232</v>
          </cell>
          <cell r="H444">
            <v>0</v>
          </cell>
          <cell r="I444">
            <v>-232</v>
          </cell>
          <cell r="J444">
            <v>0</v>
          </cell>
          <cell r="K444">
            <v>-232</v>
          </cell>
          <cell r="M444">
            <v>-232</v>
          </cell>
        </row>
        <row r="445">
          <cell r="F445">
            <v>0</v>
          </cell>
          <cell r="H445">
            <v>0</v>
          </cell>
          <cell r="I445">
            <v>0</v>
          </cell>
          <cell r="J445">
            <v>0</v>
          </cell>
          <cell r="K445">
            <v>0</v>
          </cell>
          <cell r="M445">
            <v>0</v>
          </cell>
        </row>
        <row r="446">
          <cell r="F446">
            <v>0</v>
          </cell>
          <cell r="H446">
            <v>0</v>
          </cell>
          <cell r="I446">
            <v>0</v>
          </cell>
          <cell r="J446">
            <v>0</v>
          </cell>
          <cell r="K446">
            <v>0</v>
          </cell>
          <cell r="M446">
            <v>0</v>
          </cell>
        </row>
        <row r="447">
          <cell r="F447">
            <v>-61460</v>
          </cell>
          <cell r="H447">
            <v>0</v>
          </cell>
          <cell r="I447">
            <v>-61460</v>
          </cell>
          <cell r="J447">
            <v>0</v>
          </cell>
          <cell r="K447">
            <v>-61460</v>
          </cell>
          <cell r="M447">
            <v>-32660</v>
          </cell>
        </row>
        <row r="448">
          <cell r="F448">
            <v>0</v>
          </cell>
          <cell r="H448">
            <v>0</v>
          </cell>
          <cell r="I448">
            <v>0</v>
          </cell>
          <cell r="J448">
            <v>0</v>
          </cell>
          <cell r="K448">
            <v>0</v>
          </cell>
          <cell r="M448">
            <v>0</v>
          </cell>
        </row>
        <row r="449">
          <cell r="F449">
            <v>0</v>
          </cell>
          <cell r="H449">
            <v>0</v>
          </cell>
          <cell r="I449">
            <v>0</v>
          </cell>
          <cell r="J449">
            <v>0</v>
          </cell>
          <cell r="K449">
            <v>0</v>
          </cell>
          <cell r="M449">
            <v>0</v>
          </cell>
        </row>
        <row r="450">
          <cell r="F450">
            <v>0</v>
          </cell>
          <cell r="H450">
            <v>0</v>
          </cell>
          <cell r="I450">
            <v>0</v>
          </cell>
          <cell r="J450">
            <v>0</v>
          </cell>
          <cell r="K450">
            <v>0</v>
          </cell>
          <cell r="M450">
            <v>0</v>
          </cell>
        </row>
        <row r="451">
          <cell r="F451">
            <v>0</v>
          </cell>
          <cell r="H451">
            <v>0</v>
          </cell>
          <cell r="I451">
            <v>0</v>
          </cell>
          <cell r="J451">
            <v>0</v>
          </cell>
          <cell r="K451">
            <v>0</v>
          </cell>
          <cell r="M451">
            <v>0</v>
          </cell>
        </row>
        <row r="452">
          <cell r="F452">
            <v>0</v>
          </cell>
          <cell r="H452">
            <v>0</v>
          </cell>
          <cell r="I452">
            <v>0</v>
          </cell>
          <cell r="J452">
            <v>0</v>
          </cell>
          <cell r="K452">
            <v>0</v>
          </cell>
          <cell r="M452">
            <v>0</v>
          </cell>
        </row>
        <row r="453">
          <cell r="F453">
            <v>0</v>
          </cell>
          <cell r="H453">
            <v>0</v>
          </cell>
          <cell r="I453">
            <v>0</v>
          </cell>
          <cell r="J453">
            <v>0</v>
          </cell>
          <cell r="K453">
            <v>0</v>
          </cell>
          <cell r="M453">
            <v>0</v>
          </cell>
        </row>
        <row r="454">
          <cell r="F454">
            <v>0</v>
          </cell>
          <cell r="H454">
            <v>0</v>
          </cell>
          <cell r="I454">
            <v>0</v>
          </cell>
          <cell r="J454">
            <v>0</v>
          </cell>
          <cell r="K454">
            <v>0</v>
          </cell>
          <cell r="M454">
            <v>0</v>
          </cell>
        </row>
        <row r="455">
          <cell r="F455">
            <v>0</v>
          </cell>
          <cell r="H455">
            <v>0</v>
          </cell>
          <cell r="I455">
            <v>0</v>
          </cell>
          <cell r="J455">
            <v>0</v>
          </cell>
          <cell r="K455">
            <v>0</v>
          </cell>
          <cell r="M455">
            <v>0</v>
          </cell>
        </row>
        <row r="456">
          <cell r="F456">
            <v>0</v>
          </cell>
          <cell r="H456">
            <v>0</v>
          </cell>
          <cell r="I456">
            <v>0</v>
          </cell>
          <cell r="J456">
            <v>0</v>
          </cell>
          <cell r="K456">
            <v>0</v>
          </cell>
          <cell r="M456">
            <v>0</v>
          </cell>
        </row>
        <row r="457">
          <cell r="F457">
            <v>0</v>
          </cell>
          <cell r="H457">
            <v>0</v>
          </cell>
          <cell r="I457">
            <v>0</v>
          </cell>
          <cell r="J457">
            <v>0</v>
          </cell>
          <cell r="K457">
            <v>0</v>
          </cell>
          <cell r="M457">
            <v>0</v>
          </cell>
        </row>
        <row r="458">
          <cell r="F458">
            <v>-581377</v>
          </cell>
          <cell r="H458">
            <v>0</v>
          </cell>
          <cell r="I458">
            <v>-581377</v>
          </cell>
          <cell r="J458">
            <v>0</v>
          </cell>
          <cell r="K458">
            <v>-581377</v>
          </cell>
          <cell r="M458">
            <v>-1320126</v>
          </cell>
        </row>
        <row r="460">
          <cell r="F460">
            <v>0</v>
          </cell>
          <cell r="H460">
            <v>0</v>
          </cell>
          <cell r="I460">
            <v>0</v>
          </cell>
          <cell r="J460">
            <v>0</v>
          </cell>
          <cell r="K460">
            <v>0</v>
          </cell>
          <cell r="M460">
            <v>0</v>
          </cell>
        </row>
        <row r="461">
          <cell r="F461">
            <v>0</v>
          </cell>
          <cell r="H461">
            <v>0</v>
          </cell>
          <cell r="I461">
            <v>0</v>
          </cell>
          <cell r="J461">
            <v>0</v>
          </cell>
          <cell r="K461">
            <v>0</v>
          </cell>
          <cell r="M461">
            <v>0</v>
          </cell>
        </row>
        <row r="462">
          <cell r="F462">
            <v>0</v>
          </cell>
          <cell r="H462">
            <v>0</v>
          </cell>
          <cell r="I462">
            <v>0</v>
          </cell>
          <cell r="J462">
            <v>0</v>
          </cell>
          <cell r="K462">
            <v>0</v>
          </cell>
          <cell r="M462">
            <v>0</v>
          </cell>
        </row>
        <row r="463">
          <cell r="F463">
            <v>0</v>
          </cell>
          <cell r="H463">
            <v>0</v>
          </cell>
          <cell r="I463">
            <v>0</v>
          </cell>
          <cell r="J463">
            <v>0</v>
          </cell>
          <cell r="K463">
            <v>0</v>
          </cell>
          <cell r="M463">
            <v>0</v>
          </cell>
        </row>
        <row r="465">
          <cell r="F465">
            <v>0</v>
          </cell>
          <cell r="H465">
            <v>0</v>
          </cell>
          <cell r="I465">
            <v>0</v>
          </cell>
          <cell r="J465">
            <v>0</v>
          </cell>
          <cell r="K465">
            <v>0</v>
          </cell>
          <cell r="M465">
            <v>0</v>
          </cell>
        </row>
        <row r="466">
          <cell r="F466">
            <v>0</v>
          </cell>
          <cell r="H466">
            <v>0</v>
          </cell>
          <cell r="I466">
            <v>0</v>
          </cell>
          <cell r="J466">
            <v>0</v>
          </cell>
          <cell r="K466">
            <v>0</v>
          </cell>
          <cell r="M466">
            <v>0</v>
          </cell>
        </row>
        <row r="467">
          <cell r="F467">
            <v>0</v>
          </cell>
          <cell r="H467">
            <v>0</v>
          </cell>
          <cell r="I467">
            <v>0</v>
          </cell>
          <cell r="J467">
            <v>0</v>
          </cell>
          <cell r="K467">
            <v>0</v>
          </cell>
          <cell r="M467">
            <v>0</v>
          </cell>
        </row>
        <row r="468">
          <cell r="F468">
            <v>-1239983</v>
          </cell>
          <cell r="H468">
            <v>0</v>
          </cell>
          <cell r="I468">
            <v>-1239983</v>
          </cell>
          <cell r="J468">
            <v>0</v>
          </cell>
          <cell r="K468">
            <v>-1239983</v>
          </cell>
          <cell r="M468">
            <v>-6867633</v>
          </cell>
        </row>
        <row r="469">
          <cell r="F469">
            <v>0</v>
          </cell>
          <cell r="H469">
            <v>0</v>
          </cell>
          <cell r="I469">
            <v>0</v>
          </cell>
          <cell r="J469">
            <v>0</v>
          </cell>
          <cell r="K469">
            <v>0</v>
          </cell>
          <cell r="M469">
            <v>0</v>
          </cell>
        </row>
        <row r="470">
          <cell r="F470">
            <v>0</v>
          </cell>
          <cell r="H470">
            <v>0</v>
          </cell>
          <cell r="I470">
            <v>0</v>
          </cell>
          <cell r="J470">
            <v>0</v>
          </cell>
          <cell r="K470">
            <v>0</v>
          </cell>
          <cell r="M470">
            <v>0</v>
          </cell>
        </row>
        <row r="471">
          <cell r="F471">
            <v>0</v>
          </cell>
          <cell r="H471">
            <v>0</v>
          </cell>
          <cell r="I471">
            <v>0</v>
          </cell>
          <cell r="J471">
            <v>0</v>
          </cell>
          <cell r="K471">
            <v>0</v>
          </cell>
          <cell r="M471">
            <v>0</v>
          </cell>
        </row>
        <row r="472">
          <cell r="F472">
            <v>0</v>
          </cell>
          <cell r="H472">
            <v>0</v>
          </cell>
          <cell r="I472">
            <v>0</v>
          </cell>
          <cell r="J472">
            <v>0</v>
          </cell>
          <cell r="K472">
            <v>0</v>
          </cell>
          <cell r="M472">
            <v>0</v>
          </cell>
        </row>
        <row r="473">
          <cell r="F473">
            <v>194282</v>
          </cell>
          <cell r="H473">
            <v>0</v>
          </cell>
          <cell r="I473">
            <v>194282</v>
          </cell>
          <cell r="J473">
            <v>0</v>
          </cell>
          <cell r="K473">
            <v>194282</v>
          </cell>
          <cell r="M473">
            <v>808030</v>
          </cell>
        </row>
        <row r="474">
          <cell r="F474">
            <v>0</v>
          </cell>
          <cell r="H474">
            <v>0</v>
          </cell>
          <cell r="I474">
            <v>0</v>
          </cell>
          <cell r="J474">
            <v>0</v>
          </cell>
          <cell r="K474">
            <v>0</v>
          </cell>
          <cell r="M474">
            <v>76258</v>
          </cell>
        </row>
        <row r="475">
          <cell r="F475">
            <v>0</v>
          </cell>
          <cell r="H475">
            <v>0</v>
          </cell>
          <cell r="I475">
            <v>0</v>
          </cell>
          <cell r="J475">
            <v>0</v>
          </cell>
          <cell r="K475">
            <v>0</v>
          </cell>
          <cell r="M475">
            <v>0</v>
          </cell>
        </row>
        <row r="476">
          <cell r="F476">
            <v>0</v>
          </cell>
          <cell r="H476">
            <v>0</v>
          </cell>
          <cell r="I476">
            <v>0</v>
          </cell>
          <cell r="J476">
            <v>0</v>
          </cell>
          <cell r="K476">
            <v>0</v>
          </cell>
          <cell r="M476">
            <v>0</v>
          </cell>
        </row>
        <row r="477">
          <cell r="F477">
            <v>0</v>
          </cell>
          <cell r="H477">
            <v>0</v>
          </cell>
          <cell r="I477">
            <v>0</v>
          </cell>
          <cell r="J477">
            <v>0</v>
          </cell>
          <cell r="K477">
            <v>0</v>
          </cell>
          <cell r="M477">
            <v>0</v>
          </cell>
        </row>
        <row r="478">
          <cell r="F478">
            <v>-3053890</v>
          </cell>
          <cell r="H478">
            <v>0</v>
          </cell>
          <cell r="I478">
            <v>-3053890</v>
          </cell>
          <cell r="J478">
            <v>0</v>
          </cell>
          <cell r="K478">
            <v>-3053890</v>
          </cell>
          <cell r="M478">
            <v>-9886359</v>
          </cell>
        </row>
        <row r="479">
          <cell r="F479">
            <v>0</v>
          </cell>
          <cell r="H479">
            <v>0</v>
          </cell>
          <cell r="I479">
            <v>0</v>
          </cell>
          <cell r="J479">
            <v>0</v>
          </cell>
          <cell r="K479">
            <v>0</v>
          </cell>
          <cell r="M479">
            <v>-339045</v>
          </cell>
        </row>
        <row r="480">
          <cell r="F480">
            <v>0</v>
          </cell>
          <cell r="H480">
            <v>0</v>
          </cell>
          <cell r="I480">
            <v>0</v>
          </cell>
          <cell r="J480">
            <v>0</v>
          </cell>
          <cell r="K480">
            <v>0</v>
          </cell>
          <cell r="M480">
            <v>0</v>
          </cell>
        </row>
        <row r="481">
          <cell r="F481">
            <v>0</v>
          </cell>
          <cell r="H481">
            <v>0</v>
          </cell>
          <cell r="I481">
            <v>0</v>
          </cell>
          <cell r="J481">
            <v>0</v>
          </cell>
          <cell r="K481">
            <v>0</v>
          </cell>
          <cell r="M481">
            <v>0</v>
          </cell>
        </row>
        <row r="482">
          <cell r="F482">
            <v>0</v>
          </cell>
          <cell r="H482">
            <v>0</v>
          </cell>
          <cell r="I482">
            <v>0</v>
          </cell>
          <cell r="J482">
            <v>0</v>
          </cell>
          <cell r="K482">
            <v>0</v>
          </cell>
          <cell r="M482">
            <v>0</v>
          </cell>
        </row>
        <row r="483">
          <cell r="F483">
            <v>0</v>
          </cell>
          <cell r="H483">
            <v>0</v>
          </cell>
          <cell r="I483">
            <v>0</v>
          </cell>
          <cell r="J483">
            <v>0</v>
          </cell>
          <cell r="K483">
            <v>0</v>
          </cell>
          <cell r="M483">
            <v>0</v>
          </cell>
        </row>
        <row r="484">
          <cell r="F484">
            <v>0</v>
          </cell>
          <cell r="H484">
            <v>0</v>
          </cell>
          <cell r="I484">
            <v>0</v>
          </cell>
          <cell r="J484">
            <v>0</v>
          </cell>
          <cell r="K484">
            <v>0</v>
          </cell>
          <cell r="M484">
            <v>0</v>
          </cell>
        </row>
        <row r="485">
          <cell r="F485">
            <v>0</v>
          </cell>
          <cell r="H485">
            <v>0</v>
          </cell>
          <cell r="I485">
            <v>0</v>
          </cell>
          <cell r="J485">
            <v>0</v>
          </cell>
          <cell r="K485">
            <v>0</v>
          </cell>
          <cell r="M485">
            <v>0</v>
          </cell>
        </row>
        <row r="486">
          <cell r="F486">
            <v>0</v>
          </cell>
          <cell r="H486">
            <v>0</v>
          </cell>
          <cell r="I486">
            <v>0</v>
          </cell>
          <cell r="J486">
            <v>0</v>
          </cell>
          <cell r="K486">
            <v>0</v>
          </cell>
          <cell r="M486">
            <v>0</v>
          </cell>
        </row>
        <row r="487">
          <cell r="F487">
            <v>-1369343</v>
          </cell>
          <cell r="H487">
            <v>0</v>
          </cell>
          <cell r="I487">
            <v>-1369343</v>
          </cell>
          <cell r="J487">
            <v>0</v>
          </cell>
          <cell r="K487">
            <v>-1369343</v>
          </cell>
          <cell r="M487">
            <v>-3992489</v>
          </cell>
        </row>
        <row r="488">
          <cell r="F488">
            <v>0</v>
          </cell>
          <cell r="H488">
            <v>0</v>
          </cell>
          <cell r="I488">
            <v>0</v>
          </cell>
          <cell r="J488">
            <v>0</v>
          </cell>
          <cell r="K488">
            <v>0</v>
          </cell>
          <cell r="M488">
            <v>0</v>
          </cell>
        </row>
        <row r="489">
          <cell r="F489">
            <v>0</v>
          </cell>
          <cell r="H489">
            <v>0</v>
          </cell>
          <cell r="I489">
            <v>0</v>
          </cell>
          <cell r="J489">
            <v>0</v>
          </cell>
          <cell r="K489">
            <v>0</v>
          </cell>
          <cell r="M489">
            <v>-24652</v>
          </cell>
        </row>
        <row r="490">
          <cell r="F490">
            <v>0</v>
          </cell>
          <cell r="H490">
            <v>0</v>
          </cell>
          <cell r="I490">
            <v>0</v>
          </cell>
          <cell r="J490">
            <v>0</v>
          </cell>
          <cell r="K490">
            <v>0</v>
          </cell>
          <cell r="M490">
            <v>0</v>
          </cell>
        </row>
        <row r="491">
          <cell r="F491">
            <v>0</v>
          </cell>
          <cell r="H491">
            <v>0</v>
          </cell>
          <cell r="I491">
            <v>0</v>
          </cell>
          <cell r="J491">
            <v>0</v>
          </cell>
          <cell r="K491">
            <v>0</v>
          </cell>
          <cell r="M491">
            <v>0</v>
          </cell>
        </row>
        <row r="492">
          <cell r="F492">
            <v>0</v>
          </cell>
          <cell r="H492">
            <v>0</v>
          </cell>
          <cell r="I492">
            <v>0</v>
          </cell>
          <cell r="J492">
            <v>0</v>
          </cell>
          <cell r="K492">
            <v>0</v>
          </cell>
          <cell r="M492">
            <v>0</v>
          </cell>
        </row>
        <row r="493">
          <cell r="F493">
            <v>-95283</v>
          </cell>
          <cell r="H493">
            <v>0</v>
          </cell>
          <cell r="I493">
            <v>-95283</v>
          </cell>
          <cell r="J493">
            <v>0</v>
          </cell>
          <cell r="K493">
            <v>-95283</v>
          </cell>
          <cell r="M493">
            <v>-386023</v>
          </cell>
        </row>
        <row r="494">
          <cell r="F494">
            <v>-5564217</v>
          </cell>
          <cell r="H494">
            <v>0</v>
          </cell>
          <cell r="I494">
            <v>-5564217</v>
          </cell>
          <cell r="J494">
            <v>0</v>
          </cell>
          <cell r="K494">
            <v>-5564217</v>
          </cell>
          <cell r="M494">
            <v>-20611913</v>
          </cell>
        </row>
        <row r="496">
          <cell r="F496">
            <v>0</v>
          </cell>
          <cell r="H496">
            <v>0</v>
          </cell>
          <cell r="I496">
            <v>0</v>
          </cell>
          <cell r="J496">
            <v>0</v>
          </cell>
          <cell r="K496">
            <v>0</v>
          </cell>
          <cell r="M496">
            <v>363697</v>
          </cell>
        </row>
        <row r="497">
          <cell r="F497">
            <v>772873</v>
          </cell>
          <cell r="H497">
            <v>0</v>
          </cell>
          <cell r="I497">
            <v>772873</v>
          </cell>
          <cell r="J497">
            <v>0</v>
          </cell>
          <cell r="K497">
            <v>772873</v>
          </cell>
          <cell r="M497">
            <v>2020912</v>
          </cell>
        </row>
        <row r="498">
          <cell r="F498">
            <v>0</v>
          </cell>
          <cell r="H498">
            <v>0</v>
          </cell>
          <cell r="I498">
            <v>0</v>
          </cell>
          <cell r="J498">
            <v>0</v>
          </cell>
          <cell r="K498">
            <v>0</v>
          </cell>
          <cell r="M498">
            <v>0</v>
          </cell>
        </row>
        <row r="499">
          <cell r="F499">
            <v>0</v>
          </cell>
          <cell r="H499">
            <v>0</v>
          </cell>
          <cell r="I499">
            <v>0</v>
          </cell>
          <cell r="J499">
            <v>0</v>
          </cell>
          <cell r="K499">
            <v>0</v>
          </cell>
          <cell r="M499">
            <v>6015</v>
          </cell>
        </row>
        <row r="500">
          <cell r="F500">
            <v>0</v>
          </cell>
          <cell r="H500">
            <v>0</v>
          </cell>
          <cell r="I500">
            <v>0</v>
          </cell>
          <cell r="J500">
            <v>0</v>
          </cell>
          <cell r="K500">
            <v>0</v>
          </cell>
          <cell r="M500">
            <v>0</v>
          </cell>
        </row>
        <row r="501">
          <cell r="F501">
            <v>0</v>
          </cell>
          <cell r="H501">
            <v>0</v>
          </cell>
          <cell r="I501">
            <v>0</v>
          </cell>
          <cell r="J501">
            <v>0</v>
          </cell>
          <cell r="K501">
            <v>0</v>
          </cell>
          <cell r="M501">
            <v>0</v>
          </cell>
        </row>
        <row r="502">
          <cell r="F502">
            <v>0</v>
          </cell>
          <cell r="H502">
            <v>0</v>
          </cell>
          <cell r="I502">
            <v>0</v>
          </cell>
          <cell r="J502">
            <v>0</v>
          </cell>
          <cell r="K502">
            <v>0</v>
          </cell>
          <cell r="M502">
            <v>0</v>
          </cell>
        </row>
        <row r="503">
          <cell r="F503">
            <v>0</v>
          </cell>
          <cell r="H503">
            <v>0</v>
          </cell>
          <cell r="I503">
            <v>0</v>
          </cell>
          <cell r="J503">
            <v>0</v>
          </cell>
          <cell r="K503">
            <v>0</v>
          </cell>
          <cell r="M503">
            <v>0</v>
          </cell>
        </row>
        <row r="504">
          <cell r="F504">
            <v>0</v>
          </cell>
          <cell r="H504">
            <v>0</v>
          </cell>
          <cell r="I504">
            <v>0</v>
          </cell>
          <cell r="J504">
            <v>0</v>
          </cell>
          <cell r="K504">
            <v>0</v>
          </cell>
          <cell r="M504">
            <v>0</v>
          </cell>
        </row>
        <row r="505">
          <cell r="F505">
            <v>709038</v>
          </cell>
          <cell r="H505">
            <v>0</v>
          </cell>
          <cell r="I505">
            <v>709038</v>
          </cell>
          <cell r="J505">
            <v>0</v>
          </cell>
          <cell r="K505">
            <v>709038</v>
          </cell>
          <cell r="M505">
            <v>1756916</v>
          </cell>
        </row>
        <row r="506">
          <cell r="F506">
            <v>0</v>
          </cell>
          <cell r="H506">
            <v>0</v>
          </cell>
          <cell r="I506">
            <v>0</v>
          </cell>
          <cell r="J506">
            <v>0</v>
          </cell>
          <cell r="K506">
            <v>0</v>
          </cell>
          <cell r="M506">
            <v>0</v>
          </cell>
        </row>
        <row r="507">
          <cell r="F507">
            <v>0</v>
          </cell>
          <cell r="H507">
            <v>0</v>
          </cell>
          <cell r="I507">
            <v>0</v>
          </cell>
          <cell r="J507">
            <v>0</v>
          </cell>
          <cell r="K507">
            <v>0</v>
          </cell>
          <cell r="M507">
            <v>0</v>
          </cell>
        </row>
        <row r="508">
          <cell r="F508">
            <v>0</v>
          </cell>
          <cell r="H508">
            <v>0</v>
          </cell>
          <cell r="I508">
            <v>0</v>
          </cell>
          <cell r="J508">
            <v>0</v>
          </cell>
          <cell r="K508">
            <v>0</v>
          </cell>
          <cell r="M508">
            <v>0</v>
          </cell>
        </row>
        <row r="509">
          <cell r="F509">
            <v>0</v>
          </cell>
          <cell r="H509">
            <v>0</v>
          </cell>
          <cell r="I509">
            <v>0</v>
          </cell>
          <cell r="J509">
            <v>0</v>
          </cell>
          <cell r="K509">
            <v>0</v>
          </cell>
          <cell r="M509">
            <v>0</v>
          </cell>
        </row>
        <row r="510">
          <cell r="F510">
            <v>0</v>
          </cell>
          <cell r="H510">
            <v>0</v>
          </cell>
          <cell r="I510">
            <v>0</v>
          </cell>
          <cell r="J510">
            <v>0</v>
          </cell>
          <cell r="K510">
            <v>0</v>
          </cell>
          <cell r="M510">
            <v>0</v>
          </cell>
        </row>
        <row r="511">
          <cell r="F511">
            <v>0</v>
          </cell>
          <cell r="H511">
            <v>0</v>
          </cell>
          <cell r="I511">
            <v>0</v>
          </cell>
          <cell r="J511">
            <v>0</v>
          </cell>
          <cell r="K511">
            <v>0</v>
          </cell>
          <cell r="M511">
            <v>0</v>
          </cell>
        </row>
        <row r="512">
          <cell r="F512">
            <v>0</v>
          </cell>
          <cell r="H512">
            <v>0</v>
          </cell>
          <cell r="I512">
            <v>0</v>
          </cell>
          <cell r="J512">
            <v>0</v>
          </cell>
          <cell r="K512">
            <v>0</v>
          </cell>
          <cell r="M512">
            <v>0</v>
          </cell>
        </row>
        <row r="513">
          <cell r="F513">
            <v>-98999</v>
          </cell>
          <cell r="H513">
            <v>0</v>
          </cell>
          <cell r="I513">
            <v>-98999</v>
          </cell>
          <cell r="J513">
            <v>0</v>
          </cell>
          <cell r="K513">
            <v>-98999</v>
          </cell>
          <cell r="M513">
            <v>-422007</v>
          </cell>
        </row>
        <row r="514">
          <cell r="F514">
            <v>0</v>
          </cell>
          <cell r="H514">
            <v>0</v>
          </cell>
          <cell r="I514">
            <v>0</v>
          </cell>
          <cell r="J514">
            <v>0</v>
          </cell>
          <cell r="K514">
            <v>0</v>
          </cell>
          <cell r="M514">
            <v>-26647</v>
          </cell>
        </row>
        <row r="515">
          <cell r="F515">
            <v>154764</v>
          </cell>
          <cell r="H515">
            <v>0</v>
          </cell>
          <cell r="I515">
            <v>154764</v>
          </cell>
          <cell r="J515">
            <v>0</v>
          </cell>
          <cell r="K515">
            <v>154764</v>
          </cell>
          <cell r="M515">
            <v>558550</v>
          </cell>
        </row>
        <row r="516">
          <cell r="F516">
            <v>0</v>
          </cell>
          <cell r="H516">
            <v>0</v>
          </cell>
          <cell r="I516">
            <v>0</v>
          </cell>
          <cell r="J516">
            <v>0</v>
          </cell>
          <cell r="K516">
            <v>0</v>
          </cell>
          <cell r="M516">
            <v>0</v>
          </cell>
        </row>
        <row r="517">
          <cell r="F517">
            <v>0</v>
          </cell>
          <cell r="H517">
            <v>0</v>
          </cell>
          <cell r="I517">
            <v>0</v>
          </cell>
          <cell r="J517">
            <v>0</v>
          </cell>
          <cell r="K517">
            <v>0</v>
          </cell>
          <cell r="M517">
            <v>0</v>
          </cell>
        </row>
        <row r="518">
          <cell r="F518">
            <v>0</v>
          </cell>
          <cell r="H518">
            <v>0</v>
          </cell>
          <cell r="I518">
            <v>0</v>
          </cell>
          <cell r="J518">
            <v>0</v>
          </cell>
          <cell r="K518">
            <v>0</v>
          </cell>
          <cell r="M518">
            <v>0</v>
          </cell>
        </row>
        <row r="519">
          <cell r="F519">
            <v>0</v>
          </cell>
          <cell r="H519">
            <v>0</v>
          </cell>
          <cell r="I519">
            <v>0</v>
          </cell>
          <cell r="J519">
            <v>0</v>
          </cell>
          <cell r="K519">
            <v>0</v>
          </cell>
          <cell r="M519">
            <v>0</v>
          </cell>
        </row>
        <row r="520">
          <cell r="F520">
            <v>0</v>
          </cell>
          <cell r="H520">
            <v>0</v>
          </cell>
          <cell r="I520">
            <v>0</v>
          </cell>
          <cell r="J520">
            <v>0</v>
          </cell>
          <cell r="K520">
            <v>0</v>
          </cell>
          <cell r="M520">
            <v>0</v>
          </cell>
        </row>
        <row r="521">
          <cell r="F521">
            <v>0</v>
          </cell>
          <cell r="H521">
            <v>0</v>
          </cell>
          <cell r="I521">
            <v>0</v>
          </cell>
          <cell r="J521">
            <v>0</v>
          </cell>
          <cell r="K521">
            <v>0</v>
          </cell>
          <cell r="M521">
            <v>0</v>
          </cell>
        </row>
        <row r="522">
          <cell r="F522">
            <v>0</v>
          </cell>
          <cell r="H522">
            <v>0</v>
          </cell>
          <cell r="I522">
            <v>0</v>
          </cell>
          <cell r="J522">
            <v>0</v>
          </cell>
          <cell r="K522">
            <v>0</v>
          </cell>
          <cell r="M522">
            <v>0</v>
          </cell>
        </row>
        <row r="523">
          <cell r="F523">
            <v>0</v>
          </cell>
          <cell r="H523">
            <v>0</v>
          </cell>
          <cell r="I523">
            <v>0</v>
          </cell>
          <cell r="J523">
            <v>0</v>
          </cell>
          <cell r="K523">
            <v>0</v>
          </cell>
          <cell r="M523">
            <v>-49612</v>
          </cell>
        </row>
        <row r="524">
          <cell r="F524">
            <v>1537676</v>
          </cell>
          <cell r="H524">
            <v>0</v>
          </cell>
          <cell r="I524">
            <v>1537676</v>
          </cell>
          <cell r="J524">
            <v>0</v>
          </cell>
          <cell r="K524">
            <v>1537676</v>
          </cell>
          <cell r="M524">
            <v>4207824</v>
          </cell>
        </row>
        <row r="526">
          <cell r="F526">
            <v>-44096307</v>
          </cell>
          <cell r="H526">
            <v>0</v>
          </cell>
          <cell r="I526">
            <v>-44096307</v>
          </cell>
          <cell r="J526">
            <v>0</v>
          </cell>
          <cell r="K526">
            <v>-44096307</v>
          </cell>
          <cell r="M526">
            <v>-38076126</v>
          </cell>
        </row>
        <row r="527">
          <cell r="F527">
            <v>0</v>
          </cell>
          <cell r="H527">
            <v>0</v>
          </cell>
          <cell r="I527">
            <v>0</v>
          </cell>
          <cell r="J527">
            <v>0</v>
          </cell>
          <cell r="K527">
            <v>0</v>
          </cell>
          <cell r="M527">
            <v>0</v>
          </cell>
        </row>
        <row r="528">
          <cell r="F528">
            <v>493076</v>
          </cell>
          <cell r="H528">
            <v>0</v>
          </cell>
          <cell r="I528">
            <v>493076</v>
          </cell>
          <cell r="J528">
            <v>0</v>
          </cell>
          <cell r="K528">
            <v>493076</v>
          </cell>
          <cell r="M528">
            <v>129379</v>
          </cell>
        </row>
        <row r="529">
          <cell r="F529">
            <v>4138178</v>
          </cell>
          <cell r="H529">
            <v>0</v>
          </cell>
          <cell r="I529">
            <v>4138178</v>
          </cell>
          <cell r="J529">
            <v>0</v>
          </cell>
          <cell r="K529">
            <v>4138178</v>
          </cell>
          <cell r="M529">
            <v>2111252</v>
          </cell>
        </row>
        <row r="530">
          <cell r="F530">
            <v>0</v>
          </cell>
          <cell r="H530">
            <v>0</v>
          </cell>
          <cell r="I530">
            <v>0</v>
          </cell>
          <cell r="J530">
            <v>0</v>
          </cell>
          <cell r="K530">
            <v>0</v>
          </cell>
          <cell r="M530">
            <v>0</v>
          </cell>
        </row>
        <row r="531">
          <cell r="F531">
            <v>0</v>
          </cell>
          <cell r="H531">
            <v>0</v>
          </cell>
          <cell r="I531">
            <v>0</v>
          </cell>
          <cell r="J531">
            <v>0</v>
          </cell>
          <cell r="K531">
            <v>0</v>
          </cell>
          <cell r="M531">
            <v>0</v>
          </cell>
        </row>
        <row r="532">
          <cell r="F532">
            <v>0</v>
          </cell>
          <cell r="H532">
            <v>0</v>
          </cell>
          <cell r="I532">
            <v>0</v>
          </cell>
          <cell r="J532">
            <v>0</v>
          </cell>
          <cell r="K532">
            <v>0</v>
          </cell>
          <cell r="M532">
            <v>0</v>
          </cell>
        </row>
        <row r="533">
          <cell r="F533">
            <v>-8688841</v>
          </cell>
          <cell r="H533">
            <v>0</v>
          </cell>
          <cell r="I533">
            <v>-8688841</v>
          </cell>
          <cell r="J533">
            <v>0</v>
          </cell>
          <cell r="K533">
            <v>-8688841</v>
          </cell>
          <cell r="M533">
            <v>1577914</v>
          </cell>
        </row>
        <row r="534">
          <cell r="F534">
            <v>-5509637</v>
          </cell>
          <cell r="H534">
            <v>0</v>
          </cell>
          <cell r="I534">
            <v>-5509637</v>
          </cell>
          <cell r="J534">
            <v>0</v>
          </cell>
          <cell r="K534">
            <v>-5509637</v>
          </cell>
          <cell r="M534">
            <v>40864</v>
          </cell>
        </row>
        <row r="535">
          <cell r="F535">
            <v>-295736</v>
          </cell>
          <cell r="H535">
            <v>0</v>
          </cell>
          <cell r="I535">
            <v>-295736</v>
          </cell>
          <cell r="J535">
            <v>0</v>
          </cell>
          <cell r="K535">
            <v>-295736</v>
          </cell>
          <cell r="M535">
            <v>-722664</v>
          </cell>
        </row>
        <row r="536">
          <cell r="F536">
            <v>-584032</v>
          </cell>
          <cell r="H536">
            <v>0</v>
          </cell>
          <cell r="I536">
            <v>-584032</v>
          </cell>
          <cell r="J536">
            <v>0</v>
          </cell>
          <cell r="K536">
            <v>-584032</v>
          </cell>
          <cell r="M536">
            <v>-176784</v>
          </cell>
        </row>
        <row r="537">
          <cell r="F537">
            <v>0</v>
          </cell>
          <cell r="H537">
            <v>0</v>
          </cell>
          <cell r="I537">
            <v>0</v>
          </cell>
          <cell r="J537">
            <v>0</v>
          </cell>
          <cell r="K537">
            <v>0</v>
          </cell>
          <cell r="M537">
            <v>0</v>
          </cell>
        </row>
        <row r="538">
          <cell r="F538">
            <v>-107788</v>
          </cell>
          <cell r="H538">
            <v>0</v>
          </cell>
          <cell r="I538">
            <v>-107788</v>
          </cell>
          <cell r="J538">
            <v>0</v>
          </cell>
          <cell r="K538">
            <v>-107788</v>
          </cell>
          <cell r="M538">
            <v>-4941765</v>
          </cell>
        </row>
        <row r="539">
          <cell r="F539">
            <v>743662</v>
          </cell>
          <cell r="H539">
            <v>0</v>
          </cell>
          <cell r="I539">
            <v>743662</v>
          </cell>
          <cell r="J539">
            <v>0</v>
          </cell>
          <cell r="K539">
            <v>743662</v>
          </cell>
          <cell r="M539">
            <v>-64368</v>
          </cell>
        </row>
        <row r="540">
          <cell r="F540">
            <v>-160648</v>
          </cell>
          <cell r="H540">
            <v>0</v>
          </cell>
          <cell r="I540">
            <v>-160648</v>
          </cell>
          <cell r="J540">
            <v>0</v>
          </cell>
          <cell r="K540">
            <v>-160648</v>
          </cell>
          <cell r="M540">
            <v>-236906</v>
          </cell>
        </row>
        <row r="541">
          <cell r="F541">
            <v>-48351820</v>
          </cell>
          <cell r="H541">
            <v>0</v>
          </cell>
          <cell r="I541">
            <v>-48351820</v>
          </cell>
          <cell r="J541">
            <v>0</v>
          </cell>
          <cell r="K541">
            <v>-48351820</v>
          </cell>
          <cell r="M541">
            <v>-38465461</v>
          </cell>
        </row>
        <row r="542">
          <cell r="F542">
            <v>0</v>
          </cell>
          <cell r="H542">
            <v>0</v>
          </cell>
          <cell r="I542">
            <v>0</v>
          </cell>
          <cell r="J542">
            <v>0</v>
          </cell>
          <cell r="K542">
            <v>0</v>
          </cell>
          <cell r="M542">
            <v>0</v>
          </cell>
        </row>
        <row r="543">
          <cell r="F543">
            <v>-438570</v>
          </cell>
          <cell r="H543">
            <v>0</v>
          </cell>
          <cell r="I543">
            <v>-438570</v>
          </cell>
          <cell r="J543">
            <v>0</v>
          </cell>
          <cell r="K543">
            <v>-438570</v>
          </cell>
          <cell r="M543">
            <v>-99525</v>
          </cell>
        </row>
        <row r="544">
          <cell r="F544">
            <v>4073963</v>
          </cell>
          <cell r="H544">
            <v>0</v>
          </cell>
          <cell r="I544">
            <v>4073963</v>
          </cell>
          <cell r="J544">
            <v>0</v>
          </cell>
          <cell r="K544">
            <v>4073963</v>
          </cell>
          <cell r="M544">
            <v>2317047</v>
          </cell>
        </row>
        <row r="545">
          <cell r="F545">
            <v>0</v>
          </cell>
          <cell r="H545">
            <v>0</v>
          </cell>
          <cell r="I545">
            <v>0</v>
          </cell>
          <cell r="J545">
            <v>0</v>
          </cell>
          <cell r="K545">
            <v>0</v>
          </cell>
          <cell r="M545">
            <v>0</v>
          </cell>
        </row>
        <row r="546">
          <cell r="F546">
            <v>0</v>
          </cell>
          <cell r="H546">
            <v>0</v>
          </cell>
          <cell r="I546">
            <v>0</v>
          </cell>
          <cell r="J546">
            <v>0</v>
          </cell>
          <cell r="K546">
            <v>0</v>
          </cell>
          <cell r="M546">
            <v>0</v>
          </cell>
        </row>
        <row r="547">
          <cell r="F547">
            <v>0</v>
          </cell>
          <cell r="H547">
            <v>0</v>
          </cell>
          <cell r="I547">
            <v>0</v>
          </cell>
          <cell r="J547">
            <v>0</v>
          </cell>
          <cell r="K547">
            <v>0</v>
          </cell>
          <cell r="M547">
            <v>0</v>
          </cell>
        </row>
        <row r="548">
          <cell r="F548">
            <v>-19542783</v>
          </cell>
          <cell r="H548">
            <v>0</v>
          </cell>
          <cell r="I548">
            <v>-19542783</v>
          </cell>
          <cell r="J548">
            <v>0</v>
          </cell>
          <cell r="K548">
            <v>-19542783</v>
          </cell>
          <cell r="M548">
            <v>-12166813</v>
          </cell>
        </row>
        <row r="549">
          <cell r="F549">
            <v>131819</v>
          </cell>
          <cell r="H549">
            <v>0</v>
          </cell>
          <cell r="I549">
            <v>131819</v>
          </cell>
          <cell r="J549">
            <v>0</v>
          </cell>
          <cell r="K549">
            <v>131819</v>
          </cell>
          <cell r="M549">
            <v>-308073</v>
          </cell>
        </row>
        <row r="550">
          <cell r="F550">
            <v>1742335</v>
          </cell>
          <cell r="H550">
            <v>0</v>
          </cell>
          <cell r="I550">
            <v>1742335</v>
          </cell>
          <cell r="J550">
            <v>0</v>
          </cell>
          <cell r="K550">
            <v>1742335</v>
          </cell>
          <cell r="M550">
            <v>1004974</v>
          </cell>
        </row>
        <row r="551">
          <cell r="F551">
            <v>2192593</v>
          </cell>
          <cell r="H551">
            <v>0</v>
          </cell>
          <cell r="I551">
            <v>2192593</v>
          </cell>
          <cell r="J551">
            <v>0</v>
          </cell>
          <cell r="K551">
            <v>2192593</v>
          </cell>
          <cell r="M551">
            <v>51056</v>
          </cell>
        </row>
        <row r="552">
          <cell r="F552">
            <v>0</v>
          </cell>
          <cell r="H552">
            <v>0</v>
          </cell>
          <cell r="I552">
            <v>0</v>
          </cell>
          <cell r="J552">
            <v>0</v>
          </cell>
          <cell r="K552">
            <v>0</v>
          </cell>
          <cell r="M552">
            <v>0</v>
          </cell>
        </row>
        <row r="553">
          <cell r="F553">
            <v>-352466</v>
          </cell>
          <cell r="H553">
            <v>0</v>
          </cell>
          <cell r="I553">
            <v>-352466</v>
          </cell>
          <cell r="J553">
            <v>0</v>
          </cell>
          <cell r="K553">
            <v>-352466</v>
          </cell>
          <cell r="M553">
            <v>69541</v>
          </cell>
        </row>
        <row r="554">
          <cell r="F554">
            <v>117993</v>
          </cell>
          <cell r="H554">
            <v>0</v>
          </cell>
          <cell r="I554">
            <v>117993</v>
          </cell>
          <cell r="J554">
            <v>0</v>
          </cell>
          <cell r="K554">
            <v>117993</v>
          </cell>
          <cell r="M554">
            <v>144640</v>
          </cell>
        </row>
        <row r="555">
          <cell r="F555">
            <v>-36292384</v>
          </cell>
          <cell r="H555">
            <v>0</v>
          </cell>
          <cell r="I555">
            <v>-36292384</v>
          </cell>
          <cell r="J555">
            <v>0</v>
          </cell>
          <cell r="K555">
            <v>-36292384</v>
          </cell>
          <cell r="M555">
            <v>-32564691</v>
          </cell>
        </row>
        <row r="556">
          <cell r="F556">
            <v>0</v>
          </cell>
          <cell r="H556">
            <v>0</v>
          </cell>
          <cell r="I556">
            <v>0</v>
          </cell>
          <cell r="J556">
            <v>0</v>
          </cell>
          <cell r="K556">
            <v>0</v>
          </cell>
          <cell r="M556">
            <v>0</v>
          </cell>
        </row>
        <row r="557">
          <cell r="F557">
            <v>-80428</v>
          </cell>
          <cell r="H557">
            <v>0</v>
          </cell>
          <cell r="I557">
            <v>-80428</v>
          </cell>
          <cell r="J557">
            <v>0</v>
          </cell>
          <cell r="K557">
            <v>-80428</v>
          </cell>
          <cell r="M557">
            <v>-55777</v>
          </cell>
        </row>
        <row r="558">
          <cell r="F558">
            <v>1548742</v>
          </cell>
          <cell r="H558">
            <v>0</v>
          </cell>
          <cell r="I558">
            <v>1548742</v>
          </cell>
          <cell r="J558">
            <v>0</v>
          </cell>
          <cell r="K558">
            <v>1548742</v>
          </cell>
          <cell r="M558">
            <v>990192</v>
          </cell>
        </row>
        <row r="559">
          <cell r="F559">
            <v>0</v>
          </cell>
          <cell r="H559">
            <v>0</v>
          </cell>
          <cell r="I559">
            <v>0</v>
          </cell>
          <cell r="J559">
            <v>0</v>
          </cell>
          <cell r="K559">
            <v>0</v>
          </cell>
          <cell r="M559">
            <v>0</v>
          </cell>
        </row>
        <row r="560">
          <cell r="F560">
            <v>0</v>
          </cell>
          <cell r="H560">
            <v>0</v>
          </cell>
          <cell r="I560">
            <v>0</v>
          </cell>
          <cell r="J560">
            <v>0</v>
          </cell>
          <cell r="K560">
            <v>0</v>
          </cell>
          <cell r="M560">
            <v>0</v>
          </cell>
        </row>
        <row r="561">
          <cell r="F561">
            <v>0</v>
          </cell>
          <cell r="H561">
            <v>0</v>
          </cell>
          <cell r="I561">
            <v>0</v>
          </cell>
          <cell r="J561">
            <v>0</v>
          </cell>
          <cell r="K561">
            <v>0</v>
          </cell>
          <cell r="M561">
            <v>0</v>
          </cell>
        </row>
        <row r="562">
          <cell r="F562">
            <v>-12520147</v>
          </cell>
          <cell r="H562">
            <v>0</v>
          </cell>
          <cell r="I562">
            <v>-12520147</v>
          </cell>
          <cell r="J562">
            <v>0</v>
          </cell>
          <cell r="K562">
            <v>-12520147</v>
          </cell>
          <cell r="M562">
            <v>-7943884</v>
          </cell>
        </row>
        <row r="563">
          <cell r="F563">
            <v>139525</v>
          </cell>
          <cell r="H563">
            <v>0</v>
          </cell>
          <cell r="I563">
            <v>139525</v>
          </cell>
          <cell r="J563">
            <v>0</v>
          </cell>
          <cell r="K563">
            <v>139525</v>
          </cell>
          <cell r="M563">
            <v>-52000</v>
          </cell>
        </row>
        <row r="564">
          <cell r="F564">
            <v>-11180</v>
          </cell>
          <cell r="H564">
            <v>0</v>
          </cell>
          <cell r="I564">
            <v>-11180</v>
          </cell>
          <cell r="J564">
            <v>0</v>
          </cell>
          <cell r="K564">
            <v>-11180</v>
          </cell>
          <cell r="M564">
            <v>-34207</v>
          </cell>
        </row>
        <row r="565">
          <cell r="F565">
            <v>732976</v>
          </cell>
          <cell r="H565">
            <v>0</v>
          </cell>
          <cell r="I565">
            <v>732976</v>
          </cell>
          <cell r="J565">
            <v>0</v>
          </cell>
          <cell r="K565">
            <v>732976</v>
          </cell>
          <cell r="M565">
            <v>4966</v>
          </cell>
        </row>
        <row r="566">
          <cell r="F566">
            <v>0</v>
          </cell>
          <cell r="H566">
            <v>0</v>
          </cell>
          <cell r="I566">
            <v>0</v>
          </cell>
          <cell r="J566">
            <v>0</v>
          </cell>
          <cell r="K566">
            <v>0</v>
          </cell>
          <cell r="M566">
            <v>0</v>
          </cell>
        </row>
        <row r="567">
          <cell r="F567">
            <v>-391196</v>
          </cell>
          <cell r="H567">
            <v>0</v>
          </cell>
          <cell r="I567">
            <v>-391196</v>
          </cell>
          <cell r="J567">
            <v>0</v>
          </cell>
          <cell r="K567">
            <v>-391196</v>
          </cell>
          <cell r="M567">
            <v>-5173</v>
          </cell>
        </row>
        <row r="568">
          <cell r="F568">
            <v>42654</v>
          </cell>
          <cell r="H568">
            <v>0</v>
          </cell>
          <cell r="I568">
            <v>42654</v>
          </cell>
          <cell r="J568">
            <v>0</v>
          </cell>
          <cell r="K568">
            <v>42654</v>
          </cell>
          <cell r="M568">
            <v>92266</v>
          </cell>
        </row>
        <row r="569">
          <cell r="F569">
            <v>0</v>
          </cell>
          <cell r="H569">
            <v>0</v>
          </cell>
          <cell r="I569">
            <v>0</v>
          </cell>
          <cell r="J569">
            <v>0</v>
          </cell>
          <cell r="K569">
            <v>0</v>
          </cell>
          <cell r="M569">
            <v>-17730681</v>
          </cell>
        </row>
        <row r="570">
          <cell r="F570">
            <v>-161326447</v>
          </cell>
          <cell r="H570">
            <v>0</v>
          </cell>
          <cell r="I570">
            <v>-161326447</v>
          </cell>
          <cell r="J570">
            <v>0</v>
          </cell>
          <cell r="K570">
            <v>-161326447</v>
          </cell>
          <cell r="M570">
            <v>-145110807</v>
          </cell>
        </row>
        <row r="572">
          <cell r="F572">
            <v>0</v>
          </cell>
          <cell r="H572">
            <v>0</v>
          </cell>
          <cell r="I572">
            <v>0</v>
          </cell>
          <cell r="J572">
            <v>0</v>
          </cell>
          <cell r="K572">
            <v>0</v>
          </cell>
          <cell r="M572">
            <v>0</v>
          </cell>
        </row>
        <row r="574">
          <cell r="F574">
            <v>0</v>
          </cell>
          <cell r="H574">
            <v>0</v>
          </cell>
          <cell r="I574">
            <v>0</v>
          </cell>
          <cell r="J574">
            <v>0</v>
          </cell>
          <cell r="K574">
            <v>0</v>
          </cell>
          <cell r="M574">
            <v>0</v>
          </cell>
        </row>
        <row r="575">
          <cell r="F575">
            <v>0</v>
          </cell>
          <cell r="H575">
            <v>0</v>
          </cell>
          <cell r="I575">
            <v>0</v>
          </cell>
          <cell r="J575">
            <v>0</v>
          </cell>
          <cell r="K575">
            <v>0</v>
          </cell>
          <cell r="M575">
            <v>0</v>
          </cell>
        </row>
        <row r="576">
          <cell r="F576">
            <v>0</v>
          </cell>
          <cell r="H576">
            <v>0</v>
          </cell>
          <cell r="I576">
            <v>0</v>
          </cell>
          <cell r="J576">
            <v>0</v>
          </cell>
          <cell r="K576">
            <v>0</v>
          </cell>
          <cell r="M576">
            <v>0</v>
          </cell>
        </row>
        <row r="577">
          <cell r="F577">
            <v>0</v>
          </cell>
          <cell r="H577">
            <v>0</v>
          </cell>
          <cell r="I577">
            <v>0</v>
          </cell>
          <cell r="J577">
            <v>0</v>
          </cell>
          <cell r="K577">
            <v>0</v>
          </cell>
          <cell r="M577">
            <v>0</v>
          </cell>
        </row>
        <row r="579">
          <cell r="F579">
            <v>-174523</v>
          </cell>
          <cell r="H579">
            <v>0</v>
          </cell>
          <cell r="I579">
            <v>-174523</v>
          </cell>
          <cell r="J579">
            <v>0</v>
          </cell>
          <cell r="K579">
            <v>-174523</v>
          </cell>
          <cell r="M579">
            <v>-5550500</v>
          </cell>
        </row>
        <row r="580">
          <cell r="F580">
            <v>0</v>
          </cell>
          <cell r="H580">
            <v>0</v>
          </cell>
          <cell r="I580">
            <v>0</v>
          </cell>
          <cell r="J580">
            <v>0</v>
          </cell>
          <cell r="K580">
            <v>0</v>
          </cell>
          <cell r="M580">
            <v>0</v>
          </cell>
        </row>
        <row r="581">
          <cell r="F581">
            <v>-29581</v>
          </cell>
          <cell r="H581">
            <v>59162</v>
          </cell>
          <cell r="I581">
            <v>29581</v>
          </cell>
          <cell r="J581">
            <v>0</v>
          </cell>
          <cell r="K581">
            <v>29581</v>
          </cell>
          <cell r="M581">
            <v>4833977</v>
          </cell>
        </row>
        <row r="582">
          <cell r="F582">
            <v>0</v>
          </cell>
          <cell r="H582">
            <v>-29581</v>
          </cell>
          <cell r="I582">
            <v>-29581</v>
          </cell>
          <cell r="J582">
            <v>0</v>
          </cell>
          <cell r="K582">
            <v>-29581</v>
          </cell>
          <cell r="M582">
            <v>371355</v>
          </cell>
        </row>
        <row r="583">
          <cell r="F583">
            <v>0</v>
          </cell>
          <cell r="H583">
            <v>0</v>
          </cell>
          <cell r="I583">
            <v>0</v>
          </cell>
          <cell r="J583">
            <v>0</v>
          </cell>
          <cell r="K583">
            <v>0</v>
          </cell>
          <cell r="M583">
            <v>0</v>
          </cell>
        </row>
        <row r="584">
          <cell r="F584">
            <v>0</v>
          </cell>
          <cell r="H584">
            <v>0</v>
          </cell>
          <cell r="I584">
            <v>0</v>
          </cell>
          <cell r="J584">
            <v>0</v>
          </cell>
          <cell r="K584">
            <v>0</v>
          </cell>
          <cell r="M584">
            <v>0</v>
          </cell>
        </row>
        <row r="585">
          <cell r="F585">
            <v>-179900</v>
          </cell>
          <cell r="H585">
            <v>0</v>
          </cell>
          <cell r="I585">
            <v>-179900</v>
          </cell>
          <cell r="J585">
            <v>0</v>
          </cell>
          <cell r="K585">
            <v>-179900</v>
          </cell>
          <cell r="M585">
            <v>439892</v>
          </cell>
        </row>
        <row r="586">
          <cell r="F586">
            <v>0</v>
          </cell>
          <cell r="H586">
            <v>0</v>
          </cell>
          <cell r="I586">
            <v>0</v>
          </cell>
          <cell r="J586">
            <v>0</v>
          </cell>
          <cell r="K586">
            <v>0</v>
          </cell>
          <cell r="M586">
            <v>0</v>
          </cell>
        </row>
        <row r="587">
          <cell r="F587">
            <v>0</v>
          </cell>
          <cell r="H587">
            <v>0</v>
          </cell>
          <cell r="I587">
            <v>0</v>
          </cell>
          <cell r="J587">
            <v>0</v>
          </cell>
          <cell r="K587">
            <v>0</v>
          </cell>
          <cell r="M587">
            <v>0</v>
          </cell>
        </row>
        <row r="588">
          <cell r="F588">
            <v>-4200</v>
          </cell>
          <cell r="H588">
            <v>0</v>
          </cell>
          <cell r="I588">
            <v>-4200</v>
          </cell>
          <cell r="J588">
            <v>0</v>
          </cell>
          <cell r="K588">
            <v>-4200</v>
          </cell>
          <cell r="M588">
            <v>191525</v>
          </cell>
        </row>
        <row r="589">
          <cell r="F589">
            <v>-388204</v>
          </cell>
          <cell r="H589">
            <v>29581</v>
          </cell>
          <cell r="I589">
            <v>-358623</v>
          </cell>
          <cell r="J589">
            <v>0</v>
          </cell>
          <cell r="K589">
            <v>-358623</v>
          </cell>
          <cell r="M589">
            <v>286249</v>
          </cell>
        </row>
        <row r="591">
          <cell r="F591">
            <v>142625</v>
          </cell>
          <cell r="H591">
            <v>0</v>
          </cell>
          <cell r="I591">
            <v>142625</v>
          </cell>
          <cell r="J591">
            <v>0</v>
          </cell>
          <cell r="K591">
            <v>142625</v>
          </cell>
          <cell r="M591">
            <v>591315</v>
          </cell>
        </row>
        <row r="592">
          <cell r="F592">
            <v>0</v>
          </cell>
          <cell r="H592">
            <v>0</v>
          </cell>
          <cell r="I592">
            <v>0</v>
          </cell>
          <cell r="J592">
            <v>0</v>
          </cell>
          <cell r="K592">
            <v>0</v>
          </cell>
          <cell r="M592">
            <v>0</v>
          </cell>
        </row>
        <row r="593">
          <cell r="F593">
            <v>0</v>
          </cell>
          <cell r="H593">
            <v>0</v>
          </cell>
          <cell r="I593">
            <v>0</v>
          </cell>
          <cell r="J593">
            <v>0</v>
          </cell>
          <cell r="K593">
            <v>0</v>
          </cell>
          <cell r="M593">
            <v>-58540</v>
          </cell>
        </row>
        <row r="594">
          <cell r="F594">
            <v>-90973</v>
          </cell>
          <cell r="H594">
            <v>0</v>
          </cell>
          <cell r="I594">
            <v>-90973</v>
          </cell>
          <cell r="J594">
            <v>0</v>
          </cell>
          <cell r="K594">
            <v>-90973</v>
          </cell>
          <cell r="M594">
            <v>906</v>
          </cell>
        </row>
        <row r="595">
          <cell r="F595">
            <v>0</v>
          </cell>
          <cell r="H595">
            <v>0</v>
          </cell>
          <cell r="I595">
            <v>0</v>
          </cell>
          <cell r="J595">
            <v>0</v>
          </cell>
          <cell r="K595">
            <v>0</v>
          </cell>
          <cell r="M595">
            <v>0</v>
          </cell>
        </row>
        <row r="596">
          <cell r="F596">
            <v>0</v>
          </cell>
          <cell r="H596">
            <v>0</v>
          </cell>
          <cell r="I596">
            <v>0</v>
          </cell>
          <cell r="J596">
            <v>0</v>
          </cell>
          <cell r="K596">
            <v>0</v>
          </cell>
          <cell r="M596">
            <v>155</v>
          </cell>
        </row>
        <row r="597">
          <cell r="F597">
            <v>0</v>
          </cell>
          <cell r="H597">
            <v>0</v>
          </cell>
          <cell r="I597">
            <v>0</v>
          </cell>
          <cell r="J597">
            <v>0</v>
          </cell>
          <cell r="K597">
            <v>0</v>
          </cell>
          <cell r="M597">
            <v>0</v>
          </cell>
        </row>
        <row r="598">
          <cell r="F598">
            <v>-24267</v>
          </cell>
          <cell r="H598">
            <v>0</v>
          </cell>
          <cell r="I598">
            <v>-24267</v>
          </cell>
          <cell r="J598">
            <v>0</v>
          </cell>
          <cell r="K598">
            <v>-24267</v>
          </cell>
          <cell r="M598">
            <v>-109081</v>
          </cell>
        </row>
        <row r="599">
          <cell r="F599">
            <v>0</v>
          </cell>
          <cell r="H599">
            <v>0</v>
          </cell>
          <cell r="I599">
            <v>0</v>
          </cell>
          <cell r="J599">
            <v>0</v>
          </cell>
          <cell r="K599">
            <v>0</v>
          </cell>
          <cell r="M599">
            <v>2173</v>
          </cell>
        </row>
        <row r="600">
          <cell r="F600">
            <v>47631</v>
          </cell>
          <cell r="H600">
            <v>0</v>
          </cell>
          <cell r="I600">
            <v>47631</v>
          </cell>
          <cell r="J600">
            <v>0</v>
          </cell>
          <cell r="K600">
            <v>47631</v>
          </cell>
          <cell r="M600">
            <v>728663</v>
          </cell>
        </row>
        <row r="601">
          <cell r="F601">
            <v>0</v>
          </cell>
          <cell r="H601">
            <v>0</v>
          </cell>
          <cell r="I601">
            <v>0</v>
          </cell>
          <cell r="J601">
            <v>0</v>
          </cell>
          <cell r="K601">
            <v>0</v>
          </cell>
          <cell r="M601">
            <v>0</v>
          </cell>
        </row>
        <row r="602">
          <cell r="F602">
            <v>0</v>
          </cell>
          <cell r="H602">
            <v>0</v>
          </cell>
          <cell r="I602">
            <v>0</v>
          </cell>
          <cell r="J602">
            <v>0</v>
          </cell>
          <cell r="K602">
            <v>0</v>
          </cell>
          <cell r="M602">
            <v>28894</v>
          </cell>
        </row>
        <row r="603">
          <cell r="F603">
            <v>-16854</v>
          </cell>
          <cell r="H603">
            <v>0</v>
          </cell>
          <cell r="I603">
            <v>-16854</v>
          </cell>
          <cell r="J603">
            <v>0</v>
          </cell>
          <cell r="K603">
            <v>-16854</v>
          </cell>
          <cell r="M603">
            <v>-54478</v>
          </cell>
        </row>
        <row r="604">
          <cell r="F604">
            <v>0</v>
          </cell>
          <cell r="H604">
            <v>0</v>
          </cell>
          <cell r="I604">
            <v>0</v>
          </cell>
          <cell r="J604">
            <v>0</v>
          </cell>
          <cell r="K604">
            <v>0</v>
          </cell>
          <cell r="M604">
            <v>0</v>
          </cell>
        </row>
        <row r="605">
          <cell r="F605">
            <v>0</v>
          </cell>
          <cell r="H605">
            <v>0</v>
          </cell>
          <cell r="I605">
            <v>0</v>
          </cell>
          <cell r="J605">
            <v>0</v>
          </cell>
          <cell r="K605">
            <v>0</v>
          </cell>
          <cell r="M605">
            <v>0</v>
          </cell>
        </row>
        <row r="606">
          <cell r="F606">
            <v>0</v>
          </cell>
          <cell r="H606">
            <v>0</v>
          </cell>
          <cell r="I606">
            <v>0</v>
          </cell>
          <cell r="J606">
            <v>0</v>
          </cell>
          <cell r="K606">
            <v>0</v>
          </cell>
          <cell r="M606">
            <v>0</v>
          </cell>
        </row>
        <row r="607">
          <cell r="F607">
            <v>2729</v>
          </cell>
          <cell r="H607">
            <v>0</v>
          </cell>
          <cell r="I607">
            <v>2729</v>
          </cell>
          <cell r="J607">
            <v>0</v>
          </cell>
          <cell r="K607">
            <v>2729</v>
          </cell>
          <cell r="M607">
            <v>33868</v>
          </cell>
        </row>
        <row r="608">
          <cell r="F608">
            <v>0</v>
          </cell>
          <cell r="H608">
            <v>0</v>
          </cell>
          <cell r="I608">
            <v>0</v>
          </cell>
          <cell r="J608">
            <v>0</v>
          </cell>
          <cell r="K608">
            <v>0</v>
          </cell>
          <cell r="M608">
            <v>414</v>
          </cell>
        </row>
        <row r="609">
          <cell r="F609">
            <v>19412</v>
          </cell>
          <cell r="H609">
            <v>0</v>
          </cell>
          <cell r="I609">
            <v>19412</v>
          </cell>
          <cell r="J609">
            <v>0</v>
          </cell>
          <cell r="K609">
            <v>19412</v>
          </cell>
          <cell r="M609">
            <v>264796</v>
          </cell>
        </row>
        <row r="610">
          <cell r="F610">
            <v>0</v>
          </cell>
          <cell r="H610">
            <v>0</v>
          </cell>
          <cell r="I610">
            <v>0</v>
          </cell>
          <cell r="J610">
            <v>0</v>
          </cell>
          <cell r="K610">
            <v>0</v>
          </cell>
          <cell r="M610">
            <v>0</v>
          </cell>
        </row>
        <row r="611">
          <cell r="F611">
            <v>0</v>
          </cell>
          <cell r="H611">
            <v>0</v>
          </cell>
          <cell r="I611">
            <v>0</v>
          </cell>
          <cell r="J611">
            <v>0</v>
          </cell>
          <cell r="K611">
            <v>0</v>
          </cell>
          <cell r="M611">
            <v>1979</v>
          </cell>
        </row>
        <row r="612">
          <cell r="F612">
            <v>-4557</v>
          </cell>
          <cell r="H612">
            <v>0</v>
          </cell>
          <cell r="I612">
            <v>-4557</v>
          </cell>
          <cell r="J612">
            <v>0</v>
          </cell>
          <cell r="K612">
            <v>-4557</v>
          </cell>
          <cell r="M612">
            <v>-6103</v>
          </cell>
        </row>
        <row r="613">
          <cell r="F613">
            <v>0</v>
          </cell>
          <cell r="H613">
            <v>0</v>
          </cell>
          <cell r="I613">
            <v>0</v>
          </cell>
          <cell r="J613">
            <v>0</v>
          </cell>
          <cell r="K613">
            <v>0</v>
          </cell>
          <cell r="M613">
            <v>0</v>
          </cell>
        </row>
        <row r="614">
          <cell r="F614">
            <v>0</v>
          </cell>
          <cell r="H614">
            <v>0</v>
          </cell>
          <cell r="I614">
            <v>0</v>
          </cell>
          <cell r="J614">
            <v>0</v>
          </cell>
          <cell r="K614">
            <v>0</v>
          </cell>
          <cell r="M614">
            <v>0</v>
          </cell>
        </row>
        <row r="615">
          <cell r="F615">
            <v>0</v>
          </cell>
          <cell r="H615">
            <v>0</v>
          </cell>
          <cell r="I615">
            <v>0</v>
          </cell>
          <cell r="J615">
            <v>0</v>
          </cell>
          <cell r="K615">
            <v>0</v>
          </cell>
          <cell r="M615">
            <v>0</v>
          </cell>
        </row>
        <row r="616">
          <cell r="F616">
            <v>3230</v>
          </cell>
          <cell r="H616">
            <v>0</v>
          </cell>
          <cell r="I616">
            <v>3230</v>
          </cell>
          <cell r="J616">
            <v>0</v>
          </cell>
          <cell r="K616">
            <v>3230</v>
          </cell>
          <cell r="M616">
            <v>26612</v>
          </cell>
        </row>
        <row r="617">
          <cell r="F617">
            <v>0</v>
          </cell>
          <cell r="H617">
            <v>0</v>
          </cell>
          <cell r="I617">
            <v>0</v>
          </cell>
          <cell r="J617">
            <v>0</v>
          </cell>
          <cell r="K617">
            <v>0</v>
          </cell>
          <cell r="M617">
            <v>539</v>
          </cell>
        </row>
        <row r="618">
          <cell r="F618">
            <v>78976</v>
          </cell>
          <cell r="H618">
            <v>0</v>
          </cell>
          <cell r="I618">
            <v>78976</v>
          </cell>
          <cell r="J618">
            <v>0</v>
          </cell>
          <cell r="K618">
            <v>78976</v>
          </cell>
          <cell r="M618">
            <v>1452112</v>
          </cell>
        </row>
        <row r="620">
          <cell r="F620">
            <v>304478</v>
          </cell>
          <cell r="H620">
            <v>0</v>
          </cell>
          <cell r="I620">
            <v>304478</v>
          </cell>
          <cell r="J620">
            <v>0</v>
          </cell>
          <cell r="K620">
            <v>304478</v>
          </cell>
          <cell r="M620">
            <v>847452</v>
          </cell>
        </row>
        <row r="621">
          <cell r="F621">
            <v>0</v>
          </cell>
          <cell r="H621">
            <v>0</v>
          </cell>
          <cell r="I621">
            <v>0</v>
          </cell>
          <cell r="J621">
            <v>0</v>
          </cell>
          <cell r="K621">
            <v>0</v>
          </cell>
          <cell r="M621">
            <v>0</v>
          </cell>
        </row>
        <row r="622">
          <cell r="F622">
            <v>0</v>
          </cell>
          <cell r="H622">
            <v>0</v>
          </cell>
          <cell r="I622">
            <v>0</v>
          </cell>
          <cell r="J622">
            <v>0</v>
          </cell>
          <cell r="K622">
            <v>0</v>
          </cell>
          <cell r="M622">
            <v>-35512</v>
          </cell>
        </row>
        <row r="623">
          <cell r="F623">
            <v>-192040</v>
          </cell>
          <cell r="H623">
            <v>0</v>
          </cell>
          <cell r="I623">
            <v>-192040</v>
          </cell>
          <cell r="J623">
            <v>0</v>
          </cell>
          <cell r="K623">
            <v>-192040</v>
          </cell>
          <cell r="M623">
            <v>-256719</v>
          </cell>
        </row>
        <row r="624">
          <cell r="F624">
            <v>0</v>
          </cell>
          <cell r="H624">
            <v>0</v>
          </cell>
          <cell r="I624">
            <v>0</v>
          </cell>
          <cell r="J624">
            <v>0</v>
          </cell>
          <cell r="K624">
            <v>0</v>
          </cell>
          <cell r="M624">
            <v>0</v>
          </cell>
        </row>
        <row r="625">
          <cell r="F625">
            <v>0</v>
          </cell>
          <cell r="H625">
            <v>0</v>
          </cell>
          <cell r="I625">
            <v>0</v>
          </cell>
          <cell r="J625">
            <v>0</v>
          </cell>
          <cell r="K625">
            <v>0</v>
          </cell>
          <cell r="M625">
            <v>-541</v>
          </cell>
        </row>
        <row r="626">
          <cell r="F626">
            <v>0</v>
          </cell>
          <cell r="H626">
            <v>0</v>
          </cell>
          <cell r="I626">
            <v>0</v>
          </cell>
          <cell r="J626">
            <v>0</v>
          </cell>
          <cell r="K626">
            <v>0</v>
          </cell>
          <cell r="M626">
            <v>0</v>
          </cell>
        </row>
        <row r="627">
          <cell r="F627">
            <v>-46369</v>
          </cell>
          <cell r="H627">
            <v>0</v>
          </cell>
          <cell r="I627">
            <v>-46369</v>
          </cell>
          <cell r="J627">
            <v>0</v>
          </cell>
          <cell r="K627">
            <v>-46369</v>
          </cell>
          <cell r="M627">
            <v>-108478</v>
          </cell>
        </row>
        <row r="628">
          <cell r="F628">
            <v>0</v>
          </cell>
          <cell r="H628">
            <v>0</v>
          </cell>
          <cell r="I628">
            <v>0</v>
          </cell>
          <cell r="J628">
            <v>0</v>
          </cell>
          <cell r="K628">
            <v>0</v>
          </cell>
          <cell r="M628">
            <v>-5998</v>
          </cell>
        </row>
        <row r="629">
          <cell r="F629">
            <v>979743</v>
          </cell>
          <cell r="H629">
            <v>0</v>
          </cell>
          <cell r="I629">
            <v>979743</v>
          </cell>
          <cell r="J629">
            <v>0</v>
          </cell>
          <cell r="K629">
            <v>979743</v>
          </cell>
          <cell r="M629">
            <v>2406333</v>
          </cell>
        </row>
        <row r="630">
          <cell r="F630">
            <v>0</v>
          </cell>
          <cell r="H630">
            <v>0</v>
          </cell>
          <cell r="I630">
            <v>0</v>
          </cell>
          <cell r="J630">
            <v>0</v>
          </cell>
          <cell r="K630">
            <v>0</v>
          </cell>
          <cell r="M630">
            <v>0</v>
          </cell>
        </row>
        <row r="631">
          <cell r="F631">
            <v>0</v>
          </cell>
          <cell r="H631">
            <v>0</v>
          </cell>
          <cell r="I631">
            <v>0</v>
          </cell>
          <cell r="J631">
            <v>0</v>
          </cell>
          <cell r="K631">
            <v>0</v>
          </cell>
          <cell r="M631">
            <v>79367</v>
          </cell>
        </row>
        <row r="632">
          <cell r="F632">
            <v>-222907</v>
          </cell>
          <cell r="H632">
            <v>0</v>
          </cell>
          <cell r="I632">
            <v>-222907</v>
          </cell>
          <cell r="J632">
            <v>0</v>
          </cell>
          <cell r="K632">
            <v>-222907</v>
          </cell>
          <cell r="M632">
            <v>-450602</v>
          </cell>
        </row>
        <row r="633">
          <cell r="F633">
            <v>0</v>
          </cell>
          <cell r="H633">
            <v>0</v>
          </cell>
          <cell r="I633">
            <v>0</v>
          </cell>
          <cell r="J633">
            <v>0</v>
          </cell>
          <cell r="K633">
            <v>0</v>
          </cell>
          <cell r="M633">
            <v>0</v>
          </cell>
        </row>
        <row r="634">
          <cell r="F634">
            <v>0</v>
          </cell>
          <cell r="H634">
            <v>0</v>
          </cell>
          <cell r="I634">
            <v>0</v>
          </cell>
          <cell r="J634">
            <v>0</v>
          </cell>
          <cell r="K634">
            <v>0</v>
          </cell>
          <cell r="M634">
            <v>0</v>
          </cell>
        </row>
        <row r="635">
          <cell r="F635">
            <v>0</v>
          </cell>
          <cell r="H635">
            <v>0</v>
          </cell>
          <cell r="I635">
            <v>0</v>
          </cell>
          <cell r="J635">
            <v>0</v>
          </cell>
          <cell r="K635">
            <v>0</v>
          </cell>
          <cell r="M635">
            <v>0</v>
          </cell>
        </row>
        <row r="636">
          <cell r="F636">
            <v>30989</v>
          </cell>
          <cell r="H636">
            <v>0</v>
          </cell>
          <cell r="I636">
            <v>30989</v>
          </cell>
          <cell r="J636">
            <v>0</v>
          </cell>
          <cell r="K636">
            <v>30989</v>
          </cell>
          <cell r="M636">
            <v>99484</v>
          </cell>
        </row>
        <row r="637">
          <cell r="F637">
            <v>0</v>
          </cell>
          <cell r="H637">
            <v>0</v>
          </cell>
          <cell r="I637">
            <v>0</v>
          </cell>
          <cell r="J637">
            <v>0</v>
          </cell>
          <cell r="K637">
            <v>0</v>
          </cell>
          <cell r="M637">
            <v>6955</v>
          </cell>
        </row>
        <row r="638">
          <cell r="F638">
            <v>363522</v>
          </cell>
          <cell r="H638">
            <v>0</v>
          </cell>
          <cell r="I638">
            <v>363522</v>
          </cell>
          <cell r="J638">
            <v>0</v>
          </cell>
          <cell r="K638">
            <v>363522</v>
          </cell>
          <cell r="M638">
            <v>754810</v>
          </cell>
        </row>
        <row r="639">
          <cell r="F639">
            <v>0</v>
          </cell>
          <cell r="H639">
            <v>0</v>
          </cell>
          <cell r="I639">
            <v>0</v>
          </cell>
          <cell r="J639">
            <v>0</v>
          </cell>
          <cell r="K639">
            <v>0</v>
          </cell>
          <cell r="M639">
            <v>0</v>
          </cell>
        </row>
        <row r="640">
          <cell r="F640">
            <v>0</v>
          </cell>
          <cell r="H640">
            <v>0</v>
          </cell>
          <cell r="I640">
            <v>0</v>
          </cell>
          <cell r="J640">
            <v>0</v>
          </cell>
          <cell r="K640">
            <v>0</v>
          </cell>
          <cell r="M640">
            <v>4485</v>
          </cell>
        </row>
        <row r="641">
          <cell r="F641">
            <v>-39550</v>
          </cell>
          <cell r="H641">
            <v>0</v>
          </cell>
          <cell r="I641">
            <v>-39550</v>
          </cell>
          <cell r="J641">
            <v>0</v>
          </cell>
          <cell r="K641">
            <v>-39550</v>
          </cell>
          <cell r="M641">
            <v>-112429</v>
          </cell>
        </row>
        <row r="642">
          <cell r="F642">
            <v>0</v>
          </cell>
          <cell r="H642">
            <v>0</v>
          </cell>
          <cell r="I642">
            <v>0</v>
          </cell>
          <cell r="J642">
            <v>0</v>
          </cell>
          <cell r="K642">
            <v>0</v>
          </cell>
          <cell r="M642">
            <v>0</v>
          </cell>
        </row>
        <row r="643">
          <cell r="F643">
            <v>0</v>
          </cell>
          <cell r="H643">
            <v>0</v>
          </cell>
          <cell r="I643">
            <v>0</v>
          </cell>
          <cell r="J643">
            <v>0</v>
          </cell>
          <cell r="K643">
            <v>0</v>
          </cell>
          <cell r="M643">
            <v>0</v>
          </cell>
        </row>
        <row r="644">
          <cell r="F644">
            <v>0</v>
          </cell>
          <cell r="H644">
            <v>0</v>
          </cell>
          <cell r="I644">
            <v>0</v>
          </cell>
          <cell r="J644">
            <v>0</v>
          </cell>
          <cell r="K644">
            <v>0</v>
          </cell>
          <cell r="M644">
            <v>0</v>
          </cell>
        </row>
        <row r="645">
          <cell r="F645">
            <v>24237</v>
          </cell>
          <cell r="H645">
            <v>0</v>
          </cell>
          <cell r="I645">
            <v>24237</v>
          </cell>
          <cell r="J645">
            <v>0</v>
          </cell>
          <cell r="K645">
            <v>24237</v>
          </cell>
          <cell r="M645">
            <v>71130</v>
          </cell>
        </row>
        <row r="646">
          <cell r="F646">
            <v>0</v>
          </cell>
          <cell r="H646">
            <v>0</v>
          </cell>
          <cell r="I646">
            <v>0</v>
          </cell>
          <cell r="J646">
            <v>0</v>
          </cell>
          <cell r="K646">
            <v>0</v>
          </cell>
          <cell r="M646">
            <v>10015</v>
          </cell>
        </row>
        <row r="647">
          <cell r="F647">
            <v>1202103</v>
          </cell>
          <cell r="H647">
            <v>0</v>
          </cell>
          <cell r="I647">
            <v>1202103</v>
          </cell>
          <cell r="J647">
            <v>0</v>
          </cell>
          <cell r="K647">
            <v>1202103</v>
          </cell>
          <cell r="M647">
            <v>3309752</v>
          </cell>
        </row>
        <row r="649">
          <cell r="F649">
            <v>-2264714</v>
          </cell>
          <cell r="H649">
            <v>-29581</v>
          </cell>
          <cell r="I649">
            <v>-2294295</v>
          </cell>
          <cell r="J649">
            <v>0</v>
          </cell>
          <cell r="K649">
            <v>-2294295</v>
          </cell>
          <cell r="M649">
            <v>-178871</v>
          </cell>
        </row>
        <row r="650">
          <cell r="F650">
            <v>-3523384</v>
          </cell>
          <cell r="H650">
            <v>0</v>
          </cell>
          <cell r="I650">
            <v>-3523384</v>
          </cell>
          <cell r="J650">
            <v>0</v>
          </cell>
          <cell r="K650">
            <v>-3523384</v>
          </cell>
          <cell r="M650">
            <v>0</v>
          </cell>
        </row>
        <row r="651">
          <cell r="F651">
            <v>0</v>
          </cell>
          <cell r="H651">
            <v>0</v>
          </cell>
          <cell r="I651">
            <v>0</v>
          </cell>
          <cell r="J651">
            <v>0</v>
          </cell>
          <cell r="K651">
            <v>0</v>
          </cell>
          <cell r="M651">
            <v>0</v>
          </cell>
        </row>
        <row r="652">
          <cell r="F652">
            <v>0</v>
          </cell>
          <cell r="H652">
            <v>0</v>
          </cell>
          <cell r="I652">
            <v>0</v>
          </cell>
          <cell r="J652">
            <v>0</v>
          </cell>
          <cell r="K652">
            <v>0</v>
          </cell>
          <cell r="M652">
            <v>0</v>
          </cell>
        </row>
        <row r="653">
          <cell r="F653">
            <v>0</v>
          </cell>
          <cell r="H653">
            <v>0</v>
          </cell>
          <cell r="I653">
            <v>0</v>
          </cell>
          <cell r="J653">
            <v>0</v>
          </cell>
          <cell r="K653">
            <v>0</v>
          </cell>
          <cell r="M653">
            <v>0</v>
          </cell>
        </row>
        <row r="654">
          <cell r="F654">
            <v>0</v>
          </cell>
          <cell r="H654">
            <v>0</v>
          </cell>
          <cell r="I654">
            <v>0</v>
          </cell>
          <cell r="J654">
            <v>0</v>
          </cell>
          <cell r="K654">
            <v>0</v>
          </cell>
          <cell r="M654">
            <v>0</v>
          </cell>
        </row>
        <row r="655">
          <cell r="F655">
            <v>0</v>
          </cell>
          <cell r="H655">
            <v>0</v>
          </cell>
          <cell r="I655">
            <v>0</v>
          </cell>
          <cell r="J655">
            <v>0</v>
          </cell>
          <cell r="K655">
            <v>0</v>
          </cell>
          <cell r="M655">
            <v>0</v>
          </cell>
        </row>
        <row r="656">
          <cell r="F656">
            <v>0</v>
          </cell>
          <cell r="H656">
            <v>0</v>
          </cell>
          <cell r="I656">
            <v>0</v>
          </cell>
          <cell r="J656">
            <v>0</v>
          </cell>
          <cell r="K656">
            <v>0</v>
          </cell>
          <cell r="M656">
            <v>0</v>
          </cell>
        </row>
        <row r="657">
          <cell r="F657">
            <v>-78750</v>
          </cell>
          <cell r="H657">
            <v>0</v>
          </cell>
          <cell r="I657">
            <v>-78750</v>
          </cell>
          <cell r="J657">
            <v>0</v>
          </cell>
          <cell r="K657">
            <v>-78750</v>
          </cell>
          <cell r="M657">
            <v>-56250</v>
          </cell>
        </row>
        <row r="658">
          <cell r="F658">
            <v>0</v>
          </cell>
          <cell r="H658">
            <v>0</v>
          </cell>
          <cell r="I658">
            <v>0</v>
          </cell>
          <cell r="J658">
            <v>0</v>
          </cell>
          <cell r="K658">
            <v>0</v>
          </cell>
          <cell r="M658">
            <v>0</v>
          </cell>
        </row>
        <row r="659">
          <cell r="F659">
            <v>0</v>
          </cell>
          <cell r="H659">
            <v>0</v>
          </cell>
          <cell r="I659">
            <v>0</v>
          </cell>
          <cell r="J659">
            <v>0</v>
          </cell>
          <cell r="K659">
            <v>0</v>
          </cell>
          <cell r="M659">
            <v>0</v>
          </cell>
        </row>
        <row r="660">
          <cell r="F660">
            <v>0</v>
          </cell>
          <cell r="H660">
            <v>0</v>
          </cell>
          <cell r="I660">
            <v>0</v>
          </cell>
          <cell r="J660">
            <v>0</v>
          </cell>
          <cell r="K660">
            <v>0</v>
          </cell>
          <cell r="M660">
            <v>0</v>
          </cell>
        </row>
        <row r="661">
          <cell r="F661">
            <v>0</v>
          </cell>
          <cell r="H661">
            <v>0</v>
          </cell>
          <cell r="I661">
            <v>0</v>
          </cell>
          <cell r="J661">
            <v>0</v>
          </cell>
          <cell r="K661">
            <v>0</v>
          </cell>
          <cell r="M661">
            <v>0</v>
          </cell>
        </row>
        <row r="662">
          <cell r="F662">
            <v>0</v>
          </cell>
          <cell r="H662">
            <v>0</v>
          </cell>
          <cell r="I662">
            <v>0</v>
          </cell>
          <cell r="J662">
            <v>0</v>
          </cell>
          <cell r="K662">
            <v>0</v>
          </cell>
          <cell r="M662">
            <v>0</v>
          </cell>
        </row>
        <row r="663">
          <cell r="F663">
            <v>15000</v>
          </cell>
          <cell r="H663">
            <v>0</v>
          </cell>
          <cell r="I663">
            <v>15000</v>
          </cell>
          <cell r="J663">
            <v>0</v>
          </cell>
          <cell r="K663">
            <v>15000</v>
          </cell>
          <cell r="M663">
            <v>0</v>
          </cell>
        </row>
        <row r="664">
          <cell r="F664">
            <v>0</v>
          </cell>
          <cell r="H664">
            <v>0</v>
          </cell>
          <cell r="I664">
            <v>0</v>
          </cell>
          <cell r="J664">
            <v>0</v>
          </cell>
          <cell r="K664">
            <v>0</v>
          </cell>
          <cell r="M664">
            <v>0</v>
          </cell>
        </row>
        <row r="665">
          <cell r="F665">
            <v>0</v>
          </cell>
          <cell r="H665">
            <v>0</v>
          </cell>
          <cell r="I665">
            <v>0</v>
          </cell>
          <cell r="J665">
            <v>0</v>
          </cell>
          <cell r="K665">
            <v>0</v>
          </cell>
          <cell r="M665">
            <v>-48000</v>
          </cell>
        </row>
        <row r="666">
          <cell r="F666">
            <v>-94500</v>
          </cell>
          <cell r="H666">
            <v>0</v>
          </cell>
          <cell r="I666">
            <v>-94500</v>
          </cell>
          <cell r="J666">
            <v>0</v>
          </cell>
          <cell r="K666">
            <v>-94500</v>
          </cell>
          <cell r="M666">
            <v>0</v>
          </cell>
        </row>
        <row r="667">
          <cell r="F667">
            <v>-5946348</v>
          </cell>
          <cell r="H667">
            <v>-29581</v>
          </cell>
          <cell r="I667">
            <v>-5975929</v>
          </cell>
          <cell r="J667">
            <v>0</v>
          </cell>
          <cell r="K667">
            <v>-5975929</v>
          </cell>
          <cell r="M667">
            <v>-283121</v>
          </cell>
        </row>
        <row r="669">
          <cell r="F669">
            <v>-4057379</v>
          </cell>
          <cell r="H669">
            <v>0</v>
          </cell>
          <cell r="I669">
            <v>-4057379</v>
          </cell>
          <cell r="J669">
            <v>0</v>
          </cell>
          <cell r="K669">
            <v>-4057379</v>
          </cell>
          <cell r="M669">
            <v>0</v>
          </cell>
        </row>
        <row r="670">
          <cell r="F670">
            <v>0</v>
          </cell>
          <cell r="H670">
            <v>0</v>
          </cell>
          <cell r="I670">
            <v>0</v>
          </cell>
          <cell r="J670">
            <v>0</v>
          </cell>
          <cell r="K670">
            <v>0</v>
          </cell>
          <cell r="M670">
            <v>0</v>
          </cell>
        </row>
        <row r="671">
          <cell r="F671">
            <v>-185300</v>
          </cell>
          <cell r="H671">
            <v>0</v>
          </cell>
          <cell r="I671">
            <v>-185300</v>
          </cell>
          <cell r="J671">
            <v>0</v>
          </cell>
          <cell r="K671">
            <v>-185300</v>
          </cell>
          <cell r="M671">
            <v>0</v>
          </cell>
        </row>
        <row r="672">
          <cell r="F672">
            <v>-110450</v>
          </cell>
          <cell r="H672">
            <v>0</v>
          </cell>
          <cell r="I672">
            <v>-110450</v>
          </cell>
          <cell r="J672">
            <v>0</v>
          </cell>
          <cell r="K672">
            <v>-110450</v>
          </cell>
          <cell r="M672">
            <v>0</v>
          </cell>
        </row>
        <row r="673">
          <cell r="F673">
            <v>-4353129</v>
          </cell>
          <cell r="H673">
            <v>0</v>
          </cell>
          <cell r="I673">
            <v>-4353129</v>
          </cell>
          <cell r="J673">
            <v>0</v>
          </cell>
          <cell r="K673">
            <v>-4353129</v>
          </cell>
          <cell r="M673">
            <v>0</v>
          </cell>
        </row>
        <row r="675">
          <cell r="F675">
            <v>-800927</v>
          </cell>
          <cell r="H675">
            <v>0</v>
          </cell>
          <cell r="I675">
            <v>-800927</v>
          </cell>
          <cell r="J675">
            <v>0</v>
          </cell>
          <cell r="K675">
            <v>-800927</v>
          </cell>
          <cell r="M675">
            <v>-1552017</v>
          </cell>
        </row>
        <row r="676">
          <cell r="F676">
            <v>-1800136</v>
          </cell>
          <cell r="H676">
            <v>0</v>
          </cell>
          <cell r="I676">
            <v>-1800136</v>
          </cell>
          <cell r="J676">
            <v>0</v>
          </cell>
          <cell r="K676">
            <v>-1800136</v>
          </cell>
          <cell r="M676">
            <v>0</v>
          </cell>
        </row>
        <row r="677">
          <cell r="F677">
            <v>0</v>
          </cell>
          <cell r="H677">
            <v>0</v>
          </cell>
          <cell r="I677">
            <v>0</v>
          </cell>
          <cell r="J677">
            <v>0</v>
          </cell>
          <cell r="K677">
            <v>0</v>
          </cell>
          <cell r="M677">
            <v>0</v>
          </cell>
        </row>
        <row r="678">
          <cell r="F678">
            <v>0</v>
          </cell>
          <cell r="H678">
            <v>0</v>
          </cell>
          <cell r="I678">
            <v>0</v>
          </cell>
          <cell r="J678">
            <v>0</v>
          </cell>
          <cell r="K678">
            <v>0</v>
          </cell>
          <cell r="M678">
            <v>0</v>
          </cell>
        </row>
        <row r="679">
          <cell r="F679">
            <v>0</v>
          </cell>
          <cell r="H679">
            <v>0</v>
          </cell>
          <cell r="I679">
            <v>0</v>
          </cell>
          <cell r="J679">
            <v>0</v>
          </cell>
          <cell r="K679">
            <v>0</v>
          </cell>
          <cell r="M679">
            <v>0</v>
          </cell>
        </row>
        <row r="680">
          <cell r="F680">
            <v>-2601063</v>
          </cell>
          <cell r="H680">
            <v>0</v>
          </cell>
          <cell r="I680">
            <v>-2601063</v>
          </cell>
          <cell r="J680">
            <v>0</v>
          </cell>
          <cell r="K680">
            <v>-2601063</v>
          </cell>
          <cell r="M680">
            <v>-1552017</v>
          </cell>
        </row>
        <row r="682">
          <cell r="F682">
            <v>0</v>
          </cell>
          <cell r="H682">
            <v>0</v>
          </cell>
          <cell r="I682">
            <v>0</v>
          </cell>
          <cell r="J682">
            <v>0</v>
          </cell>
          <cell r="K682">
            <v>0</v>
          </cell>
          <cell r="M682">
            <v>0</v>
          </cell>
        </row>
        <row r="683">
          <cell r="F683">
            <v>-1360450</v>
          </cell>
          <cell r="H683">
            <v>0</v>
          </cell>
          <cell r="I683">
            <v>-1360450</v>
          </cell>
          <cell r="J683">
            <v>0</v>
          </cell>
          <cell r="K683">
            <v>-1360450</v>
          </cell>
          <cell r="M683">
            <v>0</v>
          </cell>
        </row>
        <row r="684">
          <cell r="F684">
            <v>0</v>
          </cell>
          <cell r="H684">
            <v>0</v>
          </cell>
          <cell r="I684">
            <v>0</v>
          </cell>
          <cell r="J684">
            <v>0</v>
          </cell>
          <cell r="K684">
            <v>0</v>
          </cell>
          <cell r="M684">
            <v>0</v>
          </cell>
        </row>
        <row r="685">
          <cell r="F685">
            <v>0</v>
          </cell>
          <cell r="H685">
            <v>0</v>
          </cell>
          <cell r="I685">
            <v>0</v>
          </cell>
          <cell r="J685">
            <v>0</v>
          </cell>
          <cell r="K685">
            <v>0</v>
          </cell>
          <cell r="M685">
            <v>0</v>
          </cell>
        </row>
        <row r="686">
          <cell r="F686">
            <v>-1799428</v>
          </cell>
          <cell r="H686">
            <v>0</v>
          </cell>
          <cell r="I686">
            <v>-1799428</v>
          </cell>
          <cell r="J686">
            <v>0</v>
          </cell>
          <cell r="K686">
            <v>-1799428</v>
          </cell>
          <cell r="M686">
            <v>-2836838</v>
          </cell>
        </row>
        <row r="687">
          <cell r="F687">
            <v>0</v>
          </cell>
          <cell r="H687">
            <v>0</v>
          </cell>
          <cell r="I687">
            <v>0</v>
          </cell>
          <cell r="J687">
            <v>0</v>
          </cell>
          <cell r="K687">
            <v>0</v>
          </cell>
          <cell r="M687">
            <v>0</v>
          </cell>
        </row>
        <row r="688">
          <cell r="F688">
            <v>0</v>
          </cell>
          <cell r="H688">
            <v>0</v>
          </cell>
          <cell r="I688">
            <v>0</v>
          </cell>
          <cell r="J688">
            <v>0</v>
          </cell>
          <cell r="K688">
            <v>0</v>
          </cell>
          <cell r="M688">
            <v>0</v>
          </cell>
        </row>
        <row r="689">
          <cell r="F689">
            <v>0</v>
          </cell>
          <cell r="H689">
            <v>0</v>
          </cell>
          <cell r="I689">
            <v>0</v>
          </cell>
          <cell r="J689">
            <v>0</v>
          </cell>
          <cell r="K689">
            <v>0</v>
          </cell>
          <cell r="M689">
            <v>0</v>
          </cell>
        </row>
        <row r="690">
          <cell r="F690">
            <v>0</v>
          </cell>
          <cell r="H690">
            <v>0</v>
          </cell>
          <cell r="I690">
            <v>0</v>
          </cell>
          <cell r="J690">
            <v>0</v>
          </cell>
          <cell r="K690">
            <v>0</v>
          </cell>
          <cell r="M690">
            <v>0</v>
          </cell>
        </row>
        <row r="691">
          <cell r="F691">
            <v>0</v>
          </cell>
          <cell r="H691">
            <v>0</v>
          </cell>
          <cell r="I691">
            <v>0</v>
          </cell>
          <cell r="J691">
            <v>0</v>
          </cell>
          <cell r="K691">
            <v>0</v>
          </cell>
          <cell r="M691">
            <v>0</v>
          </cell>
        </row>
        <row r="692">
          <cell r="F692">
            <v>-2096697</v>
          </cell>
          <cell r="H692">
            <v>0</v>
          </cell>
          <cell r="I692">
            <v>-2096697</v>
          </cell>
          <cell r="J692">
            <v>0</v>
          </cell>
          <cell r="K692">
            <v>-2096697</v>
          </cell>
          <cell r="M692">
            <v>-1241021</v>
          </cell>
        </row>
        <row r="693">
          <cell r="F693">
            <v>0</v>
          </cell>
          <cell r="H693">
            <v>0</v>
          </cell>
          <cell r="I693">
            <v>0</v>
          </cell>
          <cell r="J693">
            <v>0</v>
          </cell>
          <cell r="K693">
            <v>0</v>
          </cell>
          <cell r="M693">
            <v>0</v>
          </cell>
        </row>
        <row r="694">
          <cell r="F694">
            <v>-5256575</v>
          </cell>
          <cell r="H694">
            <v>0</v>
          </cell>
          <cell r="I694">
            <v>-5256575</v>
          </cell>
          <cell r="J694">
            <v>0</v>
          </cell>
          <cell r="K694">
            <v>-5256575</v>
          </cell>
          <cell r="M694">
            <v>-4077859</v>
          </cell>
        </row>
        <row r="696">
          <cell r="F696">
            <v>0</v>
          </cell>
          <cell r="H696">
            <v>0</v>
          </cell>
          <cell r="I696">
            <v>0</v>
          </cell>
          <cell r="J696">
            <v>0</v>
          </cell>
          <cell r="K696">
            <v>0</v>
          </cell>
          <cell r="M696">
            <v>0</v>
          </cell>
        </row>
        <row r="697">
          <cell r="F697">
            <v>0</v>
          </cell>
          <cell r="H697">
            <v>0</v>
          </cell>
          <cell r="I697">
            <v>0</v>
          </cell>
          <cell r="J697">
            <v>0</v>
          </cell>
          <cell r="K697">
            <v>0</v>
          </cell>
          <cell r="M697">
            <v>0</v>
          </cell>
        </row>
        <row r="698">
          <cell r="F698">
            <v>0</v>
          </cell>
          <cell r="H698">
            <v>0</v>
          </cell>
          <cell r="I698">
            <v>0</v>
          </cell>
          <cell r="J698">
            <v>0</v>
          </cell>
          <cell r="K698">
            <v>0</v>
          </cell>
          <cell r="M698">
            <v>0</v>
          </cell>
        </row>
        <row r="699">
          <cell r="F699">
            <v>0</v>
          </cell>
          <cell r="H699">
            <v>0</v>
          </cell>
          <cell r="I699">
            <v>0</v>
          </cell>
          <cell r="J699">
            <v>0</v>
          </cell>
          <cell r="K699">
            <v>0</v>
          </cell>
          <cell r="M699">
            <v>-3544</v>
          </cell>
        </row>
        <row r="700">
          <cell r="F700">
            <v>-33774</v>
          </cell>
          <cell r="H700">
            <v>0</v>
          </cell>
          <cell r="I700">
            <v>-33774</v>
          </cell>
          <cell r="J700">
            <v>0</v>
          </cell>
          <cell r="K700">
            <v>-33774</v>
          </cell>
          <cell r="M700">
            <v>-49168</v>
          </cell>
        </row>
        <row r="701">
          <cell r="F701">
            <v>0</v>
          </cell>
          <cell r="H701">
            <v>0</v>
          </cell>
          <cell r="I701">
            <v>0</v>
          </cell>
          <cell r="J701">
            <v>0</v>
          </cell>
          <cell r="K701">
            <v>0</v>
          </cell>
          <cell r="M701">
            <v>0</v>
          </cell>
        </row>
        <row r="702">
          <cell r="F702">
            <v>0</v>
          </cell>
          <cell r="H702">
            <v>0</v>
          </cell>
          <cell r="I702">
            <v>0</v>
          </cell>
          <cell r="J702">
            <v>0</v>
          </cell>
          <cell r="K702">
            <v>0</v>
          </cell>
          <cell r="M702">
            <v>0</v>
          </cell>
        </row>
        <row r="703">
          <cell r="F703">
            <v>0</v>
          </cell>
          <cell r="H703">
            <v>0</v>
          </cell>
          <cell r="I703">
            <v>0</v>
          </cell>
          <cell r="J703">
            <v>0</v>
          </cell>
          <cell r="K703">
            <v>0</v>
          </cell>
          <cell r="M703">
            <v>0</v>
          </cell>
        </row>
        <row r="704">
          <cell r="F704">
            <v>0</v>
          </cell>
          <cell r="H704">
            <v>0</v>
          </cell>
          <cell r="I704">
            <v>0</v>
          </cell>
          <cell r="J704">
            <v>0</v>
          </cell>
          <cell r="K704">
            <v>0</v>
          </cell>
          <cell r="M704">
            <v>0</v>
          </cell>
        </row>
        <row r="705">
          <cell r="F705">
            <v>-32179</v>
          </cell>
          <cell r="H705">
            <v>0</v>
          </cell>
          <cell r="I705">
            <v>-32179</v>
          </cell>
          <cell r="J705">
            <v>0</v>
          </cell>
          <cell r="K705">
            <v>-32179</v>
          </cell>
          <cell r="M705">
            <v>-1663</v>
          </cell>
        </row>
        <row r="706">
          <cell r="F706">
            <v>0</v>
          </cell>
          <cell r="H706">
            <v>0</v>
          </cell>
          <cell r="I706">
            <v>0</v>
          </cell>
          <cell r="J706">
            <v>0</v>
          </cell>
          <cell r="K706">
            <v>0</v>
          </cell>
          <cell r="M706">
            <v>-6909</v>
          </cell>
        </row>
        <row r="707">
          <cell r="F707">
            <v>0</v>
          </cell>
          <cell r="H707">
            <v>0</v>
          </cell>
          <cell r="I707">
            <v>0</v>
          </cell>
          <cell r="J707">
            <v>0</v>
          </cell>
          <cell r="K707">
            <v>0</v>
          </cell>
          <cell r="M707">
            <v>0</v>
          </cell>
        </row>
        <row r="708">
          <cell r="F708">
            <v>0</v>
          </cell>
          <cell r="H708">
            <v>0</v>
          </cell>
          <cell r="I708">
            <v>0</v>
          </cell>
          <cell r="J708">
            <v>0</v>
          </cell>
          <cell r="K708">
            <v>0</v>
          </cell>
          <cell r="M708">
            <v>-8582</v>
          </cell>
        </row>
        <row r="709">
          <cell r="F709">
            <v>-124734</v>
          </cell>
          <cell r="H709">
            <v>0</v>
          </cell>
          <cell r="I709">
            <v>-124734</v>
          </cell>
          <cell r="J709">
            <v>0</v>
          </cell>
          <cell r="K709">
            <v>-124734</v>
          </cell>
          <cell r="M709">
            <v>-66450</v>
          </cell>
        </row>
        <row r="710">
          <cell r="F710">
            <v>0</v>
          </cell>
          <cell r="H710">
            <v>0</v>
          </cell>
          <cell r="I710">
            <v>0</v>
          </cell>
          <cell r="J710">
            <v>0</v>
          </cell>
          <cell r="K710">
            <v>0</v>
          </cell>
          <cell r="M710">
            <v>0</v>
          </cell>
        </row>
        <row r="711">
          <cell r="F711">
            <v>0</v>
          </cell>
          <cell r="H711">
            <v>0</v>
          </cell>
          <cell r="I711">
            <v>0</v>
          </cell>
          <cell r="J711">
            <v>0</v>
          </cell>
          <cell r="K711">
            <v>0</v>
          </cell>
          <cell r="M711">
            <v>0</v>
          </cell>
        </row>
        <row r="712">
          <cell r="F712">
            <v>0</v>
          </cell>
          <cell r="H712">
            <v>0</v>
          </cell>
          <cell r="I712">
            <v>0</v>
          </cell>
          <cell r="J712">
            <v>0</v>
          </cell>
          <cell r="K712">
            <v>0</v>
          </cell>
          <cell r="M712">
            <v>0</v>
          </cell>
        </row>
        <row r="713">
          <cell r="F713">
            <v>-326793</v>
          </cell>
          <cell r="H713">
            <v>0</v>
          </cell>
          <cell r="I713">
            <v>-326793</v>
          </cell>
          <cell r="J713">
            <v>0</v>
          </cell>
          <cell r="K713">
            <v>-326793</v>
          </cell>
          <cell r="M713">
            <v>-4022</v>
          </cell>
        </row>
        <row r="714">
          <cell r="F714">
            <v>0</v>
          </cell>
          <cell r="H714">
            <v>0</v>
          </cell>
          <cell r="I714">
            <v>0</v>
          </cell>
          <cell r="J714">
            <v>0</v>
          </cell>
          <cell r="K714">
            <v>0</v>
          </cell>
          <cell r="M714">
            <v>-670</v>
          </cell>
        </row>
        <row r="715">
          <cell r="F715">
            <v>0</v>
          </cell>
          <cell r="H715">
            <v>0</v>
          </cell>
          <cell r="I715">
            <v>0</v>
          </cell>
          <cell r="J715">
            <v>0</v>
          </cell>
          <cell r="K715">
            <v>0</v>
          </cell>
          <cell r="M715">
            <v>0</v>
          </cell>
        </row>
        <row r="716">
          <cell r="F716">
            <v>0</v>
          </cell>
          <cell r="H716">
            <v>0</v>
          </cell>
          <cell r="I716">
            <v>0</v>
          </cell>
          <cell r="J716">
            <v>0</v>
          </cell>
          <cell r="K716">
            <v>0</v>
          </cell>
          <cell r="M716">
            <v>0</v>
          </cell>
        </row>
        <row r="717">
          <cell r="F717">
            <v>0</v>
          </cell>
          <cell r="H717">
            <v>0</v>
          </cell>
          <cell r="I717">
            <v>0</v>
          </cell>
          <cell r="J717">
            <v>0</v>
          </cell>
          <cell r="K717">
            <v>0</v>
          </cell>
          <cell r="M717">
            <v>0</v>
          </cell>
        </row>
        <row r="718">
          <cell r="F718">
            <v>-4048</v>
          </cell>
          <cell r="H718">
            <v>0</v>
          </cell>
          <cell r="I718">
            <v>-4048</v>
          </cell>
          <cell r="J718">
            <v>0</v>
          </cell>
          <cell r="K718">
            <v>-4048</v>
          </cell>
          <cell r="M718">
            <v>-109748</v>
          </cell>
        </row>
        <row r="719">
          <cell r="F719">
            <v>-128150</v>
          </cell>
          <cell r="H719">
            <v>0</v>
          </cell>
          <cell r="I719">
            <v>-128150</v>
          </cell>
          <cell r="J719">
            <v>0</v>
          </cell>
          <cell r="K719">
            <v>-128150</v>
          </cell>
          <cell r="M719">
            <v>-190521</v>
          </cell>
        </row>
        <row r="720">
          <cell r="F720">
            <v>-385</v>
          </cell>
          <cell r="H720">
            <v>0</v>
          </cell>
          <cell r="I720">
            <v>-385</v>
          </cell>
          <cell r="J720">
            <v>0</v>
          </cell>
          <cell r="K720">
            <v>-385</v>
          </cell>
          <cell r="M720">
            <v>-76912</v>
          </cell>
        </row>
        <row r="721">
          <cell r="F721">
            <v>-650063</v>
          </cell>
          <cell r="H721">
            <v>0</v>
          </cell>
          <cell r="I721">
            <v>-650063</v>
          </cell>
          <cell r="J721">
            <v>0</v>
          </cell>
          <cell r="K721">
            <v>-650063</v>
          </cell>
          <cell r="M721">
            <v>-518189</v>
          </cell>
        </row>
        <row r="723">
          <cell r="F723">
            <v>0</v>
          </cell>
          <cell r="H723">
            <v>0</v>
          </cell>
          <cell r="I723">
            <v>0</v>
          </cell>
          <cell r="J723">
            <v>0</v>
          </cell>
          <cell r="K723">
            <v>0</v>
          </cell>
          <cell r="M723">
            <v>0</v>
          </cell>
        </row>
        <row r="724">
          <cell r="F724">
            <v>0</v>
          </cell>
          <cell r="H724">
            <v>0</v>
          </cell>
          <cell r="I724">
            <v>0</v>
          </cell>
          <cell r="J724">
            <v>0</v>
          </cell>
          <cell r="K724">
            <v>0</v>
          </cell>
          <cell r="M724">
            <v>0</v>
          </cell>
        </row>
        <row r="726">
          <cell r="F726">
            <v>0</v>
          </cell>
          <cell r="H726">
            <v>0</v>
          </cell>
          <cell r="I726">
            <v>0</v>
          </cell>
          <cell r="J726">
            <v>0</v>
          </cell>
          <cell r="K726">
            <v>0</v>
          </cell>
          <cell r="M726">
            <v>0</v>
          </cell>
        </row>
        <row r="727">
          <cell r="F727">
            <v>0</v>
          </cell>
          <cell r="H727">
            <v>0</v>
          </cell>
          <cell r="I727">
            <v>0</v>
          </cell>
          <cell r="J727">
            <v>0</v>
          </cell>
          <cell r="K727">
            <v>0</v>
          </cell>
          <cell r="M727">
            <v>0</v>
          </cell>
        </row>
        <row r="728">
          <cell r="F728">
            <v>0</v>
          </cell>
          <cell r="H728">
            <v>0</v>
          </cell>
          <cell r="I728">
            <v>0</v>
          </cell>
          <cell r="J728">
            <v>0</v>
          </cell>
          <cell r="K728">
            <v>0</v>
          </cell>
          <cell r="M728">
            <v>0</v>
          </cell>
        </row>
        <row r="729">
          <cell r="F729">
            <v>0</v>
          </cell>
          <cell r="H729">
            <v>0</v>
          </cell>
          <cell r="I729">
            <v>0</v>
          </cell>
          <cell r="J729">
            <v>0</v>
          </cell>
          <cell r="K729">
            <v>0</v>
          </cell>
          <cell r="M729">
            <v>-438980</v>
          </cell>
        </row>
        <row r="730">
          <cell r="F730">
            <v>0</v>
          </cell>
          <cell r="H730">
            <v>0</v>
          </cell>
          <cell r="I730">
            <v>0</v>
          </cell>
          <cell r="J730">
            <v>0</v>
          </cell>
          <cell r="K730">
            <v>0</v>
          </cell>
          <cell r="M730">
            <v>-438980</v>
          </cell>
        </row>
        <row r="732">
          <cell r="F732">
            <v>-40549</v>
          </cell>
          <cell r="H732">
            <v>0</v>
          </cell>
          <cell r="I732">
            <v>-40549</v>
          </cell>
          <cell r="J732">
            <v>0</v>
          </cell>
          <cell r="K732">
            <v>-40549</v>
          </cell>
          <cell r="M732">
            <v>-88409</v>
          </cell>
        </row>
        <row r="733">
          <cell r="F733">
            <v>-40887</v>
          </cell>
          <cell r="H733">
            <v>0</v>
          </cell>
          <cell r="I733">
            <v>-40887</v>
          </cell>
          <cell r="J733">
            <v>0</v>
          </cell>
          <cell r="K733">
            <v>-40887</v>
          </cell>
          <cell r="M733">
            <v>0</v>
          </cell>
        </row>
        <row r="734">
          <cell r="F734">
            <v>0</v>
          </cell>
          <cell r="H734">
            <v>0</v>
          </cell>
          <cell r="I734">
            <v>0</v>
          </cell>
          <cell r="J734">
            <v>0</v>
          </cell>
          <cell r="K734">
            <v>0</v>
          </cell>
          <cell r="M734">
            <v>27893</v>
          </cell>
        </row>
        <row r="735">
          <cell r="F735">
            <v>0</v>
          </cell>
          <cell r="H735">
            <v>0</v>
          </cell>
          <cell r="I735">
            <v>0</v>
          </cell>
          <cell r="J735">
            <v>0</v>
          </cell>
          <cell r="K735">
            <v>0</v>
          </cell>
          <cell r="M735">
            <v>0</v>
          </cell>
        </row>
        <row r="736">
          <cell r="F736">
            <v>-81436</v>
          </cell>
          <cell r="H736">
            <v>0</v>
          </cell>
          <cell r="I736">
            <v>-81436</v>
          </cell>
          <cell r="J736">
            <v>0</v>
          </cell>
          <cell r="K736">
            <v>-81436</v>
          </cell>
          <cell r="M736">
            <v>-60516</v>
          </cell>
        </row>
        <row r="738">
          <cell r="F738">
            <v>0</v>
          </cell>
          <cell r="H738">
            <v>0</v>
          </cell>
          <cell r="I738">
            <v>0</v>
          </cell>
          <cell r="J738">
            <v>0</v>
          </cell>
          <cell r="K738">
            <v>0</v>
          </cell>
          <cell r="M738">
            <v>0</v>
          </cell>
        </row>
        <row r="740">
          <cell r="F740">
            <v>-142625</v>
          </cell>
          <cell r="H740">
            <v>0</v>
          </cell>
          <cell r="I740">
            <v>-142625</v>
          </cell>
          <cell r="J740">
            <v>0</v>
          </cell>
          <cell r="K740">
            <v>-142625</v>
          </cell>
          <cell r="M740">
            <v>33518</v>
          </cell>
        </row>
        <row r="741">
          <cell r="F741">
            <v>0</v>
          </cell>
          <cell r="H741">
            <v>0</v>
          </cell>
          <cell r="I741">
            <v>0</v>
          </cell>
          <cell r="J741">
            <v>0</v>
          </cell>
          <cell r="K741">
            <v>0</v>
          </cell>
          <cell r="M741">
            <v>0</v>
          </cell>
        </row>
        <row r="742">
          <cell r="F742">
            <v>0</v>
          </cell>
          <cell r="H742">
            <v>0</v>
          </cell>
          <cell r="I742">
            <v>0</v>
          </cell>
          <cell r="J742">
            <v>0</v>
          </cell>
          <cell r="K742">
            <v>0</v>
          </cell>
          <cell r="M742">
            <v>0</v>
          </cell>
        </row>
        <row r="743">
          <cell r="F743">
            <v>90973</v>
          </cell>
          <cell r="H743">
            <v>0</v>
          </cell>
          <cell r="I743">
            <v>90973</v>
          </cell>
          <cell r="J743">
            <v>0</v>
          </cell>
          <cell r="K743">
            <v>90973</v>
          </cell>
          <cell r="M743">
            <v>-48769</v>
          </cell>
        </row>
        <row r="744">
          <cell r="F744">
            <v>0</v>
          </cell>
          <cell r="H744">
            <v>0</v>
          </cell>
          <cell r="I744">
            <v>0</v>
          </cell>
          <cell r="J744">
            <v>0</v>
          </cell>
          <cell r="K744">
            <v>0</v>
          </cell>
          <cell r="M744">
            <v>0</v>
          </cell>
        </row>
        <row r="745">
          <cell r="F745">
            <v>0</v>
          </cell>
          <cell r="H745">
            <v>0</v>
          </cell>
          <cell r="I745">
            <v>0</v>
          </cell>
          <cell r="J745">
            <v>0</v>
          </cell>
          <cell r="K745">
            <v>0</v>
          </cell>
          <cell r="M745">
            <v>-155</v>
          </cell>
        </row>
        <row r="746">
          <cell r="F746">
            <v>0</v>
          </cell>
          <cell r="H746">
            <v>0</v>
          </cell>
          <cell r="I746">
            <v>0</v>
          </cell>
          <cell r="J746">
            <v>0</v>
          </cell>
          <cell r="K746">
            <v>0</v>
          </cell>
          <cell r="M746">
            <v>0</v>
          </cell>
        </row>
        <row r="747">
          <cell r="F747">
            <v>24267</v>
          </cell>
          <cell r="H747">
            <v>0</v>
          </cell>
          <cell r="I747">
            <v>24267</v>
          </cell>
          <cell r="J747">
            <v>0</v>
          </cell>
          <cell r="K747">
            <v>24267</v>
          </cell>
          <cell r="M747">
            <v>0</v>
          </cell>
        </row>
        <row r="748">
          <cell r="F748">
            <v>0</v>
          </cell>
          <cell r="H748">
            <v>0</v>
          </cell>
          <cell r="I748">
            <v>0</v>
          </cell>
          <cell r="J748">
            <v>0</v>
          </cell>
          <cell r="K748">
            <v>0</v>
          </cell>
          <cell r="M748">
            <v>-2173</v>
          </cell>
        </row>
        <row r="749">
          <cell r="F749">
            <v>-47631</v>
          </cell>
          <cell r="H749">
            <v>0</v>
          </cell>
          <cell r="I749">
            <v>-47631</v>
          </cell>
          <cell r="J749">
            <v>0</v>
          </cell>
          <cell r="K749">
            <v>-47631</v>
          </cell>
          <cell r="M749">
            <v>-9346</v>
          </cell>
        </row>
        <row r="750">
          <cell r="F750">
            <v>0</v>
          </cell>
          <cell r="H750">
            <v>0</v>
          </cell>
          <cell r="I750">
            <v>0</v>
          </cell>
          <cell r="J750">
            <v>0</v>
          </cell>
          <cell r="K750">
            <v>0</v>
          </cell>
          <cell r="M750">
            <v>0</v>
          </cell>
        </row>
        <row r="751">
          <cell r="F751">
            <v>0</v>
          </cell>
          <cell r="H751">
            <v>0</v>
          </cell>
          <cell r="I751">
            <v>0</v>
          </cell>
          <cell r="J751">
            <v>0</v>
          </cell>
          <cell r="K751">
            <v>0</v>
          </cell>
          <cell r="M751">
            <v>0</v>
          </cell>
        </row>
        <row r="752">
          <cell r="F752">
            <v>16854</v>
          </cell>
          <cell r="H752">
            <v>0</v>
          </cell>
          <cell r="I752">
            <v>16854</v>
          </cell>
          <cell r="J752">
            <v>0</v>
          </cell>
          <cell r="K752">
            <v>16854</v>
          </cell>
          <cell r="M752">
            <v>39853</v>
          </cell>
        </row>
        <row r="753">
          <cell r="F753">
            <v>0</v>
          </cell>
          <cell r="H753">
            <v>0</v>
          </cell>
          <cell r="I753">
            <v>0</v>
          </cell>
          <cell r="J753">
            <v>0</v>
          </cell>
          <cell r="K753">
            <v>0</v>
          </cell>
          <cell r="M753">
            <v>0</v>
          </cell>
        </row>
        <row r="754">
          <cell r="F754">
            <v>0</v>
          </cell>
          <cell r="H754">
            <v>0</v>
          </cell>
          <cell r="I754">
            <v>0</v>
          </cell>
          <cell r="J754">
            <v>0</v>
          </cell>
          <cell r="K754">
            <v>0</v>
          </cell>
          <cell r="M754">
            <v>0</v>
          </cell>
        </row>
        <row r="755">
          <cell r="F755">
            <v>0</v>
          </cell>
          <cell r="H755">
            <v>0</v>
          </cell>
          <cell r="I755">
            <v>0</v>
          </cell>
          <cell r="J755">
            <v>0</v>
          </cell>
          <cell r="K755">
            <v>0</v>
          </cell>
          <cell r="M755">
            <v>0</v>
          </cell>
        </row>
        <row r="756">
          <cell r="F756">
            <v>-2729</v>
          </cell>
          <cell r="H756">
            <v>0</v>
          </cell>
          <cell r="I756">
            <v>-2729</v>
          </cell>
          <cell r="J756">
            <v>0</v>
          </cell>
          <cell r="K756">
            <v>-2729</v>
          </cell>
          <cell r="M756">
            <v>0</v>
          </cell>
        </row>
        <row r="757">
          <cell r="F757">
            <v>0</v>
          </cell>
          <cell r="H757">
            <v>0</v>
          </cell>
          <cell r="I757">
            <v>0</v>
          </cell>
          <cell r="J757">
            <v>0</v>
          </cell>
          <cell r="K757">
            <v>0</v>
          </cell>
          <cell r="M757">
            <v>-414</v>
          </cell>
        </row>
        <row r="758">
          <cell r="F758">
            <v>0</v>
          </cell>
          <cell r="H758">
            <v>0</v>
          </cell>
          <cell r="I758">
            <v>0</v>
          </cell>
          <cell r="J758">
            <v>0</v>
          </cell>
          <cell r="K758">
            <v>0</v>
          </cell>
          <cell r="M758">
            <v>0</v>
          </cell>
        </row>
        <row r="759">
          <cell r="F759">
            <v>0</v>
          </cell>
          <cell r="H759">
            <v>0</v>
          </cell>
          <cell r="I759">
            <v>0</v>
          </cell>
          <cell r="J759">
            <v>0</v>
          </cell>
          <cell r="K759">
            <v>0</v>
          </cell>
          <cell r="M759">
            <v>0</v>
          </cell>
        </row>
        <row r="760">
          <cell r="F760">
            <v>0</v>
          </cell>
          <cell r="H760">
            <v>0</v>
          </cell>
          <cell r="I760">
            <v>0</v>
          </cell>
          <cell r="J760">
            <v>0</v>
          </cell>
          <cell r="K760">
            <v>0</v>
          </cell>
          <cell r="M760">
            <v>0</v>
          </cell>
        </row>
        <row r="761">
          <cell r="F761">
            <v>0</v>
          </cell>
          <cell r="H761">
            <v>0</v>
          </cell>
          <cell r="I761">
            <v>0</v>
          </cell>
          <cell r="J761">
            <v>0</v>
          </cell>
          <cell r="K761">
            <v>0</v>
          </cell>
          <cell r="M761">
            <v>0</v>
          </cell>
        </row>
        <row r="762">
          <cell r="F762">
            <v>0</v>
          </cell>
          <cell r="H762">
            <v>0</v>
          </cell>
          <cell r="I762">
            <v>0</v>
          </cell>
          <cell r="J762">
            <v>0</v>
          </cell>
          <cell r="K762">
            <v>0</v>
          </cell>
          <cell r="M762">
            <v>0</v>
          </cell>
        </row>
        <row r="763">
          <cell r="F763">
            <v>0</v>
          </cell>
          <cell r="H763">
            <v>0</v>
          </cell>
          <cell r="I763">
            <v>0</v>
          </cell>
          <cell r="J763">
            <v>0</v>
          </cell>
          <cell r="K763">
            <v>0</v>
          </cell>
          <cell r="M763">
            <v>0</v>
          </cell>
        </row>
        <row r="764">
          <cell r="F764">
            <v>0</v>
          </cell>
          <cell r="H764">
            <v>0</v>
          </cell>
          <cell r="I764">
            <v>0</v>
          </cell>
          <cell r="J764">
            <v>0</v>
          </cell>
          <cell r="K764">
            <v>0</v>
          </cell>
          <cell r="M764">
            <v>0</v>
          </cell>
        </row>
        <row r="765">
          <cell r="F765">
            <v>-19412</v>
          </cell>
          <cell r="H765">
            <v>0</v>
          </cell>
          <cell r="I765">
            <v>-19412</v>
          </cell>
          <cell r="J765">
            <v>0</v>
          </cell>
          <cell r="K765">
            <v>-19412</v>
          </cell>
          <cell r="M765">
            <v>-772</v>
          </cell>
        </row>
        <row r="766">
          <cell r="F766">
            <v>0</v>
          </cell>
          <cell r="H766">
            <v>0</v>
          </cell>
          <cell r="I766">
            <v>0</v>
          </cell>
          <cell r="J766">
            <v>0</v>
          </cell>
          <cell r="K766">
            <v>0</v>
          </cell>
          <cell r="M766">
            <v>0</v>
          </cell>
        </row>
        <row r="767">
          <cell r="F767">
            <v>0</v>
          </cell>
          <cell r="H767">
            <v>0</v>
          </cell>
          <cell r="I767">
            <v>0</v>
          </cell>
          <cell r="J767">
            <v>0</v>
          </cell>
          <cell r="K767">
            <v>0</v>
          </cell>
          <cell r="M767">
            <v>0</v>
          </cell>
        </row>
        <row r="768">
          <cell r="F768">
            <v>4557</v>
          </cell>
          <cell r="H768">
            <v>0</v>
          </cell>
          <cell r="I768">
            <v>4557</v>
          </cell>
          <cell r="J768">
            <v>0</v>
          </cell>
          <cell r="K768">
            <v>4557</v>
          </cell>
          <cell r="M768">
            <v>5675</v>
          </cell>
        </row>
        <row r="769">
          <cell r="F769">
            <v>0</v>
          </cell>
          <cell r="H769">
            <v>0</v>
          </cell>
          <cell r="I769">
            <v>0</v>
          </cell>
          <cell r="J769">
            <v>0</v>
          </cell>
          <cell r="K769">
            <v>0</v>
          </cell>
          <cell r="M769">
            <v>0</v>
          </cell>
        </row>
        <row r="770">
          <cell r="F770">
            <v>0</v>
          </cell>
          <cell r="H770">
            <v>0</v>
          </cell>
          <cell r="I770">
            <v>0</v>
          </cell>
          <cell r="J770">
            <v>0</v>
          </cell>
          <cell r="K770">
            <v>0</v>
          </cell>
          <cell r="M770">
            <v>0</v>
          </cell>
        </row>
        <row r="771">
          <cell r="F771">
            <v>0</v>
          </cell>
          <cell r="H771">
            <v>0</v>
          </cell>
          <cell r="I771">
            <v>0</v>
          </cell>
          <cell r="J771">
            <v>0</v>
          </cell>
          <cell r="K771">
            <v>0</v>
          </cell>
          <cell r="M771">
            <v>0</v>
          </cell>
        </row>
        <row r="772">
          <cell r="F772">
            <v>-3230</v>
          </cell>
          <cell r="H772">
            <v>0</v>
          </cell>
          <cell r="I772">
            <v>-3230</v>
          </cell>
          <cell r="J772">
            <v>0</v>
          </cell>
          <cell r="K772">
            <v>-3230</v>
          </cell>
          <cell r="M772">
            <v>0</v>
          </cell>
        </row>
        <row r="773">
          <cell r="F773">
            <v>0</v>
          </cell>
          <cell r="H773">
            <v>0</v>
          </cell>
          <cell r="I773">
            <v>0</v>
          </cell>
          <cell r="J773">
            <v>0</v>
          </cell>
          <cell r="K773">
            <v>0</v>
          </cell>
          <cell r="M773">
            <v>-539</v>
          </cell>
        </row>
        <row r="774">
          <cell r="F774">
            <v>-78976</v>
          </cell>
          <cell r="H774">
            <v>0</v>
          </cell>
          <cell r="I774">
            <v>-78976</v>
          </cell>
          <cell r="J774">
            <v>0</v>
          </cell>
          <cell r="K774">
            <v>-78976</v>
          </cell>
          <cell r="M774">
            <v>16878</v>
          </cell>
        </row>
        <row r="776">
          <cell r="F776">
            <v>0</v>
          </cell>
          <cell r="H776">
            <v>0</v>
          </cell>
          <cell r="I776">
            <v>0</v>
          </cell>
          <cell r="J776">
            <v>0</v>
          </cell>
          <cell r="K776">
            <v>0</v>
          </cell>
          <cell r="M776">
            <v>0</v>
          </cell>
        </row>
        <row r="777">
          <cell r="F777">
            <v>0</v>
          </cell>
          <cell r="H777">
            <v>0</v>
          </cell>
          <cell r="I777">
            <v>0</v>
          </cell>
          <cell r="J777">
            <v>0</v>
          </cell>
          <cell r="K777">
            <v>0</v>
          </cell>
          <cell r="M777">
            <v>0</v>
          </cell>
        </row>
        <row r="778">
          <cell r="F778">
            <v>0</v>
          </cell>
          <cell r="H778">
            <v>0</v>
          </cell>
          <cell r="I778">
            <v>0</v>
          </cell>
          <cell r="J778">
            <v>0</v>
          </cell>
          <cell r="K778">
            <v>0</v>
          </cell>
          <cell r="M778">
            <v>0</v>
          </cell>
        </row>
        <row r="779">
          <cell r="F779">
            <v>-304478</v>
          </cell>
          <cell r="H779">
            <v>0</v>
          </cell>
          <cell r="I779">
            <v>-304478</v>
          </cell>
          <cell r="J779">
            <v>0</v>
          </cell>
          <cell r="K779">
            <v>-304478</v>
          </cell>
          <cell r="M779">
            <v>-110374</v>
          </cell>
        </row>
        <row r="780">
          <cell r="F780">
            <v>0</v>
          </cell>
          <cell r="H780">
            <v>0</v>
          </cell>
          <cell r="I780">
            <v>0</v>
          </cell>
          <cell r="J780">
            <v>0</v>
          </cell>
          <cell r="K780">
            <v>0</v>
          </cell>
          <cell r="M780">
            <v>0</v>
          </cell>
        </row>
        <row r="781">
          <cell r="F781">
            <v>0</v>
          </cell>
          <cell r="H781">
            <v>0</v>
          </cell>
          <cell r="I781">
            <v>0</v>
          </cell>
          <cell r="J781">
            <v>0</v>
          </cell>
          <cell r="K781">
            <v>0</v>
          </cell>
          <cell r="M781">
            <v>0</v>
          </cell>
        </row>
        <row r="782">
          <cell r="F782">
            <v>192040</v>
          </cell>
          <cell r="H782">
            <v>0</v>
          </cell>
          <cell r="I782">
            <v>192040</v>
          </cell>
          <cell r="J782">
            <v>0</v>
          </cell>
          <cell r="K782">
            <v>192040</v>
          </cell>
          <cell r="M782">
            <v>186598</v>
          </cell>
        </row>
        <row r="783">
          <cell r="F783">
            <v>0</v>
          </cell>
          <cell r="H783">
            <v>0</v>
          </cell>
          <cell r="I783">
            <v>0</v>
          </cell>
          <cell r="J783">
            <v>0</v>
          </cell>
          <cell r="K783">
            <v>0</v>
          </cell>
          <cell r="M783">
            <v>0</v>
          </cell>
        </row>
        <row r="784">
          <cell r="F784">
            <v>0</v>
          </cell>
          <cell r="H784">
            <v>0</v>
          </cell>
          <cell r="I784">
            <v>0</v>
          </cell>
          <cell r="J784">
            <v>0</v>
          </cell>
          <cell r="K784">
            <v>0</v>
          </cell>
          <cell r="M784">
            <v>541</v>
          </cell>
        </row>
        <row r="785">
          <cell r="F785">
            <v>0</v>
          </cell>
          <cell r="H785">
            <v>0</v>
          </cell>
          <cell r="I785">
            <v>0</v>
          </cell>
          <cell r="J785">
            <v>0</v>
          </cell>
          <cell r="K785">
            <v>0</v>
          </cell>
          <cell r="M785">
            <v>0</v>
          </cell>
        </row>
        <row r="786">
          <cell r="F786">
            <v>46369</v>
          </cell>
          <cell r="H786">
            <v>0</v>
          </cell>
          <cell r="I786">
            <v>46369</v>
          </cell>
          <cell r="J786">
            <v>0</v>
          </cell>
          <cell r="K786">
            <v>46369</v>
          </cell>
          <cell r="M786">
            <v>0</v>
          </cell>
        </row>
        <row r="787">
          <cell r="F787">
            <v>0</v>
          </cell>
          <cell r="H787">
            <v>0</v>
          </cell>
          <cell r="I787">
            <v>0</v>
          </cell>
          <cell r="J787">
            <v>0</v>
          </cell>
          <cell r="K787">
            <v>0</v>
          </cell>
          <cell r="M787">
            <v>5998</v>
          </cell>
        </row>
        <row r="788">
          <cell r="F788">
            <v>0</v>
          </cell>
          <cell r="H788">
            <v>0</v>
          </cell>
          <cell r="I788">
            <v>0</v>
          </cell>
          <cell r="J788">
            <v>0</v>
          </cell>
          <cell r="K788">
            <v>0</v>
          </cell>
          <cell r="M788">
            <v>0</v>
          </cell>
        </row>
        <row r="789">
          <cell r="F789">
            <v>0</v>
          </cell>
          <cell r="H789">
            <v>0</v>
          </cell>
          <cell r="I789">
            <v>0</v>
          </cell>
          <cell r="J789">
            <v>0</v>
          </cell>
          <cell r="K789">
            <v>0</v>
          </cell>
          <cell r="M789">
            <v>0</v>
          </cell>
        </row>
        <row r="790">
          <cell r="F790">
            <v>-10030</v>
          </cell>
          <cell r="H790">
            <v>0</v>
          </cell>
          <cell r="I790">
            <v>-10030</v>
          </cell>
          <cell r="J790">
            <v>0</v>
          </cell>
          <cell r="K790">
            <v>-10030</v>
          </cell>
          <cell r="M790">
            <v>0</v>
          </cell>
        </row>
        <row r="791">
          <cell r="F791">
            <v>0</v>
          </cell>
          <cell r="H791">
            <v>0</v>
          </cell>
          <cell r="I791">
            <v>0</v>
          </cell>
          <cell r="J791">
            <v>0</v>
          </cell>
          <cell r="K791">
            <v>0</v>
          </cell>
          <cell r="M791">
            <v>0</v>
          </cell>
        </row>
        <row r="792">
          <cell r="F792">
            <v>0</v>
          </cell>
          <cell r="H792">
            <v>0</v>
          </cell>
          <cell r="I792">
            <v>0</v>
          </cell>
          <cell r="J792">
            <v>0</v>
          </cell>
          <cell r="K792">
            <v>0</v>
          </cell>
          <cell r="M792">
            <v>0</v>
          </cell>
        </row>
        <row r="793">
          <cell r="F793">
            <v>0</v>
          </cell>
          <cell r="H793">
            <v>0</v>
          </cell>
          <cell r="I793">
            <v>0</v>
          </cell>
          <cell r="J793">
            <v>0</v>
          </cell>
          <cell r="K793">
            <v>0</v>
          </cell>
          <cell r="M793">
            <v>0</v>
          </cell>
        </row>
        <row r="794">
          <cell r="F794">
            <v>0</v>
          </cell>
          <cell r="H794">
            <v>0</v>
          </cell>
          <cell r="I794">
            <v>0</v>
          </cell>
          <cell r="J794">
            <v>0</v>
          </cell>
          <cell r="K794">
            <v>0</v>
          </cell>
          <cell r="M794">
            <v>0</v>
          </cell>
        </row>
        <row r="795">
          <cell r="F795">
            <v>-979743</v>
          </cell>
          <cell r="H795">
            <v>0</v>
          </cell>
          <cell r="I795">
            <v>-979743</v>
          </cell>
          <cell r="J795">
            <v>0</v>
          </cell>
          <cell r="K795">
            <v>-979743</v>
          </cell>
          <cell r="M795">
            <v>-97046</v>
          </cell>
        </row>
        <row r="796">
          <cell r="F796">
            <v>0</v>
          </cell>
          <cell r="H796">
            <v>0</v>
          </cell>
          <cell r="I796">
            <v>0</v>
          </cell>
          <cell r="J796">
            <v>0</v>
          </cell>
          <cell r="K796">
            <v>0</v>
          </cell>
          <cell r="M796">
            <v>0</v>
          </cell>
        </row>
        <row r="797">
          <cell r="F797">
            <v>0</v>
          </cell>
          <cell r="H797">
            <v>0</v>
          </cell>
          <cell r="I797">
            <v>0</v>
          </cell>
          <cell r="J797">
            <v>0</v>
          </cell>
          <cell r="K797">
            <v>0</v>
          </cell>
          <cell r="M797">
            <v>0</v>
          </cell>
        </row>
        <row r="798">
          <cell r="F798">
            <v>222907</v>
          </cell>
          <cell r="H798">
            <v>0</v>
          </cell>
          <cell r="I798">
            <v>222907</v>
          </cell>
          <cell r="J798">
            <v>0</v>
          </cell>
          <cell r="K798">
            <v>222907</v>
          </cell>
          <cell r="M798">
            <v>395406</v>
          </cell>
        </row>
        <row r="799">
          <cell r="F799">
            <v>0</v>
          </cell>
          <cell r="H799">
            <v>0</v>
          </cell>
          <cell r="I799">
            <v>0</v>
          </cell>
          <cell r="J799">
            <v>0</v>
          </cell>
          <cell r="K799">
            <v>0</v>
          </cell>
          <cell r="M799">
            <v>0</v>
          </cell>
        </row>
        <row r="800">
          <cell r="F800">
            <v>0</v>
          </cell>
          <cell r="H800">
            <v>0</v>
          </cell>
          <cell r="I800">
            <v>0</v>
          </cell>
          <cell r="J800">
            <v>0</v>
          </cell>
          <cell r="K800">
            <v>0</v>
          </cell>
          <cell r="M800">
            <v>0</v>
          </cell>
        </row>
        <row r="801">
          <cell r="F801">
            <v>0</v>
          </cell>
          <cell r="H801">
            <v>0</v>
          </cell>
          <cell r="I801">
            <v>0</v>
          </cell>
          <cell r="J801">
            <v>0</v>
          </cell>
          <cell r="K801">
            <v>0</v>
          </cell>
          <cell r="M801">
            <v>0</v>
          </cell>
        </row>
        <row r="802">
          <cell r="F802">
            <v>-30989</v>
          </cell>
          <cell r="H802">
            <v>0</v>
          </cell>
          <cell r="I802">
            <v>-30989</v>
          </cell>
          <cell r="J802">
            <v>0</v>
          </cell>
          <cell r="K802">
            <v>-30989</v>
          </cell>
          <cell r="M802">
            <v>0</v>
          </cell>
        </row>
        <row r="803">
          <cell r="F803">
            <v>0</v>
          </cell>
          <cell r="H803">
            <v>0</v>
          </cell>
          <cell r="I803">
            <v>0</v>
          </cell>
          <cell r="J803">
            <v>0</v>
          </cell>
          <cell r="K803">
            <v>0</v>
          </cell>
          <cell r="M803">
            <v>-6955</v>
          </cell>
        </row>
        <row r="804">
          <cell r="F804">
            <v>0</v>
          </cell>
          <cell r="H804">
            <v>0</v>
          </cell>
          <cell r="I804">
            <v>0</v>
          </cell>
          <cell r="J804">
            <v>0</v>
          </cell>
          <cell r="K804">
            <v>0</v>
          </cell>
          <cell r="M804">
            <v>0</v>
          </cell>
        </row>
        <row r="805">
          <cell r="F805">
            <v>0</v>
          </cell>
          <cell r="H805">
            <v>0</v>
          </cell>
          <cell r="I805">
            <v>0</v>
          </cell>
          <cell r="J805">
            <v>0</v>
          </cell>
          <cell r="K805">
            <v>0</v>
          </cell>
          <cell r="M805">
            <v>0</v>
          </cell>
        </row>
        <row r="806">
          <cell r="F806">
            <v>0</v>
          </cell>
          <cell r="H806">
            <v>0</v>
          </cell>
          <cell r="I806">
            <v>0</v>
          </cell>
          <cell r="J806">
            <v>0</v>
          </cell>
          <cell r="K806">
            <v>0</v>
          </cell>
          <cell r="M806">
            <v>0</v>
          </cell>
        </row>
        <row r="807">
          <cell r="F807">
            <v>0</v>
          </cell>
          <cell r="H807">
            <v>0</v>
          </cell>
          <cell r="I807">
            <v>0</v>
          </cell>
          <cell r="J807">
            <v>0</v>
          </cell>
          <cell r="K807">
            <v>0</v>
          </cell>
          <cell r="M807">
            <v>0</v>
          </cell>
        </row>
        <row r="808">
          <cell r="F808">
            <v>-363522</v>
          </cell>
          <cell r="H808">
            <v>0</v>
          </cell>
          <cell r="I808">
            <v>-363522</v>
          </cell>
          <cell r="J808">
            <v>0</v>
          </cell>
          <cell r="K808">
            <v>-363522</v>
          </cell>
          <cell r="M808">
            <v>-7388</v>
          </cell>
        </row>
        <row r="809">
          <cell r="F809">
            <v>0</v>
          </cell>
          <cell r="H809">
            <v>0</v>
          </cell>
          <cell r="I809">
            <v>0</v>
          </cell>
          <cell r="J809">
            <v>0</v>
          </cell>
          <cell r="K809">
            <v>0</v>
          </cell>
          <cell r="M809">
            <v>0</v>
          </cell>
        </row>
        <row r="810">
          <cell r="F810">
            <v>0</v>
          </cell>
          <cell r="H810">
            <v>0</v>
          </cell>
          <cell r="I810">
            <v>0</v>
          </cell>
          <cell r="J810">
            <v>0</v>
          </cell>
          <cell r="K810">
            <v>0</v>
          </cell>
          <cell r="M810">
            <v>0</v>
          </cell>
        </row>
        <row r="811">
          <cell r="F811">
            <v>39550</v>
          </cell>
          <cell r="H811">
            <v>0</v>
          </cell>
          <cell r="I811">
            <v>39550</v>
          </cell>
          <cell r="J811">
            <v>0</v>
          </cell>
          <cell r="K811">
            <v>39550</v>
          </cell>
          <cell r="M811">
            <v>110376</v>
          </cell>
        </row>
        <row r="812">
          <cell r="F812">
            <v>0</v>
          </cell>
          <cell r="H812">
            <v>0</v>
          </cell>
          <cell r="I812">
            <v>0</v>
          </cell>
          <cell r="J812">
            <v>0</v>
          </cell>
          <cell r="K812">
            <v>0</v>
          </cell>
          <cell r="M812">
            <v>0</v>
          </cell>
        </row>
        <row r="813">
          <cell r="F813">
            <v>0</v>
          </cell>
          <cell r="H813">
            <v>0</v>
          </cell>
          <cell r="I813">
            <v>0</v>
          </cell>
          <cell r="J813">
            <v>0</v>
          </cell>
          <cell r="K813">
            <v>0</v>
          </cell>
          <cell r="M813">
            <v>0</v>
          </cell>
        </row>
        <row r="814">
          <cell r="F814">
            <v>0</v>
          </cell>
          <cell r="H814">
            <v>0</v>
          </cell>
          <cell r="I814">
            <v>0</v>
          </cell>
          <cell r="J814">
            <v>0</v>
          </cell>
          <cell r="K814">
            <v>0</v>
          </cell>
          <cell r="M814">
            <v>0</v>
          </cell>
        </row>
        <row r="815">
          <cell r="F815">
            <v>-24237</v>
          </cell>
          <cell r="H815">
            <v>0</v>
          </cell>
          <cell r="I815">
            <v>-24237</v>
          </cell>
          <cell r="J815">
            <v>0</v>
          </cell>
          <cell r="K815">
            <v>-24237</v>
          </cell>
          <cell r="M815">
            <v>0</v>
          </cell>
        </row>
        <row r="816">
          <cell r="F816">
            <v>0</v>
          </cell>
          <cell r="H816">
            <v>0</v>
          </cell>
          <cell r="I816">
            <v>0</v>
          </cell>
          <cell r="J816">
            <v>0</v>
          </cell>
          <cell r="K816">
            <v>0</v>
          </cell>
          <cell r="M816">
            <v>-10015</v>
          </cell>
        </row>
        <row r="817">
          <cell r="F817">
            <v>-1212133</v>
          </cell>
          <cell r="H817">
            <v>0</v>
          </cell>
          <cell r="I817">
            <v>-1212133</v>
          </cell>
          <cell r="J817">
            <v>0</v>
          </cell>
          <cell r="K817">
            <v>-1212133</v>
          </cell>
          <cell r="M817">
            <v>467141</v>
          </cell>
        </row>
        <row r="819">
          <cell r="F819">
            <v>462898</v>
          </cell>
          <cell r="H819">
            <v>0</v>
          </cell>
          <cell r="I819">
            <v>462898</v>
          </cell>
          <cell r="J819">
            <v>0</v>
          </cell>
          <cell r="K819">
            <v>462898</v>
          </cell>
          <cell r="M819">
            <v>305883</v>
          </cell>
        </row>
        <row r="820">
          <cell r="F820">
            <v>74062</v>
          </cell>
          <cell r="H820">
            <v>0</v>
          </cell>
          <cell r="I820">
            <v>74062</v>
          </cell>
          <cell r="J820">
            <v>0</v>
          </cell>
          <cell r="K820">
            <v>74062</v>
          </cell>
          <cell r="M820">
            <v>48941</v>
          </cell>
        </row>
        <row r="821">
          <cell r="F821">
            <v>479069</v>
          </cell>
          <cell r="H821">
            <v>0</v>
          </cell>
          <cell r="I821">
            <v>479069</v>
          </cell>
          <cell r="J821">
            <v>0</v>
          </cell>
          <cell r="K821">
            <v>479069</v>
          </cell>
          <cell r="M821">
            <v>364641</v>
          </cell>
        </row>
        <row r="822">
          <cell r="F822">
            <v>76651</v>
          </cell>
          <cell r="H822">
            <v>0</v>
          </cell>
          <cell r="I822">
            <v>76651</v>
          </cell>
          <cell r="J822">
            <v>0</v>
          </cell>
          <cell r="K822">
            <v>76651</v>
          </cell>
          <cell r="M822">
            <v>58343</v>
          </cell>
        </row>
        <row r="823">
          <cell r="F823">
            <v>369374</v>
          </cell>
          <cell r="H823">
            <v>0</v>
          </cell>
          <cell r="I823">
            <v>369374</v>
          </cell>
          <cell r="J823">
            <v>0</v>
          </cell>
          <cell r="K823">
            <v>369374</v>
          </cell>
          <cell r="M823">
            <v>302266</v>
          </cell>
        </row>
        <row r="824">
          <cell r="F824">
            <v>59099</v>
          </cell>
          <cell r="H824">
            <v>0</v>
          </cell>
          <cell r="I824">
            <v>59099</v>
          </cell>
          <cell r="J824">
            <v>0</v>
          </cell>
          <cell r="K824">
            <v>59099</v>
          </cell>
          <cell r="M824">
            <v>48363</v>
          </cell>
        </row>
        <row r="825">
          <cell r="F825">
            <v>1521153</v>
          </cell>
          <cell r="H825">
            <v>0</v>
          </cell>
          <cell r="I825">
            <v>1521153</v>
          </cell>
          <cell r="J825">
            <v>0</v>
          </cell>
          <cell r="K825">
            <v>1521153</v>
          </cell>
          <cell r="M825">
            <v>1128437</v>
          </cell>
        </row>
        <row r="827">
          <cell r="F827">
            <v>60413</v>
          </cell>
          <cell r="H827">
            <v>0</v>
          </cell>
          <cell r="I827">
            <v>60413</v>
          </cell>
          <cell r="J827">
            <v>0</v>
          </cell>
          <cell r="K827">
            <v>60413</v>
          </cell>
          <cell r="M827">
            <v>40352</v>
          </cell>
        </row>
        <row r="828">
          <cell r="F828">
            <v>62523</v>
          </cell>
          <cell r="H828">
            <v>0</v>
          </cell>
          <cell r="I828">
            <v>62523</v>
          </cell>
          <cell r="J828">
            <v>0</v>
          </cell>
          <cell r="K828">
            <v>62523</v>
          </cell>
          <cell r="M828">
            <v>48060</v>
          </cell>
        </row>
        <row r="829">
          <cell r="F829">
            <v>48207</v>
          </cell>
          <cell r="H829">
            <v>0</v>
          </cell>
          <cell r="I829">
            <v>48207</v>
          </cell>
          <cell r="J829">
            <v>0</v>
          </cell>
          <cell r="K829">
            <v>48207</v>
          </cell>
          <cell r="M829">
            <v>39837</v>
          </cell>
        </row>
        <row r="830">
          <cell r="F830">
            <v>171143</v>
          </cell>
          <cell r="H830">
            <v>0</v>
          </cell>
          <cell r="I830">
            <v>171143</v>
          </cell>
          <cell r="J830">
            <v>0</v>
          </cell>
          <cell r="K830">
            <v>171143</v>
          </cell>
          <cell r="M830">
            <v>128249</v>
          </cell>
        </row>
        <row r="832">
          <cell r="F832">
            <v>10291</v>
          </cell>
          <cell r="H832">
            <v>0</v>
          </cell>
          <cell r="I832">
            <v>10291</v>
          </cell>
          <cell r="J832">
            <v>0</v>
          </cell>
          <cell r="K832">
            <v>10291</v>
          </cell>
          <cell r="M832">
            <v>6797</v>
          </cell>
        </row>
        <row r="833">
          <cell r="F833">
            <v>10532</v>
          </cell>
          <cell r="H833">
            <v>0</v>
          </cell>
          <cell r="I833">
            <v>10532</v>
          </cell>
          <cell r="J833">
            <v>0</v>
          </cell>
          <cell r="K833">
            <v>10532</v>
          </cell>
          <cell r="M833">
            <v>8103</v>
          </cell>
        </row>
        <row r="834">
          <cell r="F834">
            <v>8212</v>
          </cell>
          <cell r="H834">
            <v>0</v>
          </cell>
          <cell r="I834">
            <v>8212</v>
          </cell>
          <cell r="J834">
            <v>0</v>
          </cell>
          <cell r="K834">
            <v>8212</v>
          </cell>
          <cell r="M834">
            <v>6717</v>
          </cell>
        </row>
        <row r="835">
          <cell r="F835">
            <v>29035</v>
          </cell>
          <cell r="H835">
            <v>0</v>
          </cell>
          <cell r="I835">
            <v>29035</v>
          </cell>
          <cell r="J835">
            <v>0</v>
          </cell>
          <cell r="K835">
            <v>29035</v>
          </cell>
          <cell r="M835">
            <v>21617</v>
          </cell>
        </row>
        <row r="837">
          <cell r="F837">
            <v>44476</v>
          </cell>
          <cell r="H837">
            <v>0</v>
          </cell>
          <cell r="I837">
            <v>44476</v>
          </cell>
          <cell r="J837">
            <v>0</v>
          </cell>
          <cell r="K837">
            <v>44476</v>
          </cell>
          <cell r="M837">
            <v>39561</v>
          </cell>
        </row>
        <row r="838">
          <cell r="F838">
            <v>13343</v>
          </cell>
          <cell r="H838">
            <v>0</v>
          </cell>
          <cell r="I838">
            <v>13343</v>
          </cell>
          <cell r="J838">
            <v>0</v>
          </cell>
          <cell r="K838">
            <v>13343</v>
          </cell>
          <cell r="M838">
            <v>10254</v>
          </cell>
        </row>
        <row r="839">
          <cell r="F839">
            <v>45517</v>
          </cell>
          <cell r="H839">
            <v>0</v>
          </cell>
          <cell r="I839">
            <v>45517</v>
          </cell>
          <cell r="J839">
            <v>0</v>
          </cell>
          <cell r="K839">
            <v>45517</v>
          </cell>
          <cell r="M839">
            <v>47168</v>
          </cell>
        </row>
        <row r="840">
          <cell r="F840">
            <v>13805</v>
          </cell>
          <cell r="H840">
            <v>0</v>
          </cell>
          <cell r="I840">
            <v>13805</v>
          </cell>
          <cell r="J840">
            <v>0</v>
          </cell>
          <cell r="K840">
            <v>13805</v>
          </cell>
          <cell r="M840">
            <v>12294</v>
          </cell>
        </row>
        <row r="841">
          <cell r="F841">
            <v>35517</v>
          </cell>
          <cell r="H841">
            <v>0</v>
          </cell>
          <cell r="I841">
            <v>35517</v>
          </cell>
          <cell r="J841">
            <v>0</v>
          </cell>
          <cell r="K841">
            <v>35517</v>
          </cell>
          <cell r="M841">
            <v>39034</v>
          </cell>
        </row>
        <row r="842">
          <cell r="F842">
            <v>10655</v>
          </cell>
          <cell r="H842">
            <v>0</v>
          </cell>
          <cell r="I842">
            <v>10655</v>
          </cell>
          <cell r="J842">
            <v>0</v>
          </cell>
          <cell r="K842">
            <v>10655</v>
          </cell>
          <cell r="M842">
            <v>10155</v>
          </cell>
        </row>
        <row r="843">
          <cell r="F843">
            <v>163313</v>
          </cell>
          <cell r="H843">
            <v>0</v>
          </cell>
          <cell r="I843">
            <v>163313</v>
          </cell>
          <cell r="J843">
            <v>0</v>
          </cell>
          <cell r="K843">
            <v>163313</v>
          </cell>
          <cell r="M843">
            <v>158466</v>
          </cell>
        </row>
        <row r="845">
          <cell r="F845">
            <v>28534</v>
          </cell>
          <cell r="H845">
            <v>0</v>
          </cell>
          <cell r="I845">
            <v>28534</v>
          </cell>
          <cell r="J845">
            <v>0</v>
          </cell>
          <cell r="K845">
            <v>28534</v>
          </cell>
          <cell r="M845">
            <v>11089</v>
          </cell>
        </row>
        <row r="846">
          <cell r="F846">
            <v>16371</v>
          </cell>
          <cell r="H846">
            <v>0</v>
          </cell>
          <cell r="I846">
            <v>16371</v>
          </cell>
          <cell r="J846">
            <v>0</v>
          </cell>
          <cell r="K846">
            <v>16371</v>
          </cell>
          <cell r="M846">
            <v>13223</v>
          </cell>
        </row>
        <row r="847">
          <cell r="F847">
            <v>17908</v>
          </cell>
          <cell r="H847">
            <v>0</v>
          </cell>
          <cell r="I847">
            <v>17908</v>
          </cell>
          <cell r="J847">
            <v>0</v>
          </cell>
          <cell r="K847">
            <v>17908</v>
          </cell>
          <cell r="M847">
            <v>14137</v>
          </cell>
        </row>
        <row r="848">
          <cell r="F848">
            <v>62813</v>
          </cell>
          <cell r="H848">
            <v>0</v>
          </cell>
          <cell r="I848">
            <v>62813</v>
          </cell>
          <cell r="J848">
            <v>0</v>
          </cell>
          <cell r="K848">
            <v>62813</v>
          </cell>
          <cell r="M848">
            <v>38449</v>
          </cell>
        </row>
        <row r="850">
          <cell r="F850">
            <v>0</v>
          </cell>
          <cell r="H850">
            <v>0</v>
          </cell>
          <cell r="I850">
            <v>0</v>
          </cell>
          <cell r="J850">
            <v>0</v>
          </cell>
          <cell r="K850">
            <v>0</v>
          </cell>
          <cell r="M850">
            <v>0</v>
          </cell>
        </row>
        <row r="851">
          <cell r="F851">
            <v>0</v>
          </cell>
          <cell r="H851">
            <v>0</v>
          </cell>
          <cell r="I851">
            <v>0</v>
          </cell>
          <cell r="J851">
            <v>0</v>
          </cell>
          <cell r="K851">
            <v>0</v>
          </cell>
          <cell r="M851">
            <v>0</v>
          </cell>
        </row>
        <row r="852">
          <cell r="F852">
            <v>0</v>
          </cell>
          <cell r="H852">
            <v>0</v>
          </cell>
          <cell r="I852">
            <v>0</v>
          </cell>
          <cell r="J852">
            <v>0</v>
          </cell>
          <cell r="K852">
            <v>0</v>
          </cell>
          <cell r="M852">
            <v>0</v>
          </cell>
        </row>
        <row r="853">
          <cell r="F853">
            <v>0</v>
          </cell>
          <cell r="H853">
            <v>0</v>
          </cell>
          <cell r="I853">
            <v>0</v>
          </cell>
          <cell r="J853">
            <v>0</v>
          </cell>
          <cell r="K853">
            <v>0</v>
          </cell>
          <cell r="M853">
            <v>0</v>
          </cell>
        </row>
        <row r="854">
          <cell r="F854">
            <v>0</v>
          </cell>
          <cell r="H854">
            <v>0</v>
          </cell>
          <cell r="I854">
            <v>0</v>
          </cell>
          <cell r="J854">
            <v>0</v>
          </cell>
          <cell r="K854">
            <v>0</v>
          </cell>
          <cell r="M854">
            <v>0</v>
          </cell>
        </row>
        <row r="855">
          <cell r="F855">
            <v>0</v>
          </cell>
          <cell r="H855">
            <v>0</v>
          </cell>
          <cell r="I855">
            <v>0</v>
          </cell>
          <cell r="J855">
            <v>0</v>
          </cell>
          <cell r="K855">
            <v>0</v>
          </cell>
          <cell r="M855">
            <v>0</v>
          </cell>
        </row>
        <row r="856">
          <cell r="F856">
            <v>0</v>
          </cell>
          <cell r="H856">
            <v>0</v>
          </cell>
          <cell r="I856">
            <v>0</v>
          </cell>
          <cell r="J856">
            <v>0</v>
          </cell>
          <cell r="K856">
            <v>0</v>
          </cell>
          <cell r="M856">
            <v>0</v>
          </cell>
        </row>
        <row r="857">
          <cell r="F857">
            <v>0</v>
          </cell>
          <cell r="H857">
            <v>0</v>
          </cell>
          <cell r="I857">
            <v>0</v>
          </cell>
          <cell r="J857">
            <v>0</v>
          </cell>
          <cell r="K857">
            <v>0</v>
          </cell>
          <cell r="M857">
            <v>0</v>
          </cell>
        </row>
        <row r="858">
          <cell r="F858">
            <v>0</v>
          </cell>
          <cell r="H858">
            <v>0</v>
          </cell>
          <cell r="I858">
            <v>0</v>
          </cell>
          <cell r="J858">
            <v>0</v>
          </cell>
          <cell r="K858">
            <v>0</v>
          </cell>
          <cell r="M858">
            <v>0</v>
          </cell>
        </row>
        <row r="860">
          <cell r="F860">
            <v>0</v>
          </cell>
          <cell r="H860">
            <v>0</v>
          </cell>
          <cell r="I860">
            <v>0</v>
          </cell>
          <cell r="J860">
            <v>0</v>
          </cell>
          <cell r="K860">
            <v>0</v>
          </cell>
          <cell r="M860">
            <v>6262</v>
          </cell>
        </row>
        <row r="861">
          <cell r="F861">
            <v>0</v>
          </cell>
          <cell r="H861">
            <v>0</v>
          </cell>
          <cell r="I861">
            <v>0</v>
          </cell>
          <cell r="J861">
            <v>0</v>
          </cell>
          <cell r="K861">
            <v>0</v>
          </cell>
          <cell r="M861">
            <v>7357</v>
          </cell>
        </row>
        <row r="862">
          <cell r="F862">
            <v>0</v>
          </cell>
          <cell r="H862">
            <v>0</v>
          </cell>
          <cell r="I862">
            <v>0</v>
          </cell>
          <cell r="J862">
            <v>0</v>
          </cell>
          <cell r="K862">
            <v>0</v>
          </cell>
          <cell r="M862">
            <v>6381</v>
          </cell>
        </row>
        <row r="863">
          <cell r="F863">
            <v>0</v>
          </cell>
          <cell r="H863">
            <v>0</v>
          </cell>
          <cell r="I863">
            <v>0</v>
          </cell>
          <cell r="J863">
            <v>0</v>
          </cell>
          <cell r="K863">
            <v>0</v>
          </cell>
          <cell r="M863">
            <v>20000</v>
          </cell>
        </row>
        <row r="865">
          <cell r="F865">
            <v>0</v>
          </cell>
          <cell r="H865">
            <v>0</v>
          </cell>
          <cell r="I865">
            <v>0</v>
          </cell>
          <cell r="J865">
            <v>0</v>
          </cell>
          <cell r="K865">
            <v>0</v>
          </cell>
          <cell r="M865">
            <v>0</v>
          </cell>
        </row>
        <row r="866">
          <cell r="F866">
            <v>0</v>
          </cell>
          <cell r="H866">
            <v>0</v>
          </cell>
          <cell r="I866">
            <v>0</v>
          </cell>
          <cell r="J866">
            <v>0</v>
          </cell>
          <cell r="K866">
            <v>0</v>
          </cell>
          <cell r="M866">
            <v>0</v>
          </cell>
        </row>
        <row r="867">
          <cell r="F867">
            <v>0</v>
          </cell>
          <cell r="H867">
            <v>0</v>
          </cell>
          <cell r="I867">
            <v>0</v>
          </cell>
          <cell r="J867">
            <v>0</v>
          </cell>
          <cell r="K867">
            <v>0</v>
          </cell>
          <cell r="M867">
            <v>0</v>
          </cell>
        </row>
        <row r="868">
          <cell r="F868">
            <v>6387</v>
          </cell>
          <cell r="H868">
            <v>0</v>
          </cell>
          <cell r="I868">
            <v>6387</v>
          </cell>
          <cell r="J868">
            <v>0</v>
          </cell>
          <cell r="K868">
            <v>6387</v>
          </cell>
          <cell r="M868">
            <v>13496</v>
          </cell>
        </row>
        <row r="869">
          <cell r="F869">
            <v>142</v>
          </cell>
          <cell r="H869">
            <v>0</v>
          </cell>
          <cell r="I869">
            <v>142</v>
          </cell>
          <cell r="J869">
            <v>0</v>
          </cell>
          <cell r="K869">
            <v>142</v>
          </cell>
          <cell r="M869">
            <v>0</v>
          </cell>
        </row>
        <row r="870">
          <cell r="F870">
            <v>0</v>
          </cell>
          <cell r="H870">
            <v>0</v>
          </cell>
          <cell r="I870">
            <v>0</v>
          </cell>
          <cell r="J870">
            <v>0</v>
          </cell>
          <cell r="K870">
            <v>0</v>
          </cell>
          <cell r="M870">
            <v>0</v>
          </cell>
        </row>
        <row r="871">
          <cell r="F871">
            <v>0</v>
          </cell>
          <cell r="H871">
            <v>0</v>
          </cell>
          <cell r="I871">
            <v>0</v>
          </cell>
          <cell r="J871">
            <v>0</v>
          </cell>
          <cell r="K871">
            <v>0</v>
          </cell>
          <cell r="M871">
            <v>0</v>
          </cell>
        </row>
        <row r="872">
          <cell r="F872">
            <v>0</v>
          </cell>
          <cell r="H872">
            <v>0</v>
          </cell>
          <cell r="I872">
            <v>0</v>
          </cell>
          <cell r="J872">
            <v>0</v>
          </cell>
          <cell r="K872">
            <v>0</v>
          </cell>
          <cell r="M872">
            <v>0</v>
          </cell>
        </row>
        <row r="873">
          <cell r="F873">
            <v>92356</v>
          </cell>
          <cell r="H873">
            <v>0</v>
          </cell>
          <cell r="I873">
            <v>92356</v>
          </cell>
          <cell r="J873">
            <v>0</v>
          </cell>
          <cell r="K873">
            <v>92356</v>
          </cell>
          <cell r="M873">
            <v>4134</v>
          </cell>
        </row>
        <row r="874">
          <cell r="F874">
            <v>0</v>
          </cell>
          <cell r="H874">
            <v>0</v>
          </cell>
          <cell r="I874">
            <v>0</v>
          </cell>
          <cell r="J874">
            <v>0</v>
          </cell>
          <cell r="K874">
            <v>0</v>
          </cell>
          <cell r="M874">
            <v>0</v>
          </cell>
        </row>
        <row r="875">
          <cell r="F875">
            <v>0</v>
          </cell>
          <cell r="H875">
            <v>0</v>
          </cell>
          <cell r="I875">
            <v>0</v>
          </cell>
          <cell r="J875">
            <v>0</v>
          </cell>
          <cell r="K875">
            <v>0</v>
          </cell>
          <cell r="M875">
            <v>0</v>
          </cell>
        </row>
        <row r="876">
          <cell r="F876">
            <v>0</v>
          </cell>
          <cell r="H876">
            <v>0</v>
          </cell>
          <cell r="I876">
            <v>0</v>
          </cell>
          <cell r="J876">
            <v>0</v>
          </cell>
          <cell r="K876">
            <v>0</v>
          </cell>
          <cell r="M876">
            <v>0</v>
          </cell>
        </row>
        <row r="877">
          <cell r="F877">
            <v>0</v>
          </cell>
          <cell r="H877">
            <v>0</v>
          </cell>
          <cell r="I877">
            <v>0</v>
          </cell>
          <cell r="J877">
            <v>0</v>
          </cell>
          <cell r="K877">
            <v>0</v>
          </cell>
          <cell r="M877">
            <v>1000</v>
          </cell>
        </row>
        <row r="878">
          <cell r="F878">
            <v>98885</v>
          </cell>
          <cell r="H878">
            <v>0</v>
          </cell>
          <cell r="I878">
            <v>98885</v>
          </cell>
          <cell r="J878">
            <v>0</v>
          </cell>
          <cell r="K878">
            <v>98885</v>
          </cell>
          <cell r="M878">
            <v>18630</v>
          </cell>
        </row>
        <row r="880">
          <cell r="F880">
            <v>975</v>
          </cell>
          <cell r="H880">
            <v>0</v>
          </cell>
          <cell r="I880">
            <v>975</v>
          </cell>
          <cell r="J880">
            <v>0</v>
          </cell>
          <cell r="K880">
            <v>975</v>
          </cell>
          <cell r="M880">
            <v>0</v>
          </cell>
        </row>
        <row r="881">
          <cell r="F881">
            <v>0</v>
          </cell>
          <cell r="H881">
            <v>0</v>
          </cell>
          <cell r="I881">
            <v>0</v>
          </cell>
          <cell r="J881">
            <v>0</v>
          </cell>
          <cell r="K881">
            <v>0</v>
          </cell>
          <cell r="M881">
            <v>0</v>
          </cell>
        </row>
        <row r="882">
          <cell r="F882">
            <v>0</v>
          </cell>
          <cell r="H882">
            <v>0</v>
          </cell>
          <cell r="I882">
            <v>0</v>
          </cell>
          <cell r="J882">
            <v>0</v>
          </cell>
          <cell r="K882">
            <v>0</v>
          </cell>
          <cell r="M882">
            <v>0</v>
          </cell>
        </row>
        <row r="883">
          <cell r="F883">
            <v>0</v>
          </cell>
          <cell r="H883">
            <v>0</v>
          </cell>
          <cell r="I883">
            <v>0</v>
          </cell>
          <cell r="J883">
            <v>0</v>
          </cell>
          <cell r="K883">
            <v>0</v>
          </cell>
          <cell r="M883">
            <v>20834</v>
          </cell>
        </row>
        <row r="884">
          <cell r="F884">
            <v>0</v>
          </cell>
          <cell r="H884">
            <v>0</v>
          </cell>
          <cell r="I884">
            <v>0</v>
          </cell>
          <cell r="J884">
            <v>0</v>
          </cell>
          <cell r="K884">
            <v>0</v>
          </cell>
          <cell r="M884">
            <v>2267</v>
          </cell>
        </row>
        <row r="885">
          <cell r="F885">
            <v>0</v>
          </cell>
          <cell r="H885">
            <v>0</v>
          </cell>
          <cell r="I885">
            <v>0</v>
          </cell>
          <cell r="J885">
            <v>0</v>
          </cell>
          <cell r="K885">
            <v>0</v>
          </cell>
          <cell r="M885">
            <v>0</v>
          </cell>
        </row>
        <row r="886">
          <cell r="F886">
            <v>142003</v>
          </cell>
          <cell r="H886">
            <v>0</v>
          </cell>
          <cell r="I886">
            <v>142003</v>
          </cell>
          <cell r="J886">
            <v>0</v>
          </cell>
          <cell r="K886">
            <v>142003</v>
          </cell>
          <cell r="M886">
            <v>0</v>
          </cell>
        </row>
        <row r="887">
          <cell r="F887">
            <v>0</v>
          </cell>
          <cell r="H887">
            <v>0</v>
          </cell>
          <cell r="I887">
            <v>0</v>
          </cell>
          <cell r="J887">
            <v>0</v>
          </cell>
          <cell r="K887">
            <v>0</v>
          </cell>
          <cell r="M887">
            <v>0</v>
          </cell>
        </row>
        <row r="888">
          <cell r="F888">
            <v>0</v>
          </cell>
          <cell r="H888">
            <v>0</v>
          </cell>
          <cell r="I888">
            <v>0</v>
          </cell>
          <cell r="J888">
            <v>0</v>
          </cell>
          <cell r="K888">
            <v>0</v>
          </cell>
          <cell r="M888">
            <v>3397</v>
          </cell>
        </row>
        <row r="889">
          <cell r="F889">
            <v>0</v>
          </cell>
          <cell r="H889">
            <v>0</v>
          </cell>
          <cell r="I889">
            <v>0</v>
          </cell>
          <cell r="J889">
            <v>0</v>
          </cell>
          <cell r="K889">
            <v>0</v>
          </cell>
          <cell r="M889">
            <v>363</v>
          </cell>
        </row>
        <row r="890">
          <cell r="F890">
            <v>0</v>
          </cell>
          <cell r="H890">
            <v>0</v>
          </cell>
          <cell r="I890">
            <v>0</v>
          </cell>
          <cell r="J890">
            <v>0</v>
          </cell>
          <cell r="K890">
            <v>0</v>
          </cell>
          <cell r="M890">
            <v>0</v>
          </cell>
        </row>
        <row r="891">
          <cell r="F891">
            <v>34588</v>
          </cell>
          <cell r="H891">
            <v>0</v>
          </cell>
          <cell r="I891">
            <v>34588</v>
          </cell>
          <cell r="J891">
            <v>0</v>
          </cell>
          <cell r="K891">
            <v>34588</v>
          </cell>
          <cell r="M891">
            <v>0</v>
          </cell>
        </row>
        <row r="892">
          <cell r="F892">
            <v>107683</v>
          </cell>
          <cell r="H892">
            <v>0</v>
          </cell>
          <cell r="I892">
            <v>107683</v>
          </cell>
          <cell r="J892">
            <v>0</v>
          </cell>
          <cell r="K892">
            <v>107683</v>
          </cell>
          <cell r="M892">
            <v>0</v>
          </cell>
        </row>
        <row r="893">
          <cell r="F893">
            <v>750</v>
          </cell>
          <cell r="H893">
            <v>0</v>
          </cell>
          <cell r="I893">
            <v>750</v>
          </cell>
          <cell r="J893">
            <v>0</v>
          </cell>
          <cell r="K893">
            <v>750</v>
          </cell>
          <cell r="M893">
            <v>1500</v>
          </cell>
        </row>
        <row r="894">
          <cell r="F894">
            <v>900</v>
          </cell>
          <cell r="H894">
            <v>0</v>
          </cell>
          <cell r="I894">
            <v>900</v>
          </cell>
          <cell r="J894">
            <v>0</v>
          </cell>
          <cell r="K894">
            <v>900</v>
          </cell>
          <cell r="M894">
            <v>1500</v>
          </cell>
        </row>
        <row r="895">
          <cell r="F895">
            <v>286899</v>
          </cell>
          <cell r="H895">
            <v>0</v>
          </cell>
          <cell r="I895">
            <v>286899</v>
          </cell>
          <cell r="J895">
            <v>0</v>
          </cell>
          <cell r="K895">
            <v>286899</v>
          </cell>
          <cell r="M895">
            <v>29861</v>
          </cell>
        </row>
        <row r="897">
          <cell r="F897">
            <v>0</v>
          </cell>
          <cell r="H897">
            <v>0</v>
          </cell>
          <cell r="I897">
            <v>0</v>
          </cell>
          <cell r="J897">
            <v>0</v>
          </cell>
          <cell r="K897">
            <v>0</v>
          </cell>
          <cell r="M897">
            <v>0</v>
          </cell>
        </row>
        <row r="898">
          <cell r="F898">
            <v>0</v>
          </cell>
          <cell r="H898">
            <v>0</v>
          </cell>
          <cell r="I898">
            <v>0</v>
          </cell>
          <cell r="J898">
            <v>0</v>
          </cell>
          <cell r="K898">
            <v>0</v>
          </cell>
          <cell r="M898">
            <v>0</v>
          </cell>
        </row>
        <row r="899">
          <cell r="F899">
            <v>0</v>
          </cell>
          <cell r="H899">
            <v>0</v>
          </cell>
          <cell r="I899">
            <v>0</v>
          </cell>
          <cell r="J899">
            <v>0</v>
          </cell>
          <cell r="K899">
            <v>0</v>
          </cell>
          <cell r="M899">
            <v>0</v>
          </cell>
        </row>
        <row r="900">
          <cell r="F900">
            <v>0</v>
          </cell>
          <cell r="H900">
            <v>0</v>
          </cell>
          <cell r="I900">
            <v>0</v>
          </cell>
          <cell r="J900">
            <v>0</v>
          </cell>
          <cell r="K900">
            <v>0</v>
          </cell>
          <cell r="M900">
            <v>0</v>
          </cell>
        </row>
        <row r="901">
          <cell r="F901">
            <v>0</v>
          </cell>
          <cell r="H901">
            <v>0</v>
          </cell>
          <cell r="I901">
            <v>0</v>
          </cell>
          <cell r="J901">
            <v>0</v>
          </cell>
          <cell r="K901">
            <v>0</v>
          </cell>
          <cell r="M901">
            <v>0</v>
          </cell>
        </row>
        <row r="902">
          <cell r="F902">
            <v>0</v>
          </cell>
          <cell r="H902">
            <v>0</v>
          </cell>
          <cell r="I902">
            <v>0</v>
          </cell>
          <cell r="J902">
            <v>0</v>
          </cell>
          <cell r="K902">
            <v>0</v>
          </cell>
          <cell r="M902">
            <v>0</v>
          </cell>
        </row>
        <row r="903">
          <cell r="F903">
            <v>0</v>
          </cell>
          <cell r="H903">
            <v>0</v>
          </cell>
          <cell r="I903">
            <v>0</v>
          </cell>
          <cell r="J903">
            <v>0</v>
          </cell>
          <cell r="K903">
            <v>0</v>
          </cell>
          <cell r="M903">
            <v>0</v>
          </cell>
        </row>
        <row r="905">
          <cell r="F905">
            <v>39312</v>
          </cell>
          <cell r="H905">
            <v>0</v>
          </cell>
          <cell r="I905">
            <v>39312</v>
          </cell>
          <cell r="J905">
            <v>0</v>
          </cell>
          <cell r="K905">
            <v>39312</v>
          </cell>
          <cell r="M905">
            <v>0</v>
          </cell>
        </row>
        <row r="906">
          <cell r="F906">
            <v>39312</v>
          </cell>
          <cell r="H906">
            <v>0</v>
          </cell>
          <cell r="I906">
            <v>39312</v>
          </cell>
          <cell r="J906">
            <v>0</v>
          </cell>
          <cell r="K906">
            <v>39312</v>
          </cell>
          <cell r="M906">
            <v>0</v>
          </cell>
        </row>
        <row r="908">
          <cell r="F908">
            <v>12454</v>
          </cell>
          <cell r="H908">
            <v>0</v>
          </cell>
          <cell r="I908">
            <v>12454</v>
          </cell>
          <cell r="J908">
            <v>0</v>
          </cell>
          <cell r="K908">
            <v>12454</v>
          </cell>
          <cell r="M908">
            <v>11064</v>
          </cell>
        </row>
        <row r="909">
          <cell r="F909">
            <v>0</v>
          </cell>
          <cell r="H909">
            <v>0</v>
          </cell>
          <cell r="I909">
            <v>0</v>
          </cell>
          <cell r="J909">
            <v>0</v>
          </cell>
          <cell r="K909">
            <v>0</v>
          </cell>
          <cell r="M909">
            <v>0</v>
          </cell>
        </row>
        <row r="910">
          <cell r="F910">
            <v>12745</v>
          </cell>
          <cell r="H910">
            <v>0</v>
          </cell>
          <cell r="I910">
            <v>12745</v>
          </cell>
          <cell r="J910">
            <v>0</v>
          </cell>
          <cell r="K910">
            <v>12745</v>
          </cell>
          <cell r="M910">
            <v>13192</v>
          </cell>
        </row>
        <row r="911">
          <cell r="F911">
            <v>0</v>
          </cell>
          <cell r="H911">
            <v>0</v>
          </cell>
          <cell r="I911">
            <v>0</v>
          </cell>
          <cell r="J911">
            <v>0</v>
          </cell>
          <cell r="K911">
            <v>0</v>
          </cell>
          <cell r="M911">
            <v>0</v>
          </cell>
        </row>
        <row r="912">
          <cell r="F912">
            <v>9944</v>
          </cell>
          <cell r="H912">
            <v>0</v>
          </cell>
          <cell r="I912">
            <v>9944</v>
          </cell>
          <cell r="J912">
            <v>0</v>
          </cell>
          <cell r="K912">
            <v>9944</v>
          </cell>
          <cell r="M912">
            <v>10935</v>
          </cell>
        </row>
        <row r="913">
          <cell r="F913">
            <v>0</v>
          </cell>
          <cell r="H913">
            <v>0</v>
          </cell>
          <cell r="I913">
            <v>0</v>
          </cell>
          <cell r="J913">
            <v>0</v>
          </cell>
          <cell r="K913">
            <v>0</v>
          </cell>
          <cell r="M913">
            <v>0</v>
          </cell>
        </row>
        <row r="914">
          <cell r="F914">
            <v>35143</v>
          </cell>
          <cell r="H914">
            <v>0</v>
          </cell>
          <cell r="I914">
            <v>35143</v>
          </cell>
          <cell r="J914">
            <v>0</v>
          </cell>
          <cell r="K914">
            <v>35143</v>
          </cell>
          <cell r="M914">
            <v>35191</v>
          </cell>
        </row>
        <row r="916">
          <cell r="F916">
            <v>0</v>
          </cell>
          <cell r="H916">
            <v>0</v>
          </cell>
          <cell r="I916">
            <v>0</v>
          </cell>
          <cell r="J916">
            <v>0</v>
          </cell>
          <cell r="K916">
            <v>0</v>
          </cell>
          <cell r="M916">
            <v>288</v>
          </cell>
        </row>
        <row r="917">
          <cell r="F917">
            <v>0</v>
          </cell>
          <cell r="H917">
            <v>0</v>
          </cell>
          <cell r="I917">
            <v>0</v>
          </cell>
          <cell r="J917">
            <v>0</v>
          </cell>
          <cell r="K917">
            <v>0</v>
          </cell>
          <cell r="M917">
            <v>0</v>
          </cell>
        </row>
        <row r="918">
          <cell r="F918">
            <v>0</v>
          </cell>
          <cell r="H918">
            <v>0</v>
          </cell>
          <cell r="I918">
            <v>0</v>
          </cell>
          <cell r="J918">
            <v>0</v>
          </cell>
          <cell r="K918">
            <v>0</v>
          </cell>
          <cell r="M918">
            <v>0</v>
          </cell>
        </row>
        <row r="919">
          <cell r="F919">
            <v>0</v>
          </cell>
          <cell r="H919">
            <v>0</v>
          </cell>
          <cell r="I919">
            <v>0</v>
          </cell>
          <cell r="J919">
            <v>0</v>
          </cell>
          <cell r="K919">
            <v>0</v>
          </cell>
          <cell r="M919">
            <v>1411</v>
          </cell>
        </row>
        <row r="920">
          <cell r="F920">
            <v>0</v>
          </cell>
          <cell r="H920">
            <v>0</v>
          </cell>
          <cell r="I920">
            <v>0</v>
          </cell>
          <cell r="J920">
            <v>0</v>
          </cell>
          <cell r="K920">
            <v>0</v>
          </cell>
          <cell r="M920">
            <v>0</v>
          </cell>
        </row>
        <row r="921">
          <cell r="F921">
            <v>0</v>
          </cell>
          <cell r="H921">
            <v>0</v>
          </cell>
          <cell r="I921">
            <v>0</v>
          </cell>
          <cell r="J921">
            <v>0</v>
          </cell>
          <cell r="K921">
            <v>0</v>
          </cell>
          <cell r="M921">
            <v>0</v>
          </cell>
        </row>
        <row r="922">
          <cell r="F922">
            <v>1137</v>
          </cell>
          <cell r="H922">
            <v>0</v>
          </cell>
          <cell r="I922">
            <v>1137</v>
          </cell>
          <cell r="J922">
            <v>0</v>
          </cell>
          <cell r="K922">
            <v>1137</v>
          </cell>
          <cell r="M922">
            <v>204</v>
          </cell>
        </row>
        <row r="923">
          <cell r="F923">
            <v>0</v>
          </cell>
          <cell r="H923">
            <v>0</v>
          </cell>
          <cell r="I923">
            <v>0</v>
          </cell>
          <cell r="J923">
            <v>0</v>
          </cell>
          <cell r="K923">
            <v>0</v>
          </cell>
          <cell r="M923">
            <v>290</v>
          </cell>
        </row>
        <row r="924">
          <cell r="F924">
            <v>3300</v>
          </cell>
          <cell r="H924">
            <v>0</v>
          </cell>
          <cell r="I924">
            <v>3300</v>
          </cell>
          <cell r="J924">
            <v>0</v>
          </cell>
          <cell r="K924">
            <v>3300</v>
          </cell>
          <cell r="M924">
            <v>0</v>
          </cell>
        </row>
        <row r="925">
          <cell r="F925">
            <v>0</v>
          </cell>
          <cell r="H925">
            <v>0</v>
          </cell>
          <cell r="I925">
            <v>0</v>
          </cell>
          <cell r="J925">
            <v>0</v>
          </cell>
          <cell r="K925">
            <v>0</v>
          </cell>
          <cell r="M925">
            <v>0</v>
          </cell>
        </row>
        <row r="926">
          <cell r="F926">
            <v>0</v>
          </cell>
          <cell r="H926">
            <v>0</v>
          </cell>
          <cell r="I926">
            <v>0</v>
          </cell>
          <cell r="J926">
            <v>0</v>
          </cell>
          <cell r="K926">
            <v>0</v>
          </cell>
          <cell r="M926">
            <v>0</v>
          </cell>
        </row>
        <row r="927">
          <cell r="F927">
            <v>0</v>
          </cell>
          <cell r="H927">
            <v>0</v>
          </cell>
          <cell r="I927">
            <v>0</v>
          </cell>
          <cell r="J927">
            <v>0</v>
          </cell>
          <cell r="K927">
            <v>0</v>
          </cell>
          <cell r="M927">
            <v>0</v>
          </cell>
        </row>
        <row r="928">
          <cell r="F928">
            <v>0</v>
          </cell>
          <cell r="H928">
            <v>0</v>
          </cell>
          <cell r="I928">
            <v>0</v>
          </cell>
          <cell r="J928">
            <v>0</v>
          </cell>
          <cell r="K928">
            <v>0</v>
          </cell>
          <cell r="M928">
            <v>754</v>
          </cell>
        </row>
        <row r="929">
          <cell r="F929">
            <v>0</v>
          </cell>
          <cell r="H929">
            <v>0</v>
          </cell>
          <cell r="I929">
            <v>0</v>
          </cell>
          <cell r="J929">
            <v>0</v>
          </cell>
          <cell r="K929">
            <v>0</v>
          </cell>
          <cell r="M929">
            <v>174</v>
          </cell>
        </row>
        <row r="930">
          <cell r="F930">
            <v>1261</v>
          </cell>
          <cell r="H930">
            <v>633</v>
          </cell>
          <cell r="I930">
            <v>1894</v>
          </cell>
          <cell r="J930">
            <v>0</v>
          </cell>
          <cell r="K930">
            <v>1894</v>
          </cell>
          <cell r="M930">
            <v>727</v>
          </cell>
        </row>
        <row r="931">
          <cell r="F931">
            <v>0</v>
          </cell>
          <cell r="H931">
            <v>0</v>
          </cell>
          <cell r="I931">
            <v>0</v>
          </cell>
          <cell r="J931">
            <v>0</v>
          </cell>
          <cell r="K931">
            <v>0</v>
          </cell>
          <cell r="M931">
            <v>190</v>
          </cell>
        </row>
        <row r="932">
          <cell r="F932">
            <v>300</v>
          </cell>
          <cell r="H932">
            <v>0</v>
          </cell>
          <cell r="I932">
            <v>300</v>
          </cell>
          <cell r="J932">
            <v>0</v>
          </cell>
          <cell r="K932">
            <v>300</v>
          </cell>
          <cell r="M932">
            <v>0</v>
          </cell>
        </row>
        <row r="933">
          <cell r="F933">
            <v>0</v>
          </cell>
          <cell r="H933">
            <v>0</v>
          </cell>
          <cell r="I933">
            <v>0</v>
          </cell>
          <cell r="J933">
            <v>0</v>
          </cell>
          <cell r="K933">
            <v>0</v>
          </cell>
          <cell r="M933">
            <v>0</v>
          </cell>
        </row>
        <row r="934">
          <cell r="F934">
            <v>0</v>
          </cell>
          <cell r="H934">
            <v>0</v>
          </cell>
          <cell r="I934">
            <v>0</v>
          </cell>
          <cell r="J934">
            <v>0</v>
          </cell>
          <cell r="K934">
            <v>0</v>
          </cell>
          <cell r="M934">
            <v>0</v>
          </cell>
        </row>
        <row r="935">
          <cell r="F935">
            <v>0</v>
          </cell>
          <cell r="H935">
            <v>0</v>
          </cell>
          <cell r="I935">
            <v>0</v>
          </cell>
          <cell r="J935">
            <v>0</v>
          </cell>
          <cell r="K935">
            <v>0</v>
          </cell>
          <cell r="M935">
            <v>0</v>
          </cell>
        </row>
        <row r="936">
          <cell r="F936">
            <v>0</v>
          </cell>
          <cell r="H936">
            <v>0</v>
          </cell>
          <cell r="I936">
            <v>0</v>
          </cell>
          <cell r="J936">
            <v>0</v>
          </cell>
          <cell r="K936">
            <v>0</v>
          </cell>
          <cell r="M936">
            <v>0</v>
          </cell>
        </row>
        <row r="937">
          <cell r="F937">
            <v>0</v>
          </cell>
          <cell r="H937">
            <v>0</v>
          </cell>
          <cell r="I937">
            <v>0</v>
          </cell>
          <cell r="J937">
            <v>0</v>
          </cell>
          <cell r="K937">
            <v>0</v>
          </cell>
          <cell r="M937">
            <v>81</v>
          </cell>
        </row>
        <row r="938">
          <cell r="F938">
            <v>0</v>
          </cell>
          <cell r="H938">
            <v>0</v>
          </cell>
          <cell r="I938">
            <v>0</v>
          </cell>
          <cell r="J938">
            <v>0</v>
          </cell>
          <cell r="K938">
            <v>0</v>
          </cell>
          <cell r="M938">
            <v>0</v>
          </cell>
        </row>
        <row r="939">
          <cell r="F939">
            <v>0</v>
          </cell>
          <cell r="H939">
            <v>0</v>
          </cell>
          <cell r="I939">
            <v>0</v>
          </cell>
          <cell r="J939">
            <v>0</v>
          </cell>
          <cell r="K939">
            <v>0</v>
          </cell>
          <cell r="M939">
            <v>0</v>
          </cell>
        </row>
        <row r="940">
          <cell r="F940">
            <v>0</v>
          </cell>
          <cell r="H940">
            <v>0</v>
          </cell>
          <cell r="I940">
            <v>0</v>
          </cell>
          <cell r="J940">
            <v>0</v>
          </cell>
          <cell r="K940">
            <v>0</v>
          </cell>
          <cell r="M940">
            <v>1044</v>
          </cell>
        </row>
        <row r="941">
          <cell r="F941">
            <v>2735</v>
          </cell>
          <cell r="H941">
            <v>0</v>
          </cell>
          <cell r="I941">
            <v>2735</v>
          </cell>
          <cell r="J941">
            <v>0</v>
          </cell>
          <cell r="K941">
            <v>2735</v>
          </cell>
          <cell r="M941">
            <v>2940</v>
          </cell>
        </row>
        <row r="942">
          <cell r="F942">
            <v>0</v>
          </cell>
          <cell r="H942">
            <v>0</v>
          </cell>
          <cell r="I942">
            <v>0</v>
          </cell>
          <cell r="J942">
            <v>0</v>
          </cell>
          <cell r="K942">
            <v>0</v>
          </cell>
          <cell r="M942">
            <v>0</v>
          </cell>
        </row>
        <row r="943">
          <cell r="F943">
            <v>8733</v>
          </cell>
          <cell r="H943">
            <v>633</v>
          </cell>
          <cell r="I943">
            <v>9366</v>
          </cell>
          <cell r="J943">
            <v>0</v>
          </cell>
          <cell r="K943">
            <v>9366</v>
          </cell>
          <cell r="M943">
            <v>8103</v>
          </cell>
        </row>
        <row r="945">
          <cell r="F945">
            <v>0</v>
          </cell>
          <cell r="H945">
            <v>0</v>
          </cell>
          <cell r="I945">
            <v>0</v>
          </cell>
          <cell r="J945">
            <v>0</v>
          </cell>
          <cell r="K945">
            <v>0</v>
          </cell>
          <cell r="M945">
            <v>0</v>
          </cell>
        </row>
        <row r="946">
          <cell r="F946">
            <v>0</v>
          </cell>
          <cell r="H946">
            <v>0</v>
          </cell>
          <cell r="I946">
            <v>0</v>
          </cell>
          <cell r="J946">
            <v>0</v>
          </cell>
          <cell r="K946">
            <v>0</v>
          </cell>
          <cell r="M946">
            <v>0</v>
          </cell>
        </row>
        <row r="947">
          <cell r="F947">
            <v>0</v>
          </cell>
          <cell r="H947">
            <v>0</v>
          </cell>
          <cell r="I947">
            <v>0</v>
          </cell>
          <cell r="J947">
            <v>0</v>
          </cell>
          <cell r="K947">
            <v>0</v>
          </cell>
          <cell r="M947">
            <v>0</v>
          </cell>
        </row>
        <row r="948">
          <cell r="F948">
            <v>0</v>
          </cell>
          <cell r="H948">
            <v>0</v>
          </cell>
          <cell r="I948">
            <v>0</v>
          </cell>
          <cell r="J948">
            <v>0</v>
          </cell>
          <cell r="K948">
            <v>0</v>
          </cell>
          <cell r="M948">
            <v>0</v>
          </cell>
        </row>
        <row r="950">
          <cell r="F950">
            <v>0</v>
          </cell>
          <cell r="H950">
            <v>0</v>
          </cell>
          <cell r="I950">
            <v>0</v>
          </cell>
          <cell r="J950">
            <v>0</v>
          </cell>
          <cell r="K950">
            <v>0</v>
          </cell>
          <cell r="M950">
            <v>0</v>
          </cell>
        </row>
        <row r="951">
          <cell r="F951">
            <v>0</v>
          </cell>
          <cell r="H951">
            <v>0</v>
          </cell>
          <cell r="I951">
            <v>0</v>
          </cell>
          <cell r="J951">
            <v>0</v>
          </cell>
          <cell r="K951">
            <v>0</v>
          </cell>
          <cell r="M951">
            <v>0</v>
          </cell>
        </row>
        <row r="952">
          <cell r="F952">
            <v>0</v>
          </cell>
          <cell r="H952">
            <v>0</v>
          </cell>
          <cell r="I952">
            <v>0</v>
          </cell>
          <cell r="J952">
            <v>0</v>
          </cell>
          <cell r="K952">
            <v>0</v>
          </cell>
          <cell r="M952">
            <v>0</v>
          </cell>
        </row>
        <row r="953">
          <cell r="F953">
            <v>0</v>
          </cell>
          <cell r="H953">
            <v>0</v>
          </cell>
          <cell r="I953">
            <v>0</v>
          </cell>
          <cell r="J953">
            <v>0</v>
          </cell>
          <cell r="K953">
            <v>0</v>
          </cell>
          <cell r="M953">
            <v>0</v>
          </cell>
        </row>
        <row r="955">
          <cell r="F955">
            <v>0</v>
          </cell>
          <cell r="H955">
            <v>0</v>
          </cell>
          <cell r="I955">
            <v>0</v>
          </cell>
          <cell r="J955">
            <v>0</v>
          </cell>
          <cell r="K955">
            <v>0</v>
          </cell>
          <cell r="M955">
            <v>0</v>
          </cell>
        </row>
        <row r="956">
          <cell r="F956">
            <v>0</v>
          </cell>
          <cell r="H956">
            <v>0</v>
          </cell>
          <cell r="I956">
            <v>0</v>
          </cell>
          <cell r="J956">
            <v>0</v>
          </cell>
          <cell r="K956">
            <v>0</v>
          </cell>
          <cell r="M956">
            <v>0</v>
          </cell>
        </row>
        <row r="957">
          <cell r="F957">
            <v>0</v>
          </cell>
          <cell r="H957">
            <v>0</v>
          </cell>
          <cell r="I957">
            <v>0</v>
          </cell>
          <cell r="J957">
            <v>0</v>
          </cell>
          <cell r="K957">
            <v>0</v>
          </cell>
          <cell r="M957">
            <v>0</v>
          </cell>
        </row>
        <row r="958">
          <cell r="F958">
            <v>0</v>
          </cell>
          <cell r="H958">
            <v>0</v>
          </cell>
          <cell r="I958">
            <v>0</v>
          </cell>
          <cell r="J958">
            <v>0</v>
          </cell>
          <cell r="K958">
            <v>0</v>
          </cell>
          <cell r="M958">
            <v>0</v>
          </cell>
        </row>
        <row r="960">
          <cell r="F960">
            <v>0</v>
          </cell>
          <cell r="H960">
            <v>0</v>
          </cell>
          <cell r="I960">
            <v>0</v>
          </cell>
          <cell r="J960">
            <v>0</v>
          </cell>
          <cell r="K960">
            <v>0</v>
          </cell>
          <cell r="M960">
            <v>0</v>
          </cell>
        </row>
        <row r="962">
          <cell r="F962">
            <v>612861</v>
          </cell>
          <cell r="H962">
            <v>0</v>
          </cell>
          <cell r="I962">
            <v>612861</v>
          </cell>
          <cell r="J962">
            <v>0</v>
          </cell>
          <cell r="K962">
            <v>612861</v>
          </cell>
          <cell r="M962">
            <v>0</v>
          </cell>
        </row>
        <row r="963">
          <cell r="F963">
            <v>612861</v>
          </cell>
          <cell r="H963">
            <v>0</v>
          </cell>
          <cell r="I963">
            <v>612861</v>
          </cell>
          <cell r="J963">
            <v>0</v>
          </cell>
          <cell r="K963">
            <v>612861</v>
          </cell>
          <cell r="M963">
            <v>0</v>
          </cell>
        </row>
        <row r="964">
          <cell r="F964">
            <v>0</v>
          </cell>
          <cell r="H964">
            <v>0</v>
          </cell>
          <cell r="I964">
            <v>0</v>
          </cell>
          <cell r="J964">
            <v>0</v>
          </cell>
          <cell r="K964">
            <v>0</v>
          </cell>
          <cell r="M96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F1" t="str">
            <v>Preliminary</v>
          </cell>
          <cell r="G1" t="str">
            <v>AJE</v>
          </cell>
          <cell r="H1" t="str">
            <v>Adjusted</v>
          </cell>
          <cell r="I1" t="str">
            <v>RJE</v>
          </cell>
          <cell r="J1" t="str">
            <v>'2012</v>
          </cell>
          <cell r="K1" t="str">
            <v>'2011</v>
          </cell>
        </row>
        <row r="3">
          <cell r="F3">
            <v>0</v>
          </cell>
          <cell r="G3">
            <v>0</v>
          </cell>
          <cell r="H3">
            <v>0</v>
          </cell>
          <cell r="I3">
            <v>0</v>
          </cell>
          <cell r="J3">
            <v>0</v>
          </cell>
          <cell r="K3">
            <v>0</v>
          </cell>
        </row>
        <row r="4">
          <cell r="F4">
            <v>-71</v>
          </cell>
          <cell r="G4">
            <v>0</v>
          </cell>
          <cell r="H4">
            <v>-71</v>
          </cell>
          <cell r="I4">
            <v>0</v>
          </cell>
          <cell r="J4">
            <v>-71</v>
          </cell>
          <cell r="K4">
            <v>0</v>
          </cell>
        </row>
        <row r="5">
          <cell r="F5">
            <v>-291388</v>
          </cell>
          <cell r="G5">
            <v>0</v>
          </cell>
          <cell r="H5">
            <v>-291388</v>
          </cell>
          <cell r="I5">
            <v>0</v>
          </cell>
          <cell r="J5">
            <v>-291388</v>
          </cell>
          <cell r="K5">
            <v>3676331</v>
          </cell>
        </row>
        <row r="6">
          <cell r="F6">
            <v>0</v>
          </cell>
          <cell r="G6">
            <v>0</v>
          </cell>
          <cell r="H6">
            <v>0</v>
          </cell>
          <cell r="I6">
            <v>0</v>
          </cell>
          <cell r="J6">
            <v>0</v>
          </cell>
          <cell r="K6">
            <v>0</v>
          </cell>
        </row>
        <row r="7">
          <cell r="F7">
            <v>0</v>
          </cell>
          <cell r="G7">
            <v>0</v>
          </cell>
          <cell r="H7">
            <v>0</v>
          </cell>
          <cell r="I7">
            <v>0</v>
          </cell>
          <cell r="J7">
            <v>0</v>
          </cell>
          <cell r="K7">
            <v>0</v>
          </cell>
        </row>
        <row r="8">
          <cell r="F8">
            <v>-291459</v>
          </cell>
          <cell r="G8">
            <v>0</v>
          </cell>
          <cell r="H8">
            <v>-291459</v>
          </cell>
          <cell r="I8">
            <v>0</v>
          </cell>
          <cell r="J8">
            <v>-291459</v>
          </cell>
          <cell r="K8">
            <v>3676331</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384979</v>
          </cell>
          <cell r="G15">
            <v>0</v>
          </cell>
          <cell r="H15">
            <v>384979</v>
          </cell>
          <cell r="I15">
            <v>0</v>
          </cell>
          <cell r="J15">
            <v>384979</v>
          </cell>
          <cell r="K15">
            <v>886325</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69477</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1868673</v>
          </cell>
          <cell r="G24">
            <v>0</v>
          </cell>
          <cell r="H24">
            <v>1868673</v>
          </cell>
          <cell r="I24">
            <v>0</v>
          </cell>
          <cell r="J24">
            <v>1868673</v>
          </cell>
          <cell r="K24">
            <v>1279269</v>
          </cell>
        </row>
        <row r="25">
          <cell r="F25">
            <v>-829379</v>
          </cell>
          <cell r="G25">
            <v>0</v>
          </cell>
          <cell r="H25">
            <v>-829379</v>
          </cell>
          <cell r="I25">
            <v>0</v>
          </cell>
          <cell r="J25">
            <v>-829379</v>
          </cell>
          <cell r="K25">
            <v>387458</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-2404</v>
          </cell>
          <cell r="G28">
            <v>0</v>
          </cell>
          <cell r="H28">
            <v>-2404</v>
          </cell>
          <cell r="I28">
            <v>0</v>
          </cell>
          <cell r="J28">
            <v>-2404</v>
          </cell>
          <cell r="K28">
            <v>137672</v>
          </cell>
        </row>
        <row r="29">
          <cell r="F29">
            <v>0</v>
          </cell>
          <cell r="G29">
            <v>0</v>
          </cell>
          <cell r="H29">
            <v>0</v>
          </cell>
          <cell r="I29">
            <v>0</v>
          </cell>
          <cell r="J29">
            <v>0</v>
          </cell>
          <cell r="K29">
            <v>0</v>
          </cell>
        </row>
        <row r="30">
          <cell r="F30">
            <v>0</v>
          </cell>
          <cell r="G30">
            <v>0</v>
          </cell>
          <cell r="H30">
            <v>0</v>
          </cell>
          <cell r="I30">
            <v>0</v>
          </cell>
          <cell r="J30">
            <v>0</v>
          </cell>
          <cell r="K30">
            <v>284709</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-4695</v>
          </cell>
          <cell r="G35">
            <v>0</v>
          </cell>
          <cell r="H35">
            <v>-4695</v>
          </cell>
          <cell r="I35">
            <v>0</v>
          </cell>
          <cell r="J35">
            <v>-4695</v>
          </cell>
          <cell r="K35">
            <v>99201</v>
          </cell>
        </row>
        <row r="36">
          <cell r="F36">
            <v>1361953</v>
          </cell>
          <cell r="G36">
            <v>0</v>
          </cell>
          <cell r="H36">
            <v>1361953</v>
          </cell>
          <cell r="I36">
            <v>0</v>
          </cell>
          <cell r="J36">
            <v>1361953</v>
          </cell>
          <cell r="K36">
            <v>8033862</v>
          </cell>
        </row>
        <row r="37">
          <cell r="F37">
            <v>0</v>
          </cell>
          <cell r="G37">
            <v>0</v>
          </cell>
          <cell r="H37">
            <v>0</v>
          </cell>
          <cell r="I37">
            <v>0</v>
          </cell>
          <cell r="J37">
            <v>0</v>
          </cell>
          <cell r="K37">
            <v>0</v>
          </cell>
        </row>
        <row r="38">
          <cell r="F38">
            <v>10355712</v>
          </cell>
          <cell r="G38">
            <v>0</v>
          </cell>
          <cell r="H38">
            <v>10355712</v>
          </cell>
          <cell r="I38">
            <v>0</v>
          </cell>
          <cell r="J38">
            <v>10355712</v>
          </cell>
          <cell r="K38">
            <v>181668</v>
          </cell>
        </row>
        <row r="39">
          <cell r="F39">
            <v>13134839</v>
          </cell>
          <cell r="G39">
            <v>0</v>
          </cell>
          <cell r="H39">
            <v>13134839</v>
          </cell>
          <cell r="I39">
            <v>0</v>
          </cell>
          <cell r="J39">
            <v>13134839</v>
          </cell>
          <cell r="K39">
            <v>11359641</v>
          </cell>
        </row>
        <row r="41">
          <cell r="F41">
            <v>8531683</v>
          </cell>
          <cell r="G41">
            <v>0</v>
          </cell>
          <cell r="H41">
            <v>8531683</v>
          </cell>
          <cell r="I41">
            <v>0</v>
          </cell>
          <cell r="J41">
            <v>8531683</v>
          </cell>
          <cell r="K41">
            <v>12313200</v>
          </cell>
        </row>
        <row r="42">
          <cell r="F42">
            <v>170096</v>
          </cell>
          <cell r="G42">
            <v>0</v>
          </cell>
          <cell r="H42">
            <v>170096</v>
          </cell>
          <cell r="I42">
            <v>0</v>
          </cell>
          <cell r="J42">
            <v>170096</v>
          </cell>
          <cell r="K42">
            <v>170096</v>
          </cell>
        </row>
        <row r="43">
          <cell r="F43">
            <v>5684196</v>
          </cell>
          <cell r="G43">
            <v>0</v>
          </cell>
          <cell r="H43">
            <v>5684196</v>
          </cell>
          <cell r="I43">
            <v>0</v>
          </cell>
          <cell r="J43">
            <v>5684196</v>
          </cell>
          <cell r="K43">
            <v>5507836</v>
          </cell>
        </row>
        <row r="44">
          <cell r="F44">
            <v>7396</v>
          </cell>
          <cell r="G44">
            <v>0</v>
          </cell>
          <cell r="H44">
            <v>7396</v>
          </cell>
          <cell r="I44">
            <v>0</v>
          </cell>
          <cell r="J44">
            <v>7396</v>
          </cell>
          <cell r="K44">
            <v>7396</v>
          </cell>
        </row>
        <row r="45">
          <cell r="F45">
            <v>15715</v>
          </cell>
          <cell r="G45">
            <v>0</v>
          </cell>
          <cell r="H45">
            <v>15715</v>
          </cell>
          <cell r="I45">
            <v>0</v>
          </cell>
          <cell r="J45">
            <v>15715</v>
          </cell>
          <cell r="K45">
            <v>15655</v>
          </cell>
        </row>
        <row r="46">
          <cell r="F46">
            <v>44347059</v>
          </cell>
          <cell r="G46">
            <v>0</v>
          </cell>
          <cell r="H46">
            <v>44347059</v>
          </cell>
          <cell r="I46">
            <v>0</v>
          </cell>
          <cell r="J46">
            <v>44347059</v>
          </cell>
          <cell r="K46">
            <v>28776802</v>
          </cell>
        </row>
        <row r="47">
          <cell r="F47">
            <v>4057380</v>
          </cell>
          <cell r="G47">
            <v>0</v>
          </cell>
          <cell r="H47">
            <v>4057380</v>
          </cell>
          <cell r="I47">
            <v>0</v>
          </cell>
          <cell r="J47">
            <v>4057380</v>
          </cell>
          <cell r="K47">
            <v>472688</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1178579</v>
          </cell>
          <cell r="G56">
            <v>0</v>
          </cell>
          <cell r="H56">
            <v>1178579</v>
          </cell>
          <cell r="I56">
            <v>0</v>
          </cell>
          <cell r="J56">
            <v>1178579</v>
          </cell>
          <cell r="K56">
            <v>1178579</v>
          </cell>
        </row>
        <row r="57">
          <cell r="F57">
            <v>0</v>
          </cell>
          <cell r="G57">
            <v>0</v>
          </cell>
          <cell r="H57">
            <v>0</v>
          </cell>
          <cell r="I57">
            <v>0</v>
          </cell>
          <cell r="J57">
            <v>0</v>
          </cell>
          <cell r="K57">
            <v>0</v>
          </cell>
        </row>
        <row r="58">
          <cell r="F58">
            <v>-167359</v>
          </cell>
          <cell r="G58">
            <v>0</v>
          </cell>
          <cell r="H58">
            <v>-167359</v>
          </cell>
          <cell r="I58">
            <v>0</v>
          </cell>
          <cell r="J58">
            <v>-167359</v>
          </cell>
          <cell r="K58">
            <v>-167359</v>
          </cell>
        </row>
        <row r="59">
          <cell r="F59">
            <v>-799077</v>
          </cell>
          <cell r="G59">
            <v>0</v>
          </cell>
          <cell r="H59">
            <v>-799077</v>
          </cell>
          <cell r="I59">
            <v>0</v>
          </cell>
          <cell r="J59">
            <v>-799077</v>
          </cell>
          <cell r="K59">
            <v>-186216</v>
          </cell>
        </row>
        <row r="60">
          <cell r="F60">
            <v>40500000</v>
          </cell>
          <cell r="G60">
            <v>0</v>
          </cell>
          <cell r="H60">
            <v>40500000</v>
          </cell>
          <cell r="I60">
            <v>0</v>
          </cell>
          <cell r="J60">
            <v>40500000</v>
          </cell>
          <cell r="K60">
            <v>8500000</v>
          </cell>
        </row>
        <row r="61">
          <cell r="F61">
            <v>181050</v>
          </cell>
          <cell r="G61">
            <v>0</v>
          </cell>
          <cell r="H61">
            <v>181050</v>
          </cell>
          <cell r="I61">
            <v>0</v>
          </cell>
          <cell r="J61">
            <v>181050</v>
          </cell>
          <cell r="K61">
            <v>-4250</v>
          </cell>
        </row>
        <row r="62">
          <cell r="F62">
            <v>112000</v>
          </cell>
          <cell r="G62">
            <v>0</v>
          </cell>
          <cell r="H62">
            <v>112000</v>
          </cell>
          <cell r="I62">
            <v>0</v>
          </cell>
          <cell r="J62">
            <v>112000</v>
          </cell>
          <cell r="K62">
            <v>8500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21735000</v>
          </cell>
          <cell r="G67">
            <v>0</v>
          </cell>
          <cell r="H67">
            <v>21735000</v>
          </cell>
          <cell r="I67">
            <v>0</v>
          </cell>
          <cell r="J67">
            <v>21735000</v>
          </cell>
          <cell r="K67">
            <v>45235000</v>
          </cell>
        </row>
        <row r="68">
          <cell r="F68">
            <v>-34300</v>
          </cell>
          <cell r="G68">
            <v>0</v>
          </cell>
          <cell r="H68">
            <v>-34300</v>
          </cell>
          <cell r="I68">
            <v>0</v>
          </cell>
          <cell r="J68">
            <v>-34300</v>
          </cell>
          <cell r="K68">
            <v>-214200</v>
          </cell>
        </row>
        <row r="69">
          <cell r="F69">
            <v>325</v>
          </cell>
          <cell r="G69">
            <v>0</v>
          </cell>
          <cell r="H69">
            <v>325</v>
          </cell>
          <cell r="I69">
            <v>0</v>
          </cell>
          <cell r="J69">
            <v>325</v>
          </cell>
          <cell r="K69">
            <v>325</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24150000</v>
          </cell>
        </row>
        <row r="93">
          <cell r="F93">
            <v>0</v>
          </cell>
          <cell r="G93">
            <v>0</v>
          </cell>
          <cell r="H93">
            <v>0</v>
          </cell>
          <cell r="I93">
            <v>0</v>
          </cell>
          <cell r="J93">
            <v>0</v>
          </cell>
          <cell r="K93">
            <v>-139525</v>
          </cell>
        </row>
        <row r="94">
          <cell r="F94">
            <v>0</v>
          </cell>
          <cell r="G94">
            <v>0</v>
          </cell>
          <cell r="H94">
            <v>0</v>
          </cell>
          <cell r="I94">
            <v>0</v>
          </cell>
          <cell r="J94">
            <v>0</v>
          </cell>
          <cell r="K94">
            <v>325</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37724250</v>
          </cell>
          <cell r="G104">
            <v>0</v>
          </cell>
          <cell r="H104">
            <v>37724250</v>
          </cell>
          <cell r="I104">
            <v>0</v>
          </cell>
          <cell r="J104">
            <v>37724250</v>
          </cell>
          <cell r="K104">
            <v>12024000</v>
          </cell>
        </row>
        <row r="105">
          <cell r="F105">
            <v>92450</v>
          </cell>
          <cell r="G105">
            <v>0</v>
          </cell>
          <cell r="H105">
            <v>92450</v>
          </cell>
          <cell r="I105">
            <v>0</v>
          </cell>
          <cell r="J105">
            <v>92450</v>
          </cell>
          <cell r="K105">
            <v>-18000</v>
          </cell>
        </row>
        <row r="106">
          <cell r="F106">
            <v>163336443</v>
          </cell>
          <cell r="G106">
            <v>0</v>
          </cell>
          <cell r="H106">
            <v>163336443</v>
          </cell>
          <cell r="I106">
            <v>0</v>
          </cell>
          <cell r="J106">
            <v>163336443</v>
          </cell>
          <cell r="K106">
            <v>137630852</v>
          </cell>
        </row>
        <row r="108">
          <cell r="F108">
            <v>400002</v>
          </cell>
          <cell r="G108">
            <v>0</v>
          </cell>
          <cell r="H108">
            <v>400002</v>
          </cell>
          <cell r="I108">
            <v>0</v>
          </cell>
          <cell r="J108">
            <v>400002</v>
          </cell>
          <cell r="K108">
            <v>372556</v>
          </cell>
        </row>
        <row r="109">
          <cell r="F109">
            <v>152260</v>
          </cell>
          <cell r="G109">
            <v>0</v>
          </cell>
          <cell r="H109">
            <v>152260</v>
          </cell>
          <cell r="I109">
            <v>0</v>
          </cell>
          <cell r="J109">
            <v>152260</v>
          </cell>
          <cell r="K109">
            <v>50262</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552262</v>
          </cell>
          <cell r="G112">
            <v>0</v>
          </cell>
          <cell r="H112">
            <v>552262</v>
          </cell>
          <cell r="I112">
            <v>0</v>
          </cell>
          <cell r="J112">
            <v>552262</v>
          </cell>
          <cell r="K112">
            <v>422818</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26031</v>
          </cell>
          <cell r="G119">
            <v>0</v>
          </cell>
          <cell r="H119">
            <v>26031</v>
          </cell>
          <cell r="I119">
            <v>0</v>
          </cell>
          <cell r="J119">
            <v>26031</v>
          </cell>
          <cell r="K119">
            <v>17365</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287512</v>
          </cell>
          <cell r="G123">
            <v>0</v>
          </cell>
          <cell r="H123">
            <v>287512</v>
          </cell>
          <cell r="I123">
            <v>0</v>
          </cell>
          <cell r="J123">
            <v>287512</v>
          </cell>
          <cell r="K123">
            <v>891164</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-1073</v>
          </cell>
          <cell r="G129">
            <v>0</v>
          </cell>
          <cell r="H129">
            <v>-1073</v>
          </cell>
          <cell r="I129">
            <v>0</v>
          </cell>
          <cell r="J129">
            <v>-1073</v>
          </cell>
          <cell r="K129">
            <v>57317</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108321</v>
          </cell>
          <cell r="G133">
            <v>0</v>
          </cell>
          <cell r="H133">
            <v>108321</v>
          </cell>
          <cell r="I133">
            <v>0</v>
          </cell>
          <cell r="J133">
            <v>108321</v>
          </cell>
          <cell r="K133">
            <v>48027</v>
          </cell>
        </row>
        <row r="134">
          <cell r="F134">
            <v>0</v>
          </cell>
          <cell r="G134">
            <v>0</v>
          </cell>
          <cell r="H134">
            <v>0</v>
          </cell>
          <cell r="I134">
            <v>0</v>
          </cell>
          <cell r="J134">
            <v>0</v>
          </cell>
          <cell r="K134">
            <v>0</v>
          </cell>
        </row>
        <row r="135">
          <cell r="F135">
            <v>632</v>
          </cell>
          <cell r="G135">
            <v>-633</v>
          </cell>
          <cell r="H135">
            <v>-1</v>
          </cell>
          <cell r="I135">
            <v>0</v>
          </cell>
          <cell r="J135">
            <v>-1</v>
          </cell>
          <cell r="K135">
            <v>0</v>
          </cell>
        </row>
        <row r="136">
          <cell r="F136">
            <v>730826</v>
          </cell>
          <cell r="G136">
            <v>0</v>
          </cell>
          <cell r="H136">
            <v>730826</v>
          </cell>
          <cell r="I136">
            <v>0</v>
          </cell>
          <cell r="J136">
            <v>730826</v>
          </cell>
          <cell r="K136">
            <v>130403</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473857</v>
          </cell>
          <cell r="G144">
            <v>0</v>
          </cell>
          <cell r="H144">
            <v>473857</v>
          </cell>
          <cell r="I144">
            <v>0</v>
          </cell>
          <cell r="J144">
            <v>473857</v>
          </cell>
          <cell r="K144">
            <v>714566</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110550</v>
          </cell>
          <cell r="G154">
            <v>0</v>
          </cell>
          <cell r="H154">
            <v>110550</v>
          </cell>
          <cell r="I154">
            <v>0</v>
          </cell>
          <cell r="J154">
            <v>110550</v>
          </cell>
          <cell r="K154">
            <v>59417</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0</v>
          </cell>
          <cell r="G158">
            <v>0</v>
          </cell>
          <cell r="H158">
            <v>0</v>
          </cell>
          <cell r="I158">
            <v>0</v>
          </cell>
          <cell r="J158">
            <v>0</v>
          </cell>
          <cell r="K158">
            <v>0</v>
          </cell>
        </row>
        <row r="159">
          <cell r="F159">
            <v>6545</v>
          </cell>
          <cell r="G159">
            <v>0</v>
          </cell>
          <cell r="H159">
            <v>6545</v>
          </cell>
          <cell r="I159">
            <v>0</v>
          </cell>
          <cell r="J159">
            <v>6545</v>
          </cell>
          <cell r="K159">
            <v>2497</v>
          </cell>
        </row>
        <row r="160">
          <cell r="F160">
            <v>117115</v>
          </cell>
          <cell r="G160">
            <v>0</v>
          </cell>
          <cell r="H160">
            <v>117115</v>
          </cell>
          <cell r="I160">
            <v>0</v>
          </cell>
          <cell r="J160">
            <v>117115</v>
          </cell>
          <cell r="K160">
            <v>27880</v>
          </cell>
        </row>
        <row r="161">
          <cell r="F161">
            <v>-2212</v>
          </cell>
          <cell r="G161">
            <v>0</v>
          </cell>
          <cell r="H161">
            <v>-2212</v>
          </cell>
          <cell r="I161">
            <v>0</v>
          </cell>
          <cell r="J161">
            <v>-2212</v>
          </cell>
          <cell r="K161">
            <v>-2597</v>
          </cell>
        </row>
        <row r="162">
          <cell r="F162">
            <v>1858104</v>
          </cell>
          <cell r="G162">
            <v>-633</v>
          </cell>
          <cell r="H162">
            <v>1857471</v>
          </cell>
          <cell r="I162">
            <v>0</v>
          </cell>
          <cell r="J162">
            <v>1857471</v>
          </cell>
          <cell r="K162">
            <v>1946039</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9">
          <cell r="F169">
            <v>0</v>
          </cell>
          <cell r="G169">
            <v>0</v>
          </cell>
          <cell r="H169">
            <v>0</v>
          </cell>
          <cell r="I169">
            <v>0</v>
          </cell>
          <cell r="J169">
            <v>0</v>
          </cell>
          <cell r="K169">
            <v>0</v>
          </cell>
        </row>
        <row r="170">
          <cell r="F170">
            <v>2701000</v>
          </cell>
          <cell r="G170">
            <v>0</v>
          </cell>
          <cell r="H170">
            <v>2701000</v>
          </cell>
          <cell r="I170">
            <v>0</v>
          </cell>
          <cell r="J170">
            <v>2701000</v>
          </cell>
          <cell r="K170">
            <v>2701000</v>
          </cell>
        </row>
        <row r="171">
          <cell r="F171">
            <v>0</v>
          </cell>
          <cell r="G171">
            <v>0</v>
          </cell>
          <cell r="H171">
            <v>0</v>
          </cell>
          <cell r="I171">
            <v>0</v>
          </cell>
          <cell r="J171">
            <v>0</v>
          </cell>
          <cell r="K171">
            <v>0</v>
          </cell>
        </row>
        <row r="172">
          <cell r="F172">
            <v>200000</v>
          </cell>
          <cell r="G172">
            <v>0</v>
          </cell>
          <cell r="H172">
            <v>200000</v>
          </cell>
          <cell r="I172">
            <v>0</v>
          </cell>
          <cell r="J172">
            <v>200000</v>
          </cell>
          <cell r="K172">
            <v>200000</v>
          </cell>
        </row>
        <row r="173">
          <cell r="F173">
            <v>0</v>
          </cell>
          <cell r="G173">
            <v>0</v>
          </cell>
          <cell r="H173">
            <v>0</v>
          </cell>
          <cell r="I173">
            <v>0</v>
          </cell>
          <cell r="J173">
            <v>0</v>
          </cell>
          <cell r="K173">
            <v>0</v>
          </cell>
        </row>
        <row r="174">
          <cell r="F174">
            <v>200000</v>
          </cell>
          <cell r="G174">
            <v>0</v>
          </cell>
          <cell r="H174">
            <v>200000</v>
          </cell>
          <cell r="I174">
            <v>0</v>
          </cell>
          <cell r="J174">
            <v>200000</v>
          </cell>
          <cell r="K174">
            <v>200000</v>
          </cell>
        </row>
        <row r="175">
          <cell r="F175">
            <v>-100000</v>
          </cell>
          <cell r="G175">
            <v>0</v>
          </cell>
          <cell r="H175">
            <v>-100000</v>
          </cell>
          <cell r="I175">
            <v>0</v>
          </cell>
          <cell r="J175">
            <v>-100000</v>
          </cell>
          <cell r="K175">
            <v>-100000</v>
          </cell>
        </row>
        <row r="176">
          <cell r="F176">
            <v>3001000</v>
          </cell>
          <cell r="G176">
            <v>0</v>
          </cell>
          <cell r="H176">
            <v>3001000</v>
          </cell>
          <cell r="I176">
            <v>0</v>
          </cell>
          <cell r="J176">
            <v>3001000</v>
          </cell>
          <cell r="K176">
            <v>3001000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541325</v>
          </cell>
          <cell r="G191">
            <v>0</v>
          </cell>
          <cell r="H191">
            <v>541325</v>
          </cell>
          <cell r="I191">
            <v>0</v>
          </cell>
          <cell r="J191">
            <v>541325</v>
          </cell>
          <cell r="K191">
            <v>1532917</v>
          </cell>
        </row>
        <row r="192">
          <cell r="F192">
            <v>0</v>
          </cell>
          <cell r="G192">
            <v>0</v>
          </cell>
          <cell r="H192">
            <v>0</v>
          </cell>
          <cell r="I192">
            <v>0</v>
          </cell>
          <cell r="J192">
            <v>0</v>
          </cell>
          <cell r="K192">
            <v>0</v>
          </cell>
        </row>
        <row r="193">
          <cell r="F193">
            <v>1000</v>
          </cell>
          <cell r="G193">
            <v>0</v>
          </cell>
          <cell r="H193">
            <v>1000</v>
          </cell>
          <cell r="I193">
            <v>0</v>
          </cell>
          <cell r="J193">
            <v>1000</v>
          </cell>
          <cell r="K193">
            <v>1000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774106</v>
          </cell>
          <cell r="G204">
            <v>0</v>
          </cell>
          <cell r="H204">
            <v>774106</v>
          </cell>
          <cell r="I204">
            <v>0</v>
          </cell>
          <cell r="J204">
            <v>774106</v>
          </cell>
          <cell r="K204">
            <v>2583770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148732</v>
          </cell>
          <cell r="G207">
            <v>0</v>
          </cell>
          <cell r="H207">
            <v>148732</v>
          </cell>
          <cell r="I207">
            <v>0</v>
          </cell>
          <cell r="J207">
            <v>148732</v>
          </cell>
          <cell r="K207">
            <v>810665</v>
          </cell>
        </row>
        <row r="208">
          <cell r="F208">
            <v>1000</v>
          </cell>
          <cell r="G208">
            <v>0</v>
          </cell>
          <cell r="H208">
            <v>1000</v>
          </cell>
          <cell r="I208">
            <v>0</v>
          </cell>
          <cell r="J208">
            <v>1000</v>
          </cell>
          <cell r="K208">
            <v>1000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45551</v>
          </cell>
          <cell r="G225">
            <v>0</v>
          </cell>
          <cell r="H225">
            <v>45551</v>
          </cell>
          <cell r="I225">
            <v>0</v>
          </cell>
          <cell r="J225">
            <v>45551</v>
          </cell>
          <cell r="K225">
            <v>361063</v>
          </cell>
        </row>
        <row r="226">
          <cell r="F226">
            <v>49732</v>
          </cell>
          <cell r="G226">
            <v>0</v>
          </cell>
          <cell r="H226">
            <v>49732</v>
          </cell>
          <cell r="I226">
            <v>0</v>
          </cell>
          <cell r="J226">
            <v>49732</v>
          </cell>
          <cell r="K226">
            <v>2</v>
          </cell>
        </row>
        <row r="227">
          <cell r="F227">
            <v>252022</v>
          </cell>
          <cell r="G227">
            <v>0</v>
          </cell>
          <cell r="H227">
            <v>252022</v>
          </cell>
          <cell r="I227">
            <v>0</v>
          </cell>
          <cell r="J227">
            <v>252022</v>
          </cell>
          <cell r="K227">
            <v>1018490</v>
          </cell>
        </row>
        <row r="228">
          <cell r="F228">
            <v>1000</v>
          </cell>
          <cell r="G228">
            <v>0</v>
          </cell>
          <cell r="H228">
            <v>1000</v>
          </cell>
          <cell r="I228">
            <v>0</v>
          </cell>
          <cell r="J228">
            <v>1000</v>
          </cell>
          <cell r="K228">
            <v>1000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1814468</v>
          </cell>
          <cell r="G231">
            <v>0</v>
          </cell>
          <cell r="H231">
            <v>1814468</v>
          </cell>
          <cell r="I231">
            <v>0</v>
          </cell>
          <cell r="J231">
            <v>1814468</v>
          </cell>
          <cell r="K231">
            <v>6309907</v>
          </cell>
        </row>
        <row r="233">
          <cell r="F233">
            <v>0</v>
          </cell>
          <cell r="G233">
            <v>0</v>
          </cell>
          <cell r="H233">
            <v>0</v>
          </cell>
          <cell r="I233">
            <v>0</v>
          </cell>
          <cell r="J233">
            <v>0</v>
          </cell>
          <cell r="K233">
            <v>0</v>
          </cell>
        </row>
        <row r="234">
          <cell r="F234">
            <v>0</v>
          </cell>
          <cell r="G234">
            <v>0</v>
          </cell>
          <cell r="H234">
            <v>0</v>
          </cell>
          <cell r="I234">
            <v>0</v>
          </cell>
          <cell r="J234">
            <v>0</v>
          </cell>
          <cell r="K234">
            <v>0</v>
          </cell>
        </row>
        <row r="235">
          <cell r="F235">
            <v>0</v>
          </cell>
          <cell r="G235">
            <v>0</v>
          </cell>
          <cell r="H235">
            <v>0</v>
          </cell>
          <cell r="I235">
            <v>0</v>
          </cell>
          <cell r="J235">
            <v>0</v>
          </cell>
          <cell r="K235">
            <v>0</v>
          </cell>
        </row>
        <row r="236">
          <cell r="F236">
            <v>0</v>
          </cell>
          <cell r="G236">
            <v>0</v>
          </cell>
          <cell r="H236">
            <v>0</v>
          </cell>
          <cell r="I236">
            <v>0</v>
          </cell>
          <cell r="J236">
            <v>0</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194020</v>
          </cell>
          <cell r="G239">
            <v>0</v>
          </cell>
          <cell r="H239">
            <v>194020</v>
          </cell>
          <cell r="I239">
            <v>0</v>
          </cell>
          <cell r="J239">
            <v>194020</v>
          </cell>
          <cell r="K239">
            <v>0</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442</v>
          </cell>
          <cell r="G244">
            <v>0</v>
          </cell>
          <cell r="H244">
            <v>442</v>
          </cell>
          <cell r="I244">
            <v>0</v>
          </cell>
          <cell r="J244">
            <v>442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194462</v>
          </cell>
          <cell r="G247">
            <v>0</v>
          </cell>
          <cell r="H247">
            <v>194462</v>
          </cell>
          <cell r="I247">
            <v>0</v>
          </cell>
          <cell r="J247">
            <v>194462</v>
          </cell>
          <cell r="K247">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0</v>
          </cell>
          <cell r="G253">
            <v>0</v>
          </cell>
          <cell r="H253">
            <v>0</v>
          </cell>
          <cell r="I253">
            <v>0</v>
          </cell>
          <cell r="J253">
            <v>0</v>
          </cell>
          <cell r="K253">
            <v>0</v>
          </cell>
        </row>
        <row r="255">
          <cell r="F255">
            <v>-160962</v>
          </cell>
          <cell r="G255">
            <v>0</v>
          </cell>
          <cell r="H255">
            <v>-160962</v>
          </cell>
          <cell r="I255">
            <v>0</v>
          </cell>
          <cell r="J255">
            <v>-160962</v>
          </cell>
          <cell r="K255">
            <v>-65257</v>
          </cell>
        </row>
        <row r="256">
          <cell r="F256">
            <v>-25752</v>
          </cell>
          <cell r="G256">
            <v>0</v>
          </cell>
          <cell r="H256">
            <v>-25752</v>
          </cell>
          <cell r="I256">
            <v>0</v>
          </cell>
          <cell r="J256">
            <v>-25752</v>
          </cell>
          <cell r="K256">
            <v>-10442</v>
          </cell>
        </row>
        <row r="257">
          <cell r="F257">
            <v>-161940</v>
          </cell>
          <cell r="G257">
            <v>0</v>
          </cell>
          <cell r="H257">
            <v>-161940</v>
          </cell>
          <cell r="I257">
            <v>0</v>
          </cell>
          <cell r="J257">
            <v>-161940</v>
          </cell>
          <cell r="K257">
            <v>-69917</v>
          </cell>
        </row>
        <row r="258">
          <cell r="F258">
            <v>-25911</v>
          </cell>
          <cell r="G258">
            <v>0</v>
          </cell>
          <cell r="H258">
            <v>-25911</v>
          </cell>
          <cell r="I258">
            <v>0</v>
          </cell>
          <cell r="J258">
            <v>-25911</v>
          </cell>
          <cell r="K258">
            <v>-11188</v>
          </cell>
        </row>
        <row r="259">
          <cell r="F259">
            <v>-129968</v>
          </cell>
          <cell r="G259">
            <v>0</v>
          </cell>
          <cell r="H259">
            <v>-129968</v>
          </cell>
          <cell r="I259">
            <v>0</v>
          </cell>
          <cell r="J259">
            <v>-129968</v>
          </cell>
          <cell r="K259">
            <v>-55646</v>
          </cell>
        </row>
        <row r="260">
          <cell r="F260">
            <v>-20702</v>
          </cell>
          <cell r="G260">
            <v>0</v>
          </cell>
          <cell r="H260">
            <v>-20702</v>
          </cell>
          <cell r="I260">
            <v>0</v>
          </cell>
          <cell r="J260">
            <v>-20702</v>
          </cell>
          <cell r="K260">
            <v>-8904</v>
          </cell>
        </row>
        <row r="261">
          <cell r="F261">
            <v>-525235</v>
          </cell>
          <cell r="G261">
            <v>0</v>
          </cell>
          <cell r="H261">
            <v>-525235</v>
          </cell>
          <cell r="I261">
            <v>0</v>
          </cell>
          <cell r="J261">
            <v>-525235</v>
          </cell>
          <cell r="K261">
            <v>-221354</v>
          </cell>
        </row>
        <row r="263">
          <cell r="F263">
            <v>-204414</v>
          </cell>
          <cell r="G263">
            <v>0</v>
          </cell>
          <cell r="H263">
            <v>-204414</v>
          </cell>
          <cell r="I263">
            <v>0</v>
          </cell>
          <cell r="J263">
            <v>-204414</v>
          </cell>
          <cell r="K263">
            <v>-37093</v>
          </cell>
        </row>
        <row r="264">
          <cell r="F264">
            <v>-128333</v>
          </cell>
          <cell r="G264">
            <v>0</v>
          </cell>
          <cell r="H264">
            <v>-128333</v>
          </cell>
          <cell r="I264">
            <v>0</v>
          </cell>
          <cell r="J264">
            <v>-128333</v>
          </cell>
          <cell r="K264">
            <v>-8571</v>
          </cell>
        </row>
        <row r="265">
          <cell r="F265">
            <v>-6864</v>
          </cell>
          <cell r="G265">
            <v>0</v>
          </cell>
          <cell r="H265">
            <v>-6864</v>
          </cell>
          <cell r="I265">
            <v>0</v>
          </cell>
          <cell r="J265">
            <v>-6864</v>
          </cell>
          <cell r="K265">
            <v>-2</v>
          </cell>
        </row>
        <row r="266">
          <cell r="F266">
            <v>-339611</v>
          </cell>
          <cell r="G266">
            <v>0</v>
          </cell>
          <cell r="H266">
            <v>-339611</v>
          </cell>
          <cell r="I266">
            <v>0</v>
          </cell>
          <cell r="J266">
            <v>-339611</v>
          </cell>
          <cell r="K266">
            <v>-45666</v>
          </cell>
        </row>
        <row r="268">
          <cell r="F268">
            <v>-21301</v>
          </cell>
          <cell r="G268">
            <v>0</v>
          </cell>
          <cell r="H268">
            <v>-21301</v>
          </cell>
          <cell r="I268">
            <v>0</v>
          </cell>
          <cell r="J268">
            <v>-21301</v>
          </cell>
          <cell r="K268">
            <v>-8545</v>
          </cell>
        </row>
        <row r="269">
          <cell r="F269">
            <v>-21445</v>
          </cell>
          <cell r="G269">
            <v>0</v>
          </cell>
          <cell r="H269">
            <v>-21445</v>
          </cell>
          <cell r="I269">
            <v>0</v>
          </cell>
          <cell r="J269">
            <v>-21445</v>
          </cell>
          <cell r="K269">
            <v>-9157</v>
          </cell>
        </row>
        <row r="270">
          <cell r="F270">
            <v>-16644</v>
          </cell>
          <cell r="G270">
            <v>0</v>
          </cell>
          <cell r="H270">
            <v>-16644</v>
          </cell>
          <cell r="I270">
            <v>0</v>
          </cell>
          <cell r="J270">
            <v>-16644</v>
          </cell>
          <cell r="K270">
            <v>-7288</v>
          </cell>
        </row>
        <row r="271">
          <cell r="F271">
            <v>-59390</v>
          </cell>
          <cell r="G271">
            <v>0</v>
          </cell>
          <cell r="H271">
            <v>-59390</v>
          </cell>
          <cell r="I271">
            <v>0</v>
          </cell>
          <cell r="J271">
            <v>-59390</v>
          </cell>
          <cell r="K271">
            <v>-24990</v>
          </cell>
        </row>
        <row r="273">
          <cell r="F273">
            <v>0</v>
          </cell>
          <cell r="G273">
            <v>0</v>
          </cell>
          <cell r="H273">
            <v>0</v>
          </cell>
          <cell r="I273">
            <v>0</v>
          </cell>
          <cell r="J273">
            <v>0</v>
          </cell>
          <cell r="K273">
            <v>0</v>
          </cell>
        </row>
        <row r="274">
          <cell r="F274">
            <v>-36098</v>
          </cell>
          <cell r="G274">
            <v>0</v>
          </cell>
          <cell r="H274">
            <v>-36098</v>
          </cell>
          <cell r="I274">
            <v>0</v>
          </cell>
          <cell r="J274">
            <v>-36098</v>
          </cell>
          <cell r="K274">
            <v>-81305</v>
          </cell>
        </row>
        <row r="275">
          <cell r="F275">
            <v>-28534</v>
          </cell>
          <cell r="G275">
            <v>0</v>
          </cell>
          <cell r="H275">
            <v>-28534</v>
          </cell>
          <cell r="I275">
            <v>0</v>
          </cell>
          <cell r="J275">
            <v>-28534</v>
          </cell>
          <cell r="K275">
            <v>0</v>
          </cell>
        </row>
        <row r="276">
          <cell r="F276">
            <v>0</v>
          </cell>
          <cell r="G276">
            <v>0</v>
          </cell>
          <cell r="H276">
            <v>0</v>
          </cell>
          <cell r="I276">
            <v>0</v>
          </cell>
          <cell r="J276">
            <v>0</v>
          </cell>
          <cell r="K276">
            <v>0</v>
          </cell>
        </row>
        <row r="277">
          <cell r="F277">
            <v>-37688</v>
          </cell>
          <cell r="G277">
            <v>0</v>
          </cell>
          <cell r="H277">
            <v>-37688</v>
          </cell>
          <cell r="I277">
            <v>0</v>
          </cell>
          <cell r="J277">
            <v>-37688</v>
          </cell>
          <cell r="K277">
            <v>-24344</v>
          </cell>
        </row>
        <row r="278">
          <cell r="F278">
            <v>0</v>
          </cell>
          <cell r="G278">
            <v>0</v>
          </cell>
          <cell r="H278">
            <v>0</v>
          </cell>
          <cell r="I278">
            <v>0</v>
          </cell>
          <cell r="J278">
            <v>0</v>
          </cell>
          <cell r="K278">
            <v>0</v>
          </cell>
        </row>
        <row r="279">
          <cell r="F279">
            <v>-36230</v>
          </cell>
          <cell r="G279">
            <v>0</v>
          </cell>
          <cell r="H279">
            <v>-36230</v>
          </cell>
          <cell r="I279">
            <v>0</v>
          </cell>
          <cell r="J279">
            <v>-36230</v>
          </cell>
          <cell r="K279">
            <v>-92641</v>
          </cell>
        </row>
        <row r="280">
          <cell r="F280">
            <v>-16371</v>
          </cell>
          <cell r="G280">
            <v>0</v>
          </cell>
          <cell r="H280">
            <v>-16371</v>
          </cell>
          <cell r="I280">
            <v>0</v>
          </cell>
          <cell r="J280">
            <v>-16371</v>
          </cell>
          <cell r="K280">
            <v>0</v>
          </cell>
        </row>
        <row r="281">
          <cell r="F281">
            <v>0</v>
          </cell>
          <cell r="G281">
            <v>0</v>
          </cell>
          <cell r="H281">
            <v>0</v>
          </cell>
          <cell r="I281">
            <v>0</v>
          </cell>
          <cell r="J281">
            <v>0</v>
          </cell>
          <cell r="K281">
            <v>0</v>
          </cell>
        </row>
        <row r="282">
          <cell r="F282">
            <v>-41588</v>
          </cell>
          <cell r="G282">
            <v>0</v>
          </cell>
          <cell r="H282">
            <v>-41588</v>
          </cell>
          <cell r="I282">
            <v>0</v>
          </cell>
          <cell r="J282">
            <v>-41588</v>
          </cell>
          <cell r="K282">
            <v>-27783</v>
          </cell>
        </row>
        <row r="283">
          <cell r="F283">
            <v>0</v>
          </cell>
          <cell r="G283">
            <v>0</v>
          </cell>
          <cell r="H283">
            <v>0</v>
          </cell>
          <cell r="I283">
            <v>0</v>
          </cell>
          <cell r="J283">
            <v>0</v>
          </cell>
          <cell r="K283">
            <v>0</v>
          </cell>
        </row>
        <row r="284">
          <cell r="F284">
            <v>-28260</v>
          </cell>
          <cell r="G284">
            <v>0</v>
          </cell>
          <cell r="H284">
            <v>-28260</v>
          </cell>
          <cell r="I284">
            <v>0</v>
          </cell>
          <cell r="J284">
            <v>-28260</v>
          </cell>
          <cell r="K284">
            <v>-76132</v>
          </cell>
        </row>
        <row r="285">
          <cell r="F285">
            <v>-17908</v>
          </cell>
          <cell r="G285">
            <v>0</v>
          </cell>
          <cell r="H285">
            <v>-17908</v>
          </cell>
          <cell r="I285">
            <v>0</v>
          </cell>
          <cell r="J285">
            <v>-17908</v>
          </cell>
          <cell r="K285">
            <v>0</v>
          </cell>
        </row>
        <row r="286">
          <cell r="F286">
            <v>0</v>
          </cell>
          <cell r="G286">
            <v>0</v>
          </cell>
          <cell r="H286">
            <v>0</v>
          </cell>
          <cell r="I286">
            <v>0</v>
          </cell>
          <cell r="J286">
            <v>0</v>
          </cell>
          <cell r="K286">
            <v>0</v>
          </cell>
        </row>
        <row r="287">
          <cell r="F287">
            <v>-33527</v>
          </cell>
          <cell r="G287">
            <v>0</v>
          </cell>
          <cell r="H287">
            <v>-33527</v>
          </cell>
          <cell r="I287">
            <v>0</v>
          </cell>
          <cell r="J287">
            <v>-33527</v>
          </cell>
          <cell r="K287">
            <v>-22871</v>
          </cell>
        </row>
        <row r="288">
          <cell r="F288">
            <v>-276204</v>
          </cell>
          <cell r="G288">
            <v>0</v>
          </cell>
          <cell r="H288">
            <v>-276204</v>
          </cell>
          <cell r="I288">
            <v>0</v>
          </cell>
          <cell r="J288">
            <v>-276204</v>
          </cell>
          <cell r="K288">
            <v>-325076</v>
          </cell>
        </row>
        <row r="290">
          <cell r="F290">
            <v>-10291</v>
          </cell>
          <cell r="G290">
            <v>0</v>
          </cell>
          <cell r="H290">
            <v>-10291</v>
          </cell>
          <cell r="I290">
            <v>0</v>
          </cell>
          <cell r="J290">
            <v>-10291</v>
          </cell>
          <cell r="K290">
            <v>-14793</v>
          </cell>
        </row>
        <row r="291">
          <cell r="F291">
            <v>-10532</v>
          </cell>
          <cell r="G291">
            <v>0</v>
          </cell>
          <cell r="H291">
            <v>-10532</v>
          </cell>
          <cell r="I291">
            <v>0</v>
          </cell>
          <cell r="J291">
            <v>-10532</v>
          </cell>
          <cell r="K291">
            <v>-16782</v>
          </cell>
        </row>
        <row r="292">
          <cell r="F292">
            <v>-8211</v>
          </cell>
          <cell r="G292">
            <v>0</v>
          </cell>
          <cell r="H292">
            <v>-8211</v>
          </cell>
          <cell r="I292">
            <v>0</v>
          </cell>
          <cell r="J292">
            <v>-8211</v>
          </cell>
          <cell r="K292">
            <v>-13780</v>
          </cell>
        </row>
        <row r="293">
          <cell r="F293">
            <v>-29034</v>
          </cell>
          <cell r="G293">
            <v>0</v>
          </cell>
          <cell r="H293">
            <v>-29034</v>
          </cell>
          <cell r="I293">
            <v>0</v>
          </cell>
          <cell r="J293">
            <v>-29034</v>
          </cell>
          <cell r="K293">
            <v>-45355</v>
          </cell>
        </row>
        <row r="295">
          <cell r="F295">
            <v>-102288</v>
          </cell>
          <cell r="G295">
            <v>0</v>
          </cell>
          <cell r="H295">
            <v>-102288</v>
          </cell>
          <cell r="I295">
            <v>0</v>
          </cell>
          <cell r="J295">
            <v>-102288</v>
          </cell>
          <cell r="K295">
            <v>-62976</v>
          </cell>
        </row>
        <row r="296">
          <cell r="F296">
            <v>0</v>
          </cell>
          <cell r="G296">
            <v>0</v>
          </cell>
          <cell r="H296">
            <v>0</v>
          </cell>
          <cell r="I296">
            <v>0</v>
          </cell>
          <cell r="J296">
            <v>0</v>
          </cell>
          <cell r="K296">
            <v>0</v>
          </cell>
        </row>
        <row r="297">
          <cell r="F297">
            <v>-5910</v>
          </cell>
          <cell r="G297">
            <v>0</v>
          </cell>
          <cell r="H297">
            <v>-5910</v>
          </cell>
          <cell r="I297">
            <v>0</v>
          </cell>
          <cell r="J297">
            <v>-5910</v>
          </cell>
          <cell r="K297">
            <v>-5910</v>
          </cell>
        </row>
        <row r="298">
          <cell r="F298">
            <v>-108198</v>
          </cell>
          <cell r="G298">
            <v>0</v>
          </cell>
          <cell r="H298">
            <v>-108198</v>
          </cell>
          <cell r="I298">
            <v>0</v>
          </cell>
          <cell r="J298">
            <v>-108198</v>
          </cell>
          <cell r="K298">
            <v>-68886</v>
          </cell>
        </row>
        <row r="300">
          <cell r="F300">
            <v>0</v>
          </cell>
          <cell r="G300">
            <v>0</v>
          </cell>
          <cell r="H300">
            <v>0</v>
          </cell>
          <cell r="I300">
            <v>0</v>
          </cell>
          <cell r="J300">
            <v>0</v>
          </cell>
          <cell r="K300">
            <v>0</v>
          </cell>
        </row>
        <row r="301">
          <cell r="F301">
            <v>-22782</v>
          </cell>
          <cell r="G301">
            <v>0</v>
          </cell>
          <cell r="H301">
            <v>-22782</v>
          </cell>
          <cell r="I301">
            <v>0</v>
          </cell>
          <cell r="J301">
            <v>-22782</v>
          </cell>
          <cell r="K301">
            <v>-31983</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-25576</v>
          </cell>
          <cell r="G305">
            <v>0</v>
          </cell>
          <cell r="H305">
            <v>-25576</v>
          </cell>
          <cell r="I305">
            <v>0</v>
          </cell>
          <cell r="J305">
            <v>-25576</v>
          </cell>
          <cell r="K305">
            <v>-37031</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v>-22166</v>
          </cell>
          <cell r="G308">
            <v>0</v>
          </cell>
          <cell r="H308">
            <v>-22166</v>
          </cell>
          <cell r="I308">
            <v>0</v>
          </cell>
          <cell r="J308">
            <v>-22166</v>
          </cell>
          <cell r="K308">
            <v>-30978</v>
          </cell>
        </row>
        <row r="309">
          <cell r="F309">
            <v>0</v>
          </cell>
          <cell r="G309">
            <v>0</v>
          </cell>
          <cell r="H309">
            <v>0</v>
          </cell>
          <cell r="I309">
            <v>0</v>
          </cell>
          <cell r="J309">
            <v>0</v>
          </cell>
          <cell r="K309">
            <v>0</v>
          </cell>
        </row>
        <row r="310">
          <cell r="F310">
            <v>-70524</v>
          </cell>
          <cell r="G310">
            <v>0</v>
          </cell>
          <cell r="H310">
            <v>-70524</v>
          </cell>
          <cell r="I310">
            <v>0</v>
          </cell>
          <cell r="J310">
            <v>-70524</v>
          </cell>
          <cell r="K310">
            <v>-99992</v>
          </cell>
        </row>
        <row r="312">
          <cell r="F312">
            <v>0</v>
          </cell>
          <cell r="G312">
            <v>0</v>
          </cell>
          <cell r="H312">
            <v>0</v>
          </cell>
          <cell r="I312">
            <v>0</v>
          </cell>
          <cell r="J312">
            <v>0</v>
          </cell>
          <cell r="K312">
            <v>-9425</v>
          </cell>
        </row>
        <row r="313">
          <cell r="F313">
            <v>0</v>
          </cell>
          <cell r="G313">
            <v>0</v>
          </cell>
          <cell r="H313">
            <v>0</v>
          </cell>
          <cell r="I313">
            <v>0</v>
          </cell>
          <cell r="J313">
            <v>0</v>
          </cell>
          <cell r="K313">
            <v>-1154083</v>
          </cell>
        </row>
        <row r="314">
          <cell r="F314">
            <v>0</v>
          </cell>
          <cell r="G314">
            <v>0</v>
          </cell>
          <cell r="H314">
            <v>0</v>
          </cell>
          <cell r="I314">
            <v>0</v>
          </cell>
          <cell r="J314">
            <v>0</v>
          </cell>
          <cell r="K314">
            <v>0</v>
          </cell>
        </row>
        <row r="315">
          <cell r="F315">
            <v>0</v>
          </cell>
          <cell r="G315">
            <v>0</v>
          </cell>
          <cell r="H315">
            <v>0</v>
          </cell>
          <cell r="I315">
            <v>0</v>
          </cell>
          <cell r="J315">
            <v>0</v>
          </cell>
          <cell r="K315">
            <v>3198799</v>
          </cell>
        </row>
        <row r="316">
          <cell r="F316">
            <v>0</v>
          </cell>
          <cell r="G316">
            <v>0</v>
          </cell>
          <cell r="H316">
            <v>0</v>
          </cell>
          <cell r="I316">
            <v>0</v>
          </cell>
          <cell r="J316">
            <v>0</v>
          </cell>
          <cell r="K316">
            <v>-2308439</v>
          </cell>
        </row>
        <row r="317">
          <cell r="F317">
            <v>0</v>
          </cell>
          <cell r="G317">
            <v>0</v>
          </cell>
          <cell r="H317">
            <v>0</v>
          </cell>
          <cell r="I317">
            <v>0</v>
          </cell>
          <cell r="J317">
            <v>0</v>
          </cell>
          <cell r="K317">
            <v>1415739</v>
          </cell>
        </row>
        <row r="318">
          <cell r="F318">
            <v>0</v>
          </cell>
          <cell r="G318">
            <v>0</v>
          </cell>
          <cell r="H318">
            <v>0</v>
          </cell>
          <cell r="I318">
            <v>0</v>
          </cell>
          <cell r="J318">
            <v>0</v>
          </cell>
          <cell r="K318">
            <v>1033161</v>
          </cell>
        </row>
        <row r="319">
          <cell r="F319">
            <v>0</v>
          </cell>
          <cell r="G319">
            <v>0</v>
          </cell>
          <cell r="H319">
            <v>0</v>
          </cell>
          <cell r="I319">
            <v>0</v>
          </cell>
          <cell r="J319">
            <v>0</v>
          </cell>
          <cell r="K319">
            <v>1826441</v>
          </cell>
        </row>
        <row r="320">
          <cell r="F320">
            <v>0</v>
          </cell>
          <cell r="G320">
            <v>0</v>
          </cell>
          <cell r="H320">
            <v>0</v>
          </cell>
          <cell r="I320">
            <v>0</v>
          </cell>
          <cell r="J320">
            <v>0</v>
          </cell>
          <cell r="K320">
            <v>-3981976</v>
          </cell>
        </row>
        <row r="321">
          <cell r="F321">
            <v>0</v>
          </cell>
          <cell r="G321">
            <v>0</v>
          </cell>
          <cell r="H321">
            <v>0</v>
          </cell>
          <cell r="I321">
            <v>0</v>
          </cell>
          <cell r="J321">
            <v>0</v>
          </cell>
          <cell r="K321">
            <v>0</v>
          </cell>
        </row>
        <row r="322">
          <cell r="F322">
            <v>0</v>
          </cell>
          <cell r="G322">
            <v>0</v>
          </cell>
          <cell r="H322">
            <v>0</v>
          </cell>
          <cell r="I322">
            <v>0</v>
          </cell>
          <cell r="J322">
            <v>0</v>
          </cell>
          <cell r="K322">
            <v>1115600</v>
          </cell>
        </row>
        <row r="323">
          <cell r="F323">
            <v>0</v>
          </cell>
          <cell r="G323">
            <v>0</v>
          </cell>
          <cell r="H323">
            <v>0</v>
          </cell>
          <cell r="I323">
            <v>0</v>
          </cell>
          <cell r="J323">
            <v>0</v>
          </cell>
          <cell r="K323">
            <v>1081413</v>
          </cell>
        </row>
        <row r="324">
          <cell r="F324">
            <v>0</v>
          </cell>
          <cell r="G324">
            <v>0</v>
          </cell>
          <cell r="H324">
            <v>0</v>
          </cell>
          <cell r="I324">
            <v>0</v>
          </cell>
          <cell r="J324">
            <v>0</v>
          </cell>
          <cell r="K324">
            <v>0</v>
          </cell>
        </row>
        <row r="325">
          <cell r="F325">
            <v>0</v>
          </cell>
          <cell r="G325">
            <v>0</v>
          </cell>
          <cell r="H325">
            <v>0</v>
          </cell>
          <cell r="I325">
            <v>0</v>
          </cell>
          <cell r="J325">
            <v>0</v>
          </cell>
          <cell r="K325">
            <v>-1973416</v>
          </cell>
        </row>
        <row r="326">
          <cell r="F326">
            <v>0</v>
          </cell>
          <cell r="G326">
            <v>0</v>
          </cell>
          <cell r="H326">
            <v>0</v>
          </cell>
          <cell r="I326">
            <v>0</v>
          </cell>
          <cell r="J326">
            <v>0</v>
          </cell>
          <cell r="K326">
            <v>0</v>
          </cell>
        </row>
        <row r="327">
          <cell r="F327">
            <v>0</v>
          </cell>
          <cell r="G327">
            <v>0</v>
          </cell>
          <cell r="H327">
            <v>0</v>
          </cell>
          <cell r="I327">
            <v>0</v>
          </cell>
          <cell r="J327">
            <v>0</v>
          </cell>
          <cell r="K327">
            <v>-1112514</v>
          </cell>
        </row>
        <row r="328">
          <cell r="F328">
            <v>0</v>
          </cell>
          <cell r="G328">
            <v>0</v>
          </cell>
          <cell r="H328">
            <v>0</v>
          </cell>
          <cell r="I328">
            <v>0</v>
          </cell>
          <cell r="J328">
            <v>0</v>
          </cell>
          <cell r="K328">
            <v>0</v>
          </cell>
        </row>
        <row r="329">
          <cell r="F329">
            <v>0</v>
          </cell>
          <cell r="G329">
            <v>0</v>
          </cell>
          <cell r="H329">
            <v>0</v>
          </cell>
          <cell r="I329">
            <v>0</v>
          </cell>
          <cell r="J329">
            <v>0</v>
          </cell>
          <cell r="K329">
            <v>-868700</v>
          </cell>
        </row>
        <row r="331">
          <cell r="F331">
            <v>0</v>
          </cell>
          <cell r="G331">
            <v>0</v>
          </cell>
          <cell r="H331">
            <v>0</v>
          </cell>
          <cell r="I331">
            <v>0</v>
          </cell>
          <cell r="J331">
            <v>0</v>
          </cell>
          <cell r="K331">
            <v>0</v>
          </cell>
        </row>
        <row r="333">
          <cell r="F333">
            <v>0</v>
          </cell>
          <cell r="G333">
            <v>0</v>
          </cell>
          <cell r="H333">
            <v>0</v>
          </cell>
          <cell r="I333">
            <v>0</v>
          </cell>
          <cell r="J333">
            <v>0</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-379</v>
          </cell>
          <cell r="G336">
            <v>0</v>
          </cell>
          <cell r="H336">
            <v>-379</v>
          </cell>
          <cell r="I336">
            <v>0</v>
          </cell>
          <cell r="J336">
            <v>-379</v>
          </cell>
          <cell r="K336">
            <v>-379</v>
          </cell>
        </row>
        <row r="337">
          <cell r="F337">
            <v>-14746</v>
          </cell>
          <cell r="G337">
            <v>0</v>
          </cell>
          <cell r="H337">
            <v>-14746</v>
          </cell>
          <cell r="I337">
            <v>0</v>
          </cell>
          <cell r="J337">
            <v>-14746</v>
          </cell>
          <cell r="K337">
            <v>0</v>
          </cell>
        </row>
        <row r="338">
          <cell r="F338">
            <v>0</v>
          </cell>
          <cell r="G338">
            <v>0</v>
          </cell>
          <cell r="H338">
            <v>0</v>
          </cell>
          <cell r="I338">
            <v>0</v>
          </cell>
          <cell r="J338">
            <v>0</v>
          </cell>
          <cell r="K338">
            <v>0</v>
          </cell>
        </row>
        <row r="339">
          <cell r="F339">
            <v>-6015</v>
          </cell>
          <cell r="G339">
            <v>0</v>
          </cell>
          <cell r="H339">
            <v>-6015</v>
          </cell>
          <cell r="I339">
            <v>0</v>
          </cell>
          <cell r="J339">
            <v>-6015</v>
          </cell>
          <cell r="K339">
            <v>-6015</v>
          </cell>
        </row>
        <row r="340">
          <cell r="F340">
            <v>0</v>
          </cell>
          <cell r="G340">
            <v>0</v>
          </cell>
          <cell r="H340">
            <v>0</v>
          </cell>
          <cell r="I340">
            <v>0</v>
          </cell>
          <cell r="J340">
            <v>0</v>
          </cell>
          <cell r="K340">
            <v>0</v>
          </cell>
        </row>
        <row r="341">
          <cell r="F341">
            <v>-3497</v>
          </cell>
          <cell r="G341">
            <v>0</v>
          </cell>
          <cell r="H341">
            <v>-3497</v>
          </cell>
          <cell r="I341">
            <v>0</v>
          </cell>
          <cell r="J341">
            <v>-3497</v>
          </cell>
          <cell r="K341">
            <v>-1</v>
          </cell>
        </row>
        <row r="342">
          <cell r="F342">
            <v>22</v>
          </cell>
          <cell r="G342">
            <v>0</v>
          </cell>
          <cell r="H342">
            <v>22</v>
          </cell>
          <cell r="I342">
            <v>0</v>
          </cell>
          <cell r="J342">
            <v>22</v>
          </cell>
          <cell r="K342">
            <v>-1579</v>
          </cell>
        </row>
        <row r="343">
          <cell r="F343">
            <v>-9714</v>
          </cell>
          <cell r="G343">
            <v>0</v>
          </cell>
          <cell r="H343">
            <v>-9714</v>
          </cell>
          <cell r="I343">
            <v>0</v>
          </cell>
          <cell r="J343">
            <v>-9714</v>
          </cell>
          <cell r="K343">
            <v>-2075</v>
          </cell>
        </row>
        <row r="344">
          <cell r="F344">
            <v>1327</v>
          </cell>
          <cell r="G344">
            <v>0</v>
          </cell>
          <cell r="H344">
            <v>1327</v>
          </cell>
          <cell r="I344">
            <v>0</v>
          </cell>
          <cell r="J344">
            <v>1327</v>
          </cell>
          <cell r="K344">
            <v>-1805</v>
          </cell>
        </row>
        <row r="345">
          <cell r="F345">
            <v>-575</v>
          </cell>
          <cell r="G345">
            <v>0</v>
          </cell>
          <cell r="H345">
            <v>-575</v>
          </cell>
          <cell r="I345">
            <v>0</v>
          </cell>
          <cell r="J345">
            <v>-575</v>
          </cell>
          <cell r="K345">
            <v>0</v>
          </cell>
        </row>
        <row r="346">
          <cell r="F346">
            <v>448</v>
          </cell>
          <cell r="G346">
            <v>0</v>
          </cell>
          <cell r="H346">
            <v>448</v>
          </cell>
          <cell r="I346">
            <v>0</v>
          </cell>
          <cell r="J346">
            <v>448</v>
          </cell>
          <cell r="K346">
            <v>448</v>
          </cell>
        </row>
        <row r="347">
          <cell r="F347">
            <v>-2174</v>
          </cell>
          <cell r="G347">
            <v>0</v>
          </cell>
          <cell r="H347">
            <v>-2174</v>
          </cell>
          <cell r="I347">
            <v>0</v>
          </cell>
          <cell r="J347">
            <v>-2174</v>
          </cell>
          <cell r="K347">
            <v>212</v>
          </cell>
        </row>
        <row r="348">
          <cell r="F348">
            <v>-3044</v>
          </cell>
          <cell r="G348">
            <v>0</v>
          </cell>
          <cell r="H348">
            <v>-3044</v>
          </cell>
          <cell r="I348">
            <v>0</v>
          </cell>
          <cell r="J348">
            <v>-3044</v>
          </cell>
          <cell r="K348">
            <v>-2672</v>
          </cell>
        </row>
        <row r="349">
          <cell r="F349">
            <v>-3419</v>
          </cell>
          <cell r="G349">
            <v>0</v>
          </cell>
          <cell r="H349">
            <v>-3419</v>
          </cell>
          <cell r="I349">
            <v>0</v>
          </cell>
          <cell r="J349">
            <v>-3419</v>
          </cell>
          <cell r="K349">
            <v>0</v>
          </cell>
        </row>
        <row r="350">
          <cell r="F350">
            <v>1</v>
          </cell>
          <cell r="G350">
            <v>0</v>
          </cell>
          <cell r="H350">
            <v>1</v>
          </cell>
          <cell r="I350">
            <v>0</v>
          </cell>
          <cell r="J350">
            <v>1</v>
          </cell>
          <cell r="K350">
            <v>0</v>
          </cell>
        </row>
        <row r="351">
          <cell r="F351">
            <v>-925</v>
          </cell>
          <cell r="G351">
            <v>0</v>
          </cell>
          <cell r="H351">
            <v>-925</v>
          </cell>
          <cell r="I351">
            <v>0</v>
          </cell>
          <cell r="J351">
            <v>-925</v>
          </cell>
          <cell r="K351">
            <v>0</v>
          </cell>
        </row>
        <row r="352">
          <cell r="F352">
            <v>221</v>
          </cell>
          <cell r="G352">
            <v>0</v>
          </cell>
          <cell r="H352">
            <v>221</v>
          </cell>
          <cell r="I352">
            <v>0</v>
          </cell>
          <cell r="J352">
            <v>221</v>
          </cell>
          <cell r="K352">
            <v>-6766</v>
          </cell>
        </row>
        <row r="353">
          <cell r="F353">
            <v>267</v>
          </cell>
          <cell r="G353">
            <v>0</v>
          </cell>
          <cell r="H353">
            <v>267</v>
          </cell>
          <cell r="I353">
            <v>0</v>
          </cell>
          <cell r="J353">
            <v>267</v>
          </cell>
          <cell r="K353">
            <v>-982</v>
          </cell>
        </row>
        <row r="354">
          <cell r="F354">
            <v>-2004</v>
          </cell>
          <cell r="G354">
            <v>0</v>
          </cell>
          <cell r="H354">
            <v>-2004</v>
          </cell>
          <cell r="I354">
            <v>0</v>
          </cell>
          <cell r="J354">
            <v>-2004</v>
          </cell>
          <cell r="K354">
            <v>-2000</v>
          </cell>
        </row>
        <row r="355">
          <cell r="F355">
            <v>-1367</v>
          </cell>
          <cell r="G355">
            <v>0</v>
          </cell>
          <cell r="H355">
            <v>-1367</v>
          </cell>
          <cell r="I355">
            <v>0</v>
          </cell>
          <cell r="J355">
            <v>-1367</v>
          </cell>
          <cell r="K355">
            <v>-4008</v>
          </cell>
        </row>
        <row r="356">
          <cell r="F356">
            <v>269</v>
          </cell>
          <cell r="G356">
            <v>0</v>
          </cell>
          <cell r="H356">
            <v>269</v>
          </cell>
          <cell r="I356">
            <v>0</v>
          </cell>
          <cell r="J356">
            <v>269</v>
          </cell>
          <cell r="K356">
            <v>269</v>
          </cell>
        </row>
        <row r="357">
          <cell r="F357">
            <v>1</v>
          </cell>
          <cell r="G357">
            <v>0</v>
          </cell>
          <cell r="H357">
            <v>1</v>
          </cell>
          <cell r="I357">
            <v>0</v>
          </cell>
          <cell r="J357">
            <v>1</v>
          </cell>
          <cell r="K357">
            <v>-225</v>
          </cell>
        </row>
        <row r="358">
          <cell r="F358">
            <v>-202</v>
          </cell>
          <cell r="G358">
            <v>0</v>
          </cell>
          <cell r="H358">
            <v>-202</v>
          </cell>
          <cell r="I358">
            <v>0</v>
          </cell>
          <cell r="J358">
            <v>-202</v>
          </cell>
          <cell r="K358">
            <v>-202</v>
          </cell>
        </row>
        <row r="359">
          <cell r="F359">
            <v>-3250</v>
          </cell>
          <cell r="G359">
            <v>0</v>
          </cell>
          <cell r="H359">
            <v>-3250</v>
          </cell>
          <cell r="I359">
            <v>0</v>
          </cell>
          <cell r="J359">
            <v>-3250</v>
          </cell>
          <cell r="K359">
            <v>-2884</v>
          </cell>
        </row>
        <row r="360">
          <cell r="F360">
            <v>0</v>
          </cell>
          <cell r="G360">
            <v>0</v>
          </cell>
          <cell r="H360">
            <v>0</v>
          </cell>
          <cell r="I360">
            <v>0</v>
          </cell>
          <cell r="J360">
            <v>0</v>
          </cell>
          <cell r="K360">
            <v>-875</v>
          </cell>
        </row>
        <row r="361">
          <cell r="F361">
            <v>-62</v>
          </cell>
          <cell r="G361">
            <v>0</v>
          </cell>
          <cell r="H361">
            <v>-62</v>
          </cell>
          <cell r="I361">
            <v>0</v>
          </cell>
          <cell r="J361">
            <v>-62</v>
          </cell>
          <cell r="K361">
            <v>0</v>
          </cell>
        </row>
        <row r="362">
          <cell r="F362">
            <v>-4715</v>
          </cell>
          <cell r="G362">
            <v>0</v>
          </cell>
          <cell r="H362">
            <v>-4715</v>
          </cell>
          <cell r="I362">
            <v>0</v>
          </cell>
          <cell r="J362">
            <v>-4715</v>
          </cell>
          <cell r="K362">
            <v>0</v>
          </cell>
        </row>
        <row r="363">
          <cell r="F363">
            <v>-1528</v>
          </cell>
          <cell r="G363">
            <v>0</v>
          </cell>
          <cell r="H363">
            <v>-1528</v>
          </cell>
          <cell r="I363">
            <v>0</v>
          </cell>
          <cell r="J363">
            <v>-1528</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-826</v>
          </cell>
          <cell r="G371">
            <v>0</v>
          </cell>
          <cell r="H371">
            <v>-826</v>
          </cell>
          <cell r="I371">
            <v>0</v>
          </cell>
          <cell r="J371">
            <v>-826</v>
          </cell>
          <cell r="K371">
            <v>-826</v>
          </cell>
        </row>
        <row r="372">
          <cell r="F372">
            <v>-21078</v>
          </cell>
          <cell r="G372">
            <v>0</v>
          </cell>
          <cell r="H372">
            <v>-21078</v>
          </cell>
          <cell r="I372">
            <v>0</v>
          </cell>
          <cell r="J372">
            <v>-21078</v>
          </cell>
          <cell r="K372">
            <v>-20598</v>
          </cell>
        </row>
        <row r="373">
          <cell r="F373">
            <v>0</v>
          </cell>
          <cell r="G373">
            <v>0</v>
          </cell>
          <cell r="H373">
            <v>0</v>
          </cell>
          <cell r="I373">
            <v>0</v>
          </cell>
          <cell r="J373">
            <v>0</v>
          </cell>
          <cell r="K373">
            <v>0</v>
          </cell>
        </row>
        <row r="374">
          <cell r="F374">
            <v>-588</v>
          </cell>
          <cell r="G374">
            <v>0</v>
          </cell>
          <cell r="H374">
            <v>-588</v>
          </cell>
          <cell r="I374">
            <v>0</v>
          </cell>
          <cell r="J374">
            <v>-588</v>
          </cell>
          <cell r="K374">
            <v>-64</v>
          </cell>
        </row>
        <row r="375">
          <cell r="F375">
            <v>-17</v>
          </cell>
          <cell r="G375">
            <v>0</v>
          </cell>
          <cell r="H375">
            <v>-17</v>
          </cell>
          <cell r="I375">
            <v>0</v>
          </cell>
          <cell r="J375">
            <v>-17</v>
          </cell>
          <cell r="K375">
            <v>-273</v>
          </cell>
        </row>
        <row r="376">
          <cell r="F376">
            <v>-1073</v>
          </cell>
          <cell r="G376">
            <v>0</v>
          </cell>
          <cell r="H376">
            <v>-1073</v>
          </cell>
          <cell r="I376">
            <v>0</v>
          </cell>
          <cell r="J376">
            <v>-1073</v>
          </cell>
          <cell r="K376">
            <v>128</v>
          </cell>
        </row>
        <row r="377">
          <cell r="F377">
            <v>230</v>
          </cell>
          <cell r="G377">
            <v>0</v>
          </cell>
          <cell r="H377">
            <v>230</v>
          </cell>
          <cell r="I377">
            <v>0</v>
          </cell>
          <cell r="J377">
            <v>230</v>
          </cell>
          <cell r="K377">
            <v>-289</v>
          </cell>
        </row>
        <row r="378">
          <cell r="F378">
            <v>-92</v>
          </cell>
          <cell r="G378">
            <v>0</v>
          </cell>
          <cell r="H378">
            <v>-92</v>
          </cell>
          <cell r="I378">
            <v>0</v>
          </cell>
          <cell r="J378">
            <v>-92</v>
          </cell>
          <cell r="K378">
            <v>0</v>
          </cell>
        </row>
        <row r="379">
          <cell r="F379">
            <v>0</v>
          </cell>
          <cell r="G379">
            <v>0</v>
          </cell>
          <cell r="H379">
            <v>0</v>
          </cell>
          <cell r="I379">
            <v>0</v>
          </cell>
          <cell r="J379">
            <v>0</v>
          </cell>
          <cell r="K379">
            <v>0</v>
          </cell>
        </row>
        <row r="380">
          <cell r="F380">
            <v>-358</v>
          </cell>
          <cell r="G380">
            <v>0</v>
          </cell>
          <cell r="H380">
            <v>-358</v>
          </cell>
          <cell r="I380">
            <v>0</v>
          </cell>
          <cell r="J380">
            <v>-358</v>
          </cell>
          <cell r="K380">
            <v>0</v>
          </cell>
        </row>
        <row r="381">
          <cell r="F381">
            <v>-485</v>
          </cell>
          <cell r="G381">
            <v>0</v>
          </cell>
          <cell r="H381">
            <v>-485</v>
          </cell>
          <cell r="I381">
            <v>0</v>
          </cell>
          <cell r="J381">
            <v>-485</v>
          </cell>
          <cell r="K381">
            <v>-413</v>
          </cell>
        </row>
        <row r="382">
          <cell r="F382">
            <v>-548</v>
          </cell>
          <cell r="G382">
            <v>0</v>
          </cell>
          <cell r="H382">
            <v>-548</v>
          </cell>
          <cell r="I382">
            <v>0</v>
          </cell>
          <cell r="J382">
            <v>-548</v>
          </cell>
          <cell r="K382">
            <v>0</v>
          </cell>
        </row>
        <row r="383">
          <cell r="F383">
            <v>-1</v>
          </cell>
          <cell r="G383">
            <v>0</v>
          </cell>
          <cell r="H383">
            <v>-1</v>
          </cell>
          <cell r="I383">
            <v>0</v>
          </cell>
          <cell r="J383">
            <v>-1</v>
          </cell>
          <cell r="K383">
            <v>0</v>
          </cell>
        </row>
        <row r="384">
          <cell r="F384">
            <v>-141</v>
          </cell>
          <cell r="G384">
            <v>0</v>
          </cell>
          <cell r="H384">
            <v>-141</v>
          </cell>
          <cell r="I384">
            <v>0</v>
          </cell>
          <cell r="J384">
            <v>-141</v>
          </cell>
          <cell r="K384">
            <v>0</v>
          </cell>
        </row>
        <row r="385">
          <cell r="F385">
            <v>-1</v>
          </cell>
          <cell r="G385">
            <v>0</v>
          </cell>
          <cell r="H385">
            <v>-1</v>
          </cell>
          <cell r="I385">
            <v>0</v>
          </cell>
          <cell r="J385">
            <v>-1</v>
          </cell>
          <cell r="K385">
            <v>-1118</v>
          </cell>
        </row>
        <row r="386">
          <cell r="F386">
            <v>0</v>
          </cell>
          <cell r="G386">
            <v>0</v>
          </cell>
          <cell r="H386">
            <v>0</v>
          </cell>
          <cell r="I386">
            <v>0</v>
          </cell>
          <cell r="J386">
            <v>0</v>
          </cell>
          <cell r="K386">
            <v>-200</v>
          </cell>
        </row>
        <row r="387">
          <cell r="F387">
            <v>-304</v>
          </cell>
          <cell r="G387">
            <v>0</v>
          </cell>
          <cell r="H387">
            <v>-304</v>
          </cell>
          <cell r="I387">
            <v>0</v>
          </cell>
          <cell r="J387">
            <v>-304</v>
          </cell>
          <cell r="K387">
            <v>-320</v>
          </cell>
        </row>
        <row r="388">
          <cell r="F388">
            <v>-188</v>
          </cell>
          <cell r="G388">
            <v>0</v>
          </cell>
          <cell r="H388">
            <v>-188</v>
          </cell>
          <cell r="I388">
            <v>0</v>
          </cell>
          <cell r="J388">
            <v>-188</v>
          </cell>
          <cell r="K388">
            <v>-641</v>
          </cell>
        </row>
        <row r="389">
          <cell r="F389">
            <v>0</v>
          </cell>
          <cell r="G389">
            <v>0</v>
          </cell>
          <cell r="H389">
            <v>0</v>
          </cell>
          <cell r="I389">
            <v>0</v>
          </cell>
          <cell r="J389">
            <v>0</v>
          </cell>
          <cell r="K389">
            <v>0</v>
          </cell>
        </row>
        <row r="390">
          <cell r="F390">
            <v>1</v>
          </cell>
          <cell r="G390">
            <v>0</v>
          </cell>
          <cell r="H390">
            <v>1</v>
          </cell>
          <cell r="I390">
            <v>0</v>
          </cell>
          <cell r="J390">
            <v>1</v>
          </cell>
          <cell r="K390">
            <v>-36</v>
          </cell>
        </row>
        <row r="391">
          <cell r="F391">
            <v>600</v>
          </cell>
          <cell r="G391">
            <v>0</v>
          </cell>
          <cell r="H391">
            <v>600</v>
          </cell>
          <cell r="I391">
            <v>0</v>
          </cell>
          <cell r="J391">
            <v>600</v>
          </cell>
          <cell r="K391">
            <v>600</v>
          </cell>
        </row>
        <row r="392">
          <cell r="F392">
            <v>-715</v>
          </cell>
          <cell r="G392">
            <v>0</v>
          </cell>
          <cell r="H392">
            <v>-715</v>
          </cell>
          <cell r="I392">
            <v>0</v>
          </cell>
          <cell r="J392">
            <v>-715</v>
          </cell>
          <cell r="K392">
            <v>-461</v>
          </cell>
        </row>
        <row r="393">
          <cell r="F393">
            <v>0</v>
          </cell>
          <cell r="G393">
            <v>0</v>
          </cell>
          <cell r="H393">
            <v>0</v>
          </cell>
          <cell r="I393">
            <v>0</v>
          </cell>
          <cell r="J393">
            <v>0</v>
          </cell>
          <cell r="K393">
            <v>-140</v>
          </cell>
        </row>
        <row r="394">
          <cell r="F394">
            <v>0</v>
          </cell>
          <cell r="G394">
            <v>0</v>
          </cell>
          <cell r="H394">
            <v>0</v>
          </cell>
          <cell r="I394">
            <v>0</v>
          </cell>
          <cell r="J394">
            <v>0</v>
          </cell>
          <cell r="K394">
            <v>0</v>
          </cell>
        </row>
        <row r="395">
          <cell r="F395">
            <v>-754</v>
          </cell>
          <cell r="G395">
            <v>0</v>
          </cell>
          <cell r="H395">
            <v>-754</v>
          </cell>
          <cell r="I395">
            <v>0</v>
          </cell>
          <cell r="J395">
            <v>-754</v>
          </cell>
          <cell r="K395">
            <v>0</v>
          </cell>
        </row>
        <row r="396">
          <cell r="F396">
            <v>-240</v>
          </cell>
          <cell r="G396">
            <v>0</v>
          </cell>
          <cell r="H396">
            <v>-240</v>
          </cell>
          <cell r="I396">
            <v>0</v>
          </cell>
          <cell r="J396">
            <v>-240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-148732</v>
          </cell>
          <cell r="G400">
            <v>0</v>
          </cell>
          <cell r="H400">
            <v>-148732</v>
          </cell>
          <cell r="I400">
            <v>0</v>
          </cell>
          <cell r="J400">
            <v>-148732</v>
          </cell>
          <cell r="K400">
            <v>-810664</v>
          </cell>
        </row>
        <row r="401">
          <cell r="F401">
            <v>-45551</v>
          </cell>
          <cell r="G401">
            <v>0</v>
          </cell>
          <cell r="H401">
            <v>-45551</v>
          </cell>
          <cell r="I401">
            <v>0</v>
          </cell>
          <cell r="J401">
            <v>-45551</v>
          </cell>
          <cell r="K401">
            <v>-361063</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-89746</v>
          </cell>
          <cell r="G405">
            <v>0</v>
          </cell>
          <cell r="H405">
            <v>-89746</v>
          </cell>
          <cell r="I405">
            <v>0</v>
          </cell>
          <cell r="J405">
            <v>-89746</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-750</v>
          </cell>
          <cell r="G413">
            <v>0</v>
          </cell>
          <cell r="H413">
            <v>-750</v>
          </cell>
          <cell r="I413">
            <v>0</v>
          </cell>
          <cell r="J413">
            <v>-750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-102635</v>
          </cell>
          <cell r="G417">
            <v>0</v>
          </cell>
          <cell r="H417">
            <v>-102635</v>
          </cell>
          <cell r="I417">
            <v>0</v>
          </cell>
          <cell r="J417">
            <v>-102635</v>
          </cell>
          <cell r="K417">
            <v>-59315</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-1</v>
          </cell>
          <cell r="G424">
            <v>0</v>
          </cell>
          <cell r="H424">
            <v>-1</v>
          </cell>
          <cell r="I424">
            <v>0</v>
          </cell>
          <cell r="J424">
            <v>-1</v>
          </cell>
          <cell r="K424">
            <v>0</v>
          </cell>
        </row>
        <row r="425">
          <cell r="F425">
            <v>-49732</v>
          </cell>
          <cell r="G425">
            <v>0</v>
          </cell>
          <cell r="H425">
            <v>-49732</v>
          </cell>
          <cell r="I425">
            <v>0</v>
          </cell>
          <cell r="J425">
            <v>-49732</v>
          </cell>
          <cell r="K425">
            <v>-2</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-900</v>
          </cell>
          <cell r="G437">
            <v>0</v>
          </cell>
          <cell r="H437">
            <v>-900</v>
          </cell>
          <cell r="I437">
            <v>0</v>
          </cell>
          <cell r="J437">
            <v>-900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-232</v>
          </cell>
          <cell r="G443">
            <v>0</v>
          </cell>
          <cell r="H443">
            <v>-232</v>
          </cell>
          <cell r="I443">
            <v>0</v>
          </cell>
          <cell r="J443">
            <v>-232</v>
          </cell>
          <cell r="K443">
            <v>-232</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-61460</v>
          </cell>
          <cell r="G446">
            <v>0</v>
          </cell>
          <cell r="H446">
            <v>-61460</v>
          </cell>
          <cell r="I446">
            <v>0</v>
          </cell>
          <cell r="J446">
            <v>-61460</v>
          </cell>
          <cell r="K446">
            <v>-32660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-581377</v>
          </cell>
          <cell r="G457">
            <v>0</v>
          </cell>
          <cell r="H457">
            <v>-581377</v>
          </cell>
          <cell r="I457">
            <v>0</v>
          </cell>
          <cell r="J457">
            <v>-581377</v>
          </cell>
          <cell r="K457">
            <v>-1320126</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-1239983</v>
          </cell>
          <cell r="G467">
            <v>0</v>
          </cell>
          <cell r="H467">
            <v>-1239983</v>
          </cell>
          <cell r="I467">
            <v>0</v>
          </cell>
          <cell r="J467">
            <v>-1239983</v>
          </cell>
          <cell r="K467">
            <v>-6867633</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194282</v>
          </cell>
          <cell r="G472">
            <v>0</v>
          </cell>
          <cell r="H472">
            <v>194282</v>
          </cell>
          <cell r="I472">
            <v>0</v>
          </cell>
          <cell r="J472">
            <v>194282</v>
          </cell>
          <cell r="K472">
            <v>808030</v>
          </cell>
        </row>
        <row r="473">
          <cell r="F473">
            <v>0</v>
          </cell>
          <cell r="G473">
            <v>0</v>
          </cell>
          <cell r="H473">
            <v>0</v>
          </cell>
          <cell r="I473">
            <v>0</v>
          </cell>
          <cell r="J473">
            <v>0</v>
          </cell>
          <cell r="K473">
            <v>76258</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-3053890</v>
          </cell>
          <cell r="G477">
            <v>0</v>
          </cell>
          <cell r="H477">
            <v>-3053890</v>
          </cell>
          <cell r="I477">
            <v>0</v>
          </cell>
          <cell r="J477">
            <v>-3053890</v>
          </cell>
          <cell r="K477">
            <v>-9886359</v>
          </cell>
        </row>
        <row r="478">
          <cell r="F478">
            <v>0</v>
          </cell>
          <cell r="G478">
            <v>0</v>
          </cell>
          <cell r="H478">
            <v>0</v>
          </cell>
          <cell r="I478">
            <v>0</v>
          </cell>
          <cell r="J478">
            <v>0</v>
          </cell>
          <cell r="K478">
            <v>-339045</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-1369343</v>
          </cell>
          <cell r="G486">
            <v>0</v>
          </cell>
          <cell r="H486">
            <v>-1369343</v>
          </cell>
          <cell r="I486">
            <v>0</v>
          </cell>
          <cell r="J486">
            <v>-1369343</v>
          </cell>
          <cell r="K486">
            <v>-3992489</v>
          </cell>
        </row>
        <row r="487">
          <cell r="F487">
            <v>0</v>
          </cell>
          <cell r="G487">
            <v>0</v>
          </cell>
          <cell r="H487">
            <v>0</v>
          </cell>
          <cell r="I487">
            <v>0</v>
          </cell>
          <cell r="J487">
            <v>0</v>
          </cell>
          <cell r="K487">
            <v>0</v>
          </cell>
        </row>
        <row r="488">
          <cell r="F488">
            <v>0</v>
          </cell>
          <cell r="G488">
            <v>0</v>
          </cell>
          <cell r="H488">
            <v>0</v>
          </cell>
          <cell r="I488">
            <v>0</v>
          </cell>
          <cell r="J488">
            <v>0</v>
          </cell>
          <cell r="K488">
            <v>-24652</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-95283</v>
          </cell>
          <cell r="G492">
            <v>0</v>
          </cell>
          <cell r="H492">
            <v>-95283</v>
          </cell>
          <cell r="I492">
            <v>0</v>
          </cell>
          <cell r="J492">
            <v>-95283</v>
          </cell>
          <cell r="K492">
            <v>-386023</v>
          </cell>
        </row>
        <row r="493">
          <cell r="F493">
            <v>-5564217</v>
          </cell>
          <cell r="G493">
            <v>0</v>
          </cell>
          <cell r="H493">
            <v>-5564217</v>
          </cell>
          <cell r="I493">
            <v>0</v>
          </cell>
          <cell r="J493">
            <v>-5564217</v>
          </cell>
          <cell r="K493">
            <v>-20611913</v>
          </cell>
        </row>
        <row r="495">
          <cell r="F495">
            <v>0</v>
          </cell>
          <cell r="G495">
            <v>0</v>
          </cell>
          <cell r="H495">
            <v>0</v>
          </cell>
          <cell r="I495">
            <v>0</v>
          </cell>
          <cell r="J495">
            <v>0</v>
          </cell>
          <cell r="K495">
            <v>363697</v>
          </cell>
        </row>
        <row r="496">
          <cell r="F496">
            <v>772873</v>
          </cell>
          <cell r="G496">
            <v>0</v>
          </cell>
          <cell r="H496">
            <v>772873</v>
          </cell>
          <cell r="I496">
            <v>0</v>
          </cell>
          <cell r="J496">
            <v>772873</v>
          </cell>
          <cell r="K496">
            <v>2020912</v>
          </cell>
        </row>
        <row r="497">
          <cell r="F497">
            <v>0</v>
          </cell>
          <cell r="G497">
            <v>0</v>
          </cell>
          <cell r="H497">
            <v>0</v>
          </cell>
          <cell r="I497">
            <v>0</v>
          </cell>
          <cell r="J497">
            <v>0</v>
          </cell>
          <cell r="K497">
            <v>0</v>
          </cell>
        </row>
        <row r="498">
          <cell r="F498">
            <v>0</v>
          </cell>
          <cell r="G498">
            <v>0</v>
          </cell>
          <cell r="H498">
            <v>0</v>
          </cell>
          <cell r="I498">
            <v>0</v>
          </cell>
          <cell r="J498">
            <v>0</v>
          </cell>
          <cell r="K498">
            <v>6015</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709038</v>
          </cell>
          <cell r="G504">
            <v>0</v>
          </cell>
          <cell r="H504">
            <v>709038</v>
          </cell>
          <cell r="I504">
            <v>0</v>
          </cell>
          <cell r="J504">
            <v>709038</v>
          </cell>
          <cell r="K504">
            <v>1756916</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-98999</v>
          </cell>
          <cell r="G512">
            <v>0</v>
          </cell>
          <cell r="H512">
            <v>-98999</v>
          </cell>
          <cell r="I512">
            <v>0</v>
          </cell>
          <cell r="J512">
            <v>-98999</v>
          </cell>
          <cell r="K512">
            <v>-422007</v>
          </cell>
        </row>
        <row r="513">
          <cell r="F513">
            <v>0</v>
          </cell>
          <cell r="G513">
            <v>0</v>
          </cell>
          <cell r="H513">
            <v>0</v>
          </cell>
          <cell r="I513">
            <v>0</v>
          </cell>
          <cell r="J513">
            <v>0</v>
          </cell>
          <cell r="K513">
            <v>-26647</v>
          </cell>
        </row>
        <row r="514">
          <cell r="F514">
            <v>154764</v>
          </cell>
          <cell r="G514">
            <v>0</v>
          </cell>
          <cell r="H514">
            <v>154764</v>
          </cell>
          <cell r="I514">
            <v>0</v>
          </cell>
          <cell r="J514">
            <v>154764</v>
          </cell>
          <cell r="K514">
            <v>558550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-49612</v>
          </cell>
        </row>
        <row r="523">
          <cell r="F523">
            <v>1537676</v>
          </cell>
          <cell r="G523">
            <v>0</v>
          </cell>
          <cell r="H523">
            <v>1537676</v>
          </cell>
          <cell r="I523">
            <v>0</v>
          </cell>
          <cell r="J523">
            <v>1537676</v>
          </cell>
          <cell r="K523">
            <v>4207824</v>
          </cell>
        </row>
        <row r="525">
          <cell r="F525">
            <v>-44096307</v>
          </cell>
          <cell r="G525">
            <v>0</v>
          </cell>
          <cell r="H525">
            <v>-44096307</v>
          </cell>
          <cell r="I525">
            <v>0</v>
          </cell>
          <cell r="J525">
            <v>-44096307</v>
          </cell>
          <cell r="K525">
            <v>-38076126</v>
          </cell>
        </row>
        <row r="526">
          <cell r="F526">
            <v>0</v>
          </cell>
          <cell r="G526">
            <v>0</v>
          </cell>
          <cell r="H526">
            <v>0</v>
          </cell>
          <cell r="I526">
            <v>0</v>
          </cell>
          <cell r="J526">
            <v>0</v>
          </cell>
          <cell r="K526">
            <v>0</v>
          </cell>
        </row>
        <row r="527">
          <cell r="F527">
            <v>493076</v>
          </cell>
          <cell r="G527">
            <v>0</v>
          </cell>
          <cell r="H527">
            <v>493076</v>
          </cell>
          <cell r="I527">
            <v>0</v>
          </cell>
          <cell r="J527">
            <v>493076</v>
          </cell>
          <cell r="K527">
            <v>129379</v>
          </cell>
        </row>
        <row r="528">
          <cell r="F528">
            <v>4138178</v>
          </cell>
          <cell r="G528">
            <v>0</v>
          </cell>
          <cell r="H528">
            <v>4138178</v>
          </cell>
          <cell r="I528">
            <v>0</v>
          </cell>
          <cell r="J528">
            <v>4138178</v>
          </cell>
          <cell r="K528">
            <v>2111252</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-8688841</v>
          </cell>
          <cell r="G532">
            <v>0</v>
          </cell>
          <cell r="H532">
            <v>-8688841</v>
          </cell>
          <cell r="I532">
            <v>0</v>
          </cell>
          <cell r="J532">
            <v>-8688841</v>
          </cell>
          <cell r="K532">
            <v>1577914</v>
          </cell>
        </row>
        <row r="533">
          <cell r="F533">
            <v>-5509637</v>
          </cell>
          <cell r="G533">
            <v>0</v>
          </cell>
          <cell r="H533">
            <v>-5509637</v>
          </cell>
          <cell r="I533">
            <v>0</v>
          </cell>
          <cell r="J533">
            <v>-5509637</v>
          </cell>
          <cell r="K533">
            <v>40864</v>
          </cell>
        </row>
        <row r="534">
          <cell r="F534">
            <v>-295736</v>
          </cell>
          <cell r="G534">
            <v>0</v>
          </cell>
          <cell r="H534">
            <v>-295736</v>
          </cell>
          <cell r="I534">
            <v>0</v>
          </cell>
          <cell r="J534">
            <v>-295736</v>
          </cell>
          <cell r="K534">
            <v>-722664</v>
          </cell>
        </row>
        <row r="535">
          <cell r="F535">
            <v>-584032</v>
          </cell>
          <cell r="G535">
            <v>0</v>
          </cell>
          <cell r="H535">
            <v>-584032</v>
          </cell>
          <cell r="I535">
            <v>0</v>
          </cell>
          <cell r="J535">
            <v>-584032</v>
          </cell>
          <cell r="K535">
            <v>-176784</v>
          </cell>
        </row>
        <row r="536">
          <cell r="F536">
            <v>0</v>
          </cell>
          <cell r="G536">
            <v>0</v>
          </cell>
          <cell r="H536">
            <v>0</v>
          </cell>
          <cell r="I536">
            <v>0</v>
          </cell>
          <cell r="J536">
            <v>0</v>
          </cell>
          <cell r="K536">
            <v>0</v>
          </cell>
        </row>
        <row r="537">
          <cell r="F537">
            <v>-107788</v>
          </cell>
          <cell r="G537">
            <v>0</v>
          </cell>
          <cell r="H537">
            <v>-107788</v>
          </cell>
          <cell r="I537">
            <v>0</v>
          </cell>
          <cell r="J537">
            <v>-107788</v>
          </cell>
          <cell r="K537">
            <v>-4941765</v>
          </cell>
        </row>
        <row r="538">
          <cell r="F538">
            <v>743662</v>
          </cell>
          <cell r="G538">
            <v>0</v>
          </cell>
          <cell r="H538">
            <v>743662</v>
          </cell>
          <cell r="I538">
            <v>0</v>
          </cell>
          <cell r="J538">
            <v>743662</v>
          </cell>
          <cell r="K538">
            <v>-64368</v>
          </cell>
        </row>
        <row r="539">
          <cell r="F539">
            <v>-160648</v>
          </cell>
          <cell r="G539">
            <v>0</v>
          </cell>
          <cell r="H539">
            <v>-160648</v>
          </cell>
          <cell r="I539">
            <v>0</v>
          </cell>
          <cell r="J539">
            <v>-160648</v>
          </cell>
          <cell r="K539">
            <v>-236906</v>
          </cell>
        </row>
        <row r="540">
          <cell r="F540">
            <v>-48351820</v>
          </cell>
          <cell r="G540">
            <v>0</v>
          </cell>
          <cell r="H540">
            <v>-48351820</v>
          </cell>
          <cell r="I540">
            <v>0</v>
          </cell>
          <cell r="J540">
            <v>-48351820</v>
          </cell>
          <cell r="K540">
            <v>-38465461</v>
          </cell>
        </row>
        <row r="541">
          <cell r="F541">
            <v>0</v>
          </cell>
          <cell r="G541">
            <v>0</v>
          </cell>
          <cell r="H541">
            <v>0</v>
          </cell>
          <cell r="I541">
            <v>0</v>
          </cell>
          <cell r="J541">
            <v>0</v>
          </cell>
          <cell r="K541">
            <v>0</v>
          </cell>
        </row>
        <row r="542">
          <cell r="F542">
            <v>-438570</v>
          </cell>
          <cell r="G542">
            <v>0</v>
          </cell>
          <cell r="H542">
            <v>-438570</v>
          </cell>
          <cell r="I542">
            <v>0</v>
          </cell>
          <cell r="J542">
            <v>-438570</v>
          </cell>
          <cell r="K542">
            <v>-99525</v>
          </cell>
        </row>
        <row r="543">
          <cell r="F543">
            <v>4073963</v>
          </cell>
          <cell r="G543">
            <v>0</v>
          </cell>
          <cell r="H543">
            <v>4073963</v>
          </cell>
          <cell r="I543">
            <v>0</v>
          </cell>
          <cell r="J543">
            <v>4073963</v>
          </cell>
          <cell r="K543">
            <v>2317047</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-19542783</v>
          </cell>
          <cell r="G547">
            <v>0</v>
          </cell>
          <cell r="H547">
            <v>-19542783</v>
          </cell>
          <cell r="I547">
            <v>0</v>
          </cell>
          <cell r="J547">
            <v>-19542783</v>
          </cell>
          <cell r="K547">
            <v>-12166813</v>
          </cell>
        </row>
        <row r="548">
          <cell r="F548">
            <v>131819</v>
          </cell>
          <cell r="G548">
            <v>0</v>
          </cell>
          <cell r="H548">
            <v>131819</v>
          </cell>
          <cell r="I548">
            <v>0</v>
          </cell>
          <cell r="J548">
            <v>131819</v>
          </cell>
          <cell r="K548">
            <v>-308073</v>
          </cell>
        </row>
        <row r="549">
          <cell r="F549">
            <v>1742335</v>
          </cell>
          <cell r="G549">
            <v>0</v>
          </cell>
          <cell r="H549">
            <v>1742335</v>
          </cell>
          <cell r="I549">
            <v>0</v>
          </cell>
          <cell r="J549">
            <v>1742335</v>
          </cell>
          <cell r="K549">
            <v>1004974</v>
          </cell>
        </row>
        <row r="550">
          <cell r="F550">
            <v>2192593</v>
          </cell>
          <cell r="G550">
            <v>0</v>
          </cell>
          <cell r="H550">
            <v>2192593</v>
          </cell>
          <cell r="I550">
            <v>0</v>
          </cell>
          <cell r="J550">
            <v>2192593</v>
          </cell>
          <cell r="K550">
            <v>51056</v>
          </cell>
        </row>
        <row r="551">
          <cell r="F551">
            <v>0</v>
          </cell>
          <cell r="G551">
            <v>0</v>
          </cell>
          <cell r="H551">
            <v>0</v>
          </cell>
          <cell r="I551">
            <v>0</v>
          </cell>
          <cell r="J551">
            <v>0</v>
          </cell>
          <cell r="K551">
            <v>0</v>
          </cell>
        </row>
        <row r="552">
          <cell r="F552">
            <v>-352466</v>
          </cell>
          <cell r="G552">
            <v>0</v>
          </cell>
          <cell r="H552">
            <v>-352466</v>
          </cell>
          <cell r="I552">
            <v>0</v>
          </cell>
          <cell r="J552">
            <v>-352466</v>
          </cell>
          <cell r="K552">
            <v>69541</v>
          </cell>
        </row>
        <row r="553">
          <cell r="F553">
            <v>117993</v>
          </cell>
          <cell r="G553">
            <v>0</v>
          </cell>
          <cell r="H553">
            <v>117993</v>
          </cell>
          <cell r="I553">
            <v>0</v>
          </cell>
          <cell r="J553">
            <v>117993</v>
          </cell>
          <cell r="K553">
            <v>144640</v>
          </cell>
        </row>
        <row r="554">
          <cell r="F554">
            <v>-36292384</v>
          </cell>
          <cell r="G554">
            <v>0</v>
          </cell>
          <cell r="H554">
            <v>-36292384</v>
          </cell>
          <cell r="I554">
            <v>0</v>
          </cell>
          <cell r="J554">
            <v>-36292384</v>
          </cell>
          <cell r="K554">
            <v>-32564691</v>
          </cell>
        </row>
        <row r="555">
          <cell r="F555">
            <v>0</v>
          </cell>
          <cell r="G555">
            <v>0</v>
          </cell>
          <cell r="H555">
            <v>0</v>
          </cell>
          <cell r="I555">
            <v>0</v>
          </cell>
          <cell r="J555">
            <v>0</v>
          </cell>
          <cell r="K555">
            <v>0</v>
          </cell>
        </row>
        <row r="556">
          <cell r="F556">
            <v>-80428</v>
          </cell>
          <cell r="G556">
            <v>0</v>
          </cell>
          <cell r="H556">
            <v>-80428</v>
          </cell>
          <cell r="I556">
            <v>0</v>
          </cell>
          <cell r="J556">
            <v>-80428</v>
          </cell>
          <cell r="K556">
            <v>-55777</v>
          </cell>
        </row>
        <row r="557">
          <cell r="F557">
            <v>1548742</v>
          </cell>
          <cell r="G557">
            <v>0</v>
          </cell>
          <cell r="H557">
            <v>1548742</v>
          </cell>
          <cell r="I557">
            <v>0</v>
          </cell>
          <cell r="J557">
            <v>1548742</v>
          </cell>
          <cell r="K557">
            <v>990192</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-12520147</v>
          </cell>
          <cell r="G561">
            <v>0</v>
          </cell>
          <cell r="H561">
            <v>-12520147</v>
          </cell>
          <cell r="I561">
            <v>0</v>
          </cell>
          <cell r="J561">
            <v>-12520147</v>
          </cell>
          <cell r="K561">
            <v>-7943884</v>
          </cell>
        </row>
        <row r="562">
          <cell r="F562">
            <v>139525</v>
          </cell>
          <cell r="G562">
            <v>0</v>
          </cell>
          <cell r="H562">
            <v>139525</v>
          </cell>
          <cell r="I562">
            <v>0</v>
          </cell>
          <cell r="J562">
            <v>139525</v>
          </cell>
          <cell r="K562">
            <v>-52000</v>
          </cell>
        </row>
        <row r="563">
          <cell r="F563">
            <v>-11180</v>
          </cell>
          <cell r="G563">
            <v>0</v>
          </cell>
          <cell r="H563">
            <v>-11180</v>
          </cell>
          <cell r="I563">
            <v>0</v>
          </cell>
          <cell r="J563">
            <v>-11180</v>
          </cell>
          <cell r="K563">
            <v>-34207</v>
          </cell>
        </row>
        <row r="564">
          <cell r="F564">
            <v>732976</v>
          </cell>
          <cell r="G564">
            <v>0</v>
          </cell>
          <cell r="H564">
            <v>732976</v>
          </cell>
          <cell r="I564">
            <v>0</v>
          </cell>
          <cell r="J564">
            <v>732976</v>
          </cell>
          <cell r="K564">
            <v>4966</v>
          </cell>
        </row>
        <row r="565">
          <cell r="F565">
            <v>0</v>
          </cell>
          <cell r="G565">
            <v>0</v>
          </cell>
          <cell r="H565">
            <v>0</v>
          </cell>
          <cell r="I565">
            <v>0</v>
          </cell>
          <cell r="J565">
            <v>0</v>
          </cell>
          <cell r="K565">
            <v>0</v>
          </cell>
        </row>
        <row r="566">
          <cell r="F566">
            <v>-391196</v>
          </cell>
          <cell r="G566">
            <v>0</v>
          </cell>
          <cell r="H566">
            <v>-391196</v>
          </cell>
          <cell r="I566">
            <v>0</v>
          </cell>
          <cell r="J566">
            <v>-391196</v>
          </cell>
          <cell r="K566">
            <v>-5173</v>
          </cell>
        </row>
        <row r="567">
          <cell r="F567">
            <v>42654</v>
          </cell>
          <cell r="G567">
            <v>0</v>
          </cell>
          <cell r="H567">
            <v>42654</v>
          </cell>
          <cell r="I567">
            <v>0</v>
          </cell>
          <cell r="J567">
            <v>42654</v>
          </cell>
          <cell r="K567">
            <v>92266</v>
          </cell>
        </row>
        <row r="568">
          <cell r="F568">
            <v>0</v>
          </cell>
          <cell r="G568">
            <v>0</v>
          </cell>
          <cell r="H568">
            <v>0</v>
          </cell>
          <cell r="I568">
            <v>0</v>
          </cell>
          <cell r="J568">
            <v>0</v>
          </cell>
          <cell r="K568">
            <v>-17730681</v>
          </cell>
        </row>
        <row r="569">
          <cell r="F569">
            <v>-161326447</v>
          </cell>
          <cell r="G569">
            <v>0</v>
          </cell>
          <cell r="H569">
            <v>-161326447</v>
          </cell>
          <cell r="I569">
            <v>0</v>
          </cell>
          <cell r="J569">
            <v>-161326447</v>
          </cell>
          <cell r="K569">
            <v>-145110807</v>
          </cell>
        </row>
        <row r="571">
          <cell r="F571">
            <v>0</v>
          </cell>
          <cell r="G571">
            <v>0</v>
          </cell>
          <cell r="H571">
            <v>0</v>
          </cell>
          <cell r="I571">
            <v>0</v>
          </cell>
          <cell r="J571">
            <v>0</v>
          </cell>
          <cell r="K571">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8">
          <cell r="F578">
            <v>-174523</v>
          </cell>
          <cell r="G578">
            <v>0</v>
          </cell>
          <cell r="H578">
            <v>-174523</v>
          </cell>
          <cell r="I578">
            <v>0</v>
          </cell>
          <cell r="J578">
            <v>-174523</v>
          </cell>
          <cell r="K578">
            <v>-5550500</v>
          </cell>
        </row>
        <row r="579">
          <cell r="F579">
            <v>0</v>
          </cell>
          <cell r="G579">
            <v>0</v>
          </cell>
          <cell r="H579">
            <v>0</v>
          </cell>
          <cell r="I579">
            <v>0</v>
          </cell>
          <cell r="J579">
            <v>0</v>
          </cell>
          <cell r="K579">
            <v>0</v>
          </cell>
        </row>
        <row r="580">
          <cell r="F580">
            <v>-29581</v>
          </cell>
          <cell r="G580">
            <v>59162</v>
          </cell>
          <cell r="H580">
            <v>29581</v>
          </cell>
          <cell r="I580">
            <v>0</v>
          </cell>
          <cell r="J580">
            <v>29581</v>
          </cell>
          <cell r="K580">
            <v>4833977</v>
          </cell>
        </row>
        <row r="581">
          <cell r="F581">
            <v>0</v>
          </cell>
          <cell r="G581">
            <v>-29581</v>
          </cell>
          <cell r="H581">
            <v>-29581</v>
          </cell>
          <cell r="I581">
            <v>0</v>
          </cell>
          <cell r="J581">
            <v>-29581</v>
          </cell>
          <cell r="K581">
            <v>371355</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-179900</v>
          </cell>
          <cell r="G584">
            <v>0</v>
          </cell>
          <cell r="H584">
            <v>-179900</v>
          </cell>
          <cell r="I584">
            <v>0</v>
          </cell>
          <cell r="J584">
            <v>-179900</v>
          </cell>
          <cell r="K584">
            <v>439892</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-4200</v>
          </cell>
          <cell r="G587">
            <v>0</v>
          </cell>
          <cell r="H587">
            <v>-4200</v>
          </cell>
          <cell r="I587">
            <v>0</v>
          </cell>
          <cell r="J587">
            <v>-4200</v>
          </cell>
          <cell r="K587">
            <v>191525</v>
          </cell>
        </row>
        <row r="588">
          <cell r="F588">
            <v>-388204</v>
          </cell>
          <cell r="G588">
            <v>29581</v>
          </cell>
          <cell r="H588">
            <v>-358623</v>
          </cell>
          <cell r="I588">
            <v>0</v>
          </cell>
          <cell r="J588">
            <v>-358623</v>
          </cell>
          <cell r="K588">
            <v>286249</v>
          </cell>
        </row>
        <row r="590">
          <cell r="F590">
            <v>142625</v>
          </cell>
          <cell r="G590">
            <v>0</v>
          </cell>
          <cell r="H590">
            <v>142625</v>
          </cell>
          <cell r="I590">
            <v>0</v>
          </cell>
          <cell r="J590">
            <v>142625</v>
          </cell>
          <cell r="K590">
            <v>591315</v>
          </cell>
        </row>
        <row r="591">
          <cell r="F591">
            <v>0</v>
          </cell>
          <cell r="G591">
            <v>0</v>
          </cell>
          <cell r="H591">
            <v>0</v>
          </cell>
          <cell r="I591">
            <v>0</v>
          </cell>
          <cell r="J591">
            <v>0</v>
          </cell>
          <cell r="K591">
            <v>0</v>
          </cell>
        </row>
        <row r="592">
          <cell r="F592">
            <v>0</v>
          </cell>
          <cell r="G592">
            <v>0</v>
          </cell>
          <cell r="H592">
            <v>0</v>
          </cell>
          <cell r="I592">
            <v>0</v>
          </cell>
          <cell r="J592">
            <v>0</v>
          </cell>
          <cell r="K592">
            <v>-58540</v>
          </cell>
        </row>
        <row r="593">
          <cell r="F593">
            <v>-90973</v>
          </cell>
          <cell r="G593">
            <v>0</v>
          </cell>
          <cell r="H593">
            <v>-90973</v>
          </cell>
          <cell r="I593">
            <v>0</v>
          </cell>
          <cell r="J593">
            <v>-90973</v>
          </cell>
          <cell r="K593">
            <v>906</v>
          </cell>
        </row>
        <row r="594">
          <cell r="F594">
            <v>0</v>
          </cell>
          <cell r="G594">
            <v>0</v>
          </cell>
          <cell r="H594">
            <v>0</v>
          </cell>
          <cell r="I594">
            <v>0</v>
          </cell>
          <cell r="J594">
            <v>0</v>
          </cell>
          <cell r="K594">
            <v>0</v>
          </cell>
        </row>
        <row r="595">
          <cell r="F595">
            <v>0</v>
          </cell>
          <cell r="G595">
            <v>0</v>
          </cell>
          <cell r="H595">
            <v>0</v>
          </cell>
          <cell r="I595">
            <v>0</v>
          </cell>
          <cell r="J595">
            <v>0</v>
          </cell>
          <cell r="K595">
            <v>155</v>
          </cell>
        </row>
        <row r="596">
          <cell r="F596">
            <v>0</v>
          </cell>
          <cell r="G596">
            <v>0</v>
          </cell>
          <cell r="H596">
            <v>0</v>
          </cell>
          <cell r="I596">
            <v>0</v>
          </cell>
          <cell r="J596">
            <v>0</v>
          </cell>
          <cell r="K596">
            <v>0</v>
          </cell>
        </row>
        <row r="597">
          <cell r="F597">
            <v>-24267</v>
          </cell>
          <cell r="G597">
            <v>0</v>
          </cell>
          <cell r="H597">
            <v>-24267</v>
          </cell>
          <cell r="I597">
            <v>0</v>
          </cell>
          <cell r="J597">
            <v>-24267</v>
          </cell>
          <cell r="K597">
            <v>-109081</v>
          </cell>
        </row>
        <row r="598">
          <cell r="F598">
            <v>0</v>
          </cell>
          <cell r="G598">
            <v>0</v>
          </cell>
          <cell r="H598">
            <v>0</v>
          </cell>
          <cell r="I598">
            <v>0</v>
          </cell>
          <cell r="J598">
            <v>0</v>
          </cell>
          <cell r="K598">
            <v>2173</v>
          </cell>
        </row>
        <row r="599">
          <cell r="F599">
            <v>47631</v>
          </cell>
          <cell r="G599">
            <v>0</v>
          </cell>
          <cell r="H599">
            <v>47631</v>
          </cell>
          <cell r="I599">
            <v>0</v>
          </cell>
          <cell r="J599">
            <v>47631</v>
          </cell>
          <cell r="K599">
            <v>728663</v>
          </cell>
        </row>
        <row r="600">
          <cell r="F600">
            <v>0</v>
          </cell>
          <cell r="G600">
            <v>0</v>
          </cell>
          <cell r="H600">
            <v>0</v>
          </cell>
          <cell r="I600">
            <v>0</v>
          </cell>
          <cell r="J600">
            <v>0</v>
          </cell>
          <cell r="K600">
            <v>0</v>
          </cell>
        </row>
        <row r="601">
          <cell r="F601">
            <v>0</v>
          </cell>
          <cell r="G601">
            <v>0</v>
          </cell>
          <cell r="H601">
            <v>0</v>
          </cell>
          <cell r="I601">
            <v>0</v>
          </cell>
          <cell r="J601">
            <v>0</v>
          </cell>
          <cell r="K601">
            <v>28894</v>
          </cell>
        </row>
        <row r="602">
          <cell r="F602">
            <v>-16854</v>
          </cell>
          <cell r="G602">
            <v>0</v>
          </cell>
          <cell r="H602">
            <v>-16854</v>
          </cell>
          <cell r="I602">
            <v>0</v>
          </cell>
          <cell r="J602">
            <v>-16854</v>
          </cell>
          <cell r="K602">
            <v>-54478</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2729</v>
          </cell>
          <cell r="G606">
            <v>0</v>
          </cell>
          <cell r="H606">
            <v>2729</v>
          </cell>
          <cell r="I606">
            <v>0</v>
          </cell>
          <cell r="J606">
            <v>2729</v>
          </cell>
          <cell r="K606">
            <v>33868</v>
          </cell>
        </row>
        <row r="607">
          <cell r="F607">
            <v>0</v>
          </cell>
          <cell r="G607">
            <v>0</v>
          </cell>
          <cell r="H607">
            <v>0</v>
          </cell>
          <cell r="I607">
            <v>0</v>
          </cell>
          <cell r="J607">
            <v>0</v>
          </cell>
          <cell r="K607">
            <v>414</v>
          </cell>
        </row>
        <row r="608">
          <cell r="F608">
            <v>19412</v>
          </cell>
          <cell r="G608">
            <v>0</v>
          </cell>
          <cell r="H608">
            <v>19412</v>
          </cell>
          <cell r="I608">
            <v>0</v>
          </cell>
          <cell r="J608">
            <v>19412</v>
          </cell>
          <cell r="K608">
            <v>264796</v>
          </cell>
        </row>
        <row r="609">
          <cell r="F609">
            <v>0</v>
          </cell>
          <cell r="G609">
            <v>0</v>
          </cell>
          <cell r="H609">
            <v>0</v>
          </cell>
          <cell r="I609">
            <v>0</v>
          </cell>
          <cell r="J609">
            <v>0</v>
          </cell>
          <cell r="K609">
            <v>0</v>
          </cell>
        </row>
        <row r="610">
          <cell r="F610">
            <v>0</v>
          </cell>
          <cell r="G610">
            <v>0</v>
          </cell>
          <cell r="H610">
            <v>0</v>
          </cell>
          <cell r="I610">
            <v>0</v>
          </cell>
          <cell r="J610">
            <v>0</v>
          </cell>
          <cell r="K610">
            <v>1979</v>
          </cell>
        </row>
        <row r="611">
          <cell r="F611">
            <v>-4557</v>
          </cell>
          <cell r="G611">
            <v>0</v>
          </cell>
          <cell r="H611">
            <v>-4557</v>
          </cell>
          <cell r="I611">
            <v>0</v>
          </cell>
          <cell r="J611">
            <v>-4557</v>
          </cell>
          <cell r="K611">
            <v>-6103</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3230</v>
          </cell>
          <cell r="G615">
            <v>0</v>
          </cell>
          <cell r="H615">
            <v>3230</v>
          </cell>
          <cell r="I615">
            <v>0</v>
          </cell>
          <cell r="J615">
            <v>3230</v>
          </cell>
          <cell r="K615">
            <v>26612</v>
          </cell>
        </row>
        <row r="616">
          <cell r="F616">
            <v>0</v>
          </cell>
          <cell r="G616">
            <v>0</v>
          </cell>
          <cell r="H616">
            <v>0</v>
          </cell>
          <cell r="I616">
            <v>0</v>
          </cell>
          <cell r="J616">
            <v>0</v>
          </cell>
          <cell r="K616">
            <v>539</v>
          </cell>
        </row>
        <row r="617">
          <cell r="F617">
            <v>78976</v>
          </cell>
          <cell r="G617">
            <v>0</v>
          </cell>
          <cell r="H617">
            <v>78976</v>
          </cell>
          <cell r="I617">
            <v>0</v>
          </cell>
          <cell r="J617">
            <v>78976</v>
          </cell>
          <cell r="K617">
            <v>1452112</v>
          </cell>
        </row>
        <row r="619">
          <cell r="F619">
            <v>304478</v>
          </cell>
          <cell r="G619">
            <v>0</v>
          </cell>
          <cell r="H619">
            <v>304478</v>
          </cell>
          <cell r="I619">
            <v>0</v>
          </cell>
          <cell r="J619">
            <v>304478</v>
          </cell>
          <cell r="K619">
            <v>847452</v>
          </cell>
        </row>
        <row r="620">
          <cell r="F620">
            <v>0</v>
          </cell>
          <cell r="G620">
            <v>0</v>
          </cell>
          <cell r="H620">
            <v>0</v>
          </cell>
          <cell r="I620">
            <v>0</v>
          </cell>
          <cell r="J620">
            <v>0</v>
          </cell>
          <cell r="K620">
            <v>0</v>
          </cell>
        </row>
        <row r="621">
          <cell r="F621">
            <v>0</v>
          </cell>
          <cell r="G621">
            <v>0</v>
          </cell>
          <cell r="H621">
            <v>0</v>
          </cell>
          <cell r="I621">
            <v>0</v>
          </cell>
          <cell r="J621">
            <v>0</v>
          </cell>
          <cell r="K621">
            <v>-35512</v>
          </cell>
        </row>
        <row r="622">
          <cell r="F622">
            <v>-192040</v>
          </cell>
          <cell r="G622">
            <v>0</v>
          </cell>
          <cell r="H622">
            <v>-192040</v>
          </cell>
          <cell r="I622">
            <v>0</v>
          </cell>
          <cell r="J622">
            <v>-192040</v>
          </cell>
          <cell r="K622">
            <v>-256719</v>
          </cell>
        </row>
        <row r="623">
          <cell r="F623">
            <v>0</v>
          </cell>
          <cell r="G623">
            <v>0</v>
          </cell>
          <cell r="H623">
            <v>0</v>
          </cell>
          <cell r="I623">
            <v>0</v>
          </cell>
          <cell r="J623">
            <v>0</v>
          </cell>
          <cell r="K623">
            <v>0</v>
          </cell>
        </row>
        <row r="624">
          <cell r="F624">
            <v>0</v>
          </cell>
          <cell r="G624">
            <v>0</v>
          </cell>
          <cell r="H624">
            <v>0</v>
          </cell>
          <cell r="I624">
            <v>0</v>
          </cell>
          <cell r="J624">
            <v>0</v>
          </cell>
          <cell r="K624">
            <v>-541</v>
          </cell>
        </row>
        <row r="625">
          <cell r="F625">
            <v>0</v>
          </cell>
          <cell r="G625">
            <v>0</v>
          </cell>
          <cell r="H625">
            <v>0</v>
          </cell>
          <cell r="I625">
            <v>0</v>
          </cell>
          <cell r="J625">
            <v>0</v>
          </cell>
          <cell r="K625">
            <v>0</v>
          </cell>
        </row>
        <row r="626">
          <cell r="F626">
            <v>-46369</v>
          </cell>
          <cell r="G626">
            <v>0</v>
          </cell>
          <cell r="H626">
            <v>-46369</v>
          </cell>
          <cell r="I626">
            <v>0</v>
          </cell>
          <cell r="J626">
            <v>-46369</v>
          </cell>
          <cell r="K626">
            <v>-108478</v>
          </cell>
        </row>
        <row r="627">
          <cell r="F627">
            <v>0</v>
          </cell>
          <cell r="G627">
            <v>0</v>
          </cell>
          <cell r="H627">
            <v>0</v>
          </cell>
          <cell r="I627">
            <v>0</v>
          </cell>
          <cell r="J627">
            <v>0</v>
          </cell>
          <cell r="K627">
            <v>-5998</v>
          </cell>
        </row>
        <row r="628">
          <cell r="F628">
            <v>979743</v>
          </cell>
          <cell r="G628">
            <v>0</v>
          </cell>
          <cell r="H628">
            <v>979743</v>
          </cell>
          <cell r="I628">
            <v>0</v>
          </cell>
          <cell r="J628">
            <v>979743</v>
          </cell>
          <cell r="K628">
            <v>2406333</v>
          </cell>
        </row>
        <row r="629">
          <cell r="F629">
            <v>0</v>
          </cell>
          <cell r="G629">
            <v>0</v>
          </cell>
          <cell r="H629">
            <v>0</v>
          </cell>
          <cell r="I629">
            <v>0</v>
          </cell>
          <cell r="J629">
            <v>0</v>
          </cell>
          <cell r="K629">
            <v>0</v>
          </cell>
        </row>
        <row r="630">
          <cell r="F630">
            <v>0</v>
          </cell>
          <cell r="G630">
            <v>0</v>
          </cell>
          <cell r="H630">
            <v>0</v>
          </cell>
          <cell r="I630">
            <v>0</v>
          </cell>
          <cell r="J630">
            <v>0</v>
          </cell>
          <cell r="K630">
            <v>79367</v>
          </cell>
        </row>
        <row r="631">
          <cell r="F631">
            <v>-222907</v>
          </cell>
          <cell r="G631">
            <v>0</v>
          </cell>
          <cell r="H631">
            <v>-222907</v>
          </cell>
          <cell r="I631">
            <v>0</v>
          </cell>
          <cell r="J631">
            <v>-222907</v>
          </cell>
          <cell r="K631">
            <v>-450602</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30989</v>
          </cell>
          <cell r="G635">
            <v>0</v>
          </cell>
          <cell r="H635">
            <v>30989</v>
          </cell>
          <cell r="I635">
            <v>0</v>
          </cell>
          <cell r="J635">
            <v>30989</v>
          </cell>
          <cell r="K635">
            <v>99484</v>
          </cell>
        </row>
        <row r="636">
          <cell r="F636">
            <v>0</v>
          </cell>
          <cell r="G636">
            <v>0</v>
          </cell>
          <cell r="H636">
            <v>0</v>
          </cell>
          <cell r="I636">
            <v>0</v>
          </cell>
          <cell r="J636">
            <v>0</v>
          </cell>
          <cell r="K636">
            <v>6955</v>
          </cell>
        </row>
        <row r="637">
          <cell r="F637">
            <v>363522</v>
          </cell>
          <cell r="G637">
            <v>0</v>
          </cell>
          <cell r="H637">
            <v>363522</v>
          </cell>
          <cell r="I637">
            <v>0</v>
          </cell>
          <cell r="J637">
            <v>363522</v>
          </cell>
          <cell r="K637">
            <v>754810</v>
          </cell>
        </row>
        <row r="638">
          <cell r="F638">
            <v>0</v>
          </cell>
          <cell r="G638">
            <v>0</v>
          </cell>
          <cell r="H638">
            <v>0</v>
          </cell>
          <cell r="I638">
            <v>0</v>
          </cell>
          <cell r="J638">
            <v>0</v>
          </cell>
          <cell r="K638">
            <v>0</v>
          </cell>
        </row>
        <row r="639">
          <cell r="F639">
            <v>0</v>
          </cell>
          <cell r="G639">
            <v>0</v>
          </cell>
          <cell r="H639">
            <v>0</v>
          </cell>
          <cell r="I639">
            <v>0</v>
          </cell>
          <cell r="J639">
            <v>0</v>
          </cell>
          <cell r="K639">
            <v>4485</v>
          </cell>
        </row>
        <row r="640">
          <cell r="F640">
            <v>-39550</v>
          </cell>
          <cell r="G640">
            <v>0</v>
          </cell>
          <cell r="H640">
            <v>-39550</v>
          </cell>
          <cell r="I640">
            <v>0</v>
          </cell>
          <cell r="J640">
            <v>-39550</v>
          </cell>
          <cell r="K640">
            <v>-112429</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24237</v>
          </cell>
          <cell r="G644">
            <v>0</v>
          </cell>
          <cell r="H644">
            <v>24237</v>
          </cell>
          <cell r="I644">
            <v>0</v>
          </cell>
          <cell r="J644">
            <v>24237</v>
          </cell>
          <cell r="K644">
            <v>71130</v>
          </cell>
        </row>
        <row r="645">
          <cell r="F645">
            <v>0</v>
          </cell>
          <cell r="G645">
            <v>0</v>
          </cell>
          <cell r="H645">
            <v>0</v>
          </cell>
          <cell r="I645">
            <v>0</v>
          </cell>
          <cell r="J645">
            <v>0</v>
          </cell>
          <cell r="K645">
            <v>10015</v>
          </cell>
        </row>
        <row r="646">
          <cell r="F646">
            <v>1202103</v>
          </cell>
          <cell r="G646">
            <v>0</v>
          </cell>
          <cell r="H646">
            <v>1202103</v>
          </cell>
          <cell r="I646">
            <v>0</v>
          </cell>
          <cell r="J646">
            <v>1202103</v>
          </cell>
          <cell r="K646">
            <v>3309752</v>
          </cell>
        </row>
        <row r="648">
          <cell r="F648">
            <v>-2264714</v>
          </cell>
          <cell r="G648">
            <v>-29581</v>
          </cell>
          <cell r="H648">
            <v>-2294295</v>
          </cell>
          <cell r="I648">
            <v>0</v>
          </cell>
          <cell r="J648">
            <v>-2294295</v>
          </cell>
          <cell r="K648">
            <v>-178871</v>
          </cell>
        </row>
        <row r="649">
          <cell r="F649">
            <v>-3523384</v>
          </cell>
          <cell r="G649">
            <v>0</v>
          </cell>
          <cell r="H649">
            <v>-3523384</v>
          </cell>
          <cell r="I649">
            <v>0</v>
          </cell>
          <cell r="J649">
            <v>-3523384</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-78750</v>
          </cell>
          <cell r="G656">
            <v>0</v>
          </cell>
          <cell r="H656">
            <v>-78750</v>
          </cell>
          <cell r="I656">
            <v>0</v>
          </cell>
          <cell r="J656">
            <v>-78750</v>
          </cell>
          <cell r="K656">
            <v>-56250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15000</v>
          </cell>
          <cell r="G662">
            <v>0</v>
          </cell>
          <cell r="H662">
            <v>15000</v>
          </cell>
          <cell r="I662">
            <v>0</v>
          </cell>
          <cell r="J662">
            <v>15000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-48000</v>
          </cell>
        </row>
        <row r="665">
          <cell r="F665">
            <v>-94500</v>
          </cell>
          <cell r="G665">
            <v>0</v>
          </cell>
          <cell r="H665">
            <v>-94500</v>
          </cell>
          <cell r="I665">
            <v>0</v>
          </cell>
          <cell r="J665">
            <v>-94500</v>
          </cell>
          <cell r="K665">
            <v>0</v>
          </cell>
        </row>
        <row r="666">
          <cell r="F666">
            <v>-5946348</v>
          </cell>
          <cell r="G666">
            <v>-29581</v>
          </cell>
          <cell r="H666">
            <v>-5975929</v>
          </cell>
          <cell r="I666">
            <v>0</v>
          </cell>
          <cell r="J666">
            <v>-5975929</v>
          </cell>
          <cell r="K666">
            <v>-283121</v>
          </cell>
        </row>
        <row r="668">
          <cell r="F668">
            <v>-4057379</v>
          </cell>
          <cell r="G668">
            <v>0</v>
          </cell>
          <cell r="H668">
            <v>-4057379</v>
          </cell>
          <cell r="I668">
            <v>0</v>
          </cell>
          <cell r="J668">
            <v>-4057379</v>
          </cell>
          <cell r="K668">
            <v>0</v>
          </cell>
        </row>
        <row r="669">
          <cell r="F669">
            <v>0</v>
          </cell>
          <cell r="G669">
            <v>0</v>
          </cell>
          <cell r="H669">
            <v>0</v>
          </cell>
          <cell r="I669">
            <v>0</v>
          </cell>
          <cell r="J669">
            <v>0</v>
          </cell>
          <cell r="K669">
            <v>0</v>
          </cell>
        </row>
        <row r="670">
          <cell r="F670">
            <v>-185300</v>
          </cell>
          <cell r="G670">
            <v>0</v>
          </cell>
          <cell r="H670">
            <v>-185300</v>
          </cell>
          <cell r="I670">
            <v>0</v>
          </cell>
          <cell r="J670">
            <v>-185300</v>
          </cell>
          <cell r="K670">
            <v>0</v>
          </cell>
        </row>
        <row r="671">
          <cell r="F671">
            <v>-110450</v>
          </cell>
          <cell r="G671">
            <v>0</v>
          </cell>
          <cell r="H671">
            <v>-110450</v>
          </cell>
          <cell r="I671">
            <v>0</v>
          </cell>
          <cell r="J671">
            <v>-110450</v>
          </cell>
          <cell r="K671">
            <v>0</v>
          </cell>
        </row>
        <row r="672">
          <cell r="F672">
            <v>-4353129</v>
          </cell>
          <cell r="G672">
            <v>0</v>
          </cell>
          <cell r="H672">
            <v>-4353129</v>
          </cell>
          <cell r="I672">
            <v>0</v>
          </cell>
          <cell r="J672">
            <v>-4353129</v>
          </cell>
          <cell r="K672">
            <v>0</v>
          </cell>
        </row>
        <row r="674">
          <cell r="F674">
            <v>-800927</v>
          </cell>
          <cell r="G674">
            <v>0</v>
          </cell>
          <cell r="H674">
            <v>-800927</v>
          </cell>
          <cell r="I674">
            <v>0</v>
          </cell>
          <cell r="J674">
            <v>-800927</v>
          </cell>
          <cell r="K674">
            <v>-1552017</v>
          </cell>
        </row>
        <row r="675">
          <cell r="F675">
            <v>-1800136</v>
          </cell>
          <cell r="G675">
            <v>0</v>
          </cell>
          <cell r="H675">
            <v>-1800136</v>
          </cell>
          <cell r="I675">
            <v>0</v>
          </cell>
          <cell r="J675">
            <v>-1800136</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-2601063</v>
          </cell>
          <cell r="G679">
            <v>0</v>
          </cell>
          <cell r="H679">
            <v>-2601063</v>
          </cell>
          <cell r="I679">
            <v>0</v>
          </cell>
          <cell r="J679">
            <v>-2601063</v>
          </cell>
          <cell r="K679">
            <v>-1552017</v>
          </cell>
        </row>
        <row r="681">
          <cell r="F681">
            <v>0</v>
          </cell>
          <cell r="G681">
            <v>0</v>
          </cell>
          <cell r="H681">
            <v>0</v>
          </cell>
          <cell r="I681">
            <v>0</v>
          </cell>
          <cell r="J681">
            <v>0</v>
          </cell>
          <cell r="K681">
            <v>0</v>
          </cell>
        </row>
        <row r="682">
          <cell r="F682">
            <v>-1360450</v>
          </cell>
          <cell r="G682">
            <v>0</v>
          </cell>
          <cell r="H682">
            <v>-1360450</v>
          </cell>
          <cell r="I682">
            <v>0</v>
          </cell>
          <cell r="J682">
            <v>-1360450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-1799428</v>
          </cell>
          <cell r="G685">
            <v>0</v>
          </cell>
          <cell r="H685">
            <v>-1799428</v>
          </cell>
          <cell r="I685">
            <v>0</v>
          </cell>
          <cell r="J685">
            <v>-1799428</v>
          </cell>
          <cell r="K685">
            <v>-2836838</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-2096697</v>
          </cell>
          <cell r="G691">
            <v>0</v>
          </cell>
          <cell r="H691">
            <v>-2096697</v>
          </cell>
          <cell r="I691">
            <v>0</v>
          </cell>
          <cell r="J691">
            <v>-2096697</v>
          </cell>
          <cell r="K691">
            <v>-1241021</v>
          </cell>
        </row>
        <row r="692">
          <cell r="F692">
            <v>0</v>
          </cell>
          <cell r="G692">
            <v>0</v>
          </cell>
          <cell r="H692">
            <v>0</v>
          </cell>
          <cell r="I692">
            <v>0</v>
          </cell>
          <cell r="J692">
            <v>0</v>
          </cell>
          <cell r="K692">
            <v>0</v>
          </cell>
        </row>
        <row r="693">
          <cell r="F693">
            <v>-5256575</v>
          </cell>
          <cell r="G693">
            <v>0</v>
          </cell>
          <cell r="H693">
            <v>-5256575</v>
          </cell>
          <cell r="I693">
            <v>0</v>
          </cell>
          <cell r="J693">
            <v>-5256575</v>
          </cell>
          <cell r="K693">
            <v>-4077859</v>
          </cell>
        </row>
        <row r="695">
          <cell r="F695">
            <v>0</v>
          </cell>
          <cell r="G695">
            <v>0</v>
          </cell>
          <cell r="H695">
            <v>0</v>
          </cell>
          <cell r="I695">
            <v>0</v>
          </cell>
          <cell r="J695">
            <v>0</v>
          </cell>
          <cell r="K695">
            <v>0</v>
          </cell>
        </row>
        <row r="696">
          <cell r="F696">
            <v>0</v>
          </cell>
          <cell r="G696">
            <v>0</v>
          </cell>
          <cell r="H696">
            <v>0</v>
          </cell>
          <cell r="I696">
            <v>0</v>
          </cell>
          <cell r="J696">
            <v>0</v>
          </cell>
          <cell r="K696">
            <v>0</v>
          </cell>
        </row>
        <row r="697">
          <cell r="F697">
            <v>0</v>
          </cell>
          <cell r="G697">
            <v>0</v>
          </cell>
          <cell r="H697">
            <v>0</v>
          </cell>
          <cell r="I697">
            <v>0</v>
          </cell>
          <cell r="J697">
            <v>0</v>
          </cell>
          <cell r="K697">
            <v>0</v>
          </cell>
        </row>
        <row r="698">
          <cell r="F698">
            <v>0</v>
          </cell>
          <cell r="G698">
            <v>0</v>
          </cell>
          <cell r="H698">
            <v>0</v>
          </cell>
          <cell r="I698">
            <v>0</v>
          </cell>
          <cell r="J698">
            <v>0</v>
          </cell>
          <cell r="K698">
            <v>-3544</v>
          </cell>
        </row>
        <row r="699">
          <cell r="F699">
            <v>-33774</v>
          </cell>
          <cell r="G699">
            <v>0</v>
          </cell>
          <cell r="H699">
            <v>-33774</v>
          </cell>
          <cell r="I699">
            <v>0</v>
          </cell>
          <cell r="J699">
            <v>-33774</v>
          </cell>
          <cell r="K699">
            <v>-49168</v>
          </cell>
        </row>
        <row r="700">
          <cell r="F700">
            <v>0</v>
          </cell>
          <cell r="G700">
            <v>0</v>
          </cell>
          <cell r="H700">
            <v>0</v>
          </cell>
          <cell r="I700">
            <v>0</v>
          </cell>
          <cell r="J700">
            <v>0</v>
          </cell>
          <cell r="K700">
            <v>0</v>
          </cell>
        </row>
        <row r="701">
          <cell r="F701">
            <v>0</v>
          </cell>
          <cell r="G701">
            <v>0</v>
          </cell>
          <cell r="H701">
            <v>0</v>
          </cell>
          <cell r="I701">
            <v>0</v>
          </cell>
          <cell r="J701">
            <v>0</v>
          </cell>
          <cell r="K701">
            <v>0</v>
          </cell>
        </row>
        <row r="702">
          <cell r="F702">
            <v>0</v>
          </cell>
          <cell r="G702">
            <v>0</v>
          </cell>
          <cell r="H702">
            <v>0</v>
          </cell>
          <cell r="I702">
            <v>0</v>
          </cell>
          <cell r="J702">
            <v>0</v>
          </cell>
          <cell r="K702">
            <v>0</v>
          </cell>
        </row>
        <row r="703">
          <cell r="F703">
            <v>0</v>
          </cell>
          <cell r="G703">
            <v>0</v>
          </cell>
          <cell r="H703">
            <v>0</v>
          </cell>
          <cell r="I703">
            <v>0</v>
          </cell>
          <cell r="J703">
            <v>0</v>
          </cell>
          <cell r="K703">
            <v>0</v>
          </cell>
        </row>
        <row r="704">
          <cell r="F704">
            <v>-32179</v>
          </cell>
          <cell r="G704">
            <v>0</v>
          </cell>
          <cell r="H704">
            <v>-32179</v>
          </cell>
          <cell r="I704">
            <v>0</v>
          </cell>
          <cell r="J704">
            <v>-32179</v>
          </cell>
          <cell r="K704">
            <v>-1663</v>
          </cell>
        </row>
        <row r="705">
          <cell r="F705">
            <v>0</v>
          </cell>
          <cell r="G705">
            <v>0</v>
          </cell>
          <cell r="H705">
            <v>0</v>
          </cell>
          <cell r="I705">
            <v>0</v>
          </cell>
          <cell r="J705">
            <v>0</v>
          </cell>
          <cell r="K705">
            <v>-6909</v>
          </cell>
        </row>
        <row r="706">
          <cell r="F706">
            <v>0</v>
          </cell>
          <cell r="G706">
            <v>0</v>
          </cell>
          <cell r="H706">
            <v>0</v>
          </cell>
          <cell r="I706">
            <v>0</v>
          </cell>
          <cell r="J706">
            <v>0</v>
          </cell>
          <cell r="K706">
            <v>0</v>
          </cell>
        </row>
        <row r="707">
          <cell r="F707">
            <v>0</v>
          </cell>
          <cell r="G707">
            <v>0</v>
          </cell>
          <cell r="H707">
            <v>0</v>
          </cell>
          <cell r="I707">
            <v>0</v>
          </cell>
          <cell r="J707">
            <v>0</v>
          </cell>
          <cell r="K707">
            <v>-8582</v>
          </cell>
        </row>
        <row r="708">
          <cell r="F708">
            <v>-124734</v>
          </cell>
          <cell r="G708">
            <v>0</v>
          </cell>
          <cell r="H708">
            <v>-124734</v>
          </cell>
          <cell r="I708">
            <v>0</v>
          </cell>
          <cell r="J708">
            <v>-124734</v>
          </cell>
          <cell r="K708">
            <v>-66450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-326793</v>
          </cell>
          <cell r="G712">
            <v>0</v>
          </cell>
          <cell r="H712">
            <v>-326793</v>
          </cell>
          <cell r="I712">
            <v>0</v>
          </cell>
          <cell r="J712">
            <v>-326793</v>
          </cell>
          <cell r="K712">
            <v>-4022</v>
          </cell>
        </row>
        <row r="713">
          <cell r="F713">
            <v>0</v>
          </cell>
          <cell r="G713">
            <v>0</v>
          </cell>
          <cell r="H713">
            <v>0</v>
          </cell>
          <cell r="I713">
            <v>0</v>
          </cell>
          <cell r="J713">
            <v>0</v>
          </cell>
          <cell r="K713">
            <v>-670</v>
          </cell>
        </row>
        <row r="714">
          <cell r="F714">
            <v>0</v>
          </cell>
          <cell r="G714">
            <v>0</v>
          </cell>
          <cell r="H714">
            <v>0</v>
          </cell>
          <cell r="I714">
            <v>0</v>
          </cell>
          <cell r="J714">
            <v>0</v>
          </cell>
          <cell r="K714">
            <v>0</v>
          </cell>
        </row>
        <row r="715">
          <cell r="F715">
            <v>0</v>
          </cell>
          <cell r="G715">
            <v>0</v>
          </cell>
          <cell r="H715">
            <v>0</v>
          </cell>
          <cell r="I715">
            <v>0</v>
          </cell>
          <cell r="J715">
            <v>0</v>
          </cell>
          <cell r="K715">
            <v>0</v>
          </cell>
        </row>
        <row r="716">
          <cell r="F716">
            <v>0</v>
          </cell>
          <cell r="G716">
            <v>0</v>
          </cell>
          <cell r="H716">
            <v>0</v>
          </cell>
          <cell r="I716">
            <v>0</v>
          </cell>
          <cell r="J716">
            <v>0</v>
          </cell>
          <cell r="K716">
            <v>0</v>
          </cell>
        </row>
        <row r="717">
          <cell r="F717">
            <v>-4048</v>
          </cell>
          <cell r="G717">
            <v>0</v>
          </cell>
          <cell r="H717">
            <v>-4048</v>
          </cell>
          <cell r="I717">
            <v>0</v>
          </cell>
          <cell r="J717">
            <v>-4048</v>
          </cell>
          <cell r="K717">
            <v>-109748</v>
          </cell>
        </row>
        <row r="718">
          <cell r="F718">
            <v>-128150</v>
          </cell>
          <cell r="G718">
            <v>0</v>
          </cell>
          <cell r="H718">
            <v>-128150</v>
          </cell>
          <cell r="I718">
            <v>0</v>
          </cell>
          <cell r="J718">
            <v>-128150</v>
          </cell>
          <cell r="K718">
            <v>-190521</v>
          </cell>
        </row>
        <row r="719">
          <cell r="F719">
            <v>-385</v>
          </cell>
          <cell r="G719">
            <v>0</v>
          </cell>
          <cell r="H719">
            <v>-385</v>
          </cell>
          <cell r="I719">
            <v>0</v>
          </cell>
          <cell r="J719">
            <v>-385</v>
          </cell>
          <cell r="K719">
            <v>-76912</v>
          </cell>
        </row>
        <row r="720">
          <cell r="F720">
            <v>-650063</v>
          </cell>
          <cell r="G720">
            <v>0</v>
          </cell>
          <cell r="H720">
            <v>-650063</v>
          </cell>
          <cell r="I720">
            <v>0</v>
          </cell>
          <cell r="J720">
            <v>-650063</v>
          </cell>
          <cell r="K720">
            <v>-518189</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-438980</v>
          </cell>
        </row>
        <row r="729">
          <cell r="F729">
            <v>0</v>
          </cell>
          <cell r="G729">
            <v>0</v>
          </cell>
          <cell r="H729">
            <v>0</v>
          </cell>
          <cell r="I729">
            <v>0</v>
          </cell>
          <cell r="J729">
            <v>0</v>
          </cell>
          <cell r="K729">
            <v>-438980</v>
          </cell>
        </row>
        <row r="731">
          <cell r="F731">
            <v>-40549</v>
          </cell>
          <cell r="G731">
            <v>0</v>
          </cell>
          <cell r="H731">
            <v>-40549</v>
          </cell>
          <cell r="I731">
            <v>0</v>
          </cell>
          <cell r="J731">
            <v>-40549</v>
          </cell>
          <cell r="K731">
            <v>-88409</v>
          </cell>
        </row>
        <row r="732">
          <cell r="F732">
            <v>-40887</v>
          </cell>
          <cell r="G732">
            <v>0</v>
          </cell>
          <cell r="H732">
            <v>-40887</v>
          </cell>
          <cell r="I732">
            <v>0</v>
          </cell>
          <cell r="J732">
            <v>-40887</v>
          </cell>
          <cell r="K732">
            <v>0</v>
          </cell>
        </row>
        <row r="733">
          <cell r="F733">
            <v>0</v>
          </cell>
          <cell r="G733">
            <v>0</v>
          </cell>
          <cell r="H733">
            <v>0</v>
          </cell>
          <cell r="I733">
            <v>0</v>
          </cell>
          <cell r="J733">
            <v>0</v>
          </cell>
          <cell r="K733">
            <v>27893</v>
          </cell>
        </row>
        <row r="734">
          <cell r="F734">
            <v>0</v>
          </cell>
          <cell r="G734">
            <v>0</v>
          </cell>
          <cell r="H734">
            <v>0</v>
          </cell>
          <cell r="I734">
            <v>0</v>
          </cell>
          <cell r="J734">
            <v>0</v>
          </cell>
          <cell r="K734">
            <v>0</v>
          </cell>
        </row>
        <row r="735">
          <cell r="F735">
            <v>-81436</v>
          </cell>
          <cell r="G735">
            <v>0</v>
          </cell>
          <cell r="H735">
            <v>-81436</v>
          </cell>
          <cell r="I735">
            <v>0</v>
          </cell>
          <cell r="J735">
            <v>-81436</v>
          </cell>
          <cell r="K735">
            <v>-60516</v>
          </cell>
        </row>
        <row r="737">
          <cell r="F737">
            <v>0</v>
          </cell>
          <cell r="G737">
            <v>0</v>
          </cell>
          <cell r="H737">
            <v>0</v>
          </cell>
          <cell r="I737">
            <v>0</v>
          </cell>
          <cell r="J737">
            <v>0</v>
          </cell>
          <cell r="K737">
            <v>0</v>
          </cell>
        </row>
        <row r="739">
          <cell r="F739">
            <v>-142625</v>
          </cell>
          <cell r="G739">
            <v>0</v>
          </cell>
          <cell r="H739">
            <v>-142625</v>
          </cell>
          <cell r="I739">
            <v>0</v>
          </cell>
          <cell r="J739">
            <v>-142625</v>
          </cell>
          <cell r="K739">
            <v>33518</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90973</v>
          </cell>
          <cell r="G742">
            <v>0</v>
          </cell>
          <cell r="H742">
            <v>90973</v>
          </cell>
          <cell r="I742">
            <v>0</v>
          </cell>
          <cell r="J742">
            <v>90973</v>
          </cell>
          <cell r="K742">
            <v>-48769</v>
          </cell>
        </row>
        <row r="743">
          <cell r="F743">
            <v>0</v>
          </cell>
          <cell r="G743">
            <v>0</v>
          </cell>
          <cell r="H743">
            <v>0</v>
          </cell>
          <cell r="I743">
            <v>0</v>
          </cell>
          <cell r="J743">
            <v>0</v>
          </cell>
          <cell r="K743">
            <v>0</v>
          </cell>
        </row>
        <row r="744">
          <cell r="F744">
            <v>0</v>
          </cell>
          <cell r="G744">
            <v>0</v>
          </cell>
          <cell r="H744">
            <v>0</v>
          </cell>
          <cell r="I744">
            <v>0</v>
          </cell>
          <cell r="J744">
            <v>0</v>
          </cell>
          <cell r="K744">
            <v>-155</v>
          </cell>
        </row>
        <row r="745">
          <cell r="F745">
            <v>0</v>
          </cell>
          <cell r="G745">
            <v>0</v>
          </cell>
          <cell r="H745">
            <v>0</v>
          </cell>
          <cell r="I745">
            <v>0</v>
          </cell>
          <cell r="J745">
            <v>0</v>
          </cell>
          <cell r="K745">
            <v>0</v>
          </cell>
        </row>
        <row r="746">
          <cell r="F746">
            <v>24267</v>
          </cell>
          <cell r="G746">
            <v>0</v>
          </cell>
          <cell r="H746">
            <v>24267</v>
          </cell>
          <cell r="I746">
            <v>0</v>
          </cell>
          <cell r="J746">
            <v>24267</v>
          </cell>
          <cell r="K746">
            <v>0</v>
          </cell>
        </row>
        <row r="747">
          <cell r="F747">
            <v>0</v>
          </cell>
          <cell r="G747">
            <v>0</v>
          </cell>
          <cell r="H747">
            <v>0</v>
          </cell>
          <cell r="I747">
            <v>0</v>
          </cell>
          <cell r="J747">
            <v>0</v>
          </cell>
          <cell r="K747">
            <v>-2173</v>
          </cell>
        </row>
        <row r="748">
          <cell r="F748">
            <v>-47631</v>
          </cell>
          <cell r="G748">
            <v>0</v>
          </cell>
          <cell r="H748">
            <v>-47631</v>
          </cell>
          <cell r="I748">
            <v>0</v>
          </cell>
          <cell r="J748">
            <v>-47631</v>
          </cell>
          <cell r="K748">
            <v>-9346</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v>16854</v>
          </cell>
          <cell r="G751">
            <v>0</v>
          </cell>
          <cell r="H751">
            <v>16854</v>
          </cell>
          <cell r="I751">
            <v>0</v>
          </cell>
          <cell r="J751">
            <v>16854</v>
          </cell>
          <cell r="K751">
            <v>39853</v>
          </cell>
        </row>
        <row r="752">
          <cell r="F752">
            <v>0</v>
          </cell>
          <cell r="G752">
            <v>0</v>
          </cell>
          <cell r="H752">
            <v>0</v>
          </cell>
          <cell r="I752">
            <v>0</v>
          </cell>
          <cell r="J752">
            <v>0</v>
          </cell>
          <cell r="K752">
            <v>0</v>
          </cell>
        </row>
        <row r="753">
          <cell r="F753">
            <v>0</v>
          </cell>
          <cell r="G753">
            <v>0</v>
          </cell>
          <cell r="H753">
            <v>0</v>
          </cell>
          <cell r="I753">
            <v>0</v>
          </cell>
          <cell r="J753">
            <v>0</v>
          </cell>
          <cell r="K753">
            <v>0</v>
          </cell>
        </row>
        <row r="754">
          <cell r="F754">
            <v>0</v>
          </cell>
          <cell r="G754">
            <v>0</v>
          </cell>
          <cell r="H754">
            <v>0</v>
          </cell>
          <cell r="I754">
            <v>0</v>
          </cell>
          <cell r="J754">
            <v>0</v>
          </cell>
          <cell r="K754">
            <v>0</v>
          </cell>
        </row>
        <row r="755">
          <cell r="F755">
            <v>-2729</v>
          </cell>
          <cell r="G755">
            <v>0</v>
          </cell>
          <cell r="H755">
            <v>-2729</v>
          </cell>
          <cell r="I755">
            <v>0</v>
          </cell>
          <cell r="J755">
            <v>-2729</v>
          </cell>
          <cell r="K755">
            <v>0</v>
          </cell>
        </row>
        <row r="756">
          <cell r="F756">
            <v>0</v>
          </cell>
          <cell r="G756">
            <v>0</v>
          </cell>
          <cell r="H756">
            <v>0</v>
          </cell>
          <cell r="I756">
            <v>0</v>
          </cell>
          <cell r="J756">
            <v>0</v>
          </cell>
          <cell r="K756">
            <v>-414</v>
          </cell>
        </row>
        <row r="757">
          <cell r="F757">
            <v>0</v>
          </cell>
          <cell r="G757">
            <v>0</v>
          </cell>
          <cell r="H757">
            <v>0</v>
          </cell>
          <cell r="I757">
            <v>0</v>
          </cell>
          <cell r="J757">
            <v>0</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0</v>
          </cell>
          <cell r="G760">
            <v>0</v>
          </cell>
          <cell r="H760">
            <v>0</v>
          </cell>
          <cell r="I760">
            <v>0</v>
          </cell>
          <cell r="J760">
            <v>0</v>
          </cell>
          <cell r="K760">
            <v>0</v>
          </cell>
        </row>
        <row r="761">
          <cell r="F761">
            <v>0</v>
          </cell>
          <cell r="G761">
            <v>0</v>
          </cell>
          <cell r="H761">
            <v>0</v>
          </cell>
          <cell r="I761">
            <v>0</v>
          </cell>
          <cell r="J761">
            <v>0</v>
          </cell>
          <cell r="K761">
            <v>0</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-19412</v>
          </cell>
          <cell r="G764">
            <v>0</v>
          </cell>
          <cell r="H764">
            <v>-19412</v>
          </cell>
          <cell r="I764">
            <v>0</v>
          </cell>
          <cell r="J764">
            <v>-19412</v>
          </cell>
          <cell r="K764">
            <v>-772</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4557</v>
          </cell>
          <cell r="G767">
            <v>0</v>
          </cell>
          <cell r="H767">
            <v>4557</v>
          </cell>
          <cell r="I767">
            <v>0</v>
          </cell>
          <cell r="J767">
            <v>4557</v>
          </cell>
          <cell r="K767">
            <v>5675</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-3230</v>
          </cell>
          <cell r="G771">
            <v>0</v>
          </cell>
          <cell r="H771">
            <v>-3230</v>
          </cell>
          <cell r="I771">
            <v>0</v>
          </cell>
          <cell r="J771">
            <v>-3230</v>
          </cell>
          <cell r="K771">
            <v>0</v>
          </cell>
        </row>
        <row r="772">
          <cell r="F772">
            <v>0</v>
          </cell>
          <cell r="G772">
            <v>0</v>
          </cell>
          <cell r="H772">
            <v>0</v>
          </cell>
          <cell r="I772">
            <v>0</v>
          </cell>
          <cell r="J772">
            <v>0</v>
          </cell>
          <cell r="K772">
            <v>-539</v>
          </cell>
        </row>
        <row r="773">
          <cell r="F773">
            <v>-78976</v>
          </cell>
          <cell r="G773">
            <v>0</v>
          </cell>
          <cell r="H773">
            <v>-78976</v>
          </cell>
          <cell r="I773">
            <v>0</v>
          </cell>
          <cell r="J773">
            <v>-78976</v>
          </cell>
          <cell r="K773">
            <v>16878</v>
          </cell>
        </row>
        <row r="775">
          <cell r="F775">
            <v>0</v>
          </cell>
          <cell r="G775">
            <v>0</v>
          </cell>
          <cell r="H775">
            <v>0</v>
          </cell>
          <cell r="I775">
            <v>0</v>
          </cell>
          <cell r="J775">
            <v>0</v>
          </cell>
          <cell r="K775">
            <v>0</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-304478</v>
          </cell>
          <cell r="G778">
            <v>0</v>
          </cell>
          <cell r="H778">
            <v>-304478</v>
          </cell>
          <cell r="I778">
            <v>0</v>
          </cell>
          <cell r="J778">
            <v>-304478</v>
          </cell>
          <cell r="K778">
            <v>-110374</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192040</v>
          </cell>
          <cell r="G781">
            <v>0</v>
          </cell>
          <cell r="H781">
            <v>192040</v>
          </cell>
          <cell r="I781">
            <v>0</v>
          </cell>
          <cell r="J781">
            <v>192040</v>
          </cell>
          <cell r="K781">
            <v>186598</v>
          </cell>
        </row>
        <row r="782">
          <cell r="F782">
            <v>0</v>
          </cell>
          <cell r="G782">
            <v>0</v>
          </cell>
          <cell r="H782">
            <v>0</v>
          </cell>
          <cell r="I782">
            <v>0</v>
          </cell>
          <cell r="J782">
            <v>0</v>
          </cell>
          <cell r="K782">
            <v>0</v>
          </cell>
        </row>
        <row r="783">
          <cell r="F783">
            <v>0</v>
          </cell>
          <cell r="G783">
            <v>0</v>
          </cell>
          <cell r="H783">
            <v>0</v>
          </cell>
          <cell r="I783">
            <v>0</v>
          </cell>
          <cell r="J783">
            <v>0</v>
          </cell>
          <cell r="K783">
            <v>541</v>
          </cell>
        </row>
        <row r="784">
          <cell r="F784">
            <v>0</v>
          </cell>
          <cell r="G784">
            <v>0</v>
          </cell>
          <cell r="H784">
            <v>0</v>
          </cell>
          <cell r="I784">
            <v>0</v>
          </cell>
          <cell r="J784">
            <v>0</v>
          </cell>
          <cell r="K784">
            <v>0</v>
          </cell>
        </row>
        <row r="785">
          <cell r="F785">
            <v>46369</v>
          </cell>
          <cell r="G785">
            <v>0</v>
          </cell>
          <cell r="H785">
            <v>46369</v>
          </cell>
          <cell r="I785">
            <v>0</v>
          </cell>
          <cell r="J785">
            <v>46369</v>
          </cell>
          <cell r="K785">
            <v>0</v>
          </cell>
        </row>
        <row r="786">
          <cell r="F786">
            <v>0</v>
          </cell>
          <cell r="G786">
            <v>0</v>
          </cell>
          <cell r="H786">
            <v>0</v>
          </cell>
          <cell r="I786">
            <v>0</v>
          </cell>
          <cell r="J786">
            <v>0</v>
          </cell>
          <cell r="K786">
            <v>5998</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-10030</v>
          </cell>
          <cell r="G789">
            <v>0</v>
          </cell>
          <cell r="H789">
            <v>-10030</v>
          </cell>
          <cell r="I789">
            <v>0</v>
          </cell>
          <cell r="J789">
            <v>-10030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-979743</v>
          </cell>
          <cell r="G794">
            <v>0</v>
          </cell>
          <cell r="H794">
            <v>-979743</v>
          </cell>
          <cell r="I794">
            <v>0</v>
          </cell>
          <cell r="J794">
            <v>-979743</v>
          </cell>
          <cell r="K794">
            <v>-97046</v>
          </cell>
        </row>
        <row r="795">
          <cell r="F795">
            <v>0</v>
          </cell>
          <cell r="G795">
            <v>0</v>
          </cell>
          <cell r="H795">
            <v>0</v>
          </cell>
          <cell r="I795">
            <v>0</v>
          </cell>
          <cell r="J795">
            <v>0</v>
          </cell>
          <cell r="K795">
            <v>0</v>
          </cell>
        </row>
        <row r="796">
          <cell r="F796">
            <v>0</v>
          </cell>
          <cell r="G796">
            <v>0</v>
          </cell>
          <cell r="H796">
            <v>0</v>
          </cell>
          <cell r="I796">
            <v>0</v>
          </cell>
          <cell r="J796">
            <v>0</v>
          </cell>
          <cell r="K796">
            <v>0</v>
          </cell>
        </row>
        <row r="797">
          <cell r="F797">
            <v>222907</v>
          </cell>
          <cell r="G797">
            <v>0</v>
          </cell>
          <cell r="H797">
            <v>222907</v>
          </cell>
          <cell r="I797">
            <v>0</v>
          </cell>
          <cell r="J797">
            <v>222907</v>
          </cell>
          <cell r="K797">
            <v>395406</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-30989</v>
          </cell>
          <cell r="G801">
            <v>0</v>
          </cell>
          <cell r="H801">
            <v>-30989</v>
          </cell>
          <cell r="I801">
            <v>0</v>
          </cell>
          <cell r="J801">
            <v>-30989</v>
          </cell>
          <cell r="K801">
            <v>0</v>
          </cell>
        </row>
        <row r="802">
          <cell r="F802">
            <v>0</v>
          </cell>
          <cell r="G802">
            <v>0</v>
          </cell>
          <cell r="H802">
            <v>0</v>
          </cell>
          <cell r="I802">
            <v>0</v>
          </cell>
          <cell r="J802">
            <v>0</v>
          </cell>
          <cell r="K802">
            <v>-6955</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-363522</v>
          </cell>
          <cell r="G807">
            <v>0</v>
          </cell>
          <cell r="H807">
            <v>-363522</v>
          </cell>
          <cell r="I807">
            <v>0</v>
          </cell>
          <cell r="J807">
            <v>-363522</v>
          </cell>
          <cell r="K807">
            <v>-7388</v>
          </cell>
        </row>
        <row r="808">
          <cell r="F808">
            <v>0</v>
          </cell>
          <cell r="G808">
            <v>0</v>
          </cell>
          <cell r="H808">
            <v>0</v>
          </cell>
          <cell r="I808">
            <v>0</v>
          </cell>
          <cell r="J808">
            <v>0</v>
          </cell>
          <cell r="K808">
            <v>0</v>
          </cell>
        </row>
        <row r="809">
          <cell r="F809">
            <v>0</v>
          </cell>
          <cell r="G809">
            <v>0</v>
          </cell>
          <cell r="H809">
            <v>0</v>
          </cell>
          <cell r="I809">
            <v>0</v>
          </cell>
          <cell r="J809">
            <v>0</v>
          </cell>
          <cell r="K809">
            <v>0</v>
          </cell>
        </row>
        <row r="810">
          <cell r="F810">
            <v>39550</v>
          </cell>
          <cell r="G810">
            <v>0</v>
          </cell>
          <cell r="H810">
            <v>39550</v>
          </cell>
          <cell r="I810">
            <v>0</v>
          </cell>
          <cell r="J810">
            <v>39550</v>
          </cell>
          <cell r="K810">
            <v>110376</v>
          </cell>
        </row>
        <row r="811">
          <cell r="F811">
            <v>0</v>
          </cell>
          <cell r="G811">
            <v>0</v>
          </cell>
          <cell r="H811">
            <v>0</v>
          </cell>
          <cell r="I811">
            <v>0</v>
          </cell>
          <cell r="J811">
            <v>0</v>
          </cell>
          <cell r="K811">
            <v>0</v>
          </cell>
        </row>
        <row r="812">
          <cell r="F812">
            <v>0</v>
          </cell>
          <cell r="G812">
            <v>0</v>
          </cell>
          <cell r="H812">
            <v>0</v>
          </cell>
          <cell r="I812">
            <v>0</v>
          </cell>
          <cell r="J812">
            <v>0</v>
          </cell>
          <cell r="K812">
            <v>0</v>
          </cell>
        </row>
        <row r="813">
          <cell r="F813">
            <v>0</v>
          </cell>
          <cell r="G813">
            <v>0</v>
          </cell>
          <cell r="H813">
            <v>0</v>
          </cell>
          <cell r="I813">
            <v>0</v>
          </cell>
          <cell r="J813">
            <v>0</v>
          </cell>
          <cell r="K813">
            <v>0</v>
          </cell>
        </row>
        <row r="814">
          <cell r="F814">
            <v>-24237</v>
          </cell>
          <cell r="G814">
            <v>0</v>
          </cell>
          <cell r="H814">
            <v>-24237</v>
          </cell>
          <cell r="I814">
            <v>0</v>
          </cell>
          <cell r="J814">
            <v>-24237</v>
          </cell>
          <cell r="K814">
            <v>0</v>
          </cell>
        </row>
        <row r="815">
          <cell r="F815">
            <v>0</v>
          </cell>
          <cell r="G815">
            <v>0</v>
          </cell>
          <cell r="H815">
            <v>0</v>
          </cell>
          <cell r="I815">
            <v>0</v>
          </cell>
          <cell r="J815">
            <v>0</v>
          </cell>
          <cell r="K815">
            <v>-10015</v>
          </cell>
        </row>
        <row r="816">
          <cell r="F816">
            <v>-1212133</v>
          </cell>
          <cell r="G816">
            <v>0</v>
          </cell>
          <cell r="H816">
            <v>-1212133</v>
          </cell>
          <cell r="I816">
            <v>0</v>
          </cell>
          <cell r="J816">
            <v>-1212133</v>
          </cell>
          <cell r="K816">
            <v>467141</v>
          </cell>
        </row>
        <row r="818">
          <cell r="F818">
            <v>462898</v>
          </cell>
          <cell r="G818">
            <v>0</v>
          </cell>
          <cell r="H818">
            <v>462898</v>
          </cell>
          <cell r="I818">
            <v>0</v>
          </cell>
          <cell r="J818">
            <v>462898</v>
          </cell>
          <cell r="K818">
            <v>305883</v>
          </cell>
        </row>
        <row r="819">
          <cell r="F819">
            <v>74062</v>
          </cell>
          <cell r="G819">
            <v>0</v>
          </cell>
          <cell r="H819">
            <v>74062</v>
          </cell>
          <cell r="I819">
            <v>0</v>
          </cell>
          <cell r="J819">
            <v>74062</v>
          </cell>
          <cell r="K819">
            <v>48941</v>
          </cell>
        </row>
        <row r="820">
          <cell r="F820">
            <v>479069</v>
          </cell>
          <cell r="G820">
            <v>0</v>
          </cell>
          <cell r="H820">
            <v>479069</v>
          </cell>
          <cell r="I820">
            <v>0</v>
          </cell>
          <cell r="J820">
            <v>479069</v>
          </cell>
          <cell r="K820">
            <v>364641</v>
          </cell>
        </row>
        <row r="821">
          <cell r="F821">
            <v>76651</v>
          </cell>
          <cell r="G821">
            <v>0</v>
          </cell>
          <cell r="H821">
            <v>76651</v>
          </cell>
          <cell r="I821">
            <v>0</v>
          </cell>
          <cell r="J821">
            <v>76651</v>
          </cell>
          <cell r="K821">
            <v>58343</v>
          </cell>
        </row>
        <row r="822">
          <cell r="F822">
            <v>369374</v>
          </cell>
          <cell r="G822">
            <v>0</v>
          </cell>
          <cell r="H822">
            <v>369374</v>
          </cell>
          <cell r="I822">
            <v>0</v>
          </cell>
          <cell r="J822">
            <v>369374</v>
          </cell>
          <cell r="K822">
            <v>302266</v>
          </cell>
        </row>
        <row r="823">
          <cell r="F823">
            <v>59099</v>
          </cell>
          <cell r="G823">
            <v>0</v>
          </cell>
          <cell r="H823">
            <v>59099</v>
          </cell>
          <cell r="I823">
            <v>0</v>
          </cell>
          <cell r="J823">
            <v>59099</v>
          </cell>
          <cell r="K823">
            <v>48363</v>
          </cell>
        </row>
        <row r="824">
          <cell r="F824">
            <v>1521153</v>
          </cell>
          <cell r="G824">
            <v>0</v>
          </cell>
          <cell r="H824">
            <v>1521153</v>
          </cell>
          <cell r="I824">
            <v>0</v>
          </cell>
          <cell r="J824">
            <v>1521153</v>
          </cell>
          <cell r="K824">
            <v>1128437</v>
          </cell>
        </row>
        <row r="826">
          <cell r="F826">
            <v>60413</v>
          </cell>
          <cell r="G826">
            <v>0</v>
          </cell>
          <cell r="H826">
            <v>60413</v>
          </cell>
          <cell r="I826">
            <v>0</v>
          </cell>
          <cell r="J826">
            <v>60413</v>
          </cell>
          <cell r="K826">
            <v>40352</v>
          </cell>
        </row>
        <row r="827">
          <cell r="F827">
            <v>62523</v>
          </cell>
          <cell r="G827">
            <v>0</v>
          </cell>
          <cell r="H827">
            <v>62523</v>
          </cell>
          <cell r="I827">
            <v>0</v>
          </cell>
          <cell r="J827">
            <v>62523</v>
          </cell>
          <cell r="K827">
            <v>48060</v>
          </cell>
        </row>
        <row r="828">
          <cell r="F828">
            <v>48207</v>
          </cell>
          <cell r="G828">
            <v>0</v>
          </cell>
          <cell r="H828">
            <v>48207</v>
          </cell>
          <cell r="I828">
            <v>0</v>
          </cell>
          <cell r="J828">
            <v>48207</v>
          </cell>
          <cell r="K828">
            <v>39837</v>
          </cell>
        </row>
        <row r="829">
          <cell r="F829">
            <v>171143</v>
          </cell>
          <cell r="G829">
            <v>0</v>
          </cell>
          <cell r="H829">
            <v>171143</v>
          </cell>
          <cell r="I829">
            <v>0</v>
          </cell>
          <cell r="J829">
            <v>171143</v>
          </cell>
          <cell r="K829">
            <v>128249</v>
          </cell>
        </row>
        <row r="831">
          <cell r="F831">
            <v>10291</v>
          </cell>
          <cell r="G831">
            <v>0</v>
          </cell>
          <cell r="H831">
            <v>10291</v>
          </cell>
          <cell r="I831">
            <v>0</v>
          </cell>
          <cell r="J831">
            <v>10291</v>
          </cell>
          <cell r="K831">
            <v>6797</v>
          </cell>
        </row>
        <row r="832">
          <cell r="F832">
            <v>10532</v>
          </cell>
          <cell r="G832">
            <v>0</v>
          </cell>
          <cell r="H832">
            <v>10532</v>
          </cell>
          <cell r="I832">
            <v>0</v>
          </cell>
          <cell r="J832">
            <v>10532</v>
          </cell>
          <cell r="K832">
            <v>8103</v>
          </cell>
        </row>
        <row r="833">
          <cell r="F833">
            <v>8212</v>
          </cell>
          <cell r="G833">
            <v>0</v>
          </cell>
          <cell r="H833">
            <v>8212</v>
          </cell>
          <cell r="I833">
            <v>0</v>
          </cell>
          <cell r="J833">
            <v>8212</v>
          </cell>
          <cell r="K833">
            <v>6717</v>
          </cell>
        </row>
        <row r="834">
          <cell r="F834">
            <v>29035</v>
          </cell>
          <cell r="G834">
            <v>0</v>
          </cell>
          <cell r="H834">
            <v>29035</v>
          </cell>
          <cell r="I834">
            <v>0</v>
          </cell>
          <cell r="J834">
            <v>29035</v>
          </cell>
          <cell r="K834">
            <v>21617</v>
          </cell>
        </row>
        <row r="836">
          <cell r="F836">
            <v>44476</v>
          </cell>
          <cell r="G836">
            <v>0</v>
          </cell>
          <cell r="H836">
            <v>44476</v>
          </cell>
          <cell r="I836">
            <v>0</v>
          </cell>
          <cell r="J836">
            <v>44476</v>
          </cell>
          <cell r="K836">
            <v>39561</v>
          </cell>
        </row>
        <row r="837">
          <cell r="F837">
            <v>13343</v>
          </cell>
          <cell r="G837">
            <v>0</v>
          </cell>
          <cell r="H837">
            <v>13343</v>
          </cell>
          <cell r="I837">
            <v>0</v>
          </cell>
          <cell r="J837">
            <v>13343</v>
          </cell>
          <cell r="K837">
            <v>10254</v>
          </cell>
        </row>
        <row r="838">
          <cell r="F838">
            <v>45517</v>
          </cell>
          <cell r="G838">
            <v>0</v>
          </cell>
          <cell r="H838">
            <v>45517</v>
          </cell>
          <cell r="I838">
            <v>0</v>
          </cell>
          <cell r="J838">
            <v>45517</v>
          </cell>
          <cell r="K838">
            <v>47168</v>
          </cell>
        </row>
        <row r="839">
          <cell r="F839">
            <v>13805</v>
          </cell>
          <cell r="G839">
            <v>0</v>
          </cell>
          <cell r="H839">
            <v>13805</v>
          </cell>
          <cell r="I839">
            <v>0</v>
          </cell>
          <cell r="J839">
            <v>13805</v>
          </cell>
          <cell r="K839">
            <v>12294</v>
          </cell>
        </row>
        <row r="840">
          <cell r="F840">
            <v>35517</v>
          </cell>
          <cell r="G840">
            <v>0</v>
          </cell>
          <cell r="H840">
            <v>35517</v>
          </cell>
          <cell r="I840">
            <v>0</v>
          </cell>
          <cell r="J840">
            <v>35517</v>
          </cell>
          <cell r="K840">
            <v>39034</v>
          </cell>
        </row>
        <row r="841">
          <cell r="F841">
            <v>10655</v>
          </cell>
          <cell r="G841">
            <v>0</v>
          </cell>
          <cell r="H841">
            <v>10655</v>
          </cell>
          <cell r="I841">
            <v>0</v>
          </cell>
          <cell r="J841">
            <v>10655</v>
          </cell>
          <cell r="K841">
            <v>10155</v>
          </cell>
        </row>
        <row r="842">
          <cell r="F842">
            <v>163313</v>
          </cell>
          <cell r="G842">
            <v>0</v>
          </cell>
          <cell r="H842">
            <v>163313</v>
          </cell>
          <cell r="I842">
            <v>0</v>
          </cell>
          <cell r="J842">
            <v>163313</v>
          </cell>
          <cell r="K842">
            <v>158466</v>
          </cell>
        </row>
        <row r="844">
          <cell r="F844">
            <v>28534</v>
          </cell>
          <cell r="G844">
            <v>0</v>
          </cell>
          <cell r="H844">
            <v>28534</v>
          </cell>
          <cell r="I844">
            <v>0</v>
          </cell>
          <cell r="J844">
            <v>28534</v>
          </cell>
          <cell r="K844">
            <v>11089</v>
          </cell>
        </row>
        <row r="845">
          <cell r="F845">
            <v>16371</v>
          </cell>
          <cell r="G845">
            <v>0</v>
          </cell>
          <cell r="H845">
            <v>16371</v>
          </cell>
          <cell r="I845">
            <v>0</v>
          </cell>
          <cell r="J845">
            <v>16371</v>
          </cell>
          <cell r="K845">
            <v>13223</v>
          </cell>
        </row>
        <row r="846">
          <cell r="F846">
            <v>17908</v>
          </cell>
          <cell r="G846">
            <v>0</v>
          </cell>
          <cell r="H846">
            <v>17908</v>
          </cell>
          <cell r="I846">
            <v>0</v>
          </cell>
          <cell r="J846">
            <v>17908</v>
          </cell>
          <cell r="K846">
            <v>14137</v>
          </cell>
        </row>
        <row r="847">
          <cell r="F847">
            <v>62813</v>
          </cell>
          <cell r="G847">
            <v>0</v>
          </cell>
          <cell r="H847">
            <v>62813</v>
          </cell>
          <cell r="I847">
            <v>0</v>
          </cell>
          <cell r="J847">
            <v>62813</v>
          </cell>
          <cell r="K847">
            <v>38449</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v>0</v>
          </cell>
          <cell r="G854">
            <v>0</v>
          </cell>
          <cell r="H854">
            <v>0</v>
          </cell>
          <cell r="I854">
            <v>0</v>
          </cell>
          <cell r="J854">
            <v>0</v>
          </cell>
          <cell r="K854">
            <v>0</v>
          </cell>
        </row>
        <row r="855">
          <cell r="F855">
            <v>0</v>
          </cell>
          <cell r="G855">
            <v>0</v>
          </cell>
          <cell r="H855">
            <v>0</v>
          </cell>
          <cell r="I855">
            <v>0</v>
          </cell>
          <cell r="J855">
            <v>0</v>
          </cell>
          <cell r="K855">
            <v>0</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9">
          <cell r="F859">
            <v>0</v>
          </cell>
          <cell r="G859">
            <v>0</v>
          </cell>
          <cell r="H859">
            <v>0</v>
          </cell>
          <cell r="I859">
            <v>0</v>
          </cell>
          <cell r="J859">
            <v>0</v>
          </cell>
          <cell r="K859">
            <v>6262</v>
          </cell>
        </row>
        <row r="860">
          <cell r="F860">
            <v>0</v>
          </cell>
          <cell r="G860">
            <v>0</v>
          </cell>
          <cell r="H860">
            <v>0</v>
          </cell>
          <cell r="I860">
            <v>0</v>
          </cell>
          <cell r="J860">
            <v>0</v>
          </cell>
          <cell r="K860">
            <v>7357</v>
          </cell>
        </row>
        <row r="861">
          <cell r="F861">
            <v>0</v>
          </cell>
          <cell r="G861">
            <v>0</v>
          </cell>
          <cell r="H861">
            <v>0</v>
          </cell>
          <cell r="I861">
            <v>0</v>
          </cell>
          <cell r="J861">
            <v>0</v>
          </cell>
          <cell r="K861">
            <v>6381</v>
          </cell>
        </row>
        <row r="862">
          <cell r="F862">
            <v>0</v>
          </cell>
          <cell r="G862">
            <v>0</v>
          </cell>
          <cell r="H862">
            <v>0</v>
          </cell>
          <cell r="I862">
            <v>0</v>
          </cell>
          <cell r="J862">
            <v>0</v>
          </cell>
          <cell r="K862">
            <v>20000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6387</v>
          </cell>
          <cell r="G867">
            <v>0</v>
          </cell>
          <cell r="H867">
            <v>6387</v>
          </cell>
          <cell r="I867">
            <v>0</v>
          </cell>
          <cell r="J867">
            <v>6387</v>
          </cell>
          <cell r="K867">
            <v>13496</v>
          </cell>
        </row>
        <row r="868">
          <cell r="F868">
            <v>142</v>
          </cell>
          <cell r="G868">
            <v>0</v>
          </cell>
          <cell r="H868">
            <v>142</v>
          </cell>
          <cell r="I868">
            <v>0</v>
          </cell>
          <cell r="J868">
            <v>142</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92356</v>
          </cell>
          <cell r="G872">
            <v>0</v>
          </cell>
          <cell r="H872">
            <v>92356</v>
          </cell>
          <cell r="I872">
            <v>0</v>
          </cell>
          <cell r="J872">
            <v>92356</v>
          </cell>
          <cell r="K872">
            <v>4134</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1000</v>
          </cell>
        </row>
        <row r="877">
          <cell r="F877">
            <v>98885</v>
          </cell>
          <cell r="G877">
            <v>0</v>
          </cell>
          <cell r="H877">
            <v>98885</v>
          </cell>
          <cell r="I877">
            <v>0</v>
          </cell>
          <cell r="J877">
            <v>98885</v>
          </cell>
          <cell r="K877">
            <v>18630</v>
          </cell>
        </row>
        <row r="879">
          <cell r="F879">
            <v>975</v>
          </cell>
          <cell r="G879">
            <v>0</v>
          </cell>
          <cell r="H879">
            <v>975</v>
          </cell>
          <cell r="I879">
            <v>0</v>
          </cell>
          <cell r="J879">
            <v>975</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20834</v>
          </cell>
        </row>
        <row r="883">
          <cell r="F883">
            <v>0</v>
          </cell>
          <cell r="G883">
            <v>0</v>
          </cell>
          <cell r="H883">
            <v>0</v>
          </cell>
          <cell r="I883">
            <v>0</v>
          </cell>
          <cell r="J883">
            <v>0</v>
          </cell>
          <cell r="K883">
            <v>2267</v>
          </cell>
        </row>
        <row r="884">
          <cell r="F884">
            <v>0</v>
          </cell>
          <cell r="G884">
            <v>0</v>
          </cell>
          <cell r="H884">
            <v>0</v>
          </cell>
          <cell r="I884">
            <v>0</v>
          </cell>
          <cell r="J884">
            <v>0</v>
          </cell>
          <cell r="K884">
            <v>0</v>
          </cell>
        </row>
        <row r="885">
          <cell r="F885">
            <v>142003</v>
          </cell>
          <cell r="G885">
            <v>0</v>
          </cell>
          <cell r="H885">
            <v>142003</v>
          </cell>
          <cell r="I885">
            <v>0</v>
          </cell>
          <cell r="J885">
            <v>142003</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3397</v>
          </cell>
        </row>
        <row r="888">
          <cell r="F888">
            <v>0</v>
          </cell>
          <cell r="G888">
            <v>0</v>
          </cell>
          <cell r="H888">
            <v>0</v>
          </cell>
          <cell r="I888">
            <v>0</v>
          </cell>
          <cell r="J888">
            <v>0</v>
          </cell>
          <cell r="K888">
            <v>363</v>
          </cell>
        </row>
        <row r="889">
          <cell r="F889">
            <v>0</v>
          </cell>
          <cell r="G889">
            <v>0</v>
          </cell>
          <cell r="H889">
            <v>0</v>
          </cell>
          <cell r="I889">
            <v>0</v>
          </cell>
          <cell r="J889">
            <v>0</v>
          </cell>
          <cell r="K889">
            <v>0</v>
          </cell>
        </row>
        <row r="890">
          <cell r="F890">
            <v>34588</v>
          </cell>
          <cell r="G890">
            <v>0</v>
          </cell>
          <cell r="H890">
            <v>34588</v>
          </cell>
          <cell r="I890">
            <v>0</v>
          </cell>
          <cell r="J890">
            <v>34588</v>
          </cell>
          <cell r="K890">
            <v>0</v>
          </cell>
        </row>
        <row r="891">
          <cell r="F891">
            <v>107683</v>
          </cell>
          <cell r="G891">
            <v>0</v>
          </cell>
          <cell r="H891">
            <v>107683</v>
          </cell>
          <cell r="I891">
            <v>0</v>
          </cell>
          <cell r="J891">
            <v>107683</v>
          </cell>
          <cell r="K891">
            <v>0</v>
          </cell>
        </row>
        <row r="892">
          <cell r="F892">
            <v>750</v>
          </cell>
          <cell r="G892">
            <v>0</v>
          </cell>
          <cell r="H892">
            <v>750</v>
          </cell>
          <cell r="I892">
            <v>0</v>
          </cell>
          <cell r="J892">
            <v>750</v>
          </cell>
          <cell r="K892">
            <v>1500</v>
          </cell>
        </row>
        <row r="893">
          <cell r="F893">
            <v>900</v>
          </cell>
          <cell r="G893">
            <v>0</v>
          </cell>
          <cell r="H893">
            <v>900</v>
          </cell>
          <cell r="I893">
            <v>0</v>
          </cell>
          <cell r="J893">
            <v>900</v>
          </cell>
          <cell r="K893">
            <v>1500</v>
          </cell>
        </row>
        <row r="894">
          <cell r="F894">
            <v>286899</v>
          </cell>
          <cell r="G894">
            <v>0</v>
          </cell>
          <cell r="H894">
            <v>286899</v>
          </cell>
          <cell r="I894">
            <v>0</v>
          </cell>
          <cell r="J894">
            <v>286899</v>
          </cell>
          <cell r="K894">
            <v>29861</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4">
          <cell r="F904">
            <v>39312</v>
          </cell>
          <cell r="G904">
            <v>0</v>
          </cell>
          <cell r="H904">
            <v>39312</v>
          </cell>
          <cell r="I904">
            <v>0</v>
          </cell>
          <cell r="J904">
            <v>39312</v>
          </cell>
          <cell r="K904">
            <v>0</v>
          </cell>
        </row>
        <row r="905">
          <cell r="F905">
            <v>39312</v>
          </cell>
          <cell r="G905">
            <v>0</v>
          </cell>
          <cell r="H905">
            <v>39312</v>
          </cell>
          <cell r="I905">
            <v>0</v>
          </cell>
          <cell r="J905">
            <v>39312</v>
          </cell>
          <cell r="K905">
            <v>0</v>
          </cell>
        </row>
        <row r="907">
          <cell r="F907">
            <v>12454</v>
          </cell>
          <cell r="G907">
            <v>0</v>
          </cell>
          <cell r="H907">
            <v>12454</v>
          </cell>
          <cell r="I907">
            <v>0</v>
          </cell>
          <cell r="J907">
            <v>12454</v>
          </cell>
          <cell r="K907">
            <v>11064</v>
          </cell>
        </row>
        <row r="908">
          <cell r="F908">
            <v>0</v>
          </cell>
          <cell r="G908">
            <v>0</v>
          </cell>
          <cell r="H908">
            <v>0</v>
          </cell>
          <cell r="I908">
            <v>0</v>
          </cell>
          <cell r="J908">
            <v>0</v>
          </cell>
          <cell r="K908">
            <v>0</v>
          </cell>
        </row>
        <row r="909">
          <cell r="F909">
            <v>12745</v>
          </cell>
          <cell r="G909">
            <v>0</v>
          </cell>
          <cell r="H909">
            <v>12745</v>
          </cell>
          <cell r="I909">
            <v>0</v>
          </cell>
          <cell r="J909">
            <v>12745</v>
          </cell>
          <cell r="K909">
            <v>13192</v>
          </cell>
        </row>
        <row r="910">
          <cell r="F910">
            <v>0</v>
          </cell>
          <cell r="G910">
            <v>0</v>
          </cell>
          <cell r="H910">
            <v>0</v>
          </cell>
          <cell r="I910">
            <v>0</v>
          </cell>
          <cell r="J910">
            <v>0</v>
          </cell>
          <cell r="K910">
            <v>0</v>
          </cell>
        </row>
        <row r="911">
          <cell r="F911">
            <v>9944</v>
          </cell>
          <cell r="G911">
            <v>0</v>
          </cell>
          <cell r="H911">
            <v>9944</v>
          </cell>
          <cell r="I911">
            <v>0</v>
          </cell>
          <cell r="J911">
            <v>9944</v>
          </cell>
          <cell r="K911">
            <v>10935</v>
          </cell>
        </row>
        <row r="912">
          <cell r="F912">
            <v>0</v>
          </cell>
          <cell r="G912">
            <v>0</v>
          </cell>
          <cell r="H912">
            <v>0</v>
          </cell>
          <cell r="I912">
            <v>0</v>
          </cell>
          <cell r="J912">
            <v>0</v>
          </cell>
          <cell r="K912">
            <v>0</v>
          </cell>
        </row>
        <row r="913">
          <cell r="F913">
            <v>35143</v>
          </cell>
          <cell r="G913">
            <v>0</v>
          </cell>
          <cell r="H913">
            <v>35143</v>
          </cell>
          <cell r="I913">
            <v>0</v>
          </cell>
          <cell r="J913">
            <v>35143</v>
          </cell>
          <cell r="K913">
            <v>35191</v>
          </cell>
        </row>
        <row r="915">
          <cell r="F915">
            <v>0</v>
          </cell>
          <cell r="G915">
            <v>0</v>
          </cell>
          <cell r="H915">
            <v>0</v>
          </cell>
          <cell r="I915">
            <v>0</v>
          </cell>
          <cell r="J915">
            <v>0</v>
          </cell>
          <cell r="K915">
            <v>288</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1411</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1137</v>
          </cell>
          <cell r="G921">
            <v>0</v>
          </cell>
          <cell r="H921">
            <v>1137</v>
          </cell>
          <cell r="I921">
            <v>0</v>
          </cell>
          <cell r="J921">
            <v>1137</v>
          </cell>
          <cell r="K921">
            <v>204</v>
          </cell>
        </row>
        <row r="922">
          <cell r="F922">
            <v>0</v>
          </cell>
          <cell r="G922">
            <v>0</v>
          </cell>
          <cell r="H922">
            <v>0</v>
          </cell>
          <cell r="I922">
            <v>0</v>
          </cell>
          <cell r="J922">
            <v>0</v>
          </cell>
          <cell r="K922">
            <v>290</v>
          </cell>
        </row>
        <row r="923">
          <cell r="F923">
            <v>3300</v>
          </cell>
          <cell r="G923">
            <v>0</v>
          </cell>
          <cell r="H923">
            <v>3300</v>
          </cell>
          <cell r="I923">
            <v>0</v>
          </cell>
          <cell r="J923">
            <v>3300</v>
          </cell>
          <cell r="K923">
            <v>0</v>
          </cell>
        </row>
        <row r="924">
          <cell r="F924">
            <v>0</v>
          </cell>
          <cell r="G924">
            <v>0</v>
          </cell>
          <cell r="H924">
            <v>0</v>
          </cell>
          <cell r="I924">
            <v>0</v>
          </cell>
          <cell r="J924">
            <v>0</v>
          </cell>
          <cell r="K924">
            <v>0</v>
          </cell>
        </row>
        <row r="925">
          <cell r="F925">
            <v>0</v>
          </cell>
          <cell r="G925">
            <v>0</v>
          </cell>
          <cell r="H925">
            <v>0</v>
          </cell>
          <cell r="I925">
            <v>0</v>
          </cell>
          <cell r="J925">
            <v>0</v>
          </cell>
          <cell r="K925">
            <v>0</v>
          </cell>
        </row>
        <row r="926">
          <cell r="F926">
            <v>0</v>
          </cell>
          <cell r="G926">
            <v>0</v>
          </cell>
          <cell r="H926">
            <v>0</v>
          </cell>
          <cell r="I926">
            <v>0</v>
          </cell>
          <cell r="J926">
            <v>0</v>
          </cell>
          <cell r="K926">
            <v>0</v>
          </cell>
        </row>
        <row r="927">
          <cell r="F927">
            <v>0</v>
          </cell>
          <cell r="G927">
            <v>0</v>
          </cell>
          <cell r="H927">
            <v>0</v>
          </cell>
          <cell r="I927">
            <v>0</v>
          </cell>
          <cell r="J927">
            <v>0</v>
          </cell>
          <cell r="K927">
            <v>754</v>
          </cell>
        </row>
        <row r="928">
          <cell r="F928">
            <v>0</v>
          </cell>
          <cell r="G928">
            <v>0</v>
          </cell>
          <cell r="H928">
            <v>0</v>
          </cell>
          <cell r="I928">
            <v>0</v>
          </cell>
          <cell r="J928">
            <v>0</v>
          </cell>
          <cell r="K928">
            <v>174</v>
          </cell>
        </row>
        <row r="929">
          <cell r="F929">
            <v>1261</v>
          </cell>
          <cell r="G929">
            <v>633</v>
          </cell>
          <cell r="H929">
            <v>1894</v>
          </cell>
          <cell r="I929">
            <v>0</v>
          </cell>
          <cell r="J929">
            <v>1894</v>
          </cell>
          <cell r="K929">
            <v>727</v>
          </cell>
        </row>
        <row r="930">
          <cell r="F930">
            <v>0</v>
          </cell>
          <cell r="G930">
            <v>0</v>
          </cell>
          <cell r="H930">
            <v>0</v>
          </cell>
          <cell r="I930">
            <v>0</v>
          </cell>
          <cell r="J930">
            <v>0</v>
          </cell>
          <cell r="K930">
            <v>190</v>
          </cell>
        </row>
        <row r="931">
          <cell r="F931">
            <v>300</v>
          </cell>
          <cell r="G931">
            <v>0</v>
          </cell>
          <cell r="H931">
            <v>300</v>
          </cell>
          <cell r="I931">
            <v>0</v>
          </cell>
          <cell r="J931">
            <v>300</v>
          </cell>
          <cell r="K931">
            <v>0</v>
          </cell>
        </row>
        <row r="932">
          <cell r="F932">
            <v>0</v>
          </cell>
          <cell r="G932">
            <v>0</v>
          </cell>
          <cell r="H932">
            <v>0</v>
          </cell>
          <cell r="I932">
            <v>0</v>
          </cell>
          <cell r="J932">
            <v>0</v>
          </cell>
          <cell r="K932">
            <v>0</v>
          </cell>
        </row>
        <row r="933">
          <cell r="F933">
            <v>0</v>
          </cell>
          <cell r="G933">
            <v>0</v>
          </cell>
          <cell r="H933">
            <v>0</v>
          </cell>
          <cell r="I933">
            <v>0</v>
          </cell>
          <cell r="J933">
            <v>0</v>
          </cell>
          <cell r="K933">
            <v>0</v>
          </cell>
        </row>
        <row r="934">
          <cell r="F934">
            <v>0</v>
          </cell>
          <cell r="G934">
            <v>0</v>
          </cell>
          <cell r="H934">
            <v>0</v>
          </cell>
          <cell r="I934">
            <v>0</v>
          </cell>
          <cell r="J934">
            <v>0</v>
          </cell>
          <cell r="K934">
            <v>0</v>
          </cell>
        </row>
        <row r="935">
          <cell r="F935">
            <v>0</v>
          </cell>
          <cell r="G935">
            <v>0</v>
          </cell>
          <cell r="H935">
            <v>0</v>
          </cell>
          <cell r="I935">
            <v>0</v>
          </cell>
          <cell r="J935">
            <v>0</v>
          </cell>
          <cell r="K935">
            <v>0</v>
          </cell>
        </row>
        <row r="936">
          <cell r="F936">
            <v>0</v>
          </cell>
          <cell r="G936">
            <v>0</v>
          </cell>
          <cell r="H936">
            <v>0</v>
          </cell>
          <cell r="I936">
            <v>0</v>
          </cell>
          <cell r="J936">
            <v>0</v>
          </cell>
          <cell r="K936">
            <v>81</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1044</v>
          </cell>
        </row>
        <row r="940">
          <cell r="F940">
            <v>2735</v>
          </cell>
          <cell r="G940">
            <v>0</v>
          </cell>
          <cell r="H940">
            <v>2735</v>
          </cell>
          <cell r="I940">
            <v>0</v>
          </cell>
          <cell r="J940">
            <v>2735</v>
          </cell>
          <cell r="K940">
            <v>2940</v>
          </cell>
        </row>
        <row r="941">
          <cell r="F941">
            <v>0</v>
          </cell>
          <cell r="G941">
            <v>0</v>
          </cell>
          <cell r="H941">
            <v>0</v>
          </cell>
          <cell r="I941">
            <v>0</v>
          </cell>
          <cell r="J941">
            <v>0</v>
          </cell>
          <cell r="K941">
            <v>0</v>
          </cell>
        </row>
        <row r="942">
          <cell r="F942">
            <v>8733</v>
          </cell>
          <cell r="G942">
            <v>633</v>
          </cell>
          <cell r="H942">
            <v>9366</v>
          </cell>
          <cell r="I942">
            <v>0</v>
          </cell>
          <cell r="J942">
            <v>9366</v>
          </cell>
          <cell r="K942">
            <v>8103</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9">
          <cell r="F949">
            <v>0</v>
          </cell>
          <cell r="G949">
            <v>0</v>
          </cell>
          <cell r="H949">
            <v>0</v>
          </cell>
          <cell r="I949">
            <v>0</v>
          </cell>
          <cell r="J949">
            <v>0</v>
          </cell>
          <cell r="K949">
            <v>0</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9">
          <cell r="F959">
            <v>0</v>
          </cell>
          <cell r="G959">
            <v>0</v>
          </cell>
          <cell r="H959">
            <v>0</v>
          </cell>
          <cell r="I959">
            <v>0</v>
          </cell>
          <cell r="J959">
            <v>0</v>
          </cell>
          <cell r="K959">
            <v>0</v>
          </cell>
        </row>
        <row r="961">
          <cell r="F961">
            <v>612861</v>
          </cell>
          <cell r="G961">
            <v>0</v>
          </cell>
          <cell r="H961">
            <v>612861</v>
          </cell>
          <cell r="I961">
            <v>0</v>
          </cell>
          <cell r="J961">
            <v>612861</v>
          </cell>
          <cell r="K961">
            <v>0</v>
          </cell>
        </row>
        <row r="962">
          <cell r="F962">
            <v>612861</v>
          </cell>
          <cell r="G962">
            <v>0</v>
          </cell>
          <cell r="H962">
            <v>612861</v>
          </cell>
          <cell r="I962">
            <v>0</v>
          </cell>
          <cell r="J962">
            <v>612861</v>
          </cell>
          <cell r="K962">
            <v>0</v>
          </cell>
        </row>
        <row r="963">
          <cell r="F963">
            <v>0</v>
          </cell>
          <cell r="G963">
            <v>0</v>
          </cell>
          <cell r="H963">
            <v>0</v>
          </cell>
          <cell r="I963">
            <v>0</v>
          </cell>
          <cell r="J963">
            <v>0</v>
          </cell>
          <cell r="K963">
            <v>0</v>
          </cell>
        </row>
      </sheetData>
      <sheetData sheetId="51"/>
      <sheetData sheetId="52"/>
      <sheetData sheetId="53"/>
      <sheetData sheetId="5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Notes 1"/>
      <sheetName val="nOTE 2"/>
      <sheetName val="BS"/>
      <sheetName val="IS"/>
      <sheetName val="IS-QTR"/>
      <sheetName val="CF Working"/>
      <sheetName val="CF"/>
      <sheetName val="CF-QTR"/>
      <sheetName val="Move"/>
      <sheetName val="Move-QTR"/>
      <sheetName val="Form 5"/>
      <sheetName val="Equity"/>
      <sheetName val="Form 6 HFT"/>
      <sheetName val="Form 6 AFS"/>
      <sheetName val="Debt"/>
      <sheetName val="TFCs"/>
      <sheetName val="MM"/>
      <sheetName val="F 8"/>
      <sheetName val="F 8-Q"/>
      <sheetName val="F 9"/>
      <sheetName val="F 9-Q"/>
      <sheetName val="Lead (2)"/>
      <sheetName val="Form 8 HY"/>
      <sheetName val="Form 8 QTR"/>
      <sheetName val="Form 9 HY"/>
      <sheetName val="Form 9 - QTR"/>
      <sheetName val="Form 9 qtr WORKING"/>
      <sheetName val="Form 8 QTR WORKING"/>
      <sheetName val="CF - qtr WORKING"/>
      <sheetName val="Form 4 - QTR working"/>
      <sheetName val="Related party"/>
      <sheetName val="form 6 HY revised (2)"/>
      <sheetName val="IS - QTR Working"/>
      <sheetName val="Tickmarks (2)"/>
      <sheetName val="Sheet1"/>
      <sheetName val="Sheet2"/>
      <sheetName val="Links"/>
      <sheetName val="Tickmarks"/>
      <sheetName val="Sheet5"/>
    </sheetNames>
    <sheetDataSet>
      <sheetData sheetId="0" refreshError="1">
        <row r="2">
          <cell r="F2" t="str">
            <v>Preliminary</v>
          </cell>
          <cell r="H2" t="str">
            <v>AJE</v>
          </cell>
          <cell r="I2" t="str">
            <v>Adjusted</v>
          </cell>
          <cell r="J2" t="str">
            <v>RJE</v>
          </cell>
          <cell r="K2" t="str">
            <v>Final</v>
          </cell>
          <cell r="M2" t="str">
            <v>PY1</v>
          </cell>
        </row>
        <row r="4">
          <cell r="F4">
            <v>0</v>
          </cell>
          <cell r="H4">
            <v>0</v>
          </cell>
          <cell r="I4">
            <v>0</v>
          </cell>
          <cell r="J4">
            <v>0</v>
          </cell>
          <cell r="K4">
            <v>0</v>
          </cell>
          <cell r="M4">
            <v>0</v>
          </cell>
        </row>
        <row r="5">
          <cell r="F5">
            <v>9859</v>
          </cell>
          <cell r="H5">
            <v>0</v>
          </cell>
          <cell r="I5">
            <v>9859</v>
          </cell>
          <cell r="J5">
            <v>0</v>
          </cell>
          <cell r="K5">
            <v>9859</v>
          </cell>
          <cell r="M5">
            <v>214179</v>
          </cell>
        </row>
        <row r="6">
          <cell r="F6">
            <v>9511</v>
          </cell>
          <cell r="H6">
            <v>0</v>
          </cell>
          <cell r="I6">
            <v>9511</v>
          </cell>
          <cell r="J6">
            <v>0</v>
          </cell>
          <cell r="K6">
            <v>9511</v>
          </cell>
          <cell r="M6">
            <v>225047</v>
          </cell>
        </row>
        <row r="7">
          <cell r="F7">
            <v>19370</v>
          </cell>
          <cell r="H7">
            <v>0</v>
          </cell>
          <cell r="I7">
            <v>19370</v>
          </cell>
          <cell r="J7">
            <v>0</v>
          </cell>
          <cell r="K7">
            <v>19370</v>
          </cell>
          <cell r="M7">
            <v>439226</v>
          </cell>
        </row>
        <row r="9">
          <cell r="F9">
            <v>0</v>
          </cell>
          <cell r="H9">
            <v>0</v>
          </cell>
          <cell r="I9">
            <v>0</v>
          </cell>
          <cell r="J9">
            <v>0</v>
          </cell>
          <cell r="K9">
            <v>0</v>
          </cell>
          <cell r="M9">
            <v>0</v>
          </cell>
        </row>
        <row r="10">
          <cell r="F10">
            <v>202979</v>
          </cell>
          <cell r="H10">
            <v>0</v>
          </cell>
          <cell r="I10">
            <v>202979</v>
          </cell>
          <cell r="J10">
            <v>0</v>
          </cell>
          <cell r="K10">
            <v>202979</v>
          </cell>
          <cell r="M10">
            <v>4097912</v>
          </cell>
        </row>
        <row r="11">
          <cell r="F11">
            <v>0</v>
          </cell>
          <cell r="H11">
            <v>0</v>
          </cell>
          <cell r="I11">
            <v>0</v>
          </cell>
          <cell r="J11">
            <v>0</v>
          </cell>
          <cell r="K11">
            <v>0</v>
          </cell>
          <cell r="M11">
            <v>0</v>
          </cell>
        </row>
        <row r="12">
          <cell r="F12">
            <v>0</v>
          </cell>
          <cell r="H12">
            <v>0</v>
          </cell>
          <cell r="I12">
            <v>0</v>
          </cell>
          <cell r="J12">
            <v>0</v>
          </cell>
          <cell r="K12">
            <v>0</v>
          </cell>
          <cell r="M12">
            <v>0</v>
          </cell>
        </row>
        <row r="13">
          <cell r="F13">
            <v>1741100</v>
          </cell>
          <cell r="H13">
            <v>0</v>
          </cell>
          <cell r="I13">
            <v>1741100</v>
          </cell>
          <cell r="J13">
            <v>0</v>
          </cell>
          <cell r="K13">
            <v>1741100</v>
          </cell>
          <cell r="M13">
            <v>812084</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0</v>
          </cell>
          <cell r="H16">
            <v>0</v>
          </cell>
          <cell r="I16">
            <v>0</v>
          </cell>
          <cell r="J16">
            <v>0</v>
          </cell>
          <cell r="K16">
            <v>0</v>
          </cell>
          <cell r="M16">
            <v>0</v>
          </cell>
        </row>
        <row r="17">
          <cell r="F17">
            <v>0</v>
          </cell>
          <cell r="H17">
            <v>0</v>
          </cell>
          <cell r="I17">
            <v>0</v>
          </cell>
          <cell r="J17">
            <v>0</v>
          </cell>
          <cell r="K17">
            <v>0</v>
          </cell>
          <cell r="M17">
            <v>0</v>
          </cell>
        </row>
        <row r="18">
          <cell r="F18">
            <v>2226464</v>
          </cell>
          <cell r="H18">
            <v>0</v>
          </cell>
          <cell r="I18">
            <v>2226464</v>
          </cell>
          <cell r="J18">
            <v>0</v>
          </cell>
          <cell r="K18">
            <v>2226464</v>
          </cell>
          <cell r="M18">
            <v>11827027</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0</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4170543</v>
          </cell>
          <cell r="H24">
            <v>0</v>
          </cell>
          <cell r="I24">
            <v>4170543</v>
          </cell>
          <cell r="J24">
            <v>0</v>
          </cell>
          <cell r="K24">
            <v>4170543</v>
          </cell>
          <cell r="M24">
            <v>16737023</v>
          </cell>
        </row>
        <row r="26">
          <cell r="F26">
            <v>50796160</v>
          </cell>
          <cell r="H26">
            <v>0</v>
          </cell>
          <cell r="I26">
            <v>50796160</v>
          </cell>
          <cell r="J26">
            <v>0</v>
          </cell>
          <cell r="K26">
            <v>50796160</v>
          </cell>
          <cell r="M26">
            <v>53768935</v>
          </cell>
        </row>
        <row r="27">
          <cell r="F27">
            <v>300660</v>
          </cell>
          <cell r="H27">
            <v>0</v>
          </cell>
          <cell r="I27">
            <v>300660</v>
          </cell>
          <cell r="J27">
            <v>0</v>
          </cell>
          <cell r="K27">
            <v>300660</v>
          </cell>
          <cell r="M27">
            <v>246364</v>
          </cell>
        </row>
        <row r="28">
          <cell r="F28">
            <v>-2333664</v>
          </cell>
          <cell r="H28">
            <v>0</v>
          </cell>
          <cell r="I28">
            <v>-2333664</v>
          </cell>
          <cell r="J28">
            <v>0</v>
          </cell>
          <cell r="K28">
            <v>-2333664</v>
          </cell>
          <cell r="M28">
            <v>918338</v>
          </cell>
        </row>
        <row r="29">
          <cell r="F29">
            <v>11063</v>
          </cell>
          <cell r="H29">
            <v>0</v>
          </cell>
          <cell r="I29">
            <v>11063</v>
          </cell>
          <cell r="J29">
            <v>0</v>
          </cell>
          <cell r="K29">
            <v>11063</v>
          </cell>
          <cell r="M29">
            <v>11063</v>
          </cell>
        </row>
        <row r="30">
          <cell r="F30">
            <v>31488</v>
          </cell>
          <cell r="H30">
            <v>0</v>
          </cell>
          <cell r="I30">
            <v>31488</v>
          </cell>
          <cell r="J30">
            <v>0</v>
          </cell>
          <cell r="K30">
            <v>31488</v>
          </cell>
          <cell r="M30">
            <v>22801</v>
          </cell>
        </row>
        <row r="31">
          <cell r="F31">
            <v>8977878</v>
          </cell>
          <cell r="H31">
            <v>0</v>
          </cell>
          <cell r="I31">
            <v>8977878</v>
          </cell>
          <cell r="J31">
            <v>0</v>
          </cell>
          <cell r="K31">
            <v>8977878</v>
          </cell>
          <cell r="M31">
            <v>8710698</v>
          </cell>
        </row>
        <row r="32">
          <cell r="F32">
            <v>-775438</v>
          </cell>
          <cell r="H32">
            <v>0</v>
          </cell>
          <cell r="I32">
            <v>-775438</v>
          </cell>
          <cell r="J32">
            <v>0</v>
          </cell>
          <cell r="K32">
            <v>-775438</v>
          </cell>
          <cell r="M32">
            <v>-737405</v>
          </cell>
        </row>
        <row r="33">
          <cell r="F33">
            <v>601745</v>
          </cell>
          <cell r="H33">
            <v>0</v>
          </cell>
          <cell r="I33">
            <v>601745</v>
          </cell>
          <cell r="J33">
            <v>0</v>
          </cell>
          <cell r="K33">
            <v>601745</v>
          </cell>
          <cell r="M33">
            <v>525273</v>
          </cell>
        </row>
        <row r="34">
          <cell r="F34">
            <v>32000000</v>
          </cell>
          <cell r="H34">
            <v>0</v>
          </cell>
          <cell r="I34">
            <v>32000000</v>
          </cell>
          <cell r="J34">
            <v>0</v>
          </cell>
          <cell r="K34">
            <v>32000000</v>
          </cell>
          <cell r="M34">
            <v>39900000</v>
          </cell>
        </row>
        <row r="35">
          <cell r="F35">
            <v>-2594841</v>
          </cell>
          <cell r="H35">
            <v>0</v>
          </cell>
          <cell r="I35">
            <v>-2594841</v>
          </cell>
          <cell r="J35">
            <v>0</v>
          </cell>
          <cell r="K35">
            <v>-2594841</v>
          </cell>
          <cell r="M35">
            <v>-1041072</v>
          </cell>
        </row>
        <row r="36">
          <cell r="F36">
            <v>26697</v>
          </cell>
          <cell r="H36">
            <v>0</v>
          </cell>
          <cell r="I36">
            <v>26697</v>
          </cell>
          <cell r="J36">
            <v>0</v>
          </cell>
          <cell r="K36">
            <v>26697</v>
          </cell>
          <cell r="M36">
            <v>-19504</v>
          </cell>
        </row>
        <row r="37">
          <cell r="F37">
            <v>325</v>
          </cell>
          <cell r="H37">
            <v>0</v>
          </cell>
          <cell r="I37">
            <v>325</v>
          </cell>
          <cell r="J37">
            <v>0</v>
          </cell>
          <cell r="K37">
            <v>325</v>
          </cell>
          <cell r="M37">
            <v>325</v>
          </cell>
        </row>
        <row r="38">
          <cell r="F38">
            <v>40000000</v>
          </cell>
          <cell r="H38">
            <v>0</v>
          </cell>
          <cell r="I38">
            <v>40000000</v>
          </cell>
          <cell r="J38">
            <v>0</v>
          </cell>
          <cell r="K38">
            <v>40000000</v>
          </cell>
          <cell r="M38">
            <v>40000000</v>
          </cell>
        </row>
        <row r="39">
          <cell r="F39">
            <v>-546013</v>
          </cell>
          <cell r="H39">
            <v>0</v>
          </cell>
          <cell r="I39">
            <v>-546013</v>
          </cell>
          <cell r="J39">
            <v>0</v>
          </cell>
          <cell r="K39">
            <v>-546013</v>
          </cell>
          <cell r="M39">
            <v>-1807146</v>
          </cell>
        </row>
        <row r="40">
          <cell r="F40">
            <v>-315918</v>
          </cell>
          <cell r="H40">
            <v>0</v>
          </cell>
          <cell r="I40">
            <v>-315918</v>
          </cell>
          <cell r="J40">
            <v>0</v>
          </cell>
          <cell r="K40">
            <v>-315918</v>
          </cell>
          <cell r="M40">
            <v>-382862</v>
          </cell>
        </row>
        <row r="41">
          <cell r="F41">
            <v>6325</v>
          </cell>
          <cell r="H41">
            <v>0</v>
          </cell>
          <cell r="I41">
            <v>6325</v>
          </cell>
          <cell r="J41">
            <v>0</v>
          </cell>
          <cell r="K41">
            <v>6325</v>
          </cell>
          <cell r="M41">
            <v>6325</v>
          </cell>
        </row>
        <row r="42">
          <cell r="F42">
            <v>75128</v>
          </cell>
          <cell r="H42">
            <v>0</v>
          </cell>
          <cell r="I42">
            <v>75128</v>
          </cell>
          <cell r="J42">
            <v>0</v>
          </cell>
          <cell r="K42">
            <v>75128</v>
          </cell>
          <cell r="M42">
            <v>59715</v>
          </cell>
        </row>
        <row r="43">
          <cell r="F43">
            <v>5062500</v>
          </cell>
          <cell r="H43">
            <v>0</v>
          </cell>
          <cell r="I43">
            <v>5062500</v>
          </cell>
          <cell r="J43">
            <v>0</v>
          </cell>
          <cell r="K43">
            <v>5062500</v>
          </cell>
          <cell r="M43">
            <v>0</v>
          </cell>
        </row>
        <row r="44">
          <cell r="F44">
            <v>325</v>
          </cell>
          <cell r="H44">
            <v>0</v>
          </cell>
          <cell r="I44">
            <v>325</v>
          </cell>
          <cell r="J44">
            <v>0</v>
          </cell>
          <cell r="K44">
            <v>325</v>
          </cell>
          <cell r="M44">
            <v>0</v>
          </cell>
        </row>
        <row r="45">
          <cell r="F45">
            <v>5671</v>
          </cell>
          <cell r="H45">
            <v>0</v>
          </cell>
          <cell r="I45">
            <v>5671</v>
          </cell>
          <cell r="J45">
            <v>0</v>
          </cell>
          <cell r="K45">
            <v>5671</v>
          </cell>
          <cell r="M45">
            <v>0</v>
          </cell>
        </row>
        <row r="46">
          <cell r="F46">
            <v>66000000</v>
          </cell>
          <cell r="H46">
            <v>0</v>
          </cell>
          <cell r="I46">
            <v>66000000</v>
          </cell>
          <cell r="J46">
            <v>0</v>
          </cell>
          <cell r="K46">
            <v>66000000</v>
          </cell>
          <cell r="M46">
            <v>58000000</v>
          </cell>
        </row>
        <row r="47">
          <cell r="F47">
            <v>-31827</v>
          </cell>
          <cell r="H47">
            <v>0</v>
          </cell>
          <cell r="I47">
            <v>-31827</v>
          </cell>
          <cell r="J47">
            <v>0</v>
          </cell>
          <cell r="K47">
            <v>-31827</v>
          </cell>
          <cell r="M47">
            <v>-21308</v>
          </cell>
        </row>
        <row r="48">
          <cell r="F48">
            <v>-1360696</v>
          </cell>
          <cell r="H48">
            <v>0</v>
          </cell>
          <cell r="I48">
            <v>-1360696</v>
          </cell>
          <cell r="J48">
            <v>0</v>
          </cell>
          <cell r="K48">
            <v>-1360696</v>
          </cell>
          <cell r="M48">
            <v>-666978</v>
          </cell>
        </row>
        <row r="49">
          <cell r="F49">
            <v>0</v>
          </cell>
          <cell r="H49">
            <v>0</v>
          </cell>
          <cell r="I49">
            <v>0</v>
          </cell>
          <cell r="J49">
            <v>0</v>
          </cell>
          <cell r="K49">
            <v>0</v>
          </cell>
          <cell r="M49">
            <v>0</v>
          </cell>
        </row>
        <row r="50">
          <cell r="F50">
            <v>195937568</v>
          </cell>
          <cell r="H50">
            <v>0</v>
          </cell>
          <cell r="I50">
            <v>195937568</v>
          </cell>
          <cell r="J50">
            <v>0</v>
          </cell>
          <cell r="K50">
            <v>195937568</v>
          </cell>
          <cell r="M50">
            <v>197493562</v>
          </cell>
        </row>
        <row r="52">
          <cell r="F52">
            <v>107305</v>
          </cell>
          <cell r="H52">
            <v>0</v>
          </cell>
          <cell r="I52">
            <v>107305</v>
          </cell>
          <cell r="J52">
            <v>0</v>
          </cell>
          <cell r="K52">
            <v>107305</v>
          </cell>
          <cell r="M52">
            <v>282251</v>
          </cell>
        </row>
        <row r="53">
          <cell r="F53">
            <v>107305</v>
          </cell>
          <cell r="H53">
            <v>0</v>
          </cell>
          <cell r="I53">
            <v>107305</v>
          </cell>
          <cell r="J53">
            <v>0</v>
          </cell>
          <cell r="K53">
            <v>107305</v>
          </cell>
          <cell r="M53">
            <v>282251</v>
          </cell>
        </row>
        <row r="55">
          <cell r="F55">
            <v>0</v>
          </cell>
          <cell r="H55">
            <v>0</v>
          </cell>
          <cell r="I55">
            <v>0</v>
          </cell>
          <cell r="J55">
            <v>0</v>
          </cell>
          <cell r="K55">
            <v>0</v>
          </cell>
          <cell r="M55">
            <v>0</v>
          </cell>
        </row>
        <row r="56">
          <cell r="F56">
            <v>0</v>
          </cell>
          <cell r="H56">
            <v>0</v>
          </cell>
          <cell r="I56">
            <v>0</v>
          </cell>
          <cell r="J56">
            <v>0</v>
          </cell>
          <cell r="K56">
            <v>0</v>
          </cell>
          <cell r="M56">
            <v>11935</v>
          </cell>
        </row>
        <row r="57">
          <cell r="F57">
            <v>30746</v>
          </cell>
          <cell r="H57">
            <v>0</v>
          </cell>
          <cell r="I57">
            <v>30746</v>
          </cell>
          <cell r="J57">
            <v>0</v>
          </cell>
          <cell r="K57">
            <v>30746</v>
          </cell>
          <cell r="M57">
            <v>0</v>
          </cell>
        </row>
        <row r="58">
          <cell r="F58">
            <v>0</v>
          </cell>
          <cell r="H58">
            <v>0</v>
          </cell>
          <cell r="I58">
            <v>0</v>
          </cell>
          <cell r="J58">
            <v>0</v>
          </cell>
          <cell r="K58">
            <v>0</v>
          </cell>
          <cell r="M58">
            <v>0</v>
          </cell>
        </row>
        <row r="59">
          <cell r="F59">
            <v>1008986</v>
          </cell>
          <cell r="H59">
            <v>0</v>
          </cell>
          <cell r="I59">
            <v>1008986</v>
          </cell>
          <cell r="J59">
            <v>0</v>
          </cell>
          <cell r="K59">
            <v>1008986</v>
          </cell>
          <cell r="M59">
            <v>986058</v>
          </cell>
        </row>
        <row r="60">
          <cell r="F60">
            <v>399178</v>
          </cell>
          <cell r="H60">
            <v>0</v>
          </cell>
          <cell r="I60">
            <v>399178</v>
          </cell>
          <cell r="J60">
            <v>0</v>
          </cell>
          <cell r="K60">
            <v>399178</v>
          </cell>
          <cell r="M60">
            <v>392741</v>
          </cell>
        </row>
        <row r="61">
          <cell r="F61">
            <v>74296</v>
          </cell>
          <cell r="H61">
            <v>0</v>
          </cell>
          <cell r="I61">
            <v>74296</v>
          </cell>
          <cell r="J61">
            <v>0</v>
          </cell>
          <cell r="K61">
            <v>74296</v>
          </cell>
          <cell r="M61">
            <v>0</v>
          </cell>
        </row>
        <row r="62">
          <cell r="F62">
            <v>0</v>
          </cell>
          <cell r="H62">
            <v>0</v>
          </cell>
          <cell r="I62">
            <v>0</v>
          </cell>
          <cell r="J62">
            <v>0</v>
          </cell>
          <cell r="K62">
            <v>0</v>
          </cell>
          <cell r="M62">
            <v>9683</v>
          </cell>
        </row>
        <row r="63">
          <cell r="F63">
            <v>0</v>
          </cell>
          <cell r="H63">
            <v>0</v>
          </cell>
          <cell r="I63">
            <v>0</v>
          </cell>
          <cell r="J63">
            <v>0</v>
          </cell>
          <cell r="K63">
            <v>0</v>
          </cell>
          <cell r="M63">
            <v>16490</v>
          </cell>
        </row>
        <row r="64">
          <cell r="F64">
            <v>15599</v>
          </cell>
          <cell r="H64">
            <v>0</v>
          </cell>
          <cell r="I64">
            <v>15599</v>
          </cell>
          <cell r="J64">
            <v>0</v>
          </cell>
          <cell r="K64">
            <v>15599</v>
          </cell>
          <cell r="M64">
            <v>0</v>
          </cell>
        </row>
        <row r="65">
          <cell r="F65">
            <v>0</v>
          </cell>
          <cell r="H65">
            <v>0</v>
          </cell>
          <cell r="I65">
            <v>0</v>
          </cell>
          <cell r="J65">
            <v>0</v>
          </cell>
          <cell r="K65">
            <v>0</v>
          </cell>
          <cell r="M65">
            <v>0</v>
          </cell>
        </row>
        <row r="66">
          <cell r="F66">
            <v>0</v>
          </cell>
          <cell r="H66">
            <v>0</v>
          </cell>
          <cell r="I66">
            <v>0</v>
          </cell>
          <cell r="J66">
            <v>0</v>
          </cell>
          <cell r="K66">
            <v>0</v>
          </cell>
          <cell r="M66">
            <v>0</v>
          </cell>
        </row>
        <row r="67">
          <cell r="F67">
            <v>60304</v>
          </cell>
          <cell r="H67">
            <v>0</v>
          </cell>
          <cell r="I67">
            <v>60304</v>
          </cell>
          <cell r="J67">
            <v>0</v>
          </cell>
          <cell r="K67">
            <v>60304</v>
          </cell>
          <cell r="M67">
            <v>1683</v>
          </cell>
        </row>
        <row r="68">
          <cell r="F68">
            <v>173753</v>
          </cell>
          <cell r="H68">
            <v>0</v>
          </cell>
          <cell r="I68">
            <v>173753</v>
          </cell>
          <cell r="J68">
            <v>0</v>
          </cell>
          <cell r="K68">
            <v>173753</v>
          </cell>
          <cell r="M68">
            <v>177268</v>
          </cell>
        </row>
        <row r="69">
          <cell r="F69">
            <v>28495</v>
          </cell>
          <cell r="H69">
            <v>0</v>
          </cell>
          <cell r="I69">
            <v>28495</v>
          </cell>
          <cell r="J69">
            <v>0</v>
          </cell>
          <cell r="K69">
            <v>28495</v>
          </cell>
          <cell r="M69">
            <v>32238</v>
          </cell>
        </row>
        <row r="70">
          <cell r="F70">
            <v>0</v>
          </cell>
          <cell r="H70">
            <v>0</v>
          </cell>
          <cell r="I70">
            <v>0</v>
          </cell>
          <cell r="J70">
            <v>0</v>
          </cell>
          <cell r="K70">
            <v>0</v>
          </cell>
          <cell r="M70">
            <v>0</v>
          </cell>
        </row>
        <row r="71">
          <cell r="F71">
            <v>0</v>
          </cell>
          <cell r="H71">
            <v>0</v>
          </cell>
          <cell r="I71">
            <v>0</v>
          </cell>
          <cell r="J71">
            <v>0</v>
          </cell>
          <cell r="K71">
            <v>0</v>
          </cell>
          <cell r="M71">
            <v>0</v>
          </cell>
        </row>
        <row r="72">
          <cell r="F72">
            <v>53774</v>
          </cell>
          <cell r="H72">
            <v>0</v>
          </cell>
          <cell r="I72">
            <v>53774</v>
          </cell>
          <cell r="J72">
            <v>0</v>
          </cell>
          <cell r="K72">
            <v>53774</v>
          </cell>
          <cell r="M72">
            <v>54132</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2882</v>
          </cell>
        </row>
        <row r="76">
          <cell r="F76">
            <v>0</v>
          </cell>
          <cell r="H76">
            <v>0</v>
          </cell>
          <cell r="I76">
            <v>0</v>
          </cell>
          <cell r="J76">
            <v>0</v>
          </cell>
          <cell r="K76">
            <v>0</v>
          </cell>
          <cell r="M76">
            <v>7906</v>
          </cell>
        </row>
        <row r="77">
          <cell r="F77">
            <v>11451</v>
          </cell>
          <cell r="H77">
            <v>0</v>
          </cell>
          <cell r="I77">
            <v>11451</v>
          </cell>
          <cell r="J77">
            <v>0</v>
          </cell>
          <cell r="K77">
            <v>11451</v>
          </cell>
          <cell r="M77">
            <v>0</v>
          </cell>
        </row>
        <row r="78">
          <cell r="F78">
            <v>0</v>
          </cell>
          <cell r="H78">
            <v>0</v>
          </cell>
          <cell r="I78">
            <v>0</v>
          </cell>
          <cell r="J78">
            <v>0</v>
          </cell>
          <cell r="K78">
            <v>0</v>
          </cell>
          <cell r="M78">
            <v>0</v>
          </cell>
        </row>
        <row r="79">
          <cell r="F79">
            <v>0</v>
          </cell>
          <cell r="H79">
            <v>0</v>
          </cell>
          <cell r="I79">
            <v>0</v>
          </cell>
          <cell r="J79">
            <v>0</v>
          </cell>
          <cell r="K79">
            <v>0</v>
          </cell>
          <cell r="M79">
            <v>415</v>
          </cell>
        </row>
        <row r="80">
          <cell r="F80">
            <v>0</v>
          </cell>
          <cell r="H80">
            <v>0</v>
          </cell>
          <cell r="I80">
            <v>0</v>
          </cell>
          <cell r="J80">
            <v>0</v>
          </cell>
          <cell r="K80">
            <v>0</v>
          </cell>
          <cell r="M80">
            <v>0</v>
          </cell>
        </row>
        <row r="81">
          <cell r="F81">
            <v>0</v>
          </cell>
          <cell r="H81">
            <v>0</v>
          </cell>
          <cell r="I81">
            <v>0</v>
          </cell>
          <cell r="J81">
            <v>0</v>
          </cell>
          <cell r="K81">
            <v>0</v>
          </cell>
          <cell r="M81">
            <v>0</v>
          </cell>
        </row>
        <row r="82">
          <cell r="F82">
            <v>1856582</v>
          </cell>
          <cell r="H82">
            <v>0</v>
          </cell>
          <cell r="I82">
            <v>1856582</v>
          </cell>
          <cell r="J82">
            <v>0</v>
          </cell>
          <cell r="K82">
            <v>1856582</v>
          </cell>
          <cell r="M82">
            <v>1693431</v>
          </cell>
        </row>
        <row r="84">
          <cell r="F84">
            <v>0</v>
          </cell>
          <cell r="H84">
            <v>0</v>
          </cell>
          <cell r="I84">
            <v>0</v>
          </cell>
          <cell r="J84">
            <v>0</v>
          </cell>
          <cell r="K84">
            <v>0</v>
          </cell>
          <cell r="M84">
            <v>0</v>
          </cell>
        </row>
        <row r="86">
          <cell r="F86">
            <v>2700000</v>
          </cell>
          <cell r="H86">
            <v>0</v>
          </cell>
          <cell r="I86">
            <v>2700000</v>
          </cell>
          <cell r="J86">
            <v>0</v>
          </cell>
          <cell r="K86">
            <v>2700000</v>
          </cell>
          <cell r="M86">
            <v>200000</v>
          </cell>
        </row>
        <row r="87">
          <cell r="F87">
            <v>200000</v>
          </cell>
          <cell r="H87">
            <v>0</v>
          </cell>
          <cell r="I87">
            <v>200000</v>
          </cell>
          <cell r="J87">
            <v>0</v>
          </cell>
          <cell r="K87">
            <v>200000</v>
          </cell>
          <cell r="M87">
            <v>200000</v>
          </cell>
        </row>
        <row r="88">
          <cell r="F88">
            <v>-100000</v>
          </cell>
          <cell r="H88">
            <v>0</v>
          </cell>
          <cell r="I88">
            <v>-100000</v>
          </cell>
          <cell r="J88">
            <v>0</v>
          </cell>
          <cell r="K88">
            <v>-100000</v>
          </cell>
          <cell r="M88">
            <v>-100000</v>
          </cell>
        </row>
        <row r="89">
          <cell r="F89">
            <v>200000</v>
          </cell>
          <cell r="H89">
            <v>0</v>
          </cell>
          <cell r="I89">
            <v>200000</v>
          </cell>
          <cell r="J89">
            <v>0</v>
          </cell>
          <cell r="K89">
            <v>200000</v>
          </cell>
          <cell r="M89">
            <v>200000</v>
          </cell>
        </row>
        <row r="90">
          <cell r="F90">
            <v>3000000</v>
          </cell>
          <cell r="H90">
            <v>0</v>
          </cell>
          <cell r="I90">
            <v>3000000</v>
          </cell>
          <cell r="J90">
            <v>0</v>
          </cell>
          <cell r="K90">
            <v>3000000</v>
          </cell>
          <cell r="M90">
            <v>500000</v>
          </cell>
        </row>
        <row r="92">
          <cell r="F92">
            <v>2</v>
          </cell>
          <cell r="H92">
            <v>0</v>
          </cell>
          <cell r="I92">
            <v>2</v>
          </cell>
          <cell r="J92">
            <v>0</v>
          </cell>
          <cell r="K92">
            <v>2</v>
          </cell>
          <cell r="M92">
            <v>2</v>
          </cell>
        </row>
        <row r="93">
          <cell r="F93">
            <v>6012588</v>
          </cell>
          <cell r="H93">
            <v>-6012589</v>
          </cell>
          <cell r="I93">
            <v>-1</v>
          </cell>
          <cell r="J93">
            <v>0</v>
          </cell>
          <cell r="K93">
            <v>-1</v>
          </cell>
          <cell r="M93">
            <v>0</v>
          </cell>
        </row>
        <row r="94">
          <cell r="F94">
            <v>-4041068</v>
          </cell>
          <cell r="H94">
            <v>4041070</v>
          </cell>
          <cell r="I94">
            <v>2</v>
          </cell>
          <cell r="J94">
            <v>0</v>
          </cell>
          <cell r="K94">
            <v>2</v>
          </cell>
          <cell r="M94">
            <v>1</v>
          </cell>
        </row>
        <row r="95">
          <cell r="F95">
            <v>0</v>
          </cell>
          <cell r="H95">
            <v>0</v>
          </cell>
          <cell r="I95">
            <v>0</v>
          </cell>
          <cell r="J95">
            <v>0</v>
          </cell>
          <cell r="K95">
            <v>0</v>
          </cell>
          <cell r="M95">
            <v>0</v>
          </cell>
        </row>
        <row r="96">
          <cell r="F96">
            <v>102479</v>
          </cell>
          <cell r="H96">
            <v>0</v>
          </cell>
          <cell r="I96">
            <v>102479</v>
          </cell>
          <cell r="J96">
            <v>0</v>
          </cell>
          <cell r="K96">
            <v>102479</v>
          </cell>
          <cell r="M96">
            <v>2029810</v>
          </cell>
        </row>
        <row r="97">
          <cell r="F97">
            <v>-158981</v>
          </cell>
          <cell r="H97">
            <v>158981</v>
          </cell>
          <cell r="I97">
            <v>0</v>
          </cell>
          <cell r="J97">
            <v>0</v>
          </cell>
          <cell r="K97">
            <v>0</v>
          </cell>
          <cell r="M97">
            <v>21701</v>
          </cell>
        </row>
        <row r="98">
          <cell r="F98">
            <v>-124926</v>
          </cell>
          <cell r="H98">
            <v>124926</v>
          </cell>
          <cell r="I98">
            <v>0</v>
          </cell>
          <cell r="J98">
            <v>0</v>
          </cell>
          <cell r="K98">
            <v>0</v>
          </cell>
          <cell r="M98">
            <v>-21700</v>
          </cell>
        </row>
        <row r="99">
          <cell r="F99">
            <v>0</v>
          </cell>
          <cell r="H99">
            <v>0</v>
          </cell>
          <cell r="I99">
            <v>0</v>
          </cell>
          <cell r="J99">
            <v>0</v>
          </cell>
          <cell r="K99">
            <v>0</v>
          </cell>
          <cell r="M99">
            <v>100000</v>
          </cell>
        </row>
        <row r="100">
          <cell r="F100">
            <v>0</v>
          </cell>
          <cell r="H100">
            <v>0</v>
          </cell>
          <cell r="I100">
            <v>0</v>
          </cell>
          <cell r="J100">
            <v>0</v>
          </cell>
          <cell r="K100">
            <v>0</v>
          </cell>
          <cell r="M100">
            <v>0</v>
          </cell>
        </row>
        <row r="101">
          <cell r="F101">
            <v>591238</v>
          </cell>
          <cell r="H101">
            <v>0</v>
          </cell>
          <cell r="I101">
            <v>591238</v>
          </cell>
          <cell r="J101">
            <v>0</v>
          </cell>
          <cell r="K101">
            <v>591238</v>
          </cell>
          <cell r="M101">
            <v>5143119</v>
          </cell>
        </row>
        <row r="102">
          <cell r="F102">
            <v>40119</v>
          </cell>
          <cell r="H102">
            <v>0</v>
          </cell>
          <cell r="I102">
            <v>40119</v>
          </cell>
          <cell r="J102">
            <v>0</v>
          </cell>
          <cell r="K102">
            <v>40119</v>
          </cell>
          <cell r="M102">
            <v>-140563</v>
          </cell>
        </row>
        <row r="103">
          <cell r="F103">
            <v>119013</v>
          </cell>
          <cell r="H103">
            <v>0</v>
          </cell>
          <cell r="I103">
            <v>119013</v>
          </cell>
          <cell r="J103">
            <v>0</v>
          </cell>
          <cell r="K103">
            <v>119013</v>
          </cell>
          <cell r="M103">
            <v>140563</v>
          </cell>
        </row>
        <row r="104">
          <cell r="F104">
            <v>0</v>
          </cell>
          <cell r="H104">
            <v>0</v>
          </cell>
          <cell r="I104">
            <v>0</v>
          </cell>
          <cell r="J104">
            <v>0</v>
          </cell>
          <cell r="K104">
            <v>0</v>
          </cell>
          <cell r="M104">
            <v>100000</v>
          </cell>
        </row>
        <row r="105">
          <cell r="F105">
            <v>0</v>
          </cell>
          <cell r="H105">
            <v>0</v>
          </cell>
          <cell r="I105">
            <v>0</v>
          </cell>
          <cell r="J105">
            <v>0</v>
          </cell>
          <cell r="K105">
            <v>0</v>
          </cell>
          <cell r="M105">
            <v>0</v>
          </cell>
        </row>
        <row r="106">
          <cell r="F106">
            <v>243788</v>
          </cell>
          <cell r="H106">
            <v>0</v>
          </cell>
          <cell r="I106">
            <v>243788</v>
          </cell>
          <cell r="J106">
            <v>0</v>
          </cell>
          <cell r="K106">
            <v>243788</v>
          </cell>
          <cell r="M106">
            <v>140562</v>
          </cell>
        </row>
        <row r="107">
          <cell r="F107">
            <v>-119013</v>
          </cell>
          <cell r="H107">
            <v>0</v>
          </cell>
          <cell r="I107">
            <v>-119013</v>
          </cell>
          <cell r="J107">
            <v>0</v>
          </cell>
          <cell r="K107">
            <v>-119013</v>
          </cell>
          <cell r="M107">
            <v>-140563</v>
          </cell>
        </row>
        <row r="108">
          <cell r="F108">
            <v>496343</v>
          </cell>
          <cell r="H108">
            <v>0</v>
          </cell>
          <cell r="I108">
            <v>496343</v>
          </cell>
          <cell r="J108">
            <v>0</v>
          </cell>
          <cell r="K108">
            <v>496343</v>
          </cell>
          <cell r="M108">
            <v>2680254</v>
          </cell>
        </row>
        <row r="109">
          <cell r="F109">
            <v>0</v>
          </cell>
          <cell r="H109">
            <v>0</v>
          </cell>
          <cell r="I109">
            <v>0</v>
          </cell>
          <cell r="J109">
            <v>0</v>
          </cell>
          <cell r="K109">
            <v>0</v>
          </cell>
          <cell r="M109">
            <v>100000</v>
          </cell>
        </row>
        <row r="110">
          <cell r="F110">
            <v>3161582</v>
          </cell>
          <cell r="H110">
            <v>-1687612</v>
          </cell>
          <cell r="I110">
            <v>1473970</v>
          </cell>
          <cell r="J110">
            <v>0</v>
          </cell>
          <cell r="K110">
            <v>1473970</v>
          </cell>
          <cell r="M110">
            <v>10153186</v>
          </cell>
        </row>
        <row r="112">
          <cell r="F112">
            <v>0</v>
          </cell>
          <cell r="H112">
            <v>0</v>
          </cell>
          <cell r="I112">
            <v>0</v>
          </cell>
          <cell r="J112">
            <v>0</v>
          </cell>
          <cell r="K112">
            <v>0</v>
          </cell>
          <cell r="M112">
            <v>0</v>
          </cell>
        </row>
        <row r="113">
          <cell r="F113">
            <v>0</v>
          </cell>
          <cell r="H113">
            <v>0</v>
          </cell>
          <cell r="I113">
            <v>0</v>
          </cell>
          <cell r="J113">
            <v>0</v>
          </cell>
          <cell r="K113">
            <v>0</v>
          </cell>
          <cell r="M113">
            <v>0</v>
          </cell>
        </row>
        <row r="114">
          <cell r="F114">
            <v>0</v>
          </cell>
          <cell r="H114">
            <v>0</v>
          </cell>
          <cell r="I114">
            <v>0</v>
          </cell>
          <cell r="J114">
            <v>0</v>
          </cell>
          <cell r="K114">
            <v>0</v>
          </cell>
          <cell r="M114">
            <v>0</v>
          </cell>
        </row>
        <row r="116">
          <cell r="F116">
            <v>-65957</v>
          </cell>
          <cell r="H116">
            <v>0</v>
          </cell>
          <cell r="I116">
            <v>-65957</v>
          </cell>
          <cell r="J116">
            <v>0</v>
          </cell>
          <cell r="K116">
            <v>-65957</v>
          </cell>
          <cell r="M116">
            <v>-75533</v>
          </cell>
        </row>
        <row r="117">
          <cell r="F117">
            <v>-10553</v>
          </cell>
          <cell r="H117">
            <v>0</v>
          </cell>
          <cell r="I117">
            <v>-10553</v>
          </cell>
          <cell r="J117">
            <v>0</v>
          </cell>
          <cell r="K117">
            <v>-10553</v>
          </cell>
          <cell r="M117">
            <v>0</v>
          </cell>
        </row>
        <row r="118">
          <cell r="F118">
            <v>-110912</v>
          </cell>
          <cell r="H118">
            <v>0</v>
          </cell>
          <cell r="I118">
            <v>-110912</v>
          </cell>
          <cell r="J118">
            <v>0</v>
          </cell>
          <cell r="K118">
            <v>-110912</v>
          </cell>
          <cell r="M118">
            <v>-105956</v>
          </cell>
        </row>
        <row r="119">
          <cell r="F119">
            <v>-17746</v>
          </cell>
          <cell r="H119">
            <v>0</v>
          </cell>
          <cell r="I119">
            <v>-17746</v>
          </cell>
          <cell r="J119">
            <v>0</v>
          </cell>
          <cell r="K119">
            <v>-17746</v>
          </cell>
          <cell r="M119">
            <v>0</v>
          </cell>
        </row>
        <row r="120">
          <cell r="F120">
            <v>-86932</v>
          </cell>
          <cell r="H120">
            <v>0</v>
          </cell>
          <cell r="I120">
            <v>-86932</v>
          </cell>
          <cell r="J120">
            <v>0</v>
          </cell>
          <cell r="K120">
            <v>-86932</v>
          </cell>
          <cell r="M120">
            <v>-84334</v>
          </cell>
        </row>
        <row r="121">
          <cell r="F121">
            <v>-13909</v>
          </cell>
          <cell r="H121">
            <v>0</v>
          </cell>
          <cell r="I121">
            <v>-13909</v>
          </cell>
          <cell r="J121">
            <v>0</v>
          </cell>
          <cell r="K121">
            <v>-13909</v>
          </cell>
          <cell r="M121">
            <v>0</v>
          </cell>
        </row>
        <row r="122">
          <cell r="F122">
            <v>-306009</v>
          </cell>
          <cell r="H122">
            <v>0</v>
          </cell>
          <cell r="I122">
            <v>-306009</v>
          </cell>
          <cell r="J122">
            <v>0</v>
          </cell>
          <cell r="K122">
            <v>-306009</v>
          </cell>
          <cell r="M122">
            <v>-265823</v>
          </cell>
        </row>
        <row r="124">
          <cell r="F124">
            <v>-8567</v>
          </cell>
          <cell r="H124">
            <v>0</v>
          </cell>
          <cell r="I124">
            <v>-8567</v>
          </cell>
          <cell r="J124">
            <v>0</v>
          </cell>
          <cell r="K124">
            <v>-8567</v>
          </cell>
          <cell r="M124">
            <v>-9765</v>
          </cell>
        </row>
        <row r="125">
          <cell r="F125">
            <v>-14382</v>
          </cell>
          <cell r="H125">
            <v>0</v>
          </cell>
          <cell r="I125">
            <v>-14382</v>
          </cell>
          <cell r="J125">
            <v>0</v>
          </cell>
          <cell r="K125">
            <v>-14382</v>
          </cell>
          <cell r="M125">
            <v>-13698</v>
          </cell>
        </row>
        <row r="126">
          <cell r="F126">
            <v>-11266</v>
          </cell>
          <cell r="H126">
            <v>0</v>
          </cell>
          <cell r="I126">
            <v>-11266</v>
          </cell>
          <cell r="J126">
            <v>0</v>
          </cell>
          <cell r="K126">
            <v>-11266</v>
          </cell>
          <cell r="M126">
            <v>-10903</v>
          </cell>
        </row>
        <row r="127">
          <cell r="F127">
            <v>-34215</v>
          </cell>
          <cell r="H127">
            <v>0</v>
          </cell>
          <cell r="I127">
            <v>-34215</v>
          </cell>
          <cell r="J127">
            <v>0</v>
          </cell>
          <cell r="K127">
            <v>-34215</v>
          </cell>
          <cell r="M127">
            <v>-34366</v>
          </cell>
        </row>
        <row r="129">
          <cell r="F129">
            <v>-9326</v>
          </cell>
          <cell r="H129">
            <v>0</v>
          </cell>
          <cell r="I129">
            <v>-9326</v>
          </cell>
          <cell r="J129">
            <v>0</v>
          </cell>
          <cell r="K129">
            <v>-9326</v>
          </cell>
          <cell r="M129">
            <v>-19082</v>
          </cell>
        </row>
        <row r="130">
          <cell r="F130">
            <v>-14723</v>
          </cell>
          <cell r="H130">
            <v>0</v>
          </cell>
          <cell r="I130">
            <v>-14723</v>
          </cell>
          <cell r="J130">
            <v>0</v>
          </cell>
          <cell r="K130">
            <v>-14723</v>
          </cell>
          <cell r="M130">
            <v>-25266</v>
          </cell>
        </row>
        <row r="131">
          <cell r="F131">
            <v>-11508</v>
          </cell>
          <cell r="H131">
            <v>0</v>
          </cell>
          <cell r="I131">
            <v>-11508</v>
          </cell>
          <cell r="J131">
            <v>0</v>
          </cell>
          <cell r="K131">
            <v>-11508</v>
          </cell>
          <cell r="M131">
            <v>-20532</v>
          </cell>
        </row>
        <row r="132">
          <cell r="F132">
            <v>-35557</v>
          </cell>
          <cell r="H132">
            <v>0</v>
          </cell>
          <cell r="I132">
            <v>-35557</v>
          </cell>
          <cell r="J132">
            <v>0</v>
          </cell>
          <cell r="K132">
            <v>-35557</v>
          </cell>
          <cell r="M132">
            <v>-64880</v>
          </cell>
        </row>
        <row r="134">
          <cell r="F134">
            <v>-33332</v>
          </cell>
          <cell r="H134">
            <v>0</v>
          </cell>
          <cell r="I134">
            <v>-33332</v>
          </cell>
          <cell r="J134">
            <v>0</v>
          </cell>
          <cell r="K134">
            <v>-33332</v>
          </cell>
          <cell r="M134">
            <v>-66890</v>
          </cell>
        </row>
        <row r="135">
          <cell r="F135">
            <v>-10555</v>
          </cell>
          <cell r="H135">
            <v>0</v>
          </cell>
          <cell r="I135">
            <v>-10555</v>
          </cell>
          <cell r="J135">
            <v>0</v>
          </cell>
          <cell r="K135">
            <v>-10555</v>
          </cell>
          <cell r="M135">
            <v>0</v>
          </cell>
        </row>
        <row r="136">
          <cell r="F136">
            <v>-51504</v>
          </cell>
          <cell r="H136">
            <v>0</v>
          </cell>
          <cell r="I136">
            <v>-51504</v>
          </cell>
          <cell r="J136">
            <v>0</v>
          </cell>
          <cell r="K136">
            <v>-51504</v>
          </cell>
          <cell r="M136">
            <v>-87606</v>
          </cell>
        </row>
        <row r="137">
          <cell r="F137">
            <v>-16678</v>
          </cell>
          <cell r="H137">
            <v>0</v>
          </cell>
          <cell r="I137">
            <v>-16678</v>
          </cell>
          <cell r="J137">
            <v>0</v>
          </cell>
          <cell r="K137">
            <v>-16678</v>
          </cell>
          <cell r="M137">
            <v>0</v>
          </cell>
        </row>
        <row r="138">
          <cell r="F138">
            <v>-40601</v>
          </cell>
          <cell r="H138">
            <v>0</v>
          </cell>
          <cell r="I138">
            <v>-40601</v>
          </cell>
          <cell r="J138">
            <v>0</v>
          </cell>
          <cell r="K138">
            <v>-40601</v>
          </cell>
          <cell r="M138">
            <v>-71004</v>
          </cell>
        </row>
        <row r="139">
          <cell r="F139">
            <v>-13163</v>
          </cell>
          <cell r="H139">
            <v>0</v>
          </cell>
          <cell r="I139">
            <v>-13163</v>
          </cell>
          <cell r="J139">
            <v>0</v>
          </cell>
          <cell r="K139">
            <v>-13163</v>
          </cell>
          <cell r="M139">
            <v>0</v>
          </cell>
        </row>
        <row r="140">
          <cell r="F140">
            <v>-165833</v>
          </cell>
          <cell r="H140">
            <v>0</v>
          </cell>
          <cell r="I140">
            <v>-165833</v>
          </cell>
          <cell r="J140">
            <v>0</v>
          </cell>
          <cell r="K140">
            <v>-165833</v>
          </cell>
          <cell r="M140">
            <v>-225500</v>
          </cell>
        </row>
        <row r="142">
          <cell r="F142">
            <v>-20485</v>
          </cell>
          <cell r="H142">
            <v>0</v>
          </cell>
          <cell r="I142">
            <v>-20485</v>
          </cell>
          <cell r="J142">
            <v>0</v>
          </cell>
          <cell r="K142">
            <v>-20485</v>
          </cell>
          <cell r="M142">
            <v>0</v>
          </cell>
        </row>
        <row r="143">
          <cell r="F143">
            <v>-170543</v>
          </cell>
          <cell r="H143">
            <v>170543</v>
          </cell>
          <cell r="I143">
            <v>0</v>
          </cell>
          <cell r="J143">
            <v>0</v>
          </cell>
          <cell r="K143">
            <v>0</v>
          </cell>
          <cell r="M143">
            <v>0</v>
          </cell>
        </row>
        <row r="144">
          <cell r="F144">
            <v>-1800976</v>
          </cell>
          <cell r="H144">
            <v>1800976</v>
          </cell>
          <cell r="I144">
            <v>0</v>
          </cell>
          <cell r="J144">
            <v>0</v>
          </cell>
          <cell r="K144">
            <v>0</v>
          </cell>
          <cell r="M144">
            <v>0</v>
          </cell>
        </row>
        <row r="145">
          <cell r="F145">
            <v>-50981</v>
          </cell>
          <cell r="H145">
            <v>0</v>
          </cell>
          <cell r="I145">
            <v>-50981</v>
          </cell>
          <cell r="J145">
            <v>0</v>
          </cell>
          <cell r="K145">
            <v>-50981</v>
          </cell>
          <cell r="M145">
            <v>0</v>
          </cell>
        </row>
        <row r="146">
          <cell r="F146">
            <v>0</v>
          </cell>
          <cell r="H146">
            <v>0</v>
          </cell>
          <cell r="I146">
            <v>0</v>
          </cell>
          <cell r="J146">
            <v>0</v>
          </cell>
          <cell r="K146">
            <v>0</v>
          </cell>
          <cell r="M146">
            <v>-8708</v>
          </cell>
        </row>
        <row r="147">
          <cell r="F147">
            <v>-2042985</v>
          </cell>
          <cell r="H147">
            <v>1971519</v>
          </cell>
          <cell r="I147">
            <v>-71466</v>
          </cell>
          <cell r="J147">
            <v>0</v>
          </cell>
          <cell r="K147">
            <v>-71466</v>
          </cell>
          <cell r="M147">
            <v>-8708</v>
          </cell>
        </row>
        <row r="149">
          <cell r="F149">
            <v>-19807</v>
          </cell>
          <cell r="H149">
            <v>0</v>
          </cell>
          <cell r="I149">
            <v>-19807</v>
          </cell>
          <cell r="J149">
            <v>0</v>
          </cell>
          <cell r="K149">
            <v>-19807</v>
          </cell>
          <cell r="M149">
            <v>-42514</v>
          </cell>
        </row>
        <row r="150">
          <cell r="F150">
            <v>-27912</v>
          </cell>
          <cell r="H150">
            <v>0</v>
          </cell>
          <cell r="I150">
            <v>-27912</v>
          </cell>
          <cell r="J150">
            <v>0</v>
          </cell>
          <cell r="K150">
            <v>-27912</v>
          </cell>
          <cell r="M150">
            <v>-53536</v>
          </cell>
        </row>
        <row r="151">
          <cell r="F151">
            <v>-22343</v>
          </cell>
          <cell r="H151">
            <v>0</v>
          </cell>
          <cell r="I151">
            <v>-22343</v>
          </cell>
          <cell r="J151">
            <v>0</v>
          </cell>
          <cell r="K151">
            <v>-22343</v>
          </cell>
          <cell r="M151">
            <v>-43950</v>
          </cell>
        </row>
        <row r="152">
          <cell r="F152">
            <v>-70062</v>
          </cell>
          <cell r="H152">
            <v>0</v>
          </cell>
          <cell r="I152">
            <v>-70062</v>
          </cell>
          <cell r="J152">
            <v>0</v>
          </cell>
          <cell r="K152">
            <v>-70062</v>
          </cell>
          <cell r="M152">
            <v>-140000</v>
          </cell>
        </row>
        <row r="154">
          <cell r="F154">
            <v>40</v>
          </cell>
          <cell r="H154">
            <v>0</v>
          </cell>
          <cell r="I154">
            <v>40</v>
          </cell>
          <cell r="J154">
            <v>0</v>
          </cell>
          <cell r="K154">
            <v>40</v>
          </cell>
          <cell r="M154">
            <v>0</v>
          </cell>
        </row>
        <row r="155">
          <cell r="F155">
            <v>0</v>
          </cell>
          <cell r="H155">
            <v>0</v>
          </cell>
          <cell r="I155">
            <v>0</v>
          </cell>
          <cell r="J155">
            <v>0</v>
          </cell>
          <cell r="K155">
            <v>0</v>
          </cell>
          <cell r="M155">
            <v>0</v>
          </cell>
        </row>
        <row r="156">
          <cell r="F156">
            <v>-1746</v>
          </cell>
          <cell r="H156">
            <v>0</v>
          </cell>
          <cell r="I156">
            <v>-1746</v>
          </cell>
          <cell r="J156">
            <v>0</v>
          </cell>
          <cell r="K156">
            <v>-1746</v>
          </cell>
          <cell r="M156">
            <v>0</v>
          </cell>
        </row>
        <row r="157">
          <cell r="F157">
            <v>1700</v>
          </cell>
          <cell r="H157">
            <v>0</v>
          </cell>
          <cell r="I157">
            <v>1700</v>
          </cell>
          <cell r="J157">
            <v>0</v>
          </cell>
          <cell r="K157">
            <v>1700</v>
          </cell>
          <cell r="M157">
            <v>0</v>
          </cell>
        </row>
        <row r="158">
          <cell r="F158">
            <v>-3278</v>
          </cell>
          <cell r="H158">
            <v>0</v>
          </cell>
          <cell r="I158">
            <v>-3278</v>
          </cell>
          <cell r="J158">
            <v>0</v>
          </cell>
          <cell r="K158">
            <v>-3278</v>
          </cell>
          <cell r="M158">
            <v>0</v>
          </cell>
        </row>
        <row r="159">
          <cell r="F159">
            <v>-3284</v>
          </cell>
          <cell r="H159">
            <v>0</v>
          </cell>
          <cell r="I159">
            <v>-3284</v>
          </cell>
          <cell r="J159">
            <v>0</v>
          </cell>
          <cell r="K159">
            <v>-3284</v>
          </cell>
          <cell r="M159">
            <v>0</v>
          </cell>
        </row>
        <row r="161">
          <cell r="F161">
            <v>-516</v>
          </cell>
          <cell r="H161">
            <v>0</v>
          </cell>
          <cell r="I161">
            <v>-516</v>
          </cell>
          <cell r="J161">
            <v>0</v>
          </cell>
          <cell r="K161">
            <v>-516</v>
          </cell>
          <cell r="M161">
            <v>0</v>
          </cell>
        </row>
        <row r="162">
          <cell r="F162">
            <v>-198415</v>
          </cell>
          <cell r="H162">
            <v>0</v>
          </cell>
          <cell r="I162">
            <v>-198415</v>
          </cell>
          <cell r="J162">
            <v>0</v>
          </cell>
          <cell r="K162">
            <v>-198415</v>
          </cell>
          <cell r="M162">
            <v>-473443</v>
          </cell>
        </row>
        <row r="163">
          <cell r="F163">
            <v>-941</v>
          </cell>
          <cell r="H163">
            <v>0</v>
          </cell>
          <cell r="I163">
            <v>-941</v>
          </cell>
          <cell r="J163">
            <v>0</v>
          </cell>
          <cell r="K163">
            <v>-941</v>
          </cell>
          <cell r="M163">
            <v>0</v>
          </cell>
        </row>
        <row r="164">
          <cell r="F164">
            <v>0</v>
          </cell>
          <cell r="H164">
            <v>0</v>
          </cell>
          <cell r="I164">
            <v>0</v>
          </cell>
          <cell r="J164">
            <v>0</v>
          </cell>
          <cell r="K164">
            <v>0</v>
          </cell>
          <cell r="M164">
            <v>0</v>
          </cell>
        </row>
        <row r="165">
          <cell r="F165">
            <v>250</v>
          </cell>
          <cell r="H165">
            <v>0</v>
          </cell>
          <cell r="I165">
            <v>250</v>
          </cell>
          <cell r="J165">
            <v>0</v>
          </cell>
          <cell r="K165">
            <v>250</v>
          </cell>
          <cell r="M165">
            <v>0</v>
          </cell>
        </row>
        <row r="166">
          <cell r="F166">
            <v>1304</v>
          </cell>
          <cell r="H166">
            <v>0</v>
          </cell>
          <cell r="I166">
            <v>1304</v>
          </cell>
          <cell r="J166">
            <v>0</v>
          </cell>
          <cell r="K166">
            <v>1304</v>
          </cell>
          <cell r="M166">
            <v>0</v>
          </cell>
        </row>
        <row r="167">
          <cell r="F167">
            <v>-1589</v>
          </cell>
          <cell r="H167">
            <v>0</v>
          </cell>
          <cell r="I167">
            <v>-1589</v>
          </cell>
          <cell r="J167">
            <v>0</v>
          </cell>
          <cell r="K167">
            <v>-1589</v>
          </cell>
          <cell r="M167">
            <v>0</v>
          </cell>
        </row>
        <row r="168">
          <cell r="F168">
            <v>0</v>
          </cell>
          <cell r="H168">
            <v>0</v>
          </cell>
          <cell r="I168">
            <v>0</v>
          </cell>
          <cell r="J168">
            <v>0</v>
          </cell>
          <cell r="K168">
            <v>0</v>
          </cell>
          <cell r="M168">
            <v>0</v>
          </cell>
        </row>
        <row r="169">
          <cell r="F169">
            <v>-60</v>
          </cell>
          <cell r="H169">
            <v>0</v>
          </cell>
          <cell r="I169">
            <v>-60</v>
          </cell>
          <cell r="J169">
            <v>0</v>
          </cell>
          <cell r="K169">
            <v>-60</v>
          </cell>
          <cell r="M169">
            <v>-2338</v>
          </cell>
        </row>
        <row r="170">
          <cell r="F170">
            <v>0</v>
          </cell>
          <cell r="H170">
            <v>0</v>
          </cell>
          <cell r="I170">
            <v>0</v>
          </cell>
          <cell r="J170">
            <v>0</v>
          </cell>
          <cell r="K170">
            <v>0</v>
          </cell>
          <cell r="M170">
            <v>0</v>
          </cell>
        </row>
        <row r="171">
          <cell r="F171">
            <v>0</v>
          </cell>
          <cell r="H171">
            <v>-158981</v>
          </cell>
          <cell r="I171">
            <v>-158981</v>
          </cell>
          <cell r="J171">
            <v>0</v>
          </cell>
          <cell r="K171">
            <v>-158981</v>
          </cell>
          <cell r="M171">
            <v>0</v>
          </cell>
        </row>
        <row r="172">
          <cell r="F172">
            <v>0</v>
          </cell>
          <cell r="H172">
            <v>-124926</v>
          </cell>
          <cell r="I172">
            <v>-124926</v>
          </cell>
          <cell r="J172">
            <v>0</v>
          </cell>
          <cell r="K172">
            <v>-124926</v>
          </cell>
          <cell r="M172">
            <v>0</v>
          </cell>
        </row>
        <row r="173">
          <cell r="F173">
            <v>-235746</v>
          </cell>
          <cell r="H173">
            <v>0</v>
          </cell>
          <cell r="I173">
            <v>-235746</v>
          </cell>
          <cell r="J173">
            <v>0</v>
          </cell>
          <cell r="K173">
            <v>-235746</v>
          </cell>
          <cell r="M173">
            <v>-2523056</v>
          </cell>
        </row>
        <row r="174">
          <cell r="F174">
            <v>0</v>
          </cell>
          <cell r="H174">
            <v>0</v>
          </cell>
          <cell r="I174">
            <v>0</v>
          </cell>
          <cell r="J174">
            <v>0</v>
          </cell>
          <cell r="K174">
            <v>0</v>
          </cell>
          <cell r="M174">
            <v>0</v>
          </cell>
        </row>
        <row r="175">
          <cell r="F175">
            <v>-325</v>
          </cell>
          <cell r="H175">
            <v>0</v>
          </cell>
          <cell r="I175">
            <v>-325</v>
          </cell>
          <cell r="J175">
            <v>0</v>
          </cell>
          <cell r="K175">
            <v>-325</v>
          </cell>
          <cell r="M175">
            <v>0</v>
          </cell>
        </row>
        <row r="176">
          <cell r="F176">
            <v>0</v>
          </cell>
          <cell r="H176">
            <v>0</v>
          </cell>
          <cell r="I176">
            <v>0</v>
          </cell>
          <cell r="J176">
            <v>0</v>
          </cell>
          <cell r="K176">
            <v>0</v>
          </cell>
          <cell r="M176">
            <v>-325</v>
          </cell>
        </row>
        <row r="177">
          <cell r="F177">
            <v>33</v>
          </cell>
          <cell r="H177">
            <v>0</v>
          </cell>
          <cell r="I177">
            <v>33</v>
          </cell>
          <cell r="J177">
            <v>0</v>
          </cell>
          <cell r="K177">
            <v>33</v>
          </cell>
          <cell r="M177">
            <v>0</v>
          </cell>
        </row>
        <row r="178">
          <cell r="F178">
            <v>37</v>
          </cell>
          <cell r="H178">
            <v>0</v>
          </cell>
          <cell r="I178">
            <v>37</v>
          </cell>
          <cell r="J178">
            <v>0</v>
          </cell>
          <cell r="K178">
            <v>37</v>
          </cell>
          <cell r="M178">
            <v>0</v>
          </cell>
        </row>
        <row r="179">
          <cell r="F179">
            <v>-33</v>
          </cell>
          <cell r="H179">
            <v>0</v>
          </cell>
          <cell r="I179">
            <v>-33</v>
          </cell>
          <cell r="J179">
            <v>0</v>
          </cell>
          <cell r="K179">
            <v>-33</v>
          </cell>
          <cell r="M179">
            <v>0</v>
          </cell>
        </row>
        <row r="180">
          <cell r="F180">
            <v>-37</v>
          </cell>
          <cell r="H180">
            <v>0</v>
          </cell>
          <cell r="I180">
            <v>-37</v>
          </cell>
          <cell r="J180">
            <v>0</v>
          </cell>
          <cell r="K180">
            <v>-37</v>
          </cell>
          <cell r="M180">
            <v>0</v>
          </cell>
        </row>
        <row r="181">
          <cell r="F181">
            <v>-15</v>
          </cell>
          <cell r="H181">
            <v>0</v>
          </cell>
          <cell r="I181">
            <v>-15</v>
          </cell>
          <cell r="J181">
            <v>0</v>
          </cell>
          <cell r="K181">
            <v>-15</v>
          </cell>
          <cell r="M181">
            <v>-19829</v>
          </cell>
        </row>
        <row r="182">
          <cell r="F182">
            <v>0</v>
          </cell>
          <cell r="H182">
            <v>0</v>
          </cell>
          <cell r="I182">
            <v>0</v>
          </cell>
          <cell r="J182">
            <v>0</v>
          </cell>
          <cell r="K182">
            <v>0</v>
          </cell>
          <cell r="M182">
            <v>0</v>
          </cell>
        </row>
        <row r="183">
          <cell r="F183">
            <v>0</v>
          </cell>
          <cell r="H183">
            <v>0</v>
          </cell>
          <cell r="I183">
            <v>0</v>
          </cell>
          <cell r="J183">
            <v>0</v>
          </cell>
          <cell r="K183">
            <v>0</v>
          </cell>
          <cell r="M183">
            <v>0</v>
          </cell>
        </row>
        <row r="184">
          <cell r="F184">
            <v>0</v>
          </cell>
          <cell r="H184">
            <v>0</v>
          </cell>
          <cell r="I184">
            <v>0</v>
          </cell>
          <cell r="J184">
            <v>0</v>
          </cell>
          <cell r="K184">
            <v>0</v>
          </cell>
          <cell r="M184">
            <v>0</v>
          </cell>
        </row>
        <row r="185">
          <cell r="F185">
            <v>0</v>
          </cell>
          <cell r="H185">
            <v>0</v>
          </cell>
          <cell r="I185">
            <v>0</v>
          </cell>
          <cell r="J185">
            <v>0</v>
          </cell>
          <cell r="K185">
            <v>0</v>
          </cell>
          <cell r="M185">
            <v>0</v>
          </cell>
        </row>
        <row r="186">
          <cell r="F186">
            <v>0</v>
          </cell>
          <cell r="H186">
            <v>0</v>
          </cell>
          <cell r="I186">
            <v>0</v>
          </cell>
          <cell r="J186">
            <v>0</v>
          </cell>
          <cell r="K186">
            <v>0</v>
          </cell>
          <cell r="M186">
            <v>-15000</v>
          </cell>
        </row>
        <row r="187">
          <cell r="F187">
            <v>-23166</v>
          </cell>
          <cell r="H187">
            <v>0</v>
          </cell>
          <cell r="I187">
            <v>-23166</v>
          </cell>
          <cell r="J187">
            <v>0</v>
          </cell>
          <cell r="K187">
            <v>-23166</v>
          </cell>
          <cell r="M187">
            <v>-2874620</v>
          </cell>
        </row>
        <row r="188">
          <cell r="F188">
            <v>0</v>
          </cell>
          <cell r="H188">
            <v>0</v>
          </cell>
          <cell r="I188">
            <v>0</v>
          </cell>
          <cell r="J188">
            <v>0</v>
          </cell>
          <cell r="K188">
            <v>0</v>
          </cell>
          <cell r="M188">
            <v>0</v>
          </cell>
        </row>
        <row r="189">
          <cell r="F189">
            <v>-325</v>
          </cell>
          <cell r="H189">
            <v>0</v>
          </cell>
          <cell r="I189">
            <v>-325</v>
          </cell>
          <cell r="J189">
            <v>0</v>
          </cell>
          <cell r="K189">
            <v>-325</v>
          </cell>
          <cell r="M189">
            <v>0</v>
          </cell>
        </row>
        <row r="190">
          <cell r="F190">
            <v>0</v>
          </cell>
          <cell r="H190">
            <v>0</v>
          </cell>
          <cell r="I190">
            <v>0</v>
          </cell>
          <cell r="J190">
            <v>0</v>
          </cell>
          <cell r="K190">
            <v>0</v>
          </cell>
          <cell r="M190">
            <v>0</v>
          </cell>
        </row>
        <row r="191">
          <cell r="F191">
            <v>0</v>
          </cell>
          <cell r="H191">
            <v>0</v>
          </cell>
          <cell r="I191">
            <v>0</v>
          </cell>
          <cell r="J191">
            <v>0</v>
          </cell>
          <cell r="K191">
            <v>0</v>
          </cell>
          <cell r="M191">
            <v>0</v>
          </cell>
        </row>
        <row r="192">
          <cell r="F192">
            <v>0</v>
          </cell>
          <cell r="H192">
            <v>0</v>
          </cell>
          <cell r="I192">
            <v>0</v>
          </cell>
          <cell r="J192">
            <v>0</v>
          </cell>
          <cell r="K192">
            <v>0</v>
          </cell>
          <cell r="M192">
            <v>0</v>
          </cell>
        </row>
        <row r="193">
          <cell r="F193">
            <v>0</v>
          </cell>
          <cell r="H193">
            <v>0</v>
          </cell>
          <cell r="I193">
            <v>0</v>
          </cell>
          <cell r="J193">
            <v>0</v>
          </cell>
          <cell r="K193">
            <v>0</v>
          </cell>
          <cell r="M193">
            <v>0</v>
          </cell>
        </row>
        <row r="194">
          <cell r="F194">
            <v>0</v>
          </cell>
          <cell r="H194">
            <v>0</v>
          </cell>
          <cell r="I194">
            <v>0</v>
          </cell>
          <cell r="J194">
            <v>0</v>
          </cell>
          <cell r="K194">
            <v>0</v>
          </cell>
          <cell r="M194">
            <v>0</v>
          </cell>
        </row>
        <row r="195">
          <cell r="F195">
            <v>0</v>
          </cell>
          <cell r="H195">
            <v>0</v>
          </cell>
          <cell r="I195">
            <v>0</v>
          </cell>
          <cell r="J195">
            <v>0</v>
          </cell>
          <cell r="K195">
            <v>0</v>
          </cell>
          <cell r="M195">
            <v>0</v>
          </cell>
        </row>
        <row r="196">
          <cell r="F196">
            <v>-459544</v>
          </cell>
          <cell r="H196">
            <v>-283907</v>
          </cell>
          <cell r="I196">
            <v>-743451</v>
          </cell>
          <cell r="J196">
            <v>0</v>
          </cell>
          <cell r="K196">
            <v>-743451</v>
          </cell>
          <cell r="M196">
            <v>-5908611</v>
          </cell>
        </row>
        <row r="198">
          <cell r="F198">
            <v>-2094439</v>
          </cell>
          <cell r="H198">
            <v>0</v>
          </cell>
          <cell r="I198">
            <v>-2094439</v>
          </cell>
          <cell r="J198">
            <v>0</v>
          </cell>
          <cell r="K198">
            <v>-2094439</v>
          </cell>
          <cell r="M198">
            <v>-11729653</v>
          </cell>
        </row>
        <row r="199">
          <cell r="F199">
            <v>0</v>
          </cell>
          <cell r="H199">
            <v>0</v>
          </cell>
          <cell r="I199">
            <v>0</v>
          </cell>
          <cell r="J199">
            <v>0</v>
          </cell>
          <cell r="K199">
            <v>0</v>
          </cell>
          <cell r="M199">
            <v>911930</v>
          </cell>
        </row>
        <row r="200">
          <cell r="F200">
            <v>6862864</v>
          </cell>
          <cell r="H200">
            <v>0</v>
          </cell>
          <cell r="I200">
            <v>6862864</v>
          </cell>
          <cell r="J200">
            <v>0</v>
          </cell>
          <cell r="K200">
            <v>6862864</v>
          </cell>
          <cell r="M200">
            <v>2842795</v>
          </cell>
        </row>
        <row r="201">
          <cell r="F201">
            <v>376848</v>
          </cell>
          <cell r="H201">
            <v>0</v>
          </cell>
          <cell r="I201">
            <v>376848</v>
          </cell>
          <cell r="J201">
            <v>0</v>
          </cell>
          <cell r="K201">
            <v>376848</v>
          </cell>
          <cell r="M201">
            <v>18621904</v>
          </cell>
        </row>
        <row r="202">
          <cell r="F202">
            <v>0</v>
          </cell>
          <cell r="H202">
            <v>0</v>
          </cell>
          <cell r="I202">
            <v>0</v>
          </cell>
          <cell r="J202">
            <v>0</v>
          </cell>
          <cell r="K202">
            <v>0</v>
          </cell>
          <cell r="M202">
            <v>0</v>
          </cell>
        </row>
        <row r="203">
          <cell r="F203">
            <v>941</v>
          </cell>
          <cell r="H203">
            <v>0</v>
          </cell>
          <cell r="I203">
            <v>941</v>
          </cell>
          <cell r="J203">
            <v>0</v>
          </cell>
          <cell r="K203">
            <v>941</v>
          </cell>
          <cell r="M203">
            <v>0</v>
          </cell>
        </row>
        <row r="204">
          <cell r="F204">
            <v>0</v>
          </cell>
          <cell r="H204">
            <v>0</v>
          </cell>
          <cell r="I204">
            <v>0</v>
          </cell>
          <cell r="J204">
            <v>0</v>
          </cell>
          <cell r="K204">
            <v>0</v>
          </cell>
          <cell r="M204">
            <v>0</v>
          </cell>
        </row>
        <row r="205">
          <cell r="F205">
            <v>3252002</v>
          </cell>
          <cell r="H205">
            <v>0</v>
          </cell>
          <cell r="I205">
            <v>3252002</v>
          </cell>
          <cell r="J205">
            <v>0</v>
          </cell>
          <cell r="K205">
            <v>3252002</v>
          </cell>
          <cell r="M205">
            <v>-9156557</v>
          </cell>
        </row>
        <row r="206">
          <cell r="F206">
            <v>664452</v>
          </cell>
          <cell r="H206">
            <v>0</v>
          </cell>
          <cell r="I206">
            <v>664452</v>
          </cell>
          <cell r="J206">
            <v>0</v>
          </cell>
          <cell r="K206">
            <v>664452</v>
          </cell>
          <cell r="M206">
            <v>3468429</v>
          </cell>
        </row>
        <row r="207">
          <cell r="F207">
            <v>-18209</v>
          </cell>
          <cell r="H207">
            <v>0</v>
          </cell>
          <cell r="I207">
            <v>-18209</v>
          </cell>
          <cell r="J207">
            <v>0</v>
          </cell>
          <cell r="K207">
            <v>-18209</v>
          </cell>
          <cell r="M207">
            <v>-1331225</v>
          </cell>
        </row>
        <row r="208">
          <cell r="F208">
            <v>0</v>
          </cell>
          <cell r="H208">
            <v>0</v>
          </cell>
          <cell r="I208">
            <v>0</v>
          </cell>
          <cell r="J208">
            <v>0</v>
          </cell>
          <cell r="K208">
            <v>0</v>
          </cell>
          <cell r="M208">
            <v>61452</v>
          </cell>
        </row>
        <row r="209">
          <cell r="F209">
            <v>-5780</v>
          </cell>
          <cell r="H209">
            <v>0</v>
          </cell>
          <cell r="I209">
            <v>-5780</v>
          </cell>
          <cell r="J209">
            <v>0</v>
          </cell>
          <cell r="K209">
            <v>-5780</v>
          </cell>
          <cell r="M209">
            <v>351354</v>
          </cell>
        </row>
        <row r="210">
          <cell r="F210">
            <v>-185</v>
          </cell>
          <cell r="H210">
            <v>0</v>
          </cell>
          <cell r="I210">
            <v>-185</v>
          </cell>
          <cell r="J210">
            <v>0</v>
          </cell>
          <cell r="K210">
            <v>-185</v>
          </cell>
          <cell r="M210">
            <v>3621921</v>
          </cell>
        </row>
        <row r="211">
          <cell r="F211">
            <v>8</v>
          </cell>
          <cell r="H211">
            <v>0</v>
          </cell>
          <cell r="I211">
            <v>8</v>
          </cell>
          <cell r="J211">
            <v>0</v>
          </cell>
          <cell r="K211">
            <v>8</v>
          </cell>
          <cell r="M211">
            <v>0</v>
          </cell>
        </row>
        <row r="212">
          <cell r="F212">
            <v>0</v>
          </cell>
          <cell r="H212">
            <v>0</v>
          </cell>
          <cell r="I212">
            <v>0</v>
          </cell>
          <cell r="J212">
            <v>0</v>
          </cell>
          <cell r="K212">
            <v>0</v>
          </cell>
          <cell r="M212">
            <v>0</v>
          </cell>
        </row>
        <row r="213">
          <cell r="F213">
            <v>-53302</v>
          </cell>
          <cell r="H213">
            <v>0</v>
          </cell>
          <cell r="I213">
            <v>-53302</v>
          </cell>
          <cell r="J213">
            <v>0</v>
          </cell>
          <cell r="K213">
            <v>-53302</v>
          </cell>
          <cell r="M213">
            <v>1070099</v>
          </cell>
        </row>
        <row r="214">
          <cell r="F214">
            <v>0</v>
          </cell>
          <cell r="H214">
            <v>0</v>
          </cell>
          <cell r="I214">
            <v>0</v>
          </cell>
          <cell r="J214">
            <v>0</v>
          </cell>
          <cell r="K214">
            <v>0</v>
          </cell>
          <cell r="M214">
            <v>-86635</v>
          </cell>
        </row>
        <row r="215">
          <cell r="F215">
            <v>28201</v>
          </cell>
          <cell r="H215">
            <v>0</v>
          </cell>
          <cell r="I215">
            <v>28201</v>
          </cell>
          <cell r="J215">
            <v>0</v>
          </cell>
          <cell r="K215">
            <v>28201</v>
          </cell>
          <cell r="M215">
            <v>-265292</v>
          </cell>
        </row>
        <row r="216">
          <cell r="F216">
            <v>2135</v>
          </cell>
          <cell r="H216">
            <v>0</v>
          </cell>
          <cell r="I216">
            <v>2135</v>
          </cell>
          <cell r="J216">
            <v>0</v>
          </cell>
          <cell r="K216">
            <v>2135</v>
          </cell>
          <cell r="M216">
            <v>-151521</v>
          </cell>
        </row>
        <row r="217">
          <cell r="F217">
            <v>5</v>
          </cell>
          <cell r="H217">
            <v>0</v>
          </cell>
          <cell r="I217">
            <v>5</v>
          </cell>
          <cell r="J217">
            <v>0</v>
          </cell>
          <cell r="K217">
            <v>5</v>
          </cell>
          <cell r="M217">
            <v>0</v>
          </cell>
        </row>
        <row r="218">
          <cell r="F218">
            <v>0</v>
          </cell>
          <cell r="H218">
            <v>0</v>
          </cell>
          <cell r="I218">
            <v>0</v>
          </cell>
          <cell r="J218">
            <v>0</v>
          </cell>
          <cell r="K218">
            <v>0</v>
          </cell>
          <cell r="M218">
            <v>0</v>
          </cell>
        </row>
        <row r="219">
          <cell r="F219">
            <v>-74410842</v>
          </cell>
          <cell r="H219">
            <v>0</v>
          </cell>
          <cell r="I219">
            <v>-74410842</v>
          </cell>
          <cell r="J219">
            <v>0</v>
          </cell>
          <cell r="K219">
            <v>-74410842</v>
          </cell>
          <cell r="M219">
            <v>-62681189</v>
          </cell>
        </row>
        <row r="220">
          <cell r="F220">
            <v>745331</v>
          </cell>
          <cell r="H220">
            <v>0</v>
          </cell>
          <cell r="I220">
            <v>745331</v>
          </cell>
          <cell r="J220">
            <v>0</v>
          </cell>
          <cell r="K220">
            <v>745331</v>
          </cell>
          <cell r="M220">
            <v>-166600</v>
          </cell>
        </row>
        <row r="221">
          <cell r="F221">
            <v>5559757</v>
          </cell>
          <cell r="H221">
            <v>0</v>
          </cell>
          <cell r="I221">
            <v>5559757</v>
          </cell>
          <cell r="J221">
            <v>0</v>
          </cell>
          <cell r="K221">
            <v>5559757</v>
          </cell>
          <cell r="M221">
            <v>2716962</v>
          </cell>
        </row>
        <row r="222">
          <cell r="F222">
            <v>17353258</v>
          </cell>
          <cell r="H222">
            <v>0</v>
          </cell>
          <cell r="I222">
            <v>17353258</v>
          </cell>
          <cell r="J222">
            <v>0</v>
          </cell>
          <cell r="K222">
            <v>17353258</v>
          </cell>
          <cell r="M222">
            <v>-1268646</v>
          </cell>
        </row>
        <row r="223">
          <cell r="F223">
            <v>5625201</v>
          </cell>
          <cell r="H223">
            <v>0</v>
          </cell>
          <cell r="I223">
            <v>5625201</v>
          </cell>
          <cell r="J223">
            <v>0</v>
          </cell>
          <cell r="K223">
            <v>5625201</v>
          </cell>
          <cell r="M223">
            <v>13845471</v>
          </cell>
        </row>
        <row r="224">
          <cell r="F224">
            <v>-918338</v>
          </cell>
          <cell r="H224">
            <v>0</v>
          </cell>
          <cell r="I224">
            <v>-918338</v>
          </cell>
          <cell r="J224">
            <v>0</v>
          </cell>
          <cell r="K224">
            <v>-918338</v>
          </cell>
          <cell r="M224">
            <v>8238219</v>
          </cell>
        </row>
        <row r="225">
          <cell r="F225">
            <v>-4497623</v>
          </cell>
          <cell r="H225">
            <v>0</v>
          </cell>
          <cell r="I225">
            <v>-4497623</v>
          </cell>
          <cell r="J225">
            <v>0</v>
          </cell>
          <cell r="K225">
            <v>-4497623</v>
          </cell>
          <cell r="M225">
            <v>-7201125</v>
          </cell>
        </row>
        <row r="226">
          <cell r="F226">
            <v>-4619465</v>
          </cell>
          <cell r="H226">
            <v>0</v>
          </cell>
          <cell r="I226">
            <v>-4619465</v>
          </cell>
          <cell r="J226">
            <v>0</v>
          </cell>
          <cell r="K226">
            <v>-4619465</v>
          </cell>
          <cell r="M226">
            <v>-5186116</v>
          </cell>
        </row>
        <row r="227">
          <cell r="F227">
            <v>-5707309</v>
          </cell>
          <cell r="H227">
            <v>0</v>
          </cell>
          <cell r="I227">
            <v>-5707309</v>
          </cell>
          <cell r="J227">
            <v>0</v>
          </cell>
          <cell r="K227">
            <v>-5707309</v>
          </cell>
          <cell r="M227">
            <v>-9175738</v>
          </cell>
        </row>
        <row r="228">
          <cell r="F228">
            <v>-129816</v>
          </cell>
          <cell r="H228">
            <v>0</v>
          </cell>
          <cell r="I228">
            <v>-129816</v>
          </cell>
          <cell r="J228">
            <v>0</v>
          </cell>
          <cell r="K228">
            <v>-129816</v>
          </cell>
          <cell r="M228">
            <v>-129816</v>
          </cell>
        </row>
        <row r="229">
          <cell r="F229">
            <v>-2776632</v>
          </cell>
          <cell r="H229">
            <v>0</v>
          </cell>
          <cell r="I229">
            <v>-2776632</v>
          </cell>
          <cell r="J229">
            <v>0</v>
          </cell>
          <cell r="K229">
            <v>-2776632</v>
          </cell>
          <cell r="M229">
            <v>-19655606</v>
          </cell>
        </row>
        <row r="230">
          <cell r="F230">
            <v>0</v>
          </cell>
          <cell r="H230">
            <v>0</v>
          </cell>
          <cell r="I230">
            <v>0</v>
          </cell>
          <cell r="J230">
            <v>0</v>
          </cell>
          <cell r="K230">
            <v>0</v>
          </cell>
          <cell r="M230">
            <v>-768849</v>
          </cell>
        </row>
        <row r="231">
          <cell r="F231">
            <v>12519623</v>
          </cell>
          <cell r="H231">
            <v>0</v>
          </cell>
          <cell r="I231">
            <v>12519623</v>
          </cell>
          <cell r="J231">
            <v>0</v>
          </cell>
          <cell r="K231">
            <v>12519623</v>
          </cell>
          <cell r="M231">
            <v>9204691</v>
          </cell>
        </row>
        <row r="232">
          <cell r="F232">
            <v>-217376</v>
          </cell>
          <cell r="H232">
            <v>0</v>
          </cell>
          <cell r="I232">
            <v>-217376</v>
          </cell>
          <cell r="J232">
            <v>0</v>
          </cell>
          <cell r="K232">
            <v>-217376</v>
          </cell>
          <cell r="M232">
            <v>-4467380</v>
          </cell>
        </row>
        <row r="233">
          <cell r="F233">
            <v>21289</v>
          </cell>
          <cell r="H233">
            <v>0</v>
          </cell>
          <cell r="I233">
            <v>21289</v>
          </cell>
          <cell r="J233">
            <v>0</v>
          </cell>
          <cell r="K233">
            <v>21289</v>
          </cell>
          <cell r="M233">
            <v>18749</v>
          </cell>
        </row>
        <row r="234">
          <cell r="F234">
            <v>0</v>
          </cell>
          <cell r="H234">
            <v>0</v>
          </cell>
          <cell r="I234">
            <v>0</v>
          </cell>
          <cell r="J234">
            <v>0</v>
          </cell>
          <cell r="K234">
            <v>0</v>
          </cell>
          <cell r="M234">
            <v>0</v>
          </cell>
        </row>
        <row r="235">
          <cell r="F235">
            <v>-46202</v>
          </cell>
          <cell r="H235">
            <v>0</v>
          </cell>
          <cell r="I235">
            <v>-46202</v>
          </cell>
          <cell r="J235">
            <v>0</v>
          </cell>
          <cell r="K235">
            <v>-46202</v>
          </cell>
          <cell r="M235">
            <v>18203</v>
          </cell>
        </row>
        <row r="236">
          <cell r="F236">
            <v>-1261133</v>
          </cell>
          <cell r="H236">
            <v>0</v>
          </cell>
          <cell r="I236">
            <v>-1261133</v>
          </cell>
          <cell r="J236">
            <v>0</v>
          </cell>
          <cell r="K236">
            <v>-1261133</v>
          </cell>
          <cell r="M236">
            <v>195951</v>
          </cell>
        </row>
        <row r="237">
          <cell r="F237">
            <v>-76472</v>
          </cell>
          <cell r="H237">
            <v>0</v>
          </cell>
          <cell r="I237">
            <v>-76472</v>
          </cell>
          <cell r="J237">
            <v>0</v>
          </cell>
          <cell r="K237">
            <v>-76472</v>
          </cell>
          <cell r="M237">
            <v>-139266</v>
          </cell>
        </row>
        <row r="238">
          <cell r="F238">
            <v>-5671</v>
          </cell>
          <cell r="H238">
            <v>0</v>
          </cell>
          <cell r="I238">
            <v>-5671</v>
          </cell>
          <cell r="J238">
            <v>0</v>
          </cell>
          <cell r="K238">
            <v>-5671</v>
          </cell>
          <cell r="M238">
            <v>0</v>
          </cell>
        </row>
        <row r="239">
          <cell r="F239">
            <v>124432</v>
          </cell>
          <cell r="H239">
            <v>0</v>
          </cell>
          <cell r="I239">
            <v>124432</v>
          </cell>
          <cell r="J239">
            <v>0</v>
          </cell>
          <cell r="K239">
            <v>124432</v>
          </cell>
          <cell r="M239">
            <v>4953318</v>
          </cell>
        </row>
        <row r="240">
          <cell r="F240">
            <v>0</v>
          </cell>
          <cell r="H240">
            <v>0</v>
          </cell>
          <cell r="I240">
            <v>0</v>
          </cell>
          <cell r="J240">
            <v>0</v>
          </cell>
          <cell r="K240">
            <v>0</v>
          </cell>
          <cell r="M240">
            <v>205812</v>
          </cell>
        </row>
        <row r="241">
          <cell r="F241">
            <v>-321676</v>
          </cell>
          <cell r="H241">
            <v>0</v>
          </cell>
          <cell r="I241">
            <v>-321676</v>
          </cell>
          <cell r="J241">
            <v>0</v>
          </cell>
          <cell r="K241">
            <v>-321676</v>
          </cell>
          <cell r="M241">
            <v>-2289817</v>
          </cell>
        </row>
        <row r="242">
          <cell r="F242">
            <v>4040</v>
          </cell>
          <cell r="H242">
            <v>0</v>
          </cell>
          <cell r="I242">
            <v>4040</v>
          </cell>
          <cell r="J242">
            <v>0</v>
          </cell>
          <cell r="K242">
            <v>4040</v>
          </cell>
          <cell r="M242">
            <v>942612</v>
          </cell>
        </row>
        <row r="243">
          <cell r="F243">
            <v>-801</v>
          </cell>
          <cell r="H243">
            <v>0</v>
          </cell>
          <cell r="I243">
            <v>-801</v>
          </cell>
          <cell r="J243">
            <v>0</v>
          </cell>
          <cell r="K243">
            <v>-801</v>
          </cell>
          <cell r="M243">
            <v>-4313</v>
          </cell>
        </row>
        <row r="244">
          <cell r="F244">
            <v>644954</v>
          </cell>
          <cell r="H244">
            <v>0</v>
          </cell>
          <cell r="I244">
            <v>644954</v>
          </cell>
          <cell r="J244">
            <v>0</v>
          </cell>
          <cell r="K244">
            <v>644954</v>
          </cell>
          <cell r="M244">
            <v>-364408</v>
          </cell>
        </row>
        <row r="245">
          <cell r="F245">
            <v>0</v>
          </cell>
          <cell r="H245">
            <v>0</v>
          </cell>
          <cell r="I245">
            <v>0</v>
          </cell>
          <cell r="J245">
            <v>0</v>
          </cell>
          <cell r="K245">
            <v>0</v>
          </cell>
          <cell r="M245">
            <v>-11373</v>
          </cell>
        </row>
        <row r="246">
          <cell r="F246">
            <v>-3100698</v>
          </cell>
          <cell r="H246">
            <v>0</v>
          </cell>
          <cell r="I246">
            <v>-3100698</v>
          </cell>
          <cell r="J246">
            <v>0</v>
          </cell>
          <cell r="K246">
            <v>-3100698</v>
          </cell>
          <cell r="M246">
            <v>171921</v>
          </cell>
        </row>
        <row r="247">
          <cell r="F247">
            <v>55788</v>
          </cell>
          <cell r="H247">
            <v>0</v>
          </cell>
          <cell r="I247">
            <v>55788</v>
          </cell>
          <cell r="J247">
            <v>0</v>
          </cell>
          <cell r="K247">
            <v>55788</v>
          </cell>
          <cell r="M247">
            <v>-95307</v>
          </cell>
        </row>
        <row r="248">
          <cell r="F248">
            <v>-5487</v>
          </cell>
          <cell r="H248">
            <v>0</v>
          </cell>
          <cell r="I248">
            <v>-5487</v>
          </cell>
          <cell r="J248">
            <v>0</v>
          </cell>
          <cell r="K248">
            <v>-5487</v>
          </cell>
          <cell r="M248">
            <v>563</v>
          </cell>
        </row>
        <row r="249">
          <cell r="F249">
            <v>-79762358</v>
          </cell>
          <cell r="H249">
            <v>0</v>
          </cell>
          <cell r="I249">
            <v>-79762358</v>
          </cell>
          <cell r="J249">
            <v>0</v>
          </cell>
          <cell r="K249">
            <v>-79762358</v>
          </cell>
          <cell r="M249">
            <v>-60106752</v>
          </cell>
        </row>
        <row r="250">
          <cell r="F250">
            <v>-642763</v>
          </cell>
          <cell r="H250">
            <v>0</v>
          </cell>
          <cell r="I250">
            <v>-642763</v>
          </cell>
          <cell r="J250">
            <v>0</v>
          </cell>
          <cell r="K250">
            <v>-642763</v>
          </cell>
          <cell r="M250">
            <v>126086</v>
          </cell>
        </row>
        <row r="251">
          <cell r="F251">
            <v>10234801</v>
          </cell>
          <cell r="H251">
            <v>0</v>
          </cell>
          <cell r="I251">
            <v>10234801</v>
          </cell>
          <cell r="J251">
            <v>0</v>
          </cell>
          <cell r="K251">
            <v>10234801</v>
          </cell>
          <cell r="M251">
            <v>1030110</v>
          </cell>
        </row>
        <row r="252">
          <cell r="F252">
            <v>-3546458</v>
          </cell>
          <cell r="H252">
            <v>0</v>
          </cell>
          <cell r="I252">
            <v>-3546458</v>
          </cell>
          <cell r="J252">
            <v>0</v>
          </cell>
          <cell r="K252">
            <v>-3546458</v>
          </cell>
          <cell r="M252">
            <v>920922</v>
          </cell>
        </row>
        <row r="253">
          <cell r="F253">
            <v>-24359170</v>
          </cell>
          <cell r="H253">
            <v>0</v>
          </cell>
          <cell r="I253">
            <v>-24359170</v>
          </cell>
          <cell r="J253">
            <v>0</v>
          </cell>
          <cell r="K253">
            <v>-24359170</v>
          </cell>
          <cell r="M253">
            <v>-13214964</v>
          </cell>
        </row>
        <row r="254">
          <cell r="F254">
            <v>1300662</v>
          </cell>
          <cell r="H254">
            <v>0</v>
          </cell>
          <cell r="I254">
            <v>1300662</v>
          </cell>
          <cell r="J254">
            <v>0</v>
          </cell>
          <cell r="K254">
            <v>1300662</v>
          </cell>
          <cell r="M254">
            <v>1225773</v>
          </cell>
        </row>
        <row r="255">
          <cell r="F255">
            <v>6933017</v>
          </cell>
          <cell r="H255">
            <v>0</v>
          </cell>
          <cell r="I255">
            <v>6933017</v>
          </cell>
          <cell r="J255">
            <v>0</v>
          </cell>
          <cell r="K255">
            <v>6933017</v>
          </cell>
          <cell r="M255">
            <v>3125405</v>
          </cell>
        </row>
        <row r="256">
          <cell r="F256">
            <v>-759396</v>
          </cell>
          <cell r="H256">
            <v>0</v>
          </cell>
          <cell r="I256">
            <v>-759396</v>
          </cell>
          <cell r="J256">
            <v>0</v>
          </cell>
          <cell r="K256">
            <v>-759396</v>
          </cell>
          <cell r="M256">
            <v>-460792</v>
          </cell>
        </row>
        <row r="257">
          <cell r="F257">
            <v>91916</v>
          </cell>
          <cell r="H257">
            <v>0</v>
          </cell>
          <cell r="I257">
            <v>91916</v>
          </cell>
          <cell r="J257">
            <v>0</v>
          </cell>
          <cell r="K257">
            <v>91916</v>
          </cell>
          <cell r="M257">
            <v>73167</v>
          </cell>
        </row>
        <row r="258">
          <cell r="F258">
            <v>-1693984</v>
          </cell>
          <cell r="H258">
            <v>0</v>
          </cell>
          <cell r="I258">
            <v>-1693984</v>
          </cell>
          <cell r="J258">
            <v>0</v>
          </cell>
          <cell r="K258">
            <v>-1693984</v>
          </cell>
          <cell r="M258">
            <v>-9691141</v>
          </cell>
        </row>
        <row r="259">
          <cell r="F259">
            <v>0</v>
          </cell>
          <cell r="H259">
            <v>0</v>
          </cell>
          <cell r="I259">
            <v>0</v>
          </cell>
          <cell r="J259">
            <v>0</v>
          </cell>
          <cell r="K259">
            <v>0</v>
          </cell>
          <cell r="M259">
            <v>-143081</v>
          </cell>
        </row>
        <row r="260">
          <cell r="F260">
            <v>7199809</v>
          </cell>
          <cell r="H260">
            <v>0</v>
          </cell>
          <cell r="I260">
            <v>7199809</v>
          </cell>
          <cell r="J260">
            <v>0</v>
          </cell>
          <cell r="K260">
            <v>7199809</v>
          </cell>
          <cell r="M260">
            <v>8646994</v>
          </cell>
        </row>
        <row r="261">
          <cell r="F261">
            <v>-159472</v>
          </cell>
          <cell r="H261">
            <v>0</v>
          </cell>
          <cell r="I261">
            <v>-159472</v>
          </cell>
          <cell r="J261">
            <v>0</v>
          </cell>
          <cell r="K261">
            <v>-159472</v>
          </cell>
          <cell r="M261">
            <v>-14154524</v>
          </cell>
        </row>
        <row r="262">
          <cell r="F262">
            <v>-21289</v>
          </cell>
          <cell r="H262">
            <v>0</v>
          </cell>
          <cell r="I262">
            <v>-21289</v>
          </cell>
          <cell r="J262">
            <v>0</v>
          </cell>
          <cell r="K262">
            <v>-21289</v>
          </cell>
          <cell r="M262">
            <v>-18749</v>
          </cell>
        </row>
        <row r="263">
          <cell r="F263">
            <v>0</v>
          </cell>
          <cell r="H263">
            <v>0</v>
          </cell>
          <cell r="I263">
            <v>0</v>
          </cell>
          <cell r="J263">
            <v>0</v>
          </cell>
          <cell r="K263">
            <v>0</v>
          </cell>
          <cell r="M263">
            <v>0</v>
          </cell>
        </row>
        <row r="264">
          <cell r="F264">
            <v>10518</v>
          </cell>
          <cell r="H264">
            <v>0</v>
          </cell>
          <cell r="I264">
            <v>10518</v>
          </cell>
          <cell r="J264">
            <v>0</v>
          </cell>
          <cell r="K264">
            <v>10518</v>
          </cell>
          <cell r="M264">
            <v>4929</v>
          </cell>
        </row>
        <row r="265">
          <cell r="F265">
            <v>63728</v>
          </cell>
          <cell r="H265">
            <v>0</v>
          </cell>
          <cell r="I265">
            <v>63728</v>
          </cell>
          <cell r="J265">
            <v>0</v>
          </cell>
          <cell r="K265">
            <v>63728</v>
          </cell>
          <cell r="M265">
            <v>2649013</v>
          </cell>
        </row>
        <row r="266">
          <cell r="F266">
            <v>0</v>
          </cell>
          <cell r="H266">
            <v>0</v>
          </cell>
          <cell r="I266">
            <v>0</v>
          </cell>
          <cell r="J266">
            <v>0</v>
          </cell>
          <cell r="K266">
            <v>0</v>
          </cell>
          <cell r="M266">
            <v>41266</v>
          </cell>
        </row>
        <row r="267">
          <cell r="F267">
            <v>-217049</v>
          </cell>
          <cell r="H267">
            <v>0</v>
          </cell>
          <cell r="I267">
            <v>-217049</v>
          </cell>
          <cell r="J267">
            <v>0</v>
          </cell>
          <cell r="K267">
            <v>-217049</v>
          </cell>
          <cell r="M267">
            <v>-2388675</v>
          </cell>
        </row>
        <row r="268">
          <cell r="F268">
            <v>1896</v>
          </cell>
          <cell r="H268">
            <v>0</v>
          </cell>
          <cell r="I268">
            <v>1896</v>
          </cell>
          <cell r="J268">
            <v>0</v>
          </cell>
          <cell r="K268">
            <v>1896</v>
          </cell>
          <cell r="M268">
            <v>3283896</v>
          </cell>
        </row>
        <row r="269">
          <cell r="F269">
            <v>881</v>
          </cell>
          <cell r="H269">
            <v>0</v>
          </cell>
          <cell r="I269">
            <v>881</v>
          </cell>
          <cell r="J269">
            <v>0</v>
          </cell>
          <cell r="K269">
            <v>881</v>
          </cell>
          <cell r="M269">
            <v>4584</v>
          </cell>
        </row>
        <row r="270">
          <cell r="F270">
            <v>459986</v>
          </cell>
          <cell r="H270">
            <v>0</v>
          </cell>
          <cell r="I270">
            <v>459986</v>
          </cell>
          <cell r="J270">
            <v>0</v>
          </cell>
          <cell r="K270">
            <v>459986</v>
          </cell>
          <cell r="M270">
            <v>1938</v>
          </cell>
        </row>
        <row r="271">
          <cell r="F271">
            <v>0</v>
          </cell>
          <cell r="H271">
            <v>0</v>
          </cell>
          <cell r="I271">
            <v>0</v>
          </cell>
          <cell r="J271">
            <v>0</v>
          </cell>
          <cell r="K271">
            <v>0</v>
          </cell>
          <cell r="M271">
            <v>-51</v>
          </cell>
        </row>
        <row r="272">
          <cell r="F272">
            <v>-2004932</v>
          </cell>
          <cell r="H272">
            <v>0</v>
          </cell>
          <cell r="I272">
            <v>-2004932</v>
          </cell>
          <cell r="J272">
            <v>0</v>
          </cell>
          <cell r="K272">
            <v>-2004932</v>
          </cell>
          <cell r="M272">
            <v>1328</v>
          </cell>
        </row>
        <row r="273">
          <cell r="F273">
            <v>45679</v>
          </cell>
          <cell r="H273">
            <v>0</v>
          </cell>
          <cell r="I273">
            <v>45679</v>
          </cell>
          <cell r="J273">
            <v>0</v>
          </cell>
          <cell r="K273">
            <v>45679</v>
          </cell>
          <cell r="M273">
            <v>-1390</v>
          </cell>
        </row>
        <row r="274">
          <cell r="F274">
            <v>5922</v>
          </cell>
          <cell r="H274">
            <v>0</v>
          </cell>
          <cell r="I274">
            <v>5922</v>
          </cell>
          <cell r="J274">
            <v>0</v>
          </cell>
          <cell r="K274">
            <v>5922</v>
          </cell>
          <cell r="M274">
            <v>3</v>
          </cell>
        </row>
        <row r="275">
          <cell r="F275">
            <v>-49074455</v>
          </cell>
          <cell r="H275">
            <v>0</v>
          </cell>
          <cell r="I275">
            <v>-49074455</v>
          </cell>
          <cell r="J275">
            <v>0</v>
          </cell>
          <cell r="K275">
            <v>-49074455</v>
          </cell>
          <cell r="M275">
            <v>-39383314</v>
          </cell>
        </row>
        <row r="276">
          <cell r="F276">
            <v>-102567</v>
          </cell>
          <cell r="H276">
            <v>0</v>
          </cell>
          <cell r="I276">
            <v>-102567</v>
          </cell>
          <cell r="J276">
            <v>0</v>
          </cell>
          <cell r="K276">
            <v>-102567</v>
          </cell>
          <cell r="M276">
            <v>40514</v>
          </cell>
        </row>
        <row r="277">
          <cell r="F277">
            <v>8869475</v>
          </cell>
          <cell r="H277">
            <v>0</v>
          </cell>
          <cell r="I277">
            <v>8869475</v>
          </cell>
          <cell r="J277">
            <v>0</v>
          </cell>
          <cell r="K277">
            <v>8869475</v>
          </cell>
          <cell r="M277">
            <v>221153</v>
          </cell>
        </row>
        <row r="278">
          <cell r="F278">
            <v>-13806801</v>
          </cell>
          <cell r="H278">
            <v>0</v>
          </cell>
          <cell r="I278">
            <v>-13806801</v>
          </cell>
          <cell r="J278">
            <v>0</v>
          </cell>
          <cell r="K278">
            <v>-13806801</v>
          </cell>
          <cell r="M278">
            <v>347723</v>
          </cell>
        </row>
        <row r="279">
          <cell r="F279">
            <v>-20052079</v>
          </cell>
          <cell r="H279">
            <v>0</v>
          </cell>
          <cell r="I279">
            <v>-20052079</v>
          </cell>
          <cell r="J279">
            <v>0</v>
          </cell>
          <cell r="K279">
            <v>-20052079</v>
          </cell>
          <cell r="M279">
            <v>-10193587</v>
          </cell>
        </row>
        <row r="280">
          <cell r="F280">
            <v>21308</v>
          </cell>
          <cell r="H280">
            <v>0</v>
          </cell>
          <cell r="I280">
            <v>21308</v>
          </cell>
          <cell r="J280">
            <v>0</v>
          </cell>
          <cell r="K280">
            <v>21308</v>
          </cell>
          <cell r="M280">
            <v>16379</v>
          </cell>
        </row>
        <row r="281">
          <cell r="F281">
            <v>4981236</v>
          </cell>
          <cell r="H281">
            <v>0</v>
          </cell>
          <cell r="I281">
            <v>4981236</v>
          </cell>
          <cell r="J281">
            <v>0</v>
          </cell>
          <cell r="K281">
            <v>4981236</v>
          </cell>
          <cell r="M281">
            <v>1391152</v>
          </cell>
        </row>
        <row r="282">
          <cell r="F282">
            <v>-15207</v>
          </cell>
          <cell r="H282">
            <v>0</v>
          </cell>
          <cell r="I282">
            <v>-15207</v>
          </cell>
          <cell r="J282">
            <v>0</v>
          </cell>
          <cell r="K282">
            <v>-15207</v>
          </cell>
          <cell r="M282">
            <v>-15707</v>
          </cell>
        </row>
        <row r="283">
          <cell r="F283">
            <v>37898</v>
          </cell>
          <cell r="H283">
            <v>0</v>
          </cell>
          <cell r="I283">
            <v>37898</v>
          </cell>
          <cell r="J283">
            <v>0</v>
          </cell>
          <cell r="K283">
            <v>37898</v>
          </cell>
          <cell r="M283">
            <v>56647</v>
          </cell>
        </row>
        <row r="284">
          <cell r="F284">
            <v>-202385575</v>
          </cell>
          <cell r="H284">
            <v>0</v>
          </cell>
          <cell r="I284">
            <v>-202385575</v>
          </cell>
          <cell r="J284">
            <v>0</v>
          </cell>
          <cell r="K284">
            <v>-202385575</v>
          </cell>
          <cell r="M284">
            <v>-191427821</v>
          </cell>
        </row>
        <row r="286">
          <cell r="F286">
            <v>-2028923</v>
          </cell>
          <cell r="H286">
            <v>0</v>
          </cell>
          <cell r="I286">
            <v>-2028923</v>
          </cell>
          <cell r="J286">
            <v>0</v>
          </cell>
          <cell r="K286">
            <v>-2028923</v>
          </cell>
          <cell r="M286">
            <v>-835213</v>
          </cell>
        </row>
        <row r="287">
          <cell r="F287">
            <v>-1406462</v>
          </cell>
          <cell r="H287">
            <v>0</v>
          </cell>
          <cell r="I287">
            <v>-1406462</v>
          </cell>
          <cell r="J287">
            <v>0</v>
          </cell>
          <cell r="K287">
            <v>-1406462</v>
          </cell>
          <cell r="M287">
            <v>-1406467</v>
          </cell>
        </row>
        <row r="288">
          <cell r="F288">
            <v>-592327</v>
          </cell>
          <cell r="H288">
            <v>0</v>
          </cell>
          <cell r="I288">
            <v>-592327</v>
          </cell>
          <cell r="J288">
            <v>0</v>
          </cell>
          <cell r="K288">
            <v>-592327</v>
          </cell>
          <cell r="M288">
            <v>-592329</v>
          </cell>
        </row>
        <row r="289">
          <cell r="F289">
            <v>0</v>
          </cell>
          <cell r="H289">
            <v>0</v>
          </cell>
          <cell r="I289">
            <v>0</v>
          </cell>
          <cell r="J289">
            <v>0</v>
          </cell>
          <cell r="K289">
            <v>0</v>
          </cell>
          <cell r="M289">
            <v>0</v>
          </cell>
        </row>
        <row r="290">
          <cell r="F290">
            <v>-297280</v>
          </cell>
          <cell r="H290">
            <v>0</v>
          </cell>
          <cell r="I290">
            <v>-297280</v>
          </cell>
          <cell r="J290">
            <v>0</v>
          </cell>
          <cell r="K290">
            <v>-297280</v>
          </cell>
          <cell r="M290">
            <v>0</v>
          </cell>
        </row>
        <row r="291">
          <cell r="F291">
            <v>-66943</v>
          </cell>
          <cell r="H291">
            <v>0</v>
          </cell>
          <cell r="I291">
            <v>-66943</v>
          </cell>
          <cell r="J291">
            <v>0</v>
          </cell>
          <cell r="K291">
            <v>-66943</v>
          </cell>
          <cell r="M291">
            <v>-60991</v>
          </cell>
        </row>
        <row r="292">
          <cell r="F292">
            <v>-15413</v>
          </cell>
          <cell r="H292">
            <v>0</v>
          </cell>
          <cell r="I292">
            <v>-15413</v>
          </cell>
          <cell r="J292">
            <v>0</v>
          </cell>
          <cell r="K292">
            <v>-15413</v>
          </cell>
          <cell r="M292">
            <v>-13714</v>
          </cell>
        </row>
        <row r="293">
          <cell r="F293">
            <v>0</v>
          </cell>
          <cell r="H293">
            <v>0</v>
          </cell>
          <cell r="I293">
            <v>0</v>
          </cell>
          <cell r="J293">
            <v>0</v>
          </cell>
          <cell r="K293">
            <v>0</v>
          </cell>
          <cell r="M293">
            <v>0</v>
          </cell>
        </row>
        <row r="294">
          <cell r="F294">
            <v>-4145504</v>
          </cell>
          <cell r="H294">
            <v>0</v>
          </cell>
          <cell r="I294">
            <v>-4145504</v>
          </cell>
          <cell r="J294">
            <v>0</v>
          </cell>
          <cell r="K294">
            <v>-4145504</v>
          </cell>
          <cell r="M294">
            <v>-3305407</v>
          </cell>
        </row>
        <row r="295">
          <cell r="F295">
            <v>-8552852</v>
          </cell>
          <cell r="H295">
            <v>0</v>
          </cell>
          <cell r="I295">
            <v>-8552852</v>
          </cell>
          <cell r="J295">
            <v>0</v>
          </cell>
          <cell r="K295">
            <v>-8552852</v>
          </cell>
          <cell r="M295">
            <v>-6214121</v>
          </cell>
        </row>
        <row r="297">
          <cell r="F297">
            <v>9325</v>
          </cell>
          <cell r="H297">
            <v>0</v>
          </cell>
          <cell r="I297">
            <v>9325</v>
          </cell>
          <cell r="J297">
            <v>0</v>
          </cell>
          <cell r="K297">
            <v>9325</v>
          </cell>
          <cell r="M297">
            <v>9311</v>
          </cell>
        </row>
        <row r="298">
          <cell r="F298">
            <v>14723</v>
          </cell>
          <cell r="H298">
            <v>0</v>
          </cell>
          <cell r="I298">
            <v>14723</v>
          </cell>
          <cell r="J298">
            <v>0</v>
          </cell>
          <cell r="K298">
            <v>14723</v>
          </cell>
          <cell r="M298">
            <v>12043</v>
          </cell>
        </row>
        <row r="299">
          <cell r="F299">
            <v>11508</v>
          </cell>
          <cell r="H299">
            <v>0</v>
          </cell>
          <cell r="I299">
            <v>11508</v>
          </cell>
          <cell r="J299">
            <v>0</v>
          </cell>
          <cell r="K299">
            <v>11508</v>
          </cell>
          <cell r="M299">
            <v>9607</v>
          </cell>
        </row>
        <row r="300">
          <cell r="F300">
            <v>35556</v>
          </cell>
          <cell r="H300">
            <v>0</v>
          </cell>
          <cell r="I300">
            <v>35556</v>
          </cell>
          <cell r="J300">
            <v>0</v>
          </cell>
          <cell r="K300">
            <v>35556</v>
          </cell>
          <cell r="M300">
            <v>30961</v>
          </cell>
        </row>
        <row r="302">
          <cell r="F302">
            <v>33332</v>
          </cell>
          <cell r="H302">
            <v>0</v>
          </cell>
          <cell r="I302">
            <v>33332</v>
          </cell>
          <cell r="J302">
            <v>0</v>
          </cell>
          <cell r="K302">
            <v>33332</v>
          </cell>
          <cell r="M302">
            <v>33446</v>
          </cell>
        </row>
        <row r="303">
          <cell r="F303">
            <v>10555</v>
          </cell>
          <cell r="H303">
            <v>0</v>
          </cell>
          <cell r="I303">
            <v>10555</v>
          </cell>
          <cell r="J303">
            <v>0</v>
          </cell>
          <cell r="K303">
            <v>10555</v>
          </cell>
          <cell r="M303">
            <v>12162</v>
          </cell>
        </row>
        <row r="304">
          <cell r="F304">
            <v>4301</v>
          </cell>
          <cell r="H304">
            <v>0</v>
          </cell>
          <cell r="I304">
            <v>4301</v>
          </cell>
          <cell r="J304">
            <v>0</v>
          </cell>
          <cell r="K304">
            <v>4301</v>
          </cell>
          <cell r="M304">
            <v>0</v>
          </cell>
        </row>
        <row r="305">
          <cell r="F305">
            <v>51503</v>
          </cell>
          <cell r="H305">
            <v>0</v>
          </cell>
          <cell r="I305">
            <v>51503</v>
          </cell>
          <cell r="J305">
            <v>0</v>
          </cell>
          <cell r="K305">
            <v>51503</v>
          </cell>
          <cell r="M305">
            <v>43127</v>
          </cell>
        </row>
        <row r="306">
          <cell r="F306">
            <v>16678</v>
          </cell>
          <cell r="H306">
            <v>0</v>
          </cell>
          <cell r="I306">
            <v>16678</v>
          </cell>
          <cell r="J306">
            <v>0</v>
          </cell>
          <cell r="K306">
            <v>16678</v>
          </cell>
          <cell r="M306">
            <v>15682</v>
          </cell>
        </row>
        <row r="307">
          <cell r="F307">
            <v>5634</v>
          </cell>
          <cell r="H307">
            <v>0</v>
          </cell>
          <cell r="I307">
            <v>5634</v>
          </cell>
          <cell r="J307">
            <v>0</v>
          </cell>
          <cell r="K307">
            <v>5634</v>
          </cell>
          <cell r="M307">
            <v>0</v>
          </cell>
        </row>
        <row r="308">
          <cell r="F308">
            <v>40601</v>
          </cell>
          <cell r="H308">
            <v>0</v>
          </cell>
          <cell r="I308">
            <v>40601</v>
          </cell>
          <cell r="J308">
            <v>0</v>
          </cell>
          <cell r="K308">
            <v>40601</v>
          </cell>
          <cell r="M308">
            <v>34332</v>
          </cell>
        </row>
        <row r="309">
          <cell r="F309">
            <v>13163</v>
          </cell>
          <cell r="H309">
            <v>0</v>
          </cell>
          <cell r="I309">
            <v>13163</v>
          </cell>
          <cell r="J309">
            <v>0</v>
          </cell>
          <cell r="K309">
            <v>13163</v>
          </cell>
          <cell r="M309">
            <v>12484</v>
          </cell>
        </row>
        <row r="310">
          <cell r="F310">
            <v>4566</v>
          </cell>
          <cell r="H310">
            <v>0</v>
          </cell>
          <cell r="I310">
            <v>4566</v>
          </cell>
          <cell r="J310">
            <v>0</v>
          </cell>
          <cell r="K310">
            <v>4566</v>
          </cell>
          <cell r="M310">
            <v>0</v>
          </cell>
        </row>
        <row r="311">
          <cell r="F311">
            <v>180333</v>
          </cell>
          <cell r="H311">
            <v>0</v>
          </cell>
          <cell r="I311">
            <v>180333</v>
          </cell>
          <cell r="J311">
            <v>0</v>
          </cell>
          <cell r="K311">
            <v>180333</v>
          </cell>
          <cell r="M311">
            <v>151233</v>
          </cell>
        </row>
        <row r="313">
          <cell r="F313">
            <v>0</v>
          </cell>
          <cell r="H313">
            <v>0</v>
          </cell>
          <cell r="I313">
            <v>0</v>
          </cell>
          <cell r="J313">
            <v>0</v>
          </cell>
          <cell r="K313">
            <v>0</v>
          </cell>
          <cell r="M313">
            <v>0</v>
          </cell>
        </row>
        <row r="314">
          <cell r="F314">
            <v>17968</v>
          </cell>
          <cell r="H314">
            <v>0</v>
          </cell>
          <cell r="I314">
            <v>17968</v>
          </cell>
          <cell r="J314">
            <v>0</v>
          </cell>
          <cell r="K314">
            <v>17968</v>
          </cell>
          <cell r="M314">
            <v>9044</v>
          </cell>
        </row>
        <row r="315">
          <cell r="F315">
            <v>0</v>
          </cell>
          <cell r="H315">
            <v>0</v>
          </cell>
          <cell r="I315">
            <v>0</v>
          </cell>
          <cell r="J315">
            <v>0</v>
          </cell>
          <cell r="K315">
            <v>0</v>
          </cell>
          <cell r="M315">
            <v>0</v>
          </cell>
        </row>
        <row r="316">
          <cell r="F316">
            <v>0</v>
          </cell>
          <cell r="H316">
            <v>0</v>
          </cell>
          <cell r="I316">
            <v>0</v>
          </cell>
          <cell r="J316">
            <v>0</v>
          </cell>
          <cell r="K316">
            <v>0</v>
          </cell>
          <cell r="M316">
            <v>24831</v>
          </cell>
        </row>
        <row r="317">
          <cell r="F317">
            <v>0</v>
          </cell>
          <cell r="H317">
            <v>0</v>
          </cell>
          <cell r="I317">
            <v>0</v>
          </cell>
          <cell r="J317">
            <v>0</v>
          </cell>
          <cell r="K317">
            <v>0</v>
          </cell>
          <cell r="M317">
            <v>0</v>
          </cell>
        </row>
        <row r="318">
          <cell r="F318">
            <v>0</v>
          </cell>
          <cell r="H318">
            <v>0</v>
          </cell>
          <cell r="I318">
            <v>0</v>
          </cell>
          <cell r="J318">
            <v>0</v>
          </cell>
          <cell r="K318">
            <v>0</v>
          </cell>
          <cell r="M318">
            <v>0</v>
          </cell>
        </row>
        <row r="319">
          <cell r="F319">
            <v>59645</v>
          </cell>
          <cell r="H319">
            <v>0</v>
          </cell>
          <cell r="I319">
            <v>59645</v>
          </cell>
          <cell r="J319">
            <v>0</v>
          </cell>
          <cell r="K319">
            <v>59645</v>
          </cell>
          <cell r="M319">
            <v>0</v>
          </cell>
        </row>
        <row r="320">
          <cell r="F320">
            <v>6772</v>
          </cell>
          <cell r="H320">
            <v>0</v>
          </cell>
          <cell r="I320">
            <v>6772</v>
          </cell>
          <cell r="J320">
            <v>0</v>
          </cell>
          <cell r="K320">
            <v>6772</v>
          </cell>
          <cell r="M320">
            <v>14691</v>
          </cell>
        </row>
        <row r="321">
          <cell r="F321">
            <v>6254</v>
          </cell>
          <cell r="H321">
            <v>0</v>
          </cell>
          <cell r="I321">
            <v>6254</v>
          </cell>
          <cell r="J321">
            <v>0</v>
          </cell>
          <cell r="K321">
            <v>6254</v>
          </cell>
          <cell r="M321">
            <v>0</v>
          </cell>
        </row>
        <row r="322">
          <cell r="F322">
            <v>0</v>
          </cell>
          <cell r="H322">
            <v>0</v>
          </cell>
          <cell r="I322">
            <v>0</v>
          </cell>
          <cell r="J322">
            <v>0</v>
          </cell>
          <cell r="K322">
            <v>0</v>
          </cell>
          <cell r="M322">
            <v>3973</v>
          </cell>
        </row>
        <row r="323">
          <cell r="F323">
            <v>0</v>
          </cell>
          <cell r="H323">
            <v>0</v>
          </cell>
          <cell r="I323">
            <v>0</v>
          </cell>
          <cell r="J323">
            <v>0</v>
          </cell>
          <cell r="K323">
            <v>0</v>
          </cell>
          <cell r="M323">
            <v>0</v>
          </cell>
        </row>
        <row r="324">
          <cell r="F324">
            <v>9543</v>
          </cell>
          <cell r="H324">
            <v>0</v>
          </cell>
          <cell r="I324">
            <v>9543</v>
          </cell>
          <cell r="J324">
            <v>0</v>
          </cell>
          <cell r="K324">
            <v>9543</v>
          </cell>
          <cell r="M324">
            <v>0</v>
          </cell>
        </row>
        <row r="325">
          <cell r="F325">
            <v>1083</v>
          </cell>
          <cell r="H325">
            <v>0</v>
          </cell>
          <cell r="I325">
            <v>1083</v>
          </cell>
          <cell r="J325">
            <v>0</v>
          </cell>
          <cell r="K325">
            <v>1083</v>
          </cell>
          <cell r="M325">
            <v>2351</v>
          </cell>
        </row>
        <row r="326">
          <cell r="F326">
            <v>1001</v>
          </cell>
          <cell r="H326">
            <v>0</v>
          </cell>
          <cell r="I326">
            <v>1001</v>
          </cell>
          <cell r="J326">
            <v>0</v>
          </cell>
          <cell r="K326">
            <v>1001</v>
          </cell>
          <cell r="M326">
            <v>0</v>
          </cell>
        </row>
        <row r="327">
          <cell r="F327">
            <v>650</v>
          </cell>
          <cell r="H327">
            <v>0</v>
          </cell>
          <cell r="I327">
            <v>650</v>
          </cell>
          <cell r="J327">
            <v>0</v>
          </cell>
          <cell r="K327">
            <v>650</v>
          </cell>
          <cell r="M327">
            <v>1998</v>
          </cell>
        </row>
        <row r="328">
          <cell r="F328">
            <v>4550</v>
          </cell>
          <cell r="H328">
            <v>0</v>
          </cell>
          <cell r="I328">
            <v>4550</v>
          </cell>
          <cell r="J328">
            <v>0</v>
          </cell>
          <cell r="K328">
            <v>4550</v>
          </cell>
          <cell r="M328">
            <v>4340</v>
          </cell>
        </row>
        <row r="329">
          <cell r="F329">
            <v>0</v>
          </cell>
          <cell r="H329">
            <v>0</v>
          </cell>
          <cell r="I329">
            <v>0</v>
          </cell>
          <cell r="J329">
            <v>0</v>
          </cell>
          <cell r="K329">
            <v>0</v>
          </cell>
          <cell r="M329">
            <v>0</v>
          </cell>
        </row>
        <row r="330">
          <cell r="F330">
            <v>0</v>
          </cell>
          <cell r="H330">
            <v>0</v>
          </cell>
          <cell r="I330">
            <v>0</v>
          </cell>
          <cell r="J330">
            <v>0</v>
          </cell>
          <cell r="K330">
            <v>0</v>
          </cell>
          <cell r="M330">
            <v>0</v>
          </cell>
        </row>
        <row r="331">
          <cell r="F331">
            <v>1000</v>
          </cell>
          <cell r="H331">
            <v>0</v>
          </cell>
          <cell r="I331">
            <v>1000</v>
          </cell>
          <cell r="J331">
            <v>0</v>
          </cell>
          <cell r="K331">
            <v>1000</v>
          </cell>
          <cell r="M331">
            <v>3000</v>
          </cell>
        </row>
        <row r="332">
          <cell r="F332">
            <v>108466</v>
          </cell>
          <cell r="H332">
            <v>0</v>
          </cell>
          <cell r="I332">
            <v>108466</v>
          </cell>
          <cell r="J332">
            <v>0</v>
          </cell>
          <cell r="K332">
            <v>108466</v>
          </cell>
          <cell r="M332">
            <v>64228</v>
          </cell>
        </row>
        <row r="334">
          <cell r="F334">
            <v>0</v>
          </cell>
          <cell r="H334">
            <v>0</v>
          </cell>
          <cell r="I334">
            <v>0</v>
          </cell>
          <cell r="J334">
            <v>0</v>
          </cell>
          <cell r="K334">
            <v>0</v>
          </cell>
          <cell r="M334">
            <v>0</v>
          </cell>
        </row>
        <row r="336">
          <cell r="F336">
            <v>290</v>
          </cell>
          <cell r="H336">
            <v>0</v>
          </cell>
          <cell r="I336">
            <v>290</v>
          </cell>
          <cell r="J336">
            <v>0</v>
          </cell>
          <cell r="K336">
            <v>290</v>
          </cell>
          <cell r="M336">
            <v>0</v>
          </cell>
        </row>
        <row r="337">
          <cell r="F337">
            <v>677</v>
          </cell>
          <cell r="H337">
            <v>0</v>
          </cell>
          <cell r="I337">
            <v>677</v>
          </cell>
          <cell r="J337">
            <v>0</v>
          </cell>
          <cell r="K337">
            <v>677</v>
          </cell>
          <cell r="M337">
            <v>122</v>
          </cell>
        </row>
        <row r="338">
          <cell r="F338">
            <v>0</v>
          </cell>
          <cell r="H338">
            <v>0</v>
          </cell>
          <cell r="I338">
            <v>0</v>
          </cell>
          <cell r="J338">
            <v>0</v>
          </cell>
          <cell r="K338">
            <v>0</v>
          </cell>
          <cell r="M338">
            <v>0</v>
          </cell>
        </row>
        <row r="339">
          <cell r="F339">
            <v>0</v>
          </cell>
          <cell r="H339">
            <v>0</v>
          </cell>
          <cell r="I339">
            <v>0</v>
          </cell>
          <cell r="J339">
            <v>0</v>
          </cell>
          <cell r="K339">
            <v>0</v>
          </cell>
          <cell r="M339">
            <v>0</v>
          </cell>
        </row>
        <row r="340">
          <cell r="F340">
            <v>0</v>
          </cell>
          <cell r="H340">
            <v>0</v>
          </cell>
          <cell r="I340">
            <v>0</v>
          </cell>
          <cell r="J340">
            <v>0</v>
          </cell>
          <cell r="K340">
            <v>0</v>
          </cell>
          <cell r="M340">
            <v>0</v>
          </cell>
        </row>
        <row r="341">
          <cell r="F341">
            <v>3596</v>
          </cell>
          <cell r="H341">
            <v>0</v>
          </cell>
          <cell r="I341">
            <v>3596</v>
          </cell>
          <cell r="J341">
            <v>0</v>
          </cell>
          <cell r="K341">
            <v>3596</v>
          </cell>
          <cell r="M341">
            <v>0</v>
          </cell>
        </row>
        <row r="342">
          <cell r="F342">
            <v>292</v>
          </cell>
          <cell r="H342">
            <v>0</v>
          </cell>
          <cell r="I342">
            <v>292</v>
          </cell>
          <cell r="J342">
            <v>0</v>
          </cell>
          <cell r="K342">
            <v>292</v>
          </cell>
          <cell r="M342">
            <v>0</v>
          </cell>
        </row>
        <row r="343">
          <cell r="F343">
            <v>290</v>
          </cell>
          <cell r="H343">
            <v>0</v>
          </cell>
          <cell r="I343">
            <v>290</v>
          </cell>
          <cell r="J343">
            <v>0</v>
          </cell>
          <cell r="K343">
            <v>290</v>
          </cell>
          <cell r="M343">
            <v>0</v>
          </cell>
        </row>
        <row r="344">
          <cell r="F344">
            <v>2433</v>
          </cell>
          <cell r="H344">
            <v>0</v>
          </cell>
          <cell r="I344">
            <v>2433</v>
          </cell>
          <cell r="J344">
            <v>0</v>
          </cell>
          <cell r="K344">
            <v>2433</v>
          </cell>
          <cell r="M344">
            <v>122</v>
          </cell>
        </row>
        <row r="345">
          <cell r="F345">
            <v>0</v>
          </cell>
          <cell r="H345">
            <v>0</v>
          </cell>
          <cell r="I345">
            <v>0</v>
          </cell>
          <cell r="J345">
            <v>0</v>
          </cell>
          <cell r="K345">
            <v>0</v>
          </cell>
          <cell r="M345">
            <v>0</v>
          </cell>
        </row>
        <row r="346">
          <cell r="F346">
            <v>0</v>
          </cell>
          <cell r="H346">
            <v>0</v>
          </cell>
          <cell r="I346">
            <v>0</v>
          </cell>
          <cell r="J346">
            <v>0</v>
          </cell>
          <cell r="K346">
            <v>0</v>
          </cell>
          <cell r="M346">
            <v>0</v>
          </cell>
        </row>
        <row r="347">
          <cell r="F347">
            <v>0</v>
          </cell>
          <cell r="H347">
            <v>0</v>
          </cell>
          <cell r="I347">
            <v>0</v>
          </cell>
          <cell r="J347">
            <v>0</v>
          </cell>
          <cell r="K347">
            <v>0</v>
          </cell>
          <cell r="M347">
            <v>0</v>
          </cell>
        </row>
        <row r="348">
          <cell r="F348">
            <v>1651</v>
          </cell>
          <cell r="H348">
            <v>0</v>
          </cell>
          <cell r="I348">
            <v>1651</v>
          </cell>
          <cell r="J348">
            <v>0</v>
          </cell>
          <cell r="K348">
            <v>1651</v>
          </cell>
          <cell r="M348">
            <v>0</v>
          </cell>
        </row>
        <row r="349">
          <cell r="F349">
            <v>0</v>
          </cell>
          <cell r="H349">
            <v>0</v>
          </cell>
          <cell r="I349">
            <v>0</v>
          </cell>
          <cell r="J349">
            <v>0</v>
          </cell>
          <cell r="K349">
            <v>0</v>
          </cell>
          <cell r="M349">
            <v>10264</v>
          </cell>
        </row>
        <row r="350">
          <cell r="F350">
            <v>1981</v>
          </cell>
          <cell r="H350">
            <v>0</v>
          </cell>
          <cell r="I350">
            <v>1981</v>
          </cell>
          <cell r="J350">
            <v>0</v>
          </cell>
          <cell r="K350">
            <v>1981</v>
          </cell>
          <cell r="M350">
            <v>0</v>
          </cell>
        </row>
        <row r="351">
          <cell r="F351">
            <v>290</v>
          </cell>
          <cell r="H351">
            <v>0</v>
          </cell>
          <cell r="I351">
            <v>290</v>
          </cell>
          <cell r="J351">
            <v>0</v>
          </cell>
          <cell r="K351">
            <v>290</v>
          </cell>
          <cell r="M351">
            <v>0</v>
          </cell>
        </row>
        <row r="352">
          <cell r="F352">
            <v>494</v>
          </cell>
          <cell r="H352">
            <v>0</v>
          </cell>
          <cell r="I352">
            <v>494</v>
          </cell>
          <cell r="J352">
            <v>0</v>
          </cell>
          <cell r="K352">
            <v>494</v>
          </cell>
          <cell r="M352">
            <v>122</v>
          </cell>
        </row>
        <row r="353">
          <cell r="F353">
            <v>0</v>
          </cell>
          <cell r="H353">
            <v>0</v>
          </cell>
          <cell r="I353">
            <v>0</v>
          </cell>
          <cell r="J353">
            <v>0</v>
          </cell>
          <cell r="K353">
            <v>0</v>
          </cell>
          <cell r="M353">
            <v>0</v>
          </cell>
        </row>
        <row r="354">
          <cell r="F354">
            <v>0</v>
          </cell>
          <cell r="H354">
            <v>0</v>
          </cell>
          <cell r="I354">
            <v>0</v>
          </cell>
          <cell r="J354">
            <v>0</v>
          </cell>
          <cell r="K354">
            <v>0</v>
          </cell>
          <cell r="M354">
            <v>0</v>
          </cell>
        </row>
        <row r="355">
          <cell r="F355">
            <v>0</v>
          </cell>
          <cell r="H355">
            <v>0</v>
          </cell>
          <cell r="I355">
            <v>0</v>
          </cell>
          <cell r="J355">
            <v>0</v>
          </cell>
          <cell r="K355">
            <v>0</v>
          </cell>
          <cell r="M355">
            <v>346</v>
          </cell>
        </row>
        <row r="356">
          <cell r="F356">
            <v>290</v>
          </cell>
          <cell r="H356">
            <v>0</v>
          </cell>
          <cell r="I356">
            <v>290</v>
          </cell>
          <cell r="J356">
            <v>0</v>
          </cell>
          <cell r="K356">
            <v>290</v>
          </cell>
          <cell r="M356">
            <v>0</v>
          </cell>
        </row>
        <row r="357">
          <cell r="F357">
            <v>0</v>
          </cell>
          <cell r="H357">
            <v>0</v>
          </cell>
          <cell r="I357">
            <v>0</v>
          </cell>
          <cell r="J357">
            <v>0</v>
          </cell>
          <cell r="K357">
            <v>0</v>
          </cell>
          <cell r="M357">
            <v>1540</v>
          </cell>
        </row>
        <row r="358">
          <cell r="F358">
            <v>2408</v>
          </cell>
          <cell r="H358">
            <v>0</v>
          </cell>
          <cell r="I358">
            <v>2408</v>
          </cell>
          <cell r="J358">
            <v>0</v>
          </cell>
          <cell r="K358">
            <v>2408</v>
          </cell>
          <cell r="M358">
            <v>0</v>
          </cell>
        </row>
        <row r="359">
          <cell r="F359">
            <v>325</v>
          </cell>
          <cell r="H359">
            <v>0</v>
          </cell>
          <cell r="I359">
            <v>325</v>
          </cell>
          <cell r="J359">
            <v>0</v>
          </cell>
          <cell r="K359">
            <v>325</v>
          </cell>
          <cell r="M359">
            <v>0</v>
          </cell>
        </row>
        <row r="360">
          <cell r="F360">
            <v>15017</v>
          </cell>
          <cell r="H360">
            <v>0</v>
          </cell>
          <cell r="I360">
            <v>15017</v>
          </cell>
          <cell r="J360">
            <v>0</v>
          </cell>
          <cell r="K360">
            <v>15017</v>
          </cell>
          <cell r="M360">
            <v>12516</v>
          </cell>
        </row>
        <row r="362">
          <cell r="F362">
            <v>0</v>
          </cell>
          <cell r="H362">
            <v>0</v>
          </cell>
          <cell r="I362">
            <v>0</v>
          </cell>
          <cell r="J362">
            <v>0</v>
          </cell>
          <cell r="K362">
            <v>0</v>
          </cell>
          <cell r="M362">
            <v>0</v>
          </cell>
        </row>
        <row r="363">
          <cell r="F363">
            <v>0</v>
          </cell>
          <cell r="H363">
            <v>0</v>
          </cell>
          <cell r="I363">
            <v>0</v>
          </cell>
          <cell r="J363">
            <v>0</v>
          </cell>
          <cell r="K363">
            <v>0</v>
          </cell>
          <cell r="M363">
            <v>0</v>
          </cell>
        </row>
        <row r="364">
          <cell r="F364">
            <v>0</v>
          </cell>
          <cell r="H364">
            <v>0</v>
          </cell>
          <cell r="I364">
            <v>0</v>
          </cell>
          <cell r="J364">
            <v>0</v>
          </cell>
          <cell r="K364">
            <v>0</v>
          </cell>
          <cell r="M364">
            <v>0</v>
          </cell>
        </row>
        <row r="365">
          <cell r="F365">
            <v>0</v>
          </cell>
          <cell r="H365">
            <v>0</v>
          </cell>
          <cell r="I365">
            <v>0</v>
          </cell>
          <cell r="J365">
            <v>0</v>
          </cell>
          <cell r="K365">
            <v>0</v>
          </cell>
          <cell r="M365">
            <v>0</v>
          </cell>
        </row>
        <row r="367">
          <cell r="F367">
            <v>9224</v>
          </cell>
          <cell r="H367">
            <v>0</v>
          </cell>
          <cell r="I367">
            <v>9224</v>
          </cell>
          <cell r="J367">
            <v>0</v>
          </cell>
          <cell r="K367">
            <v>9224</v>
          </cell>
          <cell r="M367">
            <v>12098</v>
          </cell>
        </row>
        <row r="368">
          <cell r="F368">
            <v>14584</v>
          </cell>
          <cell r="H368">
            <v>0</v>
          </cell>
          <cell r="I368">
            <v>14584</v>
          </cell>
          <cell r="J368">
            <v>0</v>
          </cell>
          <cell r="K368">
            <v>14584</v>
          </cell>
          <cell r="M368">
            <v>15600</v>
          </cell>
        </row>
        <row r="369">
          <cell r="F369">
            <v>11403</v>
          </cell>
          <cell r="H369">
            <v>0</v>
          </cell>
          <cell r="I369">
            <v>11403</v>
          </cell>
          <cell r="J369">
            <v>0</v>
          </cell>
          <cell r="K369">
            <v>11403</v>
          </cell>
          <cell r="M369">
            <v>12419</v>
          </cell>
        </row>
        <row r="370">
          <cell r="F370">
            <v>35211</v>
          </cell>
          <cell r="H370">
            <v>0</v>
          </cell>
          <cell r="I370">
            <v>35211</v>
          </cell>
          <cell r="J370">
            <v>0</v>
          </cell>
          <cell r="K370">
            <v>35211</v>
          </cell>
          <cell r="M370">
            <v>40117</v>
          </cell>
        </row>
        <row r="372">
          <cell r="F372">
            <v>0</v>
          </cell>
          <cell r="H372">
            <v>0</v>
          </cell>
          <cell r="I372">
            <v>0</v>
          </cell>
          <cell r="J372">
            <v>0</v>
          </cell>
          <cell r="K372">
            <v>0</v>
          </cell>
          <cell r="M372">
            <v>2619</v>
          </cell>
        </row>
        <row r="373">
          <cell r="F373">
            <v>0</v>
          </cell>
          <cell r="H373">
            <v>0</v>
          </cell>
          <cell r="I373">
            <v>0</v>
          </cell>
          <cell r="J373">
            <v>0</v>
          </cell>
          <cell r="K373">
            <v>0</v>
          </cell>
          <cell r="M373">
            <v>44219</v>
          </cell>
        </row>
        <row r="374">
          <cell r="F374">
            <v>0</v>
          </cell>
          <cell r="H374">
            <v>0</v>
          </cell>
          <cell r="I374">
            <v>0</v>
          </cell>
          <cell r="J374">
            <v>0</v>
          </cell>
          <cell r="K374">
            <v>0</v>
          </cell>
          <cell r="M374">
            <v>33426</v>
          </cell>
        </row>
        <row r="375">
          <cell r="F375">
            <v>0</v>
          </cell>
          <cell r="H375">
            <v>0</v>
          </cell>
          <cell r="I375">
            <v>0</v>
          </cell>
          <cell r="J375">
            <v>0</v>
          </cell>
          <cell r="K375">
            <v>0</v>
          </cell>
          <cell r="M375">
            <v>80264</v>
          </cell>
        </row>
        <row r="377">
          <cell r="F377">
            <v>0</v>
          </cell>
          <cell r="H377">
            <v>0</v>
          </cell>
          <cell r="I377">
            <v>0</v>
          </cell>
          <cell r="J377">
            <v>0</v>
          </cell>
          <cell r="K377">
            <v>0</v>
          </cell>
          <cell r="M377">
            <v>0</v>
          </cell>
        </row>
        <row r="379">
          <cell r="F379">
            <v>-120559</v>
          </cell>
          <cell r="H379">
            <v>0</v>
          </cell>
          <cell r="I379">
            <v>-120559</v>
          </cell>
          <cell r="J379">
            <v>0</v>
          </cell>
          <cell r="K379">
            <v>-120559</v>
          </cell>
          <cell r="M379">
            <v>-163488</v>
          </cell>
        </row>
        <row r="380">
          <cell r="F380">
            <v>-307823</v>
          </cell>
          <cell r="H380">
            <v>0</v>
          </cell>
          <cell r="I380">
            <v>-307823</v>
          </cell>
          <cell r="J380">
            <v>0</v>
          </cell>
          <cell r="K380">
            <v>-307823</v>
          </cell>
          <cell r="M380">
            <v>-290418</v>
          </cell>
        </row>
        <row r="381">
          <cell r="F381">
            <v>-199757</v>
          </cell>
          <cell r="H381">
            <v>0</v>
          </cell>
          <cell r="I381">
            <v>-199757</v>
          </cell>
          <cell r="J381">
            <v>0</v>
          </cell>
          <cell r="K381">
            <v>-199757</v>
          </cell>
          <cell r="M381">
            <v>-188412</v>
          </cell>
        </row>
        <row r="382">
          <cell r="F382">
            <v>0</v>
          </cell>
          <cell r="H382">
            <v>0</v>
          </cell>
          <cell r="I382">
            <v>0</v>
          </cell>
          <cell r="J382">
            <v>0</v>
          </cell>
          <cell r="K382">
            <v>0</v>
          </cell>
          <cell r="M382">
            <v>-154279</v>
          </cell>
        </row>
        <row r="383">
          <cell r="F383">
            <v>0</v>
          </cell>
          <cell r="H383">
            <v>0</v>
          </cell>
          <cell r="I383">
            <v>0</v>
          </cell>
          <cell r="J383">
            <v>0</v>
          </cell>
          <cell r="K383">
            <v>0</v>
          </cell>
          <cell r="M383">
            <v>-86392</v>
          </cell>
        </row>
        <row r="384">
          <cell r="F384">
            <v>-66288</v>
          </cell>
          <cell r="H384">
            <v>0</v>
          </cell>
          <cell r="I384">
            <v>-66288</v>
          </cell>
          <cell r="J384">
            <v>0</v>
          </cell>
          <cell r="K384">
            <v>-66288</v>
          </cell>
          <cell r="M384">
            <v>-62947</v>
          </cell>
        </row>
        <row r="385">
          <cell r="F385">
            <v>0</v>
          </cell>
          <cell r="H385">
            <v>0</v>
          </cell>
          <cell r="I385">
            <v>0</v>
          </cell>
          <cell r="J385">
            <v>0</v>
          </cell>
          <cell r="K385">
            <v>0</v>
          </cell>
          <cell r="M385">
            <v>-303767</v>
          </cell>
        </row>
        <row r="386">
          <cell r="F386">
            <v>38033</v>
          </cell>
          <cell r="H386">
            <v>0</v>
          </cell>
          <cell r="I386">
            <v>38033</v>
          </cell>
          <cell r="J386">
            <v>0</v>
          </cell>
          <cell r="K386">
            <v>38033</v>
          </cell>
          <cell r="M386">
            <v>-167242</v>
          </cell>
        </row>
        <row r="387">
          <cell r="F387">
            <v>-656394</v>
          </cell>
          <cell r="H387">
            <v>0</v>
          </cell>
          <cell r="I387">
            <v>-656394</v>
          </cell>
          <cell r="J387">
            <v>0</v>
          </cell>
          <cell r="K387">
            <v>-656394</v>
          </cell>
          <cell r="M387">
            <v>-1416945</v>
          </cell>
        </row>
        <row r="389">
          <cell r="F389">
            <v>5148</v>
          </cell>
          <cell r="H389">
            <v>0</v>
          </cell>
          <cell r="I389">
            <v>5148</v>
          </cell>
          <cell r="J389">
            <v>0</v>
          </cell>
          <cell r="K389">
            <v>5148</v>
          </cell>
          <cell r="M389">
            <v>-3721678</v>
          </cell>
        </row>
        <row r="390">
          <cell r="F390">
            <v>0</v>
          </cell>
          <cell r="H390">
            <v>0</v>
          </cell>
          <cell r="I390">
            <v>0</v>
          </cell>
          <cell r="J390">
            <v>0</v>
          </cell>
          <cell r="K390">
            <v>0</v>
          </cell>
          <cell r="M390">
            <v>0</v>
          </cell>
        </row>
        <row r="391">
          <cell r="F391">
            <v>-1777</v>
          </cell>
          <cell r="H391">
            <v>0</v>
          </cell>
          <cell r="I391">
            <v>-1777</v>
          </cell>
          <cell r="J391">
            <v>0</v>
          </cell>
          <cell r="K391">
            <v>-1777</v>
          </cell>
          <cell r="M391">
            <v>0</v>
          </cell>
        </row>
        <row r="392">
          <cell r="F392">
            <v>0</v>
          </cell>
          <cell r="H392">
            <v>0</v>
          </cell>
          <cell r="I392">
            <v>0</v>
          </cell>
          <cell r="J392">
            <v>0</v>
          </cell>
          <cell r="K392">
            <v>0</v>
          </cell>
          <cell r="M392">
            <v>0</v>
          </cell>
        </row>
        <row r="393">
          <cell r="F393">
            <v>0</v>
          </cell>
          <cell r="H393">
            <v>0</v>
          </cell>
          <cell r="I393">
            <v>0</v>
          </cell>
          <cell r="J393">
            <v>0</v>
          </cell>
          <cell r="K393">
            <v>0</v>
          </cell>
          <cell r="M393">
            <v>201758</v>
          </cell>
        </row>
        <row r="394">
          <cell r="F394">
            <v>-5559</v>
          </cell>
          <cell r="H394">
            <v>0</v>
          </cell>
          <cell r="I394">
            <v>-5559</v>
          </cell>
          <cell r="J394">
            <v>0</v>
          </cell>
          <cell r="K394">
            <v>-5559</v>
          </cell>
          <cell r="M394">
            <v>825</v>
          </cell>
        </row>
        <row r="395">
          <cell r="F395">
            <v>-2188</v>
          </cell>
          <cell r="H395">
            <v>0</v>
          </cell>
          <cell r="I395">
            <v>-2188</v>
          </cell>
          <cell r="J395">
            <v>0</v>
          </cell>
          <cell r="K395">
            <v>-2188</v>
          </cell>
          <cell r="M395">
            <v>-3519095</v>
          </cell>
        </row>
        <row r="397">
          <cell r="F397">
            <v>-2028966</v>
          </cell>
          <cell r="H397">
            <v>0</v>
          </cell>
          <cell r="I397">
            <v>-2028966</v>
          </cell>
          <cell r="J397">
            <v>0</v>
          </cell>
          <cell r="K397">
            <v>-2028966</v>
          </cell>
          <cell r="M397">
            <v>-1408747</v>
          </cell>
        </row>
        <row r="398">
          <cell r="F398">
            <v>-17</v>
          </cell>
          <cell r="H398">
            <v>0</v>
          </cell>
          <cell r="I398">
            <v>-17</v>
          </cell>
          <cell r="J398">
            <v>0</v>
          </cell>
          <cell r="K398">
            <v>-17</v>
          </cell>
          <cell r="M398">
            <v>0</v>
          </cell>
        </row>
        <row r="399">
          <cell r="F399">
            <v>-2028983</v>
          </cell>
          <cell r="H399">
            <v>0</v>
          </cell>
          <cell r="I399">
            <v>-2028983</v>
          </cell>
          <cell r="J399">
            <v>0</v>
          </cell>
          <cell r="K399">
            <v>-2028983</v>
          </cell>
          <cell r="M399">
            <v>-1408747</v>
          </cell>
        </row>
        <row r="401">
          <cell r="F401">
            <v>-53</v>
          </cell>
          <cell r="H401">
            <v>0</v>
          </cell>
          <cell r="I401">
            <v>-53</v>
          </cell>
          <cell r="J401">
            <v>0</v>
          </cell>
          <cell r="K401">
            <v>-53</v>
          </cell>
          <cell r="M401">
            <v>-302</v>
          </cell>
        </row>
        <row r="402">
          <cell r="F402">
            <v>9492</v>
          </cell>
          <cell r="H402">
            <v>0</v>
          </cell>
          <cell r="I402">
            <v>9492</v>
          </cell>
          <cell r="J402">
            <v>0</v>
          </cell>
          <cell r="K402">
            <v>9492</v>
          </cell>
          <cell r="M402">
            <v>-429</v>
          </cell>
        </row>
        <row r="403">
          <cell r="F403">
            <v>0</v>
          </cell>
          <cell r="H403">
            <v>0</v>
          </cell>
          <cell r="I403">
            <v>0</v>
          </cell>
          <cell r="J403">
            <v>0</v>
          </cell>
          <cell r="K403">
            <v>0</v>
          </cell>
          <cell r="M403">
            <v>-5038</v>
          </cell>
        </row>
        <row r="404">
          <cell r="F404">
            <v>0</v>
          </cell>
          <cell r="H404">
            <v>0</v>
          </cell>
          <cell r="I404">
            <v>0</v>
          </cell>
          <cell r="J404">
            <v>0</v>
          </cell>
          <cell r="K404">
            <v>0</v>
          </cell>
          <cell r="M404">
            <v>0</v>
          </cell>
        </row>
        <row r="405">
          <cell r="F405">
            <v>0</v>
          </cell>
          <cell r="H405">
            <v>0</v>
          </cell>
          <cell r="I405">
            <v>0</v>
          </cell>
          <cell r="J405">
            <v>0</v>
          </cell>
          <cell r="K405">
            <v>0</v>
          </cell>
          <cell r="M405">
            <v>0</v>
          </cell>
        </row>
        <row r="406">
          <cell r="F406">
            <v>-219019</v>
          </cell>
          <cell r="H406">
            <v>0</v>
          </cell>
          <cell r="I406">
            <v>-219019</v>
          </cell>
          <cell r="J406">
            <v>0</v>
          </cell>
          <cell r="K406">
            <v>-219019</v>
          </cell>
          <cell r="M406">
            <v>0</v>
          </cell>
        </row>
        <row r="407">
          <cell r="F407">
            <v>-6658</v>
          </cell>
          <cell r="H407">
            <v>0</v>
          </cell>
          <cell r="I407">
            <v>-6658</v>
          </cell>
          <cell r="J407">
            <v>0</v>
          </cell>
          <cell r="K407">
            <v>-6658</v>
          </cell>
          <cell r="M407">
            <v>-256047</v>
          </cell>
        </row>
        <row r="408">
          <cell r="F408">
            <v>0</v>
          </cell>
          <cell r="H408">
            <v>0</v>
          </cell>
          <cell r="I408">
            <v>0</v>
          </cell>
          <cell r="J408">
            <v>0</v>
          </cell>
          <cell r="K408">
            <v>0</v>
          </cell>
          <cell r="M408">
            <v>0</v>
          </cell>
        </row>
        <row r="409">
          <cell r="F409">
            <v>0</v>
          </cell>
          <cell r="H409">
            <v>0</v>
          </cell>
          <cell r="I409">
            <v>0</v>
          </cell>
          <cell r="J409">
            <v>0</v>
          </cell>
          <cell r="K409">
            <v>0</v>
          </cell>
          <cell r="M409">
            <v>-1</v>
          </cell>
        </row>
        <row r="410">
          <cell r="F410">
            <v>-54</v>
          </cell>
          <cell r="H410">
            <v>0</v>
          </cell>
          <cell r="I410">
            <v>-54</v>
          </cell>
          <cell r="J410">
            <v>0</v>
          </cell>
          <cell r="K410">
            <v>-54</v>
          </cell>
          <cell r="M410">
            <v>-305</v>
          </cell>
        </row>
        <row r="411">
          <cell r="F411">
            <v>5900</v>
          </cell>
          <cell r="H411">
            <v>0</v>
          </cell>
          <cell r="I411">
            <v>5900</v>
          </cell>
          <cell r="J411">
            <v>0</v>
          </cell>
          <cell r="K411">
            <v>5900</v>
          </cell>
          <cell r="M411">
            <v>-652</v>
          </cell>
        </row>
        <row r="412">
          <cell r="F412">
            <v>0</v>
          </cell>
          <cell r="H412">
            <v>0</v>
          </cell>
          <cell r="I412">
            <v>0</v>
          </cell>
          <cell r="J412">
            <v>0</v>
          </cell>
          <cell r="K412">
            <v>0</v>
          </cell>
          <cell r="M412">
            <v>-6229</v>
          </cell>
        </row>
        <row r="413">
          <cell r="F413">
            <v>0</v>
          </cell>
          <cell r="H413">
            <v>0</v>
          </cell>
          <cell r="I413">
            <v>0</v>
          </cell>
          <cell r="J413">
            <v>0</v>
          </cell>
          <cell r="K413">
            <v>0</v>
          </cell>
          <cell r="M413">
            <v>0</v>
          </cell>
        </row>
        <row r="414">
          <cell r="F414">
            <v>0</v>
          </cell>
          <cell r="H414">
            <v>0</v>
          </cell>
          <cell r="I414">
            <v>0</v>
          </cell>
          <cell r="J414">
            <v>0</v>
          </cell>
          <cell r="K414">
            <v>0</v>
          </cell>
          <cell r="M414">
            <v>0</v>
          </cell>
        </row>
        <row r="415">
          <cell r="F415">
            <v>-105520</v>
          </cell>
          <cell r="H415">
            <v>0</v>
          </cell>
          <cell r="I415">
            <v>-105520</v>
          </cell>
          <cell r="J415">
            <v>0</v>
          </cell>
          <cell r="K415">
            <v>-105520</v>
          </cell>
          <cell r="M415">
            <v>0</v>
          </cell>
        </row>
        <row r="416">
          <cell r="F416">
            <v>-1556</v>
          </cell>
          <cell r="H416">
            <v>0</v>
          </cell>
          <cell r="I416">
            <v>-1556</v>
          </cell>
          <cell r="J416">
            <v>0</v>
          </cell>
          <cell r="K416">
            <v>-1556</v>
          </cell>
          <cell r="M416">
            <v>-50553</v>
          </cell>
        </row>
        <row r="417">
          <cell r="F417">
            <v>0</v>
          </cell>
          <cell r="H417">
            <v>0</v>
          </cell>
          <cell r="I417">
            <v>0</v>
          </cell>
          <cell r="J417">
            <v>0</v>
          </cell>
          <cell r="K417">
            <v>0</v>
          </cell>
          <cell r="M417">
            <v>-38507</v>
          </cell>
        </row>
        <row r="418">
          <cell r="F418">
            <v>0</v>
          </cell>
          <cell r="H418">
            <v>0</v>
          </cell>
          <cell r="I418">
            <v>0</v>
          </cell>
          <cell r="J418">
            <v>0</v>
          </cell>
          <cell r="K418">
            <v>0</v>
          </cell>
          <cell r="M418">
            <v>-1</v>
          </cell>
        </row>
        <row r="419">
          <cell r="F419">
            <v>-38</v>
          </cell>
          <cell r="H419">
            <v>0</v>
          </cell>
          <cell r="I419">
            <v>-38</v>
          </cell>
          <cell r="J419">
            <v>0</v>
          </cell>
          <cell r="K419">
            <v>-38</v>
          </cell>
          <cell r="M419">
            <v>-216</v>
          </cell>
        </row>
        <row r="420">
          <cell r="F420">
            <v>2203</v>
          </cell>
          <cell r="H420">
            <v>0</v>
          </cell>
          <cell r="I420">
            <v>2203</v>
          </cell>
          <cell r="J420">
            <v>0</v>
          </cell>
          <cell r="K420">
            <v>2203</v>
          </cell>
          <cell r="M420">
            <v>-652</v>
          </cell>
        </row>
        <row r="421">
          <cell r="F421">
            <v>0</v>
          </cell>
          <cell r="H421">
            <v>0</v>
          </cell>
          <cell r="I421">
            <v>0</v>
          </cell>
          <cell r="J421">
            <v>0</v>
          </cell>
          <cell r="K421">
            <v>0</v>
          </cell>
          <cell r="M421">
            <v>-2599</v>
          </cell>
        </row>
        <row r="422">
          <cell r="F422">
            <v>0</v>
          </cell>
          <cell r="H422">
            <v>0</v>
          </cell>
          <cell r="I422">
            <v>0</v>
          </cell>
          <cell r="J422">
            <v>0</v>
          </cell>
          <cell r="K422">
            <v>0</v>
          </cell>
          <cell r="M422">
            <v>0</v>
          </cell>
        </row>
        <row r="423">
          <cell r="F423">
            <v>-235</v>
          </cell>
          <cell r="H423">
            <v>0</v>
          </cell>
          <cell r="I423">
            <v>-235</v>
          </cell>
          <cell r="J423">
            <v>0</v>
          </cell>
          <cell r="K423">
            <v>-235</v>
          </cell>
          <cell r="M423">
            <v>-355</v>
          </cell>
        </row>
        <row r="424">
          <cell r="F424">
            <v>-151324</v>
          </cell>
          <cell r="H424">
            <v>0</v>
          </cell>
          <cell r="I424">
            <v>-151324</v>
          </cell>
          <cell r="J424">
            <v>0</v>
          </cell>
          <cell r="K424">
            <v>-151324</v>
          </cell>
          <cell r="M424">
            <v>-13</v>
          </cell>
        </row>
        <row r="425">
          <cell r="F425">
            <v>0</v>
          </cell>
          <cell r="H425">
            <v>0</v>
          </cell>
          <cell r="I425">
            <v>0</v>
          </cell>
          <cell r="J425">
            <v>0</v>
          </cell>
          <cell r="K425">
            <v>0</v>
          </cell>
          <cell r="M425">
            <v>-18237</v>
          </cell>
        </row>
        <row r="426">
          <cell r="F426">
            <v>0</v>
          </cell>
          <cell r="H426">
            <v>0</v>
          </cell>
          <cell r="I426">
            <v>0</v>
          </cell>
          <cell r="J426">
            <v>0</v>
          </cell>
          <cell r="K426">
            <v>0</v>
          </cell>
          <cell r="M426">
            <v>-15069</v>
          </cell>
        </row>
        <row r="427">
          <cell r="F427">
            <v>-310</v>
          </cell>
          <cell r="H427">
            <v>0</v>
          </cell>
          <cell r="I427">
            <v>-310</v>
          </cell>
          <cell r="J427">
            <v>0</v>
          </cell>
          <cell r="K427">
            <v>-310</v>
          </cell>
          <cell r="M427">
            <v>0</v>
          </cell>
        </row>
        <row r="428">
          <cell r="F428">
            <v>0</v>
          </cell>
          <cell r="H428">
            <v>0</v>
          </cell>
          <cell r="I428">
            <v>0</v>
          </cell>
          <cell r="J428">
            <v>0</v>
          </cell>
          <cell r="K428">
            <v>0</v>
          </cell>
          <cell r="M428">
            <v>-2</v>
          </cell>
        </row>
        <row r="429">
          <cell r="F429">
            <v>-467172</v>
          </cell>
          <cell r="H429">
            <v>0</v>
          </cell>
          <cell r="I429">
            <v>-467172</v>
          </cell>
          <cell r="J429">
            <v>0</v>
          </cell>
          <cell r="K429">
            <v>-467172</v>
          </cell>
          <cell r="M429">
            <v>-395207</v>
          </cell>
        </row>
        <row r="431">
          <cell r="F431">
            <v>2229682</v>
          </cell>
          <cell r="H431">
            <v>0</v>
          </cell>
          <cell r="I431">
            <v>2229682</v>
          </cell>
          <cell r="J431">
            <v>0</v>
          </cell>
          <cell r="K431">
            <v>2229682</v>
          </cell>
          <cell r="M431">
            <v>593272</v>
          </cell>
        </row>
        <row r="432">
          <cell r="F432">
            <v>2229682</v>
          </cell>
          <cell r="H432">
            <v>0</v>
          </cell>
          <cell r="I432">
            <v>2229682</v>
          </cell>
          <cell r="J432">
            <v>0</v>
          </cell>
          <cell r="K432">
            <v>2229682</v>
          </cell>
          <cell r="M432">
            <v>593272</v>
          </cell>
        </row>
        <row r="434">
          <cell r="F434">
            <v>18209</v>
          </cell>
          <cell r="H434">
            <v>0</v>
          </cell>
          <cell r="I434">
            <v>18209</v>
          </cell>
          <cell r="J434">
            <v>0</v>
          </cell>
          <cell r="K434">
            <v>18209</v>
          </cell>
          <cell r="M434">
            <v>648271</v>
          </cell>
        </row>
        <row r="435">
          <cell r="F435">
            <v>0</v>
          </cell>
          <cell r="H435">
            <v>0</v>
          </cell>
          <cell r="I435">
            <v>0</v>
          </cell>
          <cell r="J435">
            <v>0</v>
          </cell>
          <cell r="K435">
            <v>0</v>
          </cell>
          <cell r="M435">
            <v>0</v>
          </cell>
        </row>
        <row r="436">
          <cell r="F436">
            <v>5780</v>
          </cell>
          <cell r="H436">
            <v>0</v>
          </cell>
          <cell r="I436">
            <v>5780</v>
          </cell>
          <cell r="J436">
            <v>0</v>
          </cell>
          <cell r="K436">
            <v>5780</v>
          </cell>
          <cell r="M436">
            <v>-196688</v>
          </cell>
        </row>
        <row r="437">
          <cell r="F437">
            <v>185</v>
          </cell>
          <cell r="H437">
            <v>0</v>
          </cell>
          <cell r="I437">
            <v>185</v>
          </cell>
          <cell r="J437">
            <v>0</v>
          </cell>
          <cell r="K437">
            <v>185</v>
          </cell>
          <cell r="M437">
            <v>-3544909</v>
          </cell>
        </row>
        <row r="438">
          <cell r="F438">
            <v>-8</v>
          </cell>
          <cell r="H438">
            <v>0</v>
          </cell>
          <cell r="I438">
            <v>-8</v>
          </cell>
          <cell r="J438">
            <v>0</v>
          </cell>
          <cell r="K438">
            <v>-8</v>
          </cell>
          <cell r="M438">
            <v>0</v>
          </cell>
        </row>
        <row r="439">
          <cell r="F439">
            <v>0</v>
          </cell>
          <cell r="H439">
            <v>0</v>
          </cell>
          <cell r="I439">
            <v>0</v>
          </cell>
          <cell r="J439">
            <v>0</v>
          </cell>
          <cell r="K439">
            <v>0</v>
          </cell>
          <cell r="M439">
            <v>0</v>
          </cell>
        </row>
        <row r="440">
          <cell r="F440">
            <v>53302</v>
          </cell>
          <cell r="H440">
            <v>0</v>
          </cell>
          <cell r="I440">
            <v>53302</v>
          </cell>
          <cell r="J440">
            <v>0</v>
          </cell>
          <cell r="K440">
            <v>53302</v>
          </cell>
          <cell r="M440">
            <v>-156975</v>
          </cell>
        </row>
        <row r="441">
          <cell r="F441">
            <v>0</v>
          </cell>
          <cell r="H441">
            <v>0</v>
          </cell>
          <cell r="I441">
            <v>0</v>
          </cell>
          <cell r="J441">
            <v>0</v>
          </cell>
          <cell r="K441">
            <v>0</v>
          </cell>
          <cell r="M441">
            <v>0</v>
          </cell>
        </row>
        <row r="442">
          <cell r="F442">
            <v>-28201</v>
          </cell>
          <cell r="H442">
            <v>0</v>
          </cell>
          <cell r="I442">
            <v>-28201</v>
          </cell>
          <cell r="J442">
            <v>0</v>
          </cell>
          <cell r="K442">
            <v>-28201</v>
          </cell>
          <cell r="M442">
            <v>50550</v>
          </cell>
        </row>
        <row r="443">
          <cell r="F443">
            <v>-2135</v>
          </cell>
          <cell r="H443">
            <v>0</v>
          </cell>
          <cell r="I443">
            <v>-2135</v>
          </cell>
          <cell r="J443">
            <v>0</v>
          </cell>
          <cell r="K443">
            <v>-2135</v>
          </cell>
          <cell r="M443">
            <v>27491</v>
          </cell>
        </row>
        <row r="444">
          <cell r="F444">
            <v>-5</v>
          </cell>
          <cell r="H444">
            <v>0</v>
          </cell>
          <cell r="I444">
            <v>-5</v>
          </cell>
          <cell r="J444">
            <v>0</v>
          </cell>
          <cell r="K444">
            <v>-5</v>
          </cell>
          <cell r="M444">
            <v>0</v>
          </cell>
        </row>
        <row r="445">
          <cell r="F445">
            <v>0</v>
          </cell>
          <cell r="H445">
            <v>0</v>
          </cell>
          <cell r="I445">
            <v>0</v>
          </cell>
          <cell r="J445">
            <v>0</v>
          </cell>
          <cell r="K445">
            <v>0</v>
          </cell>
          <cell r="M445">
            <v>0</v>
          </cell>
        </row>
        <row r="446">
          <cell r="F446">
            <v>-124432</v>
          </cell>
          <cell r="H446">
            <v>0</v>
          </cell>
          <cell r="I446">
            <v>-124432</v>
          </cell>
          <cell r="J446">
            <v>0</v>
          </cell>
          <cell r="K446">
            <v>-124432</v>
          </cell>
          <cell r="M446">
            <v>-796980</v>
          </cell>
        </row>
        <row r="447">
          <cell r="F447">
            <v>0</v>
          </cell>
          <cell r="H447">
            <v>0</v>
          </cell>
          <cell r="I447">
            <v>0</v>
          </cell>
          <cell r="J447">
            <v>0</v>
          </cell>
          <cell r="K447">
            <v>0</v>
          </cell>
          <cell r="M447">
            <v>0</v>
          </cell>
        </row>
        <row r="448">
          <cell r="F448">
            <v>321676</v>
          </cell>
          <cell r="H448">
            <v>0</v>
          </cell>
          <cell r="I448">
            <v>321676</v>
          </cell>
          <cell r="J448">
            <v>0</v>
          </cell>
          <cell r="K448">
            <v>321676</v>
          </cell>
          <cell r="M448">
            <v>378163</v>
          </cell>
        </row>
        <row r="449">
          <cell r="F449">
            <v>-4040</v>
          </cell>
          <cell r="H449">
            <v>0</v>
          </cell>
          <cell r="I449">
            <v>-4040</v>
          </cell>
          <cell r="J449">
            <v>0</v>
          </cell>
          <cell r="K449">
            <v>-4040</v>
          </cell>
          <cell r="M449">
            <v>-982942</v>
          </cell>
        </row>
        <row r="450">
          <cell r="F450">
            <v>801</v>
          </cell>
          <cell r="H450">
            <v>0</v>
          </cell>
          <cell r="I450">
            <v>801</v>
          </cell>
          <cell r="J450">
            <v>0</v>
          </cell>
          <cell r="K450">
            <v>801</v>
          </cell>
          <cell r="M450">
            <v>4313</v>
          </cell>
        </row>
        <row r="451">
          <cell r="F451">
            <v>-644954</v>
          </cell>
          <cell r="H451">
            <v>0</v>
          </cell>
          <cell r="I451">
            <v>-644954</v>
          </cell>
          <cell r="J451">
            <v>0</v>
          </cell>
          <cell r="K451">
            <v>-644954</v>
          </cell>
          <cell r="M451">
            <v>89104</v>
          </cell>
        </row>
        <row r="452">
          <cell r="F452">
            <v>0</v>
          </cell>
          <cell r="H452">
            <v>0</v>
          </cell>
          <cell r="I452">
            <v>0</v>
          </cell>
          <cell r="J452">
            <v>0</v>
          </cell>
          <cell r="K452">
            <v>0</v>
          </cell>
          <cell r="M452">
            <v>0</v>
          </cell>
        </row>
        <row r="453">
          <cell r="F453">
            <v>3100698</v>
          </cell>
          <cell r="H453">
            <v>0</v>
          </cell>
          <cell r="I453">
            <v>3100698</v>
          </cell>
          <cell r="J453">
            <v>0</v>
          </cell>
          <cell r="K453">
            <v>3100698</v>
          </cell>
          <cell r="M453">
            <v>-45509</v>
          </cell>
        </row>
        <row r="454">
          <cell r="F454">
            <v>-55788</v>
          </cell>
          <cell r="H454">
            <v>0</v>
          </cell>
          <cell r="I454">
            <v>-55788</v>
          </cell>
          <cell r="J454">
            <v>0</v>
          </cell>
          <cell r="K454">
            <v>-55788</v>
          </cell>
          <cell r="M454">
            <v>99552</v>
          </cell>
        </row>
        <row r="455">
          <cell r="F455">
            <v>5487</v>
          </cell>
          <cell r="H455">
            <v>0</v>
          </cell>
          <cell r="I455">
            <v>5487</v>
          </cell>
          <cell r="J455">
            <v>0</v>
          </cell>
          <cell r="K455">
            <v>5487</v>
          </cell>
          <cell r="M455">
            <v>-563</v>
          </cell>
        </row>
        <row r="456">
          <cell r="F456">
            <v>-63728</v>
          </cell>
          <cell r="H456">
            <v>0</v>
          </cell>
          <cell r="I456">
            <v>-63728</v>
          </cell>
          <cell r="J456">
            <v>0</v>
          </cell>
          <cell r="K456">
            <v>-63728</v>
          </cell>
          <cell r="M456">
            <v>-404137</v>
          </cell>
        </row>
        <row r="457">
          <cell r="F457">
            <v>0</v>
          </cell>
          <cell r="H457">
            <v>0</v>
          </cell>
          <cell r="I457">
            <v>0</v>
          </cell>
          <cell r="J457">
            <v>0</v>
          </cell>
          <cell r="K457">
            <v>0</v>
          </cell>
          <cell r="M457">
            <v>0</v>
          </cell>
        </row>
        <row r="458">
          <cell r="F458">
            <v>217049</v>
          </cell>
          <cell r="H458">
            <v>0</v>
          </cell>
          <cell r="I458">
            <v>217049</v>
          </cell>
          <cell r="J458">
            <v>0</v>
          </cell>
          <cell r="K458">
            <v>217049</v>
          </cell>
          <cell r="M458">
            <v>131713</v>
          </cell>
        </row>
        <row r="459">
          <cell r="F459">
            <v>-1896</v>
          </cell>
          <cell r="H459">
            <v>0</v>
          </cell>
          <cell r="I459">
            <v>-1896</v>
          </cell>
          <cell r="J459">
            <v>0</v>
          </cell>
          <cell r="K459">
            <v>-1896</v>
          </cell>
          <cell r="M459">
            <v>-2991422</v>
          </cell>
        </row>
        <row r="460">
          <cell r="F460">
            <v>-881</v>
          </cell>
          <cell r="H460">
            <v>0</v>
          </cell>
          <cell r="I460">
            <v>-881</v>
          </cell>
          <cell r="J460">
            <v>0</v>
          </cell>
          <cell r="K460">
            <v>-881</v>
          </cell>
          <cell r="M460">
            <v>-4584</v>
          </cell>
        </row>
        <row r="461">
          <cell r="F461">
            <v>-459986</v>
          </cell>
          <cell r="H461">
            <v>0</v>
          </cell>
          <cell r="I461">
            <v>-459986</v>
          </cell>
          <cell r="J461">
            <v>0</v>
          </cell>
          <cell r="K461">
            <v>-459986</v>
          </cell>
          <cell r="M461">
            <v>339</v>
          </cell>
        </row>
        <row r="462">
          <cell r="F462">
            <v>0</v>
          </cell>
          <cell r="H462">
            <v>0</v>
          </cell>
          <cell r="I462">
            <v>0</v>
          </cell>
          <cell r="J462">
            <v>0</v>
          </cell>
          <cell r="K462">
            <v>0</v>
          </cell>
          <cell r="M462">
            <v>0</v>
          </cell>
        </row>
        <row r="463">
          <cell r="F463">
            <v>2004932</v>
          </cell>
          <cell r="H463">
            <v>0</v>
          </cell>
          <cell r="I463">
            <v>2004932</v>
          </cell>
          <cell r="J463">
            <v>0</v>
          </cell>
          <cell r="K463">
            <v>2004932</v>
          </cell>
          <cell r="M463">
            <v>-140</v>
          </cell>
        </row>
        <row r="464">
          <cell r="F464">
            <v>-45679</v>
          </cell>
          <cell r="H464">
            <v>0</v>
          </cell>
          <cell r="I464">
            <v>-45679</v>
          </cell>
          <cell r="J464">
            <v>0</v>
          </cell>
          <cell r="K464">
            <v>-45679</v>
          </cell>
          <cell r="M464">
            <v>1069</v>
          </cell>
        </row>
        <row r="465">
          <cell r="F465">
            <v>-5922</v>
          </cell>
          <cell r="H465">
            <v>0</v>
          </cell>
          <cell r="I465">
            <v>-5922</v>
          </cell>
          <cell r="J465">
            <v>0</v>
          </cell>
          <cell r="K465">
            <v>-5922</v>
          </cell>
          <cell r="M465">
            <v>-3</v>
          </cell>
        </row>
        <row r="466">
          <cell r="F466">
            <v>4290464</v>
          </cell>
          <cell r="H466">
            <v>0</v>
          </cell>
          <cell r="I466">
            <v>4290464</v>
          </cell>
          <cell r="J466">
            <v>0</v>
          </cell>
          <cell r="K466">
            <v>4290464</v>
          </cell>
          <cell r="M466">
            <v>-7694287</v>
          </cell>
        </row>
        <row r="468">
          <cell r="F468">
            <v>419708</v>
          </cell>
          <cell r="H468">
            <v>0</v>
          </cell>
          <cell r="I468">
            <v>419708</v>
          </cell>
          <cell r="J468">
            <v>0</v>
          </cell>
          <cell r="K468">
            <v>419708</v>
          </cell>
          <cell r="M468">
            <v>419007</v>
          </cell>
        </row>
        <row r="469">
          <cell r="F469">
            <v>67153</v>
          </cell>
          <cell r="H469">
            <v>0</v>
          </cell>
          <cell r="I469">
            <v>67153</v>
          </cell>
          <cell r="J469">
            <v>0</v>
          </cell>
          <cell r="K469">
            <v>67153</v>
          </cell>
          <cell r="M469">
            <v>0</v>
          </cell>
        </row>
        <row r="470">
          <cell r="F470">
            <v>662515</v>
          </cell>
          <cell r="H470">
            <v>0</v>
          </cell>
          <cell r="I470">
            <v>662515</v>
          </cell>
          <cell r="J470">
            <v>0</v>
          </cell>
          <cell r="K470">
            <v>662515</v>
          </cell>
          <cell r="M470">
            <v>541934</v>
          </cell>
        </row>
        <row r="471">
          <cell r="F471">
            <v>106002</v>
          </cell>
          <cell r="H471">
            <v>0</v>
          </cell>
          <cell r="I471">
            <v>106002</v>
          </cell>
          <cell r="J471">
            <v>0</v>
          </cell>
          <cell r="K471">
            <v>106002</v>
          </cell>
          <cell r="M471">
            <v>0</v>
          </cell>
        </row>
        <row r="472">
          <cell r="F472">
            <v>517929</v>
          </cell>
          <cell r="H472">
            <v>0</v>
          </cell>
          <cell r="I472">
            <v>517929</v>
          </cell>
          <cell r="J472">
            <v>0</v>
          </cell>
          <cell r="K472">
            <v>517929</v>
          </cell>
          <cell r="M472">
            <v>432331</v>
          </cell>
        </row>
        <row r="473">
          <cell r="F473">
            <v>82868</v>
          </cell>
          <cell r="H473">
            <v>0</v>
          </cell>
          <cell r="I473">
            <v>82868</v>
          </cell>
          <cell r="J473">
            <v>0</v>
          </cell>
          <cell r="K473">
            <v>82868</v>
          </cell>
          <cell r="M473">
            <v>0</v>
          </cell>
        </row>
        <row r="474">
          <cell r="F474">
            <v>1856175</v>
          </cell>
          <cell r="H474">
            <v>0</v>
          </cell>
          <cell r="I474">
            <v>1856175</v>
          </cell>
          <cell r="J474">
            <v>0</v>
          </cell>
          <cell r="K474">
            <v>1856175</v>
          </cell>
          <cell r="M474">
            <v>1393272</v>
          </cell>
        </row>
        <row r="476">
          <cell r="F476">
            <v>54350</v>
          </cell>
          <cell r="H476">
            <v>0</v>
          </cell>
          <cell r="I476">
            <v>54350</v>
          </cell>
          <cell r="J476">
            <v>0</v>
          </cell>
          <cell r="K476">
            <v>54350</v>
          </cell>
          <cell r="M476">
            <v>54594</v>
          </cell>
        </row>
        <row r="477">
          <cell r="F477">
            <v>85724</v>
          </cell>
          <cell r="H477">
            <v>0</v>
          </cell>
          <cell r="I477">
            <v>85724</v>
          </cell>
          <cell r="J477">
            <v>0</v>
          </cell>
          <cell r="K477">
            <v>85724</v>
          </cell>
          <cell r="M477">
            <v>70605</v>
          </cell>
        </row>
        <row r="478">
          <cell r="F478">
            <v>66725</v>
          </cell>
          <cell r="H478">
            <v>0</v>
          </cell>
          <cell r="I478">
            <v>66725</v>
          </cell>
          <cell r="J478">
            <v>0</v>
          </cell>
          <cell r="K478">
            <v>66725</v>
          </cell>
          <cell r="M478">
            <v>56322</v>
          </cell>
        </row>
        <row r="479">
          <cell r="F479">
            <v>206799</v>
          </cell>
          <cell r="H479">
            <v>0</v>
          </cell>
          <cell r="I479">
            <v>206799</v>
          </cell>
          <cell r="J479">
            <v>0</v>
          </cell>
          <cell r="K479">
            <v>206799</v>
          </cell>
          <cell r="M479">
            <v>181521</v>
          </cell>
        </row>
        <row r="480">
          <cell r="F480">
            <v>0</v>
          </cell>
          <cell r="H480">
            <v>0</v>
          </cell>
          <cell r="I480">
            <v>0</v>
          </cell>
          <cell r="J480">
            <v>0</v>
          </cell>
          <cell r="K480">
            <v>0</v>
          </cell>
          <cell r="M480">
            <v>11121952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9859</v>
          </cell>
          <cell r="G4">
            <v>0</v>
          </cell>
          <cell r="H4">
            <v>9859</v>
          </cell>
          <cell r="I4">
            <v>0</v>
          </cell>
          <cell r="J4">
            <v>9859</v>
          </cell>
          <cell r="K4">
            <v>214179</v>
          </cell>
        </row>
        <row r="5">
          <cell r="F5">
            <v>9511</v>
          </cell>
          <cell r="G5">
            <v>0</v>
          </cell>
          <cell r="H5">
            <v>9511</v>
          </cell>
          <cell r="I5">
            <v>0</v>
          </cell>
          <cell r="J5">
            <v>9511</v>
          </cell>
          <cell r="K5">
            <v>225047</v>
          </cell>
        </row>
        <row r="6">
          <cell r="F6">
            <v>19370</v>
          </cell>
          <cell r="G6">
            <v>0</v>
          </cell>
          <cell r="H6">
            <v>19370</v>
          </cell>
          <cell r="I6">
            <v>0</v>
          </cell>
          <cell r="J6">
            <v>19370</v>
          </cell>
          <cell r="K6">
            <v>439226</v>
          </cell>
        </row>
        <row r="8">
          <cell r="F8">
            <v>0</v>
          </cell>
          <cell r="G8">
            <v>0</v>
          </cell>
          <cell r="H8">
            <v>0</v>
          </cell>
          <cell r="I8">
            <v>0</v>
          </cell>
          <cell r="J8">
            <v>0</v>
          </cell>
          <cell r="K8">
            <v>0</v>
          </cell>
        </row>
        <row r="9">
          <cell r="F9">
            <v>202979</v>
          </cell>
          <cell r="G9">
            <v>0</v>
          </cell>
          <cell r="H9">
            <v>202979</v>
          </cell>
          <cell r="I9">
            <v>0</v>
          </cell>
          <cell r="J9">
            <v>202979</v>
          </cell>
          <cell r="K9">
            <v>4097912</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1741100</v>
          </cell>
          <cell r="G12">
            <v>0</v>
          </cell>
          <cell r="H12">
            <v>1741100</v>
          </cell>
          <cell r="I12">
            <v>0</v>
          </cell>
          <cell r="J12">
            <v>1741100</v>
          </cell>
          <cell r="K12">
            <v>812084</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2226464</v>
          </cell>
          <cell r="G17">
            <v>0</v>
          </cell>
          <cell r="H17">
            <v>2226464</v>
          </cell>
          <cell r="I17">
            <v>0</v>
          </cell>
          <cell r="J17">
            <v>2226464</v>
          </cell>
          <cell r="K17">
            <v>11827027</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4170543</v>
          </cell>
          <cell r="G23">
            <v>0</v>
          </cell>
          <cell r="H23">
            <v>4170543</v>
          </cell>
          <cell r="I23">
            <v>0</v>
          </cell>
          <cell r="J23">
            <v>4170543</v>
          </cell>
          <cell r="K23">
            <v>16737023</v>
          </cell>
        </row>
        <row r="25">
          <cell r="F25">
            <v>50796160</v>
          </cell>
          <cell r="G25">
            <v>0</v>
          </cell>
          <cell r="H25">
            <v>50796160</v>
          </cell>
          <cell r="I25">
            <v>0</v>
          </cell>
          <cell r="J25">
            <v>50796160</v>
          </cell>
          <cell r="K25">
            <v>53768935</v>
          </cell>
        </row>
        <row r="26">
          <cell r="F26">
            <v>300660</v>
          </cell>
          <cell r="G26">
            <v>0</v>
          </cell>
          <cell r="H26">
            <v>300660</v>
          </cell>
          <cell r="I26">
            <v>0</v>
          </cell>
          <cell r="J26">
            <v>300660</v>
          </cell>
          <cell r="K26">
            <v>246364</v>
          </cell>
        </row>
        <row r="27">
          <cell r="F27">
            <v>-2333664</v>
          </cell>
          <cell r="G27">
            <v>0</v>
          </cell>
          <cell r="H27">
            <v>-2333664</v>
          </cell>
          <cell r="I27">
            <v>0</v>
          </cell>
          <cell r="J27">
            <v>-2333664</v>
          </cell>
          <cell r="K27">
            <v>918338</v>
          </cell>
        </row>
        <row r="28">
          <cell r="F28">
            <v>11063</v>
          </cell>
          <cell r="G28">
            <v>0</v>
          </cell>
          <cell r="H28">
            <v>11063</v>
          </cell>
          <cell r="I28">
            <v>0</v>
          </cell>
          <cell r="J28">
            <v>11063</v>
          </cell>
          <cell r="K28">
            <v>11063</v>
          </cell>
        </row>
        <row r="29">
          <cell r="F29">
            <v>31488</v>
          </cell>
          <cell r="G29">
            <v>0</v>
          </cell>
          <cell r="H29">
            <v>31488</v>
          </cell>
          <cell r="I29">
            <v>0</v>
          </cell>
          <cell r="J29">
            <v>31488</v>
          </cell>
          <cell r="K29">
            <v>22801</v>
          </cell>
        </row>
        <row r="30">
          <cell r="F30">
            <v>8977878</v>
          </cell>
          <cell r="G30">
            <v>0</v>
          </cell>
          <cell r="H30">
            <v>8977878</v>
          </cell>
          <cell r="I30">
            <v>0</v>
          </cell>
          <cell r="J30">
            <v>8977878</v>
          </cell>
          <cell r="K30">
            <v>8710698</v>
          </cell>
        </row>
        <row r="31">
          <cell r="F31">
            <v>-775438</v>
          </cell>
          <cell r="G31">
            <v>0</v>
          </cell>
          <cell r="H31">
            <v>-775438</v>
          </cell>
          <cell r="I31">
            <v>0</v>
          </cell>
          <cell r="J31">
            <v>-775438</v>
          </cell>
          <cell r="K31">
            <v>-737405</v>
          </cell>
        </row>
        <row r="32">
          <cell r="F32">
            <v>601745</v>
          </cell>
          <cell r="G32">
            <v>0</v>
          </cell>
          <cell r="H32">
            <v>601745</v>
          </cell>
          <cell r="I32">
            <v>0</v>
          </cell>
          <cell r="J32">
            <v>601745</v>
          </cell>
          <cell r="K32">
            <v>525273</v>
          </cell>
        </row>
        <row r="33">
          <cell r="F33">
            <v>32000000</v>
          </cell>
          <cell r="G33">
            <v>0</v>
          </cell>
          <cell r="H33">
            <v>32000000</v>
          </cell>
          <cell r="I33">
            <v>0</v>
          </cell>
          <cell r="J33">
            <v>32000000</v>
          </cell>
          <cell r="K33">
            <v>39900000</v>
          </cell>
        </row>
        <row r="34">
          <cell r="F34">
            <v>-2594841</v>
          </cell>
          <cell r="G34">
            <v>0</v>
          </cell>
          <cell r="H34">
            <v>-2594841</v>
          </cell>
          <cell r="I34">
            <v>0</v>
          </cell>
          <cell r="J34">
            <v>-2594841</v>
          </cell>
          <cell r="K34">
            <v>-1041072</v>
          </cell>
        </row>
        <row r="35">
          <cell r="F35">
            <v>26697</v>
          </cell>
          <cell r="G35">
            <v>0</v>
          </cell>
          <cell r="H35">
            <v>26697</v>
          </cell>
          <cell r="I35">
            <v>0</v>
          </cell>
          <cell r="J35">
            <v>26697</v>
          </cell>
          <cell r="K35">
            <v>-19504</v>
          </cell>
        </row>
        <row r="36">
          <cell r="F36">
            <v>325</v>
          </cell>
          <cell r="G36">
            <v>0</v>
          </cell>
          <cell r="H36">
            <v>325</v>
          </cell>
          <cell r="I36">
            <v>0</v>
          </cell>
          <cell r="J36">
            <v>325</v>
          </cell>
          <cell r="K36">
            <v>325</v>
          </cell>
        </row>
        <row r="37">
          <cell r="F37">
            <v>40000000</v>
          </cell>
          <cell r="G37">
            <v>0</v>
          </cell>
          <cell r="H37">
            <v>40000000</v>
          </cell>
          <cell r="I37">
            <v>0</v>
          </cell>
          <cell r="J37">
            <v>40000000</v>
          </cell>
          <cell r="K37">
            <v>40000000</v>
          </cell>
        </row>
        <row r="38">
          <cell r="F38">
            <v>-546013</v>
          </cell>
          <cell r="G38">
            <v>0</v>
          </cell>
          <cell r="H38">
            <v>-546013</v>
          </cell>
          <cell r="I38">
            <v>0</v>
          </cell>
          <cell r="J38">
            <v>-546013</v>
          </cell>
          <cell r="K38">
            <v>-1807146</v>
          </cell>
        </row>
        <row r="39">
          <cell r="F39">
            <v>-315918</v>
          </cell>
          <cell r="G39">
            <v>0</v>
          </cell>
          <cell r="H39">
            <v>-315918</v>
          </cell>
          <cell r="I39">
            <v>0</v>
          </cell>
          <cell r="J39">
            <v>-315918</v>
          </cell>
          <cell r="K39">
            <v>-382862</v>
          </cell>
        </row>
        <row r="40">
          <cell r="F40">
            <v>6325</v>
          </cell>
          <cell r="G40">
            <v>0</v>
          </cell>
          <cell r="H40">
            <v>6325</v>
          </cell>
          <cell r="I40">
            <v>0</v>
          </cell>
          <cell r="J40">
            <v>6325</v>
          </cell>
          <cell r="K40">
            <v>6325</v>
          </cell>
        </row>
        <row r="41">
          <cell r="F41">
            <v>75128</v>
          </cell>
          <cell r="G41">
            <v>0</v>
          </cell>
          <cell r="H41">
            <v>75128</v>
          </cell>
          <cell r="I41">
            <v>0</v>
          </cell>
          <cell r="J41">
            <v>75128</v>
          </cell>
          <cell r="K41">
            <v>59715</v>
          </cell>
        </row>
        <row r="42">
          <cell r="F42">
            <v>5062500</v>
          </cell>
          <cell r="G42">
            <v>0</v>
          </cell>
          <cell r="H42">
            <v>5062500</v>
          </cell>
          <cell r="I42">
            <v>0</v>
          </cell>
          <cell r="J42">
            <v>5062500</v>
          </cell>
          <cell r="K42">
            <v>0</v>
          </cell>
        </row>
        <row r="43">
          <cell r="F43">
            <v>325</v>
          </cell>
          <cell r="G43">
            <v>0</v>
          </cell>
          <cell r="H43">
            <v>325</v>
          </cell>
          <cell r="I43">
            <v>0</v>
          </cell>
          <cell r="J43">
            <v>325</v>
          </cell>
          <cell r="K43">
            <v>0</v>
          </cell>
        </row>
        <row r="44">
          <cell r="F44">
            <v>5671</v>
          </cell>
          <cell r="G44">
            <v>0</v>
          </cell>
          <cell r="H44">
            <v>5671</v>
          </cell>
          <cell r="I44">
            <v>0</v>
          </cell>
          <cell r="J44">
            <v>5671</v>
          </cell>
          <cell r="K44">
            <v>0</v>
          </cell>
        </row>
        <row r="45">
          <cell r="F45">
            <v>66000000</v>
          </cell>
          <cell r="G45">
            <v>0</v>
          </cell>
          <cell r="H45">
            <v>66000000</v>
          </cell>
          <cell r="I45">
            <v>0</v>
          </cell>
          <cell r="J45">
            <v>66000000</v>
          </cell>
          <cell r="K45">
            <v>58000000</v>
          </cell>
        </row>
        <row r="46">
          <cell r="F46">
            <v>-31827</v>
          </cell>
          <cell r="G46">
            <v>0</v>
          </cell>
          <cell r="H46">
            <v>-31827</v>
          </cell>
          <cell r="I46">
            <v>0</v>
          </cell>
          <cell r="J46">
            <v>-31827</v>
          </cell>
          <cell r="K46">
            <v>-21308</v>
          </cell>
        </row>
        <row r="47">
          <cell r="F47">
            <v>-1360696</v>
          </cell>
          <cell r="G47">
            <v>0</v>
          </cell>
          <cell r="H47">
            <v>-1360696</v>
          </cell>
          <cell r="I47">
            <v>0</v>
          </cell>
          <cell r="J47">
            <v>-1360696</v>
          </cell>
          <cell r="K47">
            <v>-666978</v>
          </cell>
        </row>
        <row r="48">
          <cell r="F48">
            <v>0</v>
          </cell>
          <cell r="G48">
            <v>0</v>
          </cell>
          <cell r="H48">
            <v>0</v>
          </cell>
          <cell r="I48">
            <v>0</v>
          </cell>
          <cell r="J48">
            <v>0</v>
          </cell>
          <cell r="K48">
            <v>0</v>
          </cell>
        </row>
        <row r="49">
          <cell r="F49">
            <v>195937568</v>
          </cell>
          <cell r="G49">
            <v>0</v>
          </cell>
          <cell r="H49">
            <v>195937568</v>
          </cell>
          <cell r="I49">
            <v>0</v>
          </cell>
          <cell r="J49">
            <v>195937568</v>
          </cell>
          <cell r="K49">
            <v>197493562</v>
          </cell>
        </row>
        <row r="51">
          <cell r="F51">
            <v>107305</v>
          </cell>
          <cell r="G51">
            <v>0</v>
          </cell>
          <cell r="H51">
            <v>107305</v>
          </cell>
          <cell r="I51">
            <v>0</v>
          </cell>
          <cell r="J51">
            <v>107305</v>
          </cell>
          <cell r="K51">
            <v>282251</v>
          </cell>
        </row>
        <row r="52">
          <cell r="F52">
            <v>107305</v>
          </cell>
          <cell r="G52">
            <v>0</v>
          </cell>
          <cell r="H52">
            <v>107305</v>
          </cell>
          <cell r="I52">
            <v>0</v>
          </cell>
          <cell r="J52">
            <v>107305</v>
          </cell>
          <cell r="K52">
            <v>282251</v>
          </cell>
        </row>
        <row r="54">
          <cell r="F54">
            <v>0</v>
          </cell>
          <cell r="G54">
            <v>0</v>
          </cell>
          <cell r="H54">
            <v>0</v>
          </cell>
          <cell r="I54">
            <v>0</v>
          </cell>
          <cell r="J54">
            <v>0</v>
          </cell>
          <cell r="K54">
            <v>0</v>
          </cell>
        </row>
        <row r="55">
          <cell r="F55">
            <v>0</v>
          </cell>
          <cell r="G55">
            <v>0</v>
          </cell>
          <cell r="H55">
            <v>0</v>
          </cell>
          <cell r="I55">
            <v>0</v>
          </cell>
          <cell r="J55">
            <v>0</v>
          </cell>
          <cell r="K55">
            <v>11935</v>
          </cell>
        </row>
        <row r="56">
          <cell r="F56">
            <v>30746</v>
          </cell>
          <cell r="G56">
            <v>0</v>
          </cell>
          <cell r="H56">
            <v>30746</v>
          </cell>
          <cell r="I56">
            <v>0</v>
          </cell>
          <cell r="J56">
            <v>30746</v>
          </cell>
          <cell r="K56">
            <v>0</v>
          </cell>
        </row>
        <row r="57">
          <cell r="F57">
            <v>0</v>
          </cell>
          <cell r="G57">
            <v>0</v>
          </cell>
          <cell r="H57">
            <v>0</v>
          </cell>
          <cell r="I57">
            <v>0</v>
          </cell>
          <cell r="J57">
            <v>0</v>
          </cell>
          <cell r="K57">
            <v>0</v>
          </cell>
        </row>
        <row r="58">
          <cell r="F58">
            <v>1008986</v>
          </cell>
          <cell r="G58">
            <v>0</v>
          </cell>
          <cell r="H58">
            <v>1008986</v>
          </cell>
          <cell r="I58">
            <v>0</v>
          </cell>
          <cell r="J58">
            <v>1008986</v>
          </cell>
          <cell r="K58">
            <v>986058</v>
          </cell>
        </row>
        <row r="59">
          <cell r="F59">
            <v>399178</v>
          </cell>
          <cell r="G59">
            <v>0</v>
          </cell>
          <cell r="H59">
            <v>399178</v>
          </cell>
          <cell r="I59">
            <v>0</v>
          </cell>
          <cell r="J59">
            <v>399178</v>
          </cell>
          <cell r="K59">
            <v>392741</v>
          </cell>
        </row>
        <row r="60">
          <cell r="F60">
            <v>74296</v>
          </cell>
          <cell r="G60">
            <v>0</v>
          </cell>
          <cell r="H60">
            <v>74296</v>
          </cell>
          <cell r="I60">
            <v>0</v>
          </cell>
          <cell r="J60">
            <v>74296</v>
          </cell>
          <cell r="K60">
            <v>0</v>
          </cell>
        </row>
        <row r="61">
          <cell r="F61">
            <v>0</v>
          </cell>
          <cell r="G61">
            <v>0</v>
          </cell>
          <cell r="H61">
            <v>0</v>
          </cell>
          <cell r="I61">
            <v>0</v>
          </cell>
          <cell r="J61">
            <v>0</v>
          </cell>
          <cell r="K61">
            <v>9683</v>
          </cell>
        </row>
        <row r="62">
          <cell r="F62">
            <v>0</v>
          </cell>
          <cell r="G62">
            <v>0</v>
          </cell>
          <cell r="H62">
            <v>0</v>
          </cell>
          <cell r="I62">
            <v>0</v>
          </cell>
          <cell r="J62">
            <v>0</v>
          </cell>
          <cell r="K62">
            <v>16490</v>
          </cell>
        </row>
        <row r="63">
          <cell r="F63">
            <v>15599</v>
          </cell>
          <cell r="G63">
            <v>0</v>
          </cell>
          <cell r="H63">
            <v>15599</v>
          </cell>
          <cell r="I63">
            <v>0</v>
          </cell>
          <cell r="J63">
            <v>15599</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60304</v>
          </cell>
          <cell r="G66">
            <v>0</v>
          </cell>
          <cell r="H66">
            <v>60304</v>
          </cell>
          <cell r="I66">
            <v>0</v>
          </cell>
          <cell r="J66">
            <v>60304</v>
          </cell>
          <cell r="K66">
            <v>1683</v>
          </cell>
        </row>
        <row r="67">
          <cell r="F67">
            <v>173753</v>
          </cell>
          <cell r="G67">
            <v>0</v>
          </cell>
          <cell r="H67">
            <v>173753</v>
          </cell>
          <cell r="I67">
            <v>0</v>
          </cell>
          <cell r="J67">
            <v>173753</v>
          </cell>
          <cell r="K67">
            <v>177268</v>
          </cell>
        </row>
        <row r="68">
          <cell r="F68">
            <v>28495</v>
          </cell>
          <cell r="G68">
            <v>0</v>
          </cell>
          <cell r="H68">
            <v>28495</v>
          </cell>
          <cell r="I68">
            <v>0</v>
          </cell>
          <cell r="J68">
            <v>28495</v>
          </cell>
          <cell r="K68">
            <v>32238</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53774</v>
          </cell>
          <cell r="G71">
            <v>0</v>
          </cell>
          <cell r="H71">
            <v>53774</v>
          </cell>
          <cell r="I71">
            <v>0</v>
          </cell>
          <cell r="J71">
            <v>53774</v>
          </cell>
          <cell r="K71">
            <v>54132</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2882</v>
          </cell>
        </row>
        <row r="75">
          <cell r="F75">
            <v>0</v>
          </cell>
          <cell r="G75">
            <v>0</v>
          </cell>
          <cell r="H75">
            <v>0</v>
          </cell>
          <cell r="I75">
            <v>0</v>
          </cell>
          <cell r="J75">
            <v>0</v>
          </cell>
          <cell r="K75">
            <v>7906</v>
          </cell>
        </row>
        <row r="76">
          <cell r="F76">
            <v>11451</v>
          </cell>
          <cell r="G76">
            <v>0</v>
          </cell>
          <cell r="H76">
            <v>11451</v>
          </cell>
          <cell r="I76">
            <v>0</v>
          </cell>
          <cell r="J76">
            <v>11451</v>
          </cell>
          <cell r="K76">
            <v>0</v>
          </cell>
        </row>
        <row r="77">
          <cell r="F77">
            <v>0</v>
          </cell>
          <cell r="G77">
            <v>0</v>
          </cell>
          <cell r="H77">
            <v>0</v>
          </cell>
          <cell r="I77">
            <v>0</v>
          </cell>
          <cell r="J77">
            <v>0</v>
          </cell>
          <cell r="K77">
            <v>0</v>
          </cell>
        </row>
        <row r="78">
          <cell r="F78">
            <v>0</v>
          </cell>
          <cell r="G78">
            <v>0</v>
          </cell>
          <cell r="H78">
            <v>0</v>
          </cell>
          <cell r="I78">
            <v>0</v>
          </cell>
          <cell r="J78">
            <v>0</v>
          </cell>
          <cell r="K78">
            <v>415</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1856582</v>
          </cell>
          <cell r="G81">
            <v>0</v>
          </cell>
          <cell r="H81">
            <v>1856582</v>
          </cell>
          <cell r="I81">
            <v>0</v>
          </cell>
          <cell r="J81">
            <v>1856582</v>
          </cell>
          <cell r="K81">
            <v>1693431</v>
          </cell>
        </row>
        <row r="83">
          <cell r="F83">
            <v>0</v>
          </cell>
          <cell r="G83">
            <v>0</v>
          </cell>
          <cell r="H83">
            <v>0</v>
          </cell>
          <cell r="I83">
            <v>0</v>
          </cell>
          <cell r="J83">
            <v>0</v>
          </cell>
          <cell r="K83">
            <v>0</v>
          </cell>
        </row>
        <row r="85">
          <cell r="F85">
            <v>2700000</v>
          </cell>
          <cell r="G85">
            <v>0</v>
          </cell>
          <cell r="H85">
            <v>2700000</v>
          </cell>
          <cell r="I85">
            <v>0</v>
          </cell>
          <cell r="J85">
            <v>2700000</v>
          </cell>
          <cell r="K85">
            <v>200000</v>
          </cell>
        </row>
        <row r="86">
          <cell r="F86">
            <v>200000</v>
          </cell>
          <cell r="G86">
            <v>0</v>
          </cell>
          <cell r="H86">
            <v>200000</v>
          </cell>
          <cell r="I86">
            <v>0</v>
          </cell>
          <cell r="J86">
            <v>200000</v>
          </cell>
          <cell r="K86">
            <v>200000</v>
          </cell>
        </row>
        <row r="87">
          <cell r="F87">
            <v>-100000</v>
          </cell>
          <cell r="G87">
            <v>0</v>
          </cell>
          <cell r="H87">
            <v>-100000</v>
          </cell>
          <cell r="I87">
            <v>0</v>
          </cell>
          <cell r="J87">
            <v>-100000</v>
          </cell>
          <cell r="K87">
            <v>-100000</v>
          </cell>
        </row>
        <row r="88">
          <cell r="F88">
            <v>200000</v>
          </cell>
          <cell r="G88">
            <v>0</v>
          </cell>
          <cell r="H88">
            <v>200000</v>
          </cell>
          <cell r="I88">
            <v>0</v>
          </cell>
          <cell r="J88">
            <v>200000</v>
          </cell>
          <cell r="K88">
            <v>200000</v>
          </cell>
        </row>
        <row r="89">
          <cell r="F89">
            <v>3000000</v>
          </cell>
          <cell r="G89">
            <v>0</v>
          </cell>
          <cell r="H89">
            <v>3000000</v>
          </cell>
          <cell r="I89">
            <v>0</v>
          </cell>
          <cell r="J89">
            <v>3000000</v>
          </cell>
          <cell r="K89">
            <v>500000</v>
          </cell>
        </row>
        <row r="91">
          <cell r="F91">
            <v>2</v>
          </cell>
          <cell r="G91">
            <v>0</v>
          </cell>
          <cell r="H91">
            <v>2</v>
          </cell>
          <cell r="I91">
            <v>0</v>
          </cell>
          <cell r="J91">
            <v>2</v>
          </cell>
          <cell r="K91">
            <v>2</v>
          </cell>
        </row>
        <row r="92">
          <cell r="F92">
            <v>6012588</v>
          </cell>
          <cell r="G92">
            <v>-6012589</v>
          </cell>
          <cell r="H92">
            <v>-1</v>
          </cell>
          <cell r="I92">
            <v>0</v>
          </cell>
          <cell r="J92">
            <v>-1</v>
          </cell>
          <cell r="K92">
            <v>0</v>
          </cell>
        </row>
        <row r="93">
          <cell r="F93">
            <v>-4041068</v>
          </cell>
          <cell r="G93">
            <v>4041070</v>
          </cell>
          <cell r="H93">
            <v>2</v>
          </cell>
          <cell r="I93">
            <v>0</v>
          </cell>
          <cell r="J93">
            <v>2</v>
          </cell>
          <cell r="K93">
            <v>1</v>
          </cell>
        </row>
        <row r="94">
          <cell r="F94">
            <v>0</v>
          </cell>
          <cell r="G94">
            <v>0</v>
          </cell>
          <cell r="H94">
            <v>0</v>
          </cell>
          <cell r="I94">
            <v>0</v>
          </cell>
          <cell r="J94">
            <v>0</v>
          </cell>
          <cell r="K94">
            <v>0</v>
          </cell>
        </row>
        <row r="95">
          <cell r="F95">
            <v>102479</v>
          </cell>
          <cell r="G95">
            <v>0</v>
          </cell>
          <cell r="H95">
            <v>102479</v>
          </cell>
          <cell r="I95">
            <v>0</v>
          </cell>
          <cell r="J95">
            <v>102479</v>
          </cell>
          <cell r="K95">
            <v>2029810</v>
          </cell>
        </row>
        <row r="96">
          <cell r="F96">
            <v>-158981</v>
          </cell>
          <cell r="G96">
            <v>158981</v>
          </cell>
          <cell r="H96">
            <v>0</v>
          </cell>
          <cell r="I96">
            <v>0</v>
          </cell>
          <cell r="J96">
            <v>0</v>
          </cell>
          <cell r="K96">
            <v>21701</v>
          </cell>
        </row>
        <row r="97">
          <cell r="F97">
            <v>-124926</v>
          </cell>
          <cell r="G97">
            <v>124926</v>
          </cell>
          <cell r="H97">
            <v>0</v>
          </cell>
          <cell r="I97">
            <v>0</v>
          </cell>
          <cell r="J97">
            <v>0</v>
          </cell>
          <cell r="K97">
            <v>-21700</v>
          </cell>
        </row>
        <row r="98">
          <cell r="F98">
            <v>0</v>
          </cell>
          <cell r="G98">
            <v>0</v>
          </cell>
          <cell r="H98">
            <v>0</v>
          </cell>
          <cell r="I98">
            <v>0</v>
          </cell>
          <cell r="J98">
            <v>0</v>
          </cell>
          <cell r="K98">
            <v>100000</v>
          </cell>
        </row>
        <row r="99">
          <cell r="F99">
            <v>0</v>
          </cell>
          <cell r="G99">
            <v>0</v>
          </cell>
          <cell r="H99">
            <v>0</v>
          </cell>
          <cell r="I99">
            <v>0</v>
          </cell>
          <cell r="J99">
            <v>0</v>
          </cell>
          <cell r="K99">
            <v>0</v>
          </cell>
        </row>
        <row r="100">
          <cell r="F100">
            <v>591238</v>
          </cell>
          <cell r="G100">
            <v>0</v>
          </cell>
          <cell r="H100">
            <v>591238</v>
          </cell>
          <cell r="I100">
            <v>0</v>
          </cell>
          <cell r="J100">
            <v>591238</v>
          </cell>
          <cell r="K100">
            <v>5143119</v>
          </cell>
        </row>
        <row r="101">
          <cell r="F101">
            <v>40119</v>
          </cell>
          <cell r="G101">
            <v>0</v>
          </cell>
          <cell r="H101">
            <v>40119</v>
          </cell>
          <cell r="I101">
            <v>0</v>
          </cell>
          <cell r="J101">
            <v>40119</v>
          </cell>
          <cell r="K101">
            <v>-140563</v>
          </cell>
        </row>
        <row r="102">
          <cell r="F102">
            <v>119013</v>
          </cell>
          <cell r="G102">
            <v>0</v>
          </cell>
          <cell r="H102">
            <v>119013</v>
          </cell>
          <cell r="I102">
            <v>0</v>
          </cell>
          <cell r="J102">
            <v>119013</v>
          </cell>
          <cell r="K102">
            <v>140563</v>
          </cell>
        </row>
        <row r="103">
          <cell r="F103">
            <v>0</v>
          </cell>
          <cell r="G103">
            <v>0</v>
          </cell>
          <cell r="H103">
            <v>0</v>
          </cell>
          <cell r="I103">
            <v>0</v>
          </cell>
          <cell r="J103">
            <v>0</v>
          </cell>
          <cell r="K103">
            <v>100000</v>
          </cell>
        </row>
        <row r="104">
          <cell r="F104">
            <v>0</v>
          </cell>
          <cell r="G104">
            <v>0</v>
          </cell>
          <cell r="H104">
            <v>0</v>
          </cell>
          <cell r="I104">
            <v>0</v>
          </cell>
          <cell r="J104">
            <v>0</v>
          </cell>
          <cell r="K104">
            <v>0</v>
          </cell>
        </row>
        <row r="105">
          <cell r="F105">
            <v>243788</v>
          </cell>
          <cell r="G105">
            <v>0</v>
          </cell>
          <cell r="H105">
            <v>243788</v>
          </cell>
          <cell r="I105">
            <v>0</v>
          </cell>
          <cell r="J105">
            <v>243788</v>
          </cell>
          <cell r="K105">
            <v>140562</v>
          </cell>
        </row>
        <row r="106">
          <cell r="F106">
            <v>-119013</v>
          </cell>
          <cell r="G106">
            <v>0</v>
          </cell>
          <cell r="H106">
            <v>-119013</v>
          </cell>
          <cell r="I106">
            <v>0</v>
          </cell>
          <cell r="J106">
            <v>-119013</v>
          </cell>
          <cell r="K106">
            <v>-140563</v>
          </cell>
        </row>
        <row r="107">
          <cell r="F107">
            <v>496343</v>
          </cell>
          <cell r="G107">
            <v>0</v>
          </cell>
          <cell r="H107">
            <v>496343</v>
          </cell>
          <cell r="I107">
            <v>0</v>
          </cell>
          <cell r="J107">
            <v>496343</v>
          </cell>
          <cell r="K107">
            <v>2680254</v>
          </cell>
        </row>
        <row r="108">
          <cell r="F108">
            <v>0</v>
          </cell>
          <cell r="G108">
            <v>0</v>
          </cell>
          <cell r="H108">
            <v>0</v>
          </cell>
          <cell r="I108">
            <v>0</v>
          </cell>
          <cell r="J108">
            <v>0</v>
          </cell>
          <cell r="K108">
            <v>100000</v>
          </cell>
        </row>
        <row r="109">
          <cell r="F109">
            <v>3161582</v>
          </cell>
          <cell r="G109">
            <v>-1687612</v>
          </cell>
          <cell r="H109">
            <v>1473970</v>
          </cell>
          <cell r="I109">
            <v>0</v>
          </cell>
          <cell r="J109">
            <v>1473970</v>
          </cell>
          <cell r="K109">
            <v>10153186</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5">
          <cell r="F115">
            <v>-65957</v>
          </cell>
          <cell r="G115">
            <v>0</v>
          </cell>
          <cell r="H115">
            <v>-65957</v>
          </cell>
          <cell r="I115">
            <v>0</v>
          </cell>
          <cell r="J115">
            <v>-65957</v>
          </cell>
          <cell r="K115">
            <v>-75533</v>
          </cell>
        </row>
        <row r="116">
          <cell r="F116">
            <v>-10553</v>
          </cell>
          <cell r="G116">
            <v>0</v>
          </cell>
          <cell r="H116">
            <v>-10553</v>
          </cell>
          <cell r="I116">
            <v>0</v>
          </cell>
          <cell r="J116">
            <v>-10553</v>
          </cell>
          <cell r="K116">
            <v>0</v>
          </cell>
        </row>
        <row r="117">
          <cell r="F117">
            <v>-110912</v>
          </cell>
          <cell r="G117">
            <v>0</v>
          </cell>
          <cell r="H117">
            <v>-110912</v>
          </cell>
          <cell r="I117">
            <v>0</v>
          </cell>
          <cell r="J117">
            <v>-110912</v>
          </cell>
          <cell r="K117">
            <v>-105956</v>
          </cell>
        </row>
        <row r="118">
          <cell r="F118">
            <v>-17746</v>
          </cell>
          <cell r="G118">
            <v>0</v>
          </cell>
          <cell r="H118">
            <v>-17746</v>
          </cell>
          <cell r="I118">
            <v>0</v>
          </cell>
          <cell r="J118">
            <v>-17746</v>
          </cell>
          <cell r="K118">
            <v>0</v>
          </cell>
        </row>
        <row r="119">
          <cell r="F119">
            <v>-86932</v>
          </cell>
          <cell r="G119">
            <v>0</v>
          </cell>
          <cell r="H119">
            <v>-86932</v>
          </cell>
          <cell r="I119">
            <v>0</v>
          </cell>
          <cell r="J119">
            <v>-86932</v>
          </cell>
          <cell r="K119">
            <v>-84334</v>
          </cell>
        </row>
        <row r="120">
          <cell r="F120">
            <v>-13909</v>
          </cell>
          <cell r="G120">
            <v>0</v>
          </cell>
          <cell r="H120">
            <v>-13909</v>
          </cell>
          <cell r="I120">
            <v>0</v>
          </cell>
          <cell r="J120">
            <v>-13909</v>
          </cell>
          <cell r="K120">
            <v>0</v>
          </cell>
        </row>
        <row r="121">
          <cell r="F121">
            <v>-306009</v>
          </cell>
          <cell r="G121">
            <v>0</v>
          </cell>
          <cell r="H121">
            <v>-306009</v>
          </cell>
          <cell r="I121">
            <v>0</v>
          </cell>
          <cell r="J121">
            <v>-306009</v>
          </cell>
          <cell r="K121">
            <v>-265823</v>
          </cell>
        </row>
        <row r="123">
          <cell r="F123">
            <v>-8567</v>
          </cell>
          <cell r="G123">
            <v>0</v>
          </cell>
          <cell r="H123">
            <v>-8567</v>
          </cell>
          <cell r="I123">
            <v>0</v>
          </cell>
          <cell r="J123">
            <v>-8567</v>
          </cell>
          <cell r="K123">
            <v>-9765</v>
          </cell>
        </row>
        <row r="124">
          <cell r="F124">
            <v>-14382</v>
          </cell>
          <cell r="G124">
            <v>0</v>
          </cell>
          <cell r="H124">
            <v>-14382</v>
          </cell>
          <cell r="I124">
            <v>0</v>
          </cell>
          <cell r="J124">
            <v>-14382</v>
          </cell>
          <cell r="K124">
            <v>-13698</v>
          </cell>
        </row>
        <row r="125">
          <cell r="F125">
            <v>-11266</v>
          </cell>
          <cell r="G125">
            <v>0</v>
          </cell>
          <cell r="H125">
            <v>-11266</v>
          </cell>
          <cell r="I125">
            <v>0</v>
          </cell>
          <cell r="J125">
            <v>-11266</v>
          </cell>
          <cell r="K125">
            <v>-10903</v>
          </cell>
        </row>
        <row r="126">
          <cell r="F126">
            <v>-34215</v>
          </cell>
          <cell r="G126">
            <v>0</v>
          </cell>
          <cell r="H126">
            <v>-34215</v>
          </cell>
          <cell r="I126">
            <v>0</v>
          </cell>
          <cell r="J126">
            <v>-34215</v>
          </cell>
          <cell r="K126">
            <v>-34366</v>
          </cell>
        </row>
        <row r="128">
          <cell r="F128">
            <v>-9326</v>
          </cell>
          <cell r="G128">
            <v>0</v>
          </cell>
          <cell r="H128">
            <v>-9326</v>
          </cell>
          <cell r="I128">
            <v>0</v>
          </cell>
          <cell r="J128">
            <v>-9326</v>
          </cell>
          <cell r="K128">
            <v>-19082</v>
          </cell>
        </row>
        <row r="129">
          <cell r="F129">
            <v>-14723</v>
          </cell>
          <cell r="G129">
            <v>0</v>
          </cell>
          <cell r="H129">
            <v>-14723</v>
          </cell>
          <cell r="I129">
            <v>0</v>
          </cell>
          <cell r="J129">
            <v>-14723</v>
          </cell>
          <cell r="K129">
            <v>-25266</v>
          </cell>
        </row>
        <row r="130">
          <cell r="F130">
            <v>-11508</v>
          </cell>
          <cell r="G130">
            <v>0</v>
          </cell>
          <cell r="H130">
            <v>-11508</v>
          </cell>
          <cell r="I130">
            <v>0</v>
          </cell>
          <cell r="J130">
            <v>-11508</v>
          </cell>
          <cell r="K130">
            <v>-20532</v>
          </cell>
        </row>
        <row r="131">
          <cell r="F131">
            <v>-35557</v>
          </cell>
          <cell r="G131">
            <v>0</v>
          </cell>
          <cell r="H131">
            <v>-35557</v>
          </cell>
          <cell r="I131">
            <v>0</v>
          </cell>
          <cell r="J131">
            <v>-35557</v>
          </cell>
          <cell r="K131">
            <v>-64880</v>
          </cell>
        </row>
        <row r="133">
          <cell r="F133">
            <v>-33332</v>
          </cell>
          <cell r="G133">
            <v>0</v>
          </cell>
          <cell r="H133">
            <v>-33332</v>
          </cell>
          <cell r="I133">
            <v>0</v>
          </cell>
          <cell r="J133">
            <v>-33332</v>
          </cell>
          <cell r="K133">
            <v>-66890</v>
          </cell>
        </row>
        <row r="134">
          <cell r="F134">
            <v>-10555</v>
          </cell>
          <cell r="G134">
            <v>0</v>
          </cell>
          <cell r="H134">
            <v>-10555</v>
          </cell>
          <cell r="I134">
            <v>0</v>
          </cell>
          <cell r="J134">
            <v>-10555</v>
          </cell>
          <cell r="K134">
            <v>0</v>
          </cell>
        </row>
        <row r="135">
          <cell r="F135">
            <v>-51504</v>
          </cell>
          <cell r="G135">
            <v>0</v>
          </cell>
          <cell r="H135">
            <v>-51504</v>
          </cell>
          <cell r="I135">
            <v>0</v>
          </cell>
          <cell r="J135">
            <v>-51504</v>
          </cell>
          <cell r="K135">
            <v>-87606</v>
          </cell>
        </row>
        <row r="136">
          <cell r="F136">
            <v>-16678</v>
          </cell>
          <cell r="G136">
            <v>0</v>
          </cell>
          <cell r="H136">
            <v>-16678</v>
          </cell>
          <cell r="I136">
            <v>0</v>
          </cell>
          <cell r="J136">
            <v>-16678</v>
          </cell>
          <cell r="K136">
            <v>0</v>
          </cell>
        </row>
        <row r="137">
          <cell r="F137">
            <v>-40601</v>
          </cell>
          <cell r="G137">
            <v>0</v>
          </cell>
          <cell r="H137">
            <v>-40601</v>
          </cell>
          <cell r="I137">
            <v>0</v>
          </cell>
          <cell r="J137">
            <v>-40601</v>
          </cell>
          <cell r="K137">
            <v>-71004</v>
          </cell>
        </row>
        <row r="138">
          <cell r="F138">
            <v>-13163</v>
          </cell>
          <cell r="G138">
            <v>0</v>
          </cell>
          <cell r="H138">
            <v>-13163</v>
          </cell>
          <cell r="I138">
            <v>0</v>
          </cell>
          <cell r="J138">
            <v>-13163</v>
          </cell>
          <cell r="K138">
            <v>0</v>
          </cell>
        </row>
        <row r="139">
          <cell r="F139">
            <v>-165833</v>
          </cell>
          <cell r="G139">
            <v>0</v>
          </cell>
          <cell r="H139">
            <v>-165833</v>
          </cell>
          <cell r="I139">
            <v>0</v>
          </cell>
          <cell r="J139">
            <v>-165833</v>
          </cell>
          <cell r="K139">
            <v>-225500</v>
          </cell>
        </row>
        <row r="141">
          <cell r="F141">
            <v>-20485</v>
          </cell>
          <cell r="G141">
            <v>0</v>
          </cell>
          <cell r="H141">
            <v>-20485</v>
          </cell>
          <cell r="I141">
            <v>0</v>
          </cell>
          <cell r="J141">
            <v>-20485</v>
          </cell>
          <cell r="K141">
            <v>0</v>
          </cell>
        </row>
        <row r="142">
          <cell r="F142">
            <v>-170543</v>
          </cell>
          <cell r="G142">
            <v>170543</v>
          </cell>
          <cell r="H142">
            <v>0</v>
          </cell>
          <cell r="I142">
            <v>0</v>
          </cell>
          <cell r="J142">
            <v>0</v>
          </cell>
          <cell r="K142">
            <v>0</v>
          </cell>
        </row>
        <row r="143">
          <cell r="F143">
            <v>-1800976</v>
          </cell>
          <cell r="G143">
            <v>1800976</v>
          </cell>
          <cell r="H143">
            <v>0</v>
          </cell>
          <cell r="I143">
            <v>0</v>
          </cell>
          <cell r="J143">
            <v>0</v>
          </cell>
          <cell r="K143">
            <v>0</v>
          </cell>
        </row>
        <row r="144">
          <cell r="F144">
            <v>-50981</v>
          </cell>
          <cell r="G144">
            <v>0</v>
          </cell>
          <cell r="H144">
            <v>-50981</v>
          </cell>
          <cell r="I144">
            <v>0</v>
          </cell>
          <cell r="J144">
            <v>-50981</v>
          </cell>
          <cell r="K144">
            <v>0</v>
          </cell>
        </row>
        <row r="145">
          <cell r="F145">
            <v>0</v>
          </cell>
          <cell r="G145">
            <v>0</v>
          </cell>
          <cell r="H145">
            <v>0</v>
          </cell>
          <cell r="I145">
            <v>0</v>
          </cell>
          <cell r="J145">
            <v>0</v>
          </cell>
          <cell r="K145">
            <v>-8708</v>
          </cell>
        </row>
        <row r="146">
          <cell r="F146">
            <v>-2042985</v>
          </cell>
          <cell r="G146">
            <v>1971519</v>
          </cell>
          <cell r="H146">
            <v>-71466</v>
          </cell>
          <cell r="I146">
            <v>0</v>
          </cell>
          <cell r="J146">
            <v>-71466</v>
          </cell>
          <cell r="K146">
            <v>-8708</v>
          </cell>
        </row>
        <row r="148">
          <cell r="F148">
            <v>-19807</v>
          </cell>
          <cell r="G148">
            <v>0</v>
          </cell>
          <cell r="H148">
            <v>-19807</v>
          </cell>
          <cell r="I148">
            <v>0</v>
          </cell>
          <cell r="J148">
            <v>-19807</v>
          </cell>
          <cell r="K148">
            <v>-42514</v>
          </cell>
        </row>
        <row r="149">
          <cell r="F149">
            <v>-27912</v>
          </cell>
          <cell r="G149">
            <v>0</v>
          </cell>
          <cell r="H149">
            <v>-27912</v>
          </cell>
          <cell r="I149">
            <v>0</v>
          </cell>
          <cell r="J149">
            <v>-27912</v>
          </cell>
          <cell r="K149">
            <v>-53536</v>
          </cell>
        </row>
        <row r="150">
          <cell r="F150">
            <v>-22343</v>
          </cell>
          <cell r="G150">
            <v>0</v>
          </cell>
          <cell r="H150">
            <v>-22343</v>
          </cell>
          <cell r="I150">
            <v>0</v>
          </cell>
          <cell r="J150">
            <v>-22343</v>
          </cell>
          <cell r="K150">
            <v>-43950</v>
          </cell>
        </row>
        <row r="151">
          <cell r="F151">
            <v>-70062</v>
          </cell>
          <cell r="G151">
            <v>0</v>
          </cell>
          <cell r="H151">
            <v>-70062</v>
          </cell>
          <cell r="I151">
            <v>0</v>
          </cell>
          <cell r="J151">
            <v>-70062</v>
          </cell>
          <cell r="K151">
            <v>-140000</v>
          </cell>
        </row>
        <row r="153">
          <cell r="F153">
            <v>40</v>
          </cell>
          <cell r="G153">
            <v>0</v>
          </cell>
          <cell r="H153">
            <v>40</v>
          </cell>
          <cell r="I153">
            <v>0</v>
          </cell>
          <cell r="J153">
            <v>40</v>
          </cell>
          <cell r="K153">
            <v>0</v>
          </cell>
        </row>
        <row r="154">
          <cell r="F154">
            <v>0</v>
          </cell>
          <cell r="G154">
            <v>0</v>
          </cell>
          <cell r="H154">
            <v>0</v>
          </cell>
          <cell r="I154">
            <v>0</v>
          </cell>
          <cell r="J154">
            <v>0</v>
          </cell>
          <cell r="K154">
            <v>0</v>
          </cell>
        </row>
        <row r="155">
          <cell r="F155">
            <v>-1746</v>
          </cell>
          <cell r="G155">
            <v>0</v>
          </cell>
          <cell r="H155">
            <v>-1746</v>
          </cell>
          <cell r="I155">
            <v>0</v>
          </cell>
          <cell r="J155">
            <v>-1746</v>
          </cell>
          <cell r="K155">
            <v>0</v>
          </cell>
        </row>
        <row r="156">
          <cell r="F156">
            <v>1700</v>
          </cell>
          <cell r="G156">
            <v>0</v>
          </cell>
          <cell r="H156">
            <v>1700</v>
          </cell>
          <cell r="I156">
            <v>0</v>
          </cell>
          <cell r="J156">
            <v>1700</v>
          </cell>
          <cell r="K156">
            <v>0</v>
          </cell>
        </row>
        <row r="157">
          <cell r="F157">
            <v>-3278</v>
          </cell>
          <cell r="G157">
            <v>0</v>
          </cell>
          <cell r="H157">
            <v>-3278</v>
          </cell>
          <cell r="I157">
            <v>0</v>
          </cell>
          <cell r="J157">
            <v>-3278</v>
          </cell>
          <cell r="K157">
            <v>0</v>
          </cell>
        </row>
        <row r="158">
          <cell r="F158">
            <v>-3284</v>
          </cell>
          <cell r="G158">
            <v>0</v>
          </cell>
          <cell r="H158">
            <v>-3284</v>
          </cell>
          <cell r="I158">
            <v>0</v>
          </cell>
          <cell r="J158">
            <v>-3284</v>
          </cell>
          <cell r="K158">
            <v>0</v>
          </cell>
        </row>
        <row r="160">
          <cell r="F160">
            <v>-516</v>
          </cell>
          <cell r="G160">
            <v>0</v>
          </cell>
          <cell r="H160">
            <v>-516</v>
          </cell>
          <cell r="I160">
            <v>0</v>
          </cell>
          <cell r="J160">
            <v>-516</v>
          </cell>
          <cell r="K160">
            <v>0</v>
          </cell>
        </row>
        <row r="161">
          <cell r="F161">
            <v>-198415</v>
          </cell>
          <cell r="G161">
            <v>0</v>
          </cell>
          <cell r="H161">
            <v>-198415</v>
          </cell>
          <cell r="I161">
            <v>0</v>
          </cell>
          <cell r="J161">
            <v>-198415</v>
          </cell>
          <cell r="K161">
            <v>-473443</v>
          </cell>
        </row>
        <row r="162">
          <cell r="F162">
            <v>-941</v>
          </cell>
          <cell r="G162">
            <v>0</v>
          </cell>
          <cell r="H162">
            <v>-941</v>
          </cell>
          <cell r="I162">
            <v>0</v>
          </cell>
          <cell r="J162">
            <v>-941</v>
          </cell>
          <cell r="K162">
            <v>0</v>
          </cell>
        </row>
        <row r="163">
          <cell r="F163">
            <v>0</v>
          </cell>
          <cell r="G163">
            <v>0</v>
          </cell>
          <cell r="H163">
            <v>0</v>
          </cell>
          <cell r="I163">
            <v>0</v>
          </cell>
          <cell r="J163">
            <v>0</v>
          </cell>
          <cell r="K163">
            <v>0</v>
          </cell>
        </row>
        <row r="164">
          <cell r="F164">
            <v>250</v>
          </cell>
          <cell r="G164">
            <v>0</v>
          </cell>
          <cell r="H164">
            <v>250</v>
          </cell>
          <cell r="I164">
            <v>0</v>
          </cell>
          <cell r="J164">
            <v>250</v>
          </cell>
          <cell r="K164">
            <v>0</v>
          </cell>
        </row>
        <row r="165">
          <cell r="F165">
            <v>1304</v>
          </cell>
          <cell r="G165">
            <v>0</v>
          </cell>
          <cell r="H165">
            <v>1304</v>
          </cell>
          <cell r="I165">
            <v>0</v>
          </cell>
          <cell r="J165">
            <v>1304</v>
          </cell>
          <cell r="K165">
            <v>0</v>
          </cell>
        </row>
        <row r="166">
          <cell r="F166">
            <v>-1589</v>
          </cell>
          <cell r="G166">
            <v>0</v>
          </cell>
          <cell r="H166">
            <v>-1589</v>
          </cell>
          <cell r="I166">
            <v>0</v>
          </cell>
          <cell r="J166">
            <v>-1589</v>
          </cell>
          <cell r="K166">
            <v>0</v>
          </cell>
        </row>
        <row r="167">
          <cell r="F167">
            <v>0</v>
          </cell>
          <cell r="G167">
            <v>0</v>
          </cell>
          <cell r="H167">
            <v>0</v>
          </cell>
          <cell r="I167">
            <v>0</v>
          </cell>
          <cell r="J167">
            <v>0</v>
          </cell>
          <cell r="K167">
            <v>0</v>
          </cell>
        </row>
        <row r="168">
          <cell r="F168">
            <v>-60</v>
          </cell>
          <cell r="G168">
            <v>0</v>
          </cell>
          <cell r="H168">
            <v>-60</v>
          </cell>
          <cell r="I168">
            <v>0</v>
          </cell>
          <cell r="J168">
            <v>-60</v>
          </cell>
          <cell r="K168">
            <v>-2338</v>
          </cell>
        </row>
        <row r="169">
          <cell r="F169">
            <v>0</v>
          </cell>
          <cell r="G169">
            <v>0</v>
          </cell>
          <cell r="H169">
            <v>0</v>
          </cell>
          <cell r="I169">
            <v>0</v>
          </cell>
          <cell r="J169">
            <v>0</v>
          </cell>
          <cell r="K169">
            <v>0</v>
          </cell>
        </row>
        <row r="170">
          <cell r="F170">
            <v>0</v>
          </cell>
          <cell r="G170">
            <v>-158981</v>
          </cell>
          <cell r="H170">
            <v>-158981</v>
          </cell>
          <cell r="I170">
            <v>0</v>
          </cell>
          <cell r="J170">
            <v>-158981</v>
          </cell>
          <cell r="K170">
            <v>0</v>
          </cell>
        </row>
        <row r="171">
          <cell r="F171">
            <v>0</v>
          </cell>
          <cell r="G171">
            <v>-124926</v>
          </cell>
          <cell r="H171">
            <v>-124926</v>
          </cell>
          <cell r="I171">
            <v>0</v>
          </cell>
          <cell r="J171">
            <v>-124926</v>
          </cell>
          <cell r="K171">
            <v>0</v>
          </cell>
        </row>
        <row r="172">
          <cell r="F172">
            <v>-235746</v>
          </cell>
          <cell r="G172">
            <v>0</v>
          </cell>
          <cell r="H172">
            <v>-235746</v>
          </cell>
          <cell r="I172">
            <v>0</v>
          </cell>
          <cell r="J172">
            <v>-235746</v>
          </cell>
          <cell r="K172">
            <v>-2523056</v>
          </cell>
        </row>
        <row r="173">
          <cell r="F173">
            <v>0</v>
          </cell>
          <cell r="G173">
            <v>0</v>
          </cell>
          <cell r="H173">
            <v>0</v>
          </cell>
          <cell r="I173">
            <v>0</v>
          </cell>
          <cell r="J173">
            <v>0</v>
          </cell>
          <cell r="K173">
            <v>0</v>
          </cell>
        </row>
        <row r="174">
          <cell r="F174">
            <v>-325</v>
          </cell>
          <cell r="G174">
            <v>0</v>
          </cell>
          <cell r="H174">
            <v>-325</v>
          </cell>
          <cell r="I174">
            <v>0</v>
          </cell>
          <cell r="J174">
            <v>-325</v>
          </cell>
          <cell r="K174">
            <v>0</v>
          </cell>
        </row>
        <row r="175">
          <cell r="F175">
            <v>0</v>
          </cell>
          <cell r="G175">
            <v>0</v>
          </cell>
          <cell r="H175">
            <v>0</v>
          </cell>
          <cell r="I175">
            <v>0</v>
          </cell>
          <cell r="J175">
            <v>0</v>
          </cell>
          <cell r="K175">
            <v>-325</v>
          </cell>
        </row>
        <row r="176">
          <cell r="F176">
            <v>33</v>
          </cell>
          <cell r="G176">
            <v>0</v>
          </cell>
          <cell r="H176">
            <v>33</v>
          </cell>
          <cell r="I176">
            <v>0</v>
          </cell>
          <cell r="J176">
            <v>33</v>
          </cell>
          <cell r="K176">
            <v>0</v>
          </cell>
        </row>
        <row r="177">
          <cell r="F177">
            <v>37</v>
          </cell>
          <cell r="G177">
            <v>0</v>
          </cell>
          <cell r="H177">
            <v>37</v>
          </cell>
          <cell r="I177">
            <v>0</v>
          </cell>
          <cell r="J177">
            <v>37</v>
          </cell>
          <cell r="K177">
            <v>0</v>
          </cell>
        </row>
        <row r="178">
          <cell r="F178">
            <v>-33</v>
          </cell>
          <cell r="G178">
            <v>0</v>
          </cell>
          <cell r="H178">
            <v>-33</v>
          </cell>
          <cell r="I178">
            <v>0</v>
          </cell>
          <cell r="J178">
            <v>-33</v>
          </cell>
          <cell r="K178">
            <v>0</v>
          </cell>
        </row>
        <row r="179">
          <cell r="F179">
            <v>-37</v>
          </cell>
          <cell r="G179">
            <v>0</v>
          </cell>
          <cell r="H179">
            <v>-37</v>
          </cell>
          <cell r="I179">
            <v>0</v>
          </cell>
          <cell r="J179">
            <v>-37</v>
          </cell>
          <cell r="K179">
            <v>0</v>
          </cell>
        </row>
        <row r="180">
          <cell r="F180">
            <v>-15</v>
          </cell>
          <cell r="G180">
            <v>0</v>
          </cell>
          <cell r="H180">
            <v>-15</v>
          </cell>
          <cell r="I180">
            <v>0</v>
          </cell>
          <cell r="J180">
            <v>-15</v>
          </cell>
          <cell r="K180">
            <v>-19829</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-15000</v>
          </cell>
        </row>
        <row r="186">
          <cell r="F186">
            <v>-23166</v>
          </cell>
          <cell r="G186">
            <v>0</v>
          </cell>
          <cell r="H186">
            <v>-23166</v>
          </cell>
          <cell r="I186">
            <v>0</v>
          </cell>
          <cell r="J186">
            <v>-23166</v>
          </cell>
          <cell r="K186">
            <v>-2874620</v>
          </cell>
        </row>
        <row r="187">
          <cell r="F187">
            <v>0</v>
          </cell>
          <cell r="G187">
            <v>0</v>
          </cell>
          <cell r="H187">
            <v>0</v>
          </cell>
          <cell r="I187">
            <v>0</v>
          </cell>
          <cell r="J187">
            <v>0</v>
          </cell>
          <cell r="K187">
            <v>0</v>
          </cell>
        </row>
        <row r="188">
          <cell r="F188">
            <v>-325</v>
          </cell>
          <cell r="G188">
            <v>0</v>
          </cell>
          <cell r="H188">
            <v>-325</v>
          </cell>
          <cell r="I188">
            <v>0</v>
          </cell>
          <cell r="J188">
            <v>-325</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-459544</v>
          </cell>
          <cell r="G195">
            <v>-283907</v>
          </cell>
          <cell r="H195">
            <v>-743451</v>
          </cell>
          <cell r="I195">
            <v>0</v>
          </cell>
          <cell r="J195">
            <v>-743451</v>
          </cell>
          <cell r="K195">
            <v>-5908611</v>
          </cell>
        </row>
        <row r="197">
          <cell r="F197">
            <v>-2094439</v>
          </cell>
          <cell r="G197">
            <v>0</v>
          </cell>
          <cell r="H197">
            <v>-2094439</v>
          </cell>
          <cell r="I197">
            <v>0</v>
          </cell>
          <cell r="J197">
            <v>-2094439</v>
          </cell>
          <cell r="K197">
            <v>-11729653</v>
          </cell>
        </row>
        <row r="198">
          <cell r="F198">
            <v>0</v>
          </cell>
          <cell r="G198">
            <v>0</v>
          </cell>
          <cell r="H198">
            <v>0</v>
          </cell>
          <cell r="I198">
            <v>0</v>
          </cell>
          <cell r="J198">
            <v>0</v>
          </cell>
          <cell r="K198">
            <v>911930</v>
          </cell>
        </row>
        <row r="199">
          <cell r="F199">
            <v>6862864</v>
          </cell>
          <cell r="G199">
            <v>0</v>
          </cell>
          <cell r="H199">
            <v>6862864</v>
          </cell>
          <cell r="I199">
            <v>0</v>
          </cell>
          <cell r="J199">
            <v>6862864</v>
          </cell>
          <cell r="K199">
            <v>2842795</v>
          </cell>
        </row>
        <row r="200">
          <cell r="F200">
            <v>376848</v>
          </cell>
          <cell r="G200">
            <v>0</v>
          </cell>
          <cell r="H200">
            <v>376848</v>
          </cell>
          <cell r="I200">
            <v>0</v>
          </cell>
          <cell r="J200">
            <v>376848</v>
          </cell>
          <cell r="K200">
            <v>18621904</v>
          </cell>
        </row>
        <row r="201">
          <cell r="F201">
            <v>0</v>
          </cell>
          <cell r="G201">
            <v>0</v>
          </cell>
          <cell r="H201">
            <v>0</v>
          </cell>
          <cell r="I201">
            <v>0</v>
          </cell>
          <cell r="J201">
            <v>0</v>
          </cell>
          <cell r="K201">
            <v>0</v>
          </cell>
        </row>
        <row r="202">
          <cell r="F202">
            <v>941</v>
          </cell>
          <cell r="G202">
            <v>0</v>
          </cell>
          <cell r="H202">
            <v>941</v>
          </cell>
          <cell r="I202">
            <v>0</v>
          </cell>
          <cell r="J202">
            <v>941</v>
          </cell>
          <cell r="K202">
            <v>0</v>
          </cell>
        </row>
        <row r="203">
          <cell r="F203">
            <v>0</v>
          </cell>
          <cell r="G203">
            <v>0</v>
          </cell>
          <cell r="H203">
            <v>0</v>
          </cell>
          <cell r="I203">
            <v>0</v>
          </cell>
          <cell r="J203">
            <v>0</v>
          </cell>
          <cell r="K203">
            <v>0</v>
          </cell>
        </row>
        <row r="204">
          <cell r="F204">
            <v>3252002</v>
          </cell>
          <cell r="G204">
            <v>0</v>
          </cell>
          <cell r="H204">
            <v>3252002</v>
          </cell>
          <cell r="I204">
            <v>0</v>
          </cell>
          <cell r="J204">
            <v>3252002</v>
          </cell>
          <cell r="K204">
            <v>-9156557</v>
          </cell>
        </row>
        <row r="205">
          <cell r="F205">
            <v>664452</v>
          </cell>
          <cell r="G205">
            <v>0</v>
          </cell>
          <cell r="H205">
            <v>664452</v>
          </cell>
          <cell r="I205">
            <v>0</v>
          </cell>
          <cell r="J205">
            <v>664452</v>
          </cell>
          <cell r="K205">
            <v>3468429</v>
          </cell>
        </row>
        <row r="206">
          <cell r="F206">
            <v>-18209</v>
          </cell>
          <cell r="G206">
            <v>0</v>
          </cell>
          <cell r="H206">
            <v>-18209</v>
          </cell>
          <cell r="I206">
            <v>0</v>
          </cell>
          <cell r="J206">
            <v>-18209</v>
          </cell>
          <cell r="K206">
            <v>-1331225</v>
          </cell>
        </row>
        <row r="207">
          <cell r="F207">
            <v>0</v>
          </cell>
          <cell r="G207">
            <v>0</v>
          </cell>
          <cell r="H207">
            <v>0</v>
          </cell>
          <cell r="I207">
            <v>0</v>
          </cell>
          <cell r="J207">
            <v>0</v>
          </cell>
          <cell r="K207">
            <v>61452</v>
          </cell>
        </row>
        <row r="208">
          <cell r="F208">
            <v>-5780</v>
          </cell>
          <cell r="G208">
            <v>0</v>
          </cell>
          <cell r="H208">
            <v>-5780</v>
          </cell>
          <cell r="I208">
            <v>0</v>
          </cell>
          <cell r="J208">
            <v>-5780</v>
          </cell>
          <cell r="K208">
            <v>351354</v>
          </cell>
        </row>
        <row r="209">
          <cell r="F209">
            <v>-185</v>
          </cell>
          <cell r="G209">
            <v>0</v>
          </cell>
          <cell r="H209">
            <v>-185</v>
          </cell>
          <cell r="I209">
            <v>0</v>
          </cell>
          <cell r="J209">
            <v>-185</v>
          </cell>
          <cell r="K209">
            <v>3621921</v>
          </cell>
        </row>
        <row r="210">
          <cell r="F210">
            <v>8</v>
          </cell>
          <cell r="G210">
            <v>0</v>
          </cell>
          <cell r="H210">
            <v>8</v>
          </cell>
          <cell r="I210">
            <v>0</v>
          </cell>
          <cell r="J210">
            <v>8</v>
          </cell>
          <cell r="K210">
            <v>0</v>
          </cell>
        </row>
        <row r="211">
          <cell r="F211">
            <v>0</v>
          </cell>
          <cell r="G211">
            <v>0</v>
          </cell>
          <cell r="H211">
            <v>0</v>
          </cell>
          <cell r="I211">
            <v>0</v>
          </cell>
          <cell r="J211">
            <v>0</v>
          </cell>
          <cell r="K211">
            <v>0</v>
          </cell>
        </row>
        <row r="212">
          <cell r="F212">
            <v>-53302</v>
          </cell>
          <cell r="G212">
            <v>0</v>
          </cell>
          <cell r="H212">
            <v>-53302</v>
          </cell>
          <cell r="I212">
            <v>0</v>
          </cell>
          <cell r="J212">
            <v>-53302</v>
          </cell>
          <cell r="K212">
            <v>1070099</v>
          </cell>
        </row>
        <row r="213">
          <cell r="F213">
            <v>0</v>
          </cell>
          <cell r="G213">
            <v>0</v>
          </cell>
          <cell r="H213">
            <v>0</v>
          </cell>
          <cell r="I213">
            <v>0</v>
          </cell>
          <cell r="J213">
            <v>0</v>
          </cell>
          <cell r="K213">
            <v>-86635</v>
          </cell>
        </row>
        <row r="214">
          <cell r="F214">
            <v>28201</v>
          </cell>
          <cell r="G214">
            <v>0</v>
          </cell>
          <cell r="H214">
            <v>28201</v>
          </cell>
          <cell r="I214">
            <v>0</v>
          </cell>
          <cell r="J214">
            <v>28201</v>
          </cell>
          <cell r="K214">
            <v>-265292</v>
          </cell>
        </row>
        <row r="215">
          <cell r="F215">
            <v>2135</v>
          </cell>
          <cell r="G215">
            <v>0</v>
          </cell>
          <cell r="H215">
            <v>2135</v>
          </cell>
          <cell r="I215">
            <v>0</v>
          </cell>
          <cell r="J215">
            <v>2135</v>
          </cell>
          <cell r="K215">
            <v>-151521</v>
          </cell>
        </row>
        <row r="216">
          <cell r="F216">
            <v>5</v>
          </cell>
          <cell r="G216">
            <v>0</v>
          </cell>
          <cell r="H216">
            <v>5</v>
          </cell>
          <cell r="I216">
            <v>0</v>
          </cell>
          <cell r="J216">
            <v>5</v>
          </cell>
          <cell r="K216">
            <v>0</v>
          </cell>
        </row>
        <row r="217">
          <cell r="F217">
            <v>0</v>
          </cell>
          <cell r="G217">
            <v>0</v>
          </cell>
          <cell r="H217">
            <v>0</v>
          </cell>
          <cell r="I217">
            <v>0</v>
          </cell>
          <cell r="J217">
            <v>0</v>
          </cell>
          <cell r="K217">
            <v>0</v>
          </cell>
        </row>
        <row r="218">
          <cell r="F218">
            <v>-74410842</v>
          </cell>
          <cell r="G218">
            <v>0</v>
          </cell>
          <cell r="H218">
            <v>-74410842</v>
          </cell>
          <cell r="I218">
            <v>0</v>
          </cell>
          <cell r="J218">
            <v>-74410842</v>
          </cell>
          <cell r="K218">
            <v>-62681189</v>
          </cell>
        </row>
        <row r="219">
          <cell r="F219">
            <v>745331</v>
          </cell>
          <cell r="G219">
            <v>0</v>
          </cell>
          <cell r="H219">
            <v>745331</v>
          </cell>
          <cell r="I219">
            <v>0</v>
          </cell>
          <cell r="J219">
            <v>745331</v>
          </cell>
          <cell r="K219">
            <v>-166600</v>
          </cell>
        </row>
        <row r="220">
          <cell r="F220">
            <v>5559757</v>
          </cell>
          <cell r="G220">
            <v>0</v>
          </cell>
          <cell r="H220">
            <v>5559757</v>
          </cell>
          <cell r="I220">
            <v>0</v>
          </cell>
          <cell r="J220">
            <v>5559757</v>
          </cell>
          <cell r="K220">
            <v>2716962</v>
          </cell>
        </row>
        <row r="221">
          <cell r="F221">
            <v>17353258</v>
          </cell>
          <cell r="G221">
            <v>0</v>
          </cell>
          <cell r="H221">
            <v>17353258</v>
          </cell>
          <cell r="I221">
            <v>0</v>
          </cell>
          <cell r="J221">
            <v>17353258</v>
          </cell>
          <cell r="K221">
            <v>-1268646</v>
          </cell>
        </row>
        <row r="222">
          <cell r="F222">
            <v>5625201</v>
          </cell>
          <cell r="G222">
            <v>0</v>
          </cell>
          <cell r="H222">
            <v>5625201</v>
          </cell>
          <cell r="I222">
            <v>0</v>
          </cell>
          <cell r="J222">
            <v>5625201</v>
          </cell>
          <cell r="K222">
            <v>13845471</v>
          </cell>
        </row>
        <row r="223">
          <cell r="F223">
            <v>-918338</v>
          </cell>
          <cell r="G223">
            <v>0</v>
          </cell>
          <cell r="H223">
            <v>-918338</v>
          </cell>
          <cell r="I223">
            <v>0</v>
          </cell>
          <cell r="J223">
            <v>-918338</v>
          </cell>
          <cell r="K223">
            <v>8238219</v>
          </cell>
        </row>
        <row r="224">
          <cell r="F224">
            <v>-4497623</v>
          </cell>
          <cell r="G224">
            <v>0</v>
          </cell>
          <cell r="H224">
            <v>-4497623</v>
          </cell>
          <cell r="I224">
            <v>0</v>
          </cell>
          <cell r="J224">
            <v>-4497623</v>
          </cell>
          <cell r="K224">
            <v>-7201125</v>
          </cell>
        </row>
        <row r="225">
          <cell r="F225">
            <v>-4619465</v>
          </cell>
          <cell r="G225">
            <v>0</v>
          </cell>
          <cell r="H225">
            <v>-4619465</v>
          </cell>
          <cell r="I225">
            <v>0</v>
          </cell>
          <cell r="J225">
            <v>-4619465</v>
          </cell>
          <cell r="K225">
            <v>-5186116</v>
          </cell>
        </row>
        <row r="226">
          <cell r="F226">
            <v>-5707309</v>
          </cell>
          <cell r="G226">
            <v>0</v>
          </cell>
          <cell r="H226">
            <v>-5707309</v>
          </cell>
          <cell r="I226">
            <v>0</v>
          </cell>
          <cell r="J226">
            <v>-5707309</v>
          </cell>
          <cell r="K226">
            <v>-9175738</v>
          </cell>
        </row>
        <row r="227">
          <cell r="F227">
            <v>-129816</v>
          </cell>
          <cell r="G227">
            <v>0</v>
          </cell>
          <cell r="H227">
            <v>-129816</v>
          </cell>
          <cell r="I227">
            <v>0</v>
          </cell>
          <cell r="J227">
            <v>-129816</v>
          </cell>
          <cell r="K227">
            <v>-129816</v>
          </cell>
        </row>
        <row r="228">
          <cell r="F228">
            <v>-2776632</v>
          </cell>
          <cell r="G228">
            <v>0</v>
          </cell>
          <cell r="H228">
            <v>-2776632</v>
          </cell>
          <cell r="I228">
            <v>0</v>
          </cell>
          <cell r="J228">
            <v>-2776632</v>
          </cell>
          <cell r="K228">
            <v>-19655606</v>
          </cell>
        </row>
        <row r="229">
          <cell r="F229">
            <v>0</v>
          </cell>
          <cell r="G229">
            <v>0</v>
          </cell>
          <cell r="H229">
            <v>0</v>
          </cell>
          <cell r="I229">
            <v>0</v>
          </cell>
          <cell r="J229">
            <v>0</v>
          </cell>
          <cell r="K229">
            <v>-768849</v>
          </cell>
        </row>
        <row r="230">
          <cell r="F230">
            <v>12519623</v>
          </cell>
          <cell r="G230">
            <v>0</v>
          </cell>
          <cell r="H230">
            <v>12519623</v>
          </cell>
          <cell r="I230">
            <v>0</v>
          </cell>
          <cell r="J230">
            <v>12519623</v>
          </cell>
          <cell r="K230">
            <v>9204691</v>
          </cell>
        </row>
        <row r="231">
          <cell r="F231">
            <v>-217376</v>
          </cell>
          <cell r="G231">
            <v>0</v>
          </cell>
          <cell r="H231">
            <v>-217376</v>
          </cell>
          <cell r="I231">
            <v>0</v>
          </cell>
          <cell r="J231">
            <v>-217376</v>
          </cell>
          <cell r="K231">
            <v>-4467380</v>
          </cell>
        </row>
        <row r="232">
          <cell r="F232">
            <v>21289</v>
          </cell>
          <cell r="G232">
            <v>0</v>
          </cell>
          <cell r="H232">
            <v>21289</v>
          </cell>
          <cell r="I232">
            <v>0</v>
          </cell>
          <cell r="J232">
            <v>21289</v>
          </cell>
          <cell r="K232">
            <v>18749</v>
          </cell>
        </row>
        <row r="233">
          <cell r="F233">
            <v>0</v>
          </cell>
          <cell r="G233">
            <v>0</v>
          </cell>
          <cell r="H233">
            <v>0</v>
          </cell>
          <cell r="I233">
            <v>0</v>
          </cell>
          <cell r="J233">
            <v>0</v>
          </cell>
          <cell r="K233">
            <v>0</v>
          </cell>
        </row>
        <row r="234">
          <cell r="F234">
            <v>-46202</v>
          </cell>
          <cell r="G234">
            <v>0</v>
          </cell>
          <cell r="H234">
            <v>-46202</v>
          </cell>
          <cell r="I234">
            <v>0</v>
          </cell>
          <cell r="J234">
            <v>-46202</v>
          </cell>
          <cell r="K234">
            <v>18203</v>
          </cell>
        </row>
        <row r="235">
          <cell r="F235">
            <v>-1261133</v>
          </cell>
          <cell r="G235">
            <v>0</v>
          </cell>
          <cell r="H235">
            <v>-1261133</v>
          </cell>
          <cell r="I235">
            <v>0</v>
          </cell>
          <cell r="J235">
            <v>-1261133</v>
          </cell>
          <cell r="K235">
            <v>195951</v>
          </cell>
        </row>
        <row r="236">
          <cell r="F236">
            <v>-76472</v>
          </cell>
          <cell r="G236">
            <v>0</v>
          </cell>
          <cell r="H236">
            <v>-76472</v>
          </cell>
          <cell r="I236">
            <v>0</v>
          </cell>
          <cell r="J236">
            <v>-76472</v>
          </cell>
          <cell r="K236">
            <v>-139266</v>
          </cell>
        </row>
        <row r="237">
          <cell r="F237">
            <v>-5671</v>
          </cell>
          <cell r="G237">
            <v>0</v>
          </cell>
          <cell r="H237">
            <v>-5671</v>
          </cell>
          <cell r="I237">
            <v>0</v>
          </cell>
          <cell r="J237">
            <v>-5671</v>
          </cell>
          <cell r="K237">
            <v>0</v>
          </cell>
        </row>
        <row r="238">
          <cell r="F238">
            <v>124432</v>
          </cell>
          <cell r="G238">
            <v>0</v>
          </cell>
          <cell r="H238">
            <v>124432</v>
          </cell>
          <cell r="I238">
            <v>0</v>
          </cell>
          <cell r="J238">
            <v>124432</v>
          </cell>
          <cell r="K238">
            <v>4953318</v>
          </cell>
        </row>
        <row r="239">
          <cell r="F239">
            <v>0</v>
          </cell>
          <cell r="G239">
            <v>0</v>
          </cell>
          <cell r="H239">
            <v>0</v>
          </cell>
          <cell r="I239">
            <v>0</v>
          </cell>
          <cell r="J239">
            <v>0</v>
          </cell>
          <cell r="K239">
            <v>205812</v>
          </cell>
        </row>
        <row r="240">
          <cell r="F240">
            <v>-321676</v>
          </cell>
          <cell r="G240">
            <v>0</v>
          </cell>
          <cell r="H240">
            <v>-321676</v>
          </cell>
          <cell r="I240">
            <v>0</v>
          </cell>
          <cell r="J240">
            <v>-321676</v>
          </cell>
          <cell r="K240">
            <v>-2289817</v>
          </cell>
        </row>
        <row r="241">
          <cell r="F241">
            <v>4040</v>
          </cell>
          <cell r="G241">
            <v>0</v>
          </cell>
          <cell r="H241">
            <v>4040</v>
          </cell>
          <cell r="I241">
            <v>0</v>
          </cell>
          <cell r="J241">
            <v>4040</v>
          </cell>
          <cell r="K241">
            <v>942612</v>
          </cell>
        </row>
        <row r="242">
          <cell r="F242">
            <v>-801</v>
          </cell>
          <cell r="G242">
            <v>0</v>
          </cell>
          <cell r="H242">
            <v>-801</v>
          </cell>
          <cell r="I242">
            <v>0</v>
          </cell>
          <cell r="J242">
            <v>-801</v>
          </cell>
          <cell r="K242">
            <v>-4313</v>
          </cell>
        </row>
        <row r="243">
          <cell r="F243">
            <v>644954</v>
          </cell>
          <cell r="G243">
            <v>0</v>
          </cell>
          <cell r="H243">
            <v>644954</v>
          </cell>
          <cell r="I243">
            <v>0</v>
          </cell>
          <cell r="J243">
            <v>644954</v>
          </cell>
          <cell r="K243">
            <v>-364408</v>
          </cell>
        </row>
        <row r="244">
          <cell r="F244">
            <v>0</v>
          </cell>
          <cell r="G244">
            <v>0</v>
          </cell>
          <cell r="H244">
            <v>0</v>
          </cell>
          <cell r="I244">
            <v>0</v>
          </cell>
          <cell r="J244">
            <v>0</v>
          </cell>
          <cell r="K244">
            <v>-11373</v>
          </cell>
        </row>
        <row r="245">
          <cell r="F245">
            <v>-3100698</v>
          </cell>
          <cell r="G245">
            <v>0</v>
          </cell>
          <cell r="H245">
            <v>-3100698</v>
          </cell>
          <cell r="I245">
            <v>0</v>
          </cell>
          <cell r="J245">
            <v>-3100698</v>
          </cell>
          <cell r="K245">
            <v>171921</v>
          </cell>
        </row>
        <row r="246">
          <cell r="F246">
            <v>55788</v>
          </cell>
          <cell r="G246">
            <v>0</v>
          </cell>
          <cell r="H246">
            <v>55788</v>
          </cell>
          <cell r="I246">
            <v>0</v>
          </cell>
          <cell r="J246">
            <v>55788</v>
          </cell>
          <cell r="K246">
            <v>-95307</v>
          </cell>
        </row>
        <row r="247">
          <cell r="F247">
            <v>-5487</v>
          </cell>
          <cell r="G247">
            <v>0</v>
          </cell>
          <cell r="H247">
            <v>-5487</v>
          </cell>
          <cell r="I247">
            <v>0</v>
          </cell>
          <cell r="J247">
            <v>-5487</v>
          </cell>
          <cell r="K247">
            <v>563</v>
          </cell>
        </row>
        <row r="248">
          <cell r="F248">
            <v>-79762358</v>
          </cell>
          <cell r="G248">
            <v>0</v>
          </cell>
          <cell r="H248">
            <v>-79762358</v>
          </cell>
          <cell r="I248">
            <v>0</v>
          </cell>
          <cell r="J248">
            <v>-79762358</v>
          </cell>
          <cell r="K248">
            <v>-60106752</v>
          </cell>
        </row>
        <row r="249">
          <cell r="F249">
            <v>-642763</v>
          </cell>
          <cell r="G249">
            <v>0</v>
          </cell>
          <cell r="H249">
            <v>-642763</v>
          </cell>
          <cell r="I249">
            <v>0</v>
          </cell>
          <cell r="J249">
            <v>-642763</v>
          </cell>
          <cell r="K249">
            <v>126086</v>
          </cell>
        </row>
        <row r="250">
          <cell r="F250">
            <v>10234801</v>
          </cell>
          <cell r="G250">
            <v>0</v>
          </cell>
          <cell r="H250">
            <v>10234801</v>
          </cell>
          <cell r="I250">
            <v>0</v>
          </cell>
          <cell r="J250">
            <v>10234801</v>
          </cell>
          <cell r="K250">
            <v>1030110</v>
          </cell>
        </row>
        <row r="251">
          <cell r="F251">
            <v>-3546458</v>
          </cell>
          <cell r="G251">
            <v>0</v>
          </cell>
          <cell r="H251">
            <v>-3546458</v>
          </cell>
          <cell r="I251">
            <v>0</v>
          </cell>
          <cell r="J251">
            <v>-3546458</v>
          </cell>
          <cell r="K251">
            <v>920922</v>
          </cell>
        </row>
        <row r="252">
          <cell r="F252">
            <v>-24359170</v>
          </cell>
          <cell r="G252">
            <v>0</v>
          </cell>
          <cell r="H252">
            <v>-24359170</v>
          </cell>
          <cell r="I252">
            <v>0</v>
          </cell>
          <cell r="J252">
            <v>-24359170</v>
          </cell>
          <cell r="K252">
            <v>-13214964</v>
          </cell>
        </row>
        <row r="253">
          <cell r="F253">
            <v>1300662</v>
          </cell>
          <cell r="G253">
            <v>0</v>
          </cell>
          <cell r="H253">
            <v>1300662</v>
          </cell>
          <cell r="I253">
            <v>0</v>
          </cell>
          <cell r="J253">
            <v>1300662</v>
          </cell>
          <cell r="K253">
            <v>1225773</v>
          </cell>
        </row>
        <row r="254">
          <cell r="F254">
            <v>6933017</v>
          </cell>
          <cell r="G254">
            <v>0</v>
          </cell>
          <cell r="H254">
            <v>6933017</v>
          </cell>
          <cell r="I254">
            <v>0</v>
          </cell>
          <cell r="J254">
            <v>6933017</v>
          </cell>
          <cell r="K254">
            <v>3125405</v>
          </cell>
        </row>
        <row r="255">
          <cell r="F255">
            <v>-759396</v>
          </cell>
          <cell r="G255">
            <v>0</v>
          </cell>
          <cell r="H255">
            <v>-759396</v>
          </cell>
          <cell r="I255">
            <v>0</v>
          </cell>
          <cell r="J255">
            <v>-759396</v>
          </cell>
          <cell r="K255">
            <v>-460792</v>
          </cell>
        </row>
        <row r="256">
          <cell r="F256">
            <v>91916</v>
          </cell>
          <cell r="G256">
            <v>0</v>
          </cell>
          <cell r="H256">
            <v>91916</v>
          </cell>
          <cell r="I256">
            <v>0</v>
          </cell>
          <cell r="J256">
            <v>91916</v>
          </cell>
          <cell r="K256">
            <v>73167</v>
          </cell>
        </row>
        <row r="257">
          <cell r="F257">
            <v>-1693984</v>
          </cell>
          <cell r="G257">
            <v>0</v>
          </cell>
          <cell r="H257">
            <v>-1693984</v>
          </cell>
          <cell r="I257">
            <v>0</v>
          </cell>
          <cell r="J257">
            <v>-1693984</v>
          </cell>
          <cell r="K257">
            <v>-9691141</v>
          </cell>
        </row>
        <row r="258">
          <cell r="F258">
            <v>0</v>
          </cell>
          <cell r="G258">
            <v>0</v>
          </cell>
          <cell r="H258">
            <v>0</v>
          </cell>
          <cell r="I258">
            <v>0</v>
          </cell>
          <cell r="J258">
            <v>0</v>
          </cell>
          <cell r="K258">
            <v>-143081</v>
          </cell>
        </row>
        <row r="259">
          <cell r="F259">
            <v>7199809</v>
          </cell>
          <cell r="G259">
            <v>0</v>
          </cell>
          <cell r="H259">
            <v>7199809</v>
          </cell>
          <cell r="I259">
            <v>0</v>
          </cell>
          <cell r="J259">
            <v>7199809</v>
          </cell>
          <cell r="K259">
            <v>8646994</v>
          </cell>
        </row>
        <row r="260">
          <cell r="F260">
            <v>-159472</v>
          </cell>
          <cell r="G260">
            <v>0</v>
          </cell>
          <cell r="H260">
            <v>-159472</v>
          </cell>
          <cell r="I260">
            <v>0</v>
          </cell>
          <cell r="J260">
            <v>-159472</v>
          </cell>
          <cell r="K260">
            <v>-14154524</v>
          </cell>
        </row>
        <row r="261">
          <cell r="F261">
            <v>-21289</v>
          </cell>
          <cell r="G261">
            <v>0</v>
          </cell>
          <cell r="H261">
            <v>-21289</v>
          </cell>
          <cell r="I261">
            <v>0</v>
          </cell>
          <cell r="J261">
            <v>-21289</v>
          </cell>
          <cell r="K261">
            <v>-18749</v>
          </cell>
        </row>
        <row r="262">
          <cell r="F262">
            <v>0</v>
          </cell>
          <cell r="G262">
            <v>0</v>
          </cell>
          <cell r="H262">
            <v>0</v>
          </cell>
          <cell r="I262">
            <v>0</v>
          </cell>
          <cell r="J262">
            <v>0</v>
          </cell>
          <cell r="K262">
            <v>0</v>
          </cell>
        </row>
        <row r="263">
          <cell r="F263">
            <v>10518</v>
          </cell>
          <cell r="G263">
            <v>0</v>
          </cell>
          <cell r="H263">
            <v>10518</v>
          </cell>
          <cell r="I263">
            <v>0</v>
          </cell>
          <cell r="J263">
            <v>10518</v>
          </cell>
          <cell r="K263">
            <v>4929</v>
          </cell>
        </row>
        <row r="264">
          <cell r="F264">
            <v>63728</v>
          </cell>
          <cell r="G264">
            <v>0</v>
          </cell>
          <cell r="H264">
            <v>63728</v>
          </cell>
          <cell r="I264">
            <v>0</v>
          </cell>
          <cell r="J264">
            <v>63728</v>
          </cell>
          <cell r="K264">
            <v>2649013</v>
          </cell>
        </row>
        <row r="265">
          <cell r="F265">
            <v>0</v>
          </cell>
          <cell r="G265">
            <v>0</v>
          </cell>
          <cell r="H265">
            <v>0</v>
          </cell>
          <cell r="I265">
            <v>0</v>
          </cell>
          <cell r="J265">
            <v>0</v>
          </cell>
          <cell r="K265">
            <v>41266</v>
          </cell>
        </row>
        <row r="266">
          <cell r="F266">
            <v>-217049</v>
          </cell>
          <cell r="G266">
            <v>0</v>
          </cell>
          <cell r="H266">
            <v>-217049</v>
          </cell>
          <cell r="I266">
            <v>0</v>
          </cell>
          <cell r="J266">
            <v>-217049</v>
          </cell>
          <cell r="K266">
            <v>-2388675</v>
          </cell>
        </row>
        <row r="267">
          <cell r="F267">
            <v>1896</v>
          </cell>
          <cell r="G267">
            <v>0</v>
          </cell>
          <cell r="H267">
            <v>1896</v>
          </cell>
          <cell r="I267">
            <v>0</v>
          </cell>
          <cell r="J267">
            <v>1896</v>
          </cell>
          <cell r="K267">
            <v>3283896</v>
          </cell>
        </row>
        <row r="268">
          <cell r="F268">
            <v>881</v>
          </cell>
          <cell r="G268">
            <v>0</v>
          </cell>
          <cell r="H268">
            <v>881</v>
          </cell>
          <cell r="I268">
            <v>0</v>
          </cell>
          <cell r="J268">
            <v>881</v>
          </cell>
          <cell r="K268">
            <v>4584</v>
          </cell>
        </row>
        <row r="269">
          <cell r="F269">
            <v>459986</v>
          </cell>
          <cell r="G269">
            <v>0</v>
          </cell>
          <cell r="H269">
            <v>459986</v>
          </cell>
          <cell r="I269">
            <v>0</v>
          </cell>
          <cell r="J269">
            <v>459986</v>
          </cell>
          <cell r="K269">
            <v>1938</v>
          </cell>
        </row>
        <row r="270">
          <cell r="F270">
            <v>0</v>
          </cell>
          <cell r="G270">
            <v>0</v>
          </cell>
          <cell r="H270">
            <v>0</v>
          </cell>
          <cell r="I270">
            <v>0</v>
          </cell>
          <cell r="J270">
            <v>0</v>
          </cell>
          <cell r="K270">
            <v>-51</v>
          </cell>
        </row>
        <row r="271">
          <cell r="F271">
            <v>-2004932</v>
          </cell>
          <cell r="G271">
            <v>0</v>
          </cell>
          <cell r="H271">
            <v>-2004932</v>
          </cell>
          <cell r="I271">
            <v>0</v>
          </cell>
          <cell r="J271">
            <v>-2004932</v>
          </cell>
          <cell r="K271">
            <v>1328</v>
          </cell>
        </row>
        <row r="272">
          <cell r="F272">
            <v>45679</v>
          </cell>
          <cell r="G272">
            <v>0</v>
          </cell>
          <cell r="H272">
            <v>45679</v>
          </cell>
          <cell r="I272">
            <v>0</v>
          </cell>
          <cell r="J272">
            <v>45679</v>
          </cell>
          <cell r="K272">
            <v>-1390</v>
          </cell>
        </row>
        <row r="273">
          <cell r="F273">
            <v>5922</v>
          </cell>
          <cell r="G273">
            <v>0</v>
          </cell>
          <cell r="H273">
            <v>5922</v>
          </cell>
          <cell r="I273">
            <v>0</v>
          </cell>
          <cell r="J273">
            <v>5922</v>
          </cell>
          <cell r="K273">
            <v>3</v>
          </cell>
        </row>
        <row r="274">
          <cell r="F274">
            <v>-49074455</v>
          </cell>
          <cell r="G274">
            <v>0</v>
          </cell>
          <cell r="H274">
            <v>-49074455</v>
          </cell>
          <cell r="I274">
            <v>0</v>
          </cell>
          <cell r="J274">
            <v>-49074455</v>
          </cell>
          <cell r="K274">
            <v>-39383314</v>
          </cell>
        </row>
        <row r="275">
          <cell r="F275">
            <v>-102567</v>
          </cell>
          <cell r="G275">
            <v>0</v>
          </cell>
          <cell r="H275">
            <v>-102567</v>
          </cell>
          <cell r="I275">
            <v>0</v>
          </cell>
          <cell r="J275">
            <v>-102567</v>
          </cell>
          <cell r="K275">
            <v>40514</v>
          </cell>
        </row>
        <row r="276">
          <cell r="F276">
            <v>8869475</v>
          </cell>
          <cell r="G276">
            <v>0</v>
          </cell>
          <cell r="H276">
            <v>8869475</v>
          </cell>
          <cell r="I276">
            <v>0</v>
          </cell>
          <cell r="J276">
            <v>8869475</v>
          </cell>
          <cell r="K276">
            <v>221153</v>
          </cell>
        </row>
        <row r="277">
          <cell r="F277">
            <v>-13806801</v>
          </cell>
          <cell r="G277">
            <v>0</v>
          </cell>
          <cell r="H277">
            <v>-13806801</v>
          </cell>
          <cell r="I277">
            <v>0</v>
          </cell>
          <cell r="J277">
            <v>-13806801</v>
          </cell>
          <cell r="K277">
            <v>347723</v>
          </cell>
        </row>
        <row r="278">
          <cell r="F278">
            <v>-20052079</v>
          </cell>
          <cell r="G278">
            <v>0</v>
          </cell>
          <cell r="H278">
            <v>-20052079</v>
          </cell>
          <cell r="I278">
            <v>0</v>
          </cell>
          <cell r="J278">
            <v>-20052079</v>
          </cell>
          <cell r="K278">
            <v>-10193587</v>
          </cell>
        </row>
        <row r="279">
          <cell r="F279">
            <v>21308</v>
          </cell>
          <cell r="G279">
            <v>0</v>
          </cell>
          <cell r="H279">
            <v>21308</v>
          </cell>
          <cell r="I279">
            <v>0</v>
          </cell>
          <cell r="J279">
            <v>21308</v>
          </cell>
          <cell r="K279">
            <v>16379</v>
          </cell>
        </row>
        <row r="280">
          <cell r="F280">
            <v>4981236</v>
          </cell>
          <cell r="G280">
            <v>0</v>
          </cell>
          <cell r="H280">
            <v>4981236</v>
          </cell>
          <cell r="I280">
            <v>0</v>
          </cell>
          <cell r="J280">
            <v>4981236</v>
          </cell>
          <cell r="K280">
            <v>1391152</v>
          </cell>
        </row>
        <row r="281">
          <cell r="F281">
            <v>-15207</v>
          </cell>
          <cell r="G281">
            <v>0</v>
          </cell>
          <cell r="H281">
            <v>-15207</v>
          </cell>
          <cell r="I281">
            <v>0</v>
          </cell>
          <cell r="J281">
            <v>-15207</v>
          </cell>
          <cell r="K281">
            <v>-15707</v>
          </cell>
        </row>
        <row r="282">
          <cell r="F282">
            <v>37898</v>
          </cell>
          <cell r="G282">
            <v>0</v>
          </cell>
          <cell r="H282">
            <v>37898</v>
          </cell>
          <cell r="I282">
            <v>0</v>
          </cell>
          <cell r="J282">
            <v>37898</v>
          </cell>
          <cell r="K282">
            <v>56647</v>
          </cell>
        </row>
        <row r="283">
          <cell r="F283">
            <v>-202385575</v>
          </cell>
          <cell r="G283">
            <v>0</v>
          </cell>
          <cell r="H283">
            <v>-202385575</v>
          </cell>
          <cell r="I283">
            <v>0</v>
          </cell>
          <cell r="J283">
            <v>-202385575</v>
          </cell>
          <cell r="K283">
            <v>-191427821</v>
          </cell>
        </row>
        <row r="285">
          <cell r="F285">
            <v>-2028923</v>
          </cell>
          <cell r="G285">
            <v>0</v>
          </cell>
          <cell r="H285">
            <v>-2028923</v>
          </cell>
          <cell r="I285">
            <v>0</v>
          </cell>
          <cell r="J285">
            <v>-2028923</v>
          </cell>
          <cell r="K285">
            <v>-835213</v>
          </cell>
        </row>
        <row r="286">
          <cell r="F286">
            <v>-1406462</v>
          </cell>
          <cell r="G286">
            <v>0</v>
          </cell>
          <cell r="H286">
            <v>-1406462</v>
          </cell>
          <cell r="I286">
            <v>0</v>
          </cell>
          <cell r="J286">
            <v>-1406462</v>
          </cell>
          <cell r="K286">
            <v>-1406467</v>
          </cell>
        </row>
        <row r="287">
          <cell r="F287">
            <v>-592327</v>
          </cell>
          <cell r="G287">
            <v>0</v>
          </cell>
          <cell r="H287">
            <v>-592327</v>
          </cell>
          <cell r="I287">
            <v>0</v>
          </cell>
          <cell r="J287">
            <v>-592327</v>
          </cell>
          <cell r="K287">
            <v>-592329</v>
          </cell>
        </row>
        <row r="288">
          <cell r="F288">
            <v>0</v>
          </cell>
          <cell r="G288">
            <v>0</v>
          </cell>
          <cell r="H288">
            <v>0</v>
          </cell>
          <cell r="I288">
            <v>0</v>
          </cell>
          <cell r="J288">
            <v>0</v>
          </cell>
          <cell r="K288">
            <v>0</v>
          </cell>
        </row>
        <row r="289">
          <cell r="F289">
            <v>-297280</v>
          </cell>
          <cell r="G289">
            <v>0</v>
          </cell>
          <cell r="H289">
            <v>-297280</v>
          </cell>
          <cell r="I289">
            <v>0</v>
          </cell>
          <cell r="J289">
            <v>-297280</v>
          </cell>
          <cell r="K289">
            <v>0</v>
          </cell>
        </row>
        <row r="290">
          <cell r="F290">
            <v>-66943</v>
          </cell>
          <cell r="G290">
            <v>0</v>
          </cell>
          <cell r="H290">
            <v>-66943</v>
          </cell>
          <cell r="I290">
            <v>0</v>
          </cell>
          <cell r="J290">
            <v>-66943</v>
          </cell>
          <cell r="K290">
            <v>-60991</v>
          </cell>
        </row>
        <row r="291">
          <cell r="F291">
            <v>-15413</v>
          </cell>
          <cell r="G291">
            <v>0</v>
          </cell>
          <cell r="H291">
            <v>-15413</v>
          </cell>
          <cell r="I291">
            <v>0</v>
          </cell>
          <cell r="J291">
            <v>-15413</v>
          </cell>
          <cell r="K291">
            <v>-13714</v>
          </cell>
        </row>
        <row r="292">
          <cell r="F292">
            <v>0</v>
          </cell>
          <cell r="G292">
            <v>0</v>
          </cell>
          <cell r="H292">
            <v>0</v>
          </cell>
          <cell r="I292">
            <v>0</v>
          </cell>
          <cell r="J292">
            <v>0</v>
          </cell>
          <cell r="K292">
            <v>0</v>
          </cell>
        </row>
        <row r="293">
          <cell r="F293">
            <v>-4145504</v>
          </cell>
          <cell r="G293">
            <v>0</v>
          </cell>
          <cell r="H293">
            <v>-4145504</v>
          </cell>
          <cell r="I293">
            <v>0</v>
          </cell>
          <cell r="J293">
            <v>-4145504</v>
          </cell>
          <cell r="K293">
            <v>-3305407</v>
          </cell>
        </row>
        <row r="294">
          <cell r="F294">
            <v>-8552852</v>
          </cell>
          <cell r="G294">
            <v>0</v>
          </cell>
          <cell r="H294">
            <v>-8552852</v>
          </cell>
          <cell r="I294">
            <v>0</v>
          </cell>
          <cell r="J294">
            <v>-8552852</v>
          </cell>
          <cell r="K294">
            <v>-6214121</v>
          </cell>
        </row>
        <row r="296">
          <cell r="F296">
            <v>9325</v>
          </cell>
          <cell r="G296">
            <v>0</v>
          </cell>
          <cell r="H296">
            <v>9325</v>
          </cell>
          <cell r="I296">
            <v>0</v>
          </cell>
          <cell r="J296">
            <v>9325</v>
          </cell>
          <cell r="K296">
            <v>9311</v>
          </cell>
        </row>
        <row r="297">
          <cell r="F297">
            <v>14723</v>
          </cell>
          <cell r="G297">
            <v>0</v>
          </cell>
          <cell r="H297">
            <v>14723</v>
          </cell>
          <cell r="I297">
            <v>0</v>
          </cell>
          <cell r="J297">
            <v>14723</v>
          </cell>
          <cell r="K297">
            <v>12043</v>
          </cell>
        </row>
        <row r="298">
          <cell r="F298">
            <v>11508</v>
          </cell>
          <cell r="G298">
            <v>0</v>
          </cell>
          <cell r="H298">
            <v>11508</v>
          </cell>
          <cell r="I298">
            <v>0</v>
          </cell>
          <cell r="J298">
            <v>11508</v>
          </cell>
          <cell r="K298">
            <v>9607</v>
          </cell>
        </row>
        <row r="299">
          <cell r="F299">
            <v>35556</v>
          </cell>
          <cell r="G299">
            <v>0</v>
          </cell>
          <cell r="H299">
            <v>35556</v>
          </cell>
          <cell r="I299">
            <v>0</v>
          </cell>
          <cell r="J299">
            <v>35556</v>
          </cell>
          <cell r="K299">
            <v>30961</v>
          </cell>
        </row>
        <row r="301">
          <cell r="F301">
            <v>33332</v>
          </cell>
          <cell r="G301">
            <v>0</v>
          </cell>
          <cell r="H301">
            <v>33332</v>
          </cell>
          <cell r="I301">
            <v>0</v>
          </cell>
          <cell r="J301">
            <v>33332</v>
          </cell>
          <cell r="K301">
            <v>33446</v>
          </cell>
        </row>
        <row r="302">
          <cell r="F302">
            <v>10555</v>
          </cell>
          <cell r="G302">
            <v>0</v>
          </cell>
          <cell r="H302">
            <v>10555</v>
          </cell>
          <cell r="I302">
            <v>0</v>
          </cell>
          <cell r="J302">
            <v>10555</v>
          </cell>
          <cell r="K302">
            <v>12162</v>
          </cell>
        </row>
        <row r="303">
          <cell r="F303">
            <v>4301</v>
          </cell>
          <cell r="G303">
            <v>0</v>
          </cell>
          <cell r="H303">
            <v>4301</v>
          </cell>
          <cell r="I303">
            <v>0</v>
          </cell>
          <cell r="J303">
            <v>4301</v>
          </cell>
          <cell r="K303">
            <v>0</v>
          </cell>
        </row>
        <row r="304">
          <cell r="F304">
            <v>51503</v>
          </cell>
          <cell r="G304">
            <v>0</v>
          </cell>
          <cell r="H304">
            <v>51503</v>
          </cell>
          <cell r="I304">
            <v>0</v>
          </cell>
          <cell r="J304">
            <v>51503</v>
          </cell>
          <cell r="K304">
            <v>43127</v>
          </cell>
        </row>
        <row r="305">
          <cell r="F305">
            <v>16678</v>
          </cell>
          <cell r="G305">
            <v>0</v>
          </cell>
          <cell r="H305">
            <v>16678</v>
          </cell>
          <cell r="I305">
            <v>0</v>
          </cell>
          <cell r="J305">
            <v>16678</v>
          </cell>
          <cell r="K305">
            <v>15682</v>
          </cell>
        </row>
        <row r="306">
          <cell r="F306">
            <v>5634</v>
          </cell>
          <cell r="G306">
            <v>0</v>
          </cell>
          <cell r="H306">
            <v>5634</v>
          </cell>
          <cell r="I306">
            <v>0</v>
          </cell>
          <cell r="J306">
            <v>5634</v>
          </cell>
          <cell r="K306">
            <v>0</v>
          </cell>
        </row>
        <row r="307">
          <cell r="F307">
            <v>40601</v>
          </cell>
          <cell r="G307">
            <v>0</v>
          </cell>
          <cell r="H307">
            <v>40601</v>
          </cell>
          <cell r="I307">
            <v>0</v>
          </cell>
          <cell r="J307">
            <v>40601</v>
          </cell>
          <cell r="K307">
            <v>34332</v>
          </cell>
        </row>
        <row r="308">
          <cell r="F308">
            <v>13163</v>
          </cell>
          <cell r="G308">
            <v>0</v>
          </cell>
          <cell r="H308">
            <v>13163</v>
          </cell>
          <cell r="I308">
            <v>0</v>
          </cell>
          <cell r="J308">
            <v>13163</v>
          </cell>
          <cell r="K308">
            <v>12484</v>
          </cell>
        </row>
        <row r="309">
          <cell r="F309">
            <v>4566</v>
          </cell>
          <cell r="G309">
            <v>0</v>
          </cell>
          <cell r="H309">
            <v>4566</v>
          </cell>
          <cell r="I309">
            <v>0</v>
          </cell>
          <cell r="J309">
            <v>4566</v>
          </cell>
          <cell r="K309">
            <v>0</v>
          </cell>
        </row>
        <row r="310">
          <cell r="F310">
            <v>180333</v>
          </cell>
          <cell r="G310">
            <v>0</v>
          </cell>
          <cell r="H310">
            <v>180333</v>
          </cell>
          <cell r="I310">
            <v>0</v>
          </cell>
          <cell r="J310">
            <v>180333</v>
          </cell>
          <cell r="K310">
            <v>151233</v>
          </cell>
        </row>
        <row r="312">
          <cell r="F312">
            <v>0</v>
          </cell>
          <cell r="G312">
            <v>0</v>
          </cell>
          <cell r="H312">
            <v>0</v>
          </cell>
          <cell r="I312">
            <v>0</v>
          </cell>
          <cell r="J312">
            <v>0</v>
          </cell>
          <cell r="K312">
            <v>0</v>
          </cell>
        </row>
        <row r="313">
          <cell r="F313">
            <v>17968</v>
          </cell>
          <cell r="G313">
            <v>0</v>
          </cell>
          <cell r="H313">
            <v>17968</v>
          </cell>
          <cell r="I313">
            <v>0</v>
          </cell>
          <cell r="J313">
            <v>17968</v>
          </cell>
          <cell r="K313">
            <v>9044</v>
          </cell>
        </row>
        <row r="314">
          <cell r="F314">
            <v>0</v>
          </cell>
          <cell r="G314">
            <v>0</v>
          </cell>
          <cell r="H314">
            <v>0</v>
          </cell>
          <cell r="I314">
            <v>0</v>
          </cell>
          <cell r="J314">
            <v>0</v>
          </cell>
          <cell r="K314">
            <v>0</v>
          </cell>
        </row>
        <row r="315">
          <cell r="F315">
            <v>0</v>
          </cell>
          <cell r="G315">
            <v>0</v>
          </cell>
          <cell r="H315">
            <v>0</v>
          </cell>
          <cell r="I315">
            <v>0</v>
          </cell>
          <cell r="J315">
            <v>0</v>
          </cell>
          <cell r="K315">
            <v>24831</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59645</v>
          </cell>
          <cell r="G318">
            <v>0</v>
          </cell>
          <cell r="H318">
            <v>59645</v>
          </cell>
          <cell r="I318">
            <v>0</v>
          </cell>
          <cell r="J318">
            <v>59645</v>
          </cell>
          <cell r="K318">
            <v>0</v>
          </cell>
        </row>
        <row r="319">
          <cell r="F319">
            <v>6772</v>
          </cell>
          <cell r="G319">
            <v>0</v>
          </cell>
          <cell r="H319">
            <v>6772</v>
          </cell>
          <cell r="I319">
            <v>0</v>
          </cell>
          <cell r="J319">
            <v>6772</v>
          </cell>
          <cell r="K319">
            <v>14691</v>
          </cell>
        </row>
        <row r="320">
          <cell r="F320">
            <v>6254</v>
          </cell>
          <cell r="G320">
            <v>0</v>
          </cell>
          <cell r="H320">
            <v>6254</v>
          </cell>
          <cell r="I320">
            <v>0</v>
          </cell>
          <cell r="J320">
            <v>6254</v>
          </cell>
          <cell r="K320">
            <v>0</v>
          </cell>
        </row>
        <row r="321">
          <cell r="F321">
            <v>0</v>
          </cell>
          <cell r="G321">
            <v>0</v>
          </cell>
          <cell r="H321">
            <v>0</v>
          </cell>
          <cell r="I321">
            <v>0</v>
          </cell>
          <cell r="J321">
            <v>0</v>
          </cell>
          <cell r="K321">
            <v>3973</v>
          </cell>
        </row>
        <row r="322">
          <cell r="F322">
            <v>0</v>
          </cell>
          <cell r="G322">
            <v>0</v>
          </cell>
          <cell r="H322">
            <v>0</v>
          </cell>
          <cell r="I322">
            <v>0</v>
          </cell>
          <cell r="J322">
            <v>0</v>
          </cell>
          <cell r="K322">
            <v>0</v>
          </cell>
        </row>
        <row r="323">
          <cell r="F323">
            <v>9543</v>
          </cell>
          <cell r="G323">
            <v>0</v>
          </cell>
          <cell r="H323">
            <v>9543</v>
          </cell>
          <cell r="I323">
            <v>0</v>
          </cell>
          <cell r="J323">
            <v>9543</v>
          </cell>
          <cell r="K323">
            <v>0</v>
          </cell>
        </row>
        <row r="324">
          <cell r="F324">
            <v>1083</v>
          </cell>
          <cell r="G324">
            <v>0</v>
          </cell>
          <cell r="H324">
            <v>1083</v>
          </cell>
          <cell r="I324">
            <v>0</v>
          </cell>
          <cell r="J324">
            <v>1083</v>
          </cell>
          <cell r="K324">
            <v>2351</v>
          </cell>
        </row>
        <row r="325">
          <cell r="F325">
            <v>1001</v>
          </cell>
          <cell r="G325">
            <v>0</v>
          </cell>
          <cell r="H325">
            <v>1001</v>
          </cell>
          <cell r="I325">
            <v>0</v>
          </cell>
          <cell r="J325">
            <v>1001</v>
          </cell>
          <cell r="K325">
            <v>0</v>
          </cell>
        </row>
        <row r="326">
          <cell r="F326">
            <v>650</v>
          </cell>
          <cell r="G326">
            <v>0</v>
          </cell>
          <cell r="H326">
            <v>650</v>
          </cell>
          <cell r="I326">
            <v>0</v>
          </cell>
          <cell r="J326">
            <v>650</v>
          </cell>
          <cell r="K326">
            <v>1998</v>
          </cell>
        </row>
        <row r="327">
          <cell r="F327">
            <v>4550</v>
          </cell>
          <cell r="G327">
            <v>0</v>
          </cell>
          <cell r="H327">
            <v>4550</v>
          </cell>
          <cell r="I327">
            <v>0</v>
          </cell>
          <cell r="J327">
            <v>4550</v>
          </cell>
          <cell r="K327">
            <v>4340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1000</v>
          </cell>
          <cell r="G330">
            <v>0</v>
          </cell>
          <cell r="H330">
            <v>1000</v>
          </cell>
          <cell r="I330">
            <v>0</v>
          </cell>
          <cell r="J330">
            <v>1000</v>
          </cell>
          <cell r="K330">
            <v>3000</v>
          </cell>
        </row>
        <row r="331">
          <cell r="F331">
            <v>108466</v>
          </cell>
          <cell r="G331">
            <v>0</v>
          </cell>
          <cell r="H331">
            <v>108466</v>
          </cell>
          <cell r="I331">
            <v>0</v>
          </cell>
          <cell r="J331">
            <v>108466</v>
          </cell>
          <cell r="K331">
            <v>64228</v>
          </cell>
        </row>
        <row r="333">
          <cell r="F333">
            <v>0</v>
          </cell>
          <cell r="G333">
            <v>0</v>
          </cell>
          <cell r="H333">
            <v>0</v>
          </cell>
          <cell r="I333">
            <v>0</v>
          </cell>
          <cell r="J333">
            <v>0</v>
          </cell>
          <cell r="K333">
            <v>0</v>
          </cell>
        </row>
        <row r="335">
          <cell r="F335">
            <v>290</v>
          </cell>
          <cell r="G335">
            <v>0</v>
          </cell>
          <cell r="H335">
            <v>290</v>
          </cell>
          <cell r="I335">
            <v>0</v>
          </cell>
          <cell r="J335">
            <v>290</v>
          </cell>
          <cell r="K335">
            <v>0</v>
          </cell>
        </row>
        <row r="336">
          <cell r="F336">
            <v>677</v>
          </cell>
          <cell r="G336">
            <v>0</v>
          </cell>
          <cell r="H336">
            <v>677</v>
          </cell>
          <cell r="I336">
            <v>0</v>
          </cell>
          <cell r="J336">
            <v>677</v>
          </cell>
          <cell r="K336">
            <v>122</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3596</v>
          </cell>
          <cell r="G340">
            <v>0</v>
          </cell>
          <cell r="H340">
            <v>3596</v>
          </cell>
          <cell r="I340">
            <v>0</v>
          </cell>
          <cell r="J340">
            <v>3596</v>
          </cell>
          <cell r="K340">
            <v>0</v>
          </cell>
        </row>
        <row r="341">
          <cell r="F341">
            <v>292</v>
          </cell>
          <cell r="G341">
            <v>0</v>
          </cell>
          <cell r="H341">
            <v>292</v>
          </cell>
          <cell r="I341">
            <v>0</v>
          </cell>
          <cell r="J341">
            <v>292</v>
          </cell>
          <cell r="K341">
            <v>0</v>
          </cell>
        </row>
        <row r="342">
          <cell r="F342">
            <v>290</v>
          </cell>
          <cell r="G342">
            <v>0</v>
          </cell>
          <cell r="H342">
            <v>290</v>
          </cell>
          <cell r="I342">
            <v>0</v>
          </cell>
          <cell r="J342">
            <v>290</v>
          </cell>
          <cell r="K342">
            <v>0</v>
          </cell>
        </row>
        <row r="343">
          <cell r="F343">
            <v>2433</v>
          </cell>
          <cell r="G343">
            <v>0</v>
          </cell>
          <cell r="H343">
            <v>2433</v>
          </cell>
          <cell r="I343">
            <v>0</v>
          </cell>
          <cell r="J343">
            <v>2433</v>
          </cell>
          <cell r="K343">
            <v>122</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1651</v>
          </cell>
          <cell r="G347">
            <v>0</v>
          </cell>
          <cell r="H347">
            <v>1651</v>
          </cell>
          <cell r="I347">
            <v>0</v>
          </cell>
          <cell r="J347">
            <v>1651</v>
          </cell>
          <cell r="K347">
            <v>0</v>
          </cell>
        </row>
        <row r="348">
          <cell r="F348">
            <v>0</v>
          </cell>
          <cell r="G348">
            <v>0</v>
          </cell>
          <cell r="H348">
            <v>0</v>
          </cell>
          <cell r="I348">
            <v>0</v>
          </cell>
          <cell r="J348">
            <v>0</v>
          </cell>
          <cell r="K348">
            <v>10264</v>
          </cell>
        </row>
        <row r="349">
          <cell r="F349">
            <v>1981</v>
          </cell>
          <cell r="G349">
            <v>0</v>
          </cell>
          <cell r="H349">
            <v>1981</v>
          </cell>
          <cell r="I349">
            <v>0</v>
          </cell>
          <cell r="J349">
            <v>1981</v>
          </cell>
          <cell r="K349">
            <v>0</v>
          </cell>
        </row>
        <row r="350">
          <cell r="F350">
            <v>290</v>
          </cell>
          <cell r="G350">
            <v>0</v>
          </cell>
          <cell r="H350">
            <v>290</v>
          </cell>
          <cell r="I350">
            <v>0</v>
          </cell>
          <cell r="J350">
            <v>290</v>
          </cell>
          <cell r="K350">
            <v>0</v>
          </cell>
        </row>
        <row r="351">
          <cell r="F351">
            <v>494</v>
          </cell>
          <cell r="G351">
            <v>0</v>
          </cell>
          <cell r="H351">
            <v>494</v>
          </cell>
          <cell r="I351">
            <v>0</v>
          </cell>
          <cell r="J351">
            <v>494</v>
          </cell>
          <cell r="K351">
            <v>122</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346</v>
          </cell>
        </row>
        <row r="355">
          <cell r="F355">
            <v>290</v>
          </cell>
          <cell r="G355">
            <v>0</v>
          </cell>
          <cell r="H355">
            <v>290</v>
          </cell>
          <cell r="I355">
            <v>0</v>
          </cell>
          <cell r="J355">
            <v>290</v>
          </cell>
          <cell r="K355">
            <v>0</v>
          </cell>
        </row>
        <row r="356">
          <cell r="F356">
            <v>0</v>
          </cell>
          <cell r="G356">
            <v>0</v>
          </cell>
          <cell r="H356">
            <v>0</v>
          </cell>
          <cell r="I356">
            <v>0</v>
          </cell>
          <cell r="J356">
            <v>0</v>
          </cell>
          <cell r="K356">
            <v>1540</v>
          </cell>
        </row>
        <row r="357">
          <cell r="F357">
            <v>2408</v>
          </cell>
          <cell r="G357">
            <v>0</v>
          </cell>
          <cell r="H357">
            <v>2408</v>
          </cell>
          <cell r="I357">
            <v>0</v>
          </cell>
          <cell r="J357">
            <v>2408</v>
          </cell>
          <cell r="K357">
            <v>0</v>
          </cell>
        </row>
        <row r="358">
          <cell r="F358">
            <v>325</v>
          </cell>
          <cell r="G358">
            <v>0</v>
          </cell>
          <cell r="H358">
            <v>325</v>
          </cell>
          <cell r="I358">
            <v>0</v>
          </cell>
          <cell r="J358">
            <v>325</v>
          </cell>
          <cell r="K358">
            <v>0</v>
          </cell>
        </row>
        <row r="359">
          <cell r="F359">
            <v>15017</v>
          </cell>
          <cell r="G359">
            <v>0</v>
          </cell>
          <cell r="H359">
            <v>15017</v>
          </cell>
          <cell r="I359">
            <v>0</v>
          </cell>
          <cell r="J359">
            <v>15017</v>
          </cell>
          <cell r="K359">
            <v>12516</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6">
          <cell r="F366">
            <v>9224</v>
          </cell>
          <cell r="G366">
            <v>0</v>
          </cell>
          <cell r="H366">
            <v>9224</v>
          </cell>
          <cell r="I366">
            <v>0</v>
          </cell>
          <cell r="J366">
            <v>9224</v>
          </cell>
          <cell r="K366">
            <v>12098</v>
          </cell>
        </row>
        <row r="367">
          <cell r="F367">
            <v>14584</v>
          </cell>
          <cell r="G367">
            <v>0</v>
          </cell>
          <cell r="H367">
            <v>14584</v>
          </cell>
          <cell r="I367">
            <v>0</v>
          </cell>
          <cell r="J367">
            <v>14584</v>
          </cell>
          <cell r="K367">
            <v>15600</v>
          </cell>
        </row>
        <row r="368">
          <cell r="F368">
            <v>11403</v>
          </cell>
          <cell r="G368">
            <v>0</v>
          </cell>
          <cell r="H368">
            <v>11403</v>
          </cell>
          <cell r="I368">
            <v>0</v>
          </cell>
          <cell r="J368">
            <v>11403</v>
          </cell>
          <cell r="K368">
            <v>12419</v>
          </cell>
        </row>
        <row r="369">
          <cell r="F369">
            <v>35211</v>
          </cell>
          <cell r="G369">
            <v>0</v>
          </cell>
          <cell r="H369">
            <v>35211</v>
          </cell>
          <cell r="I369">
            <v>0</v>
          </cell>
          <cell r="J369">
            <v>35211</v>
          </cell>
          <cell r="K369">
            <v>40117</v>
          </cell>
        </row>
        <row r="371">
          <cell r="F371">
            <v>0</v>
          </cell>
          <cell r="G371">
            <v>0</v>
          </cell>
          <cell r="H371">
            <v>0</v>
          </cell>
          <cell r="I371">
            <v>0</v>
          </cell>
          <cell r="J371">
            <v>0</v>
          </cell>
          <cell r="K371">
            <v>2619</v>
          </cell>
        </row>
        <row r="372">
          <cell r="F372">
            <v>0</v>
          </cell>
          <cell r="G372">
            <v>0</v>
          </cell>
          <cell r="H372">
            <v>0</v>
          </cell>
          <cell r="I372">
            <v>0</v>
          </cell>
          <cell r="J372">
            <v>0</v>
          </cell>
          <cell r="K372">
            <v>44219</v>
          </cell>
        </row>
        <row r="373">
          <cell r="F373">
            <v>0</v>
          </cell>
          <cell r="G373">
            <v>0</v>
          </cell>
          <cell r="H373">
            <v>0</v>
          </cell>
          <cell r="I373">
            <v>0</v>
          </cell>
          <cell r="J373">
            <v>0</v>
          </cell>
          <cell r="K373">
            <v>33426</v>
          </cell>
        </row>
        <row r="374">
          <cell r="F374">
            <v>0</v>
          </cell>
          <cell r="G374">
            <v>0</v>
          </cell>
          <cell r="H374">
            <v>0</v>
          </cell>
          <cell r="I374">
            <v>0</v>
          </cell>
          <cell r="J374">
            <v>0</v>
          </cell>
          <cell r="K374">
            <v>80264</v>
          </cell>
        </row>
        <row r="376">
          <cell r="F376">
            <v>0</v>
          </cell>
          <cell r="G376">
            <v>0</v>
          </cell>
          <cell r="H376">
            <v>0</v>
          </cell>
          <cell r="I376">
            <v>0</v>
          </cell>
          <cell r="J376">
            <v>0</v>
          </cell>
          <cell r="K376">
            <v>0</v>
          </cell>
        </row>
        <row r="378">
          <cell r="F378">
            <v>-120559</v>
          </cell>
          <cell r="G378">
            <v>0</v>
          </cell>
          <cell r="H378">
            <v>-120559</v>
          </cell>
          <cell r="I378">
            <v>0</v>
          </cell>
          <cell r="J378">
            <v>-120559</v>
          </cell>
          <cell r="K378">
            <v>-163488</v>
          </cell>
        </row>
        <row r="379">
          <cell r="F379">
            <v>-307823</v>
          </cell>
          <cell r="G379">
            <v>0</v>
          </cell>
          <cell r="H379">
            <v>-307823</v>
          </cell>
          <cell r="I379">
            <v>0</v>
          </cell>
          <cell r="J379">
            <v>-307823</v>
          </cell>
          <cell r="K379">
            <v>-290418</v>
          </cell>
        </row>
        <row r="380">
          <cell r="F380">
            <v>-199757</v>
          </cell>
          <cell r="G380">
            <v>0</v>
          </cell>
          <cell r="H380">
            <v>-199757</v>
          </cell>
          <cell r="I380">
            <v>0</v>
          </cell>
          <cell r="J380">
            <v>-199757</v>
          </cell>
          <cell r="K380">
            <v>-188412</v>
          </cell>
        </row>
        <row r="381">
          <cell r="F381">
            <v>0</v>
          </cell>
          <cell r="G381">
            <v>0</v>
          </cell>
          <cell r="H381">
            <v>0</v>
          </cell>
          <cell r="I381">
            <v>0</v>
          </cell>
          <cell r="J381">
            <v>0</v>
          </cell>
          <cell r="K381">
            <v>-154279</v>
          </cell>
        </row>
        <row r="382">
          <cell r="F382">
            <v>0</v>
          </cell>
          <cell r="G382">
            <v>0</v>
          </cell>
          <cell r="H382">
            <v>0</v>
          </cell>
          <cell r="I382">
            <v>0</v>
          </cell>
          <cell r="J382">
            <v>0</v>
          </cell>
          <cell r="K382">
            <v>-86392</v>
          </cell>
        </row>
        <row r="383">
          <cell r="F383">
            <v>-66288</v>
          </cell>
          <cell r="G383">
            <v>0</v>
          </cell>
          <cell r="H383">
            <v>-66288</v>
          </cell>
          <cell r="I383">
            <v>0</v>
          </cell>
          <cell r="J383">
            <v>-66288</v>
          </cell>
          <cell r="K383">
            <v>-62947</v>
          </cell>
        </row>
        <row r="384">
          <cell r="F384">
            <v>0</v>
          </cell>
          <cell r="G384">
            <v>0</v>
          </cell>
          <cell r="H384">
            <v>0</v>
          </cell>
          <cell r="I384">
            <v>0</v>
          </cell>
          <cell r="J384">
            <v>0</v>
          </cell>
          <cell r="K384">
            <v>-303767</v>
          </cell>
        </row>
        <row r="385">
          <cell r="F385">
            <v>38033</v>
          </cell>
          <cell r="G385">
            <v>0</v>
          </cell>
          <cell r="H385">
            <v>38033</v>
          </cell>
          <cell r="I385">
            <v>0</v>
          </cell>
          <cell r="J385">
            <v>38033</v>
          </cell>
          <cell r="K385">
            <v>-167242</v>
          </cell>
        </row>
        <row r="386">
          <cell r="F386">
            <v>-656394</v>
          </cell>
          <cell r="G386">
            <v>0</v>
          </cell>
          <cell r="H386">
            <v>-656394</v>
          </cell>
          <cell r="I386">
            <v>0</v>
          </cell>
          <cell r="J386">
            <v>-656394</v>
          </cell>
          <cell r="K386">
            <v>-1416945</v>
          </cell>
        </row>
        <row r="388">
          <cell r="F388">
            <v>5148</v>
          </cell>
          <cell r="G388">
            <v>0</v>
          </cell>
          <cell r="H388">
            <v>5148</v>
          </cell>
          <cell r="I388">
            <v>0</v>
          </cell>
          <cell r="J388">
            <v>5148</v>
          </cell>
          <cell r="K388">
            <v>-3721678</v>
          </cell>
        </row>
        <row r="389">
          <cell r="F389">
            <v>0</v>
          </cell>
          <cell r="G389">
            <v>0</v>
          </cell>
          <cell r="H389">
            <v>0</v>
          </cell>
          <cell r="I389">
            <v>0</v>
          </cell>
          <cell r="J389">
            <v>0</v>
          </cell>
          <cell r="K389">
            <v>0</v>
          </cell>
        </row>
        <row r="390">
          <cell r="F390">
            <v>-1777</v>
          </cell>
          <cell r="G390">
            <v>0</v>
          </cell>
          <cell r="H390">
            <v>-1777</v>
          </cell>
          <cell r="I390">
            <v>0</v>
          </cell>
          <cell r="J390">
            <v>-1777</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201758</v>
          </cell>
        </row>
        <row r="393">
          <cell r="F393">
            <v>-5559</v>
          </cell>
          <cell r="G393">
            <v>0</v>
          </cell>
          <cell r="H393">
            <v>-5559</v>
          </cell>
          <cell r="I393">
            <v>0</v>
          </cell>
          <cell r="J393">
            <v>-5559</v>
          </cell>
          <cell r="K393">
            <v>825</v>
          </cell>
        </row>
        <row r="394">
          <cell r="F394">
            <v>-2188</v>
          </cell>
          <cell r="G394">
            <v>0</v>
          </cell>
          <cell r="H394">
            <v>-2188</v>
          </cell>
          <cell r="I394">
            <v>0</v>
          </cell>
          <cell r="J394">
            <v>-2188</v>
          </cell>
          <cell r="K394">
            <v>-3519095</v>
          </cell>
        </row>
        <row r="396">
          <cell r="F396">
            <v>-2028966</v>
          </cell>
          <cell r="G396">
            <v>0</v>
          </cell>
          <cell r="H396">
            <v>-2028966</v>
          </cell>
          <cell r="I396">
            <v>0</v>
          </cell>
          <cell r="J396">
            <v>-2028966</v>
          </cell>
          <cell r="K396">
            <v>-1408747</v>
          </cell>
        </row>
        <row r="397">
          <cell r="F397">
            <v>-17</v>
          </cell>
          <cell r="G397">
            <v>0</v>
          </cell>
          <cell r="H397">
            <v>-17</v>
          </cell>
          <cell r="I397">
            <v>0</v>
          </cell>
          <cell r="J397">
            <v>-17</v>
          </cell>
          <cell r="K397">
            <v>0</v>
          </cell>
        </row>
        <row r="398">
          <cell r="F398">
            <v>-2028983</v>
          </cell>
          <cell r="G398">
            <v>0</v>
          </cell>
          <cell r="H398">
            <v>-2028983</v>
          </cell>
          <cell r="I398">
            <v>0</v>
          </cell>
          <cell r="J398">
            <v>-2028983</v>
          </cell>
          <cell r="K398">
            <v>-1408747</v>
          </cell>
        </row>
        <row r="400">
          <cell r="F400">
            <v>-53</v>
          </cell>
          <cell r="G400">
            <v>0</v>
          </cell>
          <cell r="H400">
            <v>-53</v>
          </cell>
          <cell r="I400">
            <v>0</v>
          </cell>
          <cell r="J400">
            <v>-53</v>
          </cell>
          <cell r="K400">
            <v>-302</v>
          </cell>
        </row>
        <row r="401">
          <cell r="F401">
            <v>9492</v>
          </cell>
          <cell r="G401">
            <v>0</v>
          </cell>
          <cell r="H401">
            <v>9492</v>
          </cell>
          <cell r="I401">
            <v>0</v>
          </cell>
          <cell r="J401">
            <v>9492</v>
          </cell>
          <cell r="K401">
            <v>-429</v>
          </cell>
        </row>
        <row r="402">
          <cell r="F402">
            <v>0</v>
          </cell>
          <cell r="G402">
            <v>0</v>
          </cell>
          <cell r="H402">
            <v>0</v>
          </cell>
          <cell r="I402">
            <v>0</v>
          </cell>
          <cell r="J402">
            <v>0</v>
          </cell>
          <cell r="K402">
            <v>-5038</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-219019</v>
          </cell>
          <cell r="G405">
            <v>0</v>
          </cell>
          <cell r="H405">
            <v>-219019</v>
          </cell>
          <cell r="I405">
            <v>0</v>
          </cell>
          <cell r="J405">
            <v>-219019</v>
          </cell>
          <cell r="K405">
            <v>0</v>
          </cell>
        </row>
        <row r="406">
          <cell r="F406">
            <v>-6658</v>
          </cell>
          <cell r="G406">
            <v>0</v>
          </cell>
          <cell r="H406">
            <v>-6658</v>
          </cell>
          <cell r="I406">
            <v>0</v>
          </cell>
          <cell r="J406">
            <v>-6658</v>
          </cell>
          <cell r="K406">
            <v>-256047</v>
          </cell>
        </row>
        <row r="407">
          <cell r="F407">
            <v>0</v>
          </cell>
          <cell r="G407">
            <v>0</v>
          </cell>
          <cell r="H407">
            <v>0</v>
          </cell>
          <cell r="I407">
            <v>0</v>
          </cell>
          <cell r="J407">
            <v>0</v>
          </cell>
          <cell r="K407">
            <v>0</v>
          </cell>
        </row>
        <row r="408">
          <cell r="F408">
            <v>0</v>
          </cell>
          <cell r="G408">
            <v>0</v>
          </cell>
          <cell r="H408">
            <v>0</v>
          </cell>
          <cell r="I408">
            <v>0</v>
          </cell>
          <cell r="J408">
            <v>0</v>
          </cell>
          <cell r="K408">
            <v>-1</v>
          </cell>
        </row>
        <row r="409">
          <cell r="F409">
            <v>-54</v>
          </cell>
          <cell r="G409">
            <v>0</v>
          </cell>
          <cell r="H409">
            <v>-54</v>
          </cell>
          <cell r="I409">
            <v>0</v>
          </cell>
          <cell r="J409">
            <v>-54</v>
          </cell>
          <cell r="K409">
            <v>-305</v>
          </cell>
        </row>
        <row r="410">
          <cell r="F410">
            <v>5900</v>
          </cell>
          <cell r="G410">
            <v>0</v>
          </cell>
          <cell r="H410">
            <v>5900</v>
          </cell>
          <cell r="I410">
            <v>0</v>
          </cell>
          <cell r="J410">
            <v>5900</v>
          </cell>
          <cell r="K410">
            <v>-652</v>
          </cell>
        </row>
        <row r="411">
          <cell r="F411">
            <v>0</v>
          </cell>
          <cell r="G411">
            <v>0</v>
          </cell>
          <cell r="H411">
            <v>0</v>
          </cell>
          <cell r="I411">
            <v>0</v>
          </cell>
          <cell r="J411">
            <v>0</v>
          </cell>
          <cell r="K411">
            <v>-6229</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-105520</v>
          </cell>
          <cell r="G414">
            <v>0</v>
          </cell>
          <cell r="H414">
            <v>-105520</v>
          </cell>
          <cell r="I414">
            <v>0</v>
          </cell>
          <cell r="J414">
            <v>-105520</v>
          </cell>
          <cell r="K414">
            <v>0</v>
          </cell>
        </row>
        <row r="415">
          <cell r="F415">
            <v>-1556</v>
          </cell>
          <cell r="G415">
            <v>0</v>
          </cell>
          <cell r="H415">
            <v>-1556</v>
          </cell>
          <cell r="I415">
            <v>0</v>
          </cell>
          <cell r="J415">
            <v>-1556</v>
          </cell>
          <cell r="K415">
            <v>-50553</v>
          </cell>
        </row>
        <row r="416">
          <cell r="F416">
            <v>0</v>
          </cell>
          <cell r="G416">
            <v>0</v>
          </cell>
          <cell r="H416">
            <v>0</v>
          </cell>
          <cell r="I416">
            <v>0</v>
          </cell>
          <cell r="J416">
            <v>0</v>
          </cell>
          <cell r="K416">
            <v>-38507</v>
          </cell>
        </row>
        <row r="417">
          <cell r="F417">
            <v>0</v>
          </cell>
          <cell r="G417">
            <v>0</v>
          </cell>
          <cell r="H417">
            <v>0</v>
          </cell>
          <cell r="I417">
            <v>0</v>
          </cell>
          <cell r="J417">
            <v>0</v>
          </cell>
          <cell r="K417">
            <v>-1</v>
          </cell>
        </row>
        <row r="418">
          <cell r="F418">
            <v>-38</v>
          </cell>
          <cell r="G418">
            <v>0</v>
          </cell>
          <cell r="H418">
            <v>-38</v>
          </cell>
          <cell r="I418">
            <v>0</v>
          </cell>
          <cell r="J418">
            <v>-38</v>
          </cell>
          <cell r="K418">
            <v>-216</v>
          </cell>
        </row>
        <row r="419">
          <cell r="F419">
            <v>2203</v>
          </cell>
          <cell r="G419">
            <v>0</v>
          </cell>
          <cell r="H419">
            <v>2203</v>
          </cell>
          <cell r="I419">
            <v>0</v>
          </cell>
          <cell r="J419">
            <v>2203</v>
          </cell>
          <cell r="K419">
            <v>-652</v>
          </cell>
        </row>
        <row r="420">
          <cell r="F420">
            <v>0</v>
          </cell>
          <cell r="G420">
            <v>0</v>
          </cell>
          <cell r="H420">
            <v>0</v>
          </cell>
          <cell r="I420">
            <v>0</v>
          </cell>
          <cell r="J420">
            <v>0</v>
          </cell>
          <cell r="K420">
            <v>-2599</v>
          </cell>
        </row>
        <row r="421">
          <cell r="F421">
            <v>0</v>
          </cell>
          <cell r="G421">
            <v>0</v>
          </cell>
          <cell r="H421">
            <v>0</v>
          </cell>
          <cell r="I421">
            <v>0</v>
          </cell>
          <cell r="J421">
            <v>0</v>
          </cell>
          <cell r="K421">
            <v>0</v>
          </cell>
        </row>
        <row r="422">
          <cell r="F422">
            <v>-235</v>
          </cell>
          <cell r="G422">
            <v>0</v>
          </cell>
          <cell r="H422">
            <v>-235</v>
          </cell>
          <cell r="I422">
            <v>0</v>
          </cell>
          <cell r="J422">
            <v>-235</v>
          </cell>
          <cell r="K422">
            <v>-355</v>
          </cell>
        </row>
        <row r="423">
          <cell r="F423">
            <v>-151324</v>
          </cell>
          <cell r="G423">
            <v>0</v>
          </cell>
          <cell r="H423">
            <v>-151324</v>
          </cell>
          <cell r="I423">
            <v>0</v>
          </cell>
          <cell r="J423">
            <v>-151324</v>
          </cell>
          <cell r="K423">
            <v>-13</v>
          </cell>
        </row>
        <row r="424">
          <cell r="F424">
            <v>0</v>
          </cell>
          <cell r="G424">
            <v>0</v>
          </cell>
          <cell r="H424">
            <v>0</v>
          </cell>
          <cell r="I424">
            <v>0</v>
          </cell>
          <cell r="J424">
            <v>0</v>
          </cell>
          <cell r="K424">
            <v>-18237</v>
          </cell>
        </row>
        <row r="425">
          <cell r="F425">
            <v>0</v>
          </cell>
          <cell r="G425">
            <v>0</v>
          </cell>
          <cell r="H425">
            <v>0</v>
          </cell>
          <cell r="I425">
            <v>0</v>
          </cell>
          <cell r="J425">
            <v>0</v>
          </cell>
          <cell r="K425">
            <v>-15069</v>
          </cell>
        </row>
        <row r="426">
          <cell r="F426">
            <v>-310</v>
          </cell>
          <cell r="G426">
            <v>0</v>
          </cell>
          <cell r="H426">
            <v>-310</v>
          </cell>
          <cell r="I426">
            <v>0</v>
          </cell>
          <cell r="J426">
            <v>-310</v>
          </cell>
          <cell r="K426">
            <v>0</v>
          </cell>
        </row>
        <row r="427">
          <cell r="F427">
            <v>0</v>
          </cell>
          <cell r="G427">
            <v>0</v>
          </cell>
          <cell r="H427">
            <v>0</v>
          </cell>
          <cell r="I427">
            <v>0</v>
          </cell>
          <cell r="J427">
            <v>0</v>
          </cell>
          <cell r="K427">
            <v>-2</v>
          </cell>
        </row>
        <row r="428">
          <cell r="F428">
            <v>-467172</v>
          </cell>
          <cell r="G428">
            <v>0</v>
          </cell>
          <cell r="H428">
            <v>-467172</v>
          </cell>
          <cell r="I428">
            <v>0</v>
          </cell>
          <cell r="J428">
            <v>-467172</v>
          </cell>
          <cell r="K428">
            <v>-395207</v>
          </cell>
        </row>
        <row r="430">
          <cell r="F430">
            <v>2229682</v>
          </cell>
          <cell r="G430">
            <v>0</v>
          </cell>
          <cell r="H430">
            <v>2229682</v>
          </cell>
          <cell r="I430">
            <v>0</v>
          </cell>
          <cell r="J430">
            <v>2229682</v>
          </cell>
          <cell r="K430">
            <v>593272</v>
          </cell>
        </row>
        <row r="431">
          <cell r="F431">
            <v>2229682</v>
          </cell>
          <cell r="G431">
            <v>0</v>
          </cell>
          <cell r="H431">
            <v>2229682</v>
          </cell>
          <cell r="I431">
            <v>0</v>
          </cell>
          <cell r="J431">
            <v>2229682</v>
          </cell>
          <cell r="K431">
            <v>593272</v>
          </cell>
        </row>
        <row r="433">
          <cell r="F433">
            <v>18209</v>
          </cell>
          <cell r="G433">
            <v>0</v>
          </cell>
          <cell r="H433">
            <v>18209</v>
          </cell>
          <cell r="I433">
            <v>0</v>
          </cell>
          <cell r="J433">
            <v>18209</v>
          </cell>
          <cell r="K433">
            <v>648271</v>
          </cell>
        </row>
        <row r="434">
          <cell r="F434">
            <v>0</v>
          </cell>
          <cell r="G434">
            <v>0</v>
          </cell>
          <cell r="H434">
            <v>0</v>
          </cell>
          <cell r="I434">
            <v>0</v>
          </cell>
          <cell r="J434">
            <v>0</v>
          </cell>
          <cell r="K434">
            <v>0</v>
          </cell>
        </row>
        <row r="435">
          <cell r="F435">
            <v>5780</v>
          </cell>
          <cell r="G435">
            <v>0</v>
          </cell>
          <cell r="H435">
            <v>5780</v>
          </cell>
          <cell r="I435">
            <v>0</v>
          </cell>
          <cell r="J435">
            <v>5780</v>
          </cell>
          <cell r="K435">
            <v>-196688</v>
          </cell>
        </row>
        <row r="436">
          <cell r="F436">
            <v>185</v>
          </cell>
          <cell r="G436">
            <v>0</v>
          </cell>
          <cell r="H436">
            <v>185</v>
          </cell>
          <cell r="I436">
            <v>0</v>
          </cell>
          <cell r="J436">
            <v>185</v>
          </cell>
          <cell r="K436">
            <v>-3544909</v>
          </cell>
        </row>
        <row r="437">
          <cell r="F437">
            <v>-8</v>
          </cell>
          <cell r="G437">
            <v>0</v>
          </cell>
          <cell r="H437">
            <v>-8</v>
          </cell>
          <cell r="I437">
            <v>0</v>
          </cell>
          <cell r="J437">
            <v>-8</v>
          </cell>
          <cell r="K437">
            <v>0</v>
          </cell>
        </row>
        <row r="438">
          <cell r="F438">
            <v>0</v>
          </cell>
          <cell r="G438">
            <v>0</v>
          </cell>
          <cell r="H438">
            <v>0</v>
          </cell>
          <cell r="I438">
            <v>0</v>
          </cell>
          <cell r="J438">
            <v>0</v>
          </cell>
          <cell r="K438">
            <v>0</v>
          </cell>
        </row>
        <row r="439">
          <cell r="F439">
            <v>53302</v>
          </cell>
          <cell r="G439">
            <v>0</v>
          </cell>
          <cell r="H439">
            <v>53302</v>
          </cell>
          <cell r="I439">
            <v>0</v>
          </cell>
          <cell r="J439">
            <v>53302</v>
          </cell>
          <cell r="K439">
            <v>-156975</v>
          </cell>
        </row>
        <row r="440">
          <cell r="F440">
            <v>0</v>
          </cell>
          <cell r="G440">
            <v>0</v>
          </cell>
          <cell r="H440">
            <v>0</v>
          </cell>
          <cell r="I440">
            <v>0</v>
          </cell>
          <cell r="J440">
            <v>0</v>
          </cell>
          <cell r="K440">
            <v>0</v>
          </cell>
        </row>
        <row r="441">
          <cell r="F441">
            <v>-28201</v>
          </cell>
          <cell r="G441">
            <v>0</v>
          </cell>
          <cell r="H441">
            <v>-28201</v>
          </cell>
          <cell r="I441">
            <v>0</v>
          </cell>
          <cell r="J441">
            <v>-28201</v>
          </cell>
          <cell r="K441">
            <v>50550</v>
          </cell>
        </row>
        <row r="442">
          <cell r="F442">
            <v>-2135</v>
          </cell>
          <cell r="G442">
            <v>0</v>
          </cell>
          <cell r="H442">
            <v>-2135</v>
          </cell>
          <cell r="I442">
            <v>0</v>
          </cell>
          <cell r="J442">
            <v>-2135</v>
          </cell>
          <cell r="K442">
            <v>27491</v>
          </cell>
        </row>
        <row r="443">
          <cell r="F443">
            <v>-5</v>
          </cell>
          <cell r="G443">
            <v>0</v>
          </cell>
          <cell r="H443">
            <v>-5</v>
          </cell>
          <cell r="I443">
            <v>0</v>
          </cell>
          <cell r="J443">
            <v>-5</v>
          </cell>
          <cell r="K443">
            <v>0</v>
          </cell>
        </row>
        <row r="444">
          <cell r="F444">
            <v>0</v>
          </cell>
          <cell r="G444">
            <v>0</v>
          </cell>
          <cell r="H444">
            <v>0</v>
          </cell>
          <cell r="I444">
            <v>0</v>
          </cell>
          <cell r="J444">
            <v>0</v>
          </cell>
          <cell r="K444">
            <v>0</v>
          </cell>
        </row>
        <row r="445">
          <cell r="F445">
            <v>-124432</v>
          </cell>
          <cell r="G445">
            <v>0</v>
          </cell>
          <cell r="H445">
            <v>-124432</v>
          </cell>
          <cell r="I445">
            <v>0</v>
          </cell>
          <cell r="J445">
            <v>-124432</v>
          </cell>
          <cell r="K445">
            <v>-796980</v>
          </cell>
        </row>
        <row r="446">
          <cell r="F446">
            <v>0</v>
          </cell>
          <cell r="G446">
            <v>0</v>
          </cell>
          <cell r="H446">
            <v>0</v>
          </cell>
          <cell r="I446">
            <v>0</v>
          </cell>
          <cell r="J446">
            <v>0</v>
          </cell>
          <cell r="K446">
            <v>0</v>
          </cell>
        </row>
        <row r="447">
          <cell r="F447">
            <v>321676</v>
          </cell>
          <cell r="G447">
            <v>0</v>
          </cell>
          <cell r="H447">
            <v>321676</v>
          </cell>
          <cell r="I447">
            <v>0</v>
          </cell>
          <cell r="J447">
            <v>321676</v>
          </cell>
          <cell r="K447">
            <v>378163</v>
          </cell>
        </row>
        <row r="448">
          <cell r="F448">
            <v>-4040</v>
          </cell>
          <cell r="G448">
            <v>0</v>
          </cell>
          <cell r="H448">
            <v>-4040</v>
          </cell>
          <cell r="I448">
            <v>0</v>
          </cell>
          <cell r="J448">
            <v>-4040</v>
          </cell>
          <cell r="K448">
            <v>-982942</v>
          </cell>
        </row>
        <row r="449">
          <cell r="F449">
            <v>801</v>
          </cell>
          <cell r="G449">
            <v>0</v>
          </cell>
          <cell r="H449">
            <v>801</v>
          </cell>
          <cell r="I449">
            <v>0</v>
          </cell>
          <cell r="J449">
            <v>801</v>
          </cell>
          <cell r="K449">
            <v>4313</v>
          </cell>
        </row>
        <row r="450">
          <cell r="F450">
            <v>-644954</v>
          </cell>
          <cell r="G450">
            <v>0</v>
          </cell>
          <cell r="H450">
            <v>-644954</v>
          </cell>
          <cell r="I450">
            <v>0</v>
          </cell>
          <cell r="J450">
            <v>-644954</v>
          </cell>
          <cell r="K450">
            <v>89104</v>
          </cell>
        </row>
        <row r="451">
          <cell r="F451">
            <v>0</v>
          </cell>
          <cell r="G451">
            <v>0</v>
          </cell>
          <cell r="H451">
            <v>0</v>
          </cell>
          <cell r="I451">
            <v>0</v>
          </cell>
          <cell r="J451">
            <v>0</v>
          </cell>
          <cell r="K451">
            <v>0</v>
          </cell>
        </row>
        <row r="452">
          <cell r="F452">
            <v>3100698</v>
          </cell>
          <cell r="G452">
            <v>0</v>
          </cell>
          <cell r="H452">
            <v>3100698</v>
          </cell>
          <cell r="I452">
            <v>0</v>
          </cell>
          <cell r="J452">
            <v>3100698</v>
          </cell>
          <cell r="K452">
            <v>-45509</v>
          </cell>
        </row>
        <row r="453">
          <cell r="F453">
            <v>-55788</v>
          </cell>
          <cell r="G453">
            <v>0</v>
          </cell>
          <cell r="H453">
            <v>-55788</v>
          </cell>
          <cell r="I453">
            <v>0</v>
          </cell>
          <cell r="J453">
            <v>-55788</v>
          </cell>
          <cell r="K453">
            <v>99552</v>
          </cell>
        </row>
        <row r="454">
          <cell r="F454">
            <v>5487</v>
          </cell>
          <cell r="G454">
            <v>0</v>
          </cell>
          <cell r="H454">
            <v>5487</v>
          </cell>
          <cell r="I454">
            <v>0</v>
          </cell>
          <cell r="J454">
            <v>5487</v>
          </cell>
          <cell r="K454">
            <v>-563</v>
          </cell>
        </row>
        <row r="455">
          <cell r="F455">
            <v>-63728</v>
          </cell>
          <cell r="G455">
            <v>0</v>
          </cell>
          <cell r="H455">
            <v>-63728</v>
          </cell>
          <cell r="I455">
            <v>0</v>
          </cell>
          <cell r="J455">
            <v>-63728</v>
          </cell>
          <cell r="K455">
            <v>-404137</v>
          </cell>
        </row>
        <row r="456">
          <cell r="F456">
            <v>0</v>
          </cell>
          <cell r="G456">
            <v>0</v>
          </cell>
          <cell r="H456">
            <v>0</v>
          </cell>
          <cell r="I456">
            <v>0</v>
          </cell>
          <cell r="J456">
            <v>0</v>
          </cell>
          <cell r="K456">
            <v>0</v>
          </cell>
        </row>
        <row r="457">
          <cell r="F457">
            <v>217049</v>
          </cell>
          <cell r="G457">
            <v>0</v>
          </cell>
          <cell r="H457">
            <v>217049</v>
          </cell>
          <cell r="I457">
            <v>0</v>
          </cell>
          <cell r="J457">
            <v>217049</v>
          </cell>
          <cell r="K457">
            <v>131713</v>
          </cell>
        </row>
        <row r="458">
          <cell r="F458">
            <v>-1896</v>
          </cell>
          <cell r="G458">
            <v>0</v>
          </cell>
          <cell r="H458">
            <v>-1896</v>
          </cell>
          <cell r="I458">
            <v>0</v>
          </cell>
          <cell r="J458">
            <v>-1896</v>
          </cell>
          <cell r="K458">
            <v>-2991422</v>
          </cell>
        </row>
        <row r="459">
          <cell r="F459">
            <v>-881</v>
          </cell>
          <cell r="G459">
            <v>0</v>
          </cell>
          <cell r="H459">
            <v>-881</v>
          </cell>
          <cell r="I459">
            <v>0</v>
          </cell>
          <cell r="J459">
            <v>-881</v>
          </cell>
          <cell r="K459">
            <v>-4584</v>
          </cell>
        </row>
        <row r="460">
          <cell r="F460">
            <v>-459986</v>
          </cell>
          <cell r="G460">
            <v>0</v>
          </cell>
          <cell r="H460">
            <v>-459986</v>
          </cell>
          <cell r="I460">
            <v>0</v>
          </cell>
          <cell r="J460">
            <v>-459986</v>
          </cell>
          <cell r="K460">
            <v>339</v>
          </cell>
        </row>
        <row r="461">
          <cell r="F461">
            <v>0</v>
          </cell>
          <cell r="G461">
            <v>0</v>
          </cell>
          <cell r="H461">
            <v>0</v>
          </cell>
          <cell r="I461">
            <v>0</v>
          </cell>
          <cell r="J461">
            <v>0</v>
          </cell>
          <cell r="K461">
            <v>0</v>
          </cell>
        </row>
        <row r="462">
          <cell r="F462">
            <v>2004932</v>
          </cell>
          <cell r="G462">
            <v>0</v>
          </cell>
          <cell r="H462">
            <v>2004932</v>
          </cell>
          <cell r="I462">
            <v>0</v>
          </cell>
          <cell r="J462">
            <v>2004932</v>
          </cell>
          <cell r="K462">
            <v>-140</v>
          </cell>
        </row>
        <row r="463">
          <cell r="F463">
            <v>-45679</v>
          </cell>
          <cell r="G463">
            <v>0</v>
          </cell>
          <cell r="H463">
            <v>-45679</v>
          </cell>
          <cell r="I463">
            <v>0</v>
          </cell>
          <cell r="J463">
            <v>-45679</v>
          </cell>
          <cell r="K463">
            <v>1069</v>
          </cell>
        </row>
        <row r="464">
          <cell r="F464">
            <v>-5922</v>
          </cell>
          <cell r="G464">
            <v>0</v>
          </cell>
          <cell r="H464">
            <v>-5922</v>
          </cell>
          <cell r="I464">
            <v>0</v>
          </cell>
          <cell r="J464">
            <v>-5922</v>
          </cell>
          <cell r="K464">
            <v>-3</v>
          </cell>
        </row>
        <row r="465">
          <cell r="F465">
            <v>4290464</v>
          </cell>
          <cell r="G465">
            <v>0</v>
          </cell>
          <cell r="H465">
            <v>4290464</v>
          </cell>
          <cell r="I465">
            <v>0</v>
          </cell>
          <cell r="J465">
            <v>4290464</v>
          </cell>
          <cell r="K465">
            <v>-7694287</v>
          </cell>
        </row>
        <row r="467">
          <cell r="F467">
            <v>419708</v>
          </cell>
          <cell r="G467">
            <v>0</v>
          </cell>
          <cell r="H467">
            <v>419708</v>
          </cell>
          <cell r="I467">
            <v>0</v>
          </cell>
          <cell r="J467">
            <v>419708</v>
          </cell>
          <cell r="K467">
            <v>419007</v>
          </cell>
        </row>
        <row r="468">
          <cell r="F468">
            <v>67153</v>
          </cell>
          <cell r="G468">
            <v>0</v>
          </cell>
          <cell r="H468">
            <v>67153</v>
          </cell>
          <cell r="I468">
            <v>0</v>
          </cell>
          <cell r="J468">
            <v>67153</v>
          </cell>
          <cell r="K468">
            <v>0</v>
          </cell>
        </row>
        <row r="469">
          <cell r="F469">
            <v>662515</v>
          </cell>
          <cell r="G469">
            <v>0</v>
          </cell>
          <cell r="H469">
            <v>662515</v>
          </cell>
          <cell r="I469">
            <v>0</v>
          </cell>
          <cell r="J469">
            <v>662515</v>
          </cell>
          <cell r="K469">
            <v>541934</v>
          </cell>
        </row>
        <row r="470">
          <cell r="F470">
            <v>106002</v>
          </cell>
          <cell r="G470">
            <v>0</v>
          </cell>
          <cell r="H470">
            <v>106002</v>
          </cell>
          <cell r="I470">
            <v>0</v>
          </cell>
          <cell r="J470">
            <v>106002</v>
          </cell>
          <cell r="K470">
            <v>0</v>
          </cell>
        </row>
        <row r="471">
          <cell r="F471">
            <v>517929</v>
          </cell>
          <cell r="G471">
            <v>0</v>
          </cell>
          <cell r="H471">
            <v>517929</v>
          </cell>
          <cell r="I471">
            <v>0</v>
          </cell>
          <cell r="J471">
            <v>517929</v>
          </cell>
          <cell r="K471">
            <v>432331</v>
          </cell>
        </row>
        <row r="472">
          <cell r="F472">
            <v>82868</v>
          </cell>
          <cell r="G472">
            <v>0</v>
          </cell>
          <cell r="H472">
            <v>82868</v>
          </cell>
          <cell r="I472">
            <v>0</v>
          </cell>
          <cell r="J472">
            <v>82868</v>
          </cell>
          <cell r="K472">
            <v>0</v>
          </cell>
        </row>
        <row r="473">
          <cell r="F473">
            <v>1856175</v>
          </cell>
          <cell r="G473">
            <v>0</v>
          </cell>
          <cell r="H473">
            <v>1856175</v>
          </cell>
          <cell r="I473">
            <v>0</v>
          </cell>
          <cell r="J473">
            <v>1856175</v>
          </cell>
          <cell r="K473">
            <v>1393272</v>
          </cell>
        </row>
        <row r="475">
          <cell r="F475">
            <v>54350</v>
          </cell>
          <cell r="G475">
            <v>0</v>
          </cell>
          <cell r="H475">
            <v>54350</v>
          </cell>
          <cell r="I475">
            <v>0</v>
          </cell>
          <cell r="J475">
            <v>54350</v>
          </cell>
          <cell r="K475">
            <v>54594</v>
          </cell>
        </row>
        <row r="476">
          <cell r="F476">
            <v>85724</v>
          </cell>
          <cell r="G476">
            <v>0</v>
          </cell>
          <cell r="H476">
            <v>85724</v>
          </cell>
          <cell r="I476">
            <v>0</v>
          </cell>
          <cell r="J476">
            <v>85724</v>
          </cell>
          <cell r="K476">
            <v>70605</v>
          </cell>
        </row>
        <row r="477">
          <cell r="F477">
            <v>66725</v>
          </cell>
          <cell r="G477">
            <v>0</v>
          </cell>
          <cell r="H477">
            <v>66725</v>
          </cell>
          <cell r="I477">
            <v>0</v>
          </cell>
          <cell r="J477">
            <v>66725</v>
          </cell>
          <cell r="K477">
            <v>56322</v>
          </cell>
        </row>
        <row r="478">
          <cell r="F478">
            <v>206799</v>
          </cell>
          <cell r="G478">
            <v>0</v>
          </cell>
          <cell r="H478">
            <v>206799</v>
          </cell>
          <cell r="I478">
            <v>0</v>
          </cell>
          <cell r="J478">
            <v>206799</v>
          </cell>
          <cell r="K478">
            <v>181521</v>
          </cell>
        </row>
        <row r="479">
          <cell r="F479">
            <v>0</v>
          </cell>
          <cell r="G479">
            <v>0</v>
          </cell>
          <cell r="H479">
            <v>0</v>
          </cell>
          <cell r="I479">
            <v>0</v>
          </cell>
          <cell r="J479">
            <v>0</v>
          </cell>
          <cell r="K479">
            <v>11121952</v>
          </cell>
        </row>
      </sheetData>
      <sheetData sheetId="38" refreshError="1"/>
      <sheetData sheetId="3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december 2011"/>
      <sheetName val="Lead December"/>
      <sheetName val="EQ"/>
      <sheetName val="DT"/>
      <sheetName val="MM"/>
      <sheetName val="BS"/>
      <sheetName val="IS - QTR"/>
      <sheetName val="IS"/>
      <sheetName val="CF"/>
      <sheetName val="OCI"/>
      <sheetName val="OCI - QTR"/>
      <sheetName val="CF - QTR"/>
      <sheetName val="SMPF"/>
      <sheetName val="MOVE - QTR"/>
      <sheetName val="HFT-INV-DISC (2)"/>
      <sheetName val="CT"/>
      <sheetName val="FORM 9"/>
      <sheetName val="FORM8"/>
      <sheetName val="Form 9 "/>
      <sheetName val="Notes 1-4"/>
      <sheetName val="1-2"/>
      <sheetName val="6"/>
      <sheetName val="5-6"/>
      <sheetName val="6.1"/>
      <sheetName val="6.1.2"/>
      <sheetName val="6.2"/>
      <sheetName val="6.2-6.3"/>
      <sheetName val="6.3"/>
      <sheetName val="6.4"/>
      <sheetName val="6.5-6.6"/>
      <sheetName val="6.2-6.6 (2)"/>
      <sheetName val="Investment disc old"/>
      <sheetName val="gis sukuk Debt"/>
      <sheetName val="Debt Sukuk Certificate"/>
      <sheetName val="GIS Sukuk MM"/>
      <sheetName val="UNLISTED SHARES"/>
      <sheetName val="Sheet3"/>
      <sheetName val="FORM 8 Q"/>
      <sheetName val="FORM 9 Q"/>
      <sheetName val="WWF "/>
      <sheetName val="Six Months W.A.Units"/>
      <sheetName val="17"/>
      <sheetName val="5.5"/>
      <sheetName val="16"/>
      <sheetName val="16(1)"/>
      <sheetName val="16(2)"/>
      <sheetName val="7-15"/>
      <sheetName val="Note 15"/>
      <sheetName val="16-18"/>
      <sheetName val="Note 14"/>
      <sheetName val="16-16.3"/>
      <sheetName val="17-17.1.1"/>
      <sheetName val="17.1.2(1)"/>
      <sheetName val="17.1.3-17.2"/>
      <sheetName val="17.3"/>
      <sheetName val="13."/>
      <sheetName val="13"/>
      <sheetName val="20"/>
      <sheetName val="13   (2)"/>
      <sheetName val="17.4"/>
      <sheetName val="18"/>
      <sheetName val="23"/>
      <sheetName val="Form 10"/>
      <sheetName val="24-26"/>
      <sheetName val="TB"/>
      <sheetName val="eqity"/>
      <sheetName val="debt tb"/>
      <sheetName val="money market tb"/>
      <sheetName val="TB-D17"/>
      <sheetName val="TB-NEW-D17"/>
      <sheetName val="Sheet2"/>
      <sheetName val="Equity"/>
      <sheetName val="Debt"/>
      <sheetName val="Money Market"/>
      <sheetName val="Tickmarks"/>
      <sheetName val="Lead (2) DEC 11-H"/>
      <sheetName val="Tickmarks (2)"/>
      <sheetName val="Links"/>
      <sheetName val="Sheet1"/>
      <sheetName val="TB-EQ"/>
      <sheetName val="TB-DT"/>
      <sheetName val="TB-MM"/>
    </sheetNames>
    <sheetDataSet>
      <sheetData sheetId="0"/>
      <sheetData sheetId="1">
        <row r="2">
          <cell r="F2" t="str">
            <v>Preliminary</v>
          </cell>
          <cell r="H2" t="str">
            <v>AJE</v>
          </cell>
          <cell r="I2" t="str">
            <v>Adjusted</v>
          </cell>
          <cell r="J2" t="str">
            <v>RJE</v>
          </cell>
          <cell r="K2" t="str">
            <v>2012</v>
          </cell>
          <cell r="M2" t="str">
            <v>2011</v>
          </cell>
        </row>
        <row r="4">
          <cell r="F4">
            <v>0</v>
          </cell>
          <cell r="H4">
            <v>0</v>
          </cell>
          <cell r="I4">
            <v>0</v>
          </cell>
          <cell r="J4">
            <v>0</v>
          </cell>
          <cell r="K4">
            <v>0</v>
          </cell>
          <cell r="M4">
            <v>0</v>
          </cell>
        </row>
        <row r="5">
          <cell r="F5">
            <v>-71</v>
          </cell>
          <cell r="H5">
            <v>0</v>
          </cell>
          <cell r="I5">
            <v>-71</v>
          </cell>
          <cell r="J5">
            <v>0</v>
          </cell>
          <cell r="K5">
            <v>-71</v>
          </cell>
          <cell r="M5">
            <v>0</v>
          </cell>
        </row>
        <row r="6">
          <cell r="F6">
            <v>-291388</v>
          </cell>
          <cell r="H6">
            <v>0</v>
          </cell>
          <cell r="I6">
            <v>-291388</v>
          </cell>
          <cell r="J6">
            <v>0</v>
          </cell>
          <cell r="K6">
            <v>-291388</v>
          </cell>
          <cell r="M6">
            <v>3676331</v>
          </cell>
        </row>
        <row r="7">
          <cell r="F7">
            <v>0</v>
          </cell>
          <cell r="H7">
            <v>0</v>
          </cell>
          <cell r="I7">
            <v>0</v>
          </cell>
          <cell r="J7">
            <v>0</v>
          </cell>
          <cell r="K7">
            <v>0</v>
          </cell>
          <cell r="M7">
            <v>0</v>
          </cell>
        </row>
        <row r="8">
          <cell r="F8">
            <v>0</v>
          </cell>
          <cell r="H8">
            <v>0</v>
          </cell>
          <cell r="I8">
            <v>0</v>
          </cell>
          <cell r="J8">
            <v>0</v>
          </cell>
          <cell r="K8">
            <v>0</v>
          </cell>
          <cell r="M8">
            <v>0</v>
          </cell>
        </row>
        <row r="9">
          <cell r="F9">
            <v>-291459</v>
          </cell>
          <cell r="H9">
            <v>0</v>
          </cell>
          <cell r="I9">
            <v>-291459</v>
          </cell>
          <cell r="J9">
            <v>0</v>
          </cell>
          <cell r="K9">
            <v>-291459</v>
          </cell>
          <cell r="M9">
            <v>3676331</v>
          </cell>
        </row>
        <row r="11">
          <cell r="F11">
            <v>0</v>
          </cell>
          <cell r="H11">
            <v>0</v>
          </cell>
          <cell r="I11">
            <v>0</v>
          </cell>
          <cell r="J11">
            <v>0</v>
          </cell>
          <cell r="K11">
            <v>0</v>
          </cell>
          <cell r="M11">
            <v>0</v>
          </cell>
        </row>
        <row r="12">
          <cell r="F12">
            <v>0</v>
          </cell>
          <cell r="H12">
            <v>0</v>
          </cell>
          <cell r="I12">
            <v>0</v>
          </cell>
          <cell r="J12">
            <v>0</v>
          </cell>
          <cell r="K12">
            <v>0</v>
          </cell>
          <cell r="M12">
            <v>0</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384979</v>
          </cell>
          <cell r="H16">
            <v>0</v>
          </cell>
          <cell r="I16">
            <v>384979</v>
          </cell>
          <cell r="J16">
            <v>0</v>
          </cell>
          <cell r="K16">
            <v>384979</v>
          </cell>
          <cell r="M16">
            <v>886325</v>
          </cell>
        </row>
        <row r="17">
          <cell r="F17">
            <v>0</v>
          </cell>
          <cell r="H17">
            <v>0</v>
          </cell>
          <cell r="I17">
            <v>0</v>
          </cell>
          <cell r="J17">
            <v>0</v>
          </cell>
          <cell r="K17">
            <v>0</v>
          </cell>
          <cell r="M17">
            <v>0</v>
          </cell>
        </row>
        <row r="18">
          <cell r="F18">
            <v>0</v>
          </cell>
          <cell r="H18">
            <v>0</v>
          </cell>
          <cell r="I18">
            <v>0</v>
          </cell>
          <cell r="J18">
            <v>0</v>
          </cell>
          <cell r="K18">
            <v>0</v>
          </cell>
          <cell r="M18">
            <v>0</v>
          </cell>
        </row>
        <row r="19">
          <cell r="F19">
            <v>0</v>
          </cell>
          <cell r="H19">
            <v>0</v>
          </cell>
          <cell r="I19">
            <v>0</v>
          </cell>
          <cell r="J19">
            <v>0</v>
          </cell>
          <cell r="K19">
            <v>0</v>
          </cell>
          <cell r="M19">
            <v>0</v>
          </cell>
        </row>
        <row r="20">
          <cell r="F20">
            <v>0</v>
          </cell>
          <cell r="H20">
            <v>0</v>
          </cell>
          <cell r="I20">
            <v>0</v>
          </cell>
          <cell r="J20">
            <v>0</v>
          </cell>
          <cell r="K20">
            <v>0</v>
          </cell>
          <cell r="M20">
            <v>0</v>
          </cell>
        </row>
        <row r="21">
          <cell r="F21">
            <v>0</v>
          </cell>
          <cell r="H21">
            <v>0</v>
          </cell>
          <cell r="I21">
            <v>0</v>
          </cell>
          <cell r="J21">
            <v>0</v>
          </cell>
          <cell r="K21">
            <v>0</v>
          </cell>
          <cell r="M21">
            <v>69477</v>
          </cell>
        </row>
        <row r="22">
          <cell r="F22">
            <v>0</v>
          </cell>
          <cell r="H22">
            <v>0</v>
          </cell>
          <cell r="I22">
            <v>0</v>
          </cell>
          <cell r="J22">
            <v>0</v>
          </cell>
          <cell r="K22">
            <v>0</v>
          </cell>
          <cell r="M22">
            <v>0</v>
          </cell>
        </row>
        <row r="23">
          <cell r="F23">
            <v>0</v>
          </cell>
          <cell r="H23">
            <v>0</v>
          </cell>
          <cell r="I23">
            <v>0</v>
          </cell>
          <cell r="J23">
            <v>0</v>
          </cell>
          <cell r="K23">
            <v>0</v>
          </cell>
          <cell r="M23">
            <v>0</v>
          </cell>
        </row>
        <row r="24">
          <cell r="F24">
            <v>0</v>
          </cell>
          <cell r="H24">
            <v>0</v>
          </cell>
          <cell r="I24">
            <v>0</v>
          </cell>
          <cell r="J24">
            <v>0</v>
          </cell>
          <cell r="K24">
            <v>0</v>
          </cell>
          <cell r="M24">
            <v>0</v>
          </cell>
        </row>
        <row r="25">
          <cell r="F25">
            <v>1868673</v>
          </cell>
          <cell r="H25">
            <v>0</v>
          </cell>
          <cell r="I25">
            <v>1868673</v>
          </cell>
          <cell r="J25">
            <v>0</v>
          </cell>
          <cell r="K25">
            <v>1868673</v>
          </cell>
          <cell r="M25">
            <v>1279269</v>
          </cell>
        </row>
        <row r="26">
          <cell r="F26">
            <v>-829379</v>
          </cell>
          <cell r="H26">
            <v>0</v>
          </cell>
          <cell r="I26">
            <v>-829379</v>
          </cell>
          <cell r="J26">
            <v>0</v>
          </cell>
          <cell r="K26">
            <v>-829379</v>
          </cell>
          <cell r="M26">
            <v>387458</v>
          </cell>
        </row>
        <row r="27">
          <cell r="F27">
            <v>0</v>
          </cell>
          <cell r="H27">
            <v>0</v>
          </cell>
          <cell r="I27">
            <v>0</v>
          </cell>
          <cell r="J27">
            <v>0</v>
          </cell>
          <cell r="K27">
            <v>0</v>
          </cell>
          <cell r="M27">
            <v>0</v>
          </cell>
        </row>
        <row r="28">
          <cell r="F28">
            <v>0</v>
          </cell>
          <cell r="H28">
            <v>0</v>
          </cell>
          <cell r="I28">
            <v>0</v>
          </cell>
          <cell r="J28">
            <v>0</v>
          </cell>
          <cell r="K28">
            <v>0</v>
          </cell>
          <cell r="M28">
            <v>0</v>
          </cell>
        </row>
        <row r="29">
          <cell r="F29">
            <v>-2404</v>
          </cell>
          <cell r="H29">
            <v>0</v>
          </cell>
          <cell r="I29">
            <v>-2404</v>
          </cell>
          <cell r="J29">
            <v>0</v>
          </cell>
          <cell r="K29">
            <v>-2404</v>
          </cell>
          <cell r="M29">
            <v>137672</v>
          </cell>
        </row>
        <row r="30">
          <cell r="F30">
            <v>0</v>
          </cell>
          <cell r="H30">
            <v>0</v>
          </cell>
          <cell r="I30">
            <v>0</v>
          </cell>
          <cell r="J30">
            <v>0</v>
          </cell>
          <cell r="K30">
            <v>0</v>
          </cell>
          <cell r="M30">
            <v>0</v>
          </cell>
        </row>
        <row r="31">
          <cell r="F31">
            <v>0</v>
          </cell>
          <cell r="H31">
            <v>0</v>
          </cell>
          <cell r="I31">
            <v>0</v>
          </cell>
          <cell r="J31">
            <v>0</v>
          </cell>
          <cell r="K31">
            <v>0</v>
          </cell>
          <cell r="M31">
            <v>284709</v>
          </cell>
        </row>
        <row r="32">
          <cell r="F32">
            <v>0</v>
          </cell>
          <cell r="H32">
            <v>0</v>
          </cell>
          <cell r="I32">
            <v>0</v>
          </cell>
          <cell r="J32">
            <v>0</v>
          </cell>
          <cell r="K32">
            <v>0</v>
          </cell>
          <cell r="M32">
            <v>0</v>
          </cell>
        </row>
        <row r="33">
          <cell r="F33">
            <v>0</v>
          </cell>
          <cell r="H33">
            <v>0</v>
          </cell>
          <cell r="I33">
            <v>0</v>
          </cell>
          <cell r="J33">
            <v>0</v>
          </cell>
          <cell r="K33">
            <v>0</v>
          </cell>
          <cell r="M33">
            <v>0</v>
          </cell>
        </row>
        <row r="34">
          <cell r="F34">
            <v>0</v>
          </cell>
          <cell r="H34">
            <v>0</v>
          </cell>
          <cell r="I34">
            <v>0</v>
          </cell>
          <cell r="J34">
            <v>0</v>
          </cell>
          <cell r="K34">
            <v>0</v>
          </cell>
          <cell r="M34">
            <v>0</v>
          </cell>
        </row>
        <row r="35">
          <cell r="F35">
            <v>0</v>
          </cell>
          <cell r="H35">
            <v>0</v>
          </cell>
          <cell r="I35">
            <v>0</v>
          </cell>
          <cell r="J35">
            <v>0</v>
          </cell>
          <cell r="K35">
            <v>0</v>
          </cell>
          <cell r="M35">
            <v>0</v>
          </cell>
        </row>
        <row r="36">
          <cell r="F36">
            <v>-4695</v>
          </cell>
          <cell r="H36">
            <v>0</v>
          </cell>
          <cell r="I36">
            <v>-4695</v>
          </cell>
          <cell r="J36">
            <v>0</v>
          </cell>
          <cell r="K36">
            <v>-4695</v>
          </cell>
          <cell r="M36">
            <v>99201</v>
          </cell>
        </row>
        <row r="37">
          <cell r="F37">
            <v>1361953</v>
          </cell>
          <cell r="H37">
            <v>0</v>
          </cell>
          <cell r="I37">
            <v>1361953</v>
          </cell>
          <cell r="J37">
            <v>0</v>
          </cell>
          <cell r="K37">
            <v>1361953</v>
          </cell>
          <cell r="M37">
            <v>8033862</v>
          </cell>
        </row>
        <row r="38">
          <cell r="F38">
            <v>0</v>
          </cell>
          <cell r="H38">
            <v>0</v>
          </cell>
          <cell r="I38">
            <v>0</v>
          </cell>
          <cell r="J38">
            <v>0</v>
          </cell>
          <cell r="K38">
            <v>0</v>
          </cell>
          <cell r="M38">
            <v>0</v>
          </cell>
        </row>
        <row r="39">
          <cell r="F39">
            <v>10355712</v>
          </cell>
          <cell r="H39">
            <v>0</v>
          </cell>
          <cell r="I39">
            <v>10355712</v>
          </cell>
          <cell r="J39">
            <v>0</v>
          </cell>
          <cell r="K39">
            <v>10355712</v>
          </cell>
          <cell r="M39">
            <v>181668</v>
          </cell>
        </row>
        <row r="40">
          <cell r="F40">
            <v>13134839</v>
          </cell>
          <cell r="H40">
            <v>0</v>
          </cell>
          <cell r="I40">
            <v>13134839</v>
          </cell>
          <cell r="J40">
            <v>0</v>
          </cell>
          <cell r="K40">
            <v>13134839</v>
          </cell>
          <cell r="M40">
            <v>11359641</v>
          </cell>
        </row>
        <row r="42">
          <cell r="F42">
            <v>8531683</v>
          </cell>
          <cell r="H42">
            <v>0</v>
          </cell>
          <cell r="I42">
            <v>8531683</v>
          </cell>
          <cell r="J42">
            <v>0</v>
          </cell>
          <cell r="K42">
            <v>8531683</v>
          </cell>
          <cell r="M42">
            <v>12313200</v>
          </cell>
        </row>
        <row r="43">
          <cell r="F43">
            <v>170096</v>
          </cell>
          <cell r="H43">
            <v>0</v>
          </cell>
          <cell r="I43">
            <v>170096</v>
          </cell>
          <cell r="J43">
            <v>0</v>
          </cell>
          <cell r="K43">
            <v>170096</v>
          </cell>
          <cell r="M43">
            <v>170096</v>
          </cell>
        </row>
        <row r="44">
          <cell r="F44">
            <v>5684196</v>
          </cell>
          <cell r="H44">
            <v>0</v>
          </cell>
          <cell r="I44">
            <v>5684196</v>
          </cell>
          <cell r="J44">
            <v>0</v>
          </cell>
          <cell r="K44">
            <v>5684196</v>
          </cell>
          <cell r="M44">
            <v>5507836</v>
          </cell>
        </row>
        <row r="45">
          <cell r="F45">
            <v>7396</v>
          </cell>
          <cell r="H45">
            <v>0</v>
          </cell>
          <cell r="I45">
            <v>7396</v>
          </cell>
          <cell r="J45">
            <v>0</v>
          </cell>
          <cell r="K45">
            <v>7396</v>
          </cell>
          <cell r="M45">
            <v>7396</v>
          </cell>
        </row>
        <row r="46">
          <cell r="F46">
            <v>15715</v>
          </cell>
          <cell r="H46">
            <v>0</v>
          </cell>
          <cell r="I46">
            <v>15715</v>
          </cell>
          <cell r="J46">
            <v>0</v>
          </cell>
          <cell r="K46">
            <v>15715</v>
          </cell>
          <cell r="M46">
            <v>15655</v>
          </cell>
        </row>
        <row r="47">
          <cell r="F47">
            <v>44347059</v>
          </cell>
          <cell r="H47">
            <v>0</v>
          </cell>
          <cell r="I47">
            <v>44347059</v>
          </cell>
          <cell r="J47">
            <v>0</v>
          </cell>
          <cell r="K47">
            <v>44347059</v>
          </cell>
          <cell r="M47">
            <v>28776802</v>
          </cell>
        </row>
        <row r="48">
          <cell r="F48">
            <v>4057380</v>
          </cell>
          <cell r="H48">
            <v>0</v>
          </cell>
          <cell r="I48">
            <v>4057380</v>
          </cell>
          <cell r="J48">
            <v>0</v>
          </cell>
          <cell r="K48">
            <v>4057380</v>
          </cell>
          <cell r="M48">
            <v>472688</v>
          </cell>
        </row>
        <row r="49">
          <cell r="F49">
            <v>0</v>
          </cell>
          <cell r="H49">
            <v>0</v>
          </cell>
          <cell r="I49">
            <v>0</v>
          </cell>
          <cell r="J49">
            <v>0</v>
          </cell>
          <cell r="K49">
            <v>0</v>
          </cell>
          <cell r="M49">
            <v>0</v>
          </cell>
        </row>
        <row r="50">
          <cell r="F50">
            <v>0</v>
          </cell>
          <cell r="H50">
            <v>0</v>
          </cell>
          <cell r="I50">
            <v>0</v>
          </cell>
          <cell r="J50">
            <v>0</v>
          </cell>
          <cell r="K50">
            <v>0</v>
          </cell>
          <cell r="M50">
            <v>0</v>
          </cell>
        </row>
        <row r="51">
          <cell r="F51">
            <v>0</v>
          </cell>
          <cell r="H51">
            <v>0</v>
          </cell>
          <cell r="I51">
            <v>0</v>
          </cell>
          <cell r="J51">
            <v>0</v>
          </cell>
          <cell r="K51">
            <v>0</v>
          </cell>
          <cell r="M51">
            <v>0</v>
          </cell>
        </row>
        <row r="52">
          <cell r="F52">
            <v>0</v>
          </cell>
          <cell r="H52">
            <v>0</v>
          </cell>
          <cell r="I52">
            <v>0</v>
          </cell>
          <cell r="J52">
            <v>0</v>
          </cell>
          <cell r="K52">
            <v>0</v>
          </cell>
          <cell r="M52">
            <v>0</v>
          </cell>
        </row>
        <row r="53">
          <cell r="F53">
            <v>0</v>
          </cell>
          <cell r="H53">
            <v>0</v>
          </cell>
          <cell r="I53">
            <v>0</v>
          </cell>
          <cell r="J53">
            <v>0</v>
          </cell>
          <cell r="K53">
            <v>0</v>
          </cell>
          <cell r="M53">
            <v>0</v>
          </cell>
        </row>
        <row r="54">
          <cell r="F54">
            <v>0</v>
          </cell>
          <cell r="H54">
            <v>0</v>
          </cell>
          <cell r="I54">
            <v>0</v>
          </cell>
          <cell r="J54">
            <v>0</v>
          </cell>
          <cell r="K54">
            <v>0</v>
          </cell>
          <cell r="M54">
            <v>0</v>
          </cell>
        </row>
        <row r="55">
          <cell r="F55">
            <v>0</v>
          </cell>
          <cell r="H55">
            <v>0</v>
          </cell>
          <cell r="I55">
            <v>0</v>
          </cell>
          <cell r="J55">
            <v>0</v>
          </cell>
          <cell r="K55">
            <v>0</v>
          </cell>
          <cell r="M55">
            <v>0</v>
          </cell>
        </row>
        <row r="56">
          <cell r="F56">
            <v>0</v>
          </cell>
          <cell r="H56">
            <v>0</v>
          </cell>
          <cell r="I56">
            <v>0</v>
          </cell>
          <cell r="J56">
            <v>0</v>
          </cell>
          <cell r="K56">
            <v>0</v>
          </cell>
          <cell r="M56">
            <v>0</v>
          </cell>
        </row>
        <row r="57">
          <cell r="F57">
            <v>1178579</v>
          </cell>
          <cell r="H57">
            <v>0</v>
          </cell>
          <cell r="I57">
            <v>1178579</v>
          </cell>
          <cell r="J57">
            <v>0</v>
          </cell>
          <cell r="K57">
            <v>1178579</v>
          </cell>
          <cell r="M57">
            <v>1178579</v>
          </cell>
        </row>
        <row r="58">
          <cell r="F58">
            <v>0</v>
          </cell>
          <cell r="H58">
            <v>0</v>
          </cell>
          <cell r="I58">
            <v>0</v>
          </cell>
          <cell r="J58">
            <v>0</v>
          </cell>
          <cell r="K58">
            <v>0</v>
          </cell>
          <cell r="M58">
            <v>0</v>
          </cell>
        </row>
        <row r="59">
          <cell r="F59">
            <v>-167359</v>
          </cell>
          <cell r="H59">
            <v>0</v>
          </cell>
          <cell r="I59">
            <v>-167359</v>
          </cell>
          <cell r="J59">
            <v>0</v>
          </cell>
          <cell r="K59">
            <v>-167359</v>
          </cell>
          <cell r="M59">
            <v>-167359</v>
          </cell>
        </row>
        <row r="60">
          <cell r="F60">
            <v>-799077</v>
          </cell>
          <cell r="H60">
            <v>0</v>
          </cell>
          <cell r="I60">
            <v>-799077</v>
          </cell>
          <cell r="J60">
            <v>0</v>
          </cell>
          <cell r="K60">
            <v>-799077</v>
          </cell>
          <cell r="M60">
            <v>-186216</v>
          </cell>
        </row>
        <row r="61">
          <cell r="F61">
            <v>40500000</v>
          </cell>
          <cell r="H61">
            <v>0</v>
          </cell>
          <cell r="I61">
            <v>40500000</v>
          </cell>
          <cell r="J61">
            <v>0</v>
          </cell>
          <cell r="K61">
            <v>40500000</v>
          </cell>
          <cell r="M61">
            <v>8500000</v>
          </cell>
        </row>
        <row r="62">
          <cell r="F62">
            <v>181050</v>
          </cell>
          <cell r="H62">
            <v>0</v>
          </cell>
          <cell r="I62">
            <v>181050</v>
          </cell>
          <cell r="J62">
            <v>0</v>
          </cell>
          <cell r="K62">
            <v>181050</v>
          </cell>
          <cell r="M62">
            <v>-4250</v>
          </cell>
        </row>
        <row r="63">
          <cell r="F63">
            <v>112000</v>
          </cell>
          <cell r="H63">
            <v>0</v>
          </cell>
          <cell r="I63">
            <v>112000</v>
          </cell>
          <cell r="J63">
            <v>0</v>
          </cell>
          <cell r="K63">
            <v>112000</v>
          </cell>
          <cell r="M63">
            <v>8500</v>
          </cell>
        </row>
        <row r="64">
          <cell r="F64">
            <v>0</v>
          </cell>
          <cell r="H64">
            <v>0</v>
          </cell>
          <cell r="I64">
            <v>0</v>
          </cell>
          <cell r="J64">
            <v>0</v>
          </cell>
          <cell r="K64">
            <v>0</v>
          </cell>
          <cell r="M64">
            <v>0</v>
          </cell>
        </row>
        <row r="65">
          <cell r="F65">
            <v>0</v>
          </cell>
          <cell r="H65">
            <v>0</v>
          </cell>
          <cell r="I65">
            <v>0</v>
          </cell>
          <cell r="J65">
            <v>0</v>
          </cell>
          <cell r="K65">
            <v>0</v>
          </cell>
          <cell r="M65">
            <v>0</v>
          </cell>
        </row>
        <row r="66">
          <cell r="F66">
            <v>0</v>
          </cell>
          <cell r="H66">
            <v>0</v>
          </cell>
          <cell r="I66">
            <v>0</v>
          </cell>
          <cell r="J66">
            <v>0</v>
          </cell>
          <cell r="K66">
            <v>0</v>
          </cell>
          <cell r="M66">
            <v>0</v>
          </cell>
        </row>
        <row r="67">
          <cell r="F67">
            <v>0</v>
          </cell>
          <cell r="H67">
            <v>0</v>
          </cell>
          <cell r="I67">
            <v>0</v>
          </cell>
          <cell r="J67">
            <v>0</v>
          </cell>
          <cell r="K67">
            <v>0</v>
          </cell>
          <cell r="M67">
            <v>0</v>
          </cell>
        </row>
        <row r="68">
          <cell r="F68">
            <v>21735000</v>
          </cell>
          <cell r="H68">
            <v>0</v>
          </cell>
          <cell r="I68">
            <v>21735000</v>
          </cell>
          <cell r="J68">
            <v>0</v>
          </cell>
          <cell r="K68">
            <v>21735000</v>
          </cell>
          <cell r="M68">
            <v>45235000</v>
          </cell>
        </row>
        <row r="69">
          <cell r="F69">
            <v>-34300</v>
          </cell>
          <cell r="H69">
            <v>0</v>
          </cell>
          <cell r="I69">
            <v>-34300</v>
          </cell>
          <cell r="J69">
            <v>0</v>
          </cell>
          <cell r="K69">
            <v>-34300</v>
          </cell>
          <cell r="M69">
            <v>-214200</v>
          </cell>
        </row>
        <row r="70">
          <cell r="F70">
            <v>325</v>
          </cell>
          <cell r="H70">
            <v>0</v>
          </cell>
          <cell r="I70">
            <v>325</v>
          </cell>
          <cell r="J70">
            <v>0</v>
          </cell>
          <cell r="K70">
            <v>325</v>
          </cell>
          <cell r="M70">
            <v>325</v>
          </cell>
        </row>
        <row r="71">
          <cell r="F71">
            <v>0</v>
          </cell>
          <cell r="H71">
            <v>0</v>
          </cell>
          <cell r="I71">
            <v>0</v>
          </cell>
          <cell r="J71">
            <v>0</v>
          </cell>
          <cell r="K71">
            <v>0</v>
          </cell>
          <cell r="M71">
            <v>0</v>
          </cell>
        </row>
        <row r="72">
          <cell r="F72">
            <v>0</v>
          </cell>
          <cell r="H72">
            <v>0</v>
          </cell>
          <cell r="I72">
            <v>0</v>
          </cell>
          <cell r="J72">
            <v>0</v>
          </cell>
          <cell r="K72">
            <v>0</v>
          </cell>
          <cell r="M72">
            <v>0</v>
          </cell>
        </row>
        <row r="73">
          <cell r="F73">
            <v>0</v>
          </cell>
          <cell r="H73">
            <v>0</v>
          </cell>
          <cell r="I73">
            <v>0</v>
          </cell>
          <cell r="J73">
            <v>0</v>
          </cell>
          <cell r="K73">
            <v>0</v>
          </cell>
          <cell r="M73">
            <v>0</v>
          </cell>
        </row>
        <row r="74">
          <cell r="F74">
            <v>0</v>
          </cell>
          <cell r="H74">
            <v>0</v>
          </cell>
          <cell r="I74">
            <v>0</v>
          </cell>
          <cell r="J74">
            <v>0</v>
          </cell>
          <cell r="K74">
            <v>0</v>
          </cell>
          <cell r="M74">
            <v>0</v>
          </cell>
        </row>
        <row r="75">
          <cell r="F75">
            <v>0</v>
          </cell>
          <cell r="H75">
            <v>0</v>
          </cell>
          <cell r="I75">
            <v>0</v>
          </cell>
          <cell r="J75">
            <v>0</v>
          </cell>
          <cell r="K75">
            <v>0</v>
          </cell>
          <cell r="M75">
            <v>0</v>
          </cell>
        </row>
        <row r="76">
          <cell r="F76">
            <v>0</v>
          </cell>
          <cell r="H76">
            <v>0</v>
          </cell>
          <cell r="I76">
            <v>0</v>
          </cell>
          <cell r="J76">
            <v>0</v>
          </cell>
          <cell r="K76">
            <v>0</v>
          </cell>
          <cell r="M76">
            <v>0</v>
          </cell>
        </row>
        <row r="77">
          <cell r="F77">
            <v>0</v>
          </cell>
          <cell r="H77">
            <v>0</v>
          </cell>
          <cell r="I77">
            <v>0</v>
          </cell>
          <cell r="J77">
            <v>0</v>
          </cell>
          <cell r="K77">
            <v>0</v>
          </cell>
          <cell r="M77">
            <v>0</v>
          </cell>
        </row>
        <row r="78">
          <cell r="F78">
            <v>0</v>
          </cell>
          <cell r="H78">
            <v>0</v>
          </cell>
          <cell r="I78">
            <v>0</v>
          </cell>
          <cell r="J78">
            <v>0</v>
          </cell>
          <cell r="K78">
            <v>0</v>
          </cell>
          <cell r="M78">
            <v>0</v>
          </cell>
        </row>
        <row r="79">
          <cell r="F79">
            <v>0</v>
          </cell>
          <cell r="H79">
            <v>0</v>
          </cell>
          <cell r="I79">
            <v>0</v>
          </cell>
          <cell r="J79">
            <v>0</v>
          </cell>
          <cell r="K79">
            <v>0</v>
          </cell>
          <cell r="M79">
            <v>0</v>
          </cell>
        </row>
        <row r="80">
          <cell r="F80">
            <v>0</v>
          </cell>
          <cell r="H80">
            <v>0</v>
          </cell>
          <cell r="I80">
            <v>0</v>
          </cell>
          <cell r="J80">
            <v>0</v>
          </cell>
          <cell r="K80">
            <v>0</v>
          </cell>
          <cell r="M80">
            <v>0</v>
          </cell>
        </row>
        <row r="81">
          <cell r="F81">
            <v>0</v>
          </cell>
          <cell r="H81">
            <v>0</v>
          </cell>
          <cell r="I81">
            <v>0</v>
          </cell>
          <cell r="J81">
            <v>0</v>
          </cell>
          <cell r="K81">
            <v>0</v>
          </cell>
          <cell r="M81">
            <v>0</v>
          </cell>
        </row>
        <row r="82">
          <cell r="F82">
            <v>0</v>
          </cell>
          <cell r="H82">
            <v>0</v>
          </cell>
          <cell r="I82">
            <v>0</v>
          </cell>
          <cell r="J82">
            <v>0</v>
          </cell>
          <cell r="K82">
            <v>0</v>
          </cell>
          <cell r="M82">
            <v>0</v>
          </cell>
        </row>
        <row r="83">
          <cell r="F83">
            <v>0</v>
          </cell>
          <cell r="H83">
            <v>0</v>
          </cell>
          <cell r="I83">
            <v>0</v>
          </cell>
          <cell r="J83">
            <v>0</v>
          </cell>
          <cell r="K83">
            <v>0</v>
          </cell>
          <cell r="M83">
            <v>0</v>
          </cell>
        </row>
        <row r="84">
          <cell r="F84">
            <v>0</v>
          </cell>
          <cell r="H84">
            <v>0</v>
          </cell>
          <cell r="I84">
            <v>0</v>
          </cell>
          <cell r="J84">
            <v>0</v>
          </cell>
          <cell r="K84">
            <v>0</v>
          </cell>
          <cell r="M84">
            <v>0</v>
          </cell>
        </row>
        <row r="85">
          <cell r="F85">
            <v>0</v>
          </cell>
          <cell r="H85">
            <v>0</v>
          </cell>
          <cell r="I85">
            <v>0</v>
          </cell>
          <cell r="J85">
            <v>0</v>
          </cell>
          <cell r="K85">
            <v>0</v>
          </cell>
          <cell r="M85">
            <v>0</v>
          </cell>
        </row>
        <row r="86">
          <cell r="F86">
            <v>0</v>
          </cell>
          <cell r="H86">
            <v>0</v>
          </cell>
          <cell r="I86">
            <v>0</v>
          </cell>
          <cell r="J86">
            <v>0</v>
          </cell>
          <cell r="K86">
            <v>0</v>
          </cell>
          <cell r="M86">
            <v>0</v>
          </cell>
        </row>
        <row r="87">
          <cell r="F87">
            <v>0</v>
          </cell>
          <cell r="H87">
            <v>0</v>
          </cell>
          <cell r="I87">
            <v>0</v>
          </cell>
          <cell r="J87">
            <v>0</v>
          </cell>
          <cell r="K87">
            <v>0</v>
          </cell>
          <cell r="M87">
            <v>0</v>
          </cell>
        </row>
        <row r="88">
          <cell r="F88">
            <v>0</v>
          </cell>
          <cell r="H88">
            <v>0</v>
          </cell>
          <cell r="I88">
            <v>0</v>
          </cell>
          <cell r="J88">
            <v>0</v>
          </cell>
          <cell r="K88">
            <v>0</v>
          </cell>
          <cell r="M88">
            <v>0</v>
          </cell>
        </row>
        <row r="89">
          <cell r="F89">
            <v>0</v>
          </cell>
          <cell r="H89">
            <v>0</v>
          </cell>
          <cell r="I89">
            <v>0</v>
          </cell>
          <cell r="J89">
            <v>0</v>
          </cell>
          <cell r="K89">
            <v>0</v>
          </cell>
          <cell r="M89">
            <v>0</v>
          </cell>
        </row>
        <row r="90">
          <cell r="F90">
            <v>0</v>
          </cell>
          <cell r="H90">
            <v>0</v>
          </cell>
          <cell r="I90">
            <v>0</v>
          </cell>
          <cell r="J90">
            <v>0</v>
          </cell>
          <cell r="K90">
            <v>0</v>
          </cell>
          <cell r="M90">
            <v>0</v>
          </cell>
        </row>
        <row r="91">
          <cell r="F91">
            <v>0</v>
          </cell>
          <cell r="H91">
            <v>0</v>
          </cell>
          <cell r="I91">
            <v>0</v>
          </cell>
          <cell r="J91">
            <v>0</v>
          </cell>
          <cell r="K91">
            <v>0</v>
          </cell>
          <cell r="M91">
            <v>0</v>
          </cell>
        </row>
        <row r="92">
          <cell r="F92">
            <v>0</v>
          </cell>
          <cell r="H92">
            <v>0</v>
          </cell>
          <cell r="I92">
            <v>0</v>
          </cell>
          <cell r="J92">
            <v>0</v>
          </cell>
          <cell r="K92">
            <v>0</v>
          </cell>
          <cell r="M92">
            <v>0</v>
          </cell>
        </row>
        <row r="93">
          <cell r="F93">
            <v>0</v>
          </cell>
          <cell r="H93">
            <v>0</v>
          </cell>
          <cell r="I93">
            <v>0</v>
          </cell>
          <cell r="J93">
            <v>0</v>
          </cell>
          <cell r="K93">
            <v>0</v>
          </cell>
          <cell r="M93">
            <v>24150000</v>
          </cell>
        </row>
        <row r="94">
          <cell r="F94">
            <v>0</v>
          </cell>
          <cell r="H94">
            <v>0</v>
          </cell>
          <cell r="I94">
            <v>0</v>
          </cell>
          <cell r="J94">
            <v>0</v>
          </cell>
          <cell r="K94">
            <v>0</v>
          </cell>
          <cell r="M94">
            <v>-139525</v>
          </cell>
        </row>
        <row r="95">
          <cell r="F95">
            <v>0</v>
          </cell>
          <cell r="H95">
            <v>0</v>
          </cell>
          <cell r="I95">
            <v>0</v>
          </cell>
          <cell r="J95">
            <v>0</v>
          </cell>
          <cell r="K95">
            <v>0</v>
          </cell>
          <cell r="M95">
            <v>325</v>
          </cell>
        </row>
        <row r="96">
          <cell r="F96">
            <v>0</v>
          </cell>
          <cell r="H96">
            <v>0</v>
          </cell>
          <cell r="I96">
            <v>0</v>
          </cell>
          <cell r="J96">
            <v>0</v>
          </cell>
          <cell r="K96">
            <v>0</v>
          </cell>
          <cell r="M96">
            <v>0</v>
          </cell>
        </row>
        <row r="97">
          <cell r="F97">
            <v>0</v>
          </cell>
          <cell r="H97">
            <v>0</v>
          </cell>
          <cell r="I97">
            <v>0</v>
          </cell>
          <cell r="J97">
            <v>0</v>
          </cell>
          <cell r="K97">
            <v>0</v>
          </cell>
          <cell r="M97">
            <v>0</v>
          </cell>
        </row>
        <row r="98">
          <cell r="F98">
            <v>0</v>
          </cell>
          <cell r="H98">
            <v>0</v>
          </cell>
          <cell r="I98">
            <v>0</v>
          </cell>
          <cell r="J98">
            <v>0</v>
          </cell>
          <cell r="K98">
            <v>0</v>
          </cell>
          <cell r="M98">
            <v>0</v>
          </cell>
        </row>
        <row r="99">
          <cell r="F99">
            <v>0</v>
          </cell>
          <cell r="H99">
            <v>0</v>
          </cell>
          <cell r="I99">
            <v>0</v>
          </cell>
          <cell r="J99">
            <v>0</v>
          </cell>
          <cell r="K99">
            <v>0</v>
          </cell>
          <cell r="M99">
            <v>0</v>
          </cell>
        </row>
        <row r="100">
          <cell r="F100">
            <v>0</v>
          </cell>
          <cell r="H100">
            <v>0</v>
          </cell>
          <cell r="I100">
            <v>0</v>
          </cell>
          <cell r="J100">
            <v>0</v>
          </cell>
          <cell r="K100">
            <v>0</v>
          </cell>
          <cell r="M100">
            <v>0</v>
          </cell>
        </row>
        <row r="101">
          <cell r="F101">
            <v>0</v>
          </cell>
          <cell r="H101">
            <v>0</v>
          </cell>
          <cell r="I101">
            <v>0</v>
          </cell>
          <cell r="J101">
            <v>0</v>
          </cell>
          <cell r="K101">
            <v>0</v>
          </cell>
          <cell r="M101">
            <v>0</v>
          </cell>
        </row>
        <row r="102">
          <cell r="F102">
            <v>0</v>
          </cell>
          <cell r="H102">
            <v>0</v>
          </cell>
          <cell r="I102">
            <v>0</v>
          </cell>
          <cell r="J102">
            <v>0</v>
          </cell>
          <cell r="K102">
            <v>0</v>
          </cell>
          <cell r="M102">
            <v>0</v>
          </cell>
        </row>
        <row r="103">
          <cell r="F103">
            <v>0</v>
          </cell>
          <cell r="H103">
            <v>0</v>
          </cell>
          <cell r="I103">
            <v>0</v>
          </cell>
          <cell r="J103">
            <v>0</v>
          </cell>
          <cell r="K103">
            <v>0</v>
          </cell>
          <cell r="M103">
            <v>0</v>
          </cell>
        </row>
        <row r="104">
          <cell r="F104">
            <v>0</v>
          </cell>
          <cell r="H104">
            <v>0</v>
          </cell>
          <cell r="I104">
            <v>0</v>
          </cell>
          <cell r="J104">
            <v>0</v>
          </cell>
          <cell r="K104">
            <v>0</v>
          </cell>
          <cell r="M104">
            <v>0</v>
          </cell>
        </row>
        <row r="105">
          <cell r="F105">
            <v>37724250</v>
          </cell>
          <cell r="H105">
            <v>0</v>
          </cell>
          <cell r="I105">
            <v>37724250</v>
          </cell>
          <cell r="J105">
            <v>0</v>
          </cell>
          <cell r="K105">
            <v>37724250</v>
          </cell>
          <cell r="M105">
            <v>12024000</v>
          </cell>
        </row>
        <row r="106">
          <cell r="F106">
            <v>92450</v>
          </cell>
          <cell r="H106">
            <v>0</v>
          </cell>
          <cell r="I106">
            <v>92450</v>
          </cell>
          <cell r="J106">
            <v>0</v>
          </cell>
          <cell r="K106">
            <v>92450</v>
          </cell>
          <cell r="M106">
            <v>-18000</v>
          </cell>
        </row>
        <row r="107">
          <cell r="F107">
            <v>163336443</v>
          </cell>
          <cell r="H107">
            <v>0</v>
          </cell>
          <cell r="I107">
            <v>163336443</v>
          </cell>
          <cell r="J107">
            <v>0</v>
          </cell>
          <cell r="K107">
            <v>163336443</v>
          </cell>
          <cell r="M107">
            <v>137630852</v>
          </cell>
        </row>
        <row r="109">
          <cell r="F109">
            <v>400002</v>
          </cell>
          <cell r="H109">
            <v>0</v>
          </cell>
          <cell r="I109">
            <v>400002</v>
          </cell>
          <cell r="J109">
            <v>0</v>
          </cell>
          <cell r="K109">
            <v>400002</v>
          </cell>
          <cell r="M109">
            <v>372556</v>
          </cell>
        </row>
        <row r="110">
          <cell r="F110">
            <v>152260</v>
          </cell>
          <cell r="H110">
            <v>0</v>
          </cell>
          <cell r="I110">
            <v>152260</v>
          </cell>
          <cell r="J110">
            <v>0</v>
          </cell>
          <cell r="K110">
            <v>152260</v>
          </cell>
          <cell r="M110">
            <v>50262</v>
          </cell>
        </row>
        <row r="111">
          <cell r="F111">
            <v>0</v>
          </cell>
          <cell r="H111">
            <v>0</v>
          </cell>
          <cell r="I111">
            <v>0</v>
          </cell>
          <cell r="J111">
            <v>0</v>
          </cell>
          <cell r="K111">
            <v>0</v>
          </cell>
          <cell r="M111">
            <v>0</v>
          </cell>
        </row>
        <row r="112">
          <cell r="F112">
            <v>0</v>
          </cell>
          <cell r="H112">
            <v>0</v>
          </cell>
          <cell r="I112">
            <v>0</v>
          </cell>
          <cell r="J112">
            <v>0</v>
          </cell>
          <cell r="K112">
            <v>0</v>
          </cell>
          <cell r="M112">
            <v>0</v>
          </cell>
        </row>
        <row r="113">
          <cell r="F113">
            <v>552262</v>
          </cell>
          <cell r="H113">
            <v>0</v>
          </cell>
          <cell r="I113">
            <v>552262</v>
          </cell>
          <cell r="J113">
            <v>0</v>
          </cell>
          <cell r="K113">
            <v>552262</v>
          </cell>
          <cell r="M113">
            <v>422818</v>
          </cell>
        </row>
        <row r="115">
          <cell r="F115">
            <v>0</v>
          </cell>
          <cell r="H115">
            <v>0</v>
          </cell>
          <cell r="I115">
            <v>0</v>
          </cell>
          <cell r="J115">
            <v>0</v>
          </cell>
          <cell r="K115">
            <v>0</v>
          </cell>
          <cell r="M115">
            <v>0</v>
          </cell>
        </row>
        <row r="116">
          <cell r="F116">
            <v>0</v>
          </cell>
          <cell r="H116">
            <v>0</v>
          </cell>
          <cell r="I116">
            <v>0</v>
          </cell>
          <cell r="J116">
            <v>0</v>
          </cell>
          <cell r="K116">
            <v>0</v>
          </cell>
          <cell r="M116">
            <v>0</v>
          </cell>
        </row>
        <row r="117">
          <cell r="F117">
            <v>0</v>
          </cell>
          <cell r="H117">
            <v>0</v>
          </cell>
          <cell r="I117">
            <v>0</v>
          </cell>
          <cell r="J117">
            <v>0</v>
          </cell>
          <cell r="K117">
            <v>0</v>
          </cell>
          <cell r="M117">
            <v>0</v>
          </cell>
        </row>
        <row r="118">
          <cell r="F118">
            <v>0</v>
          </cell>
          <cell r="H118">
            <v>0</v>
          </cell>
          <cell r="I118">
            <v>0</v>
          </cell>
          <cell r="J118">
            <v>0</v>
          </cell>
          <cell r="K118">
            <v>0</v>
          </cell>
          <cell r="M118">
            <v>0</v>
          </cell>
        </row>
        <row r="119">
          <cell r="F119">
            <v>0</v>
          </cell>
          <cell r="H119">
            <v>0</v>
          </cell>
          <cell r="I119">
            <v>0</v>
          </cell>
          <cell r="J119">
            <v>0</v>
          </cell>
          <cell r="K119">
            <v>0</v>
          </cell>
          <cell r="M119">
            <v>0</v>
          </cell>
        </row>
        <row r="120">
          <cell r="F120">
            <v>26031</v>
          </cell>
          <cell r="H120">
            <v>0</v>
          </cell>
          <cell r="I120">
            <v>26031</v>
          </cell>
          <cell r="J120">
            <v>0</v>
          </cell>
          <cell r="K120">
            <v>26031</v>
          </cell>
          <cell r="M120">
            <v>17365</v>
          </cell>
        </row>
        <row r="121">
          <cell r="F121">
            <v>0</v>
          </cell>
          <cell r="H121">
            <v>0</v>
          </cell>
          <cell r="I121">
            <v>0</v>
          </cell>
          <cell r="J121">
            <v>0</v>
          </cell>
          <cell r="K121">
            <v>0</v>
          </cell>
          <cell r="M121">
            <v>0</v>
          </cell>
        </row>
        <row r="122">
          <cell r="F122">
            <v>0</v>
          </cell>
          <cell r="H122">
            <v>0</v>
          </cell>
          <cell r="I122">
            <v>0</v>
          </cell>
          <cell r="J122">
            <v>0</v>
          </cell>
          <cell r="K122">
            <v>0</v>
          </cell>
          <cell r="M122">
            <v>0</v>
          </cell>
        </row>
        <row r="123">
          <cell r="F123">
            <v>0</v>
          </cell>
          <cell r="H123">
            <v>0</v>
          </cell>
          <cell r="I123">
            <v>0</v>
          </cell>
          <cell r="J123">
            <v>0</v>
          </cell>
          <cell r="K123">
            <v>0</v>
          </cell>
          <cell r="M123">
            <v>0</v>
          </cell>
        </row>
        <row r="124">
          <cell r="F124">
            <v>287512</v>
          </cell>
          <cell r="H124">
            <v>0</v>
          </cell>
          <cell r="I124">
            <v>287512</v>
          </cell>
          <cell r="J124">
            <v>0</v>
          </cell>
          <cell r="K124">
            <v>287512</v>
          </cell>
          <cell r="M124">
            <v>891164</v>
          </cell>
        </row>
        <row r="125">
          <cell r="F125">
            <v>0</v>
          </cell>
          <cell r="H125">
            <v>0</v>
          </cell>
          <cell r="I125">
            <v>0</v>
          </cell>
          <cell r="J125">
            <v>0</v>
          </cell>
          <cell r="K125">
            <v>0</v>
          </cell>
          <cell r="M125">
            <v>0</v>
          </cell>
        </row>
        <row r="126">
          <cell r="F126">
            <v>0</v>
          </cell>
          <cell r="H126">
            <v>0</v>
          </cell>
          <cell r="I126">
            <v>0</v>
          </cell>
          <cell r="J126">
            <v>0</v>
          </cell>
          <cell r="K126">
            <v>0</v>
          </cell>
          <cell r="M126">
            <v>0</v>
          </cell>
        </row>
        <row r="127">
          <cell r="F127">
            <v>0</v>
          </cell>
          <cell r="H127">
            <v>0</v>
          </cell>
          <cell r="I127">
            <v>0</v>
          </cell>
          <cell r="J127">
            <v>0</v>
          </cell>
          <cell r="K127">
            <v>0</v>
          </cell>
          <cell r="M127">
            <v>0</v>
          </cell>
        </row>
        <row r="128">
          <cell r="F128">
            <v>0</v>
          </cell>
          <cell r="H128">
            <v>0</v>
          </cell>
          <cell r="I128">
            <v>0</v>
          </cell>
          <cell r="J128">
            <v>0</v>
          </cell>
          <cell r="K128">
            <v>0</v>
          </cell>
          <cell r="M128">
            <v>0</v>
          </cell>
        </row>
        <row r="129">
          <cell r="F129">
            <v>0</v>
          </cell>
          <cell r="H129">
            <v>0</v>
          </cell>
          <cell r="I129">
            <v>0</v>
          </cell>
          <cell r="J129">
            <v>0</v>
          </cell>
          <cell r="K129">
            <v>0</v>
          </cell>
          <cell r="M129">
            <v>0</v>
          </cell>
        </row>
        <row r="130">
          <cell r="F130">
            <v>-1073</v>
          </cell>
          <cell r="H130">
            <v>0</v>
          </cell>
          <cell r="I130">
            <v>-1073</v>
          </cell>
          <cell r="J130">
            <v>0</v>
          </cell>
          <cell r="K130">
            <v>-1073</v>
          </cell>
          <cell r="M130">
            <v>57317</v>
          </cell>
        </row>
        <row r="131">
          <cell r="F131">
            <v>0</v>
          </cell>
          <cell r="H131">
            <v>0</v>
          </cell>
          <cell r="I131">
            <v>0</v>
          </cell>
          <cell r="J131">
            <v>0</v>
          </cell>
          <cell r="K131">
            <v>0</v>
          </cell>
          <cell r="M131">
            <v>0</v>
          </cell>
        </row>
        <row r="132">
          <cell r="F132">
            <v>0</v>
          </cell>
          <cell r="H132">
            <v>0</v>
          </cell>
          <cell r="I132">
            <v>0</v>
          </cell>
          <cell r="J132">
            <v>0</v>
          </cell>
          <cell r="K132">
            <v>0</v>
          </cell>
          <cell r="M132">
            <v>0</v>
          </cell>
        </row>
        <row r="133">
          <cell r="F133">
            <v>0</v>
          </cell>
          <cell r="H133">
            <v>0</v>
          </cell>
          <cell r="I133">
            <v>0</v>
          </cell>
          <cell r="J133">
            <v>0</v>
          </cell>
          <cell r="K133">
            <v>0</v>
          </cell>
          <cell r="M133">
            <v>0</v>
          </cell>
        </row>
        <row r="134">
          <cell r="F134">
            <v>108321</v>
          </cell>
          <cell r="H134">
            <v>0</v>
          </cell>
          <cell r="I134">
            <v>108321</v>
          </cell>
          <cell r="J134">
            <v>0</v>
          </cell>
          <cell r="K134">
            <v>108321</v>
          </cell>
          <cell r="M134">
            <v>48027</v>
          </cell>
        </row>
        <row r="135">
          <cell r="F135">
            <v>0</v>
          </cell>
          <cell r="H135">
            <v>0</v>
          </cell>
          <cell r="I135">
            <v>0</v>
          </cell>
          <cell r="J135">
            <v>0</v>
          </cell>
          <cell r="K135">
            <v>0</v>
          </cell>
          <cell r="M135">
            <v>0</v>
          </cell>
        </row>
        <row r="136">
          <cell r="F136">
            <v>632</v>
          </cell>
          <cell r="H136">
            <v>-633</v>
          </cell>
          <cell r="I136">
            <v>-1</v>
          </cell>
          <cell r="J136">
            <v>0</v>
          </cell>
          <cell r="K136">
            <v>-1</v>
          </cell>
          <cell r="M136">
            <v>0</v>
          </cell>
        </row>
        <row r="137">
          <cell r="F137">
            <v>730826</v>
          </cell>
          <cell r="H137">
            <v>0</v>
          </cell>
          <cell r="I137">
            <v>730826</v>
          </cell>
          <cell r="J137">
            <v>0</v>
          </cell>
          <cell r="K137">
            <v>730826</v>
          </cell>
          <cell r="M137">
            <v>130403</v>
          </cell>
        </row>
        <row r="138">
          <cell r="F138">
            <v>0</v>
          </cell>
          <cell r="H138">
            <v>0</v>
          </cell>
          <cell r="I138">
            <v>0</v>
          </cell>
          <cell r="J138">
            <v>0</v>
          </cell>
          <cell r="K138">
            <v>0</v>
          </cell>
          <cell r="M138">
            <v>0</v>
          </cell>
        </row>
        <row r="139">
          <cell r="F139">
            <v>0</v>
          </cell>
          <cell r="H139">
            <v>0</v>
          </cell>
          <cell r="I139">
            <v>0</v>
          </cell>
          <cell r="J139">
            <v>0</v>
          </cell>
          <cell r="K139">
            <v>0</v>
          </cell>
          <cell r="M139">
            <v>0</v>
          </cell>
        </row>
        <row r="140">
          <cell r="F140">
            <v>0</v>
          </cell>
          <cell r="H140">
            <v>0</v>
          </cell>
          <cell r="I140">
            <v>0</v>
          </cell>
          <cell r="J140">
            <v>0</v>
          </cell>
          <cell r="K140">
            <v>0</v>
          </cell>
          <cell r="M140">
            <v>0</v>
          </cell>
        </row>
        <row r="141">
          <cell r="F141">
            <v>0</v>
          </cell>
          <cell r="H141">
            <v>0</v>
          </cell>
          <cell r="I141">
            <v>0</v>
          </cell>
          <cell r="J141">
            <v>0</v>
          </cell>
          <cell r="K141">
            <v>0</v>
          </cell>
          <cell r="M141">
            <v>0</v>
          </cell>
        </row>
        <row r="142">
          <cell r="F142">
            <v>0</v>
          </cell>
          <cell r="H142">
            <v>0</v>
          </cell>
          <cell r="I142">
            <v>0</v>
          </cell>
          <cell r="J142">
            <v>0</v>
          </cell>
          <cell r="K142">
            <v>0</v>
          </cell>
          <cell r="M142">
            <v>0</v>
          </cell>
        </row>
        <row r="143">
          <cell r="F143">
            <v>0</v>
          </cell>
          <cell r="H143">
            <v>0</v>
          </cell>
          <cell r="I143">
            <v>0</v>
          </cell>
          <cell r="J143">
            <v>0</v>
          </cell>
          <cell r="K143">
            <v>0</v>
          </cell>
          <cell r="M143">
            <v>0</v>
          </cell>
        </row>
        <row r="144">
          <cell r="F144">
            <v>0</v>
          </cell>
          <cell r="H144">
            <v>0</v>
          </cell>
          <cell r="I144">
            <v>0</v>
          </cell>
          <cell r="J144">
            <v>0</v>
          </cell>
          <cell r="K144">
            <v>0</v>
          </cell>
          <cell r="M144">
            <v>0</v>
          </cell>
        </row>
        <row r="145">
          <cell r="F145">
            <v>473857</v>
          </cell>
          <cell r="H145">
            <v>0</v>
          </cell>
          <cell r="I145">
            <v>473857</v>
          </cell>
          <cell r="J145">
            <v>0</v>
          </cell>
          <cell r="K145">
            <v>473857</v>
          </cell>
          <cell r="M145">
            <v>714566</v>
          </cell>
        </row>
        <row r="146">
          <cell r="F146">
            <v>0</v>
          </cell>
          <cell r="H146">
            <v>0</v>
          </cell>
          <cell r="I146">
            <v>0</v>
          </cell>
          <cell r="J146">
            <v>0</v>
          </cell>
          <cell r="K146">
            <v>0</v>
          </cell>
          <cell r="M146">
            <v>0</v>
          </cell>
        </row>
        <row r="147">
          <cell r="F147">
            <v>0</v>
          </cell>
          <cell r="H147">
            <v>0</v>
          </cell>
          <cell r="I147">
            <v>0</v>
          </cell>
          <cell r="J147">
            <v>0</v>
          </cell>
          <cell r="K147">
            <v>0</v>
          </cell>
          <cell r="M147">
            <v>0</v>
          </cell>
        </row>
        <row r="148">
          <cell r="F148">
            <v>0</v>
          </cell>
          <cell r="H148">
            <v>0</v>
          </cell>
          <cell r="I148">
            <v>0</v>
          </cell>
          <cell r="J148">
            <v>0</v>
          </cell>
          <cell r="K148">
            <v>0</v>
          </cell>
          <cell r="M148">
            <v>0</v>
          </cell>
        </row>
        <row r="149">
          <cell r="F149">
            <v>0</v>
          </cell>
          <cell r="H149">
            <v>0</v>
          </cell>
          <cell r="I149">
            <v>0</v>
          </cell>
          <cell r="J149">
            <v>0</v>
          </cell>
          <cell r="K149">
            <v>0</v>
          </cell>
          <cell r="M149">
            <v>0</v>
          </cell>
        </row>
        <row r="150">
          <cell r="F150">
            <v>0</v>
          </cell>
          <cell r="H150">
            <v>0</v>
          </cell>
          <cell r="I150">
            <v>0</v>
          </cell>
          <cell r="J150">
            <v>0</v>
          </cell>
          <cell r="K150">
            <v>0</v>
          </cell>
          <cell r="M150">
            <v>0</v>
          </cell>
        </row>
        <row r="151">
          <cell r="F151">
            <v>0</v>
          </cell>
          <cell r="H151">
            <v>0</v>
          </cell>
          <cell r="I151">
            <v>0</v>
          </cell>
          <cell r="J151">
            <v>0</v>
          </cell>
          <cell r="K151">
            <v>0</v>
          </cell>
          <cell r="M151">
            <v>0</v>
          </cell>
        </row>
        <row r="152">
          <cell r="F152">
            <v>0</v>
          </cell>
          <cell r="H152">
            <v>0</v>
          </cell>
          <cell r="I152">
            <v>0</v>
          </cell>
          <cell r="J152">
            <v>0</v>
          </cell>
          <cell r="K152">
            <v>0</v>
          </cell>
          <cell r="M152">
            <v>0</v>
          </cell>
        </row>
        <row r="153">
          <cell r="F153">
            <v>0</v>
          </cell>
          <cell r="H153">
            <v>0</v>
          </cell>
          <cell r="I153">
            <v>0</v>
          </cell>
          <cell r="J153">
            <v>0</v>
          </cell>
          <cell r="K153">
            <v>0</v>
          </cell>
          <cell r="M153">
            <v>0</v>
          </cell>
        </row>
        <row r="154">
          <cell r="F154">
            <v>0</v>
          </cell>
          <cell r="H154">
            <v>0</v>
          </cell>
          <cell r="I154">
            <v>0</v>
          </cell>
          <cell r="J154">
            <v>0</v>
          </cell>
          <cell r="K154">
            <v>0</v>
          </cell>
          <cell r="M154">
            <v>0</v>
          </cell>
        </row>
        <row r="155">
          <cell r="F155">
            <v>110550</v>
          </cell>
          <cell r="H155">
            <v>0</v>
          </cell>
          <cell r="I155">
            <v>110550</v>
          </cell>
          <cell r="J155">
            <v>0</v>
          </cell>
          <cell r="K155">
            <v>110550</v>
          </cell>
          <cell r="M155">
            <v>59417</v>
          </cell>
        </row>
        <row r="156">
          <cell r="F156">
            <v>0</v>
          </cell>
          <cell r="H156">
            <v>0</v>
          </cell>
          <cell r="I156">
            <v>0</v>
          </cell>
          <cell r="J156">
            <v>0</v>
          </cell>
          <cell r="K156">
            <v>0</v>
          </cell>
          <cell r="M156">
            <v>0</v>
          </cell>
        </row>
        <row r="157">
          <cell r="F157">
            <v>0</v>
          </cell>
          <cell r="H157">
            <v>0</v>
          </cell>
          <cell r="I157">
            <v>0</v>
          </cell>
          <cell r="J157">
            <v>0</v>
          </cell>
          <cell r="K157">
            <v>0</v>
          </cell>
          <cell r="M157">
            <v>0</v>
          </cell>
        </row>
        <row r="158">
          <cell r="F158">
            <v>0</v>
          </cell>
          <cell r="H158">
            <v>0</v>
          </cell>
          <cell r="I158">
            <v>0</v>
          </cell>
          <cell r="J158">
            <v>0</v>
          </cell>
          <cell r="K158">
            <v>0</v>
          </cell>
          <cell r="M158">
            <v>0</v>
          </cell>
        </row>
        <row r="159">
          <cell r="F159">
            <v>0</v>
          </cell>
          <cell r="H159">
            <v>0</v>
          </cell>
          <cell r="I159">
            <v>0</v>
          </cell>
          <cell r="J159">
            <v>0</v>
          </cell>
          <cell r="K159">
            <v>0</v>
          </cell>
          <cell r="M159">
            <v>0</v>
          </cell>
        </row>
        <row r="160">
          <cell r="F160">
            <v>6545</v>
          </cell>
          <cell r="H160">
            <v>0</v>
          </cell>
          <cell r="I160">
            <v>6545</v>
          </cell>
          <cell r="J160">
            <v>0</v>
          </cell>
          <cell r="K160">
            <v>6545</v>
          </cell>
          <cell r="M160">
            <v>2497</v>
          </cell>
        </row>
        <row r="161">
          <cell r="F161">
            <v>117115</v>
          </cell>
          <cell r="H161">
            <v>0</v>
          </cell>
          <cell r="I161">
            <v>117115</v>
          </cell>
          <cell r="J161">
            <v>0</v>
          </cell>
          <cell r="K161">
            <v>117115</v>
          </cell>
          <cell r="M161">
            <v>27880</v>
          </cell>
        </row>
        <row r="162">
          <cell r="F162">
            <v>-2212</v>
          </cell>
          <cell r="H162">
            <v>0</v>
          </cell>
          <cell r="I162">
            <v>-2212</v>
          </cell>
          <cell r="J162">
            <v>0</v>
          </cell>
          <cell r="K162">
            <v>-2212</v>
          </cell>
          <cell r="M162">
            <v>-2597</v>
          </cell>
        </row>
        <row r="163">
          <cell r="F163">
            <v>1858104</v>
          </cell>
          <cell r="H163">
            <v>-633</v>
          </cell>
          <cell r="I163">
            <v>1857471</v>
          </cell>
          <cell r="J163">
            <v>0</v>
          </cell>
          <cell r="K163">
            <v>1857471</v>
          </cell>
          <cell r="M163">
            <v>1946039</v>
          </cell>
        </row>
        <row r="165">
          <cell r="F165">
            <v>0</v>
          </cell>
          <cell r="H165">
            <v>0</v>
          </cell>
          <cell r="I165">
            <v>0</v>
          </cell>
          <cell r="J165">
            <v>0</v>
          </cell>
          <cell r="K165">
            <v>0</v>
          </cell>
          <cell r="M165">
            <v>0</v>
          </cell>
        </row>
        <row r="166">
          <cell r="F166">
            <v>0</v>
          </cell>
          <cell r="H166">
            <v>0</v>
          </cell>
          <cell r="I166">
            <v>0</v>
          </cell>
          <cell r="J166">
            <v>0</v>
          </cell>
          <cell r="K166">
            <v>0</v>
          </cell>
          <cell r="M166">
            <v>0</v>
          </cell>
        </row>
        <row r="167">
          <cell r="F167">
            <v>0</v>
          </cell>
          <cell r="H167">
            <v>0</v>
          </cell>
          <cell r="I167">
            <v>0</v>
          </cell>
          <cell r="J167">
            <v>0</v>
          </cell>
          <cell r="K167">
            <v>0</v>
          </cell>
          <cell r="M167">
            <v>0</v>
          </cell>
        </row>
        <row r="168">
          <cell r="F168">
            <v>0</v>
          </cell>
          <cell r="H168">
            <v>0</v>
          </cell>
          <cell r="I168">
            <v>0</v>
          </cell>
          <cell r="J168">
            <v>0</v>
          </cell>
          <cell r="K168">
            <v>0</v>
          </cell>
          <cell r="M168">
            <v>0</v>
          </cell>
        </row>
        <row r="170">
          <cell r="F170">
            <v>0</v>
          </cell>
          <cell r="H170">
            <v>0</v>
          </cell>
          <cell r="I170">
            <v>0</v>
          </cell>
          <cell r="J170">
            <v>0</v>
          </cell>
          <cell r="K170">
            <v>0</v>
          </cell>
          <cell r="M170">
            <v>0</v>
          </cell>
        </row>
        <row r="171">
          <cell r="F171">
            <v>2701000</v>
          </cell>
          <cell r="H171">
            <v>0</v>
          </cell>
          <cell r="I171">
            <v>2701000</v>
          </cell>
          <cell r="J171">
            <v>0</v>
          </cell>
          <cell r="K171">
            <v>2701000</v>
          </cell>
          <cell r="M171">
            <v>2701000</v>
          </cell>
        </row>
        <row r="172">
          <cell r="F172">
            <v>0</v>
          </cell>
          <cell r="H172">
            <v>0</v>
          </cell>
          <cell r="I172">
            <v>0</v>
          </cell>
          <cell r="J172">
            <v>0</v>
          </cell>
          <cell r="K172">
            <v>0</v>
          </cell>
          <cell r="M172">
            <v>0</v>
          </cell>
        </row>
        <row r="173">
          <cell r="F173">
            <v>200000</v>
          </cell>
          <cell r="H173">
            <v>0</v>
          </cell>
          <cell r="I173">
            <v>200000</v>
          </cell>
          <cell r="J173">
            <v>0</v>
          </cell>
          <cell r="K173">
            <v>200000</v>
          </cell>
          <cell r="M173">
            <v>200000</v>
          </cell>
        </row>
        <row r="174">
          <cell r="F174">
            <v>0</v>
          </cell>
          <cell r="H174">
            <v>0</v>
          </cell>
          <cell r="I174">
            <v>0</v>
          </cell>
          <cell r="J174">
            <v>0</v>
          </cell>
          <cell r="K174">
            <v>0</v>
          </cell>
          <cell r="M174">
            <v>0</v>
          </cell>
        </row>
        <row r="175">
          <cell r="F175">
            <v>200000</v>
          </cell>
          <cell r="H175">
            <v>0</v>
          </cell>
          <cell r="I175">
            <v>200000</v>
          </cell>
          <cell r="J175">
            <v>0</v>
          </cell>
          <cell r="K175">
            <v>200000</v>
          </cell>
          <cell r="M175">
            <v>200000</v>
          </cell>
        </row>
        <row r="176">
          <cell r="F176">
            <v>-100000</v>
          </cell>
          <cell r="H176">
            <v>0</v>
          </cell>
          <cell r="I176">
            <v>-100000</v>
          </cell>
          <cell r="J176">
            <v>0</v>
          </cell>
          <cell r="K176">
            <v>-100000</v>
          </cell>
          <cell r="M176">
            <v>-100000</v>
          </cell>
        </row>
        <row r="177">
          <cell r="F177">
            <v>3001000</v>
          </cell>
          <cell r="H177">
            <v>0</v>
          </cell>
          <cell r="I177">
            <v>3001000</v>
          </cell>
          <cell r="J177">
            <v>0</v>
          </cell>
          <cell r="K177">
            <v>3001000</v>
          </cell>
          <cell r="M177">
            <v>3001000</v>
          </cell>
        </row>
        <row r="179">
          <cell r="F179">
            <v>0</v>
          </cell>
          <cell r="H179">
            <v>0</v>
          </cell>
          <cell r="I179">
            <v>0</v>
          </cell>
          <cell r="J179">
            <v>0</v>
          </cell>
          <cell r="K179">
            <v>0</v>
          </cell>
          <cell r="M179">
            <v>0</v>
          </cell>
        </row>
        <row r="180">
          <cell r="F180">
            <v>0</v>
          </cell>
          <cell r="H180">
            <v>0</v>
          </cell>
          <cell r="I180">
            <v>0</v>
          </cell>
          <cell r="J180">
            <v>0</v>
          </cell>
          <cell r="K180">
            <v>0</v>
          </cell>
          <cell r="M180">
            <v>0</v>
          </cell>
        </row>
        <row r="181">
          <cell r="F181">
            <v>0</v>
          </cell>
          <cell r="H181">
            <v>0</v>
          </cell>
          <cell r="I181">
            <v>0</v>
          </cell>
          <cell r="J181">
            <v>0</v>
          </cell>
          <cell r="K181">
            <v>0</v>
          </cell>
          <cell r="M181">
            <v>0</v>
          </cell>
        </row>
        <row r="182">
          <cell r="F182">
            <v>0</v>
          </cell>
          <cell r="H182">
            <v>0</v>
          </cell>
          <cell r="I182">
            <v>0</v>
          </cell>
          <cell r="J182">
            <v>0</v>
          </cell>
          <cell r="K182">
            <v>0</v>
          </cell>
          <cell r="M182">
            <v>0</v>
          </cell>
        </row>
        <row r="183">
          <cell r="F183">
            <v>0</v>
          </cell>
          <cell r="H183">
            <v>0</v>
          </cell>
          <cell r="I183">
            <v>0</v>
          </cell>
          <cell r="J183">
            <v>0</v>
          </cell>
          <cell r="K183">
            <v>0</v>
          </cell>
          <cell r="M183">
            <v>0</v>
          </cell>
        </row>
        <row r="184">
          <cell r="F184">
            <v>0</v>
          </cell>
          <cell r="H184">
            <v>0</v>
          </cell>
          <cell r="I184">
            <v>0</v>
          </cell>
          <cell r="J184">
            <v>0</v>
          </cell>
          <cell r="K184">
            <v>0</v>
          </cell>
          <cell r="M184">
            <v>0</v>
          </cell>
        </row>
        <row r="185">
          <cell r="F185">
            <v>0</v>
          </cell>
          <cell r="H185">
            <v>0</v>
          </cell>
          <cell r="I185">
            <v>0</v>
          </cell>
          <cell r="J185">
            <v>0</v>
          </cell>
          <cell r="K185">
            <v>0</v>
          </cell>
          <cell r="M185">
            <v>0</v>
          </cell>
        </row>
        <row r="186">
          <cell r="F186">
            <v>0</v>
          </cell>
          <cell r="H186">
            <v>0</v>
          </cell>
          <cell r="I186">
            <v>0</v>
          </cell>
          <cell r="J186">
            <v>0</v>
          </cell>
          <cell r="K186">
            <v>0</v>
          </cell>
          <cell r="M186">
            <v>0</v>
          </cell>
        </row>
        <row r="187">
          <cell r="F187">
            <v>0</v>
          </cell>
          <cell r="H187">
            <v>0</v>
          </cell>
          <cell r="I187">
            <v>0</v>
          </cell>
          <cell r="J187">
            <v>0</v>
          </cell>
          <cell r="K187">
            <v>0</v>
          </cell>
          <cell r="M187">
            <v>0</v>
          </cell>
        </row>
        <row r="188">
          <cell r="F188">
            <v>0</v>
          </cell>
          <cell r="H188">
            <v>0</v>
          </cell>
          <cell r="I188">
            <v>0</v>
          </cell>
          <cell r="J188">
            <v>0</v>
          </cell>
          <cell r="K188">
            <v>0</v>
          </cell>
          <cell r="M188">
            <v>0</v>
          </cell>
        </row>
        <row r="189">
          <cell r="F189">
            <v>0</v>
          </cell>
          <cell r="H189">
            <v>0</v>
          </cell>
          <cell r="I189">
            <v>0</v>
          </cell>
          <cell r="J189">
            <v>0</v>
          </cell>
          <cell r="K189">
            <v>0</v>
          </cell>
          <cell r="M189">
            <v>0</v>
          </cell>
        </row>
        <row r="190">
          <cell r="F190">
            <v>0</v>
          </cell>
          <cell r="H190">
            <v>0</v>
          </cell>
          <cell r="I190">
            <v>0</v>
          </cell>
          <cell r="J190">
            <v>0</v>
          </cell>
          <cell r="K190">
            <v>0</v>
          </cell>
          <cell r="M190">
            <v>0</v>
          </cell>
        </row>
        <row r="191">
          <cell r="F191">
            <v>0</v>
          </cell>
          <cell r="H191">
            <v>0</v>
          </cell>
          <cell r="I191">
            <v>0</v>
          </cell>
          <cell r="J191">
            <v>0</v>
          </cell>
          <cell r="K191">
            <v>0</v>
          </cell>
          <cell r="M191">
            <v>0</v>
          </cell>
        </row>
        <row r="192">
          <cell r="F192">
            <v>541325</v>
          </cell>
          <cell r="H192">
            <v>0</v>
          </cell>
          <cell r="I192">
            <v>541325</v>
          </cell>
          <cell r="J192">
            <v>0</v>
          </cell>
          <cell r="K192">
            <v>541325</v>
          </cell>
          <cell r="M192">
            <v>1532917</v>
          </cell>
        </row>
        <row r="193">
          <cell r="F193">
            <v>0</v>
          </cell>
          <cell r="H193">
            <v>0</v>
          </cell>
          <cell r="I193">
            <v>0</v>
          </cell>
          <cell r="J193">
            <v>0</v>
          </cell>
          <cell r="K193">
            <v>0</v>
          </cell>
          <cell r="M193">
            <v>0</v>
          </cell>
        </row>
        <row r="194">
          <cell r="F194">
            <v>1000</v>
          </cell>
          <cell r="H194">
            <v>0</v>
          </cell>
          <cell r="I194">
            <v>1000</v>
          </cell>
          <cell r="J194">
            <v>0</v>
          </cell>
          <cell r="K194">
            <v>1000</v>
          </cell>
          <cell r="M194">
            <v>1000</v>
          </cell>
        </row>
        <row r="195">
          <cell r="F195">
            <v>0</v>
          </cell>
          <cell r="H195">
            <v>0</v>
          </cell>
          <cell r="I195">
            <v>0</v>
          </cell>
          <cell r="J195">
            <v>0</v>
          </cell>
          <cell r="K195">
            <v>0</v>
          </cell>
          <cell r="M195">
            <v>0</v>
          </cell>
        </row>
        <row r="196">
          <cell r="F196">
            <v>0</v>
          </cell>
          <cell r="H196">
            <v>0</v>
          </cell>
          <cell r="I196">
            <v>0</v>
          </cell>
          <cell r="J196">
            <v>0</v>
          </cell>
          <cell r="K196">
            <v>0</v>
          </cell>
          <cell r="M196">
            <v>0</v>
          </cell>
        </row>
        <row r="197">
          <cell r="F197">
            <v>0</v>
          </cell>
          <cell r="H197">
            <v>0</v>
          </cell>
          <cell r="I197">
            <v>0</v>
          </cell>
          <cell r="J197">
            <v>0</v>
          </cell>
          <cell r="K197">
            <v>0</v>
          </cell>
          <cell r="M197">
            <v>0</v>
          </cell>
        </row>
        <row r="198">
          <cell r="F198">
            <v>0</v>
          </cell>
          <cell r="H198">
            <v>0</v>
          </cell>
          <cell r="I198">
            <v>0</v>
          </cell>
          <cell r="J198">
            <v>0</v>
          </cell>
          <cell r="K198">
            <v>0</v>
          </cell>
          <cell r="M198">
            <v>0</v>
          </cell>
        </row>
        <row r="199">
          <cell r="F199">
            <v>0</v>
          </cell>
          <cell r="H199">
            <v>0</v>
          </cell>
          <cell r="I199">
            <v>0</v>
          </cell>
          <cell r="J199">
            <v>0</v>
          </cell>
          <cell r="K199">
            <v>0</v>
          </cell>
          <cell r="M199">
            <v>0</v>
          </cell>
        </row>
        <row r="200">
          <cell r="F200">
            <v>0</v>
          </cell>
          <cell r="H200">
            <v>0</v>
          </cell>
          <cell r="I200">
            <v>0</v>
          </cell>
          <cell r="J200">
            <v>0</v>
          </cell>
          <cell r="K200">
            <v>0</v>
          </cell>
          <cell r="M200">
            <v>0</v>
          </cell>
        </row>
        <row r="201">
          <cell r="F201">
            <v>0</v>
          </cell>
          <cell r="H201">
            <v>0</v>
          </cell>
          <cell r="I201">
            <v>0</v>
          </cell>
          <cell r="J201">
            <v>0</v>
          </cell>
          <cell r="K201">
            <v>0</v>
          </cell>
          <cell r="M201">
            <v>0</v>
          </cell>
        </row>
        <row r="202">
          <cell r="F202">
            <v>0</v>
          </cell>
          <cell r="H202">
            <v>0</v>
          </cell>
          <cell r="I202">
            <v>0</v>
          </cell>
          <cell r="J202">
            <v>0</v>
          </cell>
          <cell r="K202">
            <v>0</v>
          </cell>
          <cell r="M202">
            <v>0</v>
          </cell>
        </row>
        <row r="203">
          <cell r="F203">
            <v>0</v>
          </cell>
          <cell r="H203">
            <v>0</v>
          </cell>
          <cell r="I203">
            <v>0</v>
          </cell>
          <cell r="J203">
            <v>0</v>
          </cell>
          <cell r="K203">
            <v>0</v>
          </cell>
          <cell r="M203">
            <v>0</v>
          </cell>
        </row>
        <row r="204">
          <cell r="F204">
            <v>0</v>
          </cell>
          <cell r="H204">
            <v>0</v>
          </cell>
          <cell r="I204">
            <v>0</v>
          </cell>
          <cell r="J204">
            <v>0</v>
          </cell>
          <cell r="K204">
            <v>0</v>
          </cell>
          <cell r="M204">
            <v>0</v>
          </cell>
        </row>
        <row r="205">
          <cell r="F205">
            <v>774106</v>
          </cell>
          <cell r="H205">
            <v>0</v>
          </cell>
          <cell r="I205">
            <v>774106</v>
          </cell>
          <cell r="J205">
            <v>0</v>
          </cell>
          <cell r="K205">
            <v>774106</v>
          </cell>
          <cell r="M205">
            <v>2583770</v>
          </cell>
        </row>
        <row r="206">
          <cell r="F206">
            <v>0</v>
          </cell>
          <cell r="H206">
            <v>0</v>
          </cell>
          <cell r="I206">
            <v>0</v>
          </cell>
          <cell r="J206">
            <v>0</v>
          </cell>
          <cell r="K206">
            <v>0</v>
          </cell>
          <cell r="M206">
            <v>0</v>
          </cell>
        </row>
        <row r="207">
          <cell r="F207">
            <v>0</v>
          </cell>
          <cell r="H207">
            <v>0</v>
          </cell>
          <cell r="I207">
            <v>0</v>
          </cell>
          <cell r="J207">
            <v>0</v>
          </cell>
          <cell r="K207">
            <v>0</v>
          </cell>
          <cell r="M207">
            <v>0</v>
          </cell>
        </row>
        <row r="208">
          <cell r="F208">
            <v>148732</v>
          </cell>
          <cell r="H208">
            <v>0</v>
          </cell>
          <cell r="I208">
            <v>148732</v>
          </cell>
          <cell r="J208">
            <v>0</v>
          </cell>
          <cell r="K208">
            <v>148732</v>
          </cell>
          <cell r="M208">
            <v>810665</v>
          </cell>
        </row>
        <row r="209">
          <cell r="F209">
            <v>1000</v>
          </cell>
          <cell r="H209">
            <v>0</v>
          </cell>
          <cell r="I209">
            <v>1000</v>
          </cell>
          <cell r="J209">
            <v>0</v>
          </cell>
          <cell r="K209">
            <v>1000</v>
          </cell>
          <cell r="M209">
            <v>1000</v>
          </cell>
        </row>
        <row r="210">
          <cell r="F210">
            <v>0</v>
          </cell>
          <cell r="H210">
            <v>0</v>
          </cell>
          <cell r="I210">
            <v>0</v>
          </cell>
          <cell r="J210">
            <v>0</v>
          </cell>
          <cell r="K210">
            <v>0</v>
          </cell>
          <cell r="M210">
            <v>0</v>
          </cell>
        </row>
        <row r="211">
          <cell r="F211">
            <v>0</v>
          </cell>
          <cell r="H211">
            <v>0</v>
          </cell>
          <cell r="I211">
            <v>0</v>
          </cell>
          <cell r="J211">
            <v>0</v>
          </cell>
          <cell r="K211">
            <v>0</v>
          </cell>
          <cell r="M211">
            <v>0</v>
          </cell>
        </row>
        <row r="212">
          <cell r="F212">
            <v>0</v>
          </cell>
          <cell r="H212">
            <v>0</v>
          </cell>
          <cell r="I212">
            <v>0</v>
          </cell>
          <cell r="J212">
            <v>0</v>
          </cell>
          <cell r="K212">
            <v>0</v>
          </cell>
          <cell r="M212">
            <v>0</v>
          </cell>
        </row>
        <row r="213">
          <cell r="F213">
            <v>0</v>
          </cell>
          <cell r="H213">
            <v>0</v>
          </cell>
          <cell r="I213">
            <v>0</v>
          </cell>
          <cell r="J213">
            <v>0</v>
          </cell>
          <cell r="K213">
            <v>0</v>
          </cell>
          <cell r="M213">
            <v>0</v>
          </cell>
        </row>
        <row r="214">
          <cell r="F214">
            <v>0</v>
          </cell>
          <cell r="H214">
            <v>0</v>
          </cell>
          <cell r="I214">
            <v>0</v>
          </cell>
          <cell r="J214">
            <v>0</v>
          </cell>
          <cell r="K214">
            <v>0</v>
          </cell>
          <cell r="M214">
            <v>0</v>
          </cell>
        </row>
        <row r="215">
          <cell r="F215">
            <v>0</v>
          </cell>
          <cell r="H215">
            <v>0</v>
          </cell>
          <cell r="I215">
            <v>0</v>
          </cell>
          <cell r="J215">
            <v>0</v>
          </cell>
          <cell r="K215">
            <v>0</v>
          </cell>
          <cell r="M215">
            <v>0</v>
          </cell>
        </row>
        <row r="216">
          <cell r="F216">
            <v>0</v>
          </cell>
          <cell r="H216">
            <v>0</v>
          </cell>
          <cell r="I216">
            <v>0</v>
          </cell>
          <cell r="J216">
            <v>0</v>
          </cell>
          <cell r="K216">
            <v>0</v>
          </cell>
          <cell r="M216">
            <v>0</v>
          </cell>
        </row>
        <row r="217">
          <cell r="F217">
            <v>0</v>
          </cell>
          <cell r="H217">
            <v>0</v>
          </cell>
          <cell r="I217">
            <v>0</v>
          </cell>
          <cell r="J217">
            <v>0</v>
          </cell>
          <cell r="K217">
            <v>0</v>
          </cell>
          <cell r="M217">
            <v>0</v>
          </cell>
        </row>
        <row r="218">
          <cell r="F218">
            <v>0</v>
          </cell>
          <cell r="H218">
            <v>0</v>
          </cell>
          <cell r="I218">
            <v>0</v>
          </cell>
          <cell r="J218">
            <v>0</v>
          </cell>
          <cell r="K218">
            <v>0</v>
          </cell>
          <cell r="M218">
            <v>0</v>
          </cell>
        </row>
        <row r="219">
          <cell r="F219">
            <v>0</v>
          </cell>
          <cell r="H219">
            <v>0</v>
          </cell>
          <cell r="I219">
            <v>0</v>
          </cell>
          <cell r="J219">
            <v>0</v>
          </cell>
          <cell r="K219">
            <v>0</v>
          </cell>
          <cell r="M219">
            <v>0</v>
          </cell>
        </row>
        <row r="220">
          <cell r="F220">
            <v>0</v>
          </cell>
          <cell r="H220">
            <v>0</v>
          </cell>
          <cell r="I220">
            <v>0</v>
          </cell>
          <cell r="J220">
            <v>0</v>
          </cell>
          <cell r="K220">
            <v>0</v>
          </cell>
          <cell r="M220">
            <v>0</v>
          </cell>
        </row>
        <row r="221">
          <cell r="F221">
            <v>0</v>
          </cell>
          <cell r="H221">
            <v>0</v>
          </cell>
          <cell r="I221">
            <v>0</v>
          </cell>
          <cell r="J221">
            <v>0</v>
          </cell>
          <cell r="K221">
            <v>0</v>
          </cell>
          <cell r="M221">
            <v>0</v>
          </cell>
        </row>
        <row r="222">
          <cell r="F222">
            <v>0</v>
          </cell>
          <cell r="H222">
            <v>0</v>
          </cell>
          <cell r="I222">
            <v>0</v>
          </cell>
          <cell r="J222">
            <v>0</v>
          </cell>
          <cell r="K222">
            <v>0</v>
          </cell>
          <cell r="M222">
            <v>0</v>
          </cell>
        </row>
        <row r="223">
          <cell r="F223">
            <v>0</v>
          </cell>
          <cell r="H223">
            <v>0</v>
          </cell>
          <cell r="I223">
            <v>0</v>
          </cell>
          <cell r="J223">
            <v>0</v>
          </cell>
          <cell r="K223">
            <v>0</v>
          </cell>
          <cell r="M223">
            <v>0</v>
          </cell>
        </row>
        <row r="224">
          <cell r="F224">
            <v>0</v>
          </cell>
          <cell r="H224">
            <v>0</v>
          </cell>
          <cell r="I224">
            <v>0</v>
          </cell>
          <cell r="J224">
            <v>0</v>
          </cell>
          <cell r="K224">
            <v>0</v>
          </cell>
          <cell r="M224">
            <v>0</v>
          </cell>
        </row>
        <row r="225">
          <cell r="F225">
            <v>0</v>
          </cell>
          <cell r="H225">
            <v>0</v>
          </cell>
          <cell r="I225">
            <v>0</v>
          </cell>
          <cell r="J225">
            <v>0</v>
          </cell>
          <cell r="K225">
            <v>0</v>
          </cell>
          <cell r="M225">
            <v>0</v>
          </cell>
        </row>
        <row r="226">
          <cell r="F226">
            <v>45551</v>
          </cell>
          <cell r="H226">
            <v>0</v>
          </cell>
          <cell r="I226">
            <v>45551</v>
          </cell>
          <cell r="J226">
            <v>0</v>
          </cell>
          <cell r="K226">
            <v>45551</v>
          </cell>
          <cell r="M226">
            <v>361063</v>
          </cell>
        </row>
        <row r="227">
          <cell r="F227">
            <v>49732</v>
          </cell>
          <cell r="H227">
            <v>0</v>
          </cell>
          <cell r="I227">
            <v>49732</v>
          </cell>
          <cell r="J227">
            <v>0</v>
          </cell>
          <cell r="K227">
            <v>49732</v>
          </cell>
          <cell r="M227">
            <v>2</v>
          </cell>
        </row>
        <row r="228">
          <cell r="F228">
            <v>252022</v>
          </cell>
          <cell r="H228">
            <v>0</v>
          </cell>
          <cell r="I228">
            <v>252022</v>
          </cell>
          <cell r="J228">
            <v>0</v>
          </cell>
          <cell r="K228">
            <v>252022</v>
          </cell>
          <cell r="M228">
            <v>1018490</v>
          </cell>
        </row>
        <row r="229">
          <cell r="F229">
            <v>1000</v>
          </cell>
          <cell r="H229">
            <v>0</v>
          </cell>
          <cell r="I229">
            <v>1000</v>
          </cell>
          <cell r="J229">
            <v>0</v>
          </cell>
          <cell r="K229">
            <v>1000</v>
          </cell>
          <cell r="M229">
            <v>1000</v>
          </cell>
        </row>
        <row r="230">
          <cell r="F230">
            <v>0</v>
          </cell>
          <cell r="H230">
            <v>0</v>
          </cell>
          <cell r="I230">
            <v>0</v>
          </cell>
          <cell r="J230">
            <v>0</v>
          </cell>
          <cell r="K230">
            <v>0</v>
          </cell>
          <cell r="M230">
            <v>0</v>
          </cell>
        </row>
        <row r="231">
          <cell r="F231">
            <v>0</v>
          </cell>
          <cell r="H231">
            <v>0</v>
          </cell>
          <cell r="I231">
            <v>0</v>
          </cell>
          <cell r="J231">
            <v>0</v>
          </cell>
          <cell r="K231">
            <v>0</v>
          </cell>
          <cell r="M231">
            <v>0</v>
          </cell>
        </row>
        <row r="232">
          <cell r="F232">
            <v>1814468</v>
          </cell>
          <cell r="H232">
            <v>0</v>
          </cell>
          <cell r="I232">
            <v>1814468</v>
          </cell>
          <cell r="J232">
            <v>0</v>
          </cell>
          <cell r="K232">
            <v>1814468</v>
          </cell>
          <cell r="M232">
            <v>6309907</v>
          </cell>
        </row>
        <row r="234">
          <cell r="F234">
            <v>0</v>
          </cell>
          <cell r="H234">
            <v>0</v>
          </cell>
          <cell r="I234">
            <v>0</v>
          </cell>
          <cell r="J234">
            <v>0</v>
          </cell>
          <cell r="K234">
            <v>0</v>
          </cell>
          <cell r="M234">
            <v>0</v>
          </cell>
        </row>
        <row r="235">
          <cell r="F235">
            <v>0</v>
          </cell>
          <cell r="H235">
            <v>0</v>
          </cell>
          <cell r="I235">
            <v>0</v>
          </cell>
          <cell r="J235">
            <v>0</v>
          </cell>
          <cell r="K235">
            <v>0</v>
          </cell>
          <cell r="M235">
            <v>0</v>
          </cell>
        </row>
        <row r="236">
          <cell r="F236">
            <v>0</v>
          </cell>
          <cell r="H236">
            <v>0</v>
          </cell>
          <cell r="I236">
            <v>0</v>
          </cell>
          <cell r="J236">
            <v>0</v>
          </cell>
          <cell r="K236">
            <v>0</v>
          </cell>
          <cell r="M236">
            <v>0</v>
          </cell>
        </row>
        <row r="237">
          <cell r="F237">
            <v>0</v>
          </cell>
          <cell r="H237">
            <v>0</v>
          </cell>
          <cell r="I237">
            <v>0</v>
          </cell>
          <cell r="J237">
            <v>0</v>
          </cell>
          <cell r="K237">
            <v>0</v>
          </cell>
          <cell r="M237">
            <v>0</v>
          </cell>
        </row>
        <row r="238">
          <cell r="F238">
            <v>0</v>
          </cell>
          <cell r="H238">
            <v>0</v>
          </cell>
          <cell r="I238">
            <v>0</v>
          </cell>
          <cell r="J238">
            <v>0</v>
          </cell>
          <cell r="K238">
            <v>0</v>
          </cell>
          <cell r="M238">
            <v>0</v>
          </cell>
        </row>
        <row r="239">
          <cell r="F239">
            <v>0</v>
          </cell>
          <cell r="H239">
            <v>0</v>
          </cell>
          <cell r="I239">
            <v>0</v>
          </cell>
          <cell r="J239">
            <v>0</v>
          </cell>
          <cell r="K239">
            <v>0</v>
          </cell>
          <cell r="M239">
            <v>0</v>
          </cell>
        </row>
        <row r="240">
          <cell r="F240">
            <v>194020</v>
          </cell>
          <cell r="H240">
            <v>0</v>
          </cell>
          <cell r="I240">
            <v>194020</v>
          </cell>
          <cell r="J240">
            <v>0</v>
          </cell>
          <cell r="K240">
            <v>194020</v>
          </cell>
          <cell r="M240">
            <v>0</v>
          </cell>
        </row>
        <row r="241">
          <cell r="F241">
            <v>0</v>
          </cell>
          <cell r="H241">
            <v>0</v>
          </cell>
          <cell r="I241">
            <v>0</v>
          </cell>
          <cell r="J241">
            <v>0</v>
          </cell>
          <cell r="K241">
            <v>0</v>
          </cell>
          <cell r="M241">
            <v>0</v>
          </cell>
        </row>
        <row r="242">
          <cell r="F242">
            <v>0</v>
          </cell>
          <cell r="H242">
            <v>0</v>
          </cell>
          <cell r="I242">
            <v>0</v>
          </cell>
          <cell r="J242">
            <v>0</v>
          </cell>
          <cell r="K242">
            <v>0</v>
          </cell>
          <cell r="M242">
            <v>0</v>
          </cell>
        </row>
        <row r="243">
          <cell r="F243">
            <v>0</v>
          </cell>
          <cell r="H243">
            <v>0</v>
          </cell>
          <cell r="I243">
            <v>0</v>
          </cell>
          <cell r="J243">
            <v>0</v>
          </cell>
          <cell r="K243">
            <v>0</v>
          </cell>
          <cell r="M243">
            <v>0</v>
          </cell>
        </row>
        <row r="244">
          <cell r="F244">
            <v>0</v>
          </cell>
          <cell r="H244">
            <v>0</v>
          </cell>
          <cell r="I244">
            <v>0</v>
          </cell>
          <cell r="J244">
            <v>0</v>
          </cell>
          <cell r="K244">
            <v>0</v>
          </cell>
          <cell r="M244">
            <v>0</v>
          </cell>
        </row>
        <row r="245">
          <cell r="F245">
            <v>442</v>
          </cell>
          <cell r="H245">
            <v>0</v>
          </cell>
          <cell r="I245">
            <v>442</v>
          </cell>
          <cell r="J245">
            <v>0</v>
          </cell>
          <cell r="K245">
            <v>442</v>
          </cell>
          <cell r="M245">
            <v>0</v>
          </cell>
        </row>
        <row r="246">
          <cell r="F246">
            <v>0</v>
          </cell>
          <cell r="H246">
            <v>0</v>
          </cell>
          <cell r="I246">
            <v>0</v>
          </cell>
          <cell r="J246">
            <v>0</v>
          </cell>
          <cell r="K246">
            <v>0</v>
          </cell>
          <cell r="M246">
            <v>0</v>
          </cell>
        </row>
        <row r="247">
          <cell r="F247">
            <v>0</v>
          </cell>
          <cell r="H247">
            <v>0</v>
          </cell>
          <cell r="I247">
            <v>0</v>
          </cell>
          <cell r="J247">
            <v>0</v>
          </cell>
          <cell r="K247">
            <v>0</v>
          </cell>
          <cell r="M247">
            <v>0</v>
          </cell>
        </row>
        <row r="248">
          <cell r="F248">
            <v>194462</v>
          </cell>
          <cell r="H248">
            <v>0</v>
          </cell>
          <cell r="I248">
            <v>194462</v>
          </cell>
          <cell r="J248">
            <v>0</v>
          </cell>
          <cell r="K248">
            <v>194462</v>
          </cell>
          <cell r="M248">
            <v>0</v>
          </cell>
        </row>
        <row r="250">
          <cell r="F250">
            <v>0</v>
          </cell>
          <cell r="H250">
            <v>0</v>
          </cell>
          <cell r="I250">
            <v>0</v>
          </cell>
          <cell r="J250">
            <v>0</v>
          </cell>
          <cell r="K250">
            <v>0</v>
          </cell>
          <cell r="M250">
            <v>0</v>
          </cell>
        </row>
        <row r="251">
          <cell r="F251">
            <v>0</v>
          </cell>
          <cell r="H251">
            <v>0</v>
          </cell>
          <cell r="I251">
            <v>0</v>
          </cell>
          <cell r="J251">
            <v>0</v>
          </cell>
          <cell r="K251">
            <v>0</v>
          </cell>
          <cell r="M251">
            <v>0</v>
          </cell>
        </row>
        <row r="252">
          <cell r="F252">
            <v>0</v>
          </cell>
          <cell r="H252">
            <v>0</v>
          </cell>
          <cell r="I252">
            <v>0</v>
          </cell>
          <cell r="J252">
            <v>0</v>
          </cell>
          <cell r="K252">
            <v>0</v>
          </cell>
          <cell r="M252">
            <v>0</v>
          </cell>
        </row>
        <row r="253">
          <cell r="F253">
            <v>0</v>
          </cell>
          <cell r="H253">
            <v>0</v>
          </cell>
          <cell r="I253">
            <v>0</v>
          </cell>
          <cell r="J253">
            <v>0</v>
          </cell>
          <cell r="K253">
            <v>0</v>
          </cell>
          <cell r="M253">
            <v>0</v>
          </cell>
        </row>
        <row r="254">
          <cell r="F254">
            <v>0</v>
          </cell>
          <cell r="H254">
            <v>0</v>
          </cell>
          <cell r="I254">
            <v>0</v>
          </cell>
          <cell r="J254">
            <v>0</v>
          </cell>
          <cell r="K254">
            <v>0</v>
          </cell>
          <cell r="M254">
            <v>0</v>
          </cell>
        </row>
        <row r="256">
          <cell r="F256">
            <v>-160962</v>
          </cell>
          <cell r="H256">
            <v>0</v>
          </cell>
          <cell r="I256">
            <v>-160962</v>
          </cell>
          <cell r="J256">
            <v>0</v>
          </cell>
          <cell r="K256">
            <v>-160962</v>
          </cell>
          <cell r="M256">
            <v>-65257</v>
          </cell>
        </row>
        <row r="257">
          <cell r="F257">
            <v>-25752</v>
          </cell>
          <cell r="H257">
            <v>0</v>
          </cell>
          <cell r="I257">
            <v>-25752</v>
          </cell>
          <cell r="J257">
            <v>0</v>
          </cell>
          <cell r="K257">
            <v>-25752</v>
          </cell>
          <cell r="M257">
            <v>-10442</v>
          </cell>
        </row>
        <row r="258">
          <cell r="F258">
            <v>-161940</v>
          </cell>
          <cell r="H258">
            <v>0</v>
          </cell>
          <cell r="I258">
            <v>-161940</v>
          </cell>
          <cell r="J258">
            <v>0</v>
          </cell>
          <cell r="K258">
            <v>-161940</v>
          </cell>
          <cell r="M258">
            <v>-69917</v>
          </cell>
        </row>
        <row r="259">
          <cell r="F259">
            <v>-25911</v>
          </cell>
          <cell r="H259">
            <v>0</v>
          </cell>
          <cell r="I259">
            <v>-25911</v>
          </cell>
          <cell r="J259">
            <v>0</v>
          </cell>
          <cell r="K259">
            <v>-25911</v>
          </cell>
          <cell r="M259">
            <v>-11188</v>
          </cell>
        </row>
        <row r="260">
          <cell r="F260">
            <v>-129968</v>
          </cell>
          <cell r="H260">
            <v>0</v>
          </cell>
          <cell r="I260">
            <v>-129968</v>
          </cell>
          <cell r="J260">
            <v>0</v>
          </cell>
          <cell r="K260">
            <v>-129968</v>
          </cell>
          <cell r="M260">
            <v>-55646</v>
          </cell>
        </row>
        <row r="261">
          <cell r="F261">
            <v>-20702</v>
          </cell>
          <cell r="H261">
            <v>0</v>
          </cell>
          <cell r="I261">
            <v>-20702</v>
          </cell>
          <cell r="J261">
            <v>0</v>
          </cell>
          <cell r="K261">
            <v>-20702</v>
          </cell>
          <cell r="M261">
            <v>-8904</v>
          </cell>
        </row>
        <row r="262">
          <cell r="F262">
            <v>-525235</v>
          </cell>
          <cell r="H262">
            <v>0</v>
          </cell>
          <cell r="I262">
            <v>-525235</v>
          </cell>
          <cell r="J262">
            <v>0</v>
          </cell>
          <cell r="K262">
            <v>-525235</v>
          </cell>
          <cell r="M262">
            <v>-221354</v>
          </cell>
        </row>
        <row r="264">
          <cell r="F264">
            <v>-204414</v>
          </cell>
          <cell r="H264">
            <v>0</v>
          </cell>
          <cell r="I264">
            <v>-204414</v>
          </cell>
          <cell r="J264">
            <v>0</v>
          </cell>
          <cell r="K264">
            <v>-204414</v>
          </cell>
          <cell r="M264">
            <v>-37093</v>
          </cell>
        </row>
        <row r="265">
          <cell r="F265">
            <v>-128333</v>
          </cell>
          <cell r="H265">
            <v>0</v>
          </cell>
          <cell r="I265">
            <v>-128333</v>
          </cell>
          <cell r="J265">
            <v>0</v>
          </cell>
          <cell r="K265">
            <v>-128333</v>
          </cell>
          <cell r="M265">
            <v>-8571</v>
          </cell>
        </row>
        <row r="266">
          <cell r="F266">
            <v>-6864</v>
          </cell>
          <cell r="H266">
            <v>0</v>
          </cell>
          <cell r="I266">
            <v>-6864</v>
          </cell>
          <cell r="J266">
            <v>0</v>
          </cell>
          <cell r="K266">
            <v>-6864</v>
          </cell>
          <cell r="M266">
            <v>-2</v>
          </cell>
        </row>
        <row r="267">
          <cell r="F267">
            <v>-339611</v>
          </cell>
          <cell r="H267">
            <v>0</v>
          </cell>
          <cell r="I267">
            <v>-339611</v>
          </cell>
          <cell r="J267">
            <v>0</v>
          </cell>
          <cell r="K267">
            <v>-339611</v>
          </cell>
          <cell r="M267">
            <v>-45666</v>
          </cell>
        </row>
        <row r="269">
          <cell r="F269">
            <v>-21301</v>
          </cell>
          <cell r="H269">
            <v>0</v>
          </cell>
          <cell r="I269">
            <v>-21301</v>
          </cell>
          <cell r="J269">
            <v>0</v>
          </cell>
          <cell r="K269">
            <v>-21301</v>
          </cell>
          <cell r="M269">
            <v>-8545</v>
          </cell>
        </row>
        <row r="270">
          <cell r="F270">
            <v>-21445</v>
          </cell>
          <cell r="H270">
            <v>0</v>
          </cell>
          <cell r="I270">
            <v>-21445</v>
          </cell>
          <cell r="J270">
            <v>0</v>
          </cell>
          <cell r="K270">
            <v>-21445</v>
          </cell>
          <cell r="M270">
            <v>-9157</v>
          </cell>
        </row>
        <row r="271">
          <cell r="F271">
            <v>-16644</v>
          </cell>
          <cell r="H271">
            <v>0</v>
          </cell>
          <cell r="I271">
            <v>-16644</v>
          </cell>
          <cell r="J271">
            <v>0</v>
          </cell>
          <cell r="K271">
            <v>-16644</v>
          </cell>
          <cell r="M271">
            <v>-7288</v>
          </cell>
        </row>
        <row r="272">
          <cell r="F272">
            <v>-59390</v>
          </cell>
          <cell r="H272">
            <v>0</v>
          </cell>
          <cell r="I272">
            <v>-59390</v>
          </cell>
          <cell r="J272">
            <v>0</v>
          </cell>
          <cell r="K272">
            <v>-59390</v>
          </cell>
          <cell r="M272">
            <v>-24990</v>
          </cell>
        </row>
        <row r="274">
          <cell r="F274">
            <v>0</v>
          </cell>
          <cell r="H274">
            <v>0</v>
          </cell>
          <cell r="I274">
            <v>0</v>
          </cell>
          <cell r="J274">
            <v>0</v>
          </cell>
          <cell r="K274">
            <v>0</v>
          </cell>
          <cell r="M274">
            <v>0</v>
          </cell>
        </row>
        <row r="275">
          <cell r="F275">
            <v>-36098</v>
          </cell>
          <cell r="H275">
            <v>0</v>
          </cell>
          <cell r="I275">
            <v>-36098</v>
          </cell>
          <cell r="J275">
            <v>0</v>
          </cell>
          <cell r="K275">
            <v>-36098</v>
          </cell>
          <cell r="M275">
            <v>-81305</v>
          </cell>
        </row>
        <row r="276">
          <cell r="F276">
            <v>-28534</v>
          </cell>
          <cell r="H276">
            <v>0</v>
          </cell>
          <cell r="I276">
            <v>-28534</v>
          </cell>
          <cell r="J276">
            <v>0</v>
          </cell>
          <cell r="K276">
            <v>-28534</v>
          </cell>
          <cell r="M276">
            <v>0</v>
          </cell>
        </row>
        <row r="277">
          <cell r="F277">
            <v>0</v>
          </cell>
          <cell r="H277">
            <v>0</v>
          </cell>
          <cell r="I277">
            <v>0</v>
          </cell>
          <cell r="J277">
            <v>0</v>
          </cell>
          <cell r="K277">
            <v>0</v>
          </cell>
          <cell r="M277">
            <v>0</v>
          </cell>
        </row>
        <row r="278">
          <cell r="F278">
            <v>-37688</v>
          </cell>
          <cell r="H278">
            <v>0</v>
          </cell>
          <cell r="I278">
            <v>-37688</v>
          </cell>
          <cell r="J278">
            <v>0</v>
          </cell>
          <cell r="K278">
            <v>-37688</v>
          </cell>
          <cell r="M278">
            <v>-24344</v>
          </cell>
        </row>
        <row r="279">
          <cell r="F279">
            <v>0</v>
          </cell>
          <cell r="H279">
            <v>0</v>
          </cell>
          <cell r="I279">
            <v>0</v>
          </cell>
          <cell r="J279">
            <v>0</v>
          </cell>
          <cell r="K279">
            <v>0</v>
          </cell>
          <cell r="M279">
            <v>0</v>
          </cell>
        </row>
        <row r="280">
          <cell r="F280">
            <v>-36230</v>
          </cell>
          <cell r="H280">
            <v>0</v>
          </cell>
          <cell r="I280">
            <v>-36230</v>
          </cell>
          <cell r="J280">
            <v>0</v>
          </cell>
          <cell r="K280">
            <v>-36230</v>
          </cell>
          <cell r="M280">
            <v>-92641</v>
          </cell>
        </row>
        <row r="281">
          <cell r="F281">
            <v>-16371</v>
          </cell>
          <cell r="H281">
            <v>0</v>
          </cell>
          <cell r="I281">
            <v>-16371</v>
          </cell>
          <cell r="J281">
            <v>0</v>
          </cell>
          <cell r="K281">
            <v>-16371</v>
          </cell>
          <cell r="M281">
            <v>0</v>
          </cell>
        </row>
        <row r="282">
          <cell r="F282">
            <v>0</v>
          </cell>
          <cell r="H282">
            <v>0</v>
          </cell>
          <cell r="I282">
            <v>0</v>
          </cell>
          <cell r="J282">
            <v>0</v>
          </cell>
          <cell r="K282">
            <v>0</v>
          </cell>
          <cell r="M282">
            <v>0</v>
          </cell>
        </row>
        <row r="283">
          <cell r="F283">
            <v>-41588</v>
          </cell>
          <cell r="H283">
            <v>0</v>
          </cell>
          <cell r="I283">
            <v>-41588</v>
          </cell>
          <cell r="J283">
            <v>0</v>
          </cell>
          <cell r="K283">
            <v>-41588</v>
          </cell>
          <cell r="M283">
            <v>-27783</v>
          </cell>
        </row>
        <row r="284">
          <cell r="F284">
            <v>0</v>
          </cell>
          <cell r="H284">
            <v>0</v>
          </cell>
          <cell r="I284">
            <v>0</v>
          </cell>
          <cell r="J284">
            <v>0</v>
          </cell>
          <cell r="K284">
            <v>0</v>
          </cell>
          <cell r="M284">
            <v>0</v>
          </cell>
        </row>
        <row r="285">
          <cell r="F285">
            <v>-28260</v>
          </cell>
          <cell r="H285">
            <v>0</v>
          </cell>
          <cell r="I285">
            <v>-28260</v>
          </cell>
          <cell r="J285">
            <v>0</v>
          </cell>
          <cell r="K285">
            <v>-28260</v>
          </cell>
          <cell r="M285">
            <v>-76132</v>
          </cell>
        </row>
        <row r="286">
          <cell r="F286">
            <v>-17908</v>
          </cell>
          <cell r="H286">
            <v>0</v>
          </cell>
          <cell r="I286">
            <v>-17908</v>
          </cell>
          <cell r="J286">
            <v>0</v>
          </cell>
          <cell r="K286">
            <v>-17908</v>
          </cell>
          <cell r="M286">
            <v>0</v>
          </cell>
        </row>
        <row r="287">
          <cell r="F287">
            <v>0</v>
          </cell>
          <cell r="H287">
            <v>0</v>
          </cell>
          <cell r="I287">
            <v>0</v>
          </cell>
          <cell r="J287">
            <v>0</v>
          </cell>
          <cell r="K287">
            <v>0</v>
          </cell>
          <cell r="M287">
            <v>0</v>
          </cell>
        </row>
        <row r="288">
          <cell r="F288">
            <v>-33527</v>
          </cell>
          <cell r="H288">
            <v>0</v>
          </cell>
          <cell r="I288">
            <v>-33527</v>
          </cell>
          <cell r="J288">
            <v>0</v>
          </cell>
          <cell r="K288">
            <v>-33527</v>
          </cell>
          <cell r="M288">
            <v>-22871</v>
          </cell>
        </row>
        <row r="289">
          <cell r="F289">
            <v>-276204</v>
          </cell>
          <cell r="H289">
            <v>0</v>
          </cell>
          <cell r="I289">
            <v>-276204</v>
          </cell>
          <cell r="J289">
            <v>0</v>
          </cell>
          <cell r="K289">
            <v>-276204</v>
          </cell>
          <cell r="M289">
            <v>-325076</v>
          </cell>
        </row>
        <row r="291">
          <cell r="F291">
            <v>-10291</v>
          </cell>
          <cell r="H291">
            <v>0</v>
          </cell>
          <cell r="I291">
            <v>-10291</v>
          </cell>
          <cell r="J291">
            <v>0</v>
          </cell>
          <cell r="K291">
            <v>-10291</v>
          </cell>
          <cell r="M291">
            <v>-14793</v>
          </cell>
        </row>
        <row r="292">
          <cell r="F292">
            <v>-10532</v>
          </cell>
          <cell r="H292">
            <v>0</v>
          </cell>
          <cell r="I292">
            <v>-10532</v>
          </cell>
          <cell r="J292">
            <v>0</v>
          </cell>
          <cell r="K292">
            <v>-10532</v>
          </cell>
          <cell r="M292">
            <v>-16782</v>
          </cell>
        </row>
        <row r="293">
          <cell r="F293">
            <v>-8211</v>
          </cell>
          <cell r="H293">
            <v>0</v>
          </cell>
          <cell r="I293">
            <v>-8211</v>
          </cell>
          <cell r="J293">
            <v>0</v>
          </cell>
          <cell r="K293">
            <v>-8211</v>
          </cell>
          <cell r="M293">
            <v>-13780</v>
          </cell>
        </row>
        <row r="294">
          <cell r="F294">
            <v>-29034</v>
          </cell>
          <cell r="H294">
            <v>0</v>
          </cell>
          <cell r="I294">
            <v>-29034</v>
          </cell>
          <cell r="J294">
            <v>0</v>
          </cell>
          <cell r="K294">
            <v>-29034</v>
          </cell>
          <cell r="M294">
            <v>-45355</v>
          </cell>
        </row>
        <row r="296">
          <cell r="F296">
            <v>-102288</v>
          </cell>
          <cell r="H296">
            <v>0</v>
          </cell>
          <cell r="I296">
            <v>-102288</v>
          </cell>
          <cell r="J296">
            <v>0</v>
          </cell>
          <cell r="K296">
            <v>-102288</v>
          </cell>
          <cell r="M296">
            <v>-62976</v>
          </cell>
        </row>
        <row r="297">
          <cell r="F297">
            <v>0</v>
          </cell>
          <cell r="H297">
            <v>0</v>
          </cell>
          <cell r="I297">
            <v>0</v>
          </cell>
          <cell r="J297">
            <v>0</v>
          </cell>
          <cell r="K297">
            <v>0</v>
          </cell>
          <cell r="M297">
            <v>0</v>
          </cell>
        </row>
        <row r="298">
          <cell r="F298">
            <v>-5910</v>
          </cell>
          <cell r="H298">
            <v>0</v>
          </cell>
          <cell r="I298">
            <v>-5910</v>
          </cell>
          <cell r="J298">
            <v>0</v>
          </cell>
          <cell r="K298">
            <v>-5910</v>
          </cell>
          <cell r="M298">
            <v>-5910</v>
          </cell>
        </row>
        <row r="299">
          <cell r="F299">
            <v>-108198</v>
          </cell>
          <cell r="H299">
            <v>0</v>
          </cell>
          <cell r="I299">
            <v>-108198</v>
          </cell>
          <cell r="J299">
            <v>0</v>
          </cell>
          <cell r="K299">
            <v>-108198</v>
          </cell>
          <cell r="M299">
            <v>-68886</v>
          </cell>
        </row>
        <row r="301">
          <cell r="F301">
            <v>0</v>
          </cell>
          <cell r="H301">
            <v>0</v>
          </cell>
          <cell r="I301">
            <v>0</v>
          </cell>
          <cell r="J301">
            <v>0</v>
          </cell>
          <cell r="K301">
            <v>0</v>
          </cell>
          <cell r="M301">
            <v>0</v>
          </cell>
        </row>
        <row r="302">
          <cell r="F302">
            <v>-22782</v>
          </cell>
          <cell r="H302">
            <v>0</v>
          </cell>
          <cell r="I302">
            <v>-22782</v>
          </cell>
          <cell r="J302">
            <v>0</v>
          </cell>
          <cell r="K302">
            <v>-22782</v>
          </cell>
          <cell r="M302">
            <v>-31983</v>
          </cell>
        </row>
        <row r="303">
          <cell r="F303">
            <v>0</v>
          </cell>
          <cell r="H303">
            <v>0</v>
          </cell>
          <cell r="I303">
            <v>0</v>
          </cell>
          <cell r="J303">
            <v>0</v>
          </cell>
          <cell r="K303">
            <v>0</v>
          </cell>
          <cell r="M303">
            <v>0</v>
          </cell>
        </row>
        <row r="304">
          <cell r="F304">
            <v>0</v>
          </cell>
          <cell r="H304">
            <v>0</v>
          </cell>
          <cell r="I304">
            <v>0</v>
          </cell>
          <cell r="J304">
            <v>0</v>
          </cell>
          <cell r="K304">
            <v>0</v>
          </cell>
          <cell r="M304">
            <v>0</v>
          </cell>
        </row>
        <row r="305">
          <cell r="F305">
            <v>0</v>
          </cell>
          <cell r="H305">
            <v>0</v>
          </cell>
          <cell r="I305">
            <v>0</v>
          </cell>
          <cell r="J305">
            <v>0</v>
          </cell>
          <cell r="K305">
            <v>0</v>
          </cell>
          <cell r="M305">
            <v>0</v>
          </cell>
        </row>
        <row r="306">
          <cell r="F306">
            <v>-25576</v>
          </cell>
          <cell r="H306">
            <v>0</v>
          </cell>
          <cell r="I306">
            <v>-25576</v>
          </cell>
          <cell r="J306">
            <v>0</v>
          </cell>
          <cell r="K306">
            <v>-25576</v>
          </cell>
          <cell r="M306">
            <v>-37031</v>
          </cell>
        </row>
        <row r="307">
          <cell r="F307">
            <v>0</v>
          </cell>
          <cell r="H307">
            <v>0</v>
          </cell>
          <cell r="I307">
            <v>0</v>
          </cell>
          <cell r="J307">
            <v>0</v>
          </cell>
          <cell r="K307">
            <v>0</v>
          </cell>
          <cell r="M307">
            <v>0</v>
          </cell>
        </row>
        <row r="308">
          <cell r="F308">
            <v>0</v>
          </cell>
          <cell r="H308">
            <v>0</v>
          </cell>
          <cell r="I308">
            <v>0</v>
          </cell>
          <cell r="J308">
            <v>0</v>
          </cell>
          <cell r="K308">
            <v>0</v>
          </cell>
          <cell r="M308">
            <v>0</v>
          </cell>
        </row>
        <row r="309">
          <cell r="F309">
            <v>-22166</v>
          </cell>
          <cell r="H309">
            <v>0</v>
          </cell>
          <cell r="I309">
            <v>-22166</v>
          </cell>
          <cell r="J309">
            <v>0</v>
          </cell>
          <cell r="K309">
            <v>-22166</v>
          </cell>
          <cell r="M309">
            <v>-30978</v>
          </cell>
        </row>
        <row r="310">
          <cell r="F310">
            <v>0</v>
          </cell>
          <cell r="H310">
            <v>0</v>
          </cell>
          <cell r="I310">
            <v>0</v>
          </cell>
          <cell r="J310">
            <v>0</v>
          </cell>
          <cell r="K310">
            <v>0</v>
          </cell>
          <cell r="M310">
            <v>0</v>
          </cell>
        </row>
        <row r="311">
          <cell r="F311">
            <v>-70524</v>
          </cell>
          <cell r="H311">
            <v>0</v>
          </cell>
          <cell r="I311">
            <v>-70524</v>
          </cell>
          <cell r="J311">
            <v>0</v>
          </cell>
          <cell r="K311">
            <v>-70524</v>
          </cell>
          <cell r="M311">
            <v>-99992</v>
          </cell>
        </row>
        <row r="313">
          <cell r="F313">
            <v>0</v>
          </cell>
          <cell r="H313">
            <v>0</v>
          </cell>
          <cell r="I313">
            <v>0</v>
          </cell>
          <cell r="J313">
            <v>0</v>
          </cell>
          <cell r="K313">
            <v>0</v>
          </cell>
          <cell r="M313">
            <v>-9425</v>
          </cell>
        </row>
        <row r="314">
          <cell r="F314">
            <v>0</v>
          </cell>
          <cell r="H314">
            <v>0</v>
          </cell>
          <cell r="I314">
            <v>0</v>
          </cell>
          <cell r="J314">
            <v>0</v>
          </cell>
          <cell r="K314">
            <v>0</v>
          </cell>
          <cell r="M314">
            <v>-1154083</v>
          </cell>
        </row>
        <row r="315">
          <cell r="F315">
            <v>0</v>
          </cell>
          <cell r="H315">
            <v>0</v>
          </cell>
          <cell r="I315">
            <v>0</v>
          </cell>
          <cell r="J315">
            <v>0</v>
          </cell>
          <cell r="K315">
            <v>0</v>
          </cell>
          <cell r="M315">
            <v>0</v>
          </cell>
        </row>
        <row r="316">
          <cell r="F316">
            <v>0</v>
          </cell>
          <cell r="H316">
            <v>0</v>
          </cell>
          <cell r="I316">
            <v>0</v>
          </cell>
          <cell r="J316">
            <v>0</v>
          </cell>
          <cell r="K316">
            <v>0</v>
          </cell>
          <cell r="M316">
            <v>3198799</v>
          </cell>
        </row>
        <row r="317">
          <cell r="F317">
            <v>0</v>
          </cell>
          <cell r="H317">
            <v>0</v>
          </cell>
          <cell r="I317">
            <v>0</v>
          </cell>
          <cell r="J317">
            <v>0</v>
          </cell>
          <cell r="K317">
            <v>0</v>
          </cell>
          <cell r="M317">
            <v>-2308439</v>
          </cell>
        </row>
        <row r="318">
          <cell r="F318">
            <v>0</v>
          </cell>
          <cell r="H318">
            <v>0</v>
          </cell>
          <cell r="I318">
            <v>0</v>
          </cell>
          <cell r="J318">
            <v>0</v>
          </cell>
          <cell r="K318">
            <v>0</v>
          </cell>
          <cell r="M318">
            <v>1415739</v>
          </cell>
        </row>
        <row r="319">
          <cell r="F319">
            <v>0</v>
          </cell>
          <cell r="H319">
            <v>0</v>
          </cell>
          <cell r="I319">
            <v>0</v>
          </cell>
          <cell r="J319">
            <v>0</v>
          </cell>
          <cell r="K319">
            <v>0</v>
          </cell>
          <cell r="M319">
            <v>1033161</v>
          </cell>
        </row>
        <row r="320">
          <cell r="F320">
            <v>0</v>
          </cell>
          <cell r="H320">
            <v>0</v>
          </cell>
          <cell r="I320">
            <v>0</v>
          </cell>
          <cell r="J320">
            <v>0</v>
          </cell>
          <cell r="K320">
            <v>0</v>
          </cell>
          <cell r="M320">
            <v>1826441</v>
          </cell>
        </row>
        <row r="321">
          <cell r="F321">
            <v>0</v>
          </cell>
          <cell r="H321">
            <v>0</v>
          </cell>
          <cell r="I321">
            <v>0</v>
          </cell>
          <cell r="J321">
            <v>0</v>
          </cell>
          <cell r="K321">
            <v>0</v>
          </cell>
          <cell r="M321">
            <v>-3981976</v>
          </cell>
        </row>
        <row r="322">
          <cell r="F322">
            <v>0</v>
          </cell>
          <cell r="H322">
            <v>0</v>
          </cell>
          <cell r="I322">
            <v>0</v>
          </cell>
          <cell r="J322">
            <v>0</v>
          </cell>
          <cell r="K322">
            <v>0</v>
          </cell>
          <cell r="M322">
            <v>0</v>
          </cell>
        </row>
        <row r="323">
          <cell r="F323">
            <v>0</v>
          </cell>
          <cell r="H323">
            <v>0</v>
          </cell>
          <cell r="I323">
            <v>0</v>
          </cell>
          <cell r="J323">
            <v>0</v>
          </cell>
          <cell r="K323">
            <v>0</v>
          </cell>
          <cell r="M323">
            <v>1115600</v>
          </cell>
        </row>
        <row r="324">
          <cell r="F324">
            <v>0</v>
          </cell>
          <cell r="H324">
            <v>0</v>
          </cell>
          <cell r="I324">
            <v>0</v>
          </cell>
          <cell r="J324">
            <v>0</v>
          </cell>
          <cell r="K324">
            <v>0</v>
          </cell>
          <cell r="M324">
            <v>1081413</v>
          </cell>
        </row>
        <row r="325">
          <cell r="F325">
            <v>0</v>
          </cell>
          <cell r="H325">
            <v>0</v>
          </cell>
          <cell r="I325">
            <v>0</v>
          </cell>
          <cell r="J325">
            <v>0</v>
          </cell>
          <cell r="K325">
            <v>0</v>
          </cell>
          <cell r="M325">
            <v>0</v>
          </cell>
        </row>
        <row r="326">
          <cell r="F326">
            <v>0</v>
          </cell>
          <cell r="H326">
            <v>0</v>
          </cell>
          <cell r="I326">
            <v>0</v>
          </cell>
          <cell r="J326">
            <v>0</v>
          </cell>
          <cell r="K326">
            <v>0</v>
          </cell>
          <cell r="M326">
            <v>-1973416</v>
          </cell>
        </row>
        <row r="327">
          <cell r="F327">
            <v>0</v>
          </cell>
          <cell r="H327">
            <v>0</v>
          </cell>
          <cell r="I327">
            <v>0</v>
          </cell>
          <cell r="J327">
            <v>0</v>
          </cell>
          <cell r="K327">
            <v>0</v>
          </cell>
          <cell r="M327">
            <v>0</v>
          </cell>
        </row>
        <row r="328">
          <cell r="F328">
            <v>0</v>
          </cell>
          <cell r="H328">
            <v>0</v>
          </cell>
          <cell r="I328">
            <v>0</v>
          </cell>
          <cell r="J328">
            <v>0</v>
          </cell>
          <cell r="K328">
            <v>0</v>
          </cell>
          <cell r="M328">
            <v>-1112514</v>
          </cell>
        </row>
        <row r="329">
          <cell r="F329">
            <v>0</v>
          </cell>
          <cell r="H329">
            <v>0</v>
          </cell>
          <cell r="I329">
            <v>0</v>
          </cell>
          <cell r="J329">
            <v>0</v>
          </cell>
          <cell r="K329">
            <v>0</v>
          </cell>
          <cell r="M329">
            <v>0</v>
          </cell>
        </row>
        <row r="330">
          <cell r="F330">
            <v>0</v>
          </cell>
          <cell r="H330">
            <v>0</v>
          </cell>
          <cell r="I330">
            <v>0</v>
          </cell>
          <cell r="J330">
            <v>0</v>
          </cell>
          <cell r="K330">
            <v>0</v>
          </cell>
          <cell r="M330">
            <v>-868700</v>
          </cell>
        </row>
        <row r="332">
          <cell r="F332">
            <v>0</v>
          </cell>
          <cell r="H332">
            <v>0</v>
          </cell>
          <cell r="I332">
            <v>0</v>
          </cell>
          <cell r="J332">
            <v>0</v>
          </cell>
          <cell r="K332">
            <v>0</v>
          </cell>
          <cell r="M332">
            <v>0</v>
          </cell>
        </row>
        <row r="334">
          <cell r="F334">
            <v>0</v>
          </cell>
          <cell r="H334">
            <v>0</v>
          </cell>
          <cell r="I334">
            <v>0</v>
          </cell>
          <cell r="J334">
            <v>0</v>
          </cell>
          <cell r="K334">
            <v>0</v>
          </cell>
          <cell r="M334">
            <v>0</v>
          </cell>
        </row>
        <row r="335">
          <cell r="F335">
            <v>0</v>
          </cell>
          <cell r="H335">
            <v>0</v>
          </cell>
          <cell r="I335">
            <v>0</v>
          </cell>
          <cell r="J335">
            <v>0</v>
          </cell>
          <cell r="K335">
            <v>0</v>
          </cell>
          <cell r="M335">
            <v>0</v>
          </cell>
        </row>
        <row r="336">
          <cell r="F336">
            <v>0</v>
          </cell>
          <cell r="H336">
            <v>0</v>
          </cell>
          <cell r="I336">
            <v>0</v>
          </cell>
          <cell r="J336">
            <v>0</v>
          </cell>
          <cell r="K336">
            <v>0</v>
          </cell>
          <cell r="M336">
            <v>0</v>
          </cell>
        </row>
        <row r="337">
          <cell r="F337">
            <v>-379</v>
          </cell>
          <cell r="H337">
            <v>0</v>
          </cell>
          <cell r="I337">
            <v>-379</v>
          </cell>
          <cell r="J337">
            <v>0</v>
          </cell>
          <cell r="K337">
            <v>-379</v>
          </cell>
          <cell r="M337">
            <v>-379</v>
          </cell>
        </row>
        <row r="338">
          <cell r="F338">
            <v>-14746</v>
          </cell>
          <cell r="H338">
            <v>0</v>
          </cell>
          <cell r="I338">
            <v>-14746</v>
          </cell>
          <cell r="J338">
            <v>0</v>
          </cell>
          <cell r="K338">
            <v>-14746</v>
          </cell>
          <cell r="M338">
            <v>0</v>
          </cell>
        </row>
        <row r="339">
          <cell r="F339">
            <v>0</v>
          </cell>
          <cell r="H339">
            <v>0</v>
          </cell>
          <cell r="I339">
            <v>0</v>
          </cell>
          <cell r="J339">
            <v>0</v>
          </cell>
          <cell r="K339">
            <v>0</v>
          </cell>
          <cell r="M339">
            <v>0</v>
          </cell>
        </row>
        <row r="340">
          <cell r="F340">
            <v>-6015</v>
          </cell>
          <cell r="H340">
            <v>0</v>
          </cell>
          <cell r="I340">
            <v>-6015</v>
          </cell>
          <cell r="J340">
            <v>0</v>
          </cell>
          <cell r="K340">
            <v>-6015</v>
          </cell>
          <cell r="M340">
            <v>-6015</v>
          </cell>
        </row>
        <row r="341">
          <cell r="F341">
            <v>0</v>
          </cell>
          <cell r="H341">
            <v>0</v>
          </cell>
          <cell r="I341">
            <v>0</v>
          </cell>
          <cell r="J341">
            <v>0</v>
          </cell>
          <cell r="K341">
            <v>0</v>
          </cell>
          <cell r="M341">
            <v>0</v>
          </cell>
        </row>
        <row r="342">
          <cell r="F342">
            <v>-3497</v>
          </cell>
          <cell r="H342">
            <v>0</v>
          </cell>
          <cell r="I342">
            <v>-3497</v>
          </cell>
          <cell r="J342">
            <v>0</v>
          </cell>
          <cell r="K342">
            <v>-3497</v>
          </cell>
          <cell r="M342">
            <v>-1</v>
          </cell>
        </row>
        <row r="343">
          <cell r="F343">
            <v>22</v>
          </cell>
          <cell r="H343">
            <v>0</v>
          </cell>
          <cell r="I343">
            <v>22</v>
          </cell>
          <cell r="J343">
            <v>0</v>
          </cell>
          <cell r="K343">
            <v>22</v>
          </cell>
          <cell r="M343">
            <v>-1579</v>
          </cell>
        </row>
        <row r="344">
          <cell r="F344">
            <v>-9714</v>
          </cell>
          <cell r="H344">
            <v>0</v>
          </cell>
          <cell r="I344">
            <v>-9714</v>
          </cell>
          <cell r="J344">
            <v>0</v>
          </cell>
          <cell r="K344">
            <v>-9714</v>
          </cell>
          <cell r="M344">
            <v>-2075</v>
          </cell>
        </row>
        <row r="345">
          <cell r="F345">
            <v>1327</v>
          </cell>
          <cell r="H345">
            <v>0</v>
          </cell>
          <cell r="I345">
            <v>1327</v>
          </cell>
          <cell r="J345">
            <v>0</v>
          </cell>
          <cell r="K345">
            <v>1327</v>
          </cell>
          <cell r="M345">
            <v>-1805</v>
          </cell>
        </row>
        <row r="346">
          <cell r="F346">
            <v>-575</v>
          </cell>
          <cell r="H346">
            <v>0</v>
          </cell>
          <cell r="I346">
            <v>-575</v>
          </cell>
          <cell r="J346">
            <v>0</v>
          </cell>
          <cell r="K346">
            <v>-575</v>
          </cell>
          <cell r="M346">
            <v>0</v>
          </cell>
        </row>
        <row r="347">
          <cell r="F347">
            <v>448</v>
          </cell>
          <cell r="H347">
            <v>0</v>
          </cell>
          <cell r="I347">
            <v>448</v>
          </cell>
          <cell r="J347">
            <v>0</v>
          </cell>
          <cell r="K347">
            <v>448</v>
          </cell>
          <cell r="M347">
            <v>448</v>
          </cell>
        </row>
        <row r="348">
          <cell r="F348">
            <v>-2174</v>
          </cell>
          <cell r="H348">
            <v>0</v>
          </cell>
          <cell r="I348">
            <v>-2174</v>
          </cell>
          <cell r="J348">
            <v>0</v>
          </cell>
          <cell r="K348">
            <v>-2174</v>
          </cell>
          <cell r="M348">
            <v>212</v>
          </cell>
        </row>
        <row r="349">
          <cell r="F349">
            <v>-3044</v>
          </cell>
          <cell r="H349">
            <v>0</v>
          </cell>
          <cell r="I349">
            <v>-3044</v>
          </cell>
          <cell r="J349">
            <v>0</v>
          </cell>
          <cell r="K349">
            <v>-3044</v>
          </cell>
          <cell r="M349">
            <v>-2672</v>
          </cell>
        </row>
        <row r="350">
          <cell r="F350">
            <v>-3419</v>
          </cell>
          <cell r="H350">
            <v>0</v>
          </cell>
          <cell r="I350">
            <v>-3419</v>
          </cell>
          <cell r="J350">
            <v>0</v>
          </cell>
          <cell r="K350">
            <v>-3419</v>
          </cell>
          <cell r="M350">
            <v>0</v>
          </cell>
        </row>
        <row r="351">
          <cell r="F351">
            <v>1</v>
          </cell>
          <cell r="H351">
            <v>0</v>
          </cell>
          <cell r="I351">
            <v>1</v>
          </cell>
          <cell r="J351">
            <v>0</v>
          </cell>
          <cell r="K351">
            <v>1</v>
          </cell>
          <cell r="M351">
            <v>0</v>
          </cell>
        </row>
        <row r="352">
          <cell r="F352">
            <v>-925</v>
          </cell>
          <cell r="H352">
            <v>0</v>
          </cell>
          <cell r="I352">
            <v>-925</v>
          </cell>
          <cell r="J352">
            <v>0</v>
          </cell>
          <cell r="K352">
            <v>-925</v>
          </cell>
          <cell r="M352">
            <v>0</v>
          </cell>
        </row>
        <row r="353">
          <cell r="F353">
            <v>221</v>
          </cell>
          <cell r="H353">
            <v>0</v>
          </cell>
          <cell r="I353">
            <v>221</v>
          </cell>
          <cell r="J353">
            <v>0</v>
          </cell>
          <cell r="K353">
            <v>221</v>
          </cell>
          <cell r="M353">
            <v>-6766</v>
          </cell>
        </row>
        <row r="354">
          <cell r="F354">
            <v>267</v>
          </cell>
          <cell r="H354">
            <v>0</v>
          </cell>
          <cell r="I354">
            <v>267</v>
          </cell>
          <cell r="J354">
            <v>0</v>
          </cell>
          <cell r="K354">
            <v>267</v>
          </cell>
          <cell r="M354">
            <v>-982</v>
          </cell>
        </row>
        <row r="355">
          <cell r="F355">
            <v>-2004</v>
          </cell>
          <cell r="H355">
            <v>0</v>
          </cell>
          <cell r="I355">
            <v>-2004</v>
          </cell>
          <cell r="J355">
            <v>0</v>
          </cell>
          <cell r="K355">
            <v>-2004</v>
          </cell>
          <cell r="M355">
            <v>-2000</v>
          </cell>
        </row>
        <row r="356">
          <cell r="F356">
            <v>-1367</v>
          </cell>
          <cell r="H356">
            <v>0</v>
          </cell>
          <cell r="I356">
            <v>-1367</v>
          </cell>
          <cell r="J356">
            <v>0</v>
          </cell>
          <cell r="K356">
            <v>-1367</v>
          </cell>
          <cell r="M356">
            <v>-4008</v>
          </cell>
        </row>
        <row r="357">
          <cell r="F357">
            <v>269</v>
          </cell>
          <cell r="H357">
            <v>0</v>
          </cell>
          <cell r="I357">
            <v>269</v>
          </cell>
          <cell r="J357">
            <v>0</v>
          </cell>
          <cell r="K357">
            <v>269</v>
          </cell>
          <cell r="M357">
            <v>269</v>
          </cell>
        </row>
        <row r="358">
          <cell r="F358">
            <v>1</v>
          </cell>
          <cell r="H358">
            <v>0</v>
          </cell>
          <cell r="I358">
            <v>1</v>
          </cell>
          <cell r="J358">
            <v>0</v>
          </cell>
          <cell r="K358">
            <v>1</v>
          </cell>
          <cell r="M358">
            <v>-225</v>
          </cell>
        </row>
        <row r="359">
          <cell r="F359">
            <v>-202</v>
          </cell>
          <cell r="H359">
            <v>0</v>
          </cell>
          <cell r="I359">
            <v>-202</v>
          </cell>
          <cell r="J359">
            <v>0</v>
          </cell>
          <cell r="K359">
            <v>-202</v>
          </cell>
          <cell r="M359">
            <v>-202</v>
          </cell>
        </row>
        <row r="360">
          <cell r="F360">
            <v>-3250</v>
          </cell>
          <cell r="H360">
            <v>0</v>
          </cell>
          <cell r="I360">
            <v>-3250</v>
          </cell>
          <cell r="J360">
            <v>0</v>
          </cell>
          <cell r="K360">
            <v>-3250</v>
          </cell>
          <cell r="M360">
            <v>-2884</v>
          </cell>
        </row>
        <row r="361">
          <cell r="F361">
            <v>0</v>
          </cell>
          <cell r="H361">
            <v>0</v>
          </cell>
          <cell r="I361">
            <v>0</v>
          </cell>
          <cell r="J361">
            <v>0</v>
          </cell>
          <cell r="K361">
            <v>0</v>
          </cell>
          <cell r="M361">
            <v>-875</v>
          </cell>
        </row>
        <row r="362">
          <cell r="F362">
            <v>-62</v>
          </cell>
          <cell r="H362">
            <v>0</v>
          </cell>
          <cell r="I362">
            <v>-62</v>
          </cell>
          <cell r="J362">
            <v>0</v>
          </cell>
          <cell r="K362">
            <v>-62</v>
          </cell>
          <cell r="M362">
            <v>0</v>
          </cell>
        </row>
        <row r="363">
          <cell r="F363">
            <v>-4715</v>
          </cell>
          <cell r="H363">
            <v>0</v>
          </cell>
          <cell r="I363">
            <v>-4715</v>
          </cell>
          <cell r="J363">
            <v>0</v>
          </cell>
          <cell r="K363">
            <v>-4715</v>
          </cell>
          <cell r="M363">
            <v>0</v>
          </cell>
        </row>
        <row r="364">
          <cell r="F364">
            <v>-1528</v>
          </cell>
          <cell r="H364">
            <v>0</v>
          </cell>
          <cell r="I364">
            <v>-1528</v>
          </cell>
          <cell r="J364">
            <v>0</v>
          </cell>
          <cell r="K364">
            <v>-1528</v>
          </cell>
          <cell r="M364">
            <v>0</v>
          </cell>
        </row>
        <row r="365">
          <cell r="F365">
            <v>0</v>
          </cell>
          <cell r="H365">
            <v>0</v>
          </cell>
          <cell r="I365">
            <v>0</v>
          </cell>
          <cell r="J365">
            <v>0</v>
          </cell>
          <cell r="K365">
            <v>0</v>
          </cell>
          <cell r="M365">
            <v>0</v>
          </cell>
        </row>
        <row r="366">
          <cell r="F366">
            <v>0</v>
          </cell>
          <cell r="H366">
            <v>0</v>
          </cell>
          <cell r="I366">
            <v>0</v>
          </cell>
          <cell r="J366">
            <v>0</v>
          </cell>
          <cell r="K366">
            <v>0</v>
          </cell>
          <cell r="M366">
            <v>0</v>
          </cell>
        </row>
        <row r="367">
          <cell r="F367">
            <v>0</v>
          </cell>
          <cell r="H367">
            <v>0</v>
          </cell>
          <cell r="I367">
            <v>0</v>
          </cell>
          <cell r="J367">
            <v>0</v>
          </cell>
          <cell r="K367">
            <v>0</v>
          </cell>
          <cell r="M367">
            <v>0</v>
          </cell>
        </row>
        <row r="368">
          <cell r="F368">
            <v>0</v>
          </cell>
          <cell r="H368">
            <v>0</v>
          </cell>
          <cell r="I368">
            <v>0</v>
          </cell>
          <cell r="J368">
            <v>0</v>
          </cell>
          <cell r="K368">
            <v>0</v>
          </cell>
          <cell r="M368">
            <v>0</v>
          </cell>
        </row>
        <row r="369">
          <cell r="F369">
            <v>0</v>
          </cell>
          <cell r="H369">
            <v>0</v>
          </cell>
          <cell r="I369">
            <v>0</v>
          </cell>
          <cell r="J369">
            <v>0</v>
          </cell>
          <cell r="K369">
            <v>0</v>
          </cell>
          <cell r="M369">
            <v>0</v>
          </cell>
        </row>
        <row r="370">
          <cell r="F370">
            <v>0</v>
          </cell>
          <cell r="H370">
            <v>0</v>
          </cell>
          <cell r="I370">
            <v>0</v>
          </cell>
          <cell r="J370">
            <v>0</v>
          </cell>
          <cell r="K370">
            <v>0</v>
          </cell>
          <cell r="M370">
            <v>0</v>
          </cell>
        </row>
        <row r="371">
          <cell r="F371">
            <v>0</v>
          </cell>
          <cell r="H371">
            <v>0</v>
          </cell>
          <cell r="I371">
            <v>0</v>
          </cell>
          <cell r="J371">
            <v>0</v>
          </cell>
          <cell r="K371">
            <v>0</v>
          </cell>
          <cell r="M371">
            <v>0</v>
          </cell>
        </row>
        <row r="372">
          <cell r="F372">
            <v>-826</v>
          </cell>
          <cell r="H372">
            <v>0</v>
          </cell>
          <cell r="I372">
            <v>-826</v>
          </cell>
          <cell r="J372">
            <v>0</v>
          </cell>
          <cell r="K372">
            <v>-826</v>
          </cell>
          <cell r="M372">
            <v>-826</v>
          </cell>
        </row>
        <row r="373">
          <cell r="F373">
            <v>-21078</v>
          </cell>
          <cell r="H373">
            <v>0</v>
          </cell>
          <cell r="I373">
            <v>-21078</v>
          </cell>
          <cell r="J373">
            <v>0</v>
          </cell>
          <cell r="K373">
            <v>-21078</v>
          </cell>
          <cell r="M373">
            <v>-20598</v>
          </cell>
        </row>
        <row r="374">
          <cell r="F374">
            <v>0</v>
          </cell>
          <cell r="H374">
            <v>0</v>
          </cell>
          <cell r="I374">
            <v>0</v>
          </cell>
          <cell r="J374">
            <v>0</v>
          </cell>
          <cell r="K374">
            <v>0</v>
          </cell>
          <cell r="M374">
            <v>0</v>
          </cell>
        </row>
        <row r="375">
          <cell r="F375">
            <v>-588</v>
          </cell>
          <cell r="H375">
            <v>0</v>
          </cell>
          <cell r="I375">
            <v>-588</v>
          </cell>
          <cell r="J375">
            <v>0</v>
          </cell>
          <cell r="K375">
            <v>-588</v>
          </cell>
          <cell r="M375">
            <v>-64</v>
          </cell>
        </row>
        <row r="376">
          <cell r="F376">
            <v>-17</v>
          </cell>
          <cell r="H376">
            <v>0</v>
          </cell>
          <cell r="I376">
            <v>-17</v>
          </cell>
          <cell r="J376">
            <v>0</v>
          </cell>
          <cell r="K376">
            <v>-17</v>
          </cell>
          <cell r="M376">
            <v>-273</v>
          </cell>
        </row>
        <row r="377">
          <cell r="F377">
            <v>-1073</v>
          </cell>
          <cell r="H377">
            <v>0</v>
          </cell>
          <cell r="I377">
            <v>-1073</v>
          </cell>
          <cell r="J377">
            <v>0</v>
          </cell>
          <cell r="K377">
            <v>-1073</v>
          </cell>
          <cell r="M377">
            <v>128</v>
          </cell>
        </row>
        <row r="378">
          <cell r="F378">
            <v>230</v>
          </cell>
          <cell r="H378">
            <v>0</v>
          </cell>
          <cell r="I378">
            <v>230</v>
          </cell>
          <cell r="J378">
            <v>0</v>
          </cell>
          <cell r="K378">
            <v>230</v>
          </cell>
          <cell r="M378">
            <v>-289</v>
          </cell>
        </row>
        <row r="379">
          <cell r="F379">
            <v>-92</v>
          </cell>
          <cell r="H379">
            <v>0</v>
          </cell>
          <cell r="I379">
            <v>-92</v>
          </cell>
          <cell r="J379">
            <v>0</v>
          </cell>
          <cell r="K379">
            <v>-92</v>
          </cell>
          <cell r="M379">
            <v>0</v>
          </cell>
        </row>
        <row r="380">
          <cell r="F380">
            <v>0</v>
          </cell>
          <cell r="H380">
            <v>0</v>
          </cell>
          <cell r="I380">
            <v>0</v>
          </cell>
          <cell r="J380">
            <v>0</v>
          </cell>
          <cell r="K380">
            <v>0</v>
          </cell>
          <cell r="M380">
            <v>0</v>
          </cell>
        </row>
        <row r="381">
          <cell r="F381">
            <v>-358</v>
          </cell>
          <cell r="H381">
            <v>0</v>
          </cell>
          <cell r="I381">
            <v>-358</v>
          </cell>
          <cell r="J381">
            <v>0</v>
          </cell>
          <cell r="K381">
            <v>-358</v>
          </cell>
          <cell r="M381">
            <v>0</v>
          </cell>
        </row>
        <row r="382">
          <cell r="F382">
            <v>-485</v>
          </cell>
          <cell r="H382">
            <v>0</v>
          </cell>
          <cell r="I382">
            <v>-485</v>
          </cell>
          <cell r="J382">
            <v>0</v>
          </cell>
          <cell r="K382">
            <v>-485</v>
          </cell>
          <cell r="M382">
            <v>-413</v>
          </cell>
        </row>
        <row r="383">
          <cell r="F383">
            <v>-548</v>
          </cell>
          <cell r="H383">
            <v>0</v>
          </cell>
          <cell r="I383">
            <v>-548</v>
          </cell>
          <cell r="J383">
            <v>0</v>
          </cell>
          <cell r="K383">
            <v>-548</v>
          </cell>
          <cell r="M383">
            <v>0</v>
          </cell>
        </row>
        <row r="384">
          <cell r="F384">
            <v>-1</v>
          </cell>
          <cell r="H384">
            <v>0</v>
          </cell>
          <cell r="I384">
            <v>-1</v>
          </cell>
          <cell r="J384">
            <v>0</v>
          </cell>
          <cell r="K384">
            <v>-1</v>
          </cell>
          <cell r="M384">
            <v>0</v>
          </cell>
        </row>
        <row r="385">
          <cell r="F385">
            <v>-141</v>
          </cell>
          <cell r="H385">
            <v>0</v>
          </cell>
          <cell r="I385">
            <v>-141</v>
          </cell>
          <cell r="J385">
            <v>0</v>
          </cell>
          <cell r="K385">
            <v>-141</v>
          </cell>
          <cell r="M385">
            <v>0</v>
          </cell>
        </row>
        <row r="386">
          <cell r="F386">
            <v>-1</v>
          </cell>
          <cell r="H386">
            <v>0</v>
          </cell>
          <cell r="I386">
            <v>-1</v>
          </cell>
          <cell r="J386">
            <v>0</v>
          </cell>
          <cell r="K386">
            <v>-1</v>
          </cell>
          <cell r="M386">
            <v>-1118</v>
          </cell>
        </row>
        <row r="387">
          <cell r="F387">
            <v>0</v>
          </cell>
          <cell r="H387">
            <v>0</v>
          </cell>
          <cell r="I387">
            <v>0</v>
          </cell>
          <cell r="J387">
            <v>0</v>
          </cell>
          <cell r="K387">
            <v>0</v>
          </cell>
          <cell r="M387">
            <v>-200</v>
          </cell>
        </row>
        <row r="388">
          <cell r="F388">
            <v>-304</v>
          </cell>
          <cell r="H388">
            <v>0</v>
          </cell>
          <cell r="I388">
            <v>-304</v>
          </cell>
          <cell r="J388">
            <v>0</v>
          </cell>
          <cell r="K388">
            <v>-304</v>
          </cell>
          <cell r="M388">
            <v>-320</v>
          </cell>
        </row>
        <row r="389">
          <cell r="F389">
            <v>-188</v>
          </cell>
          <cell r="H389">
            <v>0</v>
          </cell>
          <cell r="I389">
            <v>-188</v>
          </cell>
          <cell r="J389">
            <v>0</v>
          </cell>
          <cell r="K389">
            <v>-188</v>
          </cell>
          <cell r="M389">
            <v>-641</v>
          </cell>
        </row>
        <row r="390">
          <cell r="F390">
            <v>0</v>
          </cell>
          <cell r="H390">
            <v>0</v>
          </cell>
          <cell r="I390">
            <v>0</v>
          </cell>
          <cell r="J390">
            <v>0</v>
          </cell>
          <cell r="K390">
            <v>0</v>
          </cell>
          <cell r="M390">
            <v>0</v>
          </cell>
        </row>
        <row r="391">
          <cell r="F391">
            <v>1</v>
          </cell>
          <cell r="H391">
            <v>0</v>
          </cell>
          <cell r="I391">
            <v>1</v>
          </cell>
          <cell r="J391">
            <v>0</v>
          </cell>
          <cell r="K391">
            <v>1</v>
          </cell>
          <cell r="M391">
            <v>-36</v>
          </cell>
        </row>
        <row r="392">
          <cell r="F392">
            <v>600</v>
          </cell>
          <cell r="H392">
            <v>0</v>
          </cell>
          <cell r="I392">
            <v>600</v>
          </cell>
          <cell r="J392">
            <v>0</v>
          </cell>
          <cell r="K392">
            <v>600</v>
          </cell>
          <cell r="M392">
            <v>600</v>
          </cell>
        </row>
        <row r="393">
          <cell r="F393">
            <v>-715</v>
          </cell>
          <cell r="H393">
            <v>0</v>
          </cell>
          <cell r="I393">
            <v>-715</v>
          </cell>
          <cell r="J393">
            <v>0</v>
          </cell>
          <cell r="K393">
            <v>-715</v>
          </cell>
          <cell r="M393">
            <v>-461</v>
          </cell>
        </row>
        <row r="394">
          <cell r="F394">
            <v>0</v>
          </cell>
          <cell r="H394">
            <v>0</v>
          </cell>
          <cell r="I394">
            <v>0</v>
          </cell>
          <cell r="J394">
            <v>0</v>
          </cell>
          <cell r="K394">
            <v>0</v>
          </cell>
          <cell r="M394">
            <v>-140</v>
          </cell>
        </row>
        <row r="395">
          <cell r="F395">
            <v>0</v>
          </cell>
          <cell r="H395">
            <v>0</v>
          </cell>
          <cell r="I395">
            <v>0</v>
          </cell>
          <cell r="J395">
            <v>0</v>
          </cell>
          <cell r="K395">
            <v>0</v>
          </cell>
          <cell r="M395">
            <v>0</v>
          </cell>
        </row>
        <row r="396">
          <cell r="F396">
            <v>-754</v>
          </cell>
          <cell r="H396">
            <v>0</v>
          </cell>
          <cell r="I396">
            <v>-754</v>
          </cell>
          <cell r="J396">
            <v>0</v>
          </cell>
          <cell r="K396">
            <v>-754</v>
          </cell>
          <cell r="M396">
            <v>0</v>
          </cell>
        </row>
        <row r="397">
          <cell r="F397">
            <v>-240</v>
          </cell>
          <cell r="H397">
            <v>0</v>
          </cell>
          <cell r="I397">
            <v>-240</v>
          </cell>
          <cell r="J397">
            <v>0</v>
          </cell>
          <cell r="K397">
            <v>-240</v>
          </cell>
          <cell r="M397">
            <v>0</v>
          </cell>
        </row>
        <row r="398">
          <cell r="F398">
            <v>0</v>
          </cell>
          <cell r="H398">
            <v>0</v>
          </cell>
          <cell r="I398">
            <v>0</v>
          </cell>
          <cell r="J398">
            <v>0</v>
          </cell>
          <cell r="K398">
            <v>0</v>
          </cell>
          <cell r="M398">
            <v>0</v>
          </cell>
        </row>
        <row r="399">
          <cell r="F399">
            <v>0</v>
          </cell>
          <cell r="H399">
            <v>0</v>
          </cell>
          <cell r="I399">
            <v>0</v>
          </cell>
          <cell r="J399">
            <v>0</v>
          </cell>
          <cell r="K399">
            <v>0</v>
          </cell>
          <cell r="M399">
            <v>0</v>
          </cell>
        </row>
        <row r="400">
          <cell r="F400">
            <v>0</v>
          </cell>
          <cell r="H400">
            <v>0</v>
          </cell>
          <cell r="I400">
            <v>0</v>
          </cell>
          <cell r="J400">
            <v>0</v>
          </cell>
          <cell r="K400">
            <v>0</v>
          </cell>
          <cell r="M400">
            <v>0</v>
          </cell>
        </row>
        <row r="401">
          <cell r="F401">
            <v>-148732</v>
          </cell>
          <cell r="H401">
            <v>0</v>
          </cell>
          <cell r="I401">
            <v>-148732</v>
          </cell>
          <cell r="J401">
            <v>0</v>
          </cell>
          <cell r="K401">
            <v>-148732</v>
          </cell>
          <cell r="M401">
            <v>-810664</v>
          </cell>
        </row>
        <row r="402">
          <cell r="F402">
            <v>-45551</v>
          </cell>
          <cell r="H402">
            <v>0</v>
          </cell>
          <cell r="I402">
            <v>-45551</v>
          </cell>
          <cell r="J402">
            <v>0</v>
          </cell>
          <cell r="K402">
            <v>-45551</v>
          </cell>
          <cell r="M402">
            <v>-361063</v>
          </cell>
        </row>
        <row r="403">
          <cell r="F403">
            <v>0</v>
          </cell>
          <cell r="H403">
            <v>0</v>
          </cell>
          <cell r="I403">
            <v>0</v>
          </cell>
          <cell r="J403">
            <v>0</v>
          </cell>
          <cell r="K403">
            <v>0</v>
          </cell>
          <cell r="M403">
            <v>0</v>
          </cell>
        </row>
        <row r="404">
          <cell r="F404">
            <v>0</v>
          </cell>
          <cell r="H404">
            <v>0</v>
          </cell>
          <cell r="I404">
            <v>0</v>
          </cell>
          <cell r="J404">
            <v>0</v>
          </cell>
          <cell r="K404">
            <v>0</v>
          </cell>
          <cell r="M404">
            <v>0</v>
          </cell>
        </row>
        <row r="405">
          <cell r="F405">
            <v>0</v>
          </cell>
          <cell r="H405">
            <v>0</v>
          </cell>
          <cell r="I405">
            <v>0</v>
          </cell>
          <cell r="J405">
            <v>0</v>
          </cell>
          <cell r="K405">
            <v>0</v>
          </cell>
          <cell r="M405">
            <v>0</v>
          </cell>
        </row>
        <row r="406">
          <cell r="F406">
            <v>-89746</v>
          </cell>
          <cell r="H406">
            <v>0</v>
          </cell>
          <cell r="I406">
            <v>-89746</v>
          </cell>
          <cell r="J406">
            <v>0</v>
          </cell>
          <cell r="K406">
            <v>-89746</v>
          </cell>
          <cell r="M406">
            <v>0</v>
          </cell>
        </row>
        <row r="407">
          <cell r="F407">
            <v>0</v>
          </cell>
          <cell r="H407">
            <v>0</v>
          </cell>
          <cell r="I407">
            <v>0</v>
          </cell>
          <cell r="J407">
            <v>0</v>
          </cell>
          <cell r="K407">
            <v>0</v>
          </cell>
          <cell r="M407">
            <v>0</v>
          </cell>
        </row>
        <row r="408">
          <cell r="F408">
            <v>0</v>
          </cell>
          <cell r="H408">
            <v>0</v>
          </cell>
          <cell r="I408">
            <v>0</v>
          </cell>
          <cell r="J408">
            <v>0</v>
          </cell>
          <cell r="K408">
            <v>0</v>
          </cell>
          <cell r="M408">
            <v>0</v>
          </cell>
        </row>
        <row r="409">
          <cell r="F409">
            <v>0</v>
          </cell>
          <cell r="H409">
            <v>0</v>
          </cell>
          <cell r="I409">
            <v>0</v>
          </cell>
          <cell r="J409">
            <v>0</v>
          </cell>
          <cell r="K409">
            <v>0</v>
          </cell>
          <cell r="M409">
            <v>0</v>
          </cell>
        </row>
        <row r="410">
          <cell r="F410">
            <v>0</v>
          </cell>
          <cell r="H410">
            <v>0</v>
          </cell>
          <cell r="I410">
            <v>0</v>
          </cell>
          <cell r="J410">
            <v>0</v>
          </cell>
          <cell r="K410">
            <v>0</v>
          </cell>
          <cell r="M410">
            <v>0</v>
          </cell>
        </row>
        <row r="411">
          <cell r="F411">
            <v>0</v>
          </cell>
          <cell r="H411">
            <v>0</v>
          </cell>
          <cell r="I411">
            <v>0</v>
          </cell>
          <cell r="J411">
            <v>0</v>
          </cell>
          <cell r="K411">
            <v>0</v>
          </cell>
          <cell r="M411">
            <v>0</v>
          </cell>
        </row>
        <row r="412">
          <cell r="F412">
            <v>0</v>
          </cell>
          <cell r="H412">
            <v>0</v>
          </cell>
          <cell r="I412">
            <v>0</v>
          </cell>
          <cell r="J412">
            <v>0</v>
          </cell>
          <cell r="K412">
            <v>0</v>
          </cell>
          <cell r="M412">
            <v>0</v>
          </cell>
        </row>
        <row r="413">
          <cell r="F413">
            <v>0</v>
          </cell>
          <cell r="H413">
            <v>0</v>
          </cell>
          <cell r="I413">
            <v>0</v>
          </cell>
          <cell r="J413">
            <v>0</v>
          </cell>
          <cell r="K413">
            <v>0</v>
          </cell>
          <cell r="M413">
            <v>0</v>
          </cell>
        </row>
        <row r="414">
          <cell r="F414">
            <v>-750</v>
          </cell>
          <cell r="H414">
            <v>0</v>
          </cell>
          <cell r="I414">
            <v>-750</v>
          </cell>
          <cell r="J414">
            <v>0</v>
          </cell>
          <cell r="K414">
            <v>-750</v>
          </cell>
          <cell r="M414">
            <v>0</v>
          </cell>
        </row>
        <row r="415">
          <cell r="F415">
            <v>0</v>
          </cell>
          <cell r="H415">
            <v>0</v>
          </cell>
          <cell r="I415">
            <v>0</v>
          </cell>
          <cell r="J415">
            <v>0</v>
          </cell>
          <cell r="K415">
            <v>0</v>
          </cell>
          <cell r="M415">
            <v>0</v>
          </cell>
        </row>
        <row r="416">
          <cell r="F416">
            <v>0</v>
          </cell>
          <cell r="H416">
            <v>0</v>
          </cell>
          <cell r="I416">
            <v>0</v>
          </cell>
          <cell r="J416">
            <v>0</v>
          </cell>
          <cell r="K416">
            <v>0</v>
          </cell>
          <cell r="M416">
            <v>0</v>
          </cell>
        </row>
        <row r="417">
          <cell r="F417">
            <v>0</v>
          </cell>
          <cell r="H417">
            <v>0</v>
          </cell>
          <cell r="I417">
            <v>0</v>
          </cell>
          <cell r="J417">
            <v>0</v>
          </cell>
          <cell r="K417">
            <v>0</v>
          </cell>
          <cell r="M417">
            <v>0</v>
          </cell>
        </row>
        <row r="418">
          <cell r="F418">
            <v>-102635</v>
          </cell>
          <cell r="H418">
            <v>0</v>
          </cell>
          <cell r="I418">
            <v>-102635</v>
          </cell>
          <cell r="J418">
            <v>0</v>
          </cell>
          <cell r="K418">
            <v>-102635</v>
          </cell>
          <cell r="M418">
            <v>-59315</v>
          </cell>
        </row>
        <row r="419">
          <cell r="F419">
            <v>0</v>
          </cell>
          <cell r="H419">
            <v>0</v>
          </cell>
          <cell r="I419">
            <v>0</v>
          </cell>
          <cell r="J419">
            <v>0</v>
          </cell>
          <cell r="K419">
            <v>0</v>
          </cell>
          <cell r="M419">
            <v>0</v>
          </cell>
        </row>
        <row r="420">
          <cell r="F420">
            <v>0</v>
          </cell>
          <cell r="H420">
            <v>0</v>
          </cell>
          <cell r="I420">
            <v>0</v>
          </cell>
          <cell r="J420">
            <v>0</v>
          </cell>
          <cell r="K420">
            <v>0</v>
          </cell>
          <cell r="M420">
            <v>0</v>
          </cell>
        </row>
        <row r="421">
          <cell r="F421">
            <v>0</v>
          </cell>
          <cell r="H421">
            <v>0</v>
          </cell>
          <cell r="I421">
            <v>0</v>
          </cell>
          <cell r="J421">
            <v>0</v>
          </cell>
          <cell r="K421">
            <v>0</v>
          </cell>
          <cell r="M421">
            <v>0</v>
          </cell>
        </row>
        <row r="422">
          <cell r="F422">
            <v>0</v>
          </cell>
          <cell r="H422">
            <v>0</v>
          </cell>
          <cell r="I422">
            <v>0</v>
          </cell>
          <cell r="J422">
            <v>0</v>
          </cell>
          <cell r="K422">
            <v>0</v>
          </cell>
          <cell r="M422">
            <v>0</v>
          </cell>
        </row>
        <row r="423">
          <cell r="F423">
            <v>0</v>
          </cell>
          <cell r="H423">
            <v>0</v>
          </cell>
          <cell r="I423">
            <v>0</v>
          </cell>
          <cell r="J423">
            <v>0</v>
          </cell>
          <cell r="K423">
            <v>0</v>
          </cell>
          <cell r="M423">
            <v>0</v>
          </cell>
        </row>
        <row r="424">
          <cell r="F424">
            <v>0</v>
          </cell>
          <cell r="H424">
            <v>0</v>
          </cell>
          <cell r="I424">
            <v>0</v>
          </cell>
          <cell r="J424">
            <v>0</v>
          </cell>
          <cell r="K424">
            <v>0</v>
          </cell>
          <cell r="M424">
            <v>0</v>
          </cell>
        </row>
        <row r="425">
          <cell r="F425">
            <v>-1</v>
          </cell>
          <cell r="H425">
            <v>0</v>
          </cell>
          <cell r="I425">
            <v>-1</v>
          </cell>
          <cell r="J425">
            <v>0</v>
          </cell>
          <cell r="K425">
            <v>-1</v>
          </cell>
          <cell r="M425">
            <v>0</v>
          </cell>
        </row>
        <row r="426">
          <cell r="F426">
            <v>-49732</v>
          </cell>
          <cell r="H426">
            <v>0</v>
          </cell>
          <cell r="I426">
            <v>-49732</v>
          </cell>
          <cell r="J426">
            <v>0</v>
          </cell>
          <cell r="K426">
            <v>-49732</v>
          </cell>
          <cell r="M426">
            <v>-2</v>
          </cell>
        </row>
        <row r="427">
          <cell r="F427">
            <v>0</v>
          </cell>
          <cell r="H427">
            <v>0</v>
          </cell>
          <cell r="I427">
            <v>0</v>
          </cell>
          <cell r="J427">
            <v>0</v>
          </cell>
          <cell r="K427">
            <v>0</v>
          </cell>
          <cell r="M427">
            <v>0</v>
          </cell>
        </row>
        <row r="428">
          <cell r="F428">
            <v>0</v>
          </cell>
          <cell r="H428">
            <v>0</v>
          </cell>
          <cell r="I428">
            <v>0</v>
          </cell>
          <cell r="J428">
            <v>0</v>
          </cell>
          <cell r="K428">
            <v>0</v>
          </cell>
          <cell r="M428">
            <v>0</v>
          </cell>
        </row>
        <row r="429">
          <cell r="F429">
            <v>0</v>
          </cell>
          <cell r="H429">
            <v>0</v>
          </cell>
          <cell r="I429">
            <v>0</v>
          </cell>
          <cell r="J429">
            <v>0</v>
          </cell>
          <cell r="K429">
            <v>0</v>
          </cell>
          <cell r="M429">
            <v>0</v>
          </cell>
        </row>
        <row r="430">
          <cell r="F430">
            <v>0</v>
          </cell>
          <cell r="H430">
            <v>0</v>
          </cell>
          <cell r="I430">
            <v>0</v>
          </cell>
          <cell r="J430">
            <v>0</v>
          </cell>
          <cell r="K430">
            <v>0</v>
          </cell>
          <cell r="M430">
            <v>0</v>
          </cell>
        </row>
        <row r="431">
          <cell r="F431">
            <v>0</v>
          </cell>
          <cell r="H431">
            <v>0</v>
          </cell>
          <cell r="I431">
            <v>0</v>
          </cell>
          <cell r="J431">
            <v>0</v>
          </cell>
          <cell r="K431">
            <v>0</v>
          </cell>
          <cell r="M431">
            <v>0</v>
          </cell>
        </row>
        <row r="432">
          <cell r="F432">
            <v>0</v>
          </cell>
          <cell r="H432">
            <v>0</v>
          </cell>
          <cell r="I432">
            <v>0</v>
          </cell>
          <cell r="J432">
            <v>0</v>
          </cell>
          <cell r="K432">
            <v>0</v>
          </cell>
          <cell r="M432">
            <v>0</v>
          </cell>
        </row>
        <row r="433">
          <cell r="F433">
            <v>0</v>
          </cell>
          <cell r="H433">
            <v>0</v>
          </cell>
          <cell r="I433">
            <v>0</v>
          </cell>
          <cell r="J433">
            <v>0</v>
          </cell>
          <cell r="K433">
            <v>0</v>
          </cell>
          <cell r="M433">
            <v>0</v>
          </cell>
        </row>
        <row r="434">
          <cell r="F434">
            <v>0</v>
          </cell>
          <cell r="H434">
            <v>0</v>
          </cell>
          <cell r="I434">
            <v>0</v>
          </cell>
          <cell r="J434">
            <v>0</v>
          </cell>
          <cell r="K434">
            <v>0</v>
          </cell>
          <cell r="M434">
            <v>0</v>
          </cell>
        </row>
        <row r="435">
          <cell r="F435">
            <v>0</v>
          </cell>
          <cell r="H435">
            <v>0</v>
          </cell>
          <cell r="I435">
            <v>0</v>
          </cell>
          <cell r="J435">
            <v>0</v>
          </cell>
          <cell r="K435">
            <v>0</v>
          </cell>
          <cell r="M435">
            <v>0</v>
          </cell>
        </row>
        <row r="436">
          <cell r="F436">
            <v>0</v>
          </cell>
          <cell r="H436">
            <v>0</v>
          </cell>
          <cell r="I436">
            <v>0</v>
          </cell>
          <cell r="J436">
            <v>0</v>
          </cell>
          <cell r="K436">
            <v>0</v>
          </cell>
          <cell r="M436">
            <v>0</v>
          </cell>
        </row>
        <row r="437">
          <cell r="F437">
            <v>0</v>
          </cell>
          <cell r="H437">
            <v>0</v>
          </cell>
          <cell r="I437">
            <v>0</v>
          </cell>
          <cell r="J437">
            <v>0</v>
          </cell>
          <cell r="K437">
            <v>0</v>
          </cell>
          <cell r="M437">
            <v>0</v>
          </cell>
        </row>
        <row r="438">
          <cell r="F438">
            <v>-900</v>
          </cell>
          <cell r="H438">
            <v>0</v>
          </cell>
          <cell r="I438">
            <v>-900</v>
          </cell>
          <cell r="J438">
            <v>0</v>
          </cell>
          <cell r="K438">
            <v>-900</v>
          </cell>
          <cell r="M438">
            <v>0</v>
          </cell>
        </row>
        <row r="439">
          <cell r="F439">
            <v>0</v>
          </cell>
          <cell r="H439">
            <v>0</v>
          </cell>
          <cell r="I439">
            <v>0</v>
          </cell>
          <cell r="J439">
            <v>0</v>
          </cell>
          <cell r="K439">
            <v>0</v>
          </cell>
          <cell r="M439">
            <v>0</v>
          </cell>
        </row>
        <row r="440">
          <cell r="F440">
            <v>0</v>
          </cell>
          <cell r="H440">
            <v>0</v>
          </cell>
          <cell r="I440">
            <v>0</v>
          </cell>
          <cell r="J440">
            <v>0</v>
          </cell>
          <cell r="K440">
            <v>0</v>
          </cell>
          <cell r="M440">
            <v>0</v>
          </cell>
        </row>
        <row r="441">
          <cell r="F441">
            <v>0</v>
          </cell>
          <cell r="H441">
            <v>0</v>
          </cell>
          <cell r="I441">
            <v>0</v>
          </cell>
          <cell r="J441">
            <v>0</v>
          </cell>
          <cell r="K441">
            <v>0</v>
          </cell>
          <cell r="M441">
            <v>0</v>
          </cell>
        </row>
        <row r="442">
          <cell r="F442">
            <v>0</v>
          </cell>
          <cell r="H442">
            <v>0</v>
          </cell>
          <cell r="I442">
            <v>0</v>
          </cell>
          <cell r="J442">
            <v>0</v>
          </cell>
          <cell r="K442">
            <v>0</v>
          </cell>
          <cell r="M442">
            <v>0</v>
          </cell>
        </row>
        <row r="443">
          <cell r="F443">
            <v>0</v>
          </cell>
          <cell r="H443">
            <v>0</v>
          </cell>
          <cell r="I443">
            <v>0</v>
          </cell>
          <cell r="J443">
            <v>0</v>
          </cell>
          <cell r="K443">
            <v>0</v>
          </cell>
          <cell r="M443">
            <v>0</v>
          </cell>
        </row>
        <row r="444">
          <cell r="F444">
            <v>-232</v>
          </cell>
          <cell r="H444">
            <v>0</v>
          </cell>
          <cell r="I444">
            <v>-232</v>
          </cell>
          <cell r="J444">
            <v>0</v>
          </cell>
          <cell r="K444">
            <v>-232</v>
          </cell>
          <cell r="M444">
            <v>-232</v>
          </cell>
        </row>
        <row r="445">
          <cell r="F445">
            <v>0</v>
          </cell>
          <cell r="H445">
            <v>0</v>
          </cell>
          <cell r="I445">
            <v>0</v>
          </cell>
          <cell r="J445">
            <v>0</v>
          </cell>
          <cell r="K445">
            <v>0</v>
          </cell>
          <cell r="M445">
            <v>0</v>
          </cell>
        </row>
        <row r="446">
          <cell r="F446">
            <v>0</v>
          </cell>
          <cell r="H446">
            <v>0</v>
          </cell>
          <cell r="I446">
            <v>0</v>
          </cell>
          <cell r="J446">
            <v>0</v>
          </cell>
          <cell r="K446">
            <v>0</v>
          </cell>
          <cell r="M446">
            <v>0</v>
          </cell>
        </row>
        <row r="447">
          <cell r="F447">
            <v>-61460</v>
          </cell>
          <cell r="H447">
            <v>0</v>
          </cell>
          <cell r="I447">
            <v>-61460</v>
          </cell>
          <cell r="J447">
            <v>0</v>
          </cell>
          <cell r="K447">
            <v>-61460</v>
          </cell>
          <cell r="M447">
            <v>-32660</v>
          </cell>
        </row>
        <row r="448">
          <cell r="F448">
            <v>0</v>
          </cell>
          <cell r="H448">
            <v>0</v>
          </cell>
          <cell r="I448">
            <v>0</v>
          </cell>
          <cell r="J448">
            <v>0</v>
          </cell>
          <cell r="K448">
            <v>0</v>
          </cell>
          <cell r="M448">
            <v>0</v>
          </cell>
        </row>
        <row r="449">
          <cell r="F449">
            <v>0</v>
          </cell>
          <cell r="H449">
            <v>0</v>
          </cell>
          <cell r="I449">
            <v>0</v>
          </cell>
          <cell r="J449">
            <v>0</v>
          </cell>
          <cell r="K449">
            <v>0</v>
          </cell>
          <cell r="M449">
            <v>0</v>
          </cell>
        </row>
        <row r="450">
          <cell r="F450">
            <v>0</v>
          </cell>
          <cell r="H450">
            <v>0</v>
          </cell>
          <cell r="I450">
            <v>0</v>
          </cell>
          <cell r="J450">
            <v>0</v>
          </cell>
          <cell r="K450">
            <v>0</v>
          </cell>
          <cell r="M450">
            <v>0</v>
          </cell>
        </row>
        <row r="451">
          <cell r="F451">
            <v>0</v>
          </cell>
          <cell r="H451">
            <v>0</v>
          </cell>
          <cell r="I451">
            <v>0</v>
          </cell>
          <cell r="J451">
            <v>0</v>
          </cell>
          <cell r="K451">
            <v>0</v>
          </cell>
          <cell r="M451">
            <v>0</v>
          </cell>
        </row>
        <row r="452">
          <cell r="F452">
            <v>0</v>
          </cell>
          <cell r="H452">
            <v>0</v>
          </cell>
          <cell r="I452">
            <v>0</v>
          </cell>
          <cell r="J452">
            <v>0</v>
          </cell>
          <cell r="K452">
            <v>0</v>
          </cell>
          <cell r="M452">
            <v>0</v>
          </cell>
        </row>
        <row r="453">
          <cell r="F453">
            <v>0</v>
          </cell>
          <cell r="H453">
            <v>0</v>
          </cell>
          <cell r="I453">
            <v>0</v>
          </cell>
          <cell r="J453">
            <v>0</v>
          </cell>
          <cell r="K453">
            <v>0</v>
          </cell>
          <cell r="M453">
            <v>0</v>
          </cell>
        </row>
        <row r="454">
          <cell r="F454">
            <v>0</v>
          </cell>
          <cell r="H454">
            <v>0</v>
          </cell>
          <cell r="I454">
            <v>0</v>
          </cell>
          <cell r="J454">
            <v>0</v>
          </cell>
          <cell r="K454">
            <v>0</v>
          </cell>
          <cell r="M454">
            <v>0</v>
          </cell>
        </row>
        <row r="455">
          <cell r="F455">
            <v>0</v>
          </cell>
          <cell r="H455">
            <v>0</v>
          </cell>
          <cell r="I455">
            <v>0</v>
          </cell>
          <cell r="J455">
            <v>0</v>
          </cell>
          <cell r="K455">
            <v>0</v>
          </cell>
          <cell r="M455">
            <v>0</v>
          </cell>
        </row>
        <row r="456">
          <cell r="F456">
            <v>0</v>
          </cell>
          <cell r="H456">
            <v>0</v>
          </cell>
          <cell r="I456">
            <v>0</v>
          </cell>
          <cell r="J456">
            <v>0</v>
          </cell>
          <cell r="K456">
            <v>0</v>
          </cell>
          <cell r="M456">
            <v>0</v>
          </cell>
        </row>
        <row r="457">
          <cell r="F457">
            <v>0</v>
          </cell>
          <cell r="H457">
            <v>0</v>
          </cell>
          <cell r="I457">
            <v>0</v>
          </cell>
          <cell r="J457">
            <v>0</v>
          </cell>
          <cell r="K457">
            <v>0</v>
          </cell>
          <cell r="M457">
            <v>0</v>
          </cell>
        </row>
        <row r="458">
          <cell r="F458">
            <v>-581377</v>
          </cell>
          <cell r="H458">
            <v>0</v>
          </cell>
          <cell r="I458">
            <v>-581377</v>
          </cell>
          <cell r="J458">
            <v>0</v>
          </cell>
          <cell r="K458">
            <v>-581377</v>
          </cell>
          <cell r="M458">
            <v>-1320126</v>
          </cell>
        </row>
        <row r="460">
          <cell r="F460">
            <v>0</v>
          </cell>
          <cell r="H460">
            <v>0</v>
          </cell>
          <cell r="I460">
            <v>0</v>
          </cell>
          <cell r="J460">
            <v>0</v>
          </cell>
          <cell r="K460">
            <v>0</v>
          </cell>
          <cell r="M460">
            <v>0</v>
          </cell>
        </row>
        <row r="461">
          <cell r="F461">
            <v>0</v>
          </cell>
          <cell r="H461">
            <v>0</v>
          </cell>
          <cell r="I461">
            <v>0</v>
          </cell>
          <cell r="J461">
            <v>0</v>
          </cell>
          <cell r="K461">
            <v>0</v>
          </cell>
          <cell r="M461">
            <v>0</v>
          </cell>
        </row>
        <row r="462">
          <cell r="F462">
            <v>0</v>
          </cell>
          <cell r="H462">
            <v>0</v>
          </cell>
          <cell r="I462">
            <v>0</v>
          </cell>
          <cell r="J462">
            <v>0</v>
          </cell>
          <cell r="K462">
            <v>0</v>
          </cell>
          <cell r="M462">
            <v>0</v>
          </cell>
        </row>
        <row r="463">
          <cell r="F463">
            <v>0</v>
          </cell>
          <cell r="H463">
            <v>0</v>
          </cell>
          <cell r="I463">
            <v>0</v>
          </cell>
          <cell r="J463">
            <v>0</v>
          </cell>
          <cell r="K463">
            <v>0</v>
          </cell>
          <cell r="M463">
            <v>0</v>
          </cell>
        </row>
        <row r="465">
          <cell r="F465">
            <v>0</v>
          </cell>
          <cell r="H465">
            <v>0</v>
          </cell>
          <cell r="I465">
            <v>0</v>
          </cell>
          <cell r="J465">
            <v>0</v>
          </cell>
          <cell r="K465">
            <v>0</v>
          </cell>
          <cell r="M465">
            <v>0</v>
          </cell>
        </row>
        <row r="466">
          <cell r="F466">
            <v>0</v>
          </cell>
          <cell r="H466">
            <v>0</v>
          </cell>
          <cell r="I466">
            <v>0</v>
          </cell>
          <cell r="J466">
            <v>0</v>
          </cell>
          <cell r="K466">
            <v>0</v>
          </cell>
          <cell r="M466">
            <v>0</v>
          </cell>
        </row>
        <row r="467">
          <cell r="F467">
            <v>0</v>
          </cell>
          <cell r="H467">
            <v>0</v>
          </cell>
          <cell r="I467">
            <v>0</v>
          </cell>
          <cell r="J467">
            <v>0</v>
          </cell>
          <cell r="K467">
            <v>0</v>
          </cell>
          <cell r="M467">
            <v>0</v>
          </cell>
        </row>
        <row r="468">
          <cell r="F468">
            <v>-1239983</v>
          </cell>
          <cell r="H468">
            <v>0</v>
          </cell>
          <cell r="I468">
            <v>-1239983</v>
          </cell>
          <cell r="J468">
            <v>0</v>
          </cell>
          <cell r="K468">
            <v>-1239983</v>
          </cell>
          <cell r="M468">
            <v>-6867633</v>
          </cell>
        </row>
        <row r="469">
          <cell r="F469">
            <v>0</v>
          </cell>
          <cell r="H469">
            <v>0</v>
          </cell>
          <cell r="I469">
            <v>0</v>
          </cell>
          <cell r="J469">
            <v>0</v>
          </cell>
          <cell r="K469">
            <v>0</v>
          </cell>
          <cell r="M469">
            <v>0</v>
          </cell>
        </row>
        <row r="470">
          <cell r="F470">
            <v>0</v>
          </cell>
          <cell r="H470">
            <v>0</v>
          </cell>
          <cell r="I470">
            <v>0</v>
          </cell>
          <cell r="J470">
            <v>0</v>
          </cell>
          <cell r="K470">
            <v>0</v>
          </cell>
          <cell r="M470">
            <v>0</v>
          </cell>
        </row>
        <row r="471">
          <cell r="F471">
            <v>0</v>
          </cell>
          <cell r="H471">
            <v>0</v>
          </cell>
          <cell r="I471">
            <v>0</v>
          </cell>
          <cell r="J471">
            <v>0</v>
          </cell>
          <cell r="K471">
            <v>0</v>
          </cell>
          <cell r="M471">
            <v>0</v>
          </cell>
        </row>
        <row r="472">
          <cell r="F472">
            <v>0</v>
          </cell>
          <cell r="H472">
            <v>0</v>
          </cell>
          <cell r="I472">
            <v>0</v>
          </cell>
          <cell r="J472">
            <v>0</v>
          </cell>
          <cell r="K472">
            <v>0</v>
          </cell>
          <cell r="M472">
            <v>0</v>
          </cell>
        </row>
        <row r="473">
          <cell r="F473">
            <v>194282</v>
          </cell>
          <cell r="H473">
            <v>0</v>
          </cell>
          <cell r="I473">
            <v>194282</v>
          </cell>
          <cell r="J473">
            <v>0</v>
          </cell>
          <cell r="K473">
            <v>194282</v>
          </cell>
          <cell r="M473">
            <v>808030</v>
          </cell>
        </row>
        <row r="474">
          <cell r="F474">
            <v>0</v>
          </cell>
          <cell r="H474">
            <v>0</v>
          </cell>
          <cell r="I474">
            <v>0</v>
          </cell>
          <cell r="J474">
            <v>0</v>
          </cell>
          <cell r="K474">
            <v>0</v>
          </cell>
          <cell r="M474">
            <v>76258</v>
          </cell>
        </row>
        <row r="475">
          <cell r="F475">
            <v>0</v>
          </cell>
          <cell r="H475">
            <v>0</v>
          </cell>
          <cell r="I475">
            <v>0</v>
          </cell>
          <cell r="J475">
            <v>0</v>
          </cell>
          <cell r="K475">
            <v>0</v>
          </cell>
          <cell r="M475">
            <v>0</v>
          </cell>
        </row>
        <row r="476">
          <cell r="F476">
            <v>0</v>
          </cell>
          <cell r="H476">
            <v>0</v>
          </cell>
          <cell r="I476">
            <v>0</v>
          </cell>
          <cell r="J476">
            <v>0</v>
          </cell>
          <cell r="K476">
            <v>0</v>
          </cell>
          <cell r="M476">
            <v>0</v>
          </cell>
        </row>
        <row r="477">
          <cell r="F477">
            <v>0</v>
          </cell>
          <cell r="H477">
            <v>0</v>
          </cell>
          <cell r="I477">
            <v>0</v>
          </cell>
          <cell r="J477">
            <v>0</v>
          </cell>
          <cell r="K477">
            <v>0</v>
          </cell>
          <cell r="M477">
            <v>0</v>
          </cell>
        </row>
        <row r="478">
          <cell r="F478">
            <v>-3053890</v>
          </cell>
          <cell r="H478">
            <v>0</v>
          </cell>
          <cell r="I478">
            <v>-3053890</v>
          </cell>
          <cell r="J478">
            <v>0</v>
          </cell>
          <cell r="K478">
            <v>-3053890</v>
          </cell>
          <cell r="M478">
            <v>-9886359</v>
          </cell>
        </row>
        <row r="479">
          <cell r="F479">
            <v>0</v>
          </cell>
          <cell r="H479">
            <v>0</v>
          </cell>
          <cell r="I479">
            <v>0</v>
          </cell>
          <cell r="J479">
            <v>0</v>
          </cell>
          <cell r="K479">
            <v>0</v>
          </cell>
          <cell r="M479">
            <v>-339045</v>
          </cell>
        </row>
        <row r="480">
          <cell r="F480">
            <v>0</v>
          </cell>
          <cell r="H480">
            <v>0</v>
          </cell>
          <cell r="I480">
            <v>0</v>
          </cell>
          <cell r="J480">
            <v>0</v>
          </cell>
          <cell r="K480">
            <v>0</v>
          </cell>
          <cell r="M480">
            <v>0</v>
          </cell>
        </row>
        <row r="481">
          <cell r="F481">
            <v>0</v>
          </cell>
          <cell r="H481">
            <v>0</v>
          </cell>
          <cell r="I481">
            <v>0</v>
          </cell>
          <cell r="J481">
            <v>0</v>
          </cell>
          <cell r="K481">
            <v>0</v>
          </cell>
          <cell r="M481">
            <v>0</v>
          </cell>
        </row>
        <row r="482">
          <cell r="F482">
            <v>0</v>
          </cell>
          <cell r="H482">
            <v>0</v>
          </cell>
          <cell r="I482">
            <v>0</v>
          </cell>
          <cell r="J482">
            <v>0</v>
          </cell>
          <cell r="K482">
            <v>0</v>
          </cell>
          <cell r="M482">
            <v>0</v>
          </cell>
        </row>
        <row r="483">
          <cell r="F483">
            <v>0</v>
          </cell>
          <cell r="H483">
            <v>0</v>
          </cell>
          <cell r="I483">
            <v>0</v>
          </cell>
          <cell r="J483">
            <v>0</v>
          </cell>
          <cell r="K483">
            <v>0</v>
          </cell>
          <cell r="M483">
            <v>0</v>
          </cell>
        </row>
        <row r="484">
          <cell r="F484">
            <v>0</v>
          </cell>
          <cell r="H484">
            <v>0</v>
          </cell>
          <cell r="I484">
            <v>0</v>
          </cell>
          <cell r="J484">
            <v>0</v>
          </cell>
          <cell r="K484">
            <v>0</v>
          </cell>
          <cell r="M484">
            <v>0</v>
          </cell>
        </row>
        <row r="485">
          <cell r="F485">
            <v>0</v>
          </cell>
          <cell r="H485">
            <v>0</v>
          </cell>
          <cell r="I485">
            <v>0</v>
          </cell>
          <cell r="J485">
            <v>0</v>
          </cell>
          <cell r="K485">
            <v>0</v>
          </cell>
          <cell r="M485">
            <v>0</v>
          </cell>
        </row>
        <row r="486">
          <cell r="F486">
            <v>0</v>
          </cell>
          <cell r="H486">
            <v>0</v>
          </cell>
          <cell r="I486">
            <v>0</v>
          </cell>
          <cell r="J486">
            <v>0</v>
          </cell>
          <cell r="K486">
            <v>0</v>
          </cell>
          <cell r="M486">
            <v>0</v>
          </cell>
        </row>
        <row r="487">
          <cell r="F487">
            <v>-1369343</v>
          </cell>
          <cell r="H487">
            <v>0</v>
          </cell>
          <cell r="I487">
            <v>-1369343</v>
          </cell>
          <cell r="J487">
            <v>0</v>
          </cell>
          <cell r="K487">
            <v>-1369343</v>
          </cell>
          <cell r="M487">
            <v>-3992489</v>
          </cell>
        </row>
        <row r="488">
          <cell r="F488">
            <v>0</v>
          </cell>
          <cell r="H488">
            <v>0</v>
          </cell>
          <cell r="I488">
            <v>0</v>
          </cell>
          <cell r="J488">
            <v>0</v>
          </cell>
          <cell r="K488">
            <v>0</v>
          </cell>
          <cell r="M488">
            <v>0</v>
          </cell>
        </row>
        <row r="489">
          <cell r="F489">
            <v>0</v>
          </cell>
          <cell r="H489">
            <v>0</v>
          </cell>
          <cell r="I489">
            <v>0</v>
          </cell>
          <cell r="J489">
            <v>0</v>
          </cell>
          <cell r="K489">
            <v>0</v>
          </cell>
          <cell r="M489">
            <v>-24652</v>
          </cell>
        </row>
        <row r="490">
          <cell r="F490">
            <v>0</v>
          </cell>
          <cell r="H490">
            <v>0</v>
          </cell>
          <cell r="I490">
            <v>0</v>
          </cell>
          <cell r="J490">
            <v>0</v>
          </cell>
          <cell r="K490">
            <v>0</v>
          </cell>
          <cell r="M490">
            <v>0</v>
          </cell>
        </row>
        <row r="491">
          <cell r="F491">
            <v>0</v>
          </cell>
          <cell r="H491">
            <v>0</v>
          </cell>
          <cell r="I491">
            <v>0</v>
          </cell>
          <cell r="J491">
            <v>0</v>
          </cell>
          <cell r="K491">
            <v>0</v>
          </cell>
          <cell r="M491">
            <v>0</v>
          </cell>
        </row>
        <row r="492">
          <cell r="F492">
            <v>0</v>
          </cell>
          <cell r="H492">
            <v>0</v>
          </cell>
          <cell r="I492">
            <v>0</v>
          </cell>
          <cell r="J492">
            <v>0</v>
          </cell>
          <cell r="K492">
            <v>0</v>
          </cell>
          <cell r="M492">
            <v>0</v>
          </cell>
        </row>
        <row r="493">
          <cell r="F493">
            <v>-95283</v>
          </cell>
          <cell r="H493">
            <v>0</v>
          </cell>
          <cell r="I493">
            <v>-95283</v>
          </cell>
          <cell r="J493">
            <v>0</v>
          </cell>
          <cell r="K493">
            <v>-95283</v>
          </cell>
          <cell r="M493">
            <v>-386023</v>
          </cell>
        </row>
        <row r="494">
          <cell r="F494">
            <v>-5564217</v>
          </cell>
          <cell r="H494">
            <v>0</v>
          </cell>
          <cell r="I494">
            <v>-5564217</v>
          </cell>
          <cell r="J494">
            <v>0</v>
          </cell>
          <cell r="K494">
            <v>-5564217</v>
          </cell>
          <cell r="M494">
            <v>-20611913</v>
          </cell>
        </row>
        <row r="496">
          <cell r="F496">
            <v>0</v>
          </cell>
          <cell r="H496">
            <v>0</v>
          </cell>
          <cell r="I496">
            <v>0</v>
          </cell>
          <cell r="J496">
            <v>0</v>
          </cell>
          <cell r="K496">
            <v>0</v>
          </cell>
          <cell r="M496">
            <v>363697</v>
          </cell>
        </row>
        <row r="497">
          <cell r="F497">
            <v>772873</v>
          </cell>
          <cell r="H497">
            <v>0</v>
          </cell>
          <cell r="I497">
            <v>772873</v>
          </cell>
          <cell r="J497">
            <v>0</v>
          </cell>
          <cell r="K497">
            <v>772873</v>
          </cell>
          <cell r="M497">
            <v>2020912</v>
          </cell>
        </row>
        <row r="498">
          <cell r="F498">
            <v>0</v>
          </cell>
          <cell r="H498">
            <v>0</v>
          </cell>
          <cell r="I498">
            <v>0</v>
          </cell>
          <cell r="J498">
            <v>0</v>
          </cell>
          <cell r="K498">
            <v>0</v>
          </cell>
          <cell r="M498">
            <v>0</v>
          </cell>
        </row>
        <row r="499">
          <cell r="F499">
            <v>0</v>
          </cell>
          <cell r="H499">
            <v>0</v>
          </cell>
          <cell r="I499">
            <v>0</v>
          </cell>
          <cell r="J499">
            <v>0</v>
          </cell>
          <cell r="K499">
            <v>0</v>
          </cell>
          <cell r="M499">
            <v>6015</v>
          </cell>
        </row>
        <row r="500">
          <cell r="F500">
            <v>0</v>
          </cell>
          <cell r="H500">
            <v>0</v>
          </cell>
          <cell r="I500">
            <v>0</v>
          </cell>
          <cell r="J500">
            <v>0</v>
          </cell>
          <cell r="K500">
            <v>0</v>
          </cell>
          <cell r="M500">
            <v>0</v>
          </cell>
        </row>
        <row r="501">
          <cell r="F501">
            <v>0</v>
          </cell>
          <cell r="H501">
            <v>0</v>
          </cell>
          <cell r="I501">
            <v>0</v>
          </cell>
          <cell r="J501">
            <v>0</v>
          </cell>
          <cell r="K501">
            <v>0</v>
          </cell>
          <cell r="M501">
            <v>0</v>
          </cell>
        </row>
        <row r="502">
          <cell r="F502">
            <v>0</v>
          </cell>
          <cell r="H502">
            <v>0</v>
          </cell>
          <cell r="I502">
            <v>0</v>
          </cell>
          <cell r="J502">
            <v>0</v>
          </cell>
          <cell r="K502">
            <v>0</v>
          </cell>
          <cell r="M502">
            <v>0</v>
          </cell>
        </row>
        <row r="503">
          <cell r="F503">
            <v>0</v>
          </cell>
          <cell r="H503">
            <v>0</v>
          </cell>
          <cell r="I503">
            <v>0</v>
          </cell>
          <cell r="J503">
            <v>0</v>
          </cell>
          <cell r="K503">
            <v>0</v>
          </cell>
          <cell r="M503">
            <v>0</v>
          </cell>
        </row>
        <row r="504">
          <cell r="F504">
            <v>0</v>
          </cell>
          <cell r="H504">
            <v>0</v>
          </cell>
          <cell r="I504">
            <v>0</v>
          </cell>
          <cell r="J504">
            <v>0</v>
          </cell>
          <cell r="K504">
            <v>0</v>
          </cell>
          <cell r="M504">
            <v>0</v>
          </cell>
        </row>
        <row r="505">
          <cell r="F505">
            <v>709038</v>
          </cell>
          <cell r="H505">
            <v>0</v>
          </cell>
          <cell r="I505">
            <v>709038</v>
          </cell>
          <cell r="J505">
            <v>0</v>
          </cell>
          <cell r="K505">
            <v>709038</v>
          </cell>
          <cell r="M505">
            <v>1756916</v>
          </cell>
        </row>
        <row r="506">
          <cell r="F506">
            <v>0</v>
          </cell>
          <cell r="H506">
            <v>0</v>
          </cell>
          <cell r="I506">
            <v>0</v>
          </cell>
          <cell r="J506">
            <v>0</v>
          </cell>
          <cell r="K506">
            <v>0</v>
          </cell>
          <cell r="M506">
            <v>0</v>
          </cell>
        </row>
        <row r="507">
          <cell r="F507">
            <v>0</v>
          </cell>
          <cell r="H507">
            <v>0</v>
          </cell>
          <cell r="I507">
            <v>0</v>
          </cell>
          <cell r="J507">
            <v>0</v>
          </cell>
          <cell r="K507">
            <v>0</v>
          </cell>
          <cell r="M507">
            <v>0</v>
          </cell>
        </row>
        <row r="508">
          <cell r="F508">
            <v>0</v>
          </cell>
          <cell r="H508">
            <v>0</v>
          </cell>
          <cell r="I508">
            <v>0</v>
          </cell>
          <cell r="J508">
            <v>0</v>
          </cell>
          <cell r="K508">
            <v>0</v>
          </cell>
          <cell r="M508">
            <v>0</v>
          </cell>
        </row>
        <row r="509">
          <cell r="F509">
            <v>0</v>
          </cell>
          <cell r="H509">
            <v>0</v>
          </cell>
          <cell r="I509">
            <v>0</v>
          </cell>
          <cell r="J509">
            <v>0</v>
          </cell>
          <cell r="K509">
            <v>0</v>
          </cell>
          <cell r="M509">
            <v>0</v>
          </cell>
        </row>
        <row r="510">
          <cell r="F510">
            <v>0</v>
          </cell>
          <cell r="H510">
            <v>0</v>
          </cell>
          <cell r="I510">
            <v>0</v>
          </cell>
          <cell r="J510">
            <v>0</v>
          </cell>
          <cell r="K510">
            <v>0</v>
          </cell>
          <cell r="M510">
            <v>0</v>
          </cell>
        </row>
        <row r="511">
          <cell r="F511">
            <v>0</v>
          </cell>
          <cell r="H511">
            <v>0</v>
          </cell>
          <cell r="I511">
            <v>0</v>
          </cell>
          <cell r="J511">
            <v>0</v>
          </cell>
          <cell r="K511">
            <v>0</v>
          </cell>
          <cell r="M511">
            <v>0</v>
          </cell>
        </row>
        <row r="512">
          <cell r="F512">
            <v>0</v>
          </cell>
          <cell r="H512">
            <v>0</v>
          </cell>
          <cell r="I512">
            <v>0</v>
          </cell>
          <cell r="J512">
            <v>0</v>
          </cell>
          <cell r="K512">
            <v>0</v>
          </cell>
          <cell r="M512">
            <v>0</v>
          </cell>
        </row>
        <row r="513">
          <cell r="F513">
            <v>-98999</v>
          </cell>
          <cell r="H513">
            <v>0</v>
          </cell>
          <cell r="I513">
            <v>-98999</v>
          </cell>
          <cell r="J513">
            <v>0</v>
          </cell>
          <cell r="K513">
            <v>-98999</v>
          </cell>
          <cell r="M513">
            <v>-422007</v>
          </cell>
        </row>
        <row r="514">
          <cell r="F514">
            <v>0</v>
          </cell>
          <cell r="H514">
            <v>0</v>
          </cell>
          <cell r="I514">
            <v>0</v>
          </cell>
          <cell r="J514">
            <v>0</v>
          </cell>
          <cell r="K514">
            <v>0</v>
          </cell>
          <cell r="M514">
            <v>-26647</v>
          </cell>
        </row>
        <row r="515">
          <cell r="F515">
            <v>154764</v>
          </cell>
          <cell r="H515">
            <v>0</v>
          </cell>
          <cell r="I515">
            <v>154764</v>
          </cell>
          <cell r="J515">
            <v>0</v>
          </cell>
          <cell r="K515">
            <v>154764</v>
          </cell>
          <cell r="M515">
            <v>558550</v>
          </cell>
        </row>
        <row r="516">
          <cell r="F516">
            <v>0</v>
          </cell>
          <cell r="H516">
            <v>0</v>
          </cell>
          <cell r="I516">
            <v>0</v>
          </cell>
          <cell r="J516">
            <v>0</v>
          </cell>
          <cell r="K516">
            <v>0</v>
          </cell>
          <cell r="M516">
            <v>0</v>
          </cell>
        </row>
        <row r="517">
          <cell r="F517">
            <v>0</v>
          </cell>
          <cell r="H517">
            <v>0</v>
          </cell>
          <cell r="I517">
            <v>0</v>
          </cell>
          <cell r="J517">
            <v>0</v>
          </cell>
          <cell r="K517">
            <v>0</v>
          </cell>
          <cell r="M517">
            <v>0</v>
          </cell>
        </row>
        <row r="518">
          <cell r="F518">
            <v>0</v>
          </cell>
          <cell r="H518">
            <v>0</v>
          </cell>
          <cell r="I518">
            <v>0</v>
          </cell>
          <cell r="J518">
            <v>0</v>
          </cell>
          <cell r="K518">
            <v>0</v>
          </cell>
          <cell r="M518">
            <v>0</v>
          </cell>
        </row>
        <row r="519">
          <cell r="F519">
            <v>0</v>
          </cell>
          <cell r="H519">
            <v>0</v>
          </cell>
          <cell r="I519">
            <v>0</v>
          </cell>
          <cell r="J519">
            <v>0</v>
          </cell>
          <cell r="K519">
            <v>0</v>
          </cell>
          <cell r="M519">
            <v>0</v>
          </cell>
        </row>
        <row r="520">
          <cell r="F520">
            <v>0</v>
          </cell>
          <cell r="H520">
            <v>0</v>
          </cell>
          <cell r="I520">
            <v>0</v>
          </cell>
          <cell r="J520">
            <v>0</v>
          </cell>
          <cell r="K520">
            <v>0</v>
          </cell>
          <cell r="M520">
            <v>0</v>
          </cell>
        </row>
        <row r="521">
          <cell r="F521">
            <v>0</v>
          </cell>
          <cell r="H521">
            <v>0</v>
          </cell>
          <cell r="I521">
            <v>0</v>
          </cell>
          <cell r="J521">
            <v>0</v>
          </cell>
          <cell r="K521">
            <v>0</v>
          </cell>
          <cell r="M521">
            <v>0</v>
          </cell>
        </row>
        <row r="522">
          <cell r="F522">
            <v>0</v>
          </cell>
          <cell r="H522">
            <v>0</v>
          </cell>
          <cell r="I522">
            <v>0</v>
          </cell>
          <cell r="J522">
            <v>0</v>
          </cell>
          <cell r="K522">
            <v>0</v>
          </cell>
          <cell r="M522">
            <v>0</v>
          </cell>
        </row>
        <row r="523">
          <cell r="F523">
            <v>0</v>
          </cell>
          <cell r="H523">
            <v>0</v>
          </cell>
          <cell r="I523">
            <v>0</v>
          </cell>
          <cell r="J523">
            <v>0</v>
          </cell>
          <cell r="K523">
            <v>0</v>
          </cell>
          <cell r="M523">
            <v>-49612</v>
          </cell>
        </row>
        <row r="524">
          <cell r="F524">
            <v>1537676</v>
          </cell>
          <cell r="H524">
            <v>0</v>
          </cell>
          <cell r="I524">
            <v>1537676</v>
          </cell>
          <cell r="J524">
            <v>0</v>
          </cell>
          <cell r="K524">
            <v>1537676</v>
          </cell>
          <cell r="M524">
            <v>4207824</v>
          </cell>
        </row>
        <row r="526">
          <cell r="F526">
            <v>-44096307</v>
          </cell>
          <cell r="H526">
            <v>0</v>
          </cell>
          <cell r="I526">
            <v>-44096307</v>
          </cell>
          <cell r="J526">
            <v>0</v>
          </cell>
          <cell r="K526">
            <v>-44096307</v>
          </cell>
          <cell r="M526">
            <v>-38076126</v>
          </cell>
        </row>
        <row r="527">
          <cell r="F527">
            <v>0</v>
          </cell>
          <cell r="H527">
            <v>0</v>
          </cell>
          <cell r="I527">
            <v>0</v>
          </cell>
          <cell r="J527">
            <v>0</v>
          </cell>
          <cell r="K527">
            <v>0</v>
          </cell>
          <cell r="M527">
            <v>0</v>
          </cell>
        </row>
        <row r="528">
          <cell r="F528">
            <v>493076</v>
          </cell>
          <cell r="H528">
            <v>0</v>
          </cell>
          <cell r="I528">
            <v>493076</v>
          </cell>
          <cell r="J528">
            <v>0</v>
          </cell>
          <cell r="K528">
            <v>493076</v>
          </cell>
          <cell r="M528">
            <v>129379</v>
          </cell>
        </row>
        <row r="529">
          <cell r="F529">
            <v>4138178</v>
          </cell>
          <cell r="H529">
            <v>0</v>
          </cell>
          <cell r="I529">
            <v>4138178</v>
          </cell>
          <cell r="J529">
            <v>0</v>
          </cell>
          <cell r="K529">
            <v>4138178</v>
          </cell>
          <cell r="M529">
            <v>2111252</v>
          </cell>
        </row>
        <row r="530">
          <cell r="F530">
            <v>0</v>
          </cell>
          <cell r="H530">
            <v>0</v>
          </cell>
          <cell r="I530">
            <v>0</v>
          </cell>
          <cell r="J530">
            <v>0</v>
          </cell>
          <cell r="K530">
            <v>0</v>
          </cell>
          <cell r="M530">
            <v>0</v>
          </cell>
        </row>
        <row r="531">
          <cell r="F531">
            <v>0</v>
          </cell>
          <cell r="H531">
            <v>0</v>
          </cell>
          <cell r="I531">
            <v>0</v>
          </cell>
          <cell r="J531">
            <v>0</v>
          </cell>
          <cell r="K531">
            <v>0</v>
          </cell>
          <cell r="M531">
            <v>0</v>
          </cell>
        </row>
        <row r="532">
          <cell r="F532">
            <v>0</v>
          </cell>
          <cell r="H532">
            <v>0</v>
          </cell>
          <cell r="I532">
            <v>0</v>
          </cell>
          <cell r="J532">
            <v>0</v>
          </cell>
          <cell r="K532">
            <v>0</v>
          </cell>
          <cell r="M532">
            <v>0</v>
          </cell>
        </row>
        <row r="533">
          <cell r="F533">
            <v>-8688841</v>
          </cell>
          <cell r="H533">
            <v>0</v>
          </cell>
          <cell r="I533">
            <v>-8688841</v>
          </cell>
          <cell r="J533">
            <v>0</v>
          </cell>
          <cell r="K533">
            <v>-8688841</v>
          </cell>
          <cell r="M533">
            <v>1577914</v>
          </cell>
        </row>
        <row r="534">
          <cell r="F534">
            <v>-5509637</v>
          </cell>
          <cell r="H534">
            <v>0</v>
          </cell>
          <cell r="I534">
            <v>-5509637</v>
          </cell>
          <cell r="J534">
            <v>0</v>
          </cell>
          <cell r="K534">
            <v>-5509637</v>
          </cell>
          <cell r="M534">
            <v>40864</v>
          </cell>
        </row>
        <row r="535">
          <cell r="F535">
            <v>-295736</v>
          </cell>
          <cell r="H535">
            <v>0</v>
          </cell>
          <cell r="I535">
            <v>-295736</v>
          </cell>
          <cell r="J535">
            <v>0</v>
          </cell>
          <cell r="K535">
            <v>-295736</v>
          </cell>
          <cell r="M535">
            <v>-722664</v>
          </cell>
        </row>
        <row r="536">
          <cell r="F536">
            <v>-584032</v>
          </cell>
          <cell r="H536">
            <v>0</v>
          </cell>
          <cell r="I536">
            <v>-584032</v>
          </cell>
          <cell r="J536">
            <v>0</v>
          </cell>
          <cell r="K536">
            <v>-584032</v>
          </cell>
          <cell r="M536">
            <v>-176784</v>
          </cell>
        </row>
        <row r="537">
          <cell r="F537">
            <v>0</v>
          </cell>
          <cell r="H537">
            <v>0</v>
          </cell>
          <cell r="I537">
            <v>0</v>
          </cell>
          <cell r="J537">
            <v>0</v>
          </cell>
          <cell r="K537">
            <v>0</v>
          </cell>
          <cell r="M537">
            <v>0</v>
          </cell>
        </row>
        <row r="538">
          <cell r="F538">
            <v>-107788</v>
          </cell>
          <cell r="H538">
            <v>0</v>
          </cell>
          <cell r="I538">
            <v>-107788</v>
          </cell>
          <cell r="J538">
            <v>0</v>
          </cell>
          <cell r="K538">
            <v>-107788</v>
          </cell>
          <cell r="M538">
            <v>-4941765</v>
          </cell>
        </row>
        <row r="539">
          <cell r="F539">
            <v>743662</v>
          </cell>
          <cell r="H539">
            <v>0</v>
          </cell>
          <cell r="I539">
            <v>743662</v>
          </cell>
          <cell r="J539">
            <v>0</v>
          </cell>
          <cell r="K539">
            <v>743662</v>
          </cell>
          <cell r="M539">
            <v>-64368</v>
          </cell>
        </row>
        <row r="540">
          <cell r="F540">
            <v>-160648</v>
          </cell>
          <cell r="H540">
            <v>0</v>
          </cell>
          <cell r="I540">
            <v>-160648</v>
          </cell>
          <cell r="J540">
            <v>0</v>
          </cell>
          <cell r="K540">
            <v>-160648</v>
          </cell>
          <cell r="M540">
            <v>-236906</v>
          </cell>
        </row>
        <row r="541">
          <cell r="F541">
            <v>-48351820</v>
          </cell>
          <cell r="H541">
            <v>0</v>
          </cell>
          <cell r="I541">
            <v>-48351820</v>
          </cell>
          <cell r="J541">
            <v>0</v>
          </cell>
          <cell r="K541">
            <v>-48351820</v>
          </cell>
          <cell r="M541">
            <v>-38465461</v>
          </cell>
        </row>
        <row r="542">
          <cell r="F542">
            <v>0</v>
          </cell>
          <cell r="H542">
            <v>0</v>
          </cell>
          <cell r="I542">
            <v>0</v>
          </cell>
          <cell r="J542">
            <v>0</v>
          </cell>
          <cell r="K542">
            <v>0</v>
          </cell>
          <cell r="M542">
            <v>0</v>
          </cell>
        </row>
        <row r="543">
          <cell r="F543">
            <v>-438570</v>
          </cell>
          <cell r="H543">
            <v>0</v>
          </cell>
          <cell r="I543">
            <v>-438570</v>
          </cell>
          <cell r="J543">
            <v>0</v>
          </cell>
          <cell r="K543">
            <v>-438570</v>
          </cell>
          <cell r="M543">
            <v>-99525</v>
          </cell>
        </row>
        <row r="544">
          <cell r="F544">
            <v>4073963</v>
          </cell>
          <cell r="H544">
            <v>0</v>
          </cell>
          <cell r="I544">
            <v>4073963</v>
          </cell>
          <cell r="J544">
            <v>0</v>
          </cell>
          <cell r="K544">
            <v>4073963</v>
          </cell>
          <cell r="M544">
            <v>2317047</v>
          </cell>
        </row>
        <row r="545">
          <cell r="F545">
            <v>0</v>
          </cell>
          <cell r="H545">
            <v>0</v>
          </cell>
          <cell r="I545">
            <v>0</v>
          </cell>
          <cell r="J545">
            <v>0</v>
          </cell>
          <cell r="K545">
            <v>0</v>
          </cell>
          <cell r="M545">
            <v>0</v>
          </cell>
        </row>
        <row r="546">
          <cell r="F546">
            <v>0</v>
          </cell>
          <cell r="H546">
            <v>0</v>
          </cell>
          <cell r="I546">
            <v>0</v>
          </cell>
          <cell r="J546">
            <v>0</v>
          </cell>
          <cell r="K546">
            <v>0</v>
          </cell>
          <cell r="M546">
            <v>0</v>
          </cell>
        </row>
        <row r="547">
          <cell r="F547">
            <v>0</v>
          </cell>
          <cell r="H547">
            <v>0</v>
          </cell>
          <cell r="I547">
            <v>0</v>
          </cell>
          <cell r="J547">
            <v>0</v>
          </cell>
          <cell r="K547">
            <v>0</v>
          </cell>
          <cell r="M547">
            <v>0</v>
          </cell>
        </row>
        <row r="548">
          <cell r="F548">
            <v>-19542783</v>
          </cell>
          <cell r="H548">
            <v>0</v>
          </cell>
          <cell r="I548">
            <v>-19542783</v>
          </cell>
          <cell r="J548">
            <v>0</v>
          </cell>
          <cell r="K548">
            <v>-19542783</v>
          </cell>
          <cell r="M548">
            <v>-12166813</v>
          </cell>
        </row>
        <row r="549">
          <cell r="F549">
            <v>131819</v>
          </cell>
          <cell r="H549">
            <v>0</v>
          </cell>
          <cell r="I549">
            <v>131819</v>
          </cell>
          <cell r="J549">
            <v>0</v>
          </cell>
          <cell r="K549">
            <v>131819</v>
          </cell>
          <cell r="M549">
            <v>-308073</v>
          </cell>
        </row>
        <row r="550">
          <cell r="F550">
            <v>1742335</v>
          </cell>
          <cell r="H550">
            <v>0</v>
          </cell>
          <cell r="I550">
            <v>1742335</v>
          </cell>
          <cell r="J550">
            <v>0</v>
          </cell>
          <cell r="K550">
            <v>1742335</v>
          </cell>
          <cell r="M550">
            <v>1004974</v>
          </cell>
        </row>
        <row r="551">
          <cell r="F551">
            <v>2192593</v>
          </cell>
          <cell r="H551">
            <v>0</v>
          </cell>
          <cell r="I551">
            <v>2192593</v>
          </cell>
          <cell r="J551">
            <v>0</v>
          </cell>
          <cell r="K551">
            <v>2192593</v>
          </cell>
          <cell r="M551">
            <v>51056</v>
          </cell>
        </row>
        <row r="552">
          <cell r="F552">
            <v>0</v>
          </cell>
          <cell r="H552">
            <v>0</v>
          </cell>
          <cell r="I552">
            <v>0</v>
          </cell>
          <cell r="J552">
            <v>0</v>
          </cell>
          <cell r="K552">
            <v>0</v>
          </cell>
          <cell r="M552">
            <v>0</v>
          </cell>
        </row>
        <row r="553">
          <cell r="F553">
            <v>-352466</v>
          </cell>
          <cell r="H553">
            <v>0</v>
          </cell>
          <cell r="I553">
            <v>-352466</v>
          </cell>
          <cell r="J553">
            <v>0</v>
          </cell>
          <cell r="K553">
            <v>-352466</v>
          </cell>
          <cell r="M553">
            <v>69541</v>
          </cell>
        </row>
        <row r="554">
          <cell r="F554">
            <v>117993</v>
          </cell>
          <cell r="H554">
            <v>0</v>
          </cell>
          <cell r="I554">
            <v>117993</v>
          </cell>
          <cell r="J554">
            <v>0</v>
          </cell>
          <cell r="K554">
            <v>117993</v>
          </cell>
          <cell r="M554">
            <v>144640</v>
          </cell>
        </row>
        <row r="555">
          <cell r="F555">
            <v>-36292384</v>
          </cell>
          <cell r="H555">
            <v>0</v>
          </cell>
          <cell r="I555">
            <v>-36292384</v>
          </cell>
          <cell r="J555">
            <v>0</v>
          </cell>
          <cell r="K555">
            <v>-36292384</v>
          </cell>
          <cell r="M555">
            <v>-32564691</v>
          </cell>
        </row>
        <row r="556">
          <cell r="F556">
            <v>0</v>
          </cell>
          <cell r="H556">
            <v>0</v>
          </cell>
          <cell r="I556">
            <v>0</v>
          </cell>
          <cell r="J556">
            <v>0</v>
          </cell>
          <cell r="K556">
            <v>0</v>
          </cell>
          <cell r="M556">
            <v>0</v>
          </cell>
        </row>
        <row r="557">
          <cell r="F557">
            <v>-80428</v>
          </cell>
          <cell r="H557">
            <v>0</v>
          </cell>
          <cell r="I557">
            <v>-80428</v>
          </cell>
          <cell r="J557">
            <v>0</v>
          </cell>
          <cell r="K557">
            <v>-80428</v>
          </cell>
          <cell r="M557">
            <v>-55777</v>
          </cell>
        </row>
        <row r="558">
          <cell r="F558">
            <v>1548742</v>
          </cell>
          <cell r="H558">
            <v>0</v>
          </cell>
          <cell r="I558">
            <v>1548742</v>
          </cell>
          <cell r="J558">
            <v>0</v>
          </cell>
          <cell r="K558">
            <v>1548742</v>
          </cell>
          <cell r="M558">
            <v>990192</v>
          </cell>
        </row>
        <row r="559">
          <cell r="F559">
            <v>0</v>
          </cell>
          <cell r="H559">
            <v>0</v>
          </cell>
          <cell r="I559">
            <v>0</v>
          </cell>
          <cell r="J559">
            <v>0</v>
          </cell>
          <cell r="K559">
            <v>0</v>
          </cell>
          <cell r="M559">
            <v>0</v>
          </cell>
        </row>
        <row r="560">
          <cell r="F560">
            <v>0</v>
          </cell>
          <cell r="H560">
            <v>0</v>
          </cell>
          <cell r="I560">
            <v>0</v>
          </cell>
          <cell r="J560">
            <v>0</v>
          </cell>
          <cell r="K560">
            <v>0</v>
          </cell>
          <cell r="M560">
            <v>0</v>
          </cell>
        </row>
        <row r="561">
          <cell r="F561">
            <v>0</v>
          </cell>
          <cell r="H561">
            <v>0</v>
          </cell>
          <cell r="I561">
            <v>0</v>
          </cell>
          <cell r="J561">
            <v>0</v>
          </cell>
          <cell r="K561">
            <v>0</v>
          </cell>
          <cell r="M561">
            <v>0</v>
          </cell>
        </row>
        <row r="562">
          <cell r="F562">
            <v>-12520147</v>
          </cell>
          <cell r="H562">
            <v>0</v>
          </cell>
          <cell r="I562">
            <v>-12520147</v>
          </cell>
          <cell r="J562">
            <v>0</v>
          </cell>
          <cell r="K562">
            <v>-12520147</v>
          </cell>
          <cell r="M562">
            <v>-7943884</v>
          </cell>
        </row>
        <row r="563">
          <cell r="F563">
            <v>139525</v>
          </cell>
          <cell r="H563">
            <v>0</v>
          </cell>
          <cell r="I563">
            <v>139525</v>
          </cell>
          <cell r="J563">
            <v>0</v>
          </cell>
          <cell r="K563">
            <v>139525</v>
          </cell>
          <cell r="M563">
            <v>-52000</v>
          </cell>
        </row>
        <row r="564">
          <cell r="F564">
            <v>-11180</v>
          </cell>
          <cell r="H564">
            <v>0</v>
          </cell>
          <cell r="I564">
            <v>-11180</v>
          </cell>
          <cell r="J564">
            <v>0</v>
          </cell>
          <cell r="K564">
            <v>-11180</v>
          </cell>
          <cell r="M564">
            <v>-34207</v>
          </cell>
        </row>
        <row r="565">
          <cell r="F565">
            <v>732976</v>
          </cell>
          <cell r="H565">
            <v>0</v>
          </cell>
          <cell r="I565">
            <v>732976</v>
          </cell>
          <cell r="J565">
            <v>0</v>
          </cell>
          <cell r="K565">
            <v>732976</v>
          </cell>
          <cell r="M565">
            <v>4966</v>
          </cell>
        </row>
        <row r="566">
          <cell r="F566">
            <v>0</v>
          </cell>
          <cell r="H566">
            <v>0</v>
          </cell>
          <cell r="I566">
            <v>0</v>
          </cell>
          <cell r="J566">
            <v>0</v>
          </cell>
          <cell r="K566">
            <v>0</v>
          </cell>
          <cell r="M566">
            <v>0</v>
          </cell>
        </row>
        <row r="567">
          <cell r="F567">
            <v>-391196</v>
          </cell>
          <cell r="H567">
            <v>0</v>
          </cell>
          <cell r="I567">
            <v>-391196</v>
          </cell>
          <cell r="J567">
            <v>0</v>
          </cell>
          <cell r="K567">
            <v>-391196</v>
          </cell>
          <cell r="M567">
            <v>-5173</v>
          </cell>
        </row>
        <row r="568">
          <cell r="F568">
            <v>42654</v>
          </cell>
          <cell r="H568">
            <v>0</v>
          </cell>
          <cell r="I568">
            <v>42654</v>
          </cell>
          <cell r="J568">
            <v>0</v>
          </cell>
          <cell r="K568">
            <v>42654</v>
          </cell>
          <cell r="M568">
            <v>92266</v>
          </cell>
        </row>
        <row r="569">
          <cell r="F569">
            <v>0</v>
          </cell>
          <cell r="H569">
            <v>0</v>
          </cell>
          <cell r="I569">
            <v>0</v>
          </cell>
          <cell r="J569">
            <v>0</v>
          </cell>
          <cell r="K569">
            <v>0</v>
          </cell>
          <cell r="M569">
            <v>-17730681</v>
          </cell>
        </row>
        <row r="570">
          <cell r="F570">
            <v>-161326447</v>
          </cell>
          <cell r="H570">
            <v>0</v>
          </cell>
          <cell r="I570">
            <v>-161326447</v>
          </cell>
          <cell r="J570">
            <v>0</v>
          </cell>
          <cell r="K570">
            <v>-161326447</v>
          </cell>
          <cell r="M570">
            <v>-145110807</v>
          </cell>
        </row>
        <row r="572">
          <cell r="F572">
            <v>0</v>
          </cell>
          <cell r="H572">
            <v>0</v>
          </cell>
          <cell r="I572">
            <v>0</v>
          </cell>
          <cell r="J572">
            <v>0</v>
          </cell>
          <cell r="K572">
            <v>0</v>
          </cell>
          <cell r="M572">
            <v>0</v>
          </cell>
        </row>
        <row r="574">
          <cell r="F574">
            <v>0</v>
          </cell>
          <cell r="H574">
            <v>0</v>
          </cell>
          <cell r="I574">
            <v>0</v>
          </cell>
          <cell r="J574">
            <v>0</v>
          </cell>
          <cell r="K574">
            <v>0</v>
          </cell>
          <cell r="M574">
            <v>0</v>
          </cell>
        </row>
        <row r="575">
          <cell r="F575">
            <v>0</v>
          </cell>
          <cell r="H575">
            <v>0</v>
          </cell>
          <cell r="I575">
            <v>0</v>
          </cell>
          <cell r="J575">
            <v>0</v>
          </cell>
          <cell r="K575">
            <v>0</v>
          </cell>
          <cell r="M575">
            <v>0</v>
          </cell>
        </row>
        <row r="576">
          <cell r="F576">
            <v>0</v>
          </cell>
          <cell r="H576">
            <v>0</v>
          </cell>
          <cell r="I576">
            <v>0</v>
          </cell>
          <cell r="J576">
            <v>0</v>
          </cell>
          <cell r="K576">
            <v>0</v>
          </cell>
          <cell r="M576">
            <v>0</v>
          </cell>
        </row>
        <row r="577">
          <cell r="F577">
            <v>0</v>
          </cell>
          <cell r="H577">
            <v>0</v>
          </cell>
          <cell r="I577">
            <v>0</v>
          </cell>
          <cell r="J577">
            <v>0</v>
          </cell>
          <cell r="K577">
            <v>0</v>
          </cell>
          <cell r="M577">
            <v>0</v>
          </cell>
        </row>
        <row r="579">
          <cell r="F579">
            <v>-174523</v>
          </cell>
          <cell r="H579">
            <v>0</v>
          </cell>
          <cell r="I579">
            <v>-174523</v>
          </cell>
          <cell r="J579">
            <v>0</v>
          </cell>
          <cell r="K579">
            <v>-174523</v>
          </cell>
          <cell r="M579">
            <v>-5550500</v>
          </cell>
        </row>
        <row r="580">
          <cell r="F580">
            <v>0</v>
          </cell>
          <cell r="H580">
            <v>0</v>
          </cell>
          <cell r="I580">
            <v>0</v>
          </cell>
          <cell r="J580">
            <v>0</v>
          </cell>
          <cell r="K580">
            <v>0</v>
          </cell>
          <cell r="M580">
            <v>0</v>
          </cell>
        </row>
        <row r="581">
          <cell r="F581">
            <v>-29581</v>
          </cell>
          <cell r="H581">
            <v>59162</v>
          </cell>
          <cell r="I581">
            <v>29581</v>
          </cell>
          <cell r="J581">
            <v>0</v>
          </cell>
          <cell r="K581">
            <v>29581</v>
          </cell>
          <cell r="M581">
            <v>4833977</v>
          </cell>
        </row>
        <row r="582">
          <cell r="F582">
            <v>0</v>
          </cell>
          <cell r="H582">
            <v>-29581</v>
          </cell>
          <cell r="I582">
            <v>-29581</v>
          </cell>
          <cell r="J582">
            <v>0</v>
          </cell>
          <cell r="K582">
            <v>-29581</v>
          </cell>
          <cell r="M582">
            <v>371355</v>
          </cell>
        </row>
        <row r="583">
          <cell r="F583">
            <v>0</v>
          </cell>
          <cell r="H583">
            <v>0</v>
          </cell>
          <cell r="I583">
            <v>0</v>
          </cell>
          <cell r="J583">
            <v>0</v>
          </cell>
          <cell r="K583">
            <v>0</v>
          </cell>
          <cell r="M583">
            <v>0</v>
          </cell>
        </row>
        <row r="584">
          <cell r="F584">
            <v>0</v>
          </cell>
          <cell r="H584">
            <v>0</v>
          </cell>
          <cell r="I584">
            <v>0</v>
          </cell>
          <cell r="J584">
            <v>0</v>
          </cell>
          <cell r="K584">
            <v>0</v>
          </cell>
          <cell r="M584">
            <v>0</v>
          </cell>
        </row>
        <row r="585">
          <cell r="F585">
            <v>-179900</v>
          </cell>
          <cell r="H585">
            <v>0</v>
          </cell>
          <cell r="I585">
            <v>-179900</v>
          </cell>
          <cell r="J585">
            <v>0</v>
          </cell>
          <cell r="K585">
            <v>-179900</v>
          </cell>
          <cell r="M585">
            <v>439892</v>
          </cell>
        </row>
        <row r="586">
          <cell r="F586">
            <v>0</v>
          </cell>
          <cell r="H586">
            <v>0</v>
          </cell>
          <cell r="I586">
            <v>0</v>
          </cell>
          <cell r="J586">
            <v>0</v>
          </cell>
          <cell r="K586">
            <v>0</v>
          </cell>
          <cell r="M586">
            <v>0</v>
          </cell>
        </row>
        <row r="587">
          <cell r="F587">
            <v>0</v>
          </cell>
          <cell r="H587">
            <v>0</v>
          </cell>
          <cell r="I587">
            <v>0</v>
          </cell>
          <cell r="J587">
            <v>0</v>
          </cell>
          <cell r="K587">
            <v>0</v>
          </cell>
          <cell r="M587">
            <v>0</v>
          </cell>
        </row>
        <row r="588">
          <cell r="F588">
            <v>-4200</v>
          </cell>
          <cell r="H588">
            <v>0</v>
          </cell>
          <cell r="I588">
            <v>-4200</v>
          </cell>
          <cell r="J588">
            <v>0</v>
          </cell>
          <cell r="K588">
            <v>-4200</v>
          </cell>
          <cell r="M588">
            <v>191525</v>
          </cell>
        </row>
        <row r="589">
          <cell r="F589">
            <v>-388204</v>
          </cell>
          <cell r="H589">
            <v>29581</v>
          </cell>
          <cell r="I589">
            <v>-358623</v>
          </cell>
          <cell r="J589">
            <v>0</v>
          </cell>
          <cell r="K589">
            <v>-358623</v>
          </cell>
          <cell r="M589">
            <v>286249</v>
          </cell>
        </row>
        <row r="591">
          <cell r="F591">
            <v>142625</v>
          </cell>
          <cell r="H591">
            <v>0</v>
          </cell>
          <cell r="I591">
            <v>142625</v>
          </cell>
          <cell r="J591">
            <v>0</v>
          </cell>
          <cell r="K591">
            <v>142625</v>
          </cell>
          <cell r="M591">
            <v>591315</v>
          </cell>
        </row>
        <row r="592">
          <cell r="F592">
            <v>0</v>
          </cell>
          <cell r="H592">
            <v>0</v>
          </cell>
          <cell r="I592">
            <v>0</v>
          </cell>
          <cell r="J592">
            <v>0</v>
          </cell>
          <cell r="K592">
            <v>0</v>
          </cell>
          <cell r="M592">
            <v>0</v>
          </cell>
        </row>
        <row r="593">
          <cell r="F593">
            <v>0</v>
          </cell>
          <cell r="H593">
            <v>0</v>
          </cell>
          <cell r="I593">
            <v>0</v>
          </cell>
          <cell r="J593">
            <v>0</v>
          </cell>
          <cell r="K593">
            <v>0</v>
          </cell>
          <cell r="M593">
            <v>-58540</v>
          </cell>
        </row>
        <row r="594">
          <cell r="F594">
            <v>-90973</v>
          </cell>
          <cell r="H594">
            <v>0</v>
          </cell>
          <cell r="I594">
            <v>-90973</v>
          </cell>
          <cell r="J594">
            <v>0</v>
          </cell>
          <cell r="K594">
            <v>-90973</v>
          </cell>
          <cell r="M594">
            <v>906</v>
          </cell>
        </row>
        <row r="595">
          <cell r="F595">
            <v>0</v>
          </cell>
          <cell r="H595">
            <v>0</v>
          </cell>
          <cell r="I595">
            <v>0</v>
          </cell>
          <cell r="J595">
            <v>0</v>
          </cell>
          <cell r="K595">
            <v>0</v>
          </cell>
          <cell r="M595">
            <v>0</v>
          </cell>
        </row>
        <row r="596">
          <cell r="F596">
            <v>0</v>
          </cell>
          <cell r="H596">
            <v>0</v>
          </cell>
          <cell r="I596">
            <v>0</v>
          </cell>
          <cell r="J596">
            <v>0</v>
          </cell>
          <cell r="K596">
            <v>0</v>
          </cell>
          <cell r="M596">
            <v>155</v>
          </cell>
        </row>
        <row r="597">
          <cell r="F597">
            <v>0</v>
          </cell>
          <cell r="H597">
            <v>0</v>
          </cell>
          <cell r="I597">
            <v>0</v>
          </cell>
          <cell r="J597">
            <v>0</v>
          </cell>
          <cell r="K597">
            <v>0</v>
          </cell>
          <cell r="M597">
            <v>0</v>
          </cell>
        </row>
        <row r="598">
          <cell r="F598">
            <v>-24267</v>
          </cell>
          <cell r="H598">
            <v>0</v>
          </cell>
          <cell r="I598">
            <v>-24267</v>
          </cell>
          <cell r="J598">
            <v>0</v>
          </cell>
          <cell r="K598">
            <v>-24267</v>
          </cell>
          <cell r="M598">
            <v>-109081</v>
          </cell>
        </row>
        <row r="599">
          <cell r="F599">
            <v>0</v>
          </cell>
          <cell r="H599">
            <v>0</v>
          </cell>
          <cell r="I599">
            <v>0</v>
          </cell>
          <cell r="J599">
            <v>0</v>
          </cell>
          <cell r="K599">
            <v>0</v>
          </cell>
          <cell r="M599">
            <v>2173</v>
          </cell>
        </row>
        <row r="600">
          <cell r="F600">
            <v>47631</v>
          </cell>
          <cell r="H600">
            <v>0</v>
          </cell>
          <cell r="I600">
            <v>47631</v>
          </cell>
          <cell r="J600">
            <v>0</v>
          </cell>
          <cell r="K600">
            <v>47631</v>
          </cell>
          <cell r="M600">
            <v>728663</v>
          </cell>
        </row>
        <row r="601">
          <cell r="F601">
            <v>0</v>
          </cell>
          <cell r="H601">
            <v>0</v>
          </cell>
          <cell r="I601">
            <v>0</v>
          </cell>
          <cell r="J601">
            <v>0</v>
          </cell>
          <cell r="K601">
            <v>0</v>
          </cell>
          <cell r="M601">
            <v>0</v>
          </cell>
        </row>
        <row r="602">
          <cell r="F602">
            <v>0</v>
          </cell>
          <cell r="H602">
            <v>0</v>
          </cell>
          <cell r="I602">
            <v>0</v>
          </cell>
          <cell r="J602">
            <v>0</v>
          </cell>
          <cell r="K602">
            <v>0</v>
          </cell>
          <cell r="M602">
            <v>28894</v>
          </cell>
        </row>
        <row r="603">
          <cell r="F603">
            <v>-16854</v>
          </cell>
          <cell r="H603">
            <v>0</v>
          </cell>
          <cell r="I603">
            <v>-16854</v>
          </cell>
          <cell r="J603">
            <v>0</v>
          </cell>
          <cell r="K603">
            <v>-16854</v>
          </cell>
          <cell r="M603">
            <v>-54478</v>
          </cell>
        </row>
        <row r="604">
          <cell r="F604">
            <v>0</v>
          </cell>
          <cell r="H604">
            <v>0</v>
          </cell>
          <cell r="I604">
            <v>0</v>
          </cell>
          <cell r="J604">
            <v>0</v>
          </cell>
          <cell r="K604">
            <v>0</v>
          </cell>
          <cell r="M604">
            <v>0</v>
          </cell>
        </row>
        <row r="605">
          <cell r="F605">
            <v>0</v>
          </cell>
          <cell r="H605">
            <v>0</v>
          </cell>
          <cell r="I605">
            <v>0</v>
          </cell>
          <cell r="J605">
            <v>0</v>
          </cell>
          <cell r="K605">
            <v>0</v>
          </cell>
          <cell r="M605">
            <v>0</v>
          </cell>
        </row>
        <row r="606">
          <cell r="F606">
            <v>0</v>
          </cell>
          <cell r="H606">
            <v>0</v>
          </cell>
          <cell r="I606">
            <v>0</v>
          </cell>
          <cell r="J606">
            <v>0</v>
          </cell>
          <cell r="K606">
            <v>0</v>
          </cell>
          <cell r="M606">
            <v>0</v>
          </cell>
        </row>
        <row r="607">
          <cell r="F607">
            <v>2729</v>
          </cell>
          <cell r="H607">
            <v>0</v>
          </cell>
          <cell r="I607">
            <v>2729</v>
          </cell>
          <cell r="J607">
            <v>0</v>
          </cell>
          <cell r="K607">
            <v>2729</v>
          </cell>
          <cell r="M607">
            <v>33868</v>
          </cell>
        </row>
        <row r="608">
          <cell r="F608">
            <v>0</v>
          </cell>
          <cell r="H608">
            <v>0</v>
          </cell>
          <cell r="I608">
            <v>0</v>
          </cell>
          <cell r="J608">
            <v>0</v>
          </cell>
          <cell r="K608">
            <v>0</v>
          </cell>
          <cell r="M608">
            <v>414</v>
          </cell>
        </row>
        <row r="609">
          <cell r="F609">
            <v>19412</v>
          </cell>
          <cell r="H609">
            <v>0</v>
          </cell>
          <cell r="I609">
            <v>19412</v>
          </cell>
          <cell r="J609">
            <v>0</v>
          </cell>
          <cell r="K609">
            <v>19412</v>
          </cell>
          <cell r="M609">
            <v>264796</v>
          </cell>
        </row>
        <row r="610">
          <cell r="F610">
            <v>0</v>
          </cell>
          <cell r="H610">
            <v>0</v>
          </cell>
          <cell r="I610">
            <v>0</v>
          </cell>
          <cell r="J610">
            <v>0</v>
          </cell>
          <cell r="K610">
            <v>0</v>
          </cell>
          <cell r="M610">
            <v>0</v>
          </cell>
        </row>
        <row r="611">
          <cell r="F611">
            <v>0</v>
          </cell>
          <cell r="H611">
            <v>0</v>
          </cell>
          <cell r="I611">
            <v>0</v>
          </cell>
          <cell r="J611">
            <v>0</v>
          </cell>
          <cell r="K611">
            <v>0</v>
          </cell>
          <cell r="M611">
            <v>1979</v>
          </cell>
        </row>
        <row r="612">
          <cell r="F612">
            <v>-4557</v>
          </cell>
          <cell r="H612">
            <v>0</v>
          </cell>
          <cell r="I612">
            <v>-4557</v>
          </cell>
          <cell r="J612">
            <v>0</v>
          </cell>
          <cell r="K612">
            <v>-4557</v>
          </cell>
          <cell r="M612">
            <v>-6103</v>
          </cell>
        </row>
        <row r="613">
          <cell r="F613">
            <v>0</v>
          </cell>
          <cell r="H613">
            <v>0</v>
          </cell>
          <cell r="I613">
            <v>0</v>
          </cell>
          <cell r="J613">
            <v>0</v>
          </cell>
          <cell r="K613">
            <v>0</v>
          </cell>
          <cell r="M613">
            <v>0</v>
          </cell>
        </row>
        <row r="614">
          <cell r="F614">
            <v>0</v>
          </cell>
          <cell r="H614">
            <v>0</v>
          </cell>
          <cell r="I614">
            <v>0</v>
          </cell>
          <cell r="J614">
            <v>0</v>
          </cell>
          <cell r="K614">
            <v>0</v>
          </cell>
          <cell r="M614">
            <v>0</v>
          </cell>
        </row>
        <row r="615">
          <cell r="F615">
            <v>0</v>
          </cell>
          <cell r="H615">
            <v>0</v>
          </cell>
          <cell r="I615">
            <v>0</v>
          </cell>
          <cell r="J615">
            <v>0</v>
          </cell>
          <cell r="K615">
            <v>0</v>
          </cell>
          <cell r="M615">
            <v>0</v>
          </cell>
        </row>
        <row r="616">
          <cell r="F616">
            <v>3230</v>
          </cell>
          <cell r="H616">
            <v>0</v>
          </cell>
          <cell r="I616">
            <v>3230</v>
          </cell>
          <cell r="J616">
            <v>0</v>
          </cell>
          <cell r="K616">
            <v>3230</v>
          </cell>
          <cell r="M616">
            <v>26612</v>
          </cell>
        </row>
        <row r="617">
          <cell r="F617">
            <v>0</v>
          </cell>
          <cell r="H617">
            <v>0</v>
          </cell>
          <cell r="I617">
            <v>0</v>
          </cell>
          <cell r="J617">
            <v>0</v>
          </cell>
          <cell r="K617">
            <v>0</v>
          </cell>
          <cell r="M617">
            <v>539</v>
          </cell>
        </row>
        <row r="618">
          <cell r="F618">
            <v>78976</v>
          </cell>
          <cell r="H618">
            <v>0</v>
          </cell>
          <cell r="I618">
            <v>78976</v>
          </cell>
          <cell r="J618">
            <v>0</v>
          </cell>
          <cell r="K618">
            <v>78976</v>
          </cell>
          <cell r="M618">
            <v>1452112</v>
          </cell>
        </row>
        <row r="620">
          <cell r="F620">
            <v>304478</v>
          </cell>
          <cell r="H620">
            <v>0</v>
          </cell>
          <cell r="I620">
            <v>304478</v>
          </cell>
          <cell r="J620">
            <v>0</v>
          </cell>
          <cell r="K620">
            <v>304478</v>
          </cell>
          <cell r="M620">
            <v>847452</v>
          </cell>
        </row>
        <row r="621">
          <cell r="F621">
            <v>0</v>
          </cell>
          <cell r="H621">
            <v>0</v>
          </cell>
          <cell r="I621">
            <v>0</v>
          </cell>
          <cell r="J621">
            <v>0</v>
          </cell>
          <cell r="K621">
            <v>0</v>
          </cell>
          <cell r="M621">
            <v>0</v>
          </cell>
        </row>
        <row r="622">
          <cell r="F622">
            <v>0</v>
          </cell>
          <cell r="H622">
            <v>0</v>
          </cell>
          <cell r="I622">
            <v>0</v>
          </cell>
          <cell r="J622">
            <v>0</v>
          </cell>
          <cell r="K622">
            <v>0</v>
          </cell>
          <cell r="M622">
            <v>-35512</v>
          </cell>
        </row>
        <row r="623">
          <cell r="F623">
            <v>-192040</v>
          </cell>
          <cell r="H623">
            <v>0</v>
          </cell>
          <cell r="I623">
            <v>-192040</v>
          </cell>
          <cell r="J623">
            <v>0</v>
          </cell>
          <cell r="K623">
            <v>-192040</v>
          </cell>
          <cell r="M623">
            <v>-256719</v>
          </cell>
        </row>
        <row r="624">
          <cell r="F624">
            <v>0</v>
          </cell>
          <cell r="H624">
            <v>0</v>
          </cell>
          <cell r="I624">
            <v>0</v>
          </cell>
          <cell r="J624">
            <v>0</v>
          </cell>
          <cell r="K624">
            <v>0</v>
          </cell>
          <cell r="M624">
            <v>0</v>
          </cell>
        </row>
        <row r="625">
          <cell r="F625">
            <v>0</v>
          </cell>
          <cell r="H625">
            <v>0</v>
          </cell>
          <cell r="I625">
            <v>0</v>
          </cell>
          <cell r="J625">
            <v>0</v>
          </cell>
          <cell r="K625">
            <v>0</v>
          </cell>
          <cell r="M625">
            <v>-541</v>
          </cell>
        </row>
        <row r="626">
          <cell r="F626">
            <v>0</v>
          </cell>
          <cell r="H626">
            <v>0</v>
          </cell>
          <cell r="I626">
            <v>0</v>
          </cell>
          <cell r="J626">
            <v>0</v>
          </cell>
          <cell r="K626">
            <v>0</v>
          </cell>
          <cell r="M626">
            <v>0</v>
          </cell>
        </row>
        <row r="627">
          <cell r="F627">
            <v>-46369</v>
          </cell>
          <cell r="H627">
            <v>0</v>
          </cell>
          <cell r="I627">
            <v>-46369</v>
          </cell>
          <cell r="J627">
            <v>0</v>
          </cell>
          <cell r="K627">
            <v>-46369</v>
          </cell>
          <cell r="M627">
            <v>-108478</v>
          </cell>
        </row>
        <row r="628">
          <cell r="F628">
            <v>0</v>
          </cell>
          <cell r="H628">
            <v>0</v>
          </cell>
          <cell r="I628">
            <v>0</v>
          </cell>
          <cell r="J628">
            <v>0</v>
          </cell>
          <cell r="K628">
            <v>0</v>
          </cell>
          <cell r="M628">
            <v>-5998</v>
          </cell>
        </row>
        <row r="629">
          <cell r="F629">
            <v>979743</v>
          </cell>
          <cell r="H629">
            <v>0</v>
          </cell>
          <cell r="I629">
            <v>979743</v>
          </cell>
          <cell r="J629">
            <v>0</v>
          </cell>
          <cell r="K629">
            <v>979743</v>
          </cell>
          <cell r="M629">
            <v>2406333</v>
          </cell>
        </row>
        <row r="630">
          <cell r="F630">
            <v>0</v>
          </cell>
          <cell r="H630">
            <v>0</v>
          </cell>
          <cell r="I630">
            <v>0</v>
          </cell>
          <cell r="J630">
            <v>0</v>
          </cell>
          <cell r="K630">
            <v>0</v>
          </cell>
          <cell r="M630">
            <v>0</v>
          </cell>
        </row>
        <row r="631">
          <cell r="F631">
            <v>0</v>
          </cell>
          <cell r="H631">
            <v>0</v>
          </cell>
          <cell r="I631">
            <v>0</v>
          </cell>
          <cell r="J631">
            <v>0</v>
          </cell>
          <cell r="K631">
            <v>0</v>
          </cell>
          <cell r="M631">
            <v>79367</v>
          </cell>
        </row>
        <row r="632">
          <cell r="F632">
            <v>-222907</v>
          </cell>
          <cell r="H632">
            <v>0</v>
          </cell>
          <cell r="I632">
            <v>-222907</v>
          </cell>
          <cell r="J632">
            <v>0</v>
          </cell>
          <cell r="K632">
            <v>-222907</v>
          </cell>
          <cell r="M632">
            <v>-450602</v>
          </cell>
        </row>
        <row r="633">
          <cell r="F633">
            <v>0</v>
          </cell>
          <cell r="H633">
            <v>0</v>
          </cell>
          <cell r="I633">
            <v>0</v>
          </cell>
          <cell r="J633">
            <v>0</v>
          </cell>
          <cell r="K633">
            <v>0</v>
          </cell>
          <cell r="M633">
            <v>0</v>
          </cell>
        </row>
        <row r="634">
          <cell r="F634">
            <v>0</v>
          </cell>
          <cell r="H634">
            <v>0</v>
          </cell>
          <cell r="I634">
            <v>0</v>
          </cell>
          <cell r="J634">
            <v>0</v>
          </cell>
          <cell r="K634">
            <v>0</v>
          </cell>
          <cell r="M634">
            <v>0</v>
          </cell>
        </row>
        <row r="635">
          <cell r="F635">
            <v>0</v>
          </cell>
          <cell r="H635">
            <v>0</v>
          </cell>
          <cell r="I635">
            <v>0</v>
          </cell>
          <cell r="J635">
            <v>0</v>
          </cell>
          <cell r="K635">
            <v>0</v>
          </cell>
          <cell r="M635">
            <v>0</v>
          </cell>
        </row>
        <row r="636">
          <cell r="F636">
            <v>30989</v>
          </cell>
          <cell r="H636">
            <v>0</v>
          </cell>
          <cell r="I636">
            <v>30989</v>
          </cell>
          <cell r="J636">
            <v>0</v>
          </cell>
          <cell r="K636">
            <v>30989</v>
          </cell>
          <cell r="M636">
            <v>99484</v>
          </cell>
        </row>
        <row r="637">
          <cell r="F637">
            <v>0</v>
          </cell>
          <cell r="H637">
            <v>0</v>
          </cell>
          <cell r="I637">
            <v>0</v>
          </cell>
          <cell r="J637">
            <v>0</v>
          </cell>
          <cell r="K637">
            <v>0</v>
          </cell>
          <cell r="M637">
            <v>6955</v>
          </cell>
        </row>
        <row r="638">
          <cell r="F638">
            <v>363522</v>
          </cell>
          <cell r="H638">
            <v>0</v>
          </cell>
          <cell r="I638">
            <v>363522</v>
          </cell>
          <cell r="J638">
            <v>0</v>
          </cell>
          <cell r="K638">
            <v>363522</v>
          </cell>
          <cell r="M638">
            <v>754810</v>
          </cell>
        </row>
        <row r="639">
          <cell r="F639">
            <v>0</v>
          </cell>
          <cell r="H639">
            <v>0</v>
          </cell>
          <cell r="I639">
            <v>0</v>
          </cell>
          <cell r="J639">
            <v>0</v>
          </cell>
          <cell r="K639">
            <v>0</v>
          </cell>
          <cell r="M639">
            <v>0</v>
          </cell>
        </row>
        <row r="640">
          <cell r="F640">
            <v>0</v>
          </cell>
          <cell r="H640">
            <v>0</v>
          </cell>
          <cell r="I640">
            <v>0</v>
          </cell>
          <cell r="J640">
            <v>0</v>
          </cell>
          <cell r="K640">
            <v>0</v>
          </cell>
          <cell r="M640">
            <v>4485</v>
          </cell>
        </row>
        <row r="641">
          <cell r="F641">
            <v>-39550</v>
          </cell>
          <cell r="H641">
            <v>0</v>
          </cell>
          <cell r="I641">
            <v>-39550</v>
          </cell>
          <cell r="J641">
            <v>0</v>
          </cell>
          <cell r="K641">
            <v>-39550</v>
          </cell>
          <cell r="M641">
            <v>-112429</v>
          </cell>
        </row>
        <row r="642">
          <cell r="F642">
            <v>0</v>
          </cell>
          <cell r="H642">
            <v>0</v>
          </cell>
          <cell r="I642">
            <v>0</v>
          </cell>
          <cell r="J642">
            <v>0</v>
          </cell>
          <cell r="K642">
            <v>0</v>
          </cell>
          <cell r="M642">
            <v>0</v>
          </cell>
        </row>
        <row r="643">
          <cell r="F643">
            <v>0</v>
          </cell>
          <cell r="H643">
            <v>0</v>
          </cell>
          <cell r="I643">
            <v>0</v>
          </cell>
          <cell r="J643">
            <v>0</v>
          </cell>
          <cell r="K643">
            <v>0</v>
          </cell>
          <cell r="M643">
            <v>0</v>
          </cell>
        </row>
        <row r="644">
          <cell r="F644">
            <v>0</v>
          </cell>
          <cell r="H644">
            <v>0</v>
          </cell>
          <cell r="I644">
            <v>0</v>
          </cell>
          <cell r="J644">
            <v>0</v>
          </cell>
          <cell r="K644">
            <v>0</v>
          </cell>
          <cell r="M644">
            <v>0</v>
          </cell>
        </row>
        <row r="645">
          <cell r="F645">
            <v>24237</v>
          </cell>
          <cell r="H645">
            <v>0</v>
          </cell>
          <cell r="I645">
            <v>24237</v>
          </cell>
          <cell r="J645">
            <v>0</v>
          </cell>
          <cell r="K645">
            <v>24237</v>
          </cell>
          <cell r="M645">
            <v>71130</v>
          </cell>
        </row>
        <row r="646">
          <cell r="F646">
            <v>0</v>
          </cell>
          <cell r="H646">
            <v>0</v>
          </cell>
          <cell r="I646">
            <v>0</v>
          </cell>
          <cell r="J646">
            <v>0</v>
          </cell>
          <cell r="K646">
            <v>0</v>
          </cell>
          <cell r="M646">
            <v>10015</v>
          </cell>
        </row>
        <row r="647">
          <cell r="F647">
            <v>1202103</v>
          </cell>
          <cell r="H647">
            <v>0</v>
          </cell>
          <cell r="I647">
            <v>1202103</v>
          </cell>
          <cell r="J647">
            <v>0</v>
          </cell>
          <cell r="K647">
            <v>1202103</v>
          </cell>
          <cell r="M647">
            <v>3309752</v>
          </cell>
        </row>
        <row r="649">
          <cell r="F649">
            <v>-2264714</v>
          </cell>
          <cell r="H649">
            <v>-29581</v>
          </cell>
          <cell r="I649">
            <v>-2294295</v>
          </cell>
          <cell r="J649">
            <v>0</v>
          </cell>
          <cell r="K649">
            <v>-2294295</v>
          </cell>
          <cell r="M649">
            <v>-178871</v>
          </cell>
        </row>
        <row r="650">
          <cell r="F650">
            <v>-3523384</v>
          </cell>
          <cell r="H650">
            <v>0</v>
          </cell>
          <cell r="I650">
            <v>-3523384</v>
          </cell>
          <cell r="J650">
            <v>0</v>
          </cell>
          <cell r="K650">
            <v>-3523384</v>
          </cell>
          <cell r="M650">
            <v>0</v>
          </cell>
        </row>
        <row r="651">
          <cell r="F651">
            <v>0</v>
          </cell>
          <cell r="H651">
            <v>0</v>
          </cell>
          <cell r="I651">
            <v>0</v>
          </cell>
          <cell r="J651">
            <v>0</v>
          </cell>
          <cell r="K651">
            <v>0</v>
          </cell>
          <cell r="M651">
            <v>0</v>
          </cell>
        </row>
        <row r="652">
          <cell r="F652">
            <v>0</v>
          </cell>
          <cell r="H652">
            <v>0</v>
          </cell>
          <cell r="I652">
            <v>0</v>
          </cell>
          <cell r="J652">
            <v>0</v>
          </cell>
          <cell r="K652">
            <v>0</v>
          </cell>
          <cell r="M652">
            <v>0</v>
          </cell>
        </row>
        <row r="653">
          <cell r="F653">
            <v>0</v>
          </cell>
          <cell r="H653">
            <v>0</v>
          </cell>
          <cell r="I653">
            <v>0</v>
          </cell>
          <cell r="J653">
            <v>0</v>
          </cell>
          <cell r="K653">
            <v>0</v>
          </cell>
          <cell r="M653">
            <v>0</v>
          </cell>
        </row>
        <row r="654">
          <cell r="F654">
            <v>0</v>
          </cell>
          <cell r="H654">
            <v>0</v>
          </cell>
          <cell r="I654">
            <v>0</v>
          </cell>
          <cell r="J654">
            <v>0</v>
          </cell>
          <cell r="K654">
            <v>0</v>
          </cell>
          <cell r="M654">
            <v>0</v>
          </cell>
        </row>
        <row r="655">
          <cell r="F655">
            <v>0</v>
          </cell>
          <cell r="H655">
            <v>0</v>
          </cell>
          <cell r="I655">
            <v>0</v>
          </cell>
          <cell r="J655">
            <v>0</v>
          </cell>
          <cell r="K655">
            <v>0</v>
          </cell>
          <cell r="M655">
            <v>0</v>
          </cell>
        </row>
        <row r="656">
          <cell r="F656">
            <v>0</v>
          </cell>
          <cell r="H656">
            <v>0</v>
          </cell>
          <cell r="I656">
            <v>0</v>
          </cell>
          <cell r="J656">
            <v>0</v>
          </cell>
          <cell r="K656">
            <v>0</v>
          </cell>
          <cell r="M656">
            <v>0</v>
          </cell>
        </row>
        <row r="657">
          <cell r="F657">
            <v>-78750</v>
          </cell>
          <cell r="H657">
            <v>0</v>
          </cell>
          <cell r="I657">
            <v>-78750</v>
          </cell>
          <cell r="J657">
            <v>0</v>
          </cell>
          <cell r="K657">
            <v>-78750</v>
          </cell>
          <cell r="M657">
            <v>-56250</v>
          </cell>
        </row>
        <row r="658">
          <cell r="F658">
            <v>0</v>
          </cell>
          <cell r="H658">
            <v>0</v>
          </cell>
          <cell r="I658">
            <v>0</v>
          </cell>
          <cell r="J658">
            <v>0</v>
          </cell>
          <cell r="K658">
            <v>0</v>
          </cell>
          <cell r="M658">
            <v>0</v>
          </cell>
        </row>
        <row r="659">
          <cell r="F659">
            <v>0</v>
          </cell>
          <cell r="H659">
            <v>0</v>
          </cell>
          <cell r="I659">
            <v>0</v>
          </cell>
          <cell r="J659">
            <v>0</v>
          </cell>
          <cell r="K659">
            <v>0</v>
          </cell>
          <cell r="M659">
            <v>0</v>
          </cell>
        </row>
        <row r="660">
          <cell r="F660">
            <v>0</v>
          </cell>
          <cell r="H660">
            <v>0</v>
          </cell>
          <cell r="I660">
            <v>0</v>
          </cell>
          <cell r="J660">
            <v>0</v>
          </cell>
          <cell r="K660">
            <v>0</v>
          </cell>
          <cell r="M660">
            <v>0</v>
          </cell>
        </row>
        <row r="661">
          <cell r="F661">
            <v>0</v>
          </cell>
          <cell r="H661">
            <v>0</v>
          </cell>
          <cell r="I661">
            <v>0</v>
          </cell>
          <cell r="J661">
            <v>0</v>
          </cell>
          <cell r="K661">
            <v>0</v>
          </cell>
          <cell r="M661">
            <v>0</v>
          </cell>
        </row>
        <row r="662">
          <cell r="F662">
            <v>0</v>
          </cell>
          <cell r="H662">
            <v>0</v>
          </cell>
          <cell r="I662">
            <v>0</v>
          </cell>
          <cell r="J662">
            <v>0</v>
          </cell>
          <cell r="K662">
            <v>0</v>
          </cell>
          <cell r="M662">
            <v>0</v>
          </cell>
        </row>
        <row r="663">
          <cell r="F663">
            <v>15000</v>
          </cell>
          <cell r="H663">
            <v>0</v>
          </cell>
          <cell r="I663">
            <v>15000</v>
          </cell>
          <cell r="J663">
            <v>0</v>
          </cell>
          <cell r="K663">
            <v>15000</v>
          </cell>
          <cell r="M663">
            <v>0</v>
          </cell>
        </row>
        <row r="664">
          <cell r="F664">
            <v>0</v>
          </cell>
          <cell r="H664">
            <v>0</v>
          </cell>
          <cell r="I664">
            <v>0</v>
          </cell>
          <cell r="J664">
            <v>0</v>
          </cell>
          <cell r="K664">
            <v>0</v>
          </cell>
          <cell r="M664">
            <v>0</v>
          </cell>
        </row>
        <row r="665">
          <cell r="F665">
            <v>0</v>
          </cell>
          <cell r="H665">
            <v>0</v>
          </cell>
          <cell r="I665">
            <v>0</v>
          </cell>
          <cell r="J665">
            <v>0</v>
          </cell>
          <cell r="K665">
            <v>0</v>
          </cell>
          <cell r="M665">
            <v>-48000</v>
          </cell>
        </row>
        <row r="666">
          <cell r="F666">
            <v>-94500</v>
          </cell>
          <cell r="H666">
            <v>0</v>
          </cell>
          <cell r="I666">
            <v>-94500</v>
          </cell>
          <cell r="J666">
            <v>0</v>
          </cell>
          <cell r="K666">
            <v>-94500</v>
          </cell>
          <cell r="M666">
            <v>0</v>
          </cell>
        </row>
        <row r="667">
          <cell r="F667">
            <v>-5946348</v>
          </cell>
          <cell r="H667">
            <v>-29581</v>
          </cell>
          <cell r="I667">
            <v>-5975929</v>
          </cell>
          <cell r="J667">
            <v>0</v>
          </cell>
          <cell r="K667">
            <v>-5975929</v>
          </cell>
          <cell r="M667">
            <v>-283121</v>
          </cell>
        </row>
        <row r="669">
          <cell r="F669">
            <v>-4057379</v>
          </cell>
          <cell r="H669">
            <v>0</v>
          </cell>
          <cell r="I669">
            <v>-4057379</v>
          </cell>
          <cell r="J669">
            <v>0</v>
          </cell>
          <cell r="K669">
            <v>-4057379</v>
          </cell>
          <cell r="M669">
            <v>0</v>
          </cell>
        </row>
        <row r="670">
          <cell r="F670">
            <v>0</v>
          </cell>
          <cell r="H670">
            <v>0</v>
          </cell>
          <cell r="I670">
            <v>0</v>
          </cell>
          <cell r="J670">
            <v>0</v>
          </cell>
          <cell r="K670">
            <v>0</v>
          </cell>
          <cell r="M670">
            <v>0</v>
          </cell>
        </row>
        <row r="671">
          <cell r="F671">
            <v>-185300</v>
          </cell>
          <cell r="H671">
            <v>0</v>
          </cell>
          <cell r="I671">
            <v>-185300</v>
          </cell>
          <cell r="J671">
            <v>0</v>
          </cell>
          <cell r="K671">
            <v>-185300</v>
          </cell>
          <cell r="M671">
            <v>0</v>
          </cell>
        </row>
        <row r="672">
          <cell r="F672">
            <v>-110450</v>
          </cell>
          <cell r="H672">
            <v>0</v>
          </cell>
          <cell r="I672">
            <v>-110450</v>
          </cell>
          <cell r="J672">
            <v>0</v>
          </cell>
          <cell r="K672">
            <v>-110450</v>
          </cell>
          <cell r="M672">
            <v>0</v>
          </cell>
        </row>
        <row r="673">
          <cell r="F673">
            <v>-4353129</v>
          </cell>
          <cell r="H673">
            <v>0</v>
          </cell>
          <cell r="I673">
            <v>-4353129</v>
          </cell>
          <cell r="J673">
            <v>0</v>
          </cell>
          <cell r="K673">
            <v>-4353129</v>
          </cell>
          <cell r="M673">
            <v>0</v>
          </cell>
        </row>
        <row r="675">
          <cell r="F675">
            <v>-800927</v>
          </cell>
          <cell r="H675">
            <v>0</v>
          </cell>
          <cell r="I675">
            <v>-800927</v>
          </cell>
          <cell r="J675">
            <v>0</v>
          </cell>
          <cell r="K675">
            <v>-800927</v>
          </cell>
          <cell r="M675">
            <v>-1552017</v>
          </cell>
        </row>
        <row r="676">
          <cell r="F676">
            <v>-1800136</v>
          </cell>
          <cell r="H676">
            <v>0</v>
          </cell>
          <cell r="I676">
            <v>-1800136</v>
          </cell>
          <cell r="J676">
            <v>0</v>
          </cell>
          <cell r="K676">
            <v>-1800136</v>
          </cell>
          <cell r="M676">
            <v>0</v>
          </cell>
        </row>
        <row r="677">
          <cell r="F677">
            <v>0</v>
          </cell>
          <cell r="H677">
            <v>0</v>
          </cell>
          <cell r="I677">
            <v>0</v>
          </cell>
          <cell r="J677">
            <v>0</v>
          </cell>
          <cell r="K677">
            <v>0</v>
          </cell>
          <cell r="M677">
            <v>0</v>
          </cell>
        </row>
        <row r="678">
          <cell r="F678">
            <v>0</v>
          </cell>
          <cell r="H678">
            <v>0</v>
          </cell>
          <cell r="I678">
            <v>0</v>
          </cell>
          <cell r="J678">
            <v>0</v>
          </cell>
          <cell r="K678">
            <v>0</v>
          </cell>
          <cell r="M678">
            <v>0</v>
          </cell>
        </row>
        <row r="679">
          <cell r="F679">
            <v>0</v>
          </cell>
          <cell r="H679">
            <v>0</v>
          </cell>
          <cell r="I679">
            <v>0</v>
          </cell>
          <cell r="J679">
            <v>0</v>
          </cell>
          <cell r="K679">
            <v>0</v>
          </cell>
          <cell r="M679">
            <v>0</v>
          </cell>
        </row>
        <row r="680">
          <cell r="F680">
            <v>-2601063</v>
          </cell>
          <cell r="H680">
            <v>0</v>
          </cell>
          <cell r="I680">
            <v>-2601063</v>
          </cell>
          <cell r="J680">
            <v>0</v>
          </cell>
          <cell r="K680">
            <v>-2601063</v>
          </cell>
          <cell r="M680">
            <v>-1552017</v>
          </cell>
        </row>
        <row r="682">
          <cell r="F682">
            <v>0</v>
          </cell>
          <cell r="H682">
            <v>0</v>
          </cell>
          <cell r="I682">
            <v>0</v>
          </cell>
          <cell r="J682">
            <v>0</v>
          </cell>
          <cell r="K682">
            <v>0</v>
          </cell>
          <cell r="M682">
            <v>0</v>
          </cell>
        </row>
        <row r="683">
          <cell r="F683">
            <v>-1360450</v>
          </cell>
          <cell r="H683">
            <v>0</v>
          </cell>
          <cell r="I683">
            <v>-1360450</v>
          </cell>
          <cell r="J683">
            <v>0</v>
          </cell>
          <cell r="K683">
            <v>-1360450</v>
          </cell>
          <cell r="M683">
            <v>0</v>
          </cell>
        </row>
        <row r="684">
          <cell r="F684">
            <v>0</v>
          </cell>
          <cell r="H684">
            <v>0</v>
          </cell>
          <cell r="I684">
            <v>0</v>
          </cell>
          <cell r="J684">
            <v>0</v>
          </cell>
          <cell r="K684">
            <v>0</v>
          </cell>
          <cell r="M684">
            <v>0</v>
          </cell>
        </row>
        <row r="685">
          <cell r="F685">
            <v>0</v>
          </cell>
          <cell r="H685">
            <v>0</v>
          </cell>
          <cell r="I685">
            <v>0</v>
          </cell>
          <cell r="J685">
            <v>0</v>
          </cell>
          <cell r="K685">
            <v>0</v>
          </cell>
          <cell r="M685">
            <v>0</v>
          </cell>
        </row>
        <row r="686">
          <cell r="F686">
            <v>-1799428</v>
          </cell>
          <cell r="H686">
            <v>0</v>
          </cell>
          <cell r="I686">
            <v>-1799428</v>
          </cell>
          <cell r="J686">
            <v>0</v>
          </cell>
          <cell r="K686">
            <v>-1799428</v>
          </cell>
          <cell r="M686">
            <v>-2836838</v>
          </cell>
        </row>
        <row r="687">
          <cell r="F687">
            <v>0</v>
          </cell>
          <cell r="H687">
            <v>0</v>
          </cell>
          <cell r="I687">
            <v>0</v>
          </cell>
          <cell r="J687">
            <v>0</v>
          </cell>
          <cell r="K687">
            <v>0</v>
          </cell>
          <cell r="M687">
            <v>0</v>
          </cell>
        </row>
        <row r="688">
          <cell r="F688">
            <v>0</v>
          </cell>
          <cell r="H688">
            <v>0</v>
          </cell>
          <cell r="I688">
            <v>0</v>
          </cell>
          <cell r="J688">
            <v>0</v>
          </cell>
          <cell r="K688">
            <v>0</v>
          </cell>
          <cell r="M688">
            <v>0</v>
          </cell>
        </row>
        <row r="689">
          <cell r="F689">
            <v>0</v>
          </cell>
          <cell r="H689">
            <v>0</v>
          </cell>
          <cell r="I689">
            <v>0</v>
          </cell>
          <cell r="J689">
            <v>0</v>
          </cell>
          <cell r="K689">
            <v>0</v>
          </cell>
          <cell r="M689">
            <v>0</v>
          </cell>
        </row>
        <row r="690">
          <cell r="F690">
            <v>0</v>
          </cell>
          <cell r="H690">
            <v>0</v>
          </cell>
          <cell r="I690">
            <v>0</v>
          </cell>
          <cell r="J690">
            <v>0</v>
          </cell>
          <cell r="K690">
            <v>0</v>
          </cell>
          <cell r="M690">
            <v>0</v>
          </cell>
        </row>
        <row r="691">
          <cell r="F691">
            <v>0</v>
          </cell>
          <cell r="H691">
            <v>0</v>
          </cell>
          <cell r="I691">
            <v>0</v>
          </cell>
          <cell r="J691">
            <v>0</v>
          </cell>
          <cell r="K691">
            <v>0</v>
          </cell>
          <cell r="M691">
            <v>0</v>
          </cell>
        </row>
        <row r="692">
          <cell r="F692">
            <v>-2096697</v>
          </cell>
          <cell r="H692">
            <v>0</v>
          </cell>
          <cell r="I692">
            <v>-2096697</v>
          </cell>
          <cell r="J692">
            <v>0</v>
          </cell>
          <cell r="K692">
            <v>-2096697</v>
          </cell>
          <cell r="M692">
            <v>-1241021</v>
          </cell>
        </row>
        <row r="693">
          <cell r="F693">
            <v>0</v>
          </cell>
          <cell r="H693">
            <v>0</v>
          </cell>
          <cell r="I693">
            <v>0</v>
          </cell>
          <cell r="J693">
            <v>0</v>
          </cell>
          <cell r="K693">
            <v>0</v>
          </cell>
          <cell r="M693">
            <v>0</v>
          </cell>
        </row>
        <row r="694">
          <cell r="F694">
            <v>-5256575</v>
          </cell>
          <cell r="H694">
            <v>0</v>
          </cell>
          <cell r="I694">
            <v>-5256575</v>
          </cell>
          <cell r="J694">
            <v>0</v>
          </cell>
          <cell r="K694">
            <v>-5256575</v>
          </cell>
          <cell r="M694">
            <v>-4077859</v>
          </cell>
        </row>
        <row r="696">
          <cell r="F696">
            <v>0</v>
          </cell>
          <cell r="H696">
            <v>0</v>
          </cell>
          <cell r="I696">
            <v>0</v>
          </cell>
          <cell r="J696">
            <v>0</v>
          </cell>
          <cell r="K696">
            <v>0</v>
          </cell>
          <cell r="M696">
            <v>0</v>
          </cell>
        </row>
        <row r="697">
          <cell r="F697">
            <v>0</v>
          </cell>
          <cell r="H697">
            <v>0</v>
          </cell>
          <cell r="I697">
            <v>0</v>
          </cell>
          <cell r="J697">
            <v>0</v>
          </cell>
          <cell r="K697">
            <v>0</v>
          </cell>
          <cell r="M697">
            <v>0</v>
          </cell>
        </row>
        <row r="698">
          <cell r="F698">
            <v>0</v>
          </cell>
          <cell r="H698">
            <v>0</v>
          </cell>
          <cell r="I698">
            <v>0</v>
          </cell>
          <cell r="J698">
            <v>0</v>
          </cell>
          <cell r="K698">
            <v>0</v>
          </cell>
          <cell r="M698">
            <v>0</v>
          </cell>
        </row>
        <row r="699">
          <cell r="F699">
            <v>0</v>
          </cell>
          <cell r="H699">
            <v>0</v>
          </cell>
          <cell r="I699">
            <v>0</v>
          </cell>
          <cell r="J699">
            <v>0</v>
          </cell>
          <cell r="K699">
            <v>0</v>
          </cell>
          <cell r="M699">
            <v>-3544</v>
          </cell>
        </row>
        <row r="700">
          <cell r="F700">
            <v>-33774</v>
          </cell>
          <cell r="H700">
            <v>0</v>
          </cell>
          <cell r="I700">
            <v>-33774</v>
          </cell>
          <cell r="J700">
            <v>0</v>
          </cell>
          <cell r="K700">
            <v>-33774</v>
          </cell>
          <cell r="M700">
            <v>-49168</v>
          </cell>
        </row>
        <row r="701">
          <cell r="F701">
            <v>0</v>
          </cell>
          <cell r="H701">
            <v>0</v>
          </cell>
          <cell r="I701">
            <v>0</v>
          </cell>
          <cell r="J701">
            <v>0</v>
          </cell>
          <cell r="K701">
            <v>0</v>
          </cell>
          <cell r="M701">
            <v>0</v>
          </cell>
        </row>
        <row r="702">
          <cell r="F702">
            <v>0</v>
          </cell>
          <cell r="H702">
            <v>0</v>
          </cell>
          <cell r="I702">
            <v>0</v>
          </cell>
          <cell r="J702">
            <v>0</v>
          </cell>
          <cell r="K702">
            <v>0</v>
          </cell>
          <cell r="M702">
            <v>0</v>
          </cell>
        </row>
        <row r="703">
          <cell r="F703">
            <v>0</v>
          </cell>
          <cell r="H703">
            <v>0</v>
          </cell>
          <cell r="I703">
            <v>0</v>
          </cell>
          <cell r="J703">
            <v>0</v>
          </cell>
          <cell r="K703">
            <v>0</v>
          </cell>
          <cell r="M703">
            <v>0</v>
          </cell>
        </row>
        <row r="704">
          <cell r="F704">
            <v>0</v>
          </cell>
          <cell r="H704">
            <v>0</v>
          </cell>
          <cell r="I704">
            <v>0</v>
          </cell>
          <cell r="J704">
            <v>0</v>
          </cell>
          <cell r="K704">
            <v>0</v>
          </cell>
          <cell r="M704">
            <v>0</v>
          </cell>
        </row>
        <row r="705">
          <cell r="F705">
            <v>-32179</v>
          </cell>
          <cell r="H705">
            <v>0</v>
          </cell>
          <cell r="I705">
            <v>-32179</v>
          </cell>
          <cell r="J705">
            <v>0</v>
          </cell>
          <cell r="K705">
            <v>-32179</v>
          </cell>
          <cell r="M705">
            <v>-1663</v>
          </cell>
        </row>
        <row r="706">
          <cell r="F706">
            <v>0</v>
          </cell>
          <cell r="H706">
            <v>0</v>
          </cell>
          <cell r="I706">
            <v>0</v>
          </cell>
          <cell r="J706">
            <v>0</v>
          </cell>
          <cell r="K706">
            <v>0</v>
          </cell>
          <cell r="M706">
            <v>-6909</v>
          </cell>
        </row>
        <row r="707">
          <cell r="F707">
            <v>0</v>
          </cell>
          <cell r="H707">
            <v>0</v>
          </cell>
          <cell r="I707">
            <v>0</v>
          </cell>
          <cell r="J707">
            <v>0</v>
          </cell>
          <cell r="K707">
            <v>0</v>
          </cell>
          <cell r="M707">
            <v>0</v>
          </cell>
        </row>
        <row r="708">
          <cell r="F708">
            <v>0</v>
          </cell>
          <cell r="H708">
            <v>0</v>
          </cell>
          <cell r="I708">
            <v>0</v>
          </cell>
          <cell r="J708">
            <v>0</v>
          </cell>
          <cell r="K708">
            <v>0</v>
          </cell>
          <cell r="M708">
            <v>-8582</v>
          </cell>
        </row>
        <row r="709">
          <cell r="F709">
            <v>-124734</v>
          </cell>
          <cell r="H709">
            <v>0</v>
          </cell>
          <cell r="I709">
            <v>-124734</v>
          </cell>
          <cell r="J709">
            <v>0</v>
          </cell>
          <cell r="K709">
            <v>-124734</v>
          </cell>
          <cell r="M709">
            <v>-66450</v>
          </cell>
        </row>
        <row r="710">
          <cell r="F710">
            <v>0</v>
          </cell>
          <cell r="H710">
            <v>0</v>
          </cell>
          <cell r="I710">
            <v>0</v>
          </cell>
          <cell r="J710">
            <v>0</v>
          </cell>
          <cell r="K710">
            <v>0</v>
          </cell>
          <cell r="M710">
            <v>0</v>
          </cell>
        </row>
        <row r="711">
          <cell r="F711">
            <v>0</v>
          </cell>
          <cell r="H711">
            <v>0</v>
          </cell>
          <cell r="I711">
            <v>0</v>
          </cell>
          <cell r="J711">
            <v>0</v>
          </cell>
          <cell r="K711">
            <v>0</v>
          </cell>
          <cell r="M711">
            <v>0</v>
          </cell>
        </row>
        <row r="712">
          <cell r="F712">
            <v>0</v>
          </cell>
          <cell r="H712">
            <v>0</v>
          </cell>
          <cell r="I712">
            <v>0</v>
          </cell>
          <cell r="J712">
            <v>0</v>
          </cell>
          <cell r="K712">
            <v>0</v>
          </cell>
          <cell r="M712">
            <v>0</v>
          </cell>
        </row>
        <row r="713">
          <cell r="F713">
            <v>-326793</v>
          </cell>
          <cell r="H713">
            <v>0</v>
          </cell>
          <cell r="I713">
            <v>-326793</v>
          </cell>
          <cell r="J713">
            <v>0</v>
          </cell>
          <cell r="K713">
            <v>-326793</v>
          </cell>
          <cell r="M713">
            <v>-4022</v>
          </cell>
        </row>
        <row r="714">
          <cell r="F714">
            <v>0</v>
          </cell>
          <cell r="H714">
            <v>0</v>
          </cell>
          <cell r="I714">
            <v>0</v>
          </cell>
          <cell r="J714">
            <v>0</v>
          </cell>
          <cell r="K714">
            <v>0</v>
          </cell>
          <cell r="M714">
            <v>-670</v>
          </cell>
        </row>
        <row r="715">
          <cell r="F715">
            <v>0</v>
          </cell>
          <cell r="H715">
            <v>0</v>
          </cell>
          <cell r="I715">
            <v>0</v>
          </cell>
          <cell r="J715">
            <v>0</v>
          </cell>
          <cell r="K715">
            <v>0</v>
          </cell>
          <cell r="M715">
            <v>0</v>
          </cell>
        </row>
        <row r="716">
          <cell r="F716">
            <v>0</v>
          </cell>
          <cell r="H716">
            <v>0</v>
          </cell>
          <cell r="I716">
            <v>0</v>
          </cell>
          <cell r="J716">
            <v>0</v>
          </cell>
          <cell r="K716">
            <v>0</v>
          </cell>
          <cell r="M716">
            <v>0</v>
          </cell>
        </row>
        <row r="717">
          <cell r="F717">
            <v>0</v>
          </cell>
          <cell r="H717">
            <v>0</v>
          </cell>
          <cell r="I717">
            <v>0</v>
          </cell>
          <cell r="J717">
            <v>0</v>
          </cell>
          <cell r="K717">
            <v>0</v>
          </cell>
          <cell r="M717">
            <v>0</v>
          </cell>
        </row>
        <row r="718">
          <cell r="F718">
            <v>-4048</v>
          </cell>
          <cell r="H718">
            <v>0</v>
          </cell>
          <cell r="I718">
            <v>-4048</v>
          </cell>
          <cell r="J718">
            <v>0</v>
          </cell>
          <cell r="K718">
            <v>-4048</v>
          </cell>
          <cell r="M718">
            <v>-109748</v>
          </cell>
        </row>
        <row r="719">
          <cell r="F719">
            <v>-128150</v>
          </cell>
          <cell r="H719">
            <v>0</v>
          </cell>
          <cell r="I719">
            <v>-128150</v>
          </cell>
          <cell r="J719">
            <v>0</v>
          </cell>
          <cell r="K719">
            <v>-128150</v>
          </cell>
          <cell r="M719">
            <v>-190521</v>
          </cell>
        </row>
        <row r="720">
          <cell r="F720">
            <v>-385</v>
          </cell>
          <cell r="H720">
            <v>0</v>
          </cell>
          <cell r="I720">
            <v>-385</v>
          </cell>
          <cell r="J720">
            <v>0</v>
          </cell>
          <cell r="K720">
            <v>-385</v>
          </cell>
          <cell r="M720">
            <v>-76912</v>
          </cell>
        </row>
        <row r="721">
          <cell r="F721">
            <v>-650063</v>
          </cell>
          <cell r="H721">
            <v>0</v>
          </cell>
          <cell r="I721">
            <v>-650063</v>
          </cell>
          <cell r="J721">
            <v>0</v>
          </cell>
          <cell r="K721">
            <v>-650063</v>
          </cell>
          <cell r="M721">
            <v>-518189</v>
          </cell>
        </row>
        <row r="723">
          <cell r="F723">
            <v>0</v>
          </cell>
          <cell r="H723">
            <v>0</v>
          </cell>
          <cell r="I723">
            <v>0</v>
          </cell>
          <cell r="J723">
            <v>0</v>
          </cell>
          <cell r="K723">
            <v>0</v>
          </cell>
          <cell r="M723">
            <v>0</v>
          </cell>
        </row>
        <row r="724">
          <cell r="F724">
            <v>0</v>
          </cell>
          <cell r="H724">
            <v>0</v>
          </cell>
          <cell r="I724">
            <v>0</v>
          </cell>
          <cell r="J724">
            <v>0</v>
          </cell>
          <cell r="K724">
            <v>0</v>
          </cell>
          <cell r="M724">
            <v>0</v>
          </cell>
        </row>
        <row r="726">
          <cell r="F726">
            <v>0</v>
          </cell>
          <cell r="H726">
            <v>0</v>
          </cell>
          <cell r="I726">
            <v>0</v>
          </cell>
          <cell r="J726">
            <v>0</v>
          </cell>
          <cell r="K726">
            <v>0</v>
          </cell>
          <cell r="M726">
            <v>0</v>
          </cell>
        </row>
        <row r="727">
          <cell r="F727">
            <v>0</v>
          </cell>
          <cell r="H727">
            <v>0</v>
          </cell>
          <cell r="I727">
            <v>0</v>
          </cell>
          <cell r="J727">
            <v>0</v>
          </cell>
          <cell r="K727">
            <v>0</v>
          </cell>
          <cell r="M727">
            <v>0</v>
          </cell>
        </row>
        <row r="728">
          <cell r="F728">
            <v>0</v>
          </cell>
          <cell r="H728">
            <v>0</v>
          </cell>
          <cell r="I728">
            <v>0</v>
          </cell>
          <cell r="J728">
            <v>0</v>
          </cell>
          <cell r="K728">
            <v>0</v>
          </cell>
          <cell r="M728">
            <v>0</v>
          </cell>
        </row>
        <row r="729">
          <cell r="F729">
            <v>0</v>
          </cell>
          <cell r="H729">
            <v>0</v>
          </cell>
          <cell r="I729">
            <v>0</v>
          </cell>
          <cell r="J729">
            <v>0</v>
          </cell>
          <cell r="K729">
            <v>0</v>
          </cell>
          <cell r="M729">
            <v>-438980</v>
          </cell>
        </row>
        <row r="730">
          <cell r="F730">
            <v>0</v>
          </cell>
          <cell r="H730">
            <v>0</v>
          </cell>
          <cell r="I730">
            <v>0</v>
          </cell>
          <cell r="J730">
            <v>0</v>
          </cell>
          <cell r="K730">
            <v>0</v>
          </cell>
          <cell r="M730">
            <v>-438980</v>
          </cell>
        </row>
        <row r="732">
          <cell r="F732">
            <v>-40549</v>
          </cell>
          <cell r="H732">
            <v>0</v>
          </cell>
          <cell r="I732">
            <v>-40549</v>
          </cell>
          <cell r="J732">
            <v>0</v>
          </cell>
          <cell r="K732">
            <v>-40549</v>
          </cell>
          <cell r="M732">
            <v>-88409</v>
          </cell>
        </row>
        <row r="733">
          <cell r="F733">
            <v>-40887</v>
          </cell>
          <cell r="H733">
            <v>0</v>
          </cell>
          <cell r="I733">
            <v>-40887</v>
          </cell>
          <cell r="J733">
            <v>0</v>
          </cell>
          <cell r="K733">
            <v>-40887</v>
          </cell>
          <cell r="M733">
            <v>0</v>
          </cell>
        </row>
        <row r="734">
          <cell r="F734">
            <v>0</v>
          </cell>
          <cell r="H734">
            <v>0</v>
          </cell>
          <cell r="I734">
            <v>0</v>
          </cell>
          <cell r="J734">
            <v>0</v>
          </cell>
          <cell r="K734">
            <v>0</v>
          </cell>
          <cell r="M734">
            <v>27893</v>
          </cell>
        </row>
        <row r="735">
          <cell r="F735">
            <v>0</v>
          </cell>
          <cell r="H735">
            <v>0</v>
          </cell>
          <cell r="I735">
            <v>0</v>
          </cell>
          <cell r="J735">
            <v>0</v>
          </cell>
          <cell r="K735">
            <v>0</v>
          </cell>
          <cell r="M735">
            <v>0</v>
          </cell>
        </row>
        <row r="736">
          <cell r="F736">
            <v>-81436</v>
          </cell>
          <cell r="H736">
            <v>0</v>
          </cell>
          <cell r="I736">
            <v>-81436</v>
          </cell>
          <cell r="J736">
            <v>0</v>
          </cell>
          <cell r="K736">
            <v>-81436</v>
          </cell>
          <cell r="M736">
            <v>-60516</v>
          </cell>
        </row>
        <row r="738">
          <cell r="F738">
            <v>0</v>
          </cell>
          <cell r="H738">
            <v>0</v>
          </cell>
          <cell r="I738">
            <v>0</v>
          </cell>
          <cell r="J738">
            <v>0</v>
          </cell>
          <cell r="K738">
            <v>0</v>
          </cell>
          <cell r="M738">
            <v>0</v>
          </cell>
        </row>
        <row r="740">
          <cell r="F740">
            <v>-142625</v>
          </cell>
          <cell r="H740">
            <v>0</v>
          </cell>
          <cell r="I740">
            <v>-142625</v>
          </cell>
          <cell r="J740">
            <v>0</v>
          </cell>
          <cell r="K740">
            <v>-142625</v>
          </cell>
          <cell r="M740">
            <v>33518</v>
          </cell>
        </row>
        <row r="741">
          <cell r="F741">
            <v>0</v>
          </cell>
          <cell r="H741">
            <v>0</v>
          </cell>
          <cell r="I741">
            <v>0</v>
          </cell>
          <cell r="J741">
            <v>0</v>
          </cell>
          <cell r="K741">
            <v>0</v>
          </cell>
          <cell r="M741">
            <v>0</v>
          </cell>
        </row>
        <row r="742">
          <cell r="F742">
            <v>0</v>
          </cell>
          <cell r="H742">
            <v>0</v>
          </cell>
          <cell r="I742">
            <v>0</v>
          </cell>
          <cell r="J742">
            <v>0</v>
          </cell>
          <cell r="K742">
            <v>0</v>
          </cell>
          <cell r="M742">
            <v>0</v>
          </cell>
        </row>
        <row r="743">
          <cell r="F743">
            <v>90973</v>
          </cell>
          <cell r="H743">
            <v>0</v>
          </cell>
          <cell r="I743">
            <v>90973</v>
          </cell>
          <cell r="J743">
            <v>0</v>
          </cell>
          <cell r="K743">
            <v>90973</v>
          </cell>
          <cell r="M743">
            <v>-48769</v>
          </cell>
        </row>
        <row r="744">
          <cell r="F744">
            <v>0</v>
          </cell>
          <cell r="H744">
            <v>0</v>
          </cell>
          <cell r="I744">
            <v>0</v>
          </cell>
          <cell r="J744">
            <v>0</v>
          </cell>
          <cell r="K744">
            <v>0</v>
          </cell>
          <cell r="M744">
            <v>0</v>
          </cell>
        </row>
        <row r="745">
          <cell r="F745">
            <v>0</v>
          </cell>
          <cell r="H745">
            <v>0</v>
          </cell>
          <cell r="I745">
            <v>0</v>
          </cell>
          <cell r="J745">
            <v>0</v>
          </cell>
          <cell r="K745">
            <v>0</v>
          </cell>
          <cell r="M745">
            <v>-155</v>
          </cell>
        </row>
        <row r="746">
          <cell r="F746">
            <v>0</v>
          </cell>
          <cell r="H746">
            <v>0</v>
          </cell>
          <cell r="I746">
            <v>0</v>
          </cell>
          <cell r="J746">
            <v>0</v>
          </cell>
          <cell r="K746">
            <v>0</v>
          </cell>
          <cell r="M746">
            <v>0</v>
          </cell>
        </row>
        <row r="747">
          <cell r="F747">
            <v>24267</v>
          </cell>
          <cell r="H747">
            <v>0</v>
          </cell>
          <cell r="I747">
            <v>24267</v>
          </cell>
          <cell r="J747">
            <v>0</v>
          </cell>
          <cell r="K747">
            <v>24267</v>
          </cell>
          <cell r="M747">
            <v>0</v>
          </cell>
        </row>
        <row r="748">
          <cell r="F748">
            <v>0</v>
          </cell>
          <cell r="H748">
            <v>0</v>
          </cell>
          <cell r="I748">
            <v>0</v>
          </cell>
          <cell r="J748">
            <v>0</v>
          </cell>
          <cell r="K748">
            <v>0</v>
          </cell>
          <cell r="M748">
            <v>-2173</v>
          </cell>
        </row>
        <row r="749">
          <cell r="F749">
            <v>-47631</v>
          </cell>
          <cell r="H749">
            <v>0</v>
          </cell>
          <cell r="I749">
            <v>-47631</v>
          </cell>
          <cell r="J749">
            <v>0</v>
          </cell>
          <cell r="K749">
            <v>-47631</v>
          </cell>
          <cell r="M749">
            <v>-9346</v>
          </cell>
        </row>
        <row r="750">
          <cell r="F750">
            <v>0</v>
          </cell>
          <cell r="H750">
            <v>0</v>
          </cell>
          <cell r="I750">
            <v>0</v>
          </cell>
          <cell r="J750">
            <v>0</v>
          </cell>
          <cell r="K750">
            <v>0</v>
          </cell>
          <cell r="M750">
            <v>0</v>
          </cell>
        </row>
        <row r="751">
          <cell r="F751">
            <v>0</v>
          </cell>
          <cell r="H751">
            <v>0</v>
          </cell>
          <cell r="I751">
            <v>0</v>
          </cell>
          <cell r="J751">
            <v>0</v>
          </cell>
          <cell r="K751">
            <v>0</v>
          </cell>
          <cell r="M751">
            <v>0</v>
          </cell>
        </row>
        <row r="752">
          <cell r="F752">
            <v>16854</v>
          </cell>
          <cell r="H752">
            <v>0</v>
          </cell>
          <cell r="I752">
            <v>16854</v>
          </cell>
          <cell r="J752">
            <v>0</v>
          </cell>
          <cell r="K752">
            <v>16854</v>
          </cell>
          <cell r="M752">
            <v>39853</v>
          </cell>
        </row>
        <row r="753">
          <cell r="F753">
            <v>0</v>
          </cell>
          <cell r="H753">
            <v>0</v>
          </cell>
          <cell r="I753">
            <v>0</v>
          </cell>
          <cell r="J753">
            <v>0</v>
          </cell>
          <cell r="K753">
            <v>0</v>
          </cell>
          <cell r="M753">
            <v>0</v>
          </cell>
        </row>
        <row r="754">
          <cell r="F754">
            <v>0</v>
          </cell>
          <cell r="H754">
            <v>0</v>
          </cell>
          <cell r="I754">
            <v>0</v>
          </cell>
          <cell r="J754">
            <v>0</v>
          </cell>
          <cell r="K754">
            <v>0</v>
          </cell>
          <cell r="M754">
            <v>0</v>
          </cell>
        </row>
        <row r="755">
          <cell r="F755">
            <v>0</v>
          </cell>
          <cell r="H755">
            <v>0</v>
          </cell>
          <cell r="I755">
            <v>0</v>
          </cell>
          <cell r="J755">
            <v>0</v>
          </cell>
          <cell r="K755">
            <v>0</v>
          </cell>
          <cell r="M755">
            <v>0</v>
          </cell>
        </row>
        <row r="756">
          <cell r="F756">
            <v>-2729</v>
          </cell>
          <cell r="H756">
            <v>0</v>
          </cell>
          <cell r="I756">
            <v>-2729</v>
          </cell>
          <cell r="J756">
            <v>0</v>
          </cell>
          <cell r="K756">
            <v>-2729</v>
          </cell>
          <cell r="M756">
            <v>0</v>
          </cell>
        </row>
        <row r="757">
          <cell r="F757">
            <v>0</v>
          </cell>
          <cell r="H757">
            <v>0</v>
          </cell>
          <cell r="I757">
            <v>0</v>
          </cell>
          <cell r="J757">
            <v>0</v>
          </cell>
          <cell r="K757">
            <v>0</v>
          </cell>
          <cell r="M757">
            <v>-414</v>
          </cell>
        </row>
        <row r="758">
          <cell r="F758">
            <v>0</v>
          </cell>
          <cell r="H758">
            <v>0</v>
          </cell>
          <cell r="I758">
            <v>0</v>
          </cell>
          <cell r="J758">
            <v>0</v>
          </cell>
          <cell r="K758">
            <v>0</v>
          </cell>
          <cell r="M758">
            <v>0</v>
          </cell>
        </row>
        <row r="759">
          <cell r="F759">
            <v>0</v>
          </cell>
          <cell r="H759">
            <v>0</v>
          </cell>
          <cell r="I759">
            <v>0</v>
          </cell>
          <cell r="J759">
            <v>0</v>
          </cell>
          <cell r="K759">
            <v>0</v>
          </cell>
          <cell r="M759">
            <v>0</v>
          </cell>
        </row>
        <row r="760">
          <cell r="F760">
            <v>0</v>
          </cell>
          <cell r="H760">
            <v>0</v>
          </cell>
          <cell r="I760">
            <v>0</v>
          </cell>
          <cell r="J760">
            <v>0</v>
          </cell>
          <cell r="K760">
            <v>0</v>
          </cell>
          <cell r="M760">
            <v>0</v>
          </cell>
        </row>
        <row r="761">
          <cell r="F761">
            <v>0</v>
          </cell>
          <cell r="H761">
            <v>0</v>
          </cell>
          <cell r="I761">
            <v>0</v>
          </cell>
          <cell r="J761">
            <v>0</v>
          </cell>
          <cell r="K761">
            <v>0</v>
          </cell>
          <cell r="M761">
            <v>0</v>
          </cell>
        </row>
        <row r="762">
          <cell r="F762">
            <v>0</v>
          </cell>
          <cell r="H762">
            <v>0</v>
          </cell>
          <cell r="I762">
            <v>0</v>
          </cell>
          <cell r="J762">
            <v>0</v>
          </cell>
          <cell r="K762">
            <v>0</v>
          </cell>
          <cell r="M762">
            <v>0</v>
          </cell>
        </row>
        <row r="763">
          <cell r="F763">
            <v>0</v>
          </cell>
          <cell r="H763">
            <v>0</v>
          </cell>
          <cell r="I763">
            <v>0</v>
          </cell>
          <cell r="J763">
            <v>0</v>
          </cell>
          <cell r="K763">
            <v>0</v>
          </cell>
          <cell r="M763">
            <v>0</v>
          </cell>
        </row>
        <row r="764">
          <cell r="F764">
            <v>0</v>
          </cell>
          <cell r="H764">
            <v>0</v>
          </cell>
          <cell r="I764">
            <v>0</v>
          </cell>
          <cell r="J764">
            <v>0</v>
          </cell>
          <cell r="K764">
            <v>0</v>
          </cell>
          <cell r="M764">
            <v>0</v>
          </cell>
        </row>
        <row r="765">
          <cell r="F765">
            <v>-19412</v>
          </cell>
          <cell r="H765">
            <v>0</v>
          </cell>
          <cell r="I765">
            <v>-19412</v>
          </cell>
          <cell r="J765">
            <v>0</v>
          </cell>
          <cell r="K765">
            <v>-19412</v>
          </cell>
          <cell r="M765">
            <v>-772</v>
          </cell>
        </row>
        <row r="766">
          <cell r="F766">
            <v>0</v>
          </cell>
          <cell r="H766">
            <v>0</v>
          </cell>
          <cell r="I766">
            <v>0</v>
          </cell>
          <cell r="J766">
            <v>0</v>
          </cell>
          <cell r="K766">
            <v>0</v>
          </cell>
          <cell r="M766">
            <v>0</v>
          </cell>
        </row>
        <row r="767">
          <cell r="F767">
            <v>0</v>
          </cell>
          <cell r="H767">
            <v>0</v>
          </cell>
          <cell r="I767">
            <v>0</v>
          </cell>
          <cell r="J767">
            <v>0</v>
          </cell>
          <cell r="K767">
            <v>0</v>
          </cell>
          <cell r="M767">
            <v>0</v>
          </cell>
        </row>
        <row r="768">
          <cell r="F768">
            <v>4557</v>
          </cell>
          <cell r="H768">
            <v>0</v>
          </cell>
          <cell r="I768">
            <v>4557</v>
          </cell>
          <cell r="J768">
            <v>0</v>
          </cell>
          <cell r="K768">
            <v>4557</v>
          </cell>
          <cell r="M768">
            <v>5675</v>
          </cell>
        </row>
        <row r="769">
          <cell r="F769">
            <v>0</v>
          </cell>
          <cell r="H769">
            <v>0</v>
          </cell>
          <cell r="I769">
            <v>0</v>
          </cell>
          <cell r="J769">
            <v>0</v>
          </cell>
          <cell r="K769">
            <v>0</v>
          </cell>
          <cell r="M769">
            <v>0</v>
          </cell>
        </row>
        <row r="770">
          <cell r="F770">
            <v>0</v>
          </cell>
          <cell r="H770">
            <v>0</v>
          </cell>
          <cell r="I770">
            <v>0</v>
          </cell>
          <cell r="J770">
            <v>0</v>
          </cell>
          <cell r="K770">
            <v>0</v>
          </cell>
          <cell r="M770">
            <v>0</v>
          </cell>
        </row>
        <row r="771">
          <cell r="F771">
            <v>0</v>
          </cell>
          <cell r="H771">
            <v>0</v>
          </cell>
          <cell r="I771">
            <v>0</v>
          </cell>
          <cell r="J771">
            <v>0</v>
          </cell>
          <cell r="K771">
            <v>0</v>
          </cell>
          <cell r="M771">
            <v>0</v>
          </cell>
        </row>
        <row r="772">
          <cell r="F772">
            <v>-3230</v>
          </cell>
          <cell r="H772">
            <v>0</v>
          </cell>
          <cell r="I772">
            <v>-3230</v>
          </cell>
          <cell r="J772">
            <v>0</v>
          </cell>
          <cell r="K772">
            <v>-3230</v>
          </cell>
          <cell r="M772">
            <v>0</v>
          </cell>
        </row>
        <row r="773">
          <cell r="F773">
            <v>0</v>
          </cell>
          <cell r="H773">
            <v>0</v>
          </cell>
          <cell r="I773">
            <v>0</v>
          </cell>
          <cell r="J773">
            <v>0</v>
          </cell>
          <cell r="K773">
            <v>0</v>
          </cell>
          <cell r="M773">
            <v>-539</v>
          </cell>
        </row>
        <row r="774">
          <cell r="F774">
            <v>-78976</v>
          </cell>
          <cell r="H774">
            <v>0</v>
          </cell>
          <cell r="I774">
            <v>-78976</v>
          </cell>
          <cell r="J774">
            <v>0</v>
          </cell>
          <cell r="K774">
            <v>-78976</v>
          </cell>
          <cell r="M774">
            <v>16878</v>
          </cell>
        </row>
        <row r="776">
          <cell r="F776">
            <v>0</v>
          </cell>
          <cell r="H776">
            <v>0</v>
          </cell>
          <cell r="I776">
            <v>0</v>
          </cell>
          <cell r="J776">
            <v>0</v>
          </cell>
          <cell r="K776">
            <v>0</v>
          </cell>
          <cell r="M776">
            <v>0</v>
          </cell>
        </row>
        <row r="777">
          <cell r="F777">
            <v>0</v>
          </cell>
          <cell r="H777">
            <v>0</v>
          </cell>
          <cell r="I777">
            <v>0</v>
          </cell>
          <cell r="J777">
            <v>0</v>
          </cell>
          <cell r="K777">
            <v>0</v>
          </cell>
          <cell r="M777">
            <v>0</v>
          </cell>
        </row>
        <row r="778">
          <cell r="F778">
            <v>0</v>
          </cell>
          <cell r="H778">
            <v>0</v>
          </cell>
          <cell r="I778">
            <v>0</v>
          </cell>
          <cell r="J778">
            <v>0</v>
          </cell>
          <cell r="K778">
            <v>0</v>
          </cell>
          <cell r="M778">
            <v>0</v>
          </cell>
        </row>
        <row r="779">
          <cell r="F779">
            <v>-304478</v>
          </cell>
          <cell r="H779">
            <v>0</v>
          </cell>
          <cell r="I779">
            <v>-304478</v>
          </cell>
          <cell r="J779">
            <v>0</v>
          </cell>
          <cell r="K779">
            <v>-304478</v>
          </cell>
          <cell r="M779">
            <v>-110374</v>
          </cell>
        </row>
        <row r="780">
          <cell r="F780">
            <v>0</v>
          </cell>
          <cell r="H780">
            <v>0</v>
          </cell>
          <cell r="I780">
            <v>0</v>
          </cell>
          <cell r="J780">
            <v>0</v>
          </cell>
          <cell r="K780">
            <v>0</v>
          </cell>
          <cell r="M780">
            <v>0</v>
          </cell>
        </row>
        <row r="781">
          <cell r="F781">
            <v>0</v>
          </cell>
          <cell r="H781">
            <v>0</v>
          </cell>
          <cell r="I781">
            <v>0</v>
          </cell>
          <cell r="J781">
            <v>0</v>
          </cell>
          <cell r="K781">
            <v>0</v>
          </cell>
          <cell r="M781">
            <v>0</v>
          </cell>
        </row>
        <row r="782">
          <cell r="F782">
            <v>192040</v>
          </cell>
          <cell r="H782">
            <v>0</v>
          </cell>
          <cell r="I782">
            <v>192040</v>
          </cell>
          <cell r="J782">
            <v>0</v>
          </cell>
          <cell r="K782">
            <v>192040</v>
          </cell>
          <cell r="M782">
            <v>186598</v>
          </cell>
        </row>
        <row r="783">
          <cell r="F783">
            <v>0</v>
          </cell>
          <cell r="H783">
            <v>0</v>
          </cell>
          <cell r="I783">
            <v>0</v>
          </cell>
          <cell r="J783">
            <v>0</v>
          </cell>
          <cell r="K783">
            <v>0</v>
          </cell>
          <cell r="M783">
            <v>0</v>
          </cell>
        </row>
        <row r="784">
          <cell r="F784">
            <v>0</v>
          </cell>
          <cell r="H784">
            <v>0</v>
          </cell>
          <cell r="I784">
            <v>0</v>
          </cell>
          <cell r="J784">
            <v>0</v>
          </cell>
          <cell r="K784">
            <v>0</v>
          </cell>
          <cell r="M784">
            <v>541</v>
          </cell>
        </row>
        <row r="785">
          <cell r="F785">
            <v>0</v>
          </cell>
          <cell r="H785">
            <v>0</v>
          </cell>
          <cell r="I785">
            <v>0</v>
          </cell>
          <cell r="J785">
            <v>0</v>
          </cell>
          <cell r="K785">
            <v>0</v>
          </cell>
          <cell r="M785">
            <v>0</v>
          </cell>
        </row>
        <row r="786">
          <cell r="F786">
            <v>46369</v>
          </cell>
          <cell r="H786">
            <v>0</v>
          </cell>
          <cell r="I786">
            <v>46369</v>
          </cell>
          <cell r="J786">
            <v>0</v>
          </cell>
          <cell r="K786">
            <v>46369</v>
          </cell>
          <cell r="M786">
            <v>0</v>
          </cell>
        </row>
        <row r="787">
          <cell r="F787">
            <v>0</v>
          </cell>
          <cell r="H787">
            <v>0</v>
          </cell>
          <cell r="I787">
            <v>0</v>
          </cell>
          <cell r="J787">
            <v>0</v>
          </cell>
          <cell r="K787">
            <v>0</v>
          </cell>
          <cell r="M787">
            <v>5998</v>
          </cell>
        </row>
        <row r="788">
          <cell r="F788">
            <v>0</v>
          </cell>
          <cell r="H788">
            <v>0</v>
          </cell>
          <cell r="I788">
            <v>0</v>
          </cell>
          <cell r="J788">
            <v>0</v>
          </cell>
          <cell r="K788">
            <v>0</v>
          </cell>
          <cell r="M788">
            <v>0</v>
          </cell>
        </row>
        <row r="789">
          <cell r="F789">
            <v>0</v>
          </cell>
          <cell r="H789">
            <v>0</v>
          </cell>
          <cell r="I789">
            <v>0</v>
          </cell>
          <cell r="J789">
            <v>0</v>
          </cell>
          <cell r="K789">
            <v>0</v>
          </cell>
          <cell r="M789">
            <v>0</v>
          </cell>
        </row>
        <row r="790">
          <cell r="F790">
            <v>-10030</v>
          </cell>
          <cell r="H790">
            <v>0</v>
          </cell>
          <cell r="I790">
            <v>-10030</v>
          </cell>
          <cell r="J790">
            <v>0</v>
          </cell>
          <cell r="K790">
            <v>-10030</v>
          </cell>
          <cell r="M790">
            <v>0</v>
          </cell>
        </row>
        <row r="791">
          <cell r="F791">
            <v>0</v>
          </cell>
          <cell r="H791">
            <v>0</v>
          </cell>
          <cell r="I791">
            <v>0</v>
          </cell>
          <cell r="J791">
            <v>0</v>
          </cell>
          <cell r="K791">
            <v>0</v>
          </cell>
          <cell r="M791">
            <v>0</v>
          </cell>
        </row>
        <row r="792">
          <cell r="F792">
            <v>0</v>
          </cell>
          <cell r="H792">
            <v>0</v>
          </cell>
          <cell r="I792">
            <v>0</v>
          </cell>
          <cell r="J792">
            <v>0</v>
          </cell>
          <cell r="K792">
            <v>0</v>
          </cell>
          <cell r="M792">
            <v>0</v>
          </cell>
        </row>
        <row r="793">
          <cell r="F793">
            <v>0</v>
          </cell>
          <cell r="H793">
            <v>0</v>
          </cell>
          <cell r="I793">
            <v>0</v>
          </cell>
          <cell r="J793">
            <v>0</v>
          </cell>
          <cell r="K793">
            <v>0</v>
          </cell>
          <cell r="M793">
            <v>0</v>
          </cell>
        </row>
        <row r="794">
          <cell r="F794">
            <v>0</v>
          </cell>
          <cell r="H794">
            <v>0</v>
          </cell>
          <cell r="I794">
            <v>0</v>
          </cell>
          <cell r="J794">
            <v>0</v>
          </cell>
          <cell r="K794">
            <v>0</v>
          </cell>
          <cell r="M794">
            <v>0</v>
          </cell>
        </row>
        <row r="795">
          <cell r="F795">
            <v>-979743</v>
          </cell>
          <cell r="H795">
            <v>0</v>
          </cell>
          <cell r="I795">
            <v>-979743</v>
          </cell>
          <cell r="J795">
            <v>0</v>
          </cell>
          <cell r="K795">
            <v>-979743</v>
          </cell>
          <cell r="M795">
            <v>-97046</v>
          </cell>
        </row>
        <row r="796">
          <cell r="F796">
            <v>0</v>
          </cell>
          <cell r="H796">
            <v>0</v>
          </cell>
          <cell r="I796">
            <v>0</v>
          </cell>
          <cell r="J796">
            <v>0</v>
          </cell>
          <cell r="K796">
            <v>0</v>
          </cell>
          <cell r="M796">
            <v>0</v>
          </cell>
        </row>
        <row r="797">
          <cell r="F797">
            <v>0</v>
          </cell>
          <cell r="H797">
            <v>0</v>
          </cell>
          <cell r="I797">
            <v>0</v>
          </cell>
          <cell r="J797">
            <v>0</v>
          </cell>
          <cell r="K797">
            <v>0</v>
          </cell>
          <cell r="M797">
            <v>0</v>
          </cell>
        </row>
        <row r="798">
          <cell r="F798">
            <v>222907</v>
          </cell>
          <cell r="H798">
            <v>0</v>
          </cell>
          <cell r="I798">
            <v>222907</v>
          </cell>
          <cell r="J798">
            <v>0</v>
          </cell>
          <cell r="K798">
            <v>222907</v>
          </cell>
          <cell r="M798">
            <v>395406</v>
          </cell>
        </row>
        <row r="799">
          <cell r="F799">
            <v>0</v>
          </cell>
          <cell r="H799">
            <v>0</v>
          </cell>
          <cell r="I799">
            <v>0</v>
          </cell>
          <cell r="J799">
            <v>0</v>
          </cell>
          <cell r="K799">
            <v>0</v>
          </cell>
          <cell r="M799">
            <v>0</v>
          </cell>
        </row>
        <row r="800">
          <cell r="F800">
            <v>0</v>
          </cell>
          <cell r="H800">
            <v>0</v>
          </cell>
          <cell r="I800">
            <v>0</v>
          </cell>
          <cell r="J800">
            <v>0</v>
          </cell>
          <cell r="K800">
            <v>0</v>
          </cell>
          <cell r="M800">
            <v>0</v>
          </cell>
        </row>
        <row r="801">
          <cell r="F801">
            <v>0</v>
          </cell>
          <cell r="H801">
            <v>0</v>
          </cell>
          <cell r="I801">
            <v>0</v>
          </cell>
          <cell r="J801">
            <v>0</v>
          </cell>
          <cell r="K801">
            <v>0</v>
          </cell>
          <cell r="M801">
            <v>0</v>
          </cell>
        </row>
        <row r="802">
          <cell r="F802">
            <v>-30989</v>
          </cell>
          <cell r="H802">
            <v>0</v>
          </cell>
          <cell r="I802">
            <v>-30989</v>
          </cell>
          <cell r="J802">
            <v>0</v>
          </cell>
          <cell r="K802">
            <v>-30989</v>
          </cell>
          <cell r="M802">
            <v>0</v>
          </cell>
        </row>
        <row r="803">
          <cell r="F803">
            <v>0</v>
          </cell>
          <cell r="H803">
            <v>0</v>
          </cell>
          <cell r="I803">
            <v>0</v>
          </cell>
          <cell r="J803">
            <v>0</v>
          </cell>
          <cell r="K803">
            <v>0</v>
          </cell>
          <cell r="M803">
            <v>-6955</v>
          </cell>
        </row>
        <row r="804">
          <cell r="F804">
            <v>0</v>
          </cell>
          <cell r="H804">
            <v>0</v>
          </cell>
          <cell r="I804">
            <v>0</v>
          </cell>
          <cell r="J804">
            <v>0</v>
          </cell>
          <cell r="K804">
            <v>0</v>
          </cell>
          <cell r="M804">
            <v>0</v>
          </cell>
        </row>
        <row r="805">
          <cell r="F805">
            <v>0</v>
          </cell>
          <cell r="H805">
            <v>0</v>
          </cell>
          <cell r="I805">
            <v>0</v>
          </cell>
          <cell r="J805">
            <v>0</v>
          </cell>
          <cell r="K805">
            <v>0</v>
          </cell>
          <cell r="M805">
            <v>0</v>
          </cell>
        </row>
        <row r="806">
          <cell r="F806">
            <v>0</v>
          </cell>
          <cell r="H806">
            <v>0</v>
          </cell>
          <cell r="I806">
            <v>0</v>
          </cell>
          <cell r="J806">
            <v>0</v>
          </cell>
          <cell r="K806">
            <v>0</v>
          </cell>
          <cell r="M806">
            <v>0</v>
          </cell>
        </row>
        <row r="807">
          <cell r="F807">
            <v>0</v>
          </cell>
          <cell r="H807">
            <v>0</v>
          </cell>
          <cell r="I807">
            <v>0</v>
          </cell>
          <cell r="J807">
            <v>0</v>
          </cell>
          <cell r="K807">
            <v>0</v>
          </cell>
          <cell r="M807">
            <v>0</v>
          </cell>
        </row>
        <row r="808">
          <cell r="F808">
            <v>-363522</v>
          </cell>
          <cell r="H808">
            <v>0</v>
          </cell>
          <cell r="I808">
            <v>-363522</v>
          </cell>
          <cell r="J808">
            <v>0</v>
          </cell>
          <cell r="K808">
            <v>-363522</v>
          </cell>
          <cell r="M808">
            <v>-7388</v>
          </cell>
        </row>
        <row r="809">
          <cell r="F809">
            <v>0</v>
          </cell>
          <cell r="H809">
            <v>0</v>
          </cell>
          <cell r="I809">
            <v>0</v>
          </cell>
          <cell r="J809">
            <v>0</v>
          </cell>
          <cell r="K809">
            <v>0</v>
          </cell>
          <cell r="M809">
            <v>0</v>
          </cell>
        </row>
        <row r="810">
          <cell r="F810">
            <v>0</v>
          </cell>
          <cell r="H810">
            <v>0</v>
          </cell>
          <cell r="I810">
            <v>0</v>
          </cell>
          <cell r="J810">
            <v>0</v>
          </cell>
          <cell r="K810">
            <v>0</v>
          </cell>
          <cell r="M810">
            <v>0</v>
          </cell>
        </row>
        <row r="811">
          <cell r="F811">
            <v>39550</v>
          </cell>
          <cell r="H811">
            <v>0</v>
          </cell>
          <cell r="I811">
            <v>39550</v>
          </cell>
          <cell r="J811">
            <v>0</v>
          </cell>
          <cell r="K811">
            <v>39550</v>
          </cell>
          <cell r="M811">
            <v>110376</v>
          </cell>
        </row>
        <row r="812">
          <cell r="F812">
            <v>0</v>
          </cell>
          <cell r="H812">
            <v>0</v>
          </cell>
          <cell r="I812">
            <v>0</v>
          </cell>
          <cell r="J812">
            <v>0</v>
          </cell>
          <cell r="K812">
            <v>0</v>
          </cell>
          <cell r="M812">
            <v>0</v>
          </cell>
        </row>
        <row r="813">
          <cell r="F813">
            <v>0</v>
          </cell>
          <cell r="H813">
            <v>0</v>
          </cell>
          <cell r="I813">
            <v>0</v>
          </cell>
          <cell r="J813">
            <v>0</v>
          </cell>
          <cell r="K813">
            <v>0</v>
          </cell>
          <cell r="M813">
            <v>0</v>
          </cell>
        </row>
        <row r="814">
          <cell r="F814">
            <v>0</v>
          </cell>
          <cell r="H814">
            <v>0</v>
          </cell>
          <cell r="I814">
            <v>0</v>
          </cell>
          <cell r="J814">
            <v>0</v>
          </cell>
          <cell r="K814">
            <v>0</v>
          </cell>
          <cell r="M814">
            <v>0</v>
          </cell>
        </row>
        <row r="815">
          <cell r="F815">
            <v>-24237</v>
          </cell>
          <cell r="H815">
            <v>0</v>
          </cell>
          <cell r="I815">
            <v>-24237</v>
          </cell>
          <cell r="J815">
            <v>0</v>
          </cell>
          <cell r="K815">
            <v>-24237</v>
          </cell>
          <cell r="M815">
            <v>0</v>
          </cell>
        </row>
        <row r="816">
          <cell r="F816">
            <v>0</v>
          </cell>
          <cell r="H816">
            <v>0</v>
          </cell>
          <cell r="I816">
            <v>0</v>
          </cell>
          <cell r="J816">
            <v>0</v>
          </cell>
          <cell r="K816">
            <v>0</v>
          </cell>
          <cell r="M816">
            <v>-10015</v>
          </cell>
        </row>
        <row r="817">
          <cell r="F817">
            <v>-1212133</v>
          </cell>
          <cell r="H817">
            <v>0</v>
          </cell>
          <cell r="I817">
            <v>-1212133</v>
          </cell>
          <cell r="J817">
            <v>0</v>
          </cell>
          <cell r="K817">
            <v>-1212133</v>
          </cell>
          <cell r="M817">
            <v>467141</v>
          </cell>
        </row>
        <row r="819">
          <cell r="F819">
            <v>462898</v>
          </cell>
          <cell r="H819">
            <v>0</v>
          </cell>
          <cell r="I819">
            <v>462898</v>
          </cell>
          <cell r="J819">
            <v>0</v>
          </cell>
          <cell r="K819">
            <v>462898</v>
          </cell>
          <cell r="M819">
            <v>305883</v>
          </cell>
        </row>
        <row r="820">
          <cell r="F820">
            <v>74062</v>
          </cell>
          <cell r="H820">
            <v>0</v>
          </cell>
          <cell r="I820">
            <v>74062</v>
          </cell>
          <cell r="J820">
            <v>0</v>
          </cell>
          <cell r="K820">
            <v>74062</v>
          </cell>
          <cell r="M820">
            <v>48941</v>
          </cell>
        </row>
        <row r="821">
          <cell r="F821">
            <v>479069</v>
          </cell>
          <cell r="H821">
            <v>0</v>
          </cell>
          <cell r="I821">
            <v>479069</v>
          </cell>
          <cell r="J821">
            <v>0</v>
          </cell>
          <cell r="K821">
            <v>479069</v>
          </cell>
          <cell r="M821">
            <v>364641</v>
          </cell>
        </row>
        <row r="822">
          <cell r="F822">
            <v>76651</v>
          </cell>
          <cell r="H822">
            <v>0</v>
          </cell>
          <cell r="I822">
            <v>76651</v>
          </cell>
          <cell r="J822">
            <v>0</v>
          </cell>
          <cell r="K822">
            <v>76651</v>
          </cell>
          <cell r="M822">
            <v>58343</v>
          </cell>
        </row>
        <row r="823">
          <cell r="F823">
            <v>369374</v>
          </cell>
          <cell r="H823">
            <v>0</v>
          </cell>
          <cell r="I823">
            <v>369374</v>
          </cell>
          <cell r="J823">
            <v>0</v>
          </cell>
          <cell r="K823">
            <v>369374</v>
          </cell>
          <cell r="M823">
            <v>302266</v>
          </cell>
        </row>
        <row r="824">
          <cell r="F824">
            <v>59099</v>
          </cell>
          <cell r="H824">
            <v>0</v>
          </cell>
          <cell r="I824">
            <v>59099</v>
          </cell>
          <cell r="J824">
            <v>0</v>
          </cell>
          <cell r="K824">
            <v>59099</v>
          </cell>
          <cell r="M824">
            <v>48363</v>
          </cell>
        </row>
        <row r="825">
          <cell r="F825">
            <v>1521153</v>
          </cell>
          <cell r="H825">
            <v>0</v>
          </cell>
          <cell r="I825">
            <v>1521153</v>
          </cell>
          <cell r="J825">
            <v>0</v>
          </cell>
          <cell r="K825">
            <v>1521153</v>
          </cell>
          <cell r="M825">
            <v>1128437</v>
          </cell>
        </row>
        <row r="827">
          <cell r="F827">
            <v>60413</v>
          </cell>
          <cell r="H827">
            <v>0</v>
          </cell>
          <cell r="I827">
            <v>60413</v>
          </cell>
          <cell r="J827">
            <v>0</v>
          </cell>
          <cell r="K827">
            <v>60413</v>
          </cell>
          <cell r="M827">
            <v>40352</v>
          </cell>
        </row>
        <row r="828">
          <cell r="F828">
            <v>62523</v>
          </cell>
          <cell r="H828">
            <v>0</v>
          </cell>
          <cell r="I828">
            <v>62523</v>
          </cell>
          <cell r="J828">
            <v>0</v>
          </cell>
          <cell r="K828">
            <v>62523</v>
          </cell>
          <cell r="M828">
            <v>48060</v>
          </cell>
        </row>
        <row r="829">
          <cell r="F829">
            <v>48207</v>
          </cell>
          <cell r="H829">
            <v>0</v>
          </cell>
          <cell r="I829">
            <v>48207</v>
          </cell>
          <cell r="J829">
            <v>0</v>
          </cell>
          <cell r="K829">
            <v>48207</v>
          </cell>
          <cell r="M829">
            <v>39837</v>
          </cell>
        </row>
        <row r="830">
          <cell r="F830">
            <v>171143</v>
          </cell>
          <cell r="H830">
            <v>0</v>
          </cell>
          <cell r="I830">
            <v>171143</v>
          </cell>
          <cell r="J830">
            <v>0</v>
          </cell>
          <cell r="K830">
            <v>171143</v>
          </cell>
          <cell r="M830">
            <v>128249</v>
          </cell>
        </row>
        <row r="832">
          <cell r="F832">
            <v>10291</v>
          </cell>
          <cell r="H832">
            <v>0</v>
          </cell>
          <cell r="I832">
            <v>10291</v>
          </cell>
          <cell r="J832">
            <v>0</v>
          </cell>
          <cell r="K832">
            <v>10291</v>
          </cell>
          <cell r="M832">
            <v>6797</v>
          </cell>
        </row>
        <row r="833">
          <cell r="F833">
            <v>10532</v>
          </cell>
          <cell r="H833">
            <v>0</v>
          </cell>
          <cell r="I833">
            <v>10532</v>
          </cell>
          <cell r="J833">
            <v>0</v>
          </cell>
          <cell r="K833">
            <v>10532</v>
          </cell>
          <cell r="M833">
            <v>8103</v>
          </cell>
        </row>
        <row r="834">
          <cell r="F834">
            <v>8212</v>
          </cell>
          <cell r="H834">
            <v>0</v>
          </cell>
          <cell r="I834">
            <v>8212</v>
          </cell>
          <cell r="J834">
            <v>0</v>
          </cell>
          <cell r="K834">
            <v>8212</v>
          </cell>
          <cell r="M834">
            <v>6717</v>
          </cell>
        </row>
        <row r="835">
          <cell r="F835">
            <v>29035</v>
          </cell>
          <cell r="H835">
            <v>0</v>
          </cell>
          <cell r="I835">
            <v>29035</v>
          </cell>
          <cell r="J835">
            <v>0</v>
          </cell>
          <cell r="K835">
            <v>29035</v>
          </cell>
          <cell r="M835">
            <v>21617</v>
          </cell>
        </row>
        <row r="837">
          <cell r="F837">
            <v>44476</v>
          </cell>
          <cell r="H837">
            <v>0</v>
          </cell>
          <cell r="I837">
            <v>44476</v>
          </cell>
          <cell r="J837">
            <v>0</v>
          </cell>
          <cell r="K837">
            <v>44476</v>
          </cell>
          <cell r="M837">
            <v>39561</v>
          </cell>
        </row>
        <row r="838">
          <cell r="F838">
            <v>13343</v>
          </cell>
          <cell r="H838">
            <v>0</v>
          </cell>
          <cell r="I838">
            <v>13343</v>
          </cell>
          <cell r="J838">
            <v>0</v>
          </cell>
          <cell r="K838">
            <v>13343</v>
          </cell>
          <cell r="M838">
            <v>10254</v>
          </cell>
        </row>
        <row r="839">
          <cell r="F839">
            <v>45517</v>
          </cell>
          <cell r="H839">
            <v>0</v>
          </cell>
          <cell r="I839">
            <v>45517</v>
          </cell>
          <cell r="J839">
            <v>0</v>
          </cell>
          <cell r="K839">
            <v>45517</v>
          </cell>
          <cell r="M839">
            <v>47168</v>
          </cell>
        </row>
        <row r="840">
          <cell r="F840">
            <v>13805</v>
          </cell>
          <cell r="H840">
            <v>0</v>
          </cell>
          <cell r="I840">
            <v>13805</v>
          </cell>
          <cell r="J840">
            <v>0</v>
          </cell>
          <cell r="K840">
            <v>13805</v>
          </cell>
          <cell r="M840">
            <v>12294</v>
          </cell>
        </row>
        <row r="841">
          <cell r="F841">
            <v>35517</v>
          </cell>
          <cell r="H841">
            <v>0</v>
          </cell>
          <cell r="I841">
            <v>35517</v>
          </cell>
          <cell r="J841">
            <v>0</v>
          </cell>
          <cell r="K841">
            <v>35517</v>
          </cell>
          <cell r="M841">
            <v>39034</v>
          </cell>
        </row>
        <row r="842">
          <cell r="F842">
            <v>10655</v>
          </cell>
          <cell r="H842">
            <v>0</v>
          </cell>
          <cell r="I842">
            <v>10655</v>
          </cell>
          <cell r="J842">
            <v>0</v>
          </cell>
          <cell r="K842">
            <v>10655</v>
          </cell>
          <cell r="M842">
            <v>10155</v>
          </cell>
        </row>
        <row r="843">
          <cell r="F843">
            <v>163313</v>
          </cell>
          <cell r="H843">
            <v>0</v>
          </cell>
          <cell r="I843">
            <v>163313</v>
          </cell>
          <cell r="J843">
            <v>0</v>
          </cell>
          <cell r="K843">
            <v>163313</v>
          </cell>
          <cell r="M843">
            <v>158466</v>
          </cell>
        </row>
        <row r="845">
          <cell r="F845">
            <v>28534</v>
          </cell>
          <cell r="H845">
            <v>0</v>
          </cell>
          <cell r="I845">
            <v>28534</v>
          </cell>
          <cell r="J845">
            <v>0</v>
          </cell>
          <cell r="K845">
            <v>28534</v>
          </cell>
          <cell r="M845">
            <v>11089</v>
          </cell>
        </row>
        <row r="846">
          <cell r="F846">
            <v>16371</v>
          </cell>
          <cell r="H846">
            <v>0</v>
          </cell>
          <cell r="I846">
            <v>16371</v>
          </cell>
          <cell r="J846">
            <v>0</v>
          </cell>
          <cell r="K846">
            <v>16371</v>
          </cell>
          <cell r="M846">
            <v>13223</v>
          </cell>
        </row>
        <row r="847">
          <cell r="F847">
            <v>17908</v>
          </cell>
          <cell r="H847">
            <v>0</v>
          </cell>
          <cell r="I847">
            <v>17908</v>
          </cell>
          <cell r="J847">
            <v>0</v>
          </cell>
          <cell r="K847">
            <v>17908</v>
          </cell>
          <cell r="M847">
            <v>14137</v>
          </cell>
        </row>
        <row r="848">
          <cell r="F848">
            <v>62813</v>
          </cell>
          <cell r="H848">
            <v>0</v>
          </cell>
          <cell r="I848">
            <v>62813</v>
          </cell>
          <cell r="J848">
            <v>0</v>
          </cell>
          <cell r="K848">
            <v>62813</v>
          </cell>
          <cell r="M848">
            <v>38449</v>
          </cell>
        </row>
        <row r="850">
          <cell r="F850">
            <v>0</v>
          </cell>
          <cell r="H850">
            <v>0</v>
          </cell>
          <cell r="I850">
            <v>0</v>
          </cell>
          <cell r="J850">
            <v>0</v>
          </cell>
          <cell r="K850">
            <v>0</v>
          </cell>
          <cell r="M850">
            <v>0</v>
          </cell>
        </row>
        <row r="851">
          <cell r="F851">
            <v>0</v>
          </cell>
          <cell r="H851">
            <v>0</v>
          </cell>
          <cell r="I851">
            <v>0</v>
          </cell>
          <cell r="J851">
            <v>0</v>
          </cell>
          <cell r="K851">
            <v>0</v>
          </cell>
          <cell r="M851">
            <v>0</v>
          </cell>
        </row>
        <row r="852">
          <cell r="F852">
            <v>0</v>
          </cell>
          <cell r="H852">
            <v>0</v>
          </cell>
          <cell r="I852">
            <v>0</v>
          </cell>
          <cell r="J852">
            <v>0</v>
          </cell>
          <cell r="K852">
            <v>0</v>
          </cell>
          <cell r="M852">
            <v>0</v>
          </cell>
        </row>
        <row r="853">
          <cell r="F853">
            <v>0</v>
          </cell>
          <cell r="H853">
            <v>0</v>
          </cell>
          <cell r="I853">
            <v>0</v>
          </cell>
          <cell r="J853">
            <v>0</v>
          </cell>
          <cell r="K853">
            <v>0</v>
          </cell>
          <cell r="M853">
            <v>0</v>
          </cell>
        </row>
        <row r="854">
          <cell r="F854">
            <v>0</v>
          </cell>
          <cell r="H854">
            <v>0</v>
          </cell>
          <cell r="I854">
            <v>0</v>
          </cell>
          <cell r="J854">
            <v>0</v>
          </cell>
          <cell r="K854">
            <v>0</v>
          </cell>
          <cell r="M854">
            <v>0</v>
          </cell>
        </row>
        <row r="855">
          <cell r="F855">
            <v>0</v>
          </cell>
          <cell r="H855">
            <v>0</v>
          </cell>
          <cell r="I855">
            <v>0</v>
          </cell>
          <cell r="J855">
            <v>0</v>
          </cell>
          <cell r="K855">
            <v>0</v>
          </cell>
          <cell r="M855">
            <v>0</v>
          </cell>
        </row>
        <row r="856">
          <cell r="F856">
            <v>0</v>
          </cell>
          <cell r="H856">
            <v>0</v>
          </cell>
          <cell r="I856">
            <v>0</v>
          </cell>
          <cell r="J856">
            <v>0</v>
          </cell>
          <cell r="K856">
            <v>0</v>
          </cell>
          <cell r="M856">
            <v>0</v>
          </cell>
        </row>
        <row r="857">
          <cell r="F857">
            <v>0</v>
          </cell>
          <cell r="H857">
            <v>0</v>
          </cell>
          <cell r="I857">
            <v>0</v>
          </cell>
          <cell r="J857">
            <v>0</v>
          </cell>
          <cell r="K857">
            <v>0</v>
          </cell>
          <cell r="M857">
            <v>0</v>
          </cell>
        </row>
        <row r="858">
          <cell r="F858">
            <v>0</v>
          </cell>
          <cell r="H858">
            <v>0</v>
          </cell>
          <cell r="I858">
            <v>0</v>
          </cell>
          <cell r="J858">
            <v>0</v>
          </cell>
          <cell r="K858">
            <v>0</v>
          </cell>
          <cell r="M858">
            <v>0</v>
          </cell>
        </row>
        <row r="860">
          <cell r="F860">
            <v>0</v>
          </cell>
          <cell r="H860">
            <v>0</v>
          </cell>
          <cell r="I860">
            <v>0</v>
          </cell>
          <cell r="J860">
            <v>0</v>
          </cell>
          <cell r="K860">
            <v>0</v>
          </cell>
          <cell r="M860">
            <v>6262</v>
          </cell>
        </row>
        <row r="861">
          <cell r="F861">
            <v>0</v>
          </cell>
          <cell r="H861">
            <v>0</v>
          </cell>
          <cell r="I861">
            <v>0</v>
          </cell>
          <cell r="J861">
            <v>0</v>
          </cell>
          <cell r="K861">
            <v>0</v>
          </cell>
          <cell r="M861">
            <v>7357</v>
          </cell>
        </row>
        <row r="862">
          <cell r="F862">
            <v>0</v>
          </cell>
          <cell r="H862">
            <v>0</v>
          </cell>
          <cell r="I862">
            <v>0</v>
          </cell>
          <cell r="J862">
            <v>0</v>
          </cell>
          <cell r="K862">
            <v>0</v>
          </cell>
          <cell r="M862">
            <v>6381</v>
          </cell>
        </row>
        <row r="863">
          <cell r="F863">
            <v>0</v>
          </cell>
          <cell r="H863">
            <v>0</v>
          </cell>
          <cell r="I863">
            <v>0</v>
          </cell>
          <cell r="J863">
            <v>0</v>
          </cell>
          <cell r="K863">
            <v>0</v>
          </cell>
          <cell r="M863">
            <v>20000</v>
          </cell>
        </row>
        <row r="865">
          <cell r="F865">
            <v>0</v>
          </cell>
          <cell r="H865">
            <v>0</v>
          </cell>
          <cell r="I865">
            <v>0</v>
          </cell>
          <cell r="J865">
            <v>0</v>
          </cell>
          <cell r="K865">
            <v>0</v>
          </cell>
          <cell r="M865">
            <v>0</v>
          </cell>
        </row>
        <row r="866">
          <cell r="F866">
            <v>0</v>
          </cell>
          <cell r="H866">
            <v>0</v>
          </cell>
          <cell r="I866">
            <v>0</v>
          </cell>
          <cell r="J866">
            <v>0</v>
          </cell>
          <cell r="K866">
            <v>0</v>
          </cell>
          <cell r="M866">
            <v>0</v>
          </cell>
        </row>
        <row r="867">
          <cell r="F867">
            <v>0</v>
          </cell>
          <cell r="H867">
            <v>0</v>
          </cell>
          <cell r="I867">
            <v>0</v>
          </cell>
          <cell r="J867">
            <v>0</v>
          </cell>
          <cell r="K867">
            <v>0</v>
          </cell>
          <cell r="M867">
            <v>0</v>
          </cell>
        </row>
        <row r="868">
          <cell r="F868">
            <v>6387</v>
          </cell>
          <cell r="H868">
            <v>0</v>
          </cell>
          <cell r="I868">
            <v>6387</v>
          </cell>
          <cell r="J868">
            <v>0</v>
          </cell>
          <cell r="K868">
            <v>6387</v>
          </cell>
          <cell r="M868">
            <v>13496</v>
          </cell>
        </row>
        <row r="869">
          <cell r="F869">
            <v>142</v>
          </cell>
          <cell r="H869">
            <v>0</v>
          </cell>
          <cell r="I869">
            <v>142</v>
          </cell>
          <cell r="J869">
            <v>0</v>
          </cell>
          <cell r="K869">
            <v>142</v>
          </cell>
          <cell r="M869">
            <v>0</v>
          </cell>
        </row>
        <row r="870">
          <cell r="F870">
            <v>0</v>
          </cell>
          <cell r="H870">
            <v>0</v>
          </cell>
          <cell r="I870">
            <v>0</v>
          </cell>
          <cell r="J870">
            <v>0</v>
          </cell>
          <cell r="K870">
            <v>0</v>
          </cell>
          <cell r="M870">
            <v>0</v>
          </cell>
        </row>
        <row r="871">
          <cell r="F871">
            <v>0</v>
          </cell>
          <cell r="H871">
            <v>0</v>
          </cell>
          <cell r="I871">
            <v>0</v>
          </cell>
          <cell r="J871">
            <v>0</v>
          </cell>
          <cell r="K871">
            <v>0</v>
          </cell>
          <cell r="M871">
            <v>0</v>
          </cell>
        </row>
        <row r="872">
          <cell r="F872">
            <v>0</v>
          </cell>
          <cell r="H872">
            <v>0</v>
          </cell>
          <cell r="I872">
            <v>0</v>
          </cell>
          <cell r="J872">
            <v>0</v>
          </cell>
          <cell r="K872">
            <v>0</v>
          </cell>
          <cell r="M872">
            <v>0</v>
          </cell>
        </row>
        <row r="873">
          <cell r="F873">
            <v>92356</v>
          </cell>
          <cell r="H873">
            <v>0</v>
          </cell>
          <cell r="I873">
            <v>92356</v>
          </cell>
          <cell r="J873">
            <v>0</v>
          </cell>
          <cell r="K873">
            <v>92356</v>
          </cell>
          <cell r="M873">
            <v>4134</v>
          </cell>
        </row>
        <row r="874">
          <cell r="F874">
            <v>0</v>
          </cell>
          <cell r="H874">
            <v>0</v>
          </cell>
          <cell r="I874">
            <v>0</v>
          </cell>
          <cell r="J874">
            <v>0</v>
          </cell>
          <cell r="K874">
            <v>0</v>
          </cell>
          <cell r="M874">
            <v>0</v>
          </cell>
        </row>
        <row r="875">
          <cell r="F875">
            <v>0</v>
          </cell>
          <cell r="H875">
            <v>0</v>
          </cell>
          <cell r="I875">
            <v>0</v>
          </cell>
          <cell r="J875">
            <v>0</v>
          </cell>
          <cell r="K875">
            <v>0</v>
          </cell>
          <cell r="M875">
            <v>0</v>
          </cell>
        </row>
        <row r="876">
          <cell r="F876">
            <v>0</v>
          </cell>
          <cell r="H876">
            <v>0</v>
          </cell>
          <cell r="I876">
            <v>0</v>
          </cell>
          <cell r="J876">
            <v>0</v>
          </cell>
          <cell r="K876">
            <v>0</v>
          </cell>
          <cell r="M876">
            <v>0</v>
          </cell>
        </row>
        <row r="877">
          <cell r="F877">
            <v>0</v>
          </cell>
          <cell r="H877">
            <v>0</v>
          </cell>
          <cell r="I877">
            <v>0</v>
          </cell>
          <cell r="J877">
            <v>0</v>
          </cell>
          <cell r="K877">
            <v>0</v>
          </cell>
          <cell r="M877">
            <v>1000</v>
          </cell>
        </row>
        <row r="878">
          <cell r="F878">
            <v>98885</v>
          </cell>
          <cell r="H878">
            <v>0</v>
          </cell>
          <cell r="I878">
            <v>98885</v>
          </cell>
          <cell r="J878">
            <v>0</v>
          </cell>
          <cell r="K878">
            <v>98885</v>
          </cell>
          <cell r="M878">
            <v>18630</v>
          </cell>
        </row>
        <row r="880">
          <cell r="F880">
            <v>975</v>
          </cell>
          <cell r="H880">
            <v>0</v>
          </cell>
          <cell r="I880">
            <v>975</v>
          </cell>
          <cell r="J880">
            <v>0</v>
          </cell>
          <cell r="K880">
            <v>975</v>
          </cell>
          <cell r="M880">
            <v>0</v>
          </cell>
        </row>
        <row r="881">
          <cell r="F881">
            <v>0</v>
          </cell>
          <cell r="H881">
            <v>0</v>
          </cell>
          <cell r="I881">
            <v>0</v>
          </cell>
          <cell r="J881">
            <v>0</v>
          </cell>
          <cell r="K881">
            <v>0</v>
          </cell>
          <cell r="M881">
            <v>0</v>
          </cell>
        </row>
        <row r="882">
          <cell r="F882">
            <v>0</v>
          </cell>
          <cell r="H882">
            <v>0</v>
          </cell>
          <cell r="I882">
            <v>0</v>
          </cell>
          <cell r="J882">
            <v>0</v>
          </cell>
          <cell r="K882">
            <v>0</v>
          </cell>
          <cell r="M882">
            <v>0</v>
          </cell>
        </row>
        <row r="883">
          <cell r="F883">
            <v>0</v>
          </cell>
          <cell r="H883">
            <v>0</v>
          </cell>
          <cell r="I883">
            <v>0</v>
          </cell>
          <cell r="J883">
            <v>0</v>
          </cell>
          <cell r="K883">
            <v>0</v>
          </cell>
          <cell r="M883">
            <v>20834</v>
          </cell>
        </row>
        <row r="884">
          <cell r="F884">
            <v>0</v>
          </cell>
          <cell r="H884">
            <v>0</v>
          </cell>
          <cell r="I884">
            <v>0</v>
          </cell>
          <cell r="J884">
            <v>0</v>
          </cell>
          <cell r="K884">
            <v>0</v>
          </cell>
          <cell r="M884">
            <v>2267</v>
          </cell>
        </row>
        <row r="885">
          <cell r="F885">
            <v>0</v>
          </cell>
          <cell r="H885">
            <v>0</v>
          </cell>
          <cell r="I885">
            <v>0</v>
          </cell>
          <cell r="J885">
            <v>0</v>
          </cell>
          <cell r="K885">
            <v>0</v>
          </cell>
          <cell r="M885">
            <v>0</v>
          </cell>
        </row>
        <row r="886">
          <cell r="F886">
            <v>142003</v>
          </cell>
          <cell r="H886">
            <v>0</v>
          </cell>
          <cell r="I886">
            <v>142003</v>
          </cell>
          <cell r="J886">
            <v>0</v>
          </cell>
          <cell r="K886">
            <v>142003</v>
          </cell>
          <cell r="M886">
            <v>0</v>
          </cell>
        </row>
        <row r="887">
          <cell r="F887">
            <v>0</v>
          </cell>
          <cell r="H887">
            <v>0</v>
          </cell>
          <cell r="I887">
            <v>0</v>
          </cell>
          <cell r="J887">
            <v>0</v>
          </cell>
          <cell r="K887">
            <v>0</v>
          </cell>
          <cell r="M887">
            <v>0</v>
          </cell>
        </row>
        <row r="888">
          <cell r="F888">
            <v>0</v>
          </cell>
          <cell r="H888">
            <v>0</v>
          </cell>
          <cell r="I888">
            <v>0</v>
          </cell>
          <cell r="J888">
            <v>0</v>
          </cell>
          <cell r="K888">
            <v>0</v>
          </cell>
          <cell r="M888">
            <v>3397</v>
          </cell>
        </row>
        <row r="889">
          <cell r="F889">
            <v>0</v>
          </cell>
          <cell r="H889">
            <v>0</v>
          </cell>
          <cell r="I889">
            <v>0</v>
          </cell>
          <cell r="J889">
            <v>0</v>
          </cell>
          <cell r="K889">
            <v>0</v>
          </cell>
          <cell r="M889">
            <v>363</v>
          </cell>
        </row>
        <row r="890">
          <cell r="F890">
            <v>0</v>
          </cell>
          <cell r="H890">
            <v>0</v>
          </cell>
          <cell r="I890">
            <v>0</v>
          </cell>
          <cell r="J890">
            <v>0</v>
          </cell>
          <cell r="K890">
            <v>0</v>
          </cell>
          <cell r="M890">
            <v>0</v>
          </cell>
        </row>
        <row r="891">
          <cell r="F891">
            <v>34588</v>
          </cell>
          <cell r="H891">
            <v>0</v>
          </cell>
          <cell r="I891">
            <v>34588</v>
          </cell>
          <cell r="J891">
            <v>0</v>
          </cell>
          <cell r="K891">
            <v>34588</v>
          </cell>
          <cell r="M891">
            <v>0</v>
          </cell>
        </row>
        <row r="892">
          <cell r="F892">
            <v>107683</v>
          </cell>
          <cell r="H892">
            <v>0</v>
          </cell>
          <cell r="I892">
            <v>107683</v>
          </cell>
          <cell r="J892">
            <v>0</v>
          </cell>
          <cell r="K892">
            <v>107683</v>
          </cell>
          <cell r="M892">
            <v>0</v>
          </cell>
        </row>
        <row r="893">
          <cell r="F893">
            <v>750</v>
          </cell>
          <cell r="H893">
            <v>0</v>
          </cell>
          <cell r="I893">
            <v>750</v>
          </cell>
          <cell r="J893">
            <v>0</v>
          </cell>
          <cell r="K893">
            <v>750</v>
          </cell>
          <cell r="M893">
            <v>1500</v>
          </cell>
        </row>
        <row r="894">
          <cell r="F894">
            <v>900</v>
          </cell>
          <cell r="H894">
            <v>0</v>
          </cell>
          <cell r="I894">
            <v>900</v>
          </cell>
          <cell r="J894">
            <v>0</v>
          </cell>
          <cell r="K894">
            <v>900</v>
          </cell>
          <cell r="M894">
            <v>1500</v>
          </cell>
        </row>
        <row r="895">
          <cell r="F895">
            <v>286899</v>
          </cell>
          <cell r="H895">
            <v>0</v>
          </cell>
          <cell r="I895">
            <v>286899</v>
          </cell>
          <cell r="J895">
            <v>0</v>
          </cell>
          <cell r="K895">
            <v>286899</v>
          </cell>
          <cell r="M895">
            <v>29861</v>
          </cell>
        </row>
        <row r="897">
          <cell r="F897">
            <v>0</v>
          </cell>
          <cell r="H897">
            <v>0</v>
          </cell>
          <cell r="I897">
            <v>0</v>
          </cell>
          <cell r="J897">
            <v>0</v>
          </cell>
          <cell r="K897">
            <v>0</v>
          </cell>
          <cell r="M897">
            <v>0</v>
          </cell>
        </row>
        <row r="898">
          <cell r="F898">
            <v>0</v>
          </cell>
          <cell r="H898">
            <v>0</v>
          </cell>
          <cell r="I898">
            <v>0</v>
          </cell>
          <cell r="J898">
            <v>0</v>
          </cell>
          <cell r="K898">
            <v>0</v>
          </cell>
          <cell r="M898">
            <v>0</v>
          </cell>
        </row>
        <row r="899">
          <cell r="F899">
            <v>0</v>
          </cell>
          <cell r="H899">
            <v>0</v>
          </cell>
          <cell r="I899">
            <v>0</v>
          </cell>
          <cell r="J899">
            <v>0</v>
          </cell>
          <cell r="K899">
            <v>0</v>
          </cell>
          <cell r="M899">
            <v>0</v>
          </cell>
        </row>
        <row r="900">
          <cell r="F900">
            <v>0</v>
          </cell>
          <cell r="H900">
            <v>0</v>
          </cell>
          <cell r="I900">
            <v>0</v>
          </cell>
          <cell r="J900">
            <v>0</v>
          </cell>
          <cell r="K900">
            <v>0</v>
          </cell>
          <cell r="M900">
            <v>0</v>
          </cell>
        </row>
        <row r="901">
          <cell r="F901">
            <v>0</v>
          </cell>
          <cell r="H901">
            <v>0</v>
          </cell>
          <cell r="I901">
            <v>0</v>
          </cell>
          <cell r="J901">
            <v>0</v>
          </cell>
          <cell r="K901">
            <v>0</v>
          </cell>
          <cell r="M901">
            <v>0</v>
          </cell>
        </row>
        <row r="902">
          <cell r="F902">
            <v>0</v>
          </cell>
          <cell r="H902">
            <v>0</v>
          </cell>
          <cell r="I902">
            <v>0</v>
          </cell>
          <cell r="J902">
            <v>0</v>
          </cell>
          <cell r="K902">
            <v>0</v>
          </cell>
          <cell r="M902">
            <v>0</v>
          </cell>
        </row>
        <row r="903">
          <cell r="F903">
            <v>0</v>
          </cell>
          <cell r="H903">
            <v>0</v>
          </cell>
          <cell r="I903">
            <v>0</v>
          </cell>
          <cell r="J903">
            <v>0</v>
          </cell>
          <cell r="K903">
            <v>0</v>
          </cell>
          <cell r="M903">
            <v>0</v>
          </cell>
        </row>
        <row r="905">
          <cell r="F905">
            <v>39312</v>
          </cell>
          <cell r="H905">
            <v>0</v>
          </cell>
          <cell r="I905">
            <v>39312</v>
          </cell>
          <cell r="J905">
            <v>0</v>
          </cell>
          <cell r="K905">
            <v>39312</v>
          </cell>
          <cell r="M905">
            <v>0</v>
          </cell>
        </row>
        <row r="906">
          <cell r="F906">
            <v>39312</v>
          </cell>
          <cell r="H906">
            <v>0</v>
          </cell>
          <cell r="I906">
            <v>39312</v>
          </cell>
          <cell r="J906">
            <v>0</v>
          </cell>
          <cell r="K906">
            <v>39312</v>
          </cell>
          <cell r="M906">
            <v>0</v>
          </cell>
        </row>
        <row r="908">
          <cell r="F908">
            <v>12454</v>
          </cell>
          <cell r="H908">
            <v>0</v>
          </cell>
          <cell r="I908">
            <v>12454</v>
          </cell>
          <cell r="J908">
            <v>0</v>
          </cell>
          <cell r="K908">
            <v>12454</v>
          </cell>
          <cell r="M908">
            <v>11064</v>
          </cell>
        </row>
        <row r="909">
          <cell r="F909">
            <v>0</v>
          </cell>
          <cell r="H909">
            <v>0</v>
          </cell>
          <cell r="I909">
            <v>0</v>
          </cell>
          <cell r="J909">
            <v>0</v>
          </cell>
          <cell r="K909">
            <v>0</v>
          </cell>
          <cell r="M909">
            <v>0</v>
          </cell>
        </row>
        <row r="910">
          <cell r="F910">
            <v>12745</v>
          </cell>
          <cell r="H910">
            <v>0</v>
          </cell>
          <cell r="I910">
            <v>12745</v>
          </cell>
          <cell r="J910">
            <v>0</v>
          </cell>
          <cell r="K910">
            <v>12745</v>
          </cell>
          <cell r="M910">
            <v>13192</v>
          </cell>
        </row>
        <row r="911">
          <cell r="F911">
            <v>0</v>
          </cell>
          <cell r="H911">
            <v>0</v>
          </cell>
          <cell r="I911">
            <v>0</v>
          </cell>
          <cell r="J911">
            <v>0</v>
          </cell>
          <cell r="K911">
            <v>0</v>
          </cell>
          <cell r="M911">
            <v>0</v>
          </cell>
        </row>
        <row r="912">
          <cell r="F912">
            <v>9944</v>
          </cell>
          <cell r="H912">
            <v>0</v>
          </cell>
          <cell r="I912">
            <v>9944</v>
          </cell>
          <cell r="J912">
            <v>0</v>
          </cell>
          <cell r="K912">
            <v>9944</v>
          </cell>
          <cell r="M912">
            <v>10935</v>
          </cell>
        </row>
        <row r="913">
          <cell r="F913">
            <v>0</v>
          </cell>
          <cell r="H913">
            <v>0</v>
          </cell>
          <cell r="I913">
            <v>0</v>
          </cell>
          <cell r="J913">
            <v>0</v>
          </cell>
          <cell r="K913">
            <v>0</v>
          </cell>
          <cell r="M913">
            <v>0</v>
          </cell>
        </row>
        <row r="914">
          <cell r="F914">
            <v>35143</v>
          </cell>
          <cell r="H914">
            <v>0</v>
          </cell>
          <cell r="I914">
            <v>35143</v>
          </cell>
          <cell r="J914">
            <v>0</v>
          </cell>
          <cell r="K914">
            <v>35143</v>
          </cell>
          <cell r="M914">
            <v>35191</v>
          </cell>
        </row>
        <row r="916">
          <cell r="F916">
            <v>0</v>
          </cell>
          <cell r="H916">
            <v>0</v>
          </cell>
          <cell r="I916">
            <v>0</v>
          </cell>
          <cell r="J916">
            <v>0</v>
          </cell>
          <cell r="K916">
            <v>0</v>
          </cell>
          <cell r="M916">
            <v>288</v>
          </cell>
        </row>
        <row r="917">
          <cell r="F917">
            <v>0</v>
          </cell>
          <cell r="H917">
            <v>0</v>
          </cell>
          <cell r="I917">
            <v>0</v>
          </cell>
          <cell r="J917">
            <v>0</v>
          </cell>
          <cell r="K917">
            <v>0</v>
          </cell>
          <cell r="M917">
            <v>0</v>
          </cell>
        </row>
        <row r="918">
          <cell r="F918">
            <v>0</v>
          </cell>
          <cell r="H918">
            <v>0</v>
          </cell>
          <cell r="I918">
            <v>0</v>
          </cell>
          <cell r="J918">
            <v>0</v>
          </cell>
          <cell r="K918">
            <v>0</v>
          </cell>
          <cell r="M918">
            <v>0</v>
          </cell>
        </row>
        <row r="919">
          <cell r="F919">
            <v>0</v>
          </cell>
          <cell r="H919">
            <v>0</v>
          </cell>
          <cell r="I919">
            <v>0</v>
          </cell>
          <cell r="J919">
            <v>0</v>
          </cell>
          <cell r="K919">
            <v>0</v>
          </cell>
          <cell r="M919">
            <v>1411</v>
          </cell>
        </row>
        <row r="920">
          <cell r="F920">
            <v>0</v>
          </cell>
          <cell r="H920">
            <v>0</v>
          </cell>
          <cell r="I920">
            <v>0</v>
          </cell>
          <cell r="J920">
            <v>0</v>
          </cell>
          <cell r="K920">
            <v>0</v>
          </cell>
          <cell r="M920">
            <v>0</v>
          </cell>
        </row>
        <row r="921">
          <cell r="F921">
            <v>0</v>
          </cell>
          <cell r="H921">
            <v>0</v>
          </cell>
          <cell r="I921">
            <v>0</v>
          </cell>
          <cell r="J921">
            <v>0</v>
          </cell>
          <cell r="K921">
            <v>0</v>
          </cell>
          <cell r="M921">
            <v>0</v>
          </cell>
        </row>
        <row r="922">
          <cell r="F922">
            <v>1137</v>
          </cell>
          <cell r="H922">
            <v>0</v>
          </cell>
          <cell r="I922">
            <v>1137</v>
          </cell>
          <cell r="J922">
            <v>0</v>
          </cell>
          <cell r="K922">
            <v>1137</v>
          </cell>
          <cell r="M922">
            <v>204</v>
          </cell>
        </row>
        <row r="923">
          <cell r="F923">
            <v>0</v>
          </cell>
          <cell r="H923">
            <v>0</v>
          </cell>
          <cell r="I923">
            <v>0</v>
          </cell>
          <cell r="J923">
            <v>0</v>
          </cell>
          <cell r="K923">
            <v>0</v>
          </cell>
          <cell r="M923">
            <v>290</v>
          </cell>
        </row>
        <row r="924">
          <cell r="F924">
            <v>3300</v>
          </cell>
          <cell r="H924">
            <v>0</v>
          </cell>
          <cell r="I924">
            <v>3300</v>
          </cell>
          <cell r="J924">
            <v>0</v>
          </cell>
          <cell r="K924">
            <v>3300</v>
          </cell>
          <cell r="M924">
            <v>0</v>
          </cell>
        </row>
        <row r="925">
          <cell r="F925">
            <v>0</v>
          </cell>
          <cell r="H925">
            <v>0</v>
          </cell>
          <cell r="I925">
            <v>0</v>
          </cell>
          <cell r="J925">
            <v>0</v>
          </cell>
          <cell r="K925">
            <v>0</v>
          </cell>
          <cell r="M925">
            <v>0</v>
          </cell>
        </row>
        <row r="926">
          <cell r="F926">
            <v>0</v>
          </cell>
          <cell r="H926">
            <v>0</v>
          </cell>
          <cell r="I926">
            <v>0</v>
          </cell>
          <cell r="J926">
            <v>0</v>
          </cell>
          <cell r="K926">
            <v>0</v>
          </cell>
          <cell r="M926">
            <v>0</v>
          </cell>
        </row>
        <row r="927">
          <cell r="F927">
            <v>0</v>
          </cell>
          <cell r="H927">
            <v>0</v>
          </cell>
          <cell r="I927">
            <v>0</v>
          </cell>
          <cell r="J927">
            <v>0</v>
          </cell>
          <cell r="K927">
            <v>0</v>
          </cell>
          <cell r="M927">
            <v>0</v>
          </cell>
        </row>
        <row r="928">
          <cell r="F928">
            <v>0</v>
          </cell>
          <cell r="H928">
            <v>0</v>
          </cell>
          <cell r="I928">
            <v>0</v>
          </cell>
          <cell r="J928">
            <v>0</v>
          </cell>
          <cell r="K928">
            <v>0</v>
          </cell>
          <cell r="M928">
            <v>754</v>
          </cell>
        </row>
        <row r="929">
          <cell r="F929">
            <v>0</v>
          </cell>
          <cell r="H929">
            <v>0</v>
          </cell>
          <cell r="I929">
            <v>0</v>
          </cell>
          <cell r="J929">
            <v>0</v>
          </cell>
          <cell r="K929">
            <v>0</v>
          </cell>
          <cell r="M929">
            <v>174</v>
          </cell>
        </row>
        <row r="930">
          <cell r="F930">
            <v>1261</v>
          </cell>
          <cell r="H930">
            <v>633</v>
          </cell>
          <cell r="I930">
            <v>1894</v>
          </cell>
          <cell r="J930">
            <v>0</v>
          </cell>
          <cell r="K930">
            <v>1894</v>
          </cell>
          <cell r="M930">
            <v>727</v>
          </cell>
        </row>
        <row r="931">
          <cell r="F931">
            <v>0</v>
          </cell>
          <cell r="H931">
            <v>0</v>
          </cell>
          <cell r="I931">
            <v>0</v>
          </cell>
          <cell r="J931">
            <v>0</v>
          </cell>
          <cell r="K931">
            <v>0</v>
          </cell>
          <cell r="M931">
            <v>190</v>
          </cell>
        </row>
        <row r="932">
          <cell r="F932">
            <v>300</v>
          </cell>
          <cell r="H932">
            <v>0</v>
          </cell>
          <cell r="I932">
            <v>300</v>
          </cell>
          <cell r="J932">
            <v>0</v>
          </cell>
          <cell r="K932">
            <v>300</v>
          </cell>
          <cell r="M932">
            <v>0</v>
          </cell>
        </row>
        <row r="933">
          <cell r="F933">
            <v>0</v>
          </cell>
          <cell r="H933">
            <v>0</v>
          </cell>
          <cell r="I933">
            <v>0</v>
          </cell>
          <cell r="J933">
            <v>0</v>
          </cell>
          <cell r="K933">
            <v>0</v>
          </cell>
          <cell r="M933">
            <v>0</v>
          </cell>
        </row>
        <row r="934">
          <cell r="F934">
            <v>0</v>
          </cell>
          <cell r="H934">
            <v>0</v>
          </cell>
          <cell r="I934">
            <v>0</v>
          </cell>
          <cell r="J934">
            <v>0</v>
          </cell>
          <cell r="K934">
            <v>0</v>
          </cell>
          <cell r="M934">
            <v>0</v>
          </cell>
        </row>
        <row r="935">
          <cell r="F935">
            <v>0</v>
          </cell>
          <cell r="H935">
            <v>0</v>
          </cell>
          <cell r="I935">
            <v>0</v>
          </cell>
          <cell r="J935">
            <v>0</v>
          </cell>
          <cell r="K935">
            <v>0</v>
          </cell>
          <cell r="M935">
            <v>0</v>
          </cell>
        </row>
        <row r="936">
          <cell r="F936">
            <v>0</v>
          </cell>
          <cell r="H936">
            <v>0</v>
          </cell>
          <cell r="I936">
            <v>0</v>
          </cell>
          <cell r="J936">
            <v>0</v>
          </cell>
          <cell r="K936">
            <v>0</v>
          </cell>
          <cell r="M936">
            <v>0</v>
          </cell>
        </row>
        <row r="937">
          <cell r="F937">
            <v>0</v>
          </cell>
          <cell r="H937">
            <v>0</v>
          </cell>
          <cell r="I937">
            <v>0</v>
          </cell>
          <cell r="J937">
            <v>0</v>
          </cell>
          <cell r="K937">
            <v>0</v>
          </cell>
          <cell r="M937">
            <v>81</v>
          </cell>
        </row>
        <row r="938">
          <cell r="F938">
            <v>0</v>
          </cell>
          <cell r="H938">
            <v>0</v>
          </cell>
          <cell r="I938">
            <v>0</v>
          </cell>
          <cell r="J938">
            <v>0</v>
          </cell>
          <cell r="K938">
            <v>0</v>
          </cell>
          <cell r="M938">
            <v>0</v>
          </cell>
        </row>
        <row r="939">
          <cell r="F939">
            <v>0</v>
          </cell>
          <cell r="H939">
            <v>0</v>
          </cell>
          <cell r="I939">
            <v>0</v>
          </cell>
          <cell r="J939">
            <v>0</v>
          </cell>
          <cell r="K939">
            <v>0</v>
          </cell>
          <cell r="M939">
            <v>0</v>
          </cell>
        </row>
        <row r="940">
          <cell r="F940">
            <v>0</v>
          </cell>
          <cell r="H940">
            <v>0</v>
          </cell>
          <cell r="I940">
            <v>0</v>
          </cell>
          <cell r="J940">
            <v>0</v>
          </cell>
          <cell r="K940">
            <v>0</v>
          </cell>
          <cell r="M940">
            <v>1044</v>
          </cell>
        </row>
        <row r="941">
          <cell r="F941">
            <v>2735</v>
          </cell>
          <cell r="H941">
            <v>0</v>
          </cell>
          <cell r="I941">
            <v>2735</v>
          </cell>
          <cell r="J941">
            <v>0</v>
          </cell>
          <cell r="K941">
            <v>2735</v>
          </cell>
          <cell r="M941">
            <v>2940</v>
          </cell>
        </row>
        <row r="942">
          <cell r="F942">
            <v>0</v>
          </cell>
          <cell r="H942">
            <v>0</v>
          </cell>
          <cell r="I942">
            <v>0</v>
          </cell>
          <cell r="J942">
            <v>0</v>
          </cell>
          <cell r="K942">
            <v>0</v>
          </cell>
          <cell r="M942">
            <v>0</v>
          </cell>
        </row>
        <row r="943">
          <cell r="F943">
            <v>8733</v>
          </cell>
          <cell r="H943">
            <v>633</v>
          </cell>
          <cell r="I943">
            <v>9366</v>
          </cell>
          <cell r="J943">
            <v>0</v>
          </cell>
          <cell r="K943">
            <v>9366</v>
          </cell>
          <cell r="M943">
            <v>8103</v>
          </cell>
        </row>
        <row r="945">
          <cell r="F945">
            <v>0</v>
          </cell>
          <cell r="H945">
            <v>0</v>
          </cell>
          <cell r="I945">
            <v>0</v>
          </cell>
          <cell r="J945">
            <v>0</v>
          </cell>
          <cell r="K945">
            <v>0</v>
          </cell>
          <cell r="M945">
            <v>0</v>
          </cell>
        </row>
        <row r="946">
          <cell r="F946">
            <v>0</v>
          </cell>
          <cell r="H946">
            <v>0</v>
          </cell>
          <cell r="I946">
            <v>0</v>
          </cell>
          <cell r="J946">
            <v>0</v>
          </cell>
          <cell r="K946">
            <v>0</v>
          </cell>
          <cell r="M946">
            <v>0</v>
          </cell>
        </row>
        <row r="947">
          <cell r="F947">
            <v>0</v>
          </cell>
          <cell r="H947">
            <v>0</v>
          </cell>
          <cell r="I947">
            <v>0</v>
          </cell>
          <cell r="J947">
            <v>0</v>
          </cell>
          <cell r="K947">
            <v>0</v>
          </cell>
          <cell r="M947">
            <v>0</v>
          </cell>
        </row>
        <row r="948">
          <cell r="F948">
            <v>0</v>
          </cell>
          <cell r="H948">
            <v>0</v>
          </cell>
          <cell r="I948">
            <v>0</v>
          </cell>
          <cell r="J948">
            <v>0</v>
          </cell>
          <cell r="K948">
            <v>0</v>
          </cell>
          <cell r="M948">
            <v>0</v>
          </cell>
        </row>
        <row r="950">
          <cell r="F950">
            <v>0</v>
          </cell>
          <cell r="H950">
            <v>0</v>
          </cell>
          <cell r="I950">
            <v>0</v>
          </cell>
          <cell r="J950">
            <v>0</v>
          </cell>
          <cell r="K950">
            <v>0</v>
          </cell>
          <cell r="M950">
            <v>0</v>
          </cell>
        </row>
        <row r="951">
          <cell r="F951">
            <v>0</v>
          </cell>
          <cell r="H951">
            <v>0</v>
          </cell>
          <cell r="I951">
            <v>0</v>
          </cell>
          <cell r="J951">
            <v>0</v>
          </cell>
          <cell r="K951">
            <v>0</v>
          </cell>
          <cell r="M951">
            <v>0</v>
          </cell>
        </row>
        <row r="952">
          <cell r="F952">
            <v>0</v>
          </cell>
          <cell r="H952">
            <v>0</v>
          </cell>
          <cell r="I952">
            <v>0</v>
          </cell>
          <cell r="J952">
            <v>0</v>
          </cell>
          <cell r="K952">
            <v>0</v>
          </cell>
          <cell r="M952">
            <v>0</v>
          </cell>
        </row>
        <row r="953">
          <cell r="F953">
            <v>0</v>
          </cell>
          <cell r="H953">
            <v>0</v>
          </cell>
          <cell r="I953">
            <v>0</v>
          </cell>
          <cell r="J953">
            <v>0</v>
          </cell>
          <cell r="K953">
            <v>0</v>
          </cell>
          <cell r="M953">
            <v>0</v>
          </cell>
        </row>
        <row r="955">
          <cell r="F955">
            <v>0</v>
          </cell>
          <cell r="H955">
            <v>0</v>
          </cell>
          <cell r="I955">
            <v>0</v>
          </cell>
          <cell r="J955">
            <v>0</v>
          </cell>
          <cell r="K955">
            <v>0</v>
          </cell>
          <cell r="M955">
            <v>0</v>
          </cell>
        </row>
        <row r="956">
          <cell r="F956">
            <v>0</v>
          </cell>
          <cell r="H956">
            <v>0</v>
          </cell>
          <cell r="I956">
            <v>0</v>
          </cell>
          <cell r="J956">
            <v>0</v>
          </cell>
          <cell r="K956">
            <v>0</v>
          </cell>
          <cell r="M956">
            <v>0</v>
          </cell>
        </row>
        <row r="957">
          <cell r="F957">
            <v>0</v>
          </cell>
          <cell r="H957">
            <v>0</v>
          </cell>
          <cell r="I957">
            <v>0</v>
          </cell>
          <cell r="J957">
            <v>0</v>
          </cell>
          <cell r="K957">
            <v>0</v>
          </cell>
          <cell r="M957">
            <v>0</v>
          </cell>
        </row>
        <row r="958">
          <cell r="F958">
            <v>0</v>
          </cell>
          <cell r="H958">
            <v>0</v>
          </cell>
          <cell r="I958">
            <v>0</v>
          </cell>
          <cell r="J958">
            <v>0</v>
          </cell>
          <cell r="K958">
            <v>0</v>
          </cell>
          <cell r="M958">
            <v>0</v>
          </cell>
        </row>
        <row r="960">
          <cell r="F960">
            <v>0</v>
          </cell>
          <cell r="H960">
            <v>0</v>
          </cell>
          <cell r="I960">
            <v>0</v>
          </cell>
          <cell r="J960">
            <v>0</v>
          </cell>
          <cell r="K960">
            <v>0</v>
          </cell>
          <cell r="M960">
            <v>0</v>
          </cell>
        </row>
        <row r="962">
          <cell r="F962">
            <v>612861</v>
          </cell>
          <cell r="H962">
            <v>0</v>
          </cell>
          <cell r="I962">
            <v>612861</v>
          </cell>
          <cell r="J962">
            <v>0</v>
          </cell>
          <cell r="K962">
            <v>612861</v>
          </cell>
          <cell r="M962">
            <v>0</v>
          </cell>
        </row>
        <row r="963">
          <cell r="F963">
            <v>612861</v>
          </cell>
          <cell r="H963">
            <v>0</v>
          </cell>
          <cell r="I963">
            <v>612861</v>
          </cell>
          <cell r="J963">
            <v>0</v>
          </cell>
          <cell r="K963">
            <v>612861</v>
          </cell>
          <cell r="M963">
            <v>0</v>
          </cell>
        </row>
        <row r="964">
          <cell r="F964">
            <v>0</v>
          </cell>
          <cell r="H964">
            <v>0</v>
          </cell>
          <cell r="I964">
            <v>0</v>
          </cell>
          <cell r="J964">
            <v>0</v>
          </cell>
          <cell r="K964">
            <v>0</v>
          </cell>
          <cell r="M964">
            <v>0</v>
          </cell>
        </row>
      </sheetData>
      <sheetData sheetId="2"/>
      <sheetData sheetId="3"/>
      <sheetData sheetId="4"/>
      <sheetData sheetId="5">
        <row r="27">
          <cell r="E27">
            <v>428393396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3">
          <cell r="E3" t="str">
            <v>A+/A1</v>
          </cell>
        </row>
      </sheetData>
      <sheetData sheetId="66"/>
      <sheetData sheetId="67"/>
      <sheetData sheetId="68"/>
      <sheetData sheetId="69"/>
      <sheetData sheetId="70"/>
      <sheetData sheetId="71"/>
      <sheetData sheetId="72"/>
      <sheetData sheetId="73"/>
      <sheetData sheetId="74"/>
      <sheetData sheetId="75"/>
      <sheetData sheetId="76"/>
      <sheetData sheetId="77">
        <row r="1">
          <cell r="F1" t="str">
            <v>Preliminary</v>
          </cell>
          <cell r="G1" t="str">
            <v>AJE</v>
          </cell>
          <cell r="H1" t="str">
            <v>Adjusted</v>
          </cell>
          <cell r="I1" t="str">
            <v>RJE</v>
          </cell>
          <cell r="J1" t="str">
            <v>'2012</v>
          </cell>
          <cell r="K1" t="str">
            <v>'2011</v>
          </cell>
        </row>
        <row r="3">
          <cell r="F3">
            <v>0</v>
          </cell>
          <cell r="G3">
            <v>0</v>
          </cell>
          <cell r="H3">
            <v>0</v>
          </cell>
          <cell r="I3">
            <v>0</v>
          </cell>
          <cell r="J3">
            <v>0</v>
          </cell>
          <cell r="K3">
            <v>0</v>
          </cell>
        </row>
        <row r="4">
          <cell r="F4">
            <v>-71</v>
          </cell>
          <cell r="G4">
            <v>0</v>
          </cell>
          <cell r="H4">
            <v>-71</v>
          </cell>
          <cell r="I4">
            <v>0</v>
          </cell>
          <cell r="J4">
            <v>-71</v>
          </cell>
          <cell r="K4">
            <v>0</v>
          </cell>
        </row>
        <row r="5">
          <cell r="F5">
            <v>-291388</v>
          </cell>
          <cell r="G5">
            <v>0</v>
          </cell>
          <cell r="H5">
            <v>-291388</v>
          </cell>
          <cell r="I5">
            <v>0</v>
          </cell>
          <cell r="J5">
            <v>-291388</v>
          </cell>
          <cell r="K5">
            <v>3676331</v>
          </cell>
        </row>
        <row r="6">
          <cell r="F6">
            <v>0</v>
          </cell>
          <cell r="G6">
            <v>0</v>
          </cell>
          <cell r="H6">
            <v>0</v>
          </cell>
          <cell r="I6">
            <v>0</v>
          </cell>
          <cell r="J6">
            <v>0</v>
          </cell>
          <cell r="K6">
            <v>0</v>
          </cell>
        </row>
        <row r="7">
          <cell r="F7">
            <v>0</v>
          </cell>
          <cell r="G7">
            <v>0</v>
          </cell>
          <cell r="H7">
            <v>0</v>
          </cell>
          <cell r="I7">
            <v>0</v>
          </cell>
          <cell r="J7">
            <v>0</v>
          </cell>
          <cell r="K7">
            <v>0</v>
          </cell>
        </row>
        <row r="8">
          <cell r="F8">
            <v>-291459</v>
          </cell>
          <cell r="G8">
            <v>0</v>
          </cell>
          <cell r="H8">
            <v>-291459</v>
          </cell>
          <cell r="I8">
            <v>0</v>
          </cell>
          <cell r="J8">
            <v>-291459</v>
          </cell>
          <cell r="K8">
            <v>3676331</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384979</v>
          </cell>
          <cell r="G15">
            <v>0</v>
          </cell>
          <cell r="H15">
            <v>384979</v>
          </cell>
          <cell r="I15">
            <v>0</v>
          </cell>
          <cell r="J15">
            <v>384979</v>
          </cell>
          <cell r="K15">
            <v>886325</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69477</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1868673</v>
          </cell>
          <cell r="G24">
            <v>0</v>
          </cell>
          <cell r="H24">
            <v>1868673</v>
          </cell>
          <cell r="I24">
            <v>0</v>
          </cell>
          <cell r="J24">
            <v>1868673</v>
          </cell>
          <cell r="K24">
            <v>1279269</v>
          </cell>
        </row>
        <row r="25">
          <cell r="F25">
            <v>-829379</v>
          </cell>
          <cell r="G25">
            <v>0</v>
          </cell>
          <cell r="H25">
            <v>-829379</v>
          </cell>
          <cell r="I25">
            <v>0</v>
          </cell>
          <cell r="J25">
            <v>-829379</v>
          </cell>
          <cell r="K25">
            <v>387458</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-2404</v>
          </cell>
          <cell r="G28">
            <v>0</v>
          </cell>
          <cell r="H28">
            <v>-2404</v>
          </cell>
          <cell r="I28">
            <v>0</v>
          </cell>
          <cell r="J28">
            <v>-2404</v>
          </cell>
          <cell r="K28">
            <v>137672</v>
          </cell>
        </row>
        <row r="29">
          <cell r="F29">
            <v>0</v>
          </cell>
          <cell r="G29">
            <v>0</v>
          </cell>
          <cell r="H29">
            <v>0</v>
          </cell>
          <cell r="I29">
            <v>0</v>
          </cell>
          <cell r="J29">
            <v>0</v>
          </cell>
          <cell r="K29">
            <v>0</v>
          </cell>
        </row>
        <row r="30">
          <cell r="F30">
            <v>0</v>
          </cell>
          <cell r="G30">
            <v>0</v>
          </cell>
          <cell r="H30">
            <v>0</v>
          </cell>
          <cell r="I30">
            <v>0</v>
          </cell>
          <cell r="J30">
            <v>0</v>
          </cell>
          <cell r="K30">
            <v>284709</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-4695</v>
          </cell>
          <cell r="G35">
            <v>0</v>
          </cell>
          <cell r="H35">
            <v>-4695</v>
          </cell>
          <cell r="I35">
            <v>0</v>
          </cell>
          <cell r="J35">
            <v>-4695</v>
          </cell>
          <cell r="K35">
            <v>99201</v>
          </cell>
        </row>
        <row r="36">
          <cell r="F36">
            <v>1361953</v>
          </cell>
          <cell r="G36">
            <v>0</v>
          </cell>
          <cell r="H36">
            <v>1361953</v>
          </cell>
          <cell r="I36">
            <v>0</v>
          </cell>
          <cell r="J36">
            <v>1361953</v>
          </cell>
          <cell r="K36">
            <v>8033862</v>
          </cell>
        </row>
        <row r="37">
          <cell r="F37">
            <v>0</v>
          </cell>
          <cell r="G37">
            <v>0</v>
          </cell>
          <cell r="H37">
            <v>0</v>
          </cell>
          <cell r="I37">
            <v>0</v>
          </cell>
          <cell r="J37">
            <v>0</v>
          </cell>
          <cell r="K37">
            <v>0</v>
          </cell>
        </row>
        <row r="38">
          <cell r="F38">
            <v>10355712</v>
          </cell>
          <cell r="G38">
            <v>0</v>
          </cell>
          <cell r="H38">
            <v>10355712</v>
          </cell>
          <cell r="I38">
            <v>0</v>
          </cell>
          <cell r="J38">
            <v>10355712</v>
          </cell>
          <cell r="K38">
            <v>181668</v>
          </cell>
        </row>
        <row r="39">
          <cell r="F39">
            <v>13134839</v>
          </cell>
          <cell r="G39">
            <v>0</v>
          </cell>
          <cell r="H39">
            <v>13134839</v>
          </cell>
          <cell r="I39">
            <v>0</v>
          </cell>
          <cell r="J39">
            <v>13134839</v>
          </cell>
          <cell r="K39">
            <v>11359641</v>
          </cell>
        </row>
        <row r="41">
          <cell r="F41">
            <v>8531683</v>
          </cell>
          <cell r="G41">
            <v>0</v>
          </cell>
          <cell r="H41">
            <v>8531683</v>
          </cell>
          <cell r="I41">
            <v>0</v>
          </cell>
          <cell r="J41">
            <v>8531683</v>
          </cell>
          <cell r="K41">
            <v>12313200</v>
          </cell>
        </row>
        <row r="42">
          <cell r="F42">
            <v>170096</v>
          </cell>
          <cell r="G42">
            <v>0</v>
          </cell>
          <cell r="H42">
            <v>170096</v>
          </cell>
          <cell r="I42">
            <v>0</v>
          </cell>
          <cell r="J42">
            <v>170096</v>
          </cell>
          <cell r="K42">
            <v>170096</v>
          </cell>
        </row>
        <row r="43">
          <cell r="F43">
            <v>5684196</v>
          </cell>
          <cell r="G43">
            <v>0</v>
          </cell>
          <cell r="H43">
            <v>5684196</v>
          </cell>
          <cell r="I43">
            <v>0</v>
          </cell>
          <cell r="J43">
            <v>5684196</v>
          </cell>
          <cell r="K43">
            <v>5507836</v>
          </cell>
        </row>
        <row r="44">
          <cell r="F44">
            <v>7396</v>
          </cell>
          <cell r="G44">
            <v>0</v>
          </cell>
          <cell r="H44">
            <v>7396</v>
          </cell>
          <cell r="I44">
            <v>0</v>
          </cell>
          <cell r="J44">
            <v>7396</v>
          </cell>
          <cell r="K44">
            <v>7396</v>
          </cell>
        </row>
        <row r="45">
          <cell r="F45">
            <v>15715</v>
          </cell>
          <cell r="G45">
            <v>0</v>
          </cell>
          <cell r="H45">
            <v>15715</v>
          </cell>
          <cell r="I45">
            <v>0</v>
          </cell>
          <cell r="J45">
            <v>15715</v>
          </cell>
          <cell r="K45">
            <v>15655</v>
          </cell>
        </row>
        <row r="46">
          <cell r="F46">
            <v>44347059</v>
          </cell>
          <cell r="G46">
            <v>0</v>
          </cell>
          <cell r="H46">
            <v>44347059</v>
          </cell>
          <cell r="I46">
            <v>0</v>
          </cell>
          <cell r="J46">
            <v>44347059</v>
          </cell>
          <cell r="K46">
            <v>28776802</v>
          </cell>
        </row>
        <row r="47">
          <cell r="F47">
            <v>4057380</v>
          </cell>
          <cell r="G47">
            <v>0</v>
          </cell>
          <cell r="H47">
            <v>4057380</v>
          </cell>
          <cell r="I47">
            <v>0</v>
          </cell>
          <cell r="J47">
            <v>4057380</v>
          </cell>
          <cell r="K47">
            <v>472688</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1178579</v>
          </cell>
          <cell r="G56">
            <v>0</v>
          </cell>
          <cell r="H56">
            <v>1178579</v>
          </cell>
          <cell r="I56">
            <v>0</v>
          </cell>
          <cell r="J56">
            <v>1178579</v>
          </cell>
          <cell r="K56">
            <v>1178579</v>
          </cell>
        </row>
        <row r="57">
          <cell r="F57">
            <v>0</v>
          </cell>
          <cell r="G57">
            <v>0</v>
          </cell>
          <cell r="H57">
            <v>0</v>
          </cell>
          <cell r="I57">
            <v>0</v>
          </cell>
          <cell r="J57">
            <v>0</v>
          </cell>
          <cell r="K57">
            <v>0</v>
          </cell>
        </row>
        <row r="58">
          <cell r="F58">
            <v>-167359</v>
          </cell>
          <cell r="G58">
            <v>0</v>
          </cell>
          <cell r="H58">
            <v>-167359</v>
          </cell>
          <cell r="I58">
            <v>0</v>
          </cell>
          <cell r="J58">
            <v>-167359</v>
          </cell>
          <cell r="K58">
            <v>-167359</v>
          </cell>
        </row>
        <row r="59">
          <cell r="F59">
            <v>-799077</v>
          </cell>
          <cell r="G59">
            <v>0</v>
          </cell>
          <cell r="H59">
            <v>-799077</v>
          </cell>
          <cell r="I59">
            <v>0</v>
          </cell>
          <cell r="J59">
            <v>-799077</v>
          </cell>
          <cell r="K59">
            <v>-186216</v>
          </cell>
        </row>
        <row r="60">
          <cell r="F60">
            <v>40500000</v>
          </cell>
          <cell r="G60">
            <v>0</v>
          </cell>
          <cell r="H60">
            <v>40500000</v>
          </cell>
          <cell r="I60">
            <v>0</v>
          </cell>
          <cell r="J60">
            <v>40500000</v>
          </cell>
          <cell r="K60">
            <v>8500000</v>
          </cell>
        </row>
        <row r="61">
          <cell r="F61">
            <v>181050</v>
          </cell>
          <cell r="G61">
            <v>0</v>
          </cell>
          <cell r="H61">
            <v>181050</v>
          </cell>
          <cell r="I61">
            <v>0</v>
          </cell>
          <cell r="J61">
            <v>181050</v>
          </cell>
          <cell r="K61">
            <v>-4250</v>
          </cell>
        </row>
        <row r="62">
          <cell r="F62">
            <v>112000</v>
          </cell>
          <cell r="G62">
            <v>0</v>
          </cell>
          <cell r="H62">
            <v>112000</v>
          </cell>
          <cell r="I62">
            <v>0</v>
          </cell>
          <cell r="J62">
            <v>112000</v>
          </cell>
          <cell r="K62">
            <v>8500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21735000</v>
          </cell>
          <cell r="G67">
            <v>0</v>
          </cell>
          <cell r="H67">
            <v>21735000</v>
          </cell>
          <cell r="I67">
            <v>0</v>
          </cell>
          <cell r="J67">
            <v>21735000</v>
          </cell>
          <cell r="K67">
            <v>45235000</v>
          </cell>
        </row>
        <row r="68">
          <cell r="F68">
            <v>-34300</v>
          </cell>
          <cell r="G68">
            <v>0</v>
          </cell>
          <cell r="H68">
            <v>-34300</v>
          </cell>
          <cell r="I68">
            <v>0</v>
          </cell>
          <cell r="J68">
            <v>-34300</v>
          </cell>
          <cell r="K68">
            <v>-214200</v>
          </cell>
        </row>
        <row r="69">
          <cell r="F69">
            <v>325</v>
          </cell>
          <cell r="G69">
            <v>0</v>
          </cell>
          <cell r="H69">
            <v>325</v>
          </cell>
          <cell r="I69">
            <v>0</v>
          </cell>
          <cell r="J69">
            <v>325</v>
          </cell>
          <cell r="K69">
            <v>325</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24150000</v>
          </cell>
        </row>
        <row r="93">
          <cell r="F93">
            <v>0</v>
          </cell>
          <cell r="G93">
            <v>0</v>
          </cell>
          <cell r="H93">
            <v>0</v>
          </cell>
          <cell r="I93">
            <v>0</v>
          </cell>
          <cell r="J93">
            <v>0</v>
          </cell>
          <cell r="K93">
            <v>-139525</v>
          </cell>
        </row>
        <row r="94">
          <cell r="F94">
            <v>0</v>
          </cell>
          <cell r="G94">
            <v>0</v>
          </cell>
          <cell r="H94">
            <v>0</v>
          </cell>
          <cell r="I94">
            <v>0</v>
          </cell>
          <cell r="J94">
            <v>0</v>
          </cell>
          <cell r="K94">
            <v>325</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37724250</v>
          </cell>
          <cell r="G104">
            <v>0</v>
          </cell>
          <cell r="H104">
            <v>37724250</v>
          </cell>
          <cell r="I104">
            <v>0</v>
          </cell>
          <cell r="J104">
            <v>37724250</v>
          </cell>
          <cell r="K104">
            <v>12024000</v>
          </cell>
        </row>
        <row r="105">
          <cell r="F105">
            <v>92450</v>
          </cell>
          <cell r="G105">
            <v>0</v>
          </cell>
          <cell r="H105">
            <v>92450</v>
          </cell>
          <cell r="I105">
            <v>0</v>
          </cell>
          <cell r="J105">
            <v>92450</v>
          </cell>
          <cell r="K105">
            <v>-18000</v>
          </cell>
        </row>
        <row r="106">
          <cell r="F106">
            <v>163336443</v>
          </cell>
          <cell r="G106">
            <v>0</v>
          </cell>
          <cell r="H106">
            <v>163336443</v>
          </cell>
          <cell r="I106">
            <v>0</v>
          </cell>
          <cell r="J106">
            <v>163336443</v>
          </cell>
          <cell r="K106">
            <v>137630852</v>
          </cell>
        </row>
        <row r="108">
          <cell r="F108">
            <v>400002</v>
          </cell>
          <cell r="G108">
            <v>0</v>
          </cell>
          <cell r="H108">
            <v>400002</v>
          </cell>
          <cell r="I108">
            <v>0</v>
          </cell>
          <cell r="J108">
            <v>400002</v>
          </cell>
          <cell r="K108">
            <v>372556</v>
          </cell>
        </row>
        <row r="109">
          <cell r="F109">
            <v>152260</v>
          </cell>
          <cell r="G109">
            <v>0</v>
          </cell>
          <cell r="H109">
            <v>152260</v>
          </cell>
          <cell r="I109">
            <v>0</v>
          </cell>
          <cell r="J109">
            <v>152260</v>
          </cell>
          <cell r="K109">
            <v>50262</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552262</v>
          </cell>
          <cell r="G112">
            <v>0</v>
          </cell>
          <cell r="H112">
            <v>552262</v>
          </cell>
          <cell r="I112">
            <v>0</v>
          </cell>
          <cell r="J112">
            <v>552262</v>
          </cell>
          <cell r="K112">
            <v>422818</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26031</v>
          </cell>
          <cell r="G119">
            <v>0</v>
          </cell>
          <cell r="H119">
            <v>26031</v>
          </cell>
          <cell r="I119">
            <v>0</v>
          </cell>
          <cell r="J119">
            <v>26031</v>
          </cell>
          <cell r="K119">
            <v>17365</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287512</v>
          </cell>
          <cell r="G123">
            <v>0</v>
          </cell>
          <cell r="H123">
            <v>287512</v>
          </cell>
          <cell r="I123">
            <v>0</v>
          </cell>
          <cell r="J123">
            <v>287512</v>
          </cell>
          <cell r="K123">
            <v>891164</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-1073</v>
          </cell>
          <cell r="G129">
            <v>0</v>
          </cell>
          <cell r="H129">
            <v>-1073</v>
          </cell>
          <cell r="I129">
            <v>0</v>
          </cell>
          <cell r="J129">
            <v>-1073</v>
          </cell>
          <cell r="K129">
            <v>57317</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108321</v>
          </cell>
          <cell r="G133">
            <v>0</v>
          </cell>
          <cell r="H133">
            <v>108321</v>
          </cell>
          <cell r="I133">
            <v>0</v>
          </cell>
          <cell r="J133">
            <v>108321</v>
          </cell>
          <cell r="K133">
            <v>48027</v>
          </cell>
        </row>
        <row r="134">
          <cell r="F134">
            <v>0</v>
          </cell>
          <cell r="G134">
            <v>0</v>
          </cell>
          <cell r="H134">
            <v>0</v>
          </cell>
          <cell r="I134">
            <v>0</v>
          </cell>
          <cell r="J134">
            <v>0</v>
          </cell>
          <cell r="K134">
            <v>0</v>
          </cell>
        </row>
        <row r="135">
          <cell r="F135">
            <v>632</v>
          </cell>
          <cell r="G135">
            <v>-633</v>
          </cell>
          <cell r="H135">
            <v>-1</v>
          </cell>
          <cell r="I135">
            <v>0</v>
          </cell>
          <cell r="J135">
            <v>-1</v>
          </cell>
          <cell r="K135">
            <v>0</v>
          </cell>
        </row>
        <row r="136">
          <cell r="F136">
            <v>730826</v>
          </cell>
          <cell r="G136">
            <v>0</v>
          </cell>
          <cell r="H136">
            <v>730826</v>
          </cell>
          <cell r="I136">
            <v>0</v>
          </cell>
          <cell r="J136">
            <v>730826</v>
          </cell>
          <cell r="K136">
            <v>130403</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473857</v>
          </cell>
          <cell r="G144">
            <v>0</v>
          </cell>
          <cell r="H144">
            <v>473857</v>
          </cell>
          <cell r="I144">
            <v>0</v>
          </cell>
          <cell r="J144">
            <v>473857</v>
          </cell>
          <cell r="K144">
            <v>714566</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110550</v>
          </cell>
          <cell r="G154">
            <v>0</v>
          </cell>
          <cell r="H154">
            <v>110550</v>
          </cell>
          <cell r="I154">
            <v>0</v>
          </cell>
          <cell r="J154">
            <v>110550</v>
          </cell>
          <cell r="K154">
            <v>59417</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0</v>
          </cell>
          <cell r="G158">
            <v>0</v>
          </cell>
          <cell r="H158">
            <v>0</v>
          </cell>
          <cell r="I158">
            <v>0</v>
          </cell>
          <cell r="J158">
            <v>0</v>
          </cell>
          <cell r="K158">
            <v>0</v>
          </cell>
        </row>
        <row r="159">
          <cell r="F159">
            <v>6545</v>
          </cell>
          <cell r="G159">
            <v>0</v>
          </cell>
          <cell r="H159">
            <v>6545</v>
          </cell>
          <cell r="I159">
            <v>0</v>
          </cell>
          <cell r="J159">
            <v>6545</v>
          </cell>
          <cell r="K159">
            <v>2497</v>
          </cell>
        </row>
        <row r="160">
          <cell r="F160">
            <v>117115</v>
          </cell>
          <cell r="G160">
            <v>0</v>
          </cell>
          <cell r="H160">
            <v>117115</v>
          </cell>
          <cell r="I160">
            <v>0</v>
          </cell>
          <cell r="J160">
            <v>117115</v>
          </cell>
          <cell r="K160">
            <v>27880</v>
          </cell>
        </row>
        <row r="161">
          <cell r="F161">
            <v>-2212</v>
          </cell>
          <cell r="G161">
            <v>0</v>
          </cell>
          <cell r="H161">
            <v>-2212</v>
          </cell>
          <cell r="I161">
            <v>0</v>
          </cell>
          <cell r="J161">
            <v>-2212</v>
          </cell>
          <cell r="K161">
            <v>-2597</v>
          </cell>
        </row>
        <row r="162">
          <cell r="F162">
            <v>1858104</v>
          </cell>
          <cell r="G162">
            <v>-633</v>
          </cell>
          <cell r="H162">
            <v>1857471</v>
          </cell>
          <cell r="I162">
            <v>0</v>
          </cell>
          <cell r="J162">
            <v>1857471</v>
          </cell>
          <cell r="K162">
            <v>1946039</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9">
          <cell r="F169">
            <v>0</v>
          </cell>
          <cell r="G169">
            <v>0</v>
          </cell>
          <cell r="H169">
            <v>0</v>
          </cell>
          <cell r="I169">
            <v>0</v>
          </cell>
          <cell r="J169">
            <v>0</v>
          </cell>
          <cell r="K169">
            <v>0</v>
          </cell>
        </row>
        <row r="170">
          <cell r="F170">
            <v>2701000</v>
          </cell>
          <cell r="G170">
            <v>0</v>
          </cell>
          <cell r="H170">
            <v>2701000</v>
          </cell>
          <cell r="I170">
            <v>0</v>
          </cell>
          <cell r="J170">
            <v>2701000</v>
          </cell>
          <cell r="K170">
            <v>2701000</v>
          </cell>
        </row>
        <row r="171">
          <cell r="F171">
            <v>0</v>
          </cell>
          <cell r="G171">
            <v>0</v>
          </cell>
          <cell r="H171">
            <v>0</v>
          </cell>
          <cell r="I171">
            <v>0</v>
          </cell>
          <cell r="J171">
            <v>0</v>
          </cell>
          <cell r="K171">
            <v>0</v>
          </cell>
        </row>
        <row r="172">
          <cell r="F172">
            <v>200000</v>
          </cell>
          <cell r="G172">
            <v>0</v>
          </cell>
          <cell r="H172">
            <v>200000</v>
          </cell>
          <cell r="I172">
            <v>0</v>
          </cell>
          <cell r="J172">
            <v>200000</v>
          </cell>
          <cell r="K172">
            <v>200000</v>
          </cell>
        </row>
        <row r="173">
          <cell r="F173">
            <v>0</v>
          </cell>
          <cell r="G173">
            <v>0</v>
          </cell>
          <cell r="H173">
            <v>0</v>
          </cell>
          <cell r="I173">
            <v>0</v>
          </cell>
          <cell r="J173">
            <v>0</v>
          </cell>
          <cell r="K173">
            <v>0</v>
          </cell>
        </row>
        <row r="174">
          <cell r="F174">
            <v>200000</v>
          </cell>
          <cell r="G174">
            <v>0</v>
          </cell>
          <cell r="H174">
            <v>200000</v>
          </cell>
          <cell r="I174">
            <v>0</v>
          </cell>
          <cell r="J174">
            <v>200000</v>
          </cell>
          <cell r="K174">
            <v>200000</v>
          </cell>
        </row>
        <row r="175">
          <cell r="F175">
            <v>-100000</v>
          </cell>
          <cell r="G175">
            <v>0</v>
          </cell>
          <cell r="H175">
            <v>-100000</v>
          </cell>
          <cell r="I175">
            <v>0</v>
          </cell>
          <cell r="J175">
            <v>-100000</v>
          </cell>
          <cell r="K175">
            <v>-100000</v>
          </cell>
        </row>
        <row r="176">
          <cell r="F176">
            <v>3001000</v>
          </cell>
          <cell r="G176">
            <v>0</v>
          </cell>
          <cell r="H176">
            <v>3001000</v>
          </cell>
          <cell r="I176">
            <v>0</v>
          </cell>
          <cell r="J176">
            <v>3001000</v>
          </cell>
          <cell r="K176">
            <v>3001000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541325</v>
          </cell>
          <cell r="G191">
            <v>0</v>
          </cell>
          <cell r="H191">
            <v>541325</v>
          </cell>
          <cell r="I191">
            <v>0</v>
          </cell>
          <cell r="J191">
            <v>541325</v>
          </cell>
          <cell r="K191">
            <v>1532917</v>
          </cell>
        </row>
        <row r="192">
          <cell r="F192">
            <v>0</v>
          </cell>
          <cell r="G192">
            <v>0</v>
          </cell>
          <cell r="H192">
            <v>0</v>
          </cell>
          <cell r="I192">
            <v>0</v>
          </cell>
          <cell r="J192">
            <v>0</v>
          </cell>
          <cell r="K192">
            <v>0</v>
          </cell>
        </row>
        <row r="193">
          <cell r="F193">
            <v>1000</v>
          </cell>
          <cell r="G193">
            <v>0</v>
          </cell>
          <cell r="H193">
            <v>1000</v>
          </cell>
          <cell r="I193">
            <v>0</v>
          </cell>
          <cell r="J193">
            <v>1000</v>
          </cell>
          <cell r="K193">
            <v>1000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774106</v>
          </cell>
          <cell r="G204">
            <v>0</v>
          </cell>
          <cell r="H204">
            <v>774106</v>
          </cell>
          <cell r="I204">
            <v>0</v>
          </cell>
          <cell r="J204">
            <v>774106</v>
          </cell>
          <cell r="K204">
            <v>2583770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148732</v>
          </cell>
          <cell r="G207">
            <v>0</v>
          </cell>
          <cell r="H207">
            <v>148732</v>
          </cell>
          <cell r="I207">
            <v>0</v>
          </cell>
          <cell r="J207">
            <v>148732</v>
          </cell>
          <cell r="K207">
            <v>810665</v>
          </cell>
        </row>
        <row r="208">
          <cell r="F208">
            <v>1000</v>
          </cell>
          <cell r="G208">
            <v>0</v>
          </cell>
          <cell r="H208">
            <v>1000</v>
          </cell>
          <cell r="I208">
            <v>0</v>
          </cell>
          <cell r="J208">
            <v>1000</v>
          </cell>
          <cell r="K208">
            <v>1000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45551</v>
          </cell>
          <cell r="G225">
            <v>0</v>
          </cell>
          <cell r="H225">
            <v>45551</v>
          </cell>
          <cell r="I225">
            <v>0</v>
          </cell>
          <cell r="J225">
            <v>45551</v>
          </cell>
          <cell r="K225">
            <v>361063</v>
          </cell>
        </row>
        <row r="226">
          <cell r="F226">
            <v>49732</v>
          </cell>
          <cell r="G226">
            <v>0</v>
          </cell>
          <cell r="H226">
            <v>49732</v>
          </cell>
          <cell r="I226">
            <v>0</v>
          </cell>
          <cell r="J226">
            <v>49732</v>
          </cell>
          <cell r="K226">
            <v>2</v>
          </cell>
        </row>
        <row r="227">
          <cell r="F227">
            <v>252022</v>
          </cell>
          <cell r="G227">
            <v>0</v>
          </cell>
          <cell r="H227">
            <v>252022</v>
          </cell>
          <cell r="I227">
            <v>0</v>
          </cell>
          <cell r="J227">
            <v>252022</v>
          </cell>
          <cell r="K227">
            <v>1018490</v>
          </cell>
        </row>
        <row r="228">
          <cell r="F228">
            <v>1000</v>
          </cell>
          <cell r="G228">
            <v>0</v>
          </cell>
          <cell r="H228">
            <v>1000</v>
          </cell>
          <cell r="I228">
            <v>0</v>
          </cell>
          <cell r="J228">
            <v>1000</v>
          </cell>
          <cell r="K228">
            <v>1000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1814468</v>
          </cell>
          <cell r="G231">
            <v>0</v>
          </cell>
          <cell r="H231">
            <v>1814468</v>
          </cell>
          <cell r="I231">
            <v>0</v>
          </cell>
          <cell r="J231">
            <v>1814468</v>
          </cell>
          <cell r="K231">
            <v>6309907</v>
          </cell>
        </row>
        <row r="233">
          <cell r="F233">
            <v>0</v>
          </cell>
          <cell r="G233">
            <v>0</v>
          </cell>
          <cell r="H233">
            <v>0</v>
          </cell>
          <cell r="I233">
            <v>0</v>
          </cell>
          <cell r="J233">
            <v>0</v>
          </cell>
          <cell r="K233">
            <v>0</v>
          </cell>
        </row>
        <row r="234">
          <cell r="F234">
            <v>0</v>
          </cell>
          <cell r="G234">
            <v>0</v>
          </cell>
          <cell r="H234">
            <v>0</v>
          </cell>
          <cell r="I234">
            <v>0</v>
          </cell>
          <cell r="J234">
            <v>0</v>
          </cell>
          <cell r="K234">
            <v>0</v>
          </cell>
        </row>
        <row r="235">
          <cell r="F235">
            <v>0</v>
          </cell>
          <cell r="G235">
            <v>0</v>
          </cell>
          <cell r="H235">
            <v>0</v>
          </cell>
          <cell r="I235">
            <v>0</v>
          </cell>
          <cell r="J235">
            <v>0</v>
          </cell>
          <cell r="K235">
            <v>0</v>
          </cell>
        </row>
        <row r="236">
          <cell r="F236">
            <v>0</v>
          </cell>
          <cell r="G236">
            <v>0</v>
          </cell>
          <cell r="H236">
            <v>0</v>
          </cell>
          <cell r="I236">
            <v>0</v>
          </cell>
          <cell r="J236">
            <v>0</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194020</v>
          </cell>
          <cell r="G239">
            <v>0</v>
          </cell>
          <cell r="H239">
            <v>194020</v>
          </cell>
          <cell r="I239">
            <v>0</v>
          </cell>
          <cell r="J239">
            <v>194020</v>
          </cell>
          <cell r="K239">
            <v>0</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442</v>
          </cell>
          <cell r="G244">
            <v>0</v>
          </cell>
          <cell r="H244">
            <v>442</v>
          </cell>
          <cell r="I244">
            <v>0</v>
          </cell>
          <cell r="J244">
            <v>442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194462</v>
          </cell>
          <cell r="G247">
            <v>0</v>
          </cell>
          <cell r="H247">
            <v>194462</v>
          </cell>
          <cell r="I247">
            <v>0</v>
          </cell>
          <cell r="J247">
            <v>194462</v>
          </cell>
          <cell r="K247">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0</v>
          </cell>
          <cell r="G253">
            <v>0</v>
          </cell>
          <cell r="H253">
            <v>0</v>
          </cell>
          <cell r="I253">
            <v>0</v>
          </cell>
          <cell r="J253">
            <v>0</v>
          </cell>
          <cell r="K253">
            <v>0</v>
          </cell>
        </row>
        <row r="255">
          <cell r="F255">
            <v>-160962</v>
          </cell>
          <cell r="G255">
            <v>0</v>
          </cell>
          <cell r="H255">
            <v>-160962</v>
          </cell>
          <cell r="I255">
            <v>0</v>
          </cell>
          <cell r="J255">
            <v>-160962</v>
          </cell>
          <cell r="K255">
            <v>-65257</v>
          </cell>
        </row>
        <row r="256">
          <cell r="F256">
            <v>-25752</v>
          </cell>
          <cell r="G256">
            <v>0</v>
          </cell>
          <cell r="H256">
            <v>-25752</v>
          </cell>
          <cell r="I256">
            <v>0</v>
          </cell>
          <cell r="J256">
            <v>-25752</v>
          </cell>
          <cell r="K256">
            <v>-10442</v>
          </cell>
        </row>
        <row r="257">
          <cell r="F257">
            <v>-161940</v>
          </cell>
          <cell r="G257">
            <v>0</v>
          </cell>
          <cell r="H257">
            <v>-161940</v>
          </cell>
          <cell r="I257">
            <v>0</v>
          </cell>
          <cell r="J257">
            <v>-161940</v>
          </cell>
          <cell r="K257">
            <v>-69917</v>
          </cell>
        </row>
        <row r="258">
          <cell r="F258">
            <v>-25911</v>
          </cell>
          <cell r="G258">
            <v>0</v>
          </cell>
          <cell r="H258">
            <v>-25911</v>
          </cell>
          <cell r="I258">
            <v>0</v>
          </cell>
          <cell r="J258">
            <v>-25911</v>
          </cell>
          <cell r="K258">
            <v>-11188</v>
          </cell>
        </row>
        <row r="259">
          <cell r="F259">
            <v>-129968</v>
          </cell>
          <cell r="G259">
            <v>0</v>
          </cell>
          <cell r="H259">
            <v>-129968</v>
          </cell>
          <cell r="I259">
            <v>0</v>
          </cell>
          <cell r="J259">
            <v>-129968</v>
          </cell>
          <cell r="K259">
            <v>-55646</v>
          </cell>
        </row>
        <row r="260">
          <cell r="F260">
            <v>-20702</v>
          </cell>
          <cell r="G260">
            <v>0</v>
          </cell>
          <cell r="H260">
            <v>-20702</v>
          </cell>
          <cell r="I260">
            <v>0</v>
          </cell>
          <cell r="J260">
            <v>-20702</v>
          </cell>
          <cell r="K260">
            <v>-8904</v>
          </cell>
        </row>
        <row r="261">
          <cell r="F261">
            <v>-525235</v>
          </cell>
          <cell r="G261">
            <v>0</v>
          </cell>
          <cell r="H261">
            <v>-525235</v>
          </cell>
          <cell r="I261">
            <v>0</v>
          </cell>
          <cell r="J261">
            <v>-525235</v>
          </cell>
          <cell r="K261">
            <v>-221354</v>
          </cell>
        </row>
        <row r="263">
          <cell r="F263">
            <v>-204414</v>
          </cell>
          <cell r="G263">
            <v>0</v>
          </cell>
          <cell r="H263">
            <v>-204414</v>
          </cell>
          <cell r="I263">
            <v>0</v>
          </cell>
          <cell r="J263">
            <v>-204414</v>
          </cell>
          <cell r="K263">
            <v>-37093</v>
          </cell>
        </row>
        <row r="264">
          <cell r="F264">
            <v>-128333</v>
          </cell>
          <cell r="G264">
            <v>0</v>
          </cell>
          <cell r="H264">
            <v>-128333</v>
          </cell>
          <cell r="I264">
            <v>0</v>
          </cell>
          <cell r="J264">
            <v>-128333</v>
          </cell>
          <cell r="K264">
            <v>-8571</v>
          </cell>
        </row>
        <row r="265">
          <cell r="F265">
            <v>-6864</v>
          </cell>
          <cell r="G265">
            <v>0</v>
          </cell>
          <cell r="H265">
            <v>-6864</v>
          </cell>
          <cell r="I265">
            <v>0</v>
          </cell>
          <cell r="J265">
            <v>-6864</v>
          </cell>
          <cell r="K265">
            <v>-2</v>
          </cell>
        </row>
        <row r="266">
          <cell r="F266">
            <v>-339611</v>
          </cell>
          <cell r="G266">
            <v>0</v>
          </cell>
          <cell r="H266">
            <v>-339611</v>
          </cell>
          <cell r="I266">
            <v>0</v>
          </cell>
          <cell r="J266">
            <v>-339611</v>
          </cell>
          <cell r="K266">
            <v>-45666</v>
          </cell>
        </row>
        <row r="268">
          <cell r="F268">
            <v>-21301</v>
          </cell>
          <cell r="G268">
            <v>0</v>
          </cell>
          <cell r="H268">
            <v>-21301</v>
          </cell>
          <cell r="I268">
            <v>0</v>
          </cell>
          <cell r="J268">
            <v>-21301</v>
          </cell>
          <cell r="K268">
            <v>-8545</v>
          </cell>
        </row>
        <row r="269">
          <cell r="F269">
            <v>-21445</v>
          </cell>
          <cell r="G269">
            <v>0</v>
          </cell>
          <cell r="H269">
            <v>-21445</v>
          </cell>
          <cell r="I269">
            <v>0</v>
          </cell>
          <cell r="J269">
            <v>-21445</v>
          </cell>
          <cell r="K269">
            <v>-9157</v>
          </cell>
        </row>
        <row r="270">
          <cell r="F270">
            <v>-16644</v>
          </cell>
          <cell r="G270">
            <v>0</v>
          </cell>
          <cell r="H270">
            <v>-16644</v>
          </cell>
          <cell r="I270">
            <v>0</v>
          </cell>
          <cell r="J270">
            <v>-16644</v>
          </cell>
          <cell r="K270">
            <v>-7288</v>
          </cell>
        </row>
        <row r="271">
          <cell r="F271">
            <v>-59390</v>
          </cell>
          <cell r="G271">
            <v>0</v>
          </cell>
          <cell r="H271">
            <v>-59390</v>
          </cell>
          <cell r="I271">
            <v>0</v>
          </cell>
          <cell r="J271">
            <v>-59390</v>
          </cell>
          <cell r="K271">
            <v>-24990</v>
          </cell>
        </row>
        <row r="273">
          <cell r="F273">
            <v>0</v>
          </cell>
          <cell r="G273">
            <v>0</v>
          </cell>
          <cell r="H273">
            <v>0</v>
          </cell>
          <cell r="I273">
            <v>0</v>
          </cell>
          <cell r="J273">
            <v>0</v>
          </cell>
          <cell r="K273">
            <v>0</v>
          </cell>
        </row>
        <row r="274">
          <cell r="F274">
            <v>-36098</v>
          </cell>
          <cell r="G274">
            <v>0</v>
          </cell>
          <cell r="H274">
            <v>-36098</v>
          </cell>
          <cell r="I274">
            <v>0</v>
          </cell>
          <cell r="J274">
            <v>-36098</v>
          </cell>
          <cell r="K274">
            <v>-81305</v>
          </cell>
        </row>
        <row r="275">
          <cell r="F275">
            <v>-28534</v>
          </cell>
          <cell r="G275">
            <v>0</v>
          </cell>
          <cell r="H275">
            <v>-28534</v>
          </cell>
          <cell r="I275">
            <v>0</v>
          </cell>
          <cell r="J275">
            <v>-28534</v>
          </cell>
          <cell r="K275">
            <v>0</v>
          </cell>
        </row>
        <row r="276">
          <cell r="F276">
            <v>0</v>
          </cell>
          <cell r="G276">
            <v>0</v>
          </cell>
          <cell r="H276">
            <v>0</v>
          </cell>
          <cell r="I276">
            <v>0</v>
          </cell>
          <cell r="J276">
            <v>0</v>
          </cell>
          <cell r="K276">
            <v>0</v>
          </cell>
        </row>
        <row r="277">
          <cell r="F277">
            <v>-37688</v>
          </cell>
          <cell r="G277">
            <v>0</v>
          </cell>
          <cell r="H277">
            <v>-37688</v>
          </cell>
          <cell r="I277">
            <v>0</v>
          </cell>
          <cell r="J277">
            <v>-37688</v>
          </cell>
          <cell r="K277">
            <v>-24344</v>
          </cell>
        </row>
        <row r="278">
          <cell r="F278">
            <v>0</v>
          </cell>
          <cell r="G278">
            <v>0</v>
          </cell>
          <cell r="H278">
            <v>0</v>
          </cell>
          <cell r="I278">
            <v>0</v>
          </cell>
          <cell r="J278">
            <v>0</v>
          </cell>
          <cell r="K278">
            <v>0</v>
          </cell>
        </row>
        <row r="279">
          <cell r="F279">
            <v>-36230</v>
          </cell>
          <cell r="G279">
            <v>0</v>
          </cell>
          <cell r="H279">
            <v>-36230</v>
          </cell>
          <cell r="I279">
            <v>0</v>
          </cell>
          <cell r="J279">
            <v>-36230</v>
          </cell>
          <cell r="K279">
            <v>-92641</v>
          </cell>
        </row>
        <row r="280">
          <cell r="F280">
            <v>-16371</v>
          </cell>
          <cell r="G280">
            <v>0</v>
          </cell>
          <cell r="H280">
            <v>-16371</v>
          </cell>
          <cell r="I280">
            <v>0</v>
          </cell>
          <cell r="J280">
            <v>-16371</v>
          </cell>
          <cell r="K280">
            <v>0</v>
          </cell>
        </row>
        <row r="281">
          <cell r="F281">
            <v>0</v>
          </cell>
          <cell r="G281">
            <v>0</v>
          </cell>
          <cell r="H281">
            <v>0</v>
          </cell>
          <cell r="I281">
            <v>0</v>
          </cell>
          <cell r="J281">
            <v>0</v>
          </cell>
          <cell r="K281">
            <v>0</v>
          </cell>
        </row>
        <row r="282">
          <cell r="F282">
            <v>-41588</v>
          </cell>
          <cell r="G282">
            <v>0</v>
          </cell>
          <cell r="H282">
            <v>-41588</v>
          </cell>
          <cell r="I282">
            <v>0</v>
          </cell>
          <cell r="J282">
            <v>-41588</v>
          </cell>
          <cell r="K282">
            <v>-27783</v>
          </cell>
        </row>
        <row r="283">
          <cell r="F283">
            <v>0</v>
          </cell>
          <cell r="G283">
            <v>0</v>
          </cell>
          <cell r="H283">
            <v>0</v>
          </cell>
          <cell r="I283">
            <v>0</v>
          </cell>
          <cell r="J283">
            <v>0</v>
          </cell>
          <cell r="K283">
            <v>0</v>
          </cell>
        </row>
        <row r="284">
          <cell r="F284">
            <v>-28260</v>
          </cell>
          <cell r="G284">
            <v>0</v>
          </cell>
          <cell r="H284">
            <v>-28260</v>
          </cell>
          <cell r="I284">
            <v>0</v>
          </cell>
          <cell r="J284">
            <v>-28260</v>
          </cell>
          <cell r="K284">
            <v>-76132</v>
          </cell>
        </row>
        <row r="285">
          <cell r="F285">
            <v>-17908</v>
          </cell>
          <cell r="G285">
            <v>0</v>
          </cell>
          <cell r="H285">
            <v>-17908</v>
          </cell>
          <cell r="I285">
            <v>0</v>
          </cell>
          <cell r="J285">
            <v>-17908</v>
          </cell>
          <cell r="K285">
            <v>0</v>
          </cell>
        </row>
        <row r="286">
          <cell r="F286">
            <v>0</v>
          </cell>
          <cell r="G286">
            <v>0</v>
          </cell>
          <cell r="H286">
            <v>0</v>
          </cell>
          <cell r="I286">
            <v>0</v>
          </cell>
          <cell r="J286">
            <v>0</v>
          </cell>
          <cell r="K286">
            <v>0</v>
          </cell>
        </row>
        <row r="287">
          <cell r="F287">
            <v>-33527</v>
          </cell>
          <cell r="G287">
            <v>0</v>
          </cell>
          <cell r="H287">
            <v>-33527</v>
          </cell>
          <cell r="I287">
            <v>0</v>
          </cell>
          <cell r="J287">
            <v>-33527</v>
          </cell>
          <cell r="K287">
            <v>-22871</v>
          </cell>
        </row>
        <row r="288">
          <cell r="F288">
            <v>-276204</v>
          </cell>
          <cell r="G288">
            <v>0</v>
          </cell>
          <cell r="H288">
            <v>-276204</v>
          </cell>
          <cell r="I288">
            <v>0</v>
          </cell>
          <cell r="J288">
            <v>-276204</v>
          </cell>
          <cell r="K288">
            <v>-325076</v>
          </cell>
        </row>
        <row r="290">
          <cell r="F290">
            <v>-10291</v>
          </cell>
          <cell r="G290">
            <v>0</v>
          </cell>
          <cell r="H290">
            <v>-10291</v>
          </cell>
          <cell r="I290">
            <v>0</v>
          </cell>
          <cell r="J290">
            <v>-10291</v>
          </cell>
          <cell r="K290">
            <v>-14793</v>
          </cell>
        </row>
        <row r="291">
          <cell r="F291">
            <v>-10532</v>
          </cell>
          <cell r="G291">
            <v>0</v>
          </cell>
          <cell r="H291">
            <v>-10532</v>
          </cell>
          <cell r="I291">
            <v>0</v>
          </cell>
          <cell r="J291">
            <v>-10532</v>
          </cell>
          <cell r="K291">
            <v>-16782</v>
          </cell>
        </row>
        <row r="292">
          <cell r="F292">
            <v>-8211</v>
          </cell>
          <cell r="G292">
            <v>0</v>
          </cell>
          <cell r="H292">
            <v>-8211</v>
          </cell>
          <cell r="I292">
            <v>0</v>
          </cell>
          <cell r="J292">
            <v>-8211</v>
          </cell>
          <cell r="K292">
            <v>-13780</v>
          </cell>
        </row>
        <row r="293">
          <cell r="F293">
            <v>-29034</v>
          </cell>
          <cell r="G293">
            <v>0</v>
          </cell>
          <cell r="H293">
            <v>-29034</v>
          </cell>
          <cell r="I293">
            <v>0</v>
          </cell>
          <cell r="J293">
            <v>-29034</v>
          </cell>
          <cell r="K293">
            <v>-45355</v>
          </cell>
        </row>
        <row r="295">
          <cell r="F295">
            <v>-102288</v>
          </cell>
          <cell r="G295">
            <v>0</v>
          </cell>
          <cell r="H295">
            <v>-102288</v>
          </cell>
          <cell r="I295">
            <v>0</v>
          </cell>
          <cell r="J295">
            <v>-102288</v>
          </cell>
          <cell r="K295">
            <v>-62976</v>
          </cell>
        </row>
        <row r="296">
          <cell r="F296">
            <v>0</v>
          </cell>
          <cell r="G296">
            <v>0</v>
          </cell>
          <cell r="H296">
            <v>0</v>
          </cell>
          <cell r="I296">
            <v>0</v>
          </cell>
          <cell r="J296">
            <v>0</v>
          </cell>
          <cell r="K296">
            <v>0</v>
          </cell>
        </row>
        <row r="297">
          <cell r="F297">
            <v>-5910</v>
          </cell>
          <cell r="G297">
            <v>0</v>
          </cell>
          <cell r="H297">
            <v>-5910</v>
          </cell>
          <cell r="I297">
            <v>0</v>
          </cell>
          <cell r="J297">
            <v>-5910</v>
          </cell>
          <cell r="K297">
            <v>-5910</v>
          </cell>
        </row>
        <row r="298">
          <cell r="F298">
            <v>-108198</v>
          </cell>
          <cell r="G298">
            <v>0</v>
          </cell>
          <cell r="H298">
            <v>-108198</v>
          </cell>
          <cell r="I298">
            <v>0</v>
          </cell>
          <cell r="J298">
            <v>-108198</v>
          </cell>
          <cell r="K298">
            <v>-68886</v>
          </cell>
        </row>
        <row r="300">
          <cell r="F300">
            <v>0</v>
          </cell>
          <cell r="G300">
            <v>0</v>
          </cell>
          <cell r="H300">
            <v>0</v>
          </cell>
          <cell r="I300">
            <v>0</v>
          </cell>
          <cell r="J300">
            <v>0</v>
          </cell>
          <cell r="K300">
            <v>0</v>
          </cell>
        </row>
        <row r="301">
          <cell r="F301">
            <v>-22782</v>
          </cell>
          <cell r="G301">
            <v>0</v>
          </cell>
          <cell r="H301">
            <v>-22782</v>
          </cell>
          <cell r="I301">
            <v>0</v>
          </cell>
          <cell r="J301">
            <v>-22782</v>
          </cell>
          <cell r="K301">
            <v>-31983</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-25576</v>
          </cell>
          <cell r="G305">
            <v>0</v>
          </cell>
          <cell r="H305">
            <v>-25576</v>
          </cell>
          <cell r="I305">
            <v>0</v>
          </cell>
          <cell r="J305">
            <v>-25576</v>
          </cell>
          <cell r="K305">
            <v>-37031</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v>-22166</v>
          </cell>
          <cell r="G308">
            <v>0</v>
          </cell>
          <cell r="H308">
            <v>-22166</v>
          </cell>
          <cell r="I308">
            <v>0</v>
          </cell>
          <cell r="J308">
            <v>-22166</v>
          </cell>
          <cell r="K308">
            <v>-30978</v>
          </cell>
        </row>
        <row r="309">
          <cell r="F309">
            <v>0</v>
          </cell>
          <cell r="G309">
            <v>0</v>
          </cell>
          <cell r="H309">
            <v>0</v>
          </cell>
          <cell r="I309">
            <v>0</v>
          </cell>
          <cell r="J309">
            <v>0</v>
          </cell>
          <cell r="K309">
            <v>0</v>
          </cell>
        </row>
        <row r="310">
          <cell r="F310">
            <v>-70524</v>
          </cell>
          <cell r="G310">
            <v>0</v>
          </cell>
          <cell r="H310">
            <v>-70524</v>
          </cell>
          <cell r="I310">
            <v>0</v>
          </cell>
          <cell r="J310">
            <v>-70524</v>
          </cell>
          <cell r="K310">
            <v>-99992</v>
          </cell>
        </row>
        <row r="312">
          <cell r="F312">
            <v>0</v>
          </cell>
          <cell r="G312">
            <v>0</v>
          </cell>
          <cell r="H312">
            <v>0</v>
          </cell>
          <cell r="I312">
            <v>0</v>
          </cell>
          <cell r="J312">
            <v>0</v>
          </cell>
          <cell r="K312">
            <v>-9425</v>
          </cell>
        </row>
        <row r="313">
          <cell r="F313">
            <v>0</v>
          </cell>
          <cell r="G313">
            <v>0</v>
          </cell>
          <cell r="H313">
            <v>0</v>
          </cell>
          <cell r="I313">
            <v>0</v>
          </cell>
          <cell r="J313">
            <v>0</v>
          </cell>
          <cell r="K313">
            <v>-1154083</v>
          </cell>
        </row>
        <row r="314">
          <cell r="F314">
            <v>0</v>
          </cell>
          <cell r="G314">
            <v>0</v>
          </cell>
          <cell r="H314">
            <v>0</v>
          </cell>
          <cell r="I314">
            <v>0</v>
          </cell>
          <cell r="J314">
            <v>0</v>
          </cell>
          <cell r="K314">
            <v>0</v>
          </cell>
        </row>
        <row r="315">
          <cell r="F315">
            <v>0</v>
          </cell>
          <cell r="G315">
            <v>0</v>
          </cell>
          <cell r="H315">
            <v>0</v>
          </cell>
          <cell r="I315">
            <v>0</v>
          </cell>
          <cell r="J315">
            <v>0</v>
          </cell>
          <cell r="K315">
            <v>3198799</v>
          </cell>
        </row>
        <row r="316">
          <cell r="F316">
            <v>0</v>
          </cell>
          <cell r="G316">
            <v>0</v>
          </cell>
          <cell r="H316">
            <v>0</v>
          </cell>
          <cell r="I316">
            <v>0</v>
          </cell>
          <cell r="J316">
            <v>0</v>
          </cell>
          <cell r="K316">
            <v>-2308439</v>
          </cell>
        </row>
        <row r="317">
          <cell r="F317">
            <v>0</v>
          </cell>
          <cell r="G317">
            <v>0</v>
          </cell>
          <cell r="H317">
            <v>0</v>
          </cell>
          <cell r="I317">
            <v>0</v>
          </cell>
          <cell r="J317">
            <v>0</v>
          </cell>
          <cell r="K317">
            <v>1415739</v>
          </cell>
        </row>
        <row r="318">
          <cell r="F318">
            <v>0</v>
          </cell>
          <cell r="G318">
            <v>0</v>
          </cell>
          <cell r="H318">
            <v>0</v>
          </cell>
          <cell r="I318">
            <v>0</v>
          </cell>
          <cell r="J318">
            <v>0</v>
          </cell>
          <cell r="K318">
            <v>1033161</v>
          </cell>
        </row>
        <row r="319">
          <cell r="F319">
            <v>0</v>
          </cell>
          <cell r="G319">
            <v>0</v>
          </cell>
          <cell r="H319">
            <v>0</v>
          </cell>
          <cell r="I319">
            <v>0</v>
          </cell>
          <cell r="J319">
            <v>0</v>
          </cell>
          <cell r="K319">
            <v>1826441</v>
          </cell>
        </row>
        <row r="320">
          <cell r="F320">
            <v>0</v>
          </cell>
          <cell r="G320">
            <v>0</v>
          </cell>
          <cell r="H320">
            <v>0</v>
          </cell>
          <cell r="I320">
            <v>0</v>
          </cell>
          <cell r="J320">
            <v>0</v>
          </cell>
          <cell r="K320">
            <v>-3981976</v>
          </cell>
        </row>
        <row r="321">
          <cell r="F321">
            <v>0</v>
          </cell>
          <cell r="G321">
            <v>0</v>
          </cell>
          <cell r="H321">
            <v>0</v>
          </cell>
          <cell r="I321">
            <v>0</v>
          </cell>
          <cell r="J321">
            <v>0</v>
          </cell>
          <cell r="K321">
            <v>0</v>
          </cell>
        </row>
        <row r="322">
          <cell r="F322">
            <v>0</v>
          </cell>
          <cell r="G322">
            <v>0</v>
          </cell>
          <cell r="H322">
            <v>0</v>
          </cell>
          <cell r="I322">
            <v>0</v>
          </cell>
          <cell r="J322">
            <v>0</v>
          </cell>
          <cell r="K322">
            <v>1115600</v>
          </cell>
        </row>
        <row r="323">
          <cell r="F323">
            <v>0</v>
          </cell>
          <cell r="G323">
            <v>0</v>
          </cell>
          <cell r="H323">
            <v>0</v>
          </cell>
          <cell r="I323">
            <v>0</v>
          </cell>
          <cell r="J323">
            <v>0</v>
          </cell>
          <cell r="K323">
            <v>1081413</v>
          </cell>
        </row>
        <row r="324">
          <cell r="F324">
            <v>0</v>
          </cell>
          <cell r="G324">
            <v>0</v>
          </cell>
          <cell r="H324">
            <v>0</v>
          </cell>
          <cell r="I324">
            <v>0</v>
          </cell>
          <cell r="J324">
            <v>0</v>
          </cell>
          <cell r="K324">
            <v>0</v>
          </cell>
        </row>
        <row r="325">
          <cell r="F325">
            <v>0</v>
          </cell>
          <cell r="G325">
            <v>0</v>
          </cell>
          <cell r="H325">
            <v>0</v>
          </cell>
          <cell r="I325">
            <v>0</v>
          </cell>
          <cell r="J325">
            <v>0</v>
          </cell>
          <cell r="K325">
            <v>-1973416</v>
          </cell>
        </row>
        <row r="326">
          <cell r="F326">
            <v>0</v>
          </cell>
          <cell r="G326">
            <v>0</v>
          </cell>
          <cell r="H326">
            <v>0</v>
          </cell>
          <cell r="I326">
            <v>0</v>
          </cell>
          <cell r="J326">
            <v>0</v>
          </cell>
          <cell r="K326">
            <v>0</v>
          </cell>
        </row>
        <row r="327">
          <cell r="F327">
            <v>0</v>
          </cell>
          <cell r="G327">
            <v>0</v>
          </cell>
          <cell r="H327">
            <v>0</v>
          </cell>
          <cell r="I327">
            <v>0</v>
          </cell>
          <cell r="J327">
            <v>0</v>
          </cell>
          <cell r="K327">
            <v>-1112514</v>
          </cell>
        </row>
        <row r="328">
          <cell r="F328">
            <v>0</v>
          </cell>
          <cell r="G328">
            <v>0</v>
          </cell>
          <cell r="H328">
            <v>0</v>
          </cell>
          <cell r="I328">
            <v>0</v>
          </cell>
          <cell r="J328">
            <v>0</v>
          </cell>
          <cell r="K328">
            <v>0</v>
          </cell>
        </row>
        <row r="329">
          <cell r="F329">
            <v>0</v>
          </cell>
          <cell r="G329">
            <v>0</v>
          </cell>
          <cell r="H329">
            <v>0</v>
          </cell>
          <cell r="I329">
            <v>0</v>
          </cell>
          <cell r="J329">
            <v>0</v>
          </cell>
          <cell r="K329">
            <v>-868700</v>
          </cell>
        </row>
        <row r="331">
          <cell r="F331">
            <v>0</v>
          </cell>
          <cell r="G331">
            <v>0</v>
          </cell>
          <cell r="H331">
            <v>0</v>
          </cell>
          <cell r="I331">
            <v>0</v>
          </cell>
          <cell r="J331">
            <v>0</v>
          </cell>
          <cell r="K331">
            <v>0</v>
          </cell>
        </row>
        <row r="333">
          <cell r="F333">
            <v>0</v>
          </cell>
          <cell r="G333">
            <v>0</v>
          </cell>
          <cell r="H333">
            <v>0</v>
          </cell>
          <cell r="I333">
            <v>0</v>
          </cell>
          <cell r="J333">
            <v>0</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-379</v>
          </cell>
          <cell r="G336">
            <v>0</v>
          </cell>
          <cell r="H336">
            <v>-379</v>
          </cell>
          <cell r="I336">
            <v>0</v>
          </cell>
          <cell r="J336">
            <v>-379</v>
          </cell>
          <cell r="K336">
            <v>-379</v>
          </cell>
        </row>
        <row r="337">
          <cell r="F337">
            <v>-14746</v>
          </cell>
          <cell r="G337">
            <v>0</v>
          </cell>
          <cell r="H337">
            <v>-14746</v>
          </cell>
          <cell r="I337">
            <v>0</v>
          </cell>
          <cell r="J337">
            <v>-14746</v>
          </cell>
          <cell r="K337">
            <v>0</v>
          </cell>
        </row>
        <row r="338">
          <cell r="F338">
            <v>0</v>
          </cell>
          <cell r="G338">
            <v>0</v>
          </cell>
          <cell r="H338">
            <v>0</v>
          </cell>
          <cell r="I338">
            <v>0</v>
          </cell>
          <cell r="J338">
            <v>0</v>
          </cell>
          <cell r="K338">
            <v>0</v>
          </cell>
        </row>
        <row r="339">
          <cell r="F339">
            <v>-6015</v>
          </cell>
          <cell r="G339">
            <v>0</v>
          </cell>
          <cell r="H339">
            <v>-6015</v>
          </cell>
          <cell r="I339">
            <v>0</v>
          </cell>
          <cell r="J339">
            <v>-6015</v>
          </cell>
          <cell r="K339">
            <v>-6015</v>
          </cell>
        </row>
        <row r="340">
          <cell r="F340">
            <v>0</v>
          </cell>
          <cell r="G340">
            <v>0</v>
          </cell>
          <cell r="H340">
            <v>0</v>
          </cell>
          <cell r="I340">
            <v>0</v>
          </cell>
          <cell r="J340">
            <v>0</v>
          </cell>
          <cell r="K340">
            <v>0</v>
          </cell>
        </row>
        <row r="341">
          <cell r="F341">
            <v>-3497</v>
          </cell>
          <cell r="G341">
            <v>0</v>
          </cell>
          <cell r="H341">
            <v>-3497</v>
          </cell>
          <cell r="I341">
            <v>0</v>
          </cell>
          <cell r="J341">
            <v>-3497</v>
          </cell>
          <cell r="K341">
            <v>-1</v>
          </cell>
        </row>
        <row r="342">
          <cell r="F342">
            <v>22</v>
          </cell>
          <cell r="G342">
            <v>0</v>
          </cell>
          <cell r="H342">
            <v>22</v>
          </cell>
          <cell r="I342">
            <v>0</v>
          </cell>
          <cell r="J342">
            <v>22</v>
          </cell>
          <cell r="K342">
            <v>-1579</v>
          </cell>
        </row>
        <row r="343">
          <cell r="F343">
            <v>-9714</v>
          </cell>
          <cell r="G343">
            <v>0</v>
          </cell>
          <cell r="H343">
            <v>-9714</v>
          </cell>
          <cell r="I343">
            <v>0</v>
          </cell>
          <cell r="J343">
            <v>-9714</v>
          </cell>
          <cell r="K343">
            <v>-2075</v>
          </cell>
        </row>
        <row r="344">
          <cell r="F344">
            <v>1327</v>
          </cell>
          <cell r="G344">
            <v>0</v>
          </cell>
          <cell r="H344">
            <v>1327</v>
          </cell>
          <cell r="I344">
            <v>0</v>
          </cell>
          <cell r="J344">
            <v>1327</v>
          </cell>
          <cell r="K344">
            <v>-1805</v>
          </cell>
        </row>
        <row r="345">
          <cell r="F345">
            <v>-575</v>
          </cell>
          <cell r="G345">
            <v>0</v>
          </cell>
          <cell r="H345">
            <v>-575</v>
          </cell>
          <cell r="I345">
            <v>0</v>
          </cell>
          <cell r="J345">
            <v>-575</v>
          </cell>
          <cell r="K345">
            <v>0</v>
          </cell>
        </row>
        <row r="346">
          <cell r="F346">
            <v>448</v>
          </cell>
          <cell r="G346">
            <v>0</v>
          </cell>
          <cell r="H346">
            <v>448</v>
          </cell>
          <cell r="I346">
            <v>0</v>
          </cell>
          <cell r="J346">
            <v>448</v>
          </cell>
          <cell r="K346">
            <v>448</v>
          </cell>
        </row>
        <row r="347">
          <cell r="F347">
            <v>-2174</v>
          </cell>
          <cell r="G347">
            <v>0</v>
          </cell>
          <cell r="H347">
            <v>-2174</v>
          </cell>
          <cell r="I347">
            <v>0</v>
          </cell>
          <cell r="J347">
            <v>-2174</v>
          </cell>
          <cell r="K347">
            <v>212</v>
          </cell>
        </row>
        <row r="348">
          <cell r="F348">
            <v>-3044</v>
          </cell>
          <cell r="G348">
            <v>0</v>
          </cell>
          <cell r="H348">
            <v>-3044</v>
          </cell>
          <cell r="I348">
            <v>0</v>
          </cell>
          <cell r="J348">
            <v>-3044</v>
          </cell>
          <cell r="K348">
            <v>-2672</v>
          </cell>
        </row>
        <row r="349">
          <cell r="F349">
            <v>-3419</v>
          </cell>
          <cell r="G349">
            <v>0</v>
          </cell>
          <cell r="H349">
            <v>-3419</v>
          </cell>
          <cell r="I349">
            <v>0</v>
          </cell>
          <cell r="J349">
            <v>-3419</v>
          </cell>
          <cell r="K349">
            <v>0</v>
          </cell>
        </row>
        <row r="350">
          <cell r="F350">
            <v>1</v>
          </cell>
          <cell r="G350">
            <v>0</v>
          </cell>
          <cell r="H350">
            <v>1</v>
          </cell>
          <cell r="I350">
            <v>0</v>
          </cell>
          <cell r="J350">
            <v>1</v>
          </cell>
          <cell r="K350">
            <v>0</v>
          </cell>
        </row>
        <row r="351">
          <cell r="F351">
            <v>-925</v>
          </cell>
          <cell r="G351">
            <v>0</v>
          </cell>
          <cell r="H351">
            <v>-925</v>
          </cell>
          <cell r="I351">
            <v>0</v>
          </cell>
          <cell r="J351">
            <v>-925</v>
          </cell>
          <cell r="K351">
            <v>0</v>
          </cell>
        </row>
        <row r="352">
          <cell r="F352">
            <v>221</v>
          </cell>
          <cell r="G352">
            <v>0</v>
          </cell>
          <cell r="H352">
            <v>221</v>
          </cell>
          <cell r="I352">
            <v>0</v>
          </cell>
          <cell r="J352">
            <v>221</v>
          </cell>
          <cell r="K352">
            <v>-6766</v>
          </cell>
        </row>
        <row r="353">
          <cell r="F353">
            <v>267</v>
          </cell>
          <cell r="G353">
            <v>0</v>
          </cell>
          <cell r="H353">
            <v>267</v>
          </cell>
          <cell r="I353">
            <v>0</v>
          </cell>
          <cell r="J353">
            <v>267</v>
          </cell>
          <cell r="K353">
            <v>-982</v>
          </cell>
        </row>
        <row r="354">
          <cell r="F354">
            <v>-2004</v>
          </cell>
          <cell r="G354">
            <v>0</v>
          </cell>
          <cell r="H354">
            <v>-2004</v>
          </cell>
          <cell r="I354">
            <v>0</v>
          </cell>
          <cell r="J354">
            <v>-2004</v>
          </cell>
          <cell r="K354">
            <v>-2000</v>
          </cell>
        </row>
        <row r="355">
          <cell r="F355">
            <v>-1367</v>
          </cell>
          <cell r="G355">
            <v>0</v>
          </cell>
          <cell r="H355">
            <v>-1367</v>
          </cell>
          <cell r="I355">
            <v>0</v>
          </cell>
          <cell r="J355">
            <v>-1367</v>
          </cell>
          <cell r="K355">
            <v>-4008</v>
          </cell>
        </row>
        <row r="356">
          <cell r="F356">
            <v>269</v>
          </cell>
          <cell r="G356">
            <v>0</v>
          </cell>
          <cell r="H356">
            <v>269</v>
          </cell>
          <cell r="I356">
            <v>0</v>
          </cell>
          <cell r="J356">
            <v>269</v>
          </cell>
          <cell r="K356">
            <v>269</v>
          </cell>
        </row>
        <row r="357">
          <cell r="F357">
            <v>1</v>
          </cell>
          <cell r="G357">
            <v>0</v>
          </cell>
          <cell r="H357">
            <v>1</v>
          </cell>
          <cell r="I357">
            <v>0</v>
          </cell>
          <cell r="J357">
            <v>1</v>
          </cell>
          <cell r="K357">
            <v>-225</v>
          </cell>
        </row>
        <row r="358">
          <cell r="F358">
            <v>-202</v>
          </cell>
          <cell r="G358">
            <v>0</v>
          </cell>
          <cell r="H358">
            <v>-202</v>
          </cell>
          <cell r="I358">
            <v>0</v>
          </cell>
          <cell r="J358">
            <v>-202</v>
          </cell>
          <cell r="K358">
            <v>-202</v>
          </cell>
        </row>
        <row r="359">
          <cell r="F359">
            <v>-3250</v>
          </cell>
          <cell r="G359">
            <v>0</v>
          </cell>
          <cell r="H359">
            <v>-3250</v>
          </cell>
          <cell r="I359">
            <v>0</v>
          </cell>
          <cell r="J359">
            <v>-3250</v>
          </cell>
          <cell r="K359">
            <v>-2884</v>
          </cell>
        </row>
        <row r="360">
          <cell r="F360">
            <v>0</v>
          </cell>
          <cell r="G360">
            <v>0</v>
          </cell>
          <cell r="H360">
            <v>0</v>
          </cell>
          <cell r="I360">
            <v>0</v>
          </cell>
          <cell r="J360">
            <v>0</v>
          </cell>
          <cell r="K360">
            <v>-875</v>
          </cell>
        </row>
        <row r="361">
          <cell r="F361">
            <v>-62</v>
          </cell>
          <cell r="G361">
            <v>0</v>
          </cell>
          <cell r="H361">
            <v>-62</v>
          </cell>
          <cell r="I361">
            <v>0</v>
          </cell>
          <cell r="J361">
            <v>-62</v>
          </cell>
          <cell r="K361">
            <v>0</v>
          </cell>
        </row>
        <row r="362">
          <cell r="F362">
            <v>-4715</v>
          </cell>
          <cell r="G362">
            <v>0</v>
          </cell>
          <cell r="H362">
            <v>-4715</v>
          </cell>
          <cell r="I362">
            <v>0</v>
          </cell>
          <cell r="J362">
            <v>-4715</v>
          </cell>
          <cell r="K362">
            <v>0</v>
          </cell>
        </row>
        <row r="363">
          <cell r="F363">
            <v>-1528</v>
          </cell>
          <cell r="G363">
            <v>0</v>
          </cell>
          <cell r="H363">
            <v>-1528</v>
          </cell>
          <cell r="I363">
            <v>0</v>
          </cell>
          <cell r="J363">
            <v>-1528</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-826</v>
          </cell>
          <cell r="G371">
            <v>0</v>
          </cell>
          <cell r="H371">
            <v>-826</v>
          </cell>
          <cell r="I371">
            <v>0</v>
          </cell>
          <cell r="J371">
            <v>-826</v>
          </cell>
          <cell r="K371">
            <v>-826</v>
          </cell>
        </row>
        <row r="372">
          <cell r="F372">
            <v>-21078</v>
          </cell>
          <cell r="G372">
            <v>0</v>
          </cell>
          <cell r="H372">
            <v>-21078</v>
          </cell>
          <cell r="I372">
            <v>0</v>
          </cell>
          <cell r="J372">
            <v>-21078</v>
          </cell>
          <cell r="K372">
            <v>-20598</v>
          </cell>
        </row>
        <row r="373">
          <cell r="F373">
            <v>0</v>
          </cell>
          <cell r="G373">
            <v>0</v>
          </cell>
          <cell r="H373">
            <v>0</v>
          </cell>
          <cell r="I373">
            <v>0</v>
          </cell>
          <cell r="J373">
            <v>0</v>
          </cell>
          <cell r="K373">
            <v>0</v>
          </cell>
        </row>
        <row r="374">
          <cell r="F374">
            <v>-588</v>
          </cell>
          <cell r="G374">
            <v>0</v>
          </cell>
          <cell r="H374">
            <v>-588</v>
          </cell>
          <cell r="I374">
            <v>0</v>
          </cell>
          <cell r="J374">
            <v>-588</v>
          </cell>
          <cell r="K374">
            <v>-64</v>
          </cell>
        </row>
        <row r="375">
          <cell r="F375">
            <v>-17</v>
          </cell>
          <cell r="G375">
            <v>0</v>
          </cell>
          <cell r="H375">
            <v>-17</v>
          </cell>
          <cell r="I375">
            <v>0</v>
          </cell>
          <cell r="J375">
            <v>-17</v>
          </cell>
          <cell r="K375">
            <v>-273</v>
          </cell>
        </row>
        <row r="376">
          <cell r="F376">
            <v>-1073</v>
          </cell>
          <cell r="G376">
            <v>0</v>
          </cell>
          <cell r="H376">
            <v>-1073</v>
          </cell>
          <cell r="I376">
            <v>0</v>
          </cell>
          <cell r="J376">
            <v>-1073</v>
          </cell>
          <cell r="K376">
            <v>128</v>
          </cell>
        </row>
        <row r="377">
          <cell r="F377">
            <v>230</v>
          </cell>
          <cell r="G377">
            <v>0</v>
          </cell>
          <cell r="H377">
            <v>230</v>
          </cell>
          <cell r="I377">
            <v>0</v>
          </cell>
          <cell r="J377">
            <v>230</v>
          </cell>
          <cell r="K377">
            <v>-289</v>
          </cell>
        </row>
        <row r="378">
          <cell r="F378">
            <v>-92</v>
          </cell>
          <cell r="G378">
            <v>0</v>
          </cell>
          <cell r="H378">
            <v>-92</v>
          </cell>
          <cell r="I378">
            <v>0</v>
          </cell>
          <cell r="J378">
            <v>-92</v>
          </cell>
          <cell r="K378">
            <v>0</v>
          </cell>
        </row>
        <row r="379">
          <cell r="F379">
            <v>0</v>
          </cell>
          <cell r="G379">
            <v>0</v>
          </cell>
          <cell r="H379">
            <v>0</v>
          </cell>
          <cell r="I379">
            <v>0</v>
          </cell>
          <cell r="J379">
            <v>0</v>
          </cell>
          <cell r="K379">
            <v>0</v>
          </cell>
        </row>
        <row r="380">
          <cell r="F380">
            <v>-358</v>
          </cell>
          <cell r="G380">
            <v>0</v>
          </cell>
          <cell r="H380">
            <v>-358</v>
          </cell>
          <cell r="I380">
            <v>0</v>
          </cell>
          <cell r="J380">
            <v>-358</v>
          </cell>
          <cell r="K380">
            <v>0</v>
          </cell>
        </row>
        <row r="381">
          <cell r="F381">
            <v>-485</v>
          </cell>
          <cell r="G381">
            <v>0</v>
          </cell>
          <cell r="H381">
            <v>-485</v>
          </cell>
          <cell r="I381">
            <v>0</v>
          </cell>
          <cell r="J381">
            <v>-485</v>
          </cell>
          <cell r="K381">
            <v>-413</v>
          </cell>
        </row>
        <row r="382">
          <cell r="F382">
            <v>-548</v>
          </cell>
          <cell r="G382">
            <v>0</v>
          </cell>
          <cell r="H382">
            <v>-548</v>
          </cell>
          <cell r="I382">
            <v>0</v>
          </cell>
          <cell r="J382">
            <v>-548</v>
          </cell>
          <cell r="K382">
            <v>0</v>
          </cell>
        </row>
        <row r="383">
          <cell r="F383">
            <v>-1</v>
          </cell>
          <cell r="G383">
            <v>0</v>
          </cell>
          <cell r="H383">
            <v>-1</v>
          </cell>
          <cell r="I383">
            <v>0</v>
          </cell>
          <cell r="J383">
            <v>-1</v>
          </cell>
          <cell r="K383">
            <v>0</v>
          </cell>
        </row>
        <row r="384">
          <cell r="F384">
            <v>-141</v>
          </cell>
          <cell r="G384">
            <v>0</v>
          </cell>
          <cell r="H384">
            <v>-141</v>
          </cell>
          <cell r="I384">
            <v>0</v>
          </cell>
          <cell r="J384">
            <v>-141</v>
          </cell>
          <cell r="K384">
            <v>0</v>
          </cell>
        </row>
        <row r="385">
          <cell r="F385">
            <v>-1</v>
          </cell>
          <cell r="G385">
            <v>0</v>
          </cell>
          <cell r="H385">
            <v>-1</v>
          </cell>
          <cell r="I385">
            <v>0</v>
          </cell>
          <cell r="J385">
            <v>-1</v>
          </cell>
          <cell r="K385">
            <v>-1118</v>
          </cell>
        </row>
        <row r="386">
          <cell r="F386">
            <v>0</v>
          </cell>
          <cell r="G386">
            <v>0</v>
          </cell>
          <cell r="H386">
            <v>0</v>
          </cell>
          <cell r="I386">
            <v>0</v>
          </cell>
          <cell r="J386">
            <v>0</v>
          </cell>
          <cell r="K386">
            <v>-200</v>
          </cell>
        </row>
        <row r="387">
          <cell r="F387">
            <v>-304</v>
          </cell>
          <cell r="G387">
            <v>0</v>
          </cell>
          <cell r="H387">
            <v>-304</v>
          </cell>
          <cell r="I387">
            <v>0</v>
          </cell>
          <cell r="J387">
            <v>-304</v>
          </cell>
          <cell r="K387">
            <v>-320</v>
          </cell>
        </row>
        <row r="388">
          <cell r="F388">
            <v>-188</v>
          </cell>
          <cell r="G388">
            <v>0</v>
          </cell>
          <cell r="H388">
            <v>-188</v>
          </cell>
          <cell r="I388">
            <v>0</v>
          </cell>
          <cell r="J388">
            <v>-188</v>
          </cell>
          <cell r="K388">
            <v>-641</v>
          </cell>
        </row>
        <row r="389">
          <cell r="F389">
            <v>0</v>
          </cell>
          <cell r="G389">
            <v>0</v>
          </cell>
          <cell r="H389">
            <v>0</v>
          </cell>
          <cell r="I389">
            <v>0</v>
          </cell>
          <cell r="J389">
            <v>0</v>
          </cell>
          <cell r="K389">
            <v>0</v>
          </cell>
        </row>
        <row r="390">
          <cell r="F390">
            <v>1</v>
          </cell>
          <cell r="G390">
            <v>0</v>
          </cell>
          <cell r="H390">
            <v>1</v>
          </cell>
          <cell r="I390">
            <v>0</v>
          </cell>
          <cell r="J390">
            <v>1</v>
          </cell>
          <cell r="K390">
            <v>-36</v>
          </cell>
        </row>
        <row r="391">
          <cell r="F391">
            <v>600</v>
          </cell>
          <cell r="G391">
            <v>0</v>
          </cell>
          <cell r="H391">
            <v>600</v>
          </cell>
          <cell r="I391">
            <v>0</v>
          </cell>
          <cell r="J391">
            <v>600</v>
          </cell>
          <cell r="K391">
            <v>600</v>
          </cell>
        </row>
        <row r="392">
          <cell r="F392">
            <v>-715</v>
          </cell>
          <cell r="G392">
            <v>0</v>
          </cell>
          <cell r="H392">
            <v>-715</v>
          </cell>
          <cell r="I392">
            <v>0</v>
          </cell>
          <cell r="J392">
            <v>-715</v>
          </cell>
          <cell r="K392">
            <v>-461</v>
          </cell>
        </row>
        <row r="393">
          <cell r="F393">
            <v>0</v>
          </cell>
          <cell r="G393">
            <v>0</v>
          </cell>
          <cell r="H393">
            <v>0</v>
          </cell>
          <cell r="I393">
            <v>0</v>
          </cell>
          <cell r="J393">
            <v>0</v>
          </cell>
          <cell r="K393">
            <v>-140</v>
          </cell>
        </row>
        <row r="394">
          <cell r="F394">
            <v>0</v>
          </cell>
          <cell r="G394">
            <v>0</v>
          </cell>
          <cell r="H394">
            <v>0</v>
          </cell>
          <cell r="I394">
            <v>0</v>
          </cell>
          <cell r="J394">
            <v>0</v>
          </cell>
          <cell r="K394">
            <v>0</v>
          </cell>
        </row>
        <row r="395">
          <cell r="F395">
            <v>-754</v>
          </cell>
          <cell r="G395">
            <v>0</v>
          </cell>
          <cell r="H395">
            <v>-754</v>
          </cell>
          <cell r="I395">
            <v>0</v>
          </cell>
          <cell r="J395">
            <v>-754</v>
          </cell>
          <cell r="K395">
            <v>0</v>
          </cell>
        </row>
        <row r="396">
          <cell r="F396">
            <v>-240</v>
          </cell>
          <cell r="G396">
            <v>0</v>
          </cell>
          <cell r="H396">
            <v>-240</v>
          </cell>
          <cell r="I396">
            <v>0</v>
          </cell>
          <cell r="J396">
            <v>-240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-148732</v>
          </cell>
          <cell r="G400">
            <v>0</v>
          </cell>
          <cell r="H400">
            <v>-148732</v>
          </cell>
          <cell r="I400">
            <v>0</v>
          </cell>
          <cell r="J400">
            <v>-148732</v>
          </cell>
          <cell r="K400">
            <v>-810664</v>
          </cell>
        </row>
        <row r="401">
          <cell r="F401">
            <v>-45551</v>
          </cell>
          <cell r="G401">
            <v>0</v>
          </cell>
          <cell r="H401">
            <v>-45551</v>
          </cell>
          <cell r="I401">
            <v>0</v>
          </cell>
          <cell r="J401">
            <v>-45551</v>
          </cell>
          <cell r="K401">
            <v>-361063</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-89746</v>
          </cell>
          <cell r="G405">
            <v>0</v>
          </cell>
          <cell r="H405">
            <v>-89746</v>
          </cell>
          <cell r="I405">
            <v>0</v>
          </cell>
          <cell r="J405">
            <v>-89746</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-750</v>
          </cell>
          <cell r="G413">
            <v>0</v>
          </cell>
          <cell r="H413">
            <v>-750</v>
          </cell>
          <cell r="I413">
            <v>0</v>
          </cell>
          <cell r="J413">
            <v>-750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-102635</v>
          </cell>
          <cell r="G417">
            <v>0</v>
          </cell>
          <cell r="H417">
            <v>-102635</v>
          </cell>
          <cell r="I417">
            <v>0</v>
          </cell>
          <cell r="J417">
            <v>-102635</v>
          </cell>
          <cell r="K417">
            <v>-59315</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-1</v>
          </cell>
          <cell r="G424">
            <v>0</v>
          </cell>
          <cell r="H424">
            <v>-1</v>
          </cell>
          <cell r="I424">
            <v>0</v>
          </cell>
          <cell r="J424">
            <v>-1</v>
          </cell>
          <cell r="K424">
            <v>0</v>
          </cell>
        </row>
        <row r="425">
          <cell r="F425">
            <v>-49732</v>
          </cell>
          <cell r="G425">
            <v>0</v>
          </cell>
          <cell r="H425">
            <v>-49732</v>
          </cell>
          <cell r="I425">
            <v>0</v>
          </cell>
          <cell r="J425">
            <v>-49732</v>
          </cell>
          <cell r="K425">
            <v>-2</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-900</v>
          </cell>
          <cell r="G437">
            <v>0</v>
          </cell>
          <cell r="H437">
            <v>-900</v>
          </cell>
          <cell r="I437">
            <v>0</v>
          </cell>
          <cell r="J437">
            <v>-900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-232</v>
          </cell>
          <cell r="G443">
            <v>0</v>
          </cell>
          <cell r="H443">
            <v>-232</v>
          </cell>
          <cell r="I443">
            <v>0</v>
          </cell>
          <cell r="J443">
            <v>-232</v>
          </cell>
          <cell r="K443">
            <v>-232</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-61460</v>
          </cell>
          <cell r="G446">
            <v>0</v>
          </cell>
          <cell r="H446">
            <v>-61460</v>
          </cell>
          <cell r="I446">
            <v>0</v>
          </cell>
          <cell r="J446">
            <v>-61460</v>
          </cell>
          <cell r="K446">
            <v>-32660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-581377</v>
          </cell>
          <cell r="G457">
            <v>0</v>
          </cell>
          <cell r="H457">
            <v>-581377</v>
          </cell>
          <cell r="I457">
            <v>0</v>
          </cell>
          <cell r="J457">
            <v>-581377</v>
          </cell>
          <cell r="K457">
            <v>-1320126</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-1239983</v>
          </cell>
          <cell r="G467">
            <v>0</v>
          </cell>
          <cell r="H467">
            <v>-1239983</v>
          </cell>
          <cell r="I467">
            <v>0</v>
          </cell>
          <cell r="J467">
            <v>-1239983</v>
          </cell>
          <cell r="K467">
            <v>-6867633</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194282</v>
          </cell>
          <cell r="G472">
            <v>0</v>
          </cell>
          <cell r="H472">
            <v>194282</v>
          </cell>
          <cell r="I472">
            <v>0</v>
          </cell>
          <cell r="J472">
            <v>194282</v>
          </cell>
          <cell r="K472">
            <v>808030</v>
          </cell>
        </row>
        <row r="473">
          <cell r="F473">
            <v>0</v>
          </cell>
          <cell r="G473">
            <v>0</v>
          </cell>
          <cell r="H473">
            <v>0</v>
          </cell>
          <cell r="I473">
            <v>0</v>
          </cell>
          <cell r="J473">
            <v>0</v>
          </cell>
          <cell r="K473">
            <v>76258</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-3053890</v>
          </cell>
          <cell r="G477">
            <v>0</v>
          </cell>
          <cell r="H477">
            <v>-3053890</v>
          </cell>
          <cell r="I477">
            <v>0</v>
          </cell>
          <cell r="J477">
            <v>-3053890</v>
          </cell>
          <cell r="K477">
            <v>-9886359</v>
          </cell>
        </row>
        <row r="478">
          <cell r="F478">
            <v>0</v>
          </cell>
          <cell r="G478">
            <v>0</v>
          </cell>
          <cell r="H478">
            <v>0</v>
          </cell>
          <cell r="I478">
            <v>0</v>
          </cell>
          <cell r="J478">
            <v>0</v>
          </cell>
          <cell r="K478">
            <v>-339045</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-1369343</v>
          </cell>
          <cell r="G486">
            <v>0</v>
          </cell>
          <cell r="H486">
            <v>-1369343</v>
          </cell>
          <cell r="I486">
            <v>0</v>
          </cell>
          <cell r="J486">
            <v>-1369343</v>
          </cell>
          <cell r="K486">
            <v>-3992489</v>
          </cell>
        </row>
        <row r="487">
          <cell r="F487">
            <v>0</v>
          </cell>
          <cell r="G487">
            <v>0</v>
          </cell>
          <cell r="H487">
            <v>0</v>
          </cell>
          <cell r="I487">
            <v>0</v>
          </cell>
          <cell r="J487">
            <v>0</v>
          </cell>
          <cell r="K487">
            <v>0</v>
          </cell>
        </row>
        <row r="488">
          <cell r="F488">
            <v>0</v>
          </cell>
          <cell r="G488">
            <v>0</v>
          </cell>
          <cell r="H488">
            <v>0</v>
          </cell>
          <cell r="I488">
            <v>0</v>
          </cell>
          <cell r="J488">
            <v>0</v>
          </cell>
          <cell r="K488">
            <v>-24652</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-95283</v>
          </cell>
          <cell r="G492">
            <v>0</v>
          </cell>
          <cell r="H492">
            <v>-95283</v>
          </cell>
          <cell r="I492">
            <v>0</v>
          </cell>
          <cell r="J492">
            <v>-95283</v>
          </cell>
          <cell r="K492">
            <v>-386023</v>
          </cell>
        </row>
        <row r="493">
          <cell r="F493">
            <v>-5564217</v>
          </cell>
          <cell r="G493">
            <v>0</v>
          </cell>
          <cell r="H493">
            <v>-5564217</v>
          </cell>
          <cell r="I493">
            <v>0</v>
          </cell>
          <cell r="J493">
            <v>-5564217</v>
          </cell>
          <cell r="K493">
            <v>-20611913</v>
          </cell>
        </row>
        <row r="495">
          <cell r="F495">
            <v>0</v>
          </cell>
          <cell r="G495">
            <v>0</v>
          </cell>
          <cell r="H495">
            <v>0</v>
          </cell>
          <cell r="I495">
            <v>0</v>
          </cell>
          <cell r="J495">
            <v>0</v>
          </cell>
          <cell r="K495">
            <v>363697</v>
          </cell>
        </row>
        <row r="496">
          <cell r="F496">
            <v>772873</v>
          </cell>
          <cell r="G496">
            <v>0</v>
          </cell>
          <cell r="H496">
            <v>772873</v>
          </cell>
          <cell r="I496">
            <v>0</v>
          </cell>
          <cell r="J496">
            <v>772873</v>
          </cell>
          <cell r="K496">
            <v>2020912</v>
          </cell>
        </row>
        <row r="497">
          <cell r="F497">
            <v>0</v>
          </cell>
          <cell r="G497">
            <v>0</v>
          </cell>
          <cell r="H497">
            <v>0</v>
          </cell>
          <cell r="I497">
            <v>0</v>
          </cell>
          <cell r="J497">
            <v>0</v>
          </cell>
          <cell r="K497">
            <v>0</v>
          </cell>
        </row>
        <row r="498">
          <cell r="F498">
            <v>0</v>
          </cell>
          <cell r="G498">
            <v>0</v>
          </cell>
          <cell r="H498">
            <v>0</v>
          </cell>
          <cell r="I498">
            <v>0</v>
          </cell>
          <cell r="J498">
            <v>0</v>
          </cell>
          <cell r="K498">
            <v>6015</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709038</v>
          </cell>
          <cell r="G504">
            <v>0</v>
          </cell>
          <cell r="H504">
            <v>709038</v>
          </cell>
          <cell r="I504">
            <v>0</v>
          </cell>
          <cell r="J504">
            <v>709038</v>
          </cell>
          <cell r="K504">
            <v>1756916</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-98999</v>
          </cell>
          <cell r="G512">
            <v>0</v>
          </cell>
          <cell r="H512">
            <v>-98999</v>
          </cell>
          <cell r="I512">
            <v>0</v>
          </cell>
          <cell r="J512">
            <v>-98999</v>
          </cell>
          <cell r="K512">
            <v>-422007</v>
          </cell>
        </row>
        <row r="513">
          <cell r="F513">
            <v>0</v>
          </cell>
          <cell r="G513">
            <v>0</v>
          </cell>
          <cell r="H513">
            <v>0</v>
          </cell>
          <cell r="I513">
            <v>0</v>
          </cell>
          <cell r="J513">
            <v>0</v>
          </cell>
          <cell r="K513">
            <v>-26647</v>
          </cell>
        </row>
        <row r="514">
          <cell r="F514">
            <v>154764</v>
          </cell>
          <cell r="G514">
            <v>0</v>
          </cell>
          <cell r="H514">
            <v>154764</v>
          </cell>
          <cell r="I514">
            <v>0</v>
          </cell>
          <cell r="J514">
            <v>154764</v>
          </cell>
          <cell r="K514">
            <v>558550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-49612</v>
          </cell>
        </row>
        <row r="523">
          <cell r="F523">
            <v>1537676</v>
          </cell>
          <cell r="G523">
            <v>0</v>
          </cell>
          <cell r="H523">
            <v>1537676</v>
          </cell>
          <cell r="I523">
            <v>0</v>
          </cell>
          <cell r="J523">
            <v>1537676</v>
          </cell>
          <cell r="K523">
            <v>4207824</v>
          </cell>
        </row>
        <row r="525">
          <cell r="F525">
            <v>-44096307</v>
          </cell>
          <cell r="G525">
            <v>0</v>
          </cell>
          <cell r="H525">
            <v>-44096307</v>
          </cell>
          <cell r="I525">
            <v>0</v>
          </cell>
          <cell r="J525">
            <v>-44096307</v>
          </cell>
          <cell r="K525">
            <v>-38076126</v>
          </cell>
        </row>
        <row r="526">
          <cell r="F526">
            <v>0</v>
          </cell>
          <cell r="G526">
            <v>0</v>
          </cell>
          <cell r="H526">
            <v>0</v>
          </cell>
          <cell r="I526">
            <v>0</v>
          </cell>
          <cell r="J526">
            <v>0</v>
          </cell>
          <cell r="K526">
            <v>0</v>
          </cell>
        </row>
        <row r="527">
          <cell r="F527">
            <v>493076</v>
          </cell>
          <cell r="G527">
            <v>0</v>
          </cell>
          <cell r="H527">
            <v>493076</v>
          </cell>
          <cell r="I527">
            <v>0</v>
          </cell>
          <cell r="J527">
            <v>493076</v>
          </cell>
          <cell r="K527">
            <v>129379</v>
          </cell>
        </row>
        <row r="528">
          <cell r="F528">
            <v>4138178</v>
          </cell>
          <cell r="G528">
            <v>0</v>
          </cell>
          <cell r="H528">
            <v>4138178</v>
          </cell>
          <cell r="I528">
            <v>0</v>
          </cell>
          <cell r="J528">
            <v>4138178</v>
          </cell>
          <cell r="K528">
            <v>2111252</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-8688841</v>
          </cell>
          <cell r="G532">
            <v>0</v>
          </cell>
          <cell r="H532">
            <v>-8688841</v>
          </cell>
          <cell r="I532">
            <v>0</v>
          </cell>
          <cell r="J532">
            <v>-8688841</v>
          </cell>
          <cell r="K532">
            <v>1577914</v>
          </cell>
        </row>
        <row r="533">
          <cell r="F533">
            <v>-5509637</v>
          </cell>
          <cell r="G533">
            <v>0</v>
          </cell>
          <cell r="H533">
            <v>-5509637</v>
          </cell>
          <cell r="I533">
            <v>0</v>
          </cell>
          <cell r="J533">
            <v>-5509637</v>
          </cell>
          <cell r="K533">
            <v>40864</v>
          </cell>
        </row>
        <row r="534">
          <cell r="F534">
            <v>-295736</v>
          </cell>
          <cell r="G534">
            <v>0</v>
          </cell>
          <cell r="H534">
            <v>-295736</v>
          </cell>
          <cell r="I534">
            <v>0</v>
          </cell>
          <cell r="J534">
            <v>-295736</v>
          </cell>
          <cell r="K534">
            <v>-722664</v>
          </cell>
        </row>
        <row r="535">
          <cell r="F535">
            <v>-584032</v>
          </cell>
          <cell r="G535">
            <v>0</v>
          </cell>
          <cell r="H535">
            <v>-584032</v>
          </cell>
          <cell r="I535">
            <v>0</v>
          </cell>
          <cell r="J535">
            <v>-584032</v>
          </cell>
          <cell r="K535">
            <v>-176784</v>
          </cell>
        </row>
        <row r="536">
          <cell r="F536">
            <v>0</v>
          </cell>
          <cell r="G536">
            <v>0</v>
          </cell>
          <cell r="H536">
            <v>0</v>
          </cell>
          <cell r="I536">
            <v>0</v>
          </cell>
          <cell r="J536">
            <v>0</v>
          </cell>
          <cell r="K536">
            <v>0</v>
          </cell>
        </row>
        <row r="537">
          <cell r="F537">
            <v>-107788</v>
          </cell>
          <cell r="G537">
            <v>0</v>
          </cell>
          <cell r="H537">
            <v>-107788</v>
          </cell>
          <cell r="I537">
            <v>0</v>
          </cell>
          <cell r="J537">
            <v>-107788</v>
          </cell>
          <cell r="K537">
            <v>-4941765</v>
          </cell>
        </row>
        <row r="538">
          <cell r="F538">
            <v>743662</v>
          </cell>
          <cell r="G538">
            <v>0</v>
          </cell>
          <cell r="H538">
            <v>743662</v>
          </cell>
          <cell r="I538">
            <v>0</v>
          </cell>
          <cell r="J538">
            <v>743662</v>
          </cell>
          <cell r="K538">
            <v>-64368</v>
          </cell>
        </row>
        <row r="539">
          <cell r="F539">
            <v>-160648</v>
          </cell>
          <cell r="G539">
            <v>0</v>
          </cell>
          <cell r="H539">
            <v>-160648</v>
          </cell>
          <cell r="I539">
            <v>0</v>
          </cell>
          <cell r="J539">
            <v>-160648</v>
          </cell>
          <cell r="K539">
            <v>-236906</v>
          </cell>
        </row>
        <row r="540">
          <cell r="F540">
            <v>-48351820</v>
          </cell>
          <cell r="G540">
            <v>0</v>
          </cell>
          <cell r="H540">
            <v>-48351820</v>
          </cell>
          <cell r="I540">
            <v>0</v>
          </cell>
          <cell r="J540">
            <v>-48351820</v>
          </cell>
          <cell r="K540">
            <v>-38465461</v>
          </cell>
        </row>
        <row r="541">
          <cell r="F541">
            <v>0</v>
          </cell>
          <cell r="G541">
            <v>0</v>
          </cell>
          <cell r="H541">
            <v>0</v>
          </cell>
          <cell r="I541">
            <v>0</v>
          </cell>
          <cell r="J541">
            <v>0</v>
          </cell>
          <cell r="K541">
            <v>0</v>
          </cell>
        </row>
        <row r="542">
          <cell r="F542">
            <v>-438570</v>
          </cell>
          <cell r="G542">
            <v>0</v>
          </cell>
          <cell r="H542">
            <v>-438570</v>
          </cell>
          <cell r="I542">
            <v>0</v>
          </cell>
          <cell r="J542">
            <v>-438570</v>
          </cell>
          <cell r="K542">
            <v>-99525</v>
          </cell>
        </row>
        <row r="543">
          <cell r="F543">
            <v>4073963</v>
          </cell>
          <cell r="G543">
            <v>0</v>
          </cell>
          <cell r="H543">
            <v>4073963</v>
          </cell>
          <cell r="I543">
            <v>0</v>
          </cell>
          <cell r="J543">
            <v>4073963</v>
          </cell>
          <cell r="K543">
            <v>2317047</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-19542783</v>
          </cell>
          <cell r="G547">
            <v>0</v>
          </cell>
          <cell r="H547">
            <v>-19542783</v>
          </cell>
          <cell r="I547">
            <v>0</v>
          </cell>
          <cell r="J547">
            <v>-19542783</v>
          </cell>
          <cell r="K547">
            <v>-12166813</v>
          </cell>
        </row>
        <row r="548">
          <cell r="F548">
            <v>131819</v>
          </cell>
          <cell r="G548">
            <v>0</v>
          </cell>
          <cell r="H548">
            <v>131819</v>
          </cell>
          <cell r="I548">
            <v>0</v>
          </cell>
          <cell r="J548">
            <v>131819</v>
          </cell>
          <cell r="K548">
            <v>-308073</v>
          </cell>
        </row>
        <row r="549">
          <cell r="F549">
            <v>1742335</v>
          </cell>
          <cell r="G549">
            <v>0</v>
          </cell>
          <cell r="H549">
            <v>1742335</v>
          </cell>
          <cell r="I549">
            <v>0</v>
          </cell>
          <cell r="J549">
            <v>1742335</v>
          </cell>
          <cell r="K549">
            <v>1004974</v>
          </cell>
        </row>
        <row r="550">
          <cell r="F550">
            <v>2192593</v>
          </cell>
          <cell r="G550">
            <v>0</v>
          </cell>
          <cell r="H550">
            <v>2192593</v>
          </cell>
          <cell r="I550">
            <v>0</v>
          </cell>
          <cell r="J550">
            <v>2192593</v>
          </cell>
          <cell r="K550">
            <v>51056</v>
          </cell>
        </row>
        <row r="551">
          <cell r="F551">
            <v>0</v>
          </cell>
          <cell r="G551">
            <v>0</v>
          </cell>
          <cell r="H551">
            <v>0</v>
          </cell>
          <cell r="I551">
            <v>0</v>
          </cell>
          <cell r="J551">
            <v>0</v>
          </cell>
          <cell r="K551">
            <v>0</v>
          </cell>
        </row>
        <row r="552">
          <cell r="F552">
            <v>-352466</v>
          </cell>
          <cell r="G552">
            <v>0</v>
          </cell>
          <cell r="H552">
            <v>-352466</v>
          </cell>
          <cell r="I552">
            <v>0</v>
          </cell>
          <cell r="J552">
            <v>-352466</v>
          </cell>
          <cell r="K552">
            <v>69541</v>
          </cell>
        </row>
        <row r="553">
          <cell r="F553">
            <v>117993</v>
          </cell>
          <cell r="G553">
            <v>0</v>
          </cell>
          <cell r="H553">
            <v>117993</v>
          </cell>
          <cell r="I553">
            <v>0</v>
          </cell>
          <cell r="J553">
            <v>117993</v>
          </cell>
          <cell r="K553">
            <v>144640</v>
          </cell>
        </row>
        <row r="554">
          <cell r="F554">
            <v>-36292384</v>
          </cell>
          <cell r="G554">
            <v>0</v>
          </cell>
          <cell r="H554">
            <v>-36292384</v>
          </cell>
          <cell r="I554">
            <v>0</v>
          </cell>
          <cell r="J554">
            <v>-36292384</v>
          </cell>
          <cell r="K554">
            <v>-32564691</v>
          </cell>
        </row>
        <row r="555">
          <cell r="F555">
            <v>0</v>
          </cell>
          <cell r="G555">
            <v>0</v>
          </cell>
          <cell r="H555">
            <v>0</v>
          </cell>
          <cell r="I555">
            <v>0</v>
          </cell>
          <cell r="J555">
            <v>0</v>
          </cell>
          <cell r="K555">
            <v>0</v>
          </cell>
        </row>
        <row r="556">
          <cell r="F556">
            <v>-80428</v>
          </cell>
          <cell r="G556">
            <v>0</v>
          </cell>
          <cell r="H556">
            <v>-80428</v>
          </cell>
          <cell r="I556">
            <v>0</v>
          </cell>
          <cell r="J556">
            <v>-80428</v>
          </cell>
          <cell r="K556">
            <v>-55777</v>
          </cell>
        </row>
        <row r="557">
          <cell r="F557">
            <v>1548742</v>
          </cell>
          <cell r="G557">
            <v>0</v>
          </cell>
          <cell r="H557">
            <v>1548742</v>
          </cell>
          <cell r="I557">
            <v>0</v>
          </cell>
          <cell r="J557">
            <v>1548742</v>
          </cell>
          <cell r="K557">
            <v>990192</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-12520147</v>
          </cell>
          <cell r="G561">
            <v>0</v>
          </cell>
          <cell r="H561">
            <v>-12520147</v>
          </cell>
          <cell r="I561">
            <v>0</v>
          </cell>
          <cell r="J561">
            <v>-12520147</v>
          </cell>
          <cell r="K561">
            <v>-7943884</v>
          </cell>
        </row>
        <row r="562">
          <cell r="F562">
            <v>139525</v>
          </cell>
          <cell r="G562">
            <v>0</v>
          </cell>
          <cell r="H562">
            <v>139525</v>
          </cell>
          <cell r="I562">
            <v>0</v>
          </cell>
          <cell r="J562">
            <v>139525</v>
          </cell>
          <cell r="K562">
            <v>-52000</v>
          </cell>
        </row>
        <row r="563">
          <cell r="F563">
            <v>-11180</v>
          </cell>
          <cell r="G563">
            <v>0</v>
          </cell>
          <cell r="H563">
            <v>-11180</v>
          </cell>
          <cell r="I563">
            <v>0</v>
          </cell>
          <cell r="J563">
            <v>-11180</v>
          </cell>
          <cell r="K563">
            <v>-34207</v>
          </cell>
        </row>
        <row r="564">
          <cell r="F564">
            <v>732976</v>
          </cell>
          <cell r="G564">
            <v>0</v>
          </cell>
          <cell r="H564">
            <v>732976</v>
          </cell>
          <cell r="I564">
            <v>0</v>
          </cell>
          <cell r="J564">
            <v>732976</v>
          </cell>
          <cell r="K564">
            <v>4966</v>
          </cell>
        </row>
        <row r="565">
          <cell r="F565">
            <v>0</v>
          </cell>
          <cell r="G565">
            <v>0</v>
          </cell>
          <cell r="H565">
            <v>0</v>
          </cell>
          <cell r="I565">
            <v>0</v>
          </cell>
          <cell r="J565">
            <v>0</v>
          </cell>
          <cell r="K565">
            <v>0</v>
          </cell>
        </row>
        <row r="566">
          <cell r="F566">
            <v>-391196</v>
          </cell>
          <cell r="G566">
            <v>0</v>
          </cell>
          <cell r="H566">
            <v>-391196</v>
          </cell>
          <cell r="I566">
            <v>0</v>
          </cell>
          <cell r="J566">
            <v>-391196</v>
          </cell>
          <cell r="K566">
            <v>-5173</v>
          </cell>
        </row>
        <row r="567">
          <cell r="F567">
            <v>42654</v>
          </cell>
          <cell r="G567">
            <v>0</v>
          </cell>
          <cell r="H567">
            <v>42654</v>
          </cell>
          <cell r="I567">
            <v>0</v>
          </cell>
          <cell r="J567">
            <v>42654</v>
          </cell>
          <cell r="K567">
            <v>92266</v>
          </cell>
        </row>
        <row r="568">
          <cell r="F568">
            <v>0</v>
          </cell>
          <cell r="G568">
            <v>0</v>
          </cell>
          <cell r="H568">
            <v>0</v>
          </cell>
          <cell r="I568">
            <v>0</v>
          </cell>
          <cell r="J568">
            <v>0</v>
          </cell>
          <cell r="K568">
            <v>-17730681</v>
          </cell>
        </row>
        <row r="569">
          <cell r="F569">
            <v>-161326447</v>
          </cell>
          <cell r="G569">
            <v>0</v>
          </cell>
          <cell r="H569">
            <v>-161326447</v>
          </cell>
          <cell r="I569">
            <v>0</v>
          </cell>
          <cell r="J569">
            <v>-161326447</v>
          </cell>
          <cell r="K569">
            <v>-145110807</v>
          </cell>
        </row>
        <row r="571">
          <cell r="F571">
            <v>0</v>
          </cell>
          <cell r="G571">
            <v>0</v>
          </cell>
          <cell r="H571">
            <v>0</v>
          </cell>
          <cell r="I571">
            <v>0</v>
          </cell>
          <cell r="J571">
            <v>0</v>
          </cell>
          <cell r="K571">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8">
          <cell r="F578">
            <v>-174523</v>
          </cell>
          <cell r="G578">
            <v>0</v>
          </cell>
          <cell r="H578">
            <v>-174523</v>
          </cell>
          <cell r="I578">
            <v>0</v>
          </cell>
          <cell r="J578">
            <v>-174523</v>
          </cell>
          <cell r="K578">
            <v>-5550500</v>
          </cell>
        </row>
        <row r="579">
          <cell r="F579">
            <v>0</v>
          </cell>
          <cell r="G579">
            <v>0</v>
          </cell>
          <cell r="H579">
            <v>0</v>
          </cell>
          <cell r="I579">
            <v>0</v>
          </cell>
          <cell r="J579">
            <v>0</v>
          </cell>
          <cell r="K579">
            <v>0</v>
          </cell>
        </row>
        <row r="580">
          <cell r="F580">
            <v>-29581</v>
          </cell>
          <cell r="G580">
            <v>59162</v>
          </cell>
          <cell r="H580">
            <v>29581</v>
          </cell>
          <cell r="I580">
            <v>0</v>
          </cell>
          <cell r="J580">
            <v>29581</v>
          </cell>
          <cell r="K580">
            <v>4833977</v>
          </cell>
        </row>
        <row r="581">
          <cell r="F581">
            <v>0</v>
          </cell>
          <cell r="G581">
            <v>-29581</v>
          </cell>
          <cell r="H581">
            <v>-29581</v>
          </cell>
          <cell r="I581">
            <v>0</v>
          </cell>
          <cell r="J581">
            <v>-29581</v>
          </cell>
          <cell r="K581">
            <v>371355</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-179900</v>
          </cell>
          <cell r="G584">
            <v>0</v>
          </cell>
          <cell r="H584">
            <v>-179900</v>
          </cell>
          <cell r="I584">
            <v>0</v>
          </cell>
          <cell r="J584">
            <v>-179900</v>
          </cell>
          <cell r="K584">
            <v>439892</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-4200</v>
          </cell>
          <cell r="G587">
            <v>0</v>
          </cell>
          <cell r="H587">
            <v>-4200</v>
          </cell>
          <cell r="I587">
            <v>0</v>
          </cell>
          <cell r="J587">
            <v>-4200</v>
          </cell>
          <cell r="K587">
            <v>191525</v>
          </cell>
        </row>
        <row r="588">
          <cell r="F588">
            <v>-388204</v>
          </cell>
          <cell r="G588">
            <v>29581</v>
          </cell>
          <cell r="H588">
            <v>-358623</v>
          </cell>
          <cell r="I588">
            <v>0</v>
          </cell>
          <cell r="J588">
            <v>-358623</v>
          </cell>
          <cell r="K588">
            <v>286249</v>
          </cell>
        </row>
        <row r="590">
          <cell r="F590">
            <v>142625</v>
          </cell>
          <cell r="G590">
            <v>0</v>
          </cell>
          <cell r="H590">
            <v>142625</v>
          </cell>
          <cell r="I590">
            <v>0</v>
          </cell>
          <cell r="J590">
            <v>142625</v>
          </cell>
          <cell r="K590">
            <v>591315</v>
          </cell>
        </row>
        <row r="591">
          <cell r="F591">
            <v>0</v>
          </cell>
          <cell r="G591">
            <v>0</v>
          </cell>
          <cell r="H591">
            <v>0</v>
          </cell>
          <cell r="I591">
            <v>0</v>
          </cell>
          <cell r="J591">
            <v>0</v>
          </cell>
          <cell r="K591">
            <v>0</v>
          </cell>
        </row>
        <row r="592">
          <cell r="F592">
            <v>0</v>
          </cell>
          <cell r="G592">
            <v>0</v>
          </cell>
          <cell r="H592">
            <v>0</v>
          </cell>
          <cell r="I592">
            <v>0</v>
          </cell>
          <cell r="J592">
            <v>0</v>
          </cell>
          <cell r="K592">
            <v>-58540</v>
          </cell>
        </row>
        <row r="593">
          <cell r="F593">
            <v>-90973</v>
          </cell>
          <cell r="G593">
            <v>0</v>
          </cell>
          <cell r="H593">
            <v>-90973</v>
          </cell>
          <cell r="I593">
            <v>0</v>
          </cell>
          <cell r="J593">
            <v>-90973</v>
          </cell>
          <cell r="K593">
            <v>906</v>
          </cell>
        </row>
        <row r="594">
          <cell r="F594">
            <v>0</v>
          </cell>
          <cell r="G594">
            <v>0</v>
          </cell>
          <cell r="H594">
            <v>0</v>
          </cell>
          <cell r="I594">
            <v>0</v>
          </cell>
          <cell r="J594">
            <v>0</v>
          </cell>
          <cell r="K594">
            <v>0</v>
          </cell>
        </row>
        <row r="595">
          <cell r="F595">
            <v>0</v>
          </cell>
          <cell r="G595">
            <v>0</v>
          </cell>
          <cell r="H595">
            <v>0</v>
          </cell>
          <cell r="I595">
            <v>0</v>
          </cell>
          <cell r="J595">
            <v>0</v>
          </cell>
          <cell r="K595">
            <v>155</v>
          </cell>
        </row>
        <row r="596">
          <cell r="F596">
            <v>0</v>
          </cell>
          <cell r="G596">
            <v>0</v>
          </cell>
          <cell r="H596">
            <v>0</v>
          </cell>
          <cell r="I596">
            <v>0</v>
          </cell>
          <cell r="J596">
            <v>0</v>
          </cell>
          <cell r="K596">
            <v>0</v>
          </cell>
        </row>
        <row r="597">
          <cell r="F597">
            <v>-24267</v>
          </cell>
          <cell r="G597">
            <v>0</v>
          </cell>
          <cell r="H597">
            <v>-24267</v>
          </cell>
          <cell r="I597">
            <v>0</v>
          </cell>
          <cell r="J597">
            <v>-24267</v>
          </cell>
          <cell r="K597">
            <v>-109081</v>
          </cell>
        </row>
        <row r="598">
          <cell r="F598">
            <v>0</v>
          </cell>
          <cell r="G598">
            <v>0</v>
          </cell>
          <cell r="H598">
            <v>0</v>
          </cell>
          <cell r="I598">
            <v>0</v>
          </cell>
          <cell r="J598">
            <v>0</v>
          </cell>
          <cell r="K598">
            <v>2173</v>
          </cell>
        </row>
        <row r="599">
          <cell r="F599">
            <v>47631</v>
          </cell>
          <cell r="G599">
            <v>0</v>
          </cell>
          <cell r="H599">
            <v>47631</v>
          </cell>
          <cell r="I599">
            <v>0</v>
          </cell>
          <cell r="J599">
            <v>47631</v>
          </cell>
          <cell r="K599">
            <v>728663</v>
          </cell>
        </row>
        <row r="600">
          <cell r="F600">
            <v>0</v>
          </cell>
          <cell r="G600">
            <v>0</v>
          </cell>
          <cell r="H600">
            <v>0</v>
          </cell>
          <cell r="I600">
            <v>0</v>
          </cell>
          <cell r="J600">
            <v>0</v>
          </cell>
          <cell r="K600">
            <v>0</v>
          </cell>
        </row>
        <row r="601">
          <cell r="F601">
            <v>0</v>
          </cell>
          <cell r="G601">
            <v>0</v>
          </cell>
          <cell r="H601">
            <v>0</v>
          </cell>
          <cell r="I601">
            <v>0</v>
          </cell>
          <cell r="J601">
            <v>0</v>
          </cell>
          <cell r="K601">
            <v>28894</v>
          </cell>
        </row>
        <row r="602">
          <cell r="F602">
            <v>-16854</v>
          </cell>
          <cell r="G602">
            <v>0</v>
          </cell>
          <cell r="H602">
            <v>-16854</v>
          </cell>
          <cell r="I602">
            <v>0</v>
          </cell>
          <cell r="J602">
            <v>-16854</v>
          </cell>
          <cell r="K602">
            <v>-54478</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2729</v>
          </cell>
          <cell r="G606">
            <v>0</v>
          </cell>
          <cell r="H606">
            <v>2729</v>
          </cell>
          <cell r="I606">
            <v>0</v>
          </cell>
          <cell r="J606">
            <v>2729</v>
          </cell>
          <cell r="K606">
            <v>33868</v>
          </cell>
        </row>
        <row r="607">
          <cell r="F607">
            <v>0</v>
          </cell>
          <cell r="G607">
            <v>0</v>
          </cell>
          <cell r="H607">
            <v>0</v>
          </cell>
          <cell r="I607">
            <v>0</v>
          </cell>
          <cell r="J607">
            <v>0</v>
          </cell>
          <cell r="K607">
            <v>414</v>
          </cell>
        </row>
        <row r="608">
          <cell r="F608">
            <v>19412</v>
          </cell>
          <cell r="G608">
            <v>0</v>
          </cell>
          <cell r="H608">
            <v>19412</v>
          </cell>
          <cell r="I608">
            <v>0</v>
          </cell>
          <cell r="J608">
            <v>19412</v>
          </cell>
          <cell r="K608">
            <v>264796</v>
          </cell>
        </row>
        <row r="609">
          <cell r="F609">
            <v>0</v>
          </cell>
          <cell r="G609">
            <v>0</v>
          </cell>
          <cell r="H609">
            <v>0</v>
          </cell>
          <cell r="I609">
            <v>0</v>
          </cell>
          <cell r="J609">
            <v>0</v>
          </cell>
          <cell r="K609">
            <v>0</v>
          </cell>
        </row>
        <row r="610">
          <cell r="F610">
            <v>0</v>
          </cell>
          <cell r="G610">
            <v>0</v>
          </cell>
          <cell r="H610">
            <v>0</v>
          </cell>
          <cell r="I610">
            <v>0</v>
          </cell>
          <cell r="J610">
            <v>0</v>
          </cell>
          <cell r="K610">
            <v>1979</v>
          </cell>
        </row>
        <row r="611">
          <cell r="F611">
            <v>-4557</v>
          </cell>
          <cell r="G611">
            <v>0</v>
          </cell>
          <cell r="H611">
            <v>-4557</v>
          </cell>
          <cell r="I611">
            <v>0</v>
          </cell>
          <cell r="J611">
            <v>-4557</v>
          </cell>
          <cell r="K611">
            <v>-6103</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3230</v>
          </cell>
          <cell r="G615">
            <v>0</v>
          </cell>
          <cell r="H615">
            <v>3230</v>
          </cell>
          <cell r="I615">
            <v>0</v>
          </cell>
          <cell r="J615">
            <v>3230</v>
          </cell>
          <cell r="K615">
            <v>26612</v>
          </cell>
        </row>
        <row r="616">
          <cell r="F616">
            <v>0</v>
          </cell>
          <cell r="G616">
            <v>0</v>
          </cell>
          <cell r="H616">
            <v>0</v>
          </cell>
          <cell r="I616">
            <v>0</v>
          </cell>
          <cell r="J616">
            <v>0</v>
          </cell>
          <cell r="K616">
            <v>539</v>
          </cell>
        </row>
        <row r="617">
          <cell r="F617">
            <v>78976</v>
          </cell>
          <cell r="G617">
            <v>0</v>
          </cell>
          <cell r="H617">
            <v>78976</v>
          </cell>
          <cell r="I617">
            <v>0</v>
          </cell>
          <cell r="J617">
            <v>78976</v>
          </cell>
          <cell r="K617">
            <v>1452112</v>
          </cell>
        </row>
        <row r="619">
          <cell r="F619">
            <v>304478</v>
          </cell>
          <cell r="G619">
            <v>0</v>
          </cell>
          <cell r="H619">
            <v>304478</v>
          </cell>
          <cell r="I619">
            <v>0</v>
          </cell>
          <cell r="J619">
            <v>304478</v>
          </cell>
          <cell r="K619">
            <v>847452</v>
          </cell>
        </row>
        <row r="620">
          <cell r="F620">
            <v>0</v>
          </cell>
          <cell r="G620">
            <v>0</v>
          </cell>
          <cell r="H620">
            <v>0</v>
          </cell>
          <cell r="I620">
            <v>0</v>
          </cell>
          <cell r="J620">
            <v>0</v>
          </cell>
          <cell r="K620">
            <v>0</v>
          </cell>
        </row>
        <row r="621">
          <cell r="F621">
            <v>0</v>
          </cell>
          <cell r="G621">
            <v>0</v>
          </cell>
          <cell r="H621">
            <v>0</v>
          </cell>
          <cell r="I621">
            <v>0</v>
          </cell>
          <cell r="J621">
            <v>0</v>
          </cell>
          <cell r="K621">
            <v>-35512</v>
          </cell>
        </row>
        <row r="622">
          <cell r="F622">
            <v>-192040</v>
          </cell>
          <cell r="G622">
            <v>0</v>
          </cell>
          <cell r="H622">
            <v>-192040</v>
          </cell>
          <cell r="I622">
            <v>0</v>
          </cell>
          <cell r="J622">
            <v>-192040</v>
          </cell>
          <cell r="K622">
            <v>-256719</v>
          </cell>
        </row>
        <row r="623">
          <cell r="F623">
            <v>0</v>
          </cell>
          <cell r="G623">
            <v>0</v>
          </cell>
          <cell r="H623">
            <v>0</v>
          </cell>
          <cell r="I623">
            <v>0</v>
          </cell>
          <cell r="J623">
            <v>0</v>
          </cell>
          <cell r="K623">
            <v>0</v>
          </cell>
        </row>
        <row r="624">
          <cell r="F624">
            <v>0</v>
          </cell>
          <cell r="G624">
            <v>0</v>
          </cell>
          <cell r="H624">
            <v>0</v>
          </cell>
          <cell r="I624">
            <v>0</v>
          </cell>
          <cell r="J624">
            <v>0</v>
          </cell>
          <cell r="K624">
            <v>-541</v>
          </cell>
        </row>
        <row r="625">
          <cell r="F625">
            <v>0</v>
          </cell>
          <cell r="G625">
            <v>0</v>
          </cell>
          <cell r="H625">
            <v>0</v>
          </cell>
          <cell r="I625">
            <v>0</v>
          </cell>
          <cell r="J625">
            <v>0</v>
          </cell>
          <cell r="K625">
            <v>0</v>
          </cell>
        </row>
        <row r="626">
          <cell r="F626">
            <v>-46369</v>
          </cell>
          <cell r="G626">
            <v>0</v>
          </cell>
          <cell r="H626">
            <v>-46369</v>
          </cell>
          <cell r="I626">
            <v>0</v>
          </cell>
          <cell r="J626">
            <v>-46369</v>
          </cell>
          <cell r="K626">
            <v>-108478</v>
          </cell>
        </row>
        <row r="627">
          <cell r="F627">
            <v>0</v>
          </cell>
          <cell r="G627">
            <v>0</v>
          </cell>
          <cell r="H627">
            <v>0</v>
          </cell>
          <cell r="I627">
            <v>0</v>
          </cell>
          <cell r="J627">
            <v>0</v>
          </cell>
          <cell r="K627">
            <v>-5998</v>
          </cell>
        </row>
        <row r="628">
          <cell r="F628">
            <v>979743</v>
          </cell>
          <cell r="G628">
            <v>0</v>
          </cell>
          <cell r="H628">
            <v>979743</v>
          </cell>
          <cell r="I628">
            <v>0</v>
          </cell>
          <cell r="J628">
            <v>979743</v>
          </cell>
          <cell r="K628">
            <v>2406333</v>
          </cell>
        </row>
        <row r="629">
          <cell r="F629">
            <v>0</v>
          </cell>
          <cell r="G629">
            <v>0</v>
          </cell>
          <cell r="H629">
            <v>0</v>
          </cell>
          <cell r="I629">
            <v>0</v>
          </cell>
          <cell r="J629">
            <v>0</v>
          </cell>
          <cell r="K629">
            <v>0</v>
          </cell>
        </row>
        <row r="630">
          <cell r="F630">
            <v>0</v>
          </cell>
          <cell r="G630">
            <v>0</v>
          </cell>
          <cell r="H630">
            <v>0</v>
          </cell>
          <cell r="I630">
            <v>0</v>
          </cell>
          <cell r="J630">
            <v>0</v>
          </cell>
          <cell r="K630">
            <v>79367</v>
          </cell>
        </row>
        <row r="631">
          <cell r="F631">
            <v>-222907</v>
          </cell>
          <cell r="G631">
            <v>0</v>
          </cell>
          <cell r="H631">
            <v>-222907</v>
          </cell>
          <cell r="I631">
            <v>0</v>
          </cell>
          <cell r="J631">
            <v>-222907</v>
          </cell>
          <cell r="K631">
            <v>-450602</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30989</v>
          </cell>
          <cell r="G635">
            <v>0</v>
          </cell>
          <cell r="H635">
            <v>30989</v>
          </cell>
          <cell r="I635">
            <v>0</v>
          </cell>
          <cell r="J635">
            <v>30989</v>
          </cell>
          <cell r="K635">
            <v>99484</v>
          </cell>
        </row>
        <row r="636">
          <cell r="F636">
            <v>0</v>
          </cell>
          <cell r="G636">
            <v>0</v>
          </cell>
          <cell r="H636">
            <v>0</v>
          </cell>
          <cell r="I636">
            <v>0</v>
          </cell>
          <cell r="J636">
            <v>0</v>
          </cell>
          <cell r="K636">
            <v>6955</v>
          </cell>
        </row>
        <row r="637">
          <cell r="F637">
            <v>363522</v>
          </cell>
          <cell r="G637">
            <v>0</v>
          </cell>
          <cell r="H637">
            <v>363522</v>
          </cell>
          <cell r="I637">
            <v>0</v>
          </cell>
          <cell r="J637">
            <v>363522</v>
          </cell>
          <cell r="K637">
            <v>754810</v>
          </cell>
        </row>
        <row r="638">
          <cell r="F638">
            <v>0</v>
          </cell>
          <cell r="G638">
            <v>0</v>
          </cell>
          <cell r="H638">
            <v>0</v>
          </cell>
          <cell r="I638">
            <v>0</v>
          </cell>
          <cell r="J638">
            <v>0</v>
          </cell>
          <cell r="K638">
            <v>0</v>
          </cell>
        </row>
        <row r="639">
          <cell r="F639">
            <v>0</v>
          </cell>
          <cell r="G639">
            <v>0</v>
          </cell>
          <cell r="H639">
            <v>0</v>
          </cell>
          <cell r="I639">
            <v>0</v>
          </cell>
          <cell r="J639">
            <v>0</v>
          </cell>
          <cell r="K639">
            <v>4485</v>
          </cell>
        </row>
        <row r="640">
          <cell r="F640">
            <v>-39550</v>
          </cell>
          <cell r="G640">
            <v>0</v>
          </cell>
          <cell r="H640">
            <v>-39550</v>
          </cell>
          <cell r="I640">
            <v>0</v>
          </cell>
          <cell r="J640">
            <v>-39550</v>
          </cell>
          <cell r="K640">
            <v>-112429</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24237</v>
          </cell>
          <cell r="G644">
            <v>0</v>
          </cell>
          <cell r="H644">
            <v>24237</v>
          </cell>
          <cell r="I644">
            <v>0</v>
          </cell>
          <cell r="J644">
            <v>24237</v>
          </cell>
          <cell r="K644">
            <v>71130</v>
          </cell>
        </row>
        <row r="645">
          <cell r="F645">
            <v>0</v>
          </cell>
          <cell r="G645">
            <v>0</v>
          </cell>
          <cell r="H645">
            <v>0</v>
          </cell>
          <cell r="I645">
            <v>0</v>
          </cell>
          <cell r="J645">
            <v>0</v>
          </cell>
          <cell r="K645">
            <v>10015</v>
          </cell>
        </row>
        <row r="646">
          <cell r="F646">
            <v>1202103</v>
          </cell>
          <cell r="G646">
            <v>0</v>
          </cell>
          <cell r="H646">
            <v>1202103</v>
          </cell>
          <cell r="I646">
            <v>0</v>
          </cell>
          <cell r="J646">
            <v>1202103</v>
          </cell>
          <cell r="K646">
            <v>3309752</v>
          </cell>
        </row>
        <row r="648">
          <cell r="F648">
            <v>-2264714</v>
          </cell>
          <cell r="G648">
            <v>-29581</v>
          </cell>
          <cell r="H648">
            <v>-2294295</v>
          </cell>
          <cell r="I648">
            <v>0</v>
          </cell>
          <cell r="J648">
            <v>-2294295</v>
          </cell>
          <cell r="K648">
            <v>-178871</v>
          </cell>
        </row>
        <row r="649">
          <cell r="F649">
            <v>-3523384</v>
          </cell>
          <cell r="G649">
            <v>0</v>
          </cell>
          <cell r="H649">
            <v>-3523384</v>
          </cell>
          <cell r="I649">
            <v>0</v>
          </cell>
          <cell r="J649">
            <v>-3523384</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-78750</v>
          </cell>
          <cell r="G656">
            <v>0</v>
          </cell>
          <cell r="H656">
            <v>-78750</v>
          </cell>
          <cell r="I656">
            <v>0</v>
          </cell>
          <cell r="J656">
            <v>-78750</v>
          </cell>
          <cell r="K656">
            <v>-56250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15000</v>
          </cell>
          <cell r="G662">
            <v>0</v>
          </cell>
          <cell r="H662">
            <v>15000</v>
          </cell>
          <cell r="I662">
            <v>0</v>
          </cell>
          <cell r="J662">
            <v>15000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-48000</v>
          </cell>
        </row>
        <row r="665">
          <cell r="F665">
            <v>-94500</v>
          </cell>
          <cell r="G665">
            <v>0</v>
          </cell>
          <cell r="H665">
            <v>-94500</v>
          </cell>
          <cell r="I665">
            <v>0</v>
          </cell>
          <cell r="J665">
            <v>-94500</v>
          </cell>
          <cell r="K665">
            <v>0</v>
          </cell>
        </row>
        <row r="666">
          <cell r="F666">
            <v>-5946348</v>
          </cell>
          <cell r="G666">
            <v>-29581</v>
          </cell>
          <cell r="H666">
            <v>-5975929</v>
          </cell>
          <cell r="I666">
            <v>0</v>
          </cell>
          <cell r="J666">
            <v>-5975929</v>
          </cell>
          <cell r="K666">
            <v>-283121</v>
          </cell>
        </row>
        <row r="668">
          <cell r="F668">
            <v>-4057379</v>
          </cell>
          <cell r="G668">
            <v>0</v>
          </cell>
          <cell r="H668">
            <v>-4057379</v>
          </cell>
          <cell r="I668">
            <v>0</v>
          </cell>
          <cell r="J668">
            <v>-4057379</v>
          </cell>
          <cell r="K668">
            <v>0</v>
          </cell>
        </row>
        <row r="669">
          <cell r="F669">
            <v>0</v>
          </cell>
          <cell r="G669">
            <v>0</v>
          </cell>
          <cell r="H669">
            <v>0</v>
          </cell>
          <cell r="I669">
            <v>0</v>
          </cell>
          <cell r="J669">
            <v>0</v>
          </cell>
          <cell r="K669">
            <v>0</v>
          </cell>
        </row>
        <row r="670">
          <cell r="F670">
            <v>-185300</v>
          </cell>
          <cell r="G670">
            <v>0</v>
          </cell>
          <cell r="H670">
            <v>-185300</v>
          </cell>
          <cell r="I670">
            <v>0</v>
          </cell>
          <cell r="J670">
            <v>-185300</v>
          </cell>
          <cell r="K670">
            <v>0</v>
          </cell>
        </row>
        <row r="671">
          <cell r="F671">
            <v>-110450</v>
          </cell>
          <cell r="G671">
            <v>0</v>
          </cell>
          <cell r="H671">
            <v>-110450</v>
          </cell>
          <cell r="I671">
            <v>0</v>
          </cell>
          <cell r="J671">
            <v>-110450</v>
          </cell>
          <cell r="K671">
            <v>0</v>
          </cell>
        </row>
        <row r="672">
          <cell r="F672">
            <v>-4353129</v>
          </cell>
          <cell r="G672">
            <v>0</v>
          </cell>
          <cell r="H672">
            <v>-4353129</v>
          </cell>
          <cell r="I672">
            <v>0</v>
          </cell>
          <cell r="J672">
            <v>-4353129</v>
          </cell>
          <cell r="K672">
            <v>0</v>
          </cell>
        </row>
        <row r="674">
          <cell r="F674">
            <v>-800927</v>
          </cell>
          <cell r="G674">
            <v>0</v>
          </cell>
          <cell r="H674">
            <v>-800927</v>
          </cell>
          <cell r="I674">
            <v>0</v>
          </cell>
          <cell r="J674">
            <v>-800927</v>
          </cell>
          <cell r="K674">
            <v>-1552017</v>
          </cell>
        </row>
        <row r="675">
          <cell r="F675">
            <v>-1800136</v>
          </cell>
          <cell r="G675">
            <v>0</v>
          </cell>
          <cell r="H675">
            <v>-1800136</v>
          </cell>
          <cell r="I675">
            <v>0</v>
          </cell>
          <cell r="J675">
            <v>-1800136</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-2601063</v>
          </cell>
          <cell r="G679">
            <v>0</v>
          </cell>
          <cell r="H679">
            <v>-2601063</v>
          </cell>
          <cell r="I679">
            <v>0</v>
          </cell>
          <cell r="J679">
            <v>-2601063</v>
          </cell>
          <cell r="K679">
            <v>-1552017</v>
          </cell>
        </row>
        <row r="681">
          <cell r="F681">
            <v>0</v>
          </cell>
          <cell r="G681">
            <v>0</v>
          </cell>
          <cell r="H681">
            <v>0</v>
          </cell>
          <cell r="I681">
            <v>0</v>
          </cell>
          <cell r="J681">
            <v>0</v>
          </cell>
          <cell r="K681">
            <v>0</v>
          </cell>
        </row>
        <row r="682">
          <cell r="F682">
            <v>-1360450</v>
          </cell>
          <cell r="G682">
            <v>0</v>
          </cell>
          <cell r="H682">
            <v>-1360450</v>
          </cell>
          <cell r="I682">
            <v>0</v>
          </cell>
          <cell r="J682">
            <v>-1360450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-1799428</v>
          </cell>
          <cell r="G685">
            <v>0</v>
          </cell>
          <cell r="H685">
            <v>-1799428</v>
          </cell>
          <cell r="I685">
            <v>0</v>
          </cell>
          <cell r="J685">
            <v>-1799428</v>
          </cell>
          <cell r="K685">
            <v>-2836838</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-2096697</v>
          </cell>
          <cell r="G691">
            <v>0</v>
          </cell>
          <cell r="H691">
            <v>-2096697</v>
          </cell>
          <cell r="I691">
            <v>0</v>
          </cell>
          <cell r="J691">
            <v>-2096697</v>
          </cell>
          <cell r="K691">
            <v>-1241021</v>
          </cell>
        </row>
        <row r="692">
          <cell r="F692">
            <v>0</v>
          </cell>
          <cell r="G692">
            <v>0</v>
          </cell>
          <cell r="H692">
            <v>0</v>
          </cell>
          <cell r="I692">
            <v>0</v>
          </cell>
          <cell r="J692">
            <v>0</v>
          </cell>
          <cell r="K692">
            <v>0</v>
          </cell>
        </row>
        <row r="693">
          <cell r="F693">
            <v>-5256575</v>
          </cell>
          <cell r="G693">
            <v>0</v>
          </cell>
          <cell r="H693">
            <v>-5256575</v>
          </cell>
          <cell r="I693">
            <v>0</v>
          </cell>
          <cell r="J693">
            <v>-5256575</v>
          </cell>
          <cell r="K693">
            <v>-4077859</v>
          </cell>
        </row>
        <row r="695">
          <cell r="F695">
            <v>0</v>
          </cell>
          <cell r="G695">
            <v>0</v>
          </cell>
          <cell r="H695">
            <v>0</v>
          </cell>
          <cell r="I695">
            <v>0</v>
          </cell>
          <cell r="J695">
            <v>0</v>
          </cell>
          <cell r="K695">
            <v>0</v>
          </cell>
        </row>
        <row r="696">
          <cell r="F696">
            <v>0</v>
          </cell>
          <cell r="G696">
            <v>0</v>
          </cell>
          <cell r="H696">
            <v>0</v>
          </cell>
          <cell r="I696">
            <v>0</v>
          </cell>
          <cell r="J696">
            <v>0</v>
          </cell>
          <cell r="K696">
            <v>0</v>
          </cell>
        </row>
        <row r="697">
          <cell r="F697">
            <v>0</v>
          </cell>
          <cell r="G697">
            <v>0</v>
          </cell>
          <cell r="H697">
            <v>0</v>
          </cell>
          <cell r="I697">
            <v>0</v>
          </cell>
          <cell r="J697">
            <v>0</v>
          </cell>
          <cell r="K697">
            <v>0</v>
          </cell>
        </row>
        <row r="698">
          <cell r="F698">
            <v>0</v>
          </cell>
          <cell r="G698">
            <v>0</v>
          </cell>
          <cell r="H698">
            <v>0</v>
          </cell>
          <cell r="I698">
            <v>0</v>
          </cell>
          <cell r="J698">
            <v>0</v>
          </cell>
          <cell r="K698">
            <v>-3544</v>
          </cell>
        </row>
        <row r="699">
          <cell r="F699">
            <v>-33774</v>
          </cell>
          <cell r="G699">
            <v>0</v>
          </cell>
          <cell r="H699">
            <v>-33774</v>
          </cell>
          <cell r="I699">
            <v>0</v>
          </cell>
          <cell r="J699">
            <v>-33774</v>
          </cell>
          <cell r="K699">
            <v>-49168</v>
          </cell>
        </row>
        <row r="700">
          <cell r="F700">
            <v>0</v>
          </cell>
          <cell r="G700">
            <v>0</v>
          </cell>
          <cell r="H700">
            <v>0</v>
          </cell>
          <cell r="I700">
            <v>0</v>
          </cell>
          <cell r="J700">
            <v>0</v>
          </cell>
          <cell r="K700">
            <v>0</v>
          </cell>
        </row>
        <row r="701">
          <cell r="F701">
            <v>0</v>
          </cell>
          <cell r="G701">
            <v>0</v>
          </cell>
          <cell r="H701">
            <v>0</v>
          </cell>
          <cell r="I701">
            <v>0</v>
          </cell>
          <cell r="J701">
            <v>0</v>
          </cell>
          <cell r="K701">
            <v>0</v>
          </cell>
        </row>
        <row r="702">
          <cell r="F702">
            <v>0</v>
          </cell>
          <cell r="G702">
            <v>0</v>
          </cell>
          <cell r="H702">
            <v>0</v>
          </cell>
          <cell r="I702">
            <v>0</v>
          </cell>
          <cell r="J702">
            <v>0</v>
          </cell>
          <cell r="K702">
            <v>0</v>
          </cell>
        </row>
        <row r="703">
          <cell r="F703">
            <v>0</v>
          </cell>
          <cell r="G703">
            <v>0</v>
          </cell>
          <cell r="H703">
            <v>0</v>
          </cell>
          <cell r="I703">
            <v>0</v>
          </cell>
          <cell r="J703">
            <v>0</v>
          </cell>
          <cell r="K703">
            <v>0</v>
          </cell>
        </row>
        <row r="704">
          <cell r="F704">
            <v>-32179</v>
          </cell>
          <cell r="G704">
            <v>0</v>
          </cell>
          <cell r="H704">
            <v>-32179</v>
          </cell>
          <cell r="I704">
            <v>0</v>
          </cell>
          <cell r="J704">
            <v>-32179</v>
          </cell>
          <cell r="K704">
            <v>-1663</v>
          </cell>
        </row>
        <row r="705">
          <cell r="F705">
            <v>0</v>
          </cell>
          <cell r="G705">
            <v>0</v>
          </cell>
          <cell r="H705">
            <v>0</v>
          </cell>
          <cell r="I705">
            <v>0</v>
          </cell>
          <cell r="J705">
            <v>0</v>
          </cell>
          <cell r="K705">
            <v>-6909</v>
          </cell>
        </row>
        <row r="706">
          <cell r="F706">
            <v>0</v>
          </cell>
          <cell r="G706">
            <v>0</v>
          </cell>
          <cell r="H706">
            <v>0</v>
          </cell>
          <cell r="I706">
            <v>0</v>
          </cell>
          <cell r="J706">
            <v>0</v>
          </cell>
          <cell r="K706">
            <v>0</v>
          </cell>
        </row>
        <row r="707">
          <cell r="F707">
            <v>0</v>
          </cell>
          <cell r="G707">
            <v>0</v>
          </cell>
          <cell r="H707">
            <v>0</v>
          </cell>
          <cell r="I707">
            <v>0</v>
          </cell>
          <cell r="J707">
            <v>0</v>
          </cell>
          <cell r="K707">
            <v>-8582</v>
          </cell>
        </row>
        <row r="708">
          <cell r="F708">
            <v>-124734</v>
          </cell>
          <cell r="G708">
            <v>0</v>
          </cell>
          <cell r="H708">
            <v>-124734</v>
          </cell>
          <cell r="I708">
            <v>0</v>
          </cell>
          <cell r="J708">
            <v>-124734</v>
          </cell>
          <cell r="K708">
            <v>-66450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-326793</v>
          </cell>
          <cell r="G712">
            <v>0</v>
          </cell>
          <cell r="H712">
            <v>-326793</v>
          </cell>
          <cell r="I712">
            <v>0</v>
          </cell>
          <cell r="J712">
            <v>-326793</v>
          </cell>
          <cell r="K712">
            <v>-4022</v>
          </cell>
        </row>
        <row r="713">
          <cell r="F713">
            <v>0</v>
          </cell>
          <cell r="G713">
            <v>0</v>
          </cell>
          <cell r="H713">
            <v>0</v>
          </cell>
          <cell r="I713">
            <v>0</v>
          </cell>
          <cell r="J713">
            <v>0</v>
          </cell>
          <cell r="K713">
            <v>-670</v>
          </cell>
        </row>
        <row r="714">
          <cell r="F714">
            <v>0</v>
          </cell>
          <cell r="G714">
            <v>0</v>
          </cell>
          <cell r="H714">
            <v>0</v>
          </cell>
          <cell r="I714">
            <v>0</v>
          </cell>
          <cell r="J714">
            <v>0</v>
          </cell>
          <cell r="K714">
            <v>0</v>
          </cell>
        </row>
        <row r="715">
          <cell r="F715">
            <v>0</v>
          </cell>
          <cell r="G715">
            <v>0</v>
          </cell>
          <cell r="H715">
            <v>0</v>
          </cell>
          <cell r="I715">
            <v>0</v>
          </cell>
          <cell r="J715">
            <v>0</v>
          </cell>
          <cell r="K715">
            <v>0</v>
          </cell>
        </row>
        <row r="716">
          <cell r="F716">
            <v>0</v>
          </cell>
          <cell r="G716">
            <v>0</v>
          </cell>
          <cell r="H716">
            <v>0</v>
          </cell>
          <cell r="I716">
            <v>0</v>
          </cell>
          <cell r="J716">
            <v>0</v>
          </cell>
          <cell r="K716">
            <v>0</v>
          </cell>
        </row>
        <row r="717">
          <cell r="F717">
            <v>-4048</v>
          </cell>
          <cell r="G717">
            <v>0</v>
          </cell>
          <cell r="H717">
            <v>-4048</v>
          </cell>
          <cell r="I717">
            <v>0</v>
          </cell>
          <cell r="J717">
            <v>-4048</v>
          </cell>
          <cell r="K717">
            <v>-109748</v>
          </cell>
        </row>
        <row r="718">
          <cell r="F718">
            <v>-128150</v>
          </cell>
          <cell r="G718">
            <v>0</v>
          </cell>
          <cell r="H718">
            <v>-128150</v>
          </cell>
          <cell r="I718">
            <v>0</v>
          </cell>
          <cell r="J718">
            <v>-128150</v>
          </cell>
          <cell r="K718">
            <v>-190521</v>
          </cell>
        </row>
        <row r="719">
          <cell r="F719">
            <v>-385</v>
          </cell>
          <cell r="G719">
            <v>0</v>
          </cell>
          <cell r="H719">
            <v>-385</v>
          </cell>
          <cell r="I719">
            <v>0</v>
          </cell>
          <cell r="J719">
            <v>-385</v>
          </cell>
          <cell r="K719">
            <v>-76912</v>
          </cell>
        </row>
        <row r="720">
          <cell r="F720">
            <v>-650063</v>
          </cell>
          <cell r="G720">
            <v>0</v>
          </cell>
          <cell r="H720">
            <v>-650063</v>
          </cell>
          <cell r="I720">
            <v>0</v>
          </cell>
          <cell r="J720">
            <v>-650063</v>
          </cell>
          <cell r="K720">
            <v>-518189</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-438980</v>
          </cell>
        </row>
        <row r="729">
          <cell r="F729">
            <v>0</v>
          </cell>
          <cell r="G729">
            <v>0</v>
          </cell>
          <cell r="H729">
            <v>0</v>
          </cell>
          <cell r="I729">
            <v>0</v>
          </cell>
          <cell r="J729">
            <v>0</v>
          </cell>
          <cell r="K729">
            <v>-438980</v>
          </cell>
        </row>
        <row r="731">
          <cell r="F731">
            <v>-40549</v>
          </cell>
          <cell r="G731">
            <v>0</v>
          </cell>
          <cell r="H731">
            <v>-40549</v>
          </cell>
          <cell r="I731">
            <v>0</v>
          </cell>
          <cell r="J731">
            <v>-40549</v>
          </cell>
          <cell r="K731">
            <v>-88409</v>
          </cell>
        </row>
        <row r="732">
          <cell r="F732">
            <v>-40887</v>
          </cell>
          <cell r="G732">
            <v>0</v>
          </cell>
          <cell r="H732">
            <v>-40887</v>
          </cell>
          <cell r="I732">
            <v>0</v>
          </cell>
          <cell r="J732">
            <v>-40887</v>
          </cell>
          <cell r="K732">
            <v>0</v>
          </cell>
        </row>
        <row r="733">
          <cell r="F733">
            <v>0</v>
          </cell>
          <cell r="G733">
            <v>0</v>
          </cell>
          <cell r="H733">
            <v>0</v>
          </cell>
          <cell r="I733">
            <v>0</v>
          </cell>
          <cell r="J733">
            <v>0</v>
          </cell>
          <cell r="K733">
            <v>27893</v>
          </cell>
        </row>
        <row r="734">
          <cell r="F734">
            <v>0</v>
          </cell>
          <cell r="G734">
            <v>0</v>
          </cell>
          <cell r="H734">
            <v>0</v>
          </cell>
          <cell r="I734">
            <v>0</v>
          </cell>
          <cell r="J734">
            <v>0</v>
          </cell>
          <cell r="K734">
            <v>0</v>
          </cell>
        </row>
        <row r="735">
          <cell r="F735">
            <v>-81436</v>
          </cell>
          <cell r="G735">
            <v>0</v>
          </cell>
          <cell r="H735">
            <v>-81436</v>
          </cell>
          <cell r="I735">
            <v>0</v>
          </cell>
          <cell r="J735">
            <v>-81436</v>
          </cell>
          <cell r="K735">
            <v>-60516</v>
          </cell>
        </row>
        <row r="737">
          <cell r="F737">
            <v>0</v>
          </cell>
          <cell r="G737">
            <v>0</v>
          </cell>
          <cell r="H737">
            <v>0</v>
          </cell>
          <cell r="I737">
            <v>0</v>
          </cell>
          <cell r="J737">
            <v>0</v>
          </cell>
          <cell r="K737">
            <v>0</v>
          </cell>
        </row>
        <row r="739">
          <cell r="F739">
            <v>-142625</v>
          </cell>
          <cell r="G739">
            <v>0</v>
          </cell>
          <cell r="H739">
            <v>-142625</v>
          </cell>
          <cell r="I739">
            <v>0</v>
          </cell>
          <cell r="J739">
            <v>-142625</v>
          </cell>
          <cell r="K739">
            <v>33518</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90973</v>
          </cell>
          <cell r="G742">
            <v>0</v>
          </cell>
          <cell r="H742">
            <v>90973</v>
          </cell>
          <cell r="I742">
            <v>0</v>
          </cell>
          <cell r="J742">
            <v>90973</v>
          </cell>
          <cell r="K742">
            <v>-48769</v>
          </cell>
        </row>
        <row r="743">
          <cell r="F743">
            <v>0</v>
          </cell>
          <cell r="G743">
            <v>0</v>
          </cell>
          <cell r="H743">
            <v>0</v>
          </cell>
          <cell r="I743">
            <v>0</v>
          </cell>
          <cell r="J743">
            <v>0</v>
          </cell>
          <cell r="K743">
            <v>0</v>
          </cell>
        </row>
        <row r="744">
          <cell r="F744">
            <v>0</v>
          </cell>
          <cell r="G744">
            <v>0</v>
          </cell>
          <cell r="H744">
            <v>0</v>
          </cell>
          <cell r="I744">
            <v>0</v>
          </cell>
          <cell r="J744">
            <v>0</v>
          </cell>
          <cell r="K744">
            <v>-155</v>
          </cell>
        </row>
        <row r="745">
          <cell r="F745">
            <v>0</v>
          </cell>
          <cell r="G745">
            <v>0</v>
          </cell>
          <cell r="H745">
            <v>0</v>
          </cell>
          <cell r="I745">
            <v>0</v>
          </cell>
          <cell r="J745">
            <v>0</v>
          </cell>
          <cell r="K745">
            <v>0</v>
          </cell>
        </row>
        <row r="746">
          <cell r="F746">
            <v>24267</v>
          </cell>
          <cell r="G746">
            <v>0</v>
          </cell>
          <cell r="H746">
            <v>24267</v>
          </cell>
          <cell r="I746">
            <v>0</v>
          </cell>
          <cell r="J746">
            <v>24267</v>
          </cell>
          <cell r="K746">
            <v>0</v>
          </cell>
        </row>
        <row r="747">
          <cell r="F747">
            <v>0</v>
          </cell>
          <cell r="G747">
            <v>0</v>
          </cell>
          <cell r="H747">
            <v>0</v>
          </cell>
          <cell r="I747">
            <v>0</v>
          </cell>
          <cell r="J747">
            <v>0</v>
          </cell>
          <cell r="K747">
            <v>-2173</v>
          </cell>
        </row>
        <row r="748">
          <cell r="F748">
            <v>-47631</v>
          </cell>
          <cell r="G748">
            <v>0</v>
          </cell>
          <cell r="H748">
            <v>-47631</v>
          </cell>
          <cell r="I748">
            <v>0</v>
          </cell>
          <cell r="J748">
            <v>-47631</v>
          </cell>
          <cell r="K748">
            <v>-9346</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v>16854</v>
          </cell>
          <cell r="G751">
            <v>0</v>
          </cell>
          <cell r="H751">
            <v>16854</v>
          </cell>
          <cell r="I751">
            <v>0</v>
          </cell>
          <cell r="J751">
            <v>16854</v>
          </cell>
          <cell r="K751">
            <v>39853</v>
          </cell>
        </row>
        <row r="752">
          <cell r="F752">
            <v>0</v>
          </cell>
          <cell r="G752">
            <v>0</v>
          </cell>
          <cell r="H752">
            <v>0</v>
          </cell>
          <cell r="I752">
            <v>0</v>
          </cell>
          <cell r="J752">
            <v>0</v>
          </cell>
          <cell r="K752">
            <v>0</v>
          </cell>
        </row>
        <row r="753">
          <cell r="F753">
            <v>0</v>
          </cell>
          <cell r="G753">
            <v>0</v>
          </cell>
          <cell r="H753">
            <v>0</v>
          </cell>
          <cell r="I753">
            <v>0</v>
          </cell>
          <cell r="J753">
            <v>0</v>
          </cell>
          <cell r="K753">
            <v>0</v>
          </cell>
        </row>
        <row r="754">
          <cell r="F754">
            <v>0</v>
          </cell>
          <cell r="G754">
            <v>0</v>
          </cell>
          <cell r="H754">
            <v>0</v>
          </cell>
          <cell r="I754">
            <v>0</v>
          </cell>
          <cell r="J754">
            <v>0</v>
          </cell>
          <cell r="K754">
            <v>0</v>
          </cell>
        </row>
        <row r="755">
          <cell r="F755">
            <v>-2729</v>
          </cell>
          <cell r="G755">
            <v>0</v>
          </cell>
          <cell r="H755">
            <v>-2729</v>
          </cell>
          <cell r="I755">
            <v>0</v>
          </cell>
          <cell r="J755">
            <v>-2729</v>
          </cell>
          <cell r="K755">
            <v>0</v>
          </cell>
        </row>
        <row r="756">
          <cell r="F756">
            <v>0</v>
          </cell>
          <cell r="G756">
            <v>0</v>
          </cell>
          <cell r="H756">
            <v>0</v>
          </cell>
          <cell r="I756">
            <v>0</v>
          </cell>
          <cell r="J756">
            <v>0</v>
          </cell>
          <cell r="K756">
            <v>-414</v>
          </cell>
        </row>
        <row r="757">
          <cell r="F757">
            <v>0</v>
          </cell>
          <cell r="G757">
            <v>0</v>
          </cell>
          <cell r="H757">
            <v>0</v>
          </cell>
          <cell r="I757">
            <v>0</v>
          </cell>
          <cell r="J757">
            <v>0</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0</v>
          </cell>
          <cell r="G760">
            <v>0</v>
          </cell>
          <cell r="H760">
            <v>0</v>
          </cell>
          <cell r="I760">
            <v>0</v>
          </cell>
          <cell r="J760">
            <v>0</v>
          </cell>
          <cell r="K760">
            <v>0</v>
          </cell>
        </row>
        <row r="761">
          <cell r="F761">
            <v>0</v>
          </cell>
          <cell r="G761">
            <v>0</v>
          </cell>
          <cell r="H761">
            <v>0</v>
          </cell>
          <cell r="I761">
            <v>0</v>
          </cell>
          <cell r="J761">
            <v>0</v>
          </cell>
          <cell r="K761">
            <v>0</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-19412</v>
          </cell>
          <cell r="G764">
            <v>0</v>
          </cell>
          <cell r="H764">
            <v>-19412</v>
          </cell>
          <cell r="I764">
            <v>0</v>
          </cell>
          <cell r="J764">
            <v>-19412</v>
          </cell>
          <cell r="K764">
            <v>-772</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4557</v>
          </cell>
          <cell r="G767">
            <v>0</v>
          </cell>
          <cell r="H767">
            <v>4557</v>
          </cell>
          <cell r="I767">
            <v>0</v>
          </cell>
          <cell r="J767">
            <v>4557</v>
          </cell>
          <cell r="K767">
            <v>5675</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-3230</v>
          </cell>
          <cell r="G771">
            <v>0</v>
          </cell>
          <cell r="H771">
            <v>-3230</v>
          </cell>
          <cell r="I771">
            <v>0</v>
          </cell>
          <cell r="J771">
            <v>-3230</v>
          </cell>
          <cell r="K771">
            <v>0</v>
          </cell>
        </row>
        <row r="772">
          <cell r="F772">
            <v>0</v>
          </cell>
          <cell r="G772">
            <v>0</v>
          </cell>
          <cell r="H772">
            <v>0</v>
          </cell>
          <cell r="I772">
            <v>0</v>
          </cell>
          <cell r="J772">
            <v>0</v>
          </cell>
          <cell r="K772">
            <v>-539</v>
          </cell>
        </row>
        <row r="773">
          <cell r="F773">
            <v>-78976</v>
          </cell>
          <cell r="G773">
            <v>0</v>
          </cell>
          <cell r="H773">
            <v>-78976</v>
          </cell>
          <cell r="I773">
            <v>0</v>
          </cell>
          <cell r="J773">
            <v>-78976</v>
          </cell>
          <cell r="K773">
            <v>16878</v>
          </cell>
        </row>
        <row r="775">
          <cell r="F775">
            <v>0</v>
          </cell>
          <cell r="G775">
            <v>0</v>
          </cell>
          <cell r="H775">
            <v>0</v>
          </cell>
          <cell r="I775">
            <v>0</v>
          </cell>
          <cell r="J775">
            <v>0</v>
          </cell>
          <cell r="K775">
            <v>0</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-304478</v>
          </cell>
          <cell r="G778">
            <v>0</v>
          </cell>
          <cell r="H778">
            <v>-304478</v>
          </cell>
          <cell r="I778">
            <v>0</v>
          </cell>
          <cell r="J778">
            <v>-304478</v>
          </cell>
          <cell r="K778">
            <v>-110374</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192040</v>
          </cell>
          <cell r="G781">
            <v>0</v>
          </cell>
          <cell r="H781">
            <v>192040</v>
          </cell>
          <cell r="I781">
            <v>0</v>
          </cell>
          <cell r="J781">
            <v>192040</v>
          </cell>
          <cell r="K781">
            <v>186598</v>
          </cell>
        </row>
        <row r="782">
          <cell r="F782">
            <v>0</v>
          </cell>
          <cell r="G782">
            <v>0</v>
          </cell>
          <cell r="H782">
            <v>0</v>
          </cell>
          <cell r="I782">
            <v>0</v>
          </cell>
          <cell r="J782">
            <v>0</v>
          </cell>
          <cell r="K782">
            <v>0</v>
          </cell>
        </row>
        <row r="783">
          <cell r="F783">
            <v>0</v>
          </cell>
          <cell r="G783">
            <v>0</v>
          </cell>
          <cell r="H783">
            <v>0</v>
          </cell>
          <cell r="I783">
            <v>0</v>
          </cell>
          <cell r="J783">
            <v>0</v>
          </cell>
          <cell r="K783">
            <v>541</v>
          </cell>
        </row>
        <row r="784">
          <cell r="F784">
            <v>0</v>
          </cell>
          <cell r="G784">
            <v>0</v>
          </cell>
          <cell r="H784">
            <v>0</v>
          </cell>
          <cell r="I784">
            <v>0</v>
          </cell>
          <cell r="J784">
            <v>0</v>
          </cell>
          <cell r="K784">
            <v>0</v>
          </cell>
        </row>
        <row r="785">
          <cell r="F785">
            <v>46369</v>
          </cell>
          <cell r="G785">
            <v>0</v>
          </cell>
          <cell r="H785">
            <v>46369</v>
          </cell>
          <cell r="I785">
            <v>0</v>
          </cell>
          <cell r="J785">
            <v>46369</v>
          </cell>
          <cell r="K785">
            <v>0</v>
          </cell>
        </row>
        <row r="786">
          <cell r="F786">
            <v>0</v>
          </cell>
          <cell r="G786">
            <v>0</v>
          </cell>
          <cell r="H786">
            <v>0</v>
          </cell>
          <cell r="I786">
            <v>0</v>
          </cell>
          <cell r="J786">
            <v>0</v>
          </cell>
          <cell r="K786">
            <v>5998</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-10030</v>
          </cell>
          <cell r="G789">
            <v>0</v>
          </cell>
          <cell r="H789">
            <v>-10030</v>
          </cell>
          <cell r="I789">
            <v>0</v>
          </cell>
          <cell r="J789">
            <v>-10030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-979743</v>
          </cell>
          <cell r="G794">
            <v>0</v>
          </cell>
          <cell r="H794">
            <v>-979743</v>
          </cell>
          <cell r="I794">
            <v>0</v>
          </cell>
          <cell r="J794">
            <v>-979743</v>
          </cell>
          <cell r="K794">
            <v>-97046</v>
          </cell>
        </row>
        <row r="795">
          <cell r="F795">
            <v>0</v>
          </cell>
          <cell r="G795">
            <v>0</v>
          </cell>
          <cell r="H795">
            <v>0</v>
          </cell>
          <cell r="I795">
            <v>0</v>
          </cell>
          <cell r="J795">
            <v>0</v>
          </cell>
          <cell r="K795">
            <v>0</v>
          </cell>
        </row>
        <row r="796">
          <cell r="F796">
            <v>0</v>
          </cell>
          <cell r="G796">
            <v>0</v>
          </cell>
          <cell r="H796">
            <v>0</v>
          </cell>
          <cell r="I796">
            <v>0</v>
          </cell>
          <cell r="J796">
            <v>0</v>
          </cell>
          <cell r="K796">
            <v>0</v>
          </cell>
        </row>
        <row r="797">
          <cell r="F797">
            <v>222907</v>
          </cell>
          <cell r="G797">
            <v>0</v>
          </cell>
          <cell r="H797">
            <v>222907</v>
          </cell>
          <cell r="I797">
            <v>0</v>
          </cell>
          <cell r="J797">
            <v>222907</v>
          </cell>
          <cell r="K797">
            <v>395406</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-30989</v>
          </cell>
          <cell r="G801">
            <v>0</v>
          </cell>
          <cell r="H801">
            <v>-30989</v>
          </cell>
          <cell r="I801">
            <v>0</v>
          </cell>
          <cell r="J801">
            <v>-30989</v>
          </cell>
          <cell r="K801">
            <v>0</v>
          </cell>
        </row>
        <row r="802">
          <cell r="F802">
            <v>0</v>
          </cell>
          <cell r="G802">
            <v>0</v>
          </cell>
          <cell r="H802">
            <v>0</v>
          </cell>
          <cell r="I802">
            <v>0</v>
          </cell>
          <cell r="J802">
            <v>0</v>
          </cell>
          <cell r="K802">
            <v>-6955</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-363522</v>
          </cell>
          <cell r="G807">
            <v>0</v>
          </cell>
          <cell r="H807">
            <v>-363522</v>
          </cell>
          <cell r="I807">
            <v>0</v>
          </cell>
          <cell r="J807">
            <v>-363522</v>
          </cell>
          <cell r="K807">
            <v>-7388</v>
          </cell>
        </row>
        <row r="808">
          <cell r="F808">
            <v>0</v>
          </cell>
          <cell r="G808">
            <v>0</v>
          </cell>
          <cell r="H808">
            <v>0</v>
          </cell>
          <cell r="I808">
            <v>0</v>
          </cell>
          <cell r="J808">
            <v>0</v>
          </cell>
          <cell r="K808">
            <v>0</v>
          </cell>
        </row>
        <row r="809">
          <cell r="F809">
            <v>0</v>
          </cell>
          <cell r="G809">
            <v>0</v>
          </cell>
          <cell r="H809">
            <v>0</v>
          </cell>
          <cell r="I809">
            <v>0</v>
          </cell>
          <cell r="J809">
            <v>0</v>
          </cell>
          <cell r="K809">
            <v>0</v>
          </cell>
        </row>
        <row r="810">
          <cell r="F810">
            <v>39550</v>
          </cell>
          <cell r="G810">
            <v>0</v>
          </cell>
          <cell r="H810">
            <v>39550</v>
          </cell>
          <cell r="I810">
            <v>0</v>
          </cell>
          <cell r="J810">
            <v>39550</v>
          </cell>
          <cell r="K810">
            <v>110376</v>
          </cell>
        </row>
        <row r="811">
          <cell r="F811">
            <v>0</v>
          </cell>
          <cell r="G811">
            <v>0</v>
          </cell>
          <cell r="H811">
            <v>0</v>
          </cell>
          <cell r="I811">
            <v>0</v>
          </cell>
          <cell r="J811">
            <v>0</v>
          </cell>
          <cell r="K811">
            <v>0</v>
          </cell>
        </row>
        <row r="812">
          <cell r="F812">
            <v>0</v>
          </cell>
          <cell r="G812">
            <v>0</v>
          </cell>
          <cell r="H812">
            <v>0</v>
          </cell>
          <cell r="I812">
            <v>0</v>
          </cell>
          <cell r="J812">
            <v>0</v>
          </cell>
          <cell r="K812">
            <v>0</v>
          </cell>
        </row>
        <row r="813">
          <cell r="F813">
            <v>0</v>
          </cell>
          <cell r="G813">
            <v>0</v>
          </cell>
          <cell r="H813">
            <v>0</v>
          </cell>
          <cell r="I813">
            <v>0</v>
          </cell>
          <cell r="J813">
            <v>0</v>
          </cell>
          <cell r="K813">
            <v>0</v>
          </cell>
        </row>
        <row r="814">
          <cell r="F814">
            <v>-24237</v>
          </cell>
          <cell r="G814">
            <v>0</v>
          </cell>
          <cell r="H814">
            <v>-24237</v>
          </cell>
          <cell r="I814">
            <v>0</v>
          </cell>
          <cell r="J814">
            <v>-24237</v>
          </cell>
          <cell r="K814">
            <v>0</v>
          </cell>
        </row>
        <row r="815">
          <cell r="F815">
            <v>0</v>
          </cell>
          <cell r="G815">
            <v>0</v>
          </cell>
          <cell r="H815">
            <v>0</v>
          </cell>
          <cell r="I815">
            <v>0</v>
          </cell>
          <cell r="J815">
            <v>0</v>
          </cell>
          <cell r="K815">
            <v>-10015</v>
          </cell>
        </row>
        <row r="816">
          <cell r="F816">
            <v>-1212133</v>
          </cell>
          <cell r="G816">
            <v>0</v>
          </cell>
          <cell r="H816">
            <v>-1212133</v>
          </cell>
          <cell r="I816">
            <v>0</v>
          </cell>
          <cell r="J816">
            <v>-1212133</v>
          </cell>
          <cell r="K816">
            <v>467141</v>
          </cell>
        </row>
        <row r="818">
          <cell r="F818">
            <v>462898</v>
          </cell>
          <cell r="G818">
            <v>0</v>
          </cell>
          <cell r="H818">
            <v>462898</v>
          </cell>
          <cell r="I818">
            <v>0</v>
          </cell>
          <cell r="J818">
            <v>462898</v>
          </cell>
          <cell r="K818">
            <v>305883</v>
          </cell>
        </row>
        <row r="819">
          <cell r="F819">
            <v>74062</v>
          </cell>
          <cell r="G819">
            <v>0</v>
          </cell>
          <cell r="H819">
            <v>74062</v>
          </cell>
          <cell r="I819">
            <v>0</v>
          </cell>
          <cell r="J819">
            <v>74062</v>
          </cell>
          <cell r="K819">
            <v>48941</v>
          </cell>
        </row>
        <row r="820">
          <cell r="F820">
            <v>479069</v>
          </cell>
          <cell r="G820">
            <v>0</v>
          </cell>
          <cell r="H820">
            <v>479069</v>
          </cell>
          <cell r="I820">
            <v>0</v>
          </cell>
          <cell r="J820">
            <v>479069</v>
          </cell>
          <cell r="K820">
            <v>364641</v>
          </cell>
        </row>
        <row r="821">
          <cell r="F821">
            <v>76651</v>
          </cell>
          <cell r="G821">
            <v>0</v>
          </cell>
          <cell r="H821">
            <v>76651</v>
          </cell>
          <cell r="I821">
            <v>0</v>
          </cell>
          <cell r="J821">
            <v>76651</v>
          </cell>
          <cell r="K821">
            <v>58343</v>
          </cell>
        </row>
        <row r="822">
          <cell r="F822">
            <v>369374</v>
          </cell>
          <cell r="G822">
            <v>0</v>
          </cell>
          <cell r="H822">
            <v>369374</v>
          </cell>
          <cell r="I822">
            <v>0</v>
          </cell>
          <cell r="J822">
            <v>369374</v>
          </cell>
          <cell r="K822">
            <v>302266</v>
          </cell>
        </row>
        <row r="823">
          <cell r="F823">
            <v>59099</v>
          </cell>
          <cell r="G823">
            <v>0</v>
          </cell>
          <cell r="H823">
            <v>59099</v>
          </cell>
          <cell r="I823">
            <v>0</v>
          </cell>
          <cell r="J823">
            <v>59099</v>
          </cell>
          <cell r="K823">
            <v>48363</v>
          </cell>
        </row>
        <row r="824">
          <cell r="F824">
            <v>1521153</v>
          </cell>
          <cell r="G824">
            <v>0</v>
          </cell>
          <cell r="H824">
            <v>1521153</v>
          </cell>
          <cell r="I824">
            <v>0</v>
          </cell>
          <cell r="J824">
            <v>1521153</v>
          </cell>
          <cell r="K824">
            <v>1128437</v>
          </cell>
        </row>
        <row r="826">
          <cell r="F826">
            <v>60413</v>
          </cell>
          <cell r="G826">
            <v>0</v>
          </cell>
          <cell r="H826">
            <v>60413</v>
          </cell>
          <cell r="I826">
            <v>0</v>
          </cell>
          <cell r="J826">
            <v>60413</v>
          </cell>
          <cell r="K826">
            <v>40352</v>
          </cell>
        </row>
        <row r="827">
          <cell r="F827">
            <v>62523</v>
          </cell>
          <cell r="G827">
            <v>0</v>
          </cell>
          <cell r="H827">
            <v>62523</v>
          </cell>
          <cell r="I827">
            <v>0</v>
          </cell>
          <cell r="J827">
            <v>62523</v>
          </cell>
          <cell r="K827">
            <v>48060</v>
          </cell>
        </row>
        <row r="828">
          <cell r="F828">
            <v>48207</v>
          </cell>
          <cell r="G828">
            <v>0</v>
          </cell>
          <cell r="H828">
            <v>48207</v>
          </cell>
          <cell r="I828">
            <v>0</v>
          </cell>
          <cell r="J828">
            <v>48207</v>
          </cell>
          <cell r="K828">
            <v>39837</v>
          </cell>
        </row>
        <row r="829">
          <cell r="F829">
            <v>171143</v>
          </cell>
          <cell r="G829">
            <v>0</v>
          </cell>
          <cell r="H829">
            <v>171143</v>
          </cell>
          <cell r="I829">
            <v>0</v>
          </cell>
          <cell r="J829">
            <v>171143</v>
          </cell>
          <cell r="K829">
            <v>128249</v>
          </cell>
        </row>
        <row r="831">
          <cell r="F831">
            <v>10291</v>
          </cell>
          <cell r="G831">
            <v>0</v>
          </cell>
          <cell r="H831">
            <v>10291</v>
          </cell>
          <cell r="I831">
            <v>0</v>
          </cell>
          <cell r="J831">
            <v>10291</v>
          </cell>
          <cell r="K831">
            <v>6797</v>
          </cell>
        </row>
        <row r="832">
          <cell r="F832">
            <v>10532</v>
          </cell>
          <cell r="G832">
            <v>0</v>
          </cell>
          <cell r="H832">
            <v>10532</v>
          </cell>
          <cell r="I832">
            <v>0</v>
          </cell>
          <cell r="J832">
            <v>10532</v>
          </cell>
          <cell r="K832">
            <v>8103</v>
          </cell>
        </row>
        <row r="833">
          <cell r="F833">
            <v>8212</v>
          </cell>
          <cell r="G833">
            <v>0</v>
          </cell>
          <cell r="H833">
            <v>8212</v>
          </cell>
          <cell r="I833">
            <v>0</v>
          </cell>
          <cell r="J833">
            <v>8212</v>
          </cell>
          <cell r="K833">
            <v>6717</v>
          </cell>
        </row>
        <row r="834">
          <cell r="F834">
            <v>29035</v>
          </cell>
          <cell r="G834">
            <v>0</v>
          </cell>
          <cell r="H834">
            <v>29035</v>
          </cell>
          <cell r="I834">
            <v>0</v>
          </cell>
          <cell r="J834">
            <v>29035</v>
          </cell>
          <cell r="K834">
            <v>21617</v>
          </cell>
        </row>
        <row r="836">
          <cell r="F836">
            <v>44476</v>
          </cell>
          <cell r="G836">
            <v>0</v>
          </cell>
          <cell r="H836">
            <v>44476</v>
          </cell>
          <cell r="I836">
            <v>0</v>
          </cell>
          <cell r="J836">
            <v>44476</v>
          </cell>
          <cell r="K836">
            <v>39561</v>
          </cell>
        </row>
        <row r="837">
          <cell r="F837">
            <v>13343</v>
          </cell>
          <cell r="G837">
            <v>0</v>
          </cell>
          <cell r="H837">
            <v>13343</v>
          </cell>
          <cell r="I837">
            <v>0</v>
          </cell>
          <cell r="J837">
            <v>13343</v>
          </cell>
          <cell r="K837">
            <v>10254</v>
          </cell>
        </row>
        <row r="838">
          <cell r="F838">
            <v>45517</v>
          </cell>
          <cell r="G838">
            <v>0</v>
          </cell>
          <cell r="H838">
            <v>45517</v>
          </cell>
          <cell r="I838">
            <v>0</v>
          </cell>
          <cell r="J838">
            <v>45517</v>
          </cell>
          <cell r="K838">
            <v>47168</v>
          </cell>
        </row>
        <row r="839">
          <cell r="F839">
            <v>13805</v>
          </cell>
          <cell r="G839">
            <v>0</v>
          </cell>
          <cell r="H839">
            <v>13805</v>
          </cell>
          <cell r="I839">
            <v>0</v>
          </cell>
          <cell r="J839">
            <v>13805</v>
          </cell>
          <cell r="K839">
            <v>12294</v>
          </cell>
        </row>
        <row r="840">
          <cell r="F840">
            <v>35517</v>
          </cell>
          <cell r="G840">
            <v>0</v>
          </cell>
          <cell r="H840">
            <v>35517</v>
          </cell>
          <cell r="I840">
            <v>0</v>
          </cell>
          <cell r="J840">
            <v>35517</v>
          </cell>
          <cell r="K840">
            <v>39034</v>
          </cell>
        </row>
        <row r="841">
          <cell r="F841">
            <v>10655</v>
          </cell>
          <cell r="G841">
            <v>0</v>
          </cell>
          <cell r="H841">
            <v>10655</v>
          </cell>
          <cell r="I841">
            <v>0</v>
          </cell>
          <cell r="J841">
            <v>10655</v>
          </cell>
          <cell r="K841">
            <v>10155</v>
          </cell>
        </row>
        <row r="842">
          <cell r="F842">
            <v>163313</v>
          </cell>
          <cell r="G842">
            <v>0</v>
          </cell>
          <cell r="H842">
            <v>163313</v>
          </cell>
          <cell r="I842">
            <v>0</v>
          </cell>
          <cell r="J842">
            <v>163313</v>
          </cell>
          <cell r="K842">
            <v>158466</v>
          </cell>
        </row>
        <row r="844">
          <cell r="F844">
            <v>28534</v>
          </cell>
          <cell r="G844">
            <v>0</v>
          </cell>
          <cell r="H844">
            <v>28534</v>
          </cell>
          <cell r="I844">
            <v>0</v>
          </cell>
          <cell r="J844">
            <v>28534</v>
          </cell>
          <cell r="K844">
            <v>11089</v>
          </cell>
        </row>
        <row r="845">
          <cell r="F845">
            <v>16371</v>
          </cell>
          <cell r="G845">
            <v>0</v>
          </cell>
          <cell r="H845">
            <v>16371</v>
          </cell>
          <cell r="I845">
            <v>0</v>
          </cell>
          <cell r="J845">
            <v>16371</v>
          </cell>
          <cell r="K845">
            <v>13223</v>
          </cell>
        </row>
        <row r="846">
          <cell r="F846">
            <v>17908</v>
          </cell>
          <cell r="G846">
            <v>0</v>
          </cell>
          <cell r="H846">
            <v>17908</v>
          </cell>
          <cell r="I846">
            <v>0</v>
          </cell>
          <cell r="J846">
            <v>17908</v>
          </cell>
          <cell r="K846">
            <v>14137</v>
          </cell>
        </row>
        <row r="847">
          <cell r="F847">
            <v>62813</v>
          </cell>
          <cell r="G847">
            <v>0</v>
          </cell>
          <cell r="H847">
            <v>62813</v>
          </cell>
          <cell r="I847">
            <v>0</v>
          </cell>
          <cell r="J847">
            <v>62813</v>
          </cell>
          <cell r="K847">
            <v>38449</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v>0</v>
          </cell>
          <cell r="G854">
            <v>0</v>
          </cell>
          <cell r="H854">
            <v>0</v>
          </cell>
          <cell r="I854">
            <v>0</v>
          </cell>
          <cell r="J854">
            <v>0</v>
          </cell>
          <cell r="K854">
            <v>0</v>
          </cell>
        </row>
        <row r="855">
          <cell r="F855">
            <v>0</v>
          </cell>
          <cell r="G855">
            <v>0</v>
          </cell>
          <cell r="H855">
            <v>0</v>
          </cell>
          <cell r="I855">
            <v>0</v>
          </cell>
          <cell r="J855">
            <v>0</v>
          </cell>
          <cell r="K855">
            <v>0</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9">
          <cell r="F859">
            <v>0</v>
          </cell>
          <cell r="G859">
            <v>0</v>
          </cell>
          <cell r="H859">
            <v>0</v>
          </cell>
          <cell r="I859">
            <v>0</v>
          </cell>
          <cell r="J859">
            <v>0</v>
          </cell>
          <cell r="K859">
            <v>6262</v>
          </cell>
        </row>
        <row r="860">
          <cell r="F860">
            <v>0</v>
          </cell>
          <cell r="G860">
            <v>0</v>
          </cell>
          <cell r="H860">
            <v>0</v>
          </cell>
          <cell r="I860">
            <v>0</v>
          </cell>
          <cell r="J860">
            <v>0</v>
          </cell>
          <cell r="K860">
            <v>7357</v>
          </cell>
        </row>
        <row r="861">
          <cell r="F861">
            <v>0</v>
          </cell>
          <cell r="G861">
            <v>0</v>
          </cell>
          <cell r="H861">
            <v>0</v>
          </cell>
          <cell r="I861">
            <v>0</v>
          </cell>
          <cell r="J861">
            <v>0</v>
          </cell>
          <cell r="K861">
            <v>6381</v>
          </cell>
        </row>
        <row r="862">
          <cell r="F862">
            <v>0</v>
          </cell>
          <cell r="G862">
            <v>0</v>
          </cell>
          <cell r="H862">
            <v>0</v>
          </cell>
          <cell r="I862">
            <v>0</v>
          </cell>
          <cell r="J862">
            <v>0</v>
          </cell>
          <cell r="K862">
            <v>20000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6387</v>
          </cell>
          <cell r="G867">
            <v>0</v>
          </cell>
          <cell r="H867">
            <v>6387</v>
          </cell>
          <cell r="I867">
            <v>0</v>
          </cell>
          <cell r="J867">
            <v>6387</v>
          </cell>
          <cell r="K867">
            <v>13496</v>
          </cell>
        </row>
        <row r="868">
          <cell r="F868">
            <v>142</v>
          </cell>
          <cell r="G868">
            <v>0</v>
          </cell>
          <cell r="H868">
            <v>142</v>
          </cell>
          <cell r="I868">
            <v>0</v>
          </cell>
          <cell r="J868">
            <v>142</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92356</v>
          </cell>
          <cell r="G872">
            <v>0</v>
          </cell>
          <cell r="H872">
            <v>92356</v>
          </cell>
          <cell r="I872">
            <v>0</v>
          </cell>
          <cell r="J872">
            <v>92356</v>
          </cell>
          <cell r="K872">
            <v>4134</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1000</v>
          </cell>
        </row>
        <row r="877">
          <cell r="F877">
            <v>98885</v>
          </cell>
          <cell r="G877">
            <v>0</v>
          </cell>
          <cell r="H877">
            <v>98885</v>
          </cell>
          <cell r="I877">
            <v>0</v>
          </cell>
          <cell r="J877">
            <v>98885</v>
          </cell>
          <cell r="K877">
            <v>18630</v>
          </cell>
        </row>
        <row r="879">
          <cell r="F879">
            <v>975</v>
          </cell>
          <cell r="G879">
            <v>0</v>
          </cell>
          <cell r="H879">
            <v>975</v>
          </cell>
          <cell r="I879">
            <v>0</v>
          </cell>
          <cell r="J879">
            <v>975</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20834</v>
          </cell>
        </row>
        <row r="883">
          <cell r="F883">
            <v>0</v>
          </cell>
          <cell r="G883">
            <v>0</v>
          </cell>
          <cell r="H883">
            <v>0</v>
          </cell>
          <cell r="I883">
            <v>0</v>
          </cell>
          <cell r="J883">
            <v>0</v>
          </cell>
          <cell r="K883">
            <v>2267</v>
          </cell>
        </row>
        <row r="884">
          <cell r="F884">
            <v>0</v>
          </cell>
          <cell r="G884">
            <v>0</v>
          </cell>
          <cell r="H884">
            <v>0</v>
          </cell>
          <cell r="I884">
            <v>0</v>
          </cell>
          <cell r="J884">
            <v>0</v>
          </cell>
          <cell r="K884">
            <v>0</v>
          </cell>
        </row>
        <row r="885">
          <cell r="F885">
            <v>142003</v>
          </cell>
          <cell r="G885">
            <v>0</v>
          </cell>
          <cell r="H885">
            <v>142003</v>
          </cell>
          <cell r="I885">
            <v>0</v>
          </cell>
          <cell r="J885">
            <v>142003</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3397</v>
          </cell>
        </row>
        <row r="888">
          <cell r="F888">
            <v>0</v>
          </cell>
          <cell r="G888">
            <v>0</v>
          </cell>
          <cell r="H888">
            <v>0</v>
          </cell>
          <cell r="I888">
            <v>0</v>
          </cell>
          <cell r="J888">
            <v>0</v>
          </cell>
          <cell r="K888">
            <v>363</v>
          </cell>
        </row>
        <row r="889">
          <cell r="F889">
            <v>0</v>
          </cell>
          <cell r="G889">
            <v>0</v>
          </cell>
          <cell r="H889">
            <v>0</v>
          </cell>
          <cell r="I889">
            <v>0</v>
          </cell>
          <cell r="J889">
            <v>0</v>
          </cell>
          <cell r="K889">
            <v>0</v>
          </cell>
        </row>
        <row r="890">
          <cell r="F890">
            <v>34588</v>
          </cell>
          <cell r="G890">
            <v>0</v>
          </cell>
          <cell r="H890">
            <v>34588</v>
          </cell>
          <cell r="I890">
            <v>0</v>
          </cell>
          <cell r="J890">
            <v>34588</v>
          </cell>
          <cell r="K890">
            <v>0</v>
          </cell>
        </row>
        <row r="891">
          <cell r="F891">
            <v>107683</v>
          </cell>
          <cell r="G891">
            <v>0</v>
          </cell>
          <cell r="H891">
            <v>107683</v>
          </cell>
          <cell r="I891">
            <v>0</v>
          </cell>
          <cell r="J891">
            <v>107683</v>
          </cell>
          <cell r="K891">
            <v>0</v>
          </cell>
        </row>
        <row r="892">
          <cell r="F892">
            <v>750</v>
          </cell>
          <cell r="G892">
            <v>0</v>
          </cell>
          <cell r="H892">
            <v>750</v>
          </cell>
          <cell r="I892">
            <v>0</v>
          </cell>
          <cell r="J892">
            <v>750</v>
          </cell>
          <cell r="K892">
            <v>1500</v>
          </cell>
        </row>
        <row r="893">
          <cell r="F893">
            <v>900</v>
          </cell>
          <cell r="G893">
            <v>0</v>
          </cell>
          <cell r="H893">
            <v>900</v>
          </cell>
          <cell r="I893">
            <v>0</v>
          </cell>
          <cell r="J893">
            <v>900</v>
          </cell>
          <cell r="K893">
            <v>1500</v>
          </cell>
        </row>
        <row r="894">
          <cell r="F894">
            <v>286899</v>
          </cell>
          <cell r="G894">
            <v>0</v>
          </cell>
          <cell r="H894">
            <v>286899</v>
          </cell>
          <cell r="I894">
            <v>0</v>
          </cell>
          <cell r="J894">
            <v>286899</v>
          </cell>
          <cell r="K894">
            <v>29861</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4">
          <cell r="F904">
            <v>39312</v>
          </cell>
          <cell r="G904">
            <v>0</v>
          </cell>
          <cell r="H904">
            <v>39312</v>
          </cell>
          <cell r="I904">
            <v>0</v>
          </cell>
          <cell r="J904">
            <v>39312</v>
          </cell>
          <cell r="K904">
            <v>0</v>
          </cell>
        </row>
        <row r="905">
          <cell r="F905">
            <v>39312</v>
          </cell>
          <cell r="G905">
            <v>0</v>
          </cell>
          <cell r="H905">
            <v>39312</v>
          </cell>
          <cell r="I905">
            <v>0</v>
          </cell>
          <cell r="J905">
            <v>39312</v>
          </cell>
          <cell r="K905">
            <v>0</v>
          </cell>
        </row>
        <row r="907">
          <cell r="F907">
            <v>12454</v>
          </cell>
          <cell r="G907">
            <v>0</v>
          </cell>
          <cell r="H907">
            <v>12454</v>
          </cell>
          <cell r="I907">
            <v>0</v>
          </cell>
          <cell r="J907">
            <v>12454</v>
          </cell>
          <cell r="K907">
            <v>11064</v>
          </cell>
        </row>
        <row r="908">
          <cell r="F908">
            <v>0</v>
          </cell>
          <cell r="G908">
            <v>0</v>
          </cell>
          <cell r="H908">
            <v>0</v>
          </cell>
          <cell r="I908">
            <v>0</v>
          </cell>
          <cell r="J908">
            <v>0</v>
          </cell>
          <cell r="K908">
            <v>0</v>
          </cell>
        </row>
        <row r="909">
          <cell r="F909">
            <v>12745</v>
          </cell>
          <cell r="G909">
            <v>0</v>
          </cell>
          <cell r="H909">
            <v>12745</v>
          </cell>
          <cell r="I909">
            <v>0</v>
          </cell>
          <cell r="J909">
            <v>12745</v>
          </cell>
          <cell r="K909">
            <v>13192</v>
          </cell>
        </row>
        <row r="910">
          <cell r="F910">
            <v>0</v>
          </cell>
          <cell r="G910">
            <v>0</v>
          </cell>
          <cell r="H910">
            <v>0</v>
          </cell>
          <cell r="I910">
            <v>0</v>
          </cell>
          <cell r="J910">
            <v>0</v>
          </cell>
          <cell r="K910">
            <v>0</v>
          </cell>
        </row>
        <row r="911">
          <cell r="F911">
            <v>9944</v>
          </cell>
          <cell r="G911">
            <v>0</v>
          </cell>
          <cell r="H911">
            <v>9944</v>
          </cell>
          <cell r="I911">
            <v>0</v>
          </cell>
          <cell r="J911">
            <v>9944</v>
          </cell>
          <cell r="K911">
            <v>10935</v>
          </cell>
        </row>
        <row r="912">
          <cell r="F912">
            <v>0</v>
          </cell>
          <cell r="G912">
            <v>0</v>
          </cell>
          <cell r="H912">
            <v>0</v>
          </cell>
          <cell r="I912">
            <v>0</v>
          </cell>
          <cell r="J912">
            <v>0</v>
          </cell>
          <cell r="K912">
            <v>0</v>
          </cell>
        </row>
        <row r="913">
          <cell r="F913">
            <v>35143</v>
          </cell>
          <cell r="G913">
            <v>0</v>
          </cell>
          <cell r="H913">
            <v>35143</v>
          </cell>
          <cell r="I913">
            <v>0</v>
          </cell>
          <cell r="J913">
            <v>35143</v>
          </cell>
          <cell r="K913">
            <v>35191</v>
          </cell>
        </row>
        <row r="915">
          <cell r="F915">
            <v>0</v>
          </cell>
          <cell r="G915">
            <v>0</v>
          </cell>
          <cell r="H915">
            <v>0</v>
          </cell>
          <cell r="I915">
            <v>0</v>
          </cell>
          <cell r="J915">
            <v>0</v>
          </cell>
          <cell r="K915">
            <v>288</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1411</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1137</v>
          </cell>
          <cell r="G921">
            <v>0</v>
          </cell>
          <cell r="H921">
            <v>1137</v>
          </cell>
          <cell r="I921">
            <v>0</v>
          </cell>
          <cell r="J921">
            <v>1137</v>
          </cell>
          <cell r="K921">
            <v>204</v>
          </cell>
        </row>
        <row r="922">
          <cell r="F922">
            <v>0</v>
          </cell>
          <cell r="G922">
            <v>0</v>
          </cell>
          <cell r="H922">
            <v>0</v>
          </cell>
          <cell r="I922">
            <v>0</v>
          </cell>
          <cell r="J922">
            <v>0</v>
          </cell>
          <cell r="K922">
            <v>290</v>
          </cell>
        </row>
        <row r="923">
          <cell r="F923">
            <v>3300</v>
          </cell>
          <cell r="G923">
            <v>0</v>
          </cell>
          <cell r="H923">
            <v>3300</v>
          </cell>
          <cell r="I923">
            <v>0</v>
          </cell>
          <cell r="J923">
            <v>3300</v>
          </cell>
          <cell r="K923">
            <v>0</v>
          </cell>
        </row>
        <row r="924">
          <cell r="F924">
            <v>0</v>
          </cell>
          <cell r="G924">
            <v>0</v>
          </cell>
          <cell r="H924">
            <v>0</v>
          </cell>
          <cell r="I924">
            <v>0</v>
          </cell>
          <cell r="J924">
            <v>0</v>
          </cell>
          <cell r="K924">
            <v>0</v>
          </cell>
        </row>
        <row r="925">
          <cell r="F925">
            <v>0</v>
          </cell>
          <cell r="G925">
            <v>0</v>
          </cell>
          <cell r="H925">
            <v>0</v>
          </cell>
          <cell r="I925">
            <v>0</v>
          </cell>
          <cell r="J925">
            <v>0</v>
          </cell>
          <cell r="K925">
            <v>0</v>
          </cell>
        </row>
        <row r="926">
          <cell r="F926">
            <v>0</v>
          </cell>
          <cell r="G926">
            <v>0</v>
          </cell>
          <cell r="H926">
            <v>0</v>
          </cell>
          <cell r="I926">
            <v>0</v>
          </cell>
          <cell r="J926">
            <v>0</v>
          </cell>
          <cell r="K926">
            <v>0</v>
          </cell>
        </row>
        <row r="927">
          <cell r="F927">
            <v>0</v>
          </cell>
          <cell r="G927">
            <v>0</v>
          </cell>
          <cell r="H927">
            <v>0</v>
          </cell>
          <cell r="I927">
            <v>0</v>
          </cell>
          <cell r="J927">
            <v>0</v>
          </cell>
          <cell r="K927">
            <v>754</v>
          </cell>
        </row>
        <row r="928">
          <cell r="F928">
            <v>0</v>
          </cell>
          <cell r="G928">
            <v>0</v>
          </cell>
          <cell r="H928">
            <v>0</v>
          </cell>
          <cell r="I928">
            <v>0</v>
          </cell>
          <cell r="J928">
            <v>0</v>
          </cell>
          <cell r="K928">
            <v>174</v>
          </cell>
        </row>
        <row r="929">
          <cell r="F929">
            <v>1261</v>
          </cell>
          <cell r="G929">
            <v>633</v>
          </cell>
          <cell r="H929">
            <v>1894</v>
          </cell>
          <cell r="I929">
            <v>0</v>
          </cell>
          <cell r="J929">
            <v>1894</v>
          </cell>
          <cell r="K929">
            <v>727</v>
          </cell>
        </row>
        <row r="930">
          <cell r="F930">
            <v>0</v>
          </cell>
          <cell r="G930">
            <v>0</v>
          </cell>
          <cell r="H930">
            <v>0</v>
          </cell>
          <cell r="I930">
            <v>0</v>
          </cell>
          <cell r="J930">
            <v>0</v>
          </cell>
          <cell r="K930">
            <v>190</v>
          </cell>
        </row>
        <row r="931">
          <cell r="F931">
            <v>300</v>
          </cell>
          <cell r="G931">
            <v>0</v>
          </cell>
          <cell r="H931">
            <v>300</v>
          </cell>
          <cell r="I931">
            <v>0</v>
          </cell>
          <cell r="J931">
            <v>300</v>
          </cell>
          <cell r="K931">
            <v>0</v>
          </cell>
        </row>
        <row r="932">
          <cell r="F932">
            <v>0</v>
          </cell>
          <cell r="G932">
            <v>0</v>
          </cell>
          <cell r="H932">
            <v>0</v>
          </cell>
          <cell r="I932">
            <v>0</v>
          </cell>
          <cell r="J932">
            <v>0</v>
          </cell>
          <cell r="K932">
            <v>0</v>
          </cell>
        </row>
        <row r="933">
          <cell r="F933">
            <v>0</v>
          </cell>
          <cell r="G933">
            <v>0</v>
          </cell>
          <cell r="H933">
            <v>0</v>
          </cell>
          <cell r="I933">
            <v>0</v>
          </cell>
          <cell r="J933">
            <v>0</v>
          </cell>
          <cell r="K933">
            <v>0</v>
          </cell>
        </row>
        <row r="934">
          <cell r="F934">
            <v>0</v>
          </cell>
          <cell r="G934">
            <v>0</v>
          </cell>
          <cell r="H934">
            <v>0</v>
          </cell>
          <cell r="I934">
            <v>0</v>
          </cell>
          <cell r="J934">
            <v>0</v>
          </cell>
          <cell r="K934">
            <v>0</v>
          </cell>
        </row>
        <row r="935">
          <cell r="F935">
            <v>0</v>
          </cell>
          <cell r="G935">
            <v>0</v>
          </cell>
          <cell r="H935">
            <v>0</v>
          </cell>
          <cell r="I935">
            <v>0</v>
          </cell>
          <cell r="J935">
            <v>0</v>
          </cell>
          <cell r="K935">
            <v>0</v>
          </cell>
        </row>
        <row r="936">
          <cell r="F936">
            <v>0</v>
          </cell>
          <cell r="G936">
            <v>0</v>
          </cell>
          <cell r="H936">
            <v>0</v>
          </cell>
          <cell r="I936">
            <v>0</v>
          </cell>
          <cell r="J936">
            <v>0</v>
          </cell>
          <cell r="K936">
            <v>81</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1044</v>
          </cell>
        </row>
        <row r="940">
          <cell r="F940">
            <v>2735</v>
          </cell>
          <cell r="G940">
            <v>0</v>
          </cell>
          <cell r="H940">
            <v>2735</v>
          </cell>
          <cell r="I940">
            <v>0</v>
          </cell>
          <cell r="J940">
            <v>2735</v>
          </cell>
          <cell r="K940">
            <v>2940</v>
          </cell>
        </row>
        <row r="941">
          <cell r="F941">
            <v>0</v>
          </cell>
          <cell r="G941">
            <v>0</v>
          </cell>
          <cell r="H941">
            <v>0</v>
          </cell>
          <cell r="I941">
            <v>0</v>
          </cell>
          <cell r="J941">
            <v>0</v>
          </cell>
          <cell r="K941">
            <v>0</v>
          </cell>
        </row>
        <row r="942">
          <cell r="F942">
            <v>8733</v>
          </cell>
          <cell r="G942">
            <v>633</v>
          </cell>
          <cell r="H942">
            <v>9366</v>
          </cell>
          <cell r="I942">
            <v>0</v>
          </cell>
          <cell r="J942">
            <v>9366</v>
          </cell>
          <cell r="K942">
            <v>8103</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9">
          <cell r="F949">
            <v>0</v>
          </cell>
          <cell r="G949">
            <v>0</v>
          </cell>
          <cell r="H949">
            <v>0</v>
          </cell>
          <cell r="I949">
            <v>0</v>
          </cell>
          <cell r="J949">
            <v>0</v>
          </cell>
          <cell r="K949">
            <v>0</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9">
          <cell r="F959">
            <v>0</v>
          </cell>
          <cell r="G959">
            <v>0</v>
          </cell>
          <cell r="H959">
            <v>0</v>
          </cell>
          <cell r="I959">
            <v>0</v>
          </cell>
          <cell r="J959">
            <v>0</v>
          </cell>
          <cell r="K959">
            <v>0</v>
          </cell>
        </row>
        <row r="961">
          <cell r="F961">
            <v>612861</v>
          </cell>
          <cell r="G961">
            <v>0</v>
          </cell>
          <cell r="H961">
            <v>612861</v>
          </cell>
          <cell r="I961">
            <v>0</v>
          </cell>
          <cell r="J961">
            <v>612861</v>
          </cell>
          <cell r="K961">
            <v>0</v>
          </cell>
        </row>
        <row r="962">
          <cell r="F962">
            <v>612861</v>
          </cell>
          <cell r="G962">
            <v>0</v>
          </cell>
          <cell r="H962">
            <v>612861</v>
          </cell>
          <cell r="I962">
            <v>0</v>
          </cell>
          <cell r="J962">
            <v>612861</v>
          </cell>
          <cell r="K962">
            <v>0</v>
          </cell>
        </row>
        <row r="963">
          <cell r="F963">
            <v>0</v>
          </cell>
          <cell r="G963">
            <v>0</v>
          </cell>
          <cell r="H963">
            <v>0</v>
          </cell>
          <cell r="I963">
            <v>0</v>
          </cell>
          <cell r="J963">
            <v>0</v>
          </cell>
          <cell r="K963">
            <v>0</v>
          </cell>
        </row>
      </sheetData>
      <sheetData sheetId="78"/>
      <sheetData sheetId="79"/>
      <sheetData sheetId="80"/>
      <sheetData sheetId="8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Distribution statement"/>
      <sheetName val="UHF"/>
      <sheetName val="Income Statement"/>
      <sheetName val="Income certification"/>
      <sheetName val="Cash Flow"/>
      <sheetName val="Adjust-entry"/>
      <sheetName val="Lead"/>
      <sheetName val="Notes 4.1.1.1-2"/>
      <sheetName val="Notes 4.1.4 - 5 (2)"/>
      <sheetName val="Notes 16-19"/>
      <sheetName val="Notes 8-11.1"/>
      <sheetName val="Notes 1 - 7.1.1"/>
      <sheetName val="Notes 7.1.1.2"/>
      <sheetName val="Note 7.1.2"/>
      <sheetName val="Notes 1-3.1"/>
      <sheetName val="Notes 4.1.1 old"/>
      <sheetName val="Notes 4.1.2old"/>
      <sheetName val="Notes 4.1.4-5, 4.2"/>
      <sheetName val="Notes 4.1.4-5 old"/>
      <sheetName val="Notes 5-8 old"/>
      <sheetName val="Links"/>
      <sheetName val="Notes 6 old"/>
      <sheetName val="Notes 6 old "/>
      <sheetName val="Notes 6.1 old"/>
      <sheetName val="Notes 4"/>
      <sheetName val="Notes 4.1.4 - 5"/>
      <sheetName val="Note 4.1.2-4.1.3.1 old"/>
      <sheetName val="Note 6"/>
      <sheetName val="Note 6 - 8"/>
      <sheetName val="Tickmarks"/>
      <sheetName val="Sheet2"/>
      <sheetName val="Rentals-SAM KHI"/>
      <sheetName val="Salary"/>
      <sheetName val="c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J1" t="str">
            <v>Final</v>
          </cell>
        </row>
        <row r="3">
          <cell r="J3">
            <v>50</v>
          </cell>
        </row>
        <row r="4">
          <cell r="J4">
            <v>7740</v>
          </cell>
        </row>
        <row r="5">
          <cell r="J5">
            <v>10</v>
          </cell>
        </row>
        <row r="6">
          <cell r="J6">
            <v>50</v>
          </cell>
        </row>
        <row r="7">
          <cell r="J7">
            <v>49</v>
          </cell>
        </row>
        <row r="8">
          <cell r="J8">
            <v>47</v>
          </cell>
        </row>
        <row r="9">
          <cell r="J9">
            <v>3227</v>
          </cell>
        </row>
        <row r="10">
          <cell r="J10">
            <v>55</v>
          </cell>
        </row>
        <row r="11">
          <cell r="J11">
            <v>50</v>
          </cell>
        </row>
        <row r="12">
          <cell r="J12">
            <v>33</v>
          </cell>
        </row>
        <row r="13">
          <cell r="J13">
            <v>52</v>
          </cell>
        </row>
        <row r="14">
          <cell r="J14">
            <v>50</v>
          </cell>
        </row>
        <row r="15">
          <cell r="J15">
            <v>141311</v>
          </cell>
        </row>
        <row r="16">
          <cell r="J16">
            <v>152724</v>
          </cell>
        </row>
        <row r="18">
          <cell r="J18">
            <v>60</v>
          </cell>
        </row>
        <row r="19">
          <cell r="J19">
            <v>60</v>
          </cell>
        </row>
        <row r="21">
          <cell r="J21">
            <v>400000</v>
          </cell>
        </row>
        <row r="22">
          <cell r="J22">
            <v>1170000</v>
          </cell>
        </row>
        <row r="23">
          <cell r="J23">
            <v>0</v>
          </cell>
        </row>
        <row r="24">
          <cell r="J24">
            <v>0</v>
          </cell>
        </row>
        <row r="25">
          <cell r="J25">
            <v>0</v>
          </cell>
        </row>
        <row r="26">
          <cell r="J26">
            <v>0</v>
          </cell>
        </row>
        <row r="27">
          <cell r="J27">
            <v>1570000</v>
          </cell>
        </row>
        <row r="29">
          <cell r="J29">
            <v>267569</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267569</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3046</v>
          </cell>
        </row>
        <row r="66">
          <cell r="J66">
            <v>7497</v>
          </cell>
        </row>
        <row r="67">
          <cell r="J67">
            <v>10543</v>
          </cell>
        </row>
        <row r="69">
          <cell r="J69">
            <v>100000</v>
          </cell>
        </row>
        <row r="70">
          <cell r="J70">
            <v>50000</v>
          </cell>
        </row>
        <row r="71">
          <cell r="J71">
            <v>200000</v>
          </cell>
        </row>
        <row r="72">
          <cell r="J72">
            <v>34000</v>
          </cell>
        </row>
        <row r="73">
          <cell r="J73">
            <v>384000</v>
          </cell>
        </row>
        <row r="75">
          <cell r="J75">
            <v>0</v>
          </cell>
        </row>
        <row r="76">
          <cell r="J76">
            <v>0</v>
          </cell>
        </row>
        <row r="78">
          <cell r="J78">
            <v>0</v>
          </cell>
        </row>
        <row r="79">
          <cell r="J79">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5072</v>
          </cell>
        </row>
        <row r="90">
          <cell r="J90">
            <v>41152</v>
          </cell>
        </row>
        <row r="91">
          <cell r="J91">
            <v>0</v>
          </cell>
        </row>
        <row r="92">
          <cell r="J92">
            <v>126987</v>
          </cell>
        </row>
        <row r="93">
          <cell r="J93">
            <v>0</v>
          </cell>
        </row>
        <row r="94">
          <cell r="J94">
            <v>0</v>
          </cell>
        </row>
        <row r="95">
          <cell r="J95">
            <v>0</v>
          </cell>
        </row>
        <row r="96">
          <cell r="J96">
            <v>194853</v>
          </cell>
        </row>
        <row r="97">
          <cell r="J97">
            <v>25265</v>
          </cell>
        </row>
        <row r="98">
          <cell r="J98">
            <v>0</v>
          </cell>
        </row>
        <row r="99">
          <cell r="J99">
            <v>47419</v>
          </cell>
        </row>
        <row r="100">
          <cell r="J100">
            <v>0</v>
          </cell>
        </row>
        <row r="101">
          <cell r="J101">
            <v>0</v>
          </cell>
        </row>
        <row r="102">
          <cell r="J102">
            <v>60300</v>
          </cell>
        </row>
        <row r="103">
          <cell r="J103">
            <v>101750</v>
          </cell>
        </row>
        <row r="104">
          <cell r="J104">
            <v>25576</v>
          </cell>
        </row>
        <row r="105">
          <cell r="J105">
            <v>99580</v>
          </cell>
        </row>
        <row r="106">
          <cell r="J106">
            <v>0</v>
          </cell>
        </row>
        <row r="107">
          <cell r="J107">
            <v>35182</v>
          </cell>
        </row>
        <row r="108">
          <cell r="J108">
            <v>0</v>
          </cell>
        </row>
        <row r="109">
          <cell r="J109">
            <v>763136</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2583</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2583</v>
          </cell>
        </row>
        <row r="153">
          <cell r="J153">
            <v>0</v>
          </cell>
        </row>
        <row r="154">
          <cell r="J154">
            <v>0</v>
          </cell>
        </row>
        <row r="155">
          <cell r="J155">
            <v>0</v>
          </cell>
        </row>
        <row r="157">
          <cell r="J157">
            <v>0</v>
          </cell>
        </row>
        <row r="159">
          <cell r="J159">
            <v>75045</v>
          </cell>
        </row>
        <row r="160">
          <cell r="J160">
            <v>60402</v>
          </cell>
        </row>
        <row r="161">
          <cell r="J161">
            <v>50200</v>
          </cell>
        </row>
        <row r="162">
          <cell r="J162">
            <v>120868</v>
          </cell>
        </row>
        <row r="163">
          <cell r="J163">
            <v>226305</v>
          </cell>
        </row>
        <row r="164">
          <cell r="J164">
            <v>96822</v>
          </cell>
        </row>
        <row r="165">
          <cell r="J165">
            <v>152175</v>
          </cell>
        </row>
        <row r="166">
          <cell r="J166">
            <v>75563</v>
          </cell>
        </row>
        <row r="167">
          <cell r="J167">
            <v>857380</v>
          </cell>
        </row>
        <row r="169">
          <cell r="J169">
            <v>0</v>
          </cell>
        </row>
        <row r="170">
          <cell r="J170">
            <v>0</v>
          </cell>
        </row>
        <row r="171">
          <cell r="J171">
            <v>0</v>
          </cell>
        </row>
        <row r="172">
          <cell r="J172">
            <v>48154</v>
          </cell>
        </row>
        <row r="173">
          <cell r="J173">
            <v>49941</v>
          </cell>
        </row>
        <row r="174">
          <cell r="J174">
            <v>0</v>
          </cell>
        </row>
        <row r="175">
          <cell r="J175">
            <v>0</v>
          </cell>
        </row>
        <row r="176">
          <cell r="J176">
            <v>0</v>
          </cell>
        </row>
        <row r="177">
          <cell r="J177">
            <v>24901</v>
          </cell>
        </row>
        <row r="178">
          <cell r="J178">
            <v>9681</v>
          </cell>
        </row>
        <row r="179">
          <cell r="J179">
            <v>132677</v>
          </cell>
        </row>
        <row r="181">
          <cell r="J181">
            <v>200000</v>
          </cell>
        </row>
        <row r="182">
          <cell r="J182">
            <v>150000</v>
          </cell>
        </row>
        <row r="183">
          <cell r="J183">
            <v>200000</v>
          </cell>
        </row>
        <row r="184">
          <cell r="J184">
            <v>0</v>
          </cell>
        </row>
        <row r="185">
          <cell r="J185">
            <v>200000</v>
          </cell>
        </row>
        <row r="186">
          <cell r="J186">
            <v>750000</v>
          </cell>
        </row>
        <row r="188">
          <cell r="J188">
            <v>207</v>
          </cell>
        </row>
        <row r="189">
          <cell r="J189">
            <v>389</v>
          </cell>
        </row>
        <row r="190">
          <cell r="J190">
            <v>0</v>
          </cell>
        </row>
        <row r="191">
          <cell r="J191">
            <v>0</v>
          </cell>
        </row>
        <row r="192">
          <cell r="J192">
            <v>2</v>
          </cell>
        </row>
        <row r="193">
          <cell r="J193">
            <v>0</v>
          </cell>
        </row>
        <row r="194">
          <cell r="J194">
            <v>0</v>
          </cell>
        </row>
        <row r="195">
          <cell r="J195">
            <v>0</v>
          </cell>
        </row>
        <row r="196">
          <cell r="J196">
            <v>126</v>
          </cell>
        </row>
        <row r="197">
          <cell r="J197">
            <v>41077</v>
          </cell>
        </row>
        <row r="198">
          <cell r="J198">
            <v>16</v>
          </cell>
        </row>
        <row r="199">
          <cell r="J199">
            <v>0</v>
          </cell>
        </row>
        <row r="200">
          <cell r="J200">
            <v>0</v>
          </cell>
        </row>
        <row r="201">
          <cell r="J201">
            <v>0</v>
          </cell>
        </row>
        <row r="202">
          <cell r="J202">
            <v>0</v>
          </cell>
        </row>
        <row r="203">
          <cell r="J203">
            <v>41817</v>
          </cell>
        </row>
        <row r="205">
          <cell r="J205">
            <v>138</v>
          </cell>
        </row>
        <row r="206">
          <cell r="J206">
            <v>138</v>
          </cell>
        </row>
        <row r="208">
          <cell r="J208">
            <v>0</v>
          </cell>
        </row>
        <row r="209">
          <cell r="J209">
            <v>0</v>
          </cell>
        </row>
        <row r="210">
          <cell r="J210">
            <v>110</v>
          </cell>
        </row>
        <row r="211">
          <cell r="J211">
            <v>0</v>
          </cell>
        </row>
        <row r="212">
          <cell r="J212">
            <v>0</v>
          </cell>
        </row>
        <row r="213">
          <cell r="J213">
            <v>0</v>
          </cell>
        </row>
        <row r="214">
          <cell r="J214">
            <v>0</v>
          </cell>
        </row>
        <row r="215">
          <cell r="J215">
            <v>0</v>
          </cell>
        </row>
        <row r="216">
          <cell r="J216">
            <v>0</v>
          </cell>
        </row>
        <row r="217">
          <cell r="J217">
            <v>0</v>
          </cell>
        </row>
        <row r="218">
          <cell r="J218">
            <v>0</v>
          </cell>
        </row>
        <row r="219">
          <cell r="J219">
            <v>0</v>
          </cell>
        </row>
        <row r="220">
          <cell r="J220">
            <v>0</v>
          </cell>
        </row>
        <row r="221">
          <cell r="J221">
            <v>0</v>
          </cell>
        </row>
        <row r="222">
          <cell r="J222">
            <v>0</v>
          </cell>
        </row>
        <row r="223">
          <cell r="J223">
            <v>0</v>
          </cell>
        </row>
        <row r="224">
          <cell r="J224">
            <v>110</v>
          </cell>
        </row>
        <row r="226">
          <cell r="J226">
            <v>3462</v>
          </cell>
        </row>
        <row r="227">
          <cell r="J227">
            <v>87</v>
          </cell>
        </row>
        <row r="228">
          <cell r="J228">
            <v>0</v>
          </cell>
        </row>
        <row r="229">
          <cell r="J229">
            <v>3549</v>
          </cell>
        </row>
        <row r="231">
          <cell r="J231">
            <v>0</v>
          </cell>
        </row>
        <row r="232">
          <cell r="J232">
            <v>0</v>
          </cell>
        </row>
        <row r="233">
          <cell r="J233">
            <v>0</v>
          </cell>
        </row>
        <row r="234">
          <cell r="J234">
            <v>0</v>
          </cell>
        </row>
        <row r="235">
          <cell r="J235">
            <v>0</v>
          </cell>
        </row>
        <row r="236">
          <cell r="J236">
            <v>0</v>
          </cell>
        </row>
        <row r="237">
          <cell r="J237">
            <v>0</v>
          </cell>
        </row>
        <row r="238">
          <cell r="J238">
            <v>0</v>
          </cell>
        </row>
        <row r="239">
          <cell r="J239">
            <v>74</v>
          </cell>
        </row>
        <row r="240">
          <cell r="J240">
            <v>1475</v>
          </cell>
        </row>
        <row r="241">
          <cell r="J241">
            <v>0</v>
          </cell>
        </row>
        <row r="242">
          <cell r="J242">
            <v>1933</v>
          </cell>
        </row>
        <row r="243">
          <cell r="J243">
            <v>0</v>
          </cell>
        </row>
        <row r="244">
          <cell r="J244">
            <v>0</v>
          </cell>
        </row>
        <row r="245">
          <cell r="J245">
            <v>0</v>
          </cell>
        </row>
        <row r="246">
          <cell r="J246">
            <v>2496</v>
          </cell>
        </row>
        <row r="247">
          <cell r="J247">
            <v>1430</v>
          </cell>
        </row>
        <row r="248">
          <cell r="J248">
            <v>0</v>
          </cell>
        </row>
        <row r="249">
          <cell r="J249">
            <v>1897</v>
          </cell>
        </row>
        <row r="250">
          <cell r="J250">
            <v>0</v>
          </cell>
        </row>
        <row r="251">
          <cell r="J251">
            <v>0</v>
          </cell>
        </row>
        <row r="252">
          <cell r="J252">
            <v>970</v>
          </cell>
        </row>
        <row r="253">
          <cell r="J253">
            <v>908</v>
          </cell>
        </row>
        <row r="254">
          <cell r="J254">
            <v>2895</v>
          </cell>
        </row>
        <row r="255">
          <cell r="J255">
            <v>0</v>
          </cell>
        </row>
        <row r="256">
          <cell r="J256">
            <v>511</v>
          </cell>
        </row>
        <row r="257">
          <cell r="J257">
            <v>3466</v>
          </cell>
        </row>
        <row r="258">
          <cell r="J258">
            <v>268</v>
          </cell>
        </row>
        <row r="259">
          <cell r="J259">
            <v>18323</v>
          </cell>
        </row>
        <row r="261">
          <cell r="J261">
            <v>1594</v>
          </cell>
        </row>
        <row r="262">
          <cell r="J262">
            <v>2005</v>
          </cell>
        </row>
        <row r="263">
          <cell r="J263">
            <v>0</v>
          </cell>
        </row>
        <row r="264">
          <cell r="J264">
            <v>3768</v>
          </cell>
        </row>
        <row r="265">
          <cell r="J265">
            <v>8952</v>
          </cell>
        </row>
        <row r="266">
          <cell r="J266">
            <v>0</v>
          </cell>
        </row>
        <row r="267">
          <cell r="J267">
            <v>0</v>
          </cell>
        </row>
        <row r="268">
          <cell r="J268">
            <v>0</v>
          </cell>
        </row>
        <row r="269">
          <cell r="J269">
            <v>0</v>
          </cell>
        </row>
        <row r="270">
          <cell r="J270">
            <v>0</v>
          </cell>
        </row>
        <row r="271">
          <cell r="J271">
            <v>0</v>
          </cell>
        </row>
        <row r="272">
          <cell r="J272">
            <v>0</v>
          </cell>
        </row>
        <row r="273">
          <cell r="J273">
            <v>917</v>
          </cell>
        </row>
        <row r="274">
          <cell r="J274">
            <v>0</v>
          </cell>
        </row>
        <row r="275">
          <cell r="J275">
            <v>17236</v>
          </cell>
        </row>
        <row r="277">
          <cell r="J277">
            <v>957</v>
          </cell>
        </row>
        <row r="278">
          <cell r="J278">
            <v>1356</v>
          </cell>
        </row>
        <row r="279">
          <cell r="J279">
            <v>1734</v>
          </cell>
        </row>
        <row r="280">
          <cell r="J280">
            <v>3496</v>
          </cell>
        </row>
        <row r="281">
          <cell r="J281">
            <v>2296</v>
          </cell>
        </row>
        <row r="282">
          <cell r="J282">
            <v>435</v>
          </cell>
        </row>
        <row r="283">
          <cell r="J283">
            <v>9375</v>
          </cell>
        </row>
        <row r="284">
          <cell r="J284">
            <v>8786</v>
          </cell>
        </row>
        <row r="285">
          <cell r="J285">
            <v>327</v>
          </cell>
        </row>
        <row r="286">
          <cell r="J286">
            <v>28762</v>
          </cell>
        </row>
        <row r="288">
          <cell r="J288">
            <v>0</v>
          </cell>
        </row>
        <row r="289">
          <cell r="J289">
            <v>0</v>
          </cell>
        </row>
        <row r="291">
          <cell r="J291">
            <v>100</v>
          </cell>
        </row>
        <row r="292">
          <cell r="J292">
            <v>100</v>
          </cell>
        </row>
        <row r="294">
          <cell r="J294">
            <v>3500</v>
          </cell>
        </row>
        <row r="295">
          <cell r="J295">
            <v>3500</v>
          </cell>
        </row>
        <row r="297">
          <cell r="J297">
            <v>0</v>
          </cell>
        </row>
        <row r="298">
          <cell r="J298">
            <v>0</v>
          </cell>
        </row>
        <row r="300">
          <cell r="J300">
            <v>0</v>
          </cell>
        </row>
        <row r="301">
          <cell r="J301">
            <v>0</v>
          </cell>
        </row>
        <row r="302">
          <cell r="J302">
            <v>0</v>
          </cell>
        </row>
        <row r="303">
          <cell r="J303">
            <v>0</v>
          </cell>
        </row>
        <row r="304">
          <cell r="J304">
            <v>0</v>
          </cell>
        </row>
        <row r="305">
          <cell r="J305">
            <v>0</v>
          </cell>
        </row>
        <row r="306">
          <cell r="J306">
            <v>828</v>
          </cell>
        </row>
        <row r="307">
          <cell r="J307">
            <v>248</v>
          </cell>
        </row>
        <row r="308">
          <cell r="J308">
            <v>1076</v>
          </cell>
        </row>
        <row r="310">
          <cell r="J310">
            <v>1008</v>
          </cell>
        </row>
        <row r="311">
          <cell r="J311">
            <v>1008</v>
          </cell>
        </row>
        <row r="313">
          <cell r="J313">
            <v>-34495</v>
          </cell>
        </row>
        <row r="314">
          <cell r="J314">
            <v>0</v>
          </cell>
        </row>
        <row r="315">
          <cell r="J315">
            <v>0</v>
          </cell>
        </row>
        <row r="316">
          <cell r="J316">
            <v>0</v>
          </cell>
        </row>
        <row r="317">
          <cell r="J317">
            <v>0</v>
          </cell>
        </row>
        <row r="318">
          <cell r="J318">
            <v>0</v>
          </cell>
        </row>
        <row r="319">
          <cell r="J319">
            <v>0</v>
          </cell>
        </row>
        <row r="320">
          <cell r="J320">
            <v>0</v>
          </cell>
        </row>
        <row r="321">
          <cell r="J321">
            <v>0</v>
          </cell>
        </row>
        <row r="322">
          <cell r="J322">
            <v>0</v>
          </cell>
        </row>
        <row r="323">
          <cell r="J323">
            <v>0</v>
          </cell>
        </row>
        <row r="324">
          <cell r="J324">
            <v>0</v>
          </cell>
        </row>
        <row r="325">
          <cell r="J325">
            <v>0</v>
          </cell>
        </row>
        <row r="326">
          <cell r="J326">
            <v>0</v>
          </cell>
        </row>
        <row r="327">
          <cell r="J327">
            <v>0</v>
          </cell>
        </row>
        <row r="328">
          <cell r="J328">
            <v>0</v>
          </cell>
        </row>
        <row r="329">
          <cell r="J329">
            <v>0</v>
          </cell>
        </row>
        <row r="330">
          <cell r="J330">
            <v>0</v>
          </cell>
        </row>
        <row r="331">
          <cell r="J331">
            <v>-34495</v>
          </cell>
        </row>
        <row r="333">
          <cell r="J333">
            <v>-4633</v>
          </cell>
        </row>
        <row r="334">
          <cell r="J334">
            <v>-4633</v>
          </cell>
        </row>
        <row r="336">
          <cell r="J336">
            <v>-55</v>
          </cell>
        </row>
        <row r="337">
          <cell r="J337">
            <v>0</v>
          </cell>
        </row>
        <row r="338">
          <cell r="J338">
            <v>-55</v>
          </cell>
        </row>
        <row r="340">
          <cell r="J340">
            <v>-443</v>
          </cell>
        </row>
        <row r="341">
          <cell r="J341">
            <v>-443</v>
          </cell>
        </row>
        <row r="343">
          <cell r="J343">
            <v>-25</v>
          </cell>
        </row>
        <row r="344">
          <cell r="J344">
            <v>-25</v>
          </cell>
        </row>
        <row r="346">
          <cell r="J346">
            <v>-5771</v>
          </cell>
        </row>
        <row r="347">
          <cell r="J347">
            <v>-5771</v>
          </cell>
        </row>
        <row r="349">
          <cell r="J349">
            <v>15</v>
          </cell>
        </row>
        <row r="350">
          <cell r="J350">
            <v>15</v>
          </cell>
        </row>
        <row r="352">
          <cell r="J352">
            <v>-175</v>
          </cell>
        </row>
        <row r="353">
          <cell r="J353">
            <v>0</v>
          </cell>
        </row>
        <row r="354">
          <cell r="J354">
            <v>-175</v>
          </cell>
        </row>
        <row r="356">
          <cell r="J356">
            <v>0</v>
          </cell>
        </row>
        <row r="358">
          <cell r="J358">
            <v>0</v>
          </cell>
        </row>
        <row r="359">
          <cell r="J359">
            <v>0</v>
          </cell>
        </row>
        <row r="361">
          <cell r="J361">
            <v>0</v>
          </cell>
        </row>
        <row r="362">
          <cell r="J362">
            <v>0</v>
          </cell>
        </row>
        <row r="363">
          <cell r="J363">
            <v>0</v>
          </cell>
        </row>
        <row r="364">
          <cell r="J364">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3">
          <cell r="J373">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-3</v>
          </cell>
        </row>
        <row r="385">
          <cell r="J385">
            <v>0</v>
          </cell>
        </row>
        <row r="386">
          <cell r="J386">
            <v>-174</v>
          </cell>
        </row>
        <row r="387">
          <cell r="J387">
            <v>0</v>
          </cell>
        </row>
        <row r="388">
          <cell r="J388">
            <v>0</v>
          </cell>
        </row>
        <row r="389">
          <cell r="J389">
            <v>0</v>
          </cell>
        </row>
        <row r="390">
          <cell r="J390">
            <v>0</v>
          </cell>
        </row>
        <row r="391">
          <cell r="J391">
            <v>0</v>
          </cell>
        </row>
        <row r="392">
          <cell r="J392">
            <v>0</v>
          </cell>
        </row>
        <row r="393">
          <cell r="J393">
            <v>-7</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row r="405">
          <cell r="J405">
            <v>0</v>
          </cell>
        </row>
        <row r="406">
          <cell r="J406">
            <v>0</v>
          </cell>
        </row>
        <row r="407">
          <cell r="J407">
            <v>0</v>
          </cell>
        </row>
        <row r="408">
          <cell r="J408">
            <v>0</v>
          </cell>
        </row>
        <row r="409">
          <cell r="J409">
            <v>0</v>
          </cell>
        </row>
        <row r="410">
          <cell r="J410">
            <v>0</v>
          </cell>
        </row>
        <row r="411">
          <cell r="J411">
            <v>0</v>
          </cell>
        </row>
        <row r="412">
          <cell r="J412">
            <v>0</v>
          </cell>
        </row>
        <row r="413">
          <cell r="J413">
            <v>0</v>
          </cell>
        </row>
        <row r="414">
          <cell r="J414">
            <v>0</v>
          </cell>
        </row>
        <row r="415">
          <cell r="J415">
            <v>0</v>
          </cell>
        </row>
        <row r="416">
          <cell r="J416">
            <v>0</v>
          </cell>
        </row>
        <row r="417">
          <cell r="J417">
            <v>0</v>
          </cell>
        </row>
        <row r="418">
          <cell r="J418">
            <v>0</v>
          </cell>
        </row>
        <row r="419">
          <cell r="J419">
            <v>0</v>
          </cell>
        </row>
        <row r="420">
          <cell r="J420">
            <v>0</v>
          </cell>
        </row>
        <row r="421">
          <cell r="J421">
            <v>0</v>
          </cell>
        </row>
        <row r="422">
          <cell r="J422">
            <v>0</v>
          </cell>
        </row>
        <row r="423">
          <cell r="J423">
            <v>0</v>
          </cell>
        </row>
        <row r="424">
          <cell r="J424">
            <v>0</v>
          </cell>
        </row>
        <row r="425">
          <cell r="J425">
            <v>0</v>
          </cell>
        </row>
        <row r="426">
          <cell r="J426">
            <v>0</v>
          </cell>
        </row>
        <row r="427">
          <cell r="J427">
            <v>0</v>
          </cell>
        </row>
        <row r="428">
          <cell r="J428">
            <v>0</v>
          </cell>
        </row>
        <row r="429">
          <cell r="J429">
            <v>0</v>
          </cell>
        </row>
        <row r="430">
          <cell r="J430">
            <v>0</v>
          </cell>
        </row>
        <row r="431">
          <cell r="J431">
            <v>0</v>
          </cell>
        </row>
        <row r="432">
          <cell r="J432">
            <v>0</v>
          </cell>
        </row>
        <row r="433">
          <cell r="J433">
            <v>0</v>
          </cell>
        </row>
        <row r="434">
          <cell r="J434">
            <v>0</v>
          </cell>
        </row>
        <row r="435">
          <cell r="J435">
            <v>0</v>
          </cell>
        </row>
        <row r="436">
          <cell r="J436">
            <v>-184</v>
          </cell>
        </row>
        <row r="438">
          <cell r="J438">
            <v>-75</v>
          </cell>
        </row>
        <row r="439">
          <cell r="J439">
            <v>-54989</v>
          </cell>
        </row>
        <row r="440">
          <cell r="J440">
            <v>0</v>
          </cell>
        </row>
        <row r="441">
          <cell r="J441">
            <v>-11</v>
          </cell>
        </row>
        <row r="442">
          <cell r="J442">
            <v>-98</v>
          </cell>
        </row>
        <row r="443">
          <cell r="J443">
            <v>-69</v>
          </cell>
        </row>
        <row r="444">
          <cell r="J444">
            <v>-19</v>
          </cell>
        </row>
        <row r="445">
          <cell r="J445">
            <v>-2283</v>
          </cell>
        </row>
        <row r="446">
          <cell r="J446">
            <v>0</v>
          </cell>
        </row>
        <row r="447">
          <cell r="J447">
            <v>-57</v>
          </cell>
        </row>
        <row r="448">
          <cell r="J448">
            <v>0</v>
          </cell>
        </row>
        <row r="449">
          <cell r="J449">
            <v>0</v>
          </cell>
        </row>
        <row r="450">
          <cell r="J450">
            <v>-57601</v>
          </cell>
        </row>
        <row r="452">
          <cell r="J452">
            <v>-4537717</v>
          </cell>
        </row>
        <row r="453">
          <cell r="J453">
            <v>-20436</v>
          </cell>
        </row>
        <row r="454">
          <cell r="J454">
            <v>213282</v>
          </cell>
        </row>
        <row r="455">
          <cell r="J455">
            <v>-4254</v>
          </cell>
        </row>
        <row r="456">
          <cell r="J456">
            <v>-4349125</v>
          </cell>
        </row>
        <row r="458">
          <cell r="J458">
            <v>-4343</v>
          </cell>
        </row>
        <row r="459">
          <cell r="J459">
            <v>0</v>
          </cell>
        </row>
        <row r="460">
          <cell r="J460">
            <v>-134</v>
          </cell>
        </row>
        <row r="461">
          <cell r="J461">
            <v>-51533</v>
          </cell>
        </row>
        <row r="462">
          <cell r="J462">
            <v>-3060</v>
          </cell>
        </row>
        <row r="463">
          <cell r="J463">
            <v>0</v>
          </cell>
        </row>
        <row r="464">
          <cell r="J464">
            <v>-45</v>
          </cell>
        </row>
        <row r="465">
          <cell r="J465">
            <v>-194</v>
          </cell>
        </row>
        <row r="466">
          <cell r="J466">
            <v>-261</v>
          </cell>
        </row>
        <row r="467">
          <cell r="J467">
            <v>-1302</v>
          </cell>
        </row>
        <row r="468">
          <cell r="J468">
            <v>-60872</v>
          </cell>
        </row>
        <row r="470">
          <cell r="J470">
            <v>0</v>
          </cell>
        </row>
        <row r="471">
          <cell r="J471">
            <v>-4</v>
          </cell>
        </row>
        <row r="472">
          <cell r="J472">
            <v>-1</v>
          </cell>
        </row>
        <row r="473">
          <cell r="J473">
            <v>0</v>
          </cell>
        </row>
        <row r="474">
          <cell r="J474">
            <v>0</v>
          </cell>
        </row>
        <row r="475">
          <cell r="J475">
            <v>-83</v>
          </cell>
        </row>
        <row r="476">
          <cell r="J476">
            <v>0</v>
          </cell>
        </row>
        <row r="477">
          <cell r="J477">
            <v>-3146</v>
          </cell>
        </row>
        <row r="478">
          <cell r="J478">
            <v>0</v>
          </cell>
        </row>
        <row r="479">
          <cell r="J479">
            <v>-7926</v>
          </cell>
        </row>
        <row r="480">
          <cell r="J480">
            <v>-962</v>
          </cell>
        </row>
        <row r="481">
          <cell r="J481">
            <v>-1</v>
          </cell>
        </row>
        <row r="482">
          <cell r="J482">
            <v>0</v>
          </cell>
        </row>
        <row r="483">
          <cell r="J483">
            <v>0</v>
          </cell>
        </row>
        <row r="484">
          <cell r="J484">
            <v>0</v>
          </cell>
        </row>
        <row r="485">
          <cell r="J485">
            <v>0</v>
          </cell>
        </row>
        <row r="486">
          <cell r="J486">
            <v>-95</v>
          </cell>
        </row>
        <row r="487">
          <cell r="J487">
            <v>0</v>
          </cell>
        </row>
        <row r="488">
          <cell r="J488">
            <v>-1694</v>
          </cell>
        </row>
        <row r="489">
          <cell r="J489">
            <v>-10</v>
          </cell>
        </row>
        <row r="490">
          <cell r="J490">
            <v>-940</v>
          </cell>
        </row>
        <row r="491">
          <cell r="J491">
            <v>0</v>
          </cell>
        </row>
        <row r="492">
          <cell r="J492">
            <v>-549</v>
          </cell>
        </row>
        <row r="493">
          <cell r="J493">
            <v>0</v>
          </cell>
        </row>
        <row r="494">
          <cell r="J494">
            <v>0</v>
          </cell>
        </row>
        <row r="495">
          <cell r="J495">
            <v>-12</v>
          </cell>
        </row>
        <row r="496">
          <cell r="J496">
            <v>-2317</v>
          </cell>
        </row>
        <row r="497">
          <cell r="J497">
            <v>-3341</v>
          </cell>
        </row>
        <row r="498">
          <cell r="J498">
            <v>-91</v>
          </cell>
        </row>
        <row r="499">
          <cell r="J499">
            <v>-13</v>
          </cell>
        </row>
        <row r="500">
          <cell r="J500">
            <v>-5758</v>
          </cell>
        </row>
        <row r="501">
          <cell r="J501">
            <v>-7531</v>
          </cell>
        </row>
        <row r="502">
          <cell r="J502">
            <v>-5375</v>
          </cell>
        </row>
        <row r="503">
          <cell r="J503">
            <v>-2083</v>
          </cell>
        </row>
        <row r="504">
          <cell r="J504">
            <v>-59</v>
          </cell>
        </row>
        <row r="505">
          <cell r="J505">
            <v>-136</v>
          </cell>
        </row>
        <row r="506">
          <cell r="J506">
            <v>0</v>
          </cell>
        </row>
        <row r="507">
          <cell r="J507">
            <v>-3451</v>
          </cell>
        </row>
        <row r="508">
          <cell r="J508">
            <v>0</v>
          </cell>
        </row>
        <row r="509">
          <cell r="J509">
            <v>0</v>
          </cell>
        </row>
        <row r="510">
          <cell r="J510">
            <v>0</v>
          </cell>
        </row>
        <row r="511">
          <cell r="J511">
            <v>0</v>
          </cell>
        </row>
        <row r="512">
          <cell r="J512">
            <v>-45578</v>
          </cell>
        </row>
        <row r="514">
          <cell r="J514">
            <v>-4558</v>
          </cell>
        </row>
        <row r="515">
          <cell r="J515">
            <v>-114041</v>
          </cell>
        </row>
        <row r="516">
          <cell r="J516">
            <v>-35398</v>
          </cell>
        </row>
        <row r="517">
          <cell r="J517">
            <v>-17988</v>
          </cell>
        </row>
        <row r="518">
          <cell r="J518">
            <v>-168</v>
          </cell>
        </row>
        <row r="519">
          <cell r="J519">
            <v>-111</v>
          </cell>
        </row>
        <row r="520">
          <cell r="J520">
            <v>-1223</v>
          </cell>
        </row>
        <row r="521">
          <cell r="J521">
            <v>-359</v>
          </cell>
        </row>
        <row r="522">
          <cell r="J522">
            <v>-10830</v>
          </cell>
        </row>
        <row r="523">
          <cell r="J523">
            <v>-1685</v>
          </cell>
        </row>
        <row r="524">
          <cell r="J524">
            <v>-187</v>
          </cell>
        </row>
        <row r="525">
          <cell r="J525">
            <v>-33</v>
          </cell>
        </row>
        <row r="526">
          <cell r="J526">
            <v>-186581</v>
          </cell>
        </row>
        <row r="528">
          <cell r="J528">
            <v>0</v>
          </cell>
        </row>
        <row r="529">
          <cell r="J529">
            <v>-18204</v>
          </cell>
        </row>
        <row r="530">
          <cell r="J530">
            <v>-23853</v>
          </cell>
        </row>
        <row r="531">
          <cell r="J531">
            <v>-1405</v>
          </cell>
        </row>
        <row r="532">
          <cell r="J532">
            <v>-20953</v>
          </cell>
        </row>
        <row r="533">
          <cell r="J533">
            <v>-20704</v>
          </cell>
        </row>
        <row r="534">
          <cell r="J534">
            <v>-85119</v>
          </cell>
        </row>
        <row r="536">
          <cell r="J536">
            <v>0</v>
          </cell>
        </row>
        <row r="537">
          <cell r="J537">
            <v>-353</v>
          </cell>
        </row>
        <row r="538">
          <cell r="J538">
            <v>-6</v>
          </cell>
        </row>
        <row r="539">
          <cell r="J539">
            <v>-273</v>
          </cell>
        </row>
        <row r="540">
          <cell r="J540">
            <v>-434</v>
          </cell>
        </row>
        <row r="541">
          <cell r="J541">
            <v>0</v>
          </cell>
        </row>
        <row r="542">
          <cell r="J542">
            <v>-273</v>
          </cell>
        </row>
        <row r="543">
          <cell r="J543">
            <v>-151</v>
          </cell>
        </row>
        <row r="544">
          <cell r="J544">
            <v>0</v>
          </cell>
        </row>
        <row r="545">
          <cell r="J545">
            <v>-2494</v>
          </cell>
        </row>
        <row r="546">
          <cell r="J546">
            <v>-656</v>
          </cell>
        </row>
        <row r="547">
          <cell r="J547">
            <v>-5017</v>
          </cell>
        </row>
        <row r="548">
          <cell r="J548">
            <v>0</v>
          </cell>
        </row>
        <row r="549">
          <cell r="J549">
            <v>-4744</v>
          </cell>
        </row>
        <row r="550">
          <cell r="J550">
            <v>-1248</v>
          </cell>
        </row>
        <row r="551">
          <cell r="J551">
            <v>-15356</v>
          </cell>
        </row>
        <row r="552">
          <cell r="J552">
            <v>-2842</v>
          </cell>
        </row>
        <row r="553">
          <cell r="J553">
            <v>-12851</v>
          </cell>
        </row>
        <row r="554">
          <cell r="J554">
            <v>-480</v>
          </cell>
        </row>
        <row r="555">
          <cell r="J555">
            <v>-24729</v>
          </cell>
        </row>
        <row r="556">
          <cell r="J556">
            <v>-2843</v>
          </cell>
        </row>
        <row r="557">
          <cell r="J557">
            <v>-9341</v>
          </cell>
        </row>
        <row r="558">
          <cell r="J558">
            <v>-10179</v>
          </cell>
        </row>
        <row r="559">
          <cell r="J559">
            <v>-5447</v>
          </cell>
        </row>
        <row r="560">
          <cell r="J560">
            <v>-1320</v>
          </cell>
        </row>
        <row r="561">
          <cell r="J561">
            <v>-6058</v>
          </cell>
        </row>
        <row r="562">
          <cell r="J562">
            <v>-8834</v>
          </cell>
        </row>
        <row r="563">
          <cell r="J563">
            <v>-2311</v>
          </cell>
        </row>
        <row r="564">
          <cell r="J564">
            <v>-7678</v>
          </cell>
        </row>
        <row r="565">
          <cell r="J565">
            <v>-1973</v>
          </cell>
        </row>
        <row r="566">
          <cell r="J566">
            <v>-1440</v>
          </cell>
        </row>
        <row r="567">
          <cell r="J567">
            <v>-2528</v>
          </cell>
        </row>
        <row r="568">
          <cell r="J568">
            <v>0</v>
          </cell>
        </row>
        <row r="569">
          <cell r="J569">
            <v>-114</v>
          </cell>
        </row>
        <row r="570">
          <cell r="J570">
            <v>-131973</v>
          </cell>
        </row>
        <row r="572">
          <cell r="J572">
            <v>-1723</v>
          </cell>
        </row>
        <row r="573">
          <cell r="J573">
            <v>-85</v>
          </cell>
        </row>
        <row r="574">
          <cell r="J574">
            <v>-1808</v>
          </cell>
        </row>
        <row r="576">
          <cell r="J576">
            <v>-9219</v>
          </cell>
        </row>
        <row r="577">
          <cell r="J577">
            <v>-6923</v>
          </cell>
        </row>
        <row r="578">
          <cell r="J578">
            <v>-4596</v>
          </cell>
        </row>
        <row r="579">
          <cell r="J579">
            <v>-5707</v>
          </cell>
        </row>
        <row r="580">
          <cell r="J580">
            <v>-14196</v>
          </cell>
        </row>
        <row r="581">
          <cell r="J581">
            <v>-6531</v>
          </cell>
        </row>
        <row r="582">
          <cell r="J582">
            <v>-9375</v>
          </cell>
        </row>
        <row r="583">
          <cell r="J583">
            <v>-327</v>
          </cell>
        </row>
        <row r="584">
          <cell r="J584">
            <v>-56874</v>
          </cell>
        </row>
        <row r="586">
          <cell r="J586">
            <v>-1035</v>
          </cell>
        </row>
        <row r="587">
          <cell r="J587">
            <v>-3933</v>
          </cell>
        </row>
        <row r="588">
          <cell r="J588">
            <v>-2140</v>
          </cell>
        </row>
        <row r="589">
          <cell r="J589">
            <v>-5849</v>
          </cell>
        </row>
        <row r="590">
          <cell r="J590">
            <v>-3504</v>
          </cell>
        </row>
        <row r="591">
          <cell r="J591">
            <v>-252</v>
          </cell>
        </row>
        <row r="592">
          <cell r="J592">
            <v>-3275</v>
          </cell>
        </row>
        <row r="593">
          <cell r="J593">
            <v>-2499</v>
          </cell>
        </row>
        <row r="594">
          <cell r="J594">
            <v>-1139</v>
          </cell>
        </row>
        <row r="595">
          <cell r="J595">
            <v>-180</v>
          </cell>
        </row>
        <row r="596">
          <cell r="J596">
            <v>-23806</v>
          </cell>
        </row>
        <row r="598">
          <cell r="J598">
            <v>-4924</v>
          </cell>
        </row>
        <row r="599">
          <cell r="J599">
            <v>-458</v>
          </cell>
        </row>
        <row r="600">
          <cell r="J600">
            <v>-400</v>
          </cell>
        </row>
        <row r="601">
          <cell r="J601">
            <v>-5782</v>
          </cell>
        </row>
        <row r="603">
          <cell r="J603">
            <v>0</v>
          </cell>
        </row>
        <row r="604">
          <cell r="J604">
            <v>-840</v>
          </cell>
        </row>
        <row r="605">
          <cell r="J605">
            <v>0</v>
          </cell>
        </row>
        <row r="606">
          <cell r="J606">
            <v>-34191</v>
          </cell>
        </row>
        <row r="607">
          <cell r="J607">
            <v>-20880</v>
          </cell>
        </row>
        <row r="608">
          <cell r="J608">
            <v>-15008</v>
          </cell>
        </row>
        <row r="609">
          <cell r="J609">
            <v>-56</v>
          </cell>
        </row>
        <row r="610">
          <cell r="J610">
            <v>4635</v>
          </cell>
        </row>
        <row r="611">
          <cell r="J611">
            <v>-529</v>
          </cell>
        </row>
        <row r="612">
          <cell r="J612">
            <v>430</v>
          </cell>
        </row>
        <row r="613">
          <cell r="J613">
            <v>-1222</v>
          </cell>
        </row>
        <row r="614">
          <cell r="J614">
            <v>-67661</v>
          </cell>
        </row>
        <row r="616">
          <cell r="J616">
            <v>0</v>
          </cell>
        </row>
        <row r="617">
          <cell r="J617">
            <v>0</v>
          </cell>
        </row>
        <row r="618">
          <cell r="J618">
            <v>0</v>
          </cell>
        </row>
        <row r="619">
          <cell r="J619">
            <v>0</v>
          </cell>
        </row>
        <row r="620">
          <cell r="J620">
            <v>0</v>
          </cell>
        </row>
        <row r="621">
          <cell r="J621">
            <v>0</v>
          </cell>
        </row>
        <row r="622">
          <cell r="J622">
            <v>0</v>
          </cell>
        </row>
        <row r="623">
          <cell r="J623">
            <v>0</v>
          </cell>
        </row>
        <row r="624">
          <cell r="J624">
            <v>0</v>
          </cell>
        </row>
        <row r="625">
          <cell r="J625">
            <v>0</v>
          </cell>
        </row>
        <row r="626">
          <cell r="J626">
            <v>0</v>
          </cell>
        </row>
        <row r="627">
          <cell r="J627">
            <v>0</v>
          </cell>
        </row>
        <row r="628">
          <cell r="J628">
            <v>0</v>
          </cell>
        </row>
        <row r="629">
          <cell r="J629">
            <v>0</v>
          </cell>
        </row>
        <row r="630">
          <cell r="J630">
            <v>0</v>
          </cell>
        </row>
        <row r="631">
          <cell r="J631">
            <v>0</v>
          </cell>
        </row>
        <row r="632">
          <cell r="J632">
            <v>0</v>
          </cell>
        </row>
        <row r="633">
          <cell r="J633">
            <v>0</v>
          </cell>
        </row>
        <row r="634">
          <cell r="J634">
            <v>0</v>
          </cell>
        </row>
        <row r="635">
          <cell r="J635">
            <v>0</v>
          </cell>
        </row>
        <row r="636">
          <cell r="J636">
            <v>0</v>
          </cell>
        </row>
        <row r="637">
          <cell r="J637">
            <v>0</v>
          </cell>
        </row>
        <row r="638">
          <cell r="J638">
            <v>0</v>
          </cell>
        </row>
        <row r="639">
          <cell r="J639">
            <v>0</v>
          </cell>
        </row>
        <row r="640">
          <cell r="J640">
            <v>0</v>
          </cell>
        </row>
        <row r="641">
          <cell r="J641">
            <v>0</v>
          </cell>
        </row>
        <row r="642">
          <cell r="J642">
            <v>0</v>
          </cell>
        </row>
        <row r="643">
          <cell r="J643">
            <v>0</v>
          </cell>
        </row>
        <row r="644">
          <cell r="J644">
            <v>0</v>
          </cell>
        </row>
        <row r="645">
          <cell r="J645">
            <v>0</v>
          </cell>
        </row>
        <row r="646">
          <cell r="J646">
            <v>0</v>
          </cell>
        </row>
        <row r="648">
          <cell r="J648">
            <v>-433</v>
          </cell>
        </row>
        <row r="649">
          <cell r="J649">
            <v>8313</v>
          </cell>
        </row>
        <row r="650">
          <cell r="J650">
            <v>0</v>
          </cell>
        </row>
        <row r="651">
          <cell r="J651">
            <v>0</v>
          </cell>
        </row>
        <row r="652">
          <cell r="J652">
            <v>0</v>
          </cell>
        </row>
        <row r="653">
          <cell r="J653">
            <v>7880</v>
          </cell>
        </row>
        <row r="655">
          <cell r="J655">
            <v>0</v>
          </cell>
        </row>
        <row r="657">
          <cell r="J657">
            <v>72156</v>
          </cell>
        </row>
        <row r="658">
          <cell r="J658">
            <v>72156</v>
          </cell>
        </row>
        <row r="660">
          <cell r="J660">
            <v>6773</v>
          </cell>
        </row>
        <row r="661">
          <cell r="J661">
            <v>6773</v>
          </cell>
        </row>
        <row r="663">
          <cell r="J663">
            <v>5771</v>
          </cell>
        </row>
        <row r="664">
          <cell r="J664">
            <v>5771</v>
          </cell>
        </row>
        <row r="666">
          <cell r="J666">
            <v>155</v>
          </cell>
        </row>
        <row r="667">
          <cell r="J667">
            <v>58</v>
          </cell>
        </row>
        <row r="668">
          <cell r="J668">
            <v>25</v>
          </cell>
        </row>
        <row r="669">
          <cell r="J669">
            <v>238</v>
          </cell>
        </row>
        <row r="671">
          <cell r="J671">
            <v>3454</v>
          </cell>
        </row>
        <row r="672">
          <cell r="J672">
            <v>7061</v>
          </cell>
        </row>
        <row r="673">
          <cell r="J673">
            <v>520</v>
          </cell>
        </row>
        <row r="674">
          <cell r="J674">
            <v>0</v>
          </cell>
        </row>
        <row r="675">
          <cell r="J675">
            <v>0</v>
          </cell>
        </row>
        <row r="676">
          <cell r="J676">
            <v>1405</v>
          </cell>
        </row>
        <row r="677">
          <cell r="J677">
            <v>0</v>
          </cell>
        </row>
        <row r="678">
          <cell r="J678">
            <v>1</v>
          </cell>
        </row>
        <row r="679">
          <cell r="J679">
            <v>0</v>
          </cell>
        </row>
        <row r="680">
          <cell r="J680">
            <v>0</v>
          </cell>
        </row>
        <row r="681">
          <cell r="J681">
            <v>0</v>
          </cell>
        </row>
        <row r="682">
          <cell r="J682">
            <v>0</v>
          </cell>
        </row>
        <row r="683">
          <cell r="J683">
            <v>0</v>
          </cell>
        </row>
        <row r="684">
          <cell r="J684">
            <v>0</v>
          </cell>
        </row>
        <row r="685">
          <cell r="J685">
            <v>0</v>
          </cell>
        </row>
        <row r="686">
          <cell r="J686">
            <v>7</v>
          </cell>
        </row>
        <row r="687">
          <cell r="J687">
            <v>0</v>
          </cell>
        </row>
        <row r="688">
          <cell r="J688">
            <v>15</v>
          </cell>
        </row>
        <row r="689">
          <cell r="J689">
            <v>0</v>
          </cell>
        </row>
        <row r="690">
          <cell r="J690">
            <v>0</v>
          </cell>
        </row>
        <row r="691">
          <cell r="J691">
            <v>0</v>
          </cell>
        </row>
        <row r="692">
          <cell r="J692">
            <v>0</v>
          </cell>
        </row>
        <row r="693">
          <cell r="J693">
            <v>0</v>
          </cell>
        </row>
        <row r="694">
          <cell r="J694">
            <v>0</v>
          </cell>
        </row>
        <row r="695">
          <cell r="J695">
            <v>0</v>
          </cell>
        </row>
        <row r="696">
          <cell r="J696">
            <v>0</v>
          </cell>
        </row>
        <row r="697">
          <cell r="J697">
            <v>0</v>
          </cell>
        </row>
        <row r="698">
          <cell r="J698">
            <v>1932</v>
          </cell>
        </row>
        <row r="699">
          <cell r="J699">
            <v>43</v>
          </cell>
        </row>
        <row r="700">
          <cell r="J700">
            <v>775</v>
          </cell>
        </row>
        <row r="701">
          <cell r="J701">
            <v>191</v>
          </cell>
        </row>
        <row r="702">
          <cell r="J702">
            <v>2164</v>
          </cell>
        </row>
        <row r="703">
          <cell r="J703">
            <v>17568</v>
          </cell>
        </row>
        <row r="705">
          <cell r="J705">
            <v>406</v>
          </cell>
        </row>
        <row r="706">
          <cell r="J706">
            <v>0</v>
          </cell>
        </row>
        <row r="707">
          <cell r="J707">
            <v>170</v>
          </cell>
        </row>
        <row r="708">
          <cell r="J708">
            <v>32</v>
          </cell>
        </row>
        <row r="709">
          <cell r="J709">
            <v>35</v>
          </cell>
        </row>
        <row r="710">
          <cell r="J710">
            <v>375</v>
          </cell>
        </row>
        <row r="711">
          <cell r="J711">
            <v>42</v>
          </cell>
        </row>
        <row r="712">
          <cell r="J712">
            <v>108</v>
          </cell>
        </row>
        <row r="713">
          <cell r="J713">
            <v>172</v>
          </cell>
        </row>
        <row r="714">
          <cell r="J714">
            <v>73</v>
          </cell>
        </row>
        <row r="715">
          <cell r="J715">
            <v>75</v>
          </cell>
        </row>
        <row r="716">
          <cell r="J716">
            <v>1488</v>
          </cell>
        </row>
        <row r="718">
          <cell r="J718">
            <v>381</v>
          </cell>
        </row>
        <row r="719">
          <cell r="J719">
            <v>381</v>
          </cell>
        </row>
        <row r="721">
          <cell r="J721">
            <v>0</v>
          </cell>
        </row>
        <row r="722">
          <cell r="J722">
            <v>0</v>
          </cell>
        </row>
        <row r="65536">
          <cell r="J65536" t="str">
            <v>Final</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BS"/>
      <sheetName val="Pn L"/>
      <sheetName val="CF "/>
      <sheetName val="DS"/>
      <sheetName val="UH"/>
      <sheetName val="Note 1-4"/>
      <sheetName val="Note 4.1 -7"/>
      <sheetName val="Note 7.3 -11"/>
      <sheetName val="Lead 2017."/>
      <sheetName val="Note 7.1-7.2"/>
      <sheetName val="12 - 18"/>
      <sheetName val="Note 19"/>
      <sheetName val="Note 20-22"/>
      <sheetName val="Links"/>
      <sheetName val="Realised"/>
      <sheetName val="Lead"/>
      <sheetName val="Unit Sold and Redeem"/>
      <sheetName val="Pattern of holding"/>
      <sheetName val="FISGF RP"/>
    </sheetNames>
    <sheetDataSet>
      <sheetData sheetId="0" refreshError="1"/>
      <sheetData sheetId="1"/>
      <sheetData sheetId="2"/>
      <sheetData sheetId="3"/>
      <sheetData sheetId="4"/>
      <sheetData sheetId="5"/>
      <sheetData sheetId="6"/>
      <sheetData sheetId="7"/>
      <sheetData sheetId="8"/>
      <sheetData sheetId="9">
        <row r="30">
          <cell r="K30">
            <v>603989377</v>
          </cell>
        </row>
      </sheetData>
      <sheetData sheetId="10"/>
      <sheetData sheetId="11"/>
      <sheetData sheetId="12" refreshError="1"/>
      <sheetData sheetId="13" refreshError="1"/>
      <sheetData sheetId="14">
        <row r="1">
          <cell r="F1" t="str">
            <v>Preliminary</v>
          </cell>
          <cell r="K1" t="str">
            <v>PY1</v>
          </cell>
        </row>
        <row r="3">
          <cell r="K3">
            <v>0</v>
          </cell>
        </row>
        <row r="4">
          <cell r="K4">
            <v>0</v>
          </cell>
        </row>
        <row r="5">
          <cell r="K5">
            <v>25366</v>
          </cell>
        </row>
        <row r="6">
          <cell r="K6">
            <v>0</v>
          </cell>
        </row>
        <row r="7">
          <cell r="K7">
            <v>0</v>
          </cell>
        </row>
        <row r="8">
          <cell r="K8">
            <v>0</v>
          </cell>
        </row>
        <row r="9">
          <cell r="K9">
            <v>0</v>
          </cell>
        </row>
        <row r="10">
          <cell r="K10">
            <v>0</v>
          </cell>
        </row>
        <row r="11">
          <cell r="K11">
            <v>0</v>
          </cell>
        </row>
        <row r="12">
          <cell r="K12">
            <v>0</v>
          </cell>
        </row>
        <row r="13">
          <cell r="K13">
            <v>0</v>
          </cell>
        </row>
        <row r="14">
          <cell r="K14">
            <v>10029010</v>
          </cell>
        </row>
        <row r="15">
          <cell r="K15">
            <v>0</v>
          </cell>
        </row>
        <row r="16">
          <cell r="K16">
            <v>11353</v>
          </cell>
        </row>
        <row r="17">
          <cell r="K17">
            <v>5962</v>
          </cell>
        </row>
        <row r="18">
          <cell r="K18">
            <v>14685</v>
          </cell>
        </row>
        <row r="19">
          <cell r="K19">
            <v>16375</v>
          </cell>
        </row>
        <row r="20">
          <cell r="K20">
            <v>16335</v>
          </cell>
        </row>
        <row r="21">
          <cell r="K21">
            <v>-38089</v>
          </cell>
        </row>
        <row r="22">
          <cell r="K22">
            <v>0</v>
          </cell>
        </row>
        <row r="23">
          <cell r="K23">
            <v>8700</v>
          </cell>
        </row>
        <row r="24">
          <cell r="K24">
            <v>655200720</v>
          </cell>
        </row>
        <row r="25">
          <cell r="K25">
            <v>8950</v>
          </cell>
        </row>
        <row r="26">
          <cell r="K26">
            <v>56374</v>
          </cell>
        </row>
        <row r="27">
          <cell r="K27">
            <v>96131</v>
          </cell>
        </row>
        <row r="28">
          <cell r="K28">
            <v>0</v>
          </cell>
        </row>
        <row r="29">
          <cell r="K29">
            <v>0</v>
          </cell>
        </row>
        <row r="30">
          <cell r="K30">
            <v>665451872</v>
          </cell>
        </row>
        <row r="32">
          <cell r="K32">
            <v>0</v>
          </cell>
        </row>
        <row r="33">
          <cell r="K33">
            <v>0</v>
          </cell>
        </row>
        <row r="34">
          <cell r="K34">
            <v>0</v>
          </cell>
        </row>
        <row r="35">
          <cell r="K35">
            <v>0</v>
          </cell>
        </row>
        <row r="36">
          <cell r="K36">
            <v>0</v>
          </cell>
        </row>
        <row r="37">
          <cell r="K37">
            <v>0</v>
          </cell>
        </row>
        <row r="38">
          <cell r="K38">
            <v>0</v>
          </cell>
        </row>
        <row r="40">
          <cell r="K40">
            <v>0</v>
          </cell>
        </row>
        <row r="41">
          <cell r="K41">
            <v>0</v>
          </cell>
        </row>
        <row r="43">
          <cell r="K43">
            <v>0</v>
          </cell>
        </row>
        <row r="44">
          <cell r="K44">
            <v>0</v>
          </cell>
        </row>
        <row r="45">
          <cell r="K45">
            <v>0</v>
          </cell>
        </row>
        <row r="46">
          <cell r="K46">
            <v>0</v>
          </cell>
        </row>
        <row r="48">
          <cell r="K48">
            <v>100000</v>
          </cell>
        </row>
        <row r="49">
          <cell r="K49">
            <v>0</v>
          </cell>
        </row>
        <row r="50">
          <cell r="K50">
            <v>100000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313437</v>
          </cell>
        </row>
        <row r="64">
          <cell r="K64">
            <v>5232206</v>
          </cell>
        </row>
        <row r="65">
          <cell r="K65">
            <v>502288</v>
          </cell>
        </row>
        <row r="66">
          <cell r="K66">
            <v>639864</v>
          </cell>
        </row>
        <row r="67">
          <cell r="K67">
            <v>0</v>
          </cell>
        </row>
        <row r="68">
          <cell r="K68">
            <v>0</v>
          </cell>
        </row>
        <row r="69">
          <cell r="K69">
            <v>0</v>
          </cell>
        </row>
        <row r="70">
          <cell r="K70">
            <v>0</v>
          </cell>
        </row>
        <row r="71">
          <cell r="K71">
            <v>0</v>
          </cell>
        </row>
        <row r="72">
          <cell r="K72">
            <v>0</v>
          </cell>
        </row>
        <row r="73">
          <cell r="K73">
            <v>6687795</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2">
          <cell r="K92">
            <v>0</v>
          </cell>
        </row>
        <row r="93">
          <cell r="K93">
            <v>0</v>
          </cell>
        </row>
        <row r="95">
          <cell r="K95">
            <v>0</v>
          </cell>
        </row>
        <row r="96">
          <cell r="K96">
            <v>5574</v>
          </cell>
        </row>
        <row r="97">
          <cell r="K97">
            <v>2029</v>
          </cell>
        </row>
        <row r="98">
          <cell r="K98">
            <v>0</v>
          </cell>
        </row>
        <row r="99">
          <cell r="K99">
            <v>0</v>
          </cell>
        </row>
        <row r="100">
          <cell r="K100">
            <v>0</v>
          </cell>
        </row>
        <row r="101">
          <cell r="K101">
            <v>0</v>
          </cell>
        </row>
        <row r="102">
          <cell r="K102">
            <v>0</v>
          </cell>
        </row>
        <row r="103">
          <cell r="K103">
            <v>0</v>
          </cell>
        </row>
        <row r="104">
          <cell r="K104">
            <v>0</v>
          </cell>
        </row>
        <row r="105">
          <cell r="K105">
            <v>30713</v>
          </cell>
        </row>
        <row r="106">
          <cell r="K106">
            <v>443</v>
          </cell>
        </row>
        <row r="107">
          <cell r="K107">
            <v>221</v>
          </cell>
        </row>
        <row r="108">
          <cell r="K108">
            <v>5423739</v>
          </cell>
        </row>
        <row r="109">
          <cell r="K109">
            <v>276</v>
          </cell>
        </row>
        <row r="110">
          <cell r="K110">
            <v>1112</v>
          </cell>
        </row>
        <row r="111">
          <cell r="K111">
            <v>5725</v>
          </cell>
        </row>
        <row r="112">
          <cell r="K112">
            <v>0</v>
          </cell>
        </row>
        <row r="113">
          <cell r="K113">
            <v>0</v>
          </cell>
        </row>
        <row r="114">
          <cell r="K114">
            <v>5469832</v>
          </cell>
        </row>
        <row r="116">
          <cell r="K116">
            <v>0</v>
          </cell>
        </row>
        <row r="118">
          <cell r="K118">
            <v>0</v>
          </cell>
        </row>
        <row r="120">
          <cell r="K120">
            <v>185446</v>
          </cell>
        </row>
        <row r="121">
          <cell r="K121">
            <v>0</v>
          </cell>
        </row>
        <row r="122">
          <cell r="K122">
            <v>0</v>
          </cell>
        </row>
        <row r="123">
          <cell r="K123">
            <v>185446</v>
          </cell>
        </row>
        <row r="125">
          <cell r="K125">
            <v>0</v>
          </cell>
        </row>
        <row r="126">
          <cell r="K126">
            <v>0</v>
          </cell>
        </row>
        <row r="127">
          <cell r="K127">
            <v>4946137</v>
          </cell>
        </row>
        <row r="128">
          <cell r="K128">
            <v>2282760</v>
          </cell>
        </row>
        <row r="129">
          <cell r="K129">
            <v>75234</v>
          </cell>
        </row>
        <row r="130">
          <cell r="K130">
            <v>-373008</v>
          </cell>
        </row>
        <row r="131">
          <cell r="K131">
            <v>0</v>
          </cell>
        </row>
        <row r="132">
          <cell r="K132">
            <v>99762234</v>
          </cell>
        </row>
        <row r="133">
          <cell r="K133">
            <v>8709861</v>
          </cell>
        </row>
        <row r="134">
          <cell r="K134">
            <v>11358435</v>
          </cell>
        </row>
        <row r="135">
          <cell r="K135">
            <v>99000000</v>
          </cell>
        </row>
        <row r="136">
          <cell r="K136">
            <v>0</v>
          </cell>
        </row>
        <row r="137">
          <cell r="K137">
            <v>225761653</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8">
          <cell r="K198">
            <v>0</v>
          </cell>
        </row>
        <row r="199">
          <cell r="K199">
            <v>0</v>
          </cell>
        </row>
        <row r="200">
          <cell r="K200">
            <v>0</v>
          </cell>
        </row>
        <row r="202">
          <cell r="K202">
            <v>0</v>
          </cell>
        </row>
        <row r="203">
          <cell r="K203">
            <v>0</v>
          </cell>
        </row>
        <row r="204">
          <cell r="K204">
            <v>0</v>
          </cell>
        </row>
        <row r="205">
          <cell r="K205">
            <v>0</v>
          </cell>
        </row>
        <row r="206">
          <cell r="K206">
            <v>0</v>
          </cell>
        </row>
        <row r="207">
          <cell r="K207">
            <v>0</v>
          </cell>
        </row>
        <row r="209">
          <cell r="K209">
            <v>0</v>
          </cell>
        </row>
        <row r="210">
          <cell r="K210">
            <v>0</v>
          </cell>
        </row>
        <row r="211">
          <cell r="K211">
            <v>0</v>
          </cell>
        </row>
        <row r="212">
          <cell r="K212">
            <v>0</v>
          </cell>
        </row>
        <row r="213">
          <cell r="K213">
            <v>0</v>
          </cell>
        </row>
        <row r="215">
          <cell r="K215">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6">
          <cell r="K226">
            <v>0</v>
          </cell>
        </row>
        <row r="227">
          <cell r="K227">
            <v>0</v>
          </cell>
        </row>
        <row r="229">
          <cell r="K229">
            <v>0</v>
          </cell>
        </row>
        <row r="230">
          <cell r="K230">
            <v>0</v>
          </cell>
        </row>
        <row r="232">
          <cell r="K232">
            <v>-1690977</v>
          </cell>
        </row>
        <row r="233">
          <cell r="K233">
            <v>-253648</v>
          </cell>
        </row>
        <row r="234">
          <cell r="K234">
            <v>0</v>
          </cell>
        </row>
        <row r="235">
          <cell r="K235">
            <v>0</v>
          </cell>
        </row>
        <row r="236">
          <cell r="K236">
            <v>-1944625</v>
          </cell>
        </row>
        <row r="238">
          <cell r="K238">
            <v>0</v>
          </cell>
        </row>
        <row r="239">
          <cell r="K239">
            <v>0</v>
          </cell>
        </row>
        <row r="241">
          <cell r="K241">
            <v>-2843962</v>
          </cell>
        </row>
        <row r="242">
          <cell r="K242">
            <v>-412981</v>
          </cell>
        </row>
        <row r="243">
          <cell r="K243">
            <v>-3256943</v>
          </cell>
        </row>
        <row r="245">
          <cell r="K245">
            <v>0</v>
          </cell>
        </row>
        <row r="246">
          <cell r="K246">
            <v>-158481</v>
          </cell>
        </row>
        <row r="247">
          <cell r="K247">
            <v>-158481</v>
          </cell>
        </row>
        <row r="249">
          <cell r="K249">
            <v>0</v>
          </cell>
        </row>
        <row r="251">
          <cell r="K251">
            <v>-594134</v>
          </cell>
        </row>
        <row r="252">
          <cell r="K252">
            <v>-594134</v>
          </cell>
        </row>
        <row r="254">
          <cell r="K254">
            <v>0</v>
          </cell>
        </row>
        <row r="255">
          <cell r="K255">
            <v>-2000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0</v>
          </cell>
        </row>
        <row r="268">
          <cell r="K268">
            <v>0</v>
          </cell>
        </row>
        <row r="269">
          <cell r="K269">
            <v>0</v>
          </cell>
        </row>
        <row r="270">
          <cell r="K270">
            <v>0</v>
          </cell>
        </row>
        <row r="271">
          <cell r="K271">
            <v>0</v>
          </cell>
        </row>
        <row r="272">
          <cell r="K272">
            <v>0</v>
          </cell>
        </row>
        <row r="273">
          <cell r="K273">
            <v>0</v>
          </cell>
        </row>
        <row r="274">
          <cell r="K274">
            <v>0</v>
          </cell>
        </row>
        <row r="275">
          <cell r="K275">
            <v>0</v>
          </cell>
        </row>
        <row r="276">
          <cell r="K276">
            <v>0</v>
          </cell>
        </row>
        <row r="277">
          <cell r="K277">
            <v>0</v>
          </cell>
        </row>
        <row r="278">
          <cell r="K278">
            <v>0</v>
          </cell>
        </row>
        <row r="279">
          <cell r="K279">
            <v>0</v>
          </cell>
        </row>
        <row r="280">
          <cell r="K280">
            <v>0</v>
          </cell>
        </row>
        <row r="281">
          <cell r="K281">
            <v>-262442</v>
          </cell>
        </row>
        <row r="282">
          <cell r="K282">
            <v>0</v>
          </cell>
        </row>
        <row r="283">
          <cell r="K283">
            <v>-144279</v>
          </cell>
        </row>
        <row r="284">
          <cell r="K284">
            <v>-4913683</v>
          </cell>
        </row>
        <row r="285">
          <cell r="K285">
            <v>-11874</v>
          </cell>
        </row>
        <row r="286">
          <cell r="K286">
            <v>-102534</v>
          </cell>
        </row>
        <row r="287">
          <cell r="K287">
            <v>0</v>
          </cell>
        </row>
        <row r="288">
          <cell r="K288">
            <v>-68873</v>
          </cell>
        </row>
        <row r="289">
          <cell r="K289">
            <v>0</v>
          </cell>
        </row>
        <row r="290">
          <cell r="K290">
            <v>0</v>
          </cell>
        </row>
        <row r="291">
          <cell r="K291">
            <v>-237439</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-5743124</v>
          </cell>
        </row>
        <row r="318">
          <cell r="K318">
            <v>-70722</v>
          </cell>
        </row>
        <row r="319">
          <cell r="K319">
            <v>-70722</v>
          </cell>
        </row>
        <row r="321">
          <cell r="K321">
            <v>0</v>
          </cell>
        </row>
        <row r="323">
          <cell r="K323">
            <v>-5044472</v>
          </cell>
        </row>
        <row r="324">
          <cell r="K324">
            <v>-5044472</v>
          </cell>
        </row>
        <row r="326">
          <cell r="K326">
            <v>0</v>
          </cell>
        </row>
        <row r="327">
          <cell r="K327">
            <v>0</v>
          </cell>
        </row>
        <row r="329">
          <cell r="K329">
            <v>-5610930524</v>
          </cell>
        </row>
        <row r="330">
          <cell r="K330">
            <v>4722878031</v>
          </cell>
        </row>
        <row r="331">
          <cell r="K331">
            <v>0</v>
          </cell>
        </row>
        <row r="332">
          <cell r="K332">
            <v>50572098</v>
          </cell>
        </row>
        <row r="333">
          <cell r="K333">
            <v>11814372</v>
          </cell>
        </row>
        <row r="334">
          <cell r="K334">
            <v>0</v>
          </cell>
        </row>
        <row r="335">
          <cell r="K335">
            <v>0</v>
          </cell>
        </row>
        <row r="336">
          <cell r="K336">
            <v>-825666023</v>
          </cell>
        </row>
        <row r="338">
          <cell r="K338">
            <v>0</v>
          </cell>
        </row>
        <row r="340">
          <cell r="K340">
            <v>0</v>
          </cell>
        </row>
        <row r="342">
          <cell r="K342">
            <v>0</v>
          </cell>
        </row>
        <row r="344">
          <cell r="K344">
            <v>0</v>
          </cell>
        </row>
        <row r="346">
          <cell r="K346">
            <v>0</v>
          </cell>
        </row>
        <row r="347">
          <cell r="K347">
            <v>0</v>
          </cell>
        </row>
        <row r="348">
          <cell r="K348">
            <v>-9821183</v>
          </cell>
        </row>
        <row r="349">
          <cell r="K349">
            <v>0</v>
          </cell>
        </row>
        <row r="350">
          <cell r="K350">
            <v>0</v>
          </cell>
        </row>
        <row r="351">
          <cell r="K351">
            <v>0</v>
          </cell>
        </row>
        <row r="352">
          <cell r="K352">
            <v>-7179020</v>
          </cell>
        </row>
        <row r="353">
          <cell r="K353">
            <v>-3283530</v>
          </cell>
        </row>
        <row r="354">
          <cell r="K354">
            <v>0</v>
          </cell>
        </row>
        <row r="355">
          <cell r="K355">
            <v>0</v>
          </cell>
        </row>
        <row r="356">
          <cell r="K356">
            <v>-4750225</v>
          </cell>
        </row>
        <row r="357">
          <cell r="K357">
            <v>0</v>
          </cell>
        </row>
        <row r="358">
          <cell r="K358">
            <v>-25033958</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8">
          <cell r="K388">
            <v>-160275</v>
          </cell>
        </row>
        <row r="389">
          <cell r="K389">
            <v>0</v>
          </cell>
        </row>
        <row r="390">
          <cell r="K390">
            <v>0</v>
          </cell>
        </row>
        <row r="391">
          <cell r="K391">
            <v>-1160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-669</v>
          </cell>
        </row>
        <row r="401">
          <cell r="K401">
            <v>0</v>
          </cell>
        </row>
        <row r="402">
          <cell r="K402">
            <v>0</v>
          </cell>
        </row>
        <row r="403">
          <cell r="K403">
            <v>204680</v>
          </cell>
        </row>
        <row r="404">
          <cell r="K404">
            <v>-212</v>
          </cell>
        </row>
        <row r="405">
          <cell r="K405">
            <v>-11137</v>
          </cell>
        </row>
        <row r="406">
          <cell r="K406">
            <v>-2897</v>
          </cell>
        </row>
        <row r="407">
          <cell r="K407">
            <v>-470</v>
          </cell>
        </row>
        <row r="408">
          <cell r="K408">
            <v>-46103</v>
          </cell>
        </row>
        <row r="409">
          <cell r="K409">
            <v>0</v>
          </cell>
        </row>
        <row r="410">
          <cell r="K410">
            <v>0</v>
          </cell>
        </row>
        <row r="411">
          <cell r="K411">
            <v>-557</v>
          </cell>
        </row>
        <row r="412">
          <cell r="K412">
            <v>-48053518</v>
          </cell>
        </row>
        <row r="413">
          <cell r="K413">
            <v>-427</v>
          </cell>
        </row>
        <row r="414">
          <cell r="K414">
            <v>-27837</v>
          </cell>
        </row>
        <row r="415">
          <cell r="K415">
            <v>-5782</v>
          </cell>
        </row>
        <row r="416">
          <cell r="K416">
            <v>0</v>
          </cell>
        </row>
        <row r="417">
          <cell r="K417">
            <v>0</v>
          </cell>
        </row>
        <row r="418">
          <cell r="K418">
            <v>0</v>
          </cell>
        </row>
        <row r="419">
          <cell r="K419">
            <v>-48106364</v>
          </cell>
        </row>
        <row r="421">
          <cell r="K421">
            <v>0</v>
          </cell>
        </row>
        <row r="422">
          <cell r="K422">
            <v>0</v>
          </cell>
        </row>
        <row r="423">
          <cell r="K423">
            <v>0</v>
          </cell>
        </row>
        <row r="424">
          <cell r="K424">
            <v>0</v>
          </cell>
        </row>
        <row r="425">
          <cell r="K425">
            <v>0</v>
          </cell>
        </row>
        <row r="427">
          <cell r="K427">
            <v>0</v>
          </cell>
        </row>
        <row r="428">
          <cell r="K428">
            <v>0</v>
          </cell>
        </row>
        <row r="429">
          <cell r="K429">
            <v>-6448995</v>
          </cell>
        </row>
        <row r="430">
          <cell r="K430">
            <v>0</v>
          </cell>
        </row>
        <row r="431">
          <cell r="K431">
            <v>0</v>
          </cell>
        </row>
        <row r="432">
          <cell r="K432">
            <v>-6448995</v>
          </cell>
        </row>
        <row r="434">
          <cell r="K434">
            <v>0</v>
          </cell>
        </row>
        <row r="436">
          <cell r="K436">
            <v>11882677</v>
          </cell>
        </row>
        <row r="437">
          <cell r="K437">
            <v>11882677</v>
          </cell>
        </row>
        <row r="439">
          <cell r="K439">
            <v>1315172</v>
          </cell>
        </row>
        <row r="440">
          <cell r="K440">
            <v>1315172</v>
          </cell>
        </row>
        <row r="442">
          <cell r="K442">
            <v>0</v>
          </cell>
        </row>
        <row r="443">
          <cell r="K443">
            <v>13375</v>
          </cell>
        </row>
        <row r="444">
          <cell r="K444">
            <v>0</v>
          </cell>
        </row>
        <row r="445">
          <cell r="K445">
            <v>0</v>
          </cell>
        </row>
        <row r="446">
          <cell r="K446">
            <v>0</v>
          </cell>
        </row>
        <row r="447">
          <cell r="K447">
            <v>0</v>
          </cell>
        </row>
        <row r="448">
          <cell r="K448">
            <v>0</v>
          </cell>
        </row>
        <row r="449">
          <cell r="K449">
            <v>0</v>
          </cell>
        </row>
        <row r="450">
          <cell r="K450">
            <v>0</v>
          </cell>
        </row>
        <row r="451">
          <cell r="K451">
            <v>0</v>
          </cell>
        </row>
        <row r="452">
          <cell r="K452">
            <v>0</v>
          </cell>
        </row>
        <row r="453">
          <cell r="K453">
            <v>0</v>
          </cell>
        </row>
        <row r="454">
          <cell r="K454">
            <v>0</v>
          </cell>
        </row>
        <row r="455">
          <cell r="K455">
            <v>0</v>
          </cell>
        </row>
        <row r="456">
          <cell r="K456">
            <v>0</v>
          </cell>
        </row>
        <row r="457">
          <cell r="K457">
            <v>0</v>
          </cell>
        </row>
        <row r="458">
          <cell r="K458">
            <v>0</v>
          </cell>
        </row>
        <row r="459">
          <cell r="K459">
            <v>0</v>
          </cell>
        </row>
        <row r="460">
          <cell r="K460">
            <v>0</v>
          </cell>
        </row>
        <row r="461">
          <cell r="K461">
            <v>0</v>
          </cell>
        </row>
        <row r="462">
          <cell r="K462">
            <v>0</v>
          </cell>
        </row>
        <row r="463">
          <cell r="K463">
            <v>0</v>
          </cell>
        </row>
        <row r="464">
          <cell r="K464">
            <v>0</v>
          </cell>
        </row>
        <row r="465">
          <cell r="K465">
            <v>0</v>
          </cell>
        </row>
        <row r="466">
          <cell r="K466">
            <v>0</v>
          </cell>
        </row>
        <row r="467">
          <cell r="K467">
            <v>0</v>
          </cell>
        </row>
        <row r="468">
          <cell r="K468">
            <v>0</v>
          </cell>
        </row>
        <row r="469">
          <cell r="K469">
            <v>0</v>
          </cell>
        </row>
        <row r="470">
          <cell r="K470">
            <v>0</v>
          </cell>
        </row>
        <row r="471">
          <cell r="K471">
            <v>0</v>
          </cell>
        </row>
        <row r="472">
          <cell r="K472">
            <v>0</v>
          </cell>
        </row>
        <row r="473">
          <cell r="K473">
            <v>0</v>
          </cell>
        </row>
        <row r="474">
          <cell r="K474">
            <v>0</v>
          </cell>
        </row>
        <row r="475">
          <cell r="K475">
            <v>13375</v>
          </cell>
        </row>
        <row r="477">
          <cell r="K477">
            <v>32255</v>
          </cell>
        </row>
        <row r="478">
          <cell r="K478">
            <v>32255</v>
          </cell>
        </row>
        <row r="480">
          <cell r="K480">
            <v>477093</v>
          </cell>
        </row>
        <row r="481">
          <cell r="K481">
            <v>477093</v>
          </cell>
        </row>
        <row r="483">
          <cell r="K483">
            <v>594134</v>
          </cell>
        </row>
        <row r="484">
          <cell r="K484">
            <v>594134</v>
          </cell>
        </row>
        <row r="486">
          <cell r="K486">
            <v>708910</v>
          </cell>
        </row>
        <row r="487">
          <cell r="K487">
            <v>708910</v>
          </cell>
        </row>
        <row r="489">
          <cell r="K489">
            <v>50000</v>
          </cell>
        </row>
        <row r="490">
          <cell r="K490">
            <v>204547</v>
          </cell>
        </row>
        <row r="491">
          <cell r="K491">
            <v>254547</v>
          </cell>
        </row>
        <row r="493">
          <cell r="K493">
            <v>0</v>
          </cell>
        </row>
        <row r="494">
          <cell r="K494">
            <v>0</v>
          </cell>
        </row>
        <row r="495">
          <cell r="K495">
            <v>6352</v>
          </cell>
        </row>
        <row r="496">
          <cell r="K496">
            <v>130225</v>
          </cell>
        </row>
        <row r="497">
          <cell r="K497">
            <v>136577</v>
          </cell>
        </row>
        <row r="499">
          <cell r="K499">
            <v>528380</v>
          </cell>
        </row>
        <row r="500">
          <cell r="K500">
            <v>0</v>
          </cell>
        </row>
        <row r="501">
          <cell r="K501">
            <v>350834</v>
          </cell>
        </row>
        <row r="502">
          <cell r="K502">
            <v>879214</v>
          </cell>
        </row>
        <row r="504">
          <cell r="K504">
            <v>1782402</v>
          </cell>
        </row>
        <row r="505">
          <cell r="K505">
            <v>285185</v>
          </cell>
        </row>
        <row r="506">
          <cell r="K506">
            <v>0</v>
          </cell>
        </row>
        <row r="507">
          <cell r="K507">
            <v>0</v>
          </cell>
        </row>
        <row r="508">
          <cell r="K508">
            <v>2067587</v>
          </cell>
        </row>
        <row r="510">
          <cell r="K510">
            <v>1248532</v>
          </cell>
        </row>
        <row r="511">
          <cell r="K511">
            <v>1248532</v>
          </cell>
        </row>
        <row r="513">
          <cell r="K513">
            <v>0</v>
          </cell>
        </row>
        <row r="514">
          <cell r="K514">
            <v>0</v>
          </cell>
        </row>
        <row r="516">
          <cell r="K516">
            <v>1901228</v>
          </cell>
        </row>
        <row r="517">
          <cell r="K517">
            <v>0</v>
          </cell>
        </row>
        <row r="518">
          <cell r="K518">
            <v>1901228</v>
          </cell>
        </row>
        <row r="520">
          <cell r="K520">
            <v>-3100058</v>
          </cell>
        </row>
        <row r="521">
          <cell r="K521">
            <v>-3100058</v>
          </cell>
        </row>
        <row r="523">
          <cell r="K523">
            <v>0</v>
          </cell>
        </row>
        <row r="525">
          <cell r="K525">
            <v>0</v>
          </cell>
        </row>
        <row r="526">
          <cell r="K526">
            <v>0</v>
          </cell>
        </row>
        <row r="528">
          <cell r="K528">
            <v>0</v>
          </cell>
        </row>
        <row r="529">
          <cell r="K529">
            <v>0</v>
          </cell>
        </row>
        <row r="530">
          <cell r="K530">
            <v>0</v>
          </cell>
        </row>
      </sheetData>
      <sheetData sheetId="15">
        <row r="10">
          <cell r="F10">
            <v>-3158776.494949495</v>
          </cell>
        </row>
      </sheetData>
      <sheetData sheetId="16">
        <row r="2">
          <cell r="F2" t="str">
            <v>Preliminary</v>
          </cell>
        </row>
      </sheetData>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EMOF Portfolio"/>
      <sheetName val="Toyota PL ckd"/>
      <sheetName val="TOTAL P&amp;L"/>
      <sheetName val="Input"/>
      <sheetName val="Invetory level"/>
      <sheetName val="Sh__Hamdan"/>
      <sheetName val="AL_AIN"/>
      <sheetName val="Abu_Dhabi"/>
      <sheetName val="FE_-_Summary_-_STD"/>
      <sheetName val="Sh__Hamdan1"/>
      <sheetName val="AL_AIN1"/>
      <sheetName val="Abu_Dhabi1"/>
      <sheetName val="FE_-_Summary_-_ST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 val="Security Holding June 04"/>
      <sheetName val="Holding_Position"/>
      <sheetName val="Maturity_Profile"/>
      <sheetName val="PIVOT_ALL"/>
      <sheetName val="MTM_with_Yields"/>
      <sheetName val="Security_Holding_June_04"/>
      <sheetName val="Holding_Position2"/>
      <sheetName val="Maturity_Profile2"/>
      <sheetName val="PIVOT_ALL2"/>
      <sheetName val="MTM_with_Yields2"/>
      <sheetName val="Security_Holding_June_042"/>
      <sheetName val="Holding_Position1"/>
      <sheetName val="Maturity_Profile1"/>
      <sheetName val="PIVOT_ALL1"/>
      <sheetName val="MTM_with_Yields1"/>
      <sheetName val="Security_Holding_June_041"/>
      <sheetName val="Profit Worksheet"/>
      <sheetName val="Sheet2"/>
      <sheetName val="Rate Input"/>
      <sheetName val="Sheet3"/>
      <sheetName val="Implied Rate"/>
      <sheetName val="BAHRAIN"/>
      <sheetName val="DOHA QATAR "/>
      <sheetName val="PAKISTAN"/>
      <sheetName val="rate "/>
      <sheetName val="UAE"/>
      <sheetName val="A-C CODE &amp; NAME"/>
      <sheetName val="Lookups"/>
      <sheetName val="CHALLAN"/>
    </sheetNames>
    <sheetDataSet>
      <sheetData sheetId="0" refreshError="1"/>
      <sheetData sheetId="1" refreshError="1"/>
      <sheetData sheetId="2" refreshError="1">
        <row r="3">
          <cell r="B3">
            <v>0</v>
          </cell>
          <cell r="C3" t="str">
            <v>0 to 1</v>
          </cell>
        </row>
        <row r="4">
          <cell r="B4">
            <v>1</v>
          </cell>
          <cell r="C4" t="str">
            <v>1 to 2</v>
          </cell>
        </row>
        <row r="5">
          <cell r="B5">
            <v>2</v>
          </cell>
          <cell r="C5" t="str">
            <v>2 to 3</v>
          </cell>
        </row>
        <row r="6">
          <cell r="B6">
            <v>3</v>
          </cell>
          <cell r="C6" t="str">
            <v>3 to 4</v>
          </cell>
        </row>
        <row r="7">
          <cell r="B7">
            <v>4</v>
          </cell>
          <cell r="C7" t="str">
            <v>4 to 5</v>
          </cell>
        </row>
        <row r="8">
          <cell r="B8">
            <v>5</v>
          </cell>
          <cell r="C8" t="str">
            <v>5 to 7</v>
          </cell>
        </row>
        <row r="9">
          <cell r="B9">
            <v>7</v>
          </cell>
          <cell r="C9" t="str">
            <v>7 to 10</v>
          </cell>
        </row>
        <row r="10">
          <cell r="B10">
            <v>10</v>
          </cell>
          <cell r="C10" t="str">
            <v>10 to 15</v>
          </cell>
        </row>
        <row r="11">
          <cell r="B11">
            <v>15</v>
          </cell>
          <cell r="C11" t="str">
            <v>15 to 20</v>
          </cell>
        </row>
        <row r="12">
          <cell r="B12">
            <v>20</v>
          </cell>
          <cell r="C12" t="str">
            <v xml:space="preserve">20 to </v>
          </cell>
        </row>
      </sheetData>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December 06"/>
      <sheetName val="November 06"/>
      <sheetName val="I- INV CO"/>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S GLOBAL"/>
      <sheetName val="I-CAP"/>
      <sheetName val="IGI FINEX"/>
      <sheetName val="HABIB METRO"/>
      <sheetName val="AL HABIBCM"/>
      <sheetName val="BASIC"/>
      <sheetName val="CURRENT BALANCE"/>
      <sheetName val="O-B"/>
      <sheetName val="ACC LIST"/>
    </sheetNames>
    <sheetDataSet>
      <sheetData sheetId="0" refreshError="1"/>
      <sheetData sheetId="1" refreshError="1"/>
      <sheetData sheetId="2" refreshError="1"/>
      <sheetData sheetId="3" refreshError="1"/>
      <sheetData sheetId="4" refreshError="1"/>
      <sheetData sheetId="5" refreshError="1"/>
      <sheetData sheetId="6">
        <row r="1">
          <cell r="A1">
            <v>1</v>
          </cell>
          <cell r="B1">
            <v>2</v>
          </cell>
          <cell r="C1">
            <v>3</v>
          </cell>
          <cell r="D1">
            <v>4</v>
          </cell>
        </row>
        <row r="2">
          <cell r="B2">
            <v>0</v>
          </cell>
          <cell r="C2" t="e">
            <v>#N/A</v>
          </cell>
        </row>
        <row r="3">
          <cell r="A3" t="str">
            <v>SCRIP</v>
          </cell>
          <cell r="B3" t="str">
            <v>CURRENT BALANCE</v>
          </cell>
        </row>
        <row r="5">
          <cell r="B5" t="str">
            <v>NO OF SHARES</v>
          </cell>
          <cell r="C5" t="str">
            <v>AMOUNT</v>
          </cell>
          <cell r="D5" t="str">
            <v>MACPU</v>
          </cell>
        </row>
        <row r="6">
          <cell r="A6" t="str">
            <v>AACIL</v>
          </cell>
          <cell r="B6">
            <v>0</v>
          </cell>
          <cell r="C6">
            <v>0</v>
          </cell>
          <cell r="D6" t="e">
            <v>#DIV/0!</v>
          </cell>
        </row>
        <row r="7">
          <cell r="A7" t="str">
            <v>ABL</v>
          </cell>
          <cell r="B7">
            <v>0</v>
          </cell>
          <cell r="C7">
            <v>0</v>
          </cell>
          <cell r="D7" t="e">
            <v>#DIV/0!</v>
          </cell>
        </row>
        <row r="8">
          <cell r="A8" t="str">
            <v>AHBL</v>
          </cell>
          <cell r="B8">
            <v>0</v>
          </cell>
          <cell r="C8">
            <v>0</v>
          </cell>
          <cell r="D8" t="e">
            <v>#DIV/0!</v>
          </cell>
        </row>
        <row r="9">
          <cell r="A9" t="str">
            <v>AHL</v>
          </cell>
          <cell r="B9">
            <v>0</v>
          </cell>
          <cell r="C9">
            <v>0</v>
          </cell>
          <cell r="D9" t="e">
            <v>#DIV/0!</v>
          </cell>
        </row>
        <row r="10">
          <cell r="A10" t="str">
            <v>AHSL</v>
          </cell>
          <cell r="B10">
            <v>0</v>
          </cell>
          <cell r="C10">
            <v>0</v>
          </cell>
          <cell r="D10" t="e">
            <v>#DIV/0!</v>
          </cell>
        </row>
        <row r="11">
          <cell r="A11" t="str">
            <v>AICL</v>
          </cell>
          <cell r="B11">
            <v>0</v>
          </cell>
          <cell r="C11">
            <v>2155780.59</v>
          </cell>
          <cell r="D11" t="e">
            <v>#DIV/0!</v>
          </cell>
        </row>
        <row r="12">
          <cell r="A12" t="str">
            <v>AKBL</v>
          </cell>
          <cell r="B12">
            <v>0</v>
          </cell>
          <cell r="C12">
            <v>0</v>
          </cell>
          <cell r="D12" t="e">
            <v>#DIV/0!</v>
          </cell>
        </row>
        <row r="13">
          <cell r="A13" t="str">
            <v>ANL</v>
          </cell>
          <cell r="B13">
            <v>0</v>
          </cell>
          <cell r="C13">
            <v>0</v>
          </cell>
          <cell r="D13" t="e">
            <v>#DIV/0!</v>
          </cell>
        </row>
        <row r="14">
          <cell r="A14" t="str">
            <v>APL</v>
          </cell>
          <cell r="B14">
            <v>0</v>
          </cell>
          <cell r="C14">
            <v>0</v>
          </cell>
          <cell r="D14" t="e">
            <v>#DIV/0!</v>
          </cell>
        </row>
        <row r="15">
          <cell r="A15" t="str">
            <v>ATRL</v>
          </cell>
          <cell r="B15">
            <v>0</v>
          </cell>
          <cell r="C15">
            <v>0</v>
          </cell>
          <cell r="D15" t="e">
            <v>#DIV/0!</v>
          </cell>
        </row>
        <row r="16">
          <cell r="A16" t="str">
            <v>BAFL</v>
          </cell>
          <cell r="B16">
            <v>587790</v>
          </cell>
          <cell r="C16">
            <v>6201184.5</v>
          </cell>
          <cell r="D16">
            <v>10.55</v>
          </cell>
        </row>
        <row r="17">
          <cell r="A17" t="str">
            <v>BAHL</v>
          </cell>
          <cell r="B17">
            <v>0</v>
          </cell>
          <cell r="C17">
            <v>0</v>
          </cell>
          <cell r="D17" t="e">
            <v>#DIV/0!</v>
          </cell>
        </row>
        <row r="18">
          <cell r="A18" t="str">
            <v>BIPL</v>
          </cell>
          <cell r="B18">
            <v>0</v>
          </cell>
          <cell r="C18">
            <v>0</v>
          </cell>
          <cell r="D18" t="e">
            <v>#DIV/0!</v>
          </cell>
        </row>
        <row r="19">
          <cell r="A19" t="str">
            <v>BOC</v>
          </cell>
          <cell r="B19">
            <v>0</v>
          </cell>
          <cell r="C19">
            <v>0</v>
          </cell>
          <cell r="D19" t="e">
            <v>#DIV/0!</v>
          </cell>
        </row>
        <row r="20">
          <cell r="A20" t="str">
            <v>BOP</v>
          </cell>
          <cell r="B20">
            <v>0</v>
          </cell>
          <cell r="C20">
            <v>0</v>
          </cell>
          <cell r="D20" t="e">
            <v>#DIV/0!</v>
          </cell>
        </row>
        <row r="21">
          <cell r="A21" t="str">
            <v>BOSI</v>
          </cell>
          <cell r="B21">
            <v>0</v>
          </cell>
          <cell r="C21">
            <v>0</v>
          </cell>
          <cell r="D21" t="e">
            <v>#DIV/0!</v>
          </cell>
        </row>
        <row r="22">
          <cell r="A22" t="str">
            <v>CSAP</v>
          </cell>
          <cell r="B22">
            <v>0</v>
          </cell>
          <cell r="C22">
            <v>0</v>
          </cell>
          <cell r="D22" t="e">
            <v>#DIV/0!</v>
          </cell>
        </row>
        <row r="23">
          <cell r="A23" t="str">
            <v>DCL</v>
          </cell>
          <cell r="B23">
            <v>0</v>
          </cell>
          <cell r="C23">
            <v>0</v>
          </cell>
          <cell r="D23" t="e">
            <v>#DIV/0!</v>
          </cell>
        </row>
        <row r="24">
          <cell r="A24" t="str">
            <v>DGKC</v>
          </cell>
          <cell r="B24">
            <v>14500</v>
          </cell>
          <cell r="C24">
            <v>290028.67</v>
          </cell>
          <cell r="D24">
            <v>20.001977241379308</v>
          </cell>
        </row>
        <row r="25">
          <cell r="A25" t="str">
            <v>DLL</v>
          </cell>
          <cell r="B25">
            <v>0</v>
          </cell>
          <cell r="C25">
            <v>0</v>
          </cell>
          <cell r="D25" t="e">
            <v>#DIV/0!</v>
          </cell>
        </row>
        <row r="26">
          <cell r="A26" t="str">
            <v>DOL</v>
          </cell>
          <cell r="B26">
            <v>4000000</v>
          </cell>
          <cell r="C26">
            <v>30160000</v>
          </cell>
          <cell r="D26">
            <v>7.54</v>
          </cell>
        </row>
        <row r="27">
          <cell r="A27" t="str">
            <v>DSFL</v>
          </cell>
          <cell r="B27">
            <v>0</v>
          </cell>
          <cell r="C27">
            <v>0</v>
          </cell>
          <cell r="D27" t="e">
            <v>#DIV/0!</v>
          </cell>
        </row>
        <row r="28">
          <cell r="A28" t="str">
            <v>DSIL</v>
          </cell>
          <cell r="B28">
            <v>0</v>
          </cell>
          <cell r="C28">
            <v>0</v>
          </cell>
          <cell r="D28" t="e">
            <v>#DIV/0!</v>
          </cell>
        </row>
        <row r="29">
          <cell r="A29" t="str">
            <v>DSL</v>
          </cell>
          <cell r="B29">
            <v>0</v>
          </cell>
          <cell r="C29">
            <v>0</v>
          </cell>
          <cell r="D29" t="e">
            <v>#DIV/0!</v>
          </cell>
        </row>
        <row r="30">
          <cell r="A30" t="str">
            <v>EFUG</v>
          </cell>
          <cell r="B30">
            <v>0</v>
          </cell>
          <cell r="C30">
            <v>0</v>
          </cell>
          <cell r="D30" t="e">
            <v>#DIV/0!</v>
          </cell>
        </row>
        <row r="31">
          <cell r="A31" t="str">
            <v>ENGRO</v>
          </cell>
          <cell r="B31">
            <v>30000</v>
          </cell>
          <cell r="C31">
            <v>4115167.09</v>
          </cell>
          <cell r="D31">
            <v>137.17223633333333</v>
          </cell>
        </row>
        <row r="32">
          <cell r="A32" t="str">
            <v>ETNL</v>
          </cell>
          <cell r="B32">
            <v>0</v>
          </cell>
          <cell r="C32">
            <v>0</v>
          </cell>
          <cell r="D32" t="e">
            <v>#DIV/0!</v>
          </cell>
        </row>
        <row r="33">
          <cell r="A33" t="str">
            <v>FABL</v>
          </cell>
          <cell r="B33">
            <v>0</v>
          </cell>
          <cell r="C33">
            <v>0</v>
          </cell>
          <cell r="D33" t="e">
            <v>#DIV/0!</v>
          </cell>
        </row>
        <row r="34">
          <cell r="A34" t="str">
            <v>FCCL</v>
          </cell>
          <cell r="B34">
            <v>0</v>
          </cell>
          <cell r="C34">
            <v>0</v>
          </cell>
          <cell r="D34" t="e">
            <v>#DIV/0!</v>
          </cell>
        </row>
        <row r="35">
          <cell r="A35" t="str">
            <v>FFBL</v>
          </cell>
          <cell r="B35">
            <v>0</v>
          </cell>
          <cell r="C35">
            <v>0</v>
          </cell>
          <cell r="D35" t="e">
            <v>#DIV/0!</v>
          </cell>
        </row>
        <row r="36">
          <cell r="A36" t="str">
            <v>FFC</v>
          </cell>
          <cell r="B36">
            <v>110000</v>
          </cell>
          <cell r="C36">
            <v>10118686.440000001</v>
          </cell>
          <cell r="D36">
            <v>91.988058545454564</v>
          </cell>
        </row>
        <row r="37">
          <cell r="A37" t="str">
            <v>FNEL</v>
          </cell>
          <cell r="B37">
            <v>0</v>
          </cell>
          <cell r="C37">
            <v>0</v>
          </cell>
          <cell r="D37" t="e">
            <v>#DIV/0!</v>
          </cell>
        </row>
        <row r="38">
          <cell r="A38" t="str">
            <v>HBL</v>
          </cell>
          <cell r="B38">
            <v>15000</v>
          </cell>
          <cell r="C38">
            <v>1334027.46</v>
          </cell>
          <cell r="D38">
            <v>88.935164</v>
          </cell>
        </row>
        <row r="39">
          <cell r="A39" t="str">
            <v>HCAR</v>
          </cell>
          <cell r="B39">
            <v>0</v>
          </cell>
          <cell r="C39">
            <v>0</v>
          </cell>
          <cell r="D39" t="e">
            <v>#DIV/0!</v>
          </cell>
        </row>
        <row r="40">
          <cell r="A40" t="str">
            <v>HIRAT</v>
          </cell>
          <cell r="B40">
            <v>0</v>
          </cell>
          <cell r="C40">
            <v>0</v>
          </cell>
          <cell r="D40" t="e">
            <v>#DIV/0!</v>
          </cell>
        </row>
        <row r="41">
          <cell r="A41" t="str">
            <v>HUBC</v>
          </cell>
          <cell r="B41">
            <v>7500</v>
          </cell>
          <cell r="C41">
            <v>190874.84249999924</v>
          </cell>
          <cell r="D41">
            <v>25.4499789999999</v>
          </cell>
        </row>
        <row r="42">
          <cell r="A42" t="str">
            <v>IBFL</v>
          </cell>
          <cell r="B42">
            <v>0</v>
          </cell>
          <cell r="C42">
            <v>0</v>
          </cell>
          <cell r="D42" t="e">
            <v>#DIV/0!</v>
          </cell>
        </row>
        <row r="43">
          <cell r="A43" t="str">
            <v>ICI</v>
          </cell>
          <cell r="B43">
            <v>0</v>
          </cell>
          <cell r="C43">
            <v>0</v>
          </cell>
          <cell r="D43" t="e">
            <v>#DIV/0!</v>
          </cell>
        </row>
        <row r="44">
          <cell r="A44" t="str">
            <v>IFSL</v>
          </cell>
          <cell r="B44">
            <v>0</v>
          </cell>
          <cell r="C44">
            <v>0</v>
          </cell>
          <cell r="D44" t="e">
            <v>#DIV/0!</v>
          </cell>
        </row>
        <row r="45">
          <cell r="A45" t="str">
            <v>INDU</v>
          </cell>
          <cell r="B45">
            <v>0</v>
          </cell>
          <cell r="C45">
            <v>0</v>
          </cell>
          <cell r="D45" t="e">
            <v>#DIV/0!</v>
          </cell>
        </row>
        <row r="46">
          <cell r="A46" t="str">
            <v>JOVC</v>
          </cell>
          <cell r="B46">
            <v>0</v>
          </cell>
          <cell r="C46">
            <v>0</v>
          </cell>
          <cell r="D46" t="e">
            <v>#DIV/0!</v>
          </cell>
        </row>
        <row r="47">
          <cell r="A47" t="str">
            <v>JSBL</v>
          </cell>
          <cell r="B47">
            <v>0</v>
          </cell>
          <cell r="C47">
            <v>0</v>
          </cell>
          <cell r="D47" t="e">
            <v>#DIV/0!</v>
          </cell>
        </row>
        <row r="48">
          <cell r="A48" t="str">
            <v>JSCL</v>
          </cell>
          <cell r="B48">
            <v>158820</v>
          </cell>
          <cell r="C48">
            <v>3683035.8000000003</v>
          </cell>
          <cell r="D48">
            <v>23.19</v>
          </cell>
        </row>
        <row r="49">
          <cell r="A49" t="str">
            <v>JSIL</v>
          </cell>
          <cell r="B49">
            <v>0</v>
          </cell>
          <cell r="C49">
            <v>0</v>
          </cell>
          <cell r="D49" t="e">
            <v>#DIV/0!</v>
          </cell>
        </row>
        <row r="50">
          <cell r="A50" t="str">
            <v>KAPCO</v>
          </cell>
          <cell r="B50">
            <v>0</v>
          </cell>
          <cell r="C50">
            <v>0</v>
          </cell>
          <cell r="D50" t="e">
            <v>#DIV/0!</v>
          </cell>
        </row>
        <row r="51">
          <cell r="A51" t="str">
            <v>KASBB</v>
          </cell>
          <cell r="B51">
            <v>0</v>
          </cell>
          <cell r="C51">
            <v>0</v>
          </cell>
          <cell r="D51" t="e">
            <v>#DIV/0!</v>
          </cell>
        </row>
        <row r="52">
          <cell r="A52" t="str">
            <v>KTML</v>
          </cell>
          <cell r="B52">
            <v>0</v>
          </cell>
          <cell r="C52">
            <v>0</v>
          </cell>
          <cell r="D52" t="e">
            <v>#DIV/0!</v>
          </cell>
        </row>
        <row r="53">
          <cell r="A53" t="str">
            <v>LUCK</v>
          </cell>
          <cell r="B53">
            <v>0</v>
          </cell>
          <cell r="C53">
            <v>0</v>
          </cell>
          <cell r="D53" t="e">
            <v>#DIV/0!</v>
          </cell>
        </row>
        <row r="54">
          <cell r="A54" t="str">
            <v>MARI</v>
          </cell>
          <cell r="B54">
            <v>0</v>
          </cell>
          <cell r="C54">
            <v>0</v>
          </cell>
          <cell r="D54" t="e">
            <v>#DIV/0!</v>
          </cell>
        </row>
        <row r="55">
          <cell r="A55" t="str">
            <v>MCB</v>
          </cell>
          <cell r="B55">
            <v>0</v>
          </cell>
          <cell r="C55">
            <v>0</v>
          </cell>
          <cell r="D55" t="e">
            <v>#DIV/0!</v>
          </cell>
        </row>
        <row r="56">
          <cell r="A56" t="str">
            <v>MEBL</v>
          </cell>
          <cell r="B56">
            <v>0</v>
          </cell>
          <cell r="C56">
            <v>0</v>
          </cell>
          <cell r="D56" t="e">
            <v>#DIV/0!</v>
          </cell>
        </row>
        <row r="57">
          <cell r="A57" t="str">
            <v>MLCF</v>
          </cell>
          <cell r="B57">
            <v>0</v>
          </cell>
          <cell r="C57">
            <v>0</v>
          </cell>
          <cell r="D57" t="e">
            <v>#DIV/0!</v>
          </cell>
        </row>
        <row r="58">
          <cell r="A58" t="str">
            <v>NBP</v>
          </cell>
          <cell r="B58">
            <v>0</v>
          </cell>
          <cell r="C58">
            <v>0</v>
          </cell>
          <cell r="D58" t="e">
            <v>#DIV/0!</v>
          </cell>
        </row>
        <row r="59">
          <cell r="A59" t="str">
            <v>NCL</v>
          </cell>
          <cell r="B59">
            <v>0</v>
          </cell>
          <cell r="C59">
            <v>0</v>
          </cell>
          <cell r="D59" t="e">
            <v>#DIV/0!</v>
          </cell>
        </row>
        <row r="60">
          <cell r="A60" t="str">
            <v>NETSOL</v>
          </cell>
          <cell r="B60">
            <v>0</v>
          </cell>
          <cell r="C60">
            <v>0</v>
          </cell>
          <cell r="D60" t="e">
            <v>#DIV/0!</v>
          </cell>
        </row>
        <row r="61">
          <cell r="A61" t="str">
            <v>NIB</v>
          </cell>
          <cell r="B61">
            <v>0</v>
          </cell>
          <cell r="C61">
            <v>0</v>
          </cell>
          <cell r="D61" t="e">
            <v>#DIV/0!</v>
          </cell>
        </row>
        <row r="62">
          <cell r="A62" t="str">
            <v>NML</v>
          </cell>
          <cell r="B62">
            <v>0</v>
          </cell>
          <cell r="C62">
            <v>0</v>
          </cell>
          <cell r="D62" t="e">
            <v>#DIV/0!</v>
          </cell>
        </row>
        <row r="63">
          <cell r="A63" t="str">
            <v>NRL</v>
          </cell>
          <cell r="B63">
            <v>0</v>
          </cell>
          <cell r="C63">
            <v>0</v>
          </cell>
          <cell r="D63" t="e">
            <v>#DIV/0!</v>
          </cell>
        </row>
        <row r="64">
          <cell r="A64" t="str">
            <v>OGDC</v>
          </cell>
          <cell r="B64">
            <v>80000</v>
          </cell>
          <cell r="C64">
            <v>4625224.500861356</v>
          </cell>
          <cell r="D64">
            <v>57.815306260766953</v>
          </cell>
        </row>
        <row r="65">
          <cell r="A65" t="str">
            <v>OLPL</v>
          </cell>
          <cell r="B65">
            <v>0</v>
          </cell>
          <cell r="C65">
            <v>0</v>
          </cell>
          <cell r="D65" t="e">
            <v>#DIV/0!</v>
          </cell>
        </row>
        <row r="66">
          <cell r="A66" t="str">
            <v>PACE</v>
          </cell>
          <cell r="B66">
            <v>0</v>
          </cell>
          <cell r="C66">
            <v>0</v>
          </cell>
          <cell r="D66" t="e">
            <v>#DIV/0!</v>
          </cell>
        </row>
        <row r="67">
          <cell r="A67" t="str">
            <v>PAEL</v>
          </cell>
          <cell r="B67">
            <v>59250</v>
          </cell>
          <cell r="C67">
            <v>1445274.1968118341</v>
          </cell>
          <cell r="D67">
            <v>24.392813448300998</v>
          </cell>
        </row>
        <row r="68">
          <cell r="A68" t="str">
            <v>PAKRI</v>
          </cell>
          <cell r="B68">
            <v>0</v>
          </cell>
          <cell r="C68">
            <v>0</v>
          </cell>
          <cell r="D68" t="e">
            <v>#DIV/0!</v>
          </cell>
        </row>
        <row r="69">
          <cell r="A69" t="str">
            <v>PASL</v>
          </cell>
          <cell r="B69">
            <v>0</v>
          </cell>
          <cell r="C69">
            <v>0</v>
          </cell>
          <cell r="D69" t="e">
            <v>#DIV/0!</v>
          </cell>
        </row>
        <row r="70">
          <cell r="A70" t="str">
            <v>PCCL</v>
          </cell>
          <cell r="B70">
            <v>0</v>
          </cell>
          <cell r="C70">
            <v>0</v>
          </cell>
          <cell r="D70" t="e">
            <v>#DIV/0!</v>
          </cell>
        </row>
        <row r="71">
          <cell r="A71" t="str">
            <v>PGF</v>
          </cell>
          <cell r="B71">
            <v>0</v>
          </cell>
          <cell r="C71">
            <v>0</v>
          </cell>
          <cell r="D71" t="e">
            <v>#DIV/0!</v>
          </cell>
        </row>
        <row r="72">
          <cell r="A72" t="str">
            <v>PICT</v>
          </cell>
          <cell r="B72">
            <v>0</v>
          </cell>
          <cell r="C72">
            <v>0</v>
          </cell>
          <cell r="D72" t="e">
            <v>#DIV/0!</v>
          </cell>
        </row>
        <row r="73">
          <cell r="A73" t="str">
            <v>PIOC</v>
          </cell>
          <cell r="B73">
            <v>0</v>
          </cell>
          <cell r="C73">
            <v>0</v>
          </cell>
          <cell r="D73" t="e">
            <v>#DIV/0!</v>
          </cell>
        </row>
        <row r="74">
          <cell r="A74" t="str">
            <v>PKGS</v>
          </cell>
          <cell r="B74">
            <v>0</v>
          </cell>
          <cell r="C74">
            <v>0</v>
          </cell>
          <cell r="D74" t="e">
            <v>#DIV/0!</v>
          </cell>
        </row>
        <row r="75">
          <cell r="A75" t="str">
            <v>POL</v>
          </cell>
          <cell r="B75">
            <v>15000</v>
          </cell>
          <cell r="C75">
            <v>2726873.8999999501</v>
          </cell>
          <cell r="D75">
            <v>181.79159333333001</v>
          </cell>
        </row>
        <row r="76">
          <cell r="A76" t="str">
            <v>PPL</v>
          </cell>
          <cell r="B76">
            <v>0</v>
          </cell>
          <cell r="C76">
            <v>0</v>
          </cell>
          <cell r="D76" t="e">
            <v>#DIV/0!</v>
          </cell>
        </row>
        <row r="77">
          <cell r="A77" t="str">
            <v>PPTA</v>
          </cell>
          <cell r="B77">
            <v>0</v>
          </cell>
          <cell r="C77">
            <v>0</v>
          </cell>
          <cell r="D77" t="e">
            <v>#DIV/0!</v>
          </cell>
        </row>
        <row r="78">
          <cell r="A78" t="str">
            <v>PRL</v>
          </cell>
          <cell r="B78">
            <v>0</v>
          </cell>
          <cell r="C78">
            <v>0</v>
          </cell>
          <cell r="D78" t="e">
            <v>#DIV/0!</v>
          </cell>
        </row>
        <row r="79">
          <cell r="A79" t="str">
            <v>PSO</v>
          </cell>
          <cell r="B79">
            <v>25000</v>
          </cell>
          <cell r="C79">
            <v>5269496.87</v>
          </cell>
          <cell r="D79">
            <v>210.77987480000002</v>
          </cell>
        </row>
        <row r="80">
          <cell r="A80" t="str">
            <v>PTC</v>
          </cell>
          <cell r="B80">
            <v>0</v>
          </cell>
          <cell r="C80">
            <v>0</v>
          </cell>
          <cell r="D80" t="e">
            <v>#DIV/0!</v>
          </cell>
        </row>
        <row r="81">
          <cell r="A81" t="str">
            <v>SEARL</v>
          </cell>
          <cell r="B81">
            <v>0</v>
          </cell>
          <cell r="C81">
            <v>0</v>
          </cell>
          <cell r="D81" t="e">
            <v>#DIV/0!</v>
          </cell>
        </row>
        <row r="82">
          <cell r="A82" t="str">
            <v>SNBL</v>
          </cell>
          <cell r="B82">
            <v>0</v>
          </cell>
          <cell r="C82">
            <v>0</v>
          </cell>
          <cell r="D82" t="e">
            <v>#DIV/0!</v>
          </cell>
        </row>
        <row r="83">
          <cell r="A83" t="str">
            <v>SNGP</v>
          </cell>
          <cell r="B83">
            <v>0</v>
          </cell>
          <cell r="C83">
            <v>0</v>
          </cell>
          <cell r="D83" t="e">
            <v>#DIV/0!</v>
          </cell>
        </row>
        <row r="84">
          <cell r="A84" t="str">
            <v>SPCB</v>
          </cell>
          <cell r="B84">
            <v>0</v>
          </cell>
          <cell r="C84">
            <v>0</v>
          </cell>
          <cell r="D84" t="e">
            <v>#DIV/0!</v>
          </cell>
        </row>
        <row r="85">
          <cell r="A85" t="str">
            <v>SPL</v>
          </cell>
          <cell r="B85">
            <v>0</v>
          </cell>
          <cell r="C85">
            <v>0</v>
          </cell>
          <cell r="D85" t="e">
            <v>#DIV/0!</v>
          </cell>
        </row>
        <row r="86">
          <cell r="A86" t="str">
            <v>SSGC</v>
          </cell>
          <cell r="B86">
            <v>0</v>
          </cell>
          <cell r="C86">
            <v>0</v>
          </cell>
          <cell r="D86" t="e">
            <v>#DIV/0!</v>
          </cell>
        </row>
        <row r="87">
          <cell r="A87" t="str">
            <v>TELE</v>
          </cell>
          <cell r="B87">
            <v>0</v>
          </cell>
          <cell r="C87">
            <v>0</v>
          </cell>
          <cell r="D87" t="e">
            <v>#DIV/0!</v>
          </cell>
        </row>
        <row r="88">
          <cell r="A88" t="str">
            <v>THALL</v>
          </cell>
          <cell r="B88">
            <v>0</v>
          </cell>
          <cell r="C88">
            <v>0</v>
          </cell>
          <cell r="D88" t="e">
            <v>#DIV/0!</v>
          </cell>
        </row>
        <row r="89">
          <cell r="A89" t="str">
            <v>THCCL</v>
          </cell>
          <cell r="B89">
            <v>0</v>
          </cell>
          <cell r="C89">
            <v>0</v>
          </cell>
          <cell r="D89" t="e">
            <v>#DIV/0!</v>
          </cell>
        </row>
        <row r="90">
          <cell r="A90" t="str">
            <v>TRG</v>
          </cell>
          <cell r="B90">
            <v>0</v>
          </cell>
          <cell r="C90">
            <v>0</v>
          </cell>
          <cell r="D90" t="e">
            <v>#DIV/0!</v>
          </cell>
        </row>
        <row r="91">
          <cell r="A91" t="str">
            <v>TRIPF</v>
          </cell>
          <cell r="B91">
            <v>0</v>
          </cell>
          <cell r="C91">
            <v>0</v>
          </cell>
          <cell r="D91" t="e">
            <v>#DIV/0!</v>
          </cell>
        </row>
        <row r="92">
          <cell r="A92" t="str">
            <v>UBL</v>
          </cell>
          <cell r="B92">
            <v>15000</v>
          </cell>
          <cell r="C92">
            <v>623771.9</v>
          </cell>
          <cell r="D92">
            <v>41.584793333333337</v>
          </cell>
        </row>
        <row r="93">
          <cell r="A93" t="str">
            <v>WTL</v>
          </cell>
          <cell r="B93">
            <v>0</v>
          </cell>
          <cell r="C93">
            <v>0</v>
          </cell>
          <cell r="D93" t="e">
            <v>#DIV/0!</v>
          </cell>
        </row>
        <row r="94">
          <cell r="A94" t="str">
            <v>ZTL</v>
          </cell>
          <cell r="B94">
            <v>301</v>
          </cell>
          <cell r="C94">
            <v>629.61</v>
          </cell>
          <cell r="D94">
            <v>2.0917275747508306</v>
          </cell>
        </row>
        <row r="95">
          <cell r="A95" t="str">
            <v>ATFF</v>
          </cell>
          <cell r="B95">
            <v>0</v>
          </cell>
          <cell r="C95">
            <v>0</v>
          </cell>
          <cell r="D95" t="e">
            <v>#DIV/0!</v>
          </cell>
        </row>
        <row r="96">
          <cell r="A96" t="str">
            <v>FDMF</v>
          </cell>
          <cell r="B96">
            <v>0</v>
          </cell>
          <cell r="C96">
            <v>0</v>
          </cell>
          <cell r="D96" t="e">
            <v>#DIV/0!</v>
          </cell>
        </row>
        <row r="97">
          <cell r="A97" t="str">
            <v>GASF</v>
          </cell>
          <cell r="B97">
            <v>0</v>
          </cell>
          <cell r="C97">
            <v>0</v>
          </cell>
          <cell r="D97" t="e">
            <v>#DIV/0!</v>
          </cell>
        </row>
        <row r="98">
          <cell r="A98" t="str">
            <v>JSVFL</v>
          </cell>
          <cell r="B98">
            <v>0</v>
          </cell>
          <cell r="C98">
            <v>0</v>
          </cell>
          <cell r="D98" t="e">
            <v>#DIV/0!</v>
          </cell>
        </row>
        <row r="99">
          <cell r="A99" t="str">
            <v>MBF</v>
          </cell>
          <cell r="B99">
            <v>0</v>
          </cell>
          <cell r="C99">
            <v>0</v>
          </cell>
          <cell r="D99" t="e">
            <v>#DIV/0!</v>
          </cell>
        </row>
        <row r="100">
          <cell r="A100" t="str">
            <v>PPFL</v>
          </cell>
          <cell r="B100">
            <v>0</v>
          </cell>
          <cell r="C100">
            <v>0</v>
          </cell>
          <cell r="D100" t="e">
            <v>#DIV/0!</v>
          </cell>
        </row>
        <row r="101">
          <cell r="A101" t="str">
            <v>PIF</v>
          </cell>
          <cell r="B101">
            <v>0</v>
          </cell>
          <cell r="C101">
            <v>0</v>
          </cell>
          <cell r="D101" t="e">
            <v>#DIV/0!</v>
          </cell>
        </row>
        <row r="102">
          <cell r="A102" t="str">
            <v>SFWF</v>
          </cell>
          <cell r="B102">
            <v>3421765</v>
          </cell>
          <cell r="C102">
            <v>26518234.069987934</v>
          </cell>
          <cell r="D102">
            <v>7.7498700436727637</v>
          </cell>
        </row>
        <row r="103">
          <cell r="A103" t="str">
            <v>UTPLCF</v>
          </cell>
          <cell r="B103">
            <v>0</v>
          </cell>
          <cell r="C103">
            <v>0</v>
          </cell>
          <cell r="D103" t="e">
            <v>#DIV/0!</v>
          </cell>
        </row>
        <row r="104">
          <cell r="A104" t="str">
            <v>JSGF</v>
          </cell>
          <cell r="B104">
            <v>0</v>
          </cell>
          <cell r="C104">
            <v>0</v>
          </cell>
          <cell r="D104" t="e">
            <v>#DIV/0!</v>
          </cell>
        </row>
        <row r="105">
          <cell r="B105">
            <v>8539926</v>
          </cell>
          <cell r="C105">
            <v>99458290.440161079</v>
          </cell>
        </row>
        <row r="106">
          <cell r="A106" t="str">
            <v>CHECK</v>
          </cell>
          <cell r="B106">
            <v>8539926</v>
          </cell>
          <cell r="C106" t="e">
            <v>#N/A</v>
          </cell>
        </row>
        <row r="107">
          <cell r="A107" t="str">
            <v>DIFF.</v>
          </cell>
          <cell r="B107">
            <v>0</v>
          </cell>
          <cell r="C107" t="e">
            <v>#N/A</v>
          </cell>
        </row>
      </sheetData>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 val="Ranges"/>
      <sheetName val="AR Drop Downs"/>
    </sheetNames>
    <sheetDataSet>
      <sheetData sheetId="0"/>
      <sheetData sheetId="1"/>
      <sheetData sheetId="2"/>
      <sheetData sheetId="3" refreshError="1">
        <row r="5">
          <cell r="A5" t="str">
            <v>001001</v>
          </cell>
          <cell r="B5" t="str">
            <v>I/R ON LOANS / SMALL LOANS</v>
          </cell>
          <cell r="C5">
            <v>64392.326999999997</v>
          </cell>
        </row>
        <row r="6">
          <cell r="A6" t="str">
            <v>001005</v>
          </cell>
          <cell r="B6" t="str">
            <v>I/R ON  L.A.F.B.</v>
          </cell>
          <cell r="C6">
            <v>16.131</v>
          </cell>
        </row>
        <row r="7">
          <cell r="A7" t="str">
            <v>001006</v>
          </cell>
          <cell r="B7" t="str">
            <v>I/R ON  L.T.R.</v>
          </cell>
          <cell r="C7">
            <v>28339.732</v>
          </cell>
        </row>
        <row r="8">
          <cell r="A8" t="str">
            <v>001009</v>
          </cell>
          <cell r="B8" t="str">
            <v>SYNDICATION  LOAN</v>
          </cell>
          <cell r="C8">
            <v>91126.183999999994</v>
          </cell>
        </row>
        <row r="9">
          <cell r="A9" t="str">
            <v>001011</v>
          </cell>
          <cell r="B9" t="str">
            <v>I/R ON FOREIGN BILLS PURCHA</v>
          </cell>
          <cell r="C9">
            <v>384.83300000000003</v>
          </cell>
        </row>
        <row r="10">
          <cell r="A10" t="str">
            <v>001012</v>
          </cell>
          <cell r="B10" t="str">
            <v>I/R ON P.A.D.</v>
          </cell>
          <cell r="C10">
            <v>40.752000000000002</v>
          </cell>
        </row>
        <row r="11">
          <cell r="A11" t="str">
            <v>001020</v>
          </cell>
          <cell r="B11" t="str">
            <v>I/R ON OVERDRAFTS</v>
          </cell>
          <cell r="C11">
            <v>15576.852000000001</v>
          </cell>
        </row>
        <row r="12">
          <cell r="A12" t="str">
            <v>001053</v>
          </cell>
          <cell r="B12" t="str">
            <v>CONSUMER LOAN</v>
          </cell>
          <cell r="C12">
            <v>281690.93599999999</v>
          </cell>
        </row>
        <row r="13">
          <cell r="A13" t="str">
            <v>002003</v>
          </cell>
          <cell r="B13" t="str">
            <v>PLACEMENTS/SPECIAL NOTICE A</v>
          </cell>
          <cell r="C13">
            <v>17119.082999999999</v>
          </cell>
        </row>
        <row r="14">
          <cell r="A14" t="str">
            <v>020001</v>
          </cell>
          <cell r="B14" t="str">
            <v>BILLS DISCOUNTED</v>
          </cell>
          <cell r="C14">
            <v>6286.1</v>
          </cell>
        </row>
        <row r="15">
          <cell r="A15" t="str">
            <v>025011</v>
          </cell>
          <cell r="B15" t="str">
            <v>OTHER AREA BRANCHES - OVERS</v>
          </cell>
          <cell r="C15">
            <v>39087.078000000001</v>
          </cell>
        </row>
        <row r="16">
          <cell r="A16" t="str">
            <v>025014</v>
          </cell>
          <cell r="B16" t="str">
            <v>MAIN OFFICE ACCOUNT</v>
          </cell>
          <cell r="C16">
            <v>27126.232</v>
          </cell>
        </row>
        <row r="17">
          <cell r="A17" t="str">
            <v>062001</v>
          </cell>
          <cell r="B17" t="str">
            <v>PLS EXCHANGE-POUND STERLING</v>
          </cell>
          <cell r="C17">
            <v>740.66099999999994</v>
          </cell>
        </row>
        <row r="18">
          <cell r="A18" t="str">
            <v>062002</v>
          </cell>
          <cell r="B18" t="str">
            <v>PLS EXCHANGE-DOLLAR</v>
          </cell>
          <cell r="C18">
            <v>6746.9579999999996</v>
          </cell>
        </row>
        <row r="19">
          <cell r="A19" t="str">
            <v>062004</v>
          </cell>
          <cell r="B19" t="str">
            <v>PLS EXCHANGE OTHER CURRENCI</v>
          </cell>
          <cell r="C19">
            <v>966.74900000000002</v>
          </cell>
        </row>
        <row r="20">
          <cell r="A20" t="str">
            <v>062008</v>
          </cell>
          <cell r="B20" t="str">
            <v>INCOME ON EXCHANGE-EURO-OVE</v>
          </cell>
          <cell r="C20">
            <v>343.46699999999998</v>
          </cell>
        </row>
        <row r="21">
          <cell r="A21" t="str">
            <v>062009</v>
          </cell>
          <cell r="B21" t="str">
            <v>INCOME ON EXCHANGE-JAPAN YE</v>
          </cell>
          <cell r="C21">
            <v>28.573</v>
          </cell>
        </row>
        <row r="22">
          <cell r="A22" t="str">
            <v>062010</v>
          </cell>
          <cell r="B22" t="str">
            <v>PLS EX-GAIN/LOSS ON REV. SW</v>
          </cell>
          <cell r="C22">
            <v>68.247</v>
          </cell>
        </row>
        <row r="23">
          <cell r="A23" t="str">
            <v>062012</v>
          </cell>
          <cell r="B23" t="str">
            <v>PLS EX-GAIN/LOSS ON REV. PA</v>
          </cell>
          <cell r="C23">
            <v>12737.206</v>
          </cell>
        </row>
        <row r="24">
          <cell r="A24" t="str">
            <v>064002</v>
          </cell>
          <cell r="B24" t="str">
            <v>PLS COMMISSION-EXPORT BILLS</v>
          </cell>
          <cell r="C24">
            <v>1323.08</v>
          </cell>
        </row>
        <row r="25">
          <cell r="A25" t="str">
            <v>064003</v>
          </cell>
          <cell r="B25" t="str">
            <v>PLS COM ON IMPORT BILL</v>
          </cell>
          <cell r="C25">
            <v>917.7</v>
          </cell>
        </row>
        <row r="26">
          <cell r="A26" t="str">
            <v>064004</v>
          </cell>
          <cell r="B26" t="str">
            <v>PLS COMMISSION-OPN. OF L/C</v>
          </cell>
          <cell r="C26">
            <v>3191.8780000000002</v>
          </cell>
        </row>
        <row r="27">
          <cell r="A27" t="str">
            <v>064008</v>
          </cell>
          <cell r="B27" t="str">
            <v>PLS COMMISSION-L.G. (INLAND</v>
          </cell>
          <cell r="C27">
            <v>3032.1819999999998</v>
          </cell>
        </row>
        <row r="28">
          <cell r="A28" t="str">
            <v>064010</v>
          </cell>
          <cell r="B28" t="str">
            <v>PLS COMM. BILLS (FBC,IBC,ET</v>
          </cell>
          <cell r="C28">
            <v>60</v>
          </cell>
        </row>
        <row r="29">
          <cell r="A29" t="str">
            <v>064019</v>
          </cell>
          <cell r="B29" t="str">
            <v>FEE FOR RENDERING OTHER SER</v>
          </cell>
          <cell r="C29">
            <v>985.93799999999999</v>
          </cell>
        </row>
        <row r="30">
          <cell r="A30" t="str">
            <v>064022</v>
          </cell>
          <cell r="B30" t="str">
            <v>PLS COM ON ISSUE OF NEW CHE</v>
          </cell>
          <cell r="C30">
            <v>543</v>
          </cell>
        </row>
        <row r="31">
          <cell r="A31" t="str">
            <v>064031</v>
          </cell>
          <cell r="B31" t="str">
            <v>PL.COMMISSION-LC ADVISING (</v>
          </cell>
          <cell r="C31">
            <v>135</v>
          </cell>
        </row>
        <row r="32">
          <cell r="A32" t="str">
            <v>064089</v>
          </cell>
          <cell r="B32" t="str">
            <v>IFDBC</v>
          </cell>
          <cell r="C32">
            <v>2901.91</v>
          </cell>
        </row>
        <row r="33">
          <cell r="A33" t="str">
            <v>064091</v>
          </cell>
          <cell r="B33" t="str">
            <v>IBG COMMISSION</v>
          </cell>
          <cell r="C33">
            <v>782.78</v>
          </cell>
        </row>
        <row r="34">
          <cell r="A34" t="str">
            <v>065004</v>
          </cell>
          <cell r="B34" t="str">
            <v>SERVICE CHARGES ON STAFF LO</v>
          </cell>
          <cell r="C34">
            <v>0</v>
          </cell>
        </row>
        <row r="35">
          <cell r="A35" t="str">
            <v>066001</v>
          </cell>
          <cell r="B35" t="str">
            <v>LOCKERS</v>
          </cell>
          <cell r="C35">
            <v>50</v>
          </cell>
        </row>
        <row r="36">
          <cell r="A36" t="str">
            <v>069070</v>
          </cell>
          <cell r="B36" t="str">
            <v>OTHERS</v>
          </cell>
          <cell r="C36">
            <v>29054.92</v>
          </cell>
        </row>
        <row r="37">
          <cell r="A37" t="str">
            <v>069072</v>
          </cell>
          <cell r="B37" t="str">
            <v>GOVERNMENT OF INDONESIA USD</v>
          </cell>
          <cell r="C37">
            <v>34414.462</v>
          </cell>
        </row>
        <row r="38">
          <cell r="A38" t="str">
            <v>069077</v>
          </cell>
          <cell r="B38" t="str">
            <v>INVESTMENT INCOME ON TABREE</v>
          </cell>
          <cell r="C38">
            <v>9498.4560000000001</v>
          </cell>
        </row>
        <row r="39">
          <cell r="A39" t="str">
            <v>078001</v>
          </cell>
          <cell r="B39" t="str">
            <v>PLS O/R-INCIDENTAL CHARGES</v>
          </cell>
          <cell r="C39">
            <v>1068.999</v>
          </cell>
        </row>
        <row r="40">
          <cell r="A40" t="str">
            <v>078078</v>
          </cell>
          <cell r="B40" t="str">
            <v>AMORTIZATION GAINS - GOP US</v>
          </cell>
          <cell r="C40">
            <v>-1123.5909999999999</v>
          </cell>
        </row>
        <row r="41">
          <cell r="A41" t="str">
            <v>078084</v>
          </cell>
          <cell r="B41" t="str">
            <v>CONSUMER LOAN - PREPAYMENT</v>
          </cell>
          <cell r="C41">
            <v>9659.58</v>
          </cell>
        </row>
        <row r="42">
          <cell r="A42" t="str">
            <v>078085</v>
          </cell>
          <cell r="B42" t="str">
            <v>CONSUMER LOAN - MISC FEES</v>
          </cell>
          <cell r="C42">
            <v>37226.03</v>
          </cell>
        </row>
        <row r="43">
          <cell r="A43" t="str">
            <v>078094</v>
          </cell>
          <cell r="B43" t="str">
            <v>BENEFIT SWITCH RELATED INCO</v>
          </cell>
          <cell r="C43">
            <v>362</v>
          </cell>
        </row>
        <row r="44">
          <cell r="A44" t="str">
            <v>078099</v>
          </cell>
          <cell r="B44" t="str">
            <v>MISCELLANEOUS</v>
          </cell>
          <cell r="C44">
            <v>10</v>
          </cell>
        </row>
        <row r="45">
          <cell r="A45" t="str">
            <v>080001</v>
          </cell>
          <cell r="B45" t="str">
            <v>POSTAGE RECOVERIES - CORPOR</v>
          </cell>
          <cell r="C45">
            <v>1055.27</v>
          </cell>
        </row>
        <row r="46">
          <cell r="A46" t="str">
            <v>080002</v>
          </cell>
          <cell r="B46" t="str">
            <v>TELEX RECOVERIES</v>
          </cell>
          <cell r="C46">
            <v>3177.2719999999999</v>
          </cell>
        </row>
        <row r="47">
          <cell r="A47" t="str">
            <v>080003</v>
          </cell>
          <cell r="B47" t="str">
            <v>TELEGRAM RECOVERIES</v>
          </cell>
          <cell r="C47">
            <v>1043.829</v>
          </cell>
        </row>
        <row r="48">
          <cell r="A48" t="str">
            <v>080009</v>
          </cell>
          <cell r="B48" t="str">
            <v>CLEARING CHEQUE  RECOVERIES</v>
          </cell>
          <cell r="C48">
            <v>1065</v>
          </cell>
        </row>
        <row r="49">
          <cell r="A49" t="str">
            <v>080021</v>
          </cell>
          <cell r="B49" t="str">
            <v>TEZRAFTAAR TT REIMBURSEMENT</v>
          </cell>
          <cell r="C49">
            <v>14000</v>
          </cell>
        </row>
        <row r="50">
          <cell r="A50" t="str">
            <v>080023</v>
          </cell>
          <cell r="B50" t="str">
            <v>INSURANCE RECOVERIES - CONS</v>
          </cell>
          <cell r="C50">
            <v>66424.021999999997</v>
          </cell>
        </row>
        <row r="51">
          <cell r="A51" t="str">
            <v>086001</v>
          </cell>
          <cell r="B51" t="str">
            <v>MARK UP AUTO CAR FINANCE</v>
          </cell>
          <cell r="C51">
            <v>424.89299999999997</v>
          </cell>
        </row>
        <row r="52">
          <cell r="A52" t="str">
            <v>087081</v>
          </cell>
          <cell r="B52" t="str">
            <v>GAIN ON SALE OF INDONESIA U</v>
          </cell>
          <cell r="C52">
            <v>110376.18</v>
          </cell>
        </row>
        <row r="53">
          <cell r="A53" t="str">
            <v>110018</v>
          </cell>
          <cell r="B53" t="str">
            <v>BORROWINGS FROM BANKS - FOR</v>
          </cell>
          <cell r="C53">
            <v>611.80499999999995</v>
          </cell>
        </row>
        <row r="54">
          <cell r="A54" t="str">
            <v>114011</v>
          </cell>
          <cell r="B54" t="str">
            <v>INTEREST PAID - CURRENT ACC</v>
          </cell>
          <cell r="C54">
            <v>1425.2070000000001</v>
          </cell>
        </row>
        <row r="55">
          <cell r="A55" t="str">
            <v>114012</v>
          </cell>
          <cell r="B55" t="str">
            <v>INTEREST PAID - CALL ACCOUN</v>
          </cell>
          <cell r="C55">
            <v>54.054000000000002</v>
          </cell>
        </row>
        <row r="56">
          <cell r="A56" t="str">
            <v>122012</v>
          </cell>
          <cell r="B56" t="str">
            <v>SB DEPOSITS - BD</v>
          </cell>
          <cell r="C56">
            <v>1275.6020000000001</v>
          </cell>
        </row>
        <row r="57">
          <cell r="A57" t="str">
            <v>123013</v>
          </cell>
          <cell r="B57" t="str">
            <v>FIXED DEPOSITS BD</v>
          </cell>
          <cell r="C57">
            <v>108196.14599999999</v>
          </cell>
        </row>
        <row r="58">
          <cell r="A58" t="str">
            <v>123019</v>
          </cell>
          <cell r="B58" t="str">
            <v>FIXED DEPOSITS - US $</v>
          </cell>
          <cell r="C58">
            <v>168010.76800000001</v>
          </cell>
        </row>
        <row r="59">
          <cell r="A59" t="str">
            <v>123021</v>
          </cell>
          <cell r="B59" t="str">
            <v>FIXED DEPOSITS - POUND STER</v>
          </cell>
          <cell r="C59">
            <v>4254.7139999999999</v>
          </cell>
        </row>
        <row r="60">
          <cell r="A60" t="str">
            <v>130011</v>
          </cell>
          <cell r="B60" t="str">
            <v>OTHER AREA BRANCHES - OVERS</v>
          </cell>
          <cell r="C60">
            <v>8.5939999999999994</v>
          </cell>
        </row>
        <row r="61">
          <cell r="A61" t="str">
            <v>130014</v>
          </cell>
          <cell r="B61" t="str">
            <v>MAIN OFFICE ACCOUNT</v>
          </cell>
          <cell r="C61">
            <v>27126.254000000001</v>
          </cell>
        </row>
        <row r="62">
          <cell r="A62" t="str">
            <v>140010</v>
          </cell>
          <cell r="B62" t="str">
            <v>BASIC SALARIES - EXECUTIVES</v>
          </cell>
          <cell r="C62">
            <v>15642</v>
          </cell>
        </row>
        <row r="63">
          <cell r="A63" t="str">
            <v>140011</v>
          </cell>
          <cell r="B63" t="str">
            <v>BASIC SALARIES - OFFICERS</v>
          </cell>
          <cell r="C63">
            <v>37527</v>
          </cell>
        </row>
        <row r="64">
          <cell r="A64" t="str">
            <v>140012</v>
          </cell>
          <cell r="B64" t="str">
            <v>BASIC SALARIES - CLERICAL</v>
          </cell>
          <cell r="C64">
            <v>5256</v>
          </cell>
        </row>
        <row r="65">
          <cell r="A65" t="str">
            <v>142001</v>
          </cell>
          <cell r="B65" t="str">
            <v>CASUAL LABOUR</v>
          </cell>
          <cell r="C65">
            <v>58</v>
          </cell>
        </row>
        <row r="66">
          <cell r="A66" t="str">
            <v>145020</v>
          </cell>
          <cell r="B66" t="str">
            <v>OTHER ALLOWANCES</v>
          </cell>
          <cell r="C66">
            <v>38950</v>
          </cell>
        </row>
        <row r="67">
          <cell r="A67" t="str">
            <v>145061</v>
          </cell>
          <cell r="B67" t="str">
            <v>AIR TICKETS TO OVERSEAS STA</v>
          </cell>
          <cell r="C67">
            <v>128.38</v>
          </cell>
        </row>
        <row r="68">
          <cell r="A68" t="str">
            <v>145064</v>
          </cell>
          <cell r="B68" t="str">
            <v>DISLOCATION ALLOWANCE</v>
          </cell>
          <cell r="C68">
            <v>95.929000000000002</v>
          </cell>
        </row>
        <row r="69">
          <cell r="A69" t="str">
            <v>145067</v>
          </cell>
          <cell r="B69" t="str">
            <v>TEZRAFTAR EVENING /FRIDAY A</v>
          </cell>
          <cell r="C69">
            <v>1023</v>
          </cell>
        </row>
        <row r="70">
          <cell r="A70" t="str">
            <v>148001</v>
          </cell>
          <cell r="B70" t="str">
            <v>MESSENGER / OFFICE BOYS</v>
          </cell>
          <cell r="C70">
            <v>1100</v>
          </cell>
        </row>
        <row r="71">
          <cell r="A71" t="str">
            <v>148005</v>
          </cell>
          <cell r="B71" t="str">
            <v>OUTSOURCED DRIVER CHARGES</v>
          </cell>
          <cell r="C71">
            <v>150</v>
          </cell>
        </row>
        <row r="72">
          <cell r="A72" t="str">
            <v>149004</v>
          </cell>
          <cell r="B72" t="str">
            <v>DSA STAFF SALARY</v>
          </cell>
          <cell r="C72">
            <v>2400</v>
          </cell>
        </row>
        <row r="73">
          <cell r="A73" t="str">
            <v>149005</v>
          </cell>
          <cell r="B73" t="str">
            <v>DSA STAFF AGENCY FEE</v>
          </cell>
          <cell r="C73">
            <v>300</v>
          </cell>
        </row>
        <row r="74">
          <cell r="A74" t="str">
            <v>149007</v>
          </cell>
          <cell r="B74" t="str">
            <v>DSA STAFF SALES COMMISSION</v>
          </cell>
          <cell r="C74">
            <v>9541.65</v>
          </cell>
        </row>
        <row r="75">
          <cell r="A75" t="str">
            <v>149008</v>
          </cell>
          <cell r="B75" t="str">
            <v>DSA STAFF VISA EXPENSES</v>
          </cell>
          <cell r="C75">
            <v>221</v>
          </cell>
        </row>
        <row r="76">
          <cell r="A76" t="str">
            <v>149009</v>
          </cell>
          <cell r="B76" t="str">
            <v>DSA STAFF FOREIGN TRAVEL EX</v>
          </cell>
          <cell r="C76">
            <v>800</v>
          </cell>
        </row>
        <row r="77">
          <cell r="A77" t="str">
            <v>150001</v>
          </cell>
          <cell r="B77" t="str">
            <v>OVERTIME</v>
          </cell>
          <cell r="C77">
            <v>149</v>
          </cell>
        </row>
        <row r="78">
          <cell r="A78" t="str">
            <v>152012</v>
          </cell>
          <cell r="B78" t="str">
            <v>MEDIACAL INSURANCE-OVS</v>
          </cell>
          <cell r="C78">
            <v>4389.9870000000001</v>
          </cell>
        </row>
        <row r="79">
          <cell r="A79" t="str">
            <v>155011</v>
          </cell>
          <cell r="B79" t="str">
            <v>EOSB EXPATS</v>
          </cell>
          <cell r="C79">
            <v>759.61</v>
          </cell>
        </row>
        <row r="80">
          <cell r="A80" t="str">
            <v>160010</v>
          </cell>
          <cell r="B80" t="str">
            <v>PROVIDENT FUND - EXECUTIVES</v>
          </cell>
          <cell r="C80">
            <v>88.128</v>
          </cell>
        </row>
        <row r="81">
          <cell r="A81" t="str">
            <v>162001</v>
          </cell>
          <cell r="B81" t="str">
            <v>BENEVOLENT FUND</v>
          </cell>
          <cell r="C81">
            <v>3.7290000000000001</v>
          </cell>
        </row>
        <row r="82">
          <cell r="A82" t="str">
            <v>165001</v>
          </cell>
          <cell r="B82" t="str">
            <v>BONUS PAID  - (OFFICERS)</v>
          </cell>
          <cell r="C82">
            <v>5376.64</v>
          </cell>
        </row>
        <row r="83">
          <cell r="A83" t="str">
            <v>172001</v>
          </cell>
          <cell r="B83" t="str">
            <v>PERFORMANCE AWARDS</v>
          </cell>
          <cell r="C83">
            <v>8502.61</v>
          </cell>
        </row>
        <row r="84">
          <cell r="A84" t="str">
            <v>172002</v>
          </cell>
          <cell r="B84" t="str">
            <v>SALES DEVELOPMENT INCENTIVE</v>
          </cell>
          <cell r="C84">
            <v>2114.48</v>
          </cell>
        </row>
        <row r="85">
          <cell r="A85" t="str">
            <v>180001</v>
          </cell>
          <cell r="B85" t="str">
            <v>RENT - OFFICE</v>
          </cell>
          <cell r="C85">
            <v>18359.419999999998</v>
          </cell>
        </row>
        <row r="86">
          <cell r="A86" t="str">
            <v>180002</v>
          </cell>
          <cell r="B86" t="str">
            <v>RENT - GODOWN</v>
          </cell>
          <cell r="C86">
            <v>296.36399999999998</v>
          </cell>
        </row>
        <row r="87">
          <cell r="A87" t="str">
            <v>180011</v>
          </cell>
          <cell r="B87" t="str">
            <v>RATES &amp; TAXES - TRADE LICEN</v>
          </cell>
          <cell r="C87">
            <v>3640</v>
          </cell>
        </row>
        <row r="88">
          <cell r="A88" t="str">
            <v>180012</v>
          </cell>
          <cell r="B88" t="str">
            <v>RATES &amp; TAXES - COMMERCIAL</v>
          </cell>
          <cell r="C88">
            <v>9607.6659999999993</v>
          </cell>
        </row>
        <row r="89">
          <cell r="A89" t="str">
            <v>190001</v>
          </cell>
          <cell r="B89" t="str">
            <v>GAS - ELECTRICITY-OFFICE</v>
          </cell>
          <cell r="C89">
            <v>1518.7619999999999</v>
          </cell>
        </row>
        <row r="90">
          <cell r="A90" t="str">
            <v>190002</v>
          </cell>
          <cell r="B90" t="str">
            <v>GAS - ELECTRICITY-RESIDENCE</v>
          </cell>
          <cell r="C90">
            <v>5.74</v>
          </cell>
        </row>
        <row r="91">
          <cell r="A91" t="str">
            <v>195001</v>
          </cell>
          <cell r="B91" t="str">
            <v>INSURANCE-FIRE/THEIFT</v>
          </cell>
          <cell r="C91">
            <v>832.03599999999994</v>
          </cell>
        </row>
        <row r="92">
          <cell r="A92" t="str">
            <v>195011</v>
          </cell>
          <cell r="B92" t="str">
            <v>GOSI LOCAL</v>
          </cell>
          <cell r="C92">
            <v>6062.3739999999998</v>
          </cell>
        </row>
        <row r="93">
          <cell r="A93" t="str">
            <v>195012</v>
          </cell>
          <cell r="B93" t="str">
            <v>INSURANCE-FIRE/THEFT</v>
          </cell>
          <cell r="C93">
            <v>214.386</v>
          </cell>
        </row>
        <row r="94">
          <cell r="A94" t="str">
            <v>200002</v>
          </cell>
          <cell r="B94" t="str">
            <v>RETAINER'S FEES</v>
          </cell>
          <cell r="C94">
            <v>1429.9159999999999</v>
          </cell>
        </row>
        <row r="95">
          <cell r="A95" t="str">
            <v>200006</v>
          </cell>
          <cell r="B95" t="str">
            <v>LEGAL CHARGES - STAFF MATTE</v>
          </cell>
          <cell r="C95">
            <v>15080</v>
          </cell>
        </row>
        <row r="96">
          <cell r="A96" t="str">
            <v>200007</v>
          </cell>
          <cell r="B96" t="str">
            <v>LEGAL CHARGES - OPERATIONS</v>
          </cell>
          <cell r="C96">
            <v>3126.3620000000001</v>
          </cell>
        </row>
        <row r="97">
          <cell r="A97" t="str">
            <v>200008</v>
          </cell>
          <cell r="B97" t="str">
            <v>PROFESSIONAL &amp; CONSULTANCY</v>
          </cell>
          <cell r="C97">
            <v>1283</v>
          </cell>
        </row>
        <row r="98">
          <cell r="A98" t="str">
            <v>205001</v>
          </cell>
          <cell r="B98" t="str">
            <v>POSTAGE</v>
          </cell>
          <cell r="C98">
            <v>865</v>
          </cell>
        </row>
        <row r="99">
          <cell r="A99" t="str">
            <v>205005</v>
          </cell>
          <cell r="B99" t="str">
            <v>COURIER CHARGES - CORPORATE</v>
          </cell>
          <cell r="C99">
            <v>847.77800000000002</v>
          </cell>
        </row>
        <row r="100">
          <cell r="A100" t="str">
            <v>206001</v>
          </cell>
          <cell r="B100" t="str">
            <v>TELEPHONE / TRUNK CALL - OF</v>
          </cell>
          <cell r="C100">
            <v>7864.88</v>
          </cell>
        </row>
        <row r="101">
          <cell r="A101" t="str">
            <v>206011</v>
          </cell>
          <cell r="B101" t="str">
            <v>FAX - OFFICE</v>
          </cell>
          <cell r="C101">
            <v>260</v>
          </cell>
        </row>
        <row r="102">
          <cell r="A102" t="str">
            <v>207011</v>
          </cell>
          <cell r="B102" t="str">
            <v>TELEPHONE LINE FOR REUTERS/</v>
          </cell>
          <cell r="C102">
            <v>1309.8879999999999</v>
          </cell>
        </row>
        <row r="103">
          <cell r="A103" t="str">
            <v>208002</v>
          </cell>
          <cell r="B103" t="str">
            <v>RUETER FEE / SWIFT EXPENSES</v>
          </cell>
          <cell r="C103">
            <v>477.47800000000001</v>
          </cell>
        </row>
        <row r="104">
          <cell r="A104" t="str">
            <v>208003</v>
          </cell>
          <cell r="B104" t="str">
            <v>SOFTWARE CHARGES</v>
          </cell>
          <cell r="C104">
            <v>303.67700000000002</v>
          </cell>
        </row>
        <row r="105">
          <cell r="A105" t="str">
            <v>208004</v>
          </cell>
          <cell r="B105" t="str">
            <v>USER LICENSE CHARGES</v>
          </cell>
          <cell r="C105">
            <v>44.616</v>
          </cell>
        </row>
        <row r="106">
          <cell r="A106" t="str">
            <v>208012</v>
          </cell>
          <cell r="B106" t="str">
            <v>BENEFIT SWITCH EXPENSES</v>
          </cell>
          <cell r="C106">
            <v>7073.66</v>
          </cell>
        </row>
        <row r="107">
          <cell r="A107" t="str">
            <v>215001</v>
          </cell>
          <cell r="B107" t="str">
            <v>AUDITOR'S FEES</v>
          </cell>
          <cell r="C107">
            <v>2865.2</v>
          </cell>
        </row>
        <row r="108">
          <cell r="A108" t="str">
            <v>215003</v>
          </cell>
          <cell r="B108" t="str">
            <v>OUT OF POCKET EXPENSES</v>
          </cell>
          <cell r="C108">
            <v>1200</v>
          </cell>
        </row>
        <row r="109">
          <cell r="A109" t="str">
            <v>218001</v>
          </cell>
          <cell r="B109" t="str">
            <v>DEPRECIATION-ELECTRICAL &amp; O</v>
          </cell>
          <cell r="C109">
            <v>2919.252</v>
          </cell>
        </row>
        <row r="110">
          <cell r="A110" t="str">
            <v>219001</v>
          </cell>
          <cell r="B110" t="str">
            <v>DEPRECIATION -VEHICLE OFFIC</v>
          </cell>
          <cell r="C110">
            <v>635.779</v>
          </cell>
        </row>
        <row r="111">
          <cell r="A111" t="str">
            <v>220012</v>
          </cell>
          <cell r="B111" t="str">
            <v>FURNITURE &amp; FIXTURES WOODEN</v>
          </cell>
          <cell r="C111">
            <v>2347.2669999999998</v>
          </cell>
        </row>
        <row r="112">
          <cell r="A112" t="str">
            <v>221003</v>
          </cell>
          <cell r="B112" t="str">
            <v>DEPRECIATION-LEASE HOLD IMP</v>
          </cell>
          <cell r="C112">
            <v>1481.6659999999999</v>
          </cell>
        </row>
        <row r="113">
          <cell r="A113" t="str">
            <v>222001</v>
          </cell>
          <cell r="B113" t="str">
            <v>DEPRECIATION IT HARDWARE-PC</v>
          </cell>
          <cell r="C113">
            <v>4434.2139999999999</v>
          </cell>
        </row>
        <row r="114">
          <cell r="A114" t="str">
            <v>223001</v>
          </cell>
          <cell r="B114" t="str">
            <v>I T SOFTWARE</v>
          </cell>
          <cell r="C114">
            <v>2954.2719999999999</v>
          </cell>
        </row>
        <row r="115">
          <cell r="A115" t="str">
            <v>225002</v>
          </cell>
          <cell r="B115" t="str">
            <v>REPAIR - MACHINE/EQUIPMENT</v>
          </cell>
          <cell r="C115">
            <v>85</v>
          </cell>
        </row>
        <row r="116">
          <cell r="A116" t="str">
            <v>225007</v>
          </cell>
          <cell r="B116" t="str">
            <v>REPAIRS - I T HARDWARE</v>
          </cell>
          <cell r="C116">
            <v>1844.9159999999999</v>
          </cell>
        </row>
        <row r="117">
          <cell r="A117" t="str">
            <v>225008</v>
          </cell>
          <cell r="B117" t="str">
            <v>REPAIRS - CABLING</v>
          </cell>
          <cell r="C117">
            <v>11.196</v>
          </cell>
        </row>
        <row r="118">
          <cell r="A118" t="str">
            <v>225010</v>
          </cell>
          <cell r="B118" t="str">
            <v>VEHICLE REPAIR OFFICERS</v>
          </cell>
          <cell r="C118">
            <v>10</v>
          </cell>
        </row>
        <row r="119">
          <cell r="A119" t="str">
            <v>235001</v>
          </cell>
          <cell r="B119" t="str">
            <v>OFFICE STATIONERY</v>
          </cell>
          <cell r="C119">
            <v>879.00699999999995</v>
          </cell>
        </row>
        <row r="120">
          <cell r="A120" t="str">
            <v>235002</v>
          </cell>
          <cell r="B120" t="str">
            <v>SECURITY STATIONERY</v>
          </cell>
          <cell r="C120">
            <v>13.6</v>
          </cell>
        </row>
        <row r="121">
          <cell r="A121" t="str">
            <v>235004</v>
          </cell>
          <cell r="B121" t="str">
            <v>PRINTING STATIONERY</v>
          </cell>
          <cell r="C121">
            <v>1209.576</v>
          </cell>
        </row>
        <row r="122">
          <cell r="A122" t="str">
            <v>235006</v>
          </cell>
          <cell r="B122" t="str">
            <v>COMPUTER STATIONERY (CONSUM</v>
          </cell>
          <cell r="C122">
            <v>269.8</v>
          </cell>
        </row>
        <row r="123">
          <cell r="A123" t="str">
            <v>237001</v>
          </cell>
          <cell r="B123" t="str">
            <v>OFFICE RUNNING EXPENSES</v>
          </cell>
          <cell r="C123">
            <v>448.71</v>
          </cell>
        </row>
        <row r="124">
          <cell r="A124" t="str">
            <v>237002</v>
          </cell>
          <cell r="B124" t="str">
            <v>JANITORIAL CHARGES</v>
          </cell>
          <cell r="C124">
            <v>370</v>
          </cell>
        </row>
        <row r="125">
          <cell r="A125" t="str">
            <v>240005</v>
          </cell>
          <cell r="B125" t="str">
            <v>BILLBOARDS AND SIGNAGE</v>
          </cell>
          <cell r="C125">
            <v>58.784999999999997</v>
          </cell>
        </row>
        <row r="126">
          <cell r="A126" t="str">
            <v>240009</v>
          </cell>
          <cell r="B126" t="str">
            <v>PRESS ADVERTISING</v>
          </cell>
          <cell r="C126">
            <v>393.81</v>
          </cell>
        </row>
        <row r="127">
          <cell r="A127" t="str">
            <v>240015</v>
          </cell>
          <cell r="B127" t="str">
            <v>MISCELLANEOUS</v>
          </cell>
          <cell r="C127">
            <v>5748.04</v>
          </cell>
        </row>
        <row r="128">
          <cell r="A128" t="str">
            <v>245001</v>
          </cell>
          <cell r="B128" t="str">
            <v>ENTERTAINMENT</v>
          </cell>
          <cell r="C128">
            <v>638.57000000000005</v>
          </cell>
        </row>
        <row r="129">
          <cell r="A129" t="str">
            <v>245002</v>
          </cell>
          <cell r="B129" t="str">
            <v>CUSTOMERS GUESTS-OUTSIDE BA</v>
          </cell>
          <cell r="C129">
            <v>140.72</v>
          </cell>
        </row>
        <row r="130">
          <cell r="A130" t="str">
            <v>255006</v>
          </cell>
          <cell r="B130" t="str">
            <v>VEHICLE FUEL -OFFICE</v>
          </cell>
          <cell r="C130">
            <v>90</v>
          </cell>
        </row>
        <row r="131">
          <cell r="A131" t="str">
            <v>255007</v>
          </cell>
          <cell r="B131" t="str">
            <v>VEHICLE TAXES &amp; INS. EXECUT</v>
          </cell>
          <cell r="C131">
            <v>62.277000000000001</v>
          </cell>
        </row>
        <row r="132">
          <cell r="A132" t="str">
            <v>255009</v>
          </cell>
          <cell r="B132" t="str">
            <v>VEHICLE REPAIR -EXECUTIVES</v>
          </cell>
          <cell r="C132">
            <v>43.8</v>
          </cell>
        </row>
        <row r="133">
          <cell r="A133" t="str">
            <v>260001</v>
          </cell>
          <cell r="B133" t="str">
            <v>SUBSCRIPTIONS PERIODICAL /</v>
          </cell>
          <cell r="C133">
            <v>32</v>
          </cell>
        </row>
        <row r="134">
          <cell r="A134" t="str">
            <v>260002</v>
          </cell>
          <cell r="B134" t="str">
            <v>SUBSCRIPTIONS INSTITUTIONS</v>
          </cell>
          <cell r="C134">
            <v>125</v>
          </cell>
        </row>
        <row r="135">
          <cell r="A135" t="str">
            <v>270006</v>
          </cell>
          <cell r="B135" t="str">
            <v>TRAVELLING INLAND HOTEL STA</v>
          </cell>
          <cell r="C135">
            <v>874.71</v>
          </cell>
        </row>
        <row r="136">
          <cell r="A136" t="str">
            <v>270008</v>
          </cell>
          <cell r="B136" t="str">
            <v>TRAVELLING FOREIGN TA / DA</v>
          </cell>
          <cell r="C136">
            <v>347.14499999999998</v>
          </cell>
        </row>
        <row r="137">
          <cell r="A137" t="str">
            <v>270009</v>
          </cell>
          <cell r="B137" t="str">
            <v>TRAVELLING FOREIGN HOTEL ST</v>
          </cell>
          <cell r="C137">
            <v>1377.4</v>
          </cell>
        </row>
        <row r="138">
          <cell r="A138" t="str">
            <v>270010</v>
          </cell>
          <cell r="B138" t="str">
            <v>TRAVELLING FOREIGN AIR-FARE</v>
          </cell>
          <cell r="C138">
            <v>333</v>
          </cell>
        </row>
        <row r="139">
          <cell r="A139" t="str">
            <v>271001</v>
          </cell>
          <cell r="B139" t="str">
            <v>SECURITY GUARDS CHARGES</v>
          </cell>
          <cell r="C139">
            <v>8760</v>
          </cell>
        </row>
        <row r="140">
          <cell r="A140" t="str">
            <v>272001</v>
          </cell>
          <cell r="B140" t="str">
            <v>CASH TRANSPORT CHARGES</v>
          </cell>
          <cell r="C140">
            <v>815.07</v>
          </cell>
        </row>
        <row r="141">
          <cell r="A141" t="str">
            <v>275001</v>
          </cell>
          <cell r="B141" t="str">
            <v>CONVEYANCE (LOCAL)</v>
          </cell>
          <cell r="C141">
            <v>50.7</v>
          </cell>
        </row>
        <row r="142">
          <cell r="A142" t="str">
            <v>283003</v>
          </cell>
          <cell r="B142" t="str">
            <v>SEMINAR</v>
          </cell>
          <cell r="C142">
            <v>536.95500000000004</v>
          </cell>
        </row>
        <row r="143">
          <cell r="A143" t="str">
            <v>283004</v>
          </cell>
          <cell r="B143" t="str">
            <v>OTHERS</v>
          </cell>
          <cell r="C143">
            <v>133.51400000000001</v>
          </cell>
        </row>
        <row r="144">
          <cell r="A144" t="str">
            <v>285007</v>
          </cell>
          <cell r="B144" t="str">
            <v>VISA EXP -VISITORS</v>
          </cell>
          <cell r="C144">
            <v>30</v>
          </cell>
        </row>
        <row r="145">
          <cell r="A145" t="str">
            <v>285008</v>
          </cell>
          <cell r="B145" t="str">
            <v>VISA EXP -STAFF</v>
          </cell>
          <cell r="C145">
            <v>313.08100000000002</v>
          </cell>
        </row>
        <row r="146">
          <cell r="A146" t="str">
            <v>285042</v>
          </cell>
          <cell r="B146" t="str">
            <v>CHEQUE RETURN CHARGES</v>
          </cell>
          <cell r="C146">
            <v>480</v>
          </cell>
        </row>
        <row r="147">
          <cell r="A147" t="str">
            <v>285088</v>
          </cell>
          <cell r="B147" t="str">
            <v>CREDIT CARD &amp; CONSUMER LOAN</v>
          </cell>
          <cell r="C147">
            <v>8817.7119999999995</v>
          </cell>
        </row>
        <row r="148">
          <cell r="A148" t="str">
            <v>285090</v>
          </cell>
          <cell r="B148" t="str">
            <v>AFS MISC EXPENSES</v>
          </cell>
          <cell r="C148">
            <v>743.30499999999995</v>
          </cell>
        </row>
        <row r="149">
          <cell r="A149" t="str">
            <v>285091</v>
          </cell>
          <cell r="B149" t="str">
            <v>MASTER CARD MISC EXPENSES</v>
          </cell>
          <cell r="C149">
            <v>1509</v>
          </cell>
        </row>
        <row r="150">
          <cell r="A150" t="str">
            <v>285092</v>
          </cell>
          <cell r="B150" t="str">
            <v>GIFT/GIVEWAYS EXP</v>
          </cell>
          <cell r="C150">
            <v>46</v>
          </cell>
        </row>
        <row r="151">
          <cell r="A151" t="str">
            <v>285094</v>
          </cell>
          <cell r="B151" t="str">
            <v>FOREIGN BANK CHARGES</v>
          </cell>
          <cell r="C151">
            <v>60.47</v>
          </cell>
        </row>
        <row r="152">
          <cell r="A152" t="str">
            <v>288001</v>
          </cell>
          <cell r="B152" t="str">
            <v>HO SHARE OF EXPENSES</v>
          </cell>
          <cell r="C152">
            <v>13480</v>
          </cell>
        </row>
        <row r="153">
          <cell r="A153" t="str">
            <v>290011</v>
          </cell>
          <cell r="B153" t="str">
            <v>IT CHARGES PAID TO HO</v>
          </cell>
          <cell r="C153">
            <v>1507.998</v>
          </cell>
        </row>
        <row r="157">
          <cell r="A157" t="str">
            <v>301011</v>
          </cell>
          <cell r="B157" t="str">
            <v>CAPITAL AT OVERSEAS BRANCHE</v>
          </cell>
          <cell r="C157">
            <v>2300000</v>
          </cell>
        </row>
        <row r="158">
          <cell r="A158" t="str">
            <v>307001</v>
          </cell>
          <cell r="B158" t="str">
            <v>SURPLUS/DIMINUTION ON REVAL</v>
          </cell>
          <cell r="C158">
            <v>411501.201</v>
          </cell>
        </row>
        <row r="159">
          <cell r="A159" t="str">
            <v>309012</v>
          </cell>
          <cell r="B159" t="str">
            <v>UNREMITTED PROFIT OF FOREIG</v>
          </cell>
          <cell r="C159">
            <v>4470330.3289999999</v>
          </cell>
        </row>
        <row r="160">
          <cell r="A160" t="str">
            <v>321004</v>
          </cell>
          <cell r="B160" t="str">
            <v>CURRENT DEPOSITS (UNCLAIMED</v>
          </cell>
          <cell r="C160">
            <v>163700.01199999999</v>
          </cell>
        </row>
        <row r="161">
          <cell r="A161" t="str">
            <v>321052</v>
          </cell>
          <cell r="B161" t="str">
            <v>CURRENT DEPOSITS BD</v>
          </cell>
          <cell r="C161">
            <v>2613612.4909999999</v>
          </cell>
        </row>
        <row r="162">
          <cell r="A162" t="str">
            <v>322012</v>
          </cell>
          <cell r="B162" t="str">
            <v>CALL DEPOSITS BD</v>
          </cell>
          <cell r="C162">
            <v>30986.991000000002</v>
          </cell>
        </row>
        <row r="163">
          <cell r="A163" t="str">
            <v>322015</v>
          </cell>
          <cell r="B163" t="str">
            <v>CALL DEPOSITS USD</v>
          </cell>
          <cell r="C163">
            <v>615.85799999999995</v>
          </cell>
        </row>
        <row r="164">
          <cell r="A164" t="str">
            <v>322016</v>
          </cell>
          <cell r="B164" t="str">
            <v>CALL DEPOSITS POUND STLG</v>
          </cell>
          <cell r="C164">
            <v>7020.692</v>
          </cell>
        </row>
        <row r="165">
          <cell r="A165" t="str">
            <v>322018</v>
          </cell>
          <cell r="B165" t="str">
            <v>CALL DEPOSITS EURO</v>
          </cell>
          <cell r="C165">
            <v>15.346</v>
          </cell>
        </row>
        <row r="166">
          <cell r="A166" t="str">
            <v>322021</v>
          </cell>
          <cell r="B166" t="str">
            <v>AL-AMMAN DEPOSITS - BAHRAIN</v>
          </cell>
          <cell r="C166">
            <v>749399.89</v>
          </cell>
        </row>
        <row r="167">
          <cell r="A167" t="str">
            <v>325001</v>
          </cell>
          <cell r="B167" t="str">
            <v>FOREIGN CURRENCY CD US $</v>
          </cell>
          <cell r="C167">
            <v>36736.915999999997</v>
          </cell>
        </row>
        <row r="168">
          <cell r="A168" t="str">
            <v>325002</v>
          </cell>
          <cell r="B168" t="str">
            <v>FOREIGN CURRENCY CD P.STG.</v>
          </cell>
          <cell r="C168">
            <v>1982.94</v>
          </cell>
        </row>
        <row r="169">
          <cell r="A169" t="str">
            <v>341001</v>
          </cell>
          <cell r="B169" t="str">
            <v>MARGIN ON LG -</v>
          </cell>
          <cell r="C169">
            <v>26248</v>
          </cell>
        </row>
        <row r="170">
          <cell r="A170" t="str">
            <v>342001</v>
          </cell>
          <cell r="B170" t="str">
            <v>SUNDRY DEPOSITS-MARGIN ON L</v>
          </cell>
          <cell r="C170">
            <v>3526</v>
          </cell>
        </row>
        <row r="171">
          <cell r="A171" t="str">
            <v>343073</v>
          </cell>
          <cell r="B171" t="str">
            <v>SD/SC PAKISTAN SCHOOL FEE</v>
          </cell>
          <cell r="C171">
            <v>0</v>
          </cell>
        </row>
        <row r="172">
          <cell r="A172" t="str">
            <v>343089</v>
          </cell>
          <cell r="B172" t="str">
            <v>CASH RECEIVED FOR TEZRAFTAR</v>
          </cell>
          <cell r="C172">
            <v>0</v>
          </cell>
        </row>
        <row r="173">
          <cell r="A173" t="str">
            <v>344001</v>
          </cell>
          <cell r="B173" t="str">
            <v>SUD CE A/C ACCOUNTS DEPARTM</v>
          </cell>
          <cell r="C173">
            <v>56618.239999999998</v>
          </cell>
        </row>
        <row r="174">
          <cell r="A174" t="str">
            <v>344008</v>
          </cell>
          <cell r="B174" t="str">
            <v>SD.A/C SUNDRY FDR</v>
          </cell>
          <cell r="C174">
            <v>0</v>
          </cell>
        </row>
        <row r="175">
          <cell r="A175" t="str">
            <v>344024</v>
          </cell>
          <cell r="B175" t="str">
            <v>CUSTOMER SALARY BAHRAIN</v>
          </cell>
          <cell r="C175">
            <v>0</v>
          </cell>
        </row>
        <row r="176">
          <cell r="A176" t="str">
            <v>344062</v>
          </cell>
          <cell r="B176" t="str">
            <v>S/CREDIT CARD PAYMENT THROU</v>
          </cell>
          <cell r="C176">
            <v>2504.3879999999999</v>
          </cell>
        </row>
        <row r="177">
          <cell r="A177" t="str">
            <v>344068</v>
          </cell>
          <cell r="B177" t="str">
            <v>CASH MASTER CARD</v>
          </cell>
          <cell r="C177">
            <v>1419.5</v>
          </cell>
        </row>
        <row r="178">
          <cell r="A178" t="str">
            <v>344078</v>
          </cell>
          <cell r="B178" t="str">
            <v>TT / DD/FDD HOME REMITT. CA</v>
          </cell>
          <cell r="C178">
            <v>0</v>
          </cell>
        </row>
        <row r="179">
          <cell r="A179" t="str">
            <v>344088</v>
          </cell>
          <cell r="B179" t="str">
            <v>UN-CLAIMED DEPOSITS</v>
          </cell>
          <cell r="C179">
            <v>63.381</v>
          </cell>
        </row>
        <row r="180">
          <cell r="A180" t="str">
            <v>344092</v>
          </cell>
          <cell r="B180" t="str">
            <v>UNCLAIMED PAYORDER</v>
          </cell>
          <cell r="C180">
            <v>51173.116999999998</v>
          </cell>
        </row>
        <row r="181">
          <cell r="A181" t="str">
            <v>346011</v>
          </cell>
          <cell r="B181" t="str">
            <v>KEY DEPOSIT LOCKERS - OVERS</v>
          </cell>
          <cell r="C181">
            <v>1265</v>
          </cell>
        </row>
        <row r="182">
          <cell r="A182" t="str">
            <v>349001</v>
          </cell>
          <cell r="B182" t="str">
            <v>SD-CLEARING ADJUSTMENT</v>
          </cell>
          <cell r="C182">
            <v>0</v>
          </cell>
        </row>
        <row r="183">
          <cell r="A183" t="str">
            <v>349012</v>
          </cell>
          <cell r="B183" t="str">
            <v>SE-CLEARING ADJUSTMENT-OVER</v>
          </cell>
          <cell r="C183">
            <v>0</v>
          </cell>
        </row>
        <row r="184">
          <cell r="A184" t="str">
            <v>359008</v>
          </cell>
          <cell r="B184" t="str">
            <v>EXCESS CASH</v>
          </cell>
          <cell r="C184">
            <v>58.204999999999998</v>
          </cell>
        </row>
        <row r="185">
          <cell r="A185" t="str">
            <v>359067</v>
          </cell>
          <cell r="B185" t="str">
            <v>SD G.P.F</v>
          </cell>
          <cell r="C185">
            <v>176.27099999999999</v>
          </cell>
        </row>
        <row r="186">
          <cell r="A186" t="str">
            <v>359069</v>
          </cell>
          <cell r="B186" t="str">
            <v>SD B.F (OLD OPTION)</v>
          </cell>
          <cell r="C186">
            <v>7.4539999999999997</v>
          </cell>
        </row>
        <row r="187">
          <cell r="A187" t="str">
            <v>359070</v>
          </cell>
          <cell r="B187" t="str">
            <v>SD-B.F.(NEW OPTION)</v>
          </cell>
          <cell r="C187">
            <v>9.8330000000000002</v>
          </cell>
        </row>
        <row r="188">
          <cell r="A188" t="str">
            <v>359073</v>
          </cell>
          <cell r="B188" t="str">
            <v>SD MONETARY ASSISTANCE</v>
          </cell>
          <cell r="C188">
            <v>0.80700000000000005</v>
          </cell>
        </row>
        <row r="189">
          <cell r="A189" t="str">
            <v>359083</v>
          </cell>
          <cell r="B189" t="str">
            <v>SD PARKING ACCOUNT</v>
          </cell>
          <cell r="C189">
            <v>0</v>
          </cell>
        </row>
        <row r="190">
          <cell r="A190" t="str">
            <v>359096</v>
          </cell>
          <cell r="B190" t="str">
            <v>CASH PURGED IN ATM</v>
          </cell>
          <cell r="C190">
            <v>570</v>
          </cell>
        </row>
        <row r="191">
          <cell r="A191" t="str">
            <v>362001</v>
          </cell>
          <cell r="B191" t="str">
            <v>DEMAND DEP. FROM BANKS  (J.</v>
          </cell>
          <cell r="C191">
            <v>11568.24</v>
          </cell>
        </row>
        <row r="192">
          <cell r="A192" t="str">
            <v>366012</v>
          </cell>
          <cell r="B192" t="str">
            <v>CURRENT DEPOSITS UBL OVERSE</v>
          </cell>
          <cell r="C192">
            <v>73032.324999999997</v>
          </cell>
        </row>
        <row r="193">
          <cell r="A193" t="str">
            <v>381012</v>
          </cell>
          <cell r="B193" t="str">
            <v>PLS SAVING DEP-BD OVERSEAS</v>
          </cell>
          <cell r="C193">
            <v>1366136.976</v>
          </cell>
        </row>
        <row r="194">
          <cell r="A194" t="str">
            <v>401002</v>
          </cell>
          <cell r="B194" t="str">
            <v>FIXED DEPOSIT - 2 MONTHS</v>
          </cell>
          <cell r="C194">
            <v>43929.493000000002</v>
          </cell>
        </row>
        <row r="195">
          <cell r="A195" t="str">
            <v>401021</v>
          </cell>
          <cell r="B195" t="str">
            <v>FIXED DEPOSITS BD - ONE MON</v>
          </cell>
          <cell r="C195">
            <v>6208406.517</v>
          </cell>
        </row>
        <row r="196">
          <cell r="A196" t="str">
            <v>401022</v>
          </cell>
          <cell r="B196" t="str">
            <v>FIXED DEP. BD - THREE MONTH</v>
          </cell>
          <cell r="C196">
            <v>2603592.2439999999</v>
          </cell>
        </row>
        <row r="197">
          <cell r="A197" t="str">
            <v>401023</v>
          </cell>
          <cell r="B197" t="str">
            <v>FIXED DEPOSITS BD - SIX MON</v>
          </cell>
          <cell r="C197">
            <v>2389000.6889999998</v>
          </cell>
        </row>
        <row r="198">
          <cell r="A198" t="str">
            <v>401024</v>
          </cell>
          <cell r="B198" t="str">
            <v>FIXED DEPOSITS BD - ONE YEA</v>
          </cell>
          <cell r="C198">
            <v>950590.30200000003</v>
          </cell>
        </row>
        <row r="199">
          <cell r="A199" t="str">
            <v>405001</v>
          </cell>
          <cell r="B199" t="str">
            <v>FC. FIXED DEP. US$ - 3 MONT</v>
          </cell>
          <cell r="C199">
            <v>9873517.3430000003</v>
          </cell>
        </row>
        <row r="200">
          <cell r="A200" t="str">
            <v>405002</v>
          </cell>
          <cell r="B200" t="str">
            <v>FC. FIXED DEP. US$ - 6 MONT</v>
          </cell>
          <cell r="C200">
            <v>1825327.07</v>
          </cell>
        </row>
        <row r="201">
          <cell r="A201" t="str">
            <v>405003</v>
          </cell>
          <cell r="B201" t="str">
            <v>FC. FIXED DEPOSITS US $ - O</v>
          </cell>
          <cell r="C201">
            <v>174276.26699999999</v>
          </cell>
        </row>
        <row r="202">
          <cell r="A202" t="str">
            <v>405013</v>
          </cell>
          <cell r="B202" t="str">
            <v>FC. FIXED DEP. GBP - 1 YEAR</v>
          </cell>
          <cell r="C202">
            <v>6804.0770000000002</v>
          </cell>
        </row>
        <row r="203">
          <cell r="A203" t="str">
            <v>405041</v>
          </cell>
          <cell r="B203" t="str">
            <v>FC. FIXED DEP. US$ - 1 MONT</v>
          </cell>
          <cell r="C203">
            <v>6878544.2520000003</v>
          </cell>
        </row>
        <row r="204">
          <cell r="A204" t="str">
            <v>405042</v>
          </cell>
          <cell r="B204" t="str">
            <v>FC. FIXED DEP. GBP - 1 MONT</v>
          </cell>
          <cell r="C204">
            <v>865344.53399999999</v>
          </cell>
        </row>
        <row r="205">
          <cell r="A205" t="str">
            <v>405054</v>
          </cell>
          <cell r="B205" t="str">
            <v>USD$ - TWO  MONTHS</v>
          </cell>
          <cell r="C205">
            <v>1885000</v>
          </cell>
        </row>
        <row r="206">
          <cell r="A206" t="str">
            <v>421001</v>
          </cell>
          <cell r="B206" t="str">
            <v>PAYORDER ISSUED</v>
          </cell>
          <cell r="C206">
            <v>176719.51300000001</v>
          </cell>
        </row>
        <row r="207">
          <cell r="A207" t="str">
            <v>434003</v>
          </cell>
          <cell r="B207" t="str">
            <v>PROVISION FOR INCENTIVE/AWA</v>
          </cell>
          <cell r="C207">
            <v>40855.635999999999</v>
          </cell>
        </row>
        <row r="208">
          <cell r="A208" t="str">
            <v>434018</v>
          </cell>
          <cell r="B208" t="str">
            <v>PROVISION FOR STAFF BENEFIT</v>
          </cell>
          <cell r="C208">
            <v>44072.834999999999</v>
          </cell>
        </row>
        <row r="209">
          <cell r="A209" t="str">
            <v>434019</v>
          </cell>
          <cell r="B209" t="str">
            <v>PROVISION FOR LEGAL &amp;PROF C</v>
          </cell>
          <cell r="C209">
            <v>19480.2</v>
          </cell>
        </row>
        <row r="210">
          <cell r="A210" t="str">
            <v>434020</v>
          </cell>
          <cell r="B210" t="str">
            <v>PROVISION FOR SUBSCRIPTION</v>
          </cell>
          <cell r="C210">
            <v>16920.580000000002</v>
          </cell>
        </row>
        <row r="211">
          <cell r="A211" t="str">
            <v>434021</v>
          </cell>
          <cell r="B211" t="str">
            <v>PROVISION FOR BONUS PAYABLE</v>
          </cell>
          <cell r="C211">
            <v>8064.96</v>
          </cell>
        </row>
        <row r="212">
          <cell r="A212" t="str">
            <v>434024</v>
          </cell>
          <cell r="B212" t="str">
            <v>PROVISION FOR ELECTRICITY</v>
          </cell>
          <cell r="C212">
            <v>500</v>
          </cell>
        </row>
        <row r="213">
          <cell r="A213" t="str">
            <v>434025</v>
          </cell>
          <cell r="B213" t="str">
            <v>PROVISION FOR TELEPHONE</v>
          </cell>
          <cell r="C213">
            <v>700</v>
          </cell>
        </row>
        <row r="214">
          <cell r="A214" t="str">
            <v>434098</v>
          </cell>
          <cell r="B214" t="str">
            <v>PROVISION FOR OTHER EXPENSE</v>
          </cell>
          <cell r="C214">
            <v>161476.91</v>
          </cell>
        </row>
        <row r="215">
          <cell r="A215" t="str">
            <v>461011</v>
          </cell>
          <cell r="B215" t="str">
            <v>GENERAL PROVISION FOR CONSU</v>
          </cell>
          <cell r="C215">
            <v>390395.685</v>
          </cell>
        </row>
        <row r="216">
          <cell r="A216" t="str">
            <v>467001</v>
          </cell>
          <cell r="B216" t="str">
            <v>FURNITURE &amp; FIXTURES WOODEN</v>
          </cell>
          <cell r="C216">
            <v>43899.237000000001</v>
          </cell>
        </row>
        <row r="217">
          <cell r="A217" t="str">
            <v>471002</v>
          </cell>
          <cell r="B217" t="str">
            <v>PROVISION FOR GRATUITY -</v>
          </cell>
          <cell r="C217">
            <v>5337.1549999999997</v>
          </cell>
        </row>
        <row r="218">
          <cell r="A218" t="str">
            <v>471021</v>
          </cell>
          <cell r="B218" t="str">
            <v>END SERVICE BENEFITS - OVS.</v>
          </cell>
          <cell r="C218">
            <v>8338.81</v>
          </cell>
        </row>
        <row r="219">
          <cell r="A219" t="str">
            <v>473001</v>
          </cell>
          <cell r="B219" t="str">
            <v>SPECIFIC RESERVE-NPLS</v>
          </cell>
          <cell r="C219">
            <v>1654174.463</v>
          </cell>
        </row>
        <row r="220">
          <cell r="A220" t="str">
            <v>501001</v>
          </cell>
          <cell r="B220" t="str">
            <v>ELECTRICAL &amp; OFFICE APPLIAN</v>
          </cell>
          <cell r="C220">
            <v>51546.307999999997</v>
          </cell>
        </row>
        <row r="221">
          <cell r="A221" t="str">
            <v>502001</v>
          </cell>
          <cell r="B221" t="str">
            <v>ACC. DEPRECIATION - VEHICLE</v>
          </cell>
          <cell r="C221">
            <v>13685.849</v>
          </cell>
        </row>
        <row r="222">
          <cell r="A222" t="str">
            <v>503001</v>
          </cell>
          <cell r="B222" t="str">
            <v>PC &amp; SERVER</v>
          </cell>
          <cell r="C222">
            <v>146896.31400000001</v>
          </cell>
        </row>
        <row r="223">
          <cell r="A223" t="str">
            <v>503005</v>
          </cell>
          <cell r="B223" t="str">
            <v>ACCUMULATED AMORTIZATION -</v>
          </cell>
          <cell r="C223">
            <v>53972.192999999999</v>
          </cell>
        </row>
        <row r="224">
          <cell r="A224" t="str">
            <v>504003</v>
          </cell>
          <cell r="B224" t="str">
            <v>AMORTIZATION - LEASEHOLD IM</v>
          </cell>
          <cell r="C224">
            <v>51184.28</v>
          </cell>
        </row>
        <row r="225">
          <cell r="A225" t="str">
            <v>527004</v>
          </cell>
          <cell r="B225" t="str">
            <v>INCOME RECIEVED IN ADV.-DEM</v>
          </cell>
          <cell r="C225">
            <v>6813.8620000000001</v>
          </cell>
        </row>
        <row r="226">
          <cell r="A226" t="str">
            <v>529052</v>
          </cell>
          <cell r="B226" t="str">
            <v>INTEREST PAYABLE ON SAVINGS</v>
          </cell>
          <cell r="C226">
            <v>2022.12</v>
          </cell>
        </row>
        <row r="227">
          <cell r="A227" t="str">
            <v>529053</v>
          </cell>
          <cell r="B227" t="str">
            <v>INTEREST PAYABLE ON TIME DE</v>
          </cell>
          <cell r="C227">
            <v>220963.29199999999</v>
          </cell>
        </row>
        <row r="228">
          <cell r="A228" t="str">
            <v>529056</v>
          </cell>
          <cell r="B228" t="str">
            <v>INTEREST PAYABLE ON DEPOSIT</v>
          </cell>
          <cell r="C228">
            <v>2480.5549999999998</v>
          </cell>
        </row>
        <row r="229">
          <cell r="A229" t="str">
            <v>529059</v>
          </cell>
          <cell r="B229" t="str">
            <v>UN-EARNED COMMISSION</v>
          </cell>
          <cell r="C229">
            <v>20495.951000000001</v>
          </cell>
        </row>
        <row r="230">
          <cell r="A230" t="str">
            <v>532012</v>
          </cell>
          <cell r="B230" t="str">
            <v>INT ON STUCK UP D/FUL DEBTS</v>
          </cell>
          <cell r="C230">
            <v>634487.50699999998</v>
          </cell>
        </row>
        <row r="231">
          <cell r="A231" t="str">
            <v>541002</v>
          </cell>
          <cell r="B231" t="str">
            <v>FBC BILLS FOR COLL. OUTWARD</v>
          </cell>
          <cell r="C231">
            <v>71351.998999999996</v>
          </cell>
        </row>
        <row r="232">
          <cell r="A232" t="str">
            <v>541008</v>
          </cell>
          <cell r="B232" t="str">
            <v>BILLS FOR COLLECTION-INWARD</v>
          </cell>
          <cell r="C232">
            <v>797220</v>
          </cell>
        </row>
        <row r="233">
          <cell r="A233" t="str">
            <v>542008</v>
          </cell>
          <cell r="B233" t="str">
            <v>FOREIGN DOCUMENTARY BILLS F</v>
          </cell>
          <cell r="C233">
            <v>152319</v>
          </cell>
        </row>
        <row r="234">
          <cell r="A234" t="str">
            <v>543003</v>
          </cell>
          <cell r="B234" t="str">
            <v>BANKERS LIABILITY L.G.</v>
          </cell>
          <cell r="C234">
            <v>3767963</v>
          </cell>
        </row>
        <row r="235">
          <cell r="A235" t="str">
            <v>544003</v>
          </cell>
          <cell r="B235" t="str">
            <v>BANKER LIABILITY L.C. (CASH</v>
          </cell>
          <cell r="C235">
            <v>10251608.699999999</v>
          </cell>
        </row>
        <row r="236">
          <cell r="A236" t="str">
            <v>544004</v>
          </cell>
          <cell r="B236" t="str">
            <v>BANKER LIABILITY L.C. (ICA)</v>
          </cell>
          <cell r="C236">
            <v>321437</v>
          </cell>
        </row>
        <row r="237">
          <cell r="A237" t="str">
            <v>549001</v>
          </cell>
          <cell r="B237" t="str">
            <v>BANKERS LIAB L/C ACCEPTANCE</v>
          </cell>
          <cell r="C237">
            <v>526708</v>
          </cell>
        </row>
        <row r="238">
          <cell r="A238" t="str">
            <v>555001</v>
          </cell>
          <cell r="B238" t="str">
            <v>BANKERS LIABILITY NIDF</v>
          </cell>
          <cell r="C238">
            <v>-2E-3</v>
          </cell>
        </row>
        <row r="239">
          <cell r="A239" t="str">
            <v>581001</v>
          </cell>
          <cell r="B239" t="str">
            <v>INCOME ACCOUNT</v>
          </cell>
          <cell r="C239">
            <v>924478.89099999995</v>
          </cell>
        </row>
        <row r="240">
          <cell r="A240" t="str">
            <v>602012</v>
          </cell>
          <cell r="B240" t="str">
            <v>CASH ON HAND BD (BAHRAIN ON</v>
          </cell>
          <cell r="C240">
            <v>98993.206999999995</v>
          </cell>
        </row>
        <row r="241">
          <cell r="A241" t="str">
            <v>603032</v>
          </cell>
          <cell r="B241" t="str">
            <v>CENTRAL BANK OF BAHRAIN</v>
          </cell>
          <cell r="C241">
            <v>143010.962</v>
          </cell>
        </row>
        <row r="242">
          <cell r="A242" t="str">
            <v>605013</v>
          </cell>
          <cell r="B242" t="str">
            <v>CENTRAL BANK OF BAHRAIN</v>
          </cell>
          <cell r="C242">
            <v>910000</v>
          </cell>
        </row>
        <row r="243">
          <cell r="A243" t="str">
            <v>608018</v>
          </cell>
          <cell r="B243" t="str">
            <v>BALANCE WITH FOREIGN BANKS</v>
          </cell>
          <cell r="C243">
            <v>9089.16</v>
          </cell>
        </row>
        <row r="244">
          <cell r="A244" t="str">
            <v>608019</v>
          </cell>
          <cell r="B244" t="str">
            <v>BALANCE WITH FOREIGN BANKS</v>
          </cell>
          <cell r="C244">
            <v>307.39</v>
          </cell>
        </row>
        <row r="245">
          <cell r="A245" t="str">
            <v>608029</v>
          </cell>
          <cell r="B245" t="str">
            <v>BALANCE WITH FOREIGN BANKS</v>
          </cell>
          <cell r="C245">
            <v>1209.961</v>
          </cell>
        </row>
        <row r="246">
          <cell r="A246" t="str">
            <v>608053</v>
          </cell>
          <cell r="B246" t="str">
            <v>BALANCE  WITH UNITED NATION</v>
          </cell>
          <cell r="C246">
            <v>39482.199000000001</v>
          </cell>
        </row>
        <row r="247">
          <cell r="A247" t="str">
            <v>608055</v>
          </cell>
          <cell r="B247" t="str">
            <v>BALANCE  WITH UNITED NATION</v>
          </cell>
          <cell r="C247">
            <v>2364.1889999999999</v>
          </cell>
        </row>
        <row r="248">
          <cell r="A248" t="str">
            <v>613012</v>
          </cell>
          <cell r="B248" t="str">
            <v>CASH IN ATM SAFE BD</v>
          </cell>
          <cell r="C248">
            <v>61260</v>
          </cell>
        </row>
        <row r="249">
          <cell r="A249" t="str">
            <v>613018</v>
          </cell>
          <cell r="B249" t="str">
            <v>CASH IN SAFE ATM 2</v>
          </cell>
          <cell r="C249">
            <v>14160</v>
          </cell>
        </row>
        <row r="250">
          <cell r="A250" t="str">
            <v>616001</v>
          </cell>
          <cell r="B250" t="str">
            <v>BAL WITH OVERSEAS BRCHS -US</v>
          </cell>
          <cell r="C250">
            <v>309936.55300000001</v>
          </cell>
        </row>
        <row r="251">
          <cell r="A251" t="str">
            <v>616002</v>
          </cell>
          <cell r="B251" t="str">
            <v>BALANCE WITH OVERSEAS BRANC</v>
          </cell>
          <cell r="C251">
            <v>42415.482000000004</v>
          </cell>
        </row>
        <row r="252">
          <cell r="A252" t="str">
            <v>616005</v>
          </cell>
          <cell r="B252" t="str">
            <v>BALANCE WITH OVERSEAS BRANC</v>
          </cell>
          <cell r="C252">
            <v>134.50299999999999</v>
          </cell>
        </row>
        <row r="253">
          <cell r="A253" t="str">
            <v>616014</v>
          </cell>
          <cell r="B253" t="str">
            <v>BALANCE WITH OVERSEAS BRANC</v>
          </cell>
          <cell r="C253">
            <v>43797.326000000001</v>
          </cell>
        </row>
        <row r="254">
          <cell r="A254" t="str">
            <v>617021</v>
          </cell>
          <cell r="B254" t="str">
            <v>PLACEMENT  WITH UNITED NATI</v>
          </cell>
          <cell r="C254">
            <v>879237.12899999996</v>
          </cell>
        </row>
        <row r="255">
          <cell r="A255" t="str">
            <v>618002</v>
          </cell>
          <cell r="B255" t="str">
            <v>PLACEMENT WITH OVERSEAS BRA</v>
          </cell>
          <cell r="C255">
            <v>6974500.1960000005</v>
          </cell>
        </row>
        <row r="256">
          <cell r="A256" t="str">
            <v>618003</v>
          </cell>
          <cell r="B256" t="str">
            <v>PLACEMENT WITH OVERSEAS BRA</v>
          </cell>
          <cell r="C256">
            <v>8.0000000000000002E-3</v>
          </cell>
        </row>
        <row r="257">
          <cell r="A257" t="str">
            <v>621001</v>
          </cell>
          <cell r="B257" t="str">
            <v>CALL LOAN/ADV. TO BANKERS</v>
          </cell>
          <cell r="C257">
            <v>1000000</v>
          </cell>
        </row>
        <row r="258">
          <cell r="A258" t="str">
            <v>651008</v>
          </cell>
          <cell r="B258" t="str">
            <v>GOP ISLAMIC BOUND (SUKUK)</v>
          </cell>
          <cell r="C258">
            <v>2681035.5</v>
          </cell>
        </row>
        <row r="259">
          <cell r="A259" t="str">
            <v>651016</v>
          </cell>
          <cell r="B259" t="str">
            <v>GOV.OF INDONESIA USD BONDS</v>
          </cell>
          <cell r="C259">
            <v>1508708.76</v>
          </cell>
        </row>
        <row r="260">
          <cell r="A260" t="str">
            <v>661011</v>
          </cell>
          <cell r="B260" t="str">
            <v>TREASURY BILLS - OVERSEAS B</v>
          </cell>
          <cell r="C260">
            <v>296346</v>
          </cell>
        </row>
        <row r="261">
          <cell r="A261" t="str">
            <v>664012</v>
          </cell>
          <cell r="B261" t="str">
            <v>SHARES AT BAHRAIN UNQUOTED</v>
          </cell>
          <cell r="C261">
            <v>8000</v>
          </cell>
        </row>
        <row r="262">
          <cell r="A262" t="str">
            <v>677001</v>
          </cell>
          <cell r="B262" t="str">
            <v>OTHER BONDS-TABREED 06 FINA</v>
          </cell>
          <cell r="C262">
            <v>1059431.1000000001</v>
          </cell>
        </row>
        <row r="263">
          <cell r="A263" t="str">
            <v>682001</v>
          </cell>
          <cell r="B263" t="str">
            <v>PERSONAL LOAN</v>
          </cell>
          <cell r="C263">
            <v>3985.7060000000001</v>
          </cell>
        </row>
        <row r="264">
          <cell r="A264" t="str">
            <v>685031</v>
          </cell>
          <cell r="B264" t="str">
            <v>GENERAL LOAN</v>
          </cell>
          <cell r="C264">
            <v>5803273.9029999999</v>
          </cell>
        </row>
        <row r="265">
          <cell r="A265" t="str">
            <v>685034</v>
          </cell>
          <cell r="B265" t="str">
            <v>CONSUMER LOAN</v>
          </cell>
          <cell r="C265">
            <v>110217.505</v>
          </cell>
        </row>
        <row r="266">
          <cell r="A266" t="str">
            <v>685037</v>
          </cell>
          <cell r="B266" t="str">
            <v>CORPORATE LOAN USD</v>
          </cell>
          <cell r="C266">
            <v>189674.554</v>
          </cell>
        </row>
        <row r="267">
          <cell r="A267" t="str">
            <v>685044</v>
          </cell>
          <cell r="B267" t="str">
            <v>LOAN - SYNDICATE - US $</v>
          </cell>
          <cell r="C267">
            <v>7505949.0489999996</v>
          </cell>
        </row>
        <row r="268">
          <cell r="A268" t="str">
            <v>689001</v>
          </cell>
          <cell r="B268" t="str">
            <v>LOANS AGAINST FOREIGN BILLS</v>
          </cell>
          <cell r="C268">
            <v>42440</v>
          </cell>
        </row>
        <row r="269">
          <cell r="A269" t="str">
            <v>691001</v>
          </cell>
          <cell r="B269" t="str">
            <v>LOANS AGAINST TRUST RECEIPT</v>
          </cell>
          <cell r="C269">
            <v>2912076.9079999998</v>
          </cell>
        </row>
        <row r="270">
          <cell r="A270" t="str">
            <v>692001</v>
          </cell>
          <cell r="B270" t="str">
            <v>LOANS AGAINST PACKING CREDI</v>
          </cell>
          <cell r="C270">
            <v>6121</v>
          </cell>
        </row>
        <row r="271">
          <cell r="A271" t="str">
            <v>721001</v>
          </cell>
          <cell r="B271" t="str">
            <v>PAD OVERDUE IFDBC</v>
          </cell>
          <cell r="C271">
            <v>18.780999999999999</v>
          </cell>
        </row>
        <row r="272">
          <cell r="A272" t="str">
            <v>722002</v>
          </cell>
          <cell r="B272" t="str">
            <v>LOCAL BILLS DISCOUNTED (LBD</v>
          </cell>
          <cell r="C272">
            <v>232084</v>
          </cell>
        </row>
        <row r="273">
          <cell r="A273" t="str">
            <v>724001</v>
          </cell>
          <cell r="B273" t="str">
            <v>PAD (CASH)</v>
          </cell>
          <cell r="C273">
            <v>16136.9</v>
          </cell>
        </row>
        <row r="274">
          <cell r="A274" t="str">
            <v>726001</v>
          </cell>
          <cell r="B274" t="str">
            <v>FOREIGN BILLS PURCHASED .</v>
          </cell>
          <cell r="C274">
            <v>14000</v>
          </cell>
        </row>
        <row r="275">
          <cell r="A275" t="str">
            <v>741062</v>
          </cell>
          <cell r="B275" t="str">
            <v>GOVERNMENT OF INDONESIA USD</v>
          </cell>
          <cell r="C275">
            <v>55617.440000000002</v>
          </cell>
        </row>
        <row r="276">
          <cell r="A276" t="str">
            <v>741066</v>
          </cell>
          <cell r="B276" t="str">
            <v>INCOME ACCRUED ON TABREED 0</v>
          </cell>
          <cell r="C276">
            <v>6117.58</v>
          </cell>
        </row>
        <row r="277">
          <cell r="A277" t="str">
            <v>742003</v>
          </cell>
          <cell r="B277" t="str">
            <v>LEASE HOLD IMPROVEMENT</v>
          </cell>
          <cell r="C277">
            <v>88899.91</v>
          </cell>
        </row>
        <row r="278">
          <cell r="A278" t="str">
            <v>744007</v>
          </cell>
          <cell r="B278" t="str">
            <v>FURNITURE &amp; FIXTURE WOODEN,</v>
          </cell>
          <cell r="C278">
            <v>56099.966</v>
          </cell>
        </row>
        <row r="279">
          <cell r="A279" t="str">
            <v>744008</v>
          </cell>
          <cell r="B279" t="str">
            <v>LIABRARY BOOKS -</v>
          </cell>
          <cell r="C279">
            <v>46</v>
          </cell>
        </row>
        <row r="280">
          <cell r="A280" t="str">
            <v>744010</v>
          </cell>
          <cell r="B280" t="str">
            <v>FURNITURE &amp; FIXTURE - MISC.</v>
          </cell>
          <cell r="C280">
            <v>6069.14</v>
          </cell>
        </row>
        <row r="281">
          <cell r="A281" t="str">
            <v>744012</v>
          </cell>
          <cell r="B281" t="str">
            <v>FURNITURE &amp; FIXTURE - STEEL</v>
          </cell>
          <cell r="C281">
            <v>2188</v>
          </cell>
        </row>
        <row r="282">
          <cell r="A282" t="str">
            <v>746001</v>
          </cell>
          <cell r="B282" t="str">
            <v>STOCK OF OFFICE STATIONERY</v>
          </cell>
          <cell r="C282">
            <v>1463.624</v>
          </cell>
        </row>
        <row r="283">
          <cell r="A283" t="str">
            <v>746002</v>
          </cell>
          <cell r="B283" t="str">
            <v>STOCK OF SECURITY STATIONER</v>
          </cell>
          <cell r="C283">
            <v>200.065</v>
          </cell>
        </row>
        <row r="284">
          <cell r="A284" t="str">
            <v>751021</v>
          </cell>
          <cell r="B284" t="str">
            <v>ADVANCE DEPOSITS - OVS. BRS</v>
          </cell>
          <cell r="C284">
            <v>200</v>
          </cell>
        </row>
        <row r="285">
          <cell r="A285" t="str">
            <v>751022</v>
          </cell>
          <cell r="B285" t="str">
            <v>ADVANCE DEPOSIT - CREDIT CA</v>
          </cell>
          <cell r="C285">
            <v>38394.288</v>
          </cell>
        </row>
        <row r="286">
          <cell r="A286" t="str">
            <v>761032</v>
          </cell>
          <cell r="B286" t="str">
            <v>SUNDRY DEBTORS - OTHERS</v>
          </cell>
          <cell r="C286">
            <v>4445.92</v>
          </cell>
        </row>
        <row r="287">
          <cell r="A287" t="str">
            <v>766001</v>
          </cell>
          <cell r="B287" t="str">
            <v>SUSP. A/C-DD CANCELLED</v>
          </cell>
          <cell r="C287">
            <v>-80.483000000000004</v>
          </cell>
        </row>
        <row r="288">
          <cell r="A288" t="str">
            <v>771001</v>
          </cell>
          <cell r="B288" t="str">
            <v>SUSP.A/C- CLEARING ADJUSTME</v>
          </cell>
          <cell r="C288">
            <v>722.70899999999995</v>
          </cell>
        </row>
        <row r="289">
          <cell r="A289" t="str">
            <v>771002</v>
          </cell>
          <cell r="B289" t="str">
            <v>SUSP.A/C CLRNG.ADJ.OTHERS</v>
          </cell>
          <cell r="C289">
            <v>-5571.4719999999998</v>
          </cell>
        </row>
        <row r="290">
          <cell r="A290" t="str">
            <v>772002</v>
          </cell>
          <cell r="B290" t="str">
            <v>PREPAIRED INSURANCE</v>
          </cell>
          <cell r="C290">
            <v>17833.536</v>
          </cell>
        </row>
        <row r="291">
          <cell r="A291" t="str">
            <v>772003</v>
          </cell>
          <cell r="B291" t="str">
            <v>PRE-PAID EXPENSES - OTHERS</v>
          </cell>
          <cell r="C291">
            <v>58429.254000000001</v>
          </cell>
        </row>
        <row r="292">
          <cell r="A292" t="str">
            <v>772011</v>
          </cell>
          <cell r="B292" t="str">
            <v>INTEREST ACCRUED ON ADVANCE</v>
          </cell>
          <cell r="C292">
            <v>119622.18799999999</v>
          </cell>
        </row>
        <row r="293">
          <cell r="A293" t="str">
            <v>772012</v>
          </cell>
          <cell r="B293" t="str">
            <v>INTEREST ACCRUED ON PLACEME</v>
          </cell>
          <cell r="C293">
            <v>16198.31</v>
          </cell>
        </row>
        <row r="294">
          <cell r="A294" t="str">
            <v>772017</v>
          </cell>
          <cell r="B294" t="str">
            <v>OTHER RECEIVABLES</v>
          </cell>
          <cell r="C294">
            <v>231962.965</v>
          </cell>
        </row>
        <row r="295">
          <cell r="A295" t="str">
            <v>773002</v>
          </cell>
          <cell r="B295" t="str">
            <v>OTHER ASSETS- ADV RENT PAID</v>
          </cell>
          <cell r="C295">
            <v>104091.57</v>
          </cell>
        </row>
        <row r="296">
          <cell r="A296" t="str">
            <v>774001</v>
          </cell>
          <cell r="B296" t="str">
            <v>OTHER ASSET-ADV.POSTAGE / T</v>
          </cell>
          <cell r="C296">
            <v>0</v>
          </cell>
        </row>
        <row r="297">
          <cell r="A297" t="str">
            <v>776006</v>
          </cell>
          <cell r="B297" t="str">
            <v>OTHER ASSETS A/C MARKUP REC</v>
          </cell>
          <cell r="C297">
            <v>-174.61600000000001</v>
          </cell>
        </row>
        <row r="298">
          <cell r="A298" t="str">
            <v>779001</v>
          </cell>
          <cell r="B298" t="str">
            <v>CASH IN TRANSIT</v>
          </cell>
          <cell r="C298">
            <v>0</v>
          </cell>
        </row>
        <row r="299">
          <cell r="A299" t="str">
            <v>779017</v>
          </cell>
          <cell r="B299" t="str">
            <v>O/A A/C TEZRAFTAR CASH EVEN</v>
          </cell>
          <cell r="C299">
            <v>12319.915000000001</v>
          </cell>
        </row>
        <row r="300">
          <cell r="A300" t="str">
            <v>785001</v>
          </cell>
          <cell r="B300" t="str">
            <v>OTHER ASSETS - MEND</v>
          </cell>
          <cell r="C300">
            <v>7245.51</v>
          </cell>
        </row>
        <row r="301">
          <cell r="A301" t="str">
            <v>795001</v>
          </cell>
          <cell r="B301" t="str">
            <v>PC &amp; SERVER -</v>
          </cell>
          <cell r="C301">
            <v>162415.69099999999</v>
          </cell>
        </row>
        <row r="302">
          <cell r="A302" t="str">
            <v>795002</v>
          </cell>
          <cell r="B302" t="str">
            <v>PRINTER/PERIPHERALS -</v>
          </cell>
          <cell r="C302">
            <v>4497.0200000000004</v>
          </cell>
        </row>
        <row r="303">
          <cell r="A303" t="str">
            <v>795003</v>
          </cell>
          <cell r="B303" t="str">
            <v>ELEC.EQIP. UPS/STABILIZER -</v>
          </cell>
          <cell r="C303">
            <v>52978.34</v>
          </cell>
        </row>
        <row r="304">
          <cell r="A304" t="str">
            <v>795004</v>
          </cell>
          <cell r="B304" t="str">
            <v>COMMUNICATION/NETWORKING</v>
          </cell>
          <cell r="C304">
            <v>19674.823</v>
          </cell>
        </row>
        <row r="305">
          <cell r="A305" t="str">
            <v>795005</v>
          </cell>
          <cell r="B305" t="str">
            <v>IT SOFTWARE</v>
          </cell>
          <cell r="C305">
            <v>72520.247000000003</v>
          </cell>
        </row>
        <row r="306">
          <cell r="A306" t="str">
            <v>821002</v>
          </cell>
          <cell r="B306" t="str">
            <v>FBC BILLS LODGED OUTWARD</v>
          </cell>
          <cell r="C306">
            <v>71351.998999999996</v>
          </cell>
        </row>
        <row r="307">
          <cell r="A307" t="str">
            <v>822007</v>
          </cell>
          <cell r="B307" t="str">
            <v>FOREIGN DOCUMENTARY BILLS L</v>
          </cell>
          <cell r="C307">
            <v>797220</v>
          </cell>
        </row>
        <row r="308">
          <cell r="A308" t="str">
            <v>822008</v>
          </cell>
          <cell r="B308" t="str">
            <v>FOREIGN DOCUMENTARY BILLS L</v>
          </cell>
          <cell r="C308">
            <v>152319</v>
          </cell>
        </row>
        <row r="309">
          <cell r="A309" t="str">
            <v>823003</v>
          </cell>
          <cell r="B309" t="str">
            <v>CURTOMER'S LIABILITY L.G.</v>
          </cell>
          <cell r="C309">
            <v>3767963</v>
          </cell>
        </row>
        <row r="310">
          <cell r="A310" t="str">
            <v>824003</v>
          </cell>
          <cell r="B310" t="str">
            <v>CUSTOMER LIABILITY L.C. (CA</v>
          </cell>
          <cell r="C310">
            <v>10251608.699999999</v>
          </cell>
        </row>
        <row r="311">
          <cell r="A311" t="str">
            <v>824004</v>
          </cell>
          <cell r="B311" t="str">
            <v>CUSTOMER LIABILITY L.C. (IC</v>
          </cell>
          <cell r="C311">
            <v>321437</v>
          </cell>
        </row>
        <row r="312">
          <cell r="A312" t="str">
            <v>829001</v>
          </cell>
          <cell r="B312" t="str">
            <v>CUST LIAB. L/C ACCEPTANCE</v>
          </cell>
          <cell r="C312">
            <v>526708</v>
          </cell>
        </row>
        <row r="313">
          <cell r="A313" t="str">
            <v>835001</v>
          </cell>
          <cell r="B313" t="str">
            <v>CUSTOMER LIABILITY NIDF</v>
          </cell>
          <cell r="C313">
            <v>49.140999999999998</v>
          </cell>
        </row>
        <row r="314">
          <cell r="A314" t="str">
            <v>842012</v>
          </cell>
          <cell r="B314" t="str">
            <v>MAIN OFFICE ACCOUNT - BD</v>
          </cell>
          <cell r="C314">
            <v>0</v>
          </cell>
        </row>
        <row r="315">
          <cell r="A315" t="str">
            <v>861001</v>
          </cell>
          <cell r="B315" t="str">
            <v>EXPENDITURE ACCOUNT</v>
          </cell>
          <cell r="C315">
            <v>597571.80700000003</v>
          </cell>
        </row>
        <row r="316">
          <cell r="A316" t="str">
            <v>911001</v>
          </cell>
          <cell r="B316" t="str">
            <v>AUTO CAR FINANCE</v>
          </cell>
          <cell r="C316">
            <v>30358.633999999998</v>
          </cell>
        </row>
        <row r="317">
          <cell r="A317" t="str">
            <v>913003</v>
          </cell>
          <cell r="B317" t="str">
            <v>DUE FM CARD MEM-MC CLASSIC</v>
          </cell>
          <cell r="C317">
            <v>-2417.0680000000002</v>
          </cell>
        </row>
        <row r="318">
          <cell r="A318" t="str">
            <v>913004</v>
          </cell>
          <cell r="B318" t="str">
            <v>DUE CARD MEM MC PREFERRED</v>
          </cell>
          <cell r="C318">
            <v>7451.8689999999997</v>
          </cell>
        </row>
        <row r="319">
          <cell r="A319" t="str">
            <v>915011</v>
          </cell>
          <cell r="B319" t="str">
            <v>ADVANCES CONSUMER-PIL FINAN</v>
          </cell>
          <cell r="C319">
            <v>15959732.25</v>
          </cell>
        </row>
        <row r="320">
          <cell r="A320" t="str">
            <v>921001</v>
          </cell>
          <cell r="B320" t="str">
            <v>ELECTRICAL &amp; OFFICE APPLIAN</v>
          </cell>
          <cell r="C320">
            <v>110146.291</v>
          </cell>
        </row>
        <row r="321">
          <cell r="A321" t="str">
            <v>922001</v>
          </cell>
          <cell r="B321" t="str">
            <v>VEHICLE OFFICE -</v>
          </cell>
          <cell r="C321">
            <v>27858</v>
          </cell>
        </row>
      </sheetData>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3"/>
      <sheetName val="I-B"/>
      <sheetName val="I-BR"/>
      <sheetName val="FA Coading"/>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Macro1"/>
      <sheetName val="Sheet3"/>
      <sheetName val="CFR-5"/>
    </sheetNames>
    <sheetDataSet>
      <sheetData sheetId="0"/>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 val="Range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 val="T-BILL"/>
      <sheetName val="Abu Dhabi"/>
      <sheetName val="Sheet3"/>
    </sheetNames>
    <sheetDataSet>
      <sheetData sheetId="0"/>
      <sheetData sheetId="1" refreshError="1">
        <row r="1">
          <cell r="B1" t="str">
            <v>Date:</v>
          </cell>
          <cell r="C1">
            <v>39262</v>
          </cell>
        </row>
        <row r="3">
          <cell r="B3" t="str">
            <v>Total Turnover</v>
          </cell>
          <cell r="D3">
            <v>447722144</v>
          </cell>
        </row>
        <row r="6">
          <cell r="B6" t="str">
            <v>KSE 100 INDEX</v>
          </cell>
        </row>
        <row r="7">
          <cell r="B7" t="str">
            <v>Open</v>
          </cell>
          <cell r="C7" t="str">
            <v>HIGH</v>
          </cell>
          <cell r="D7" t="str">
            <v>LOW</v>
          </cell>
          <cell r="E7" t="str">
            <v>CLOSE</v>
          </cell>
        </row>
        <row r="8">
          <cell r="B8">
            <v>13731.86</v>
          </cell>
          <cell r="C8">
            <v>13806.38</v>
          </cell>
          <cell r="D8">
            <v>13645.56</v>
          </cell>
          <cell r="E8">
            <v>13772.46</v>
          </cell>
          <cell r="F8">
            <v>40.599999999998545</v>
          </cell>
        </row>
        <row r="10">
          <cell r="B10" t="str">
            <v>CODE NO.</v>
          </cell>
          <cell r="C10" t="str">
            <v>NAME</v>
          </cell>
          <cell r="D10" t="str">
            <v>PRV CLOSE</v>
          </cell>
          <cell r="E10" t="str">
            <v>HIGH</v>
          </cell>
          <cell r="F10" t="str">
            <v>LOW</v>
          </cell>
          <cell r="G10" t="str">
            <v>CLOSE</v>
          </cell>
        </row>
        <row r="11">
          <cell r="B11" t="str">
            <v>SASM</v>
          </cell>
          <cell r="C11" t="str">
            <v>Saitex Spinning</v>
          </cell>
          <cell r="D11">
            <v>0.8</v>
          </cell>
          <cell r="E11">
            <v>0.85</v>
          </cell>
          <cell r="F11">
            <v>0.45</v>
          </cell>
          <cell r="G11">
            <v>0.85</v>
          </cell>
        </row>
        <row r="12">
          <cell r="B12" t="str">
            <v>FTSM</v>
          </cell>
          <cell r="C12" t="str">
            <v>Tri-Star 1st.</v>
          </cell>
          <cell r="D12">
            <v>0.95</v>
          </cell>
          <cell r="E12">
            <v>1.95</v>
          </cell>
          <cell r="F12">
            <v>1.5</v>
          </cell>
          <cell r="G12">
            <v>1.95</v>
          </cell>
        </row>
        <row r="13">
          <cell r="B13" t="str">
            <v>SSML</v>
          </cell>
          <cell r="C13" t="str">
            <v>Saritow Sp.</v>
          </cell>
          <cell r="D13">
            <v>2.75</v>
          </cell>
          <cell r="E13">
            <v>3.45</v>
          </cell>
          <cell r="F13">
            <v>2.5</v>
          </cell>
          <cell r="G13">
            <v>2.9</v>
          </cell>
        </row>
        <row r="14">
          <cell r="B14" t="str">
            <v>DBCIR</v>
          </cell>
          <cell r="C14" t="str">
            <v>Dadab.Cem(R)</v>
          </cell>
          <cell r="D14">
            <v>0.8</v>
          </cell>
          <cell r="E14">
            <v>0.9</v>
          </cell>
          <cell r="F14">
            <v>0.65</v>
          </cell>
          <cell r="G14">
            <v>0.65</v>
          </cell>
        </row>
        <row r="15">
          <cell r="B15" t="str">
            <v>TRPOL</v>
          </cell>
          <cell r="C15" t="str">
            <v>Tri-Star Poly</v>
          </cell>
          <cell r="D15">
            <v>2.2000000000000002</v>
          </cell>
          <cell r="E15">
            <v>3</v>
          </cell>
          <cell r="F15">
            <v>2.35</v>
          </cell>
          <cell r="G15">
            <v>3</v>
          </cell>
        </row>
        <row r="16">
          <cell r="B16" t="str">
            <v>TSMF</v>
          </cell>
          <cell r="C16" t="str">
            <v>Tri-Star Mutual</v>
          </cell>
          <cell r="D16">
            <v>2.4</v>
          </cell>
          <cell r="E16">
            <v>3</v>
          </cell>
          <cell r="F16">
            <v>2.2999999999999998</v>
          </cell>
          <cell r="G16">
            <v>3</v>
          </cell>
        </row>
        <row r="17">
          <cell r="B17" t="str">
            <v>BSML</v>
          </cell>
          <cell r="C17" t="str">
            <v>Baig Sp.</v>
          </cell>
          <cell r="D17">
            <v>2</v>
          </cell>
          <cell r="E17">
            <v>2</v>
          </cell>
          <cell r="F17">
            <v>1.5</v>
          </cell>
          <cell r="G17">
            <v>2</v>
          </cell>
        </row>
        <row r="18">
          <cell r="B18" t="str">
            <v>FRCL</v>
          </cell>
          <cell r="C18" t="str">
            <v>Frontier Ceramics</v>
          </cell>
          <cell r="D18">
            <v>4.6500000000000004</v>
          </cell>
          <cell r="E18">
            <v>5.6</v>
          </cell>
          <cell r="F18">
            <v>4.55</v>
          </cell>
          <cell r="G18">
            <v>5.4</v>
          </cell>
        </row>
        <row r="19">
          <cell r="B19" t="str">
            <v>ANLNCPS</v>
          </cell>
          <cell r="C19" t="str">
            <v>AzgN.ConP.8.95%</v>
          </cell>
          <cell r="D19">
            <v>7</v>
          </cell>
          <cell r="E19">
            <v>7.95</v>
          </cell>
          <cell r="F19">
            <v>6.55</v>
          </cell>
          <cell r="G19">
            <v>6.65</v>
          </cell>
        </row>
        <row r="20">
          <cell r="B20" t="str">
            <v>PMI</v>
          </cell>
          <cell r="C20" t="str">
            <v>Prud Mod.1st</v>
          </cell>
          <cell r="D20">
            <v>2</v>
          </cell>
          <cell r="E20">
            <v>2.15</v>
          </cell>
          <cell r="F20">
            <v>1.75</v>
          </cell>
          <cell r="G20">
            <v>1.9</v>
          </cell>
        </row>
        <row r="21">
          <cell r="B21" t="str">
            <v>PDGH</v>
          </cell>
          <cell r="C21" t="str">
            <v>P.D.G.House</v>
          </cell>
          <cell r="D21">
            <v>3.9</v>
          </cell>
          <cell r="E21">
            <v>4.6500000000000004</v>
          </cell>
          <cell r="F21">
            <v>3.9</v>
          </cell>
          <cell r="G21">
            <v>4.6500000000000004</v>
          </cell>
        </row>
        <row r="22">
          <cell r="B22" t="str">
            <v>MTIL</v>
          </cell>
          <cell r="C22" t="str">
            <v>Mian Textile</v>
          </cell>
          <cell r="D22">
            <v>3.9</v>
          </cell>
          <cell r="E22">
            <v>4.25</v>
          </cell>
          <cell r="F22">
            <v>3.5</v>
          </cell>
          <cell r="G22">
            <v>4.25</v>
          </cell>
        </row>
        <row r="23">
          <cell r="B23" t="str">
            <v>NBF</v>
          </cell>
          <cell r="C23" t="str">
            <v>NAMCO Balanced Fund</v>
          </cell>
          <cell r="D23">
            <v>9</v>
          </cell>
          <cell r="E23">
            <v>9.9499999999999993</v>
          </cell>
          <cell r="F23">
            <v>8.5</v>
          </cell>
          <cell r="G23">
            <v>9.75</v>
          </cell>
        </row>
        <row r="24">
          <cell r="B24" t="str">
            <v>COTT</v>
          </cell>
          <cell r="C24" t="str">
            <v>(Colony) Thal</v>
          </cell>
          <cell r="D24">
            <v>4.4000000000000004</v>
          </cell>
          <cell r="E24">
            <v>4.95</v>
          </cell>
          <cell r="F24">
            <v>4.3</v>
          </cell>
          <cell r="G24">
            <v>4.75</v>
          </cell>
        </row>
        <row r="25">
          <cell r="B25" t="str">
            <v>PRIC</v>
          </cell>
          <cell r="C25" t="str">
            <v>Progressive Ins.</v>
          </cell>
          <cell r="D25">
            <v>6.1</v>
          </cell>
          <cell r="E25">
            <v>6.7</v>
          </cell>
          <cell r="F25">
            <v>5.8</v>
          </cell>
          <cell r="G25">
            <v>6.5</v>
          </cell>
        </row>
        <row r="26">
          <cell r="B26" t="str">
            <v>PICL</v>
          </cell>
          <cell r="C26" t="str">
            <v>Pak.Com.Leas</v>
          </cell>
          <cell r="D26">
            <v>2.4</v>
          </cell>
          <cell r="E26">
            <v>2.4500000000000002</v>
          </cell>
          <cell r="F26">
            <v>2.1</v>
          </cell>
          <cell r="G26">
            <v>2.1</v>
          </cell>
        </row>
        <row r="27">
          <cell r="B27" t="str">
            <v>NICL</v>
          </cell>
          <cell r="C27" t="str">
            <v>Nimir Ind.Chem.</v>
          </cell>
          <cell r="D27">
            <v>4.2</v>
          </cell>
          <cell r="E27">
            <v>4.6500000000000004</v>
          </cell>
          <cell r="F27">
            <v>4.05</v>
          </cell>
          <cell r="G27">
            <v>4.5</v>
          </cell>
        </row>
        <row r="28">
          <cell r="B28" t="str">
            <v>ASHT</v>
          </cell>
          <cell r="C28" t="str">
            <v>Ashfaq Textile</v>
          </cell>
          <cell r="D28">
            <v>6.4</v>
          </cell>
          <cell r="E28">
            <v>7.4</v>
          </cell>
          <cell r="F28">
            <v>6.5</v>
          </cell>
          <cell r="G28">
            <v>7.4</v>
          </cell>
        </row>
        <row r="29">
          <cell r="B29" t="str">
            <v>FIM</v>
          </cell>
          <cell r="C29" t="str">
            <v>First Invest Mod</v>
          </cell>
          <cell r="D29">
            <v>4.25</v>
          </cell>
          <cell r="E29">
            <v>5.25</v>
          </cell>
          <cell r="F29">
            <v>4.7</v>
          </cell>
          <cell r="G29">
            <v>5.25</v>
          </cell>
        </row>
        <row r="30">
          <cell r="B30" t="str">
            <v>GENP</v>
          </cell>
          <cell r="C30" t="str">
            <v>Genertech</v>
          </cell>
          <cell r="D30">
            <v>3.5</v>
          </cell>
          <cell r="E30">
            <v>3.5</v>
          </cell>
          <cell r="F30">
            <v>3.05</v>
          </cell>
          <cell r="G30">
            <v>3.05</v>
          </cell>
        </row>
        <row r="31">
          <cell r="B31" t="str">
            <v>DSML</v>
          </cell>
          <cell r="C31" t="str">
            <v>Dar-es-Salaam</v>
          </cell>
          <cell r="D31">
            <v>7.5</v>
          </cell>
          <cell r="E31">
            <v>8.3000000000000007</v>
          </cell>
          <cell r="F31">
            <v>7.35</v>
          </cell>
          <cell r="G31">
            <v>7.75</v>
          </cell>
        </row>
        <row r="32">
          <cell r="B32" t="str">
            <v>GAIL</v>
          </cell>
          <cell r="C32" t="str">
            <v>Ghani Automobile</v>
          </cell>
          <cell r="D32">
            <v>11.5</v>
          </cell>
          <cell r="E32">
            <v>12.45</v>
          </cell>
          <cell r="F32">
            <v>11</v>
          </cell>
          <cell r="G32">
            <v>12</v>
          </cell>
        </row>
        <row r="33">
          <cell r="B33" t="str">
            <v>INMF</v>
          </cell>
          <cell r="C33" t="str">
            <v>Inve Mut.Fund</v>
          </cell>
          <cell r="D33">
            <v>1.2</v>
          </cell>
          <cell r="E33">
            <v>1.3</v>
          </cell>
          <cell r="F33">
            <v>1.1499999999999999</v>
          </cell>
          <cell r="G33">
            <v>1.2</v>
          </cell>
        </row>
        <row r="34">
          <cell r="B34" t="str">
            <v>SGPL</v>
          </cell>
          <cell r="C34" t="str">
            <v>S.G.Power</v>
          </cell>
          <cell r="D34">
            <v>4.2</v>
          </cell>
          <cell r="E34">
            <v>3.8</v>
          </cell>
          <cell r="F34">
            <v>3.3</v>
          </cell>
          <cell r="G34">
            <v>3.8</v>
          </cell>
        </row>
        <row r="35">
          <cell r="B35" t="str">
            <v>TSBL</v>
          </cell>
          <cell r="C35" t="str">
            <v>Trust Brokerage</v>
          </cell>
          <cell r="D35">
            <v>8.5</v>
          </cell>
          <cell r="E35">
            <v>9.5</v>
          </cell>
          <cell r="F35">
            <v>8.5</v>
          </cell>
          <cell r="G35">
            <v>9.4499999999999993</v>
          </cell>
        </row>
        <row r="36">
          <cell r="B36" t="str">
            <v>DWAE</v>
          </cell>
          <cell r="C36" t="str">
            <v>Dewan Auto Engg</v>
          </cell>
          <cell r="D36">
            <v>7</v>
          </cell>
          <cell r="E36">
            <v>6.8</v>
          </cell>
          <cell r="F36">
            <v>6</v>
          </cell>
          <cell r="G36">
            <v>6.2</v>
          </cell>
        </row>
        <row r="37">
          <cell r="B37" t="str">
            <v>JKSM</v>
          </cell>
          <cell r="C37" t="str">
            <v>J.K.Spinning</v>
          </cell>
          <cell r="D37">
            <v>12.9</v>
          </cell>
          <cell r="E37">
            <v>13.45</v>
          </cell>
          <cell r="F37">
            <v>12</v>
          </cell>
          <cell r="G37">
            <v>13.35</v>
          </cell>
        </row>
        <row r="38">
          <cell r="B38" t="str">
            <v>MUKT</v>
          </cell>
          <cell r="C38" t="str">
            <v>Mukhtar Textile</v>
          </cell>
          <cell r="D38">
            <v>3.15</v>
          </cell>
          <cell r="E38">
            <v>3.25</v>
          </cell>
          <cell r="F38">
            <v>2.9</v>
          </cell>
          <cell r="G38">
            <v>2.9</v>
          </cell>
        </row>
        <row r="39">
          <cell r="B39" t="str">
            <v>FUDLM</v>
          </cell>
          <cell r="C39" t="str">
            <v>U.D.L.Mod.</v>
          </cell>
          <cell r="D39">
            <v>5.45</v>
          </cell>
          <cell r="E39">
            <v>5.75</v>
          </cell>
          <cell r="F39">
            <v>5.15</v>
          </cell>
          <cell r="G39">
            <v>5.6</v>
          </cell>
        </row>
        <row r="40">
          <cell r="B40" t="str">
            <v>PIAA-JUN</v>
          </cell>
          <cell r="C40" t="str">
            <v>PIAA-JUN</v>
          </cell>
          <cell r="D40">
            <v>7.4</v>
          </cell>
          <cell r="E40">
            <v>8.4</v>
          </cell>
          <cell r="F40">
            <v>7.6</v>
          </cell>
          <cell r="G40">
            <v>8.4</v>
          </cell>
        </row>
        <row r="41">
          <cell r="B41" t="str">
            <v>GAEL</v>
          </cell>
          <cell r="C41" t="str">
            <v>Gauhar Engg Ltd</v>
          </cell>
          <cell r="D41">
            <v>1.85</v>
          </cell>
          <cell r="E41">
            <v>2</v>
          </cell>
          <cell r="F41">
            <v>1.8</v>
          </cell>
          <cell r="G41">
            <v>1.8</v>
          </cell>
        </row>
        <row r="42">
          <cell r="B42" t="str">
            <v>PKGI</v>
          </cell>
          <cell r="C42" t="str">
            <v>Pak Gen.Ins</v>
          </cell>
          <cell r="D42">
            <v>10.45</v>
          </cell>
          <cell r="E42">
            <v>10.55</v>
          </cell>
          <cell r="F42">
            <v>9.4499999999999993</v>
          </cell>
          <cell r="G42">
            <v>9.4499999999999993</v>
          </cell>
        </row>
        <row r="43">
          <cell r="B43" t="str">
            <v>PIAA</v>
          </cell>
          <cell r="C43" t="str">
            <v>P.I.A.C.(A)</v>
          </cell>
          <cell r="D43">
            <v>7.35</v>
          </cell>
          <cell r="E43">
            <v>8.35</v>
          </cell>
          <cell r="F43">
            <v>7.6</v>
          </cell>
          <cell r="G43">
            <v>8.35</v>
          </cell>
        </row>
        <row r="44">
          <cell r="B44" t="str">
            <v>CFL</v>
          </cell>
          <cell r="C44" t="str">
            <v>Crescent Fibres Ltd.</v>
          </cell>
          <cell r="D44">
            <v>15.35</v>
          </cell>
          <cell r="E44">
            <v>16.350000000000001</v>
          </cell>
          <cell r="F44">
            <v>14.8</v>
          </cell>
          <cell r="G44">
            <v>15.55</v>
          </cell>
        </row>
        <row r="45">
          <cell r="B45" t="str">
            <v>SRTL</v>
          </cell>
          <cell r="C45" t="str">
            <v>Sahrish Tex.</v>
          </cell>
          <cell r="D45">
            <v>1.5</v>
          </cell>
          <cell r="E45">
            <v>1.1499999999999999</v>
          </cell>
          <cell r="F45">
            <v>1</v>
          </cell>
          <cell r="G45">
            <v>1.1499999999999999</v>
          </cell>
        </row>
        <row r="46">
          <cell r="B46" t="str">
            <v>POAF</v>
          </cell>
          <cell r="C46" t="str">
            <v>Pak Oman Advantage</v>
          </cell>
          <cell r="D46">
            <v>9.5</v>
          </cell>
          <cell r="E46">
            <v>10.45</v>
          </cell>
          <cell r="F46">
            <v>9.5</v>
          </cell>
          <cell r="G46">
            <v>10.45</v>
          </cell>
        </row>
        <row r="47">
          <cell r="B47" t="str">
            <v>FFLM</v>
          </cell>
          <cell r="C47" t="str">
            <v>1st.Fid.Leasing</v>
          </cell>
          <cell r="D47">
            <v>7.05</v>
          </cell>
          <cell r="E47">
            <v>7.45</v>
          </cell>
          <cell r="F47">
            <v>6.75</v>
          </cell>
          <cell r="G47">
            <v>7.45</v>
          </cell>
        </row>
        <row r="48">
          <cell r="B48" t="str">
            <v>FEM</v>
          </cell>
          <cell r="C48" t="str">
            <v>Equity Mod.</v>
          </cell>
          <cell r="D48">
            <v>4.55</v>
          </cell>
          <cell r="E48">
            <v>5</v>
          </cell>
          <cell r="F48">
            <v>4.55</v>
          </cell>
          <cell r="G48">
            <v>4.8</v>
          </cell>
        </row>
        <row r="49">
          <cell r="B49" t="str">
            <v>DSIL</v>
          </cell>
          <cell r="C49" t="str">
            <v>D.S.Ind.Ltd.</v>
          </cell>
          <cell r="D49">
            <v>36.9</v>
          </cell>
          <cell r="E49">
            <v>38.700000000000003</v>
          </cell>
          <cell r="F49">
            <v>35.1</v>
          </cell>
          <cell r="G49">
            <v>38.700000000000003</v>
          </cell>
        </row>
        <row r="50">
          <cell r="B50" t="str">
            <v>IHFL</v>
          </cell>
          <cell r="C50" t="str">
            <v>Int.Housing Fin.</v>
          </cell>
          <cell r="D50">
            <v>20.9</v>
          </cell>
          <cell r="E50">
            <v>21.9</v>
          </cell>
          <cell r="F50">
            <v>19.899999999999999</v>
          </cell>
          <cell r="G50">
            <v>21.9</v>
          </cell>
        </row>
        <row r="51">
          <cell r="B51" t="str">
            <v>PIAA-JUL</v>
          </cell>
          <cell r="C51" t="str">
            <v>PIAA-JUL</v>
          </cell>
          <cell r="D51">
            <v>7.5</v>
          </cell>
          <cell r="E51">
            <v>8.5</v>
          </cell>
          <cell r="F51">
            <v>7.8</v>
          </cell>
          <cell r="G51">
            <v>8.5</v>
          </cell>
        </row>
        <row r="52">
          <cell r="B52" t="str">
            <v>PASL</v>
          </cell>
          <cell r="C52" t="str">
            <v>Pervez Ahmed Sec.</v>
          </cell>
          <cell r="D52">
            <v>21.65</v>
          </cell>
          <cell r="E52">
            <v>22.7</v>
          </cell>
          <cell r="F52">
            <v>20.7</v>
          </cell>
          <cell r="G52">
            <v>22.7</v>
          </cell>
        </row>
        <row r="53">
          <cell r="B53" t="str">
            <v>AZLM</v>
          </cell>
          <cell r="C53" t="str">
            <v>AL-Zamin Mod.</v>
          </cell>
          <cell r="D53">
            <v>9.25</v>
          </cell>
          <cell r="E53">
            <v>9.9</v>
          </cell>
          <cell r="F53">
            <v>9.0500000000000007</v>
          </cell>
          <cell r="G53">
            <v>9.0500000000000007</v>
          </cell>
        </row>
        <row r="54">
          <cell r="B54" t="str">
            <v>FECM</v>
          </cell>
          <cell r="C54" t="str">
            <v>Elite Cap.Mod</v>
          </cell>
          <cell r="D54">
            <v>4.4000000000000004</v>
          </cell>
          <cell r="E54">
            <v>4.4000000000000004</v>
          </cell>
          <cell r="F54">
            <v>4</v>
          </cell>
          <cell r="G54">
            <v>4.3</v>
          </cell>
        </row>
        <row r="55">
          <cell r="B55" t="str">
            <v>QUICE</v>
          </cell>
          <cell r="C55" t="str">
            <v>Quice Food</v>
          </cell>
          <cell r="D55">
            <v>4.4000000000000004</v>
          </cell>
          <cell r="E55">
            <v>4.5999999999999996</v>
          </cell>
          <cell r="F55">
            <v>4.2</v>
          </cell>
          <cell r="G55">
            <v>4.5999999999999996</v>
          </cell>
        </row>
        <row r="56">
          <cell r="B56" t="str">
            <v>PSEL</v>
          </cell>
          <cell r="C56" t="str">
            <v>Pak.Services</v>
          </cell>
          <cell r="D56">
            <v>444</v>
          </cell>
          <cell r="E56">
            <v>466</v>
          </cell>
          <cell r="F56">
            <v>426</v>
          </cell>
          <cell r="G56">
            <v>466</v>
          </cell>
        </row>
        <row r="57">
          <cell r="B57" t="str">
            <v>SEL</v>
          </cell>
          <cell r="C57" t="str">
            <v>Sitara Energy</v>
          </cell>
          <cell r="D57">
            <v>28.35</v>
          </cell>
          <cell r="E57">
            <v>29.75</v>
          </cell>
          <cell r="F57">
            <v>27.2</v>
          </cell>
          <cell r="G57">
            <v>27.2</v>
          </cell>
        </row>
        <row r="58">
          <cell r="B58" t="str">
            <v>MODAM</v>
          </cell>
          <cell r="C58" t="str">
            <v>Mod.Al-Mali</v>
          </cell>
          <cell r="D58">
            <v>8.9499999999999993</v>
          </cell>
          <cell r="E58">
            <v>9.35</v>
          </cell>
          <cell r="F58">
            <v>8.5500000000000007</v>
          </cell>
          <cell r="G58">
            <v>9</v>
          </cell>
        </row>
        <row r="59">
          <cell r="B59" t="str">
            <v>IIBL</v>
          </cell>
          <cell r="C59" t="str">
            <v>Islamic Bank</v>
          </cell>
          <cell r="D59">
            <v>5.0999999999999996</v>
          </cell>
          <cell r="E59">
            <v>5.45</v>
          </cell>
          <cell r="F59">
            <v>5</v>
          </cell>
          <cell r="G59">
            <v>5.25</v>
          </cell>
        </row>
        <row r="60">
          <cell r="B60" t="str">
            <v>JOVC</v>
          </cell>
          <cell r="C60" t="str">
            <v>J.O.V.&amp; CO.</v>
          </cell>
          <cell r="D60">
            <v>224.05</v>
          </cell>
          <cell r="E60">
            <v>235.25</v>
          </cell>
          <cell r="F60">
            <v>216.05</v>
          </cell>
          <cell r="G60">
            <v>233.5</v>
          </cell>
        </row>
        <row r="61">
          <cell r="B61" t="str">
            <v>SZTM</v>
          </cell>
          <cell r="C61" t="str">
            <v>Shahzad Tex</v>
          </cell>
          <cell r="D61">
            <v>12</v>
          </cell>
          <cell r="E61">
            <v>13</v>
          </cell>
          <cell r="F61">
            <v>12</v>
          </cell>
          <cell r="G61">
            <v>13</v>
          </cell>
        </row>
        <row r="62">
          <cell r="B62" t="str">
            <v>UNTM</v>
          </cell>
          <cell r="C62" t="str">
            <v>Unity Mod.</v>
          </cell>
          <cell r="D62">
            <v>0.6</v>
          </cell>
          <cell r="E62">
            <v>0.6</v>
          </cell>
          <cell r="F62">
            <v>0.55000000000000004</v>
          </cell>
          <cell r="G62">
            <v>0.6</v>
          </cell>
        </row>
        <row r="63">
          <cell r="B63" t="str">
            <v>DFSM</v>
          </cell>
          <cell r="C63" t="str">
            <v>Dewan Farooque Sp.</v>
          </cell>
          <cell r="D63">
            <v>9.0500000000000007</v>
          </cell>
          <cell r="E63">
            <v>9</v>
          </cell>
          <cell r="F63">
            <v>8.25</v>
          </cell>
          <cell r="G63">
            <v>8.9499999999999993</v>
          </cell>
        </row>
        <row r="64">
          <cell r="B64" t="str">
            <v>MACFL</v>
          </cell>
          <cell r="C64" t="str">
            <v>MACPAC Films</v>
          </cell>
          <cell r="D64">
            <v>16.350000000000001</v>
          </cell>
          <cell r="E64">
            <v>17.350000000000001</v>
          </cell>
          <cell r="F64">
            <v>16</v>
          </cell>
          <cell r="G64">
            <v>16.899999999999999</v>
          </cell>
        </row>
        <row r="65">
          <cell r="B65" t="str">
            <v>CSMD</v>
          </cell>
          <cell r="C65" t="str">
            <v>Crescent Sugar</v>
          </cell>
          <cell r="D65">
            <v>10.9</v>
          </cell>
          <cell r="E65">
            <v>11.9</v>
          </cell>
          <cell r="F65">
            <v>11</v>
          </cell>
          <cell r="G65">
            <v>11.9</v>
          </cell>
        </row>
        <row r="66">
          <cell r="B66" t="str">
            <v>ANL</v>
          </cell>
          <cell r="C66" t="str">
            <v>Azgard NineXD</v>
          </cell>
          <cell r="D66">
            <v>50.3</v>
          </cell>
          <cell r="E66">
            <v>52.8</v>
          </cell>
          <cell r="F66">
            <v>48.65</v>
          </cell>
          <cell r="G66">
            <v>52.8</v>
          </cell>
        </row>
        <row r="67">
          <cell r="B67" t="str">
            <v>SNL</v>
          </cell>
          <cell r="C67" t="str">
            <v>Southern Network</v>
          </cell>
          <cell r="D67">
            <v>9.1</v>
          </cell>
          <cell r="E67">
            <v>9.3000000000000007</v>
          </cell>
          <cell r="F67">
            <v>8.5500000000000007</v>
          </cell>
          <cell r="G67">
            <v>8.85</v>
          </cell>
        </row>
        <row r="68">
          <cell r="B68" t="str">
            <v>SKRS</v>
          </cell>
          <cell r="C68" t="str">
            <v>Sakrand Sugar</v>
          </cell>
          <cell r="D68">
            <v>2.5499999999999998</v>
          </cell>
          <cell r="E68">
            <v>2.7</v>
          </cell>
          <cell r="F68">
            <v>2.5</v>
          </cell>
          <cell r="G68">
            <v>2.5</v>
          </cell>
        </row>
        <row r="69">
          <cell r="B69" t="str">
            <v>FMHM</v>
          </cell>
          <cell r="C69" t="str">
            <v>Mehran Mod.</v>
          </cell>
          <cell r="D69">
            <v>3.2</v>
          </cell>
          <cell r="E69">
            <v>3.15</v>
          </cell>
          <cell r="F69">
            <v>2.9</v>
          </cell>
          <cell r="G69">
            <v>2.9</v>
          </cell>
        </row>
        <row r="70">
          <cell r="B70" t="str">
            <v>NLRL</v>
          </cell>
          <cell r="C70" t="str">
            <v>Natover Lease</v>
          </cell>
          <cell r="D70">
            <v>9</v>
          </cell>
          <cell r="E70">
            <v>9.6999999999999993</v>
          </cell>
          <cell r="F70">
            <v>9</v>
          </cell>
          <cell r="G70">
            <v>9.6999999999999993</v>
          </cell>
        </row>
        <row r="71">
          <cell r="B71" t="str">
            <v>HIRAT</v>
          </cell>
          <cell r="C71" t="str">
            <v>Hira Textile Mills</v>
          </cell>
          <cell r="D71">
            <v>9.75</v>
          </cell>
          <cell r="E71">
            <v>10</v>
          </cell>
          <cell r="F71">
            <v>9.25</v>
          </cell>
          <cell r="G71">
            <v>10</v>
          </cell>
        </row>
        <row r="72">
          <cell r="B72" t="str">
            <v>KESC</v>
          </cell>
          <cell r="C72" t="str">
            <v>K.E.S.C.</v>
          </cell>
          <cell r="D72">
            <v>6.5</v>
          </cell>
          <cell r="E72">
            <v>6.95</v>
          </cell>
          <cell r="F72">
            <v>6.45</v>
          </cell>
          <cell r="G72">
            <v>6.75</v>
          </cell>
        </row>
        <row r="73">
          <cell r="B73" t="str">
            <v>KESC-JUL</v>
          </cell>
          <cell r="C73" t="str">
            <v>KESC-JUL</v>
          </cell>
          <cell r="D73">
            <v>6.56</v>
          </cell>
          <cell r="E73">
            <v>7</v>
          </cell>
          <cell r="F73">
            <v>6.5</v>
          </cell>
          <cell r="G73">
            <v>6.85</v>
          </cell>
        </row>
        <row r="74">
          <cell r="B74" t="str">
            <v>KOHP</v>
          </cell>
          <cell r="C74" t="str">
            <v>Kohinoor Power</v>
          </cell>
          <cell r="D74">
            <v>4.5999999999999996</v>
          </cell>
          <cell r="E74">
            <v>4.75</v>
          </cell>
          <cell r="F74">
            <v>4.4000000000000004</v>
          </cell>
          <cell r="G74">
            <v>4.5</v>
          </cell>
        </row>
        <row r="75">
          <cell r="B75" t="str">
            <v>NETSOL</v>
          </cell>
          <cell r="C75" t="str">
            <v>Netsol Technologies</v>
          </cell>
          <cell r="D75">
            <v>72</v>
          </cell>
          <cell r="E75">
            <v>75.599999999999994</v>
          </cell>
          <cell r="F75">
            <v>70.2</v>
          </cell>
          <cell r="G75">
            <v>75.599999999999994</v>
          </cell>
        </row>
        <row r="76">
          <cell r="B76" t="str">
            <v>AABS</v>
          </cell>
          <cell r="C76" t="str">
            <v>AL-Abbas Sugur</v>
          </cell>
          <cell r="D76">
            <v>63.65</v>
          </cell>
          <cell r="E76">
            <v>66.75</v>
          </cell>
          <cell r="F76">
            <v>62</v>
          </cell>
          <cell r="G76">
            <v>64</v>
          </cell>
        </row>
        <row r="77">
          <cell r="B77" t="str">
            <v>NORT</v>
          </cell>
          <cell r="C77" t="str">
            <v>Norrie Tex.</v>
          </cell>
          <cell r="D77">
            <v>2.7</v>
          </cell>
          <cell r="E77">
            <v>2.8</v>
          </cell>
          <cell r="F77">
            <v>2.6</v>
          </cell>
          <cell r="G77">
            <v>2.65</v>
          </cell>
        </row>
        <row r="78">
          <cell r="B78" t="str">
            <v>NAZC</v>
          </cell>
          <cell r="C78" t="str">
            <v>Nazir Cotton</v>
          </cell>
          <cell r="D78">
            <v>2.0499999999999998</v>
          </cell>
          <cell r="E78">
            <v>2.0499999999999998</v>
          </cell>
          <cell r="F78">
            <v>1.9</v>
          </cell>
          <cell r="G78">
            <v>2.0499999999999998</v>
          </cell>
        </row>
        <row r="79">
          <cell r="B79" t="str">
            <v>ATIL</v>
          </cell>
          <cell r="C79" t="str">
            <v>Atlas Insurance</v>
          </cell>
          <cell r="D79">
            <v>130</v>
          </cell>
          <cell r="E79">
            <v>133</v>
          </cell>
          <cell r="F79">
            <v>123.5</v>
          </cell>
          <cell r="G79">
            <v>130</v>
          </cell>
        </row>
        <row r="80">
          <cell r="B80" t="str">
            <v>MTLA</v>
          </cell>
          <cell r="C80" t="str">
            <v>Metro Life</v>
          </cell>
          <cell r="D80">
            <v>10.95</v>
          </cell>
          <cell r="E80">
            <v>10.8</v>
          </cell>
          <cell r="F80">
            <v>10</v>
          </cell>
          <cell r="G80">
            <v>10.8</v>
          </cell>
        </row>
        <row r="81">
          <cell r="B81" t="str">
            <v>FZTM</v>
          </cell>
          <cell r="C81" t="str">
            <v>Fazal Textile</v>
          </cell>
          <cell r="D81">
            <v>267</v>
          </cell>
          <cell r="E81">
            <v>278.5</v>
          </cell>
          <cell r="F81">
            <v>259</v>
          </cell>
          <cell r="G81">
            <v>278.5</v>
          </cell>
        </row>
        <row r="82">
          <cell r="B82" t="str">
            <v>SARD</v>
          </cell>
          <cell r="C82" t="str">
            <v>Sardar Chemical</v>
          </cell>
          <cell r="D82">
            <v>3.45</v>
          </cell>
          <cell r="E82">
            <v>3.5</v>
          </cell>
          <cell r="F82">
            <v>3.25</v>
          </cell>
          <cell r="G82">
            <v>3.3</v>
          </cell>
        </row>
        <row r="83">
          <cell r="B83" t="str">
            <v>DCL</v>
          </cell>
          <cell r="C83" t="str">
            <v>Dewan Cement</v>
          </cell>
          <cell r="D83">
            <v>16.649999999999999</v>
          </cell>
          <cell r="E83">
            <v>17.649999999999999</v>
          </cell>
          <cell r="F83">
            <v>16.45</v>
          </cell>
          <cell r="G83">
            <v>17.350000000000001</v>
          </cell>
        </row>
        <row r="84">
          <cell r="B84" t="str">
            <v>DSFL</v>
          </cell>
          <cell r="C84" t="str">
            <v>Dewan Salman</v>
          </cell>
          <cell r="D84">
            <v>10.6</v>
          </cell>
          <cell r="E84">
            <v>10.9</v>
          </cell>
          <cell r="F84">
            <v>10.15</v>
          </cell>
          <cell r="G84">
            <v>10.55</v>
          </cell>
        </row>
        <row r="85">
          <cell r="B85" t="str">
            <v>SHNI</v>
          </cell>
          <cell r="C85" t="str">
            <v>Shaheen Insurance</v>
          </cell>
          <cell r="D85">
            <v>82.05</v>
          </cell>
          <cell r="E85">
            <v>86</v>
          </cell>
          <cell r="F85">
            <v>80.2</v>
          </cell>
          <cell r="G85">
            <v>86</v>
          </cell>
        </row>
        <row r="86">
          <cell r="B86" t="str">
            <v>FDMF</v>
          </cell>
          <cell r="C86" t="str">
            <v>F. Daw.Mut.Fund</v>
          </cell>
          <cell r="D86">
            <v>8.5</v>
          </cell>
          <cell r="E86">
            <v>9</v>
          </cell>
          <cell r="F86">
            <v>8.4</v>
          </cell>
          <cell r="G86">
            <v>9</v>
          </cell>
        </row>
        <row r="87">
          <cell r="B87" t="str">
            <v>PICT</v>
          </cell>
          <cell r="C87" t="str">
            <v>Pak.Int.Con.Ter.</v>
          </cell>
          <cell r="D87">
            <v>80.8</v>
          </cell>
          <cell r="E87">
            <v>84.8</v>
          </cell>
          <cell r="F87">
            <v>79.099999999999994</v>
          </cell>
          <cell r="G87">
            <v>84.8</v>
          </cell>
        </row>
        <row r="88">
          <cell r="B88" t="str">
            <v>DSFL-JUN</v>
          </cell>
          <cell r="C88" t="str">
            <v>DSFL-JUN</v>
          </cell>
          <cell r="D88">
            <v>10.65</v>
          </cell>
          <cell r="E88">
            <v>10.85</v>
          </cell>
          <cell r="F88">
            <v>10.1</v>
          </cell>
          <cell r="G88">
            <v>10.45</v>
          </cell>
        </row>
        <row r="89">
          <cell r="B89" t="str">
            <v>TELE-JUL</v>
          </cell>
          <cell r="C89" t="str">
            <v>TELE-JUL</v>
          </cell>
          <cell r="D89">
            <v>12.2</v>
          </cell>
          <cell r="E89">
            <v>13.2</v>
          </cell>
          <cell r="F89">
            <v>12.35</v>
          </cell>
          <cell r="G89">
            <v>13.2</v>
          </cell>
        </row>
        <row r="90">
          <cell r="B90" t="str">
            <v>KESC-JUN</v>
          </cell>
          <cell r="C90" t="str">
            <v>KESC-JUN</v>
          </cell>
          <cell r="D90">
            <v>6.5</v>
          </cell>
          <cell r="E90">
            <v>6.85</v>
          </cell>
          <cell r="F90">
            <v>6.4</v>
          </cell>
          <cell r="G90">
            <v>6.8</v>
          </cell>
        </row>
        <row r="91">
          <cell r="B91" t="str">
            <v>MYBL</v>
          </cell>
          <cell r="C91" t="str">
            <v>Mybank Ltd</v>
          </cell>
          <cell r="D91">
            <v>29</v>
          </cell>
          <cell r="E91">
            <v>30</v>
          </cell>
          <cell r="F91">
            <v>28</v>
          </cell>
          <cell r="G91">
            <v>29.9</v>
          </cell>
        </row>
        <row r="92">
          <cell r="B92" t="str">
            <v>CSAP</v>
          </cell>
          <cell r="C92" t="str">
            <v>Crescent Steel</v>
          </cell>
          <cell r="D92">
            <v>70.45</v>
          </cell>
          <cell r="E92">
            <v>72.5</v>
          </cell>
          <cell r="F92">
            <v>67.75</v>
          </cell>
          <cell r="G92">
            <v>71</v>
          </cell>
        </row>
        <row r="93">
          <cell r="B93" t="str">
            <v>SANSM</v>
          </cell>
          <cell r="C93" t="str">
            <v>Sanghar Sugar</v>
          </cell>
          <cell r="D93">
            <v>9</v>
          </cell>
          <cell r="E93">
            <v>9</v>
          </cell>
          <cell r="F93">
            <v>8.4</v>
          </cell>
          <cell r="G93">
            <v>9</v>
          </cell>
        </row>
        <row r="94">
          <cell r="B94" t="str">
            <v>APL</v>
          </cell>
          <cell r="C94" t="str">
            <v>Attock Petroleum</v>
          </cell>
          <cell r="D94">
            <v>477.5</v>
          </cell>
          <cell r="E94">
            <v>501.35</v>
          </cell>
          <cell r="F94">
            <v>470</v>
          </cell>
          <cell r="G94">
            <v>501.35</v>
          </cell>
        </row>
        <row r="95">
          <cell r="B95" t="str">
            <v>DSFL-JUL</v>
          </cell>
          <cell r="C95" t="str">
            <v>DSFL-JUL</v>
          </cell>
          <cell r="D95">
            <v>10.7</v>
          </cell>
          <cell r="E95">
            <v>11</v>
          </cell>
          <cell r="F95">
            <v>10.3</v>
          </cell>
          <cell r="G95">
            <v>10.65</v>
          </cell>
        </row>
        <row r="96">
          <cell r="B96" t="str">
            <v>DHCL</v>
          </cell>
          <cell r="C96" t="str">
            <v>Dewan Hattar Ce</v>
          </cell>
          <cell r="D96">
            <v>12.5</v>
          </cell>
          <cell r="E96">
            <v>13.2</v>
          </cell>
          <cell r="F96">
            <v>12.4</v>
          </cell>
          <cell r="G96">
            <v>12.8</v>
          </cell>
        </row>
        <row r="97">
          <cell r="B97" t="str">
            <v>ALICO</v>
          </cell>
          <cell r="C97" t="str">
            <v>American Life</v>
          </cell>
          <cell r="D97">
            <v>46.9</v>
          </cell>
          <cell r="E97">
            <v>49.2</v>
          </cell>
          <cell r="F97">
            <v>46.2</v>
          </cell>
          <cell r="G97">
            <v>46.2</v>
          </cell>
        </row>
        <row r="98">
          <cell r="B98" t="str">
            <v>BIPL</v>
          </cell>
          <cell r="C98" t="str">
            <v>Bankislami Pak</v>
          </cell>
          <cell r="D98">
            <v>15</v>
          </cell>
          <cell r="E98">
            <v>15.25</v>
          </cell>
          <cell r="F98">
            <v>14.3</v>
          </cell>
          <cell r="G98">
            <v>14.95</v>
          </cell>
        </row>
        <row r="99">
          <cell r="B99" t="str">
            <v>TELE-JUN</v>
          </cell>
          <cell r="C99" t="str">
            <v>TELE-JUN</v>
          </cell>
          <cell r="D99">
            <v>12</v>
          </cell>
          <cell r="E99">
            <v>13</v>
          </cell>
          <cell r="F99">
            <v>12.25</v>
          </cell>
          <cell r="G99">
            <v>13</v>
          </cell>
        </row>
        <row r="100">
          <cell r="B100" t="str">
            <v>CHBL</v>
          </cell>
          <cell r="C100" t="str">
            <v>Chenab Limited</v>
          </cell>
          <cell r="D100">
            <v>15.2</v>
          </cell>
          <cell r="E100">
            <v>15.5</v>
          </cell>
          <cell r="F100">
            <v>14.55</v>
          </cell>
          <cell r="G100">
            <v>14.9</v>
          </cell>
        </row>
        <row r="101">
          <cell r="B101" t="str">
            <v>KASBB</v>
          </cell>
          <cell r="C101" t="str">
            <v>KASB Bank Ltd.</v>
          </cell>
          <cell r="D101">
            <v>22.6</v>
          </cell>
          <cell r="E101">
            <v>23</v>
          </cell>
          <cell r="F101">
            <v>21.6</v>
          </cell>
          <cell r="G101">
            <v>23</v>
          </cell>
        </row>
        <row r="102">
          <cell r="B102" t="str">
            <v>CTTL</v>
          </cell>
          <cell r="C102" t="str">
            <v>Callmate Telips</v>
          </cell>
          <cell r="D102">
            <v>48.55</v>
          </cell>
          <cell r="E102">
            <v>50.9</v>
          </cell>
          <cell r="F102">
            <v>47.9</v>
          </cell>
          <cell r="G102">
            <v>49.5</v>
          </cell>
        </row>
        <row r="103">
          <cell r="B103" t="str">
            <v>KOHC</v>
          </cell>
          <cell r="C103" t="str">
            <v>Kohat Cement</v>
          </cell>
          <cell r="D103">
            <v>54.4</v>
          </cell>
          <cell r="E103">
            <v>56.8</v>
          </cell>
          <cell r="F103">
            <v>53.5</v>
          </cell>
          <cell r="G103">
            <v>54.5</v>
          </cell>
        </row>
        <row r="104">
          <cell r="B104" t="str">
            <v>CRTM</v>
          </cell>
          <cell r="C104" t="str">
            <v>Crescent Textile</v>
          </cell>
          <cell r="D104">
            <v>66</v>
          </cell>
          <cell r="E104">
            <v>69</v>
          </cell>
          <cell r="F104">
            <v>65</v>
          </cell>
          <cell r="G104">
            <v>69</v>
          </cell>
        </row>
        <row r="105">
          <cell r="B105" t="str">
            <v>MEBL</v>
          </cell>
          <cell r="C105" t="str">
            <v>Meezan Bank</v>
          </cell>
          <cell r="D105">
            <v>31.55</v>
          </cell>
          <cell r="E105">
            <v>32.1</v>
          </cell>
          <cell r="F105">
            <v>30.2</v>
          </cell>
          <cell r="G105">
            <v>32</v>
          </cell>
        </row>
        <row r="106">
          <cell r="B106" t="str">
            <v>CHAS</v>
          </cell>
          <cell r="C106" t="str">
            <v>Chashma Sugar</v>
          </cell>
          <cell r="D106">
            <v>13.6</v>
          </cell>
          <cell r="E106">
            <v>14.3</v>
          </cell>
          <cell r="F106">
            <v>13.5</v>
          </cell>
          <cell r="G106">
            <v>14.3</v>
          </cell>
        </row>
        <row r="107">
          <cell r="B107" t="str">
            <v>TELE</v>
          </cell>
          <cell r="C107" t="str">
            <v>Telecard</v>
          </cell>
          <cell r="D107">
            <v>12</v>
          </cell>
          <cell r="E107">
            <v>13</v>
          </cell>
          <cell r="F107">
            <v>12.3</v>
          </cell>
          <cell r="G107">
            <v>13</v>
          </cell>
        </row>
        <row r="108">
          <cell r="B108" t="str">
            <v>BRR</v>
          </cell>
          <cell r="C108" t="str">
            <v>B.R.R.Guardian</v>
          </cell>
          <cell r="D108">
            <v>8.65</v>
          </cell>
          <cell r="E108">
            <v>9</v>
          </cell>
          <cell r="F108">
            <v>8.5</v>
          </cell>
          <cell r="G108">
            <v>8.6999999999999993</v>
          </cell>
        </row>
        <row r="109">
          <cell r="B109" t="str">
            <v>PPTA</v>
          </cell>
          <cell r="C109" t="str">
            <v>Pak.PTA Ltd.</v>
          </cell>
          <cell r="D109">
            <v>5.2</v>
          </cell>
          <cell r="E109">
            <v>5.5</v>
          </cell>
          <cell r="F109">
            <v>5.2</v>
          </cell>
          <cell r="G109">
            <v>5.5</v>
          </cell>
        </row>
        <row r="110">
          <cell r="B110" t="str">
            <v>CLOV</v>
          </cell>
          <cell r="C110" t="str">
            <v>Clover Pakistan</v>
          </cell>
          <cell r="D110">
            <v>135</v>
          </cell>
          <cell r="E110">
            <v>136</v>
          </cell>
          <cell r="F110">
            <v>128.25</v>
          </cell>
          <cell r="G110">
            <v>128.25</v>
          </cell>
        </row>
        <row r="111">
          <cell r="B111" t="str">
            <v>SSOM</v>
          </cell>
          <cell r="C111" t="str">
            <v>S.S.Oil</v>
          </cell>
          <cell r="D111">
            <v>12.3</v>
          </cell>
          <cell r="E111">
            <v>13.2</v>
          </cell>
          <cell r="F111">
            <v>12.5</v>
          </cell>
          <cell r="G111">
            <v>12.5</v>
          </cell>
        </row>
        <row r="112">
          <cell r="B112" t="str">
            <v>IBFL</v>
          </cell>
          <cell r="C112" t="str">
            <v>Ibrahim Fibres</v>
          </cell>
          <cell r="D112">
            <v>58</v>
          </cell>
          <cell r="E112">
            <v>60</v>
          </cell>
          <cell r="F112">
            <v>56.7</v>
          </cell>
          <cell r="G112">
            <v>57</v>
          </cell>
        </row>
        <row r="113">
          <cell r="B113" t="str">
            <v>SEARL</v>
          </cell>
          <cell r="C113" t="str">
            <v>Searle Pak</v>
          </cell>
          <cell r="D113">
            <v>39.299999999999997</v>
          </cell>
          <cell r="E113">
            <v>40</v>
          </cell>
          <cell r="F113">
            <v>37.799999999999997</v>
          </cell>
          <cell r="G113">
            <v>38.25</v>
          </cell>
        </row>
        <row r="114">
          <cell r="B114" t="str">
            <v>OLSM</v>
          </cell>
          <cell r="C114" t="str">
            <v>Olympia Sp.</v>
          </cell>
          <cell r="D114">
            <v>9</v>
          </cell>
          <cell r="E114">
            <v>10</v>
          </cell>
          <cell r="F114">
            <v>9.5</v>
          </cell>
          <cell r="G114">
            <v>10</v>
          </cell>
        </row>
        <row r="115">
          <cell r="B115" t="str">
            <v>NIBR</v>
          </cell>
          <cell r="C115" t="str">
            <v>NIB Bank(R)</v>
          </cell>
          <cell r="D115">
            <v>9.15</v>
          </cell>
          <cell r="E115">
            <v>9.5</v>
          </cell>
          <cell r="F115">
            <v>9</v>
          </cell>
          <cell r="G115">
            <v>9.15</v>
          </cell>
        </row>
        <row r="116">
          <cell r="B116" t="str">
            <v>CML</v>
          </cell>
          <cell r="C116" t="str">
            <v>Colony Mills Ltd</v>
          </cell>
          <cell r="D116">
            <v>18.3</v>
          </cell>
          <cell r="E116">
            <v>18.600000000000001</v>
          </cell>
          <cell r="F116">
            <v>17.600000000000001</v>
          </cell>
          <cell r="G116">
            <v>17.75</v>
          </cell>
        </row>
        <row r="117">
          <cell r="B117" t="str">
            <v>TSPL</v>
          </cell>
          <cell r="C117" t="str">
            <v>Tri-Star Power</v>
          </cell>
          <cell r="D117">
            <v>2.75</v>
          </cell>
          <cell r="E117">
            <v>2.8</v>
          </cell>
          <cell r="F117">
            <v>2.65</v>
          </cell>
          <cell r="G117">
            <v>2.65</v>
          </cell>
        </row>
        <row r="118">
          <cell r="B118" t="str">
            <v>ZELP</v>
          </cell>
          <cell r="C118" t="str">
            <v>Zeal Pak.</v>
          </cell>
          <cell r="D118">
            <v>5.55</v>
          </cell>
          <cell r="E118">
            <v>5.6</v>
          </cell>
          <cell r="F118">
            <v>5.3</v>
          </cell>
          <cell r="G118">
            <v>5.4</v>
          </cell>
        </row>
        <row r="119">
          <cell r="B119" t="str">
            <v>PNGRS</v>
          </cell>
          <cell r="C119" t="str">
            <v>Pangrio Sugar</v>
          </cell>
          <cell r="D119">
            <v>4.6500000000000004</v>
          </cell>
          <cell r="E119">
            <v>4.75</v>
          </cell>
          <cell r="F119">
            <v>4.5</v>
          </cell>
          <cell r="G119">
            <v>4.5</v>
          </cell>
        </row>
        <row r="120">
          <cell r="B120" t="str">
            <v>PIOC-JUN</v>
          </cell>
          <cell r="C120" t="str">
            <v>PIOC-JUN</v>
          </cell>
          <cell r="D120">
            <v>37</v>
          </cell>
          <cell r="E120">
            <v>38.75</v>
          </cell>
          <cell r="F120">
            <v>36.799999999999997</v>
          </cell>
          <cell r="G120">
            <v>36.950000000000003</v>
          </cell>
        </row>
        <row r="121">
          <cell r="B121" t="str">
            <v>KHSM</v>
          </cell>
          <cell r="C121" t="str">
            <v>Khurshid Sp.</v>
          </cell>
          <cell r="D121">
            <v>1.9</v>
          </cell>
          <cell r="E121">
            <v>2.4</v>
          </cell>
          <cell r="F121">
            <v>2.2999999999999998</v>
          </cell>
          <cell r="G121">
            <v>2.4</v>
          </cell>
        </row>
        <row r="122">
          <cell r="B122" t="str">
            <v>TRG</v>
          </cell>
          <cell r="C122" t="str">
            <v>TRG Pakistan</v>
          </cell>
          <cell r="D122">
            <v>15.4</v>
          </cell>
          <cell r="E122">
            <v>16.399999999999999</v>
          </cell>
          <cell r="F122">
            <v>15.6</v>
          </cell>
          <cell r="G122">
            <v>16.399999999999999</v>
          </cell>
        </row>
        <row r="123">
          <cell r="B123" t="str">
            <v>BOSI</v>
          </cell>
          <cell r="C123" t="str">
            <v>Bosicor Pakistan</v>
          </cell>
          <cell r="D123">
            <v>18.3</v>
          </cell>
          <cell r="E123">
            <v>18.649999999999999</v>
          </cell>
          <cell r="F123">
            <v>17.7</v>
          </cell>
          <cell r="G123">
            <v>17.75</v>
          </cell>
        </row>
        <row r="124">
          <cell r="B124" t="str">
            <v>PNSC</v>
          </cell>
          <cell r="C124" t="str">
            <v>P.N.S.C.</v>
          </cell>
          <cell r="D124">
            <v>94.4</v>
          </cell>
          <cell r="E124">
            <v>97.2</v>
          </cell>
          <cell r="F124">
            <v>92.3</v>
          </cell>
          <cell r="G124">
            <v>94</v>
          </cell>
        </row>
        <row r="125">
          <cell r="B125" t="str">
            <v>GADT</v>
          </cell>
          <cell r="C125" t="str">
            <v>Gadoon Textile</v>
          </cell>
          <cell r="D125">
            <v>81</v>
          </cell>
          <cell r="E125">
            <v>82</v>
          </cell>
          <cell r="F125">
            <v>77.8</v>
          </cell>
          <cell r="G125">
            <v>77.8</v>
          </cell>
        </row>
        <row r="126">
          <cell r="B126" t="str">
            <v>SHFA</v>
          </cell>
          <cell r="C126" t="str">
            <v>Shifa Int.Hosp</v>
          </cell>
          <cell r="D126">
            <v>24.3</v>
          </cell>
          <cell r="E126">
            <v>25.25</v>
          </cell>
          <cell r="F126">
            <v>24</v>
          </cell>
          <cell r="G126">
            <v>24.25</v>
          </cell>
        </row>
        <row r="127">
          <cell r="B127" t="str">
            <v>SSIC</v>
          </cell>
          <cell r="C127" t="str">
            <v>Silver Star Ins.</v>
          </cell>
          <cell r="D127">
            <v>24.55</v>
          </cell>
          <cell r="E127">
            <v>25.75</v>
          </cell>
          <cell r="F127">
            <v>24.5</v>
          </cell>
          <cell r="G127">
            <v>25.75</v>
          </cell>
        </row>
        <row r="128">
          <cell r="B128" t="str">
            <v>MFFL</v>
          </cell>
          <cell r="C128" t="str">
            <v>Mithchells</v>
          </cell>
          <cell r="D128">
            <v>79.25</v>
          </cell>
          <cell r="E128">
            <v>80</v>
          </cell>
          <cell r="F128">
            <v>76</v>
          </cell>
          <cell r="G128">
            <v>76</v>
          </cell>
        </row>
        <row r="129">
          <cell r="B129" t="str">
            <v>JSGCL</v>
          </cell>
          <cell r="C129" t="str">
            <v>JS Global Cap.L</v>
          </cell>
          <cell r="D129">
            <v>435</v>
          </cell>
          <cell r="E129">
            <v>438</v>
          </cell>
          <cell r="F129">
            <v>416.1</v>
          </cell>
          <cell r="G129">
            <v>438</v>
          </cell>
        </row>
        <row r="130">
          <cell r="B130" t="str">
            <v>PICIC</v>
          </cell>
          <cell r="C130" t="str">
            <v>P.I.C.I.C</v>
          </cell>
          <cell r="D130">
            <v>80.900000000000006</v>
          </cell>
          <cell r="E130">
            <v>83.35</v>
          </cell>
          <cell r="F130">
            <v>79.3</v>
          </cell>
          <cell r="G130">
            <v>82.1</v>
          </cell>
        </row>
        <row r="131">
          <cell r="B131" t="str">
            <v>AACIL</v>
          </cell>
          <cell r="C131" t="str">
            <v>Al-Abbas Cement</v>
          </cell>
          <cell r="D131">
            <v>15</v>
          </cell>
          <cell r="E131">
            <v>15.35</v>
          </cell>
          <cell r="F131">
            <v>14.6</v>
          </cell>
          <cell r="G131">
            <v>14.65</v>
          </cell>
        </row>
        <row r="132">
          <cell r="B132" t="str">
            <v>ICL</v>
          </cell>
          <cell r="C132" t="str">
            <v>Ittehad Chem.</v>
          </cell>
          <cell r="D132">
            <v>30</v>
          </cell>
          <cell r="E132">
            <v>31.5</v>
          </cell>
          <cell r="F132">
            <v>30</v>
          </cell>
          <cell r="G132">
            <v>31.5</v>
          </cell>
        </row>
        <row r="133">
          <cell r="B133" t="str">
            <v>DYNO</v>
          </cell>
          <cell r="C133" t="str">
            <v>Dynea Pakistan</v>
          </cell>
          <cell r="D133">
            <v>23</v>
          </cell>
          <cell r="E133">
            <v>23</v>
          </cell>
          <cell r="F133">
            <v>21.85</v>
          </cell>
          <cell r="G133">
            <v>22.7</v>
          </cell>
        </row>
        <row r="134">
          <cell r="B134" t="str">
            <v>MRNS</v>
          </cell>
          <cell r="C134" t="str">
            <v>Mehran Sug.</v>
          </cell>
          <cell r="D134">
            <v>18</v>
          </cell>
          <cell r="E134">
            <v>18.899999999999999</v>
          </cell>
          <cell r="F134">
            <v>18</v>
          </cell>
          <cell r="G134">
            <v>18.899999999999999</v>
          </cell>
        </row>
        <row r="135">
          <cell r="B135" t="str">
            <v>BWCL</v>
          </cell>
          <cell r="C135" t="str">
            <v>Bestway Cement</v>
          </cell>
          <cell r="D135">
            <v>81</v>
          </cell>
          <cell r="E135">
            <v>85.05</v>
          </cell>
          <cell r="F135">
            <v>81.05</v>
          </cell>
          <cell r="G135">
            <v>81.95</v>
          </cell>
        </row>
        <row r="136">
          <cell r="B136" t="str">
            <v>AMZV</v>
          </cell>
          <cell r="C136" t="str">
            <v>AMZ Ventures</v>
          </cell>
          <cell r="D136">
            <v>7.1</v>
          </cell>
          <cell r="E136">
            <v>7.15</v>
          </cell>
          <cell r="F136">
            <v>6.8</v>
          </cell>
          <cell r="G136">
            <v>6.9</v>
          </cell>
        </row>
        <row r="137">
          <cell r="B137" t="str">
            <v>IDYM</v>
          </cell>
          <cell r="C137" t="str">
            <v>Indus Dyeing</v>
          </cell>
          <cell r="D137">
            <v>70</v>
          </cell>
          <cell r="E137">
            <v>73.45</v>
          </cell>
          <cell r="F137">
            <v>70</v>
          </cell>
          <cell r="G137">
            <v>73</v>
          </cell>
        </row>
        <row r="138">
          <cell r="B138" t="str">
            <v>PICB-JUN</v>
          </cell>
          <cell r="C138" t="str">
            <v>PICB-JUN</v>
          </cell>
          <cell r="D138">
            <v>44.74</v>
          </cell>
          <cell r="E138">
            <v>44.75</v>
          </cell>
          <cell r="F138">
            <v>42.55</v>
          </cell>
          <cell r="G138">
            <v>43.45</v>
          </cell>
        </row>
        <row r="139">
          <cell r="B139" t="str">
            <v>HWQS</v>
          </cell>
          <cell r="C139" t="str">
            <v>Haseeb Waqas</v>
          </cell>
          <cell r="D139">
            <v>49.85</v>
          </cell>
          <cell r="E139">
            <v>52.3</v>
          </cell>
          <cell r="F139">
            <v>49.85</v>
          </cell>
          <cell r="G139">
            <v>52.3</v>
          </cell>
        </row>
        <row r="140">
          <cell r="B140" t="str">
            <v>ALWIN</v>
          </cell>
          <cell r="C140" t="str">
            <v>Allwin Engin.</v>
          </cell>
          <cell r="D140">
            <v>24.5</v>
          </cell>
          <cell r="E140">
            <v>25.7</v>
          </cell>
          <cell r="F140">
            <v>24.5</v>
          </cell>
          <cell r="G140">
            <v>25.7</v>
          </cell>
        </row>
        <row r="141">
          <cell r="B141" t="str">
            <v>GHNL</v>
          </cell>
          <cell r="C141" t="str">
            <v>Ghandhara Nissan</v>
          </cell>
          <cell r="D141">
            <v>40.950000000000003</v>
          </cell>
          <cell r="E141">
            <v>42.1</v>
          </cell>
          <cell r="F141">
            <v>40.1</v>
          </cell>
          <cell r="G141">
            <v>42</v>
          </cell>
        </row>
        <row r="142">
          <cell r="B142" t="str">
            <v>JSABM</v>
          </cell>
          <cell r="C142" t="str">
            <v>JS Abamco Ltd.</v>
          </cell>
          <cell r="D142">
            <v>74.900000000000006</v>
          </cell>
          <cell r="E142">
            <v>76.25</v>
          </cell>
          <cell r="F142">
            <v>72.599999999999994</v>
          </cell>
          <cell r="G142">
            <v>73.900000000000006</v>
          </cell>
        </row>
        <row r="143">
          <cell r="B143" t="str">
            <v>WTL</v>
          </cell>
          <cell r="C143" t="str">
            <v>WorldCall Telecom</v>
          </cell>
          <cell r="D143">
            <v>18.7</v>
          </cell>
          <cell r="E143">
            <v>19.100000000000001</v>
          </cell>
          <cell r="F143">
            <v>18.2</v>
          </cell>
          <cell r="G143">
            <v>18.350000000000001</v>
          </cell>
        </row>
        <row r="144">
          <cell r="B144" t="str">
            <v>GUSM</v>
          </cell>
          <cell r="C144" t="str">
            <v>Gulistan Spinning</v>
          </cell>
          <cell r="D144">
            <v>10.5</v>
          </cell>
          <cell r="E144">
            <v>11.5</v>
          </cell>
          <cell r="F144">
            <v>11</v>
          </cell>
          <cell r="G144">
            <v>11</v>
          </cell>
        </row>
        <row r="145">
          <cell r="B145" t="str">
            <v>PICIC-JUN</v>
          </cell>
          <cell r="C145" t="str">
            <v>PICIC-JUN</v>
          </cell>
          <cell r="D145">
            <v>80.510000000000005</v>
          </cell>
          <cell r="E145">
            <v>83.03</v>
          </cell>
          <cell r="F145">
            <v>79.2</v>
          </cell>
          <cell r="G145">
            <v>81.66</v>
          </cell>
        </row>
        <row r="146">
          <cell r="B146" t="str">
            <v>BSBF</v>
          </cell>
          <cell r="C146" t="str">
            <v>BSJS Balanced XD</v>
          </cell>
          <cell r="D146">
            <v>12.75</v>
          </cell>
          <cell r="E146">
            <v>13</v>
          </cell>
          <cell r="F146">
            <v>12.4</v>
          </cell>
          <cell r="G146">
            <v>12.9</v>
          </cell>
        </row>
        <row r="147">
          <cell r="B147" t="str">
            <v>SPCB</v>
          </cell>
          <cell r="C147" t="str">
            <v>Saudi Pak Bank</v>
          </cell>
          <cell r="D147">
            <v>24.7</v>
          </cell>
          <cell r="E147">
            <v>25.2</v>
          </cell>
          <cell r="F147">
            <v>24.05</v>
          </cell>
          <cell r="G147">
            <v>25.15</v>
          </cell>
        </row>
        <row r="148">
          <cell r="B148" t="str">
            <v>ATBL</v>
          </cell>
          <cell r="C148" t="str">
            <v>Atlas Bank Ltd.</v>
          </cell>
          <cell r="D148">
            <v>17.3</v>
          </cell>
          <cell r="E148">
            <v>17.5</v>
          </cell>
          <cell r="F148">
            <v>16.7</v>
          </cell>
          <cell r="G148">
            <v>17.149999999999999</v>
          </cell>
        </row>
        <row r="149">
          <cell r="B149" t="str">
            <v>SAZEW</v>
          </cell>
          <cell r="C149" t="str">
            <v>Sazgar Engineering</v>
          </cell>
          <cell r="D149">
            <v>68.25</v>
          </cell>
          <cell r="E149">
            <v>71.650000000000006</v>
          </cell>
          <cell r="F149">
            <v>68.5</v>
          </cell>
          <cell r="G149">
            <v>71.650000000000006</v>
          </cell>
        </row>
        <row r="150">
          <cell r="B150" t="str">
            <v>PICIC-JUL</v>
          </cell>
          <cell r="C150" t="str">
            <v>PICIC-JUL</v>
          </cell>
          <cell r="D150">
            <v>81.3</v>
          </cell>
          <cell r="E150">
            <v>83.95</v>
          </cell>
          <cell r="F150">
            <v>80.2</v>
          </cell>
          <cell r="G150">
            <v>82.5</v>
          </cell>
        </row>
        <row r="151">
          <cell r="B151" t="str">
            <v>RICL</v>
          </cell>
          <cell r="C151" t="str">
            <v>Reliance Insurance</v>
          </cell>
          <cell r="D151">
            <v>32.9</v>
          </cell>
          <cell r="E151">
            <v>34.5</v>
          </cell>
          <cell r="F151">
            <v>33</v>
          </cell>
          <cell r="G151">
            <v>34.5</v>
          </cell>
        </row>
        <row r="152">
          <cell r="B152" t="str">
            <v>CCBL</v>
          </cell>
          <cell r="C152" t="str">
            <v>Cres. Comm.Bank</v>
          </cell>
          <cell r="D152">
            <v>22</v>
          </cell>
          <cell r="E152">
            <v>22.5</v>
          </cell>
          <cell r="F152">
            <v>21.5</v>
          </cell>
          <cell r="G152">
            <v>22.45</v>
          </cell>
        </row>
        <row r="153">
          <cell r="B153" t="str">
            <v>SMTM</v>
          </cell>
          <cell r="C153" t="str">
            <v>Samin Tex.</v>
          </cell>
          <cell r="D153">
            <v>55.1</v>
          </cell>
          <cell r="E153">
            <v>57</v>
          </cell>
          <cell r="F153">
            <v>54.5</v>
          </cell>
          <cell r="G153">
            <v>56</v>
          </cell>
        </row>
        <row r="154">
          <cell r="B154" t="str">
            <v>ALNRS</v>
          </cell>
          <cell r="C154" t="str">
            <v>AL-Noor Suger</v>
          </cell>
          <cell r="D154">
            <v>28.95</v>
          </cell>
          <cell r="E154">
            <v>30.35</v>
          </cell>
          <cell r="F154">
            <v>29.05</v>
          </cell>
          <cell r="G154">
            <v>29.5</v>
          </cell>
        </row>
        <row r="155">
          <cell r="B155" t="str">
            <v>PAKT</v>
          </cell>
          <cell r="C155" t="str">
            <v>Pak TobaccoXD</v>
          </cell>
          <cell r="D155">
            <v>156.44999999999999</v>
          </cell>
          <cell r="E155">
            <v>164</v>
          </cell>
          <cell r="F155">
            <v>157</v>
          </cell>
          <cell r="G155">
            <v>157</v>
          </cell>
        </row>
        <row r="156">
          <cell r="B156" t="str">
            <v>SITC</v>
          </cell>
          <cell r="C156" t="str">
            <v>Sitara Chemical</v>
          </cell>
          <cell r="D156">
            <v>154.94999999999999</v>
          </cell>
          <cell r="E156">
            <v>159.25</v>
          </cell>
          <cell r="F156">
            <v>152.5</v>
          </cell>
          <cell r="G156">
            <v>159.25</v>
          </cell>
        </row>
        <row r="157">
          <cell r="B157" t="str">
            <v>TRIPF</v>
          </cell>
          <cell r="C157" t="str">
            <v>Tri-Pack Films</v>
          </cell>
          <cell r="D157">
            <v>140</v>
          </cell>
          <cell r="E157">
            <v>140</v>
          </cell>
          <cell r="F157">
            <v>134</v>
          </cell>
          <cell r="G157">
            <v>134.80000000000001</v>
          </cell>
        </row>
        <row r="158">
          <cell r="B158" t="str">
            <v>FCCL</v>
          </cell>
          <cell r="C158" t="str">
            <v>Fauji Cement</v>
          </cell>
          <cell r="D158">
            <v>20.2</v>
          </cell>
          <cell r="E158">
            <v>20.5</v>
          </cell>
          <cell r="F158">
            <v>19.649999999999999</v>
          </cell>
          <cell r="G158">
            <v>19.7</v>
          </cell>
        </row>
        <row r="159">
          <cell r="B159" t="str">
            <v>ECOP</v>
          </cell>
          <cell r="C159" t="str">
            <v>ECOPACK Ltd</v>
          </cell>
          <cell r="D159">
            <v>21.4</v>
          </cell>
          <cell r="E159">
            <v>21.6</v>
          </cell>
          <cell r="F159">
            <v>20.7</v>
          </cell>
          <cell r="G159">
            <v>21.4</v>
          </cell>
        </row>
        <row r="160">
          <cell r="B160" t="str">
            <v>BATA</v>
          </cell>
          <cell r="C160" t="str">
            <v>Bata (Pak)</v>
          </cell>
          <cell r="D160">
            <v>372</v>
          </cell>
          <cell r="E160">
            <v>390.6</v>
          </cell>
          <cell r="F160">
            <v>375</v>
          </cell>
          <cell r="G160">
            <v>390.6</v>
          </cell>
        </row>
        <row r="161">
          <cell r="B161" t="str">
            <v>ATRL</v>
          </cell>
          <cell r="C161" t="str">
            <v>Attock Refinery</v>
          </cell>
          <cell r="D161">
            <v>114.85</v>
          </cell>
          <cell r="E161">
            <v>119.8</v>
          </cell>
          <cell r="F161">
            <v>115</v>
          </cell>
          <cell r="G161">
            <v>116.55</v>
          </cell>
        </row>
        <row r="162">
          <cell r="B162" t="str">
            <v>MLCF-JUN</v>
          </cell>
          <cell r="C162" t="str">
            <v>MLCF-JUN</v>
          </cell>
          <cell r="D162">
            <v>24.95</v>
          </cell>
          <cell r="E162">
            <v>25.3</v>
          </cell>
          <cell r="F162">
            <v>24.26</v>
          </cell>
          <cell r="G162">
            <v>24.26</v>
          </cell>
        </row>
        <row r="163">
          <cell r="B163" t="str">
            <v>FDIBL</v>
          </cell>
          <cell r="C163" t="str">
            <v>Ist.Dawood Bank</v>
          </cell>
          <cell r="D163">
            <v>28.95</v>
          </cell>
          <cell r="E163">
            <v>28.95</v>
          </cell>
          <cell r="F163">
            <v>27.75</v>
          </cell>
          <cell r="G163">
            <v>28.95</v>
          </cell>
        </row>
        <row r="164">
          <cell r="B164" t="str">
            <v>ESBL</v>
          </cell>
          <cell r="C164" t="str">
            <v>Escorts Bank</v>
          </cell>
          <cell r="D164">
            <v>16.899999999999999</v>
          </cell>
          <cell r="E164">
            <v>17</v>
          </cell>
          <cell r="F164">
            <v>16.3</v>
          </cell>
          <cell r="G164">
            <v>16.399999999999999</v>
          </cell>
        </row>
        <row r="165">
          <cell r="B165" t="str">
            <v>PPFL</v>
          </cell>
          <cell r="C165" t="str">
            <v>Pak.Prem Fund</v>
          </cell>
          <cell r="D165">
            <v>14.6</v>
          </cell>
          <cell r="E165">
            <v>15.2</v>
          </cell>
          <cell r="F165">
            <v>14.6</v>
          </cell>
          <cell r="G165">
            <v>15</v>
          </cell>
        </row>
        <row r="166">
          <cell r="B166" t="str">
            <v>BOP-JUN</v>
          </cell>
          <cell r="C166" t="str">
            <v>BOP-JUN</v>
          </cell>
          <cell r="D166">
            <v>114</v>
          </cell>
          <cell r="E166">
            <v>119.2</v>
          </cell>
          <cell r="F166">
            <v>114.55</v>
          </cell>
          <cell r="G166">
            <v>116.9</v>
          </cell>
        </row>
        <row r="167">
          <cell r="B167" t="str">
            <v>DWSM</v>
          </cell>
          <cell r="C167" t="str">
            <v>Dewan Sugar</v>
          </cell>
          <cell r="D167">
            <v>11.1</v>
          </cell>
          <cell r="E167">
            <v>11.5</v>
          </cell>
          <cell r="F167">
            <v>11.05</v>
          </cell>
          <cell r="G167">
            <v>11.05</v>
          </cell>
        </row>
        <row r="168">
          <cell r="B168" t="str">
            <v>CENI</v>
          </cell>
          <cell r="C168" t="str">
            <v>Century Ins.</v>
          </cell>
          <cell r="D168">
            <v>53.5</v>
          </cell>
          <cell r="E168">
            <v>56.15</v>
          </cell>
          <cell r="F168">
            <v>54</v>
          </cell>
          <cell r="G168">
            <v>55.5</v>
          </cell>
        </row>
        <row r="169">
          <cell r="B169" t="str">
            <v>SPL-PRO</v>
          </cell>
          <cell r="C169" t="str">
            <v>Sitara Peroxide</v>
          </cell>
          <cell r="D169">
            <v>33.700000000000003</v>
          </cell>
          <cell r="E169">
            <v>35.35</v>
          </cell>
          <cell r="F169">
            <v>34</v>
          </cell>
          <cell r="G169">
            <v>35.35</v>
          </cell>
        </row>
        <row r="170">
          <cell r="B170" t="str">
            <v>AHL</v>
          </cell>
          <cell r="C170" t="str">
            <v>Arif Habib Limited</v>
          </cell>
          <cell r="D170">
            <v>205.4</v>
          </cell>
          <cell r="E170">
            <v>210.2</v>
          </cell>
          <cell r="F170">
            <v>202</v>
          </cell>
          <cell r="G170">
            <v>203.9</v>
          </cell>
        </row>
        <row r="171">
          <cell r="B171" t="str">
            <v>PPP</v>
          </cell>
          <cell r="C171" t="str">
            <v>Pak Pap.Prod</v>
          </cell>
          <cell r="D171">
            <v>100.25</v>
          </cell>
          <cell r="E171">
            <v>104</v>
          </cell>
          <cell r="F171">
            <v>100</v>
          </cell>
          <cell r="G171">
            <v>104</v>
          </cell>
        </row>
        <row r="172">
          <cell r="B172" t="str">
            <v>ENGRO-JUL</v>
          </cell>
          <cell r="C172" t="str">
            <v>ENGRO-JUL</v>
          </cell>
          <cell r="D172">
            <v>251.5</v>
          </cell>
          <cell r="E172">
            <v>259.10000000000002</v>
          </cell>
          <cell r="F172">
            <v>249.1</v>
          </cell>
          <cell r="G172">
            <v>255.9</v>
          </cell>
        </row>
        <row r="173">
          <cell r="B173" t="str">
            <v>ADMM</v>
          </cell>
          <cell r="C173" t="str">
            <v>Artistic Denim</v>
          </cell>
          <cell r="D173">
            <v>70.849999999999994</v>
          </cell>
          <cell r="E173">
            <v>71.599999999999994</v>
          </cell>
          <cell r="F173">
            <v>68.8</v>
          </cell>
          <cell r="G173">
            <v>69.5</v>
          </cell>
        </row>
        <row r="174">
          <cell r="B174" t="str">
            <v>SGML</v>
          </cell>
          <cell r="C174" t="str">
            <v>Shakarganj Sugar</v>
          </cell>
          <cell r="D174">
            <v>48.8</v>
          </cell>
          <cell r="E174">
            <v>51.15</v>
          </cell>
          <cell r="F174">
            <v>49.25</v>
          </cell>
          <cell r="G174">
            <v>51</v>
          </cell>
        </row>
        <row r="175">
          <cell r="B175" t="str">
            <v>HINOON</v>
          </cell>
          <cell r="C175" t="str">
            <v>Highnoon (Lab)</v>
          </cell>
          <cell r="D175">
            <v>88</v>
          </cell>
          <cell r="E175">
            <v>88</v>
          </cell>
          <cell r="F175">
            <v>84.6</v>
          </cell>
          <cell r="G175">
            <v>85</v>
          </cell>
        </row>
        <row r="176">
          <cell r="B176" t="str">
            <v>ENGRO</v>
          </cell>
          <cell r="C176" t="str">
            <v>Engro Chemical</v>
          </cell>
          <cell r="D176">
            <v>248.8</v>
          </cell>
          <cell r="E176">
            <v>256.10000000000002</v>
          </cell>
          <cell r="F176">
            <v>246.5</v>
          </cell>
          <cell r="G176">
            <v>253</v>
          </cell>
        </row>
        <row r="177">
          <cell r="B177" t="str">
            <v>NML-JUN</v>
          </cell>
          <cell r="C177" t="str">
            <v>NML-JUN</v>
          </cell>
          <cell r="D177">
            <v>133.5</v>
          </cell>
          <cell r="E177">
            <v>135.15</v>
          </cell>
          <cell r="F177">
            <v>130</v>
          </cell>
          <cell r="G177">
            <v>130.4</v>
          </cell>
        </row>
        <row r="178">
          <cell r="B178" t="str">
            <v>PICB</v>
          </cell>
          <cell r="C178" t="str">
            <v>PICIC Bank</v>
          </cell>
          <cell r="D178">
            <v>44.2</v>
          </cell>
          <cell r="E178">
            <v>44.7</v>
          </cell>
          <cell r="F178">
            <v>43</v>
          </cell>
          <cell r="G178">
            <v>44</v>
          </cell>
        </row>
        <row r="179">
          <cell r="B179" t="str">
            <v>JSBL</v>
          </cell>
          <cell r="C179" t="str">
            <v>JS Bank Ltd.</v>
          </cell>
          <cell r="D179">
            <v>19.55</v>
          </cell>
          <cell r="E179">
            <v>19.850000000000001</v>
          </cell>
          <cell r="F179">
            <v>19.100000000000001</v>
          </cell>
          <cell r="G179">
            <v>19.25</v>
          </cell>
        </row>
        <row r="180">
          <cell r="B180" t="str">
            <v>MLCF</v>
          </cell>
          <cell r="C180" t="str">
            <v>Maple Leaf Cem.XR</v>
          </cell>
          <cell r="D180">
            <v>24.85</v>
          </cell>
          <cell r="E180">
            <v>25.3</v>
          </cell>
          <cell r="F180">
            <v>24.35</v>
          </cell>
          <cell r="G180">
            <v>24.4</v>
          </cell>
        </row>
        <row r="181">
          <cell r="B181" t="str">
            <v>IGIBL</v>
          </cell>
          <cell r="C181" t="str">
            <v>IGI Inv.Bank Ltd</v>
          </cell>
          <cell r="D181">
            <v>17.100000000000001</v>
          </cell>
          <cell r="E181">
            <v>17.55</v>
          </cell>
          <cell r="F181">
            <v>16.899999999999999</v>
          </cell>
          <cell r="G181">
            <v>17</v>
          </cell>
        </row>
        <row r="182">
          <cell r="B182" t="str">
            <v>BOP</v>
          </cell>
          <cell r="C182" t="str">
            <v>B.O.Punjab</v>
          </cell>
          <cell r="D182">
            <v>113.9</v>
          </cell>
          <cell r="E182">
            <v>119.5</v>
          </cell>
          <cell r="F182">
            <v>115.2</v>
          </cell>
          <cell r="G182">
            <v>116.5</v>
          </cell>
        </row>
        <row r="183">
          <cell r="B183" t="str">
            <v>ENGRO-JUN</v>
          </cell>
          <cell r="C183" t="str">
            <v>ENGRO-JUN</v>
          </cell>
          <cell r="D183">
            <v>249.05</v>
          </cell>
          <cell r="E183">
            <v>256</v>
          </cell>
          <cell r="F183">
            <v>246.6</v>
          </cell>
          <cell r="G183">
            <v>252.01</v>
          </cell>
        </row>
        <row r="184">
          <cell r="B184" t="str">
            <v>NIB</v>
          </cell>
          <cell r="C184" t="str">
            <v>NIB Bank</v>
          </cell>
          <cell r="D184">
            <v>21.2</v>
          </cell>
          <cell r="E184">
            <v>21.7</v>
          </cell>
          <cell r="F184">
            <v>20.9</v>
          </cell>
          <cell r="G184">
            <v>21</v>
          </cell>
        </row>
        <row r="185">
          <cell r="B185" t="str">
            <v>DLL</v>
          </cell>
          <cell r="C185" t="str">
            <v>Dawood Law</v>
          </cell>
          <cell r="D185">
            <v>79</v>
          </cell>
          <cell r="E185">
            <v>82.95</v>
          </cell>
          <cell r="F185">
            <v>80</v>
          </cell>
          <cell r="G185">
            <v>82</v>
          </cell>
        </row>
        <row r="186">
          <cell r="B186" t="str">
            <v>NML</v>
          </cell>
          <cell r="C186" t="str">
            <v>Nishat Mills</v>
          </cell>
          <cell r="D186">
            <v>133.75</v>
          </cell>
          <cell r="E186">
            <v>135</v>
          </cell>
          <cell r="F186">
            <v>130.05000000000001</v>
          </cell>
          <cell r="G186">
            <v>130.44999999999999</v>
          </cell>
        </row>
        <row r="187">
          <cell r="B187" t="str">
            <v>NJLIC</v>
          </cell>
          <cell r="C187" t="str">
            <v>New Jub. Life</v>
          </cell>
          <cell r="D187">
            <v>50.4</v>
          </cell>
          <cell r="E187">
            <v>51</v>
          </cell>
          <cell r="F187">
            <v>49.15</v>
          </cell>
          <cell r="G187">
            <v>50.25</v>
          </cell>
        </row>
        <row r="188">
          <cell r="B188" t="str">
            <v>FLYNG</v>
          </cell>
          <cell r="C188" t="str">
            <v>Flying Cement Ltd.</v>
          </cell>
          <cell r="D188">
            <v>16.399999999999999</v>
          </cell>
          <cell r="E188">
            <v>17.05</v>
          </cell>
          <cell r="F188">
            <v>16.45</v>
          </cell>
          <cell r="G188">
            <v>16.5</v>
          </cell>
        </row>
        <row r="189">
          <cell r="B189" t="str">
            <v>PSYL</v>
          </cell>
          <cell r="C189" t="str">
            <v>Pak Synthetic</v>
          </cell>
          <cell r="D189">
            <v>9.65</v>
          </cell>
          <cell r="E189">
            <v>9.35</v>
          </cell>
          <cell r="F189">
            <v>9</v>
          </cell>
          <cell r="G189">
            <v>9.3000000000000007</v>
          </cell>
        </row>
        <row r="190">
          <cell r="B190" t="str">
            <v>GTYR</v>
          </cell>
          <cell r="C190" t="str">
            <v>General Tyre</v>
          </cell>
          <cell r="D190">
            <v>30.4</v>
          </cell>
          <cell r="E190">
            <v>30.6</v>
          </cell>
          <cell r="F190">
            <v>29.5</v>
          </cell>
          <cell r="G190">
            <v>29.5</v>
          </cell>
        </row>
        <row r="191">
          <cell r="B191" t="str">
            <v>AICL</v>
          </cell>
          <cell r="C191" t="str">
            <v>Adamjee Insurance</v>
          </cell>
          <cell r="D191">
            <v>329.7</v>
          </cell>
          <cell r="E191">
            <v>336.9</v>
          </cell>
          <cell r="F191">
            <v>325</v>
          </cell>
          <cell r="G191">
            <v>325.95</v>
          </cell>
        </row>
        <row r="192">
          <cell r="B192" t="str">
            <v>REWM</v>
          </cell>
          <cell r="C192" t="str">
            <v>Reliance Weaving</v>
          </cell>
          <cell r="D192">
            <v>20.95</v>
          </cell>
          <cell r="E192">
            <v>20.7</v>
          </cell>
          <cell r="F192">
            <v>19.95</v>
          </cell>
          <cell r="G192">
            <v>19.95</v>
          </cell>
        </row>
        <row r="193">
          <cell r="B193" t="str">
            <v>NML-JUL</v>
          </cell>
          <cell r="C193" t="str">
            <v>NML-JUL</v>
          </cell>
          <cell r="D193">
            <v>135.38999999999999</v>
          </cell>
          <cell r="E193">
            <v>135.80000000000001</v>
          </cell>
          <cell r="F193">
            <v>131</v>
          </cell>
          <cell r="G193">
            <v>132</v>
          </cell>
        </row>
        <row r="194">
          <cell r="B194" t="str">
            <v>MLCF-JUL</v>
          </cell>
          <cell r="C194" t="str">
            <v>MLCF-JUL</v>
          </cell>
          <cell r="D194">
            <v>25.3</v>
          </cell>
          <cell r="E194">
            <v>25.59</v>
          </cell>
          <cell r="F194">
            <v>24.7</v>
          </cell>
          <cell r="G194">
            <v>24.98</v>
          </cell>
        </row>
        <row r="195">
          <cell r="B195" t="str">
            <v>AHSL</v>
          </cell>
          <cell r="C195" t="str">
            <v>Arif Habib Sec.</v>
          </cell>
          <cell r="D195">
            <v>119.45</v>
          </cell>
          <cell r="E195">
            <v>120.25</v>
          </cell>
          <cell r="F195">
            <v>116.05</v>
          </cell>
          <cell r="G195">
            <v>116.6</v>
          </cell>
        </row>
        <row r="196">
          <cell r="B196" t="str">
            <v>CPSL</v>
          </cell>
          <cell r="C196" t="str">
            <v>Cherat Papersack</v>
          </cell>
          <cell r="D196">
            <v>158.1</v>
          </cell>
          <cell r="E196">
            <v>160</v>
          </cell>
          <cell r="F196">
            <v>154.5</v>
          </cell>
          <cell r="G196">
            <v>154.5</v>
          </cell>
        </row>
        <row r="197">
          <cell r="B197" t="str">
            <v>BOP-JUL</v>
          </cell>
          <cell r="C197" t="str">
            <v>BOP-JUL</v>
          </cell>
          <cell r="D197">
            <v>115</v>
          </cell>
          <cell r="E197">
            <v>119.5</v>
          </cell>
          <cell r="F197">
            <v>115.5</v>
          </cell>
          <cell r="G197">
            <v>117.2</v>
          </cell>
        </row>
        <row r="198">
          <cell r="B198" t="str">
            <v>PICB-JUL</v>
          </cell>
          <cell r="C198" t="str">
            <v>PICB-JUL</v>
          </cell>
          <cell r="D198">
            <v>44.6</v>
          </cell>
          <cell r="E198">
            <v>45</v>
          </cell>
          <cell r="F198">
            <v>43.45</v>
          </cell>
          <cell r="G198">
            <v>43.5</v>
          </cell>
        </row>
        <row r="199">
          <cell r="B199" t="str">
            <v>STPL</v>
          </cell>
          <cell r="C199" t="str">
            <v>Siddiqsons Tin plate</v>
          </cell>
          <cell r="D199">
            <v>33.1</v>
          </cell>
          <cell r="E199">
            <v>33.4</v>
          </cell>
          <cell r="F199">
            <v>32.25</v>
          </cell>
          <cell r="G199">
            <v>32.35</v>
          </cell>
        </row>
        <row r="200">
          <cell r="B200" t="str">
            <v>PTC</v>
          </cell>
          <cell r="C200" t="str">
            <v>P.T.C.L.A</v>
          </cell>
          <cell r="D200">
            <v>56.2</v>
          </cell>
          <cell r="E200">
            <v>58.1</v>
          </cell>
          <cell r="F200">
            <v>56.15</v>
          </cell>
          <cell r="G200">
            <v>57</v>
          </cell>
        </row>
        <row r="201">
          <cell r="B201" t="str">
            <v>SKFL</v>
          </cell>
          <cell r="C201" t="str">
            <v>Shakarganj Food</v>
          </cell>
          <cell r="D201">
            <v>15.9</v>
          </cell>
          <cell r="E201">
            <v>15.95</v>
          </cell>
          <cell r="F201">
            <v>15.4</v>
          </cell>
          <cell r="G201">
            <v>15.45</v>
          </cell>
        </row>
        <row r="202">
          <cell r="B202" t="str">
            <v>STML</v>
          </cell>
          <cell r="C202" t="str">
            <v>Shams Tex.</v>
          </cell>
          <cell r="D202">
            <v>49.25</v>
          </cell>
          <cell r="E202">
            <v>51.7</v>
          </cell>
          <cell r="F202">
            <v>50</v>
          </cell>
          <cell r="G202">
            <v>51.7</v>
          </cell>
        </row>
        <row r="203">
          <cell r="B203" t="str">
            <v>FRSM</v>
          </cell>
          <cell r="C203" t="str">
            <v>Faran Sugar XR</v>
          </cell>
          <cell r="D203">
            <v>14.6</v>
          </cell>
          <cell r="E203">
            <v>15</v>
          </cell>
          <cell r="F203">
            <v>14.5</v>
          </cell>
          <cell r="G203">
            <v>14.5</v>
          </cell>
        </row>
        <row r="204">
          <cell r="B204" t="str">
            <v>PCCL</v>
          </cell>
          <cell r="C204" t="str">
            <v>Pakistan Cem.XR</v>
          </cell>
          <cell r="D204">
            <v>14.7</v>
          </cell>
          <cell r="E204">
            <v>14.85</v>
          </cell>
          <cell r="F204">
            <v>14.35</v>
          </cell>
          <cell r="G204">
            <v>14.45</v>
          </cell>
        </row>
        <row r="205">
          <cell r="B205" t="str">
            <v>JOPP</v>
          </cell>
          <cell r="C205" t="str">
            <v>Johnson &amp; Philips</v>
          </cell>
          <cell r="D205">
            <v>22.05</v>
          </cell>
          <cell r="E205">
            <v>22.8</v>
          </cell>
          <cell r="F205">
            <v>22.05</v>
          </cell>
          <cell r="G205">
            <v>22.05</v>
          </cell>
        </row>
        <row r="206">
          <cell r="B206" t="str">
            <v>LUCK</v>
          </cell>
          <cell r="C206" t="str">
            <v>Lucky Cement</v>
          </cell>
          <cell r="D206">
            <v>136.9</v>
          </cell>
          <cell r="E206">
            <v>139.9</v>
          </cell>
          <cell r="F206">
            <v>135.25</v>
          </cell>
          <cell r="G206">
            <v>137.75</v>
          </cell>
        </row>
        <row r="207">
          <cell r="B207" t="str">
            <v>KOHE</v>
          </cell>
          <cell r="C207" t="str">
            <v>Kohinoor Energy</v>
          </cell>
          <cell r="D207">
            <v>37.25</v>
          </cell>
          <cell r="E207">
            <v>37.799999999999997</v>
          </cell>
          <cell r="F207">
            <v>36.549999999999997</v>
          </cell>
          <cell r="G207">
            <v>37.5</v>
          </cell>
        </row>
        <row r="208">
          <cell r="B208" t="str">
            <v>POL</v>
          </cell>
          <cell r="C208" t="str">
            <v>Pak Oilfields</v>
          </cell>
          <cell r="D208">
            <v>325</v>
          </cell>
          <cell r="E208">
            <v>326.39999999999998</v>
          </cell>
          <cell r="F208">
            <v>315.5</v>
          </cell>
          <cell r="G208">
            <v>317</v>
          </cell>
        </row>
        <row r="209">
          <cell r="B209" t="str">
            <v>POL-JUN</v>
          </cell>
          <cell r="C209" t="str">
            <v>POL-JUN</v>
          </cell>
          <cell r="D209">
            <v>325</v>
          </cell>
          <cell r="E209">
            <v>326</v>
          </cell>
          <cell r="F209">
            <v>315.10000000000002</v>
          </cell>
          <cell r="G209">
            <v>318</v>
          </cell>
        </row>
        <row r="210">
          <cell r="B210" t="str">
            <v>JSCL</v>
          </cell>
          <cell r="C210" t="str">
            <v>Jah.Siddiq.Co.</v>
          </cell>
          <cell r="D210">
            <v>522.35</v>
          </cell>
          <cell r="E210">
            <v>548.45000000000005</v>
          </cell>
          <cell r="F210">
            <v>531</v>
          </cell>
          <cell r="G210">
            <v>547</v>
          </cell>
        </row>
        <row r="211">
          <cell r="B211" t="str">
            <v>MIRKS</v>
          </cell>
          <cell r="C211" t="str">
            <v>Mirpurkhas Sugar</v>
          </cell>
          <cell r="D211">
            <v>209.95</v>
          </cell>
          <cell r="E211">
            <v>212</v>
          </cell>
          <cell r="F211">
            <v>205</v>
          </cell>
          <cell r="G211">
            <v>205</v>
          </cell>
        </row>
        <row r="212">
          <cell r="B212" t="str">
            <v>JPGL</v>
          </cell>
          <cell r="C212" t="str">
            <v>Japan Power</v>
          </cell>
          <cell r="D212">
            <v>6</v>
          </cell>
          <cell r="E212">
            <v>6.2</v>
          </cell>
          <cell r="F212">
            <v>6</v>
          </cell>
          <cell r="G212">
            <v>6</v>
          </cell>
        </row>
        <row r="213">
          <cell r="B213" t="str">
            <v>SERF</v>
          </cell>
          <cell r="C213" t="str">
            <v>Service Fabrics</v>
          </cell>
          <cell r="D213">
            <v>1.5</v>
          </cell>
          <cell r="E213">
            <v>1.4</v>
          </cell>
          <cell r="F213">
            <v>1.35</v>
          </cell>
          <cell r="G213">
            <v>1.35</v>
          </cell>
        </row>
        <row r="214">
          <cell r="B214" t="str">
            <v>PTC-JUN</v>
          </cell>
          <cell r="C214" t="str">
            <v>PTC-JUN</v>
          </cell>
          <cell r="D214">
            <v>56.3</v>
          </cell>
          <cell r="E214">
            <v>58.11</v>
          </cell>
          <cell r="F214">
            <v>56.25</v>
          </cell>
          <cell r="G214">
            <v>57</v>
          </cell>
        </row>
        <row r="215">
          <cell r="B215" t="str">
            <v>UTPGF</v>
          </cell>
          <cell r="C215" t="str">
            <v>UTP-Growth FundXD</v>
          </cell>
          <cell r="D215">
            <v>13.7</v>
          </cell>
          <cell r="E215">
            <v>14</v>
          </cell>
          <cell r="F215">
            <v>13.55</v>
          </cell>
          <cell r="G215">
            <v>14</v>
          </cell>
        </row>
        <row r="216">
          <cell r="B216" t="str">
            <v>UBL</v>
          </cell>
          <cell r="C216" t="str">
            <v>United Bank Ltd.</v>
          </cell>
          <cell r="D216">
            <v>214.5</v>
          </cell>
          <cell r="E216">
            <v>220</v>
          </cell>
          <cell r="F216">
            <v>213</v>
          </cell>
          <cell r="G216">
            <v>219.95</v>
          </cell>
        </row>
        <row r="217">
          <cell r="B217" t="str">
            <v>POL-JUL</v>
          </cell>
          <cell r="C217" t="str">
            <v>POL-JUL</v>
          </cell>
          <cell r="D217">
            <v>328</v>
          </cell>
          <cell r="E217">
            <v>328.9</v>
          </cell>
          <cell r="F217">
            <v>318.25</v>
          </cell>
          <cell r="G217">
            <v>321</v>
          </cell>
        </row>
        <row r="218">
          <cell r="B218" t="str">
            <v>NJICL</v>
          </cell>
          <cell r="C218" t="str">
            <v>New Jubilee Ins.SPOT</v>
          </cell>
          <cell r="D218">
            <v>119.5</v>
          </cell>
          <cell r="E218">
            <v>124.85</v>
          </cell>
          <cell r="F218">
            <v>121</v>
          </cell>
          <cell r="G218">
            <v>121</v>
          </cell>
        </row>
        <row r="219">
          <cell r="B219" t="str">
            <v>LUCK-JUN</v>
          </cell>
          <cell r="C219" t="str">
            <v>LUCK-JUN</v>
          </cell>
          <cell r="D219">
            <v>136.6</v>
          </cell>
          <cell r="E219">
            <v>139.9</v>
          </cell>
          <cell r="F219">
            <v>135.5</v>
          </cell>
          <cell r="G219">
            <v>138</v>
          </cell>
        </row>
        <row r="220">
          <cell r="B220" t="str">
            <v>BNWM</v>
          </cell>
          <cell r="C220" t="str">
            <v>Bannu Woollen</v>
          </cell>
          <cell r="D220">
            <v>53</v>
          </cell>
          <cell r="E220">
            <v>52</v>
          </cell>
          <cell r="F220">
            <v>50.35</v>
          </cell>
          <cell r="G220">
            <v>52</v>
          </cell>
        </row>
        <row r="221">
          <cell r="B221" t="str">
            <v>CHCC</v>
          </cell>
          <cell r="C221" t="str">
            <v>Cherat Cement</v>
          </cell>
          <cell r="D221">
            <v>58</v>
          </cell>
          <cell r="E221">
            <v>58.3</v>
          </cell>
          <cell r="F221">
            <v>56.5</v>
          </cell>
          <cell r="G221">
            <v>56.5</v>
          </cell>
        </row>
        <row r="222">
          <cell r="B222" t="str">
            <v>ADAMS</v>
          </cell>
          <cell r="C222" t="str">
            <v>Adam Sugar</v>
          </cell>
          <cell r="D222">
            <v>14.65</v>
          </cell>
          <cell r="E222">
            <v>15.45</v>
          </cell>
          <cell r="F222">
            <v>15</v>
          </cell>
          <cell r="G222">
            <v>15</v>
          </cell>
        </row>
        <row r="223">
          <cell r="B223" t="str">
            <v>PTC-JUL</v>
          </cell>
          <cell r="C223" t="str">
            <v>PTC-JUL</v>
          </cell>
          <cell r="D223">
            <v>56.65</v>
          </cell>
          <cell r="E223">
            <v>58.35</v>
          </cell>
          <cell r="F223">
            <v>56.61</v>
          </cell>
          <cell r="G223">
            <v>57.5</v>
          </cell>
        </row>
        <row r="224">
          <cell r="B224" t="str">
            <v>GASF</v>
          </cell>
          <cell r="C224" t="str">
            <v>Golden Arrow</v>
          </cell>
          <cell r="D224">
            <v>8.25</v>
          </cell>
          <cell r="E224">
            <v>8.4</v>
          </cell>
          <cell r="F224">
            <v>8.15</v>
          </cell>
          <cell r="G224">
            <v>8.3000000000000007</v>
          </cell>
        </row>
        <row r="225">
          <cell r="B225" t="str">
            <v>SEPCO</v>
          </cell>
          <cell r="C225" t="str">
            <v>Southern Electric</v>
          </cell>
          <cell r="D225">
            <v>6.6</v>
          </cell>
          <cell r="E225">
            <v>6.6</v>
          </cell>
          <cell r="F225">
            <v>6.4</v>
          </cell>
          <cell r="G225">
            <v>6.55</v>
          </cell>
        </row>
        <row r="226">
          <cell r="B226" t="str">
            <v>ICI</v>
          </cell>
          <cell r="C226" t="str">
            <v>ICI Pakistan</v>
          </cell>
          <cell r="D226">
            <v>166</v>
          </cell>
          <cell r="E226">
            <v>169</v>
          </cell>
          <cell r="F226">
            <v>164</v>
          </cell>
          <cell r="G226">
            <v>167.1</v>
          </cell>
        </row>
        <row r="227">
          <cell r="B227" t="str">
            <v>NESTLE</v>
          </cell>
          <cell r="C227" t="str">
            <v>Nestle Pakistan</v>
          </cell>
          <cell r="D227">
            <v>1500</v>
          </cell>
          <cell r="E227">
            <v>1545</v>
          </cell>
          <cell r="F227">
            <v>1500</v>
          </cell>
          <cell r="G227">
            <v>1545</v>
          </cell>
        </row>
        <row r="228">
          <cell r="B228" t="str">
            <v>DNCC</v>
          </cell>
          <cell r="C228" t="str">
            <v>Dandot Cement</v>
          </cell>
          <cell r="D228">
            <v>30.1</v>
          </cell>
          <cell r="E228">
            <v>30</v>
          </cell>
          <cell r="F228">
            <v>29.1</v>
          </cell>
          <cell r="G228">
            <v>29.1</v>
          </cell>
        </row>
        <row r="229">
          <cell r="B229" t="str">
            <v>DBCI</v>
          </cell>
          <cell r="C229" t="str">
            <v>Dadabhoy Cement</v>
          </cell>
          <cell r="D229">
            <v>10.199999999999999</v>
          </cell>
          <cell r="E229">
            <v>10.3</v>
          </cell>
          <cell r="F229">
            <v>10</v>
          </cell>
          <cell r="G229">
            <v>10.1</v>
          </cell>
        </row>
        <row r="230">
          <cell r="B230" t="str">
            <v>SCM</v>
          </cell>
          <cell r="C230" t="str">
            <v>Stand.Chart.Mod.</v>
          </cell>
          <cell r="D230">
            <v>13.6</v>
          </cell>
          <cell r="E230">
            <v>14</v>
          </cell>
          <cell r="F230">
            <v>13.6</v>
          </cell>
          <cell r="G230">
            <v>13.6</v>
          </cell>
        </row>
        <row r="231">
          <cell r="B231" t="str">
            <v>NIRE</v>
          </cell>
          <cell r="C231" t="str">
            <v>Nimir Resins</v>
          </cell>
          <cell r="D231">
            <v>6.8</v>
          </cell>
          <cell r="E231">
            <v>7.05</v>
          </cell>
          <cell r="F231">
            <v>6.85</v>
          </cell>
          <cell r="G231">
            <v>7</v>
          </cell>
        </row>
        <row r="232">
          <cell r="B232" t="str">
            <v>AUBC</v>
          </cell>
          <cell r="C232" t="str">
            <v>Automotive Battery</v>
          </cell>
          <cell r="D232">
            <v>20.6</v>
          </cell>
          <cell r="E232">
            <v>21.6</v>
          </cell>
          <cell r="F232">
            <v>21</v>
          </cell>
          <cell r="G232">
            <v>21.6</v>
          </cell>
        </row>
        <row r="233">
          <cell r="B233" t="str">
            <v>NRL</v>
          </cell>
          <cell r="C233" t="str">
            <v>National Refinery</v>
          </cell>
          <cell r="D233">
            <v>348</v>
          </cell>
          <cell r="E233">
            <v>351</v>
          </cell>
          <cell r="F233">
            <v>341</v>
          </cell>
          <cell r="G233">
            <v>341</v>
          </cell>
        </row>
        <row r="234">
          <cell r="B234" t="str">
            <v>BGL</v>
          </cell>
          <cell r="C234" t="str">
            <v>Bal.Glass</v>
          </cell>
          <cell r="D234">
            <v>13.95</v>
          </cell>
          <cell r="E234">
            <v>13.75</v>
          </cell>
          <cell r="F234">
            <v>13.35</v>
          </cell>
          <cell r="G234">
            <v>13.6</v>
          </cell>
        </row>
        <row r="235">
          <cell r="B235" t="str">
            <v>FNEL</v>
          </cell>
          <cell r="C235" t="str">
            <v>F. Nat.Equities</v>
          </cell>
          <cell r="D235">
            <v>38.75</v>
          </cell>
          <cell r="E235">
            <v>38.700000000000003</v>
          </cell>
          <cell r="F235">
            <v>37.6</v>
          </cell>
          <cell r="G235">
            <v>37.6</v>
          </cell>
        </row>
        <row r="236">
          <cell r="B236" t="str">
            <v>ACPL</v>
          </cell>
          <cell r="C236" t="str">
            <v>Attock Cement</v>
          </cell>
          <cell r="D236">
            <v>123</v>
          </cell>
          <cell r="E236">
            <v>123.95</v>
          </cell>
          <cell r="F236">
            <v>120.5</v>
          </cell>
          <cell r="G236">
            <v>122.45</v>
          </cell>
        </row>
        <row r="237">
          <cell r="B237" t="str">
            <v>LUCK-JUL</v>
          </cell>
          <cell r="C237" t="str">
            <v>LUCK-JUL</v>
          </cell>
          <cell r="D237">
            <v>137.62</v>
          </cell>
          <cell r="E237">
            <v>140.25</v>
          </cell>
          <cell r="F237">
            <v>136.4</v>
          </cell>
          <cell r="G237">
            <v>138.62</v>
          </cell>
        </row>
        <row r="238">
          <cell r="B238" t="str">
            <v>ATLH</v>
          </cell>
          <cell r="C238" t="str">
            <v>Atlas Honda</v>
          </cell>
          <cell r="D238">
            <v>158.1</v>
          </cell>
          <cell r="E238">
            <v>161.5</v>
          </cell>
          <cell r="F238">
            <v>157.1</v>
          </cell>
          <cell r="G238">
            <v>158</v>
          </cell>
        </row>
        <row r="239">
          <cell r="B239" t="str">
            <v>BOC</v>
          </cell>
          <cell r="C239" t="str">
            <v>BOC (Pak)</v>
          </cell>
          <cell r="D239">
            <v>160</v>
          </cell>
          <cell r="E239">
            <v>164.7</v>
          </cell>
          <cell r="F239">
            <v>160.25</v>
          </cell>
          <cell r="G239">
            <v>163</v>
          </cell>
        </row>
        <row r="240">
          <cell r="B240" t="str">
            <v>NCL</v>
          </cell>
          <cell r="C240" t="str">
            <v>Nishat (Chunian)</v>
          </cell>
          <cell r="D240">
            <v>41.55</v>
          </cell>
          <cell r="E240">
            <v>42</v>
          </cell>
          <cell r="F240">
            <v>40.85</v>
          </cell>
          <cell r="G240">
            <v>41.15</v>
          </cell>
        </row>
        <row r="241">
          <cell r="B241" t="str">
            <v>PSO</v>
          </cell>
          <cell r="C241" t="str">
            <v>P.S.O.XD</v>
          </cell>
          <cell r="D241">
            <v>390</v>
          </cell>
          <cell r="E241">
            <v>392</v>
          </cell>
          <cell r="F241">
            <v>381.25</v>
          </cell>
          <cell r="G241">
            <v>391.45</v>
          </cell>
        </row>
        <row r="242">
          <cell r="B242" t="str">
            <v>CEPB</v>
          </cell>
          <cell r="C242" t="str">
            <v>Century Paper</v>
          </cell>
          <cell r="D242">
            <v>63.5</v>
          </cell>
          <cell r="E242">
            <v>64.25</v>
          </cell>
          <cell r="F242">
            <v>62.5</v>
          </cell>
          <cell r="G242">
            <v>62.55</v>
          </cell>
        </row>
        <row r="243">
          <cell r="B243" t="str">
            <v>CSM</v>
          </cell>
          <cell r="C243" t="str">
            <v>Cres. Stand.Mod.</v>
          </cell>
          <cell r="D243">
            <v>1.85</v>
          </cell>
          <cell r="E243">
            <v>1.7</v>
          </cell>
          <cell r="F243">
            <v>1.65</v>
          </cell>
          <cell r="G243">
            <v>1.7</v>
          </cell>
        </row>
        <row r="244">
          <cell r="B244" t="str">
            <v>BROT</v>
          </cell>
          <cell r="C244" t="str">
            <v>Brothers Tex</v>
          </cell>
          <cell r="D244">
            <v>1.85</v>
          </cell>
          <cell r="E244">
            <v>1.9</v>
          </cell>
          <cell r="F244">
            <v>1.85</v>
          </cell>
          <cell r="G244">
            <v>1.9</v>
          </cell>
        </row>
        <row r="245">
          <cell r="B245" t="str">
            <v>EFUG</v>
          </cell>
          <cell r="C245" t="str">
            <v>EFU General Ins</v>
          </cell>
          <cell r="D245">
            <v>242</v>
          </cell>
          <cell r="E245">
            <v>242.5</v>
          </cell>
          <cell r="F245">
            <v>236</v>
          </cell>
          <cell r="G245">
            <v>242</v>
          </cell>
        </row>
        <row r="246">
          <cell r="B246" t="str">
            <v>AMMF</v>
          </cell>
          <cell r="C246" t="str">
            <v>AL-Meezan Mutual</v>
          </cell>
          <cell r="D246">
            <v>15</v>
          </cell>
          <cell r="E246">
            <v>15.2</v>
          </cell>
          <cell r="F246">
            <v>14.8</v>
          </cell>
          <cell r="G246">
            <v>15.2</v>
          </cell>
        </row>
        <row r="247">
          <cell r="B247" t="str">
            <v>PAKD</v>
          </cell>
          <cell r="C247" t="str">
            <v>Pak Datacom</v>
          </cell>
          <cell r="D247">
            <v>113.3</v>
          </cell>
          <cell r="E247">
            <v>116</v>
          </cell>
          <cell r="F247">
            <v>113</v>
          </cell>
          <cell r="G247">
            <v>113</v>
          </cell>
        </row>
        <row r="248">
          <cell r="B248" t="str">
            <v>SSGC-JUN</v>
          </cell>
          <cell r="C248" t="str">
            <v>SSGC-JUN</v>
          </cell>
          <cell r="D248">
            <v>26.1</v>
          </cell>
          <cell r="E248">
            <v>26.2</v>
          </cell>
          <cell r="F248">
            <v>25.51</v>
          </cell>
          <cell r="G248">
            <v>25.7</v>
          </cell>
        </row>
        <row r="249">
          <cell r="B249" t="str">
            <v>PSO-JUN</v>
          </cell>
          <cell r="C249" t="str">
            <v>PSO-JUN</v>
          </cell>
          <cell r="D249">
            <v>390.26</v>
          </cell>
          <cell r="E249">
            <v>392.5</v>
          </cell>
          <cell r="F249">
            <v>382.26</v>
          </cell>
          <cell r="G249">
            <v>389.15</v>
          </cell>
        </row>
        <row r="250">
          <cell r="B250" t="str">
            <v>EFUL</v>
          </cell>
          <cell r="C250" t="str">
            <v>EFU Life Assur</v>
          </cell>
          <cell r="D250">
            <v>269</v>
          </cell>
          <cell r="E250">
            <v>272</v>
          </cell>
          <cell r="F250">
            <v>265</v>
          </cell>
          <cell r="G250">
            <v>270</v>
          </cell>
        </row>
        <row r="251">
          <cell r="B251" t="str">
            <v>TSML</v>
          </cell>
          <cell r="C251" t="str">
            <v>Tandlianwala Sugar</v>
          </cell>
          <cell r="D251">
            <v>13.5</v>
          </cell>
          <cell r="E251">
            <v>13.65</v>
          </cell>
          <cell r="F251">
            <v>13.3</v>
          </cell>
          <cell r="G251">
            <v>13.5</v>
          </cell>
        </row>
        <row r="252">
          <cell r="B252" t="str">
            <v>GWLC</v>
          </cell>
          <cell r="C252" t="str">
            <v>Gharibwal CemXR</v>
          </cell>
          <cell r="D252">
            <v>17.649999999999999</v>
          </cell>
          <cell r="E252">
            <v>17.75</v>
          </cell>
          <cell r="F252">
            <v>17.3</v>
          </cell>
          <cell r="G252">
            <v>17.5</v>
          </cell>
        </row>
        <row r="253">
          <cell r="B253" t="str">
            <v>NBP-JUL</v>
          </cell>
          <cell r="C253" t="str">
            <v>NBP-JUL</v>
          </cell>
          <cell r="D253">
            <v>267</v>
          </cell>
          <cell r="E253">
            <v>268.8</v>
          </cell>
          <cell r="F253">
            <v>262</v>
          </cell>
          <cell r="G253">
            <v>265.10000000000002</v>
          </cell>
        </row>
        <row r="254">
          <cell r="B254" t="str">
            <v>PSO-JUL</v>
          </cell>
          <cell r="C254" t="str">
            <v>PSO-JUL</v>
          </cell>
          <cell r="D254">
            <v>393.8</v>
          </cell>
          <cell r="E254">
            <v>394</v>
          </cell>
          <cell r="F254">
            <v>384</v>
          </cell>
          <cell r="G254">
            <v>393.25</v>
          </cell>
        </row>
        <row r="255">
          <cell r="B255" t="str">
            <v>BAFL-JUN</v>
          </cell>
          <cell r="C255" t="str">
            <v>BAFL-JUN</v>
          </cell>
          <cell r="D255">
            <v>62.21</v>
          </cell>
          <cell r="E255">
            <v>65.319999999999993</v>
          </cell>
          <cell r="F255">
            <v>63.75</v>
          </cell>
          <cell r="G255">
            <v>65</v>
          </cell>
        </row>
        <row r="256">
          <cell r="B256" t="str">
            <v>ABL</v>
          </cell>
          <cell r="C256" t="str">
            <v>Allied Bank Ltd</v>
          </cell>
          <cell r="D256">
            <v>139.5</v>
          </cell>
          <cell r="E256">
            <v>139.5</v>
          </cell>
          <cell r="F256">
            <v>136</v>
          </cell>
          <cell r="G256">
            <v>138.94999999999999</v>
          </cell>
        </row>
        <row r="257">
          <cell r="B257" t="str">
            <v>RCML</v>
          </cell>
          <cell r="C257" t="str">
            <v>Reliance Cotton</v>
          </cell>
          <cell r="D257">
            <v>36.1</v>
          </cell>
          <cell r="E257">
            <v>37.9</v>
          </cell>
          <cell r="F257">
            <v>37</v>
          </cell>
          <cell r="G257">
            <v>37.9</v>
          </cell>
        </row>
        <row r="258">
          <cell r="B258" t="str">
            <v>DFML</v>
          </cell>
          <cell r="C258" t="str">
            <v>Dewan Motors</v>
          </cell>
          <cell r="D258">
            <v>16.100000000000001</v>
          </cell>
          <cell r="E258">
            <v>16.3</v>
          </cell>
          <cell r="F258">
            <v>15.9</v>
          </cell>
          <cell r="G258">
            <v>15.9</v>
          </cell>
        </row>
        <row r="259">
          <cell r="B259" t="str">
            <v>THALL</v>
          </cell>
          <cell r="C259" t="str">
            <v>Thal Limited</v>
          </cell>
          <cell r="D259">
            <v>283</v>
          </cell>
          <cell r="E259">
            <v>285</v>
          </cell>
          <cell r="F259">
            <v>278</v>
          </cell>
          <cell r="G259">
            <v>279</v>
          </cell>
        </row>
        <row r="260">
          <cell r="B260" t="str">
            <v>AGIC</v>
          </cell>
          <cell r="C260" t="str">
            <v>Ask.Gen.Insurance</v>
          </cell>
          <cell r="D260">
            <v>81</v>
          </cell>
          <cell r="E260">
            <v>81</v>
          </cell>
          <cell r="F260">
            <v>79</v>
          </cell>
          <cell r="G260">
            <v>79</v>
          </cell>
        </row>
        <row r="261">
          <cell r="B261" t="str">
            <v>BUXL</v>
          </cell>
          <cell r="C261" t="str">
            <v>Buxly Paints</v>
          </cell>
          <cell r="D261">
            <v>36.549999999999997</v>
          </cell>
          <cell r="E261">
            <v>37.9</v>
          </cell>
          <cell r="F261">
            <v>37</v>
          </cell>
          <cell r="G261">
            <v>37.549999999999997</v>
          </cell>
        </row>
        <row r="262">
          <cell r="B262" t="str">
            <v>HAL</v>
          </cell>
          <cell r="C262" t="str">
            <v>Habib-ADM Ltd.</v>
          </cell>
          <cell r="D262">
            <v>14.3</v>
          </cell>
          <cell r="E262">
            <v>15.15</v>
          </cell>
          <cell r="F262">
            <v>14.8</v>
          </cell>
          <cell r="G262">
            <v>14.9</v>
          </cell>
        </row>
        <row r="263">
          <cell r="B263" t="str">
            <v>SEPL</v>
          </cell>
          <cell r="C263" t="str">
            <v>Security Paper</v>
          </cell>
          <cell r="D263">
            <v>111</v>
          </cell>
          <cell r="E263">
            <v>113.95</v>
          </cell>
          <cell r="F263">
            <v>111.25</v>
          </cell>
          <cell r="G263">
            <v>113.95</v>
          </cell>
        </row>
        <row r="264">
          <cell r="B264" t="str">
            <v>BOK</v>
          </cell>
          <cell r="C264" t="str">
            <v>Bank Of Khyber</v>
          </cell>
          <cell r="D264">
            <v>16.5</v>
          </cell>
          <cell r="E264">
            <v>16.5</v>
          </cell>
          <cell r="F264">
            <v>16.100000000000001</v>
          </cell>
          <cell r="G264">
            <v>16.5</v>
          </cell>
        </row>
        <row r="265">
          <cell r="B265" t="str">
            <v>FFBL-JUN</v>
          </cell>
          <cell r="C265" t="str">
            <v>FFBL-JUN</v>
          </cell>
          <cell r="D265">
            <v>39.299999999999997</v>
          </cell>
          <cell r="E265">
            <v>39.75</v>
          </cell>
          <cell r="F265">
            <v>38.799999999999997</v>
          </cell>
          <cell r="G265">
            <v>39</v>
          </cell>
        </row>
        <row r="266">
          <cell r="B266" t="str">
            <v>PACE</v>
          </cell>
          <cell r="C266" t="str">
            <v>Pace (Pak) Ltd.</v>
          </cell>
          <cell r="D266">
            <v>29</v>
          </cell>
          <cell r="E266">
            <v>29.2</v>
          </cell>
          <cell r="F266">
            <v>28.5</v>
          </cell>
          <cell r="G266">
            <v>28.5</v>
          </cell>
        </row>
        <row r="267">
          <cell r="B267" t="str">
            <v>UTPLCF</v>
          </cell>
          <cell r="C267" t="str">
            <v>UTP-Large Cap. XD</v>
          </cell>
          <cell r="D267">
            <v>8.3000000000000007</v>
          </cell>
          <cell r="E267">
            <v>8.4499999999999993</v>
          </cell>
          <cell r="F267">
            <v>8.25</v>
          </cell>
          <cell r="G267">
            <v>8.4499999999999993</v>
          </cell>
        </row>
        <row r="268">
          <cell r="B268" t="str">
            <v>BIIC</v>
          </cell>
          <cell r="C268" t="str">
            <v>Business Ins.</v>
          </cell>
          <cell r="D268">
            <v>4.1500000000000004</v>
          </cell>
          <cell r="E268">
            <v>4.05</v>
          </cell>
          <cell r="F268">
            <v>3.95</v>
          </cell>
          <cell r="G268">
            <v>4.05</v>
          </cell>
        </row>
        <row r="269">
          <cell r="B269" t="str">
            <v>CICL</v>
          </cell>
          <cell r="C269" t="str">
            <v>Central Ins.</v>
          </cell>
          <cell r="D269">
            <v>187</v>
          </cell>
          <cell r="E269">
            <v>186.05</v>
          </cell>
          <cell r="F269">
            <v>181.55</v>
          </cell>
          <cell r="G269">
            <v>181.55</v>
          </cell>
        </row>
        <row r="270">
          <cell r="B270" t="str">
            <v>PSAF</v>
          </cell>
          <cell r="C270" t="str">
            <v>Pak Strat Fund</v>
          </cell>
          <cell r="D270">
            <v>10.4</v>
          </cell>
          <cell r="E270">
            <v>10.55</v>
          </cell>
          <cell r="F270">
            <v>10.3</v>
          </cell>
          <cell r="G270">
            <v>10.5</v>
          </cell>
        </row>
        <row r="271">
          <cell r="B271" t="str">
            <v>TAJT</v>
          </cell>
          <cell r="C271" t="str">
            <v>Taj Textile</v>
          </cell>
          <cell r="D271">
            <v>2.1</v>
          </cell>
          <cell r="E271">
            <v>2.0499999999999998</v>
          </cell>
          <cell r="F271">
            <v>2</v>
          </cell>
          <cell r="G271">
            <v>2</v>
          </cell>
        </row>
        <row r="272">
          <cell r="B272" t="str">
            <v>GHNI</v>
          </cell>
          <cell r="C272" t="str">
            <v>Ghandhara Ind.</v>
          </cell>
          <cell r="D272">
            <v>50.7</v>
          </cell>
          <cell r="E272">
            <v>53.2</v>
          </cell>
          <cell r="F272">
            <v>52</v>
          </cell>
          <cell r="G272">
            <v>53.2</v>
          </cell>
        </row>
        <row r="273">
          <cell r="B273" t="str">
            <v>HABSM</v>
          </cell>
          <cell r="C273" t="str">
            <v>Habib Sugar</v>
          </cell>
          <cell r="D273">
            <v>36</v>
          </cell>
          <cell r="E273">
            <v>36.1</v>
          </cell>
          <cell r="F273">
            <v>35.25</v>
          </cell>
          <cell r="G273">
            <v>35.549999999999997</v>
          </cell>
        </row>
        <row r="274">
          <cell r="B274" t="str">
            <v>DGKC-JUL</v>
          </cell>
          <cell r="C274" t="str">
            <v>DGKC-JUL</v>
          </cell>
          <cell r="D274">
            <v>118.9</v>
          </cell>
          <cell r="E274">
            <v>120</v>
          </cell>
          <cell r="F274">
            <v>117.2</v>
          </cell>
          <cell r="G274">
            <v>117.7</v>
          </cell>
        </row>
        <row r="275">
          <cell r="B275" t="str">
            <v>PAKRI</v>
          </cell>
          <cell r="C275" t="str">
            <v>Pak ReInsur</v>
          </cell>
          <cell r="D275">
            <v>212.35</v>
          </cell>
          <cell r="E275">
            <v>222.95</v>
          </cell>
          <cell r="F275">
            <v>217.95</v>
          </cell>
          <cell r="G275">
            <v>222.95</v>
          </cell>
        </row>
        <row r="276">
          <cell r="B276" t="str">
            <v>GLPL</v>
          </cell>
          <cell r="C276" t="str">
            <v>Gillette Pak</v>
          </cell>
          <cell r="D276">
            <v>128</v>
          </cell>
          <cell r="E276">
            <v>133</v>
          </cell>
          <cell r="F276">
            <v>130</v>
          </cell>
          <cell r="G276">
            <v>130</v>
          </cell>
        </row>
        <row r="277">
          <cell r="B277" t="str">
            <v>DGKC</v>
          </cell>
          <cell r="C277" t="str">
            <v>D.G.K.Cement</v>
          </cell>
          <cell r="D277">
            <v>117.8</v>
          </cell>
          <cell r="E277">
            <v>119.15</v>
          </cell>
          <cell r="F277">
            <v>116.4</v>
          </cell>
          <cell r="G277">
            <v>116.5</v>
          </cell>
        </row>
        <row r="278">
          <cell r="B278" t="str">
            <v>BAFL</v>
          </cell>
          <cell r="C278" t="str">
            <v>Bank Al-Falah</v>
          </cell>
          <cell r="D278">
            <v>62.15</v>
          </cell>
          <cell r="E278">
            <v>65.25</v>
          </cell>
          <cell r="F278">
            <v>63.8</v>
          </cell>
          <cell r="G278">
            <v>65.099999999999994</v>
          </cell>
        </row>
        <row r="279">
          <cell r="B279" t="str">
            <v>SIEM</v>
          </cell>
          <cell r="C279" t="str">
            <v>Siemens</v>
          </cell>
          <cell r="D279">
            <v>1715</v>
          </cell>
          <cell r="E279">
            <v>1740</v>
          </cell>
          <cell r="F279">
            <v>1700</v>
          </cell>
          <cell r="G279">
            <v>1735</v>
          </cell>
        </row>
        <row r="280">
          <cell r="B280" t="str">
            <v>PKGS</v>
          </cell>
          <cell r="C280" t="str">
            <v>Packages Limited</v>
          </cell>
          <cell r="D280">
            <v>323.95</v>
          </cell>
          <cell r="E280">
            <v>326.5</v>
          </cell>
          <cell r="F280">
            <v>319</v>
          </cell>
          <cell r="G280">
            <v>319.05</v>
          </cell>
        </row>
        <row r="281">
          <cell r="B281" t="str">
            <v>BAFL-JUL</v>
          </cell>
          <cell r="C281" t="str">
            <v>BAFL-JUL</v>
          </cell>
          <cell r="D281">
            <v>62.68</v>
          </cell>
          <cell r="E281">
            <v>65.81</v>
          </cell>
          <cell r="F281">
            <v>64.36</v>
          </cell>
          <cell r="G281">
            <v>65.8</v>
          </cell>
        </row>
        <row r="282">
          <cell r="B282" t="str">
            <v>DGKC-JUN</v>
          </cell>
          <cell r="C282" t="str">
            <v>DGKC-JUN</v>
          </cell>
          <cell r="D282">
            <v>118</v>
          </cell>
          <cell r="E282">
            <v>119</v>
          </cell>
          <cell r="F282">
            <v>116.3</v>
          </cell>
          <cell r="G282">
            <v>116.75</v>
          </cell>
        </row>
        <row r="283">
          <cell r="B283" t="str">
            <v>AKBL</v>
          </cell>
          <cell r="C283" t="str">
            <v>Askari Bank</v>
          </cell>
          <cell r="D283">
            <v>104.95</v>
          </cell>
          <cell r="E283">
            <v>106.7</v>
          </cell>
          <cell r="F283">
            <v>104.3</v>
          </cell>
          <cell r="G283">
            <v>105.9</v>
          </cell>
        </row>
        <row r="284">
          <cell r="B284" t="str">
            <v>ACBL-JUN</v>
          </cell>
          <cell r="C284" t="str">
            <v>ACBL-JUN</v>
          </cell>
          <cell r="D284">
            <v>104.75</v>
          </cell>
          <cell r="E284">
            <v>106.5</v>
          </cell>
          <cell r="F284">
            <v>104.11</v>
          </cell>
          <cell r="G284">
            <v>105</v>
          </cell>
        </row>
        <row r="285">
          <cell r="B285" t="str">
            <v>MARI</v>
          </cell>
          <cell r="C285" t="str">
            <v>Mari Gas Company</v>
          </cell>
          <cell r="D285">
            <v>176</v>
          </cell>
          <cell r="E285">
            <v>177</v>
          </cell>
          <cell r="F285">
            <v>173</v>
          </cell>
          <cell r="G285">
            <v>175</v>
          </cell>
        </row>
        <row r="286">
          <cell r="B286" t="str">
            <v>FFC</v>
          </cell>
          <cell r="C286" t="str">
            <v>Fauji Fert.XD</v>
          </cell>
          <cell r="D286">
            <v>121.15</v>
          </cell>
          <cell r="E286">
            <v>122.75</v>
          </cell>
          <cell r="F286">
            <v>120</v>
          </cell>
          <cell r="G286">
            <v>121.25</v>
          </cell>
        </row>
        <row r="287">
          <cell r="B287" t="str">
            <v>NBP</v>
          </cell>
          <cell r="C287" t="str">
            <v>National Bank</v>
          </cell>
          <cell r="D287">
            <v>264.5</v>
          </cell>
          <cell r="E287">
            <v>266</v>
          </cell>
          <cell r="F287">
            <v>260</v>
          </cell>
          <cell r="G287">
            <v>262</v>
          </cell>
        </row>
        <row r="288">
          <cell r="B288" t="str">
            <v>PIOC-JUL</v>
          </cell>
          <cell r="C288" t="str">
            <v>PIOC-JUL</v>
          </cell>
          <cell r="D288">
            <v>37.5</v>
          </cell>
          <cell r="E288">
            <v>37.9</v>
          </cell>
          <cell r="F288">
            <v>37.049999999999997</v>
          </cell>
          <cell r="G288">
            <v>37.67</v>
          </cell>
        </row>
        <row r="289">
          <cell r="B289" t="str">
            <v>OIBL</v>
          </cell>
          <cell r="C289" t="str">
            <v>Orix Bank</v>
          </cell>
          <cell r="D289">
            <v>22.15</v>
          </cell>
          <cell r="E289">
            <v>22.3</v>
          </cell>
          <cell r="F289">
            <v>21.8</v>
          </cell>
          <cell r="G289">
            <v>21.8</v>
          </cell>
        </row>
        <row r="290">
          <cell r="B290" t="str">
            <v>HSPI</v>
          </cell>
          <cell r="C290" t="str">
            <v>Huffaz Pipe</v>
          </cell>
          <cell r="D290">
            <v>89.9</v>
          </cell>
          <cell r="E290">
            <v>90</v>
          </cell>
          <cell r="F290">
            <v>88</v>
          </cell>
          <cell r="G290">
            <v>88</v>
          </cell>
        </row>
        <row r="291">
          <cell r="B291" t="str">
            <v>SNGP-JUN</v>
          </cell>
          <cell r="C291" t="str">
            <v>SNGP-JUN</v>
          </cell>
          <cell r="D291">
            <v>70.75</v>
          </cell>
          <cell r="E291">
            <v>71.3</v>
          </cell>
          <cell r="F291">
            <v>69.75</v>
          </cell>
          <cell r="G291">
            <v>70.16</v>
          </cell>
        </row>
        <row r="292">
          <cell r="B292" t="str">
            <v>NBP-JUN</v>
          </cell>
          <cell r="C292" t="str">
            <v>NBP-JUN</v>
          </cell>
          <cell r="D292">
            <v>264.10000000000002</v>
          </cell>
          <cell r="E292">
            <v>266</v>
          </cell>
          <cell r="F292">
            <v>260.25</v>
          </cell>
          <cell r="G292">
            <v>262.89999999999998</v>
          </cell>
        </row>
        <row r="293">
          <cell r="B293" t="str">
            <v>AKBL-JUL</v>
          </cell>
          <cell r="C293" t="str">
            <v>AKBL-JUL</v>
          </cell>
          <cell r="D293">
            <v>105.7</v>
          </cell>
          <cell r="E293">
            <v>107.3</v>
          </cell>
          <cell r="F293">
            <v>105</v>
          </cell>
          <cell r="G293">
            <v>106.4</v>
          </cell>
        </row>
        <row r="294">
          <cell r="B294" t="str">
            <v>PIOC</v>
          </cell>
          <cell r="C294" t="str">
            <v>Pioneer Cement</v>
          </cell>
          <cell r="D294">
            <v>36.85</v>
          </cell>
          <cell r="E294">
            <v>37.549999999999997</v>
          </cell>
          <cell r="F294">
            <v>36.75</v>
          </cell>
          <cell r="G294">
            <v>37.4</v>
          </cell>
        </row>
        <row r="295">
          <cell r="B295" t="str">
            <v>FFBL</v>
          </cell>
          <cell r="C295" t="str">
            <v>Fauji Fert Bin</v>
          </cell>
          <cell r="D295">
            <v>39.200000000000003</v>
          </cell>
          <cell r="E295">
            <v>39.6</v>
          </cell>
          <cell r="F295">
            <v>38.75</v>
          </cell>
          <cell r="G295">
            <v>39</v>
          </cell>
        </row>
        <row r="296">
          <cell r="B296" t="str">
            <v>HUBC</v>
          </cell>
          <cell r="C296" t="str">
            <v>Hub Power</v>
          </cell>
          <cell r="D296">
            <v>36.9</v>
          </cell>
          <cell r="E296">
            <v>37.5</v>
          </cell>
          <cell r="F296">
            <v>36.700000000000003</v>
          </cell>
          <cell r="G296">
            <v>36.700000000000003</v>
          </cell>
        </row>
        <row r="297">
          <cell r="B297" t="str">
            <v>HUBC-JUN</v>
          </cell>
          <cell r="C297" t="str">
            <v>HUBC-JUN</v>
          </cell>
          <cell r="D297">
            <v>36.75</v>
          </cell>
          <cell r="E297">
            <v>37.4</v>
          </cell>
          <cell r="F297">
            <v>36.61</v>
          </cell>
          <cell r="G297">
            <v>36.75</v>
          </cell>
        </row>
        <row r="298">
          <cell r="B298" t="str">
            <v>INDU</v>
          </cell>
          <cell r="C298" t="str">
            <v>Indus Motor</v>
          </cell>
          <cell r="D298">
            <v>304</v>
          </cell>
          <cell r="E298">
            <v>309</v>
          </cell>
          <cell r="F298">
            <v>302.5</v>
          </cell>
          <cell r="G298">
            <v>305.5</v>
          </cell>
        </row>
        <row r="299">
          <cell r="B299" t="str">
            <v>FFC-JUN</v>
          </cell>
          <cell r="C299" t="str">
            <v>FFC-JUN</v>
          </cell>
          <cell r="D299">
            <v>121.05</v>
          </cell>
          <cell r="E299">
            <v>122.65</v>
          </cell>
          <cell r="F299">
            <v>120.1</v>
          </cell>
          <cell r="G299">
            <v>121.35</v>
          </cell>
        </row>
        <row r="300">
          <cell r="B300" t="str">
            <v>SNBL</v>
          </cell>
          <cell r="C300" t="str">
            <v>Soneri Bank</v>
          </cell>
          <cell r="D300">
            <v>57.25</v>
          </cell>
          <cell r="E300">
            <v>57.6</v>
          </cell>
          <cell r="F300">
            <v>56.4</v>
          </cell>
          <cell r="G300">
            <v>56.45</v>
          </cell>
        </row>
        <row r="301">
          <cell r="B301" t="str">
            <v>CPMFI</v>
          </cell>
          <cell r="C301" t="str">
            <v>F.Cap.Mut.FundXD</v>
          </cell>
          <cell r="D301">
            <v>9.5500000000000007</v>
          </cell>
          <cell r="E301">
            <v>10.1</v>
          </cell>
          <cell r="F301">
            <v>9.9</v>
          </cell>
          <cell r="G301">
            <v>10.1</v>
          </cell>
        </row>
        <row r="302">
          <cell r="B302" t="str">
            <v>HICL</v>
          </cell>
          <cell r="C302" t="str">
            <v>Habib Insurance</v>
          </cell>
          <cell r="D302">
            <v>70.75</v>
          </cell>
          <cell r="E302">
            <v>70.45</v>
          </cell>
          <cell r="F302">
            <v>69</v>
          </cell>
          <cell r="G302">
            <v>70.45</v>
          </cell>
        </row>
        <row r="303">
          <cell r="B303" t="str">
            <v>SNGP</v>
          </cell>
          <cell r="C303" t="str">
            <v>Sui North Gas</v>
          </cell>
          <cell r="D303">
            <v>70.900000000000006</v>
          </cell>
          <cell r="E303">
            <v>71.45</v>
          </cell>
          <cell r="F303">
            <v>70</v>
          </cell>
          <cell r="G303">
            <v>70.75</v>
          </cell>
        </row>
        <row r="304">
          <cell r="B304" t="str">
            <v>AIBL</v>
          </cell>
          <cell r="C304" t="str">
            <v>Asset Inv.Bank</v>
          </cell>
          <cell r="D304">
            <v>4.9000000000000004</v>
          </cell>
          <cell r="E304">
            <v>4.95</v>
          </cell>
          <cell r="F304">
            <v>4.8499999999999996</v>
          </cell>
          <cell r="G304">
            <v>4.8499999999999996</v>
          </cell>
        </row>
        <row r="305">
          <cell r="B305" t="str">
            <v>FFBL-JUL</v>
          </cell>
          <cell r="C305" t="str">
            <v>FFBL-JUL</v>
          </cell>
          <cell r="D305">
            <v>39.6</v>
          </cell>
          <cell r="E305">
            <v>39.9</v>
          </cell>
          <cell r="F305">
            <v>39.11</v>
          </cell>
          <cell r="G305">
            <v>39.4</v>
          </cell>
        </row>
        <row r="306">
          <cell r="B306" t="str">
            <v>GHGL</v>
          </cell>
          <cell r="C306" t="str">
            <v>Ghani Glass</v>
          </cell>
          <cell r="D306">
            <v>75.25</v>
          </cell>
          <cell r="E306">
            <v>76.5</v>
          </cell>
          <cell r="F306">
            <v>75</v>
          </cell>
          <cell r="G306">
            <v>76.349999999999994</v>
          </cell>
        </row>
        <row r="307">
          <cell r="B307" t="str">
            <v>PEF</v>
          </cell>
          <cell r="C307" t="str">
            <v>PICIC Energy Fund</v>
          </cell>
          <cell r="D307">
            <v>7.55</v>
          </cell>
          <cell r="E307">
            <v>7.65</v>
          </cell>
          <cell r="F307">
            <v>7.5</v>
          </cell>
          <cell r="G307">
            <v>7.5</v>
          </cell>
        </row>
        <row r="308">
          <cell r="B308" t="str">
            <v>KAPCO</v>
          </cell>
          <cell r="C308" t="str">
            <v>Kot Addu Power</v>
          </cell>
          <cell r="D308">
            <v>60.5</v>
          </cell>
          <cell r="E308">
            <v>60.75</v>
          </cell>
          <cell r="F308">
            <v>59.55</v>
          </cell>
          <cell r="G308">
            <v>60.15</v>
          </cell>
        </row>
        <row r="309">
          <cell r="B309" t="str">
            <v>FABL-JUN</v>
          </cell>
          <cell r="C309" t="str">
            <v>FABL-JUN</v>
          </cell>
          <cell r="D309">
            <v>73.150000000000006</v>
          </cell>
          <cell r="E309">
            <v>74.5</v>
          </cell>
          <cell r="F309">
            <v>73.05</v>
          </cell>
          <cell r="G309">
            <v>74.400000000000006</v>
          </cell>
        </row>
        <row r="310">
          <cell r="B310" t="str">
            <v>SHJS</v>
          </cell>
          <cell r="C310" t="str">
            <v>Shahtaj Sugar</v>
          </cell>
          <cell r="D310">
            <v>57</v>
          </cell>
          <cell r="E310">
            <v>58.85</v>
          </cell>
          <cell r="F310">
            <v>57.75</v>
          </cell>
          <cell r="G310">
            <v>57.75</v>
          </cell>
        </row>
        <row r="311">
          <cell r="B311" t="str">
            <v>SSGC</v>
          </cell>
          <cell r="C311" t="str">
            <v>Sui South Gas</v>
          </cell>
          <cell r="D311">
            <v>26.1</v>
          </cell>
          <cell r="E311">
            <v>26.25</v>
          </cell>
          <cell r="F311">
            <v>25.75</v>
          </cell>
          <cell r="G311">
            <v>25.8</v>
          </cell>
        </row>
        <row r="312">
          <cell r="B312" t="str">
            <v>SAPT</v>
          </cell>
          <cell r="C312" t="str">
            <v>Sapphire Textile</v>
          </cell>
          <cell r="D312">
            <v>97</v>
          </cell>
          <cell r="E312">
            <v>101.85</v>
          </cell>
          <cell r="F312">
            <v>100</v>
          </cell>
          <cell r="G312">
            <v>101.85</v>
          </cell>
        </row>
        <row r="313">
          <cell r="B313" t="str">
            <v>HCAR</v>
          </cell>
          <cell r="C313" t="str">
            <v>Honda Atlas Cars</v>
          </cell>
          <cell r="D313">
            <v>63</v>
          </cell>
          <cell r="E313">
            <v>64</v>
          </cell>
          <cell r="F313">
            <v>62.8</v>
          </cell>
          <cell r="G313">
            <v>63.2</v>
          </cell>
        </row>
        <row r="314">
          <cell r="B314" t="str">
            <v>PINL</v>
          </cell>
          <cell r="C314" t="str">
            <v>Premier Insuran</v>
          </cell>
          <cell r="D314">
            <v>45</v>
          </cell>
          <cell r="E314">
            <v>45</v>
          </cell>
          <cell r="F314">
            <v>44.15</v>
          </cell>
          <cell r="G314">
            <v>44.2</v>
          </cell>
        </row>
        <row r="315">
          <cell r="B315" t="str">
            <v>MCB</v>
          </cell>
          <cell r="C315" t="str">
            <v>MCB Bank</v>
          </cell>
          <cell r="D315">
            <v>365.75</v>
          </cell>
          <cell r="E315">
            <v>366.9</v>
          </cell>
          <cell r="F315">
            <v>360</v>
          </cell>
          <cell r="G315">
            <v>365</v>
          </cell>
        </row>
        <row r="316">
          <cell r="B316" t="str">
            <v>INIL</v>
          </cell>
          <cell r="C316" t="str">
            <v>International Ind.</v>
          </cell>
          <cell r="D316">
            <v>149</v>
          </cell>
          <cell r="E316">
            <v>150.80000000000001</v>
          </cell>
          <cell r="F316">
            <v>148</v>
          </cell>
          <cell r="G316">
            <v>148.25</v>
          </cell>
        </row>
        <row r="317">
          <cell r="B317" t="str">
            <v>SLCL</v>
          </cell>
          <cell r="C317" t="str">
            <v>Security Leasing</v>
          </cell>
          <cell r="D317">
            <v>10.75</v>
          </cell>
          <cell r="E317">
            <v>10.95</v>
          </cell>
          <cell r="F317">
            <v>10.75</v>
          </cell>
          <cell r="G317">
            <v>10.95</v>
          </cell>
        </row>
        <row r="318">
          <cell r="B318" t="str">
            <v>NLCL</v>
          </cell>
          <cell r="C318" t="str">
            <v>Network Leasing</v>
          </cell>
          <cell r="D318">
            <v>5.4</v>
          </cell>
          <cell r="E318">
            <v>4.9000000000000004</v>
          </cell>
          <cell r="F318">
            <v>4.8</v>
          </cell>
          <cell r="G318">
            <v>4.8</v>
          </cell>
        </row>
        <row r="319">
          <cell r="B319" t="str">
            <v>PCAL</v>
          </cell>
          <cell r="C319" t="str">
            <v>Pakistan Cables</v>
          </cell>
          <cell r="D319">
            <v>271</v>
          </cell>
          <cell r="E319">
            <v>270</v>
          </cell>
          <cell r="F319">
            <v>265</v>
          </cell>
          <cell r="G319">
            <v>267.89999999999998</v>
          </cell>
        </row>
        <row r="320">
          <cell r="B320" t="str">
            <v>KAPCO-JUN</v>
          </cell>
          <cell r="C320" t="str">
            <v>KAPCO-JUN</v>
          </cell>
          <cell r="D320">
            <v>59.8</v>
          </cell>
          <cell r="E320">
            <v>60.8</v>
          </cell>
          <cell r="F320">
            <v>59.7</v>
          </cell>
          <cell r="G320">
            <v>60.1</v>
          </cell>
        </row>
        <row r="321">
          <cell r="B321" t="str">
            <v>FHAM</v>
          </cell>
          <cell r="C321" t="str">
            <v>Habib Mod</v>
          </cell>
          <cell r="D321">
            <v>13.6</v>
          </cell>
          <cell r="E321">
            <v>13.7</v>
          </cell>
          <cell r="F321">
            <v>13.45</v>
          </cell>
          <cell r="G321">
            <v>13.5</v>
          </cell>
        </row>
        <row r="322">
          <cell r="B322" t="str">
            <v>PRL</v>
          </cell>
          <cell r="C322" t="str">
            <v>Pak Refinery</v>
          </cell>
          <cell r="D322">
            <v>224</v>
          </cell>
          <cell r="E322">
            <v>223.1</v>
          </cell>
          <cell r="F322">
            <v>219</v>
          </cell>
          <cell r="G322">
            <v>221.95</v>
          </cell>
        </row>
        <row r="323">
          <cell r="B323" t="str">
            <v>KOIL</v>
          </cell>
          <cell r="C323" t="str">
            <v>Kohinoor Ind.</v>
          </cell>
          <cell r="D323">
            <v>11.1</v>
          </cell>
          <cell r="E323">
            <v>11.2</v>
          </cell>
          <cell r="F323">
            <v>11</v>
          </cell>
          <cell r="G323">
            <v>11</v>
          </cell>
        </row>
        <row r="324">
          <cell r="B324" t="str">
            <v>PPL-JUL</v>
          </cell>
          <cell r="C324" t="str">
            <v>PPL-JUL</v>
          </cell>
          <cell r="D324">
            <v>267</v>
          </cell>
          <cell r="E324">
            <v>267.79000000000002</v>
          </cell>
          <cell r="F324">
            <v>263</v>
          </cell>
          <cell r="G324">
            <v>264.89999999999998</v>
          </cell>
        </row>
        <row r="325">
          <cell r="B325" t="str">
            <v>PAEL</v>
          </cell>
          <cell r="C325" t="str">
            <v>Pak Elektron</v>
          </cell>
          <cell r="D325">
            <v>86.45</v>
          </cell>
          <cell r="E325">
            <v>87.25</v>
          </cell>
          <cell r="F325">
            <v>85.7</v>
          </cell>
          <cell r="G325">
            <v>86</v>
          </cell>
        </row>
        <row r="326">
          <cell r="B326" t="str">
            <v>OGDC-JUN</v>
          </cell>
          <cell r="C326" t="str">
            <v>OGDC-JUN</v>
          </cell>
          <cell r="D326">
            <v>120.3</v>
          </cell>
          <cell r="E326">
            <v>120.64</v>
          </cell>
          <cell r="F326">
            <v>118.5</v>
          </cell>
          <cell r="G326">
            <v>119.7</v>
          </cell>
        </row>
        <row r="327">
          <cell r="B327" t="str">
            <v>DAWH</v>
          </cell>
          <cell r="C327" t="str">
            <v>Dawood Hercules</v>
          </cell>
          <cell r="D327">
            <v>277</v>
          </cell>
          <cell r="E327">
            <v>278.89999999999998</v>
          </cell>
          <cell r="F327">
            <v>274</v>
          </cell>
          <cell r="G327">
            <v>278.89999999999998</v>
          </cell>
        </row>
        <row r="328">
          <cell r="B328" t="str">
            <v>PMRS</v>
          </cell>
          <cell r="C328" t="str">
            <v>Premier Suger</v>
          </cell>
          <cell r="D328">
            <v>71.650000000000006</v>
          </cell>
          <cell r="E328">
            <v>75.2</v>
          </cell>
          <cell r="F328">
            <v>73.95</v>
          </cell>
          <cell r="G328">
            <v>75.2</v>
          </cell>
        </row>
        <row r="329">
          <cell r="B329" t="str">
            <v>PPL</v>
          </cell>
          <cell r="C329" t="str">
            <v>Pak Petroleum</v>
          </cell>
          <cell r="D329">
            <v>264.64999999999998</v>
          </cell>
          <cell r="E329">
            <v>265.35000000000002</v>
          </cell>
          <cell r="F329">
            <v>260.8</v>
          </cell>
          <cell r="G329">
            <v>262.45</v>
          </cell>
        </row>
        <row r="330">
          <cell r="B330" t="str">
            <v>JDWS</v>
          </cell>
          <cell r="C330" t="str">
            <v>J.D.W.Sugar</v>
          </cell>
          <cell r="D330">
            <v>70.150000000000006</v>
          </cell>
          <cell r="E330">
            <v>70.7</v>
          </cell>
          <cell r="F330">
            <v>69.5</v>
          </cell>
          <cell r="G330">
            <v>70.349999999999994</v>
          </cell>
        </row>
        <row r="331">
          <cell r="B331" t="str">
            <v>SSGC-JUL</v>
          </cell>
          <cell r="C331" t="str">
            <v>SSGC-JUL</v>
          </cell>
          <cell r="D331">
            <v>26.36</v>
          </cell>
          <cell r="E331">
            <v>26.5</v>
          </cell>
          <cell r="F331">
            <v>26.05</v>
          </cell>
          <cell r="G331">
            <v>26.4</v>
          </cell>
        </row>
        <row r="332">
          <cell r="B332" t="str">
            <v>PPL-JUN</v>
          </cell>
          <cell r="C332" t="str">
            <v>PPL-JUN</v>
          </cell>
          <cell r="D332">
            <v>264.89999999999998</v>
          </cell>
          <cell r="E332">
            <v>265.5</v>
          </cell>
          <cell r="F332">
            <v>261</v>
          </cell>
          <cell r="G332">
            <v>261.95</v>
          </cell>
        </row>
        <row r="333">
          <cell r="B333" t="str">
            <v>SMOP</v>
          </cell>
          <cell r="C333" t="str">
            <v>Suzuki Motorcyc</v>
          </cell>
          <cell r="D333">
            <v>17.850000000000001</v>
          </cell>
          <cell r="E333">
            <v>17.8</v>
          </cell>
          <cell r="F333">
            <v>17.5</v>
          </cell>
          <cell r="G333">
            <v>17.5</v>
          </cell>
        </row>
        <row r="334">
          <cell r="B334" t="str">
            <v>PASM</v>
          </cell>
          <cell r="C334" t="str">
            <v>Parmount Spinning</v>
          </cell>
          <cell r="D334">
            <v>12</v>
          </cell>
          <cell r="E334">
            <v>13</v>
          </cell>
          <cell r="F334">
            <v>12.8</v>
          </cell>
          <cell r="G334">
            <v>13</v>
          </cell>
        </row>
        <row r="335">
          <cell r="B335" t="str">
            <v>FABL</v>
          </cell>
          <cell r="C335" t="str">
            <v>Faysal Bank</v>
          </cell>
          <cell r="D335">
            <v>73.05</v>
          </cell>
          <cell r="E335">
            <v>74.349999999999994</v>
          </cell>
          <cell r="F335">
            <v>73.150000000000006</v>
          </cell>
          <cell r="G335">
            <v>74</v>
          </cell>
        </row>
        <row r="336">
          <cell r="B336" t="str">
            <v>FFC-JUL</v>
          </cell>
          <cell r="C336" t="str">
            <v>FFC-JUL</v>
          </cell>
          <cell r="D336">
            <v>122.4</v>
          </cell>
          <cell r="E336">
            <v>123.5</v>
          </cell>
          <cell r="F336">
            <v>121.5</v>
          </cell>
          <cell r="G336">
            <v>122.15</v>
          </cell>
        </row>
        <row r="337">
          <cell r="B337" t="str">
            <v>LATM</v>
          </cell>
          <cell r="C337" t="str">
            <v>Latif Jute</v>
          </cell>
          <cell r="D337">
            <v>9.25</v>
          </cell>
          <cell r="E337">
            <v>9.15</v>
          </cell>
          <cell r="F337">
            <v>9</v>
          </cell>
          <cell r="G337">
            <v>9</v>
          </cell>
        </row>
        <row r="338">
          <cell r="B338" t="str">
            <v>HUBC-JUL</v>
          </cell>
          <cell r="C338" t="str">
            <v>HUBC-JUL</v>
          </cell>
          <cell r="D338">
            <v>37</v>
          </cell>
          <cell r="E338">
            <v>37.75</v>
          </cell>
          <cell r="F338">
            <v>37.15</v>
          </cell>
          <cell r="G338">
            <v>37.200000000000003</v>
          </cell>
        </row>
        <row r="339">
          <cell r="B339" t="str">
            <v>MCB-JUN</v>
          </cell>
          <cell r="C339" t="str">
            <v>MCB-JUN</v>
          </cell>
          <cell r="D339">
            <v>365.5</v>
          </cell>
          <cell r="E339">
            <v>366.89</v>
          </cell>
          <cell r="F339">
            <v>361</v>
          </cell>
          <cell r="G339">
            <v>363.99</v>
          </cell>
        </row>
        <row r="340">
          <cell r="B340" t="str">
            <v>SPLC</v>
          </cell>
          <cell r="C340" t="str">
            <v>Saudi Pak Leas</v>
          </cell>
          <cell r="D340">
            <v>9.5</v>
          </cell>
          <cell r="E340">
            <v>9.5</v>
          </cell>
          <cell r="F340">
            <v>9.35</v>
          </cell>
          <cell r="G340">
            <v>9.5</v>
          </cell>
        </row>
        <row r="341">
          <cell r="B341" t="str">
            <v>ABOT</v>
          </cell>
          <cell r="C341" t="str">
            <v>Abbott (Lab)</v>
          </cell>
          <cell r="D341">
            <v>185.5</v>
          </cell>
          <cell r="E341">
            <v>188</v>
          </cell>
          <cell r="F341">
            <v>185.1</v>
          </cell>
          <cell r="G341">
            <v>186</v>
          </cell>
        </row>
        <row r="342">
          <cell r="B342" t="str">
            <v>MCB-JUL</v>
          </cell>
          <cell r="C342" t="str">
            <v>MCB-JUL</v>
          </cell>
          <cell r="D342">
            <v>365.65</v>
          </cell>
          <cell r="E342">
            <v>366.25</v>
          </cell>
          <cell r="F342">
            <v>360.57</v>
          </cell>
          <cell r="G342">
            <v>363.25</v>
          </cell>
        </row>
        <row r="343">
          <cell r="B343" t="str">
            <v>POLYR</v>
          </cell>
          <cell r="C343" t="str">
            <v>Polyron Limited</v>
          </cell>
          <cell r="D343">
            <v>3.25</v>
          </cell>
          <cell r="E343">
            <v>3.25</v>
          </cell>
          <cell r="F343">
            <v>3.2</v>
          </cell>
          <cell r="G343">
            <v>3.2</v>
          </cell>
        </row>
        <row r="344">
          <cell r="B344" t="str">
            <v>AGIL</v>
          </cell>
          <cell r="C344" t="str">
            <v>Agriautos Ind.</v>
          </cell>
          <cell r="D344">
            <v>98</v>
          </cell>
          <cell r="E344">
            <v>99</v>
          </cell>
          <cell r="F344">
            <v>97.5</v>
          </cell>
          <cell r="G344">
            <v>98.9</v>
          </cell>
        </row>
        <row r="345">
          <cell r="B345" t="str">
            <v>SNGP-JUL</v>
          </cell>
          <cell r="C345" t="str">
            <v>SNGP-JUL</v>
          </cell>
          <cell r="D345">
            <v>71.5</v>
          </cell>
          <cell r="E345">
            <v>71.89</v>
          </cell>
          <cell r="F345">
            <v>70.8</v>
          </cell>
          <cell r="G345">
            <v>71</v>
          </cell>
        </row>
        <row r="346">
          <cell r="B346" t="str">
            <v>FECTC</v>
          </cell>
          <cell r="C346" t="str">
            <v>Fecto Cement</v>
          </cell>
          <cell r="D346">
            <v>32.9</v>
          </cell>
          <cell r="E346">
            <v>32.5</v>
          </cell>
          <cell r="F346">
            <v>32</v>
          </cell>
          <cell r="G346">
            <v>32.5</v>
          </cell>
        </row>
        <row r="347">
          <cell r="B347" t="str">
            <v>NONS</v>
          </cell>
          <cell r="C347" t="str">
            <v>Noon Sugar</v>
          </cell>
          <cell r="D347">
            <v>29.8</v>
          </cell>
          <cell r="E347">
            <v>30.25</v>
          </cell>
          <cell r="F347">
            <v>29.8</v>
          </cell>
          <cell r="G347">
            <v>29.8</v>
          </cell>
        </row>
        <row r="348">
          <cell r="B348" t="str">
            <v>FABL-JUL</v>
          </cell>
          <cell r="C348" t="str">
            <v>FABL-JUL</v>
          </cell>
          <cell r="D348">
            <v>73.900000000000006</v>
          </cell>
          <cell r="E348">
            <v>74.900000000000006</v>
          </cell>
          <cell r="F348">
            <v>73.8</v>
          </cell>
          <cell r="G348">
            <v>74.5</v>
          </cell>
        </row>
        <row r="349">
          <cell r="B349" t="str">
            <v>MTL</v>
          </cell>
          <cell r="C349" t="str">
            <v>Millat Tractors</v>
          </cell>
          <cell r="D349">
            <v>333</v>
          </cell>
          <cell r="E349">
            <v>334.95</v>
          </cell>
          <cell r="F349">
            <v>330</v>
          </cell>
          <cell r="G349">
            <v>331.5</v>
          </cell>
        </row>
        <row r="350">
          <cell r="B350" t="str">
            <v>IGIIL</v>
          </cell>
          <cell r="C350" t="str">
            <v>IGI Insurance</v>
          </cell>
          <cell r="D350">
            <v>399</v>
          </cell>
          <cell r="E350">
            <v>400.95</v>
          </cell>
          <cell r="F350">
            <v>395.05</v>
          </cell>
          <cell r="G350">
            <v>400</v>
          </cell>
        </row>
        <row r="351">
          <cell r="B351" t="str">
            <v>MBF</v>
          </cell>
          <cell r="C351" t="str">
            <v>Meezan Bal.Fund</v>
          </cell>
          <cell r="D351">
            <v>10.199999999999999</v>
          </cell>
          <cell r="E351">
            <v>10.25</v>
          </cell>
          <cell r="F351">
            <v>10.1</v>
          </cell>
          <cell r="G351">
            <v>10.25</v>
          </cell>
        </row>
        <row r="352">
          <cell r="B352" t="str">
            <v>PGF</v>
          </cell>
          <cell r="C352" t="str">
            <v>PICIC Growth</v>
          </cell>
          <cell r="D352">
            <v>34.299999999999997</v>
          </cell>
          <cell r="E352">
            <v>34.299999999999997</v>
          </cell>
          <cell r="F352">
            <v>33.799999999999997</v>
          </cell>
          <cell r="G352">
            <v>33.799999999999997</v>
          </cell>
        </row>
        <row r="353">
          <cell r="B353" t="str">
            <v>OGDC</v>
          </cell>
          <cell r="C353" t="str">
            <v>Oil &amp; Gas Dev.XD</v>
          </cell>
          <cell r="D353">
            <v>120.35</v>
          </cell>
          <cell r="E353">
            <v>120.75</v>
          </cell>
          <cell r="F353">
            <v>119</v>
          </cell>
          <cell r="G353">
            <v>119.8</v>
          </cell>
        </row>
        <row r="354">
          <cell r="B354" t="str">
            <v>UVIC</v>
          </cell>
          <cell r="C354" t="str">
            <v>Universal Insur</v>
          </cell>
          <cell r="D354">
            <v>20.75</v>
          </cell>
          <cell r="E354">
            <v>20.8</v>
          </cell>
          <cell r="F354">
            <v>20.5</v>
          </cell>
          <cell r="G354">
            <v>20.75</v>
          </cell>
        </row>
        <row r="355">
          <cell r="B355" t="str">
            <v>OGDC-JUL</v>
          </cell>
          <cell r="C355" t="str">
            <v>OGDC-JUL</v>
          </cell>
          <cell r="D355">
            <v>121.45</v>
          </cell>
          <cell r="E355">
            <v>121.75</v>
          </cell>
          <cell r="F355">
            <v>120</v>
          </cell>
          <cell r="G355">
            <v>120.6</v>
          </cell>
        </row>
        <row r="356">
          <cell r="B356" t="str">
            <v>PRCBL</v>
          </cell>
          <cell r="C356" t="str">
            <v>Prime Bank</v>
          </cell>
          <cell r="D356">
            <v>51.8</v>
          </cell>
          <cell r="E356">
            <v>52.5</v>
          </cell>
          <cell r="F356">
            <v>51.8</v>
          </cell>
          <cell r="G356">
            <v>52</v>
          </cell>
        </row>
        <row r="357">
          <cell r="B357" t="str">
            <v>BAHL</v>
          </cell>
          <cell r="C357" t="str">
            <v>Bank AL-Habib</v>
          </cell>
          <cell r="D357">
            <v>66.8</v>
          </cell>
          <cell r="E357">
            <v>67.400000000000006</v>
          </cell>
          <cell r="F357">
            <v>66.5</v>
          </cell>
          <cell r="G357">
            <v>66.5</v>
          </cell>
        </row>
        <row r="358">
          <cell r="B358" t="str">
            <v>SCBPL</v>
          </cell>
          <cell r="C358" t="str">
            <v>Stand.Chart.Bank</v>
          </cell>
          <cell r="D358">
            <v>53</v>
          </cell>
          <cell r="E358">
            <v>53.2</v>
          </cell>
          <cell r="F358">
            <v>52.5</v>
          </cell>
          <cell r="G358">
            <v>52.95</v>
          </cell>
        </row>
        <row r="359">
          <cell r="B359" t="str">
            <v>KSBP</v>
          </cell>
          <cell r="C359" t="str">
            <v>K.S.B.Pumps</v>
          </cell>
          <cell r="D359">
            <v>155.80000000000001</v>
          </cell>
          <cell r="E359">
            <v>161.9</v>
          </cell>
          <cell r="F359">
            <v>159.94999999999999</v>
          </cell>
          <cell r="G359">
            <v>159.94999999999999</v>
          </cell>
        </row>
        <row r="360">
          <cell r="B360" t="str">
            <v>CPL</v>
          </cell>
          <cell r="C360" t="str">
            <v>Clariant Pak</v>
          </cell>
          <cell r="D360">
            <v>210</v>
          </cell>
          <cell r="E360">
            <v>209</v>
          </cell>
          <cell r="F360">
            <v>206.4</v>
          </cell>
          <cell r="G360">
            <v>208.25</v>
          </cell>
        </row>
        <row r="361">
          <cell r="B361" t="str">
            <v>FPJM</v>
          </cell>
          <cell r="C361" t="str">
            <v>Punjab Mod.</v>
          </cell>
          <cell r="D361">
            <v>8.1</v>
          </cell>
          <cell r="E361">
            <v>8</v>
          </cell>
          <cell r="F361">
            <v>7.9</v>
          </cell>
          <cell r="G361">
            <v>8</v>
          </cell>
        </row>
        <row r="362">
          <cell r="B362" t="str">
            <v>ZTL</v>
          </cell>
          <cell r="C362" t="str">
            <v>Zephyr Textile Ltd</v>
          </cell>
          <cell r="D362">
            <v>8.1999999999999993</v>
          </cell>
          <cell r="E362">
            <v>8.25</v>
          </cell>
          <cell r="F362">
            <v>8.15</v>
          </cell>
          <cell r="G362">
            <v>8.1999999999999993</v>
          </cell>
        </row>
        <row r="363">
          <cell r="B363" t="str">
            <v>SHEL</v>
          </cell>
          <cell r="C363" t="str">
            <v>Shell Pakistan</v>
          </cell>
          <cell r="D363">
            <v>412</v>
          </cell>
          <cell r="E363">
            <v>415</v>
          </cell>
          <cell r="F363">
            <v>410.05</v>
          </cell>
          <cell r="G363">
            <v>410.05</v>
          </cell>
        </row>
        <row r="364">
          <cell r="B364" t="str">
            <v>AKDITF</v>
          </cell>
          <cell r="C364" t="str">
            <v>AKD IndexSPOT</v>
          </cell>
          <cell r="D364">
            <v>13.05</v>
          </cell>
          <cell r="E364">
            <v>13.75</v>
          </cell>
          <cell r="F364">
            <v>13.6</v>
          </cell>
          <cell r="G364">
            <v>13.7</v>
          </cell>
        </row>
        <row r="365">
          <cell r="B365" t="str">
            <v>FNBM</v>
          </cell>
          <cell r="C365" t="str">
            <v>Nat.Bank Mod</v>
          </cell>
          <cell r="D365">
            <v>8.8000000000000007</v>
          </cell>
          <cell r="E365">
            <v>8.6999999999999993</v>
          </cell>
          <cell r="F365">
            <v>8.6</v>
          </cell>
          <cell r="G365">
            <v>8.65</v>
          </cell>
        </row>
        <row r="366">
          <cell r="B366" t="str">
            <v>ATBA</v>
          </cell>
          <cell r="C366" t="str">
            <v>Atlas Battery</v>
          </cell>
          <cell r="D366">
            <v>159.85</v>
          </cell>
          <cell r="E366">
            <v>167.8</v>
          </cell>
          <cell r="F366">
            <v>166</v>
          </cell>
          <cell r="G366">
            <v>167.8</v>
          </cell>
        </row>
        <row r="367">
          <cell r="B367" t="str">
            <v>FANM</v>
          </cell>
          <cell r="C367" t="str">
            <v>AL-Noor Mod.</v>
          </cell>
          <cell r="D367">
            <v>4.5999999999999996</v>
          </cell>
          <cell r="E367">
            <v>4.45</v>
          </cell>
          <cell r="F367">
            <v>4.4000000000000004</v>
          </cell>
          <cell r="G367">
            <v>4.45</v>
          </cell>
        </row>
        <row r="368">
          <cell r="B368" t="str">
            <v>FCSC</v>
          </cell>
          <cell r="C368" t="str">
            <v>Ist.Capital Sec.</v>
          </cell>
          <cell r="D368">
            <v>66.55</v>
          </cell>
          <cell r="E368">
            <v>69.849999999999994</v>
          </cell>
          <cell r="F368">
            <v>69.150000000000006</v>
          </cell>
          <cell r="G368">
            <v>69.849999999999994</v>
          </cell>
        </row>
        <row r="369">
          <cell r="B369" t="str">
            <v>HMB</v>
          </cell>
          <cell r="C369" t="str">
            <v>Habib Metro Bank</v>
          </cell>
          <cell r="D369">
            <v>77.650000000000006</v>
          </cell>
          <cell r="E369">
            <v>77.8</v>
          </cell>
          <cell r="F369">
            <v>77</v>
          </cell>
          <cell r="G369">
            <v>77</v>
          </cell>
        </row>
        <row r="370">
          <cell r="B370" t="str">
            <v>PSMC</v>
          </cell>
          <cell r="C370" t="str">
            <v>Pak Suzuki</v>
          </cell>
          <cell r="D370">
            <v>393</v>
          </cell>
          <cell r="E370">
            <v>395</v>
          </cell>
          <cell r="F370">
            <v>391</v>
          </cell>
          <cell r="G370">
            <v>392</v>
          </cell>
        </row>
        <row r="371">
          <cell r="B371" t="str">
            <v>PIF</v>
          </cell>
          <cell r="C371" t="str">
            <v>PICIC Inv.Fund</v>
          </cell>
          <cell r="D371">
            <v>15.25</v>
          </cell>
          <cell r="E371">
            <v>15.35</v>
          </cell>
          <cell r="F371">
            <v>15.2</v>
          </cell>
          <cell r="G371">
            <v>15.25</v>
          </cell>
        </row>
        <row r="372">
          <cell r="B372" t="str">
            <v>FHBM</v>
          </cell>
          <cell r="C372" t="str">
            <v>H.B.L.Mod.</v>
          </cell>
          <cell r="D372">
            <v>10.199999999999999</v>
          </cell>
          <cell r="E372">
            <v>10</v>
          </cell>
          <cell r="F372">
            <v>9.9</v>
          </cell>
          <cell r="G372">
            <v>9.9</v>
          </cell>
        </row>
        <row r="373">
          <cell r="B373" t="str">
            <v>GLAXO</v>
          </cell>
          <cell r="C373" t="str">
            <v>GlaxoSmith</v>
          </cell>
          <cell r="D373">
            <v>186.5</v>
          </cell>
          <cell r="E373">
            <v>188.8</v>
          </cell>
          <cell r="F373">
            <v>187</v>
          </cell>
          <cell r="G373">
            <v>187.5</v>
          </cell>
        </row>
        <row r="374">
          <cell r="B374" t="str">
            <v>LAKST</v>
          </cell>
          <cell r="C374" t="str">
            <v>Lakson Tobacco</v>
          </cell>
          <cell r="D374">
            <v>550</v>
          </cell>
          <cell r="E374">
            <v>575</v>
          </cell>
          <cell r="F374">
            <v>570</v>
          </cell>
          <cell r="G374">
            <v>575</v>
          </cell>
        </row>
        <row r="375">
          <cell r="B375" t="str">
            <v>YOUW</v>
          </cell>
          <cell r="C375" t="str">
            <v>Yousuf Weaving</v>
          </cell>
          <cell r="D375">
            <v>5.8</v>
          </cell>
          <cell r="E375">
            <v>6.45</v>
          </cell>
          <cell r="F375">
            <v>6.4</v>
          </cell>
          <cell r="G375">
            <v>6.45</v>
          </cell>
        </row>
        <row r="376">
          <cell r="B376" t="str">
            <v>OLPL</v>
          </cell>
          <cell r="C376" t="str">
            <v>Orix Leasing</v>
          </cell>
          <cell r="D376">
            <v>29.75</v>
          </cell>
          <cell r="E376">
            <v>29.75</v>
          </cell>
          <cell r="F376">
            <v>29.5</v>
          </cell>
          <cell r="G376">
            <v>29.75</v>
          </cell>
        </row>
        <row r="377">
          <cell r="B377" t="str">
            <v>CPAL</v>
          </cell>
          <cell r="C377" t="str">
            <v>Cap.Assets Leasing</v>
          </cell>
          <cell r="D377">
            <v>6</v>
          </cell>
          <cell r="E377">
            <v>5.55</v>
          </cell>
          <cell r="F377">
            <v>5.5</v>
          </cell>
          <cell r="G377">
            <v>5.5</v>
          </cell>
        </row>
        <row r="378">
          <cell r="B378" t="str">
            <v>WAHN</v>
          </cell>
          <cell r="C378" t="str">
            <v>Wah-Noble</v>
          </cell>
          <cell r="D378">
            <v>32.75</v>
          </cell>
          <cell r="E378">
            <v>33</v>
          </cell>
          <cell r="F378">
            <v>32.75</v>
          </cell>
          <cell r="G378">
            <v>33</v>
          </cell>
        </row>
        <row r="379">
          <cell r="B379" t="str">
            <v>KAPCO-JUL</v>
          </cell>
          <cell r="C379" t="str">
            <v>KAPCO-JUL</v>
          </cell>
          <cell r="D379">
            <v>59.85</v>
          </cell>
          <cell r="E379">
            <v>60.25</v>
          </cell>
          <cell r="F379">
            <v>59.8</v>
          </cell>
          <cell r="G379">
            <v>60.2</v>
          </cell>
        </row>
        <row r="380">
          <cell r="B380" t="str">
            <v>TGL</v>
          </cell>
          <cell r="C380" t="str">
            <v>Tariq Glass Ind.</v>
          </cell>
          <cell r="D380">
            <v>69</v>
          </cell>
          <cell r="E380">
            <v>69.5</v>
          </cell>
          <cell r="F380">
            <v>69</v>
          </cell>
          <cell r="G380">
            <v>69.25</v>
          </cell>
        </row>
        <row r="381">
          <cell r="B381" t="str">
            <v>PTEC</v>
          </cell>
          <cell r="C381" t="str">
            <v>Pak Telephone</v>
          </cell>
          <cell r="D381">
            <v>7.5</v>
          </cell>
          <cell r="E381">
            <v>6.9</v>
          </cell>
          <cell r="F381">
            <v>6.85</v>
          </cell>
          <cell r="G381">
            <v>6.85</v>
          </cell>
        </row>
        <row r="382">
          <cell r="B382" t="str">
            <v>HINO</v>
          </cell>
          <cell r="C382" t="str">
            <v>Hinopak Motor</v>
          </cell>
          <cell r="D382">
            <v>364.5</v>
          </cell>
          <cell r="E382">
            <v>365</v>
          </cell>
          <cell r="F382">
            <v>363</v>
          </cell>
          <cell r="G382">
            <v>363</v>
          </cell>
        </row>
        <row r="383">
          <cell r="B383" t="str">
            <v>ATFF</v>
          </cell>
          <cell r="C383" t="str">
            <v>Atlas Fund of Funds</v>
          </cell>
          <cell r="D383">
            <v>9.15</v>
          </cell>
          <cell r="E383">
            <v>9.1999999999999993</v>
          </cell>
          <cell r="F383">
            <v>9.15</v>
          </cell>
          <cell r="G383">
            <v>9.1999999999999993</v>
          </cell>
        </row>
        <row r="384">
          <cell r="B384" t="str">
            <v>ISIL</v>
          </cell>
          <cell r="C384" t="str">
            <v>Ismail Ind.</v>
          </cell>
          <cell r="D384">
            <v>39.25</v>
          </cell>
          <cell r="E384">
            <v>40</v>
          </cell>
          <cell r="F384">
            <v>39.799999999999997</v>
          </cell>
          <cell r="G384">
            <v>40</v>
          </cell>
        </row>
        <row r="385">
          <cell r="B385" t="str">
            <v>STCL</v>
          </cell>
          <cell r="C385" t="str">
            <v>Shabbir Tiles</v>
          </cell>
          <cell r="D385">
            <v>45</v>
          </cell>
          <cell r="E385">
            <v>46.5</v>
          </cell>
          <cell r="F385">
            <v>46.3</v>
          </cell>
          <cell r="G385">
            <v>46.5</v>
          </cell>
        </row>
        <row r="386">
          <cell r="B386" t="str">
            <v>SURC</v>
          </cell>
          <cell r="C386" t="str">
            <v>Suraj Cotton</v>
          </cell>
          <cell r="D386">
            <v>59.4</v>
          </cell>
          <cell r="E386">
            <v>59.25</v>
          </cell>
          <cell r="F386">
            <v>59</v>
          </cell>
          <cell r="G386">
            <v>59.25</v>
          </cell>
        </row>
        <row r="387">
          <cell r="B387" t="str">
            <v>SFL</v>
          </cell>
          <cell r="C387" t="str">
            <v>Sapphire Fiber</v>
          </cell>
          <cell r="D387">
            <v>174</v>
          </cell>
          <cell r="E387">
            <v>182.7</v>
          </cell>
          <cell r="F387">
            <v>182</v>
          </cell>
          <cell r="G387">
            <v>182.7</v>
          </cell>
        </row>
        <row r="388">
          <cell r="B388" t="str">
            <v>BWHL</v>
          </cell>
          <cell r="C388" t="str">
            <v>Bal.Wheels</v>
          </cell>
          <cell r="D388">
            <v>66.2</v>
          </cell>
          <cell r="E388">
            <v>66.25</v>
          </cell>
          <cell r="F388">
            <v>66</v>
          </cell>
          <cell r="G388">
            <v>66</v>
          </cell>
        </row>
        <row r="389">
          <cell r="B389" t="str">
            <v>SAPL</v>
          </cell>
          <cell r="C389" t="str">
            <v>Sanofi-Aventis</v>
          </cell>
          <cell r="D389">
            <v>322</v>
          </cell>
          <cell r="E389">
            <v>316</v>
          </cell>
          <cell r="F389">
            <v>315</v>
          </cell>
          <cell r="G389">
            <v>315</v>
          </cell>
        </row>
        <row r="390">
          <cell r="B390" t="str">
            <v>BERG</v>
          </cell>
          <cell r="C390" t="str">
            <v>Berger Paints</v>
          </cell>
          <cell r="D390">
            <v>150</v>
          </cell>
          <cell r="E390">
            <v>151.5</v>
          </cell>
          <cell r="F390">
            <v>151.05000000000001</v>
          </cell>
          <cell r="G390">
            <v>151.05000000000001</v>
          </cell>
        </row>
        <row r="391">
          <cell r="B391" t="str">
            <v>JDMT</v>
          </cell>
          <cell r="C391" t="str">
            <v>Janana D Mal</v>
          </cell>
          <cell r="D391">
            <v>26.25</v>
          </cell>
          <cell r="E391">
            <v>27.55</v>
          </cell>
          <cell r="F391">
            <v>27.5</v>
          </cell>
          <cell r="G391">
            <v>27.55</v>
          </cell>
        </row>
        <row r="392">
          <cell r="B392" t="str">
            <v>ASKL</v>
          </cell>
          <cell r="C392" t="str">
            <v>Askari Leasing</v>
          </cell>
          <cell r="D392">
            <v>32.799999999999997</v>
          </cell>
          <cell r="E392">
            <v>32.799999999999997</v>
          </cell>
          <cell r="F392">
            <v>32.75</v>
          </cell>
          <cell r="G392">
            <v>32.75</v>
          </cell>
        </row>
        <row r="393">
          <cell r="B393" t="str">
            <v>NOPK</v>
          </cell>
          <cell r="C393" t="str">
            <v>Noon Pakistan</v>
          </cell>
          <cell r="D393">
            <v>155</v>
          </cell>
          <cell r="E393">
            <v>160</v>
          </cell>
          <cell r="F393">
            <v>159.94999999999999</v>
          </cell>
          <cell r="G393">
            <v>160</v>
          </cell>
        </row>
        <row r="394">
          <cell r="B394" t="str">
            <v>BPGF</v>
          </cell>
          <cell r="C394" t="str">
            <v>BMA Principal Fund</v>
          </cell>
          <cell r="D394">
            <v>9</v>
          </cell>
          <cell r="E394">
            <v>9</v>
          </cell>
          <cell r="F394">
            <v>9</v>
          </cell>
          <cell r="G394">
            <v>9</v>
          </cell>
        </row>
        <row r="395">
          <cell r="B395" t="str">
            <v>DOMF</v>
          </cell>
          <cell r="C395" t="str">
            <v>Dominion Stock</v>
          </cell>
          <cell r="D395">
            <v>1.65</v>
          </cell>
          <cell r="E395">
            <v>1.6</v>
          </cell>
          <cell r="F395">
            <v>1.6</v>
          </cell>
          <cell r="G395">
            <v>1.6</v>
          </cell>
        </row>
        <row r="396">
          <cell r="B396" t="str">
            <v>WEBF</v>
          </cell>
          <cell r="C396" t="str">
            <v>WE Balanced Fund</v>
          </cell>
          <cell r="D396">
            <v>9.9</v>
          </cell>
          <cell r="E396">
            <v>9.9</v>
          </cell>
          <cell r="F396">
            <v>9.9</v>
          </cell>
          <cell r="G396">
            <v>9.9</v>
          </cell>
        </row>
        <row r="397">
          <cell r="B397" t="str">
            <v>TRSM</v>
          </cell>
          <cell r="C397" t="str">
            <v>Trust Modaraba</v>
          </cell>
          <cell r="D397">
            <v>4.75</v>
          </cell>
          <cell r="E397">
            <v>4.75</v>
          </cell>
          <cell r="F397">
            <v>4.75</v>
          </cell>
          <cell r="G397">
            <v>4.75</v>
          </cell>
        </row>
        <row r="398">
          <cell r="B398" t="str">
            <v>CLC</v>
          </cell>
          <cell r="C398" t="str">
            <v>Crescent Leasing</v>
          </cell>
          <cell r="D398">
            <v>8</v>
          </cell>
          <cell r="E398">
            <v>8</v>
          </cell>
          <cell r="F398">
            <v>8</v>
          </cell>
          <cell r="G398">
            <v>8</v>
          </cell>
        </row>
        <row r="399">
          <cell r="B399" t="str">
            <v>ENGL</v>
          </cell>
          <cell r="C399" t="str">
            <v>English Leas</v>
          </cell>
          <cell r="D399">
            <v>5</v>
          </cell>
          <cell r="E399">
            <v>5.5</v>
          </cell>
          <cell r="F399">
            <v>5.5</v>
          </cell>
          <cell r="G399">
            <v>5.5</v>
          </cell>
        </row>
        <row r="400">
          <cell r="B400" t="str">
            <v>IALC</v>
          </cell>
          <cell r="C400" t="str">
            <v>Interasia Leasi</v>
          </cell>
          <cell r="D400">
            <v>0.6</v>
          </cell>
          <cell r="E400">
            <v>0.6</v>
          </cell>
          <cell r="F400">
            <v>0.6</v>
          </cell>
          <cell r="G400">
            <v>0.6</v>
          </cell>
        </row>
        <row r="401">
          <cell r="B401" t="str">
            <v>GRYL</v>
          </cell>
          <cell r="C401" t="str">
            <v>Grays Leasing</v>
          </cell>
          <cell r="D401">
            <v>8.3000000000000007</v>
          </cell>
          <cell r="E401">
            <v>7.6</v>
          </cell>
          <cell r="F401">
            <v>7.6</v>
          </cell>
          <cell r="G401">
            <v>7.6</v>
          </cell>
        </row>
        <row r="402">
          <cell r="B402" t="str">
            <v>PGLC</v>
          </cell>
          <cell r="C402" t="str">
            <v>Pak Gulf Leas</v>
          </cell>
          <cell r="D402">
            <v>15.5</v>
          </cell>
          <cell r="E402">
            <v>15</v>
          </cell>
          <cell r="F402">
            <v>15</v>
          </cell>
          <cell r="G402">
            <v>15</v>
          </cell>
        </row>
        <row r="403">
          <cell r="B403" t="str">
            <v>SLCPA</v>
          </cell>
          <cell r="C403" t="str">
            <v>Sec.Lea(Pre)9.1</v>
          </cell>
          <cell r="D403">
            <v>9</v>
          </cell>
          <cell r="E403">
            <v>9.1</v>
          </cell>
          <cell r="F403">
            <v>9.1</v>
          </cell>
          <cell r="G403">
            <v>9.1</v>
          </cell>
        </row>
        <row r="404">
          <cell r="B404" t="str">
            <v>ULL</v>
          </cell>
          <cell r="C404" t="str">
            <v>Union Leasing</v>
          </cell>
          <cell r="D404">
            <v>11</v>
          </cell>
          <cell r="E404">
            <v>11.1</v>
          </cell>
          <cell r="F404">
            <v>11.1</v>
          </cell>
          <cell r="G404">
            <v>11.1</v>
          </cell>
        </row>
        <row r="405">
          <cell r="B405" t="str">
            <v>NMBL</v>
          </cell>
          <cell r="C405" t="str">
            <v>Network Mic Bank</v>
          </cell>
          <cell r="D405">
            <v>8.4</v>
          </cell>
          <cell r="E405">
            <v>8.5</v>
          </cell>
          <cell r="F405">
            <v>8.5</v>
          </cell>
          <cell r="G405">
            <v>8.5</v>
          </cell>
        </row>
        <row r="406">
          <cell r="B406" t="str">
            <v>ITSL</v>
          </cell>
          <cell r="C406" t="str">
            <v>Investec Sec.</v>
          </cell>
          <cell r="D406">
            <v>2.7</v>
          </cell>
          <cell r="E406">
            <v>2.7</v>
          </cell>
          <cell r="F406">
            <v>2.7</v>
          </cell>
          <cell r="G406">
            <v>2.7</v>
          </cell>
        </row>
        <row r="407">
          <cell r="B407" t="str">
            <v>PRIB</v>
          </cell>
          <cell r="C407" t="str">
            <v>Prud.Inv.Bank</v>
          </cell>
          <cell r="D407">
            <v>3.2</v>
          </cell>
          <cell r="E407">
            <v>3</v>
          </cell>
          <cell r="F407">
            <v>3</v>
          </cell>
          <cell r="G407">
            <v>3</v>
          </cell>
        </row>
        <row r="408">
          <cell r="B408" t="str">
            <v>PIL</v>
          </cell>
          <cell r="C408" t="str">
            <v>PICIC Ins.Ltd.</v>
          </cell>
          <cell r="D408">
            <v>47.8</v>
          </cell>
          <cell r="E408">
            <v>50.15</v>
          </cell>
          <cell r="F408">
            <v>50.15</v>
          </cell>
          <cell r="G408">
            <v>50.15</v>
          </cell>
        </row>
        <row r="409">
          <cell r="B409" t="str">
            <v>DINT</v>
          </cell>
          <cell r="C409" t="str">
            <v>Din Textile</v>
          </cell>
          <cell r="D409">
            <v>27.9</v>
          </cell>
          <cell r="E409">
            <v>27.9</v>
          </cell>
          <cell r="F409">
            <v>27.9</v>
          </cell>
          <cell r="G409">
            <v>27.9</v>
          </cell>
        </row>
        <row r="410">
          <cell r="B410" t="str">
            <v>ELSM</v>
          </cell>
          <cell r="C410" t="str">
            <v>Ellcot Spinning</v>
          </cell>
          <cell r="D410">
            <v>25.3</v>
          </cell>
          <cell r="E410">
            <v>25.5</v>
          </cell>
          <cell r="F410">
            <v>25.5</v>
          </cell>
          <cell r="G410">
            <v>25.5</v>
          </cell>
        </row>
        <row r="411">
          <cell r="B411" t="str">
            <v>GUTM</v>
          </cell>
          <cell r="C411" t="str">
            <v>Gulistan Textile</v>
          </cell>
          <cell r="D411">
            <v>24.5</v>
          </cell>
          <cell r="E411">
            <v>25.7</v>
          </cell>
          <cell r="F411">
            <v>25.7</v>
          </cell>
          <cell r="G411">
            <v>25.7</v>
          </cell>
        </row>
        <row r="412">
          <cell r="B412" t="str">
            <v>GSPM</v>
          </cell>
          <cell r="C412" t="str">
            <v>Gulshan Spinning</v>
          </cell>
          <cell r="D412">
            <v>13.4</v>
          </cell>
          <cell r="E412">
            <v>12.8</v>
          </cell>
          <cell r="F412">
            <v>12.8</v>
          </cell>
          <cell r="G412">
            <v>12.8</v>
          </cell>
        </row>
        <row r="413">
          <cell r="B413" t="str">
            <v>HMIM</v>
          </cell>
          <cell r="C413" t="str">
            <v>H.M.Ismail</v>
          </cell>
          <cell r="D413">
            <v>4.3</v>
          </cell>
          <cell r="E413">
            <v>4</v>
          </cell>
          <cell r="F413">
            <v>4</v>
          </cell>
          <cell r="G413">
            <v>4</v>
          </cell>
        </row>
        <row r="414">
          <cell r="B414" t="str">
            <v>ZAHT</v>
          </cell>
          <cell r="C414" t="str">
            <v>ZahidJee Textile</v>
          </cell>
          <cell r="D414">
            <v>13.7</v>
          </cell>
          <cell r="E414">
            <v>13.5</v>
          </cell>
          <cell r="F414">
            <v>13.5</v>
          </cell>
          <cell r="G414">
            <v>13.5</v>
          </cell>
        </row>
        <row r="415">
          <cell r="B415" t="str">
            <v>NPSM</v>
          </cell>
          <cell r="C415" t="str">
            <v>N. P. Spinning</v>
          </cell>
          <cell r="D415">
            <v>33.85</v>
          </cell>
          <cell r="E415">
            <v>33</v>
          </cell>
          <cell r="F415">
            <v>33</v>
          </cell>
          <cell r="G415">
            <v>33</v>
          </cell>
        </row>
        <row r="416">
          <cell r="B416" t="str">
            <v>RAVT</v>
          </cell>
          <cell r="C416" t="str">
            <v>Ravi Textile</v>
          </cell>
          <cell r="D416">
            <v>2.2000000000000002</v>
          </cell>
          <cell r="E416">
            <v>2</v>
          </cell>
          <cell r="F416">
            <v>2</v>
          </cell>
          <cell r="G416">
            <v>2</v>
          </cell>
        </row>
        <row r="417">
          <cell r="B417" t="str">
            <v>SAIF</v>
          </cell>
          <cell r="C417" t="str">
            <v>Saif Textile</v>
          </cell>
          <cell r="D417">
            <v>17</v>
          </cell>
          <cell r="E417">
            <v>16.05</v>
          </cell>
          <cell r="F417">
            <v>16.05</v>
          </cell>
          <cell r="G417">
            <v>16.05</v>
          </cell>
        </row>
        <row r="418">
          <cell r="B418" t="str">
            <v>SRSM</v>
          </cell>
          <cell r="C418" t="str">
            <v>Sargoda Sp.</v>
          </cell>
          <cell r="D418">
            <v>7.95</v>
          </cell>
          <cell r="E418">
            <v>7.5</v>
          </cell>
          <cell r="F418">
            <v>7.5</v>
          </cell>
          <cell r="G418">
            <v>7.5</v>
          </cell>
        </row>
        <row r="419">
          <cell r="B419" t="str">
            <v>QAYS</v>
          </cell>
          <cell r="C419" t="str">
            <v>Qayyum Spinning</v>
          </cell>
          <cell r="D419">
            <v>0.75</v>
          </cell>
          <cell r="E419">
            <v>0.85</v>
          </cell>
          <cell r="F419">
            <v>0.85</v>
          </cell>
          <cell r="G419">
            <v>0.85</v>
          </cell>
        </row>
        <row r="420">
          <cell r="B420" t="str">
            <v>SERT</v>
          </cell>
          <cell r="C420" t="str">
            <v>Service Tex.XR</v>
          </cell>
          <cell r="D420">
            <v>2.5</v>
          </cell>
          <cell r="E420">
            <v>2.5</v>
          </cell>
          <cell r="F420">
            <v>2.5</v>
          </cell>
          <cell r="G420">
            <v>2.5</v>
          </cell>
        </row>
        <row r="421">
          <cell r="B421" t="str">
            <v>SUCM</v>
          </cell>
          <cell r="C421" t="str">
            <v>Sunshine Cotton</v>
          </cell>
          <cell r="D421">
            <v>0.75</v>
          </cell>
          <cell r="E421">
            <v>0.75</v>
          </cell>
          <cell r="F421">
            <v>0.75</v>
          </cell>
          <cell r="G421">
            <v>0.75</v>
          </cell>
        </row>
        <row r="422">
          <cell r="B422" t="str">
            <v>ICCT</v>
          </cell>
          <cell r="C422" t="str">
            <v>I.C.C.Textile</v>
          </cell>
          <cell r="D422">
            <v>6</v>
          </cell>
          <cell r="E422">
            <v>6</v>
          </cell>
          <cell r="F422">
            <v>6</v>
          </cell>
          <cell r="G422">
            <v>6</v>
          </cell>
        </row>
        <row r="423">
          <cell r="B423" t="str">
            <v>GFIL</v>
          </cell>
          <cell r="C423" t="str">
            <v>Ghazi Fabrics</v>
          </cell>
          <cell r="D423">
            <v>7</v>
          </cell>
          <cell r="E423">
            <v>6.4</v>
          </cell>
          <cell r="F423">
            <v>6.4</v>
          </cell>
          <cell r="G423">
            <v>6.4</v>
          </cell>
        </row>
        <row r="424">
          <cell r="B424" t="str">
            <v>ISTM</v>
          </cell>
          <cell r="C424" t="str">
            <v>Ishaq Textile</v>
          </cell>
          <cell r="D424">
            <v>15.9</v>
          </cell>
          <cell r="E424">
            <v>16.399999999999999</v>
          </cell>
          <cell r="F424">
            <v>16.399999999999999</v>
          </cell>
          <cell r="G424">
            <v>16.399999999999999</v>
          </cell>
        </row>
        <row r="425">
          <cell r="B425" t="str">
            <v>JUBS</v>
          </cell>
          <cell r="C425" t="str">
            <v>Jubilee Sp.</v>
          </cell>
          <cell r="D425">
            <v>5.5</v>
          </cell>
          <cell r="E425">
            <v>5</v>
          </cell>
          <cell r="F425">
            <v>5</v>
          </cell>
          <cell r="G425">
            <v>5</v>
          </cell>
        </row>
        <row r="426">
          <cell r="B426" t="str">
            <v>KTML</v>
          </cell>
          <cell r="C426" t="str">
            <v>Kohinoor Textile</v>
          </cell>
          <cell r="D426">
            <v>25.5</v>
          </cell>
          <cell r="E426">
            <v>26.75</v>
          </cell>
          <cell r="F426">
            <v>26.75</v>
          </cell>
          <cell r="G426">
            <v>26.75</v>
          </cell>
        </row>
        <row r="427">
          <cell r="B427" t="str">
            <v>MFTM</v>
          </cell>
          <cell r="C427" t="str">
            <v>Mohd.Farooq</v>
          </cell>
          <cell r="D427">
            <v>9</v>
          </cell>
          <cell r="E427">
            <v>9</v>
          </cell>
          <cell r="F427">
            <v>9</v>
          </cell>
          <cell r="G427">
            <v>9</v>
          </cell>
        </row>
        <row r="428">
          <cell r="B428" t="str">
            <v>REDT</v>
          </cell>
          <cell r="C428" t="str">
            <v>Redco Tex.</v>
          </cell>
          <cell r="D428">
            <v>2.35</v>
          </cell>
          <cell r="E428">
            <v>2.2999999999999998</v>
          </cell>
          <cell r="F428">
            <v>2.2999999999999998</v>
          </cell>
          <cell r="G428">
            <v>2.2999999999999998</v>
          </cell>
        </row>
        <row r="429">
          <cell r="B429" t="str">
            <v>GATI</v>
          </cell>
          <cell r="C429" t="str">
            <v>Gatron Ind.</v>
          </cell>
          <cell r="D429">
            <v>161.30000000000001</v>
          </cell>
          <cell r="E429">
            <v>169.35</v>
          </cell>
          <cell r="F429">
            <v>169.35</v>
          </cell>
          <cell r="G429">
            <v>169.35</v>
          </cell>
        </row>
        <row r="430">
          <cell r="B430" t="str">
            <v>INDP</v>
          </cell>
          <cell r="C430" t="str">
            <v>Indus Poly.</v>
          </cell>
          <cell r="D430">
            <v>3.2</v>
          </cell>
          <cell r="E430">
            <v>3.05</v>
          </cell>
          <cell r="F430">
            <v>3.05</v>
          </cell>
          <cell r="G430">
            <v>3.05</v>
          </cell>
        </row>
        <row r="431">
          <cell r="B431" t="str">
            <v>AMFL</v>
          </cell>
          <cell r="C431" t="str">
            <v>Amin Fabrics</v>
          </cell>
          <cell r="D431">
            <v>7</v>
          </cell>
          <cell r="E431">
            <v>7</v>
          </cell>
          <cell r="F431">
            <v>7</v>
          </cell>
          <cell r="G431">
            <v>7</v>
          </cell>
        </row>
        <row r="432">
          <cell r="B432" t="str">
            <v>AASML</v>
          </cell>
          <cell r="C432" t="str">
            <v>Al-Asif Sugar</v>
          </cell>
          <cell r="D432">
            <v>4.0999999999999996</v>
          </cell>
          <cell r="E432">
            <v>4.0999999999999996</v>
          </cell>
          <cell r="F432">
            <v>4.0999999999999996</v>
          </cell>
          <cell r="G432">
            <v>4.0999999999999996</v>
          </cell>
        </row>
        <row r="433">
          <cell r="B433" t="str">
            <v>MZSM</v>
          </cell>
          <cell r="C433" t="str">
            <v>Mirza Sugar</v>
          </cell>
          <cell r="D433">
            <v>2.65</v>
          </cell>
          <cell r="E433">
            <v>2.5</v>
          </cell>
          <cell r="F433">
            <v>2.5</v>
          </cell>
          <cell r="G433">
            <v>2.5</v>
          </cell>
        </row>
        <row r="434">
          <cell r="B434" t="str">
            <v>JVDC</v>
          </cell>
          <cell r="C434" t="str">
            <v>Javedan Cement</v>
          </cell>
          <cell r="D434">
            <v>106</v>
          </cell>
          <cell r="E434">
            <v>106</v>
          </cell>
          <cell r="F434">
            <v>106</v>
          </cell>
          <cell r="G434">
            <v>106</v>
          </cell>
        </row>
        <row r="435">
          <cell r="B435" t="str">
            <v>MLCFPS</v>
          </cell>
          <cell r="C435" t="str">
            <v>MapleLeaf(Pref)</v>
          </cell>
          <cell r="D435">
            <v>7</v>
          </cell>
          <cell r="E435">
            <v>8</v>
          </cell>
          <cell r="F435">
            <v>8</v>
          </cell>
          <cell r="G435">
            <v>8</v>
          </cell>
        </row>
        <row r="436">
          <cell r="B436" t="str">
            <v>PKSLC</v>
          </cell>
          <cell r="C436" t="str">
            <v>Pak.Slag</v>
          </cell>
          <cell r="D436">
            <v>5.05</v>
          </cell>
          <cell r="E436">
            <v>5</v>
          </cell>
          <cell r="F436">
            <v>5</v>
          </cell>
          <cell r="G436">
            <v>5</v>
          </cell>
        </row>
        <row r="437">
          <cell r="B437" t="str">
            <v>MSCL</v>
          </cell>
          <cell r="C437" t="str">
            <v>Metro Steel</v>
          </cell>
          <cell r="D437">
            <v>20.05</v>
          </cell>
          <cell r="E437">
            <v>20.5</v>
          </cell>
          <cell r="F437">
            <v>20.5</v>
          </cell>
          <cell r="G437">
            <v>20.5</v>
          </cell>
        </row>
        <row r="438">
          <cell r="B438" t="str">
            <v>QUSW</v>
          </cell>
          <cell r="C438" t="str">
            <v>Quality Steel</v>
          </cell>
          <cell r="D438">
            <v>7.5</v>
          </cell>
          <cell r="E438">
            <v>6.5</v>
          </cell>
          <cell r="F438">
            <v>6.5</v>
          </cell>
          <cell r="G438">
            <v>6.5</v>
          </cell>
        </row>
        <row r="439">
          <cell r="B439" t="str">
            <v>TAXE</v>
          </cell>
          <cell r="C439" t="str">
            <v>Taxila Engg.</v>
          </cell>
          <cell r="D439">
            <v>3.4</v>
          </cell>
          <cell r="E439">
            <v>3</v>
          </cell>
          <cell r="F439">
            <v>3</v>
          </cell>
          <cell r="G439">
            <v>3</v>
          </cell>
        </row>
        <row r="440">
          <cell r="B440" t="str">
            <v>AGTL</v>
          </cell>
          <cell r="C440" t="str">
            <v>AL-Ghazi Tractors</v>
          </cell>
          <cell r="D440">
            <v>285</v>
          </cell>
          <cell r="E440">
            <v>285</v>
          </cell>
          <cell r="F440">
            <v>285</v>
          </cell>
          <cell r="G440">
            <v>285</v>
          </cell>
        </row>
        <row r="441">
          <cell r="B441" t="str">
            <v>BELA</v>
          </cell>
          <cell r="C441" t="str">
            <v>Bela Automotive</v>
          </cell>
          <cell r="D441">
            <v>6.15</v>
          </cell>
          <cell r="E441">
            <v>6.15</v>
          </cell>
          <cell r="F441">
            <v>6.15</v>
          </cell>
          <cell r="G441">
            <v>6.15</v>
          </cell>
        </row>
        <row r="442">
          <cell r="B442" t="str">
            <v>EXIDE</v>
          </cell>
          <cell r="C442" t="str">
            <v>Exide (PAK)</v>
          </cell>
          <cell r="D442">
            <v>156.75</v>
          </cell>
          <cell r="E442">
            <v>164.55</v>
          </cell>
          <cell r="F442">
            <v>164.55</v>
          </cell>
          <cell r="G442">
            <v>164.55</v>
          </cell>
        </row>
        <row r="443">
          <cell r="B443" t="str">
            <v>PICTPS</v>
          </cell>
          <cell r="C443" t="str">
            <v>Pak IntCon(Pref)</v>
          </cell>
          <cell r="D443">
            <v>9</v>
          </cell>
          <cell r="E443">
            <v>10</v>
          </cell>
          <cell r="F443">
            <v>10</v>
          </cell>
          <cell r="G443">
            <v>10</v>
          </cell>
        </row>
        <row r="444">
          <cell r="B444" t="str">
            <v>ETNL</v>
          </cell>
          <cell r="C444" t="str">
            <v>Eye Television Net</v>
          </cell>
          <cell r="D444">
            <v>47.55</v>
          </cell>
          <cell r="E444">
            <v>49.9</v>
          </cell>
          <cell r="F444">
            <v>49.9</v>
          </cell>
          <cell r="G444">
            <v>49.9</v>
          </cell>
        </row>
        <row r="445">
          <cell r="B445" t="str">
            <v>FEROZ</v>
          </cell>
          <cell r="C445" t="str">
            <v>Ferozsons (Lab)</v>
          </cell>
          <cell r="D445">
            <v>248</v>
          </cell>
          <cell r="E445">
            <v>242</v>
          </cell>
          <cell r="F445">
            <v>242</v>
          </cell>
          <cell r="G445">
            <v>242</v>
          </cell>
        </row>
        <row r="446">
          <cell r="B446" t="str">
            <v>OTSU</v>
          </cell>
          <cell r="C446" t="str">
            <v>Otsuka Pak</v>
          </cell>
          <cell r="D446">
            <v>55</v>
          </cell>
          <cell r="E446">
            <v>57.7</v>
          </cell>
          <cell r="F446">
            <v>57.7</v>
          </cell>
          <cell r="G446">
            <v>57.7</v>
          </cell>
        </row>
        <row r="447">
          <cell r="B447" t="str">
            <v>COLG</v>
          </cell>
          <cell r="C447" t="str">
            <v>Colgate Palmolive</v>
          </cell>
          <cell r="D447">
            <v>461</v>
          </cell>
          <cell r="E447">
            <v>470</v>
          </cell>
          <cell r="F447">
            <v>470</v>
          </cell>
          <cell r="G447">
            <v>470</v>
          </cell>
        </row>
        <row r="448">
          <cell r="B448" t="str">
            <v>PGCL</v>
          </cell>
          <cell r="C448" t="str">
            <v>Pak Gum</v>
          </cell>
          <cell r="D448">
            <v>65.05</v>
          </cell>
          <cell r="E448">
            <v>67.8</v>
          </cell>
          <cell r="F448">
            <v>67.8</v>
          </cell>
          <cell r="G448">
            <v>67.8</v>
          </cell>
        </row>
        <row r="449">
          <cell r="B449" t="str">
            <v>BPBL</v>
          </cell>
          <cell r="C449" t="str">
            <v>B.P.Board</v>
          </cell>
          <cell r="D449">
            <v>2.25</v>
          </cell>
          <cell r="E449">
            <v>2.2000000000000002</v>
          </cell>
          <cell r="F449">
            <v>2.2000000000000002</v>
          </cell>
          <cell r="G449">
            <v>2.2000000000000002</v>
          </cell>
        </row>
        <row r="450">
          <cell r="B450" t="str">
            <v>MERIT</v>
          </cell>
          <cell r="C450" t="str">
            <v>Merit Pack</v>
          </cell>
          <cell r="D450">
            <v>128.5</v>
          </cell>
          <cell r="E450">
            <v>132.9</v>
          </cell>
          <cell r="F450">
            <v>132.9</v>
          </cell>
          <cell r="G450">
            <v>132.9</v>
          </cell>
        </row>
        <row r="451">
          <cell r="B451" t="str">
            <v>LEUL</v>
          </cell>
          <cell r="C451" t="str">
            <v>Leather Up</v>
          </cell>
          <cell r="D451">
            <v>5</v>
          </cell>
          <cell r="E451">
            <v>4.9000000000000004</v>
          </cell>
          <cell r="F451">
            <v>4.9000000000000004</v>
          </cell>
          <cell r="G451">
            <v>4.9000000000000004</v>
          </cell>
        </row>
        <row r="452">
          <cell r="B452" t="str">
            <v>SRVI</v>
          </cell>
          <cell r="C452" t="str">
            <v>Service Industries</v>
          </cell>
          <cell r="D452">
            <v>92</v>
          </cell>
          <cell r="E452">
            <v>92</v>
          </cell>
          <cell r="F452">
            <v>92</v>
          </cell>
          <cell r="G452">
            <v>92</v>
          </cell>
        </row>
        <row r="453">
          <cell r="B453" t="str">
            <v>ULEVER</v>
          </cell>
          <cell r="C453" t="str">
            <v>UniLever</v>
          </cell>
          <cell r="D453">
            <v>2235</v>
          </cell>
          <cell r="E453">
            <v>2235</v>
          </cell>
          <cell r="F453">
            <v>2235</v>
          </cell>
          <cell r="G453">
            <v>2235</v>
          </cell>
        </row>
        <row r="454">
          <cell r="B454" t="str">
            <v>MUREB</v>
          </cell>
          <cell r="C454" t="str">
            <v>Murree Brewery</v>
          </cell>
          <cell r="D454">
            <v>118.25</v>
          </cell>
          <cell r="E454">
            <v>116</v>
          </cell>
          <cell r="F454">
            <v>116</v>
          </cell>
          <cell r="G454">
            <v>116</v>
          </cell>
        </row>
        <row r="455">
          <cell r="B455" t="str">
            <v>GAMON</v>
          </cell>
          <cell r="C455" t="str">
            <v>Gammon Pak.XR</v>
          </cell>
          <cell r="D455">
            <v>20.5</v>
          </cell>
          <cell r="E455">
            <v>20.149999999999999</v>
          </cell>
          <cell r="F455">
            <v>20.149999999999999</v>
          </cell>
          <cell r="G455">
            <v>20.149999999999999</v>
          </cell>
        </row>
        <row r="456">
          <cell r="B456" t="str">
            <v>ABLTFC</v>
          </cell>
          <cell r="C456" t="str">
            <v>Allied Bank (TFC)</v>
          </cell>
          <cell r="D456">
            <v>5197</v>
          </cell>
          <cell r="E456">
            <v>5456</v>
          </cell>
          <cell r="F456">
            <v>5456</v>
          </cell>
          <cell r="G456">
            <v>5456</v>
          </cell>
        </row>
        <row r="457">
          <cell r="B457" t="str">
            <v>TELETFC</v>
          </cell>
          <cell r="C457" t="str">
            <v>Telecard TFC</v>
          </cell>
          <cell r="D457">
            <v>4501.7</v>
          </cell>
          <cell r="E457">
            <v>4725</v>
          </cell>
          <cell r="F457">
            <v>4725</v>
          </cell>
          <cell r="G457">
            <v>4725</v>
          </cell>
        </row>
        <row r="458">
          <cell r="B458" t="str">
            <v>ANLTFC</v>
          </cell>
          <cell r="C458" t="str">
            <v>Azgard Nine(TFC)</v>
          </cell>
          <cell r="D458">
            <v>5247</v>
          </cell>
          <cell r="E458">
            <v>5509</v>
          </cell>
          <cell r="F458">
            <v>5509</v>
          </cell>
          <cell r="G458">
            <v>5509</v>
          </cell>
        </row>
        <row r="459">
          <cell r="B459" t="str">
            <v>SCBPLTFC-III</v>
          </cell>
          <cell r="C459" t="str">
            <v>Stan Char BankTFCIII</v>
          </cell>
          <cell r="D459">
            <v>5248</v>
          </cell>
          <cell r="E459">
            <v>5510</v>
          </cell>
          <cell r="F459">
            <v>5510</v>
          </cell>
          <cell r="G459">
            <v>5510</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A-C CODE &amp; NAME"/>
      <sheetName val="Data-922"/>
      <sheetName val="December 06"/>
      <sheetName val="November 06"/>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PORTFOLIO"/>
      <sheetName val="tele no"/>
      <sheetName val="del activity"/>
      <sheetName val="port (nbfc's)"/>
      <sheetName val="bank inst"/>
      <sheetName val="Annex &quot;D&quot;"/>
      <sheetName val="Delivery &quot;c&quot;"/>
      <sheetName val="Cash position"/>
      <sheetName val="Sheet1"/>
      <sheetName val="BOUNUS 2003-04"/>
      <sheetName val="div incom f 03-04"/>
      <sheetName val="bonus FY  04-05"/>
      <sheetName val="dividend FY  04-05"/>
      <sheetName val="Annex. &quot;E&quot;Trade"/>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Market Rates"/>
      <sheetName val="I-BR"/>
      <sheetName val="I-B"/>
      <sheetName val="Sheet4"/>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TABLES"/>
      <sheetName val="Sheet1"/>
      <sheetName val="Ranges"/>
      <sheetName val="Sheet4"/>
      <sheetName val="BS-OVS"/>
      <sheetName val="Market Rates"/>
      <sheetName val="HIRING SUMM"/>
      <sheetName val="Sheet3"/>
      <sheetName val="Data-922"/>
      <sheetName val="A-C CODE &amp; NAME"/>
      <sheetName val="December 06"/>
      <sheetName val="November 06"/>
      <sheetName val="Rate Input"/>
      <sheetName val="Individual MM"/>
      <sheetName val="VLKP 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 val="Sheet2"/>
      <sheetName val="BSDOMOVS"/>
      <sheetName val="Source"/>
      <sheetName val="NB Source"/>
      <sheetName val="Hiring"/>
      <sheetName val="Merit"/>
      <sheetName val="New Hiring"/>
      <sheetName val="Even Allow"/>
      <sheetName val="New Branch"/>
      <sheetName val="Existing"/>
      <sheetName val="Variance"/>
      <sheetName val="Sheet1"/>
      <sheetName val="Ranges"/>
      <sheetName val="TABLES"/>
      <sheetName val="Sheet4"/>
      <sheetName val="BS-OVS"/>
      <sheetName val="Market Rates"/>
      <sheetName val="HIRING SUMM"/>
      <sheetName val="Sheet3"/>
      <sheetName val="Data-922"/>
      <sheetName val="A-C CODE &amp; NAME"/>
      <sheetName val="December 06"/>
      <sheetName val="November 06"/>
    </sheetNames>
    <sheetDataSet>
      <sheetData sheetId="0"/>
      <sheetData sheetId="1" refreshError="1">
        <row r="49">
          <cell r="B49">
            <v>1</v>
          </cell>
          <cell r="C49">
            <v>1</v>
          </cell>
          <cell r="D49">
            <v>1.0779863215513831E-4</v>
          </cell>
          <cell r="E49">
            <v>6.4285714285716722E-3</v>
          </cell>
          <cell r="F49">
            <v>59.634999999999998</v>
          </cell>
          <cell r="G49">
            <v>59.64142857142857</v>
          </cell>
          <cell r="H49">
            <v>1.4070899870760993E-4</v>
          </cell>
          <cell r="I49">
            <v>1.0128571428570663E-2</v>
          </cell>
          <cell r="J49">
            <v>71.982399999999998</v>
          </cell>
          <cell r="K49">
            <v>71.992528571428565</v>
          </cell>
          <cell r="L49">
            <v>1.853911753800609E-4</v>
          </cell>
          <cell r="M49">
            <v>1.0000000000000484E-4</v>
          </cell>
          <cell r="N49">
            <v>0.53939999999999999</v>
          </cell>
          <cell r="O49">
            <v>0.53949999999999998</v>
          </cell>
          <cell r="P49">
            <v>6.8376934180866558E-5</v>
          </cell>
          <cell r="Q49">
            <v>7.3285714285710969E-3</v>
          </cell>
          <cell r="R49">
            <v>107.179</v>
          </cell>
          <cell r="S49">
            <v>107.18632857142858</v>
          </cell>
          <cell r="T49">
            <v>1.7962294560100299E-4</v>
          </cell>
          <cell r="U49">
            <v>8.3428571428569853E-3</v>
          </cell>
          <cell r="V49">
            <v>46.4465</v>
          </cell>
          <cell r="W49">
            <v>46.454842857142857</v>
          </cell>
          <cell r="X49">
            <v>4.6249292495934981E-5</v>
          </cell>
          <cell r="Y49">
            <v>2.0999999999996737E-3</v>
          </cell>
          <cell r="Z49">
            <v>45.406100000000002</v>
          </cell>
          <cell r="AA49">
            <v>45.408200000000001</v>
          </cell>
          <cell r="AB49">
            <v>1.3063576860424317E-4</v>
          </cell>
          <cell r="AC49">
            <v>6.3285714285713978E-3</v>
          </cell>
          <cell r="AD49">
            <v>48.444400000000002</v>
          </cell>
          <cell r="AE49">
            <v>48.45072857142857</v>
          </cell>
          <cell r="AF49">
            <v>1.073452292964487E-4</v>
          </cell>
          <cell r="AG49">
            <v>1.7428571428571413E-3</v>
          </cell>
          <cell r="AH49">
            <v>16.236000000000001</v>
          </cell>
          <cell r="AI49">
            <v>16.237742857142859</v>
          </cell>
          <cell r="AJ49">
            <v>1.0152421082895247E-4</v>
          </cell>
          <cell r="AK49">
            <v>1.6142857142857586E-3</v>
          </cell>
          <cell r="AL49">
            <v>15.900499999999999</v>
          </cell>
          <cell r="AM49">
            <v>15.902114285714285</v>
          </cell>
          <cell r="AN49">
            <v>1.571030203055647E-4</v>
          </cell>
          <cell r="AO49">
            <v>1.1999999999999947E-3</v>
          </cell>
          <cell r="AP49">
            <v>7.6383000000000001</v>
          </cell>
          <cell r="AQ49">
            <v>7.6395</v>
          </cell>
          <cell r="AR49">
            <v>7.9094362669599544E-6</v>
          </cell>
          <cell r="AS49">
            <v>3.2857142857117036E-4</v>
          </cell>
          <cell r="AT49">
            <v>41.541699999999999</v>
          </cell>
          <cell r="AU49">
            <v>41.542028571428567</v>
          </cell>
          <cell r="AV49">
            <v>1.4407186643689899E-4</v>
          </cell>
          <cell r="AW49">
            <v>5.099999999999787E-3</v>
          </cell>
          <cell r="AX49">
            <v>35.399000000000001</v>
          </cell>
          <cell r="AY49">
            <v>35.4041</v>
          </cell>
          <cell r="AZ49">
            <v>1.0240121540932774E-4</v>
          </cell>
          <cell r="BA49">
            <v>7.8571428571423089E-4</v>
          </cell>
          <cell r="BB49">
            <v>7.6729000000000003</v>
          </cell>
          <cell r="BC49">
            <v>7.6736857142857149</v>
          </cell>
        </row>
        <row r="50">
          <cell r="B50">
            <v>2</v>
          </cell>
          <cell r="C50">
            <v>2</v>
          </cell>
          <cell r="D50">
            <v>2.1559726431027662E-4</v>
          </cell>
          <cell r="E50">
            <v>1.2857142857143344E-2</v>
          </cell>
          <cell r="F50">
            <v>59.634999999999998</v>
          </cell>
          <cell r="G50">
            <v>59.647857142857141</v>
          </cell>
          <cell r="H50">
            <v>2.8141799741521987E-4</v>
          </cell>
          <cell r="I50">
            <v>2.0257142857141325E-2</v>
          </cell>
          <cell r="J50">
            <v>71.982399999999998</v>
          </cell>
          <cell r="K50">
            <v>72.002657142857146</v>
          </cell>
          <cell r="L50">
            <v>3.707823507601218E-4</v>
          </cell>
          <cell r="M50">
            <v>2.0000000000000969E-4</v>
          </cell>
          <cell r="N50">
            <v>0.53939999999999999</v>
          </cell>
          <cell r="O50">
            <v>0.53959999999999997</v>
          </cell>
          <cell r="P50">
            <v>1.3675386836173312E-4</v>
          </cell>
          <cell r="Q50">
            <v>1.4657142857142194E-2</v>
          </cell>
          <cell r="R50">
            <v>107.179</v>
          </cell>
          <cell r="S50">
            <v>107.19365714285715</v>
          </cell>
          <cell r="T50">
            <v>3.5924589120200597E-4</v>
          </cell>
          <cell r="U50">
            <v>1.6685714285713971E-2</v>
          </cell>
          <cell r="V50">
            <v>46.4465</v>
          </cell>
          <cell r="W50">
            <v>46.463185714285714</v>
          </cell>
          <cell r="X50">
            <v>9.2498584991869962E-5</v>
          </cell>
          <cell r="Y50">
            <v>4.1999999999993475E-3</v>
          </cell>
          <cell r="Z50">
            <v>45.406100000000002</v>
          </cell>
          <cell r="AA50">
            <v>45.410299999999999</v>
          </cell>
          <cell r="AB50">
            <v>2.6127153720848634E-4</v>
          </cell>
          <cell r="AC50">
            <v>1.2657142857142796E-2</v>
          </cell>
          <cell r="AD50">
            <v>48.444400000000002</v>
          </cell>
          <cell r="AE50">
            <v>48.457057142857145</v>
          </cell>
          <cell r="AF50">
            <v>2.146904585928974E-4</v>
          </cell>
          <cell r="AG50">
            <v>3.4857142857142825E-3</v>
          </cell>
          <cell r="AH50">
            <v>16.236000000000001</v>
          </cell>
          <cell r="AI50">
            <v>16.239485714285713</v>
          </cell>
          <cell r="AJ50">
            <v>2.0304842165790493E-4</v>
          </cell>
          <cell r="AK50">
            <v>3.2285714285715172E-3</v>
          </cell>
          <cell r="AL50">
            <v>15.900499999999999</v>
          </cell>
          <cell r="AM50">
            <v>15.903728571428571</v>
          </cell>
          <cell r="AN50">
            <v>3.142060406111294E-4</v>
          </cell>
          <cell r="AO50">
            <v>2.3999999999999894E-3</v>
          </cell>
          <cell r="AP50">
            <v>7.6383000000000001</v>
          </cell>
          <cell r="AQ50">
            <v>7.6406999999999998</v>
          </cell>
          <cell r="AR50">
            <v>1.5818872533919909E-5</v>
          </cell>
          <cell r="AS50">
            <v>6.5714285714234071E-4</v>
          </cell>
          <cell r="AT50">
            <v>41.541699999999999</v>
          </cell>
          <cell r="AU50">
            <v>41.542357142857142</v>
          </cell>
          <cell r="AV50">
            <v>2.8814373287379798E-4</v>
          </cell>
          <cell r="AW50">
            <v>1.0199999999999574E-2</v>
          </cell>
          <cell r="AX50">
            <v>35.399000000000001</v>
          </cell>
          <cell r="AY50">
            <v>35.409199999999998</v>
          </cell>
          <cell r="AZ50">
            <v>2.0480243081865548E-4</v>
          </cell>
          <cell r="BA50">
            <v>1.5714285714284618E-3</v>
          </cell>
          <cell r="BB50">
            <v>7.6729000000000003</v>
          </cell>
          <cell r="BC50">
            <v>7.6744714285714286</v>
          </cell>
        </row>
        <row r="51">
          <cell r="B51">
            <v>3</v>
          </cell>
          <cell r="C51">
            <v>3</v>
          </cell>
          <cell r="D51">
            <v>3.2339589646541495E-4</v>
          </cell>
          <cell r="E51">
            <v>1.9285714285715017E-2</v>
          </cell>
          <cell r="F51">
            <v>59.634999999999998</v>
          </cell>
          <cell r="G51">
            <v>59.654285714285713</v>
          </cell>
          <cell r="H51">
            <v>4.2212699612282977E-4</v>
          </cell>
          <cell r="I51">
            <v>3.0385714285711986E-2</v>
          </cell>
          <cell r="J51">
            <v>71.982399999999998</v>
          </cell>
          <cell r="K51">
            <v>72.012785714285712</v>
          </cell>
          <cell r="L51">
            <v>5.5617352614018261E-4</v>
          </cell>
          <cell r="M51">
            <v>3.0000000000001456E-4</v>
          </cell>
          <cell r="N51">
            <v>0.53939999999999999</v>
          </cell>
          <cell r="O51">
            <v>0.53969999999999996</v>
          </cell>
          <cell r="P51">
            <v>2.0513080254259969E-4</v>
          </cell>
          <cell r="Q51">
            <v>2.1985714285713293E-2</v>
          </cell>
          <cell r="R51">
            <v>107.179</v>
          </cell>
          <cell r="S51">
            <v>107.20098571428572</v>
          </cell>
          <cell r="T51">
            <v>5.3886883680300901E-4</v>
          </cell>
          <cell r="U51">
            <v>2.5028571428570956E-2</v>
          </cell>
          <cell r="V51">
            <v>46.4465</v>
          </cell>
          <cell r="W51">
            <v>46.471528571428571</v>
          </cell>
          <cell r="X51">
            <v>1.3874787748780496E-4</v>
          </cell>
          <cell r="Y51">
            <v>6.2999999999990208E-3</v>
          </cell>
          <cell r="Z51">
            <v>45.406100000000002</v>
          </cell>
          <cell r="AA51">
            <v>45.412399999999998</v>
          </cell>
          <cell r="AB51">
            <v>3.9190730581272951E-4</v>
          </cell>
          <cell r="AC51">
            <v>1.8985714285714193E-2</v>
          </cell>
          <cell r="AD51">
            <v>48.444400000000002</v>
          </cell>
          <cell r="AE51">
            <v>48.463385714285714</v>
          </cell>
          <cell r="AF51">
            <v>3.220356878893461E-4</v>
          </cell>
          <cell r="AG51">
            <v>5.2285714285714236E-3</v>
          </cell>
          <cell r="AH51">
            <v>16.236000000000001</v>
          </cell>
          <cell r="AI51">
            <v>16.241228571428572</v>
          </cell>
          <cell r="AJ51">
            <v>3.045726324868574E-4</v>
          </cell>
          <cell r="AK51">
            <v>4.8428571428572754E-3</v>
          </cell>
          <cell r="AL51">
            <v>15.900499999999999</v>
          </cell>
          <cell r="AM51">
            <v>15.905342857142857</v>
          </cell>
          <cell r="AN51">
            <v>4.7130906091669405E-4</v>
          </cell>
          <cell r="AO51">
            <v>3.5999999999999843E-3</v>
          </cell>
          <cell r="AP51">
            <v>7.6383000000000001</v>
          </cell>
          <cell r="AQ51">
            <v>7.6418999999999997</v>
          </cell>
          <cell r="AR51">
            <v>2.3728308800879867E-5</v>
          </cell>
          <cell r="AS51">
            <v>9.8571428571351096E-4</v>
          </cell>
          <cell r="AT51">
            <v>41.541699999999999</v>
          </cell>
          <cell r="AU51">
            <v>41.54268571428571</v>
          </cell>
          <cell r="AV51">
            <v>4.32215599310697E-4</v>
          </cell>
          <cell r="AW51">
            <v>1.5299999999999361E-2</v>
          </cell>
          <cell r="AX51">
            <v>35.399000000000001</v>
          </cell>
          <cell r="AY51">
            <v>35.414299999999997</v>
          </cell>
          <cell r="AZ51">
            <v>3.0720364622798321E-4</v>
          </cell>
          <cell r="BA51">
            <v>2.3571428571426928E-3</v>
          </cell>
          <cell r="BB51">
            <v>7.6729000000000003</v>
          </cell>
          <cell r="BC51">
            <v>7.6752571428571432</v>
          </cell>
        </row>
        <row r="52">
          <cell r="B52">
            <v>4</v>
          </cell>
          <cell r="C52">
            <v>4</v>
          </cell>
          <cell r="D52">
            <v>4.3119452862055323E-4</v>
          </cell>
          <cell r="E52">
            <v>2.5714285714286689E-2</v>
          </cell>
          <cell r="F52">
            <v>59.634999999999998</v>
          </cell>
          <cell r="G52">
            <v>59.660714285714285</v>
          </cell>
          <cell r="H52">
            <v>5.6283599483043973E-4</v>
          </cell>
          <cell r="I52">
            <v>4.0514285714282651E-2</v>
          </cell>
          <cell r="J52">
            <v>71.982399999999998</v>
          </cell>
          <cell r="K52">
            <v>72.022914285714279</v>
          </cell>
          <cell r="L52">
            <v>7.4156470152024359E-4</v>
          </cell>
          <cell r="M52">
            <v>4.0000000000001937E-4</v>
          </cell>
          <cell r="N52">
            <v>0.53939999999999999</v>
          </cell>
          <cell r="O52">
            <v>0.53980000000000006</v>
          </cell>
          <cell r="P52">
            <v>2.7350773672346623E-4</v>
          </cell>
          <cell r="Q52">
            <v>2.9314285714284388E-2</v>
          </cell>
          <cell r="R52">
            <v>107.179</v>
          </cell>
          <cell r="S52">
            <v>107.20831428571428</v>
          </cell>
          <cell r="T52">
            <v>7.1849178240401194E-4</v>
          </cell>
          <cell r="U52">
            <v>3.3371428571427941E-2</v>
          </cell>
          <cell r="V52">
            <v>46.4465</v>
          </cell>
          <cell r="W52">
            <v>46.479871428571428</v>
          </cell>
          <cell r="X52">
            <v>1.8499716998373992E-4</v>
          </cell>
          <cell r="Y52">
            <v>8.399999999998695E-3</v>
          </cell>
          <cell r="Z52">
            <v>45.406100000000002</v>
          </cell>
          <cell r="AA52">
            <v>45.414500000000004</v>
          </cell>
          <cell r="AB52">
            <v>5.2254307441697268E-4</v>
          </cell>
          <cell r="AC52">
            <v>2.5314285714285591E-2</v>
          </cell>
          <cell r="AD52">
            <v>48.444400000000002</v>
          </cell>
          <cell r="AE52">
            <v>48.469714285714289</v>
          </cell>
          <cell r="AF52">
            <v>4.293809171857948E-4</v>
          </cell>
          <cell r="AG52">
            <v>6.9714285714285651E-3</v>
          </cell>
          <cell r="AH52">
            <v>16.236000000000001</v>
          </cell>
          <cell r="AI52">
            <v>16.24297142857143</v>
          </cell>
          <cell r="AJ52">
            <v>4.0609684331580987E-4</v>
          </cell>
          <cell r="AK52">
            <v>6.4571428571430344E-3</v>
          </cell>
          <cell r="AL52">
            <v>15.900499999999999</v>
          </cell>
          <cell r="AM52">
            <v>15.906957142857141</v>
          </cell>
          <cell r="AN52">
            <v>6.284120812222588E-4</v>
          </cell>
          <cell r="AO52">
            <v>4.7999999999999788E-3</v>
          </cell>
          <cell r="AP52">
            <v>7.6383000000000001</v>
          </cell>
          <cell r="AQ52">
            <v>7.6431000000000004</v>
          </cell>
          <cell r="AR52">
            <v>3.1637745067839818E-5</v>
          </cell>
          <cell r="AS52">
            <v>1.3142857142846814E-3</v>
          </cell>
          <cell r="AT52">
            <v>41.541699999999999</v>
          </cell>
          <cell r="AU52">
            <v>41.543014285714285</v>
          </cell>
          <cell r="AV52">
            <v>5.7628746574759596E-4</v>
          </cell>
          <cell r="AW52">
            <v>2.0399999999999148E-2</v>
          </cell>
          <cell r="AX52">
            <v>35.399000000000001</v>
          </cell>
          <cell r="AY52">
            <v>35.419400000000003</v>
          </cell>
          <cell r="AZ52">
            <v>4.0960486163731097E-4</v>
          </cell>
          <cell r="BA52">
            <v>3.1428571428569235E-3</v>
          </cell>
          <cell r="BB52">
            <v>7.6729000000000003</v>
          </cell>
          <cell r="BC52">
            <v>7.6760428571428569</v>
          </cell>
        </row>
        <row r="53">
          <cell r="B53">
            <v>5</v>
          </cell>
          <cell r="C53">
            <v>5</v>
          </cell>
          <cell r="D53">
            <v>5.3899316077569146E-4</v>
          </cell>
          <cell r="E53">
            <v>3.2142857142858361E-2</v>
          </cell>
          <cell r="F53">
            <v>59.634999999999998</v>
          </cell>
          <cell r="G53">
            <v>59.667142857142856</v>
          </cell>
          <cell r="H53">
            <v>7.0354499353804975E-4</v>
          </cell>
          <cell r="I53">
            <v>5.0642857142853312E-2</v>
          </cell>
          <cell r="J53">
            <v>71.982399999999998</v>
          </cell>
          <cell r="K53">
            <v>72.033042857142846</v>
          </cell>
          <cell r="L53">
            <v>9.2695587690030446E-4</v>
          </cell>
          <cell r="M53">
            <v>5.0000000000002419E-4</v>
          </cell>
          <cell r="N53">
            <v>0.53939999999999999</v>
          </cell>
          <cell r="O53">
            <v>0.53990000000000005</v>
          </cell>
          <cell r="P53">
            <v>3.4188467090433278E-4</v>
          </cell>
          <cell r="Q53">
            <v>3.6642857142855485E-2</v>
          </cell>
          <cell r="R53">
            <v>107.179</v>
          </cell>
          <cell r="S53">
            <v>107.21564285714285</v>
          </cell>
          <cell r="T53">
            <v>8.9811472800501487E-4</v>
          </cell>
          <cell r="U53">
            <v>4.1714285714284927E-2</v>
          </cell>
          <cell r="V53">
            <v>46.4465</v>
          </cell>
          <cell r="W53">
            <v>46.488214285714285</v>
          </cell>
          <cell r="X53">
            <v>2.3124646247967489E-4</v>
          </cell>
          <cell r="Y53">
            <v>1.0499999999998368E-2</v>
          </cell>
          <cell r="Z53">
            <v>45.406100000000002</v>
          </cell>
          <cell r="AA53">
            <v>45.416600000000003</v>
          </cell>
          <cell r="AB53">
            <v>6.531788430212159E-4</v>
          </cell>
          <cell r="AC53">
            <v>3.1642857142856987E-2</v>
          </cell>
          <cell r="AD53">
            <v>48.444400000000002</v>
          </cell>
          <cell r="AE53">
            <v>48.476042857142858</v>
          </cell>
          <cell r="AF53">
            <v>5.367261464822435E-4</v>
          </cell>
          <cell r="AG53">
            <v>8.7142857142857057E-3</v>
          </cell>
          <cell r="AH53">
            <v>16.236000000000001</v>
          </cell>
          <cell r="AI53">
            <v>16.244714285714288</v>
          </cell>
          <cell r="AJ53">
            <v>5.0762105414476233E-4</v>
          </cell>
          <cell r="AK53">
            <v>8.0714285714287935E-3</v>
          </cell>
          <cell r="AL53">
            <v>15.900499999999999</v>
          </cell>
          <cell r="AM53">
            <v>15.908571428571427</v>
          </cell>
          <cell r="AN53">
            <v>7.8551510152782345E-4</v>
          </cell>
          <cell r="AO53">
            <v>5.9999999999999732E-3</v>
          </cell>
          <cell r="AP53">
            <v>7.6383000000000001</v>
          </cell>
          <cell r="AQ53">
            <v>7.6443000000000003</v>
          </cell>
          <cell r="AR53">
            <v>3.9547181334799775E-5</v>
          </cell>
          <cell r="AS53">
            <v>1.6428571428558517E-3</v>
          </cell>
          <cell r="AT53">
            <v>41.541699999999999</v>
          </cell>
          <cell r="AU53">
            <v>41.543342857142854</v>
          </cell>
          <cell r="AV53">
            <v>7.2035933218449492E-4</v>
          </cell>
          <cell r="AW53">
            <v>2.5499999999998937E-2</v>
          </cell>
          <cell r="AX53">
            <v>35.399000000000001</v>
          </cell>
          <cell r="AY53">
            <v>35.424500000000002</v>
          </cell>
          <cell r="AZ53">
            <v>5.1200607704663867E-4</v>
          </cell>
          <cell r="BA53">
            <v>3.9285714285711548E-3</v>
          </cell>
          <cell r="BB53">
            <v>7.6729000000000003</v>
          </cell>
          <cell r="BC53">
            <v>7.6768285714285716</v>
          </cell>
        </row>
        <row r="54">
          <cell r="B54">
            <v>6</v>
          </cell>
          <cell r="C54">
            <v>6</v>
          </cell>
          <cell r="D54">
            <v>6.467917929308299E-4</v>
          </cell>
          <cell r="E54">
            <v>3.8571428571430033E-2</v>
          </cell>
          <cell r="F54">
            <v>59.634999999999998</v>
          </cell>
          <cell r="G54">
            <v>59.673571428571428</v>
          </cell>
          <cell r="H54">
            <v>8.4425399224565955E-4</v>
          </cell>
          <cell r="I54">
            <v>6.0771428571423973E-2</v>
          </cell>
          <cell r="J54">
            <v>71.982399999999998</v>
          </cell>
          <cell r="K54">
            <v>72.043171428571426</v>
          </cell>
          <cell r="L54">
            <v>1.1123470522803652E-3</v>
          </cell>
          <cell r="M54">
            <v>6.0000000000002911E-4</v>
          </cell>
          <cell r="N54">
            <v>0.53939999999999999</v>
          </cell>
          <cell r="O54">
            <v>0.54</v>
          </cell>
          <cell r="P54">
            <v>4.1026160508519937E-4</v>
          </cell>
          <cell r="Q54">
            <v>4.3971428571426587E-2</v>
          </cell>
          <cell r="R54">
            <v>107.179</v>
          </cell>
          <cell r="S54">
            <v>107.22297142857143</v>
          </cell>
          <cell r="T54">
            <v>1.077737673606018E-3</v>
          </cell>
          <cell r="U54">
            <v>5.0057142857141912E-2</v>
          </cell>
          <cell r="V54">
            <v>46.4465</v>
          </cell>
          <cell r="W54">
            <v>46.496557142857142</v>
          </cell>
          <cell r="X54">
            <v>2.7749575497560991E-4</v>
          </cell>
          <cell r="Y54">
            <v>1.2599999999998042E-2</v>
          </cell>
          <cell r="Z54">
            <v>45.406100000000002</v>
          </cell>
          <cell r="AA54">
            <v>45.418700000000001</v>
          </cell>
          <cell r="AB54">
            <v>7.8381461162545902E-4</v>
          </cell>
          <cell r="AC54">
            <v>3.7971428571428385E-2</v>
          </cell>
          <cell r="AD54">
            <v>48.444400000000002</v>
          </cell>
          <cell r="AE54">
            <v>48.482371428571433</v>
          </cell>
          <cell r="AF54">
            <v>6.440713757786922E-4</v>
          </cell>
          <cell r="AG54">
            <v>1.0457142857142847E-2</v>
          </cell>
          <cell r="AH54">
            <v>16.236000000000001</v>
          </cell>
          <cell r="AI54">
            <v>16.246457142857142</v>
          </cell>
          <cell r="AJ54">
            <v>6.091452649737148E-4</v>
          </cell>
          <cell r="AK54">
            <v>9.6857142857145508E-3</v>
          </cell>
          <cell r="AL54">
            <v>15.900499999999999</v>
          </cell>
          <cell r="AM54">
            <v>15.910185714285713</v>
          </cell>
          <cell r="AN54">
            <v>9.426181218333881E-4</v>
          </cell>
          <cell r="AO54">
            <v>7.1999999999999686E-3</v>
          </cell>
          <cell r="AP54">
            <v>7.6383000000000001</v>
          </cell>
          <cell r="AQ54">
            <v>7.6455000000000002</v>
          </cell>
          <cell r="AR54">
            <v>4.7456617601759733E-5</v>
          </cell>
          <cell r="AS54">
            <v>1.9714285714270219E-3</v>
          </cell>
          <cell r="AT54">
            <v>41.541699999999999</v>
          </cell>
          <cell r="AU54">
            <v>41.543671428571429</v>
          </cell>
          <cell r="AV54">
            <v>8.6443119862139399E-4</v>
          </cell>
          <cell r="AW54">
            <v>3.0599999999998722E-2</v>
          </cell>
          <cell r="AX54">
            <v>35.399000000000001</v>
          </cell>
          <cell r="AY54">
            <v>35.429600000000001</v>
          </cell>
          <cell r="AZ54">
            <v>6.1440729245596643E-4</v>
          </cell>
          <cell r="BA54">
            <v>4.7142857142853855E-3</v>
          </cell>
          <cell r="BB54">
            <v>7.6729000000000003</v>
          </cell>
          <cell r="BC54">
            <v>7.6776142857142853</v>
          </cell>
        </row>
        <row r="55">
          <cell r="B55">
            <v>7</v>
          </cell>
          <cell r="C55">
            <v>7</v>
          </cell>
          <cell r="D55">
            <v>7.5459042508596813E-4</v>
          </cell>
          <cell r="E55">
            <v>4.5000000000001705E-2</v>
          </cell>
          <cell r="F55">
            <v>59.634999999999998</v>
          </cell>
          <cell r="G55">
            <v>59.68</v>
          </cell>
          <cell r="H55">
            <v>9.8496299095326956E-4</v>
          </cell>
          <cell r="I55">
            <v>7.0899999999994634E-2</v>
          </cell>
          <cell r="J55">
            <v>71.982399999999998</v>
          </cell>
          <cell r="K55">
            <v>72.053299999999993</v>
          </cell>
          <cell r="L55">
            <v>1.2977382276604262E-3</v>
          </cell>
          <cell r="M55">
            <v>7.0000000000003393E-4</v>
          </cell>
          <cell r="N55">
            <v>0.53939999999999999</v>
          </cell>
          <cell r="O55">
            <v>0.54010000000000002</v>
          </cell>
          <cell r="P55">
            <v>4.7863853926606592E-4</v>
          </cell>
          <cell r="Q55">
            <v>5.1299999999997681E-2</v>
          </cell>
          <cell r="R55">
            <v>107.179</v>
          </cell>
          <cell r="S55">
            <v>107.2303</v>
          </cell>
          <cell r="T55">
            <v>1.2573606192070208E-3</v>
          </cell>
          <cell r="U55">
            <v>5.8399999999998897E-2</v>
          </cell>
          <cell r="V55">
            <v>46.4465</v>
          </cell>
          <cell r="W55">
            <v>46.504899999999999</v>
          </cell>
          <cell r="X55">
            <v>3.2374504747154488E-4</v>
          </cell>
          <cell r="Y55">
            <v>1.4699999999997715E-2</v>
          </cell>
          <cell r="Z55">
            <v>45.406100000000002</v>
          </cell>
          <cell r="AA55">
            <v>45.4208</v>
          </cell>
          <cell r="AB55">
            <v>9.1445038022970203E-4</v>
          </cell>
          <cell r="AC55">
            <v>4.4299999999999784E-2</v>
          </cell>
          <cell r="AD55">
            <v>48.444400000000002</v>
          </cell>
          <cell r="AE55">
            <v>48.488700000000001</v>
          </cell>
          <cell r="AF55">
            <v>7.514166050751409E-4</v>
          </cell>
          <cell r="AG55">
            <v>1.2199999999999989E-2</v>
          </cell>
          <cell r="AH55">
            <v>16.236000000000001</v>
          </cell>
          <cell r="AI55">
            <v>16.248200000000001</v>
          </cell>
          <cell r="AJ55">
            <v>7.1066947580266727E-4</v>
          </cell>
          <cell r="AK55">
            <v>1.130000000000031E-2</v>
          </cell>
          <cell r="AL55">
            <v>15.900499999999999</v>
          </cell>
          <cell r="AM55">
            <v>15.911799999999999</v>
          </cell>
          <cell r="AN55">
            <v>1.0997211421389529E-3</v>
          </cell>
          <cell r="AO55">
            <v>8.3999999999999631E-3</v>
          </cell>
          <cell r="AP55">
            <v>7.6383000000000001</v>
          </cell>
          <cell r="AQ55">
            <v>7.6467000000000001</v>
          </cell>
          <cell r="AR55">
            <v>5.5366053868719684E-5</v>
          </cell>
          <cell r="AS55">
            <v>2.2999999999981924E-3</v>
          </cell>
          <cell r="AT55">
            <v>41.541699999999999</v>
          </cell>
          <cell r="AU55">
            <v>41.543999999999997</v>
          </cell>
          <cell r="AV55">
            <v>1.008503065058293E-3</v>
          </cell>
          <cell r="AW55">
            <v>3.5699999999998511E-2</v>
          </cell>
          <cell r="AX55">
            <v>35.399000000000001</v>
          </cell>
          <cell r="AY55">
            <v>35.434699999999999</v>
          </cell>
          <cell r="AZ55">
            <v>7.1680850786529418E-4</v>
          </cell>
          <cell r="BA55">
            <v>5.4999999999996163E-3</v>
          </cell>
          <cell r="BB55">
            <v>7.6729000000000003</v>
          </cell>
          <cell r="BC55">
            <v>7.6783999999999999</v>
          </cell>
        </row>
        <row r="56">
          <cell r="B56">
            <v>8</v>
          </cell>
          <cell r="C56">
            <v>1</v>
          </cell>
          <cell r="D56">
            <v>6.9816800714924036E-5</v>
          </cell>
          <cell r="E56">
            <v>5.434782608695652E-3</v>
          </cell>
          <cell r="F56">
            <v>59.68</v>
          </cell>
          <cell r="G56">
            <v>59.685434782608695</v>
          </cell>
          <cell r="H56">
            <v>1.2611436980317724E-4</v>
          </cell>
          <cell r="I56">
            <v>9.0869565217392683E-3</v>
          </cell>
          <cell r="J56">
            <v>72.053299999999993</v>
          </cell>
          <cell r="K56">
            <v>72.062386956521735</v>
          </cell>
          <cell r="L56">
            <v>1.851508979818527E-4</v>
          </cell>
          <cell r="M56">
            <v>9.9999999999998636E-5</v>
          </cell>
          <cell r="N56">
            <v>0.54010000000000002</v>
          </cell>
          <cell r="O56">
            <v>0.54020000000000001</v>
          </cell>
          <cell r="P56">
            <v>5.165639222106406E-5</v>
          </cell>
          <cell r="Q56">
            <v>5.5391304347823652E-3</v>
          </cell>
          <cell r="R56">
            <v>107.2303</v>
          </cell>
          <cell r="S56">
            <v>107.23583913043478</v>
          </cell>
          <cell r="T56">
            <v>1.6594791740973344E-4</v>
          </cell>
          <cell r="U56">
            <v>7.7173913043479129E-3</v>
          </cell>
          <cell r="V56">
            <v>46.504899999999999</v>
          </cell>
          <cell r="W56">
            <v>46.512617391304346</v>
          </cell>
          <cell r="X56">
            <v>2.6993953354446908E-5</v>
          </cell>
          <cell r="Y56">
            <v>1.2260869565216619E-3</v>
          </cell>
          <cell r="Z56">
            <v>45.4208</v>
          </cell>
          <cell r="AA56">
            <v>45.422026086956521</v>
          </cell>
          <cell r="AB56">
            <v>1.1306982236381294E-4</v>
          </cell>
          <cell r="AC56">
            <v>5.4826086956522172E-3</v>
          </cell>
          <cell r="AD56">
            <v>48.488700000000001</v>
          </cell>
          <cell r="AE56">
            <v>48.494182608695652</v>
          </cell>
          <cell r="AF56">
            <v>9.1247565616629328E-5</v>
          </cell>
          <cell r="AG56">
            <v>1.4826086956521169E-3</v>
          </cell>
          <cell r="AH56">
            <v>16.248200000000001</v>
          </cell>
          <cell r="AI56">
            <v>16.249682608695654</v>
          </cell>
          <cell r="AJ56">
            <v>1.0152421082895247E-4</v>
          </cell>
          <cell r="AK56">
            <v>1.6142857142857586E-3</v>
          </cell>
          <cell r="AL56">
            <v>15.900499999999999</v>
          </cell>
          <cell r="AM56">
            <v>15.902114285714285</v>
          </cell>
          <cell r="AN56">
            <v>1.571030203055647E-4</v>
          </cell>
          <cell r="AO56">
            <v>1.1999999999999947E-3</v>
          </cell>
          <cell r="AP56">
            <v>7.6383000000000001</v>
          </cell>
          <cell r="AQ56">
            <v>7.6395</v>
          </cell>
          <cell r="AR56">
            <v>-1.2977335711115636E-5</v>
          </cell>
          <cell r="AS56">
            <v>-5.3913043478258794E-4</v>
          </cell>
          <cell r="AT56">
            <v>41.543999999999997</v>
          </cell>
          <cell r="AU56">
            <v>41.543460869565216</v>
          </cell>
          <cell r="AV56">
            <v>1.4407186643689899E-4</v>
          </cell>
          <cell r="AW56">
            <v>5.099999999999787E-3</v>
          </cell>
          <cell r="AX56">
            <v>35.399000000000001</v>
          </cell>
          <cell r="AY56">
            <v>35.4041</v>
          </cell>
          <cell r="AZ56">
            <v>1.0240121540932774E-4</v>
          </cell>
          <cell r="BA56">
            <v>7.8571428571423089E-4</v>
          </cell>
          <cell r="BB56">
            <v>7.6729000000000003</v>
          </cell>
          <cell r="BC56">
            <v>7.6736857142857149</v>
          </cell>
        </row>
        <row r="57">
          <cell r="B57">
            <v>9</v>
          </cell>
          <cell r="C57">
            <v>2</v>
          </cell>
          <cell r="D57">
            <v>1.3963360142984807E-4</v>
          </cell>
          <cell r="E57">
            <v>1.0869565217391304E-2</v>
          </cell>
          <cell r="F57">
            <v>59.68</v>
          </cell>
          <cell r="G57">
            <v>59.69086956521739</v>
          </cell>
          <cell r="H57">
            <v>2.5222873960635447E-4</v>
          </cell>
          <cell r="I57">
            <v>1.8173913043478537E-2</v>
          </cell>
          <cell r="J57">
            <v>72.053299999999993</v>
          </cell>
          <cell r="K57">
            <v>72.071473913043477</v>
          </cell>
          <cell r="L57">
            <v>3.7030179596370539E-4</v>
          </cell>
          <cell r="M57">
            <v>1.9999999999999727E-4</v>
          </cell>
          <cell r="N57">
            <v>0.54010000000000002</v>
          </cell>
          <cell r="O57">
            <v>0.5403</v>
          </cell>
          <cell r="P57">
            <v>1.0331278444212812E-4</v>
          </cell>
          <cell r="Q57">
            <v>1.107826086956473E-2</v>
          </cell>
          <cell r="R57">
            <v>107.2303</v>
          </cell>
          <cell r="S57">
            <v>107.24137826086957</v>
          </cell>
          <cell r="T57">
            <v>3.3189583481946688E-4</v>
          </cell>
          <cell r="U57">
            <v>1.5434782608695826E-2</v>
          </cell>
          <cell r="V57">
            <v>46.504899999999999</v>
          </cell>
          <cell r="W57">
            <v>46.520334782608693</v>
          </cell>
          <cell r="X57">
            <v>5.3987906708893815E-5</v>
          </cell>
          <cell r="Y57">
            <v>2.4521739130433239E-3</v>
          </cell>
          <cell r="Z57">
            <v>45.4208</v>
          </cell>
          <cell r="AA57">
            <v>45.423252173913042</v>
          </cell>
          <cell r="AB57">
            <v>2.2613964472762587E-4</v>
          </cell>
          <cell r="AC57">
            <v>1.0965217391304434E-2</v>
          </cell>
          <cell r="AD57">
            <v>48.488700000000001</v>
          </cell>
          <cell r="AE57">
            <v>48.499665217391303</v>
          </cell>
          <cell r="AF57">
            <v>1.8249513123325866E-4</v>
          </cell>
          <cell r="AG57">
            <v>2.9652173913042338E-3</v>
          </cell>
          <cell r="AH57">
            <v>16.248200000000001</v>
          </cell>
          <cell r="AI57">
            <v>16.251165217391303</v>
          </cell>
          <cell r="AJ57">
            <v>2.0304842165790493E-4</v>
          </cell>
          <cell r="AK57">
            <v>3.2285714285715172E-3</v>
          </cell>
          <cell r="AL57">
            <v>15.900499999999999</v>
          </cell>
          <cell r="AM57">
            <v>15.903728571428571</v>
          </cell>
          <cell r="AN57">
            <v>3.142060406111294E-4</v>
          </cell>
          <cell r="AO57">
            <v>2.3999999999999894E-3</v>
          </cell>
          <cell r="AP57">
            <v>7.6383000000000001</v>
          </cell>
          <cell r="AQ57">
            <v>7.6406999999999998</v>
          </cell>
          <cell r="AR57">
            <v>-2.5954671422231272E-5</v>
          </cell>
          <cell r="AS57">
            <v>-1.0782608695651759E-3</v>
          </cell>
          <cell r="AT57">
            <v>41.543999999999997</v>
          </cell>
          <cell r="AU57">
            <v>41.542921739130435</v>
          </cell>
          <cell r="AV57">
            <v>2.8814373287379798E-4</v>
          </cell>
          <cell r="AW57">
            <v>1.0199999999999574E-2</v>
          </cell>
          <cell r="AX57">
            <v>35.399000000000001</v>
          </cell>
          <cell r="AY57">
            <v>35.409199999999998</v>
          </cell>
          <cell r="AZ57">
            <v>2.0480243081865548E-4</v>
          </cell>
          <cell r="BA57">
            <v>1.5714285714284618E-3</v>
          </cell>
          <cell r="BB57">
            <v>7.6729000000000003</v>
          </cell>
          <cell r="BC57">
            <v>7.6744714285714286</v>
          </cell>
        </row>
        <row r="58">
          <cell r="B58">
            <v>10</v>
          </cell>
          <cell r="C58">
            <v>3</v>
          </cell>
          <cell r="D58">
            <v>2.0945040214477215E-4</v>
          </cell>
          <cell r="E58">
            <v>1.6304347826086956E-2</v>
          </cell>
          <cell r="F58">
            <v>59.68</v>
          </cell>
          <cell r="G58">
            <v>59.696304347826086</v>
          </cell>
          <cell r="H58">
            <v>3.7834310940953168E-4</v>
          </cell>
          <cell r="I58">
            <v>2.7260869565217807E-2</v>
          </cell>
          <cell r="J58">
            <v>72.053299999999993</v>
          </cell>
          <cell r="K58">
            <v>72.080560869565204</v>
          </cell>
          <cell r="L58">
            <v>5.5545269394555803E-4</v>
          </cell>
          <cell r="M58">
            <v>2.9999999999999591E-4</v>
          </cell>
          <cell r="N58">
            <v>0.54010000000000002</v>
          </cell>
          <cell r="O58">
            <v>0.54039999999999999</v>
          </cell>
          <cell r="P58">
            <v>1.5496917666319216E-4</v>
          </cell>
          <cell r="Q58">
            <v>1.6617391304347095E-2</v>
          </cell>
          <cell r="R58">
            <v>107.2303</v>
          </cell>
          <cell r="S58">
            <v>107.24691739130435</v>
          </cell>
          <cell r="T58">
            <v>4.9784375222920035E-4</v>
          </cell>
          <cell r="U58">
            <v>2.3152173913043739E-2</v>
          </cell>
          <cell r="V58">
            <v>46.504899999999999</v>
          </cell>
          <cell r="W58">
            <v>46.528052173913046</v>
          </cell>
          <cell r="X58">
            <v>8.0981860063340712E-5</v>
          </cell>
          <cell r="Y58">
            <v>3.678260869564986E-3</v>
          </cell>
          <cell r="Z58">
            <v>45.4208</v>
          </cell>
          <cell r="AA58">
            <v>45.424478260869563</v>
          </cell>
          <cell r="AB58">
            <v>3.3920946709143881E-4</v>
          </cell>
          <cell r="AC58">
            <v>1.6447826086956652E-2</v>
          </cell>
          <cell r="AD58">
            <v>48.488700000000001</v>
          </cell>
          <cell r="AE58">
            <v>48.505147826086962</v>
          </cell>
          <cell r="AF58">
            <v>2.7374269684988801E-4</v>
          </cell>
          <cell r="AG58">
            <v>4.4478260869563503E-3</v>
          </cell>
          <cell r="AH58">
            <v>16.248200000000001</v>
          </cell>
          <cell r="AI58">
            <v>16.252647826086957</v>
          </cell>
          <cell r="AJ58">
            <v>3.045726324868574E-4</v>
          </cell>
          <cell r="AK58">
            <v>4.8428571428572754E-3</v>
          </cell>
          <cell r="AL58">
            <v>15.900499999999999</v>
          </cell>
          <cell r="AM58">
            <v>15.905342857142857</v>
          </cell>
          <cell r="AN58">
            <v>4.7130906091669405E-4</v>
          </cell>
          <cell r="AO58">
            <v>3.5999999999999843E-3</v>
          </cell>
          <cell r="AP58">
            <v>7.6383000000000001</v>
          </cell>
          <cell r="AQ58">
            <v>7.6418999999999997</v>
          </cell>
          <cell r="AR58">
            <v>-3.8932007133346905E-5</v>
          </cell>
          <cell r="AS58">
            <v>-1.6173913043477637E-3</v>
          </cell>
          <cell r="AT58">
            <v>41.543999999999997</v>
          </cell>
          <cell r="AU58">
            <v>41.542382608695647</v>
          </cell>
          <cell r="AV58">
            <v>4.32215599310697E-4</v>
          </cell>
          <cell r="AW58">
            <v>1.5299999999999361E-2</v>
          </cell>
          <cell r="AX58">
            <v>35.399000000000001</v>
          </cell>
          <cell r="AY58">
            <v>35.414299999999997</v>
          </cell>
          <cell r="AZ58">
            <v>3.0720364622798321E-4</v>
          </cell>
          <cell r="BA58">
            <v>2.3571428571426928E-3</v>
          </cell>
          <cell r="BB58">
            <v>7.6729000000000003</v>
          </cell>
          <cell r="BC58">
            <v>7.6752571428571432</v>
          </cell>
        </row>
        <row r="59">
          <cell r="B59">
            <v>11</v>
          </cell>
          <cell r="C59">
            <v>4</v>
          </cell>
          <cell r="D59">
            <v>2.7926720285969614E-4</v>
          </cell>
          <cell r="E59">
            <v>2.1739130434782608E-2</v>
          </cell>
          <cell r="F59">
            <v>59.68</v>
          </cell>
          <cell r="G59">
            <v>59.701739130434781</v>
          </cell>
          <cell r="H59">
            <v>5.0445747921270894E-4</v>
          </cell>
          <cell r="I59">
            <v>3.6347826086957073E-2</v>
          </cell>
          <cell r="J59">
            <v>72.053299999999993</v>
          </cell>
          <cell r="K59">
            <v>72.089647826086946</v>
          </cell>
          <cell r="L59">
            <v>7.4060359192741078E-4</v>
          </cell>
          <cell r="M59">
            <v>3.9999999999999454E-4</v>
          </cell>
          <cell r="N59">
            <v>0.54010000000000002</v>
          </cell>
          <cell r="O59">
            <v>0.54049999999999998</v>
          </cell>
          <cell r="P59">
            <v>2.0662556888425624E-4</v>
          </cell>
          <cell r="Q59">
            <v>2.2156521739129461E-2</v>
          </cell>
          <cell r="R59">
            <v>107.2303</v>
          </cell>
          <cell r="S59">
            <v>107.25245652173913</v>
          </cell>
          <cell r="T59">
            <v>6.6379166963893377E-4</v>
          </cell>
          <cell r="U59">
            <v>3.0869565217391651E-2</v>
          </cell>
          <cell r="V59">
            <v>46.504899999999999</v>
          </cell>
          <cell r="W59">
            <v>46.535769565217393</v>
          </cell>
          <cell r="X59">
            <v>1.0797581341778763E-4</v>
          </cell>
          <cell r="Y59">
            <v>4.9043478260866477E-3</v>
          </cell>
          <cell r="Z59">
            <v>45.4208</v>
          </cell>
          <cell r="AA59">
            <v>45.425704347826084</v>
          </cell>
          <cell r="AB59">
            <v>4.5227928945525174E-4</v>
          </cell>
          <cell r="AC59">
            <v>2.1930434782608869E-2</v>
          </cell>
          <cell r="AD59">
            <v>48.488700000000001</v>
          </cell>
          <cell r="AE59">
            <v>48.510630434782612</v>
          </cell>
          <cell r="AF59">
            <v>3.6499026246651731E-4</v>
          </cell>
          <cell r="AG59">
            <v>5.9304347826084677E-3</v>
          </cell>
          <cell r="AH59">
            <v>16.248200000000001</v>
          </cell>
          <cell r="AI59">
            <v>16.25413043478261</v>
          </cell>
          <cell r="AJ59">
            <v>4.0609684331580987E-4</v>
          </cell>
          <cell r="AK59">
            <v>6.4571428571430344E-3</v>
          </cell>
          <cell r="AL59">
            <v>15.900499999999999</v>
          </cell>
          <cell r="AM59">
            <v>15.906957142857141</v>
          </cell>
          <cell r="AN59">
            <v>6.284120812222588E-4</v>
          </cell>
          <cell r="AO59">
            <v>4.7999999999999788E-3</v>
          </cell>
          <cell r="AP59">
            <v>7.6383000000000001</v>
          </cell>
          <cell r="AQ59">
            <v>7.6431000000000004</v>
          </cell>
          <cell r="AR59">
            <v>-5.1909342844462544E-5</v>
          </cell>
          <cell r="AS59">
            <v>-2.1565217391303518E-3</v>
          </cell>
          <cell r="AT59">
            <v>41.543999999999997</v>
          </cell>
          <cell r="AU59">
            <v>41.541843478260866</v>
          </cell>
          <cell r="AV59">
            <v>5.7628746574759596E-4</v>
          </cell>
          <cell r="AW59">
            <v>2.0399999999999148E-2</v>
          </cell>
          <cell r="AX59">
            <v>35.399000000000001</v>
          </cell>
          <cell r="AY59">
            <v>35.419400000000003</v>
          </cell>
          <cell r="AZ59">
            <v>4.0960486163731097E-4</v>
          </cell>
          <cell r="BA59">
            <v>3.1428571428569235E-3</v>
          </cell>
          <cell r="BB59">
            <v>7.6729000000000003</v>
          </cell>
          <cell r="BC59">
            <v>7.6760428571428569</v>
          </cell>
        </row>
        <row r="60">
          <cell r="B60">
            <v>12</v>
          </cell>
          <cell r="C60">
            <v>5</v>
          </cell>
          <cell r="D60">
            <v>3.4908400357462019E-4</v>
          </cell>
          <cell r="E60">
            <v>2.717391304347826E-2</v>
          </cell>
          <cell r="F60">
            <v>59.68</v>
          </cell>
          <cell r="G60">
            <v>59.707173913043476</v>
          </cell>
          <cell r="H60">
            <v>6.3057184901588615E-4</v>
          </cell>
          <cell r="I60">
            <v>4.5434782608696343E-2</v>
          </cell>
          <cell r="J60">
            <v>72.053299999999993</v>
          </cell>
          <cell r="K60">
            <v>72.098734782608688</v>
          </cell>
          <cell r="L60">
            <v>9.2575448990926343E-4</v>
          </cell>
          <cell r="M60">
            <v>4.9999999999999318E-4</v>
          </cell>
          <cell r="N60">
            <v>0.54010000000000002</v>
          </cell>
          <cell r="O60">
            <v>0.54059999999999997</v>
          </cell>
          <cell r="P60">
            <v>2.5828196110532029E-4</v>
          </cell>
          <cell r="Q60">
            <v>2.7695652173911827E-2</v>
          </cell>
          <cell r="R60">
            <v>107.2303</v>
          </cell>
          <cell r="S60">
            <v>107.25799565217392</v>
          </cell>
          <cell r="T60">
            <v>8.2973958704866718E-4</v>
          </cell>
          <cell r="U60">
            <v>3.858695652173956E-2</v>
          </cell>
          <cell r="V60">
            <v>46.504899999999999</v>
          </cell>
          <cell r="W60">
            <v>46.54348695652174</v>
          </cell>
          <cell r="X60">
            <v>1.3496976677223455E-4</v>
          </cell>
          <cell r="Y60">
            <v>6.1304347826083103E-3</v>
          </cell>
          <cell r="Z60">
            <v>45.4208</v>
          </cell>
          <cell r="AA60">
            <v>45.426930434782605</v>
          </cell>
          <cell r="AB60">
            <v>5.6534911181906479E-4</v>
          </cell>
          <cell r="AC60">
            <v>2.7413043478261085E-2</v>
          </cell>
          <cell r="AD60">
            <v>48.488700000000001</v>
          </cell>
          <cell r="AE60">
            <v>48.516113043478263</v>
          </cell>
          <cell r="AF60">
            <v>4.5623782808314661E-4</v>
          </cell>
          <cell r="AG60">
            <v>7.4130434782605842E-3</v>
          </cell>
          <cell r="AH60">
            <v>16.248200000000001</v>
          </cell>
          <cell r="AI60">
            <v>16.25561304347826</v>
          </cell>
          <cell r="AJ60">
            <v>5.0762105414476233E-4</v>
          </cell>
          <cell r="AK60">
            <v>8.0714285714287935E-3</v>
          </cell>
          <cell r="AL60">
            <v>15.900499999999999</v>
          </cell>
          <cell r="AM60">
            <v>15.908571428571427</v>
          </cell>
          <cell r="AN60">
            <v>7.8551510152782345E-4</v>
          </cell>
          <cell r="AO60">
            <v>5.9999999999999732E-3</v>
          </cell>
          <cell r="AP60">
            <v>7.6383000000000001</v>
          </cell>
          <cell r="AQ60">
            <v>7.6443000000000003</v>
          </cell>
          <cell r="AR60">
            <v>-6.4886678555578183E-5</v>
          </cell>
          <cell r="AS60">
            <v>-2.6956521739129398E-3</v>
          </cell>
          <cell r="AT60">
            <v>41.543999999999997</v>
          </cell>
          <cell r="AU60">
            <v>41.541304347826085</v>
          </cell>
          <cell r="AV60">
            <v>7.2035933218449492E-4</v>
          </cell>
          <cell r="AW60">
            <v>2.5499999999998937E-2</v>
          </cell>
          <cell r="AX60">
            <v>35.399000000000001</v>
          </cell>
          <cell r="AY60">
            <v>35.424500000000002</v>
          </cell>
          <cell r="AZ60">
            <v>5.1200607704663867E-4</v>
          </cell>
          <cell r="BA60">
            <v>3.9285714285711548E-3</v>
          </cell>
          <cell r="BB60">
            <v>7.6729000000000003</v>
          </cell>
          <cell r="BC60">
            <v>7.6768285714285716</v>
          </cell>
        </row>
        <row r="61">
          <cell r="B61">
            <v>13</v>
          </cell>
          <cell r="C61">
            <v>6</v>
          </cell>
          <cell r="D61">
            <v>4.189008042895443E-4</v>
          </cell>
          <cell r="E61">
            <v>3.2608695652173912E-2</v>
          </cell>
          <cell r="F61">
            <v>59.68</v>
          </cell>
          <cell r="G61">
            <v>59.712608695652172</v>
          </cell>
          <cell r="H61">
            <v>7.5668621881906336E-4</v>
          </cell>
          <cell r="I61">
            <v>5.4521739130435613E-2</v>
          </cell>
          <cell r="J61">
            <v>72.053299999999993</v>
          </cell>
          <cell r="K61">
            <v>72.107821739130429</v>
          </cell>
          <cell r="L61">
            <v>1.1109053878911161E-3</v>
          </cell>
          <cell r="M61">
            <v>5.9999999999999182E-4</v>
          </cell>
          <cell r="N61">
            <v>0.54010000000000002</v>
          </cell>
          <cell r="O61">
            <v>0.54070000000000007</v>
          </cell>
          <cell r="P61">
            <v>3.0993835332638432E-4</v>
          </cell>
          <cell r="Q61">
            <v>3.323478260869419E-2</v>
          </cell>
          <cell r="R61">
            <v>107.2303</v>
          </cell>
          <cell r="S61">
            <v>107.26353478260869</v>
          </cell>
          <cell r="T61">
            <v>9.9568750445840071E-4</v>
          </cell>
          <cell r="U61">
            <v>4.6304347826087479E-2</v>
          </cell>
          <cell r="V61">
            <v>46.504899999999999</v>
          </cell>
          <cell r="W61">
            <v>46.551204347826086</v>
          </cell>
          <cell r="X61">
            <v>1.6196372012668142E-4</v>
          </cell>
          <cell r="Y61">
            <v>7.3565217391299721E-3</v>
          </cell>
          <cell r="Z61">
            <v>45.4208</v>
          </cell>
          <cell r="AA61">
            <v>45.428156521739133</v>
          </cell>
          <cell r="AB61">
            <v>6.7841893418287762E-4</v>
          </cell>
          <cell r="AC61">
            <v>3.2895652173913305E-2</v>
          </cell>
          <cell r="AD61">
            <v>48.488700000000001</v>
          </cell>
          <cell r="AE61">
            <v>48.521595652173914</v>
          </cell>
          <cell r="AF61">
            <v>5.4748539369977602E-4</v>
          </cell>
          <cell r="AG61">
            <v>8.8956521739127006E-3</v>
          </cell>
          <cell r="AH61">
            <v>16.248200000000001</v>
          </cell>
          <cell r="AI61">
            <v>16.257095652173913</v>
          </cell>
          <cell r="AJ61">
            <v>6.091452649737148E-4</v>
          </cell>
          <cell r="AK61">
            <v>9.6857142857145508E-3</v>
          </cell>
          <cell r="AL61">
            <v>15.900499999999999</v>
          </cell>
          <cell r="AM61">
            <v>15.910185714285713</v>
          </cell>
          <cell r="AN61">
            <v>9.426181218333881E-4</v>
          </cell>
          <cell r="AO61">
            <v>7.1999999999999686E-3</v>
          </cell>
          <cell r="AP61">
            <v>7.6383000000000001</v>
          </cell>
          <cell r="AQ61">
            <v>7.6455000000000002</v>
          </cell>
          <cell r="AR61">
            <v>-7.7864014266693809E-5</v>
          </cell>
          <cell r="AS61">
            <v>-3.2347826086955274E-3</v>
          </cell>
          <cell r="AT61">
            <v>41.543999999999997</v>
          </cell>
          <cell r="AU61">
            <v>41.540765217391304</v>
          </cell>
          <cell r="AV61">
            <v>8.6443119862139399E-4</v>
          </cell>
          <cell r="AW61">
            <v>3.0599999999998722E-2</v>
          </cell>
          <cell r="AX61">
            <v>35.399000000000001</v>
          </cell>
          <cell r="AY61">
            <v>35.429600000000001</v>
          </cell>
          <cell r="AZ61">
            <v>6.1440729245596643E-4</v>
          </cell>
          <cell r="BA61">
            <v>4.7142857142853855E-3</v>
          </cell>
          <cell r="BB61">
            <v>7.6729000000000003</v>
          </cell>
          <cell r="BC61">
            <v>7.6776142857142853</v>
          </cell>
        </row>
        <row r="62">
          <cell r="B62">
            <v>14</v>
          </cell>
          <cell r="C62">
            <v>7</v>
          </cell>
          <cell r="D62">
            <v>4.8871760500446835E-4</v>
          </cell>
          <cell r="E62">
            <v>3.8043478260869568E-2</v>
          </cell>
          <cell r="F62">
            <v>59.68</v>
          </cell>
          <cell r="G62">
            <v>59.718043478260867</v>
          </cell>
          <cell r="H62">
            <v>8.8280058862224068E-4</v>
          </cell>
          <cell r="I62">
            <v>6.3608695652174876E-2</v>
          </cell>
          <cell r="J62">
            <v>72.053299999999993</v>
          </cell>
          <cell r="K62">
            <v>72.116908695652171</v>
          </cell>
          <cell r="L62">
            <v>1.2960562858729688E-3</v>
          </cell>
          <cell r="M62">
            <v>6.9999999999999045E-4</v>
          </cell>
          <cell r="N62">
            <v>0.54010000000000002</v>
          </cell>
          <cell r="O62">
            <v>0.54080000000000006</v>
          </cell>
          <cell r="P62">
            <v>3.615947455474484E-4</v>
          </cell>
          <cell r="Q62">
            <v>3.8773913043476556E-2</v>
          </cell>
          <cell r="R62">
            <v>107.2303</v>
          </cell>
          <cell r="S62">
            <v>107.26907391304347</v>
          </cell>
          <cell r="T62">
            <v>1.161635421868134E-3</v>
          </cell>
          <cell r="U62">
            <v>5.4021739130435391E-2</v>
          </cell>
          <cell r="V62">
            <v>46.504899999999999</v>
          </cell>
          <cell r="W62">
            <v>46.558921739130433</v>
          </cell>
          <cell r="X62">
            <v>1.8895767348112836E-4</v>
          </cell>
          <cell r="Y62">
            <v>8.5826086956516338E-3</v>
          </cell>
          <cell r="Z62">
            <v>45.4208</v>
          </cell>
          <cell r="AA62">
            <v>45.429382608695654</v>
          </cell>
          <cell r="AB62">
            <v>7.9148875654669055E-4</v>
          </cell>
          <cell r="AC62">
            <v>3.8378260869565521E-2</v>
          </cell>
          <cell r="AD62">
            <v>48.488700000000001</v>
          </cell>
          <cell r="AE62">
            <v>48.527078260869565</v>
          </cell>
          <cell r="AF62">
            <v>6.3873295931640532E-4</v>
          </cell>
          <cell r="AG62">
            <v>1.0378260869564818E-2</v>
          </cell>
          <cell r="AH62">
            <v>16.248200000000001</v>
          </cell>
          <cell r="AI62">
            <v>16.258578260869566</v>
          </cell>
          <cell r="AJ62">
            <v>7.1066947580266727E-4</v>
          </cell>
          <cell r="AK62">
            <v>1.130000000000031E-2</v>
          </cell>
          <cell r="AL62">
            <v>15.900499999999999</v>
          </cell>
          <cell r="AM62">
            <v>15.911799999999999</v>
          </cell>
          <cell r="AN62">
            <v>1.0997211421389529E-3</v>
          </cell>
          <cell r="AO62">
            <v>8.3999999999999631E-3</v>
          </cell>
          <cell r="AP62">
            <v>7.6383000000000001</v>
          </cell>
          <cell r="AQ62">
            <v>7.6467000000000001</v>
          </cell>
          <cell r="AR62">
            <v>-9.0841349977809448E-5</v>
          </cell>
          <cell r="AS62">
            <v>-3.7739130434781155E-3</v>
          </cell>
          <cell r="AT62">
            <v>41.543999999999997</v>
          </cell>
          <cell r="AU62">
            <v>41.540226086956515</v>
          </cell>
          <cell r="AV62">
            <v>1.008503065058293E-3</v>
          </cell>
          <cell r="AW62">
            <v>3.5699999999998511E-2</v>
          </cell>
          <cell r="AX62">
            <v>35.399000000000001</v>
          </cell>
          <cell r="AY62">
            <v>35.434699999999999</v>
          </cell>
          <cell r="AZ62">
            <v>7.1680850786529418E-4</v>
          </cell>
          <cell r="BA62">
            <v>5.4999999999996163E-3</v>
          </cell>
          <cell r="BB62">
            <v>7.6729000000000003</v>
          </cell>
          <cell r="BC62">
            <v>7.6783999999999999</v>
          </cell>
        </row>
        <row r="63">
          <cell r="B63">
            <v>15</v>
          </cell>
          <cell r="C63">
            <v>8</v>
          </cell>
          <cell r="D63">
            <v>5.5853440571939229E-4</v>
          </cell>
          <cell r="E63">
            <v>4.3478260869565216E-2</v>
          </cell>
          <cell r="F63">
            <v>59.68</v>
          </cell>
          <cell r="G63">
            <v>59.723478260869562</v>
          </cell>
          <cell r="H63">
            <v>1.0089149584254179E-3</v>
          </cell>
          <cell r="I63">
            <v>7.2695652173914146E-2</v>
          </cell>
          <cell r="J63">
            <v>72.053299999999993</v>
          </cell>
          <cell r="K63">
            <v>72.125995652173913</v>
          </cell>
          <cell r="L63">
            <v>1.4812071838548216E-3</v>
          </cell>
          <cell r="M63">
            <v>7.9999999999998909E-4</v>
          </cell>
          <cell r="N63">
            <v>0.54010000000000002</v>
          </cell>
          <cell r="O63">
            <v>0.54090000000000005</v>
          </cell>
          <cell r="P63">
            <v>4.1325113776851248E-4</v>
          </cell>
          <cell r="Q63">
            <v>4.4313043478258922E-2</v>
          </cell>
          <cell r="R63">
            <v>107.2303</v>
          </cell>
          <cell r="S63">
            <v>107.27461304347825</v>
          </cell>
          <cell r="T63">
            <v>1.3275833392778675E-3</v>
          </cell>
          <cell r="U63">
            <v>6.1739130434783303E-2</v>
          </cell>
          <cell r="V63">
            <v>46.504899999999999</v>
          </cell>
          <cell r="W63">
            <v>46.56663913043478</v>
          </cell>
          <cell r="X63">
            <v>2.1595162683557526E-4</v>
          </cell>
          <cell r="Y63">
            <v>9.8086956521732955E-3</v>
          </cell>
          <cell r="Z63">
            <v>45.4208</v>
          </cell>
          <cell r="AA63">
            <v>45.430608695652175</v>
          </cell>
          <cell r="AB63">
            <v>9.0455857891050349E-4</v>
          </cell>
          <cell r="AC63">
            <v>4.3860869565217737E-2</v>
          </cell>
          <cell r="AD63">
            <v>48.488700000000001</v>
          </cell>
          <cell r="AE63">
            <v>48.532560869565216</v>
          </cell>
          <cell r="AF63">
            <v>7.2998052493303462E-4</v>
          </cell>
          <cell r="AG63">
            <v>1.1860869565216935E-2</v>
          </cell>
          <cell r="AH63">
            <v>16.248200000000001</v>
          </cell>
          <cell r="AI63">
            <v>16.260060869565219</v>
          </cell>
          <cell r="AJ63">
            <v>8.1219368663161973E-4</v>
          </cell>
          <cell r="AK63">
            <v>1.2914285714286069E-2</v>
          </cell>
          <cell r="AL63">
            <v>15.900499999999999</v>
          </cell>
          <cell r="AM63">
            <v>15.913414285714286</v>
          </cell>
          <cell r="AN63">
            <v>1.2568241624445176E-3</v>
          </cell>
          <cell r="AO63">
            <v>9.5999999999999575E-3</v>
          </cell>
          <cell r="AP63">
            <v>7.6383000000000001</v>
          </cell>
          <cell r="AQ63">
            <v>7.6478999999999999</v>
          </cell>
          <cell r="AR63">
            <v>-1.0381868568892509E-4</v>
          </cell>
          <cell r="AS63">
            <v>-4.3130434782607035E-3</v>
          </cell>
          <cell r="AT63">
            <v>41.543999999999997</v>
          </cell>
          <cell r="AU63">
            <v>41.539686956521734</v>
          </cell>
          <cell r="AV63">
            <v>1.1525749314951919E-3</v>
          </cell>
          <cell r="AW63">
            <v>4.0799999999998296E-2</v>
          </cell>
          <cell r="AX63">
            <v>35.399000000000001</v>
          </cell>
          <cell r="AY63">
            <v>35.439799999999998</v>
          </cell>
          <cell r="AZ63">
            <v>8.1920972327462194E-4</v>
          </cell>
          <cell r="BA63">
            <v>6.2857142857138471E-3</v>
          </cell>
          <cell r="BB63">
            <v>7.6729000000000003</v>
          </cell>
          <cell r="BC63">
            <v>7.6791857142857145</v>
          </cell>
        </row>
        <row r="64">
          <cell r="B64">
            <v>16</v>
          </cell>
          <cell r="C64">
            <v>9</v>
          </cell>
          <cell r="D64">
            <v>6.2835120643431645E-4</v>
          </cell>
          <cell r="E64">
            <v>4.8913043478260872E-2</v>
          </cell>
          <cell r="F64">
            <v>59.68</v>
          </cell>
          <cell r="G64">
            <v>59.728913043478258</v>
          </cell>
          <cell r="H64">
            <v>1.135029328228595E-3</v>
          </cell>
          <cell r="I64">
            <v>8.1782608695653417E-2</v>
          </cell>
          <cell r="J64">
            <v>72.053299999999993</v>
          </cell>
          <cell r="K64">
            <v>72.13508260869564</v>
          </cell>
          <cell r="L64">
            <v>1.6663580818366743E-3</v>
          </cell>
          <cell r="M64">
            <v>8.9999999999998772E-4</v>
          </cell>
          <cell r="N64">
            <v>0.54010000000000002</v>
          </cell>
          <cell r="O64">
            <v>0.54100000000000004</v>
          </cell>
          <cell r="P64">
            <v>4.649075299895765E-4</v>
          </cell>
          <cell r="Q64">
            <v>4.9852173913041288E-2</v>
          </cell>
          <cell r="R64">
            <v>107.2303</v>
          </cell>
          <cell r="S64">
            <v>107.28015217391304</v>
          </cell>
          <cell r="T64">
            <v>1.4935312566876011E-3</v>
          </cell>
          <cell r="U64">
            <v>6.9456521739131208E-2</v>
          </cell>
          <cell r="V64">
            <v>46.504899999999999</v>
          </cell>
          <cell r="W64">
            <v>46.574356521739134</v>
          </cell>
          <cell r="X64">
            <v>2.4294558019002216E-4</v>
          </cell>
          <cell r="Y64">
            <v>1.1034782608694959E-2</v>
          </cell>
          <cell r="Z64">
            <v>45.4208</v>
          </cell>
          <cell r="AA64">
            <v>45.431834782608696</v>
          </cell>
          <cell r="AB64">
            <v>1.0176284012743165E-3</v>
          </cell>
          <cell r="AC64">
            <v>4.9343478260869954E-2</v>
          </cell>
          <cell r="AD64">
            <v>48.488700000000001</v>
          </cell>
          <cell r="AE64">
            <v>48.538043478260875</v>
          </cell>
          <cell r="AF64">
            <v>8.2122809054966403E-4</v>
          </cell>
          <cell r="AG64">
            <v>1.3343478260869051E-2</v>
          </cell>
          <cell r="AH64">
            <v>16.248200000000001</v>
          </cell>
          <cell r="AI64">
            <v>16.261543478260869</v>
          </cell>
          <cell r="AJ64">
            <v>9.137178974605722E-4</v>
          </cell>
          <cell r="AK64">
            <v>1.4528571428571826E-2</v>
          </cell>
          <cell r="AL64">
            <v>15.900499999999999</v>
          </cell>
          <cell r="AM64">
            <v>15.915028571428572</v>
          </cell>
          <cell r="AN64">
            <v>1.4139271827500824E-3</v>
          </cell>
          <cell r="AO64">
            <v>1.0799999999999952E-2</v>
          </cell>
          <cell r="AP64">
            <v>7.6383000000000001</v>
          </cell>
          <cell r="AQ64">
            <v>7.6490999999999998</v>
          </cell>
          <cell r="AR64">
            <v>-1.1679602140004073E-4</v>
          </cell>
          <cell r="AS64">
            <v>-4.8521739130432916E-3</v>
          </cell>
          <cell r="AT64">
            <v>41.543999999999997</v>
          </cell>
          <cell r="AU64">
            <v>41.539147826086953</v>
          </cell>
          <cell r="AV64">
            <v>1.2966467979320909E-3</v>
          </cell>
          <cell r="AW64">
            <v>4.5899999999998088E-2</v>
          </cell>
          <cell r="AX64">
            <v>35.399000000000001</v>
          </cell>
          <cell r="AY64">
            <v>35.444899999999997</v>
          </cell>
          <cell r="AZ64">
            <v>9.216109386839497E-4</v>
          </cell>
          <cell r="BA64">
            <v>7.0714285714280779E-3</v>
          </cell>
          <cell r="BB64">
            <v>7.6729000000000003</v>
          </cell>
          <cell r="BC64">
            <v>7.6799714285714282</v>
          </cell>
        </row>
        <row r="65">
          <cell r="B65">
            <v>17</v>
          </cell>
          <cell r="C65">
            <v>10</v>
          </cell>
          <cell r="D65">
            <v>6.9816800714924039E-4</v>
          </cell>
          <cell r="E65">
            <v>5.434782608695652E-2</v>
          </cell>
          <cell r="F65">
            <v>59.68</v>
          </cell>
          <cell r="G65">
            <v>59.734347826086953</v>
          </cell>
          <cell r="H65">
            <v>1.2611436980317723E-3</v>
          </cell>
          <cell r="I65">
            <v>9.0869565217392687E-2</v>
          </cell>
          <cell r="J65">
            <v>72.053299999999993</v>
          </cell>
          <cell r="K65">
            <v>72.144169565217382</v>
          </cell>
          <cell r="L65">
            <v>1.8515089798185269E-3</v>
          </cell>
          <cell r="M65">
            <v>9.9999999999998636E-4</v>
          </cell>
          <cell r="N65">
            <v>0.54010000000000002</v>
          </cell>
          <cell r="O65">
            <v>0.54110000000000003</v>
          </cell>
          <cell r="P65">
            <v>5.1656392221064058E-4</v>
          </cell>
          <cell r="Q65">
            <v>5.5391304347823654E-2</v>
          </cell>
          <cell r="R65">
            <v>107.2303</v>
          </cell>
          <cell r="S65">
            <v>107.28569130434782</v>
          </cell>
          <cell r="T65">
            <v>1.6594791740973344E-3</v>
          </cell>
          <cell r="U65">
            <v>7.717391304347912E-2</v>
          </cell>
          <cell r="V65">
            <v>46.504899999999999</v>
          </cell>
          <cell r="W65">
            <v>46.58207391304348</v>
          </cell>
          <cell r="X65">
            <v>2.699395335444691E-4</v>
          </cell>
          <cell r="Y65">
            <v>1.2260869565216621E-2</v>
          </cell>
          <cell r="Z65">
            <v>45.4208</v>
          </cell>
          <cell r="AA65">
            <v>45.433060869565217</v>
          </cell>
          <cell r="AB65">
            <v>1.1306982236381296E-3</v>
          </cell>
          <cell r="AC65">
            <v>5.482608695652217E-2</v>
          </cell>
          <cell r="AD65">
            <v>48.488700000000001</v>
          </cell>
          <cell r="AE65">
            <v>48.543526086956525</v>
          </cell>
          <cell r="AF65">
            <v>9.1247565616629322E-4</v>
          </cell>
          <cell r="AG65">
            <v>1.4826086956521168E-2</v>
          </cell>
          <cell r="AH65">
            <v>16.248200000000001</v>
          </cell>
          <cell r="AI65">
            <v>16.263026086956522</v>
          </cell>
          <cell r="AJ65">
            <v>1.0152421082895247E-3</v>
          </cell>
          <cell r="AK65">
            <v>1.6142857142857587E-2</v>
          </cell>
          <cell r="AL65">
            <v>15.900499999999999</v>
          </cell>
          <cell r="AM65">
            <v>15.916642857142858</v>
          </cell>
          <cell r="AN65">
            <v>1.5710302030556469E-3</v>
          </cell>
          <cell r="AO65">
            <v>1.1999999999999946E-2</v>
          </cell>
          <cell r="AP65">
            <v>7.6383000000000001</v>
          </cell>
          <cell r="AQ65">
            <v>7.6502999999999997</v>
          </cell>
          <cell r="AR65">
            <v>-1.2977335711115637E-4</v>
          </cell>
          <cell r="AS65">
            <v>-5.3913043478258796E-3</v>
          </cell>
          <cell r="AT65">
            <v>41.543999999999997</v>
          </cell>
          <cell r="AU65">
            <v>41.538608695652172</v>
          </cell>
          <cell r="AV65">
            <v>1.4407186643689898E-3</v>
          </cell>
          <cell r="AW65">
            <v>5.0999999999997873E-2</v>
          </cell>
          <cell r="AX65">
            <v>35.399000000000001</v>
          </cell>
          <cell r="AY65">
            <v>35.449999999999996</v>
          </cell>
          <cell r="AZ65">
            <v>1.0240121540932773E-3</v>
          </cell>
          <cell r="BA65">
            <v>7.8571428571423095E-3</v>
          </cell>
          <cell r="BB65">
            <v>7.6729000000000003</v>
          </cell>
          <cell r="BC65">
            <v>7.6807571428571428</v>
          </cell>
        </row>
        <row r="66">
          <cell r="B66">
            <v>18</v>
          </cell>
          <cell r="C66">
            <v>11</v>
          </cell>
          <cell r="D66">
            <v>7.6798480786416444E-4</v>
          </cell>
          <cell r="E66">
            <v>5.9782608695652176E-2</v>
          </cell>
          <cell r="F66">
            <v>59.68</v>
          </cell>
          <cell r="G66">
            <v>59.739782608695648</v>
          </cell>
          <cell r="H66">
            <v>1.3872580678349496E-3</v>
          </cell>
          <cell r="I66">
            <v>9.9956521739131957E-2</v>
          </cell>
          <cell r="J66">
            <v>72.053299999999993</v>
          </cell>
          <cell r="K66">
            <v>72.153256521739124</v>
          </cell>
          <cell r="L66">
            <v>2.0366598778003798E-3</v>
          </cell>
          <cell r="M66">
            <v>1.0999999999999851E-3</v>
          </cell>
          <cell r="N66">
            <v>0.54010000000000002</v>
          </cell>
          <cell r="O66">
            <v>0.54120000000000001</v>
          </cell>
          <cell r="P66">
            <v>5.6822031443170466E-4</v>
          </cell>
          <cell r="Q66">
            <v>6.093043478260602E-2</v>
          </cell>
          <cell r="R66">
            <v>107.2303</v>
          </cell>
          <cell r="S66">
            <v>107.29123043478261</v>
          </cell>
          <cell r="T66">
            <v>1.8254270915070679E-3</v>
          </cell>
          <cell r="U66">
            <v>8.4891304347827032E-2</v>
          </cell>
          <cell r="V66">
            <v>46.504899999999999</v>
          </cell>
          <cell r="W66">
            <v>46.589791304347827</v>
          </cell>
          <cell r="X66">
            <v>2.9693348689891597E-4</v>
          </cell>
          <cell r="Y66">
            <v>1.3486956521738282E-2</v>
          </cell>
          <cell r="Z66">
            <v>45.4208</v>
          </cell>
          <cell r="AA66">
            <v>45.434286956521738</v>
          </cell>
          <cell r="AB66">
            <v>1.2437680460019424E-3</v>
          </cell>
          <cell r="AC66">
            <v>6.0308695652174386E-2</v>
          </cell>
          <cell r="AD66">
            <v>48.488700000000001</v>
          </cell>
          <cell r="AE66">
            <v>48.549008695652176</v>
          </cell>
          <cell r="AF66">
            <v>1.0037232217829227E-3</v>
          </cell>
          <cell r="AG66">
            <v>1.6308695652173286E-2</v>
          </cell>
          <cell r="AH66">
            <v>16.248200000000001</v>
          </cell>
          <cell r="AI66">
            <v>16.264508695652175</v>
          </cell>
          <cell r="AJ66">
            <v>1.116766319118477E-3</v>
          </cell>
          <cell r="AK66">
            <v>1.7757142857143342E-2</v>
          </cell>
          <cell r="AL66">
            <v>15.900499999999999</v>
          </cell>
          <cell r="AM66">
            <v>15.918257142857142</v>
          </cell>
          <cell r="AN66">
            <v>1.7281332233612117E-3</v>
          </cell>
          <cell r="AO66">
            <v>1.3199999999999943E-2</v>
          </cell>
          <cell r="AP66">
            <v>7.6383000000000001</v>
          </cell>
          <cell r="AQ66">
            <v>7.6515000000000004</v>
          </cell>
          <cell r="AR66">
            <v>-1.4275069282227202E-4</v>
          </cell>
          <cell r="AS66">
            <v>-5.9304347826084677E-3</v>
          </cell>
          <cell r="AT66">
            <v>41.543999999999997</v>
          </cell>
          <cell r="AU66">
            <v>41.538069565217391</v>
          </cell>
          <cell r="AV66">
            <v>1.584790530805889E-3</v>
          </cell>
          <cell r="AW66">
            <v>5.6099999999997659E-2</v>
          </cell>
          <cell r="AX66">
            <v>35.399000000000001</v>
          </cell>
          <cell r="AY66">
            <v>35.455100000000002</v>
          </cell>
          <cell r="AZ66">
            <v>1.1264133695026051E-3</v>
          </cell>
          <cell r="BA66">
            <v>8.6428571428565394E-3</v>
          </cell>
          <cell r="BB66">
            <v>7.6729000000000003</v>
          </cell>
          <cell r="BC66">
            <v>7.6815428571428566</v>
          </cell>
        </row>
        <row r="67">
          <cell r="B67">
            <v>19</v>
          </cell>
          <cell r="C67">
            <v>12</v>
          </cell>
          <cell r="D67">
            <v>8.378016085790886E-4</v>
          </cell>
          <cell r="E67">
            <v>6.5217391304347824E-2</v>
          </cell>
          <cell r="F67">
            <v>59.68</v>
          </cell>
          <cell r="G67">
            <v>59.745217391304351</v>
          </cell>
          <cell r="H67">
            <v>1.5133724376381267E-3</v>
          </cell>
          <cell r="I67">
            <v>0.10904347826087123</v>
          </cell>
          <cell r="J67">
            <v>72.053299999999993</v>
          </cell>
          <cell r="K67">
            <v>72.162343478260865</v>
          </cell>
          <cell r="L67">
            <v>2.2218107757822321E-3</v>
          </cell>
          <cell r="M67">
            <v>1.1999999999999836E-3</v>
          </cell>
          <cell r="N67">
            <v>0.54010000000000002</v>
          </cell>
          <cell r="O67">
            <v>0.5413</v>
          </cell>
          <cell r="P67">
            <v>6.1987670665276863E-4</v>
          </cell>
          <cell r="Q67">
            <v>6.6469565217388379E-2</v>
          </cell>
          <cell r="R67">
            <v>107.2303</v>
          </cell>
          <cell r="S67">
            <v>107.29676956521739</v>
          </cell>
          <cell r="T67">
            <v>1.9913750089168014E-3</v>
          </cell>
          <cell r="U67">
            <v>9.2608695652174958E-2</v>
          </cell>
          <cell r="V67">
            <v>46.504899999999999</v>
          </cell>
          <cell r="W67">
            <v>46.597508695652174</v>
          </cell>
          <cell r="X67">
            <v>3.2392744025336285E-4</v>
          </cell>
          <cell r="Y67">
            <v>1.4713043478259944E-2</v>
          </cell>
          <cell r="Z67">
            <v>45.4208</v>
          </cell>
          <cell r="AA67">
            <v>45.435513043478259</v>
          </cell>
          <cell r="AB67">
            <v>1.3568378683657552E-3</v>
          </cell>
          <cell r="AC67">
            <v>6.579130434782661E-2</v>
          </cell>
          <cell r="AD67">
            <v>48.488700000000001</v>
          </cell>
          <cell r="AE67">
            <v>48.554491304347827</v>
          </cell>
          <cell r="AF67">
            <v>1.094970787399552E-3</v>
          </cell>
          <cell r="AG67">
            <v>1.7791304347825401E-2</v>
          </cell>
          <cell r="AH67">
            <v>16.248200000000001</v>
          </cell>
          <cell r="AI67">
            <v>16.265991304347825</v>
          </cell>
          <cell r="AJ67">
            <v>1.2182905299474296E-3</v>
          </cell>
          <cell r="AK67">
            <v>1.9371428571429102E-2</v>
          </cell>
          <cell r="AL67">
            <v>15.900499999999999</v>
          </cell>
          <cell r="AM67">
            <v>15.919871428571428</v>
          </cell>
          <cell r="AN67">
            <v>1.8852362436667762E-3</v>
          </cell>
          <cell r="AO67">
            <v>1.4399999999999937E-2</v>
          </cell>
          <cell r="AP67">
            <v>7.6383000000000001</v>
          </cell>
          <cell r="AQ67">
            <v>7.6527000000000003</v>
          </cell>
          <cell r="AR67">
            <v>-1.5572802853338762E-4</v>
          </cell>
          <cell r="AS67">
            <v>-6.4695652173910548E-3</v>
          </cell>
          <cell r="AT67">
            <v>41.543999999999997</v>
          </cell>
          <cell r="AU67">
            <v>41.537530434782603</v>
          </cell>
          <cell r="AV67">
            <v>1.728862397242788E-3</v>
          </cell>
          <cell r="AW67">
            <v>6.1199999999997444E-2</v>
          </cell>
          <cell r="AX67">
            <v>35.399000000000001</v>
          </cell>
          <cell r="AY67">
            <v>35.4602</v>
          </cell>
          <cell r="AZ67">
            <v>1.2288145849119329E-3</v>
          </cell>
          <cell r="BA67">
            <v>9.4285714285707711E-3</v>
          </cell>
          <cell r="BB67">
            <v>7.6729000000000003</v>
          </cell>
          <cell r="BC67">
            <v>7.6823285714285712</v>
          </cell>
        </row>
        <row r="68">
          <cell r="B68">
            <v>20</v>
          </cell>
          <cell r="C68">
            <v>13</v>
          </cell>
          <cell r="D68">
            <v>9.0761840929401254E-4</v>
          </cell>
          <cell r="E68">
            <v>7.0652173913043473E-2</v>
          </cell>
          <cell r="F68">
            <v>59.68</v>
          </cell>
          <cell r="G68">
            <v>59.750652173913046</v>
          </cell>
          <cell r="H68">
            <v>1.6394868074413038E-3</v>
          </cell>
          <cell r="I68">
            <v>0.1181304347826105</v>
          </cell>
          <cell r="J68">
            <v>72.053299999999993</v>
          </cell>
          <cell r="K68">
            <v>72.171430434782607</v>
          </cell>
          <cell r="L68">
            <v>2.4069616737640849E-3</v>
          </cell>
          <cell r="M68">
            <v>1.2999999999999824E-3</v>
          </cell>
          <cell r="N68">
            <v>0.54010000000000002</v>
          </cell>
          <cell r="O68">
            <v>0.54139999999999999</v>
          </cell>
          <cell r="P68">
            <v>6.7153309887383271E-4</v>
          </cell>
          <cell r="Q68">
            <v>7.2008695652170746E-2</v>
          </cell>
          <cell r="R68">
            <v>107.2303</v>
          </cell>
          <cell r="S68">
            <v>107.30230869565217</v>
          </cell>
          <cell r="T68">
            <v>2.1573229263265347E-3</v>
          </cell>
          <cell r="U68">
            <v>0.10032608695652287</v>
          </cell>
          <cell r="V68">
            <v>46.504899999999999</v>
          </cell>
          <cell r="W68">
            <v>46.60522608695652</v>
          </cell>
          <cell r="X68">
            <v>3.5092139360780978E-4</v>
          </cell>
          <cell r="Y68">
            <v>1.5939130434781606E-2</v>
          </cell>
          <cell r="Z68">
            <v>45.4208</v>
          </cell>
          <cell r="AA68">
            <v>45.436739130434781</v>
          </cell>
          <cell r="AB68">
            <v>1.4699076907295681E-3</v>
          </cell>
          <cell r="AC68">
            <v>7.1273913043478826E-2</v>
          </cell>
          <cell r="AD68">
            <v>48.488700000000001</v>
          </cell>
          <cell r="AE68">
            <v>48.559973913043478</v>
          </cell>
          <cell r="AF68">
            <v>1.1862183530161813E-3</v>
          </cell>
          <cell r="AG68">
            <v>1.927391304347752E-2</v>
          </cell>
          <cell r="AH68">
            <v>16.248200000000001</v>
          </cell>
          <cell r="AI68">
            <v>16.267473913043478</v>
          </cell>
          <cell r="AJ68">
            <v>1.319814740776382E-3</v>
          </cell>
          <cell r="AK68">
            <v>2.0985714285714861E-2</v>
          </cell>
          <cell r="AL68">
            <v>15.900499999999999</v>
          </cell>
          <cell r="AM68">
            <v>15.921485714285714</v>
          </cell>
          <cell r="AN68">
            <v>2.0423392639723407E-3</v>
          </cell>
          <cell r="AO68">
            <v>1.5599999999999932E-2</v>
          </cell>
          <cell r="AP68">
            <v>7.6383000000000001</v>
          </cell>
          <cell r="AQ68">
            <v>7.6539000000000001</v>
          </cell>
          <cell r="AR68">
            <v>-1.6870536424450327E-4</v>
          </cell>
          <cell r="AS68">
            <v>-7.0086956521736429E-3</v>
          </cell>
          <cell r="AT68">
            <v>41.543999999999997</v>
          </cell>
          <cell r="AU68">
            <v>41.536991304347822</v>
          </cell>
          <cell r="AV68">
            <v>1.872934263679687E-3</v>
          </cell>
          <cell r="AW68">
            <v>6.6299999999997236E-2</v>
          </cell>
          <cell r="AX68">
            <v>35.399000000000001</v>
          </cell>
          <cell r="AY68">
            <v>35.465299999999999</v>
          </cell>
          <cell r="AZ68">
            <v>1.3312158003212606E-3</v>
          </cell>
          <cell r="BA68">
            <v>1.0214285714285001E-2</v>
          </cell>
          <cell r="BB68">
            <v>7.6729000000000003</v>
          </cell>
          <cell r="BC68">
            <v>7.6831142857142849</v>
          </cell>
        </row>
        <row r="69">
          <cell r="B69">
            <v>21</v>
          </cell>
          <cell r="C69">
            <v>14</v>
          </cell>
          <cell r="D69">
            <v>9.774352100089367E-4</v>
          </cell>
          <cell r="E69">
            <v>7.6086956521739135E-2</v>
          </cell>
          <cell r="F69">
            <v>59.68</v>
          </cell>
          <cell r="G69">
            <v>59.756086956521742</v>
          </cell>
          <cell r="H69">
            <v>1.7656011772444814E-3</v>
          </cell>
          <cell r="I69">
            <v>0.12721739130434975</v>
          </cell>
          <cell r="J69">
            <v>72.053299999999993</v>
          </cell>
          <cell r="K69">
            <v>72.180517391304349</v>
          </cell>
          <cell r="L69">
            <v>2.5921125717459376E-3</v>
          </cell>
          <cell r="M69">
            <v>1.3999999999999809E-3</v>
          </cell>
          <cell r="N69">
            <v>0.54010000000000002</v>
          </cell>
          <cell r="O69">
            <v>0.54149999999999998</v>
          </cell>
          <cell r="P69">
            <v>7.2318949109489679E-4</v>
          </cell>
          <cell r="Q69">
            <v>7.7547826086953112E-2</v>
          </cell>
          <cell r="R69">
            <v>107.2303</v>
          </cell>
          <cell r="S69">
            <v>107.30784782608696</v>
          </cell>
          <cell r="T69">
            <v>2.323270843736268E-3</v>
          </cell>
          <cell r="U69">
            <v>0.10804347826087078</v>
          </cell>
          <cell r="V69">
            <v>46.504899999999999</v>
          </cell>
          <cell r="W69">
            <v>46.612943478260867</v>
          </cell>
          <cell r="X69">
            <v>3.7791534696225671E-4</v>
          </cell>
          <cell r="Y69">
            <v>1.7165217391303268E-2</v>
          </cell>
          <cell r="Z69">
            <v>45.4208</v>
          </cell>
          <cell r="AA69">
            <v>45.437965217391302</v>
          </cell>
          <cell r="AB69">
            <v>1.5829775130933811E-3</v>
          </cell>
          <cell r="AC69">
            <v>7.6756521739131042E-2</v>
          </cell>
          <cell r="AD69">
            <v>48.488700000000001</v>
          </cell>
          <cell r="AE69">
            <v>48.565456521739129</v>
          </cell>
          <cell r="AF69">
            <v>1.2774659186328106E-3</v>
          </cell>
          <cell r="AG69">
            <v>2.0756521739129636E-2</v>
          </cell>
          <cell r="AH69">
            <v>16.248200000000001</v>
          </cell>
          <cell r="AI69">
            <v>16.268956521739131</v>
          </cell>
          <cell r="AJ69">
            <v>1.4213389516053345E-3</v>
          </cell>
          <cell r="AK69">
            <v>2.260000000000062E-2</v>
          </cell>
          <cell r="AL69">
            <v>15.900499999999999</v>
          </cell>
          <cell r="AM69">
            <v>15.9231</v>
          </cell>
          <cell r="AN69">
            <v>2.1994422842779057E-3</v>
          </cell>
          <cell r="AO69">
            <v>1.6799999999999926E-2</v>
          </cell>
          <cell r="AP69">
            <v>7.6383000000000001</v>
          </cell>
          <cell r="AQ69">
            <v>7.6551</v>
          </cell>
          <cell r="AR69">
            <v>-1.816826999556189E-4</v>
          </cell>
          <cell r="AS69">
            <v>-7.5478260869562309E-3</v>
          </cell>
          <cell r="AT69">
            <v>41.543999999999997</v>
          </cell>
          <cell r="AU69">
            <v>41.536452173913041</v>
          </cell>
          <cell r="AV69">
            <v>2.0170061301165859E-3</v>
          </cell>
          <cell r="AW69">
            <v>7.1399999999997021E-2</v>
          </cell>
          <cell r="AX69">
            <v>35.399000000000001</v>
          </cell>
          <cell r="AY69">
            <v>35.470399999999998</v>
          </cell>
          <cell r="AZ69">
            <v>1.4336170157305884E-3</v>
          </cell>
          <cell r="BA69">
            <v>1.0999999999999233E-2</v>
          </cell>
          <cell r="BB69">
            <v>7.6729000000000003</v>
          </cell>
          <cell r="BC69">
            <v>7.6838999999999995</v>
          </cell>
        </row>
        <row r="70">
          <cell r="B70">
            <v>22</v>
          </cell>
          <cell r="C70">
            <v>15</v>
          </cell>
          <cell r="D70">
            <v>1.0472520107238606E-3</v>
          </cell>
          <cell r="E70">
            <v>8.1521739130434784E-2</v>
          </cell>
          <cell r="F70">
            <v>59.68</v>
          </cell>
          <cell r="G70">
            <v>59.761521739130437</v>
          </cell>
          <cell r="H70">
            <v>1.8917155470476585E-3</v>
          </cell>
          <cell r="I70">
            <v>0.13630434782608902</v>
          </cell>
          <cell r="J70">
            <v>72.053299999999993</v>
          </cell>
          <cell r="K70">
            <v>72.189604347826076</v>
          </cell>
          <cell r="L70">
            <v>2.77726346972779E-3</v>
          </cell>
          <cell r="M70">
            <v>1.4999999999999796E-3</v>
          </cell>
          <cell r="N70">
            <v>0.54010000000000002</v>
          </cell>
          <cell r="O70">
            <v>0.54159999999999997</v>
          </cell>
          <cell r="P70">
            <v>7.7484588331596087E-4</v>
          </cell>
          <cell r="Q70">
            <v>8.3086956521735478E-2</v>
          </cell>
          <cell r="R70">
            <v>107.2303</v>
          </cell>
          <cell r="S70">
            <v>107.31338695652174</v>
          </cell>
          <cell r="T70">
            <v>2.4892187611460013E-3</v>
          </cell>
          <cell r="U70">
            <v>0.11576086956521869</v>
          </cell>
          <cell r="V70">
            <v>46.504899999999999</v>
          </cell>
          <cell r="W70">
            <v>46.620660869565221</v>
          </cell>
          <cell r="X70">
            <v>4.0490930031670359E-4</v>
          </cell>
          <cell r="Y70">
            <v>1.8391304347824929E-2</v>
          </cell>
          <cell r="Z70">
            <v>45.4208</v>
          </cell>
          <cell r="AA70">
            <v>45.439191304347823</v>
          </cell>
          <cell r="AB70">
            <v>1.6960473354571941E-3</v>
          </cell>
          <cell r="AC70">
            <v>8.2239130434783259E-2</v>
          </cell>
          <cell r="AD70">
            <v>48.488700000000001</v>
          </cell>
          <cell r="AE70">
            <v>48.570939130434788</v>
          </cell>
          <cell r="AF70">
            <v>1.3687134842494399E-3</v>
          </cell>
          <cell r="AG70">
            <v>2.2239130434781752E-2</v>
          </cell>
          <cell r="AH70">
            <v>16.248200000000001</v>
          </cell>
          <cell r="AI70">
            <v>16.270439130434781</v>
          </cell>
          <cell r="AJ70">
            <v>1.5228631624342871E-3</v>
          </cell>
          <cell r="AK70">
            <v>2.4214285714286379E-2</v>
          </cell>
          <cell r="AL70">
            <v>15.900499999999999</v>
          </cell>
          <cell r="AM70">
            <v>15.924714285714286</v>
          </cell>
          <cell r="AN70">
            <v>2.3565453045834707E-3</v>
          </cell>
          <cell r="AO70">
            <v>1.7999999999999922E-2</v>
          </cell>
          <cell r="AP70">
            <v>7.6383000000000001</v>
          </cell>
          <cell r="AQ70">
            <v>7.6562999999999999</v>
          </cell>
          <cell r="AR70">
            <v>-1.9466003566673455E-4</v>
          </cell>
          <cell r="AS70">
            <v>-8.0869565217388199E-3</v>
          </cell>
          <cell r="AT70">
            <v>41.543999999999997</v>
          </cell>
          <cell r="AU70">
            <v>41.53591304347826</v>
          </cell>
          <cell r="AV70">
            <v>2.1610779965534851E-3</v>
          </cell>
          <cell r="AW70">
            <v>7.6499999999996807E-2</v>
          </cell>
          <cell r="AX70">
            <v>35.399000000000001</v>
          </cell>
          <cell r="AY70">
            <v>35.475499999999997</v>
          </cell>
          <cell r="AZ70">
            <v>1.5360182311399161E-3</v>
          </cell>
          <cell r="BA70">
            <v>1.1785714285713464E-2</v>
          </cell>
          <cell r="BB70">
            <v>7.6729000000000003</v>
          </cell>
          <cell r="BC70">
            <v>7.6846857142857141</v>
          </cell>
        </row>
        <row r="71">
          <cell r="B71">
            <v>23</v>
          </cell>
          <cell r="C71">
            <v>16</v>
          </cell>
          <cell r="D71">
            <v>1.1170688114387846E-3</v>
          </cell>
          <cell r="E71">
            <v>8.6956521739130432E-2</v>
          </cell>
          <cell r="F71">
            <v>59.68</v>
          </cell>
          <cell r="G71">
            <v>59.766956521739132</v>
          </cell>
          <cell r="H71">
            <v>2.0178299168508358E-3</v>
          </cell>
          <cell r="I71">
            <v>0.14539130434782829</v>
          </cell>
          <cell r="J71">
            <v>72.053299999999993</v>
          </cell>
          <cell r="K71">
            <v>72.198691304347818</v>
          </cell>
          <cell r="L71">
            <v>2.9624143677096431E-3</v>
          </cell>
          <cell r="M71">
            <v>1.5999999999999782E-3</v>
          </cell>
          <cell r="N71">
            <v>0.54010000000000002</v>
          </cell>
          <cell r="O71">
            <v>0.54169999999999996</v>
          </cell>
          <cell r="P71">
            <v>8.2650227553702495E-4</v>
          </cell>
          <cell r="Q71">
            <v>8.8626086956517844E-2</v>
          </cell>
          <cell r="R71">
            <v>107.2303</v>
          </cell>
          <cell r="S71">
            <v>107.31892608695652</v>
          </cell>
          <cell r="T71">
            <v>2.6551666785557351E-3</v>
          </cell>
          <cell r="U71">
            <v>0.12347826086956661</v>
          </cell>
          <cell r="V71">
            <v>46.504899999999999</v>
          </cell>
          <cell r="W71">
            <v>46.628378260869567</v>
          </cell>
          <cell r="X71">
            <v>4.3190325367115052E-4</v>
          </cell>
          <cell r="Y71">
            <v>1.9617391304346591E-2</v>
          </cell>
          <cell r="Z71">
            <v>45.4208</v>
          </cell>
          <cell r="AA71">
            <v>45.440417391304344</v>
          </cell>
          <cell r="AB71">
            <v>1.809117157821007E-3</v>
          </cell>
          <cell r="AC71">
            <v>8.7721739130435475E-2</v>
          </cell>
          <cell r="AD71">
            <v>48.488700000000001</v>
          </cell>
          <cell r="AE71">
            <v>48.576421739130438</v>
          </cell>
          <cell r="AF71">
            <v>1.4599610498660692E-3</v>
          </cell>
          <cell r="AG71">
            <v>2.3721739130433871E-2</v>
          </cell>
          <cell r="AH71">
            <v>16.248200000000001</v>
          </cell>
          <cell r="AI71">
            <v>16.271921739130434</v>
          </cell>
          <cell r="AJ71">
            <v>1.6243873732632395E-3</v>
          </cell>
          <cell r="AK71">
            <v>2.5828571428572138E-2</v>
          </cell>
          <cell r="AL71">
            <v>15.900499999999999</v>
          </cell>
          <cell r="AM71">
            <v>15.926328571428572</v>
          </cell>
          <cell r="AN71">
            <v>2.5136483248890352E-3</v>
          </cell>
          <cell r="AO71">
            <v>1.9199999999999915E-2</v>
          </cell>
          <cell r="AP71">
            <v>7.6383000000000001</v>
          </cell>
          <cell r="AQ71">
            <v>7.6574999999999998</v>
          </cell>
          <cell r="AR71">
            <v>-2.0763737137785018E-4</v>
          </cell>
          <cell r="AS71">
            <v>-8.626086956521407E-3</v>
          </cell>
          <cell r="AT71">
            <v>41.543999999999997</v>
          </cell>
          <cell r="AU71">
            <v>41.535373913043479</v>
          </cell>
          <cell r="AV71">
            <v>2.3051498629903838E-3</v>
          </cell>
          <cell r="AW71">
            <v>8.1599999999996592E-2</v>
          </cell>
          <cell r="AX71">
            <v>35.399000000000001</v>
          </cell>
          <cell r="AY71">
            <v>35.480599999999995</v>
          </cell>
          <cell r="AZ71">
            <v>1.6384194465492439E-3</v>
          </cell>
          <cell r="BA71">
            <v>1.2571428571427694E-2</v>
          </cell>
          <cell r="BB71">
            <v>7.6729000000000003</v>
          </cell>
          <cell r="BC71">
            <v>7.6854714285714278</v>
          </cell>
        </row>
        <row r="72">
          <cell r="B72">
            <v>24</v>
          </cell>
          <cell r="C72">
            <v>17</v>
          </cell>
          <cell r="D72">
            <v>1.1868856121537087E-3</v>
          </cell>
          <cell r="E72">
            <v>9.2391304347826081E-2</v>
          </cell>
          <cell r="F72">
            <v>59.68</v>
          </cell>
          <cell r="G72">
            <v>59.772391304347828</v>
          </cell>
          <cell r="H72">
            <v>2.1439442866540127E-3</v>
          </cell>
          <cell r="I72">
            <v>0.15447826086956756</v>
          </cell>
          <cell r="J72">
            <v>72.053299999999993</v>
          </cell>
          <cell r="K72">
            <v>72.20777826086956</v>
          </cell>
          <cell r="L72">
            <v>3.1475652656914959E-3</v>
          </cell>
          <cell r="M72">
            <v>1.6999999999999769E-3</v>
          </cell>
          <cell r="N72">
            <v>0.54010000000000002</v>
          </cell>
          <cell r="O72">
            <v>0.54179999999999995</v>
          </cell>
          <cell r="P72">
            <v>8.7815866775808893E-4</v>
          </cell>
          <cell r="Q72">
            <v>9.416521739130021E-2</v>
          </cell>
          <cell r="R72">
            <v>107.2303</v>
          </cell>
          <cell r="S72">
            <v>107.32446521739131</v>
          </cell>
          <cell r="T72">
            <v>2.8211145959654684E-3</v>
          </cell>
          <cell r="U72">
            <v>0.13119565217391452</v>
          </cell>
          <cell r="V72">
            <v>46.504899999999999</v>
          </cell>
          <cell r="W72">
            <v>46.636095652173914</v>
          </cell>
          <cell r="X72">
            <v>4.5889720702559745E-4</v>
          </cell>
          <cell r="Y72">
            <v>2.0843478260868253E-2</v>
          </cell>
          <cell r="Z72">
            <v>45.4208</v>
          </cell>
          <cell r="AA72">
            <v>45.441643478260865</v>
          </cell>
          <cell r="AB72">
            <v>1.92218698018482E-3</v>
          </cell>
          <cell r="AC72">
            <v>9.3204347826087691E-2</v>
          </cell>
          <cell r="AD72">
            <v>48.488700000000001</v>
          </cell>
          <cell r="AE72">
            <v>48.581904347826089</v>
          </cell>
          <cell r="AF72">
            <v>1.5512086154826985E-3</v>
          </cell>
          <cell r="AG72">
            <v>2.5204347826085986E-2</v>
          </cell>
          <cell r="AH72">
            <v>16.248200000000001</v>
          </cell>
          <cell r="AI72">
            <v>16.273404347826087</v>
          </cell>
          <cell r="AJ72">
            <v>1.7259115840921918E-3</v>
          </cell>
          <cell r="AK72">
            <v>2.7442857142857897E-2</v>
          </cell>
          <cell r="AL72">
            <v>15.900499999999999</v>
          </cell>
          <cell r="AM72">
            <v>15.927942857142858</v>
          </cell>
          <cell r="AN72">
            <v>2.6707513451945998E-3</v>
          </cell>
          <cell r="AO72">
            <v>2.0399999999999911E-2</v>
          </cell>
          <cell r="AP72">
            <v>7.6383000000000001</v>
          </cell>
          <cell r="AQ72">
            <v>7.6586999999999996</v>
          </cell>
          <cell r="AR72">
            <v>-2.2061470708896583E-4</v>
          </cell>
          <cell r="AS72">
            <v>-9.1652173913039942E-3</v>
          </cell>
          <cell r="AT72">
            <v>41.543999999999997</v>
          </cell>
          <cell r="AU72">
            <v>41.534834782608691</v>
          </cell>
          <cell r="AV72">
            <v>2.449221729427283E-3</v>
          </cell>
          <cell r="AW72">
            <v>8.6699999999996377E-2</v>
          </cell>
          <cell r="AX72">
            <v>35.399000000000001</v>
          </cell>
          <cell r="AY72">
            <v>35.485699999999994</v>
          </cell>
          <cell r="AZ72">
            <v>1.7408206619585716E-3</v>
          </cell>
          <cell r="BA72">
            <v>1.3357142857141926E-2</v>
          </cell>
          <cell r="BB72">
            <v>7.6729000000000003</v>
          </cell>
          <cell r="BC72">
            <v>7.6862571428571425</v>
          </cell>
        </row>
        <row r="73">
          <cell r="B73">
            <v>25</v>
          </cell>
          <cell r="C73">
            <v>18</v>
          </cell>
          <cell r="D73">
            <v>1.2567024128686329E-3</v>
          </cell>
          <cell r="E73">
            <v>9.7826086956521743E-2</v>
          </cell>
          <cell r="F73">
            <v>59.68</v>
          </cell>
          <cell r="G73">
            <v>59.777826086956523</v>
          </cell>
          <cell r="H73">
            <v>2.27005865645719E-3</v>
          </cell>
          <cell r="I73">
            <v>0.16356521739130683</v>
          </cell>
          <cell r="J73">
            <v>72.053299999999993</v>
          </cell>
          <cell r="K73">
            <v>72.216865217391302</v>
          </cell>
          <cell r="L73">
            <v>3.3327161636733486E-3</v>
          </cell>
          <cell r="M73">
            <v>1.7999999999999754E-3</v>
          </cell>
          <cell r="N73">
            <v>0.54010000000000002</v>
          </cell>
          <cell r="O73">
            <v>0.54190000000000005</v>
          </cell>
          <cell r="P73">
            <v>9.2981505997915301E-4</v>
          </cell>
          <cell r="Q73">
            <v>9.9704347826082576E-2</v>
          </cell>
          <cell r="R73">
            <v>107.2303</v>
          </cell>
          <cell r="S73">
            <v>107.33000434782608</v>
          </cell>
          <cell r="T73">
            <v>2.9870625133752021E-3</v>
          </cell>
          <cell r="U73">
            <v>0.13891304347826242</v>
          </cell>
          <cell r="V73">
            <v>46.504899999999999</v>
          </cell>
          <cell r="W73">
            <v>46.643813043478261</v>
          </cell>
          <cell r="X73">
            <v>4.8589116038004433E-4</v>
          </cell>
          <cell r="Y73">
            <v>2.2069565217389918E-2</v>
          </cell>
          <cell r="Z73">
            <v>45.4208</v>
          </cell>
          <cell r="AA73">
            <v>45.442869565217393</v>
          </cell>
          <cell r="AB73">
            <v>2.0352568025486331E-3</v>
          </cell>
          <cell r="AC73">
            <v>9.8686956521739908E-2</v>
          </cell>
          <cell r="AD73">
            <v>48.488700000000001</v>
          </cell>
          <cell r="AE73">
            <v>48.58738695652174</v>
          </cell>
          <cell r="AF73">
            <v>1.6424561810993281E-3</v>
          </cell>
          <cell r="AG73">
            <v>2.6686956521738102E-2</v>
          </cell>
          <cell r="AH73">
            <v>16.248200000000001</v>
          </cell>
          <cell r="AI73">
            <v>16.27488695652174</v>
          </cell>
          <cell r="AJ73">
            <v>1.8274357949211444E-3</v>
          </cell>
          <cell r="AK73">
            <v>2.9057142857143652E-2</v>
          </cell>
          <cell r="AL73">
            <v>15.900499999999999</v>
          </cell>
          <cell r="AM73">
            <v>15.929557142857142</v>
          </cell>
          <cell r="AN73">
            <v>2.8278543655001647E-3</v>
          </cell>
          <cell r="AO73">
            <v>2.1599999999999904E-2</v>
          </cell>
          <cell r="AP73">
            <v>7.6383000000000001</v>
          </cell>
          <cell r="AQ73">
            <v>7.6599000000000004</v>
          </cell>
          <cell r="AR73">
            <v>-2.3359204280008145E-4</v>
          </cell>
          <cell r="AS73">
            <v>-9.7043478260865831E-3</v>
          </cell>
          <cell r="AT73">
            <v>41.543999999999997</v>
          </cell>
          <cell r="AU73">
            <v>41.53429565217391</v>
          </cell>
          <cell r="AV73">
            <v>2.5932935958641818E-3</v>
          </cell>
          <cell r="AW73">
            <v>9.1799999999996176E-2</v>
          </cell>
          <cell r="AX73">
            <v>35.399000000000001</v>
          </cell>
          <cell r="AY73">
            <v>35.4908</v>
          </cell>
          <cell r="AZ73">
            <v>1.8432218773678994E-3</v>
          </cell>
          <cell r="BA73">
            <v>1.4142857142856156E-2</v>
          </cell>
          <cell r="BB73">
            <v>7.6729000000000003</v>
          </cell>
          <cell r="BC73">
            <v>7.6870428571428562</v>
          </cell>
        </row>
        <row r="74">
          <cell r="B74">
            <v>26</v>
          </cell>
          <cell r="C74">
            <v>19</v>
          </cell>
          <cell r="D74">
            <v>1.3265192135835566E-3</v>
          </cell>
          <cell r="E74">
            <v>0.10326086956521739</v>
          </cell>
          <cell r="F74">
            <v>59.68</v>
          </cell>
          <cell r="G74">
            <v>59.783260869565218</v>
          </cell>
          <cell r="H74">
            <v>2.3961730262603673E-3</v>
          </cell>
          <cell r="I74">
            <v>0.1726521739130461</v>
          </cell>
          <cell r="J74">
            <v>72.053299999999993</v>
          </cell>
          <cell r="K74">
            <v>72.225952173913043</v>
          </cell>
          <cell r="L74">
            <v>3.517867061655201E-3</v>
          </cell>
          <cell r="M74">
            <v>1.8999999999999742E-3</v>
          </cell>
          <cell r="N74">
            <v>0.54010000000000002</v>
          </cell>
          <cell r="O74">
            <v>0.54200000000000004</v>
          </cell>
          <cell r="P74">
            <v>9.8147145220021719E-4</v>
          </cell>
          <cell r="Q74">
            <v>0.10524347826086494</v>
          </cell>
          <cell r="R74">
            <v>107.2303</v>
          </cell>
          <cell r="S74">
            <v>107.33554347826086</v>
          </cell>
          <cell r="T74">
            <v>3.153010430784935E-3</v>
          </cell>
          <cell r="U74">
            <v>0.14663043478261034</v>
          </cell>
          <cell r="V74">
            <v>46.504899999999999</v>
          </cell>
          <cell r="W74">
            <v>46.651530434782607</v>
          </cell>
          <cell r="X74">
            <v>5.1288511373449126E-4</v>
          </cell>
          <cell r="Y74">
            <v>2.329565217391158E-2</v>
          </cell>
          <cell r="Z74">
            <v>45.4208</v>
          </cell>
          <cell r="AA74">
            <v>45.444095652173914</v>
          </cell>
          <cell r="AB74">
            <v>2.1483266249124459E-3</v>
          </cell>
          <cell r="AC74">
            <v>0.10416956521739212</v>
          </cell>
          <cell r="AD74">
            <v>48.488700000000001</v>
          </cell>
          <cell r="AE74">
            <v>48.592869565217391</v>
          </cell>
          <cell r="AF74">
            <v>1.7337037467159574E-3</v>
          </cell>
          <cell r="AG74">
            <v>2.8169565217390221E-2</v>
          </cell>
          <cell r="AH74">
            <v>16.248200000000001</v>
          </cell>
          <cell r="AI74">
            <v>16.27636956521739</v>
          </cell>
          <cell r="AJ74">
            <v>1.928960005750097E-3</v>
          </cell>
          <cell r="AK74">
            <v>3.0671428571429411E-2</v>
          </cell>
          <cell r="AL74">
            <v>15.900499999999999</v>
          </cell>
          <cell r="AM74">
            <v>15.931171428571428</v>
          </cell>
          <cell r="AN74">
            <v>2.9849573858057288E-3</v>
          </cell>
          <cell r="AO74">
            <v>2.27999999999999E-2</v>
          </cell>
          <cell r="AP74">
            <v>7.6383000000000001</v>
          </cell>
          <cell r="AQ74">
            <v>7.6611000000000002</v>
          </cell>
          <cell r="AR74">
            <v>-2.4656937851119708E-4</v>
          </cell>
          <cell r="AS74">
            <v>-1.024347826086917E-2</v>
          </cell>
          <cell r="AT74">
            <v>41.543999999999997</v>
          </cell>
          <cell r="AU74">
            <v>41.533756521739129</v>
          </cell>
          <cell r="AV74">
            <v>2.7373654623010809E-3</v>
          </cell>
          <cell r="AW74">
            <v>9.6899999999995962E-2</v>
          </cell>
          <cell r="AX74">
            <v>35.399000000000001</v>
          </cell>
          <cell r="AY74">
            <v>35.495899999999999</v>
          </cell>
          <cell r="AZ74">
            <v>1.9456230927772271E-3</v>
          </cell>
          <cell r="BA74">
            <v>1.4928571428570387E-2</v>
          </cell>
          <cell r="BB74">
            <v>7.6729000000000003</v>
          </cell>
          <cell r="BC74">
            <v>7.6878285714285708</v>
          </cell>
        </row>
        <row r="75">
          <cell r="B75">
            <v>27</v>
          </cell>
          <cell r="C75">
            <v>20</v>
          </cell>
          <cell r="D75">
            <v>1.3963360142984808E-3</v>
          </cell>
          <cell r="E75">
            <v>0.10869565217391304</v>
          </cell>
          <cell r="F75">
            <v>59.68</v>
          </cell>
          <cell r="G75">
            <v>59.788695652173914</v>
          </cell>
          <cell r="H75">
            <v>2.5222873960635446E-3</v>
          </cell>
          <cell r="I75">
            <v>0.18173913043478537</v>
          </cell>
          <cell r="J75">
            <v>72.053299999999993</v>
          </cell>
          <cell r="K75">
            <v>72.235039130434785</v>
          </cell>
          <cell r="L75">
            <v>3.7030179596370537E-3</v>
          </cell>
          <cell r="M75">
            <v>1.9999999999999727E-3</v>
          </cell>
          <cell r="N75">
            <v>0.54010000000000002</v>
          </cell>
          <cell r="O75">
            <v>0.54210000000000003</v>
          </cell>
          <cell r="P75">
            <v>1.0331278444212812E-3</v>
          </cell>
          <cell r="Q75">
            <v>0.11078260869564731</v>
          </cell>
          <cell r="R75">
            <v>107.2303</v>
          </cell>
          <cell r="S75">
            <v>107.34108260869564</v>
          </cell>
          <cell r="T75">
            <v>3.3189583481946687E-3</v>
          </cell>
          <cell r="U75">
            <v>0.15434782608695824</v>
          </cell>
          <cell r="V75">
            <v>46.504899999999999</v>
          </cell>
          <cell r="W75">
            <v>46.659247826086954</v>
          </cell>
          <cell r="X75">
            <v>5.3987906708893819E-4</v>
          </cell>
          <cell r="Y75">
            <v>2.4521739130433241E-2</v>
          </cell>
          <cell r="Z75">
            <v>45.4208</v>
          </cell>
          <cell r="AA75">
            <v>45.445321739130435</v>
          </cell>
          <cell r="AB75">
            <v>2.2613964472762592E-3</v>
          </cell>
          <cell r="AC75">
            <v>0.10965217391304434</v>
          </cell>
          <cell r="AD75">
            <v>48.488700000000001</v>
          </cell>
          <cell r="AE75">
            <v>48.598352173913042</v>
          </cell>
          <cell r="AF75">
            <v>1.8249513123325864E-3</v>
          </cell>
          <cell r="AG75">
            <v>2.9652173913042337E-2</v>
          </cell>
          <cell r="AH75">
            <v>16.248200000000001</v>
          </cell>
          <cell r="AI75">
            <v>16.277852173913043</v>
          </cell>
          <cell r="AJ75">
            <v>2.0304842165790493E-3</v>
          </cell>
          <cell r="AK75">
            <v>3.2285714285715174E-2</v>
          </cell>
          <cell r="AL75">
            <v>15.900499999999999</v>
          </cell>
          <cell r="AM75">
            <v>15.932785714285714</v>
          </cell>
          <cell r="AN75">
            <v>3.1420604061112938E-3</v>
          </cell>
          <cell r="AO75">
            <v>2.3999999999999893E-2</v>
          </cell>
          <cell r="AP75">
            <v>7.6383000000000001</v>
          </cell>
          <cell r="AQ75">
            <v>7.6623000000000001</v>
          </cell>
          <cell r="AR75">
            <v>-2.5954671422231273E-4</v>
          </cell>
          <cell r="AS75">
            <v>-1.0782608695651759E-2</v>
          </cell>
          <cell r="AT75">
            <v>41.543999999999997</v>
          </cell>
          <cell r="AU75">
            <v>41.533217391304348</v>
          </cell>
          <cell r="AV75">
            <v>2.8814373287379797E-3</v>
          </cell>
          <cell r="AW75">
            <v>0.10199999999999575</v>
          </cell>
          <cell r="AX75">
            <v>35.399000000000001</v>
          </cell>
          <cell r="AY75">
            <v>35.500999999999998</v>
          </cell>
          <cell r="AZ75">
            <v>2.0480243081865547E-3</v>
          </cell>
          <cell r="BA75">
            <v>1.5714285714284619E-2</v>
          </cell>
          <cell r="BB75">
            <v>7.6729000000000003</v>
          </cell>
          <cell r="BC75">
            <v>7.6886142857142845</v>
          </cell>
        </row>
        <row r="76">
          <cell r="B76">
            <v>28</v>
          </cell>
          <cell r="C76">
            <v>21</v>
          </cell>
          <cell r="D76">
            <v>1.4661528150134049E-3</v>
          </cell>
          <cell r="E76">
            <v>0.11413043478260869</v>
          </cell>
          <cell r="F76">
            <v>59.68</v>
          </cell>
          <cell r="G76">
            <v>59.794130434782609</v>
          </cell>
          <cell r="H76">
            <v>2.6484017658667215E-3</v>
          </cell>
          <cell r="I76">
            <v>0.19082608695652464</v>
          </cell>
          <cell r="J76">
            <v>72.053299999999993</v>
          </cell>
          <cell r="K76">
            <v>72.244126086956513</v>
          </cell>
          <cell r="L76">
            <v>3.8881688576189069E-3</v>
          </cell>
          <cell r="M76">
            <v>2.0999999999999712E-3</v>
          </cell>
          <cell r="N76">
            <v>0.54010000000000002</v>
          </cell>
          <cell r="O76">
            <v>0.54220000000000002</v>
          </cell>
          <cell r="P76">
            <v>1.0847842366423451E-3</v>
          </cell>
          <cell r="Q76">
            <v>0.11632173913042967</v>
          </cell>
          <cell r="R76">
            <v>107.2303</v>
          </cell>
          <cell r="S76">
            <v>107.34662173913043</v>
          </cell>
          <cell r="T76">
            <v>3.484906265604402E-3</v>
          </cell>
          <cell r="U76">
            <v>0.16206521739130617</v>
          </cell>
          <cell r="V76">
            <v>46.504899999999999</v>
          </cell>
          <cell r="W76">
            <v>46.666965217391308</v>
          </cell>
          <cell r="X76">
            <v>5.6687302044338501E-4</v>
          </cell>
          <cell r="Y76">
            <v>2.5747826086954903E-2</v>
          </cell>
          <cell r="Z76">
            <v>45.4208</v>
          </cell>
          <cell r="AA76">
            <v>45.446547826086956</v>
          </cell>
          <cell r="AB76">
            <v>2.3744662696400715E-3</v>
          </cell>
          <cell r="AC76">
            <v>0.11513478260869656</v>
          </cell>
          <cell r="AD76">
            <v>48.488700000000001</v>
          </cell>
          <cell r="AE76">
            <v>48.6038347826087</v>
          </cell>
          <cell r="AF76">
            <v>1.916198877949216E-3</v>
          </cell>
          <cell r="AG76">
            <v>3.1134782608694452E-2</v>
          </cell>
          <cell r="AH76">
            <v>16.248200000000001</v>
          </cell>
          <cell r="AI76">
            <v>16.279334782608696</v>
          </cell>
          <cell r="AJ76">
            <v>2.1320084274080017E-3</v>
          </cell>
          <cell r="AK76">
            <v>3.3900000000000929E-2</v>
          </cell>
          <cell r="AL76">
            <v>15.900499999999999</v>
          </cell>
          <cell r="AM76">
            <v>15.9344</v>
          </cell>
          <cell r="AN76">
            <v>3.2991634264168583E-3</v>
          </cell>
          <cell r="AO76">
            <v>2.5199999999999889E-2</v>
          </cell>
          <cell r="AP76">
            <v>7.6383000000000001</v>
          </cell>
          <cell r="AQ76">
            <v>7.6635</v>
          </cell>
          <cell r="AR76">
            <v>-2.7252404993342839E-4</v>
          </cell>
          <cell r="AS76">
            <v>-1.1321739130434346E-2</v>
          </cell>
          <cell r="AT76">
            <v>41.543999999999997</v>
          </cell>
          <cell r="AU76">
            <v>41.532678260869559</v>
          </cell>
          <cell r="AV76">
            <v>3.0255091951748789E-3</v>
          </cell>
          <cell r="AW76">
            <v>0.10709999999999553</v>
          </cell>
          <cell r="AX76">
            <v>35.399000000000001</v>
          </cell>
          <cell r="AY76">
            <v>35.506099999999996</v>
          </cell>
          <cell r="AZ76">
            <v>2.1504255235958824E-3</v>
          </cell>
          <cell r="BA76">
            <v>1.6499999999998849E-2</v>
          </cell>
          <cell r="BB76">
            <v>7.6729000000000003</v>
          </cell>
          <cell r="BC76">
            <v>7.6893999999999991</v>
          </cell>
        </row>
        <row r="77">
          <cell r="B77">
            <v>29</v>
          </cell>
          <cell r="C77">
            <v>22</v>
          </cell>
          <cell r="D77">
            <v>1.5359696157283289E-3</v>
          </cell>
          <cell r="E77">
            <v>0.11956521739130435</v>
          </cell>
          <cell r="F77">
            <v>59.68</v>
          </cell>
          <cell r="G77">
            <v>59.799565217391304</v>
          </cell>
          <cell r="H77">
            <v>2.7745161356698992E-3</v>
          </cell>
          <cell r="I77">
            <v>0.19991304347826391</v>
          </cell>
          <cell r="J77">
            <v>72.053299999999993</v>
          </cell>
          <cell r="K77">
            <v>72.253213043478254</v>
          </cell>
          <cell r="L77">
            <v>4.0733197556007596E-3</v>
          </cell>
          <cell r="M77">
            <v>2.1999999999999702E-3</v>
          </cell>
          <cell r="N77">
            <v>0.54010000000000002</v>
          </cell>
          <cell r="O77">
            <v>0.5423</v>
          </cell>
          <cell r="P77">
            <v>1.1364406288634093E-3</v>
          </cell>
          <cell r="Q77">
            <v>0.12186086956521204</v>
          </cell>
          <cell r="R77">
            <v>107.2303</v>
          </cell>
          <cell r="S77">
            <v>107.35216086956521</v>
          </cell>
          <cell r="T77">
            <v>3.6508541830141358E-3</v>
          </cell>
          <cell r="U77">
            <v>0.16978260869565406</v>
          </cell>
          <cell r="V77">
            <v>46.504899999999999</v>
          </cell>
          <cell r="W77">
            <v>46.674682608695655</v>
          </cell>
          <cell r="X77">
            <v>5.9386697379783194E-4</v>
          </cell>
          <cell r="Y77">
            <v>2.6973913043476565E-2</v>
          </cell>
          <cell r="Z77">
            <v>45.4208</v>
          </cell>
          <cell r="AA77">
            <v>45.447773913043477</v>
          </cell>
          <cell r="AB77">
            <v>2.4875360920038848E-3</v>
          </cell>
          <cell r="AC77">
            <v>0.12061739130434877</v>
          </cell>
          <cell r="AD77">
            <v>48.488700000000001</v>
          </cell>
          <cell r="AE77">
            <v>48.609317391304351</v>
          </cell>
          <cell r="AF77">
            <v>2.0074464435658455E-3</v>
          </cell>
          <cell r="AG77">
            <v>3.2617391304346571E-2</v>
          </cell>
          <cell r="AH77">
            <v>16.248200000000001</v>
          </cell>
          <cell r="AI77">
            <v>16.280817391304346</v>
          </cell>
          <cell r="AJ77">
            <v>2.2335326382369541E-3</v>
          </cell>
          <cell r="AK77">
            <v>3.5514285714286685E-2</v>
          </cell>
          <cell r="AL77">
            <v>15.900499999999999</v>
          </cell>
          <cell r="AM77">
            <v>15.936014285714286</v>
          </cell>
          <cell r="AN77">
            <v>3.4562664467224233E-3</v>
          </cell>
          <cell r="AO77">
            <v>2.6399999999999885E-2</v>
          </cell>
          <cell r="AP77">
            <v>7.6383000000000001</v>
          </cell>
          <cell r="AQ77">
            <v>7.6646999999999998</v>
          </cell>
          <cell r="AR77">
            <v>-2.8550138564454404E-4</v>
          </cell>
          <cell r="AS77">
            <v>-1.1860869565216935E-2</v>
          </cell>
          <cell r="AT77">
            <v>41.543999999999997</v>
          </cell>
          <cell r="AU77">
            <v>41.532139130434778</v>
          </cell>
          <cell r="AV77">
            <v>3.1695810616117781E-3</v>
          </cell>
          <cell r="AW77">
            <v>0.11219999999999532</v>
          </cell>
          <cell r="AX77">
            <v>35.399000000000001</v>
          </cell>
          <cell r="AY77">
            <v>35.511199999999995</v>
          </cell>
          <cell r="AZ77">
            <v>2.2528267390052102E-3</v>
          </cell>
          <cell r="BA77">
            <v>1.7285714285713079E-2</v>
          </cell>
          <cell r="BB77">
            <v>7.6729000000000003</v>
          </cell>
          <cell r="BC77">
            <v>7.6901857142857137</v>
          </cell>
        </row>
        <row r="78">
          <cell r="B78">
            <v>30</v>
          </cell>
          <cell r="C78">
            <v>23</v>
          </cell>
          <cell r="D78">
            <v>1.605786416443253E-3</v>
          </cell>
          <cell r="E78">
            <v>0.125</v>
          </cell>
          <cell r="F78">
            <v>59.68</v>
          </cell>
          <cell r="G78">
            <v>59.805</v>
          </cell>
          <cell r="H78">
            <v>2.9006305054730757E-3</v>
          </cell>
          <cell r="I78">
            <v>0.20900000000000318</v>
          </cell>
          <cell r="J78">
            <v>72.053299999999993</v>
          </cell>
          <cell r="K78">
            <v>72.262299999999996</v>
          </cell>
          <cell r="L78">
            <v>4.258470653582612E-3</v>
          </cell>
          <cell r="M78">
            <v>2.2999999999999687E-3</v>
          </cell>
          <cell r="N78">
            <v>0.54010000000000002</v>
          </cell>
          <cell r="O78">
            <v>0.54239999999999999</v>
          </cell>
          <cell r="P78">
            <v>1.1880970210844733E-3</v>
          </cell>
          <cell r="Q78">
            <v>0.12739999999999441</v>
          </cell>
          <cell r="R78">
            <v>107.2303</v>
          </cell>
          <cell r="S78">
            <v>107.35769999999999</v>
          </cell>
          <cell r="T78">
            <v>3.8168021004238691E-3</v>
          </cell>
          <cell r="U78">
            <v>0.17750000000000199</v>
          </cell>
          <cell r="V78">
            <v>46.504899999999999</v>
          </cell>
          <cell r="W78">
            <v>46.682400000000001</v>
          </cell>
          <cell r="X78">
            <v>6.2086092715227888E-4</v>
          </cell>
          <cell r="Y78">
            <v>2.8199999999998226E-2</v>
          </cell>
          <cell r="Z78">
            <v>45.4208</v>
          </cell>
          <cell r="AA78">
            <v>45.448999999999998</v>
          </cell>
          <cell r="AB78">
            <v>2.6006059143676976E-3</v>
          </cell>
          <cell r="AC78">
            <v>0.12610000000000099</v>
          </cell>
          <cell r="AD78">
            <v>48.488700000000001</v>
          </cell>
          <cell r="AE78">
            <v>48.614800000000002</v>
          </cell>
          <cell r="AF78">
            <v>2.0986940091824746E-3</v>
          </cell>
          <cell r="AG78">
            <v>3.4099999999998687E-2</v>
          </cell>
          <cell r="AH78">
            <v>16.248200000000001</v>
          </cell>
          <cell r="AI78">
            <v>16.282299999999999</v>
          </cell>
          <cell r="AJ78">
            <v>2.3350568490659068E-3</v>
          </cell>
          <cell r="AK78">
            <v>3.7128571428572447E-2</v>
          </cell>
          <cell r="AL78">
            <v>15.900499999999999</v>
          </cell>
          <cell r="AM78">
            <v>15.937628571428572</v>
          </cell>
          <cell r="AN78">
            <v>3.6133694670279879E-3</v>
          </cell>
          <cell r="AO78">
            <v>2.7599999999999878E-2</v>
          </cell>
          <cell r="AP78">
            <v>7.6383000000000001</v>
          </cell>
          <cell r="AQ78">
            <v>7.6658999999999997</v>
          </cell>
          <cell r="AR78">
            <v>-2.9847872135565964E-4</v>
          </cell>
          <cell r="AS78">
            <v>-1.2399999999999523E-2</v>
          </cell>
          <cell r="AT78">
            <v>41.543999999999997</v>
          </cell>
          <cell r="AU78">
            <v>41.531599999999997</v>
          </cell>
          <cell r="AV78">
            <v>3.3136529280486768E-3</v>
          </cell>
          <cell r="AW78">
            <v>0.1172999999999951</v>
          </cell>
          <cell r="AX78">
            <v>35.399000000000001</v>
          </cell>
          <cell r="AY78">
            <v>35.516299999999994</v>
          </cell>
          <cell r="AZ78">
            <v>2.355227954414538E-3</v>
          </cell>
          <cell r="BA78">
            <v>1.8071428571427312E-2</v>
          </cell>
          <cell r="BB78">
            <v>7.6729000000000003</v>
          </cell>
          <cell r="BC78">
            <v>7.6909714285714275</v>
          </cell>
        </row>
        <row r="79">
          <cell r="B79">
            <v>31</v>
          </cell>
          <cell r="C79">
            <v>1</v>
          </cell>
          <cell r="D79">
            <v>9.4083549313043715E-5</v>
          </cell>
          <cell r="E79">
            <v>5.6266666666665802E-3</v>
          </cell>
          <cell r="F79">
            <v>59.805</v>
          </cell>
          <cell r="G79">
            <v>59.810626666666664</v>
          </cell>
          <cell r="H79">
            <v>1.3621671789208547E-4</v>
          </cell>
          <cell r="I79">
            <v>9.8433333333332491E-3</v>
          </cell>
          <cell r="J79">
            <v>72.262299999999996</v>
          </cell>
          <cell r="K79">
            <v>72.272143333333332</v>
          </cell>
          <cell r="L79">
            <v>2.0280235988200405E-4</v>
          </cell>
          <cell r="M79">
            <v>1.0999999999999899E-4</v>
          </cell>
          <cell r="N79">
            <v>0.54239999999999999</v>
          </cell>
          <cell r="O79">
            <v>0.54251000000000005</v>
          </cell>
          <cell r="P79">
            <v>6.2811827501274757E-5</v>
          </cell>
          <cell r="Q79">
            <v>6.7433333333336044E-3</v>
          </cell>
          <cell r="R79">
            <v>107.35769999999999</v>
          </cell>
          <cell r="S79">
            <v>107.36444333333333</v>
          </cell>
          <cell r="T79">
            <v>1.2722673668079563E-4</v>
          </cell>
          <cell r="U79">
            <v>8.2333333333333304E-3</v>
          </cell>
          <cell r="V79">
            <v>46.682400000000001</v>
          </cell>
          <cell r="W79">
            <v>46.690633333333338</v>
          </cell>
          <cell r="X79">
            <v>3.3664107021058887E-5</v>
          </cell>
          <cell r="Y79">
            <v>1.5300000000001053E-3</v>
          </cell>
          <cell r="Z79">
            <v>45.448999999999998</v>
          </cell>
          <cell r="AA79">
            <v>45.450530000000001</v>
          </cell>
          <cell r="AB79">
            <v>1.2019659308139359E-4</v>
          </cell>
          <cell r="AC79">
            <v>5.8433333333333341E-3</v>
          </cell>
          <cell r="AD79">
            <v>48.614800000000002</v>
          </cell>
          <cell r="AE79">
            <v>48.620643333333334</v>
          </cell>
          <cell r="AF79">
            <v>9.0896249301387712E-5</v>
          </cell>
          <cell r="AG79">
            <v>1.479999999999985E-3</v>
          </cell>
          <cell r="AH79">
            <v>16.282299999999999</v>
          </cell>
          <cell r="AI79">
            <v>16.28378</v>
          </cell>
          <cell r="AJ79">
            <v>1.0152421082895247E-4</v>
          </cell>
          <cell r="AK79">
            <v>1.6142857142857586E-3</v>
          </cell>
          <cell r="AL79">
            <v>15.900499999999999</v>
          </cell>
          <cell r="AM79">
            <v>15.902114285714285</v>
          </cell>
          <cell r="AN79">
            <v>1.571030203055647E-4</v>
          </cell>
          <cell r="AO79">
            <v>1.1999999999999947E-3</v>
          </cell>
          <cell r="AP79">
            <v>7.6383000000000001</v>
          </cell>
          <cell r="AQ79">
            <v>7.6395</v>
          </cell>
          <cell r="AR79">
            <v>-5.2971713105192424E-6</v>
          </cell>
          <cell r="AS79">
            <v>-2.1999999999996098E-4</v>
          </cell>
          <cell r="AT79">
            <v>41.531599999999997</v>
          </cell>
          <cell r="AU79">
            <v>41.531379999999999</v>
          </cell>
          <cell r="AV79">
            <v>1.4407186643689899E-4</v>
          </cell>
          <cell r="AW79">
            <v>5.099999999999787E-3</v>
          </cell>
          <cell r="AX79">
            <v>35.399000000000001</v>
          </cell>
          <cell r="AY79">
            <v>35.4041</v>
          </cell>
          <cell r="AZ79">
            <v>1.0240121540932774E-4</v>
          </cell>
          <cell r="BA79">
            <v>7.8571428571423089E-4</v>
          </cell>
          <cell r="BB79">
            <v>7.6729000000000003</v>
          </cell>
          <cell r="BC79">
            <v>7.6736857142857149</v>
          </cell>
        </row>
        <row r="80">
          <cell r="B80">
            <v>32</v>
          </cell>
          <cell r="C80">
            <v>2</v>
          </cell>
          <cell r="D80">
            <v>1.8816709862608743E-4</v>
          </cell>
          <cell r="E80">
            <v>1.125333333333316E-2</v>
          </cell>
          <cell r="F80">
            <v>59.805</v>
          </cell>
          <cell r="G80">
            <v>59.816253333333336</v>
          </cell>
          <cell r="H80">
            <v>2.7243343578417094E-4</v>
          </cell>
          <cell r="I80">
            <v>1.9686666666666498E-2</v>
          </cell>
          <cell r="J80">
            <v>72.262299999999996</v>
          </cell>
          <cell r="K80">
            <v>72.281986666666668</v>
          </cell>
          <cell r="L80">
            <v>4.0560471976400811E-4</v>
          </cell>
          <cell r="M80">
            <v>2.1999999999999797E-4</v>
          </cell>
          <cell r="N80">
            <v>0.54239999999999999</v>
          </cell>
          <cell r="O80">
            <v>0.54261999999999999</v>
          </cell>
          <cell r="P80">
            <v>1.2562365500254951E-4</v>
          </cell>
          <cell r="Q80">
            <v>1.3486666666667209E-2</v>
          </cell>
          <cell r="R80">
            <v>107.35769999999999</v>
          </cell>
          <cell r="S80">
            <v>107.37118666666666</v>
          </cell>
          <cell r="T80">
            <v>2.5445347336159127E-4</v>
          </cell>
          <cell r="U80">
            <v>1.6466666666666661E-2</v>
          </cell>
          <cell r="V80">
            <v>46.682400000000001</v>
          </cell>
          <cell r="W80">
            <v>46.698866666666667</v>
          </cell>
          <cell r="X80">
            <v>6.7328214042117773E-5</v>
          </cell>
          <cell r="Y80">
            <v>3.0600000000002106E-3</v>
          </cell>
          <cell r="Z80">
            <v>45.448999999999998</v>
          </cell>
          <cell r="AA80">
            <v>45.452059999999996</v>
          </cell>
          <cell r="AB80">
            <v>2.4039318616278719E-4</v>
          </cell>
          <cell r="AC80">
            <v>1.1686666666666668E-2</v>
          </cell>
          <cell r="AD80">
            <v>48.614800000000002</v>
          </cell>
          <cell r="AE80">
            <v>48.626486666666672</v>
          </cell>
          <cell r="AF80">
            <v>1.8179249860277542E-4</v>
          </cell>
          <cell r="AG80">
            <v>2.95999999999997E-3</v>
          </cell>
          <cell r="AH80">
            <v>16.282299999999999</v>
          </cell>
          <cell r="AI80">
            <v>16.285260000000001</v>
          </cell>
          <cell r="AJ80">
            <v>2.0304842165790493E-4</v>
          </cell>
          <cell r="AK80">
            <v>3.2285714285715172E-3</v>
          </cell>
          <cell r="AL80">
            <v>15.900499999999999</v>
          </cell>
          <cell r="AM80">
            <v>15.903728571428571</v>
          </cell>
          <cell r="AN80">
            <v>3.142060406111294E-4</v>
          </cell>
          <cell r="AO80">
            <v>2.3999999999999894E-3</v>
          </cell>
          <cell r="AP80">
            <v>7.6383000000000001</v>
          </cell>
          <cell r="AQ80">
            <v>7.6406999999999998</v>
          </cell>
          <cell r="AR80">
            <v>-1.0594342621038485E-5</v>
          </cell>
          <cell r="AS80">
            <v>-4.3999999999992195E-4</v>
          </cell>
          <cell r="AT80">
            <v>41.531599999999997</v>
          </cell>
          <cell r="AU80">
            <v>41.53116</v>
          </cell>
          <cell r="AV80">
            <v>2.8814373287379798E-4</v>
          </cell>
          <cell r="AW80">
            <v>1.0199999999999574E-2</v>
          </cell>
          <cell r="AX80">
            <v>35.399000000000001</v>
          </cell>
          <cell r="AY80">
            <v>35.409199999999998</v>
          </cell>
          <cell r="AZ80">
            <v>2.0480243081865548E-4</v>
          </cell>
          <cell r="BA80">
            <v>1.5714285714284618E-3</v>
          </cell>
          <cell r="BB80">
            <v>7.6729000000000003</v>
          </cell>
          <cell r="BC80">
            <v>7.6744714285714286</v>
          </cell>
        </row>
        <row r="81">
          <cell r="B81">
            <v>33</v>
          </cell>
          <cell r="C81">
            <v>3</v>
          </cell>
          <cell r="D81">
            <v>2.8225064793913117E-4</v>
          </cell>
          <cell r="E81">
            <v>1.6879999999999739E-2</v>
          </cell>
          <cell r="F81">
            <v>59.805</v>
          </cell>
          <cell r="G81">
            <v>59.82188</v>
          </cell>
          <cell r="H81">
            <v>4.0865015367625644E-4</v>
          </cell>
          <cell r="I81">
            <v>2.9529999999999744E-2</v>
          </cell>
          <cell r="J81">
            <v>72.262299999999996</v>
          </cell>
          <cell r="K81">
            <v>72.29182999999999</v>
          </cell>
          <cell r="L81">
            <v>6.0840707964601216E-4</v>
          </cell>
          <cell r="M81">
            <v>3.2999999999999696E-4</v>
          </cell>
          <cell r="N81">
            <v>0.54239999999999999</v>
          </cell>
          <cell r="O81">
            <v>0.54272999999999993</v>
          </cell>
          <cell r="P81">
            <v>1.8843548250382428E-4</v>
          </cell>
          <cell r="Q81">
            <v>2.0230000000000813E-2</v>
          </cell>
          <cell r="R81">
            <v>107.35769999999999</v>
          </cell>
          <cell r="S81">
            <v>107.37792999999999</v>
          </cell>
          <cell r="T81">
            <v>3.8168021004238693E-4</v>
          </cell>
          <cell r="U81">
            <v>2.4699999999999989E-2</v>
          </cell>
          <cell r="V81">
            <v>46.682400000000001</v>
          </cell>
          <cell r="W81">
            <v>46.707100000000004</v>
          </cell>
          <cell r="X81">
            <v>1.0099232106317667E-4</v>
          </cell>
          <cell r="Y81">
            <v>4.590000000000316E-3</v>
          </cell>
          <cell r="Z81">
            <v>45.448999999999998</v>
          </cell>
          <cell r="AA81">
            <v>45.453589999999998</v>
          </cell>
          <cell r="AB81">
            <v>3.6058977924418082E-4</v>
          </cell>
          <cell r="AC81">
            <v>1.753E-2</v>
          </cell>
          <cell r="AD81">
            <v>48.614800000000002</v>
          </cell>
          <cell r="AE81">
            <v>48.632330000000003</v>
          </cell>
          <cell r="AF81">
            <v>2.7268874790416312E-4</v>
          </cell>
          <cell r="AG81">
            <v>4.4399999999999553E-3</v>
          </cell>
          <cell r="AH81">
            <v>16.282299999999999</v>
          </cell>
          <cell r="AI81">
            <v>16.286739999999998</v>
          </cell>
          <cell r="AJ81">
            <v>3.045726324868574E-4</v>
          </cell>
          <cell r="AK81">
            <v>4.8428571428572754E-3</v>
          </cell>
          <cell r="AL81">
            <v>15.900499999999999</v>
          </cell>
          <cell r="AM81">
            <v>15.905342857142857</v>
          </cell>
          <cell r="AN81">
            <v>4.7130906091669405E-4</v>
          </cell>
          <cell r="AO81">
            <v>3.5999999999999843E-3</v>
          </cell>
          <cell r="AP81">
            <v>7.6383000000000001</v>
          </cell>
          <cell r="AQ81">
            <v>7.6418999999999997</v>
          </cell>
          <cell r="AR81">
            <v>-1.5891513931557729E-5</v>
          </cell>
          <cell r="AS81">
            <v>-6.599999999998829E-4</v>
          </cell>
          <cell r="AT81">
            <v>41.531599999999997</v>
          </cell>
          <cell r="AU81">
            <v>41.530940000000001</v>
          </cell>
          <cell r="AV81">
            <v>4.32215599310697E-4</v>
          </cell>
          <cell r="AW81">
            <v>1.5299999999999361E-2</v>
          </cell>
          <cell r="AX81">
            <v>35.399000000000001</v>
          </cell>
          <cell r="AY81">
            <v>35.414299999999997</v>
          </cell>
          <cell r="AZ81">
            <v>3.0720364622798321E-4</v>
          </cell>
          <cell r="BA81">
            <v>2.3571428571426928E-3</v>
          </cell>
          <cell r="BB81">
            <v>7.6729000000000003</v>
          </cell>
          <cell r="BC81">
            <v>7.6752571428571432</v>
          </cell>
        </row>
        <row r="82">
          <cell r="B82">
            <v>34</v>
          </cell>
          <cell r="C82">
            <v>4</v>
          </cell>
          <cell r="D82">
            <v>3.7633419725217486E-4</v>
          </cell>
          <cell r="E82">
            <v>2.2506666666666321E-2</v>
          </cell>
          <cell r="F82">
            <v>59.805</v>
          </cell>
          <cell r="G82">
            <v>59.827506666666665</v>
          </cell>
          <cell r="H82">
            <v>5.4486687156834188E-4</v>
          </cell>
          <cell r="I82">
            <v>3.9373333333332997E-2</v>
          </cell>
          <cell r="J82">
            <v>72.262299999999996</v>
          </cell>
          <cell r="K82">
            <v>72.301673333333326</v>
          </cell>
          <cell r="L82">
            <v>8.1120943952801621E-4</v>
          </cell>
          <cell r="M82">
            <v>4.3999999999999595E-4</v>
          </cell>
          <cell r="N82">
            <v>0.54239999999999999</v>
          </cell>
          <cell r="O82">
            <v>0.54283999999999999</v>
          </cell>
          <cell r="P82">
            <v>2.5124731000509903E-4</v>
          </cell>
          <cell r="Q82">
            <v>2.6973333333334418E-2</v>
          </cell>
          <cell r="R82">
            <v>107.35769999999999</v>
          </cell>
          <cell r="S82">
            <v>107.38467333333332</v>
          </cell>
          <cell r="T82">
            <v>5.0890694672318254E-4</v>
          </cell>
          <cell r="U82">
            <v>3.2933333333333321E-2</v>
          </cell>
          <cell r="V82">
            <v>46.682400000000001</v>
          </cell>
          <cell r="W82">
            <v>46.715333333333334</v>
          </cell>
          <cell r="X82">
            <v>1.3465642808423555E-4</v>
          </cell>
          <cell r="Y82">
            <v>6.1200000000004211E-3</v>
          </cell>
          <cell r="Z82">
            <v>45.448999999999998</v>
          </cell>
          <cell r="AA82">
            <v>45.455120000000001</v>
          </cell>
          <cell r="AB82">
            <v>4.8078637232557437E-4</v>
          </cell>
          <cell r="AC82">
            <v>2.3373333333333336E-2</v>
          </cell>
          <cell r="AD82">
            <v>48.614800000000002</v>
          </cell>
          <cell r="AE82">
            <v>48.638173333333334</v>
          </cell>
          <cell r="AF82">
            <v>3.6358499720555085E-4</v>
          </cell>
          <cell r="AG82">
            <v>5.9199999999999401E-3</v>
          </cell>
          <cell r="AH82">
            <v>16.282299999999999</v>
          </cell>
          <cell r="AI82">
            <v>16.288219999999999</v>
          </cell>
          <cell r="AJ82">
            <v>4.0609684331580987E-4</v>
          </cell>
          <cell r="AK82">
            <v>6.4571428571430344E-3</v>
          </cell>
          <cell r="AL82">
            <v>15.900499999999999</v>
          </cell>
          <cell r="AM82">
            <v>15.906957142857141</v>
          </cell>
          <cell r="AN82">
            <v>6.284120812222588E-4</v>
          </cell>
          <cell r="AO82">
            <v>4.7999999999999788E-3</v>
          </cell>
          <cell r="AP82">
            <v>7.6383000000000001</v>
          </cell>
          <cell r="AQ82">
            <v>7.6431000000000004</v>
          </cell>
          <cell r="AR82">
            <v>-2.118868524207697E-5</v>
          </cell>
          <cell r="AS82">
            <v>-8.7999999999984391E-4</v>
          </cell>
          <cell r="AT82">
            <v>41.531599999999997</v>
          </cell>
          <cell r="AU82">
            <v>41.530719999999995</v>
          </cell>
          <cell r="AV82">
            <v>5.7628746574759596E-4</v>
          </cell>
          <cell r="AW82">
            <v>2.0399999999999148E-2</v>
          </cell>
          <cell r="AX82">
            <v>35.399000000000001</v>
          </cell>
          <cell r="AY82">
            <v>35.419400000000003</v>
          </cell>
          <cell r="AZ82">
            <v>4.0960486163731097E-4</v>
          </cell>
          <cell r="BA82">
            <v>3.1428571428569235E-3</v>
          </cell>
          <cell r="BB82">
            <v>7.6729000000000003</v>
          </cell>
          <cell r="BC82">
            <v>7.6760428571428569</v>
          </cell>
        </row>
        <row r="83">
          <cell r="B83">
            <v>35</v>
          </cell>
          <cell r="C83">
            <v>5</v>
          </cell>
          <cell r="D83">
            <v>4.704177465652186E-4</v>
          </cell>
          <cell r="E83">
            <v>2.8133333333332899E-2</v>
          </cell>
          <cell r="F83">
            <v>59.805</v>
          </cell>
          <cell r="G83">
            <v>59.833133333333336</v>
          </cell>
          <cell r="H83">
            <v>6.8108358946042738E-4</v>
          </cell>
          <cell r="I83">
            <v>4.9216666666666242E-2</v>
          </cell>
          <cell r="J83">
            <v>72.262299999999996</v>
          </cell>
          <cell r="K83">
            <v>72.311516666666662</v>
          </cell>
          <cell r="L83">
            <v>1.0140117994100202E-3</v>
          </cell>
          <cell r="M83">
            <v>5.4999999999999494E-4</v>
          </cell>
          <cell r="N83">
            <v>0.54239999999999999</v>
          </cell>
          <cell r="O83">
            <v>0.54295000000000004</v>
          </cell>
          <cell r="P83">
            <v>3.140591375063738E-4</v>
          </cell>
          <cell r="Q83">
            <v>3.3716666666668026E-2</v>
          </cell>
          <cell r="R83">
            <v>107.35769999999999</v>
          </cell>
          <cell r="S83">
            <v>107.39141666666666</v>
          </cell>
          <cell r="T83">
            <v>6.3613368340397815E-4</v>
          </cell>
          <cell r="U83">
            <v>4.116666666666665E-2</v>
          </cell>
          <cell r="V83">
            <v>46.682400000000001</v>
          </cell>
          <cell r="W83">
            <v>46.72356666666667</v>
          </cell>
          <cell r="X83">
            <v>1.6832053510529443E-4</v>
          </cell>
          <cell r="Y83">
            <v>7.650000000000527E-3</v>
          </cell>
          <cell r="Z83">
            <v>45.448999999999998</v>
          </cell>
          <cell r="AA83">
            <v>45.456649999999996</v>
          </cell>
          <cell r="AB83">
            <v>6.0098296540696792E-4</v>
          </cell>
          <cell r="AC83">
            <v>2.9216666666666669E-2</v>
          </cell>
          <cell r="AD83">
            <v>48.614800000000002</v>
          </cell>
          <cell r="AE83">
            <v>48.644016666666673</v>
          </cell>
          <cell r="AF83">
            <v>4.5448124650693857E-4</v>
          </cell>
          <cell r="AG83">
            <v>7.3999999999999249E-3</v>
          </cell>
          <cell r="AH83">
            <v>16.282299999999999</v>
          </cell>
          <cell r="AI83">
            <v>16.2897</v>
          </cell>
          <cell r="AJ83">
            <v>5.0762105414476233E-4</v>
          </cell>
          <cell r="AK83">
            <v>8.0714285714287935E-3</v>
          </cell>
          <cell r="AL83">
            <v>15.900499999999999</v>
          </cell>
          <cell r="AM83">
            <v>15.908571428571427</v>
          </cell>
          <cell r="AN83">
            <v>7.8551510152782345E-4</v>
          </cell>
          <cell r="AO83">
            <v>5.9999999999999732E-3</v>
          </cell>
          <cell r="AP83">
            <v>7.6383000000000001</v>
          </cell>
          <cell r="AQ83">
            <v>7.6443000000000003</v>
          </cell>
          <cell r="AR83">
            <v>-2.648585655259621E-5</v>
          </cell>
          <cell r="AS83">
            <v>-1.0999999999998049E-3</v>
          </cell>
          <cell r="AT83">
            <v>41.531599999999997</v>
          </cell>
          <cell r="AU83">
            <v>41.530499999999996</v>
          </cell>
          <cell r="AV83">
            <v>7.2035933218449492E-4</v>
          </cell>
          <cell r="AW83">
            <v>2.5499999999998937E-2</v>
          </cell>
          <cell r="AX83">
            <v>35.399000000000001</v>
          </cell>
          <cell r="AY83">
            <v>35.424500000000002</v>
          </cell>
          <cell r="AZ83">
            <v>5.1200607704663867E-4</v>
          </cell>
          <cell r="BA83">
            <v>3.9285714285711548E-3</v>
          </cell>
          <cell r="BB83">
            <v>7.6729000000000003</v>
          </cell>
          <cell r="BC83">
            <v>7.6768285714285716</v>
          </cell>
        </row>
        <row r="84">
          <cell r="B84">
            <v>36</v>
          </cell>
          <cell r="C84">
            <v>6</v>
          </cell>
          <cell r="D84">
            <v>5.6450129587826234E-4</v>
          </cell>
          <cell r="E84">
            <v>3.3759999999999478E-2</v>
          </cell>
          <cell r="F84">
            <v>59.805</v>
          </cell>
          <cell r="G84">
            <v>59.838760000000001</v>
          </cell>
          <cell r="H84">
            <v>8.1730030735251288E-4</v>
          </cell>
          <cell r="I84">
            <v>5.9059999999999488E-2</v>
          </cell>
          <cell r="J84">
            <v>72.262299999999996</v>
          </cell>
          <cell r="K84">
            <v>72.321359999999999</v>
          </cell>
          <cell r="L84">
            <v>1.2168141592920243E-3</v>
          </cell>
          <cell r="M84">
            <v>6.5999999999999392E-4</v>
          </cell>
          <cell r="N84">
            <v>0.54239999999999999</v>
          </cell>
          <cell r="O84">
            <v>0.54305999999999999</v>
          </cell>
          <cell r="P84">
            <v>3.7687096500764857E-4</v>
          </cell>
          <cell r="Q84">
            <v>4.0460000000001627E-2</v>
          </cell>
          <cell r="R84">
            <v>107.35769999999999</v>
          </cell>
          <cell r="S84">
            <v>107.39815999999999</v>
          </cell>
          <cell r="T84">
            <v>7.6336042008477386E-4</v>
          </cell>
          <cell r="U84">
            <v>4.9399999999999979E-2</v>
          </cell>
          <cell r="V84">
            <v>46.682400000000001</v>
          </cell>
          <cell r="W84">
            <v>46.7318</v>
          </cell>
          <cell r="X84">
            <v>2.0198464212635333E-4</v>
          </cell>
          <cell r="Y84">
            <v>9.1800000000006321E-3</v>
          </cell>
          <cell r="Z84">
            <v>45.448999999999998</v>
          </cell>
          <cell r="AA84">
            <v>45.458179999999999</v>
          </cell>
          <cell r="AB84">
            <v>7.2117955848836164E-4</v>
          </cell>
          <cell r="AC84">
            <v>3.5060000000000001E-2</v>
          </cell>
          <cell r="AD84">
            <v>48.614800000000002</v>
          </cell>
          <cell r="AE84">
            <v>48.649860000000004</v>
          </cell>
          <cell r="AF84">
            <v>5.4537749580832625E-4</v>
          </cell>
          <cell r="AG84">
            <v>8.8799999999999105E-3</v>
          </cell>
          <cell r="AH84">
            <v>16.282299999999999</v>
          </cell>
          <cell r="AI84">
            <v>16.291180000000001</v>
          </cell>
          <cell r="AJ84">
            <v>6.091452649737148E-4</v>
          </cell>
          <cell r="AK84">
            <v>9.6857142857145508E-3</v>
          </cell>
          <cell r="AL84">
            <v>15.900499999999999</v>
          </cell>
          <cell r="AM84">
            <v>15.910185714285713</v>
          </cell>
          <cell r="AN84">
            <v>9.426181218333881E-4</v>
          </cell>
          <cell r="AO84">
            <v>7.1999999999999686E-3</v>
          </cell>
          <cell r="AP84">
            <v>7.6383000000000001</v>
          </cell>
          <cell r="AQ84">
            <v>7.6455000000000002</v>
          </cell>
          <cell r="AR84">
            <v>-3.1783027863115458E-5</v>
          </cell>
          <cell r="AS84">
            <v>-1.3199999999997658E-3</v>
          </cell>
          <cell r="AT84">
            <v>41.531599999999997</v>
          </cell>
          <cell r="AU84">
            <v>41.530279999999998</v>
          </cell>
          <cell r="AV84">
            <v>8.6443119862139399E-4</v>
          </cell>
          <cell r="AW84">
            <v>3.0599999999998722E-2</v>
          </cell>
          <cell r="AX84">
            <v>35.399000000000001</v>
          </cell>
          <cell r="AY84">
            <v>35.429600000000001</v>
          </cell>
          <cell r="AZ84">
            <v>6.1440729245596643E-4</v>
          </cell>
          <cell r="BA84">
            <v>4.7142857142853855E-3</v>
          </cell>
          <cell r="BB84">
            <v>7.6729000000000003</v>
          </cell>
          <cell r="BC84">
            <v>7.6776142857142853</v>
          </cell>
        </row>
        <row r="85">
          <cell r="B85">
            <v>37</v>
          </cell>
          <cell r="C85">
            <v>7</v>
          </cell>
          <cell r="D85">
            <v>6.5858484519130608E-4</v>
          </cell>
          <cell r="E85">
            <v>3.9386666666666056E-2</v>
          </cell>
          <cell r="F85">
            <v>59.805</v>
          </cell>
          <cell r="G85">
            <v>59.844386666666665</v>
          </cell>
          <cell r="H85">
            <v>9.5351702524459838E-4</v>
          </cell>
          <cell r="I85">
            <v>6.8903333333332734E-2</v>
          </cell>
          <cell r="J85">
            <v>72.262299999999996</v>
          </cell>
          <cell r="K85">
            <v>72.331203333333335</v>
          </cell>
          <cell r="L85">
            <v>1.4196165191740283E-3</v>
          </cell>
          <cell r="M85">
            <v>7.6999999999999291E-4</v>
          </cell>
          <cell r="N85">
            <v>0.54239999999999999</v>
          </cell>
          <cell r="O85">
            <v>0.54316999999999993</v>
          </cell>
          <cell r="P85">
            <v>4.3968279250892334E-4</v>
          </cell>
          <cell r="Q85">
            <v>4.7203333333335235E-2</v>
          </cell>
          <cell r="R85">
            <v>107.35769999999999</v>
          </cell>
          <cell r="S85">
            <v>107.40490333333332</v>
          </cell>
          <cell r="T85">
            <v>8.9058715676556947E-4</v>
          </cell>
          <cell r="U85">
            <v>5.7633333333333307E-2</v>
          </cell>
          <cell r="V85">
            <v>46.682400000000001</v>
          </cell>
          <cell r="W85">
            <v>46.740033333333336</v>
          </cell>
          <cell r="X85">
            <v>2.3564874914741221E-4</v>
          </cell>
          <cell r="Y85">
            <v>1.0710000000000738E-2</v>
          </cell>
          <cell r="Z85">
            <v>45.448999999999998</v>
          </cell>
          <cell r="AA85">
            <v>45.459710000000001</v>
          </cell>
          <cell r="AB85">
            <v>8.4137615156975514E-4</v>
          </cell>
          <cell r="AC85">
            <v>4.0903333333333333E-2</v>
          </cell>
          <cell r="AD85">
            <v>48.614800000000002</v>
          </cell>
          <cell r="AE85">
            <v>48.655703333333335</v>
          </cell>
          <cell r="AF85">
            <v>6.3627374510971397E-4</v>
          </cell>
          <cell r="AG85">
            <v>1.0359999999999895E-2</v>
          </cell>
          <cell r="AH85">
            <v>16.282299999999999</v>
          </cell>
          <cell r="AI85">
            <v>16.292659999999998</v>
          </cell>
          <cell r="AJ85">
            <v>7.1066947580266727E-4</v>
          </cell>
          <cell r="AK85">
            <v>1.130000000000031E-2</v>
          </cell>
          <cell r="AL85">
            <v>15.900499999999999</v>
          </cell>
          <cell r="AM85">
            <v>15.911799999999999</v>
          </cell>
          <cell r="AN85">
            <v>1.0997211421389529E-3</v>
          </cell>
          <cell r="AO85">
            <v>8.3999999999999631E-3</v>
          </cell>
          <cell r="AP85">
            <v>7.6383000000000001</v>
          </cell>
          <cell r="AQ85">
            <v>7.6467000000000001</v>
          </cell>
          <cell r="AR85">
            <v>-3.7080199173634702E-5</v>
          </cell>
          <cell r="AS85">
            <v>-1.5399999999997267E-3</v>
          </cell>
          <cell r="AT85">
            <v>41.531599999999997</v>
          </cell>
          <cell r="AU85">
            <v>41.530059999999999</v>
          </cell>
          <cell r="AV85">
            <v>1.008503065058293E-3</v>
          </cell>
          <cell r="AW85">
            <v>3.5699999999998511E-2</v>
          </cell>
          <cell r="AX85">
            <v>35.399000000000001</v>
          </cell>
          <cell r="AY85">
            <v>35.434699999999999</v>
          </cell>
          <cell r="AZ85">
            <v>7.1680850786529418E-4</v>
          </cell>
          <cell r="BA85">
            <v>5.4999999999996163E-3</v>
          </cell>
          <cell r="BB85">
            <v>7.6729000000000003</v>
          </cell>
          <cell r="BC85">
            <v>7.6783999999999999</v>
          </cell>
        </row>
        <row r="86">
          <cell r="B86">
            <v>38</v>
          </cell>
          <cell r="C86">
            <v>8</v>
          </cell>
          <cell r="D86">
            <v>7.5266839450434972E-4</v>
          </cell>
          <cell r="E86">
            <v>4.5013333333332642E-2</v>
          </cell>
          <cell r="F86">
            <v>59.805</v>
          </cell>
          <cell r="G86">
            <v>59.85001333333333</v>
          </cell>
          <cell r="H86">
            <v>1.0897337431366838E-3</v>
          </cell>
          <cell r="I86">
            <v>7.8746666666665993E-2</v>
          </cell>
          <cell r="J86">
            <v>72.262299999999996</v>
          </cell>
          <cell r="K86">
            <v>72.341046666666657</v>
          </cell>
          <cell r="L86">
            <v>1.6224188790560324E-3</v>
          </cell>
          <cell r="M86">
            <v>8.799999999999919E-4</v>
          </cell>
          <cell r="N86">
            <v>0.54239999999999999</v>
          </cell>
          <cell r="O86">
            <v>0.54327999999999999</v>
          </cell>
          <cell r="P86">
            <v>5.0249462001019805E-4</v>
          </cell>
          <cell r="Q86">
            <v>5.3946666666668835E-2</v>
          </cell>
          <cell r="R86">
            <v>107.35769999999999</v>
          </cell>
          <cell r="S86">
            <v>107.41164666666667</v>
          </cell>
          <cell r="T86">
            <v>1.0178138934463651E-3</v>
          </cell>
          <cell r="U86">
            <v>6.5866666666666643E-2</v>
          </cell>
          <cell r="V86">
            <v>46.682400000000001</v>
          </cell>
          <cell r="W86">
            <v>46.748266666666666</v>
          </cell>
          <cell r="X86">
            <v>2.6931285616847109E-4</v>
          </cell>
          <cell r="Y86">
            <v>1.2240000000000842E-2</v>
          </cell>
          <cell r="Z86">
            <v>45.448999999999998</v>
          </cell>
          <cell r="AA86">
            <v>45.461239999999997</v>
          </cell>
          <cell r="AB86">
            <v>9.6157274465114874E-4</v>
          </cell>
          <cell r="AC86">
            <v>4.6746666666666672E-2</v>
          </cell>
          <cell r="AD86">
            <v>48.614800000000002</v>
          </cell>
          <cell r="AE86">
            <v>48.661546666666666</v>
          </cell>
          <cell r="AF86">
            <v>7.271699944111017E-4</v>
          </cell>
          <cell r="AG86">
            <v>1.183999999999988E-2</v>
          </cell>
          <cell r="AH86">
            <v>16.282299999999999</v>
          </cell>
          <cell r="AI86">
            <v>16.294139999999999</v>
          </cell>
          <cell r="AJ86">
            <v>8.1219368663161973E-4</v>
          </cell>
          <cell r="AK86">
            <v>1.2914285714286069E-2</v>
          </cell>
          <cell r="AL86">
            <v>15.900499999999999</v>
          </cell>
          <cell r="AM86">
            <v>15.913414285714286</v>
          </cell>
          <cell r="AN86">
            <v>1.2568241624445176E-3</v>
          </cell>
          <cell r="AO86">
            <v>9.5999999999999575E-3</v>
          </cell>
          <cell r="AP86">
            <v>7.6383000000000001</v>
          </cell>
          <cell r="AQ86">
            <v>7.6478999999999999</v>
          </cell>
          <cell r="AR86">
            <v>-4.2377370484153939E-5</v>
          </cell>
          <cell r="AS86">
            <v>-1.7599999999996878E-3</v>
          </cell>
          <cell r="AT86">
            <v>41.531599999999997</v>
          </cell>
          <cell r="AU86">
            <v>41.52984</v>
          </cell>
          <cell r="AV86">
            <v>1.1525749314951919E-3</v>
          </cell>
          <cell r="AW86">
            <v>4.0799999999998296E-2</v>
          </cell>
          <cell r="AX86">
            <v>35.399000000000001</v>
          </cell>
          <cell r="AY86">
            <v>35.439799999999998</v>
          </cell>
          <cell r="AZ86">
            <v>8.1920972327462194E-4</v>
          </cell>
          <cell r="BA86">
            <v>6.2857142857138471E-3</v>
          </cell>
          <cell r="BB86">
            <v>7.6729000000000003</v>
          </cell>
          <cell r="BC86">
            <v>7.6791857142857145</v>
          </cell>
        </row>
        <row r="87">
          <cell r="B87">
            <v>39</v>
          </cell>
          <cell r="C87">
            <v>9</v>
          </cell>
          <cell r="D87">
            <v>8.4675194381739346E-4</v>
          </cell>
          <cell r="E87">
            <v>5.063999999999922E-2</v>
          </cell>
          <cell r="F87">
            <v>59.805</v>
          </cell>
          <cell r="G87">
            <v>59.855640000000001</v>
          </cell>
          <cell r="H87">
            <v>1.2259504610287694E-3</v>
          </cell>
          <cell r="I87">
            <v>8.8589999999999239E-2</v>
          </cell>
          <cell r="J87">
            <v>72.262299999999996</v>
          </cell>
          <cell r="K87">
            <v>72.350889999999993</v>
          </cell>
          <cell r="L87">
            <v>1.8252212389380366E-3</v>
          </cell>
          <cell r="M87">
            <v>9.8999999999999089E-4</v>
          </cell>
          <cell r="N87">
            <v>0.54239999999999999</v>
          </cell>
          <cell r="O87">
            <v>0.54339000000000004</v>
          </cell>
          <cell r="P87">
            <v>5.6530644751147277E-4</v>
          </cell>
          <cell r="Q87">
            <v>6.0690000000002443E-2</v>
          </cell>
          <cell r="R87">
            <v>107.35769999999999</v>
          </cell>
          <cell r="S87">
            <v>107.41839</v>
          </cell>
          <cell r="T87">
            <v>1.1450406301271609E-3</v>
          </cell>
          <cell r="U87">
            <v>7.4099999999999971E-2</v>
          </cell>
          <cell r="V87">
            <v>46.682400000000001</v>
          </cell>
          <cell r="W87">
            <v>46.756500000000003</v>
          </cell>
          <cell r="X87">
            <v>3.0297696318952997E-4</v>
          </cell>
          <cell r="Y87">
            <v>1.3770000000000948E-2</v>
          </cell>
          <cell r="Z87">
            <v>45.448999999999998</v>
          </cell>
          <cell r="AA87">
            <v>45.462769999999999</v>
          </cell>
          <cell r="AB87">
            <v>1.0817693377325425E-3</v>
          </cell>
          <cell r="AC87">
            <v>5.2590000000000005E-2</v>
          </cell>
          <cell r="AD87">
            <v>48.614800000000002</v>
          </cell>
          <cell r="AE87">
            <v>48.667390000000005</v>
          </cell>
          <cell r="AF87">
            <v>8.1806624371248931E-4</v>
          </cell>
          <cell r="AG87">
            <v>1.3319999999999865E-2</v>
          </cell>
          <cell r="AH87">
            <v>16.282299999999999</v>
          </cell>
          <cell r="AI87">
            <v>16.29562</v>
          </cell>
          <cell r="AJ87">
            <v>9.137178974605722E-4</v>
          </cell>
          <cell r="AK87">
            <v>1.4528571428571826E-2</v>
          </cell>
          <cell r="AL87">
            <v>15.900499999999999</v>
          </cell>
          <cell r="AM87">
            <v>15.915028571428572</v>
          </cell>
          <cell r="AN87">
            <v>1.4139271827500824E-3</v>
          </cell>
          <cell r="AO87">
            <v>1.0799999999999952E-2</v>
          </cell>
          <cell r="AP87">
            <v>7.6383000000000001</v>
          </cell>
          <cell r="AQ87">
            <v>7.6490999999999998</v>
          </cell>
          <cell r="AR87">
            <v>-4.7674541794673183E-5</v>
          </cell>
          <cell r="AS87">
            <v>-1.9799999999996487E-3</v>
          </cell>
          <cell r="AT87">
            <v>41.531599999999997</v>
          </cell>
          <cell r="AU87">
            <v>41.529619999999994</v>
          </cell>
          <cell r="AV87">
            <v>1.2966467979320909E-3</v>
          </cell>
          <cell r="AW87">
            <v>4.5899999999998088E-2</v>
          </cell>
          <cell r="AX87">
            <v>35.399000000000001</v>
          </cell>
          <cell r="AY87">
            <v>35.444899999999997</v>
          </cell>
          <cell r="AZ87">
            <v>9.216109386839497E-4</v>
          </cell>
          <cell r="BA87">
            <v>7.0714285714280779E-3</v>
          </cell>
          <cell r="BB87">
            <v>7.6729000000000003</v>
          </cell>
          <cell r="BC87">
            <v>7.6799714285714282</v>
          </cell>
        </row>
        <row r="88">
          <cell r="B88">
            <v>40</v>
          </cell>
          <cell r="C88">
            <v>10</v>
          </cell>
          <cell r="D88">
            <v>9.408354931304372E-4</v>
          </cell>
          <cell r="E88">
            <v>5.6266666666665799E-2</v>
          </cell>
          <cell r="F88">
            <v>59.805</v>
          </cell>
          <cell r="G88">
            <v>59.861266666666666</v>
          </cell>
          <cell r="H88">
            <v>1.3621671789208548E-3</v>
          </cell>
          <cell r="I88">
            <v>9.8433333333332484E-2</v>
          </cell>
          <cell r="J88">
            <v>72.262299999999996</v>
          </cell>
          <cell r="K88">
            <v>72.360733333333329</v>
          </cell>
          <cell r="L88">
            <v>2.0280235988200403E-3</v>
          </cell>
          <cell r="M88">
            <v>1.0999999999999899E-3</v>
          </cell>
          <cell r="N88">
            <v>0.54239999999999999</v>
          </cell>
          <cell r="O88">
            <v>0.54349999999999998</v>
          </cell>
          <cell r="P88">
            <v>6.2811827501274759E-4</v>
          </cell>
          <cell r="Q88">
            <v>6.7433333333336051E-2</v>
          </cell>
          <cell r="R88">
            <v>107.35769999999999</v>
          </cell>
          <cell r="S88">
            <v>107.42513333333333</v>
          </cell>
          <cell r="T88">
            <v>1.2722673668079563E-3</v>
          </cell>
          <cell r="U88">
            <v>8.23333333333333E-2</v>
          </cell>
          <cell r="V88">
            <v>46.682400000000001</v>
          </cell>
          <cell r="W88">
            <v>46.764733333333332</v>
          </cell>
          <cell r="X88">
            <v>3.3664107021058885E-4</v>
          </cell>
          <cell r="Y88">
            <v>1.5300000000001054E-2</v>
          </cell>
          <cell r="Z88">
            <v>45.448999999999998</v>
          </cell>
          <cell r="AA88">
            <v>45.464300000000001</v>
          </cell>
          <cell r="AB88">
            <v>1.2019659308139358E-3</v>
          </cell>
          <cell r="AC88">
            <v>5.8433333333333337E-2</v>
          </cell>
          <cell r="AD88">
            <v>48.614800000000002</v>
          </cell>
          <cell r="AE88">
            <v>48.673233333333336</v>
          </cell>
          <cell r="AF88">
            <v>9.0896249301387715E-4</v>
          </cell>
          <cell r="AG88">
            <v>1.479999999999985E-2</v>
          </cell>
          <cell r="AH88">
            <v>16.282299999999999</v>
          </cell>
          <cell r="AI88">
            <v>16.2971</v>
          </cell>
          <cell r="AJ88">
            <v>1.0152421082895247E-3</v>
          </cell>
          <cell r="AK88">
            <v>1.6142857142857587E-2</v>
          </cell>
          <cell r="AL88">
            <v>15.900499999999999</v>
          </cell>
          <cell r="AM88">
            <v>15.916642857142858</v>
          </cell>
          <cell r="AN88">
            <v>1.5710302030556469E-3</v>
          </cell>
          <cell r="AO88">
            <v>1.1999999999999946E-2</v>
          </cell>
          <cell r="AP88">
            <v>7.6383000000000001</v>
          </cell>
          <cell r="AQ88">
            <v>7.6502999999999997</v>
          </cell>
          <cell r="AR88">
            <v>-5.2971713105192421E-5</v>
          </cell>
          <cell r="AS88">
            <v>-2.1999999999996098E-3</v>
          </cell>
          <cell r="AT88">
            <v>41.531599999999997</v>
          </cell>
          <cell r="AU88">
            <v>41.529399999999995</v>
          </cell>
          <cell r="AV88">
            <v>1.4407186643689898E-3</v>
          </cell>
          <cell r="AW88">
            <v>5.0999999999997873E-2</v>
          </cell>
          <cell r="AX88">
            <v>35.399000000000001</v>
          </cell>
          <cell r="AY88">
            <v>35.449999999999996</v>
          </cell>
          <cell r="AZ88">
            <v>1.0240121540932773E-3</v>
          </cell>
          <cell r="BA88">
            <v>7.8571428571423095E-3</v>
          </cell>
          <cell r="BB88">
            <v>7.6729000000000003</v>
          </cell>
          <cell r="BC88">
            <v>7.6807571428571428</v>
          </cell>
        </row>
        <row r="89">
          <cell r="B89">
            <v>41</v>
          </cell>
          <cell r="C89">
            <v>11</v>
          </cell>
          <cell r="D89">
            <v>1.0349190424434808E-3</v>
          </cell>
          <cell r="E89">
            <v>6.1893333333332377E-2</v>
          </cell>
          <cell r="F89">
            <v>59.805</v>
          </cell>
          <cell r="G89">
            <v>59.86689333333333</v>
          </cell>
          <cell r="H89">
            <v>1.4983838968129401E-3</v>
          </cell>
          <cell r="I89">
            <v>0.10827666666666573</v>
          </cell>
          <cell r="J89">
            <v>72.262299999999996</v>
          </cell>
          <cell r="K89">
            <v>72.370576666666665</v>
          </cell>
          <cell r="L89">
            <v>2.2308259587020445E-3</v>
          </cell>
          <cell r="M89">
            <v>1.2099999999999889E-3</v>
          </cell>
          <cell r="N89">
            <v>0.54239999999999999</v>
          </cell>
          <cell r="O89">
            <v>0.54360999999999993</v>
          </cell>
          <cell r="P89">
            <v>6.9093010251402242E-4</v>
          </cell>
          <cell r="Q89">
            <v>7.4176666666669652E-2</v>
          </cell>
          <cell r="R89">
            <v>107.35769999999999</v>
          </cell>
          <cell r="S89">
            <v>107.43187666666667</v>
          </cell>
          <cell r="T89">
            <v>1.3994941034887521E-3</v>
          </cell>
          <cell r="U89">
            <v>9.0566666666666629E-2</v>
          </cell>
          <cell r="V89">
            <v>46.682400000000001</v>
          </cell>
          <cell r="W89">
            <v>46.772966666666669</v>
          </cell>
          <cell r="X89">
            <v>3.7030517723164773E-4</v>
          </cell>
          <cell r="Y89">
            <v>1.683000000000116E-2</v>
          </cell>
          <cell r="Z89">
            <v>45.448999999999998</v>
          </cell>
          <cell r="AA89">
            <v>45.465829999999997</v>
          </cell>
          <cell r="AB89">
            <v>1.3221625238953295E-3</v>
          </cell>
          <cell r="AC89">
            <v>6.4276666666666676E-2</v>
          </cell>
          <cell r="AD89">
            <v>48.614800000000002</v>
          </cell>
          <cell r="AE89">
            <v>48.679076666666667</v>
          </cell>
          <cell r="AF89">
            <v>9.9985874231526477E-4</v>
          </cell>
          <cell r="AG89">
            <v>1.6279999999999836E-2</v>
          </cell>
          <cell r="AH89">
            <v>16.282299999999999</v>
          </cell>
          <cell r="AI89">
            <v>16.298579999999998</v>
          </cell>
          <cell r="AJ89">
            <v>1.116766319118477E-3</v>
          </cell>
          <cell r="AK89">
            <v>1.7757142857143342E-2</v>
          </cell>
          <cell r="AL89">
            <v>15.900499999999999</v>
          </cell>
          <cell r="AM89">
            <v>15.918257142857142</v>
          </cell>
          <cell r="AN89">
            <v>1.7281332233612117E-3</v>
          </cell>
          <cell r="AO89">
            <v>1.3199999999999943E-2</v>
          </cell>
          <cell r="AP89">
            <v>7.6383000000000001</v>
          </cell>
          <cell r="AQ89">
            <v>7.6515000000000004</v>
          </cell>
          <cell r="AR89">
            <v>-5.8268884415711671E-5</v>
          </cell>
          <cell r="AS89">
            <v>-2.4199999999995705E-3</v>
          </cell>
          <cell r="AT89">
            <v>41.531599999999997</v>
          </cell>
          <cell r="AU89">
            <v>41.529179999999997</v>
          </cell>
          <cell r="AV89">
            <v>1.584790530805889E-3</v>
          </cell>
          <cell r="AW89">
            <v>5.6099999999997659E-2</v>
          </cell>
          <cell r="AX89">
            <v>35.399000000000001</v>
          </cell>
          <cell r="AY89">
            <v>35.455100000000002</v>
          </cell>
          <cell r="AZ89">
            <v>1.1264133695026051E-3</v>
          </cell>
          <cell r="BA89">
            <v>8.6428571428565394E-3</v>
          </cell>
          <cell r="BB89">
            <v>7.6729000000000003</v>
          </cell>
          <cell r="BC89">
            <v>7.6815428571428566</v>
          </cell>
        </row>
        <row r="90">
          <cell r="B90">
            <v>42</v>
          </cell>
          <cell r="C90">
            <v>12</v>
          </cell>
          <cell r="D90">
            <v>1.1290025917565247E-3</v>
          </cell>
          <cell r="E90">
            <v>6.7519999999998956E-2</v>
          </cell>
          <cell r="F90">
            <v>59.805</v>
          </cell>
          <cell r="G90">
            <v>59.872520000000002</v>
          </cell>
          <cell r="H90">
            <v>1.6346006147050258E-3</v>
          </cell>
          <cell r="I90">
            <v>0.11811999999999898</v>
          </cell>
          <cell r="J90">
            <v>72.262299999999996</v>
          </cell>
          <cell r="K90">
            <v>72.380420000000001</v>
          </cell>
          <cell r="L90">
            <v>2.4336283185840486E-3</v>
          </cell>
          <cell r="M90">
            <v>1.3199999999999878E-3</v>
          </cell>
          <cell r="N90">
            <v>0.54239999999999999</v>
          </cell>
          <cell r="O90">
            <v>0.54371999999999998</v>
          </cell>
          <cell r="P90">
            <v>7.5374193001529713E-4</v>
          </cell>
          <cell r="Q90">
            <v>8.0920000000003253E-2</v>
          </cell>
          <cell r="R90">
            <v>107.35769999999999</v>
          </cell>
          <cell r="S90">
            <v>107.43862</v>
          </cell>
          <cell r="T90">
            <v>1.5267208401695477E-3</v>
          </cell>
          <cell r="U90">
            <v>9.8799999999999957E-2</v>
          </cell>
          <cell r="V90">
            <v>46.682400000000001</v>
          </cell>
          <cell r="W90">
            <v>46.781199999999998</v>
          </cell>
          <cell r="X90">
            <v>4.0396928425270667E-4</v>
          </cell>
          <cell r="Y90">
            <v>1.8360000000001264E-2</v>
          </cell>
          <cell r="Z90">
            <v>45.448999999999998</v>
          </cell>
          <cell r="AA90">
            <v>45.467359999999999</v>
          </cell>
          <cell r="AB90">
            <v>1.4423591169767233E-3</v>
          </cell>
          <cell r="AC90">
            <v>7.0120000000000002E-2</v>
          </cell>
          <cell r="AD90">
            <v>48.614800000000002</v>
          </cell>
          <cell r="AE90">
            <v>48.684920000000005</v>
          </cell>
          <cell r="AF90">
            <v>1.0907549916166525E-3</v>
          </cell>
          <cell r="AG90">
            <v>1.7759999999999821E-2</v>
          </cell>
          <cell r="AH90">
            <v>16.282299999999999</v>
          </cell>
          <cell r="AI90">
            <v>16.300059999999998</v>
          </cell>
          <cell r="AJ90">
            <v>1.2182905299474296E-3</v>
          </cell>
          <cell r="AK90">
            <v>1.9371428571429102E-2</v>
          </cell>
          <cell r="AL90">
            <v>15.900499999999999</v>
          </cell>
          <cell r="AM90">
            <v>15.919871428571428</v>
          </cell>
          <cell r="AN90">
            <v>1.8852362436667762E-3</v>
          </cell>
          <cell r="AO90">
            <v>1.4399999999999937E-2</v>
          </cell>
          <cell r="AP90">
            <v>7.6383000000000001</v>
          </cell>
          <cell r="AQ90">
            <v>7.6527000000000003</v>
          </cell>
          <cell r="AR90">
            <v>-6.3566055726230916E-5</v>
          </cell>
          <cell r="AS90">
            <v>-2.6399999999995316E-3</v>
          </cell>
          <cell r="AT90">
            <v>41.531599999999997</v>
          </cell>
          <cell r="AU90">
            <v>41.528959999999998</v>
          </cell>
          <cell r="AV90">
            <v>1.728862397242788E-3</v>
          </cell>
          <cell r="AW90">
            <v>6.1199999999997444E-2</v>
          </cell>
          <cell r="AX90">
            <v>35.399000000000001</v>
          </cell>
          <cell r="AY90">
            <v>35.4602</v>
          </cell>
          <cell r="AZ90">
            <v>1.2288145849119329E-3</v>
          </cell>
          <cell r="BA90">
            <v>9.4285714285707711E-3</v>
          </cell>
          <cell r="BB90">
            <v>7.6729000000000003</v>
          </cell>
          <cell r="BC90">
            <v>7.6823285714285712</v>
          </cell>
        </row>
        <row r="91">
          <cell r="B91">
            <v>43</v>
          </cell>
          <cell r="C91">
            <v>13</v>
          </cell>
          <cell r="D91">
            <v>1.2230861410695683E-3</v>
          </cell>
          <cell r="E91">
            <v>7.3146666666665541E-2</v>
          </cell>
          <cell r="F91">
            <v>59.805</v>
          </cell>
          <cell r="G91">
            <v>59.878146666666666</v>
          </cell>
          <cell r="H91">
            <v>1.7708173325971111E-3</v>
          </cell>
          <cell r="I91">
            <v>0.12796333333333224</v>
          </cell>
          <cell r="J91">
            <v>72.262299999999996</v>
          </cell>
          <cell r="K91">
            <v>72.390263333333323</v>
          </cell>
          <cell r="L91">
            <v>2.6364306784660524E-3</v>
          </cell>
          <cell r="M91">
            <v>1.4299999999999868E-3</v>
          </cell>
          <cell r="N91">
            <v>0.54239999999999999</v>
          </cell>
          <cell r="O91">
            <v>0.54383000000000004</v>
          </cell>
          <cell r="P91">
            <v>8.1655375751657185E-4</v>
          </cell>
          <cell r="Q91">
            <v>8.7663333333336854E-2</v>
          </cell>
          <cell r="R91">
            <v>107.35769999999999</v>
          </cell>
          <cell r="S91">
            <v>107.44536333333333</v>
          </cell>
          <cell r="T91">
            <v>1.6539475768503433E-3</v>
          </cell>
          <cell r="U91">
            <v>0.10703333333333329</v>
          </cell>
          <cell r="V91">
            <v>46.682400000000001</v>
          </cell>
          <cell r="W91">
            <v>46.789433333333335</v>
          </cell>
          <cell r="X91">
            <v>4.3763339127376555E-4</v>
          </cell>
          <cell r="Y91">
            <v>1.9890000000001368E-2</v>
          </cell>
          <cell r="Z91">
            <v>45.448999999999998</v>
          </cell>
          <cell r="AA91">
            <v>45.468890000000002</v>
          </cell>
          <cell r="AB91">
            <v>1.5625557100581167E-3</v>
          </cell>
          <cell r="AC91">
            <v>7.5963333333333341E-2</v>
          </cell>
          <cell r="AD91">
            <v>48.614800000000002</v>
          </cell>
          <cell r="AE91">
            <v>48.690763333333337</v>
          </cell>
          <cell r="AF91">
            <v>1.1816512409180402E-3</v>
          </cell>
          <cell r="AG91">
            <v>1.9239999999999806E-2</v>
          </cell>
          <cell r="AH91">
            <v>16.282299999999999</v>
          </cell>
          <cell r="AI91">
            <v>16.301539999999999</v>
          </cell>
          <cell r="AJ91">
            <v>1.319814740776382E-3</v>
          </cell>
          <cell r="AK91">
            <v>2.0985714285714861E-2</v>
          </cell>
          <cell r="AL91">
            <v>15.900499999999999</v>
          </cell>
          <cell r="AM91">
            <v>15.921485714285714</v>
          </cell>
          <cell r="AN91">
            <v>2.0423392639723407E-3</v>
          </cell>
          <cell r="AO91">
            <v>1.5599999999999932E-2</v>
          </cell>
          <cell r="AP91">
            <v>7.6383000000000001</v>
          </cell>
          <cell r="AQ91">
            <v>7.6539000000000001</v>
          </cell>
          <cell r="AR91">
            <v>-6.8863227036750166E-5</v>
          </cell>
          <cell r="AS91">
            <v>-2.8599999999994927E-3</v>
          </cell>
          <cell r="AT91">
            <v>41.531599999999997</v>
          </cell>
          <cell r="AU91">
            <v>41.528739999999999</v>
          </cell>
          <cell r="AV91">
            <v>1.872934263679687E-3</v>
          </cell>
          <cell r="AW91">
            <v>6.6299999999997236E-2</v>
          </cell>
          <cell r="AX91">
            <v>35.399000000000001</v>
          </cell>
          <cell r="AY91">
            <v>35.465299999999999</v>
          </cell>
          <cell r="AZ91">
            <v>1.3312158003212606E-3</v>
          </cell>
          <cell r="BA91">
            <v>1.0214285714285001E-2</v>
          </cell>
          <cell r="BB91">
            <v>7.6729000000000003</v>
          </cell>
          <cell r="BC91">
            <v>7.6831142857142849</v>
          </cell>
        </row>
        <row r="92">
          <cell r="B92">
            <v>44</v>
          </cell>
          <cell r="C92">
            <v>14</v>
          </cell>
          <cell r="D92">
            <v>1.3171696903826122E-3</v>
          </cell>
          <cell r="E92">
            <v>7.8773333333332113E-2</v>
          </cell>
          <cell r="F92">
            <v>59.805</v>
          </cell>
          <cell r="G92">
            <v>59.88377333333333</v>
          </cell>
          <cell r="H92">
            <v>1.9070340504891968E-3</v>
          </cell>
          <cell r="I92">
            <v>0.13780666666666547</v>
          </cell>
          <cell r="J92">
            <v>72.262299999999996</v>
          </cell>
          <cell r="K92">
            <v>72.400106666666659</v>
          </cell>
          <cell r="L92">
            <v>2.8392330383480565E-3</v>
          </cell>
          <cell r="M92">
            <v>1.5399999999999858E-3</v>
          </cell>
          <cell r="N92">
            <v>0.54239999999999999</v>
          </cell>
          <cell r="O92">
            <v>0.54393999999999998</v>
          </cell>
          <cell r="P92">
            <v>8.7936558501784667E-4</v>
          </cell>
          <cell r="Q92">
            <v>9.4406666666670469E-2</v>
          </cell>
          <cell r="R92">
            <v>107.35769999999999</v>
          </cell>
          <cell r="S92">
            <v>107.45210666666667</v>
          </cell>
          <cell r="T92">
            <v>1.7811743135311389E-3</v>
          </cell>
          <cell r="U92">
            <v>0.11526666666666661</v>
          </cell>
          <cell r="V92">
            <v>46.682400000000001</v>
          </cell>
          <cell r="W92">
            <v>46.797666666666665</v>
          </cell>
          <cell r="X92">
            <v>4.7129749829482443E-4</v>
          </cell>
          <cell r="Y92">
            <v>2.1420000000001476E-2</v>
          </cell>
          <cell r="Z92">
            <v>45.448999999999998</v>
          </cell>
          <cell r="AA92">
            <v>45.470419999999997</v>
          </cell>
          <cell r="AB92">
            <v>1.6827523031395103E-3</v>
          </cell>
          <cell r="AC92">
            <v>8.1806666666666666E-2</v>
          </cell>
          <cell r="AD92">
            <v>48.614800000000002</v>
          </cell>
          <cell r="AE92">
            <v>48.696606666666668</v>
          </cell>
          <cell r="AF92">
            <v>1.2725474902194279E-3</v>
          </cell>
          <cell r="AG92">
            <v>2.0719999999999791E-2</v>
          </cell>
          <cell r="AH92">
            <v>16.282299999999999</v>
          </cell>
          <cell r="AI92">
            <v>16.30302</v>
          </cell>
          <cell r="AJ92">
            <v>1.4213389516053345E-3</v>
          </cell>
          <cell r="AK92">
            <v>2.260000000000062E-2</v>
          </cell>
          <cell r="AL92">
            <v>15.900499999999999</v>
          </cell>
          <cell r="AM92">
            <v>15.9231</v>
          </cell>
          <cell r="AN92">
            <v>2.1994422842779057E-3</v>
          </cell>
          <cell r="AO92">
            <v>1.6799999999999926E-2</v>
          </cell>
          <cell r="AP92">
            <v>7.6383000000000001</v>
          </cell>
          <cell r="AQ92">
            <v>7.6551</v>
          </cell>
          <cell r="AR92">
            <v>-7.4160398347269404E-5</v>
          </cell>
          <cell r="AS92">
            <v>-3.0799999999994534E-3</v>
          </cell>
          <cell r="AT92">
            <v>41.531599999999997</v>
          </cell>
          <cell r="AU92">
            <v>41.52852</v>
          </cell>
          <cell r="AV92">
            <v>2.0170061301165859E-3</v>
          </cell>
          <cell r="AW92">
            <v>7.1399999999997021E-2</v>
          </cell>
          <cell r="AX92">
            <v>35.399000000000001</v>
          </cell>
          <cell r="AY92">
            <v>35.470399999999998</v>
          </cell>
          <cell r="AZ92">
            <v>1.4336170157305884E-3</v>
          </cell>
          <cell r="BA92">
            <v>1.0999999999999233E-2</v>
          </cell>
          <cell r="BB92">
            <v>7.6729000000000003</v>
          </cell>
          <cell r="BC92">
            <v>7.6838999999999995</v>
          </cell>
        </row>
        <row r="93">
          <cell r="B93">
            <v>45</v>
          </cell>
          <cell r="C93">
            <v>15</v>
          </cell>
          <cell r="D93">
            <v>1.4112532396956558E-3</v>
          </cell>
          <cell r="E93">
            <v>8.4399999999998698E-2</v>
          </cell>
          <cell r="F93">
            <v>59.805</v>
          </cell>
          <cell r="G93">
            <v>59.889399999999995</v>
          </cell>
          <cell r="H93">
            <v>2.0432507683812821E-3</v>
          </cell>
          <cell r="I93">
            <v>0.14764999999999873</v>
          </cell>
          <cell r="J93">
            <v>72.262299999999996</v>
          </cell>
          <cell r="K93">
            <v>72.409949999999995</v>
          </cell>
          <cell r="L93">
            <v>3.0420353982300607E-3</v>
          </cell>
          <cell r="M93">
            <v>1.6499999999999848E-3</v>
          </cell>
          <cell r="N93">
            <v>0.54239999999999999</v>
          </cell>
          <cell r="O93">
            <v>0.54404999999999992</v>
          </cell>
          <cell r="P93">
            <v>9.4217741251912139E-4</v>
          </cell>
          <cell r="Q93">
            <v>0.10115000000000407</v>
          </cell>
          <cell r="R93">
            <v>107.35769999999999</v>
          </cell>
          <cell r="S93">
            <v>107.45885</v>
          </cell>
          <cell r="T93">
            <v>1.9084010502119345E-3</v>
          </cell>
          <cell r="U93">
            <v>0.12349999999999994</v>
          </cell>
          <cell r="V93">
            <v>46.682400000000001</v>
          </cell>
          <cell r="W93">
            <v>46.805900000000001</v>
          </cell>
          <cell r="X93">
            <v>5.0496160531588331E-4</v>
          </cell>
          <cell r="Y93">
            <v>2.295000000000158E-2</v>
          </cell>
          <cell r="Z93">
            <v>45.448999999999998</v>
          </cell>
          <cell r="AA93">
            <v>45.47195</v>
          </cell>
          <cell r="AB93">
            <v>1.8029488962209039E-3</v>
          </cell>
          <cell r="AC93">
            <v>8.7650000000000006E-2</v>
          </cell>
          <cell r="AD93">
            <v>48.614800000000002</v>
          </cell>
          <cell r="AE93">
            <v>48.702449999999999</v>
          </cell>
          <cell r="AF93">
            <v>1.3634437395208157E-3</v>
          </cell>
          <cell r="AG93">
            <v>2.2199999999999775E-2</v>
          </cell>
          <cell r="AH93">
            <v>16.282299999999999</v>
          </cell>
          <cell r="AI93">
            <v>16.304499999999997</v>
          </cell>
          <cell r="AJ93">
            <v>1.5228631624342871E-3</v>
          </cell>
          <cell r="AK93">
            <v>2.4214285714286379E-2</v>
          </cell>
          <cell r="AL93">
            <v>15.900499999999999</v>
          </cell>
          <cell r="AM93">
            <v>15.924714285714286</v>
          </cell>
          <cell r="AN93">
            <v>2.3565453045834707E-3</v>
          </cell>
          <cell r="AO93">
            <v>1.7999999999999922E-2</v>
          </cell>
          <cell r="AP93">
            <v>7.6383000000000001</v>
          </cell>
          <cell r="AQ93">
            <v>7.6562999999999999</v>
          </cell>
          <cell r="AR93">
            <v>-7.9457569657788641E-5</v>
          </cell>
          <cell r="AS93">
            <v>-3.2999999999994145E-3</v>
          </cell>
          <cell r="AT93">
            <v>41.531599999999997</v>
          </cell>
          <cell r="AU93">
            <v>41.528300000000002</v>
          </cell>
          <cell r="AV93">
            <v>2.1610779965534851E-3</v>
          </cell>
          <cell r="AW93">
            <v>7.6499999999996807E-2</v>
          </cell>
          <cell r="AX93">
            <v>35.399000000000001</v>
          </cell>
          <cell r="AY93">
            <v>35.475499999999997</v>
          </cell>
          <cell r="AZ93">
            <v>1.5360182311399161E-3</v>
          </cell>
          <cell r="BA93">
            <v>1.1785714285713464E-2</v>
          </cell>
          <cell r="BB93">
            <v>7.6729000000000003</v>
          </cell>
          <cell r="BC93">
            <v>7.6846857142857141</v>
          </cell>
        </row>
        <row r="94">
          <cell r="B94">
            <v>46</v>
          </cell>
          <cell r="C94">
            <v>16</v>
          </cell>
          <cell r="D94">
            <v>1.5053367890086994E-3</v>
          </cell>
          <cell r="E94">
            <v>9.0026666666665284E-2</v>
          </cell>
          <cell r="F94">
            <v>59.805</v>
          </cell>
          <cell r="G94">
            <v>59.895026666666666</v>
          </cell>
          <cell r="H94">
            <v>2.1794674862733675E-3</v>
          </cell>
          <cell r="I94">
            <v>0.15749333333333199</v>
          </cell>
          <cell r="J94">
            <v>72.262299999999996</v>
          </cell>
          <cell r="K94">
            <v>72.419793333333331</v>
          </cell>
          <cell r="L94">
            <v>3.2448377581120649E-3</v>
          </cell>
          <cell r="M94">
            <v>1.7599999999999838E-3</v>
          </cell>
          <cell r="N94">
            <v>0.54239999999999999</v>
          </cell>
          <cell r="O94">
            <v>0.54415999999999998</v>
          </cell>
          <cell r="P94">
            <v>1.0049892400203961E-3</v>
          </cell>
          <cell r="Q94">
            <v>0.10789333333333767</v>
          </cell>
          <cell r="R94">
            <v>107.35769999999999</v>
          </cell>
          <cell r="S94">
            <v>107.46559333333333</v>
          </cell>
          <cell r="T94">
            <v>2.0356277868927302E-3</v>
          </cell>
          <cell r="U94">
            <v>0.13173333333333329</v>
          </cell>
          <cell r="V94">
            <v>46.682400000000001</v>
          </cell>
          <cell r="W94">
            <v>46.814133333333338</v>
          </cell>
          <cell r="X94">
            <v>5.3862571233694219E-4</v>
          </cell>
          <cell r="Y94">
            <v>2.4480000000001684E-2</v>
          </cell>
          <cell r="Z94">
            <v>45.448999999999998</v>
          </cell>
          <cell r="AA94">
            <v>45.473480000000002</v>
          </cell>
          <cell r="AB94">
            <v>1.9231454893022975E-3</v>
          </cell>
          <cell r="AC94">
            <v>9.3493333333333345E-2</v>
          </cell>
          <cell r="AD94">
            <v>48.614800000000002</v>
          </cell>
          <cell r="AE94">
            <v>48.708293333333337</v>
          </cell>
          <cell r="AF94">
            <v>1.4543399888222034E-3</v>
          </cell>
          <cell r="AG94">
            <v>2.367999999999976E-2</v>
          </cell>
          <cell r="AH94">
            <v>16.282299999999999</v>
          </cell>
          <cell r="AI94">
            <v>16.305979999999998</v>
          </cell>
          <cell r="AJ94">
            <v>1.6243873732632395E-3</v>
          </cell>
          <cell r="AK94">
            <v>2.5828571428572138E-2</v>
          </cell>
          <cell r="AL94">
            <v>15.900499999999999</v>
          </cell>
          <cell r="AM94">
            <v>15.926328571428572</v>
          </cell>
          <cell r="AN94">
            <v>2.5136483248890352E-3</v>
          </cell>
          <cell r="AO94">
            <v>1.9199999999999915E-2</v>
          </cell>
          <cell r="AP94">
            <v>7.6383000000000001</v>
          </cell>
          <cell r="AQ94">
            <v>7.6574999999999998</v>
          </cell>
          <cell r="AR94">
            <v>-8.4754740968307878E-5</v>
          </cell>
          <cell r="AS94">
            <v>-3.5199999999993756E-3</v>
          </cell>
          <cell r="AT94">
            <v>41.531599999999997</v>
          </cell>
          <cell r="AU94">
            <v>41.528079999999996</v>
          </cell>
          <cell r="AV94">
            <v>2.3051498629903838E-3</v>
          </cell>
          <cell r="AW94">
            <v>8.1599999999996592E-2</v>
          </cell>
          <cell r="AX94">
            <v>35.399000000000001</v>
          </cell>
          <cell r="AY94">
            <v>35.480599999999995</v>
          </cell>
          <cell r="AZ94">
            <v>1.6384194465492439E-3</v>
          </cell>
          <cell r="BA94">
            <v>1.2571428571427694E-2</v>
          </cell>
          <cell r="BB94">
            <v>7.6729000000000003</v>
          </cell>
          <cell r="BC94">
            <v>7.6854714285714278</v>
          </cell>
        </row>
        <row r="95">
          <cell r="B95">
            <v>47</v>
          </cell>
          <cell r="C95">
            <v>17</v>
          </cell>
          <cell r="D95">
            <v>1.5994203383217433E-3</v>
          </cell>
          <cell r="E95">
            <v>9.5653333333331855E-2</v>
          </cell>
          <cell r="F95">
            <v>59.805</v>
          </cell>
          <cell r="G95">
            <v>59.900653333333331</v>
          </cell>
          <cell r="H95">
            <v>2.3156842041654534E-3</v>
          </cell>
          <cell r="I95">
            <v>0.16733666666666522</v>
          </cell>
          <cell r="J95">
            <v>72.262299999999996</v>
          </cell>
          <cell r="K95">
            <v>72.429636666666667</v>
          </cell>
          <cell r="L95">
            <v>3.4476401179940686E-3</v>
          </cell>
          <cell r="M95">
            <v>1.8699999999999828E-3</v>
          </cell>
          <cell r="N95">
            <v>0.54239999999999999</v>
          </cell>
          <cell r="O95">
            <v>0.54427000000000003</v>
          </cell>
          <cell r="P95">
            <v>1.0678010675216709E-3</v>
          </cell>
          <cell r="Q95">
            <v>0.11463666666667129</v>
          </cell>
          <cell r="R95">
            <v>107.35769999999999</v>
          </cell>
          <cell r="S95">
            <v>107.47233666666666</v>
          </cell>
          <cell r="T95">
            <v>2.1628545235735258E-3</v>
          </cell>
          <cell r="U95">
            <v>0.1399666666666666</v>
          </cell>
          <cell r="V95">
            <v>46.682400000000001</v>
          </cell>
          <cell r="W95">
            <v>46.822366666666667</v>
          </cell>
          <cell r="X95">
            <v>5.7228981935800107E-4</v>
          </cell>
          <cell r="Y95">
            <v>2.6010000000001792E-2</v>
          </cell>
          <cell r="Z95">
            <v>45.448999999999998</v>
          </cell>
          <cell r="AA95">
            <v>45.475009999999997</v>
          </cell>
          <cell r="AB95">
            <v>2.0433420823836911E-3</v>
          </cell>
          <cell r="AC95">
            <v>9.933666666666667E-2</v>
          </cell>
          <cell r="AD95">
            <v>48.614800000000002</v>
          </cell>
          <cell r="AE95">
            <v>48.714136666666668</v>
          </cell>
          <cell r="AF95">
            <v>1.5452362381235911E-3</v>
          </cell>
          <cell r="AG95">
            <v>2.5159999999999745E-2</v>
          </cell>
          <cell r="AH95">
            <v>16.282299999999999</v>
          </cell>
          <cell r="AI95">
            <v>16.307459999999999</v>
          </cell>
          <cell r="AJ95">
            <v>1.7259115840921918E-3</v>
          </cell>
          <cell r="AK95">
            <v>2.7442857142857897E-2</v>
          </cell>
          <cell r="AL95">
            <v>15.900499999999999</v>
          </cell>
          <cell r="AM95">
            <v>15.927942857142858</v>
          </cell>
          <cell r="AN95">
            <v>2.6707513451945998E-3</v>
          </cell>
          <cell r="AO95">
            <v>2.0399999999999911E-2</v>
          </cell>
          <cell r="AP95">
            <v>7.6383000000000001</v>
          </cell>
          <cell r="AQ95">
            <v>7.6586999999999996</v>
          </cell>
          <cell r="AR95">
            <v>-9.0051912278827129E-5</v>
          </cell>
          <cell r="AS95">
            <v>-3.7399999999993363E-3</v>
          </cell>
          <cell r="AT95">
            <v>41.531599999999997</v>
          </cell>
          <cell r="AU95">
            <v>41.527859999999997</v>
          </cell>
          <cell r="AV95">
            <v>2.449221729427283E-3</v>
          </cell>
          <cell r="AW95">
            <v>8.6699999999996377E-2</v>
          </cell>
          <cell r="AX95">
            <v>35.399000000000001</v>
          </cell>
          <cell r="AY95">
            <v>35.485699999999994</v>
          </cell>
          <cell r="AZ95">
            <v>1.7408206619585716E-3</v>
          </cell>
          <cell r="BA95">
            <v>1.3357142857141926E-2</v>
          </cell>
          <cell r="BB95">
            <v>7.6729000000000003</v>
          </cell>
          <cell r="BC95">
            <v>7.6862571428571425</v>
          </cell>
        </row>
        <row r="96">
          <cell r="B96">
            <v>48</v>
          </cell>
          <cell r="C96">
            <v>18</v>
          </cell>
          <cell r="D96">
            <v>1.6935038876347869E-3</v>
          </cell>
          <cell r="E96">
            <v>0.10127999999999844</v>
          </cell>
          <cell r="F96">
            <v>59.805</v>
          </cell>
          <cell r="G96">
            <v>59.906279999999995</v>
          </cell>
          <cell r="H96">
            <v>2.4519009220575387E-3</v>
          </cell>
          <cell r="I96">
            <v>0.17717999999999848</v>
          </cell>
          <cell r="J96">
            <v>72.262299999999996</v>
          </cell>
          <cell r="K96">
            <v>72.439479999999989</v>
          </cell>
          <cell r="L96">
            <v>3.6504424778760732E-3</v>
          </cell>
          <cell r="M96">
            <v>1.9799999999999818E-3</v>
          </cell>
          <cell r="N96">
            <v>0.54239999999999999</v>
          </cell>
          <cell r="O96">
            <v>0.54437999999999998</v>
          </cell>
          <cell r="P96">
            <v>1.1306128950229455E-3</v>
          </cell>
          <cell r="Q96">
            <v>0.12138000000000489</v>
          </cell>
          <cell r="R96">
            <v>107.35769999999999</v>
          </cell>
          <cell r="S96">
            <v>107.47908</v>
          </cell>
          <cell r="T96">
            <v>2.2900812602543218E-3</v>
          </cell>
          <cell r="U96">
            <v>0.14819999999999994</v>
          </cell>
          <cell r="V96">
            <v>46.682400000000001</v>
          </cell>
          <cell r="W96">
            <v>46.830600000000004</v>
          </cell>
          <cell r="X96">
            <v>6.0595392637905995E-4</v>
          </cell>
          <cell r="Y96">
            <v>2.7540000000001896E-2</v>
          </cell>
          <cell r="Z96">
            <v>45.448999999999998</v>
          </cell>
          <cell r="AA96">
            <v>45.47654</v>
          </cell>
          <cell r="AB96">
            <v>2.1635386754650849E-3</v>
          </cell>
          <cell r="AC96">
            <v>0.10518000000000001</v>
          </cell>
          <cell r="AD96">
            <v>48.614800000000002</v>
          </cell>
          <cell r="AE96">
            <v>48.71998</v>
          </cell>
          <cell r="AF96">
            <v>1.6361324874249786E-3</v>
          </cell>
          <cell r="AG96">
            <v>2.663999999999973E-2</v>
          </cell>
          <cell r="AH96">
            <v>16.282299999999999</v>
          </cell>
          <cell r="AI96">
            <v>16.30894</v>
          </cell>
          <cell r="AJ96">
            <v>1.8274357949211444E-3</v>
          </cell>
          <cell r="AK96">
            <v>2.9057142857143652E-2</v>
          </cell>
          <cell r="AL96">
            <v>15.900499999999999</v>
          </cell>
          <cell r="AM96">
            <v>15.929557142857142</v>
          </cell>
          <cell r="AN96">
            <v>2.8278543655001647E-3</v>
          </cell>
          <cell r="AO96">
            <v>2.1599999999999904E-2</v>
          </cell>
          <cell r="AP96">
            <v>7.6383000000000001</v>
          </cell>
          <cell r="AQ96">
            <v>7.6599000000000004</v>
          </cell>
          <cell r="AR96">
            <v>-9.5349083589346367E-5</v>
          </cell>
          <cell r="AS96">
            <v>-3.9599999999992974E-3</v>
          </cell>
          <cell r="AT96">
            <v>41.531599999999997</v>
          </cell>
          <cell r="AU96">
            <v>41.527639999999998</v>
          </cell>
          <cell r="AV96">
            <v>2.5932935958641818E-3</v>
          </cell>
          <cell r="AW96">
            <v>9.1799999999996176E-2</v>
          </cell>
          <cell r="AX96">
            <v>35.399000000000001</v>
          </cell>
          <cell r="AY96">
            <v>35.4908</v>
          </cell>
          <cell r="AZ96">
            <v>1.8432218773678994E-3</v>
          </cell>
          <cell r="BA96">
            <v>1.4142857142856156E-2</v>
          </cell>
          <cell r="BB96">
            <v>7.6729000000000003</v>
          </cell>
          <cell r="BC96">
            <v>7.6870428571428562</v>
          </cell>
        </row>
        <row r="97">
          <cell r="B97">
            <v>49</v>
          </cell>
          <cell r="C97">
            <v>19</v>
          </cell>
          <cell r="D97">
            <v>1.7875874369478308E-3</v>
          </cell>
          <cell r="E97">
            <v>0.10690666666666501</v>
          </cell>
          <cell r="F97">
            <v>59.805</v>
          </cell>
          <cell r="G97">
            <v>59.911906666666667</v>
          </cell>
          <cell r="H97">
            <v>2.5881176399496237E-3</v>
          </cell>
          <cell r="I97">
            <v>0.18702333333333171</v>
          </cell>
          <cell r="J97">
            <v>72.262299999999996</v>
          </cell>
          <cell r="K97">
            <v>72.449323333333325</v>
          </cell>
          <cell r="L97">
            <v>3.8532448377580769E-3</v>
          </cell>
          <cell r="M97">
            <v>2.0899999999999808E-3</v>
          </cell>
          <cell r="N97">
            <v>0.54239999999999999</v>
          </cell>
          <cell r="O97">
            <v>0.54448999999999992</v>
          </cell>
          <cell r="P97">
            <v>1.1934247225242204E-3</v>
          </cell>
          <cell r="Q97">
            <v>0.1281233333333385</v>
          </cell>
          <cell r="R97">
            <v>107.35769999999999</v>
          </cell>
          <cell r="S97">
            <v>107.48582333333333</v>
          </cell>
          <cell r="T97">
            <v>2.417307996935117E-3</v>
          </cell>
          <cell r="U97">
            <v>0.15643333333333326</v>
          </cell>
          <cell r="V97">
            <v>46.682400000000001</v>
          </cell>
          <cell r="W97">
            <v>46.838833333333334</v>
          </cell>
          <cell r="X97">
            <v>6.3961803340011893E-4</v>
          </cell>
          <cell r="Y97">
            <v>2.9070000000002E-2</v>
          </cell>
          <cell r="Z97">
            <v>45.448999999999998</v>
          </cell>
          <cell r="AA97">
            <v>45.478070000000002</v>
          </cell>
          <cell r="AB97">
            <v>2.2837352685464783E-3</v>
          </cell>
          <cell r="AC97">
            <v>0.11102333333333333</v>
          </cell>
          <cell r="AD97">
            <v>48.614800000000002</v>
          </cell>
          <cell r="AE97">
            <v>48.725823333333338</v>
          </cell>
          <cell r="AF97">
            <v>1.7270287367263666E-3</v>
          </cell>
          <cell r="AG97">
            <v>2.8119999999999715E-2</v>
          </cell>
          <cell r="AH97">
            <v>16.282299999999999</v>
          </cell>
          <cell r="AI97">
            <v>16.310420000000001</v>
          </cell>
          <cell r="AJ97">
            <v>1.928960005750097E-3</v>
          </cell>
          <cell r="AK97">
            <v>3.0671428571429411E-2</v>
          </cell>
          <cell r="AL97">
            <v>15.900499999999999</v>
          </cell>
          <cell r="AM97">
            <v>15.931171428571428</v>
          </cell>
          <cell r="AN97">
            <v>2.9849573858057288E-3</v>
          </cell>
          <cell r="AO97">
            <v>2.27999999999999E-2</v>
          </cell>
          <cell r="AP97">
            <v>7.6383000000000001</v>
          </cell>
          <cell r="AQ97">
            <v>7.6611000000000002</v>
          </cell>
          <cell r="AR97">
            <v>-1.006462548998656E-4</v>
          </cell>
          <cell r="AS97">
            <v>-4.1799999999992581E-3</v>
          </cell>
          <cell r="AT97">
            <v>41.531599999999997</v>
          </cell>
          <cell r="AU97">
            <v>41.527419999999999</v>
          </cell>
          <cell r="AV97">
            <v>2.7373654623010809E-3</v>
          </cell>
          <cell r="AW97">
            <v>9.6899999999995962E-2</v>
          </cell>
          <cell r="AX97">
            <v>35.399000000000001</v>
          </cell>
          <cell r="AY97">
            <v>35.495899999999999</v>
          </cell>
          <cell r="AZ97">
            <v>1.9456230927772271E-3</v>
          </cell>
          <cell r="BA97">
            <v>1.4928571428570387E-2</v>
          </cell>
          <cell r="BB97">
            <v>7.6729000000000003</v>
          </cell>
          <cell r="BC97">
            <v>7.6878285714285708</v>
          </cell>
        </row>
        <row r="98">
          <cell r="B98">
            <v>50</v>
          </cell>
          <cell r="C98">
            <v>20</v>
          </cell>
          <cell r="D98">
            <v>1.8816709862608744E-3</v>
          </cell>
          <cell r="E98">
            <v>0.1125333333333316</v>
          </cell>
          <cell r="F98">
            <v>59.805</v>
          </cell>
          <cell r="G98">
            <v>59.917533333333331</v>
          </cell>
          <cell r="H98">
            <v>2.7243343578417095E-3</v>
          </cell>
          <cell r="I98">
            <v>0.19686666666666497</v>
          </cell>
          <cell r="J98">
            <v>72.262299999999996</v>
          </cell>
          <cell r="K98">
            <v>72.459166666666661</v>
          </cell>
          <cell r="L98">
            <v>4.0560471976400806E-3</v>
          </cell>
          <cell r="M98">
            <v>2.1999999999999797E-3</v>
          </cell>
          <cell r="N98">
            <v>0.54239999999999999</v>
          </cell>
          <cell r="O98">
            <v>0.54459999999999997</v>
          </cell>
          <cell r="P98">
            <v>1.2562365500254952E-3</v>
          </cell>
          <cell r="Q98">
            <v>0.1348666666666721</v>
          </cell>
          <cell r="R98">
            <v>107.35769999999999</v>
          </cell>
          <cell r="S98">
            <v>107.49256666666666</v>
          </cell>
          <cell r="T98">
            <v>2.5445347336159126E-3</v>
          </cell>
          <cell r="U98">
            <v>0.1646666666666666</v>
          </cell>
          <cell r="V98">
            <v>46.682400000000001</v>
          </cell>
          <cell r="W98">
            <v>46.84706666666667</v>
          </cell>
          <cell r="X98">
            <v>6.7328214042117771E-4</v>
          </cell>
          <cell r="Y98">
            <v>3.0600000000002108E-2</v>
          </cell>
          <cell r="Z98">
            <v>45.448999999999998</v>
          </cell>
          <cell r="AA98">
            <v>45.479599999999998</v>
          </cell>
          <cell r="AB98">
            <v>2.4039318616278717E-3</v>
          </cell>
          <cell r="AC98">
            <v>0.11686666666666667</v>
          </cell>
          <cell r="AD98">
            <v>48.614800000000002</v>
          </cell>
          <cell r="AE98">
            <v>48.731666666666669</v>
          </cell>
          <cell r="AF98">
            <v>1.8179249860277543E-3</v>
          </cell>
          <cell r="AG98">
            <v>2.9599999999999699E-2</v>
          </cell>
          <cell r="AH98">
            <v>16.282299999999999</v>
          </cell>
          <cell r="AI98">
            <v>16.311899999999998</v>
          </cell>
          <cell r="AJ98">
            <v>2.0304842165790493E-3</v>
          </cell>
          <cell r="AK98">
            <v>3.2285714285715174E-2</v>
          </cell>
          <cell r="AL98">
            <v>15.900499999999999</v>
          </cell>
          <cell r="AM98">
            <v>15.932785714285714</v>
          </cell>
          <cell r="AN98">
            <v>3.1420604061112938E-3</v>
          </cell>
          <cell r="AO98">
            <v>2.3999999999999893E-2</v>
          </cell>
          <cell r="AP98">
            <v>7.6383000000000001</v>
          </cell>
          <cell r="AQ98">
            <v>7.6623000000000001</v>
          </cell>
          <cell r="AR98">
            <v>-1.0594342621038484E-4</v>
          </cell>
          <cell r="AS98">
            <v>-4.3999999999992196E-3</v>
          </cell>
          <cell r="AT98">
            <v>41.531599999999997</v>
          </cell>
          <cell r="AU98">
            <v>41.527200000000001</v>
          </cell>
          <cell r="AV98">
            <v>2.8814373287379797E-3</v>
          </cell>
          <cell r="AW98">
            <v>0.10199999999999575</v>
          </cell>
          <cell r="AX98">
            <v>35.399000000000001</v>
          </cell>
          <cell r="AY98">
            <v>35.500999999999998</v>
          </cell>
          <cell r="AZ98">
            <v>2.0480243081865547E-3</v>
          </cell>
          <cell r="BA98">
            <v>1.5714285714284619E-2</v>
          </cell>
          <cell r="BB98">
            <v>7.6729000000000003</v>
          </cell>
          <cell r="BC98">
            <v>7.6886142857142845</v>
          </cell>
        </row>
        <row r="99">
          <cell r="B99">
            <v>51</v>
          </cell>
          <cell r="C99">
            <v>21</v>
          </cell>
          <cell r="D99">
            <v>1.9757545355739178E-3</v>
          </cell>
          <cell r="E99">
            <v>0.11815999999999818</v>
          </cell>
          <cell r="F99">
            <v>59.805</v>
          </cell>
          <cell r="G99">
            <v>59.923159999999996</v>
          </cell>
          <cell r="H99">
            <v>2.8605510757337953E-3</v>
          </cell>
          <cell r="I99">
            <v>0.20670999999999823</v>
          </cell>
          <cell r="J99">
            <v>72.262299999999996</v>
          </cell>
          <cell r="K99">
            <v>72.469009999999997</v>
          </cell>
          <cell r="L99">
            <v>4.2588495575220844E-3</v>
          </cell>
          <cell r="M99">
            <v>2.3099999999999787E-3</v>
          </cell>
          <cell r="N99">
            <v>0.54239999999999999</v>
          </cell>
          <cell r="O99">
            <v>0.54471000000000003</v>
          </cell>
          <cell r="P99">
            <v>1.31904837752677E-3</v>
          </cell>
          <cell r="Q99">
            <v>0.1416100000000057</v>
          </cell>
          <cell r="R99">
            <v>107.35769999999999</v>
          </cell>
          <cell r="S99">
            <v>107.49930999999999</v>
          </cell>
          <cell r="T99">
            <v>2.6717614702967082E-3</v>
          </cell>
          <cell r="U99">
            <v>0.17289999999999991</v>
          </cell>
          <cell r="V99">
            <v>46.682400000000001</v>
          </cell>
          <cell r="W99">
            <v>46.8553</v>
          </cell>
          <cell r="X99">
            <v>7.0694624744223659E-4</v>
          </cell>
          <cell r="Y99">
            <v>3.2130000000002212E-2</v>
          </cell>
          <cell r="Z99">
            <v>45.448999999999998</v>
          </cell>
          <cell r="AA99">
            <v>45.48113</v>
          </cell>
          <cell r="AB99">
            <v>2.5241284547092655E-3</v>
          </cell>
          <cell r="AC99">
            <v>0.12271000000000001</v>
          </cell>
          <cell r="AD99">
            <v>48.614800000000002</v>
          </cell>
          <cell r="AE99">
            <v>48.73751</v>
          </cell>
          <cell r="AF99">
            <v>1.908821235329142E-3</v>
          </cell>
          <cell r="AG99">
            <v>3.1079999999999684E-2</v>
          </cell>
          <cell r="AH99">
            <v>16.282299999999999</v>
          </cell>
          <cell r="AI99">
            <v>16.313379999999999</v>
          </cell>
          <cell r="AJ99">
            <v>2.1320084274080017E-3</v>
          </cell>
          <cell r="AK99">
            <v>3.3900000000000929E-2</v>
          </cell>
          <cell r="AL99">
            <v>15.900499999999999</v>
          </cell>
          <cell r="AM99">
            <v>15.9344</v>
          </cell>
          <cell r="AN99">
            <v>3.2991634264168583E-3</v>
          </cell>
          <cell r="AO99">
            <v>2.5199999999999889E-2</v>
          </cell>
          <cell r="AP99">
            <v>7.6383000000000001</v>
          </cell>
          <cell r="AQ99">
            <v>7.6635</v>
          </cell>
          <cell r="AR99">
            <v>-1.1124059752090411E-4</v>
          </cell>
          <cell r="AS99">
            <v>-4.6199999999991803E-3</v>
          </cell>
          <cell r="AT99">
            <v>41.531599999999997</v>
          </cell>
          <cell r="AU99">
            <v>41.526979999999995</v>
          </cell>
          <cell r="AV99">
            <v>3.0255091951748789E-3</v>
          </cell>
          <cell r="AW99">
            <v>0.10709999999999553</v>
          </cell>
          <cell r="AX99">
            <v>35.399000000000001</v>
          </cell>
          <cell r="AY99">
            <v>35.506099999999996</v>
          </cell>
          <cell r="AZ99">
            <v>2.1504255235958824E-3</v>
          </cell>
          <cell r="BA99">
            <v>1.6499999999998849E-2</v>
          </cell>
          <cell r="BB99">
            <v>7.6729000000000003</v>
          </cell>
          <cell r="BC99">
            <v>7.6893999999999991</v>
          </cell>
        </row>
        <row r="100">
          <cell r="B100">
            <v>52</v>
          </cell>
          <cell r="C100">
            <v>22</v>
          </cell>
          <cell r="D100">
            <v>2.0698380848869617E-3</v>
          </cell>
          <cell r="E100">
            <v>0.12378666666666475</v>
          </cell>
          <cell r="F100">
            <v>59.805</v>
          </cell>
          <cell r="G100">
            <v>59.928786666666667</v>
          </cell>
          <cell r="H100">
            <v>2.9967677936258803E-3</v>
          </cell>
          <cell r="I100">
            <v>0.21655333333333146</v>
          </cell>
          <cell r="J100">
            <v>72.262299999999996</v>
          </cell>
          <cell r="K100">
            <v>72.478853333333333</v>
          </cell>
          <cell r="L100">
            <v>4.461651917404089E-3</v>
          </cell>
          <cell r="M100">
            <v>2.4199999999999777E-3</v>
          </cell>
          <cell r="N100">
            <v>0.54239999999999999</v>
          </cell>
          <cell r="O100">
            <v>0.54481999999999997</v>
          </cell>
          <cell r="P100">
            <v>1.3818602050280448E-3</v>
          </cell>
          <cell r="Q100">
            <v>0.1483533333333393</v>
          </cell>
          <cell r="R100">
            <v>107.35769999999999</v>
          </cell>
          <cell r="S100">
            <v>107.50605333333333</v>
          </cell>
          <cell r="T100">
            <v>2.7989882069775042E-3</v>
          </cell>
          <cell r="U100">
            <v>0.18113333333333326</v>
          </cell>
          <cell r="V100">
            <v>46.682400000000001</v>
          </cell>
          <cell r="W100">
            <v>46.863533333333336</v>
          </cell>
          <cell r="X100">
            <v>7.4061035446329547E-4</v>
          </cell>
          <cell r="Y100">
            <v>3.366000000000232E-2</v>
          </cell>
          <cell r="Z100">
            <v>45.448999999999998</v>
          </cell>
          <cell r="AA100">
            <v>45.482660000000003</v>
          </cell>
          <cell r="AB100">
            <v>2.6443250477906589E-3</v>
          </cell>
          <cell r="AC100">
            <v>0.12855333333333335</v>
          </cell>
          <cell r="AD100">
            <v>48.614800000000002</v>
          </cell>
          <cell r="AE100">
            <v>48.743353333333339</v>
          </cell>
          <cell r="AF100">
            <v>1.9997174846305295E-3</v>
          </cell>
          <cell r="AG100">
            <v>3.2559999999999673E-2</v>
          </cell>
          <cell r="AH100">
            <v>16.282299999999999</v>
          </cell>
          <cell r="AI100">
            <v>16.314859999999999</v>
          </cell>
          <cell r="AJ100">
            <v>2.2335326382369541E-3</v>
          </cell>
          <cell r="AK100">
            <v>3.5514285714286685E-2</v>
          </cell>
          <cell r="AL100">
            <v>15.900499999999999</v>
          </cell>
          <cell r="AM100">
            <v>15.936014285714286</v>
          </cell>
          <cell r="AN100">
            <v>3.4562664467224233E-3</v>
          </cell>
          <cell r="AO100">
            <v>2.6399999999999885E-2</v>
          </cell>
          <cell r="AP100">
            <v>7.6383000000000001</v>
          </cell>
          <cell r="AQ100">
            <v>7.6646999999999998</v>
          </cell>
          <cell r="AR100">
            <v>-1.1653776883142334E-4</v>
          </cell>
          <cell r="AS100">
            <v>-4.839999999999141E-3</v>
          </cell>
          <cell r="AT100">
            <v>41.531599999999997</v>
          </cell>
          <cell r="AU100">
            <v>41.526759999999996</v>
          </cell>
          <cell r="AV100">
            <v>3.1695810616117781E-3</v>
          </cell>
          <cell r="AW100">
            <v>0.11219999999999532</v>
          </cell>
          <cell r="AX100">
            <v>35.399000000000001</v>
          </cell>
          <cell r="AY100">
            <v>35.511199999999995</v>
          </cell>
          <cell r="AZ100">
            <v>2.2528267390052102E-3</v>
          </cell>
          <cell r="BA100">
            <v>1.7285714285713079E-2</v>
          </cell>
          <cell r="BB100">
            <v>7.6729000000000003</v>
          </cell>
          <cell r="BC100">
            <v>7.6901857142857137</v>
          </cell>
        </row>
        <row r="101">
          <cell r="B101">
            <v>53</v>
          </cell>
          <cell r="C101">
            <v>23</v>
          </cell>
          <cell r="D101">
            <v>2.1639216342000055E-3</v>
          </cell>
          <cell r="E101">
            <v>0.12941333333333133</v>
          </cell>
          <cell r="F101">
            <v>59.805</v>
          </cell>
          <cell r="G101">
            <v>59.934413333333332</v>
          </cell>
          <cell r="H101">
            <v>3.1329845115179657E-3</v>
          </cell>
          <cell r="I101">
            <v>0.22639666666666472</v>
          </cell>
          <cell r="J101">
            <v>72.262299999999996</v>
          </cell>
          <cell r="K101">
            <v>72.488696666666655</v>
          </cell>
          <cell r="L101">
            <v>4.6644542772860936E-3</v>
          </cell>
          <cell r="M101">
            <v>2.5299999999999767E-3</v>
          </cell>
          <cell r="N101">
            <v>0.54239999999999999</v>
          </cell>
          <cell r="O101">
            <v>0.54492999999999991</v>
          </cell>
          <cell r="P101">
            <v>1.4446720325293194E-3</v>
          </cell>
          <cell r="Q101">
            <v>0.15509666666667291</v>
          </cell>
          <cell r="R101">
            <v>107.35769999999999</v>
          </cell>
          <cell r="S101">
            <v>107.51279666666667</v>
          </cell>
          <cell r="T101">
            <v>2.9262149436582998E-3</v>
          </cell>
          <cell r="U101">
            <v>0.18936666666666657</v>
          </cell>
          <cell r="V101">
            <v>46.682400000000001</v>
          </cell>
          <cell r="W101">
            <v>46.871766666666666</v>
          </cell>
          <cell r="X101">
            <v>7.7427446148435445E-4</v>
          </cell>
          <cell r="Y101">
            <v>3.5190000000002421E-2</v>
          </cell>
          <cell r="Z101">
            <v>45.448999999999998</v>
          </cell>
          <cell r="AA101">
            <v>45.484189999999998</v>
          </cell>
          <cell r="AB101">
            <v>2.7645216408720527E-3</v>
          </cell>
          <cell r="AC101">
            <v>0.13439666666666666</v>
          </cell>
          <cell r="AD101">
            <v>48.614800000000002</v>
          </cell>
          <cell r="AE101">
            <v>48.74919666666667</v>
          </cell>
          <cell r="AF101">
            <v>2.0906137339319177E-3</v>
          </cell>
          <cell r="AG101">
            <v>3.4039999999999654E-2</v>
          </cell>
          <cell r="AH101">
            <v>16.282299999999999</v>
          </cell>
          <cell r="AI101">
            <v>16.31634</v>
          </cell>
          <cell r="AJ101">
            <v>2.3350568490659068E-3</v>
          </cell>
          <cell r="AK101">
            <v>3.7128571428572447E-2</v>
          </cell>
          <cell r="AL101">
            <v>15.900499999999999</v>
          </cell>
          <cell r="AM101">
            <v>15.937628571428572</v>
          </cell>
          <cell r="AN101">
            <v>3.6133694670279879E-3</v>
          </cell>
          <cell r="AO101">
            <v>2.7599999999999878E-2</v>
          </cell>
          <cell r="AP101">
            <v>7.6383000000000001</v>
          </cell>
          <cell r="AQ101">
            <v>7.6658999999999997</v>
          </cell>
          <cell r="AR101">
            <v>-1.2183494014194258E-4</v>
          </cell>
          <cell r="AS101">
            <v>-5.0599999999991025E-3</v>
          </cell>
          <cell r="AT101">
            <v>41.531599999999997</v>
          </cell>
          <cell r="AU101">
            <v>41.526539999999997</v>
          </cell>
          <cell r="AV101">
            <v>3.3136529280486768E-3</v>
          </cell>
          <cell r="AW101">
            <v>0.1172999999999951</v>
          </cell>
          <cell r="AX101">
            <v>35.399000000000001</v>
          </cell>
          <cell r="AY101">
            <v>35.516299999999994</v>
          </cell>
          <cell r="AZ101">
            <v>2.355227954414538E-3</v>
          </cell>
          <cell r="BA101">
            <v>1.8071428571427312E-2</v>
          </cell>
          <cell r="BB101">
            <v>7.6729000000000003</v>
          </cell>
          <cell r="BC101">
            <v>7.6909714285714275</v>
          </cell>
        </row>
        <row r="102">
          <cell r="B102">
            <v>54</v>
          </cell>
          <cell r="C102">
            <v>24</v>
          </cell>
          <cell r="D102">
            <v>2.2580051835130494E-3</v>
          </cell>
          <cell r="E102">
            <v>0.13503999999999791</v>
          </cell>
          <cell r="F102">
            <v>59.805</v>
          </cell>
          <cell r="G102">
            <v>59.940039999999996</v>
          </cell>
          <cell r="H102">
            <v>3.2692012294100515E-3</v>
          </cell>
          <cell r="I102">
            <v>0.23623999999999795</v>
          </cell>
          <cell r="J102">
            <v>72.262299999999996</v>
          </cell>
          <cell r="K102">
            <v>72.498539999999991</v>
          </cell>
          <cell r="L102">
            <v>4.8672566371680973E-3</v>
          </cell>
          <cell r="M102">
            <v>2.6399999999999757E-3</v>
          </cell>
          <cell r="N102">
            <v>0.54239999999999999</v>
          </cell>
          <cell r="O102">
            <v>0.54503999999999997</v>
          </cell>
          <cell r="P102">
            <v>1.5074838600305943E-3</v>
          </cell>
          <cell r="Q102">
            <v>0.16184000000000651</v>
          </cell>
          <cell r="R102">
            <v>107.35769999999999</v>
          </cell>
          <cell r="S102">
            <v>107.51954000000001</v>
          </cell>
          <cell r="T102">
            <v>3.0534416803390954E-3</v>
          </cell>
          <cell r="U102">
            <v>0.19759999999999991</v>
          </cell>
          <cell r="V102">
            <v>46.682400000000001</v>
          </cell>
          <cell r="W102">
            <v>46.88</v>
          </cell>
          <cell r="X102">
            <v>8.0793856850541333E-4</v>
          </cell>
          <cell r="Y102">
            <v>3.6720000000002528E-2</v>
          </cell>
          <cell r="Z102">
            <v>45.448999999999998</v>
          </cell>
          <cell r="AA102">
            <v>45.485720000000001</v>
          </cell>
          <cell r="AB102">
            <v>2.8847182339534466E-3</v>
          </cell>
          <cell r="AC102">
            <v>0.14024</v>
          </cell>
          <cell r="AD102">
            <v>48.614800000000002</v>
          </cell>
          <cell r="AE102">
            <v>48.755040000000001</v>
          </cell>
          <cell r="AF102">
            <v>2.181509983233305E-3</v>
          </cell>
          <cell r="AG102">
            <v>3.5519999999999642E-2</v>
          </cell>
          <cell r="AH102">
            <v>16.282299999999999</v>
          </cell>
          <cell r="AI102">
            <v>16.317819999999998</v>
          </cell>
          <cell r="AJ102">
            <v>2.4365810598948592E-3</v>
          </cell>
          <cell r="AK102">
            <v>3.8742857142858203E-2</v>
          </cell>
          <cell r="AL102">
            <v>15.900499999999999</v>
          </cell>
          <cell r="AM102">
            <v>15.939242857142858</v>
          </cell>
          <cell r="AN102">
            <v>3.7704724873335524E-3</v>
          </cell>
          <cell r="AO102">
            <v>2.8799999999999874E-2</v>
          </cell>
          <cell r="AP102">
            <v>7.6383000000000001</v>
          </cell>
          <cell r="AQ102">
            <v>7.6670999999999996</v>
          </cell>
          <cell r="AR102">
            <v>-1.2713211145246183E-4</v>
          </cell>
          <cell r="AS102">
            <v>-5.2799999999990632E-3</v>
          </cell>
          <cell r="AT102">
            <v>41.531599999999997</v>
          </cell>
          <cell r="AU102">
            <v>41.526319999999998</v>
          </cell>
          <cell r="AV102">
            <v>3.457724794485576E-3</v>
          </cell>
          <cell r="AW102">
            <v>0.12239999999999489</v>
          </cell>
          <cell r="AX102">
            <v>35.399000000000001</v>
          </cell>
          <cell r="AY102">
            <v>35.521399999999993</v>
          </cell>
          <cell r="AZ102">
            <v>2.4576291698238657E-3</v>
          </cell>
          <cell r="BA102">
            <v>1.8857142857141542E-2</v>
          </cell>
          <cell r="BB102">
            <v>7.6729000000000003</v>
          </cell>
          <cell r="BC102">
            <v>7.6917571428571421</v>
          </cell>
        </row>
        <row r="103">
          <cell r="B103">
            <v>55</v>
          </cell>
          <cell r="C103">
            <v>25</v>
          </cell>
          <cell r="D103">
            <v>2.3520887328260932E-3</v>
          </cell>
          <cell r="E103">
            <v>0.1406666666666645</v>
          </cell>
          <cell r="F103">
            <v>59.805</v>
          </cell>
          <cell r="G103">
            <v>59.945666666666668</v>
          </cell>
          <cell r="H103">
            <v>3.4054179473021373E-3</v>
          </cell>
          <cell r="I103">
            <v>0.24608333333333121</v>
          </cell>
          <cell r="J103">
            <v>72.262299999999996</v>
          </cell>
          <cell r="K103">
            <v>72.508383333333327</v>
          </cell>
          <cell r="L103">
            <v>5.070058997050101E-3</v>
          </cell>
          <cell r="M103">
            <v>2.7499999999999747E-3</v>
          </cell>
          <cell r="N103">
            <v>0.54239999999999999</v>
          </cell>
          <cell r="O103">
            <v>0.54515000000000002</v>
          </cell>
          <cell r="P103">
            <v>1.5702956875318689E-3</v>
          </cell>
          <cell r="Q103">
            <v>0.16858333333334011</v>
          </cell>
          <cell r="R103">
            <v>107.35769999999999</v>
          </cell>
          <cell r="S103">
            <v>107.52628333333334</v>
          </cell>
          <cell r="T103">
            <v>3.1806684170198906E-3</v>
          </cell>
          <cell r="U103">
            <v>0.20583333333333323</v>
          </cell>
          <cell r="V103">
            <v>46.682400000000001</v>
          </cell>
          <cell r="W103">
            <v>46.888233333333332</v>
          </cell>
          <cell r="X103">
            <v>8.4160267552647211E-4</v>
          </cell>
          <cell r="Y103">
            <v>3.8250000000002636E-2</v>
          </cell>
          <cell r="Z103">
            <v>45.448999999999998</v>
          </cell>
          <cell r="AA103">
            <v>45.487250000000003</v>
          </cell>
          <cell r="AB103">
            <v>3.0049148270348399E-3</v>
          </cell>
          <cell r="AC103">
            <v>0.14608333333333334</v>
          </cell>
          <cell r="AD103">
            <v>48.614800000000002</v>
          </cell>
          <cell r="AE103">
            <v>48.760883333333339</v>
          </cell>
          <cell r="AF103">
            <v>2.2724062325346927E-3</v>
          </cell>
          <cell r="AG103">
            <v>3.6999999999999623E-2</v>
          </cell>
          <cell r="AH103">
            <v>16.282299999999999</v>
          </cell>
          <cell r="AI103">
            <v>16.319299999999998</v>
          </cell>
          <cell r="AJ103">
            <v>2.5381052707238116E-3</v>
          </cell>
          <cell r="AK103">
            <v>4.0357142857143966E-2</v>
          </cell>
          <cell r="AL103">
            <v>15.900499999999999</v>
          </cell>
          <cell r="AM103">
            <v>15.940857142857142</v>
          </cell>
          <cell r="AN103">
            <v>3.9275755076391174E-3</v>
          </cell>
          <cell r="AO103">
            <v>2.9999999999999867E-2</v>
          </cell>
          <cell r="AP103">
            <v>7.6383000000000001</v>
          </cell>
          <cell r="AQ103">
            <v>7.6683000000000003</v>
          </cell>
          <cell r="AR103">
            <v>-1.3242928276298107E-4</v>
          </cell>
          <cell r="AS103">
            <v>-5.4999999999990239E-3</v>
          </cell>
          <cell r="AT103">
            <v>41.531599999999997</v>
          </cell>
          <cell r="AU103">
            <v>41.5261</v>
          </cell>
          <cell r="AV103">
            <v>3.6017966609224747E-3</v>
          </cell>
          <cell r="AW103">
            <v>0.12749999999999467</v>
          </cell>
          <cell r="AX103">
            <v>35.399000000000001</v>
          </cell>
          <cell r="AY103">
            <v>35.526499999999999</v>
          </cell>
          <cell r="AZ103">
            <v>2.5600303852331935E-3</v>
          </cell>
          <cell r="BA103">
            <v>1.9642857142855772E-2</v>
          </cell>
          <cell r="BB103">
            <v>7.6729000000000003</v>
          </cell>
          <cell r="BC103">
            <v>7.6925428571428558</v>
          </cell>
        </row>
        <row r="104">
          <cell r="B104">
            <v>56</v>
          </cell>
          <cell r="C104">
            <v>26</v>
          </cell>
          <cell r="D104">
            <v>2.4461722821391366E-3</v>
          </cell>
          <cell r="E104">
            <v>0.14629333333333108</v>
          </cell>
          <cell r="F104">
            <v>59.805</v>
          </cell>
          <cell r="G104">
            <v>59.951293333333332</v>
          </cell>
          <cell r="H104">
            <v>3.5416346651942223E-3</v>
          </cell>
          <cell r="I104">
            <v>0.25592666666666447</v>
          </cell>
          <cell r="J104">
            <v>72.262299999999996</v>
          </cell>
          <cell r="K104">
            <v>72.518226666666664</v>
          </cell>
          <cell r="L104">
            <v>5.2728613569321047E-3</v>
          </cell>
          <cell r="M104">
            <v>2.8599999999999737E-3</v>
          </cell>
          <cell r="N104">
            <v>0.54239999999999999</v>
          </cell>
          <cell r="O104">
            <v>0.54525999999999997</v>
          </cell>
          <cell r="P104">
            <v>1.6331075150331437E-3</v>
          </cell>
          <cell r="Q104">
            <v>0.17532666666667371</v>
          </cell>
          <cell r="R104">
            <v>107.35769999999999</v>
          </cell>
          <cell r="S104">
            <v>107.53302666666667</v>
          </cell>
          <cell r="T104">
            <v>3.3078951537006867E-3</v>
          </cell>
          <cell r="U104">
            <v>0.21406666666666657</v>
          </cell>
          <cell r="V104">
            <v>46.682400000000001</v>
          </cell>
          <cell r="W104">
            <v>46.896466666666669</v>
          </cell>
          <cell r="X104">
            <v>8.7526678254753109E-4</v>
          </cell>
          <cell r="Y104">
            <v>3.9780000000002737E-2</v>
          </cell>
          <cell r="Z104">
            <v>45.448999999999998</v>
          </cell>
          <cell r="AA104">
            <v>45.488779999999998</v>
          </cell>
          <cell r="AB104">
            <v>3.1251114201162333E-3</v>
          </cell>
          <cell r="AC104">
            <v>0.15192666666666668</v>
          </cell>
          <cell r="AD104">
            <v>48.614800000000002</v>
          </cell>
          <cell r="AE104">
            <v>48.766726666666671</v>
          </cell>
          <cell r="AF104">
            <v>2.3633024818360804E-3</v>
          </cell>
          <cell r="AG104">
            <v>3.8479999999999612E-2</v>
          </cell>
          <cell r="AH104">
            <v>16.282299999999999</v>
          </cell>
          <cell r="AI104">
            <v>16.320779999999999</v>
          </cell>
          <cell r="AJ104">
            <v>2.6396294815527639E-3</v>
          </cell>
          <cell r="AK104">
            <v>4.1971428571429721E-2</v>
          </cell>
          <cell r="AL104">
            <v>15.900499999999999</v>
          </cell>
          <cell r="AM104">
            <v>15.942471428571428</v>
          </cell>
          <cell r="AN104">
            <v>4.0846785279446815E-3</v>
          </cell>
          <cell r="AO104">
            <v>3.1199999999999863E-2</v>
          </cell>
          <cell r="AP104">
            <v>7.6383000000000001</v>
          </cell>
          <cell r="AQ104">
            <v>7.6695000000000002</v>
          </cell>
          <cell r="AR104">
            <v>-1.3772645407350033E-4</v>
          </cell>
          <cell r="AS104">
            <v>-5.7199999999989854E-3</v>
          </cell>
          <cell r="AT104">
            <v>41.531599999999997</v>
          </cell>
          <cell r="AU104">
            <v>41.525880000000001</v>
          </cell>
          <cell r="AV104">
            <v>3.7458685273593739E-3</v>
          </cell>
          <cell r="AW104">
            <v>0.13259999999999447</v>
          </cell>
          <cell r="AX104">
            <v>35.399000000000001</v>
          </cell>
          <cell r="AY104">
            <v>35.531599999999997</v>
          </cell>
          <cell r="AZ104">
            <v>2.6624316006425212E-3</v>
          </cell>
          <cell r="BA104">
            <v>2.0428571428570002E-2</v>
          </cell>
          <cell r="BB104">
            <v>7.6729000000000003</v>
          </cell>
          <cell r="BC104">
            <v>7.6933285714285704</v>
          </cell>
        </row>
        <row r="105">
          <cell r="B105">
            <v>57</v>
          </cell>
          <cell r="C105">
            <v>27</v>
          </cell>
          <cell r="D105">
            <v>2.5402558314521805E-3</v>
          </cell>
          <cell r="E105">
            <v>0.15191999999999767</v>
          </cell>
          <cell r="F105">
            <v>59.805</v>
          </cell>
          <cell r="G105">
            <v>59.956919999999997</v>
          </cell>
          <cell r="H105">
            <v>3.6778513830863077E-3</v>
          </cell>
          <cell r="I105">
            <v>0.26576999999999773</v>
          </cell>
          <cell r="J105">
            <v>72.262299999999996</v>
          </cell>
          <cell r="K105">
            <v>72.52807</v>
          </cell>
          <cell r="L105">
            <v>5.4756637168141093E-3</v>
          </cell>
          <cell r="M105">
            <v>2.9699999999999727E-3</v>
          </cell>
          <cell r="N105">
            <v>0.54239999999999999</v>
          </cell>
          <cell r="O105">
            <v>0.54536999999999991</v>
          </cell>
          <cell r="P105">
            <v>1.6959193425344185E-3</v>
          </cell>
          <cell r="Q105">
            <v>0.18207000000000734</v>
          </cell>
          <cell r="R105">
            <v>107.35769999999999</v>
          </cell>
          <cell r="S105">
            <v>107.53977</v>
          </cell>
          <cell r="T105">
            <v>3.4351218903814823E-3</v>
          </cell>
          <cell r="U105">
            <v>0.22229999999999989</v>
          </cell>
          <cell r="V105">
            <v>46.682400000000001</v>
          </cell>
          <cell r="W105">
            <v>46.904699999999998</v>
          </cell>
          <cell r="X105">
            <v>9.0893088956858997E-4</v>
          </cell>
          <cell r="Y105">
            <v>4.1310000000002844E-2</v>
          </cell>
          <cell r="Z105">
            <v>45.448999999999998</v>
          </cell>
          <cell r="AA105">
            <v>45.490310000000001</v>
          </cell>
          <cell r="AB105">
            <v>3.2453080131976267E-3</v>
          </cell>
          <cell r="AC105">
            <v>0.15777000000000002</v>
          </cell>
          <cell r="AD105">
            <v>48.614800000000002</v>
          </cell>
          <cell r="AE105">
            <v>48.772570000000002</v>
          </cell>
          <cell r="AF105">
            <v>2.4541987311374682E-3</v>
          </cell>
          <cell r="AG105">
            <v>3.9959999999999593E-2</v>
          </cell>
          <cell r="AH105">
            <v>16.282299999999999</v>
          </cell>
          <cell r="AI105">
            <v>16.32226</v>
          </cell>
          <cell r="AJ105">
            <v>2.7411536923817167E-3</v>
          </cell>
          <cell r="AK105">
            <v>4.3585714285715484E-2</v>
          </cell>
          <cell r="AL105">
            <v>15.900499999999999</v>
          </cell>
          <cell r="AM105">
            <v>15.944085714285714</v>
          </cell>
          <cell r="AN105">
            <v>4.2417815482502464E-3</v>
          </cell>
          <cell r="AO105">
            <v>3.2399999999999859E-2</v>
          </cell>
          <cell r="AP105">
            <v>7.6383000000000001</v>
          </cell>
          <cell r="AQ105">
            <v>7.6707000000000001</v>
          </cell>
          <cell r="AR105">
            <v>-1.4302362538401957E-4</v>
          </cell>
          <cell r="AS105">
            <v>-5.9399999999989461E-3</v>
          </cell>
          <cell r="AT105">
            <v>41.531599999999997</v>
          </cell>
          <cell r="AU105">
            <v>41.525660000000002</v>
          </cell>
          <cell r="AV105">
            <v>3.8899403937962727E-3</v>
          </cell>
          <cell r="AW105">
            <v>0.13769999999999424</v>
          </cell>
          <cell r="AX105">
            <v>35.399000000000001</v>
          </cell>
          <cell r="AY105">
            <v>35.536699999999996</v>
          </cell>
          <cell r="AZ105">
            <v>2.764832816051849E-3</v>
          </cell>
          <cell r="BA105">
            <v>2.1214285714284235E-2</v>
          </cell>
          <cell r="BB105">
            <v>7.6729000000000003</v>
          </cell>
          <cell r="BC105">
            <v>7.6941142857142841</v>
          </cell>
        </row>
        <row r="106">
          <cell r="B106">
            <v>58</v>
          </cell>
          <cell r="C106">
            <v>28</v>
          </cell>
          <cell r="D106">
            <v>2.6343393807652243E-3</v>
          </cell>
          <cell r="E106">
            <v>0.15754666666666423</v>
          </cell>
          <cell r="F106">
            <v>59.805</v>
          </cell>
          <cell r="G106">
            <v>59.962546666666661</v>
          </cell>
          <cell r="H106">
            <v>3.8140681009783935E-3</v>
          </cell>
          <cell r="I106">
            <v>0.27561333333333093</v>
          </cell>
          <cell r="J106">
            <v>72.262299999999996</v>
          </cell>
          <cell r="K106">
            <v>72.537913333333321</v>
          </cell>
          <cell r="L106">
            <v>5.6784660766961131E-3</v>
          </cell>
          <cell r="M106">
            <v>3.0799999999999716E-3</v>
          </cell>
          <cell r="N106">
            <v>0.54239999999999999</v>
          </cell>
          <cell r="O106">
            <v>0.54547999999999996</v>
          </cell>
          <cell r="P106">
            <v>1.7587311700356933E-3</v>
          </cell>
          <cell r="Q106">
            <v>0.18881333333334094</v>
          </cell>
          <cell r="R106">
            <v>107.35769999999999</v>
          </cell>
          <cell r="S106">
            <v>107.54651333333334</v>
          </cell>
          <cell r="T106">
            <v>3.5623486270622779E-3</v>
          </cell>
          <cell r="U106">
            <v>0.23053333333333323</v>
          </cell>
          <cell r="V106">
            <v>46.682400000000001</v>
          </cell>
          <cell r="W106">
            <v>46.912933333333335</v>
          </cell>
          <cell r="X106">
            <v>9.4259499658964885E-4</v>
          </cell>
          <cell r="Y106">
            <v>4.2840000000002952E-2</v>
          </cell>
          <cell r="Z106">
            <v>45.448999999999998</v>
          </cell>
          <cell r="AA106">
            <v>45.491840000000003</v>
          </cell>
          <cell r="AB106">
            <v>3.3655046062790205E-3</v>
          </cell>
          <cell r="AC106">
            <v>0.16361333333333333</v>
          </cell>
          <cell r="AD106">
            <v>48.614800000000002</v>
          </cell>
          <cell r="AE106">
            <v>48.778413333333333</v>
          </cell>
          <cell r="AF106">
            <v>2.5450949804388559E-3</v>
          </cell>
          <cell r="AG106">
            <v>4.1439999999999581E-2</v>
          </cell>
          <cell r="AH106">
            <v>16.282299999999999</v>
          </cell>
          <cell r="AI106">
            <v>16.323739999999997</v>
          </cell>
          <cell r="AJ106">
            <v>2.8426779032106691E-3</v>
          </cell>
          <cell r="AK106">
            <v>4.5200000000001239E-2</v>
          </cell>
          <cell r="AL106">
            <v>15.900499999999999</v>
          </cell>
          <cell r="AM106">
            <v>15.9457</v>
          </cell>
          <cell r="AN106">
            <v>4.3988845685558114E-3</v>
          </cell>
          <cell r="AO106">
            <v>3.3599999999999852E-2</v>
          </cell>
          <cell r="AP106">
            <v>7.6383000000000001</v>
          </cell>
          <cell r="AQ106">
            <v>7.6718999999999999</v>
          </cell>
          <cell r="AR106">
            <v>-1.4832079669453881E-4</v>
          </cell>
          <cell r="AS106">
            <v>-6.1599999999989068E-3</v>
          </cell>
          <cell r="AT106">
            <v>41.531599999999997</v>
          </cell>
          <cell r="AU106">
            <v>41.525439999999996</v>
          </cell>
          <cell r="AV106">
            <v>4.0340122602331718E-3</v>
          </cell>
          <cell r="AW106">
            <v>0.14279999999999404</v>
          </cell>
          <cell r="AX106">
            <v>35.399000000000001</v>
          </cell>
          <cell r="AY106">
            <v>35.541799999999995</v>
          </cell>
          <cell r="AZ106">
            <v>2.8672340314611767E-3</v>
          </cell>
          <cell r="BA106">
            <v>2.1999999999998465E-2</v>
          </cell>
          <cell r="BB106">
            <v>7.6729000000000003</v>
          </cell>
          <cell r="BC106">
            <v>7.6948999999999987</v>
          </cell>
        </row>
        <row r="107">
          <cell r="B107">
            <v>59</v>
          </cell>
          <cell r="C107">
            <v>29</v>
          </cell>
          <cell r="D107">
            <v>2.7284229300782678E-3</v>
          </cell>
          <cell r="E107">
            <v>0.16317333333333081</v>
          </cell>
          <cell r="F107">
            <v>59.805</v>
          </cell>
          <cell r="G107">
            <v>59.968173333333333</v>
          </cell>
          <cell r="H107">
            <v>3.9502848188704793E-3</v>
          </cell>
          <cell r="I107">
            <v>0.28545666666666419</v>
          </cell>
          <cell r="J107">
            <v>72.262299999999996</v>
          </cell>
          <cell r="K107">
            <v>72.547756666666658</v>
          </cell>
          <cell r="L107">
            <v>5.8812684365781177E-3</v>
          </cell>
          <cell r="M107">
            <v>3.1899999999999706E-3</v>
          </cell>
          <cell r="N107">
            <v>0.54239999999999999</v>
          </cell>
          <cell r="O107">
            <v>0.54559000000000002</v>
          </cell>
          <cell r="P107">
            <v>1.821542997536968E-3</v>
          </cell>
          <cell r="Q107">
            <v>0.19555666666667454</v>
          </cell>
          <cell r="R107">
            <v>107.35769999999999</v>
          </cell>
          <cell r="S107">
            <v>107.55325666666667</v>
          </cell>
          <cell r="T107">
            <v>3.6895753637430735E-3</v>
          </cell>
          <cell r="U107">
            <v>0.23876666666666654</v>
          </cell>
          <cell r="V107">
            <v>46.682400000000001</v>
          </cell>
          <cell r="W107">
            <v>46.921166666666664</v>
          </cell>
          <cell r="X107">
            <v>9.7625910361070762E-4</v>
          </cell>
          <cell r="Y107">
            <v>4.4370000000003053E-2</v>
          </cell>
          <cell r="Z107">
            <v>45.448999999999998</v>
          </cell>
          <cell r="AA107">
            <v>45.493369999999999</v>
          </cell>
          <cell r="AB107">
            <v>3.4857011993604139E-3</v>
          </cell>
          <cell r="AC107">
            <v>0.16945666666666667</v>
          </cell>
          <cell r="AD107">
            <v>48.614800000000002</v>
          </cell>
          <cell r="AE107">
            <v>48.784256666666671</v>
          </cell>
          <cell r="AF107">
            <v>2.6359912297402436E-3</v>
          </cell>
          <cell r="AG107">
            <v>4.2919999999999563E-2</v>
          </cell>
          <cell r="AH107">
            <v>16.282299999999999</v>
          </cell>
          <cell r="AI107">
            <v>16.325219999999998</v>
          </cell>
          <cell r="AJ107">
            <v>2.9442021140396214E-3</v>
          </cell>
          <cell r="AK107">
            <v>4.6814285714286995E-2</v>
          </cell>
          <cell r="AL107">
            <v>15.900499999999999</v>
          </cell>
          <cell r="AM107">
            <v>15.947314285714286</v>
          </cell>
          <cell r="AN107">
            <v>4.5559875888613755E-3</v>
          </cell>
          <cell r="AO107">
            <v>3.4799999999999845E-2</v>
          </cell>
          <cell r="AP107">
            <v>7.6383000000000001</v>
          </cell>
          <cell r="AQ107">
            <v>7.6730999999999998</v>
          </cell>
          <cell r="AR107">
            <v>-1.5361796800505804E-4</v>
          </cell>
          <cell r="AS107">
            <v>-6.3799999999988683E-3</v>
          </cell>
          <cell r="AT107">
            <v>41.531599999999997</v>
          </cell>
          <cell r="AU107">
            <v>41.525219999999997</v>
          </cell>
          <cell r="AV107">
            <v>4.1780841266700706E-3</v>
          </cell>
          <cell r="AW107">
            <v>0.14789999999999384</v>
          </cell>
          <cell r="AX107">
            <v>35.399000000000001</v>
          </cell>
          <cell r="AY107">
            <v>35.546899999999994</v>
          </cell>
          <cell r="AZ107">
            <v>2.9696352468705045E-3</v>
          </cell>
          <cell r="BA107">
            <v>2.2785714285712695E-2</v>
          </cell>
          <cell r="BB107">
            <v>7.6729000000000003</v>
          </cell>
          <cell r="BC107">
            <v>7.6956857142857134</v>
          </cell>
        </row>
        <row r="108">
          <cell r="B108">
            <v>60</v>
          </cell>
          <cell r="C108">
            <v>30</v>
          </cell>
          <cell r="D108">
            <v>2.8225064793913116E-3</v>
          </cell>
          <cell r="E108">
            <v>0.1687999999999974</v>
          </cell>
          <cell r="F108">
            <v>59.805</v>
          </cell>
          <cell r="G108">
            <v>59.973799999999997</v>
          </cell>
          <cell r="H108">
            <v>4.0865015367625643E-3</v>
          </cell>
          <cell r="I108">
            <v>0.29529999999999745</v>
          </cell>
          <cell r="J108">
            <v>72.262299999999996</v>
          </cell>
          <cell r="K108">
            <v>72.557599999999994</v>
          </cell>
          <cell r="L108">
            <v>6.0840707964601214E-3</v>
          </cell>
          <cell r="M108">
            <v>3.2999999999999696E-3</v>
          </cell>
          <cell r="N108">
            <v>0.54239999999999999</v>
          </cell>
          <cell r="O108">
            <v>0.54569999999999996</v>
          </cell>
          <cell r="P108">
            <v>1.8843548250382428E-3</v>
          </cell>
          <cell r="Q108">
            <v>0.20230000000000814</v>
          </cell>
          <cell r="R108">
            <v>107.35769999999999</v>
          </cell>
          <cell r="S108">
            <v>107.56</v>
          </cell>
          <cell r="T108">
            <v>3.8168021004238691E-3</v>
          </cell>
          <cell r="U108">
            <v>0.24699999999999989</v>
          </cell>
          <cell r="V108">
            <v>46.682400000000001</v>
          </cell>
          <cell r="W108">
            <v>46.929400000000001</v>
          </cell>
          <cell r="X108">
            <v>1.0099232106317666E-3</v>
          </cell>
          <cell r="Y108">
            <v>4.590000000000316E-2</v>
          </cell>
          <cell r="Z108">
            <v>45.448999999999998</v>
          </cell>
          <cell r="AA108">
            <v>45.494900000000001</v>
          </cell>
          <cell r="AB108">
            <v>3.6058977924418078E-3</v>
          </cell>
          <cell r="AC108">
            <v>0.17530000000000001</v>
          </cell>
          <cell r="AD108">
            <v>48.614800000000002</v>
          </cell>
          <cell r="AE108">
            <v>48.790100000000002</v>
          </cell>
          <cell r="AF108">
            <v>2.7268874790416313E-3</v>
          </cell>
          <cell r="AG108">
            <v>4.4399999999999551E-2</v>
          </cell>
          <cell r="AH108">
            <v>16.282299999999999</v>
          </cell>
          <cell r="AI108">
            <v>16.326699999999999</v>
          </cell>
          <cell r="AJ108">
            <v>3.0457263248685742E-3</v>
          </cell>
          <cell r="AK108">
            <v>4.8428571428572757E-2</v>
          </cell>
          <cell r="AL108">
            <v>15.900499999999999</v>
          </cell>
          <cell r="AM108">
            <v>15.948928571428572</v>
          </cell>
          <cell r="AN108">
            <v>4.7130906091669414E-3</v>
          </cell>
          <cell r="AO108">
            <v>3.5999999999999845E-2</v>
          </cell>
          <cell r="AP108">
            <v>7.6383000000000001</v>
          </cell>
          <cell r="AQ108">
            <v>7.6742999999999997</v>
          </cell>
          <cell r="AR108">
            <v>-1.5891513931557728E-4</v>
          </cell>
          <cell r="AS108">
            <v>-6.599999999998829E-3</v>
          </cell>
          <cell r="AT108">
            <v>41.531599999999997</v>
          </cell>
          <cell r="AU108">
            <v>41.524999999999999</v>
          </cell>
          <cell r="AV108">
            <v>4.3221559931069702E-3</v>
          </cell>
          <cell r="AW108">
            <v>0.15299999999999361</v>
          </cell>
          <cell r="AX108">
            <v>35.399000000000001</v>
          </cell>
          <cell r="AY108">
            <v>35.551999999999992</v>
          </cell>
          <cell r="AZ108">
            <v>3.0720364622798322E-3</v>
          </cell>
          <cell r="BA108">
            <v>2.3571428571426929E-2</v>
          </cell>
          <cell r="BB108">
            <v>7.6729000000000003</v>
          </cell>
          <cell r="BC108">
            <v>7.6964714285714271</v>
          </cell>
        </row>
        <row r="109">
          <cell r="B109">
            <v>61</v>
          </cell>
          <cell r="C109">
            <v>1</v>
          </cell>
          <cell r="D109">
            <v>1.1321610436557568E-4</v>
          </cell>
          <cell r="E109">
            <v>6.7900000000001622E-3</v>
          </cell>
          <cell r="F109">
            <v>59.973799999999997</v>
          </cell>
          <cell r="G109">
            <v>59.980589999999999</v>
          </cell>
          <cell r="H109">
            <v>1.5491140831560489E-4</v>
          </cell>
          <cell r="I109">
            <v>1.1240000000000331E-2</v>
          </cell>
          <cell r="J109">
            <v>72.557599999999994</v>
          </cell>
          <cell r="K109">
            <v>72.568839999999994</v>
          </cell>
          <cell r="L109">
            <v>2.0768431983385683E-4</v>
          </cell>
          <cell r="M109">
            <v>1.1333333333333566E-4</v>
          </cell>
          <cell r="N109">
            <v>0.54569999999999996</v>
          </cell>
          <cell r="O109">
            <v>0.54581333333333326</v>
          </cell>
          <cell r="P109">
            <v>9.030618569480472E-5</v>
          </cell>
          <cell r="Q109">
            <v>9.7133333333331955E-3</v>
          </cell>
          <cell r="R109">
            <v>107.56</v>
          </cell>
          <cell r="S109">
            <v>107.56971333333334</v>
          </cell>
          <cell r="T109">
            <v>1.9149332117322117E-4</v>
          </cell>
          <cell r="U109">
            <v>8.9866666666665648E-3</v>
          </cell>
          <cell r="V109">
            <v>46.929400000000001</v>
          </cell>
          <cell r="W109">
            <v>46.938386666666666</v>
          </cell>
          <cell r="X109">
            <v>6.1179018600620289E-5</v>
          </cell>
          <cell r="Y109">
            <v>2.7833333333333599E-3</v>
          </cell>
          <cell r="Z109">
            <v>45.494900000000001</v>
          </cell>
          <cell r="AA109">
            <v>45.497683333333335</v>
          </cell>
          <cell r="AB109">
            <v>1.4019237509248653E-4</v>
          </cell>
          <cell r="AC109">
            <v>6.8399999999999277E-3</v>
          </cell>
          <cell r="AD109">
            <v>48.790100000000002</v>
          </cell>
          <cell r="AE109">
            <v>48.796939999999999</v>
          </cell>
          <cell r="AF109">
            <v>1.1106551436195744E-4</v>
          </cell>
          <cell r="AG109">
            <v>1.8133333333333705E-3</v>
          </cell>
          <cell r="AH109">
            <v>16.326699999999999</v>
          </cell>
          <cell r="AI109">
            <v>16.328513333333333</v>
          </cell>
          <cell r="AJ109">
            <v>1.0152421082895247E-4</v>
          </cell>
          <cell r="AK109">
            <v>1.6142857142857586E-3</v>
          </cell>
          <cell r="AL109">
            <v>15.900499999999999</v>
          </cell>
          <cell r="AM109">
            <v>15.902114285714285</v>
          </cell>
          <cell r="AN109">
            <v>1.571030203055647E-4</v>
          </cell>
          <cell r="AO109">
            <v>1.1999999999999947E-3</v>
          </cell>
          <cell r="AP109">
            <v>7.6383000000000001</v>
          </cell>
          <cell r="AQ109">
            <v>7.6395</v>
          </cell>
          <cell r="AR109">
            <v>2.5366245233798526E-5</v>
          </cell>
          <cell r="AS109">
            <v>1.0533333333334837E-3</v>
          </cell>
          <cell r="AT109">
            <v>41.524999999999999</v>
          </cell>
          <cell r="AU109">
            <v>41.52605333333333</v>
          </cell>
          <cell r="AV109">
            <v>1.4407186643689899E-4</v>
          </cell>
          <cell r="AW109">
            <v>5.099999999999787E-3</v>
          </cell>
          <cell r="AX109">
            <v>35.399000000000001</v>
          </cell>
          <cell r="AY109">
            <v>35.4041</v>
          </cell>
          <cell r="AZ109">
            <v>1.0240121540932774E-4</v>
          </cell>
          <cell r="BA109">
            <v>7.8571428571423089E-4</v>
          </cell>
          <cell r="BB109">
            <v>7.6729000000000003</v>
          </cell>
          <cell r="BC109">
            <v>7.6736857142857149</v>
          </cell>
        </row>
        <row r="110">
          <cell r="B110">
            <v>62</v>
          </cell>
          <cell r="C110">
            <v>2</v>
          </cell>
          <cell r="D110">
            <v>2.2643220873115136E-4</v>
          </cell>
          <cell r="E110">
            <v>1.3580000000000324E-2</v>
          </cell>
          <cell r="F110">
            <v>59.973799999999997</v>
          </cell>
          <cell r="G110">
            <v>59.987379999999995</v>
          </cell>
          <cell r="H110">
            <v>3.0982281663120977E-4</v>
          </cell>
          <cell r="I110">
            <v>2.2480000000000663E-2</v>
          </cell>
          <cell r="J110">
            <v>72.557599999999994</v>
          </cell>
          <cell r="K110">
            <v>72.580079999999995</v>
          </cell>
          <cell r="L110">
            <v>4.1536863966771365E-4</v>
          </cell>
          <cell r="M110">
            <v>2.2666666666667132E-4</v>
          </cell>
          <cell r="N110">
            <v>0.54569999999999996</v>
          </cell>
          <cell r="O110">
            <v>0.54592666666666667</v>
          </cell>
          <cell r="P110">
            <v>1.8061237138960944E-4</v>
          </cell>
          <cell r="Q110">
            <v>1.9426666666666391E-2</v>
          </cell>
          <cell r="R110">
            <v>107.56</v>
          </cell>
          <cell r="S110">
            <v>107.57942666666666</v>
          </cell>
          <cell r="T110">
            <v>3.8298664234644235E-4</v>
          </cell>
          <cell r="U110">
            <v>1.797333333333313E-2</v>
          </cell>
          <cell r="V110">
            <v>46.929400000000001</v>
          </cell>
          <cell r="W110">
            <v>46.947373333333331</v>
          </cell>
          <cell r="X110">
            <v>1.2235803720124058E-4</v>
          </cell>
          <cell r="Y110">
            <v>5.5666666666667197E-3</v>
          </cell>
          <cell r="Z110">
            <v>45.494900000000001</v>
          </cell>
          <cell r="AA110">
            <v>45.500466666666668</v>
          </cell>
          <cell r="AB110">
            <v>2.8038475018497307E-4</v>
          </cell>
          <cell r="AC110">
            <v>1.3679999999999855E-2</v>
          </cell>
          <cell r="AD110">
            <v>48.790100000000002</v>
          </cell>
          <cell r="AE110">
            <v>48.803780000000003</v>
          </cell>
          <cell r="AF110">
            <v>2.2213102872391488E-4</v>
          </cell>
          <cell r="AG110">
            <v>3.6266666666667411E-3</v>
          </cell>
          <cell r="AH110">
            <v>16.326699999999999</v>
          </cell>
          <cell r="AI110">
            <v>16.330326666666664</v>
          </cell>
          <cell r="AJ110">
            <v>2.0304842165790493E-4</v>
          </cell>
          <cell r="AK110">
            <v>3.2285714285715172E-3</v>
          </cell>
          <cell r="AL110">
            <v>15.900499999999999</v>
          </cell>
          <cell r="AM110">
            <v>15.903728571428571</v>
          </cell>
          <cell r="AN110">
            <v>3.142060406111294E-4</v>
          </cell>
          <cell r="AO110">
            <v>2.3999999999999894E-3</v>
          </cell>
          <cell r="AP110">
            <v>7.6383000000000001</v>
          </cell>
          <cell r="AQ110">
            <v>7.6406999999999998</v>
          </cell>
          <cell r="AR110">
            <v>5.0732490467597053E-5</v>
          </cell>
          <cell r="AS110">
            <v>2.1066666666669674E-3</v>
          </cell>
          <cell r="AT110">
            <v>41.524999999999999</v>
          </cell>
          <cell r="AU110">
            <v>41.527106666666668</v>
          </cell>
          <cell r="AV110">
            <v>2.8814373287379798E-4</v>
          </cell>
          <cell r="AW110">
            <v>1.0199999999999574E-2</v>
          </cell>
          <cell r="AX110">
            <v>35.399000000000001</v>
          </cell>
          <cell r="AY110">
            <v>35.409199999999998</v>
          </cell>
          <cell r="AZ110">
            <v>2.0480243081865548E-4</v>
          </cell>
          <cell r="BA110">
            <v>1.5714285714284618E-3</v>
          </cell>
          <cell r="BB110">
            <v>7.6729000000000003</v>
          </cell>
          <cell r="BC110">
            <v>7.6744714285714286</v>
          </cell>
        </row>
        <row r="111">
          <cell r="B111">
            <v>63</v>
          </cell>
          <cell r="C111">
            <v>3</v>
          </cell>
          <cell r="D111">
            <v>3.3964831309672705E-4</v>
          </cell>
          <cell r="E111">
            <v>2.0370000000000488E-2</v>
          </cell>
          <cell r="F111">
            <v>59.973799999999997</v>
          </cell>
          <cell r="G111">
            <v>59.994169999999997</v>
          </cell>
          <cell r="H111">
            <v>4.6473422494681461E-4</v>
          </cell>
          <cell r="I111">
            <v>3.3720000000000992E-2</v>
          </cell>
          <cell r="J111">
            <v>72.557599999999994</v>
          </cell>
          <cell r="K111">
            <v>72.591319999999996</v>
          </cell>
          <cell r="L111">
            <v>6.2305295950157045E-4</v>
          </cell>
          <cell r="M111">
            <v>3.4000000000000696E-4</v>
          </cell>
          <cell r="N111">
            <v>0.54569999999999996</v>
          </cell>
          <cell r="O111">
            <v>0.54603999999999997</v>
          </cell>
          <cell r="P111">
            <v>2.7091855708441417E-4</v>
          </cell>
          <cell r="Q111">
            <v>2.913999999999959E-2</v>
          </cell>
          <cell r="R111">
            <v>107.56</v>
          </cell>
          <cell r="S111">
            <v>107.58914</v>
          </cell>
          <cell r="T111">
            <v>5.744799635196636E-4</v>
          </cell>
          <cell r="U111">
            <v>2.6959999999999696E-2</v>
          </cell>
          <cell r="V111">
            <v>46.929400000000001</v>
          </cell>
          <cell r="W111">
            <v>46.956360000000004</v>
          </cell>
          <cell r="X111">
            <v>1.8353705580186088E-4</v>
          </cell>
          <cell r="Y111">
            <v>8.3500000000000796E-3</v>
          </cell>
          <cell r="Z111">
            <v>45.494900000000001</v>
          </cell>
          <cell r="AA111">
            <v>45.503250000000001</v>
          </cell>
          <cell r="AB111">
            <v>4.2057712527745957E-4</v>
          </cell>
          <cell r="AC111">
            <v>2.0519999999999781E-2</v>
          </cell>
          <cell r="AD111">
            <v>48.790100000000002</v>
          </cell>
          <cell r="AE111">
            <v>48.81062</v>
          </cell>
          <cell r="AF111">
            <v>3.3319654308587235E-4</v>
          </cell>
          <cell r="AG111">
            <v>5.4400000000001114E-3</v>
          </cell>
          <cell r="AH111">
            <v>16.326699999999999</v>
          </cell>
          <cell r="AI111">
            <v>16.332139999999999</v>
          </cell>
          <cell r="AJ111">
            <v>3.045726324868574E-4</v>
          </cell>
          <cell r="AK111">
            <v>4.8428571428572754E-3</v>
          </cell>
          <cell r="AL111">
            <v>15.900499999999999</v>
          </cell>
          <cell r="AM111">
            <v>15.905342857142857</v>
          </cell>
          <cell r="AN111">
            <v>4.7130906091669405E-4</v>
          </cell>
          <cell r="AO111">
            <v>3.5999999999999843E-3</v>
          </cell>
          <cell r="AP111">
            <v>7.6383000000000001</v>
          </cell>
          <cell r="AQ111">
            <v>7.6418999999999997</v>
          </cell>
          <cell r="AR111">
            <v>7.6098735701395572E-5</v>
          </cell>
          <cell r="AS111">
            <v>3.1600000000004515E-3</v>
          </cell>
          <cell r="AT111">
            <v>41.524999999999999</v>
          </cell>
          <cell r="AU111">
            <v>41.52816</v>
          </cell>
          <cell r="AV111">
            <v>4.32215599310697E-4</v>
          </cell>
          <cell r="AW111">
            <v>1.5299999999999361E-2</v>
          </cell>
          <cell r="AX111">
            <v>35.399000000000001</v>
          </cell>
          <cell r="AY111">
            <v>35.414299999999997</v>
          </cell>
          <cell r="AZ111">
            <v>3.0720364622798321E-4</v>
          </cell>
          <cell r="BA111">
            <v>2.3571428571426928E-3</v>
          </cell>
          <cell r="BB111">
            <v>7.6729000000000003</v>
          </cell>
          <cell r="BC111">
            <v>7.6752571428571432</v>
          </cell>
        </row>
        <row r="112">
          <cell r="B112">
            <v>64</v>
          </cell>
          <cell r="C112">
            <v>4</v>
          </cell>
          <cell r="D112">
            <v>4.5286441746230272E-4</v>
          </cell>
          <cell r="E112">
            <v>2.7160000000000649E-2</v>
          </cell>
          <cell r="F112">
            <v>59.973799999999997</v>
          </cell>
          <cell r="G112">
            <v>60.000959999999999</v>
          </cell>
          <cell r="H112">
            <v>6.1964563326241955E-4</v>
          </cell>
          <cell r="I112">
            <v>4.4960000000001325E-2</v>
          </cell>
          <cell r="J112">
            <v>72.557599999999994</v>
          </cell>
          <cell r="K112">
            <v>72.602559999999997</v>
          </cell>
          <cell r="L112">
            <v>8.3073727933542731E-4</v>
          </cell>
          <cell r="M112">
            <v>4.5333333333334264E-4</v>
          </cell>
          <cell r="N112">
            <v>0.54569999999999996</v>
          </cell>
          <cell r="O112">
            <v>0.54615333333333327</v>
          </cell>
          <cell r="P112">
            <v>3.6122474277921888E-4</v>
          </cell>
          <cell r="Q112">
            <v>3.8853333333332782E-2</v>
          </cell>
          <cell r="R112">
            <v>107.56</v>
          </cell>
          <cell r="S112">
            <v>107.59885333333334</v>
          </cell>
          <cell r="T112">
            <v>7.659732846928847E-4</v>
          </cell>
          <cell r="U112">
            <v>3.5946666666666259E-2</v>
          </cell>
          <cell r="V112">
            <v>46.929400000000001</v>
          </cell>
          <cell r="W112">
            <v>46.965346666666669</v>
          </cell>
          <cell r="X112">
            <v>2.4471607440248116E-4</v>
          </cell>
          <cell r="Y112">
            <v>1.1133333333333439E-2</v>
          </cell>
          <cell r="Z112">
            <v>45.494900000000001</v>
          </cell>
          <cell r="AA112">
            <v>45.506033333333335</v>
          </cell>
          <cell r="AB112">
            <v>5.6076950036994613E-4</v>
          </cell>
          <cell r="AC112">
            <v>2.7359999999999711E-2</v>
          </cell>
          <cell r="AD112">
            <v>48.790100000000002</v>
          </cell>
          <cell r="AE112">
            <v>48.817460000000004</v>
          </cell>
          <cell r="AF112">
            <v>4.4426205744782976E-4</v>
          </cell>
          <cell r="AG112">
            <v>7.2533333333334822E-3</v>
          </cell>
          <cell r="AH112">
            <v>16.326699999999999</v>
          </cell>
          <cell r="AI112">
            <v>16.333953333333334</v>
          </cell>
          <cell r="AJ112">
            <v>4.0609684331580987E-4</v>
          </cell>
          <cell r="AK112">
            <v>6.4571428571430344E-3</v>
          </cell>
          <cell r="AL112">
            <v>15.900499999999999</v>
          </cell>
          <cell r="AM112">
            <v>15.906957142857141</v>
          </cell>
          <cell r="AN112">
            <v>6.284120812222588E-4</v>
          </cell>
          <cell r="AO112">
            <v>4.7999999999999788E-3</v>
          </cell>
          <cell r="AP112">
            <v>7.6383000000000001</v>
          </cell>
          <cell r="AQ112">
            <v>7.6431000000000004</v>
          </cell>
          <cell r="AR112">
            <v>1.0146498093519411E-4</v>
          </cell>
          <cell r="AS112">
            <v>4.2133333333339348E-3</v>
          </cell>
          <cell r="AT112">
            <v>41.524999999999999</v>
          </cell>
          <cell r="AU112">
            <v>41.529213333333331</v>
          </cell>
          <cell r="AV112">
            <v>5.7628746574759596E-4</v>
          </cell>
          <cell r="AW112">
            <v>2.0399999999999148E-2</v>
          </cell>
          <cell r="AX112">
            <v>35.399000000000001</v>
          </cell>
          <cell r="AY112">
            <v>35.419400000000003</v>
          </cell>
          <cell r="AZ112">
            <v>4.0960486163731097E-4</v>
          </cell>
          <cell r="BA112">
            <v>3.1428571428569235E-3</v>
          </cell>
          <cell r="BB112">
            <v>7.6729000000000003</v>
          </cell>
          <cell r="BC112">
            <v>7.6760428571428569</v>
          </cell>
        </row>
        <row r="113">
          <cell r="B113">
            <v>65</v>
          </cell>
          <cell r="C113">
            <v>5</v>
          </cell>
          <cell r="D113">
            <v>5.6608052182787838E-4</v>
          </cell>
          <cell r="E113">
            <v>3.3950000000000813E-2</v>
          </cell>
          <cell r="F113">
            <v>59.973799999999997</v>
          </cell>
          <cell r="G113">
            <v>60.007750000000001</v>
          </cell>
          <cell r="H113">
            <v>7.7455704157802438E-4</v>
          </cell>
          <cell r="I113">
            <v>5.6200000000001658E-2</v>
          </cell>
          <cell r="J113">
            <v>72.557599999999994</v>
          </cell>
          <cell r="K113">
            <v>72.613799999999998</v>
          </cell>
          <cell r="L113">
            <v>1.0384215991692842E-3</v>
          </cell>
          <cell r="M113">
            <v>5.6666666666667831E-4</v>
          </cell>
          <cell r="N113">
            <v>0.54569999999999996</v>
          </cell>
          <cell r="O113">
            <v>0.54626666666666668</v>
          </cell>
          <cell r="P113">
            <v>4.5153092847402364E-4</v>
          </cell>
          <cell r="Q113">
            <v>4.8566666666665981E-2</v>
          </cell>
          <cell r="R113">
            <v>107.56</v>
          </cell>
          <cell r="S113">
            <v>107.60856666666666</v>
          </cell>
          <cell r="T113">
            <v>9.5746660586610579E-4</v>
          </cell>
          <cell r="U113">
            <v>4.4933333333332826E-2</v>
          </cell>
          <cell r="V113">
            <v>46.929400000000001</v>
          </cell>
          <cell r="W113">
            <v>46.974333333333334</v>
          </cell>
          <cell r="X113">
            <v>3.0589509300310141E-4</v>
          </cell>
          <cell r="Y113">
            <v>1.3916666666666799E-2</v>
          </cell>
          <cell r="Z113">
            <v>45.494900000000001</v>
          </cell>
          <cell r="AA113">
            <v>45.508816666666668</v>
          </cell>
          <cell r="AB113">
            <v>7.0096187546243274E-4</v>
          </cell>
          <cell r="AC113">
            <v>3.419999999999964E-2</v>
          </cell>
          <cell r="AD113">
            <v>48.790100000000002</v>
          </cell>
          <cell r="AE113">
            <v>48.824300000000001</v>
          </cell>
          <cell r="AF113">
            <v>5.5532757180978723E-4</v>
          </cell>
          <cell r="AG113">
            <v>9.0666666666668529E-3</v>
          </cell>
          <cell r="AH113">
            <v>16.326699999999999</v>
          </cell>
          <cell r="AI113">
            <v>16.335766666666665</v>
          </cell>
          <cell r="AJ113">
            <v>5.0762105414476233E-4</v>
          </cell>
          <cell r="AK113">
            <v>8.0714285714287935E-3</v>
          </cell>
          <cell r="AL113">
            <v>15.900499999999999</v>
          </cell>
          <cell r="AM113">
            <v>15.908571428571427</v>
          </cell>
          <cell r="AN113">
            <v>7.8551510152782345E-4</v>
          </cell>
          <cell r="AO113">
            <v>5.9999999999999732E-3</v>
          </cell>
          <cell r="AP113">
            <v>7.6383000000000001</v>
          </cell>
          <cell r="AQ113">
            <v>7.6443000000000003</v>
          </cell>
          <cell r="AR113">
            <v>1.2683122616899265E-4</v>
          </cell>
          <cell r="AS113">
            <v>5.2666666666674189E-3</v>
          </cell>
          <cell r="AT113">
            <v>41.524999999999999</v>
          </cell>
          <cell r="AU113">
            <v>41.530266666666662</v>
          </cell>
          <cell r="AV113">
            <v>7.2035933218449492E-4</v>
          </cell>
          <cell r="AW113">
            <v>2.5499999999998937E-2</v>
          </cell>
          <cell r="AX113">
            <v>35.399000000000001</v>
          </cell>
          <cell r="AY113">
            <v>35.424500000000002</v>
          </cell>
          <cell r="AZ113">
            <v>5.1200607704663867E-4</v>
          </cell>
          <cell r="BA113">
            <v>3.9285714285711548E-3</v>
          </cell>
          <cell r="BB113">
            <v>7.6729000000000003</v>
          </cell>
          <cell r="BC113">
            <v>7.6768285714285716</v>
          </cell>
        </row>
        <row r="114">
          <cell r="B114">
            <v>66</v>
          </cell>
          <cell r="C114">
            <v>6</v>
          </cell>
          <cell r="D114">
            <v>6.792966261934541E-4</v>
          </cell>
          <cell r="E114">
            <v>4.0740000000000977E-2</v>
          </cell>
          <cell r="F114">
            <v>59.973799999999997</v>
          </cell>
          <cell r="G114">
            <v>60.014539999999997</v>
          </cell>
          <cell r="H114">
            <v>9.2946844989362921E-4</v>
          </cell>
          <cell r="I114">
            <v>6.7440000000001984E-2</v>
          </cell>
          <cell r="J114">
            <v>72.557599999999994</v>
          </cell>
          <cell r="K114">
            <v>72.625039999999998</v>
          </cell>
          <cell r="L114">
            <v>1.2461059190031409E-3</v>
          </cell>
          <cell r="M114">
            <v>6.8000000000001393E-4</v>
          </cell>
          <cell r="N114">
            <v>0.54569999999999996</v>
          </cell>
          <cell r="O114">
            <v>0.54637999999999998</v>
          </cell>
          <cell r="P114">
            <v>5.4183711416882835E-4</v>
          </cell>
          <cell r="Q114">
            <v>5.827999999999918E-2</v>
          </cell>
          <cell r="R114">
            <v>107.56</v>
          </cell>
          <cell r="S114">
            <v>107.61828</v>
          </cell>
          <cell r="T114">
            <v>1.1489599270393272E-3</v>
          </cell>
          <cell r="U114">
            <v>5.3919999999999392E-2</v>
          </cell>
          <cell r="V114">
            <v>46.929400000000001</v>
          </cell>
          <cell r="W114">
            <v>46.983319999999999</v>
          </cell>
          <cell r="X114">
            <v>3.6707411160372176E-4</v>
          </cell>
          <cell r="Y114">
            <v>1.6700000000000159E-2</v>
          </cell>
          <cell r="Z114">
            <v>45.494900000000001</v>
          </cell>
          <cell r="AA114">
            <v>45.511600000000001</v>
          </cell>
          <cell r="AB114">
            <v>8.4115425055491914E-4</v>
          </cell>
          <cell r="AC114">
            <v>4.1039999999999563E-2</v>
          </cell>
          <cell r="AD114">
            <v>48.790100000000002</v>
          </cell>
          <cell r="AE114">
            <v>48.831140000000005</v>
          </cell>
          <cell r="AF114">
            <v>6.6639308617174469E-4</v>
          </cell>
          <cell r="AG114">
            <v>1.0880000000000223E-2</v>
          </cell>
          <cell r="AH114">
            <v>16.326699999999999</v>
          </cell>
          <cell r="AI114">
            <v>16.337579999999999</v>
          </cell>
          <cell r="AJ114">
            <v>6.091452649737148E-4</v>
          </cell>
          <cell r="AK114">
            <v>9.6857142857145508E-3</v>
          </cell>
          <cell r="AL114">
            <v>15.900499999999999</v>
          </cell>
          <cell r="AM114">
            <v>15.910185714285713</v>
          </cell>
          <cell r="AN114">
            <v>9.426181218333881E-4</v>
          </cell>
          <cell r="AO114">
            <v>7.1999999999999686E-3</v>
          </cell>
          <cell r="AP114">
            <v>7.6383000000000001</v>
          </cell>
          <cell r="AQ114">
            <v>7.6455000000000002</v>
          </cell>
          <cell r="AR114">
            <v>1.5219747140279114E-4</v>
          </cell>
          <cell r="AS114">
            <v>6.320000000000903E-3</v>
          </cell>
          <cell r="AT114">
            <v>41.524999999999999</v>
          </cell>
          <cell r="AU114">
            <v>41.531320000000001</v>
          </cell>
          <cell r="AV114">
            <v>8.6443119862139399E-4</v>
          </cell>
          <cell r="AW114">
            <v>3.0599999999998722E-2</v>
          </cell>
          <cell r="AX114">
            <v>35.399000000000001</v>
          </cell>
          <cell r="AY114">
            <v>35.429600000000001</v>
          </cell>
          <cell r="AZ114">
            <v>6.1440729245596643E-4</v>
          </cell>
          <cell r="BA114">
            <v>4.7142857142853855E-3</v>
          </cell>
          <cell r="BB114">
            <v>7.6729000000000003</v>
          </cell>
          <cell r="BC114">
            <v>7.6776142857142853</v>
          </cell>
        </row>
        <row r="115">
          <cell r="B115">
            <v>67</v>
          </cell>
          <cell r="C115">
            <v>7</v>
          </cell>
          <cell r="D115">
            <v>7.9251273055902982E-4</v>
          </cell>
          <cell r="E115">
            <v>4.7530000000001141E-2</v>
          </cell>
          <cell r="F115">
            <v>59.973799999999997</v>
          </cell>
          <cell r="G115">
            <v>60.021329999999999</v>
          </cell>
          <cell r="H115">
            <v>1.084379858209234E-3</v>
          </cell>
          <cell r="I115">
            <v>7.8680000000002318E-2</v>
          </cell>
          <cell r="J115">
            <v>72.557599999999994</v>
          </cell>
          <cell r="K115">
            <v>72.636279999999999</v>
          </cell>
          <cell r="L115">
            <v>1.4537902388369979E-3</v>
          </cell>
          <cell r="M115">
            <v>7.9333333333334954E-4</v>
          </cell>
          <cell r="N115">
            <v>0.54569999999999996</v>
          </cell>
          <cell r="O115">
            <v>0.54649333333333328</v>
          </cell>
          <cell r="P115">
            <v>6.3214329986363311E-4</v>
          </cell>
          <cell r="Q115">
            <v>6.7993333333332379E-2</v>
          </cell>
          <cell r="R115">
            <v>107.56</v>
          </cell>
          <cell r="S115">
            <v>107.62799333333334</v>
          </cell>
          <cell r="T115">
            <v>1.3404532482125483E-3</v>
          </cell>
          <cell r="U115">
            <v>6.2906666666665959E-2</v>
          </cell>
          <cell r="V115">
            <v>46.929400000000001</v>
          </cell>
          <cell r="W115">
            <v>46.992306666666664</v>
          </cell>
          <cell r="X115">
            <v>4.2825313020434201E-4</v>
          </cell>
          <cell r="Y115">
            <v>1.9483333333333519E-2</v>
          </cell>
          <cell r="Z115">
            <v>45.494900000000001</v>
          </cell>
          <cell r="AA115">
            <v>45.514383333333335</v>
          </cell>
          <cell r="AB115">
            <v>9.8134662564740576E-4</v>
          </cell>
          <cell r="AC115">
            <v>4.7879999999999492E-2</v>
          </cell>
          <cell r="AD115">
            <v>48.790100000000002</v>
          </cell>
          <cell r="AE115">
            <v>48.837980000000002</v>
          </cell>
          <cell r="AF115">
            <v>7.7745860053370216E-4</v>
          </cell>
          <cell r="AG115">
            <v>1.2693333333333593E-2</v>
          </cell>
          <cell r="AH115">
            <v>16.326699999999999</v>
          </cell>
          <cell r="AI115">
            <v>16.339393333333334</v>
          </cell>
          <cell r="AJ115">
            <v>7.1066947580266727E-4</v>
          </cell>
          <cell r="AK115">
            <v>1.130000000000031E-2</v>
          </cell>
          <cell r="AL115">
            <v>15.900499999999999</v>
          </cell>
          <cell r="AM115">
            <v>15.911799999999999</v>
          </cell>
          <cell r="AN115">
            <v>1.0997211421389529E-3</v>
          </cell>
          <cell r="AO115">
            <v>8.3999999999999631E-3</v>
          </cell>
          <cell r="AP115">
            <v>7.6383000000000001</v>
          </cell>
          <cell r="AQ115">
            <v>7.6467000000000001</v>
          </cell>
          <cell r="AR115">
            <v>1.7756371663658969E-4</v>
          </cell>
          <cell r="AS115">
            <v>7.3733333333343863E-3</v>
          </cell>
          <cell r="AT115">
            <v>41.524999999999999</v>
          </cell>
          <cell r="AU115">
            <v>41.532373333333332</v>
          </cell>
          <cell r="AV115">
            <v>1.008503065058293E-3</v>
          </cell>
          <cell r="AW115">
            <v>3.5699999999998511E-2</v>
          </cell>
          <cell r="AX115">
            <v>35.399000000000001</v>
          </cell>
          <cell r="AY115">
            <v>35.434699999999999</v>
          </cell>
          <cell r="AZ115">
            <v>7.1680850786529418E-4</v>
          </cell>
          <cell r="BA115">
            <v>5.4999999999996163E-3</v>
          </cell>
          <cell r="BB115">
            <v>7.6729000000000003</v>
          </cell>
          <cell r="BC115">
            <v>7.6783999999999999</v>
          </cell>
        </row>
        <row r="116">
          <cell r="B116">
            <v>68</v>
          </cell>
          <cell r="C116">
            <v>8</v>
          </cell>
          <cell r="D116">
            <v>9.0572883492460543E-4</v>
          </cell>
          <cell r="E116">
            <v>5.4320000000001298E-2</v>
          </cell>
          <cell r="F116">
            <v>59.973799999999997</v>
          </cell>
          <cell r="G116">
            <v>60.028120000000001</v>
          </cell>
          <cell r="H116">
            <v>1.2392912665248391E-3</v>
          </cell>
          <cell r="I116">
            <v>8.9920000000002651E-2</v>
          </cell>
          <cell r="J116">
            <v>72.557599999999994</v>
          </cell>
          <cell r="K116">
            <v>72.64752</v>
          </cell>
          <cell r="L116">
            <v>1.6614745586708546E-3</v>
          </cell>
          <cell r="M116">
            <v>9.0666666666668527E-4</v>
          </cell>
          <cell r="N116">
            <v>0.54569999999999996</v>
          </cell>
          <cell r="O116">
            <v>0.54660666666666669</v>
          </cell>
          <cell r="P116">
            <v>7.2244948555843776E-4</v>
          </cell>
          <cell r="Q116">
            <v>7.7706666666665564E-2</v>
          </cell>
          <cell r="R116">
            <v>107.56</v>
          </cell>
          <cell r="S116">
            <v>107.63770666666667</v>
          </cell>
          <cell r="T116">
            <v>1.5319465693857694E-3</v>
          </cell>
          <cell r="U116">
            <v>7.1893333333332518E-2</v>
          </cell>
          <cell r="V116">
            <v>46.929400000000001</v>
          </cell>
          <cell r="W116">
            <v>47.001293333333336</v>
          </cell>
          <cell r="X116">
            <v>4.8943214880496232E-4</v>
          </cell>
          <cell r="Y116">
            <v>2.2266666666666879E-2</v>
          </cell>
          <cell r="Z116">
            <v>45.494900000000001</v>
          </cell>
          <cell r="AA116">
            <v>45.517166666666668</v>
          </cell>
          <cell r="AB116">
            <v>1.1215390007398923E-3</v>
          </cell>
          <cell r="AC116">
            <v>5.4719999999999422E-2</v>
          </cell>
          <cell r="AD116">
            <v>48.790100000000002</v>
          </cell>
          <cell r="AE116">
            <v>48.844819999999999</v>
          </cell>
          <cell r="AF116">
            <v>8.8852411489565952E-4</v>
          </cell>
          <cell r="AG116">
            <v>1.4506666666666964E-2</v>
          </cell>
          <cell r="AH116">
            <v>16.326699999999999</v>
          </cell>
          <cell r="AI116">
            <v>16.341206666666665</v>
          </cell>
          <cell r="AJ116">
            <v>8.1219368663161973E-4</v>
          </cell>
          <cell r="AK116">
            <v>1.2914285714286069E-2</v>
          </cell>
          <cell r="AL116">
            <v>15.900499999999999</v>
          </cell>
          <cell r="AM116">
            <v>15.913414285714286</v>
          </cell>
          <cell r="AN116">
            <v>1.2568241624445176E-3</v>
          </cell>
          <cell r="AO116">
            <v>9.5999999999999575E-3</v>
          </cell>
          <cell r="AP116">
            <v>7.6383000000000001</v>
          </cell>
          <cell r="AQ116">
            <v>7.6478999999999999</v>
          </cell>
          <cell r="AR116">
            <v>2.0292996187038821E-4</v>
          </cell>
          <cell r="AS116">
            <v>8.4266666666678695E-3</v>
          </cell>
          <cell r="AT116">
            <v>41.524999999999999</v>
          </cell>
          <cell r="AU116">
            <v>41.533426666666664</v>
          </cell>
          <cell r="AV116">
            <v>1.1525749314951919E-3</v>
          </cell>
          <cell r="AW116">
            <v>4.0799999999998296E-2</v>
          </cell>
          <cell r="AX116">
            <v>35.399000000000001</v>
          </cell>
          <cell r="AY116">
            <v>35.439799999999998</v>
          </cell>
          <cell r="AZ116">
            <v>8.1920972327462194E-4</v>
          </cell>
          <cell r="BA116">
            <v>6.2857142857138471E-3</v>
          </cell>
          <cell r="BB116">
            <v>7.6729000000000003</v>
          </cell>
          <cell r="BC116">
            <v>7.6791857142857145</v>
          </cell>
        </row>
        <row r="117">
          <cell r="B117">
            <v>69</v>
          </cell>
          <cell r="C117">
            <v>9</v>
          </cell>
          <cell r="D117">
            <v>1.0189449392901812E-3</v>
          </cell>
          <cell r="E117">
            <v>6.1110000000001462E-2</v>
          </cell>
          <cell r="F117">
            <v>59.973799999999997</v>
          </cell>
          <cell r="G117">
            <v>60.034909999999996</v>
          </cell>
          <cell r="H117">
            <v>1.3942026748404439E-3</v>
          </cell>
          <cell r="I117">
            <v>0.10116000000000298</v>
          </cell>
          <cell r="J117">
            <v>72.557599999999994</v>
          </cell>
          <cell r="K117">
            <v>72.658760000000001</v>
          </cell>
          <cell r="L117">
            <v>1.8691588785047114E-3</v>
          </cell>
          <cell r="M117">
            <v>1.0200000000000209E-3</v>
          </cell>
          <cell r="N117">
            <v>0.54569999999999996</v>
          </cell>
          <cell r="O117">
            <v>0.54671999999999998</v>
          </cell>
          <cell r="P117">
            <v>8.1275567125324252E-4</v>
          </cell>
          <cell r="Q117">
            <v>8.7419999999998763E-2</v>
          </cell>
          <cell r="R117">
            <v>107.56</v>
          </cell>
          <cell r="S117">
            <v>107.64742</v>
          </cell>
          <cell r="T117">
            <v>1.7234398905589905E-3</v>
          </cell>
          <cell r="U117">
            <v>8.0879999999999092E-2</v>
          </cell>
          <cell r="V117">
            <v>46.929400000000001</v>
          </cell>
          <cell r="W117">
            <v>47.010280000000002</v>
          </cell>
          <cell r="X117">
            <v>5.5061116740558256E-4</v>
          </cell>
          <cell r="Y117">
            <v>2.5050000000000239E-2</v>
          </cell>
          <cell r="Z117">
            <v>45.494900000000001</v>
          </cell>
          <cell r="AA117">
            <v>45.519950000000001</v>
          </cell>
          <cell r="AB117">
            <v>1.2617313758323788E-3</v>
          </cell>
          <cell r="AC117">
            <v>6.1559999999999351E-2</v>
          </cell>
          <cell r="AD117">
            <v>48.790100000000002</v>
          </cell>
          <cell r="AE117">
            <v>48.851660000000003</v>
          </cell>
          <cell r="AF117">
            <v>9.995896292576171E-4</v>
          </cell>
          <cell r="AG117">
            <v>1.6320000000000334E-2</v>
          </cell>
          <cell r="AH117">
            <v>16.326699999999999</v>
          </cell>
          <cell r="AI117">
            <v>16.343019999999999</v>
          </cell>
          <cell r="AJ117">
            <v>9.137178974605722E-4</v>
          </cell>
          <cell r="AK117">
            <v>1.4528571428571826E-2</v>
          </cell>
          <cell r="AL117">
            <v>15.900499999999999</v>
          </cell>
          <cell r="AM117">
            <v>15.915028571428572</v>
          </cell>
          <cell r="AN117">
            <v>1.4139271827500824E-3</v>
          </cell>
          <cell r="AO117">
            <v>1.0799999999999952E-2</v>
          </cell>
          <cell r="AP117">
            <v>7.6383000000000001</v>
          </cell>
          <cell r="AQ117">
            <v>7.6490999999999998</v>
          </cell>
          <cell r="AR117">
            <v>2.2829620710418676E-4</v>
          </cell>
          <cell r="AS117">
            <v>9.4800000000013537E-3</v>
          </cell>
          <cell r="AT117">
            <v>41.524999999999999</v>
          </cell>
          <cell r="AU117">
            <v>41.534480000000002</v>
          </cell>
          <cell r="AV117">
            <v>1.2966467979320909E-3</v>
          </cell>
          <cell r="AW117">
            <v>4.5899999999998088E-2</v>
          </cell>
          <cell r="AX117">
            <v>35.399000000000001</v>
          </cell>
          <cell r="AY117">
            <v>35.444899999999997</v>
          </cell>
          <cell r="AZ117">
            <v>9.216109386839497E-4</v>
          </cell>
          <cell r="BA117">
            <v>7.0714285714280779E-3</v>
          </cell>
          <cell r="BB117">
            <v>7.6729000000000003</v>
          </cell>
          <cell r="BC117">
            <v>7.6799714285714282</v>
          </cell>
        </row>
        <row r="118">
          <cell r="B118">
            <v>70</v>
          </cell>
          <cell r="C118">
            <v>10</v>
          </cell>
          <cell r="D118">
            <v>1.1321610436557568E-3</v>
          </cell>
          <cell r="E118">
            <v>6.7900000000001626E-2</v>
          </cell>
          <cell r="F118">
            <v>59.973799999999997</v>
          </cell>
          <cell r="G118">
            <v>60.041699999999999</v>
          </cell>
          <cell r="H118">
            <v>1.5491140831560488E-3</v>
          </cell>
          <cell r="I118">
            <v>0.11240000000000332</v>
          </cell>
          <cell r="J118">
            <v>72.557599999999994</v>
          </cell>
          <cell r="K118">
            <v>72.67</v>
          </cell>
          <cell r="L118">
            <v>2.0768431983385683E-3</v>
          </cell>
          <cell r="M118">
            <v>1.1333333333333566E-3</v>
          </cell>
          <cell r="N118">
            <v>0.54569999999999996</v>
          </cell>
          <cell r="O118">
            <v>0.54683333333333328</v>
          </cell>
          <cell r="P118">
            <v>9.0306185694804728E-4</v>
          </cell>
          <cell r="Q118">
            <v>9.7133333333331962E-2</v>
          </cell>
          <cell r="R118">
            <v>107.56</v>
          </cell>
          <cell r="S118">
            <v>107.65713333333333</v>
          </cell>
          <cell r="T118">
            <v>1.9149332117322116E-3</v>
          </cell>
          <cell r="U118">
            <v>8.9866666666665651E-2</v>
          </cell>
          <cell r="V118">
            <v>46.929400000000001</v>
          </cell>
          <cell r="W118">
            <v>47.019266666666667</v>
          </cell>
          <cell r="X118">
            <v>6.1179018600620281E-4</v>
          </cell>
          <cell r="Y118">
            <v>2.7833333333333599E-2</v>
          </cell>
          <cell r="Z118">
            <v>45.494900000000001</v>
          </cell>
          <cell r="AA118">
            <v>45.522733333333335</v>
          </cell>
          <cell r="AB118">
            <v>1.4019237509248655E-3</v>
          </cell>
          <cell r="AC118">
            <v>6.8399999999999281E-2</v>
          </cell>
          <cell r="AD118">
            <v>48.790100000000002</v>
          </cell>
          <cell r="AE118">
            <v>48.858499999999999</v>
          </cell>
          <cell r="AF118">
            <v>1.1106551436195745E-3</v>
          </cell>
          <cell r="AG118">
            <v>1.8133333333333706E-2</v>
          </cell>
          <cell r="AH118">
            <v>16.326699999999999</v>
          </cell>
          <cell r="AI118">
            <v>16.344833333333334</v>
          </cell>
          <cell r="AJ118">
            <v>1.0152421082895247E-3</v>
          </cell>
          <cell r="AK118">
            <v>1.6142857142857587E-2</v>
          </cell>
          <cell r="AL118">
            <v>15.900499999999999</v>
          </cell>
          <cell r="AM118">
            <v>15.916642857142858</v>
          </cell>
          <cell r="AN118">
            <v>1.5710302030556469E-3</v>
          </cell>
          <cell r="AO118">
            <v>1.1999999999999946E-2</v>
          </cell>
          <cell r="AP118">
            <v>7.6383000000000001</v>
          </cell>
          <cell r="AQ118">
            <v>7.6502999999999997</v>
          </cell>
          <cell r="AR118">
            <v>2.536624523379853E-4</v>
          </cell>
          <cell r="AS118">
            <v>1.0533333333334838E-2</v>
          </cell>
          <cell r="AT118">
            <v>41.524999999999999</v>
          </cell>
          <cell r="AU118">
            <v>41.535533333333333</v>
          </cell>
          <cell r="AV118">
            <v>1.4407186643689898E-3</v>
          </cell>
          <cell r="AW118">
            <v>5.0999999999997873E-2</v>
          </cell>
          <cell r="AX118">
            <v>35.399000000000001</v>
          </cell>
          <cell r="AY118">
            <v>35.449999999999996</v>
          </cell>
          <cell r="AZ118">
            <v>1.0240121540932773E-3</v>
          </cell>
          <cell r="BA118">
            <v>7.8571428571423095E-3</v>
          </cell>
          <cell r="BB118">
            <v>7.6729000000000003</v>
          </cell>
          <cell r="BC118">
            <v>7.6807571428571428</v>
          </cell>
        </row>
        <row r="119">
          <cell r="B119">
            <v>71</v>
          </cell>
          <cell r="C119">
            <v>11</v>
          </cell>
          <cell r="D119">
            <v>1.2453771480213326E-3</v>
          </cell>
          <cell r="E119">
            <v>7.4690000000001783E-2</v>
          </cell>
          <cell r="F119">
            <v>59.973799999999997</v>
          </cell>
          <cell r="G119">
            <v>60.048490000000001</v>
          </cell>
          <cell r="H119">
            <v>1.7040254914716536E-3</v>
          </cell>
          <cell r="I119">
            <v>0.12364000000000365</v>
          </cell>
          <cell r="J119">
            <v>72.557599999999994</v>
          </cell>
          <cell r="K119">
            <v>72.681240000000003</v>
          </cell>
          <cell r="L119">
            <v>2.2845275181724248E-3</v>
          </cell>
          <cell r="M119">
            <v>1.2466666666666921E-3</v>
          </cell>
          <cell r="N119">
            <v>0.54569999999999996</v>
          </cell>
          <cell r="O119">
            <v>0.54694666666666669</v>
          </cell>
          <cell r="P119">
            <v>9.9336804264285204E-4</v>
          </cell>
          <cell r="Q119">
            <v>0.10684666666666516</v>
          </cell>
          <cell r="R119">
            <v>107.56</v>
          </cell>
          <cell r="S119">
            <v>107.66684666666667</v>
          </cell>
          <cell r="T119">
            <v>2.1064265329054327E-3</v>
          </cell>
          <cell r="U119">
            <v>9.8853333333332211E-2</v>
          </cell>
          <cell r="V119">
            <v>46.929400000000001</v>
          </cell>
          <cell r="W119">
            <v>47.028253333333332</v>
          </cell>
          <cell r="X119">
            <v>6.7296920460682317E-4</v>
          </cell>
          <cell r="Y119">
            <v>3.0616666666666958E-2</v>
          </cell>
          <cell r="Z119">
            <v>45.494900000000001</v>
          </cell>
          <cell r="AA119">
            <v>45.525516666666668</v>
          </cell>
          <cell r="AB119">
            <v>1.542116126017352E-3</v>
          </cell>
          <cell r="AC119">
            <v>7.523999999999921E-2</v>
          </cell>
          <cell r="AD119">
            <v>48.790100000000002</v>
          </cell>
          <cell r="AE119">
            <v>48.865340000000003</v>
          </cell>
          <cell r="AF119">
            <v>1.221720657981532E-3</v>
          </cell>
          <cell r="AG119">
            <v>1.9946666666667074E-2</v>
          </cell>
          <cell r="AH119">
            <v>16.326699999999999</v>
          </cell>
          <cell r="AI119">
            <v>16.346646666666665</v>
          </cell>
          <cell r="AJ119">
            <v>1.116766319118477E-3</v>
          </cell>
          <cell r="AK119">
            <v>1.7757142857143342E-2</v>
          </cell>
          <cell r="AL119">
            <v>15.900499999999999</v>
          </cell>
          <cell r="AM119">
            <v>15.918257142857142</v>
          </cell>
          <cell r="AN119">
            <v>1.7281332233612117E-3</v>
          </cell>
          <cell r="AO119">
            <v>1.3199999999999943E-2</v>
          </cell>
          <cell r="AP119">
            <v>7.6383000000000001</v>
          </cell>
          <cell r="AQ119">
            <v>7.6515000000000004</v>
          </cell>
          <cell r="AR119">
            <v>2.7902869757178382E-4</v>
          </cell>
          <cell r="AS119">
            <v>1.1586666666668322E-2</v>
          </cell>
          <cell r="AT119">
            <v>41.524999999999999</v>
          </cell>
          <cell r="AU119">
            <v>41.536586666666665</v>
          </cell>
          <cell r="AV119">
            <v>1.584790530805889E-3</v>
          </cell>
          <cell r="AW119">
            <v>5.6099999999997659E-2</v>
          </cell>
          <cell r="AX119">
            <v>35.399000000000001</v>
          </cell>
          <cell r="AY119">
            <v>35.455100000000002</v>
          </cell>
          <cell r="AZ119">
            <v>1.1264133695026051E-3</v>
          </cell>
          <cell r="BA119">
            <v>8.6428571428565394E-3</v>
          </cell>
          <cell r="BB119">
            <v>7.6729000000000003</v>
          </cell>
          <cell r="BC119">
            <v>7.6815428571428566</v>
          </cell>
        </row>
        <row r="120">
          <cell r="B120">
            <v>72</v>
          </cell>
          <cell r="C120">
            <v>12</v>
          </cell>
          <cell r="D120">
            <v>1.3585932523869082E-3</v>
          </cell>
          <cell r="E120">
            <v>8.1480000000001954E-2</v>
          </cell>
          <cell r="F120">
            <v>59.973799999999997</v>
          </cell>
          <cell r="G120">
            <v>60.055279999999996</v>
          </cell>
          <cell r="H120">
            <v>1.8589368997872584E-3</v>
          </cell>
          <cell r="I120">
            <v>0.13488000000000397</v>
          </cell>
          <cell r="J120">
            <v>72.557599999999994</v>
          </cell>
          <cell r="K120">
            <v>72.692480000000003</v>
          </cell>
          <cell r="L120">
            <v>2.4922118380062818E-3</v>
          </cell>
          <cell r="M120">
            <v>1.3600000000000279E-3</v>
          </cell>
          <cell r="N120">
            <v>0.54569999999999996</v>
          </cell>
          <cell r="O120">
            <v>0.54705999999999999</v>
          </cell>
          <cell r="P120">
            <v>1.0836742283376567E-3</v>
          </cell>
          <cell r="Q120">
            <v>0.11655999999999836</v>
          </cell>
          <cell r="R120">
            <v>107.56</v>
          </cell>
          <cell r="S120">
            <v>107.67655999999999</v>
          </cell>
          <cell r="T120">
            <v>2.2979198540786544E-3</v>
          </cell>
          <cell r="U120">
            <v>0.10783999999999878</v>
          </cell>
          <cell r="V120">
            <v>46.929400000000001</v>
          </cell>
          <cell r="W120">
            <v>47.037239999999997</v>
          </cell>
          <cell r="X120">
            <v>7.3414822320744353E-4</v>
          </cell>
          <cell r="Y120">
            <v>3.3400000000000318E-2</v>
          </cell>
          <cell r="Z120">
            <v>45.494900000000001</v>
          </cell>
          <cell r="AA120">
            <v>45.528300000000002</v>
          </cell>
          <cell r="AB120">
            <v>1.6823085011098383E-3</v>
          </cell>
          <cell r="AC120">
            <v>8.2079999999999126E-2</v>
          </cell>
          <cell r="AD120">
            <v>48.790100000000002</v>
          </cell>
          <cell r="AE120">
            <v>48.87218</v>
          </cell>
          <cell r="AF120">
            <v>1.3327861723434894E-3</v>
          </cell>
          <cell r="AG120">
            <v>2.1760000000000446E-2</v>
          </cell>
          <cell r="AH120">
            <v>16.326699999999999</v>
          </cell>
          <cell r="AI120">
            <v>16.348459999999999</v>
          </cell>
          <cell r="AJ120">
            <v>1.2182905299474296E-3</v>
          </cell>
          <cell r="AK120">
            <v>1.9371428571429102E-2</v>
          </cell>
          <cell r="AL120">
            <v>15.900499999999999</v>
          </cell>
          <cell r="AM120">
            <v>15.919871428571428</v>
          </cell>
          <cell r="AN120">
            <v>1.8852362436667762E-3</v>
          </cell>
          <cell r="AO120">
            <v>1.4399999999999937E-2</v>
          </cell>
          <cell r="AP120">
            <v>7.6383000000000001</v>
          </cell>
          <cell r="AQ120">
            <v>7.6527000000000003</v>
          </cell>
          <cell r="AR120">
            <v>3.0439494280558229E-4</v>
          </cell>
          <cell r="AS120">
            <v>1.2640000000001806E-2</v>
          </cell>
          <cell r="AT120">
            <v>41.524999999999999</v>
          </cell>
          <cell r="AU120">
            <v>41.537640000000003</v>
          </cell>
          <cell r="AV120">
            <v>1.728862397242788E-3</v>
          </cell>
          <cell r="AW120">
            <v>6.1199999999997444E-2</v>
          </cell>
          <cell r="AX120">
            <v>35.399000000000001</v>
          </cell>
          <cell r="AY120">
            <v>35.4602</v>
          </cell>
          <cell r="AZ120">
            <v>1.2288145849119329E-3</v>
          </cell>
          <cell r="BA120">
            <v>9.4285714285707711E-3</v>
          </cell>
          <cell r="BB120">
            <v>7.6729000000000003</v>
          </cell>
          <cell r="BC120">
            <v>7.6823285714285712</v>
          </cell>
        </row>
        <row r="121">
          <cell r="B121">
            <v>73</v>
          </cell>
          <cell r="C121">
            <v>13</v>
          </cell>
          <cell r="D121">
            <v>1.4718093567524838E-3</v>
          </cell>
          <cell r="E121">
            <v>8.8270000000002111E-2</v>
          </cell>
          <cell r="F121">
            <v>59.973799999999997</v>
          </cell>
          <cell r="G121">
            <v>60.062069999999999</v>
          </cell>
          <cell r="H121">
            <v>2.0138483081028635E-3</v>
          </cell>
          <cell r="I121">
            <v>0.1461200000000043</v>
          </cell>
          <cell r="J121">
            <v>72.557599999999994</v>
          </cell>
          <cell r="K121">
            <v>72.703720000000004</v>
          </cell>
          <cell r="L121">
            <v>2.6998961578401383E-3</v>
          </cell>
          <cell r="M121">
            <v>1.4733333333333636E-3</v>
          </cell>
          <cell r="N121">
            <v>0.54569999999999996</v>
          </cell>
          <cell r="O121">
            <v>0.54717333333333329</v>
          </cell>
          <cell r="P121">
            <v>1.1739804140324616E-3</v>
          </cell>
          <cell r="Q121">
            <v>0.12627333333333154</v>
          </cell>
          <cell r="R121">
            <v>107.56</v>
          </cell>
          <cell r="S121">
            <v>107.68627333333333</v>
          </cell>
          <cell r="T121">
            <v>2.4894131752518753E-3</v>
          </cell>
          <cell r="U121">
            <v>0.11682666666666534</v>
          </cell>
          <cell r="V121">
            <v>46.929400000000001</v>
          </cell>
          <cell r="W121">
            <v>47.046226666666669</v>
          </cell>
          <cell r="X121">
            <v>7.9532724180806367E-4</v>
          </cell>
          <cell r="Y121">
            <v>3.6183333333333678E-2</v>
          </cell>
          <cell r="Z121">
            <v>45.494900000000001</v>
          </cell>
          <cell r="AA121">
            <v>45.531083333333335</v>
          </cell>
          <cell r="AB121">
            <v>1.8225008762023248E-3</v>
          </cell>
          <cell r="AC121">
            <v>8.8919999999999055E-2</v>
          </cell>
          <cell r="AD121">
            <v>48.790100000000002</v>
          </cell>
          <cell r="AE121">
            <v>48.879020000000004</v>
          </cell>
          <cell r="AF121">
            <v>1.4438516867054467E-3</v>
          </cell>
          <cell r="AG121">
            <v>2.3573333333333817E-2</v>
          </cell>
          <cell r="AH121">
            <v>16.326699999999999</v>
          </cell>
          <cell r="AI121">
            <v>16.350273333333334</v>
          </cell>
          <cell r="AJ121">
            <v>1.319814740776382E-3</v>
          </cell>
          <cell r="AK121">
            <v>2.0985714285714861E-2</v>
          </cell>
          <cell r="AL121">
            <v>15.900499999999999</v>
          </cell>
          <cell r="AM121">
            <v>15.921485714285714</v>
          </cell>
          <cell r="AN121">
            <v>2.0423392639723407E-3</v>
          </cell>
          <cell r="AO121">
            <v>1.5599999999999932E-2</v>
          </cell>
          <cell r="AP121">
            <v>7.6383000000000001</v>
          </cell>
          <cell r="AQ121">
            <v>7.6539000000000001</v>
          </cell>
          <cell r="AR121">
            <v>3.2976118803938081E-4</v>
          </cell>
          <cell r="AS121">
            <v>1.3693333333335288E-2</v>
          </cell>
          <cell r="AT121">
            <v>41.524999999999999</v>
          </cell>
          <cell r="AU121">
            <v>41.538693333333335</v>
          </cell>
          <cell r="AV121">
            <v>1.872934263679687E-3</v>
          </cell>
          <cell r="AW121">
            <v>6.6299999999997236E-2</v>
          </cell>
          <cell r="AX121">
            <v>35.399000000000001</v>
          </cell>
          <cell r="AY121">
            <v>35.465299999999999</v>
          </cell>
          <cell r="AZ121">
            <v>1.3312158003212606E-3</v>
          </cell>
          <cell r="BA121">
            <v>1.0214285714285001E-2</v>
          </cell>
          <cell r="BB121">
            <v>7.6729000000000003</v>
          </cell>
          <cell r="BC121">
            <v>7.6831142857142849</v>
          </cell>
        </row>
        <row r="122">
          <cell r="B122">
            <v>74</v>
          </cell>
          <cell r="C122">
            <v>14</v>
          </cell>
          <cell r="D122">
            <v>1.5850254611180596E-3</v>
          </cell>
          <cell r="E122">
            <v>9.5060000000002282E-2</v>
          </cell>
          <cell r="F122">
            <v>59.973799999999997</v>
          </cell>
          <cell r="G122">
            <v>60.068860000000001</v>
          </cell>
          <cell r="H122">
            <v>2.1687597164184681E-3</v>
          </cell>
          <cell r="I122">
            <v>0.15736000000000464</v>
          </cell>
          <cell r="J122">
            <v>72.557599999999994</v>
          </cell>
          <cell r="K122">
            <v>72.714960000000005</v>
          </cell>
          <cell r="L122">
            <v>2.9075804776739957E-3</v>
          </cell>
          <cell r="M122">
            <v>1.5866666666666991E-3</v>
          </cell>
          <cell r="N122">
            <v>0.54569999999999996</v>
          </cell>
          <cell r="O122">
            <v>0.5472866666666667</v>
          </cell>
          <cell r="P122">
            <v>1.2642865997272662E-3</v>
          </cell>
          <cell r="Q122">
            <v>0.13598666666666476</v>
          </cell>
          <cell r="R122">
            <v>107.56</v>
          </cell>
          <cell r="S122">
            <v>107.69598666666667</v>
          </cell>
          <cell r="T122">
            <v>2.6809064964250966E-3</v>
          </cell>
          <cell r="U122">
            <v>0.12581333333333192</v>
          </cell>
          <cell r="V122">
            <v>46.929400000000001</v>
          </cell>
          <cell r="W122">
            <v>47.055213333333334</v>
          </cell>
          <cell r="X122">
            <v>8.5650626040868403E-4</v>
          </cell>
          <cell r="Y122">
            <v>3.8966666666667038E-2</v>
          </cell>
          <cell r="Z122">
            <v>45.494900000000001</v>
          </cell>
          <cell r="AA122">
            <v>45.533866666666668</v>
          </cell>
          <cell r="AB122">
            <v>1.9626932512948115E-3</v>
          </cell>
          <cell r="AC122">
            <v>9.5759999999998985E-2</v>
          </cell>
          <cell r="AD122">
            <v>48.790100000000002</v>
          </cell>
          <cell r="AE122">
            <v>48.885860000000001</v>
          </cell>
          <cell r="AF122">
            <v>1.5549172010674043E-3</v>
          </cell>
          <cell r="AG122">
            <v>2.5386666666667185E-2</v>
          </cell>
          <cell r="AH122">
            <v>16.326699999999999</v>
          </cell>
          <cell r="AI122">
            <v>16.352086666666665</v>
          </cell>
          <cell r="AJ122">
            <v>1.4213389516053345E-3</v>
          </cell>
          <cell r="AK122">
            <v>2.260000000000062E-2</v>
          </cell>
          <cell r="AL122">
            <v>15.900499999999999</v>
          </cell>
          <cell r="AM122">
            <v>15.9231</v>
          </cell>
          <cell r="AN122">
            <v>2.1994422842779057E-3</v>
          </cell>
          <cell r="AO122">
            <v>1.6799999999999926E-2</v>
          </cell>
          <cell r="AP122">
            <v>7.6383000000000001</v>
          </cell>
          <cell r="AQ122">
            <v>7.6551</v>
          </cell>
          <cell r="AR122">
            <v>3.5512743327317938E-4</v>
          </cell>
          <cell r="AS122">
            <v>1.4746666666668773E-2</v>
          </cell>
          <cell r="AT122">
            <v>41.524999999999999</v>
          </cell>
          <cell r="AU122">
            <v>41.539746666666666</v>
          </cell>
          <cell r="AV122">
            <v>2.0170061301165859E-3</v>
          </cell>
          <cell r="AW122">
            <v>7.1399999999997021E-2</v>
          </cell>
          <cell r="AX122">
            <v>35.399000000000001</v>
          </cell>
          <cell r="AY122">
            <v>35.470399999999998</v>
          </cell>
          <cell r="AZ122">
            <v>1.4336170157305884E-3</v>
          </cell>
          <cell r="BA122">
            <v>1.0999999999999233E-2</v>
          </cell>
          <cell r="BB122">
            <v>7.6729000000000003</v>
          </cell>
          <cell r="BC122">
            <v>7.6838999999999995</v>
          </cell>
        </row>
        <row r="123">
          <cell r="B123">
            <v>75</v>
          </cell>
          <cell r="C123">
            <v>15</v>
          </cell>
          <cell r="D123">
            <v>1.6982415654836353E-3</v>
          </cell>
          <cell r="E123">
            <v>0.10185000000000244</v>
          </cell>
          <cell r="F123">
            <v>59.973799999999997</v>
          </cell>
          <cell r="G123">
            <v>60.075649999999996</v>
          </cell>
          <cell r="H123">
            <v>2.3236711247340736E-3</v>
          </cell>
          <cell r="I123">
            <v>0.16860000000000497</v>
          </cell>
          <cell r="J123">
            <v>72.557599999999994</v>
          </cell>
          <cell r="K123">
            <v>72.726200000000006</v>
          </cell>
          <cell r="L123">
            <v>3.1152647975078523E-3</v>
          </cell>
          <cell r="M123">
            <v>1.7000000000000348E-3</v>
          </cell>
          <cell r="N123">
            <v>0.54569999999999996</v>
          </cell>
          <cell r="O123">
            <v>0.5474</v>
          </cell>
          <cell r="P123">
            <v>1.3545927854220709E-3</v>
          </cell>
          <cell r="Q123">
            <v>0.14569999999999794</v>
          </cell>
          <cell r="R123">
            <v>107.56</v>
          </cell>
          <cell r="S123">
            <v>107.70570000000001</v>
          </cell>
          <cell r="T123">
            <v>2.8723998175983175E-3</v>
          </cell>
          <cell r="U123">
            <v>0.13479999999999848</v>
          </cell>
          <cell r="V123">
            <v>46.929400000000001</v>
          </cell>
          <cell r="W123">
            <v>47.0642</v>
          </cell>
          <cell r="X123">
            <v>9.1768527900930427E-4</v>
          </cell>
          <cell r="Y123">
            <v>4.1750000000000398E-2</v>
          </cell>
          <cell r="Z123">
            <v>45.494900000000001</v>
          </cell>
          <cell r="AA123">
            <v>45.536650000000002</v>
          </cell>
          <cell r="AB123">
            <v>2.102885626387298E-3</v>
          </cell>
          <cell r="AC123">
            <v>0.10259999999999891</v>
          </cell>
          <cell r="AD123">
            <v>48.790100000000002</v>
          </cell>
          <cell r="AE123">
            <v>48.892700000000005</v>
          </cell>
          <cell r="AF123">
            <v>1.6659827154293617E-3</v>
          </cell>
          <cell r="AG123">
            <v>2.7200000000000557E-2</v>
          </cell>
          <cell r="AH123">
            <v>16.326699999999999</v>
          </cell>
          <cell r="AI123">
            <v>16.353899999999999</v>
          </cell>
          <cell r="AJ123">
            <v>1.5228631624342871E-3</v>
          </cell>
          <cell r="AK123">
            <v>2.4214285714286379E-2</v>
          </cell>
          <cell r="AL123">
            <v>15.900499999999999</v>
          </cell>
          <cell r="AM123">
            <v>15.924714285714286</v>
          </cell>
          <cell r="AN123">
            <v>2.3565453045834707E-3</v>
          </cell>
          <cell r="AO123">
            <v>1.7999999999999922E-2</v>
          </cell>
          <cell r="AP123">
            <v>7.6383000000000001</v>
          </cell>
          <cell r="AQ123">
            <v>7.6562999999999999</v>
          </cell>
          <cell r="AR123">
            <v>3.804936785069779E-4</v>
          </cell>
          <cell r="AS123">
            <v>1.5800000000002257E-2</v>
          </cell>
          <cell r="AT123">
            <v>41.524999999999999</v>
          </cell>
          <cell r="AU123">
            <v>41.540800000000004</v>
          </cell>
          <cell r="AV123">
            <v>2.1610779965534851E-3</v>
          </cell>
          <cell r="AW123">
            <v>7.6499999999996807E-2</v>
          </cell>
          <cell r="AX123">
            <v>35.399000000000001</v>
          </cell>
          <cell r="AY123">
            <v>35.475499999999997</v>
          </cell>
          <cell r="AZ123">
            <v>1.5360182311399161E-3</v>
          </cell>
          <cell r="BA123">
            <v>1.1785714285713464E-2</v>
          </cell>
          <cell r="BB123">
            <v>7.6729000000000003</v>
          </cell>
          <cell r="BC123">
            <v>7.6846857142857141</v>
          </cell>
        </row>
        <row r="124">
          <cell r="B124">
            <v>76</v>
          </cell>
          <cell r="C124">
            <v>16</v>
          </cell>
          <cell r="D124">
            <v>1.8114576698492109E-3</v>
          </cell>
          <cell r="E124">
            <v>0.1086400000000026</v>
          </cell>
          <cell r="F124">
            <v>59.973799999999997</v>
          </cell>
          <cell r="G124">
            <v>60.082439999999998</v>
          </cell>
          <cell r="H124">
            <v>2.4785825330496782E-3</v>
          </cell>
          <cell r="I124">
            <v>0.1798400000000053</v>
          </cell>
          <cell r="J124">
            <v>72.557599999999994</v>
          </cell>
          <cell r="K124">
            <v>72.737439999999992</v>
          </cell>
          <cell r="L124">
            <v>3.3229491173417092E-3</v>
          </cell>
          <cell r="M124">
            <v>1.8133333333333705E-3</v>
          </cell>
          <cell r="N124">
            <v>0.54569999999999996</v>
          </cell>
          <cell r="O124">
            <v>0.5475133333333333</v>
          </cell>
          <cell r="P124">
            <v>1.4448989711168755E-3</v>
          </cell>
          <cell r="Q124">
            <v>0.15541333333333113</v>
          </cell>
          <cell r="R124">
            <v>107.56</v>
          </cell>
          <cell r="S124">
            <v>107.71541333333333</v>
          </cell>
          <cell r="T124">
            <v>3.0638931387715388E-3</v>
          </cell>
          <cell r="U124">
            <v>0.14378666666666504</v>
          </cell>
          <cell r="V124">
            <v>46.929400000000001</v>
          </cell>
          <cell r="W124">
            <v>47.073186666666665</v>
          </cell>
          <cell r="X124">
            <v>9.7886429760992463E-4</v>
          </cell>
          <cell r="Y124">
            <v>4.4533333333333758E-2</v>
          </cell>
          <cell r="Z124">
            <v>45.494900000000001</v>
          </cell>
          <cell r="AA124">
            <v>45.539433333333335</v>
          </cell>
          <cell r="AB124">
            <v>2.2430780014797845E-3</v>
          </cell>
          <cell r="AC124">
            <v>0.10943999999999884</v>
          </cell>
          <cell r="AD124">
            <v>48.790100000000002</v>
          </cell>
          <cell r="AE124">
            <v>48.899540000000002</v>
          </cell>
          <cell r="AF124">
            <v>1.777048229791319E-3</v>
          </cell>
          <cell r="AG124">
            <v>2.9013333333333929E-2</v>
          </cell>
          <cell r="AH124">
            <v>16.326699999999999</v>
          </cell>
          <cell r="AI124">
            <v>16.355713333333334</v>
          </cell>
          <cell r="AJ124">
            <v>1.6243873732632395E-3</v>
          </cell>
          <cell r="AK124">
            <v>2.5828571428572138E-2</v>
          </cell>
          <cell r="AL124">
            <v>15.900499999999999</v>
          </cell>
          <cell r="AM124">
            <v>15.926328571428572</v>
          </cell>
          <cell r="AN124">
            <v>2.5136483248890352E-3</v>
          </cell>
          <cell r="AO124">
            <v>1.9199999999999915E-2</v>
          </cell>
          <cell r="AP124">
            <v>7.6383000000000001</v>
          </cell>
          <cell r="AQ124">
            <v>7.6574999999999998</v>
          </cell>
          <cell r="AR124">
            <v>4.0585992374077642E-4</v>
          </cell>
          <cell r="AS124">
            <v>1.6853333333335739E-2</v>
          </cell>
          <cell r="AT124">
            <v>41.524999999999999</v>
          </cell>
          <cell r="AU124">
            <v>41.541853333333336</v>
          </cell>
          <cell r="AV124">
            <v>2.3051498629903838E-3</v>
          </cell>
          <cell r="AW124">
            <v>8.1599999999996592E-2</v>
          </cell>
          <cell r="AX124">
            <v>35.399000000000001</v>
          </cell>
          <cell r="AY124">
            <v>35.480599999999995</v>
          </cell>
          <cell r="AZ124">
            <v>1.6384194465492439E-3</v>
          </cell>
          <cell r="BA124">
            <v>1.2571428571427694E-2</v>
          </cell>
          <cell r="BB124">
            <v>7.6729000000000003</v>
          </cell>
          <cell r="BC124">
            <v>7.6854714285714278</v>
          </cell>
        </row>
        <row r="125">
          <cell r="B125">
            <v>77</v>
          </cell>
          <cell r="C125">
            <v>17</v>
          </cell>
          <cell r="D125">
            <v>1.9246737742147867E-3</v>
          </cell>
          <cell r="E125">
            <v>0.11543000000000277</v>
          </cell>
          <cell r="F125">
            <v>59.973799999999997</v>
          </cell>
          <cell r="G125">
            <v>60.089230000000001</v>
          </cell>
          <cell r="H125">
            <v>2.6334939413652828E-3</v>
          </cell>
          <cell r="I125">
            <v>0.19108000000000563</v>
          </cell>
          <cell r="J125">
            <v>72.557599999999994</v>
          </cell>
          <cell r="K125">
            <v>72.748679999999993</v>
          </cell>
          <cell r="L125">
            <v>3.5306334371755657E-3</v>
          </cell>
          <cell r="M125">
            <v>1.9266666666667061E-3</v>
          </cell>
          <cell r="N125">
            <v>0.54569999999999996</v>
          </cell>
          <cell r="O125">
            <v>0.54762666666666671</v>
          </cell>
          <cell r="P125">
            <v>1.5352051568116802E-3</v>
          </cell>
          <cell r="Q125">
            <v>0.16512666666666434</v>
          </cell>
          <cell r="R125">
            <v>107.56</v>
          </cell>
          <cell r="S125">
            <v>107.72512666666667</v>
          </cell>
          <cell r="T125">
            <v>3.2553864599447601E-3</v>
          </cell>
          <cell r="U125">
            <v>0.1527733333333316</v>
          </cell>
          <cell r="V125">
            <v>46.929400000000001</v>
          </cell>
          <cell r="W125">
            <v>47.08217333333333</v>
          </cell>
          <cell r="X125">
            <v>1.040043316210545E-3</v>
          </cell>
          <cell r="Y125">
            <v>4.7316666666667118E-2</v>
          </cell>
          <cell r="Z125">
            <v>45.494900000000001</v>
          </cell>
          <cell r="AA125">
            <v>45.542216666666668</v>
          </cell>
          <cell r="AB125">
            <v>2.383270376572271E-3</v>
          </cell>
          <cell r="AC125">
            <v>0.11627999999999877</v>
          </cell>
          <cell r="AD125">
            <v>48.790100000000002</v>
          </cell>
          <cell r="AE125">
            <v>48.906379999999999</v>
          </cell>
          <cell r="AF125">
            <v>1.8881137441532766E-3</v>
          </cell>
          <cell r="AG125">
            <v>3.0826666666667297E-2</v>
          </cell>
          <cell r="AH125">
            <v>16.326699999999999</v>
          </cell>
          <cell r="AI125">
            <v>16.357526666666665</v>
          </cell>
          <cell r="AJ125">
            <v>1.7259115840921918E-3</v>
          </cell>
          <cell r="AK125">
            <v>2.7442857142857897E-2</v>
          </cell>
          <cell r="AL125">
            <v>15.900499999999999</v>
          </cell>
          <cell r="AM125">
            <v>15.927942857142858</v>
          </cell>
          <cell r="AN125">
            <v>2.6707513451945998E-3</v>
          </cell>
          <cell r="AO125">
            <v>2.0399999999999911E-2</v>
          </cell>
          <cell r="AP125">
            <v>7.6383000000000001</v>
          </cell>
          <cell r="AQ125">
            <v>7.6586999999999996</v>
          </cell>
          <cell r="AR125">
            <v>4.3122616897457494E-4</v>
          </cell>
          <cell r="AS125">
            <v>1.7906666666669225E-2</v>
          </cell>
          <cell r="AT125">
            <v>41.524999999999999</v>
          </cell>
          <cell r="AU125">
            <v>41.542906666666667</v>
          </cell>
          <cell r="AV125">
            <v>2.449221729427283E-3</v>
          </cell>
          <cell r="AW125">
            <v>8.6699999999996377E-2</v>
          </cell>
          <cell r="AX125">
            <v>35.399000000000001</v>
          </cell>
          <cell r="AY125">
            <v>35.485699999999994</v>
          </cell>
          <cell r="AZ125">
            <v>1.7408206619585716E-3</v>
          </cell>
          <cell r="BA125">
            <v>1.3357142857141926E-2</v>
          </cell>
          <cell r="BB125">
            <v>7.6729000000000003</v>
          </cell>
          <cell r="BC125">
            <v>7.6862571428571425</v>
          </cell>
        </row>
        <row r="126">
          <cell r="B126">
            <v>78</v>
          </cell>
          <cell r="C126">
            <v>18</v>
          </cell>
          <cell r="D126">
            <v>2.0378898785803623E-3</v>
          </cell>
          <cell r="E126">
            <v>0.12222000000000292</v>
          </cell>
          <cell r="F126">
            <v>59.973799999999997</v>
          </cell>
          <cell r="G126">
            <v>60.096020000000003</v>
          </cell>
          <cell r="H126">
            <v>2.7884053496808879E-3</v>
          </cell>
          <cell r="I126">
            <v>0.20232000000000597</v>
          </cell>
          <cell r="J126">
            <v>72.557599999999994</v>
          </cell>
          <cell r="K126">
            <v>72.759919999999994</v>
          </cell>
          <cell r="L126">
            <v>3.7383177570094227E-3</v>
          </cell>
          <cell r="M126">
            <v>2.0400000000000418E-3</v>
          </cell>
          <cell r="N126">
            <v>0.54569999999999996</v>
          </cell>
          <cell r="O126">
            <v>0.54774</v>
          </cell>
          <cell r="P126">
            <v>1.625511342506485E-3</v>
          </cell>
          <cell r="Q126">
            <v>0.17483999999999753</v>
          </cell>
          <cell r="R126">
            <v>107.56</v>
          </cell>
          <cell r="S126">
            <v>107.73484000000001</v>
          </cell>
          <cell r="T126">
            <v>3.446879781117981E-3</v>
          </cell>
          <cell r="U126">
            <v>0.16175999999999818</v>
          </cell>
          <cell r="V126">
            <v>46.929400000000001</v>
          </cell>
          <cell r="W126">
            <v>47.091160000000002</v>
          </cell>
          <cell r="X126">
            <v>1.1012223348111651E-3</v>
          </cell>
          <cell r="Y126">
            <v>5.0100000000000477E-2</v>
          </cell>
          <cell r="Z126">
            <v>45.494900000000001</v>
          </cell>
          <cell r="AA126">
            <v>45.545000000000002</v>
          </cell>
          <cell r="AB126">
            <v>2.5234627516647575E-3</v>
          </cell>
          <cell r="AC126">
            <v>0.1231199999999987</v>
          </cell>
          <cell r="AD126">
            <v>48.790100000000002</v>
          </cell>
          <cell r="AE126">
            <v>48.913220000000003</v>
          </cell>
          <cell r="AF126">
            <v>1.9991792585152342E-3</v>
          </cell>
          <cell r="AG126">
            <v>3.2640000000000668E-2</v>
          </cell>
          <cell r="AH126">
            <v>16.326699999999999</v>
          </cell>
          <cell r="AI126">
            <v>16.35934</v>
          </cell>
          <cell r="AJ126">
            <v>1.8274357949211444E-3</v>
          </cell>
          <cell r="AK126">
            <v>2.9057142857143652E-2</v>
          </cell>
          <cell r="AL126">
            <v>15.900499999999999</v>
          </cell>
          <cell r="AM126">
            <v>15.929557142857142</v>
          </cell>
          <cell r="AN126">
            <v>2.8278543655001647E-3</v>
          </cell>
          <cell r="AO126">
            <v>2.1599999999999904E-2</v>
          </cell>
          <cell r="AP126">
            <v>7.6383000000000001</v>
          </cell>
          <cell r="AQ126">
            <v>7.6599000000000004</v>
          </cell>
          <cell r="AR126">
            <v>4.5659241420837351E-4</v>
          </cell>
          <cell r="AS126">
            <v>1.8960000000002707E-2</v>
          </cell>
          <cell r="AT126">
            <v>41.524999999999999</v>
          </cell>
          <cell r="AU126">
            <v>41.543959999999998</v>
          </cell>
          <cell r="AV126">
            <v>2.5932935958641818E-3</v>
          </cell>
          <cell r="AW126">
            <v>9.1799999999996176E-2</v>
          </cell>
          <cell r="AX126">
            <v>35.399000000000001</v>
          </cell>
          <cell r="AY126">
            <v>35.4908</v>
          </cell>
          <cell r="AZ126">
            <v>1.8432218773678994E-3</v>
          </cell>
          <cell r="BA126">
            <v>1.4142857142856156E-2</v>
          </cell>
          <cell r="BB126">
            <v>7.6729000000000003</v>
          </cell>
          <cell r="BC126">
            <v>7.6870428571428562</v>
          </cell>
        </row>
        <row r="127">
          <cell r="B127">
            <v>79</v>
          </cell>
          <cell r="C127">
            <v>19</v>
          </cell>
          <cell r="D127">
            <v>2.1511059829459381E-3</v>
          </cell>
          <cell r="E127">
            <v>0.12901000000000309</v>
          </cell>
          <cell r="F127">
            <v>59.973799999999997</v>
          </cell>
          <cell r="G127">
            <v>60.102809999999998</v>
          </cell>
          <cell r="H127">
            <v>2.9433167579964929E-3</v>
          </cell>
          <cell r="I127">
            <v>0.2135600000000063</v>
          </cell>
          <cell r="J127">
            <v>72.557599999999994</v>
          </cell>
          <cell r="K127">
            <v>72.771159999999995</v>
          </cell>
          <cell r="L127">
            <v>3.9460020768432797E-3</v>
          </cell>
          <cell r="M127">
            <v>2.1533333333333773E-3</v>
          </cell>
          <cell r="N127">
            <v>0.54569999999999996</v>
          </cell>
          <cell r="O127">
            <v>0.5478533333333333</v>
          </cell>
          <cell r="P127">
            <v>1.7158175282012897E-3</v>
          </cell>
          <cell r="Q127">
            <v>0.18455333333333074</v>
          </cell>
          <cell r="R127">
            <v>107.56</v>
          </cell>
          <cell r="S127">
            <v>107.74455333333333</v>
          </cell>
          <cell r="T127">
            <v>3.6383731022912023E-3</v>
          </cell>
          <cell r="U127">
            <v>0.17074666666666474</v>
          </cell>
          <cell r="V127">
            <v>46.929400000000001</v>
          </cell>
          <cell r="W127">
            <v>47.100146666666667</v>
          </cell>
          <cell r="X127">
            <v>1.1624013534117855E-3</v>
          </cell>
          <cell r="Y127">
            <v>5.2883333333333837E-2</v>
          </cell>
          <cell r="Z127">
            <v>45.494900000000001</v>
          </cell>
          <cell r="AA127">
            <v>45.547783333333335</v>
          </cell>
          <cell r="AB127">
            <v>2.663655126757244E-3</v>
          </cell>
          <cell r="AC127">
            <v>0.12995999999999863</v>
          </cell>
          <cell r="AD127">
            <v>48.790100000000002</v>
          </cell>
          <cell r="AE127">
            <v>48.920059999999999</v>
          </cell>
          <cell r="AF127">
            <v>2.1102447728771913E-3</v>
          </cell>
          <cell r="AG127">
            <v>3.4453333333334037E-2</v>
          </cell>
          <cell r="AH127">
            <v>16.326699999999999</v>
          </cell>
          <cell r="AI127">
            <v>16.361153333333334</v>
          </cell>
          <cell r="AJ127">
            <v>1.928960005750097E-3</v>
          </cell>
          <cell r="AK127">
            <v>3.0671428571429411E-2</v>
          </cell>
          <cell r="AL127">
            <v>15.900499999999999</v>
          </cell>
          <cell r="AM127">
            <v>15.931171428571428</v>
          </cell>
          <cell r="AN127">
            <v>2.9849573858057288E-3</v>
          </cell>
          <cell r="AO127">
            <v>2.27999999999999E-2</v>
          </cell>
          <cell r="AP127">
            <v>7.6383000000000001</v>
          </cell>
          <cell r="AQ127">
            <v>7.6611000000000002</v>
          </cell>
          <cell r="AR127">
            <v>4.8195865944217203E-4</v>
          </cell>
          <cell r="AS127">
            <v>2.0013333333336193E-2</v>
          </cell>
          <cell r="AT127">
            <v>41.524999999999999</v>
          </cell>
          <cell r="AU127">
            <v>41.545013333333337</v>
          </cell>
          <cell r="AV127">
            <v>2.7373654623010809E-3</v>
          </cell>
          <cell r="AW127">
            <v>9.6899999999995962E-2</v>
          </cell>
          <cell r="AX127">
            <v>35.399000000000001</v>
          </cell>
          <cell r="AY127">
            <v>35.495899999999999</v>
          </cell>
          <cell r="AZ127">
            <v>1.9456230927772271E-3</v>
          </cell>
          <cell r="BA127">
            <v>1.4928571428570387E-2</v>
          </cell>
          <cell r="BB127">
            <v>7.6729000000000003</v>
          </cell>
          <cell r="BC127">
            <v>7.6878285714285708</v>
          </cell>
        </row>
        <row r="128">
          <cell r="B128">
            <v>80</v>
          </cell>
          <cell r="C128">
            <v>20</v>
          </cell>
          <cell r="D128">
            <v>2.2643220873115135E-3</v>
          </cell>
          <cell r="E128">
            <v>0.13580000000000325</v>
          </cell>
          <cell r="F128">
            <v>59.973799999999997</v>
          </cell>
          <cell r="G128">
            <v>60.1096</v>
          </cell>
          <cell r="H128">
            <v>3.0982281663120975E-3</v>
          </cell>
          <cell r="I128">
            <v>0.22480000000000663</v>
          </cell>
          <cell r="J128">
            <v>72.557599999999994</v>
          </cell>
          <cell r="K128">
            <v>72.782399999999996</v>
          </cell>
          <cell r="L128">
            <v>4.1536863966771366E-3</v>
          </cell>
          <cell r="M128">
            <v>2.2666666666667132E-3</v>
          </cell>
          <cell r="N128">
            <v>0.54569999999999996</v>
          </cell>
          <cell r="O128">
            <v>0.54796666666666671</v>
          </cell>
          <cell r="P128">
            <v>1.8061237138960946E-3</v>
          </cell>
          <cell r="Q128">
            <v>0.19426666666666392</v>
          </cell>
          <cell r="R128">
            <v>107.56</v>
          </cell>
          <cell r="S128">
            <v>107.75426666666667</v>
          </cell>
          <cell r="T128">
            <v>3.8298664234644232E-3</v>
          </cell>
          <cell r="U128">
            <v>0.1797333333333313</v>
          </cell>
          <cell r="V128">
            <v>46.929400000000001</v>
          </cell>
          <cell r="W128">
            <v>47.109133333333332</v>
          </cell>
          <cell r="X128">
            <v>1.2235803720124056E-3</v>
          </cell>
          <cell r="Y128">
            <v>5.5666666666667197E-2</v>
          </cell>
          <cell r="Z128">
            <v>45.494900000000001</v>
          </cell>
          <cell r="AA128">
            <v>45.550566666666668</v>
          </cell>
          <cell r="AB128">
            <v>2.803847501849731E-3</v>
          </cell>
          <cell r="AC128">
            <v>0.13679999999999856</v>
          </cell>
          <cell r="AD128">
            <v>48.790100000000002</v>
          </cell>
          <cell r="AE128">
            <v>48.926900000000003</v>
          </cell>
          <cell r="AF128">
            <v>2.2213102872391489E-3</v>
          </cell>
          <cell r="AG128">
            <v>3.6266666666667412E-2</v>
          </cell>
          <cell r="AH128">
            <v>16.326699999999999</v>
          </cell>
          <cell r="AI128">
            <v>16.362966666666665</v>
          </cell>
          <cell r="AJ128">
            <v>2.0304842165790493E-3</v>
          </cell>
          <cell r="AK128">
            <v>3.2285714285715174E-2</v>
          </cell>
          <cell r="AL128">
            <v>15.900499999999999</v>
          </cell>
          <cell r="AM128">
            <v>15.932785714285714</v>
          </cell>
          <cell r="AN128">
            <v>3.1420604061112938E-3</v>
          </cell>
          <cell r="AO128">
            <v>2.3999999999999893E-2</v>
          </cell>
          <cell r="AP128">
            <v>7.6383000000000001</v>
          </cell>
          <cell r="AQ128">
            <v>7.6623000000000001</v>
          </cell>
          <cell r="AR128">
            <v>5.0732490467597061E-4</v>
          </cell>
          <cell r="AS128">
            <v>2.1066666666669676E-2</v>
          </cell>
          <cell r="AT128">
            <v>41.524999999999999</v>
          </cell>
          <cell r="AU128">
            <v>41.546066666666668</v>
          </cell>
          <cell r="AV128">
            <v>2.8814373287379797E-3</v>
          </cell>
          <cell r="AW128">
            <v>0.10199999999999575</v>
          </cell>
          <cell r="AX128">
            <v>35.399000000000001</v>
          </cell>
          <cell r="AY128">
            <v>35.500999999999998</v>
          </cell>
          <cell r="AZ128">
            <v>2.0480243081865547E-3</v>
          </cell>
          <cell r="BA128">
            <v>1.5714285714284619E-2</v>
          </cell>
          <cell r="BB128">
            <v>7.6729000000000003</v>
          </cell>
          <cell r="BC128">
            <v>7.6886142857142845</v>
          </cell>
        </row>
        <row r="129">
          <cell r="B129">
            <v>81</v>
          </cell>
          <cell r="C129">
            <v>21</v>
          </cell>
          <cell r="D129">
            <v>2.3775381916770894E-3</v>
          </cell>
          <cell r="E129">
            <v>0.14259000000000341</v>
          </cell>
          <cell r="F129">
            <v>59.973799999999997</v>
          </cell>
          <cell r="G129">
            <v>60.116390000000003</v>
          </cell>
          <cell r="H129">
            <v>3.2531395746277021E-3</v>
          </cell>
          <cell r="I129">
            <v>0.23604000000000697</v>
          </cell>
          <cell r="J129">
            <v>72.557599999999994</v>
          </cell>
          <cell r="K129">
            <v>72.793639999999996</v>
          </cell>
          <cell r="L129">
            <v>4.3613707165109927E-3</v>
          </cell>
          <cell r="M129">
            <v>2.3800000000000487E-3</v>
          </cell>
          <cell r="N129">
            <v>0.54569999999999996</v>
          </cell>
          <cell r="O129">
            <v>0.54808000000000001</v>
          </cell>
          <cell r="P129">
            <v>1.8964298995908992E-3</v>
          </cell>
          <cell r="Q129">
            <v>0.20397999999999711</v>
          </cell>
          <cell r="R129">
            <v>107.56</v>
          </cell>
          <cell r="S129">
            <v>107.76398</v>
          </cell>
          <cell r="T129">
            <v>4.0213597446376445E-3</v>
          </cell>
          <cell r="U129">
            <v>0.18871999999999786</v>
          </cell>
          <cell r="V129">
            <v>46.929400000000001</v>
          </cell>
          <cell r="W129">
            <v>47.118119999999998</v>
          </cell>
          <cell r="X129">
            <v>1.284759390613026E-3</v>
          </cell>
          <cell r="Y129">
            <v>5.8450000000000557E-2</v>
          </cell>
          <cell r="Z129">
            <v>45.494900000000001</v>
          </cell>
          <cell r="AA129">
            <v>45.553350000000002</v>
          </cell>
          <cell r="AB129">
            <v>2.9440398769422171E-3</v>
          </cell>
          <cell r="AC129">
            <v>0.14363999999999849</v>
          </cell>
          <cell r="AD129">
            <v>48.790100000000002</v>
          </cell>
          <cell r="AE129">
            <v>48.93374</v>
          </cell>
          <cell r="AF129">
            <v>2.3323758016011065E-3</v>
          </cell>
          <cell r="AG129">
            <v>3.808000000000078E-2</v>
          </cell>
          <cell r="AH129">
            <v>16.326699999999999</v>
          </cell>
          <cell r="AI129">
            <v>16.36478</v>
          </cell>
          <cell r="AJ129">
            <v>2.1320084274080017E-3</v>
          </cell>
          <cell r="AK129">
            <v>3.3900000000000929E-2</v>
          </cell>
          <cell r="AL129">
            <v>15.900499999999999</v>
          </cell>
          <cell r="AM129">
            <v>15.9344</v>
          </cell>
          <cell r="AN129">
            <v>3.2991634264168583E-3</v>
          </cell>
          <cell r="AO129">
            <v>2.5199999999999889E-2</v>
          </cell>
          <cell r="AP129">
            <v>7.6383000000000001</v>
          </cell>
          <cell r="AQ129">
            <v>7.6635</v>
          </cell>
          <cell r="AR129">
            <v>5.3269114990976902E-4</v>
          </cell>
          <cell r="AS129">
            <v>2.2120000000003158E-2</v>
          </cell>
          <cell r="AT129">
            <v>41.524999999999999</v>
          </cell>
          <cell r="AU129">
            <v>41.54712</v>
          </cell>
          <cell r="AV129">
            <v>3.0255091951748789E-3</v>
          </cell>
          <cell r="AW129">
            <v>0.10709999999999553</v>
          </cell>
          <cell r="AX129">
            <v>35.399000000000001</v>
          </cell>
          <cell r="AY129">
            <v>35.506099999999996</v>
          </cell>
          <cell r="AZ129">
            <v>2.1504255235958824E-3</v>
          </cell>
          <cell r="BA129">
            <v>1.6499999999998849E-2</v>
          </cell>
          <cell r="BB129">
            <v>7.6729000000000003</v>
          </cell>
          <cell r="BC129">
            <v>7.6893999999999991</v>
          </cell>
        </row>
        <row r="130">
          <cell r="B130">
            <v>82</v>
          </cell>
          <cell r="C130">
            <v>22</v>
          </cell>
          <cell r="D130">
            <v>2.4907542960426652E-3</v>
          </cell>
          <cell r="E130">
            <v>0.14938000000000357</v>
          </cell>
          <cell r="F130">
            <v>59.973799999999997</v>
          </cell>
          <cell r="G130">
            <v>60.123179999999998</v>
          </cell>
          <cell r="H130">
            <v>3.4080509829433072E-3</v>
          </cell>
          <cell r="I130">
            <v>0.2472800000000073</v>
          </cell>
          <cell r="J130">
            <v>72.557599999999994</v>
          </cell>
          <cell r="K130">
            <v>72.804879999999997</v>
          </cell>
          <cell r="L130">
            <v>4.5690550363448497E-3</v>
          </cell>
          <cell r="M130">
            <v>2.4933333333333843E-3</v>
          </cell>
          <cell r="N130">
            <v>0.54569999999999996</v>
          </cell>
          <cell r="O130">
            <v>0.54819333333333331</v>
          </cell>
          <cell r="P130">
            <v>1.9867360852857041E-3</v>
          </cell>
          <cell r="Q130">
            <v>0.21369333333333032</v>
          </cell>
          <cell r="R130">
            <v>107.56</v>
          </cell>
          <cell r="S130">
            <v>107.77369333333333</v>
          </cell>
          <cell r="T130">
            <v>4.2128530658108653E-3</v>
          </cell>
          <cell r="U130">
            <v>0.19770666666666442</v>
          </cell>
          <cell r="V130">
            <v>46.929400000000001</v>
          </cell>
          <cell r="W130">
            <v>47.127106666666663</v>
          </cell>
          <cell r="X130">
            <v>1.3459384092136463E-3</v>
          </cell>
          <cell r="Y130">
            <v>6.1233333333333917E-2</v>
          </cell>
          <cell r="Z130">
            <v>45.494900000000001</v>
          </cell>
          <cell r="AA130">
            <v>45.556133333333335</v>
          </cell>
          <cell r="AB130">
            <v>3.084232252034704E-3</v>
          </cell>
          <cell r="AC130">
            <v>0.15047999999999842</v>
          </cell>
          <cell r="AD130">
            <v>48.790100000000002</v>
          </cell>
          <cell r="AE130">
            <v>48.940580000000004</v>
          </cell>
          <cell r="AF130">
            <v>2.4434413159630641E-3</v>
          </cell>
          <cell r="AG130">
            <v>3.9893333333334148E-2</v>
          </cell>
          <cell r="AH130">
            <v>16.326699999999999</v>
          </cell>
          <cell r="AI130">
            <v>16.366593333333334</v>
          </cell>
          <cell r="AJ130">
            <v>2.2335326382369541E-3</v>
          </cell>
          <cell r="AK130">
            <v>3.5514285714286685E-2</v>
          </cell>
          <cell r="AL130">
            <v>15.900499999999999</v>
          </cell>
          <cell r="AM130">
            <v>15.936014285714286</v>
          </cell>
          <cell r="AN130">
            <v>3.4562664467224233E-3</v>
          </cell>
          <cell r="AO130">
            <v>2.6399999999999885E-2</v>
          </cell>
          <cell r="AP130">
            <v>7.6383000000000001</v>
          </cell>
          <cell r="AQ130">
            <v>7.6646999999999998</v>
          </cell>
          <cell r="AR130">
            <v>5.5805739514356765E-4</v>
          </cell>
          <cell r="AS130">
            <v>2.3173333333336644E-2</v>
          </cell>
          <cell r="AT130">
            <v>41.524999999999999</v>
          </cell>
          <cell r="AU130">
            <v>41.548173333333338</v>
          </cell>
          <cell r="AV130">
            <v>3.1695810616117781E-3</v>
          </cell>
          <cell r="AW130">
            <v>0.11219999999999532</v>
          </cell>
          <cell r="AX130">
            <v>35.399000000000001</v>
          </cell>
          <cell r="AY130">
            <v>35.511199999999995</v>
          </cell>
          <cell r="AZ130">
            <v>2.2528267390052102E-3</v>
          </cell>
          <cell r="BA130">
            <v>1.7285714285713079E-2</v>
          </cell>
          <cell r="BB130">
            <v>7.6729000000000003</v>
          </cell>
          <cell r="BC130">
            <v>7.6901857142857137</v>
          </cell>
        </row>
        <row r="131">
          <cell r="B131">
            <v>83</v>
          </cell>
          <cell r="C131">
            <v>23</v>
          </cell>
          <cell r="D131">
            <v>2.6039704004082406E-3</v>
          </cell>
          <cell r="E131">
            <v>0.15617000000000375</v>
          </cell>
          <cell r="F131">
            <v>59.973799999999997</v>
          </cell>
          <cell r="G131">
            <v>60.12997</v>
          </cell>
          <cell r="H131">
            <v>3.5629623912589122E-3</v>
          </cell>
          <cell r="I131">
            <v>0.25852000000000763</v>
          </cell>
          <cell r="J131">
            <v>72.557599999999994</v>
          </cell>
          <cell r="K131">
            <v>72.816119999999998</v>
          </cell>
          <cell r="L131">
            <v>4.7767393561787075E-3</v>
          </cell>
          <cell r="M131">
            <v>2.6066666666667202E-3</v>
          </cell>
          <cell r="N131">
            <v>0.54569999999999996</v>
          </cell>
          <cell r="O131">
            <v>0.54830666666666672</v>
          </cell>
          <cell r="P131">
            <v>2.0770422709805087E-3</v>
          </cell>
          <cell r="Q131">
            <v>0.22340666666666351</v>
          </cell>
          <cell r="R131">
            <v>107.56</v>
          </cell>
          <cell r="S131">
            <v>107.78340666666666</v>
          </cell>
          <cell r="T131">
            <v>4.4043463869840871E-3</v>
          </cell>
          <cell r="U131">
            <v>0.20669333333333101</v>
          </cell>
          <cell r="V131">
            <v>46.929400000000001</v>
          </cell>
          <cell r="W131">
            <v>47.136093333333335</v>
          </cell>
          <cell r="X131">
            <v>1.4071174278142665E-3</v>
          </cell>
          <cell r="Y131">
            <v>6.4016666666667277E-2</v>
          </cell>
          <cell r="Z131">
            <v>45.494900000000001</v>
          </cell>
          <cell r="AA131">
            <v>45.558916666666669</v>
          </cell>
          <cell r="AB131">
            <v>3.2244246271271901E-3</v>
          </cell>
          <cell r="AC131">
            <v>0.15731999999999832</v>
          </cell>
          <cell r="AD131">
            <v>48.790100000000002</v>
          </cell>
          <cell r="AE131">
            <v>48.947420000000001</v>
          </cell>
          <cell r="AF131">
            <v>2.5545068303250212E-3</v>
          </cell>
          <cell r="AG131">
            <v>4.1706666666667523E-2</v>
          </cell>
          <cell r="AH131">
            <v>16.326699999999999</v>
          </cell>
          <cell r="AI131">
            <v>16.368406666666665</v>
          </cell>
          <cell r="AJ131">
            <v>2.3350568490659068E-3</v>
          </cell>
          <cell r="AK131">
            <v>3.7128571428572447E-2</v>
          </cell>
          <cell r="AL131">
            <v>15.900499999999999</v>
          </cell>
          <cell r="AM131">
            <v>15.937628571428572</v>
          </cell>
          <cell r="AN131">
            <v>3.6133694670279879E-3</v>
          </cell>
          <cell r="AO131">
            <v>2.7599999999999878E-2</v>
          </cell>
          <cell r="AP131">
            <v>7.6383000000000001</v>
          </cell>
          <cell r="AQ131">
            <v>7.6658999999999997</v>
          </cell>
          <cell r="AR131">
            <v>5.8342364037736606E-4</v>
          </cell>
          <cell r="AS131">
            <v>2.4226666666670126E-2</v>
          </cell>
          <cell r="AT131">
            <v>41.524999999999999</v>
          </cell>
          <cell r="AU131">
            <v>41.549226666666669</v>
          </cell>
          <cell r="AV131">
            <v>3.3136529280486768E-3</v>
          </cell>
          <cell r="AW131">
            <v>0.1172999999999951</v>
          </cell>
          <cell r="AX131">
            <v>35.399000000000001</v>
          </cell>
          <cell r="AY131">
            <v>35.516299999999994</v>
          </cell>
          <cell r="AZ131">
            <v>2.355227954414538E-3</v>
          </cell>
          <cell r="BA131">
            <v>1.8071428571427312E-2</v>
          </cell>
          <cell r="BB131">
            <v>7.6729000000000003</v>
          </cell>
          <cell r="BC131">
            <v>7.6909714285714275</v>
          </cell>
        </row>
        <row r="132">
          <cell r="B132">
            <v>84</v>
          </cell>
          <cell r="C132">
            <v>24</v>
          </cell>
          <cell r="D132">
            <v>2.7171865047738164E-3</v>
          </cell>
          <cell r="E132">
            <v>0.16296000000000391</v>
          </cell>
          <cell r="F132">
            <v>59.973799999999997</v>
          </cell>
          <cell r="G132">
            <v>60.136760000000002</v>
          </cell>
          <cell r="H132">
            <v>3.7178737995745169E-3</v>
          </cell>
          <cell r="I132">
            <v>0.26976000000000794</v>
          </cell>
          <cell r="J132">
            <v>72.557599999999994</v>
          </cell>
          <cell r="K132">
            <v>72.827359999999999</v>
          </cell>
          <cell r="L132">
            <v>4.9844236760125636E-3</v>
          </cell>
          <cell r="M132">
            <v>2.7200000000000557E-3</v>
          </cell>
          <cell r="N132">
            <v>0.54569999999999996</v>
          </cell>
          <cell r="O132">
            <v>0.54842000000000002</v>
          </cell>
          <cell r="P132">
            <v>2.1673484566753134E-3</v>
          </cell>
          <cell r="Q132">
            <v>0.23311999999999672</v>
          </cell>
          <cell r="R132">
            <v>107.56</v>
          </cell>
          <cell r="S132">
            <v>107.79312</v>
          </cell>
          <cell r="T132">
            <v>4.5958397081573088E-3</v>
          </cell>
          <cell r="U132">
            <v>0.21567999999999757</v>
          </cell>
          <cell r="V132">
            <v>46.929400000000001</v>
          </cell>
          <cell r="W132">
            <v>47.14508</v>
          </cell>
          <cell r="X132">
            <v>1.4682964464148871E-3</v>
          </cell>
          <cell r="Y132">
            <v>6.6800000000000637E-2</v>
          </cell>
          <cell r="Z132">
            <v>45.494900000000001</v>
          </cell>
          <cell r="AA132">
            <v>45.561700000000002</v>
          </cell>
          <cell r="AB132">
            <v>3.3646170022196766E-3</v>
          </cell>
          <cell r="AC132">
            <v>0.16415999999999825</v>
          </cell>
          <cell r="AD132">
            <v>48.790100000000002</v>
          </cell>
          <cell r="AE132">
            <v>48.954259999999998</v>
          </cell>
          <cell r="AF132">
            <v>2.6655723446869788E-3</v>
          </cell>
          <cell r="AG132">
            <v>4.3520000000000891E-2</v>
          </cell>
          <cell r="AH132">
            <v>16.326699999999999</v>
          </cell>
          <cell r="AI132">
            <v>16.37022</v>
          </cell>
          <cell r="AJ132">
            <v>2.4365810598948592E-3</v>
          </cell>
          <cell r="AK132">
            <v>3.8742857142858203E-2</v>
          </cell>
          <cell r="AL132">
            <v>15.900499999999999</v>
          </cell>
          <cell r="AM132">
            <v>15.939242857142858</v>
          </cell>
          <cell r="AN132">
            <v>3.7704724873335524E-3</v>
          </cell>
          <cell r="AO132">
            <v>2.8799999999999874E-2</v>
          </cell>
          <cell r="AP132">
            <v>7.6383000000000001</v>
          </cell>
          <cell r="AQ132">
            <v>7.6670999999999996</v>
          </cell>
          <cell r="AR132">
            <v>6.0878988561116458E-4</v>
          </cell>
          <cell r="AS132">
            <v>2.5280000000003612E-2</v>
          </cell>
          <cell r="AT132">
            <v>41.524999999999999</v>
          </cell>
          <cell r="AU132">
            <v>41.550280000000001</v>
          </cell>
          <cell r="AV132">
            <v>3.457724794485576E-3</v>
          </cell>
          <cell r="AW132">
            <v>0.12239999999999489</v>
          </cell>
          <cell r="AX132">
            <v>35.399000000000001</v>
          </cell>
          <cell r="AY132">
            <v>35.521399999999993</v>
          </cell>
          <cell r="AZ132">
            <v>2.4576291698238657E-3</v>
          </cell>
          <cell r="BA132">
            <v>1.8857142857141542E-2</v>
          </cell>
          <cell r="BB132">
            <v>7.6729000000000003</v>
          </cell>
          <cell r="BC132">
            <v>7.6917571428571421</v>
          </cell>
        </row>
        <row r="133">
          <cell r="B133">
            <v>85</v>
          </cell>
          <cell r="C133">
            <v>25</v>
          </cell>
          <cell r="D133">
            <v>2.8304026091393922E-3</v>
          </cell>
          <cell r="E133">
            <v>0.16975000000000406</v>
          </cell>
          <cell r="F133">
            <v>59.973799999999997</v>
          </cell>
          <cell r="G133">
            <v>60.143550000000005</v>
          </cell>
          <cell r="H133">
            <v>3.8727852078901215E-3</v>
          </cell>
          <cell r="I133">
            <v>0.2810000000000083</v>
          </cell>
          <cell r="J133">
            <v>72.557599999999994</v>
          </cell>
          <cell r="K133">
            <v>72.8386</v>
          </cell>
          <cell r="L133">
            <v>5.1921079958464206E-3</v>
          </cell>
          <cell r="M133">
            <v>2.8333333333333912E-3</v>
          </cell>
          <cell r="N133">
            <v>0.54569999999999996</v>
          </cell>
          <cell r="O133">
            <v>0.54853333333333332</v>
          </cell>
          <cell r="P133">
            <v>2.257654642370118E-3</v>
          </cell>
          <cell r="Q133">
            <v>0.2428333333333299</v>
          </cell>
          <cell r="R133">
            <v>107.56</v>
          </cell>
          <cell r="S133">
            <v>107.80283333333333</v>
          </cell>
          <cell r="T133">
            <v>4.7873330293305288E-3</v>
          </cell>
          <cell r="U133">
            <v>0.22466666666666413</v>
          </cell>
          <cell r="V133">
            <v>46.929400000000001</v>
          </cell>
          <cell r="W133">
            <v>47.154066666666665</v>
          </cell>
          <cell r="X133">
            <v>1.5294754650155072E-3</v>
          </cell>
          <cell r="Y133">
            <v>6.9583333333333997E-2</v>
          </cell>
          <cell r="Z133">
            <v>45.494900000000001</v>
          </cell>
          <cell r="AA133">
            <v>45.564483333333335</v>
          </cell>
          <cell r="AB133">
            <v>3.5048093773121635E-3</v>
          </cell>
          <cell r="AC133">
            <v>0.17099999999999818</v>
          </cell>
          <cell r="AD133">
            <v>48.790100000000002</v>
          </cell>
          <cell r="AE133">
            <v>48.961100000000002</v>
          </cell>
          <cell r="AF133">
            <v>2.7766378590489359E-3</v>
          </cell>
          <cell r="AG133">
            <v>4.5333333333334259E-2</v>
          </cell>
          <cell r="AH133">
            <v>16.326699999999999</v>
          </cell>
          <cell r="AI133">
            <v>16.372033333333334</v>
          </cell>
          <cell r="AJ133">
            <v>2.5381052707238116E-3</v>
          </cell>
          <cell r="AK133">
            <v>4.0357142857143966E-2</v>
          </cell>
          <cell r="AL133">
            <v>15.900499999999999</v>
          </cell>
          <cell r="AM133">
            <v>15.940857142857142</v>
          </cell>
          <cell r="AN133">
            <v>3.9275755076391174E-3</v>
          </cell>
          <cell r="AO133">
            <v>2.9999999999999867E-2</v>
          </cell>
          <cell r="AP133">
            <v>7.6383000000000001</v>
          </cell>
          <cell r="AQ133">
            <v>7.6683000000000003</v>
          </cell>
          <cell r="AR133">
            <v>6.3415613084496321E-4</v>
          </cell>
          <cell r="AS133">
            <v>2.6333333333337094E-2</v>
          </cell>
          <cell r="AT133">
            <v>41.524999999999999</v>
          </cell>
          <cell r="AU133">
            <v>41.551333333333332</v>
          </cell>
          <cell r="AV133">
            <v>3.6017966609224747E-3</v>
          </cell>
          <cell r="AW133">
            <v>0.12749999999999467</v>
          </cell>
          <cell r="AX133">
            <v>35.399000000000001</v>
          </cell>
          <cell r="AY133">
            <v>35.526499999999999</v>
          </cell>
          <cell r="AZ133">
            <v>2.5600303852331935E-3</v>
          </cell>
          <cell r="BA133">
            <v>1.9642857142855772E-2</v>
          </cell>
          <cell r="BB133">
            <v>7.6729000000000003</v>
          </cell>
          <cell r="BC133">
            <v>7.6925428571428558</v>
          </cell>
        </row>
        <row r="134">
          <cell r="B134">
            <v>86</v>
          </cell>
          <cell r="C134">
            <v>26</v>
          </cell>
          <cell r="D134">
            <v>2.9436187135049676E-3</v>
          </cell>
          <cell r="E134">
            <v>0.17654000000000422</v>
          </cell>
          <cell r="F134">
            <v>59.973799999999997</v>
          </cell>
          <cell r="G134">
            <v>60.15034</v>
          </cell>
          <cell r="H134">
            <v>4.0276966162057269E-3</v>
          </cell>
          <cell r="I134">
            <v>0.2922400000000086</v>
          </cell>
          <cell r="J134">
            <v>72.557599999999994</v>
          </cell>
          <cell r="K134">
            <v>72.84984</v>
          </cell>
          <cell r="L134">
            <v>5.3997923156802767E-3</v>
          </cell>
          <cell r="M134">
            <v>2.9466666666667272E-3</v>
          </cell>
          <cell r="N134">
            <v>0.54569999999999996</v>
          </cell>
          <cell r="O134">
            <v>0.54864666666666673</v>
          </cell>
          <cell r="P134">
            <v>2.3479608280649231E-3</v>
          </cell>
          <cell r="Q134">
            <v>0.25254666666666309</v>
          </cell>
          <cell r="R134">
            <v>107.56</v>
          </cell>
          <cell r="S134">
            <v>107.81254666666666</v>
          </cell>
          <cell r="T134">
            <v>4.9788263505037506E-3</v>
          </cell>
          <cell r="U134">
            <v>0.23365333333333069</v>
          </cell>
          <cell r="V134">
            <v>46.929400000000001</v>
          </cell>
          <cell r="W134">
            <v>47.16305333333333</v>
          </cell>
          <cell r="X134">
            <v>1.5906544836161273E-3</v>
          </cell>
          <cell r="Y134">
            <v>7.2366666666667356E-2</v>
          </cell>
          <cell r="Z134">
            <v>45.494900000000001</v>
          </cell>
          <cell r="AA134">
            <v>45.567266666666669</v>
          </cell>
          <cell r="AB134">
            <v>3.6450017524046496E-3</v>
          </cell>
          <cell r="AC134">
            <v>0.17783999999999811</v>
          </cell>
          <cell r="AD134">
            <v>48.790100000000002</v>
          </cell>
          <cell r="AE134">
            <v>48.967939999999999</v>
          </cell>
          <cell r="AF134">
            <v>2.8877033734108935E-3</v>
          </cell>
          <cell r="AG134">
            <v>4.7146666666667635E-2</v>
          </cell>
          <cell r="AH134">
            <v>16.326699999999999</v>
          </cell>
          <cell r="AI134">
            <v>16.373846666666665</v>
          </cell>
          <cell r="AJ134">
            <v>2.6396294815527639E-3</v>
          </cell>
          <cell r="AK134">
            <v>4.1971428571429721E-2</v>
          </cell>
          <cell r="AL134">
            <v>15.900499999999999</v>
          </cell>
          <cell r="AM134">
            <v>15.942471428571428</v>
          </cell>
          <cell r="AN134">
            <v>4.0846785279446815E-3</v>
          </cell>
          <cell r="AO134">
            <v>3.1199999999999863E-2</v>
          </cell>
          <cell r="AP134">
            <v>7.6383000000000001</v>
          </cell>
          <cell r="AQ134">
            <v>7.6695000000000002</v>
          </cell>
          <cell r="AR134">
            <v>6.5952237607876162E-4</v>
          </cell>
          <cell r="AS134">
            <v>2.7386666666670577E-2</v>
          </cell>
          <cell r="AT134">
            <v>41.524999999999999</v>
          </cell>
          <cell r="AU134">
            <v>41.552386666666671</v>
          </cell>
          <cell r="AV134">
            <v>3.7458685273593739E-3</v>
          </cell>
          <cell r="AW134">
            <v>0.13259999999999447</v>
          </cell>
          <cell r="AX134">
            <v>35.399000000000001</v>
          </cell>
          <cell r="AY134">
            <v>35.531599999999997</v>
          </cell>
          <cell r="AZ134">
            <v>2.6624316006425212E-3</v>
          </cell>
          <cell r="BA134">
            <v>2.0428571428570002E-2</v>
          </cell>
          <cell r="BB134">
            <v>7.6729000000000003</v>
          </cell>
          <cell r="BC134">
            <v>7.6933285714285704</v>
          </cell>
        </row>
        <row r="135">
          <cell r="B135">
            <v>87</v>
          </cell>
          <cell r="C135">
            <v>27</v>
          </cell>
          <cell r="D135">
            <v>3.0568348178705435E-3</v>
          </cell>
          <cell r="E135">
            <v>0.18333000000000438</v>
          </cell>
          <cell r="F135">
            <v>59.973799999999997</v>
          </cell>
          <cell r="G135">
            <v>60.157130000000002</v>
          </cell>
          <cell r="H135">
            <v>4.182608024521332E-3</v>
          </cell>
          <cell r="I135">
            <v>0.30348000000000896</v>
          </cell>
          <cell r="J135">
            <v>72.557599999999994</v>
          </cell>
          <cell r="K135">
            <v>72.861080000000001</v>
          </cell>
          <cell r="L135">
            <v>5.6074766355141336E-3</v>
          </cell>
          <cell r="M135">
            <v>3.0600000000000627E-3</v>
          </cell>
          <cell r="N135">
            <v>0.54569999999999996</v>
          </cell>
          <cell r="O135">
            <v>0.54876000000000003</v>
          </cell>
          <cell r="P135">
            <v>2.4382670137597278E-3</v>
          </cell>
          <cell r="Q135">
            <v>0.26225999999999627</v>
          </cell>
          <cell r="R135">
            <v>107.56</v>
          </cell>
          <cell r="S135">
            <v>107.82226</v>
          </cell>
          <cell r="T135">
            <v>5.1703196716769715E-3</v>
          </cell>
          <cell r="U135">
            <v>0.24263999999999725</v>
          </cell>
          <cell r="V135">
            <v>46.929400000000001</v>
          </cell>
          <cell r="W135">
            <v>47.172039999999996</v>
          </cell>
          <cell r="X135">
            <v>1.6518335022167477E-3</v>
          </cell>
          <cell r="Y135">
            <v>7.5150000000000716E-2</v>
          </cell>
          <cell r="Z135">
            <v>45.494900000000001</v>
          </cell>
          <cell r="AA135">
            <v>45.570050000000002</v>
          </cell>
          <cell r="AB135">
            <v>3.7851941274971365E-3</v>
          </cell>
          <cell r="AC135">
            <v>0.18467999999999804</v>
          </cell>
          <cell r="AD135">
            <v>48.790100000000002</v>
          </cell>
          <cell r="AE135">
            <v>48.974780000000003</v>
          </cell>
          <cell r="AF135">
            <v>2.9987688877728511E-3</v>
          </cell>
          <cell r="AG135">
            <v>4.8960000000001003E-2</v>
          </cell>
          <cell r="AH135">
            <v>16.326699999999999</v>
          </cell>
          <cell r="AI135">
            <v>16.37566</v>
          </cell>
          <cell r="AJ135">
            <v>2.7411536923817167E-3</v>
          </cell>
          <cell r="AK135">
            <v>4.3585714285715484E-2</v>
          </cell>
          <cell r="AL135">
            <v>15.900499999999999</v>
          </cell>
          <cell r="AM135">
            <v>15.944085714285714</v>
          </cell>
          <cell r="AN135">
            <v>4.2417815482502464E-3</v>
          </cell>
          <cell r="AO135">
            <v>3.2399999999999859E-2</v>
          </cell>
          <cell r="AP135">
            <v>7.6383000000000001</v>
          </cell>
          <cell r="AQ135">
            <v>7.6707000000000001</v>
          </cell>
          <cell r="AR135">
            <v>6.8488862131256024E-4</v>
          </cell>
          <cell r="AS135">
            <v>2.8440000000004063E-2</v>
          </cell>
          <cell r="AT135">
            <v>41.524999999999999</v>
          </cell>
          <cell r="AU135">
            <v>41.553440000000002</v>
          </cell>
          <cell r="AV135">
            <v>3.8899403937962727E-3</v>
          </cell>
          <cell r="AW135">
            <v>0.13769999999999424</v>
          </cell>
          <cell r="AX135">
            <v>35.399000000000001</v>
          </cell>
          <cell r="AY135">
            <v>35.536699999999996</v>
          </cell>
          <cell r="AZ135">
            <v>2.764832816051849E-3</v>
          </cell>
          <cell r="BA135">
            <v>2.1214285714284235E-2</v>
          </cell>
          <cell r="BB135">
            <v>7.6729000000000003</v>
          </cell>
          <cell r="BC135">
            <v>7.6941142857142841</v>
          </cell>
        </row>
        <row r="136">
          <cell r="B136">
            <v>88</v>
          </cell>
          <cell r="C136">
            <v>28</v>
          </cell>
          <cell r="D136">
            <v>3.1700509222361193E-3</v>
          </cell>
          <cell r="E136">
            <v>0.19012000000000456</v>
          </cell>
          <cell r="F136">
            <v>59.973799999999997</v>
          </cell>
          <cell r="G136">
            <v>60.163920000000005</v>
          </cell>
          <cell r="H136">
            <v>4.3375194328369362E-3</v>
          </cell>
          <cell r="I136">
            <v>0.31472000000000927</v>
          </cell>
          <cell r="J136">
            <v>72.557599999999994</v>
          </cell>
          <cell r="K136">
            <v>72.872320000000002</v>
          </cell>
          <cell r="L136">
            <v>5.8151609553479915E-3</v>
          </cell>
          <cell r="M136">
            <v>3.1733333333333982E-3</v>
          </cell>
          <cell r="N136">
            <v>0.54569999999999996</v>
          </cell>
          <cell r="O136">
            <v>0.54887333333333332</v>
          </cell>
          <cell r="P136">
            <v>2.5285731994545324E-3</v>
          </cell>
          <cell r="Q136">
            <v>0.27197333333332951</v>
          </cell>
          <cell r="R136">
            <v>107.56</v>
          </cell>
          <cell r="S136">
            <v>107.83197333333334</v>
          </cell>
          <cell r="T136">
            <v>5.3618129928501932E-3</v>
          </cell>
          <cell r="U136">
            <v>0.25162666666666383</v>
          </cell>
          <cell r="V136">
            <v>46.929400000000001</v>
          </cell>
          <cell r="W136">
            <v>47.181026666666668</v>
          </cell>
          <cell r="X136">
            <v>1.7130125208173681E-3</v>
          </cell>
          <cell r="Y136">
            <v>7.7933333333334076E-2</v>
          </cell>
          <cell r="Z136">
            <v>45.494900000000001</v>
          </cell>
          <cell r="AA136">
            <v>45.572833333333335</v>
          </cell>
          <cell r="AB136">
            <v>3.925386502589623E-3</v>
          </cell>
          <cell r="AC136">
            <v>0.19151999999999797</v>
          </cell>
          <cell r="AD136">
            <v>48.790100000000002</v>
          </cell>
          <cell r="AE136">
            <v>48.981619999999999</v>
          </cell>
          <cell r="AF136">
            <v>3.1098344021348086E-3</v>
          </cell>
          <cell r="AG136">
            <v>5.0773333333334371E-2</v>
          </cell>
          <cell r="AH136">
            <v>16.326699999999999</v>
          </cell>
          <cell r="AI136">
            <v>16.377473333333334</v>
          </cell>
          <cell r="AJ136">
            <v>2.8426779032106691E-3</v>
          </cell>
          <cell r="AK136">
            <v>4.5200000000001239E-2</v>
          </cell>
          <cell r="AL136">
            <v>15.900499999999999</v>
          </cell>
          <cell r="AM136">
            <v>15.9457</v>
          </cell>
          <cell r="AN136">
            <v>4.3988845685558114E-3</v>
          </cell>
          <cell r="AO136">
            <v>3.3599999999999852E-2</v>
          </cell>
          <cell r="AP136">
            <v>7.6383000000000001</v>
          </cell>
          <cell r="AQ136">
            <v>7.6718999999999999</v>
          </cell>
          <cell r="AR136">
            <v>7.1025486654635876E-4</v>
          </cell>
          <cell r="AS136">
            <v>2.9493333333337545E-2</v>
          </cell>
          <cell r="AT136">
            <v>41.524999999999999</v>
          </cell>
          <cell r="AU136">
            <v>41.554493333333333</v>
          </cell>
          <cell r="AV136">
            <v>4.0340122602331718E-3</v>
          </cell>
          <cell r="AW136">
            <v>0.14279999999999404</v>
          </cell>
          <cell r="AX136">
            <v>35.399000000000001</v>
          </cell>
          <cell r="AY136">
            <v>35.541799999999995</v>
          </cell>
          <cell r="AZ136">
            <v>2.8672340314611767E-3</v>
          </cell>
          <cell r="BA136">
            <v>2.1999999999998465E-2</v>
          </cell>
          <cell r="BB136">
            <v>7.6729000000000003</v>
          </cell>
          <cell r="BC136">
            <v>7.6948999999999987</v>
          </cell>
        </row>
        <row r="137">
          <cell r="B137">
            <v>89</v>
          </cell>
          <cell r="C137">
            <v>29</v>
          </cell>
          <cell r="D137">
            <v>3.2832670266016947E-3</v>
          </cell>
          <cell r="E137">
            <v>0.19691000000000472</v>
          </cell>
          <cell r="F137">
            <v>59.973799999999997</v>
          </cell>
          <cell r="G137">
            <v>60.17071</v>
          </cell>
          <cell r="H137">
            <v>4.4924308411525412E-3</v>
          </cell>
          <cell r="I137">
            <v>0.32596000000000963</v>
          </cell>
          <cell r="J137">
            <v>72.557599999999994</v>
          </cell>
          <cell r="K137">
            <v>72.883560000000003</v>
          </cell>
          <cell r="L137">
            <v>6.0228452751818476E-3</v>
          </cell>
          <cell r="M137">
            <v>3.2866666666667341E-3</v>
          </cell>
          <cell r="N137">
            <v>0.54569999999999996</v>
          </cell>
          <cell r="O137">
            <v>0.54898666666666673</v>
          </cell>
          <cell r="P137">
            <v>2.6188793851493366E-3</v>
          </cell>
          <cell r="Q137">
            <v>0.2816866666666627</v>
          </cell>
          <cell r="R137">
            <v>107.56</v>
          </cell>
          <cell r="S137">
            <v>107.84168666666666</v>
          </cell>
          <cell r="T137">
            <v>5.5533063140234141E-3</v>
          </cell>
          <cell r="U137">
            <v>0.26061333333333037</v>
          </cell>
          <cell r="V137">
            <v>46.929400000000001</v>
          </cell>
          <cell r="W137">
            <v>47.190013333333333</v>
          </cell>
          <cell r="X137">
            <v>1.7741915394179882E-3</v>
          </cell>
          <cell r="Y137">
            <v>8.0716666666667436E-2</v>
          </cell>
          <cell r="Z137">
            <v>45.494900000000001</v>
          </cell>
          <cell r="AA137">
            <v>45.575616666666669</v>
          </cell>
          <cell r="AB137">
            <v>4.0655788776821095E-3</v>
          </cell>
          <cell r="AC137">
            <v>0.1983599999999979</v>
          </cell>
          <cell r="AD137">
            <v>48.790100000000002</v>
          </cell>
          <cell r="AE137">
            <v>48.988460000000003</v>
          </cell>
          <cell r="AF137">
            <v>3.2208999164967658E-3</v>
          </cell>
          <cell r="AG137">
            <v>5.2586666666667746E-2</v>
          </cell>
          <cell r="AH137">
            <v>16.326699999999999</v>
          </cell>
          <cell r="AI137">
            <v>16.379286666666665</v>
          </cell>
          <cell r="AJ137">
            <v>2.9442021140396214E-3</v>
          </cell>
          <cell r="AK137">
            <v>4.6814285714286995E-2</v>
          </cell>
          <cell r="AL137">
            <v>15.900499999999999</v>
          </cell>
          <cell r="AM137">
            <v>15.947314285714286</v>
          </cell>
          <cell r="AN137">
            <v>4.5559875888613755E-3</v>
          </cell>
          <cell r="AO137">
            <v>3.4799999999999845E-2</v>
          </cell>
          <cell r="AP137">
            <v>7.6383000000000001</v>
          </cell>
          <cell r="AQ137">
            <v>7.6730999999999998</v>
          </cell>
          <cell r="AR137">
            <v>7.3562111178015728E-4</v>
          </cell>
          <cell r="AS137">
            <v>3.0546666666671031E-2</v>
          </cell>
          <cell r="AT137">
            <v>41.524999999999999</v>
          </cell>
          <cell r="AU137">
            <v>41.555546666666672</v>
          </cell>
          <cell r="AV137">
            <v>4.1780841266700706E-3</v>
          </cell>
          <cell r="AW137">
            <v>0.14789999999999384</v>
          </cell>
          <cell r="AX137">
            <v>35.399000000000001</v>
          </cell>
          <cell r="AY137">
            <v>35.546899999999994</v>
          </cell>
          <cell r="AZ137">
            <v>2.9696352468705045E-3</v>
          </cell>
          <cell r="BA137">
            <v>2.2785714285712695E-2</v>
          </cell>
          <cell r="BB137">
            <v>7.6729000000000003</v>
          </cell>
          <cell r="BC137">
            <v>7.6956857142857134</v>
          </cell>
        </row>
        <row r="138">
          <cell r="B138">
            <v>90</v>
          </cell>
          <cell r="C138">
            <v>30</v>
          </cell>
          <cell r="D138">
            <v>3.3964831309672705E-3</v>
          </cell>
          <cell r="E138">
            <v>0.20370000000000488</v>
          </cell>
          <cell r="F138">
            <v>59.973799999999997</v>
          </cell>
          <cell r="G138">
            <v>60.177500000000002</v>
          </cell>
          <cell r="H138">
            <v>4.6473422494681471E-3</v>
          </cell>
          <cell r="I138">
            <v>0.33720000000000994</v>
          </cell>
          <cell r="J138">
            <v>72.557599999999994</v>
          </cell>
          <cell r="K138">
            <v>72.894800000000004</v>
          </cell>
          <cell r="L138">
            <v>6.2305295950157045E-3</v>
          </cell>
          <cell r="M138">
            <v>3.4000000000000696E-3</v>
          </cell>
          <cell r="N138">
            <v>0.54569999999999996</v>
          </cell>
          <cell r="O138">
            <v>0.54910000000000003</v>
          </cell>
          <cell r="P138">
            <v>2.7091855708441417E-3</v>
          </cell>
          <cell r="Q138">
            <v>0.29139999999999588</v>
          </cell>
          <cell r="R138">
            <v>107.56</v>
          </cell>
          <cell r="S138">
            <v>107.8514</v>
          </cell>
          <cell r="T138">
            <v>5.744799635196635E-3</v>
          </cell>
          <cell r="U138">
            <v>0.26959999999999695</v>
          </cell>
          <cell r="V138">
            <v>46.929400000000001</v>
          </cell>
          <cell r="W138">
            <v>47.198999999999998</v>
          </cell>
          <cell r="X138">
            <v>1.8353705580186085E-3</v>
          </cell>
          <cell r="Y138">
            <v>8.3500000000000796E-2</v>
          </cell>
          <cell r="Z138">
            <v>45.494900000000001</v>
          </cell>
          <cell r="AA138">
            <v>45.578400000000002</v>
          </cell>
          <cell r="AB138">
            <v>4.205771252774596E-3</v>
          </cell>
          <cell r="AC138">
            <v>0.20519999999999783</v>
          </cell>
          <cell r="AD138">
            <v>48.790100000000002</v>
          </cell>
          <cell r="AE138">
            <v>48.9953</v>
          </cell>
          <cell r="AF138">
            <v>3.3319654308587234E-3</v>
          </cell>
          <cell r="AG138">
            <v>5.4400000000001114E-2</v>
          </cell>
          <cell r="AH138">
            <v>16.326699999999999</v>
          </cell>
          <cell r="AI138">
            <v>16.3811</v>
          </cell>
          <cell r="AJ138">
            <v>3.0457263248685742E-3</v>
          </cell>
          <cell r="AK138">
            <v>4.8428571428572757E-2</v>
          </cell>
          <cell r="AL138">
            <v>15.900499999999999</v>
          </cell>
          <cell r="AM138">
            <v>15.948928571428572</v>
          </cell>
          <cell r="AN138">
            <v>4.7130906091669414E-3</v>
          </cell>
          <cell r="AO138">
            <v>3.5999999999999845E-2</v>
          </cell>
          <cell r="AP138">
            <v>7.6383000000000001</v>
          </cell>
          <cell r="AQ138">
            <v>7.6742999999999997</v>
          </cell>
          <cell r="AR138">
            <v>7.609873570139558E-4</v>
          </cell>
          <cell r="AS138">
            <v>3.1600000000004513E-2</v>
          </cell>
          <cell r="AT138">
            <v>41.524999999999999</v>
          </cell>
          <cell r="AU138">
            <v>41.556600000000003</v>
          </cell>
          <cell r="AV138">
            <v>4.3221559931069702E-3</v>
          </cell>
          <cell r="AW138">
            <v>0.15299999999999361</v>
          </cell>
          <cell r="AX138">
            <v>35.399000000000001</v>
          </cell>
          <cell r="AY138">
            <v>35.551999999999992</v>
          </cell>
          <cell r="AZ138">
            <v>3.0720364622798322E-3</v>
          </cell>
          <cell r="BA138">
            <v>2.3571428571426929E-2</v>
          </cell>
          <cell r="BB138">
            <v>7.6729000000000003</v>
          </cell>
          <cell r="BC138">
            <v>7.6964714285714271</v>
          </cell>
        </row>
        <row r="139">
          <cell r="B139">
            <v>91</v>
          </cell>
          <cell r="C139">
            <v>1</v>
          </cell>
          <cell r="D139">
            <v>1.1011867669256147E-4</v>
          </cell>
          <cell r="E139">
            <v>6.6266666666666176E-3</v>
          </cell>
          <cell r="F139">
            <v>60.177500000000002</v>
          </cell>
          <cell r="G139">
            <v>60.184126666666671</v>
          </cell>
          <cell r="H139">
            <v>1.6146556407315644E-4</v>
          </cell>
          <cell r="I139">
            <v>1.1769999999999925E-2</v>
          </cell>
          <cell r="J139">
            <v>72.894800000000004</v>
          </cell>
          <cell r="K139">
            <v>72.906570000000002</v>
          </cell>
          <cell r="L139">
            <v>2.2460996782613522E-4</v>
          </cell>
          <cell r="M139">
            <v>1.2333333333333085E-4</v>
          </cell>
          <cell r="N139">
            <v>0.54910000000000003</v>
          </cell>
          <cell r="O139">
            <v>0.5492233333333334</v>
          </cell>
          <cell r="P139">
            <v>8.8053253519814441E-5</v>
          </cell>
          <cell r="Q139">
            <v>9.4966666666669152E-3</v>
          </cell>
          <cell r="R139">
            <v>107.8514</v>
          </cell>
          <cell r="S139">
            <v>107.86089666666666</v>
          </cell>
          <cell r="T139">
            <v>2.0212292633318567E-4</v>
          </cell>
          <cell r="U139">
            <v>9.5400000000000294E-3</v>
          </cell>
          <cell r="V139">
            <v>47.198999999999998</v>
          </cell>
          <cell r="W139">
            <v>47.208539999999999</v>
          </cell>
          <cell r="X139">
            <v>5.4923677297432592E-5</v>
          </cell>
          <cell r="Y139">
            <v>2.5033333333333019E-3</v>
          </cell>
          <cell r="Z139">
            <v>45.578400000000002</v>
          </cell>
          <cell r="AA139">
            <v>45.580903333333339</v>
          </cell>
          <cell r="AB139">
            <v>1.4191837448353686E-4</v>
          </cell>
          <cell r="AC139">
            <v>6.9533333333332333E-3</v>
          </cell>
          <cell r="AD139">
            <v>48.9953</v>
          </cell>
          <cell r="AE139">
            <v>49.002253333333336</v>
          </cell>
          <cell r="AF139">
            <v>1.0947575763125178E-4</v>
          </cell>
          <cell r="AG139">
            <v>1.7933333333332987E-3</v>
          </cell>
          <cell r="AH139">
            <v>16.3811</v>
          </cell>
          <cell r="AI139">
            <v>16.382893333333332</v>
          </cell>
          <cell r="AJ139">
            <v>1.0152421082895247E-4</v>
          </cell>
          <cell r="AK139">
            <v>1.6142857142857586E-3</v>
          </cell>
          <cell r="AL139">
            <v>15.900499999999999</v>
          </cell>
          <cell r="AM139">
            <v>15.902114285714285</v>
          </cell>
          <cell r="AN139">
            <v>1.571030203055647E-4</v>
          </cell>
          <cell r="AO139">
            <v>1.1999999999999947E-3</v>
          </cell>
          <cell r="AP139">
            <v>7.6383000000000001</v>
          </cell>
          <cell r="AQ139">
            <v>7.6395</v>
          </cell>
          <cell r="AR139">
            <v>1.5079834891849361E-5</v>
          </cell>
          <cell r="AS139">
            <v>6.2666666666662729E-4</v>
          </cell>
          <cell r="AT139">
            <v>41.556600000000003</v>
          </cell>
          <cell r="AU139">
            <v>41.557226666666672</v>
          </cell>
          <cell r="AV139">
            <v>1.4407186643689899E-4</v>
          </cell>
          <cell r="AW139">
            <v>5.099999999999787E-3</v>
          </cell>
          <cell r="AX139">
            <v>35.399000000000001</v>
          </cell>
          <cell r="AY139">
            <v>35.4041</v>
          </cell>
          <cell r="AZ139">
            <v>1.0240121540932774E-4</v>
          </cell>
          <cell r="BA139">
            <v>7.8571428571423089E-4</v>
          </cell>
          <cell r="BB139">
            <v>7.6729000000000003</v>
          </cell>
          <cell r="BC139">
            <v>7.6736857142857149</v>
          </cell>
        </row>
        <row r="140">
          <cell r="B140">
            <v>92</v>
          </cell>
          <cell r="C140">
            <v>2</v>
          </cell>
          <cell r="D140">
            <v>2.2023735338512295E-4</v>
          </cell>
          <cell r="E140">
            <v>1.3253333333333235E-2</v>
          </cell>
          <cell r="F140">
            <v>60.177500000000002</v>
          </cell>
          <cell r="G140">
            <v>60.190753333333333</v>
          </cell>
          <cell r="H140">
            <v>3.2293112814631289E-4</v>
          </cell>
          <cell r="I140">
            <v>2.3539999999999849E-2</v>
          </cell>
          <cell r="J140">
            <v>72.894800000000004</v>
          </cell>
          <cell r="K140">
            <v>72.918340000000001</v>
          </cell>
          <cell r="L140">
            <v>4.4921993565227045E-4</v>
          </cell>
          <cell r="M140">
            <v>2.4666666666666169E-4</v>
          </cell>
          <cell r="N140">
            <v>0.54910000000000003</v>
          </cell>
          <cell r="O140">
            <v>0.54934666666666665</v>
          </cell>
          <cell r="P140">
            <v>1.7610650703962888E-4</v>
          </cell>
          <cell r="Q140">
            <v>1.899333333333383E-2</v>
          </cell>
          <cell r="R140">
            <v>107.8514</v>
          </cell>
          <cell r="S140">
            <v>107.87039333333333</v>
          </cell>
          <cell r="T140">
            <v>4.0424585266637134E-4</v>
          </cell>
          <cell r="U140">
            <v>1.9080000000000059E-2</v>
          </cell>
          <cell r="V140">
            <v>47.198999999999998</v>
          </cell>
          <cell r="W140">
            <v>47.21808</v>
          </cell>
          <cell r="X140">
            <v>1.0984735459486518E-4</v>
          </cell>
          <cell r="Y140">
            <v>5.0066666666666038E-3</v>
          </cell>
          <cell r="Z140">
            <v>45.578400000000002</v>
          </cell>
          <cell r="AA140">
            <v>45.583406666666669</v>
          </cell>
          <cell r="AB140">
            <v>2.8383674896707373E-4</v>
          </cell>
          <cell r="AC140">
            <v>1.3906666666666467E-2</v>
          </cell>
          <cell r="AD140">
            <v>48.9953</v>
          </cell>
          <cell r="AE140">
            <v>49.009206666666664</v>
          </cell>
          <cell r="AF140">
            <v>2.1895151526250356E-4</v>
          </cell>
          <cell r="AG140">
            <v>3.5866666666665974E-3</v>
          </cell>
          <cell r="AH140">
            <v>16.3811</v>
          </cell>
          <cell r="AI140">
            <v>16.384686666666667</v>
          </cell>
          <cell r="AJ140">
            <v>2.0304842165790493E-4</v>
          </cell>
          <cell r="AK140">
            <v>3.2285714285715172E-3</v>
          </cell>
          <cell r="AL140">
            <v>15.900499999999999</v>
          </cell>
          <cell r="AM140">
            <v>15.903728571428571</v>
          </cell>
          <cell r="AN140">
            <v>3.142060406111294E-4</v>
          </cell>
          <cell r="AO140">
            <v>2.3999999999999894E-3</v>
          </cell>
          <cell r="AP140">
            <v>7.6383000000000001</v>
          </cell>
          <cell r="AQ140">
            <v>7.6406999999999998</v>
          </cell>
          <cell r="AR140">
            <v>3.0159669783698722E-5</v>
          </cell>
          <cell r="AS140">
            <v>1.2533333333332546E-3</v>
          </cell>
          <cell r="AT140">
            <v>41.556600000000003</v>
          </cell>
          <cell r="AU140">
            <v>41.557853333333334</v>
          </cell>
          <cell r="AV140">
            <v>2.8814373287379798E-4</v>
          </cell>
          <cell r="AW140">
            <v>1.0199999999999574E-2</v>
          </cell>
          <cell r="AX140">
            <v>35.399000000000001</v>
          </cell>
          <cell r="AY140">
            <v>35.409199999999998</v>
          </cell>
          <cell r="AZ140">
            <v>2.0480243081865548E-4</v>
          </cell>
          <cell r="BA140">
            <v>1.5714285714284618E-3</v>
          </cell>
          <cell r="BB140">
            <v>7.6729000000000003</v>
          </cell>
          <cell r="BC140">
            <v>7.6744714285714286</v>
          </cell>
        </row>
        <row r="141">
          <cell r="B141">
            <v>93</v>
          </cell>
          <cell r="C141">
            <v>3</v>
          </cell>
          <cell r="D141">
            <v>3.303560300776844E-4</v>
          </cell>
          <cell r="E141">
            <v>1.9879999999999853E-2</v>
          </cell>
          <cell r="F141">
            <v>60.177500000000002</v>
          </cell>
          <cell r="G141">
            <v>60.197380000000003</v>
          </cell>
          <cell r="H141">
            <v>4.8439669221946925E-4</v>
          </cell>
          <cell r="I141">
            <v>3.5309999999999772E-2</v>
          </cell>
          <cell r="J141">
            <v>72.894800000000004</v>
          </cell>
          <cell r="K141">
            <v>72.930109999999999</v>
          </cell>
          <cell r="L141">
            <v>6.7382990347840562E-4</v>
          </cell>
          <cell r="M141">
            <v>3.6999999999999257E-4</v>
          </cell>
          <cell r="N141">
            <v>0.54910000000000003</v>
          </cell>
          <cell r="O141">
            <v>0.54947000000000001</v>
          </cell>
          <cell r="P141">
            <v>2.6415976055944336E-4</v>
          </cell>
          <cell r="Q141">
            <v>2.8490000000000747E-2</v>
          </cell>
          <cell r="R141">
            <v>107.8514</v>
          </cell>
          <cell r="S141">
            <v>107.87989</v>
          </cell>
          <cell r="T141">
            <v>6.0636877899955695E-4</v>
          </cell>
          <cell r="U141">
            <v>2.862000000000009E-2</v>
          </cell>
          <cell r="V141">
            <v>47.198999999999998</v>
          </cell>
          <cell r="W141">
            <v>47.227620000000002</v>
          </cell>
          <cell r="X141">
            <v>1.6477103189229777E-4</v>
          </cell>
          <cell r="Y141">
            <v>7.5099999999999056E-3</v>
          </cell>
          <cell r="Z141">
            <v>45.578400000000002</v>
          </cell>
          <cell r="AA141">
            <v>45.585909999999998</v>
          </cell>
          <cell r="AB141">
            <v>4.2575512345061057E-4</v>
          </cell>
          <cell r="AC141">
            <v>2.0859999999999702E-2</v>
          </cell>
          <cell r="AD141">
            <v>48.9953</v>
          </cell>
          <cell r="AE141">
            <v>49.016159999999999</v>
          </cell>
          <cell r="AF141">
            <v>3.2842727289375534E-4</v>
          </cell>
          <cell r="AG141">
            <v>5.3799999999998962E-3</v>
          </cell>
          <cell r="AH141">
            <v>16.3811</v>
          </cell>
          <cell r="AI141">
            <v>16.386479999999999</v>
          </cell>
          <cell r="AJ141">
            <v>3.045726324868574E-4</v>
          </cell>
          <cell r="AK141">
            <v>4.8428571428572754E-3</v>
          </cell>
          <cell r="AL141">
            <v>15.900499999999999</v>
          </cell>
          <cell r="AM141">
            <v>15.905342857142857</v>
          </cell>
          <cell r="AN141">
            <v>4.7130906091669405E-4</v>
          </cell>
          <cell r="AO141">
            <v>3.5999999999999843E-3</v>
          </cell>
          <cell r="AP141">
            <v>7.6383000000000001</v>
          </cell>
          <cell r="AQ141">
            <v>7.6418999999999997</v>
          </cell>
          <cell r="AR141">
            <v>4.5239504675548082E-5</v>
          </cell>
          <cell r="AS141">
            <v>1.8799999999998818E-3</v>
          </cell>
          <cell r="AT141">
            <v>41.556600000000003</v>
          </cell>
          <cell r="AU141">
            <v>41.558480000000003</v>
          </cell>
          <cell r="AV141">
            <v>4.32215599310697E-4</v>
          </cell>
          <cell r="AW141">
            <v>1.5299999999999361E-2</v>
          </cell>
          <cell r="AX141">
            <v>35.399000000000001</v>
          </cell>
          <cell r="AY141">
            <v>35.414299999999997</v>
          </cell>
          <cell r="AZ141">
            <v>3.0720364622798321E-4</v>
          </cell>
          <cell r="BA141">
            <v>2.3571428571426928E-3</v>
          </cell>
          <cell r="BB141">
            <v>7.6729000000000003</v>
          </cell>
          <cell r="BC141">
            <v>7.6752571428571432</v>
          </cell>
        </row>
        <row r="142">
          <cell r="B142">
            <v>94</v>
          </cell>
          <cell r="C142">
            <v>4</v>
          </cell>
          <cell r="D142">
            <v>4.404747067702459E-4</v>
          </cell>
          <cell r="E142">
            <v>2.650666666666647E-2</v>
          </cell>
          <cell r="F142">
            <v>60.177500000000002</v>
          </cell>
          <cell r="G142">
            <v>60.204006666666672</v>
          </cell>
          <cell r="H142">
            <v>6.4586225629262577E-4</v>
          </cell>
          <cell r="I142">
            <v>4.7079999999999698E-2</v>
          </cell>
          <cell r="J142">
            <v>72.894800000000004</v>
          </cell>
          <cell r="K142">
            <v>72.941879999999998</v>
          </cell>
          <cell r="L142">
            <v>8.984398713045409E-4</v>
          </cell>
          <cell r="M142">
            <v>4.9333333333332339E-4</v>
          </cell>
          <cell r="N142">
            <v>0.54910000000000003</v>
          </cell>
          <cell r="O142">
            <v>0.54959333333333338</v>
          </cell>
          <cell r="P142">
            <v>3.5221301407925776E-4</v>
          </cell>
          <cell r="Q142">
            <v>3.7986666666667661E-2</v>
          </cell>
          <cell r="R142">
            <v>107.8514</v>
          </cell>
          <cell r="S142">
            <v>107.88938666666667</v>
          </cell>
          <cell r="T142">
            <v>8.0849170533274267E-4</v>
          </cell>
          <cell r="U142">
            <v>3.8160000000000117E-2</v>
          </cell>
          <cell r="V142">
            <v>47.198999999999998</v>
          </cell>
          <cell r="W142">
            <v>47.237159999999996</v>
          </cell>
          <cell r="X142">
            <v>2.1969470918973037E-4</v>
          </cell>
          <cell r="Y142">
            <v>1.0013333333333208E-2</v>
          </cell>
          <cell r="Z142">
            <v>45.578400000000002</v>
          </cell>
          <cell r="AA142">
            <v>45.588413333333335</v>
          </cell>
          <cell r="AB142">
            <v>5.6767349793414746E-4</v>
          </cell>
          <cell r="AC142">
            <v>2.7813333333332933E-2</v>
          </cell>
          <cell r="AD142">
            <v>48.9953</v>
          </cell>
          <cell r="AE142">
            <v>49.023113333333335</v>
          </cell>
          <cell r="AF142">
            <v>4.3790303052500712E-4</v>
          </cell>
          <cell r="AG142">
            <v>7.1733333333331949E-3</v>
          </cell>
          <cell r="AH142">
            <v>16.3811</v>
          </cell>
          <cell r="AI142">
            <v>16.388273333333334</v>
          </cell>
          <cell r="AJ142">
            <v>4.0609684331580987E-4</v>
          </cell>
          <cell r="AK142">
            <v>6.4571428571430344E-3</v>
          </cell>
          <cell r="AL142">
            <v>15.900499999999999</v>
          </cell>
          <cell r="AM142">
            <v>15.906957142857141</v>
          </cell>
          <cell r="AN142">
            <v>6.284120812222588E-4</v>
          </cell>
          <cell r="AO142">
            <v>4.7999999999999788E-3</v>
          </cell>
          <cell r="AP142">
            <v>7.6383000000000001</v>
          </cell>
          <cell r="AQ142">
            <v>7.6431000000000004</v>
          </cell>
          <cell r="AR142">
            <v>6.0319339567397444E-5</v>
          </cell>
          <cell r="AS142">
            <v>2.5066666666665092E-3</v>
          </cell>
          <cell r="AT142">
            <v>41.556600000000003</v>
          </cell>
          <cell r="AU142">
            <v>41.559106666666672</v>
          </cell>
          <cell r="AV142">
            <v>5.7628746574759596E-4</v>
          </cell>
          <cell r="AW142">
            <v>2.0399999999999148E-2</v>
          </cell>
          <cell r="AX142">
            <v>35.399000000000001</v>
          </cell>
          <cell r="AY142">
            <v>35.419400000000003</v>
          </cell>
          <cell r="AZ142">
            <v>4.0960486163731097E-4</v>
          </cell>
          <cell r="BA142">
            <v>3.1428571428569235E-3</v>
          </cell>
          <cell r="BB142">
            <v>7.6729000000000003</v>
          </cell>
          <cell r="BC142">
            <v>7.6760428571428569</v>
          </cell>
        </row>
        <row r="143">
          <cell r="B143">
            <v>95</v>
          </cell>
          <cell r="C143">
            <v>5</v>
          </cell>
          <cell r="D143">
            <v>5.5059338346280734E-4</v>
          </cell>
          <cell r="E143">
            <v>3.3133333333333091E-2</v>
          </cell>
          <cell r="F143">
            <v>60.177500000000002</v>
          </cell>
          <cell r="G143">
            <v>60.210633333333334</v>
          </cell>
          <cell r="H143">
            <v>8.0732782036578219E-4</v>
          </cell>
          <cell r="I143">
            <v>5.8849999999999625E-2</v>
          </cell>
          <cell r="J143">
            <v>72.894800000000004</v>
          </cell>
          <cell r="K143">
            <v>72.95365000000001</v>
          </cell>
          <cell r="L143">
            <v>1.1230498391306761E-3</v>
          </cell>
          <cell r="M143">
            <v>6.1666666666665426E-4</v>
          </cell>
          <cell r="N143">
            <v>0.54910000000000003</v>
          </cell>
          <cell r="O143">
            <v>0.54971666666666663</v>
          </cell>
          <cell r="P143">
            <v>4.4026626759907222E-4</v>
          </cell>
          <cell r="Q143">
            <v>4.7483333333334578E-2</v>
          </cell>
          <cell r="R143">
            <v>107.8514</v>
          </cell>
          <cell r="S143">
            <v>107.89888333333333</v>
          </cell>
          <cell r="T143">
            <v>1.0106146316659283E-3</v>
          </cell>
          <cell r="U143">
            <v>4.7700000000000152E-2</v>
          </cell>
          <cell r="V143">
            <v>47.198999999999998</v>
          </cell>
          <cell r="W143">
            <v>47.246699999999997</v>
          </cell>
          <cell r="X143">
            <v>2.7461838648716298E-4</v>
          </cell>
          <cell r="Y143">
            <v>1.2516666666666509E-2</v>
          </cell>
          <cell r="Z143">
            <v>45.578400000000002</v>
          </cell>
          <cell r="AA143">
            <v>45.590916666666672</v>
          </cell>
          <cell r="AB143">
            <v>7.0959187241768429E-4</v>
          </cell>
          <cell r="AC143">
            <v>3.4766666666666168E-2</v>
          </cell>
          <cell r="AD143">
            <v>48.9953</v>
          </cell>
          <cell r="AE143">
            <v>49.03006666666667</v>
          </cell>
          <cell r="AF143">
            <v>5.4737878815625885E-4</v>
          </cell>
          <cell r="AG143">
            <v>8.9666666666664927E-3</v>
          </cell>
          <cell r="AH143">
            <v>16.3811</v>
          </cell>
          <cell r="AI143">
            <v>16.390066666666666</v>
          </cell>
          <cell r="AJ143">
            <v>5.0762105414476233E-4</v>
          </cell>
          <cell r="AK143">
            <v>8.0714285714287935E-3</v>
          </cell>
          <cell r="AL143">
            <v>15.900499999999999</v>
          </cell>
          <cell r="AM143">
            <v>15.908571428571427</v>
          </cell>
          <cell r="AN143">
            <v>7.8551510152782345E-4</v>
          </cell>
          <cell r="AO143">
            <v>5.9999999999999732E-3</v>
          </cell>
          <cell r="AP143">
            <v>7.6383000000000001</v>
          </cell>
          <cell r="AQ143">
            <v>7.6443000000000003</v>
          </cell>
          <cell r="AR143">
            <v>7.5399174459246814E-5</v>
          </cell>
          <cell r="AS143">
            <v>3.1333333333331361E-3</v>
          </cell>
          <cell r="AT143">
            <v>41.556600000000003</v>
          </cell>
          <cell r="AU143">
            <v>41.559733333333334</v>
          </cell>
          <cell r="AV143">
            <v>7.2035933218449492E-4</v>
          </cell>
          <cell r="AW143">
            <v>2.5499999999998937E-2</v>
          </cell>
          <cell r="AX143">
            <v>35.399000000000001</v>
          </cell>
          <cell r="AY143">
            <v>35.424500000000002</v>
          </cell>
          <cell r="AZ143">
            <v>5.1200607704663867E-4</v>
          </cell>
          <cell r="BA143">
            <v>3.9285714285711548E-3</v>
          </cell>
          <cell r="BB143">
            <v>7.6729000000000003</v>
          </cell>
          <cell r="BC143">
            <v>7.6768285714285716</v>
          </cell>
        </row>
        <row r="144">
          <cell r="B144">
            <v>96</v>
          </cell>
          <cell r="C144">
            <v>6</v>
          </cell>
          <cell r="D144">
            <v>6.6071206015536879E-4</v>
          </cell>
          <cell r="E144">
            <v>3.9759999999999705E-2</v>
          </cell>
          <cell r="F144">
            <v>60.177500000000002</v>
          </cell>
          <cell r="G144">
            <v>60.217260000000003</v>
          </cell>
          <cell r="H144">
            <v>9.6879338443893849E-4</v>
          </cell>
          <cell r="I144">
            <v>7.0619999999999544E-2</v>
          </cell>
          <cell r="J144">
            <v>72.894800000000004</v>
          </cell>
          <cell r="K144">
            <v>72.965420000000009</v>
          </cell>
          <cell r="L144">
            <v>1.3476598069568112E-3</v>
          </cell>
          <cell r="M144">
            <v>7.3999999999998514E-4</v>
          </cell>
          <cell r="N144">
            <v>0.54910000000000003</v>
          </cell>
          <cell r="O144">
            <v>0.54984</v>
          </cell>
          <cell r="P144">
            <v>5.2831952111888673E-4</v>
          </cell>
          <cell r="Q144">
            <v>5.6980000000001495E-2</v>
          </cell>
          <cell r="R144">
            <v>107.8514</v>
          </cell>
          <cell r="S144">
            <v>107.90837999999999</v>
          </cell>
          <cell r="T144">
            <v>1.2127375579991139E-3</v>
          </cell>
          <cell r="U144">
            <v>5.724000000000018E-2</v>
          </cell>
          <cell r="V144">
            <v>47.198999999999998</v>
          </cell>
          <cell r="W144">
            <v>47.256239999999998</v>
          </cell>
          <cell r="X144">
            <v>3.2954206378459555E-4</v>
          </cell>
          <cell r="Y144">
            <v>1.5019999999999811E-2</v>
          </cell>
          <cell r="Z144">
            <v>45.578400000000002</v>
          </cell>
          <cell r="AA144">
            <v>45.593420000000002</v>
          </cell>
          <cell r="AB144">
            <v>8.5151024690122113E-4</v>
          </cell>
          <cell r="AC144">
            <v>4.1719999999999403E-2</v>
          </cell>
          <cell r="AD144">
            <v>48.9953</v>
          </cell>
          <cell r="AE144">
            <v>49.037019999999998</v>
          </cell>
          <cell r="AF144">
            <v>6.5685454578751068E-4</v>
          </cell>
          <cell r="AG144">
            <v>1.0759999999999792E-2</v>
          </cell>
          <cell r="AH144">
            <v>16.3811</v>
          </cell>
          <cell r="AI144">
            <v>16.391860000000001</v>
          </cell>
          <cell r="AJ144">
            <v>6.091452649737148E-4</v>
          </cell>
          <cell r="AK144">
            <v>9.6857142857145508E-3</v>
          </cell>
          <cell r="AL144">
            <v>15.900499999999999</v>
          </cell>
          <cell r="AM144">
            <v>15.910185714285713</v>
          </cell>
          <cell r="AN144">
            <v>9.426181218333881E-4</v>
          </cell>
          <cell r="AO144">
            <v>7.1999999999999686E-3</v>
          </cell>
          <cell r="AP144">
            <v>7.6383000000000001</v>
          </cell>
          <cell r="AQ144">
            <v>7.6455000000000002</v>
          </cell>
          <cell r="AR144">
            <v>9.0479009351096163E-5</v>
          </cell>
          <cell r="AS144">
            <v>3.7599999999997635E-3</v>
          </cell>
          <cell r="AT144">
            <v>41.556600000000003</v>
          </cell>
          <cell r="AU144">
            <v>41.560360000000003</v>
          </cell>
          <cell r="AV144">
            <v>8.6443119862139399E-4</v>
          </cell>
          <cell r="AW144">
            <v>3.0599999999998722E-2</v>
          </cell>
          <cell r="AX144">
            <v>35.399000000000001</v>
          </cell>
          <cell r="AY144">
            <v>35.429600000000001</v>
          </cell>
          <cell r="AZ144">
            <v>6.1440729245596643E-4</v>
          </cell>
          <cell r="BA144">
            <v>4.7142857142853855E-3</v>
          </cell>
          <cell r="BB144">
            <v>7.6729000000000003</v>
          </cell>
          <cell r="BC144">
            <v>7.6776142857142853</v>
          </cell>
        </row>
        <row r="145">
          <cell r="B145">
            <v>97</v>
          </cell>
          <cell r="C145">
            <v>7</v>
          </cell>
          <cell r="D145">
            <v>7.7083073684793024E-4</v>
          </cell>
          <cell r="E145">
            <v>4.6386666666666326E-2</v>
          </cell>
          <cell r="F145">
            <v>60.177500000000002</v>
          </cell>
          <cell r="G145">
            <v>60.223886666666665</v>
          </cell>
          <cell r="H145">
            <v>1.1302589485120949E-3</v>
          </cell>
          <cell r="I145">
            <v>8.2389999999999478E-2</v>
          </cell>
          <cell r="J145">
            <v>72.894800000000004</v>
          </cell>
          <cell r="K145">
            <v>72.977190000000007</v>
          </cell>
          <cell r="L145">
            <v>1.5722697747829466E-3</v>
          </cell>
          <cell r="M145">
            <v>8.6333333333331601E-4</v>
          </cell>
          <cell r="N145">
            <v>0.54910000000000003</v>
          </cell>
          <cell r="O145">
            <v>0.54996333333333336</v>
          </cell>
          <cell r="P145">
            <v>6.1637277463870107E-4</v>
          </cell>
          <cell r="Q145">
            <v>6.6476666666668419E-2</v>
          </cell>
          <cell r="R145">
            <v>107.8514</v>
          </cell>
          <cell r="S145">
            <v>107.91787666666667</v>
          </cell>
          <cell r="T145">
            <v>1.4148604843322997E-3</v>
          </cell>
          <cell r="U145">
            <v>6.6780000000000214E-2</v>
          </cell>
          <cell r="V145">
            <v>47.198999999999998</v>
          </cell>
          <cell r="W145">
            <v>47.265779999999999</v>
          </cell>
          <cell r="X145">
            <v>3.8446574108202811E-4</v>
          </cell>
          <cell r="Y145">
            <v>1.7523333333333113E-2</v>
          </cell>
          <cell r="Z145">
            <v>45.578400000000002</v>
          </cell>
          <cell r="AA145">
            <v>45.595923333333332</v>
          </cell>
          <cell r="AB145">
            <v>9.9342862138475786E-4</v>
          </cell>
          <cell r="AC145">
            <v>4.8673333333332638E-2</v>
          </cell>
          <cell r="AD145">
            <v>48.9953</v>
          </cell>
          <cell r="AE145">
            <v>49.043973333333334</v>
          </cell>
          <cell r="AF145">
            <v>7.6633030341876252E-4</v>
          </cell>
          <cell r="AG145">
            <v>1.255333333333309E-2</v>
          </cell>
          <cell r="AH145">
            <v>16.3811</v>
          </cell>
          <cell r="AI145">
            <v>16.393653333333333</v>
          </cell>
          <cell r="AJ145">
            <v>7.1066947580266727E-4</v>
          </cell>
          <cell r="AK145">
            <v>1.130000000000031E-2</v>
          </cell>
          <cell r="AL145">
            <v>15.900499999999999</v>
          </cell>
          <cell r="AM145">
            <v>15.911799999999999</v>
          </cell>
          <cell r="AN145">
            <v>1.0997211421389529E-3</v>
          </cell>
          <cell r="AO145">
            <v>8.3999999999999631E-3</v>
          </cell>
          <cell r="AP145">
            <v>7.6383000000000001</v>
          </cell>
          <cell r="AQ145">
            <v>7.6467000000000001</v>
          </cell>
          <cell r="AR145">
            <v>1.0555884424294553E-4</v>
          </cell>
          <cell r="AS145">
            <v>4.3866666666663905E-3</v>
          </cell>
          <cell r="AT145">
            <v>41.556600000000003</v>
          </cell>
          <cell r="AU145">
            <v>41.560986666666672</v>
          </cell>
          <cell r="AV145">
            <v>1.008503065058293E-3</v>
          </cell>
          <cell r="AW145">
            <v>3.5699999999998511E-2</v>
          </cell>
          <cell r="AX145">
            <v>35.399000000000001</v>
          </cell>
          <cell r="AY145">
            <v>35.434699999999999</v>
          </cell>
          <cell r="AZ145">
            <v>7.1680850786529418E-4</v>
          </cell>
          <cell r="BA145">
            <v>5.4999999999996163E-3</v>
          </cell>
          <cell r="BB145">
            <v>7.6729000000000003</v>
          </cell>
          <cell r="BC145">
            <v>7.6783999999999999</v>
          </cell>
        </row>
        <row r="146">
          <cell r="B146">
            <v>98</v>
          </cell>
          <cell r="C146">
            <v>8</v>
          </cell>
          <cell r="D146">
            <v>8.8094941354049179E-4</v>
          </cell>
          <cell r="E146">
            <v>5.301333333333294E-2</v>
          </cell>
          <cell r="F146">
            <v>60.177500000000002</v>
          </cell>
          <cell r="G146">
            <v>60.230513333333334</v>
          </cell>
          <cell r="H146">
            <v>1.2917245125852515E-3</v>
          </cell>
          <cell r="I146">
            <v>9.4159999999999397E-2</v>
          </cell>
          <cell r="J146">
            <v>72.894800000000004</v>
          </cell>
          <cell r="K146">
            <v>72.988960000000006</v>
          </cell>
          <cell r="L146">
            <v>1.7968797426090818E-3</v>
          </cell>
          <cell r="M146">
            <v>9.8666666666664678E-4</v>
          </cell>
          <cell r="N146">
            <v>0.54910000000000003</v>
          </cell>
          <cell r="O146">
            <v>0.55008666666666672</v>
          </cell>
          <cell r="P146">
            <v>7.0442602815851553E-4</v>
          </cell>
          <cell r="Q146">
            <v>7.5973333333335322E-2</v>
          </cell>
          <cell r="R146">
            <v>107.8514</v>
          </cell>
          <cell r="S146">
            <v>107.92737333333334</v>
          </cell>
          <cell r="T146">
            <v>1.6169834106654853E-3</v>
          </cell>
          <cell r="U146">
            <v>7.6320000000000235E-2</v>
          </cell>
          <cell r="V146">
            <v>47.198999999999998</v>
          </cell>
          <cell r="W146">
            <v>47.275320000000001</v>
          </cell>
          <cell r="X146">
            <v>4.3938941837946073E-4</v>
          </cell>
          <cell r="Y146">
            <v>2.0026666666666415E-2</v>
          </cell>
          <cell r="Z146">
            <v>45.578400000000002</v>
          </cell>
          <cell r="AA146">
            <v>45.598426666666668</v>
          </cell>
          <cell r="AB146">
            <v>1.1353469958682949E-3</v>
          </cell>
          <cell r="AC146">
            <v>5.5626666666665867E-2</v>
          </cell>
          <cell r="AD146">
            <v>48.9953</v>
          </cell>
          <cell r="AE146">
            <v>49.050926666666669</v>
          </cell>
          <cell r="AF146">
            <v>8.7580606105001424E-4</v>
          </cell>
          <cell r="AG146">
            <v>1.434666666666639E-2</v>
          </cell>
          <cell r="AH146">
            <v>16.3811</v>
          </cell>
          <cell r="AI146">
            <v>16.395446666666665</v>
          </cell>
          <cell r="AJ146">
            <v>8.1219368663161973E-4</v>
          </cell>
          <cell r="AK146">
            <v>1.2914285714286069E-2</v>
          </cell>
          <cell r="AL146">
            <v>15.900499999999999</v>
          </cell>
          <cell r="AM146">
            <v>15.913414285714286</v>
          </cell>
          <cell r="AN146">
            <v>1.2568241624445176E-3</v>
          </cell>
          <cell r="AO146">
            <v>9.5999999999999575E-3</v>
          </cell>
          <cell r="AP146">
            <v>7.6383000000000001</v>
          </cell>
          <cell r="AQ146">
            <v>7.6478999999999999</v>
          </cell>
          <cell r="AR146">
            <v>1.2063867913479489E-4</v>
          </cell>
          <cell r="AS146">
            <v>5.0133333333330183E-3</v>
          </cell>
          <cell r="AT146">
            <v>41.556600000000003</v>
          </cell>
          <cell r="AU146">
            <v>41.561613333333334</v>
          </cell>
          <cell r="AV146">
            <v>1.1525749314951919E-3</v>
          </cell>
          <cell r="AW146">
            <v>4.0799999999998296E-2</v>
          </cell>
          <cell r="AX146">
            <v>35.399000000000001</v>
          </cell>
          <cell r="AY146">
            <v>35.439799999999998</v>
          </cell>
          <cell r="AZ146">
            <v>8.1920972327462194E-4</v>
          </cell>
          <cell r="BA146">
            <v>6.2857142857138471E-3</v>
          </cell>
          <cell r="BB146">
            <v>7.6729000000000003</v>
          </cell>
          <cell r="BC146">
            <v>7.6791857142857145</v>
          </cell>
        </row>
        <row r="147">
          <cell r="B147">
            <v>99</v>
          </cell>
          <cell r="C147">
            <v>9</v>
          </cell>
          <cell r="D147">
            <v>9.9106809023305335E-4</v>
          </cell>
          <cell r="E147">
            <v>5.9639999999999561E-2</v>
          </cell>
          <cell r="F147">
            <v>60.177500000000002</v>
          </cell>
          <cell r="G147">
            <v>60.237140000000004</v>
          </cell>
          <cell r="H147">
            <v>1.453190076658408E-3</v>
          </cell>
          <cell r="I147">
            <v>0.10592999999999933</v>
          </cell>
          <cell r="J147">
            <v>72.894800000000004</v>
          </cell>
          <cell r="K147">
            <v>73.000730000000004</v>
          </cell>
          <cell r="L147">
            <v>2.0214897104352167E-3</v>
          </cell>
          <cell r="M147">
            <v>1.1099999999999778E-3</v>
          </cell>
          <cell r="N147">
            <v>0.54910000000000003</v>
          </cell>
          <cell r="O147">
            <v>0.55020999999999998</v>
          </cell>
          <cell r="P147">
            <v>7.9247928167833009E-4</v>
          </cell>
          <cell r="Q147">
            <v>8.5470000000002239E-2</v>
          </cell>
          <cell r="R147">
            <v>107.8514</v>
          </cell>
          <cell r="S147">
            <v>107.93687</v>
          </cell>
          <cell r="T147">
            <v>1.8191063369986707E-3</v>
          </cell>
          <cell r="U147">
            <v>8.5860000000000269E-2</v>
          </cell>
          <cell r="V147">
            <v>47.198999999999998</v>
          </cell>
          <cell r="W147">
            <v>47.284859999999995</v>
          </cell>
          <cell r="X147">
            <v>4.9431309567689341E-4</v>
          </cell>
          <cell r="Y147">
            <v>2.2529999999999717E-2</v>
          </cell>
          <cell r="Z147">
            <v>45.578400000000002</v>
          </cell>
          <cell r="AA147">
            <v>45.600930000000005</v>
          </cell>
          <cell r="AB147">
            <v>1.2772653703518318E-3</v>
          </cell>
          <cell r="AC147">
            <v>6.2579999999999109E-2</v>
          </cell>
          <cell r="AD147">
            <v>48.9953</v>
          </cell>
          <cell r="AE147">
            <v>49.057879999999997</v>
          </cell>
          <cell r="AF147">
            <v>9.8528181868126597E-4</v>
          </cell>
          <cell r="AG147">
            <v>1.6139999999999689E-2</v>
          </cell>
          <cell r="AH147">
            <v>16.3811</v>
          </cell>
          <cell r="AI147">
            <v>16.39724</v>
          </cell>
          <cell r="AJ147">
            <v>9.137178974605722E-4</v>
          </cell>
          <cell r="AK147">
            <v>1.4528571428571826E-2</v>
          </cell>
          <cell r="AL147">
            <v>15.900499999999999</v>
          </cell>
          <cell r="AM147">
            <v>15.915028571428572</v>
          </cell>
          <cell r="AN147">
            <v>1.4139271827500824E-3</v>
          </cell>
          <cell r="AO147">
            <v>1.0799999999999952E-2</v>
          </cell>
          <cell r="AP147">
            <v>7.6383000000000001</v>
          </cell>
          <cell r="AQ147">
            <v>7.6490999999999998</v>
          </cell>
          <cell r="AR147">
            <v>1.3571851402664425E-4</v>
          </cell>
          <cell r="AS147">
            <v>5.6399999999996453E-3</v>
          </cell>
          <cell r="AT147">
            <v>41.556600000000003</v>
          </cell>
          <cell r="AU147">
            <v>41.562240000000003</v>
          </cell>
          <cell r="AV147">
            <v>1.2966467979320909E-3</v>
          </cell>
          <cell r="AW147">
            <v>4.5899999999998088E-2</v>
          </cell>
          <cell r="AX147">
            <v>35.399000000000001</v>
          </cell>
          <cell r="AY147">
            <v>35.444899999999997</v>
          </cell>
          <cell r="AZ147">
            <v>9.216109386839497E-4</v>
          </cell>
          <cell r="BA147">
            <v>7.0714285714280779E-3</v>
          </cell>
          <cell r="BB147">
            <v>7.6729000000000003</v>
          </cell>
          <cell r="BC147">
            <v>7.6799714285714282</v>
          </cell>
        </row>
        <row r="148">
          <cell r="B148">
            <v>100</v>
          </cell>
          <cell r="C148">
            <v>10</v>
          </cell>
          <cell r="D148">
            <v>1.1011867669256147E-3</v>
          </cell>
          <cell r="E148">
            <v>6.6266666666666182E-2</v>
          </cell>
          <cell r="F148">
            <v>60.177500000000002</v>
          </cell>
          <cell r="G148">
            <v>60.243766666666666</v>
          </cell>
          <cell r="H148">
            <v>1.6146556407315644E-3</v>
          </cell>
          <cell r="I148">
            <v>0.11769999999999925</v>
          </cell>
          <cell r="J148">
            <v>72.894800000000004</v>
          </cell>
          <cell r="K148">
            <v>73.012500000000003</v>
          </cell>
          <cell r="L148">
            <v>2.2460996782613521E-3</v>
          </cell>
          <cell r="M148">
            <v>1.2333333333333085E-3</v>
          </cell>
          <cell r="N148">
            <v>0.54910000000000003</v>
          </cell>
          <cell r="O148">
            <v>0.55033333333333334</v>
          </cell>
          <cell r="P148">
            <v>8.8053253519814443E-4</v>
          </cell>
          <cell r="Q148">
            <v>9.4966666666669156E-2</v>
          </cell>
          <cell r="R148">
            <v>107.8514</v>
          </cell>
          <cell r="S148">
            <v>107.94636666666666</v>
          </cell>
          <cell r="T148">
            <v>2.0212292633318566E-3</v>
          </cell>
          <cell r="U148">
            <v>9.5400000000000304E-2</v>
          </cell>
          <cell r="V148">
            <v>47.198999999999998</v>
          </cell>
          <cell r="W148">
            <v>47.294399999999996</v>
          </cell>
          <cell r="X148">
            <v>5.4923677297432597E-4</v>
          </cell>
          <cell r="Y148">
            <v>2.5033333333333019E-2</v>
          </cell>
          <cell r="Z148">
            <v>45.578400000000002</v>
          </cell>
          <cell r="AA148">
            <v>45.603433333333335</v>
          </cell>
          <cell r="AB148">
            <v>1.4191837448353686E-3</v>
          </cell>
          <cell r="AC148">
            <v>6.9533333333332337E-2</v>
          </cell>
          <cell r="AD148">
            <v>48.9953</v>
          </cell>
          <cell r="AE148">
            <v>49.064833333333333</v>
          </cell>
          <cell r="AF148">
            <v>1.0947575763125177E-3</v>
          </cell>
          <cell r="AG148">
            <v>1.7933333333332985E-2</v>
          </cell>
          <cell r="AH148">
            <v>16.3811</v>
          </cell>
          <cell r="AI148">
            <v>16.399033333333332</v>
          </cell>
          <cell r="AJ148">
            <v>1.0152421082895247E-3</v>
          </cell>
          <cell r="AK148">
            <v>1.6142857142857587E-2</v>
          </cell>
          <cell r="AL148">
            <v>15.900499999999999</v>
          </cell>
          <cell r="AM148">
            <v>15.916642857142858</v>
          </cell>
          <cell r="AN148">
            <v>1.5710302030556469E-3</v>
          </cell>
          <cell r="AO148">
            <v>1.1999999999999946E-2</v>
          </cell>
          <cell r="AP148">
            <v>7.6383000000000001</v>
          </cell>
          <cell r="AQ148">
            <v>7.6502999999999997</v>
          </cell>
          <cell r="AR148">
            <v>1.5079834891849363E-4</v>
          </cell>
          <cell r="AS148">
            <v>6.2666666666662723E-3</v>
          </cell>
          <cell r="AT148">
            <v>41.556600000000003</v>
          </cell>
          <cell r="AU148">
            <v>41.562866666666672</v>
          </cell>
          <cell r="AV148">
            <v>1.4407186643689898E-3</v>
          </cell>
          <cell r="AW148">
            <v>5.0999999999997873E-2</v>
          </cell>
          <cell r="AX148">
            <v>35.399000000000001</v>
          </cell>
          <cell r="AY148">
            <v>35.449999999999996</v>
          </cell>
          <cell r="AZ148">
            <v>1.0240121540932773E-3</v>
          </cell>
          <cell r="BA148">
            <v>7.8571428571423095E-3</v>
          </cell>
          <cell r="BB148">
            <v>7.6729000000000003</v>
          </cell>
          <cell r="BC148">
            <v>7.6807571428571428</v>
          </cell>
        </row>
        <row r="149">
          <cell r="B149">
            <v>101</v>
          </cell>
          <cell r="C149">
            <v>11</v>
          </cell>
          <cell r="D149">
            <v>1.2113054436181762E-3</v>
          </cell>
          <cell r="E149">
            <v>7.2893333333332797E-2</v>
          </cell>
          <cell r="F149">
            <v>60.177500000000002</v>
          </cell>
          <cell r="G149">
            <v>60.250393333333335</v>
          </cell>
          <cell r="H149">
            <v>1.7761212048047208E-3</v>
          </cell>
          <cell r="I149">
            <v>0.12946999999999917</v>
          </cell>
          <cell r="J149">
            <v>72.894800000000004</v>
          </cell>
          <cell r="K149">
            <v>73.024270000000001</v>
          </cell>
          <cell r="L149">
            <v>2.4707096460874875E-3</v>
          </cell>
          <cell r="M149">
            <v>1.3566666666666393E-3</v>
          </cell>
          <cell r="N149">
            <v>0.54910000000000003</v>
          </cell>
          <cell r="O149">
            <v>0.55045666666666671</v>
          </cell>
          <cell r="P149">
            <v>9.6858578871795889E-4</v>
          </cell>
          <cell r="Q149">
            <v>0.10446333333333607</v>
          </cell>
          <cell r="R149">
            <v>107.8514</v>
          </cell>
          <cell r="S149">
            <v>107.95586333333334</v>
          </cell>
          <cell r="T149">
            <v>2.2233521896650424E-3</v>
          </cell>
          <cell r="U149">
            <v>0.10494000000000032</v>
          </cell>
          <cell r="V149">
            <v>47.198999999999998</v>
          </cell>
          <cell r="W149">
            <v>47.303939999999997</v>
          </cell>
          <cell r="X149">
            <v>6.0416045027175853E-4</v>
          </cell>
          <cell r="Y149">
            <v>2.7536666666666321E-2</v>
          </cell>
          <cell r="Z149">
            <v>45.578400000000002</v>
          </cell>
          <cell r="AA149">
            <v>45.605936666666665</v>
          </cell>
          <cell r="AB149">
            <v>1.5611021193189052E-3</v>
          </cell>
          <cell r="AC149">
            <v>7.6486666666665565E-2</v>
          </cell>
          <cell r="AD149">
            <v>48.9953</v>
          </cell>
          <cell r="AE149">
            <v>49.071786666666668</v>
          </cell>
          <cell r="AF149">
            <v>1.2042333339437696E-3</v>
          </cell>
          <cell r="AG149">
            <v>1.9726666666666285E-2</v>
          </cell>
          <cell r="AH149">
            <v>16.3811</v>
          </cell>
          <cell r="AI149">
            <v>16.400826666666667</v>
          </cell>
          <cell r="AJ149">
            <v>1.116766319118477E-3</v>
          </cell>
          <cell r="AK149">
            <v>1.7757142857143342E-2</v>
          </cell>
          <cell r="AL149">
            <v>15.900499999999999</v>
          </cell>
          <cell r="AM149">
            <v>15.918257142857142</v>
          </cell>
          <cell r="AN149">
            <v>1.7281332233612117E-3</v>
          </cell>
          <cell r="AO149">
            <v>1.3199999999999943E-2</v>
          </cell>
          <cell r="AP149">
            <v>7.6383000000000001</v>
          </cell>
          <cell r="AQ149">
            <v>7.6515000000000004</v>
          </cell>
          <cell r="AR149">
            <v>1.65878183810343E-4</v>
          </cell>
          <cell r="AS149">
            <v>6.8933333333329001E-3</v>
          </cell>
          <cell r="AT149">
            <v>41.556600000000003</v>
          </cell>
          <cell r="AU149">
            <v>41.563493333333334</v>
          </cell>
          <cell r="AV149">
            <v>1.584790530805889E-3</v>
          </cell>
          <cell r="AW149">
            <v>5.6099999999997659E-2</v>
          </cell>
          <cell r="AX149">
            <v>35.399000000000001</v>
          </cell>
          <cell r="AY149">
            <v>35.455100000000002</v>
          </cell>
          <cell r="AZ149">
            <v>1.1264133695026051E-3</v>
          </cell>
          <cell r="BA149">
            <v>8.6428571428565394E-3</v>
          </cell>
          <cell r="BB149">
            <v>7.6729000000000003</v>
          </cell>
          <cell r="BC149">
            <v>7.6815428571428566</v>
          </cell>
        </row>
        <row r="150">
          <cell r="B150">
            <v>102</v>
          </cell>
          <cell r="C150">
            <v>12</v>
          </cell>
          <cell r="D150">
            <v>1.3214241203107376E-3</v>
          </cell>
          <cell r="E150">
            <v>7.9519999999999411E-2</v>
          </cell>
          <cell r="F150">
            <v>60.177500000000002</v>
          </cell>
          <cell r="G150">
            <v>60.257020000000004</v>
          </cell>
          <cell r="H150">
            <v>1.937586768877877E-3</v>
          </cell>
          <cell r="I150">
            <v>0.14123999999999909</v>
          </cell>
          <cell r="J150">
            <v>72.894800000000004</v>
          </cell>
          <cell r="K150">
            <v>73.03604</v>
          </cell>
          <cell r="L150">
            <v>2.6953196139136225E-3</v>
          </cell>
          <cell r="M150">
            <v>1.4799999999999703E-3</v>
          </cell>
          <cell r="N150">
            <v>0.54910000000000003</v>
          </cell>
          <cell r="O150">
            <v>0.55057999999999996</v>
          </cell>
          <cell r="P150">
            <v>1.0566390422377735E-3</v>
          </cell>
          <cell r="Q150">
            <v>0.11396000000000299</v>
          </cell>
          <cell r="R150">
            <v>107.8514</v>
          </cell>
          <cell r="S150">
            <v>107.96536</v>
          </cell>
          <cell r="T150">
            <v>2.4254751159982278E-3</v>
          </cell>
          <cell r="U150">
            <v>0.11448000000000036</v>
          </cell>
          <cell r="V150">
            <v>47.198999999999998</v>
          </cell>
          <cell r="W150">
            <v>47.313479999999998</v>
          </cell>
          <cell r="X150">
            <v>6.590841275691911E-4</v>
          </cell>
          <cell r="Y150">
            <v>3.0039999999999623E-2</v>
          </cell>
          <cell r="Z150">
            <v>45.578400000000002</v>
          </cell>
          <cell r="AA150">
            <v>45.608440000000002</v>
          </cell>
          <cell r="AB150">
            <v>1.7030204938024423E-3</v>
          </cell>
          <cell r="AC150">
            <v>8.3439999999998807E-2</v>
          </cell>
          <cell r="AD150">
            <v>48.9953</v>
          </cell>
          <cell r="AE150">
            <v>49.078739999999996</v>
          </cell>
          <cell r="AF150">
            <v>1.3137090915750214E-3</v>
          </cell>
          <cell r="AG150">
            <v>2.1519999999999585E-2</v>
          </cell>
          <cell r="AH150">
            <v>16.3811</v>
          </cell>
          <cell r="AI150">
            <v>16.402619999999999</v>
          </cell>
          <cell r="AJ150">
            <v>1.2182905299474296E-3</v>
          </cell>
          <cell r="AK150">
            <v>1.9371428571429102E-2</v>
          </cell>
          <cell r="AL150">
            <v>15.900499999999999</v>
          </cell>
          <cell r="AM150">
            <v>15.919871428571428</v>
          </cell>
          <cell r="AN150">
            <v>1.8852362436667762E-3</v>
          </cell>
          <cell r="AO150">
            <v>1.4399999999999937E-2</v>
          </cell>
          <cell r="AP150">
            <v>7.6383000000000001</v>
          </cell>
          <cell r="AQ150">
            <v>7.6527000000000003</v>
          </cell>
          <cell r="AR150">
            <v>1.8095801870219233E-4</v>
          </cell>
          <cell r="AS150">
            <v>7.5199999999995271E-3</v>
          </cell>
          <cell r="AT150">
            <v>41.556600000000003</v>
          </cell>
          <cell r="AU150">
            <v>41.564120000000003</v>
          </cell>
          <cell r="AV150">
            <v>1.728862397242788E-3</v>
          </cell>
          <cell r="AW150">
            <v>6.1199999999997444E-2</v>
          </cell>
          <cell r="AX150">
            <v>35.399000000000001</v>
          </cell>
          <cell r="AY150">
            <v>35.4602</v>
          </cell>
          <cell r="AZ150">
            <v>1.2288145849119329E-3</v>
          </cell>
          <cell r="BA150">
            <v>9.4285714285707711E-3</v>
          </cell>
          <cell r="BB150">
            <v>7.6729000000000003</v>
          </cell>
          <cell r="BC150">
            <v>7.6823285714285712</v>
          </cell>
        </row>
        <row r="151">
          <cell r="B151">
            <v>103</v>
          </cell>
          <cell r="C151">
            <v>13</v>
          </cell>
          <cell r="D151">
            <v>1.4315427970032989E-3</v>
          </cell>
          <cell r="E151">
            <v>8.6146666666666025E-2</v>
          </cell>
          <cell r="F151">
            <v>60.177500000000002</v>
          </cell>
          <cell r="G151">
            <v>60.263646666666666</v>
          </cell>
          <cell r="H151">
            <v>2.0990523329510336E-3</v>
          </cell>
          <cell r="I151">
            <v>0.15300999999999904</v>
          </cell>
          <cell r="J151">
            <v>72.894800000000004</v>
          </cell>
          <cell r="K151">
            <v>73.047809999999998</v>
          </cell>
          <cell r="L151">
            <v>2.9199295817397574E-3</v>
          </cell>
          <cell r="M151">
            <v>1.603333333333301E-3</v>
          </cell>
          <cell r="N151">
            <v>0.54910000000000003</v>
          </cell>
          <cell r="O151">
            <v>0.55070333333333332</v>
          </cell>
          <cell r="P151">
            <v>1.1446922957575878E-3</v>
          </cell>
          <cell r="Q151">
            <v>0.12345666666666991</v>
          </cell>
          <cell r="R151">
            <v>107.8514</v>
          </cell>
          <cell r="S151">
            <v>107.97485666666667</v>
          </cell>
          <cell r="T151">
            <v>2.6275980423314132E-3</v>
          </cell>
          <cell r="U151">
            <v>0.12402000000000039</v>
          </cell>
          <cell r="V151">
            <v>47.198999999999998</v>
          </cell>
          <cell r="W151">
            <v>47.32302</v>
          </cell>
          <cell r="X151">
            <v>7.1400780486662377E-4</v>
          </cell>
          <cell r="Y151">
            <v>3.2543333333332924E-2</v>
          </cell>
          <cell r="Z151">
            <v>45.578400000000002</v>
          </cell>
          <cell r="AA151">
            <v>45.610943333333339</v>
          </cell>
          <cell r="AB151">
            <v>1.8449388682859791E-3</v>
          </cell>
          <cell r="AC151">
            <v>9.0393333333332035E-2</v>
          </cell>
          <cell r="AD151">
            <v>48.9953</v>
          </cell>
          <cell r="AE151">
            <v>49.085693333333332</v>
          </cell>
          <cell r="AF151">
            <v>1.4231848492062731E-3</v>
          </cell>
          <cell r="AG151">
            <v>2.3313333333332884E-2</v>
          </cell>
          <cell r="AH151">
            <v>16.3811</v>
          </cell>
          <cell r="AI151">
            <v>16.404413333333334</v>
          </cell>
          <cell r="AJ151">
            <v>1.319814740776382E-3</v>
          </cell>
          <cell r="AK151">
            <v>2.0985714285714861E-2</v>
          </cell>
          <cell r="AL151">
            <v>15.900499999999999</v>
          </cell>
          <cell r="AM151">
            <v>15.921485714285714</v>
          </cell>
          <cell r="AN151">
            <v>2.0423392639723407E-3</v>
          </cell>
          <cell r="AO151">
            <v>1.5599999999999932E-2</v>
          </cell>
          <cell r="AP151">
            <v>7.6383000000000001</v>
          </cell>
          <cell r="AQ151">
            <v>7.6539000000000001</v>
          </cell>
          <cell r="AR151">
            <v>1.960378535940417E-4</v>
          </cell>
          <cell r="AS151">
            <v>8.1466666666661549E-3</v>
          </cell>
          <cell r="AT151">
            <v>41.556600000000003</v>
          </cell>
          <cell r="AU151">
            <v>41.564746666666672</v>
          </cell>
          <cell r="AV151">
            <v>1.872934263679687E-3</v>
          </cell>
          <cell r="AW151">
            <v>6.6299999999997236E-2</v>
          </cell>
          <cell r="AX151">
            <v>35.399000000000001</v>
          </cell>
          <cell r="AY151">
            <v>35.465299999999999</v>
          </cell>
          <cell r="AZ151">
            <v>1.3312158003212606E-3</v>
          </cell>
          <cell r="BA151">
            <v>1.0214285714285001E-2</v>
          </cell>
          <cell r="BB151">
            <v>7.6729000000000003</v>
          </cell>
          <cell r="BC151">
            <v>7.6831142857142849</v>
          </cell>
        </row>
        <row r="152">
          <cell r="B152">
            <v>104</v>
          </cell>
          <cell r="C152">
            <v>14</v>
          </cell>
          <cell r="D152">
            <v>1.5416614736958605E-3</v>
          </cell>
          <cell r="E152">
            <v>9.2773333333332653E-2</v>
          </cell>
          <cell r="F152">
            <v>60.177500000000002</v>
          </cell>
          <cell r="G152">
            <v>60.270273333333336</v>
          </cell>
          <cell r="H152">
            <v>2.2605178970241898E-3</v>
          </cell>
          <cell r="I152">
            <v>0.16477999999999896</v>
          </cell>
          <cell r="J152">
            <v>72.894800000000004</v>
          </cell>
          <cell r="K152">
            <v>73.059579999999997</v>
          </cell>
          <cell r="L152">
            <v>3.1445395495658932E-3</v>
          </cell>
          <cell r="M152">
            <v>1.726666666666632E-3</v>
          </cell>
          <cell r="N152">
            <v>0.54910000000000003</v>
          </cell>
          <cell r="O152">
            <v>0.55082666666666669</v>
          </cell>
          <cell r="P152">
            <v>1.2327455492774021E-3</v>
          </cell>
          <cell r="Q152">
            <v>0.13295333333333684</v>
          </cell>
          <cell r="R152">
            <v>107.8514</v>
          </cell>
          <cell r="S152">
            <v>107.98435333333333</v>
          </cell>
          <cell r="T152">
            <v>2.8297209686645995E-3</v>
          </cell>
          <cell r="U152">
            <v>0.13356000000000043</v>
          </cell>
          <cell r="V152">
            <v>47.198999999999998</v>
          </cell>
          <cell r="W152">
            <v>47.332560000000001</v>
          </cell>
          <cell r="X152">
            <v>7.6893148216405623E-4</v>
          </cell>
          <cell r="Y152">
            <v>3.5046666666666226E-2</v>
          </cell>
          <cell r="Z152">
            <v>45.578400000000002</v>
          </cell>
          <cell r="AA152">
            <v>45.613446666666668</v>
          </cell>
          <cell r="AB152">
            <v>1.9868572427695157E-3</v>
          </cell>
          <cell r="AC152">
            <v>9.7346666666665277E-2</v>
          </cell>
          <cell r="AD152">
            <v>48.9953</v>
          </cell>
          <cell r="AE152">
            <v>49.092646666666667</v>
          </cell>
          <cell r="AF152">
            <v>1.532660606837525E-3</v>
          </cell>
          <cell r="AG152">
            <v>2.510666666666618E-2</v>
          </cell>
          <cell r="AH152">
            <v>16.3811</v>
          </cell>
          <cell r="AI152">
            <v>16.406206666666666</v>
          </cell>
          <cell r="AJ152">
            <v>1.4213389516053345E-3</v>
          </cell>
          <cell r="AK152">
            <v>2.260000000000062E-2</v>
          </cell>
          <cell r="AL152">
            <v>15.900499999999999</v>
          </cell>
          <cell r="AM152">
            <v>15.9231</v>
          </cell>
          <cell r="AN152">
            <v>2.1994422842779057E-3</v>
          </cell>
          <cell r="AO152">
            <v>1.6799999999999926E-2</v>
          </cell>
          <cell r="AP152">
            <v>7.6383000000000001</v>
          </cell>
          <cell r="AQ152">
            <v>7.6551</v>
          </cell>
          <cell r="AR152">
            <v>2.1111768848589105E-4</v>
          </cell>
          <cell r="AS152">
            <v>8.773333333332781E-3</v>
          </cell>
          <cell r="AT152">
            <v>41.556600000000003</v>
          </cell>
          <cell r="AU152">
            <v>41.565373333333334</v>
          </cell>
          <cell r="AV152">
            <v>2.0170061301165859E-3</v>
          </cell>
          <cell r="AW152">
            <v>7.1399999999997021E-2</v>
          </cell>
          <cell r="AX152">
            <v>35.399000000000001</v>
          </cell>
          <cell r="AY152">
            <v>35.470399999999998</v>
          </cell>
          <cell r="AZ152">
            <v>1.4336170157305884E-3</v>
          </cell>
          <cell r="BA152">
            <v>1.0999999999999233E-2</v>
          </cell>
          <cell r="BB152">
            <v>7.6729000000000003</v>
          </cell>
          <cell r="BC152">
            <v>7.6838999999999995</v>
          </cell>
        </row>
        <row r="153">
          <cell r="B153">
            <v>105</v>
          </cell>
          <cell r="C153">
            <v>15</v>
          </cell>
          <cell r="D153">
            <v>1.651780150388422E-3</v>
          </cell>
          <cell r="E153">
            <v>9.9399999999999267E-2</v>
          </cell>
          <cell r="F153">
            <v>60.177500000000002</v>
          </cell>
          <cell r="G153">
            <v>60.276899999999998</v>
          </cell>
          <cell r="H153">
            <v>2.4219834610973465E-3</v>
          </cell>
          <cell r="I153">
            <v>0.17654999999999887</v>
          </cell>
          <cell r="J153">
            <v>72.894800000000004</v>
          </cell>
          <cell r="K153">
            <v>73.071349999999995</v>
          </cell>
          <cell r="L153">
            <v>3.3691495173920282E-3</v>
          </cell>
          <cell r="M153">
            <v>1.8499999999999628E-3</v>
          </cell>
          <cell r="N153">
            <v>0.54910000000000003</v>
          </cell>
          <cell r="O153">
            <v>0.55095000000000005</v>
          </cell>
          <cell r="P153">
            <v>1.3207988027972167E-3</v>
          </cell>
          <cell r="Q153">
            <v>0.14245000000000374</v>
          </cell>
          <cell r="R153">
            <v>107.8514</v>
          </cell>
          <cell r="S153">
            <v>107.99385000000001</v>
          </cell>
          <cell r="T153">
            <v>3.0318438949977849E-3</v>
          </cell>
          <cell r="U153">
            <v>0.14310000000000045</v>
          </cell>
          <cell r="V153">
            <v>47.198999999999998</v>
          </cell>
          <cell r="W153">
            <v>47.342100000000002</v>
          </cell>
          <cell r="X153">
            <v>8.238551594614889E-4</v>
          </cell>
          <cell r="Y153">
            <v>3.7549999999999528E-2</v>
          </cell>
          <cell r="Z153">
            <v>45.578400000000002</v>
          </cell>
          <cell r="AA153">
            <v>45.615949999999998</v>
          </cell>
          <cell r="AB153">
            <v>2.1287756172530528E-3</v>
          </cell>
          <cell r="AC153">
            <v>0.10429999999999851</v>
          </cell>
          <cell r="AD153">
            <v>48.9953</v>
          </cell>
          <cell r="AE153">
            <v>49.099599999999995</v>
          </cell>
          <cell r="AF153">
            <v>1.6421363644687768E-3</v>
          </cell>
          <cell r="AG153">
            <v>2.689999999999948E-2</v>
          </cell>
          <cell r="AH153">
            <v>16.3811</v>
          </cell>
          <cell r="AI153">
            <v>16.408000000000001</v>
          </cell>
          <cell r="AJ153">
            <v>1.5228631624342871E-3</v>
          </cell>
          <cell r="AK153">
            <v>2.4214285714286379E-2</v>
          </cell>
          <cell r="AL153">
            <v>15.900499999999999</v>
          </cell>
          <cell r="AM153">
            <v>15.924714285714286</v>
          </cell>
          <cell r="AN153">
            <v>2.3565453045834707E-3</v>
          </cell>
          <cell r="AO153">
            <v>1.7999999999999922E-2</v>
          </cell>
          <cell r="AP153">
            <v>7.6383000000000001</v>
          </cell>
          <cell r="AQ153">
            <v>7.6562999999999999</v>
          </cell>
          <cell r="AR153">
            <v>2.2619752337774043E-4</v>
          </cell>
          <cell r="AS153">
            <v>9.3999999999994088E-3</v>
          </cell>
          <cell r="AT153">
            <v>41.556600000000003</v>
          </cell>
          <cell r="AU153">
            <v>41.566000000000003</v>
          </cell>
          <cell r="AV153">
            <v>2.1610779965534851E-3</v>
          </cell>
          <cell r="AW153">
            <v>7.6499999999996807E-2</v>
          </cell>
          <cell r="AX153">
            <v>35.399000000000001</v>
          </cell>
          <cell r="AY153">
            <v>35.475499999999997</v>
          </cell>
          <cell r="AZ153">
            <v>1.5360182311399161E-3</v>
          </cell>
          <cell r="BA153">
            <v>1.1785714285713464E-2</v>
          </cell>
          <cell r="BB153">
            <v>7.6729000000000003</v>
          </cell>
          <cell r="BC153">
            <v>7.6846857142857141</v>
          </cell>
        </row>
        <row r="154">
          <cell r="B154">
            <v>106</v>
          </cell>
          <cell r="C154">
            <v>16</v>
          </cell>
          <cell r="D154">
            <v>1.7618988270809836E-3</v>
          </cell>
          <cell r="E154">
            <v>0.10602666666666588</v>
          </cell>
          <cell r="F154">
            <v>60.177500000000002</v>
          </cell>
          <cell r="G154">
            <v>60.283526666666667</v>
          </cell>
          <cell r="H154">
            <v>2.5834490251705031E-3</v>
          </cell>
          <cell r="I154">
            <v>0.18831999999999879</v>
          </cell>
          <cell r="J154">
            <v>72.894800000000004</v>
          </cell>
          <cell r="K154">
            <v>73.083120000000008</v>
          </cell>
          <cell r="L154">
            <v>3.5937594852181636E-3</v>
          </cell>
          <cell r="M154">
            <v>1.9733333333332936E-3</v>
          </cell>
          <cell r="N154">
            <v>0.54910000000000003</v>
          </cell>
          <cell r="O154">
            <v>0.5510733333333333</v>
          </cell>
          <cell r="P154">
            <v>1.4088520563170311E-3</v>
          </cell>
          <cell r="Q154">
            <v>0.15194666666667064</v>
          </cell>
          <cell r="R154">
            <v>107.8514</v>
          </cell>
          <cell r="S154">
            <v>108.00334666666667</v>
          </cell>
          <cell r="T154">
            <v>3.2339668213309707E-3</v>
          </cell>
          <cell r="U154">
            <v>0.15264000000000047</v>
          </cell>
          <cell r="V154">
            <v>47.198999999999998</v>
          </cell>
          <cell r="W154">
            <v>47.351639999999996</v>
          </cell>
          <cell r="X154">
            <v>8.7877883675892146E-4</v>
          </cell>
          <cell r="Y154">
            <v>4.005333333333283E-2</v>
          </cell>
          <cell r="Z154">
            <v>45.578400000000002</v>
          </cell>
          <cell r="AA154">
            <v>45.618453333333335</v>
          </cell>
          <cell r="AB154">
            <v>2.2706939917365898E-3</v>
          </cell>
          <cell r="AC154">
            <v>0.11125333333333173</v>
          </cell>
          <cell r="AD154">
            <v>48.9953</v>
          </cell>
          <cell r="AE154">
            <v>49.106553333333331</v>
          </cell>
          <cell r="AF154">
            <v>1.7516121221000285E-3</v>
          </cell>
          <cell r="AG154">
            <v>2.8693333333332779E-2</v>
          </cell>
          <cell r="AH154">
            <v>16.3811</v>
          </cell>
          <cell r="AI154">
            <v>16.409793333333333</v>
          </cell>
          <cell r="AJ154">
            <v>1.6243873732632395E-3</v>
          </cell>
          <cell r="AK154">
            <v>2.5828571428572138E-2</v>
          </cell>
          <cell r="AL154">
            <v>15.900499999999999</v>
          </cell>
          <cell r="AM154">
            <v>15.926328571428572</v>
          </cell>
          <cell r="AN154">
            <v>2.5136483248890352E-3</v>
          </cell>
          <cell r="AO154">
            <v>1.9199999999999915E-2</v>
          </cell>
          <cell r="AP154">
            <v>7.6383000000000001</v>
          </cell>
          <cell r="AQ154">
            <v>7.6574999999999998</v>
          </cell>
          <cell r="AR154">
            <v>2.4127735826958978E-4</v>
          </cell>
          <cell r="AS154">
            <v>1.0026666666666037E-2</v>
          </cell>
          <cell r="AT154">
            <v>41.556600000000003</v>
          </cell>
          <cell r="AU154">
            <v>41.566626666666671</v>
          </cell>
          <cell r="AV154">
            <v>2.3051498629903838E-3</v>
          </cell>
          <cell r="AW154">
            <v>8.1599999999996592E-2</v>
          </cell>
          <cell r="AX154">
            <v>35.399000000000001</v>
          </cell>
          <cell r="AY154">
            <v>35.480599999999995</v>
          </cell>
          <cell r="AZ154">
            <v>1.6384194465492439E-3</v>
          </cell>
          <cell r="BA154">
            <v>1.2571428571427694E-2</v>
          </cell>
          <cell r="BB154">
            <v>7.6729000000000003</v>
          </cell>
          <cell r="BC154">
            <v>7.6854714285714278</v>
          </cell>
        </row>
        <row r="155">
          <cell r="B155">
            <v>107</v>
          </cell>
          <cell r="C155">
            <v>17</v>
          </cell>
          <cell r="D155">
            <v>1.8720175037735449E-3</v>
          </cell>
          <cell r="E155">
            <v>0.11265333333333251</v>
          </cell>
          <cell r="F155">
            <v>60.177500000000002</v>
          </cell>
          <cell r="G155">
            <v>60.290153333333336</v>
          </cell>
          <cell r="H155">
            <v>2.7449145892436593E-3</v>
          </cell>
          <cell r="I155">
            <v>0.20008999999999871</v>
          </cell>
          <cell r="J155">
            <v>72.894800000000004</v>
          </cell>
          <cell r="K155">
            <v>73.094890000000007</v>
          </cell>
          <cell r="L155">
            <v>3.8183694530442985E-3</v>
          </cell>
          <cell r="M155">
            <v>2.0966666666666243E-3</v>
          </cell>
          <cell r="N155">
            <v>0.54910000000000003</v>
          </cell>
          <cell r="O155">
            <v>0.55119666666666667</v>
          </cell>
          <cell r="P155">
            <v>1.4969053098368456E-3</v>
          </cell>
          <cell r="Q155">
            <v>0.16144333333333757</v>
          </cell>
          <cell r="R155">
            <v>107.8514</v>
          </cell>
          <cell r="S155">
            <v>108.01284333333334</v>
          </cell>
          <cell r="T155">
            <v>3.4360897476641561E-3</v>
          </cell>
          <cell r="U155">
            <v>0.16218000000000052</v>
          </cell>
          <cell r="V155">
            <v>47.198999999999998</v>
          </cell>
          <cell r="W155">
            <v>47.361179999999997</v>
          </cell>
          <cell r="X155">
            <v>9.3370251405635414E-4</v>
          </cell>
          <cell r="Y155">
            <v>4.2556666666666132E-2</v>
          </cell>
          <cell r="Z155">
            <v>45.578400000000002</v>
          </cell>
          <cell r="AA155">
            <v>45.620956666666672</v>
          </cell>
          <cell r="AB155">
            <v>2.4126123662201264E-3</v>
          </cell>
          <cell r="AC155">
            <v>0.11820666666666498</v>
          </cell>
          <cell r="AD155">
            <v>48.9953</v>
          </cell>
          <cell r="AE155">
            <v>49.113506666666666</v>
          </cell>
          <cell r="AF155">
            <v>1.8610878797312804E-3</v>
          </cell>
          <cell r="AG155">
            <v>3.0486666666666076E-2</v>
          </cell>
          <cell r="AH155">
            <v>16.3811</v>
          </cell>
          <cell r="AI155">
            <v>16.411586666666665</v>
          </cell>
          <cell r="AJ155">
            <v>1.7259115840921918E-3</v>
          </cell>
          <cell r="AK155">
            <v>2.7442857142857897E-2</v>
          </cell>
          <cell r="AL155">
            <v>15.900499999999999</v>
          </cell>
          <cell r="AM155">
            <v>15.927942857142858</v>
          </cell>
          <cell r="AN155">
            <v>2.6707513451945998E-3</v>
          </cell>
          <cell r="AO155">
            <v>2.0399999999999911E-2</v>
          </cell>
          <cell r="AP155">
            <v>7.6383000000000001</v>
          </cell>
          <cell r="AQ155">
            <v>7.6586999999999996</v>
          </cell>
          <cell r="AR155">
            <v>2.5635719316143918E-4</v>
          </cell>
          <cell r="AS155">
            <v>1.0653333333332663E-2</v>
          </cell>
          <cell r="AT155">
            <v>41.556600000000003</v>
          </cell>
          <cell r="AU155">
            <v>41.567253333333333</v>
          </cell>
          <cell r="AV155">
            <v>2.449221729427283E-3</v>
          </cell>
          <cell r="AW155">
            <v>8.6699999999996377E-2</v>
          </cell>
          <cell r="AX155">
            <v>35.399000000000001</v>
          </cell>
          <cell r="AY155">
            <v>35.485699999999994</v>
          </cell>
          <cell r="AZ155">
            <v>1.7408206619585716E-3</v>
          </cell>
          <cell r="BA155">
            <v>1.3357142857141926E-2</v>
          </cell>
          <cell r="BB155">
            <v>7.6729000000000003</v>
          </cell>
          <cell r="BC155">
            <v>7.6862571428571425</v>
          </cell>
        </row>
        <row r="156">
          <cell r="B156">
            <v>108</v>
          </cell>
          <cell r="C156">
            <v>18</v>
          </cell>
          <cell r="D156">
            <v>1.9821361804661067E-3</v>
          </cell>
          <cell r="E156">
            <v>0.11927999999999912</v>
          </cell>
          <cell r="F156">
            <v>60.177500000000002</v>
          </cell>
          <cell r="G156">
            <v>60.296779999999998</v>
          </cell>
          <cell r="H156">
            <v>2.9063801533168159E-3</v>
          </cell>
          <cell r="I156">
            <v>0.21185999999999866</v>
          </cell>
          <cell r="J156">
            <v>72.894800000000004</v>
          </cell>
          <cell r="K156">
            <v>73.106660000000005</v>
          </cell>
          <cell r="L156">
            <v>4.0429794208704335E-3</v>
          </cell>
          <cell r="M156">
            <v>2.2199999999999555E-3</v>
          </cell>
          <cell r="N156">
            <v>0.54910000000000003</v>
          </cell>
          <cell r="O156">
            <v>0.55132000000000003</v>
          </cell>
          <cell r="P156">
            <v>1.5849585633566602E-3</v>
          </cell>
          <cell r="Q156">
            <v>0.17094000000000448</v>
          </cell>
          <cell r="R156">
            <v>107.8514</v>
          </cell>
          <cell r="S156">
            <v>108.02234</v>
          </cell>
          <cell r="T156">
            <v>3.6382126739973415E-3</v>
          </cell>
          <cell r="U156">
            <v>0.17172000000000054</v>
          </cell>
          <cell r="V156">
            <v>47.198999999999998</v>
          </cell>
          <cell r="W156">
            <v>47.370719999999999</v>
          </cell>
          <cell r="X156">
            <v>9.8862619135378681E-4</v>
          </cell>
          <cell r="Y156">
            <v>4.5059999999999434E-2</v>
          </cell>
          <cell r="Z156">
            <v>45.578400000000002</v>
          </cell>
          <cell r="AA156">
            <v>45.623460000000001</v>
          </cell>
          <cell r="AB156">
            <v>2.5545307407036635E-3</v>
          </cell>
          <cell r="AC156">
            <v>0.12515999999999822</v>
          </cell>
          <cell r="AD156">
            <v>48.9953</v>
          </cell>
          <cell r="AE156">
            <v>49.120460000000001</v>
          </cell>
          <cell r="AF156">
            <v>1.9705636373625319E-3</v>
          </cell>
          <cell r="AG156">
            <v>3.2279999999999379E-2</v>
          </cell>
          <cell r="AH156">
            <v>16.3811</v>
          </cell>
          <cell r="AI156">
            <v>16.41338</v>
          </cell>
          <cell r="AJ156">
            <v>1.8274357949211444E-3</v>
          </cell>
          <cell r="AK156">
            <v>2.9057142857143652E-2</v>
          </cell>
          <cell r="AL156">
            <v>15.900499999999999</v>
          </cell>
          <cell r="AM156">
            <v>15.929557142857142</v>
          </cell>
          <cell r="AN156">
            <v>2.8278543655001647E-3</v>
          </cell>
          <cell r="AO156">
            <v>2.1599999999999904E-2</v>
          </cell>
          <cell r="AP156">
            <v>7.6383000000000001</v>
          </cell>
          <cell r="AQ156">
            <v>7.6599000000000004</v>
          </cell>
          <cell r="AR156">
            <v>2.714370280532885E-4</v>
          </cell>
          <cell r="AS156">
            <v>1.1279999999999291E-2</v>
          </cell>
          <cell r="AT156">
            <v>41.556600000000003</v>
          </cell>
          <cell r="AU156">
            <v>41.567880000000002</v>
          </cell>
          <cell r="AV156">
            <v>2.5932935958641818E-3</v>
          </cell>
          <cell r="AW156">
            <v>9.1799999999996176E-2</v>
          </cell>
          <cell r="AX156">
            <v>35.399000000000001</v>
          </cell>
          <cell r="AY156">
            <v>35.4908</v>
          </cell>
          <cell r="AZ156">
            <v>1.8432218773678994E-3</v>
          </cell>
          <cell r="BA156">
            <v>1.4142857142856156E-2</v>
          </cell>
          <cell r="BB156">
            <v>7.6729000000000003</v>
          </cell>
          <cell r="BC156">
            <v>7.6870428571428562</v>
          </cell>
        </row>
        <row r="157">
          <cell r="B157">
            <v>109</v>
          </cell>
          <cell r="C157">
            <v>19</v>
          </cell>
          <cell r="D157">
            <v>2.0922548571586678E-3</v>
          </cell>
          <cell r="E157">
            <v>0.12590666666666575</v>
          </cell>
          <cell r="F157">
            <v>60.177500000000002</v>
          </cell>
          <cell r="G157">
            <v>60.303406666666667</v>
          </cell>
          <cell r="H157">
            <v>3.0678457173899721E-3</v>
          </cell>
          <cell r="I157">
            <v>0.22362999999999858</v>
          </cell>
          <cell r="J157">
            <v>72.894800000000004</v>
          </cell>
          <cell r="K157">
            <v>73.118430000000004</v>
          </cell>
          <cell r="L157">
            <v>4.2675893886965684E-3</v>
          </cell>
          <cell r="M157">
            <v>2.3433333333332863E-3</v>
          </cell>
          <cell r="N157">
            <v>0.54910000000000003</v>
          </cell>
          <cell r="O157">
            <v>0.55144333333333329</v>
          </cell>
          <cell r="P157">
            <v>1.6730118168764745E-3</v>
          </cell>
          <cell r="Q157">
            <v>0.18043666666667141</v>
          </cell>
          <cell r="R157">
            <v>107.8514</v>
          </cell>
          <cell r="S157">
            <v>108.03183666666666</v>
          </cell>
          <cell r="T157">
            <v>3.8403356003305278E-3</v>
          </cell>
          <cell r="U157">
            <v>0.18126000000000056</v>
          </cell>
          <cell r="V157">
            <v>47.198999999999998</v>
          </cell>
          <cell r="W157">
            <v>47.38026</v>
          </cell>
          <cell r="X157">
            <v>1.0435498686512193E-3</v>
          </cell>
          <cell r="Y157">
            <v>4.7563333333332736E-2</v>
          </cell>
          <cell r="Z157">
            <v>45.578400000000002</v>
          </cell>
          <cell r="AA157">
            <v>45.625963333333331</v>
          </cell>
          <cell r="AB157">
            <v>2.6964491151872006E-3</v>
          </cell>
          <cell r="AC157">
            <v>0.13211333333333145</v>
          </cell>
          <cell r="AD157">
            <v>48.9953</v>
          </cell>
          <cell r="AE157">
            <v>49.12741333333333</v>
          </cell>
          <cell r="AF157">
            <v>2.0800393949937839E-3</v>
          </cell>
          <cell r="AG157">
            <v>3.4073333333332671E-2</v>
          </cell>
          <cell r="AH157">
            <v>16.3811</v>
          </cell>
          <cell r="AI157">
            <v>16.415173333333332</v>
          </cell>
          <cell r="AJ157">
            <v>1.928960005750097E-3</v>
          </cell>
          <cell r="AK157">
            <v>3.0671428571429411E-2</v>
          </cell>
          <cell r="AL157">
            <v>15.900499999999999</v>
          </cell>
          <cell r="AM157">
            <v>15.931171428571428</v>
          </cell>
          <cell r="AN157">
            <v>2.9849573858057288E-3</v>
          </cell>
          <cell r="AO157">
            <v>2.27999999999999E-2</v>
          </cell>
          <cell r="AP157">
            <v>7.6383000000000001</v>
          </cell>
          <cell r="AQ157">
            <v>7.6611000000000002</v>
          </cell>
          <cell r="AR157">
            <v>2.8651686294513788E-4</v>
          </cell>
          <cell r="AS157">
            <v>1.1906666666665918E-2</v>
          </cell>
          <cell r="AT157">
            <v>41.556600000000003</v>
          </cell>
          <cell r="AU157">
            <v>41.568506666666671</v>
          </cell>
          <cell r="AV157">
            <v>2.7373654623010809E-3</v>
          </cell>
          <cell r="AW157">
            <v>9.6899999999995962E-2</v>
          </cell>
          <cell r="AX157">
            <v>35.399000000000001</v>
          </cell>
          <cell r="AY157">
            <v>35.495899999999999</v>
          </cell>
          <cell r="AZ157">
            <v>1.9456230927772271E-3</v>
          </cell>
          <cell r="BA157">
            <v>1.4928571428570387E-2</v>
          </cell>
          <cell r="BB157">
            <v>7.6729000000000003</v>
          </cell>
          <cell r="BC157">
            <v>7.6878285714285708</v>
          </cell>
        </row>
        <row r="158">
          <cell r="B158">
            <v>110</v>
          </cell>
          <cell r="C158">
            <v>20</v>
          </cell>
          <cell r="D158">
            <v>2.2023735338512294E-3</v>
          </cell>
          <cell r="E158">
            <v>0.13253333333333236</v>
          </cell>
          <cell r="F158">
            <v>60.177500000000002</v>
          </cell>
          <cell r="G158">
            <v>60.310033333333337</v>
          </cell>
          <cell r="H158">
            <v>3.2293112814631287E-3</v>
          </cell>
          <cell r="I158">
            <v>0.2353999999999985</v>
          </cell>
          <cell r="J158">
            <v>72.894800000000004</v>
          </cell>
          <cell r="K158">
            <v>73.130200000000002</v>
          </cell>
          <cell r="L158">
            <v>4.4921993565227043E-3</v>
          </cell>
          <cell r="M158">
            <v>2.466666666666617E-3</v>
          </cell>
          <cell r="N158">
            <v>0.54910000000000003</v>
          </cell>
          <cell r="O158">
            <v>0.55156666666666665</v>
          </cell>
          <cell r="P158">
            <v>1.7610650703962889E-3</v>
          </cell>
          <cell r="Q158">
            <v>0.18993333333333831</v>
          </cell>
          <cell r="R158">
            <v>107.8514</v>
          </cell>
          <cell r="S158">
            <v>108.04133333333334</v>
          </cell>
          <cell r="T158">
            <v>4.0424585266637132E-3</v>
          </cell>
          <cell r="U158">
            <v>0.19080000000000061</v>
          </cell>
          <cell r="V158">
            <v>47.198999999999998</v>
          </cell>
          <cell r="W158">
            <v>47.389800000000001</v>
          </cell>
          <cell r="X158">
            <v>1.0984735459486519E-3</v>
          </cell>
          <cell r="Y158">
            <v>5.0066666666666038E-2</v>
          </cell>
          <cell r="Z158">
            <v>45.578400000000002</v>
          </cell>
          <cell r="AA158">
            <v>45.628466666666668</v>
          </cell>
          <cell r="AB158">
            <v>2.8383674896707372E-3</v>
          </cell>
          <cell r="AC158">
            <v>0.13906666666666467</v>
          </cell>
          <cell r="AD158">
            <v>48.9953</v>
          </cell>
          <cell r="AE158">
            <v>49.134366666666665</v>
          </cell>
          <cell r="AF158">
            <v>2.1895151526250354E-3</v>
          </cell>
          <cell r="AG158">
            <v>3.5866666666665971E-2</v>
          </cell>
          <cell r="AH158">
            <v>16.3811</v>
          </cell>
          <cell r="AI158">
            <v>16.416966666666667</v>
          </cell>
          <cell r="AJ158">
            <v>2.0304842165790493E-3</v>
          </cell>
          <cell r="AK158">
            <v>3.2285714285715174E-2</v>
          </cell>
          <cell r="AL158">
            <v>15.900499999999999</v>
          </cell>
          <cell r="AM158">
            <v>15.932785714285714</v>
          </cell>
          <cell r="AN158">
            <v>3.1420604061112938E-3</v>
          </cell>
          <cell r="AO158">
            <v>2.3999999999999893E-2</v>
          </cell>
          <cell r="AP158">
            <v>7.6383000000000001</v>
          </cell>
          <cell r="AQ158">
            <v>7.6623000000000001</v>
          </cell>
          <cell r="AR158">
            <v>3.0159669783698726E-4</v>
          </cell>
          <cell r="AS158">
            <v>1.2533333333332545E-2</v>
          </cell>
          <cell r="AT158">
            <v>41.556600000000003</v>
          </cell>
          <cell r="AU158">
            <v>41.569133333333333</v>
          </cell>
          <cell r="AV158">
            <v>2.8814373287379797E-3</v>
          </cell>
          <cell r="AW158">
            <v>0.10199999999999575</v>
          </cell>
          <cell r="AX158">
            <v>35.399000000000001</v>
          </cell>
          <cell r="AY158">
            <v>35.500999999999998</v>
          </cell>
          <cell r="AZ158">
            <v>2.0480243081865547E-3</v>
          </cell>
          <cell r="BA158">
            <v>1.5714285714284619E-2</v>
          </cell>
          <cell r="BB158">
            <v>7.6729000000000003</v>
          </cell>
          <cell r="BC158">
            <v>7.6886142857142845</v>
          </cell>
        </row>
        <row r="159">
          <cell r="B159">
            <v>111</v>
          </cell>
          <cell r="C159">
            <v>21</v>
          </cell>
          <cell r="D159">
            <v>2.3124922105437909E-3</v>
          </cell>
          <cell r="E159">
            <v>0.13915999999999898</v>
          </cell>
          <cell r="F159">
            <v>60.177500000000002</v>
          </cell>
          <cell r="G159">
            <v>60.316659999999999</v>
          </cell>
          <cell r="H159">
            <v>3.3907768455362849E-3</v>
          </cell>
          <cell r="I159">
            <v>0.24716999999999842</v>
          </cell>
          <cell r="J159">
            <v>72.894800000000004</v>
          </cell>
          <cell r="K159">
            <v>73.141970000000001</v>
          </cell>
          <cell r="L159">
            <v>4.7168093243488392E-3</v>
          </cell>
          <cell r="M159">
            <v>2.5899999999999478E-3</v>
          </cell>
          <cell r="N159">
            <v>0.54910000000000003</v>
          </cell>
          <cell r="O159">
            <v>0.55169000000000001</v>
          </cell>
          <cell r="P159">
            <v>1.8491183239161034E-3</v>
          </cell>
          <cell r="Q159">
            <v>0.19943000000000524</v>
          </cell>
          <cell r="R159">
            <v>107.8514</v>
          </cell>
          <cell r="S159">
            <v>108.05083</v>
          </cell>
          <cell r="T159">
            <v>4.2445814529968985E-3</v>
          </cell>
          <cell r="U159">
            <v>0.20034000000000063</v>
          </cell>
          <cell r="V159">
            <v>47.198999999999998</v>
          </cell>
          <cell r="W159">
            <v>47.399339999999995</v>
          </cell>
          <cell r="X159">
            <v>1.1533972232460846E-3</v>
          </cell>
          <cell r="Y159">
            <v>5.2569999999999339E-2</v>
          </cell>
          <cell r="Z159">
            <v>45.578400000000002</v>
          </cell>
          <cell r="AA159">
            <v>45.630970000000005</v>
          </cell>
          <cell r="AB159">
            <v>2.9802858641542738E-3</v>
          </cell>
          <cell r="AC159">
            <v>0.1460199999999979</v>
          </cell>
          <cell r="AD159">
            <v>48.9953</v>
          </cell>
          <cell r="AE159">
            <v>49.14132</v>
          </cell>
          <cell r="AF159">
            <v>2.2989909102562873E-3</v>
          </cell>
          <cell r="AG159">
            <v>3.765999999999927E-2</v>
          </cell>
          <cell r="AH159">
            <v>16.3811</v>
          </cell>
          <cell r="AI159">
            <v>16.418759999999999</v>
          </cell>
          <cell r="AJ159">
            <v>2.1320084274080017E-3</v>
          </cell>
          <cell r="AK159">
            <v>3.3900000000000929E-2</v>
          </cell>
          <cell r="AL159">
            <v>15.900499999999999</v>
          </cell>
          <cell r="AM159">
            <v>15.9344</v>
          </cell>
          <cell r="AN159">
            <v>3.2991634264168583E-3</v>
          </cell>
          <cell r="AO159">
            <v>2.5199999999999889E-2</v>
          </cell>
          <cell r="AP159">
            <v>7.6383000000000001</v>
          </cell>
          <cell r="AQ159">
            <v>7.6635</v>
          </cell>
          <cell r="AR159">
            <v>3.1667653272883663E-4</v>
          </cell>
          <cell r="AS159">
            <v>1.3159999999999172E-2</v>
          </cell>
          <cell r="AT159">
            <v>41.556600000000003</v>
          </cell>
          <cell r="AU159">
            <v>41.569760000000002</v>
          </cell>
          <cell r="AV159">
            <v>3.0255091951748789E-3</v>
          </cell>
          <cell r="AW159">
            <v>0.10709999999999553</v>
          </cell>
          <cell r="AX159">
            <v>35.399000000000001</v>
          </cell>
          <cell r="AY159">
            <v>35.506099999999996</v>
          </cell>
          <cell r="AZ159">
            <v>2.1504255235958824E-3</v>
          </cell>
          <cell r="BA159">
            <v>1.6499999999998849E-2</v>
          </cell>
          <cell r="BB159">
            <v>7.6729000000000003</v>
          </cell>
          <cell r="BC159">
            <v>7.6893999999999991</v>
          </cell>
        </row>
        <row r="160">
          <cell r="B160">
            <v>112</v>
          </cell>
          <cell r="C160">
            <v>22</v>
          </cell>
          <cell r="D160">
            <v>2.4226108872363525E-3</v>
          </cell>
          <cell r="E160">
            <v>0.14578666666666559</v>
          </cell>
          <cell r="F160">
            <v>60.177500000000002</v>
          </cell>
          <cell r="G160">
            <v>60.323286666666668</v>
          </cell>
          <cell r="H160">
            <v>3.5522424096094416E-3</v>
          </cell>
          <cell r="I160">
            <v>0.25893999999999834</v>
          </cell>
          <cell r="J160">
            <v>72.894800000000004</v>
          </cell>
          <cell r="K160">
            <v>73.153739999999999</v>
          </cell>
          <cell r="L160">
            <v>4.941419292174975E-3</v>
          </cell>
          <cell r="M160">
            <v>2.7133333333332786E-3</v>
          </cell>
          <cell r="N160">
            <v>0.54910000000000003</v>
          </cell>
          <cell r="O160">
            <v>0.55181333333333327</v>
          </cell>
          <cell r="P160">
            <v>1.9371715774359178E-3</v>
          </cell>
          <cell r="Q160">
            <v>0.20892666666667215</v>
          </cell>
          <cell r="R160">
            <v>107.8514</v>
          </cell>
          <cell r="S160">
            <v>108.06032666666667</v>
          </cell>
          <cell r="T160">
            <v>4.4467043793300848E-3</v>
          </cell>
          <cell r="U160">
            <v>0.20988000000000065</v>
          </cell>
          <cell r="V160">
            <v>47.198999999999998</v>
          </cell>
          <cell r="W160">
            <v>47.408879999999996</v>
          </cell>
          <cell r="X160">
            <v>1.2083209005435171E-3</v>
          </cell>
          <cell r="Y160">
            <v>5.5073333333332641E-2</v>
          </cell>
          <cell r="Z160">
            <v>45.578400000000002</v>
          </cell>
          <cell r="AA160">
            <v>45.633473333333335</v>
          </cell>
          <cell r="AB160">
            <v>3.1222042386378104E-3</v>
          </cell>
          <cell r="AC160">
            <v>0.15297333333333113</v>
          </cell>
          <cell r="AD160">
            <v>48.9953</v>
          </cell>
          <cell r="AE160">
            <v>49.148273333333329</v>
          </cell>
          <cell r="AF160">
            <v>2.4084666678875393E-3</v>
          </cell>
          <cell r="AG160">
            <v>3.945333333333257E-2</v>
          </cell>
          <cell r="AH160">
            <v>16.3811</v>
          </cell>
          <cell r="AI160">
            <v>16.420553333333334</v>
          </cell>
          <cell r="AJ160">
            <v>2.2335326382369541E-3</v>
          </cell>
          <cell r="AK160">
            <v>3.5514285714286685E-2</v>
          </cell>
          <cell r="AL160">
            <v>15.900499999999999</v>
          </cell>
          <cell r="AM160">
            <v>15.936014285714286</v>
          </cell>
          <cell r="AN160">
            <v>3.4562664467224233E-3</v>
          </cell>
          <cell r="AO160">
            <v>2.6399999999999885E-2</v>
          </cell>
          <cell r="AP160">
            <v>7.6383000000000001</v>
          </cell>
          <cell r="AQ160">
            <v>7.6646999999999998</v>
          </cell>
          <cell r="AR160">
            <v>3.3175636762068601E-4</v>
          </cell>
          <cell r="AS160">
            <v>1.37866666666658E-2</v>
          </cell>
          <cell r="AT160">
            <v>41.556600000000003</v>
          </cell>
          <cell r="AU160">
            <v>41.570386666666671</v>
          </cell>
          <cell r="AV160">
            <v>3.1695810616117781E-3</v>
          </cell>
          <cell r="AW160">
            <v>0.11219999999999532</v>
          </cell>
          <cell r="AX160">
            <v>35.399000000000001</v>
          </cell>
          <cell r="AY160">
            <v>35.511199999999995</v>
          </cell>
          <cell r="AZ160">
            <v>2.2528267390052102E-3</v>
          </cell>
          <cell r="BA160">
            <v>1.7285714285713079E-2</v>
          </cell>
          <cell r="BB160">
            <v>7.6729000000000003</v>
          </cell>
          <cell r="BC160">
            <v>7.6901857142857137</v>
          </cell>
        </row>
        <row r="161">
          <cell r="B161">
            <v>113</v>
          </cell>
          <cell r="C161">
            <v>23</v>
          </cell>
          <cell r="D161">
            <v>2.532729563928914E-3</v>
          </cell>
          <cell r="E161">
            <v>0.15241333333333221</v>
          </cell>
          <cell r="F161">
            <v>60.177500000000002</v>
          </cell>
          <cell r="G161">
            <v>60.329913333333337</v>
          </cell>
          <cell r="H161">
            <v>3.7137079736825978E-3</v>
          </cell>
          <cell r="I161">
            <v>0.27070999999999829</v>
          </cell>
          <cell r="J161">
            <v>72.894800000000004</v>
          </cell>
          <cell r="K161">
            <v>73.165509999999998</v>
          </cell>
          <cell r="L161">
            <v>5.16602926000111E-3</v>
          </cell>
          <cell r="M161">
            <v>2.8366666666666098E-3</v>
          </cell>
          <cell r="N161">
            <v>0.54910000000000003</v>
          </cell>
          <cell r="O161">
            <v>0.55193666666666663</v>
          </cell>
          <cell r="P161">
            <v>2.0252248309557321E-3</v>
          </cell>
          <cell r="Q161">
            <v>0.21842333333333908</v>
          </cell>
          <cell r="R161">
            <v>107.8514</v>
          </cell>
          <cell r="S161">
            <v>108.06982333333333</v>
          </cell>
          <cell r="T161">
            <v>4.6488273056632702E-3</v>
          </cell>
          <cell r="U161">
            <v>0.2194200000000007</v>
          </cell>
          <cell r="V161">
            <v>47.198999999999998</v>
          </cell>
          <cell r="W161">
            <v>47.418419999999998</v>
          </cell>
          <cell r="X161">
            <v>1.2632445778409495E-3</v>
          </cell>
          <cell r="Y161">
            <v>5.7576666666665943E-2</v>
          </cell>
          <cell r="Z161">
            <v>45.578400000000002</v>
          </cell>
          <cell r="AA161">
            <v>45.635976666666664</v>
          </cell>
          <cell r="AB161">
            <v>3.2641226131213475E-3</v>
          </cell>
          <cell r="AC161">
            <v>0.15992666666666439</v>
          </cell>
          <cell r="AD161">
            <v>48.9953</v>
          </cell>
          <cell r="AE161">
            <v>49.155226666666664</v>
          </cell>
          <cell r="AF161">
            <v>2.5179424255187908E-3</v>
          </cell>
          <cell r="AG161">
            <v>4.124666666666587E-2</v>
          </cell>
          <cell r="AH161">
            <v>16.3811</v>
          </cell>
          <cell r="AI161">
            <v>16.422346666666666</v>
          </cell>
          <cell r="AJ161">
            <v>2.3350568490659068E-3</v>
          </cell>
          <cell r="AK161">
            <v>3.7128571428572447E-2</v>
          </cell>
          <cell r="AL161">
            <v>15.900499999999999</v>
          </cell>
          <cell r="AM161">
            <v>15.937628571428572</v>
          </cell>
          <cell r="AN161">
            <v>3.6133694670279879E-3</v>
          </cell>
          <cell r="AO161">
            <v>2.7599999999999878E-2</v>
          </cell>
          <cell r="AP161">
            <v>7.6383000000000001</v>
          </cell>
          <cell r="AQ161">
            <v>7.6658999999999997</v>
          </cell>
          <cell r="AR161">
            <v>3.4683620251253533E-4</v>
          </cell>
          <cell r="AS161">
            <v>1.4413333333332426E-2</v>
          </cell>
          <cell r="AT161">
            <v>41.556600000000003</v>
          </cell>
          <cell r="AU161">
            <v>41.571013333333333</v>
          </cell>
          <cell r="AV161">
            <v>3.3136529280486768E-3</v>
          </cell>
          <cell r="AW161">
            <v>0.1172999999999951</v>
          </cell>
          <cell r="AX161">
            <v>35.399000000000001</v>
          </cell>
          <cell r="AY161">
            <v>35.516299999999994</v>
          </cell>
          <cell r="AZ161">
            <v>2.355227954414538E-3</v>
          </cell>
          <cell r="BA161">
            <v>1.8071428571427312E-2</v>
          </cell>
          <cell r="BB161">
            <v>7.6729000000000003</v>
          </cell>
          <cell r="BC161">
            <v>7.6909714285714275</v>
          </cell>
        </row>
        <row r="162">
          <cell r="B162">
            <v>114</v>
          </cell>
          <cell r="C162">
            <v>24</v>
          </cell>
          <cell r="D162">
            <v>2.6428482406214752E-3</v>
          </cell>
          <cell r="E162">
            <v>0.15903999999999882</v>
          </cell>
          <cell r="F162">
            <v>60.177500000000002</v>
          </cell>
          <cell r="G162">
            <v>60.336539999999999</v>
          </cell>
          <cell r="H162">
            <v>3.875173537755754E-3</v>
          </cell>
          <cell r="I162">
            <v>0.28247999999999818</v>
          </cell>
          <cell r="J162">
            <v>72.894800000000004</v>
          </cell>
          <cell r="K162">
            <v>73.177279999999996</v>
          </cell>
          <cell r="L162">
            <v>5.3906392278272449E-3</v>
          </cell>
          <cell r="M162">
            <v>2.9599999999999405E-3</v>
          </cell>
          <cell r="N162">
            <v>0.54910000000000003</v>
          </cell>
          <cell r="O162">
            <v>0.55206</v>
          </cell>
          <cell r="P162">
            <v>2.1132780844755469E-3</v>
          </cell>
          <cell r="Q162">
            <v>0.22792000000000598</v>
          </cell>
          <cell r="R162">
            <v>107.8514</v>
          </cell>
          <cell r="S162">
            <v>108.07932000000001</v>
          </cell>
          <cell r="T162">
            <v>4.8509502319964556E-3</v>
          </cell>
          <cell r="U162">
            <v>0.22896000000000072</v>
          </cell>
          <cell r="V162">
            <v>47.198999999999998</v>
          </cell>
          <cell r="W162">
            <v>47.427959999999999</v>
          </cell>
          <cell r="X162">
            <v>1.3181682551383822E-3</v>
          </cell>
          <cell r="Y162">
            <v>6.0079999999999245E-2</v>
          </cell>
          <cell r="Z162">
            <v>45.578400000000002</v>
          </cell>
          <cell r="AA162">
            <v>45.638480000000001</v>
          </cell>
          <cell r="AB162">
            <v>3.4060409876048845E-3</v>
          </cell>
          <cell r="AC162">
            <v>0.16687999999999761</v>
          </cell>
          <cell r="AD162">
            <v>48.9953</v>
          </cell>
          <cell r="AE162">
            <v>49.162179999999999</v>
          </cell>
          <cell r="AF162">
            <v>2.6274181831500427E-3</v>
          </cell>
          <cell r="AG162">
            <v>4.3039999999999169E-2</v>
          </cell>
          <cell r="AH162">
            <v>16.3811</v>
          </cell>
          <cell r="AI162">
            <v>16.424139999999998</v>
          </cell>
          <cell r="AJ162">
            <v>2.4365810598948592E-3</v>
          </cell>
          <cell r="AK162">
            <v>3.8742857142858203E-2</v>
          </cell>
          <cell r="AL162">
            <v>15.900499999999999</v>
          </cell>
          <cell r="AM162">
            <v>15.939242857142858</v>
          </cell>
          <cell r="AN162">
            <v>3.7704724873335524E-3</v>
          </cell>
          <cell r="AO162">
            <v>2.8799999999999874E-2</v>
          </cell>
          <cell r="AP162">
            <v>7.6383000000000001</v>
          </cell>
          <cell r="AQ162">
            <v>7.6670999999999996</v>
          </cell>
          <cell r="AR162">
            <v>3.6191603740438465E-4</v>
          </cell>
          <cell r="AS162">
            <v>1.5039999999999054E-2</v>
          </cell>
          <cell r="AT162">
            <v>41.556600000000003</v>
          </cell>
          <cell r="AU162">
            <v>41.571640000000002</v>
          </cell>
          <cell r="AV162">
            <v>3.457724794485576E-3</v>
          </cell>
          <cell r="AW162">
            <v>0.12239999999999489</v>
          </cell>
          <cell r="AX162">
            <v>35.399000000000001</v>
          </cell>
          <cell r="AY162">
            <v>35.521399999999993</v>
          </cell>
          <cell r="AZ162">
            <v>2.4576291698238657E-3</v>
          </cell>
          <cell r="BA162">
            <v>1.8857142857141542E-2</v>
          </cell>
          <cell r="BB162">
            <v>7.6729000000000003</v>
          </cell>
          <cell r="BC162">
            <v>7.6917571428571421</v>
          </cell>
        </row>
        <row r="163">
          <cell r="B163">
            <v>115</v>
          </cell>
          <cell r="C163">
            <v>25</v>
          </cell>
          <cell r="D163">
            <v>2.7529669173140367E-3</v>
          </cell>
          <cell r="E163">
            <v>0.16566666666666544</v>
          </cell>
          <cell r="F163">
            <v>60.177500000000002</v>
          </cell>
          <cell r="G163">
            <v>60.343166666666669</v>
          </cell>
          <cell r="H163">
            <v>4.0366391018289106E-3</v>
          </cell>
          <cell r="I163">
            <v>0.29424999999999812</v>
          </cell>
          <cell r="J163">
            <v>72.894800000000004</v>
          </cell>
          <cell r="K163">
            <v>73.189050000000009</v>
          </cell>
          <cell r="L163">
            <v>5.6152491956533808E-3</v>
          </cell>
          <cell r="M163">
            <v>3.0833333333332713E-3</v>
          </cell>
          <cell r="N163">
            <v>0.54910000000000003</v>
          </cell>
          <cell r="O163">
            <v>0.55218333333333325</v>
          </cell>
          <cell r="P163">
            <v>2.2013313379953612E-3</v>
          </cell>
          <cell r="Q163">
            <v>0.23741666666667291</v>
          </cell>
          <cell r="R163">
            <v>107.8514</v>
          </cell>
          <cell r="S163">
            <v>108.08881666666667</v>
          </cell>
          <cell r="T163">
            <v>5.0530731583296419E-3</v>
          </cell>
          <cell r="U163">
            <v>0.23850000000000074</v>
          </cell>
          <cell r="V163">
            <v>47.198999999999998</v>
          </cell>
          <cell r="W163">
            <v>47.4375</v>
          </cell>
          <cell r="X163">
            <v>1.3730919324358149E-3</v>
          </cell>
          <cell r="Y163">
            <v>6.2583333333332547E-2</v>
          </cell>
          <cell r="Z163">
            <v>45.578400000000002</v>
          </cell>
          <cell r="AA163">
            <v>45.640983333333338</v>
          </cell>
          <cell r="AB163">
            <v>3.5479593620884211E-3</v>
          </cell>
          <cell r="AC163">
            <v>0.17383333333333084</v>
          </cell>
          <cell r="AD163">
            <v>48.9953</v>
          </cell>
          <cell r="AE163">
            <v>49.169133333333335</v>
          </cell>
          <cell r="AF163">
            <v>2.7368939407812947E-3</v>
          </cell>
          <cell r="AG163">
            <v>4.4833333333332469E-2</v>
          </cell>
          <cell r="AH163">
            <v>16.3811</v>
          </cell>
          <cell r="AI163">
            <v>16.425933333333333</v>
          </cell>
          <cell r="AJ163">
            <v>2.5381052707238116E-3</v>
          </cell>
          <cell r="AK163">
            <v>4.0357142857143966E-2</v>
          </cell>
          <cell r="AL163">
            <v>15.900499999999999</v>
          </cell>
          <cell r="AM163">
            <v>15.940857142857142</v>
          </cell>
          <cell r="AN163">
            <v>3.9275755076391174E-3</v>
          </cell>
          <cell r="AO163">
            <v>2.9999999999999867E-2</v>
          </cell>
          <cell r="AP163">
            <v>7.6383000000000001</v>
          </cell>
          <cell r="AQ163">
            <v>7.6683000000000003</v>
          </cell>
          <cell r="AR163">
            <v>3.7699587229623403E-4</v>
          </cell>
          <cell r="AS163">
            <v>1.566666666666568E-2</v>
          </cell>
          <cell r="AT163">
            <v>41.556600000000003</v>
          </cell>
          <cell r="AU163">
            <v>41.572266666666671</v>
          </cell>
          <cell r="AV163">
            <v>3.6017966609224747E-3</v>
          </cell>
          <cell r="AW163">
            <v>0.12749999999999467</v>
          </cell>
          <cell r="AX163">
            <v>35.399000000000001</v>
          </cell>
          <cell r="AY163">
            <v>35.526499999999999</v>
          </cell>
          <cell r="AZ163">
            <v>2.5600303852331935E-3</v>
          </cell>
          <cell r="BA163">
            <v>1.9642857142855772E-2</v>
          </cell>
          <cell r="BB163">
            <v>7.6729000000000003</v>
          </cell>
          <cell r="BC163">
            <v>7.6925428571428558</v>
          </cell>
        </row>
        <row r="164">
          <cell r="B164">
            <v>116</v>
          </cell>
          <cell r="C164">
            <v>26</v>
          </cell>
          <cell r="D164">
            <v>2.8630855940065978E-3</v>
          </cell>
          <cell r="E164">
            <v>0.17229333333333205</v>
          </cell>
          <cell r="F164">
            <v>60.177500000000002</v>
          </cell>
          <cell r="G164">
            <v>60.349793333333331</v>
          </cell>
          <cell r="H164">
            <v>4.1981046659020672E-3</v>
          </cell>
          <cell r="I164">
            <v>0.30601999999999807</v>
          </cell>
          <cell r="J164">
            <v>72.894800000000004</v>
          </cell>
          <cell r="K164">
            <v>73.200820000000007</v>
          </cell>
          <cell r="L164">
            <v>5.8398591634795148E-3</v>
          </cell>
          <cell r="M164">
            <v>3.2066666666666021E-3</v>
          </cell>
          <cell r="N164">
            <v>0.54910000000000003</v>
          </cell>
          <cell r="O164">
            <v>0.55230666666666661</v>
          </cell>
          <cell r="P164">
            <v>2.2893845915151756E-3</v>
          </cell>
          <cell r="Q164">
            <v>0.24691333333333981</v>
          </cell>
          <cell r="R164">
            <v>107.8514</v>
          </cell>
          <cell r="S164">
            <v>108.09831333333334</v>
          </cell>
          <cell r="T164">
            <v>5.2551960846628264E-3</v>
          </cell>
          <cell r="U164">
            <v>0.24804000000000079</v>
          </cell>
          <cell r="V164">
            <v>47.198999999999998</v>
          </cell>
          <cell r="W164">
            <v>47.447040000000001</v>
          </cell>
          <cell r="X164">
            <v>1.4280156097332475E-3</v>
          </cell>
          <cell r="Y164">
            <v>6.5086666666665849E-2</v>
          </cell>
          <cell r="Z164">
            <v>45.578400000000002</v>
          </cell>
          <cell r="AA164">
            <v>45.643486666666668</v>
          </cell>
          <cell r="AB164">
            <v>3.6898777365719582E-3</v>
          </cell>
          <cell r="AC164">
            <v>0.18078666666666407</v>
          </cell>
          <cell r="AD164">
            <v>48.9953</v>
          </cell>
          <cell r="AE164">
            <v>49.176086666666663</v>
          </cell>
          <cell r="AF164">
            <v>2.8463696984125462E-3</v>
          </cell>
          <cell r="AG164">
            <v>4.6626666666665768E-2</v>
          </cell>
          <cell r="AH164">
            <v>16.3811</v>
          </cell>
          <cell r="AI164">
            <v>16.427726666666665</v>
          </cell>
          <cell r="AJ164">
            <v>2.6396294815527639E-3</v>
          </cell>
          <cell r="AK164">
            <v>4.1971428571429721E-2</v>
          </cell>
          <cell r="AL164">
            <v>15.900499999999999</v>
          </cell>
          <cell r="AM164">
            <v>15.942471428571428</v>
          </cell>
          <cell r="AN164">
            <v>4.0846785279446815E-3</v>
          </cell>
          <cell r="AO164">
            <v>3.1199999999999863E-2</v>
          </cell>
          <cell r="AP164">
            <v>7.6383000000000001</v>
          </cell>
          <cell r="AQ164">
            <v>7.6695000000000002</v>
          </cell>
          <cell r="AR164">
            <v>3.9207570718808341E-4</v>
          </cell>
          <cell r="AS164">
            <v>1.629333333333231E-2</v>
          </cell>
          <cell r="AT164">
            <v>41.556600000000003</v>
          </cell>
          <cell r="AU164">
            <v>41.572893333333333</v>
          </cell>
          <cell r="AV164">
            <v>3.7458685273593739E-3</v>
          </cell>
          <cell r="AW164">
            <v>0.13259999999999447</v>
          </cell>
          <cell r="AX164">
            <v>35.399000000000001</v>
          </cell>
          <cell r="AY164">
            <v>35.531599999999997</v>
          </cell>
          <cell r="AZ164">
            <v>2.6624316006425212E-3</v>
          </cell>
          <cell r="BA164">
            <v>2.0428571428570002E-2</v>
          </cell>
          <cell r="BB164">
            <v>7.6729000000000003</v>
          </cell>
          <cell r="BC164">
            <v>7.6933285714285704</v>
          </cell>
        </row>
        <row r="165">
          <cell r="B165">
            <v>117</v>
          </cell>
          <cell r="C165">
            <v>27</v>
          </cell>
          <cell r="D165">
            <v>2.9732042706991594E-3</v>
          </cell>
          <cell r="E165">
            <v>0.17891999999999869</v>
          </cell>
          <cell r="F165">
            <v>60.177500000000002</v>
          </cell>
          <cell r="G165">
            <v>60.35642</v>
          </cell>
          <cell r="H165">
            <v>4.3595702299752239E-3</v>
          </cell>
          <cell r="I165">
            <v>0.31778999999999796</v>
          </cell>
          <cell r="J165">
            <v>72.894800000000004</v>
          </cell>
          <cell r="K165">
            <v>73.212590000000006</v>
          </cell>
          <cell r="L165">
            <v>6.0644691313056507E-3</v>
          </cell>
          <cell r="M165">
            <v>3.3299999999999328E-3</v>
          </cell>
          <cell r="N165">
            <v>0.54910000000000003</v>
          </cell>
          <cell r="O165">
            <v>0.55242999999999998</v>
          </cell>
          <cell r="P165">
            <v>2.3774378450349899E-3</v>
          </cell>
          <cell r="Q165">
            <v>0.25641000000000674</v>
          </cell>
          <cell r="R165">
            <v>107.8514</v>
          </cell>
          <cell r="S165">
            <v>108.10781</v>
          </cell>
          <cell r="T165">
            <v>5.4573190109960127E-3</v>
          </cell>
          <cell r="U165">
            <v>0.25758000000000081</v>
          </cell>
          <cell r="V165">
            <v>47.198999999999998</v>
          </cell>
          <cell r="W165">
            <v>47.456580000000002</v>
          </cell>
          <cell r="X165">
            <v>1.48293928703068E-3</v>
          </cell>
          <cell r="Y165">
            <v>6.7589999999999151E-2</v>
          </cell>
          <cell r="Z165">
            <v>45.578400000000002</v>
          </cell>
          <cell r="AA165">
            <v>45.645989999999998</v>
          </cell>
          <cell r="AB165">
            <v>3.8317961110554953E-3</v>
          </cell>
          <cell r="AC165">
            <v>0.1877399999999973</v>
          </cell>
          <cell r="AD165">
            <v>48.9953</v>
          </cell>
          <cell r="AE165">
            <v>49.183039999999998</v>
          </cell>
          <cell r="AF165">
            <v>2.9558454560437981E-3</v>
          </cell>
          <cell r="AG165">
            <v>4.8419999999999061E-2</v>
          </cell>
          <cell r="AH165">
            <v>16.3811</v>
          </cell>
          <cell r="AI165">
            <v>16.42952</v>
          </cell>
          <cell r="AJ165">
            <v>2.7411536923817167E-3</v>
          </cell>
          <cell r="AK165">
            <v>4.3585714285715484E-2</v>
          </cell>
          <cell r="AL165">
            <v>15.900499999999999</v>
          </cell>
          <cell r="AM165">
            <v>15.944085714285714</v>
          </cell>
          <cell r="AN165">
            <v>4.2417815482502464E-3</v>
          </cell>
          <cell r="AO165">
            <v>3.2399999999999859E-2</v>
          </cell>
          <cell r="AP165">
            <v>7.6383000000000001</v>
          </cell>
          <cell r="AQ165">
            <v>7.6707000000000001</v>
          </cell>
          <cell r="AR165">
            <v>4.0715554207993273E-4</v>
          </cell>
          <cell r="AS165">
            <v>1.6919999999998936E-2</v>
          </cell>
          <cell r="AT165">
            <v>41.556600000000003</v>
          </cell>
          <cell r="AU165">
            <v>41.573520000000002</v>
          </cell>
          <cell r="AV165">
            <v>3.8899403937962727E-3</v>
          </cell>
          <cell r="AW165">
            <v>0.13769999999999424</v>
          </cell>
          <cell r="AX165">
            <v>35.399000000000001</v>
          </cell>
          <cell r="AY165">
            <v>35.536699999999996</v>
          </cell>
          <cell r="AZ165">
            <v>2.764832816051849E-3</v>
          </cell>
          <cell r="BA165">
            <v>2.1214285714284235E-2</v>
          </cell>
          <cell r="BB165">
            <v>7.6729000000000003</v>
          </cell>
          <cell r="BC165">
            <v>7.6941142857142841</v>
          </cell>
        </row>
        <row r="166">
          <cell r="B166">
            <v>118</v>
          </cell>
          <cell r="C166">
            <v>28</v>
          </cell>
          <cell r="D166">
            <v>3.0833229473917209E-3</v>
          </cell>
          <cell r="E166">
            <v>0.18554666666666531</v>
          </cell>
          <cell r="F166">
            <v>60.177500000000002</v>
          </cell>
          <cell r="G166">
            <v>60.363046666666669</v>
          </cell>
          <cell r="H166">
            <v>4.5210357940483796E-3</v>
          </cell>
          <cell r="I166">
            <v>0.32955999999999791</v>
          </cell>
          <cell r="J166">
            <v>72.894800000000004</v>
          </cell>
          <cell r="K166">
            <v>73.224360000000004</v>
          </cell>
          <cell r="L166">
            <v>6.2890790991317865E-3</v>
          </cell>
          <cell r="M166">
            <v>3.453333333333264E-3</v>
          </cell>
          <cell r="N166">
            <v>0.54910000000000003</v>
          </cell>
          <cell r="O166">
            <v>0.55255333333333334</v>
          </cell>
          <cell r="P166">
            <v>2.4654910985548043E-3</v>
          </cell>
          <cell r="Q166">
            <v>0.26590666666667367</v>
          </cell>
          <cell r="R166">
            <v>107.8514</v>
          </cell>
          <cell r="S166">
            <v>108.11730666666668</v>
          </cell>
          <cell r="T166">
            <v>5.6594419373291989E-3</v>
          </cell>
          <cell r="U166">
            <v>0.26712000000000086</v>
          </cell>
          <cell r="V166">
            <v>47.198999999999998</v>
          </cell>
          <cell r="W166">
            <v>47.466119999999997</v>
          </cell>
          <cell r="X166">
            <v>1.5378629643281125E-3</v>
          </cell>
          <cell r="Y166">
            <v>7.0093333333332453E-2</v>
          </cell>
          <cell r="Z166">
            <v>45.578400000000002</v>
          </cell>
          <cell r="AA166">
            <v>45.648493333333334</v>
          </cell>
          <cell r="AB166">
            <v>3.9737144855390314E-3</v>
          </cell>
          <cell r="AC166">
            <v>0.19469333333333055</v>
          </cell>
          <cell r="AD166">
            <v>48.9953</v>
          </cell>
          <cell r="AE166">
            <v>49.189993333333334</v>
          </cell>
          <cell r="AF166">
            <v>3.0653212136750501E-3</v>
          </cell>
          <cell r="AG166">
            <v>5.0213333333332361E-2</v>
          </cell>
          <cell r="AH166">
            <v>16.3811</v>
          </cell>
          <cell r="AI166">
            <v>16.431313333333332</v>
          </cell>
          <cell r="AJ166">
            <v>2.8426779032106691E-3</v>
          </cell>
          <cell r="AK166">
            <v>4.5200000000001239E-2</v>
          </cell>
          <cell r="AL166">
            <v>15.900499999999999</v>
          </cell>
          <cell r="AM166">
            <v>15.9457</v>
          </cell>
          <cell r="AN166">
            <v>4.3988845685558114E-3</v>
          </cell>
          <cell r="AO166">
            <v>3.3599999999999852E-2</v>
          </cell>
          <cell r="AP166">
            <v>7.6383000000000001</v>
          </cell>
          <cell r="AQ166">
            <v>7.6718999999999999</v>
          </cell>
          <cell r="AR166">
            <v>4.222353769717821E-4</v>
          </cell>
          <cell r="AS166">
            <v>1.7546666666665562E-2</v>
          </cell>
          <cell r="AT166">
            <v>41.556600000000003</v>
          </cell>
          <cell r="AU166">
            <v>41.574146666666671</v>
          </cell>
          <cell r="AV166">
            <v>4.0340122602331718E-3</v>
          </cell>
          <cell r="AW166">
            <v>0.14279999999999404</v>
          </cell>
          <cell r="AX166">
            <v>35.399000000000001</v>
          </cell>
          <cell r="AY166">
            <v>35.541799999999995</v>
          </cell>
          <cell r="AZ166">
            <v>2.8672340314611767E-3</v>
          </cell>
          <cell r="BA166">
            <v>2.1999999999998465E-2</v>
          </cell>
          <cell r="BB166">
            <v>7.6729000000000003</v>
          </cell>
          <cell r="BC166">
            <v>7.6948999999999987</v>
          </cell>
        </row>
        <row r="167">
          <cell r="B167">
            <v>119</v>
          </cell>
          <cell r="C167">
            <v>29</v>
          </cell>
          <cell r="D167">
            <v>3.1934416240842825E-3</v>
          </cell>
          <cell r="E167">
            <v>0.19217333333333192</v>
          </cell>
          <cell r="F167">
            <v>60.177500000000002</v>
          </cell>
          <cell r="G167">
            <v>60.369673333333331</v>
          </cell>
          <cell r="H167">
            <v>4.6825013581215363E-3</v>
          </cell>
          <cell r="I167">
            <v>0.3413299999999978</v>
          </cell>
          <cell r="J167">
            <v>72.894800000000004</v>
          </cell>
          <cell r="K167">
            <v>73.236130000000003</v>
          </cell>
          <cell r="L167">
            <v>6.5136890669579206E-3</v>
          </cell>
          <cell r="M167">
            <v>3.5766666666665948E-3</v>
          </cell>
          <cell r="N167">
            <v>0.54910000000000003</v>
          </cell>
          <cell r="O167">
            <v>0.55267666666666659</v>
          </cell>
          <cell r="P167">
            <v>2.5535443520746191E-3</v>
          </cell>
          <cell r="Q167">
            <v>0.27540333333334055</v>
          </cell>
          <cell r="R167">
            <v>107.8514</v>
          </cell>
          <cell r="S167">
            <v>108.12680333333334</v>
          </cell>
          <cell r="T167">
            <v>5.8615648636623835E-3</v>
          </cell>
          <cell r="U167">
            <v>0.27666000000000085</v>
          </cell>
          <cell r="V167">
            <v>47.198999999999998</v>
          </cell>
          <cell r="W167">
            <v>47.475659999999998</v>
          </cell>
          <cell r="X167">
            <v>1.5927866416255453E-3</v>
          </cell>
          <cell r="Y167">
            <v>7.2596666666665755E-2</v>
          </cell>
          <cell r="Z167">
            <v>45.578400000000002</v>
          </cell>
          <cell r="AA167">
            <v>45.650996666666671</v>
          </cell>
          <cell r="AB167">
            <v>4.1156328600225689E-3</v>
          </cell>
          <cell r="AC167">
            <v>0.20164666666666378</v>
          </cell>
          <cell r="AD167">
            <v>48.9953</v>
          </cell>
          <cell r="AE167">
            <v>49.196946666666662</v>
          </cell>
          <cell r="AF167">
            <v>3.1747969713063016E-3</v>
          </cell>
          <cell r="AG167">
            <v>5.200666666666566E-2</v>
          </cell>
          <cell r="AH167">
            <v>16.3811</v>
          </cell>
          <cell r="AI167">
            <v>16.433106666666667</v>
          </cell>
          <cell r="AJ167">
            <v>2.9442021140396214E-3</v>
          </cell>
          <cell r="AK167">
            <v>4.6814285714286995E-2</v>
          </cell>
          <cell r="AL167">
            <v>15.900499999999999</v>
          </cell>
          <cell r="AM167">
            <v>15.947314285714286</v>
          </cell>
          <cell r="AN167">
            <v>4.5559875888613755E-3</v>
          </cell>
          <cell r="AO167">
            <v>3.4799999999999845E-2</v>
          </cell>
          <cell r="AP167">
            <v>7.6383000000000001</v>
          </cell>
          <cell r="AQ167">
            <v>7.6730999999999998</v>
          </cell>
          <cell r="AR167">
            <v>4.3731521186363148E-4</v>
          </cell>
          <cell r="AS167">
            <v>1.8173333333332192E-2</v>
          </cell>
          <cell r="AT167">
            <v>41.556600000000003</v>
          </cell>
          <cell r="AU167">
            <v>41.574773333333333</v>
          </cell>
          <cell r="AV167">
            <v>4.1780841266700706E-3</v>
          </cell>
          <cell r="AW167">
            <v>0.14789999999999384</v>
          </cell>
          <cell r="AX167">
            <v>35.399000000000001</v>
          </cell>
          <cell r="AY167">
            <v>35.546899999999994</v>
          </cell>
          <cell r="AZ167">
            <v>2.9696352468705045E-3</v>
          </cell>
          <cell r="BA167">
            <v>2.2785714285712695E-2</v>
          </cell>
          <cell r="BB167">
            <v>7.6729000000000003</v>
          </cell>
          <cell r="BC167">
            <v>7.6956857142857134</v>
          </cell>
        </row>
        <row r="168">
          <cell r="B168">
            <v>120</v>
          </cell>
          <cell r="C168">
            <v>30</v>
          </cell>
          <cell r="D168">
            <v>3.3035603007768441E-3</v>
          </cell>
          <cell r="E168">
            <v>0.19879999999999853</v>
          </cell>
          <cell r="F168">
            <v>60.177500000000002</v>
          </cell>
          <cell r="G168">
            <v>60.376300000000001</v>
          </cell>
          <cell r="H168">
            <v>4.8439669221946929E-3</v>
          </cell>
          <cell r="I168">
            <v>0.35309999999999775</v>
          </cell>
          <cell r="J168">
            <v>72.894800000000004</v>
          </cell>
          <cell r="K168">
            <v>73.247900000000001</v>
          </cell>
          <cell r="L168">
            <v>6.7382990347840564E-3</v>
          </cell>
          <cell r="M168">
            <v>3.6999999999999256E-3</v>
          </cell>
          <cell r="N168">
            <v>0.54910000000000003</v>
          </cell>
          <cell r="O168">
            <v>0.55279999999999996</v>
          </cell>
          <cell r="P168">
            <v>2.6415976055944334E-3</v>
          </cell>
          <cell r="Q168">
            <v>0.28490000000000748</v>
          </cell>
          <cell r="R168">
            <v>107.8514</v>
          </cell>
          <cell r="S168">
            <v>108.13630000000001</v>
          </cell>
          <cell r="T168">
            <v>6.0636877899955697E-3</v>
          </cell>
          <cell r="U168">
            <v>0.2862000000000009</v>
          </cell>
          <cell r="V168">
            <v>47.198999999999998</v>
          </cell>
          <cell r="W168">
            <v>47.485199999999999</v>
          </cell>
          <cell r="X168">
            <v>1.6477103189229778E-3</v>
          </cell>
          <cell r="Y168">
            <v>7.5099999999999056E-2</v>
          </cell>
          <cell r="Z168">
            <v>45.578400000000002</v>
          </cell>
          <cell r="AA168">
            <v>45.653500000000001</v>
          </cell>
          <cell r="AB168">
            <v>4.2575512345061056E-3</v>
          </cell>
          <cell r="AC168">
            <v>0.20859999999999701</v>
          </cell>
          <cell r="AD168">
            <v>48.9953</v>
          </cell>
          <cell r="AE168">
            <v>49.203899999999997</v>
          </cell>
          <cell r="AF168">
            <v>3.2842727289375535E-3</v>
          </cell>
          <cell r="AG168">
            <v>5.379999999999896E-2</v>
          </cell>
          <cell r="AH168">
            <v>16.3811</v>
          </cell>
          <cell r="AI168">
            <v>16.434899999999999</v>
          </cell>
          <cell r="AJ168">
            <v>3.0457263248685742E-3</v>
          </cell>
          <cell r="AK168">
            <v>4.8428571428572757E-2</v>
          </cell>
          <cell r="AL168">
            <v>15.900499999999999</v>
          </cell>
          <cell r="AM168">
            <v>15.948928571428572</v>
          </cell>
          <cell r="AN168">
            <v>4.7130906091669414E-3</v>
          </cell>
          <cell r="AO168">
            <v>3.5999999999999845E-2</v>
          </cell>
          <cell r="AP168">
            <v>7.6383000000000001</v>
          </cell>
          <cell r="AQ168">
            <v>7.6742999999999997</v>
          </cell>
          <cell r="AR168">
            <v>4.5239504675548086E-4</v>
          </cell>
          <cell r="AS168">
            <v>1.8799999999998818E-2</v>
          </cell>
          <cell r="AT168">
            <v>41.556600000000003</v>
          </cell>
          <cell r="AU168">
            <v>41.575400000000002</v>
          </cell>
          <cell r="AV168">
            <v>4.3221559931069702E-3</v>
          </cell>
          <cell r="AW168">
            <v>0.15299999999999361</v>
          </cell>
          <cell r="AX168">
            <v>35.399000000000001</v>
          </cell>
          <cell r="AY168">
            <v>35.551999999999992</v>
          </cell>
          <cell r="AZ168">
            <v>3.0720364622798322E-3</v>
          </cell>
          <cell r="BA168">
            <v>2.3571428571426929E-2</v>
          </cell>
          <cell r="BB168">
            <v>7.6729000000000003</v>
          </cell>
          <cell r="BC168">
            <v>7.6964714285714271</v>
          </cell>
        </row>
        <row r="169">
          <cell r="B169">
            <v>121</v>
          </cell>
          <cell r="C169">
            <v>1</v>
          </cell>
          <cell r="D169">
            <v>1.1936250924065713E-4</v>
          </cell>
          <cell r="E169">
            <v>7.2066666666666867E-3</v>
          </cell>
          <cell r="F169">
            <v>60.376300000000001</v>
          </cell>
          <cell r="G169">
            <v>60.383506666666669</v>
          </cell>
          <cell r="H169">
            <v>1.6541998701214274E-4</v>
          </cell>
          <cell r="I169">
            <v>1.211666666666673E-2</v>
          </cell>
          <cell r="J169">
            <v>73.247900000000001</v>
          </cell>
          <cell r="K169">
            <v>73.260016666666672</v>
          </cell>
          <cell r="L169">
            <v>2.1707670043415631E-4</v>
          </cell>
          <cell r="M169">
            <v>1.2000000000000159E-4</v>
          </cell>
          <cell r="N169">
            <v>0.55279999999999996</v>
          </cell>
          <cell r="O169">
            <v>0.55291999999999997</v>
          </cell>
          <cell r="P169">
            <v>1.0351134016359966E-4</v>
          </cell>
          <cell r="Q169">
            <v>1.1193333333333062E-2</v>
          </cell>
          <cell r="R169">
            <v>108.13630000000001</v>
          </cell>
          <cell r="S169">
            <v>108.14749333333334</v>
          </cell>
          <cell r="T169">
            <v>2.0034312445421784E-4</v>
          </cell>
          <cell r="U169">
            <v>9.5133333333334257E-3</v>
          </cell>
          <cell r="V169">
            <v>47.485199999999999</v>
          </cell>
          <cell r="W169">
            <v>47.49471333333333</v>
          </cell>
          <cell r="X169">
            <v>7.5131150952280565E-5</v>
          </cell>
          <cell r="Y169">
            <v>3.4299999999999405E-3</v>
          </cell>
          <cell r="Z169">
            <v>45.653500000000001</v>
          </cell>
          <cell r="AA169">
            <v>45.656930000000003</v>
          </cell>
          <cell r="AB169">
            <v>1.4680408124830417E-4</v>
          </cell>
          <cell r="AC169">
            <v>7.2233333333334331E-3</v>
          </cell>
          <cell r="AD169">
            <v>49.203899999999997</v>
          </cell>
          <cell r="AE169">
            <v>49.211123333333333</v>
          </cell>
          <cell r="AF169">
            <v>1.1783866446809249E-4</v>
          </cell>
          <cell r="AG169">
            <v>1.9366666666666532E-3</v>
          </cell>
          <cell r="AH169">
            <v>16.434899999999999</v>
          </cell>
          <cell r="AI169">
            <v>16.436836666666665</v>
          </cell>
          <cell r="AJ169">
            <v>1.0152421082895247E-4</v>
          </cell>
          <cell r="AK169">
            <v>1.6142857142857586E-3</v>
          </cell>
          <cell r="AL169">
            <v>15.900499999999999</v>
          </cell>
          <cell r="AM169">
            <v>15.902114285714285</v>
          </cell>
          <cell r="AN169">
            <v>1.571030203055647E-4</v>
          </cell>
          <cell r="AO169">
            <v>1.1999999999999947E-3</v>
          </cell>
          <cell r="AP169">
            <v>7.6383000000000001</v>
          </cell>
          <cell r="AQ169">
            <v>7.6395</v>
          </cell>
          <cell r="AR169">
            <v>4.1691320668792604E-5</v>
          </cell>
          <cell r="AS169">
            <v>1.73333333333332E-3</v>
          </cell>
          <cell r="AT169">
            <v>41.575400000000002</v>
          </cell>
          <cell r="AU169">
            <v>41.577133333333336</v>
          </cell>
          <cell r="AV169">
            <v>1.4407186643689899E-4</v>
          </cell>
          <cell r="AW169">
            <v>5.099999999999787E-3</v>
          </cell>
          <cell r="AX169">
            <v>35.399000000000001</v>
          </cell>
          <cell r="AY169">
            <v>35.4041</v>
          </cell>
          <cell r="AZ169">
            <v>1.0240121540932774E-4</v>
          </cell>
          <cell r="BA169">
            <v>7.8571428571423089E-4</v>
          </cell>
          <cell r="BB169">
            <v>7.6729000000000003</v>
          </cell>
          <cell r="BC169">
            <v>7.6736857142857149</v>
          </cell>
        </row>
        <row r="170">
          <cell r="B170">
            <v>122</v>
          </cell>
          <cell r="C170">
            <v>2</v>
          </cell>
          <cell r="D170">
            <v>2.3872501848131426E-4</v>
          </cell>
          <cell r="E170">
            <v>1.4413333333333373E-2</v>
          </cell>
          <cell r="F170">
            <v>60.376300000000001</v>
          </cell>
          <cell r="G170">
            <v>60.390713333333331</v>
          </cell>
          <cell r="H170">
            <v>3.3083997402428547E-4</v>
          </cell>
          <cell r="I170">
            <v>2.4233333333333461E-2</v>
          </cell>
          <cell r="J170">
            <v>73.247900000000001</v>
          </cell>
          <cell r="K170">
            <v>73.272133333333329</v>
          </cell>
          <cell r="L170">
            <v>4.3415340086831261E-4</v>
          </cell>
          <cell r="M170">
            <v>2.4000000000000318E-4</v>
          </cell>
          <cell r="N170">
            <v>0.55279999999999996</v>
          </cell>
          <cell r="O170">
            <v>0.55303999999999998</v>
          </cell>
          <cell r="P170">
            <v>2.0702268032719932E-4</v>
          </cell>
          <cell r="Q170">
            <v>2.2386666666666125E-2</v>
          </cell>
          <cell r="R170">
            <v>108.13630000000001</v>
          </cell>
          <cell r="S170">
            <v>108.15868666666667</v>
          </cell>
          <cell r="T170">
            <v>4.0068624890843567E-4</v>
          </cell>
          <cell r="U170">
            <v>1.9026666666666851E-2</v>
          </cell>
          <cell r="V170">
            <v>47.485199999999999</v>
          </cell>
          <cell r="W170">
            <v>47.504226666666668</v>
          </cell>
          <cell r="X170">
            <v>1.5026230190456113E-4</v>
          </cell>
          <cell r="Y170">
            <v>6.8599999999998809E-3</v>
          </cell>
          <cell r="Z170">
            <v>45.653500000000001</v>
          </cell>
          <cell r="AA170">
            <v>45.660360000000004</v>
          </cell>
          <cell r="AB170">
            <v>2.9360816249660834E-4</v>
          </cell>
          <cell r="AC170">
            <v>1.4446666666666866E-2</v>
          </cell>
          <cell r="AD170">
            <v>49.203899999999997</v>
          </cell>
          <cell r="AE170">
            <v>49.218346666666662</v>
          </cell>
          <cell r="AF170">
            <v>2.3567732893618499E-4</v>
          </cell>
          <cell r="AG170">
            <v>3.8733333333333063E-3</v>
          </cell>
          <cell r="AH170">
            <v>16.434899999999999</v>
          </cell>
          <cell r="AI170">
            <v>16.438773333333334</v>
          </cell>
          <cell r="AJ170">
            <v>2.0304842165790493E-4</v>
          </cell>
          <cell r="AK170">
            <v>3.2285714285715172E-3</v>
          </cell>
          <cell r="AL170">
            <v>15.900499999999999</v>
          </cell>
          <cell r="AM170">
            <v>15.903728571428571</v>
          </cell>
          <cell r="AN170">
            <v>3.142060406111294E-4</v>
          </cell>
          <cell r="AO170">
            <v>2.3999999999999894E-3</v>
          </cell>
          <cell r="AP170">
            <v>7.6383000000000001</v>
          </cell>
          <cell r="AQ170">
            <v>7.6406999999999998</v>
          </cell>
          <cell r="AR170">
            <v>8.3382641337585207E-5</v>
          </cell>
          <cell r="AS170">
            <v>3.4666666666666401E-3</v>
          </cell>
          <cell r="AT170">
            <v>41.575400000000002</v>
          </cell>
          <cell r="AU170">
            <v>41.57886666666667</v>
          </cell>
          <cell r="AV170">
            <v>2.8814373287379798E-4</v>
          </cell>
          <cell r="AW170">
            <v>1.0199999999999574E-2</v>
          </cell>
          <cell r="AX170">
            <v>35.399000000000001</v>
          </cell>
          <cell r="AY170">
            <v>35.409199999999998</v>
          </cell>
          <cell r="AZ170">
            <v>2.0480243081865548E-4</v>
          </cell>
          <cell r="BA170">
            <v>1.5714285714284618E-3</v>
          </cell>
          <cell r="BB170">
            <v>7.6729000000000003</v>
          </cell>
          <cell r="BC170">
            <v>7.6744714285714286</v>
          </cell>
        </row>
        <row r="171">
          <cell r="B171">
            <v>123</v>
          </cell>
          <cell r="C171">
            <v>3</v>
          </cell>
          <cell r="D171">
            <v>3.5808752772197142E-4</v>
          </cell>
          <cell r="E171">
            <v>2.1620000000000063E-2</v>
          </cell>
          <cell r="F171">
            <v>60.376300000000001</v>
          </cell>
          <cell r="G171">
            <v>60.397919999999999</v>
          </cell>
          <cell r="H171">
            <v>4.9625996103642826E-4</v>
          </cell>
          <cell r="I171">
            <v>3.6350000000000195E-2</v>
          </cell>
          <cell r="J171">
            <v>73.247900000000001</v>
          </cell>
          <cell r="K171">
            <v>73.28425</v>
          </cell>
          <cell r="L171">
            <v>6.5123010130246884E-4</v>
          </cell>
          <cell r="M171">
            <v>3.6000000000000474E-4</v>
          </cell>
          <cell r="N171">
            <v>0.55279999999999996</v>
          </cell>
          <cell r="O171">
            <v>0.55315999999999999</v>
          </cell>
          <cell r="P171">
            <v>3.1053402049079895E-4</v>
          </cell>
          <cell r="Q171">
            <v>3.3579999999999187E-2</v>
          </cell>
          <cell r="R171">
            <v>108.13630000000001</v>
          </cell>
          <cell r="S171">
            <v>108.16988000000001</v>
          </cell>
          <cell r="T171">
            <v>6.0102937336265351E-4</v>
          </cell>
          <cell r="U171">
            <v>2.8540000000000277E-2</v>
          </cell>
          <cell r="V171">
            <v>47.485199999999999</v>
          </cell>
          <cell r="W171">
            <v>47.513739999999999</v>
          </cell>
          <cell r="X171">
            <v>2.2539345285684168E-4</v>
          </cell>
          <cell r="Y171">
            <v>1.0289999999999822E-2</v>
          </cell>
          <cell r="Z171">
            <v>45.653500000000001</v>
          </cell>
          <cell r="AA171">
            <v>45.663789999999999</v>
          </cell>
          <cell r="AB171">
            <v>4.4041224374491254E-4</v>
          </cell>
          <cell r="AC171">
            <v>2.16700000000003E-2</v>
          </cell>
          <cell r="AD171">
            <v>49.203899999999997</v>
          </cell>
          <cell r="AE171">
            <v>49.225569999999998</v>
          </cell>
          <cell r="AF171">
            <v>3.535159934042775E-4</v>
          </cell>
          <cell r="AG171">
            <v>5.8099999999999593E-3</v>
          </cell>
          <cell r="AH171">
            <v>16.434899999999999</v>
          </cell>
          <cell r="AI171">
            <v>16.440709999999999</v>
          </cell>
          <cell r="AJ171">
            <v>3.045726324868574E-4</v>
          </cell>
          <cell r="AK171">
            <v>4.8428571428572754E-3</v>
          </cell>
          <cell r="AL171">
            <v>15.900499999999999</v>
          </cell>
          <cell r="AM171">
            <v>15.905342857142857</v>
          </cell>
          <cell r="AN171">
            <v>4.7130906091669405E-4</v>
          </cell>
          <cell r="AO171">
            <v>3.5999999999999843E-3</v>
          </cell>
          <cell r="AP171">
            <v>7.6383000000000001</v>
          </cell>
          <cell r="AQ171">
            <v>7.6418999999999997</v>
          </cell>
          <cell r="AR171">
            <v>1.2507396200637781E-4</v>
          </cell>
          <cell r="AS171">
            <v>5.1999999999999599E-3</v>
          </cell>
          <cell r="AT171">
            <v>41.575400000000002</v>
          </cell>
          <cell r="AU171">
            <v>41.580600000000004</v>
          </cell>
          <cell r="AV171">
            <v>4.32215599310697E-4</v>
          </cell>
          <cell r="AW171">
            <v>1.5299999999999361E-2</v>
          </cell>
          <cell r="AX171">
            <v>35.399000000000001</v>
          </cell>
          <cell r="AY171">
            <v>35.414299999999997</v>
          </cell>
          <cell r="AZ171">
            <v>3.0720364622798321E-4</v>
          </cell>
          <cell r="BA171">
            <v>2.3571428571426928E-3</v>
          </cell>
          <cell r="BB171">
            <v>7.6729000000000003</v>
          </cell>
          <cell r="BC171">
            <v>7.6752571428571432</v>
          </cell>
        </row>
        <row r="172">
          <cell r="B172">
            <v>124</v>
          </cell>
          <cell r="C172">
            <v>4</v>
          </cell>
          <cell r="D172">
            <v>4.7745003696262852E-4</v>
          </cell>
          <cell r="E172">
            <v>2.8826666666666747E-2</v>
          </cell>
          <cell r="F172">
            <v>60.376300000000001</v>
          </cell>
          <cell r="G172">
            <v>60.405126666666668</v>
          </cell>
          <cell r="H172">
            <v>6.6167994804857094E-4</v>
          </cell>
          <cell r="I172">
            <v>4.8466666666666922E-2</v>
          </cell>
          <cell r="J172">
            <v>73.247900000000001</v>
          </cell>
          <cell r="K172">
            <v>73.296366666666671</v>
          </cell>
          <cell r="L172">
            <v>8.6830680173662523E-4</v>
          </cell>
          <cell r="M172">
            <v>4.8000000000000635E-4</v>
          </cell>
          <cell r="N172">
            <v>0.55279999999999996</v>
          </cell>
          <cell r="O172">
            <v>0.55327999999999999</v>
          </cell>
          <cell r="P172">
            <v>4.1404536065439864E-4</v>
          </cell>
          <cell r="Q172">
            <v>4.4773333333332249E-2</v>
          </cell>
          <cell r="R172">
            <v>108.13630000000001</v>
          </cell>
          <cell r="S172">
            <v>108.18107333333334</v>
          </cell>
          <cell r="T172">
            <v>8.0137249781687134E-4</v>
          </cell>
          <cell r="U172">
            <v>3.8053333333333703E-2</v>
          </cell>
          <cell r="V172">
            <v>47.485199999999999</v>
          </cell>
          <cell r="W172">
            <v>47.523253333333329</v>
          </cell>
          <cell r="X172">
            <v>3.0052460380912226E-4</v>
          </cell>
          <cell r="Y172">
            <v>1.3719999999999762E-2</v>
          </cell>
          <cell r="Z172">
            <v>45.653500000000001</v>
          </cell>
          <cell r="AA172">
            <v>45.66722</v>
          </cell>
          <cell r="AB172">
            <v>5.8721632499321669E-4</v>
          </cell>
          <cell r="AC172">
            <v>2.8893333333333732E-2</v>
          </cell>
          <cell r="AD172">
            <v>49.203899999999997</v>
          </cell>
          <cell r="AE172">
            <v>49.232793333333333</v>
          </cell>
          <cell r="AF172">
            <v>4.7135465787236997E-4</v>
          </cell>
          <cell r="AG172">
            <v>7.7466666666666127E-3</v>
          </cell>
          <cell r="AH172">
            <v>16.434899999999999</v>
          </cell>
          <cell r="AI172">
            <v>16.442646666666665</v>
          </cell>
          <cell r="AJ172">
            <v>4.0609684331580987E-4</v>
          </cell>
          <cell r="AK172">
            <v>6.4571428571430344E-3</v>
          </cell>
          <cell r="AL172">
            <v>15.900499999999999</v>
          </cell>
          <cell r="AM172">
            <v>15.906957142857141</v>
          </cell>
          <cell r="AN172">
            <v>6.284120812222588E-4</v>
          </cell>
          <cell r="AO172">
            <v>4.7999999999999788E-3</v>
          </cell>
          <cell r="AP172">
            <v>7.6383000000000001</v>
          </cell>
          <cell r="AQ172">
            <v>7.6431000000000004</v>
          </cell>
          <cell r="AR172">
            <v>1.6676528267517041E-4</v>
          </cell>
          <cell r="AS172">
            <v>6.9333333333332801E-3</v>
          </cell>
          <cell r="AT172">
            <v>41.575400000000002</v>
          </cell>
          <cell r="AU172">
            <v>41.582333333333338</v>
          </cell>
          <cell r="AV172">
            <v>5.7628746574759596E-4</v>
          </cell>
          <cell r="AW172">
            <v>2.0399999999999148E-2</v>
          </cell>
          <cell r="AX172">
            <v>35.399000000000001</v>
          </cell>
          <cell r="AY172">
            <v>35.419400000000003</v>
          </cell>
          <cell r="AZ172">
            <v>4.0960486163731097E-4</v>
          </cell>
          <cell r="BA172">
            <v>3.1428571428569235E-3</v>
          </cell>
          <cell r="BB172">
            <v>7.6729000000000003</v>
          </cell>
          <cell r="BC172">
            <v>7.6760428571428569</v>
          </cell>
        </row>
        <row r="173">
          <cell r="B173">
            <v>125</v>
          </cell>
          <cell r="C173">
            <v>5</v>
          </cell>
          <cell r="D173">
            <v>5.9681254620328568E-4</v>
          </cell>
          <cell r="E173">
            <v>3.6033333333333438E-2</v>
          </cell>
          <cell r="F173">
            <v>60.376300000000001</v>
          </cell>
          <cell r="G173">
            <v>60.412333333333336</v>
          </cell>
          <cell r="H173">
            <v>8.2709993506071373E-4</v>
          </cell>
          <cell r="I173">
            <v>6.0583333333333655E-2</v>
          </cell>
          <cell r="J173">
            <v>73.247900000000001</v>
          </cell>
          <cell r="K173">
            <v>73.308483333333328</v>
          </cell>
          <cell r="L173">
            <v>1.0853835021707816E-3</v>
          </cell>
          <cell r="M173">
            <v>6.0000000000000797E-4</v>
          </cell>
          <cell r="N173">
            <v>0.55279999999999996</v>
          </cell>
          <cell r="O173">
            <v>0.5534</v>
          </cell>
          <cell r="P173">
            <v>5.1755670081799832E-4</v>
          </cell>
          <cell r="Q173">
            <v>5.5966666666665311E-2</v>
          </cell>
          <cell r="R173">
            <v>108.13630000000001</v>
          </cell>
          <cell r="S173">
            <v>108.19226666666667</v>
          </cell>
          <cell r="T173">
            <v>1.0017156222710893E-3</v>
          </cell>
          <cell r="U173">
            <v>4.7566666666667125E-2</v>
          </cell>
          <cell r="V173">
            <v>47.485199999999999</v>
          </cell>
          <cell r="W173">
            <v>47.532766666666667</v>
          </cell>
          <cell r="X173">
            <v>3.7565575476140281E-4</v>
          </cell>
          <cell r="Y173">
            <v>1.7149999999999704E-2</v>
          </cell>
          <cell r="Z173">
            <v>45.653500000000001</v>
          </cell>
          <cell r="AA173">
            <v>45.670650000000002</v>
          </cell>
          <cell r="AB173">
            <v>7.3402040624152094E-4</v>
          </cell>
          <cell r="AC173">
            <v>3.6116666666667165E-2</v>
          </cell>
          <cell r="AD173">
            <v>49.203899999999997</v>
          </cell>
          <cell r="AE173">
            <v>49.240016666666662</v>
          </cell>
          <cell r="AF173">
            <v>5.891933223404626E-4</v>
          </cell>
          <cell r="AG173">
            <v>9.6833333333332661E-3</v>
          </cell>
          <cell r="AH173">
            <v>16.434899999999999</v>
          </cell>
          <cell r="AI173">
            <v>16.444583333333334</v>
          </cell>
          <cell r="AJ173">
            <v>5.0762105414476233E-4</v>
          </cell>
          <cell r="AK173">
            <v>8.0714285714287935E-3</v>
          </cell>
          <cell r="AL173">
            <v>15.900499999999999</v>
          </cell>
          <cell r="AM173">
            <v>15.908571428571427</v>
          </cell>
          <cell r="AN173">
            <v>7.8551510152782345E-4</v>
          </cell>
          <cell r="AO173">
            <v>5.9999999999999732E-3</v>
          </cell>
          <cell r="AP173">
            <v>7.6383000000000001</v>
          </cell>
          <cell r="AQ173">
            <v>7.6443000000000003</v>
          </cell>
          <cell r="AR173">
            <v>2.0845660334396302E-4</v>
          </cell>
          <cell r="AS173">
            <v>8.6666666666666003E-3</v>
          </cell>
          <cell r="AT173">
            <v>41.575400000000002</v>
          </cell>
          <cell r="AU173">
            <v>41.584066666666672</v>
          </cell>
          <cell r="AV173">
            <v>7.2035933218449492E-4</v>
          </cell>
          <cell r="AW173">
            <v>2.5499999999998937E-2</v>
          </cell>
          <cell r="AX173">
            <v>35.399000000000001</v>
          </cell>
          <cell r="AY173">
            <v>35.424500000000002</v>
          </cell>
          <cell r="AZ173">
            <v>5.1200607704663867E-4</v>
          </cell>
          <cell r="BA173">
            <v>3.9285714285711548E-3</v>
          </cell>
          <cell r="BB173">
            <v>7.6729000000000003</v>
          </cell>
          <cell r="BC173">
            <v>7.6768285714285716</v>
          </cell>
        </row>
        <row r="174">
          <cell r="B174">
            <v>126</v>
          </cell>
          <cell r="C174">
            <v>6</v>
          </cell>
          <cell r="D174">
            <v>7.1617505544394283E-4</v>
          </cell>
          <cell r="E174">
            <v>4.3240000000000126E-2</v>
          </cell>
          <cell r="F174">
            <v>60.376300000000001</v>
          </cell>
          <cell r="G174">
            <v>60.419539999999998</v>
          </cell>
          <cell r="H174">
            <v>9.9251992207285652E-4</v>
          </cell>
          <cell r="I174">
            <v>7.2700000000000389E-2</v>
          </cell>
          <cell r="J174">
            <v>73.247900000000001</v>
          </cell>
          <cell r="K174">
            <v>73.320599999999999</v>
          </cell>
          <cell r="L174">
            <v>1.3024602026049377E-3</v>
          </cell>
          <cell r="M174">
            <v>7.2000000000000948E-4</v>
          </cell>
          <cell r="N174">
            <v>0.55279999999999996</v>
          </cell>
          <cell r="O174">
            <v>0.55352000000000001</v>
          </cell>
          <cell r="P174">
            <v>6.210680409815979E-4</v>
          </cell>
          <cell r="Q174">
            <v>6.7159999999998374E-2</v>
          </cell>
          <cell r="R174">
            <v>108.13630000000001</v>
          </cell>
          <cell r="S174">
            <v>108.20346000000001</v>
          </cell>
          <cell r="T174">
            <v>1.202058746725307E-3</v>
          </cell>
          <cell r="U174">
            <v>5.7080000000000554E-2</v>
          </cell>
          <cell r="V174">
            <v>47.485199999999999</v>
          </cell>
          <cell r="W174">
            <v>47.542279999999998</v>
          </cell>
          <cell r="X174">
            <v>4.5078690571368336E-4</v>
          </cell>
          <cell r="Y174">
            <v>2.0579999999999644E-2</v>
          </cell>
          <cell r="Z174">
            <v>45.653500000000001</v>
          </cell>
          <cell r="AA174">
            <v>45.674080000000004</v>
          </cell>
          <cell r="AB174">
            <v>8.8082448748982509E-4</v>
          </cell>
          <cell r="AC174">
            <v>4.33400000000006E-2</v>
          </cell>
          <cell r="AD174">
            <v>49.203899999999997</v>
          </cell>
          <cell r="AE174">
            <v>49.247239999999998</v>
          </cell>
          <cell r="AF174">
            <v>7.0703198680855501E-4</v>
          </cell>
          <cell r="AG174">
            <v>1.1619999999999919E-2</v>
          </cell>
          <cell r="AH174">
            <v>16.434899999999999</v>
          </cell>
          <cell r="AI174">
            <v>16.44652</v>
          </cell>
          <cell r="AJ174">
            <v>6.091452649737148E-4</v>
          </cell>
          <cell r="AK174">
            <v>9.6857142857145508E-3</v>
          </cell>
          <cell r="AL174">
            <v>15.900499999999999</v>
          </cell>
          <cell r="AM174">
            <v>15.910185714285713</v>
          </cell>
          <cell r="AN174">
            <v>9.426181218333881E-4</v>
          </cell>
          <cell r="AO174">
            <v>7.1999999999999686E-3</v>
          </cell>
          <cell r="AP174">
            <v>7.6383000000000001</v>
          </cell>
          <cell r="AQ174">
            <v>7.6455000000000002</v>
          </cell>
          <cell r="AR174">
            <v>2.5014792401275562E-4</v>
          </cell>
          <cell r="AS174">
            <v>1.039999999999992E-2</v>
          </cell>
          <cell r="AT174">
            <v>41.575400000000002</v>
          </cell>
          <cell r="AU174">
            <v>41.585799999999999</v>
          </cell>
          <cell r="AV174">
            <v>8.6443119862139399E-4</v>
          </cell>
          <cell r="AW174">
            <v>3.0599999999998722E-2</v>
          </cell>
          <cell r="AX174">
            <v>35.399000000000001</v>
          </cell>
          <cell r="AY174">
            <v>35.429600000000001</v>
          </cell>
          <cell r="AZ174">
            <v>6.1440729245596643E-4</v>
          </cell>
          <cell r="BA174">
            <v>4.7142857142853855E-3</v>
          </cell>
          <cell r="BB174">
            <v>7.6729000000000003</v>
          </cell>
          <cell r="BC174">
            <v>7.6776142857142853</v>
          </cell>
        </row>
        <row r="175">
          <cell r="B175">
            <v>127</v>
          </cell>
          <cell r="C175">
            <v>7</v>
          </cell>
          <cell r="D175">
            <v>8.3553756468459999E-4</v>
          </cell>
          <cell r="E175">
            <v>5.0446666666666813E-2</v>
          </cell>
          <cell r="F175">
            <v>60.376300000000001</v>
          </cell>
          <cell r="G175">
            <v>60.426746666666666</v>
          </cell>
          <cell r="H175">
            <v>1.1579399090849991E-3</v>
          </cell>
          <cell r="I175">
            <v>8.4816666666667123E-2</v>
          </cell>
          <cell r="J175">
            <v>73.247900000000001</v>
          </cell>
          <cell r="K175">
            <v>73.33271666666667</v>
          </cell>
          <cell r="L175">
            <v>1.519536903039094E-3</v>
          </cell>
          <cell r="M175">
            <v>8.4000000000001109E-4</v>
          </cell>
          <cell r="N175">
            <v>0.55279999999999996</v>
          </cell>
          <cell r="O175">
            <v>0.55364000000000002</v>
          </cell>
          <cell r="P175">
            <v>7.2457938114519759E-4</v>
          </cell>
          <cell r="Q175">
            <v>7.8353333333331443E-2</v>
          </cell>
          <cell r="R175">
            <v>108.13630000000001</v>
          </cell>
          <cell r="S175">
            <v>108.21465333333333</v>
          </cell>
          <cell r="T175">
            <v>1.402401871179525E-3</v>
          </cell>
          <cell r="U175">
            <v>6.6593333333333976E-2</v>
          </cell>
          <cell r="V175">
            <v>47.485199999999999</v>
          </cell>
          <cell r="W175">
            <v>47.551793333333336</v>
          </cell>
          <cell r="X175">
            <v>5.2591805666596392E-4</v>
          </cell>
          <cell r="Y175">
            <v>2.4009999999999584E-2</v>
          </cell>
          <cell r="Z175">
            <v>45.653500000000001</v>
          </cell>
          <cell r="AA175">
            <v>45.677509999999998</v>
          </cell>
          <cell r="AB175">
            <v>1.0276285687381293E-3</v>
          </cell>
          <cell r="AC175">
            <v>5.0563333333334036E-2</v>
          </cell>
          <cell r="AD175">
            <v>49.203899999999997</v>
          </cell>
          <cell r="AE175">
            <v>49.254463333333334</v>
          </cell>
          <cell r="AF175">
            <v>8.2487065127664742E-4</v>
          </cell>
          <cell r="AG175">
            <v>1.3556666666666573E-2</v>
          </cell>
          <cell r="AH175">
            <v>16.434899999999999</v>
          </cell>
          <cell r="AI175">
            <v>16.448456666666665</v>
          </cell>
          <cell r="AJ175">
            <v>7.1066947580266727E-4</v>
          </cell>
          <cell r="AK175">
            <v>1.130000000000031E-2</v>
          </cell>
          <cell r="AL175">
            <v>15.900499999999999</v>
          </cell>
          <cell r="AM175">
            <v>15.911799999999999</v>
          </cell>
          <cell r="AN175">
            <v>1.0997211421389529E-3</v>
          </cell>
          <cell r="AO175">
            <v>8.3999999999999631E-3</v>
          </cell>
          <cell r="AP175">
            <v>7.6383000000000001</v>
          </cell>
          <cell r="AQ175">
            <v>7.6467000000000001</v>
          </cell>
          <cell r="AR175">
            <v>2.918392446815482E-4</v>
          </cell>
          <cell r="AS175">
            <v>1.2133333333333241E-2</v>
          </cell>
          <cell r="AT175">
            <v>41.575400000000002</v>
          </cell>
          <cell r="AU175">
            <v>41.587533333333333</v>
          </cell>
          <cell r="AV175">
            <v>1.008503065058293E-3</v>
          </cell>
          <cell r="AW175">
            <v>3.5699999999998511E-2</v>
          </cell>
          <cell r="AX175">
            <v>35.399000000000001</v>
          </cell>
          <cell r="AY175">
            <v>35.434699999999999</v>
          </cell>
          <cell r="AZ175">
            <v>7.1680850786529418E-4</v>
          </cell>
          <cell r="BA175">
            <v>5.4999999999996163E-3</v>
          </cell>
          <cell r="BB175">
            <v>7.6729000000000003</v>
          </cell>
          <cell r="BC175">
            <v>7.6783999999999999</v>
          </cell>
        </row>
        <row r="176">
          <cell r="B176">
            <v>128</v>
          </cell>
          <cell r="C176">
            <v>8</v>
          </cell>
          <cell r="D176">
            <v>9.5490007392525704E-4</v>
          </cell>
          <cell r="E176">
            <v>5.7653333333333494E-2</v>
          </cell>
          <cell r="F176">
            <v>60.376300000000001</v>
          </cell>
          <cell r="G176">
            <v>60.433953333333335</v>
          </cell>
          <cell r="H176">
            <v>1.3233598960971419E-3</v>
          </cell>
          <cell r="I176">
            <v>9.6933333333333843E-2</v>
          </cell>
          <cell r="J176">
            <v>73.247900000000001</v>
          </cell>
          <cell r="K176">
            <v>73.344833333333341</v>
          </cell>
          <cell r="L176">
            <v>1.7366136034732505E-3</v>
          </cell>
          <cell r="M176">
            <v>9.6000000000001271E-4</v>
          </cell>
          <cell r="N176">
            <v>0.55279999999999996</v>
          </cell>
          <cell r="O176">
            <v>0.55375999999999992</v>
          </cell>
          <cell r="P176">
            <v>8.2809072130879727E-4</v>
          </cell>
          <cell r="Q176">
            <v>8.9546666666664498E-2</v>
          </cell>
          <cell r="R176">
            <v>108.13630000000001</v>
          </cell>
          <cell r="S176">
            <v>108.22584666666667</v>
          </cell>
          <cell r="T176">
            <v>1.6027449956337427E-3</v>
          </cell>
          <cell r="U176">
            <v>7.6106666666667405E-2</v>
          </cell>
          <cell r="V176">
            <v>47.485199999999999</v>
          </cell>
          <cell r="W176">
            <v>47.561306666666667</v>
          </cell>
          <cell r="X176">
            <v>6.0104920761824452E-4</v>
          </cell>
          <cell r="Y176">
            <v>2.7439999999999524E-2</v>
          </cell>
          <cell r="Z176">
            <v>45.653500000000001</v>
          </cell>
          <cell r="AA176">
            <v>45.68094</v>
          </cell>
          <cell r="AB176">
            <v>1.1744326499864334E-3</v>
          </cell>
          <cell r="AC176">
            <v>5.7786666666667465E-2</v>
          </cell>
          <cell r="AD176">
            <v>49.203899999999997</v>
          </cell>
          <cell r="AE176">
            <v>49.261686666666662</v>
          </cell>
          <cell r="AF176">
            <v>9.4270931574473994E-4</v>
          </cell>
          <cell r="AG176">
            <v>1.5493333333333225E-2</v>
          </cell>
          <cell r="AH176">
            <v>16.434899999999999</v>
          </cell>
          <cell r="AI176">
            <v>16.450393333333331</v>
          </cell>
          <cell r="AJ176">
            <v>8.1219368663161973E-4</v>
          </cell>
          <cell r="AK176">
            <v>1.2914285714286069E-2</v>
          </cell>
          <cell r="AL176">
            <v>15.900499999999999</v>
          </cell>
          <cell r="AM176">
            <v>15.913414285714286</v>
          </cell>
          <cell r="AN176">
            <v>1.2568241624445176E-3</v>
          </cell>
          <cell r="AO176">
            <v>9.5999999999999575E-3</v>
          </cell>
          <cell r="AP176">
            <v>7.6383000000000001</v>
          </cell>
          <cell r="AQ176">
            <v>7.6478999999999999</v>
          </cell>
          <cell r="AR176">
            <v>3.3353056535034083E-4</v>
          </cell>
          <cell r="AS176">
            <v>1.386666666666656E-2</v>
          </cell>
          <cell r="AT176">
            <v>41.575400000000002</v>
          </cell>
          <cell r="AU176">
            <v>41.589266666666667</v>
          </cell>
          <cell r="AV176">
            <v>1.1525749314951919E-3</v>
          </cell>
          <cell r="AW176">
            <v>4.0799999999998296E-2</v>
          </cell>
          <cell r="AX176">
            <v>35.399000000000001</v>
          </cell>
          <cell r="AY176">
            <v>35.439799999999998</v>
          </cell>
          <cell r="AZ176">
            <v>8.1920972327462194E-4</v>
          </cell>
          <cell r="BA176">
            <v>6.2857142857138471E-3</v>
          </cell>
          <cell r="BB176">
            <v>7.6729000000000003</v>
          </cell>
          <cell r="BC176">
            <v>7.6791857142857145</v>
          </cell>
        </row>
        <row r="177">
          <cell r="B177">
            <v>129</v>
          </cell>
          <cell r="C177">
            <v>9</v>
          </cell>
          <cell r="D177">
            <v>1.0742625831659143E-3</v>
          </cell>
          <cell r="E177">
            <v>6.4860000000000181E-2</v>
          </cell>
          <cell r="F177">
            <v>60.376300000000001</v>
          </cell>
          <cell r="G177">
            <v>60.441160000000004</v>
          </cell>
          <cell r="H177">
            <v>1.4887798831092849E-3</v>
          </cell>
          <cell r="I177">
            <v>0.10905000000000058</v>
          </cell>
          <cell r="J177">
            <v>73.247900000000001</v>
          </cell>
          <cell r="K177">
            <v>73.356949999999998</v>
          </cell>
          <cell r="L177">
            <v>1.9536903039074067E-3</v>
          </cell>
          <cell r="M177">
            <v>1.0800000000000143E-3</v>
          </cell>
          <cell r="N177">
            <v>0.55279999999999996</v>
          </cell>
          <cell r="O177">
            <v>0.55387999999999993</v>
          </cell>
          <cell r="P177">
            <v>9.3160206147239696E-4</v>
          </cell>
          <cell r="Q177">
            <v>0.10073999999999757</v>
          </cell>
          <cell r="R177">
            <v>108.13630000000001</v>
          </cell>
          <cell r="S177">
            <v>108.23704000000001</v>
          </cell>
          <cell r="T177">
            <v>1.8030881200879606E-3</v>
          </cell>
          <cell r="U177">
            <v>8.5620000000000834E-2</v>
          </cell>
          <cell r="V177">
            <v>47.485199999999999</v>
          </cell>
          <cell r="W177">
            <v>47.570819999999998</v>
          </cell>
          <cell r="X177">
            <v>6.7618035857052513E-4</v>
          </cell>
          <cell r="Y177">
            <v>3.0869999999999464E-2</v>
          </cell>
          <cell r="Z177">
            <v>45.653500000000001</v>
          </cell>
          <cell r="AA177">
            <v>45.684370000000001</v>
          </cell>
          <cell r="AB177">
            <v>1.3212367312347378E-3</v>
          </cell>
          <cell r="AC177">
            <v>6.50100000000009E-2</v>
          </cell>
          <cell r="AD177">
            <v>49.203899999999997</v>
          </cell>
          <cell r="AE177">
            <v>49.268909999999998</v>
          </cell>
          <cell r="AF177">
            <v>1.0605479802128326E-3</v>
          </cell>
          <cell r="AG177">
            <v>1.742999999999988E-2</v>
          </cell>
          <cell r="AH177">
            <v>16.434899999999999</v>
          </cell>
          <cell r="AI177">
            <v>16.45233</v>
          </cell>
          <cell r="AJ177">
            <v>9.137178974605722E-4</v>
          </cell>
          <cell r="AK177">
            <v>1.4528571428571826E-2</v>
          </cell>
          <cell r="AL177">
            <v>15.900499999999999</v>
          </cell>
          <cell r="AM177">
            <v>15.915028571428572</v>
          </cell>
          <cell r="AN177">
            <v>1.4139271827500824E-3</v>
          </cell>
          <cell r="AO177">
            <v>1.0799999999999952E-2</v>
          </cell>
          <cell r="AP177">
            <v>7.6383000000000001</v>
          </cell>
          <cell r="AQ177">
            <v>7.6490999999999998</v>
          </cell>
          <cell r="AR177">
            <v>3.7522188601913346E-4</v>
          </cell>
          <cell r="AS177">
            <v>1.5599999999999881E-2</v>
          </cell>
          <cell r="AT177">
            <v>41.575400000000002</v>
          </cell>
          <cell r="AU177">
            <v>41.591000000000001</v>
          </cell>
          <cell r="AV177">
            <v>1.2966467979320909E-3</v>
          </cell>
          <cell r="AW177">
            <v>4.5899999999998088E-2</v>
          </cell>
          <cell r="AX177">
            <v>35.399000000000001</v>
          </cell>
          <cell r="AY177">
            <v>35.444899999999997</v>
          </cell>
          <cell r="AZ177">
            <v>9.216109386839497E-4</v>
          </cell>
          <cell r="BA177">
            <v>7.0714285714280779E-3</v>
          </cell>
          <cell r="BB177">
            <v>7.6729000000000003</v>
          </cell>
          <cell r="BC177">
            <v>7.6799714285714282</v>
          </cell>
        </row>
        <row r="178">
          <cell r="B178">
            <v>130</v>
          </cell>
          <cell r="C178">
            <v>10</v>
          </cell>
          <cell r="D178">
            <v>1.1936250924065714E-3</v>
          </cell>
          <cell r="E178">
            <v>7.2066666666666876E-2</v>
          </cell>
          <cell r="F178">
            <v>60.376300000000001</v>
          </cell>
          <cell r="G178">
            <v>60.448366666666665</v>
          </cell>
          <cell r="H178">
            <v>1.6541998701214275E-3</v>
          </cell>
          <cell r="I178">
            <v>0.12116666666666731</v>
          </cell>
          <cell r="J178">
            <v>73.247900000000001</v>
          </cell>
          <cell r="K178">
            <v>73.369066666666669</v>
          </cell>
          <cell r="L178">
            <v>2.1707670043415632E-3</v>
          </cell>
          <cell r="M178">
            <v>1.2000000000000159E-3</v>
          </cell>
          <cell r="N178">
            <v>0.55279999999999996</v>
          </cell>
          <cell r="O178">
            <v>0.55399999999999994</v>
          </cell>
          <cell r="P178">
            <v>1.0351134016359966E-3</v>
          </cell>
          <cell r="Q178">
            <v>0.11193333333333062</v>
          </cell>
          <cell r="R178">
            <v>108.13630000000001</v>
          </cell>
          <cell r="S178">
            <v>108.24823333333333</v>
          </cell>
          <cell r="T178">
            <v>2.0034312445421786E-3</v>
          </cell>
          <cell r="U178">
            <v>9.513333333333425E-2</v>
          </cell>
          <cell r="V178">
            <v>47.485199999999999</v>
          </cell>
          <cell r="W178">
            <v>47.580333333333336</v>
          </cell>
          <cell r="X178">
            <v>7.5131150952280562E-4</v>
          </cell>
          <cell r="Y178">
            <v>3.4299999999999407E-2</v>
          </cell>
          <cell r="Z178">
            <v>45.653500000000001</v>
          </cell>
          <cell r="AA178">
            <v>45.687800000000003</v>
          </cell>
          <cell r="AB178">
            <v>1.4680408124830419E-3</v>
          </cell>
          <cell r="AC178">
            <v>7.2233333333334329E-2</v>
          </cell>
          <cell r="AD178">
            <v>49.203899999999997</v>
          </cell>
          <cell r="AE178">
            <v>49.276133333333334</v>
          </cell>
          <cell r="AF178">
            <v>1.1783866446809252E-3</v>
          </cell>
          <cell r="AG178">
            <v>1.9366666666666532E-2</v>
          </cell>
          <cell r="AH178">
            <v>16.434899999999999</v>
          </cell>
          <cell r="AI178">
            <v>16.454266666666665</v>
          </cell>
          <cell r="AJ178">
            <v>1.0152421082895247E-3</v>
          </cell>
          <cell r="AK178">
            <v>1.6142857142857587E-2</v>
          </cell>
          <cell r="AL178">
            <v>15.900499999999999</v>
          </cell>
          <cell r="AM178">
            <v>15.916642857142858</v>
          </cell>
          <cell r="AN178">
            <v>1.5710302030556469E-3</v>
          </cell>
          <cell r="AO178">
            <v>1.1999999999999946E-2</v>
          </cell>
          <cell r="AP178">
            <v>7.6383000000000001</v>
          </cell>
          <cell r="AQ178">
            <v>7.6502999999999997</v>
          </cell>
          <cell r="AR178">
            <v>4.1691320668792604E-4</v>
          </cell>
          <cell r="AS178">
            <v>1.7333333333333201E-2</v>
          </cell>
          <cell r="AT178">
            <v>41.575400000000002</v>
          </cell>
          <cell r="AU178">
            <v>41.592733333333335</v>
          </cell>
          <cell r="AV178">
            <v>1.4407186643689898E-3</v>
          </cell>
          <cell r="AW178">
            <v>5.0999999999997873E-2</v>
          </cell>
          <cell r="AX178">
            <v>35.399000000000001</v>
          </cell>
          <cell r="AY178">
            <v>35.449999999999996</v>
          </cell>
          <cell r="AZ178">
            <v>1.0240121540932773E-3</v>
          </cell>
          <cell r="BA178">
            <v>7.8571428571423095E-3</v>
          </cell>
          <cell r="BB178">
            <v>7.6729000000000003</v>
          </cell>
          <cell r="BC178">
            <v>7.6807571428571428</v>
          </cell>
        </row>
        <row r="179">
          <cell r="B179">
            <v>131</v>
          </cell>
          <cell r="C179">
            <v>11</v>
          </cell>
          <cell r="D179">
            <v>1.3129876016472286E-3</v>
          </cell>
          <cell r="E179">
            <v>7.9273333333333557E-2</v>
          </cell>
          <cell r="F179">
            <v>60.376300000000001</v>
          </cell>
          <cell r="G179">
            <v>60.455573333333334</v>
          </cell>
          <cell r="H179">
            <v>1.8196198571335703E-3</v>
          </cell>
          <cell r="I179">
            <v>0.13328333333333403</v>
          </cell>
          <cell r="J179">
            <v>73.247900000000001</v>
          </cell>
          <cell r="K179">
            <v>73.38118333333334</v>
          </cell>
          <cell r="L179">
            <v>2.3878437047757193E-3</v>
          </cell>
          <cell r="M179">
            <v>1.3200000000000176E-3</v>
          </cell>
          <cell r="N179">
            <v>0.55279999999999996</v>
          </cell>
          <cell r="O179">
            <v>0.55411999999999995</v>
          </cell>
          <cell r="P179">
            <v>1.1386247417995961E-3</v>
          </cell>
          <cell r="Q179">
            <v>0.12312666666666369</v>
          </cell>
          <cell r="R179">
            <v>108.13630000000001</v>
          </cell>
          <cell r="S179">
            <v>108.25942666666667</v>
          </cell>
          <cell r="T179">
            <v>2.2037743689963963E-3</v>
          </cell>
          <cell r="U179">
            <v>0.10464666666666768</v>
          </cell>
          <cell r="V179">
            <v>47.485199999999999</v>
          </cell>
          <cell r="W179">
            <v>47.589846666666666</v>
          </cell>
          <cell r="X179">
            <v>8.2644266047508623E-4</v>
          </cell>
          <cell r="Y179">
            <v>3.7729999999999347E-2</v>
          </cell>
          <cell r="Z179">
            <v>45.653500000000001</v>
          </cell>
          <cell r="AA179">
            <v>45.691229999999997</v>
          </cell>
          <cell r="AB179">
            <v>1.6148448937313459E-3</v>
          </cell>
          <cell r="AC179">
            <v>7.9456666666667772E-2</v>
          </cell>
          <cell r="AD179">
            <v>49.203899999999997</v>
          </cell>
          <cell r="AE179">
            <v>49.283356666666663</v>
          </cell>
          <cell r="AF179">
            <v>1.2962253091490174E-3</v>
          </cell>
          <cell r="AG179">
            <v>2.1303333333333185E-2</v>
          </cell>
          <cell r="AH179">
            <v>16.434899999999999</v>
          </cell>
          <cell r="AI179">
            <v>16.456203333333331</v>
          </cell>
          <cell r="AJ179">
            <v>1.116766319118477E-3</v>
          </cell>
          <cell r="AK179">
            <v>1.7757142857143342E-2</v>
          </cell>
          <cell r="AL179">
            <v>15.900499999999999</v>
          </cell>
          <cell r="AM179">
            <v>15.918257142857142</v>
          </cell>
          <cell r="AN179">
            <v>1.7281332233612117E-3</v>
          </cell>
          <cell r="AO179">
            <v>1.3199999999999943E-2</v>
          </cell>
          <cell r="AP179">
            <v>7.6383000000000001</v>
          </cell>
          <cell r="AQ179">
            <v>7.6515000000000004</v>
          </cell>
          <cell r="AR179">
            <v>4.5860452735671867E-4</v>
          </cell>
          <cell r="AS179">
            <v>1.906666666666652E-2</v>
          </cell>
          <cell r="AT179">
            <v>41.575400000000002</v>
          </cell>
          <cell r="AU179">
            <v>41.594466666666669</v>
          </cell>
          <cell r="AV179">
            <v>1.584790530805889E-3</v>
          </cell>
          <cell r="AW179">
            <v>5.6099999999997659E-2</v>
          </cell>
          <cell r="AX179">
            <v>35.399000000000001</v>
          </cell>
          <cell r="AY179">
            <v>35.455100000000002</v>
          </cell>
          <cell r="AZ179">
            <v>1.1264133695026051E-3</v>
          </cell>
          <cell r="BA179">
            <v>8.6428571428565394E-3</v>
          </cell>
          <cell r="BB179">
            <v>7.6729000000000003</v>
          </cell>
          <cell r="BC179">
            <v>7.6815428571428566</v>
          </cell>
        </row>
        <row r="180">
          <cell r="B180">
            <v>132</v>
          </cell>
          <cell r="C180">
            <v>12</v>
          </cell>
          <cell r="D180">
            <v>1.4323501108878857E-3</v>
          </cell>
          <cell r="E180">
            <v>8.6480000000000251E-2</v>
          </cell>
          <cell r="F180">
            <v>60.376300000000001</v>
          </cell>
          <cell r="G180">
            <v>60.462780000000002</v>
          </cell>
          <cell r="H180">
            <v>1.985039844145713E-3</v>
          </cell>
          <cell r="I180">
            <v>0.14540000000000078</v>
          </cell>
          <cell r="J180">
            <v>73.247900000000001</v>
          </cell>
          <cell r="K180">
            <v>73.393299999999996</v>
          </cell>
          <cell r="L180">
            <v>2.6049204052098754E-3</v>
          </cell>
          <cell r="M180">
            <v>1.440000000000019E-3</v>
          </cell>
          <cell r="N180">
            <v>0.55279999999999996</v>
          </cell>
          <cell r="O180">
            <v>0.55423999999999995</v>
          </cell>
          <cell r="P180">
            <v>1.2421360819631958E-3</v>
          </cell>
          <cell r="Q180">
            <v>0.13431999999999675</v>
          </cell>
          <cell r="R180">
            <v>108.13630000000001</v>
          </cell>
          <cell r="S180">
            <v>108.27062000000001</v>
          </cell>
          <cell r="T180">
            <v>2.404117493450614E-3</v>
          </cell>
          <cell r="U180">
            <v>0.11416000000000111</v>
          </cell>
          <cell r="V180">
            <v>47.485199999999999</v>
          </cell>
          <cell r="W180">
            <v>47.599359999999997</v>
          </cell>
          <cell r="X180">
            <v>9.0157381142736673E-4</v>
          </cell>
          <cell r="Y180">
            <v>4.1159999999999287E-2</v>
          </cell>
          <cell r="Z180">
            <v>45.653500000000001</v>
          </cell>
          <cell r="AA180">
            <v>45.694659999999999</v>
          </cell>
          <cell r="AB180">
            <v>1.7616489749796502E-3</v>
          </cell>
          <cell r="AC180">
            <v>8.6680000000001201E-2</v>
          </cell>
          <cell r="AD180">
            <v>49.203899999999997</v>
          </cell>
          <cell r="AE180">
            <v>49.290579999999999</v>
          </cell>
          <cell r="AF180">
            <v>1.41406397361711E-3</v>
          </cell>
          <cell r="AG180">
            <v>2.3239999999999837E-2</v>
          </cell>
          <cell r="AH180">
            <v>16.434899999999999</v>
          </cell>
          <cell r="AI180">
            <v>16.45814</v>
          </cell>
          <cell r="AJ180">
            <v>1.2182905299474296E-3</v>
          </cell>
          <cell r="AK180">
            <v>1.9371428571429102E-2</v>
          </cell>
          <cell r="AL180">
            <v>15.900499999999999</v>
          </cell>
          <cell r="AM180">
            <v>15.919871428571428</v>
          </cell>
          <cell r="AN180">
            <v>1.8852362436667762E-3</v>
          </cell>
          <cell r="AO180">
            <v>1.4399999999999937E-2</v>
          </cell>
          <cell r="AP180">
            <v>7.6383000000000001</v>
          </cell>
          <cell r="AQ180">
            <v>7.6527000000000003</v>
          </cell>
          <cell r="AR180">
            <v>5.0029584802551124E-4</v>
          </cell>
          <cell r="AS180">
            <v>2.0799999999999839E-2</v>
          </cell>
          <cell r="AT180">
            <v>41.575400000000002</v>
          </cell>
          <cell r="AU180">
            <v>41.596200000000003</v>
          </cell>
          <cell r="AV180">
            <v>1.728862397242788E-3</v>
          </cell>
          <cell r="AW180">
            <v>6.1199999999997444E-2</v>
          </cell>
          <cell r="AX180">
            <v>35.399000000000001</v>
          </cell>
          <cell r="AY180">
            <v>35.4602</v>
          </cell>
          <cell r="AZ180">
            <v>1.2288145849119329E-3</v>
          </cell>
          <cell r="BA180">
            <v>9.4285714285707711E-3</v>
          </cell>
          <cell r="BB180">
            <v>7.6729000000000003</v>
          </cell>
          <cell r="BC180">
            <v>7.6823285714285712</v>
          </cell>
        </row>
        <row r="181">
          <cell r="B181">
            <v>133</v>
          </cell>
          <cell r="C181">
            <v>13</v>
          </cell>
          <cell r="D181">
            <v>1.5517126201285427E-3</v>
          </cell>
          <cell r="E181">
            <v>9.3686666666666932E-2</v>
          </cell>
          <cell r="F181">
            <v>60.376300000000001</v>
          </cell>
          <cell r="G181">
            <v>60.469986666666671</v>
          </cell>
          <cell r="H181">
            <v>2.150459831157856E-3</v>
          </cell>
          <cell r="I181">
            <v>0.1575166666666675</v>
          </cell>
          <cell r="J181">
            <v>73.247900000000001</v>
          </cell>
          <cell r="K181">
            <v>73.405416666666667</v>
          </cell>
          <cell r="L181">
            <v>2.8219971056440319E-3</v>
          </cell>
          <cell r="M181">
            <v>1.5600000000000206E-3</v>
          </cell>
          <cell r="N181">
            <v>0.55279999999999996</v>
          </cell>
          <cell r="O181">
            <v>0.55435999999999996</v>
          </cell>
          <cell r="P181">
            <v>1.3456474221267957E-3</v>
          </cell>
          <cell r="Q181">
            <v>0.1455133333333298</v>
          </cell>
          <cell r="R181">
            <v>108.13630000000001</v>
          </cell>
          <cell r="S181">
            <v>108.28181333333333</v>
          </cell>
          <cell r="T181">
            <v>2.6044606179048322E-3</v>
          </cell>
          <cell r="U181">
            <v>0.12367333333333454</v>
          </cell>
          <cell r="V181">
            <v>47.485199999999999</v>
          </cell>
          <cell r="W181">
            <v>47.608873333333335</v>
          </cell>
          <cell r="X181">
            <v>9.7670496237964722E-4</v>
          </cell>
          <cell r="Y181">
            <v>4.4589999999999227E-2</v>
          </cell>
          <cell r="Z181">
            <v>45.653500000000001</v>
          </cell>
          <cell r="AA181">
            <v>45.698090000000001</v>
          </cell>
          <cell r="AB181">
            <v>1.9084530562279544E-3</v>
          </cell>
          <cell r="AC181">
            <v>9.3903333333334629E-2</v>
          </cell>
          <cell r="AD181">
            <v>49.203899999999997</v>
          </cell>
          <cell r="AE181">
            <v>49.297803333333334</v>
          </cell>
          <cell r="AF181">
            <v>1.5319026380852024E-3</v>
          </cell>
          <cell r="AG181">
            <v>2.5176666666666493E-2</v>
          </cell>
          <cell r="AH181">
            <v>16.434899999999999</v>
          </cell>
          <cell r="AI181">
            <v>16.460076666666666</v>
          </cell>
          <cell r="AJ181">
            <v>1.319814740776382E-3</v>
          </cell>
          <cell r="AK181">
            <v>2.0985714285714861E-2</v>
          </cell>
          <cell r="AL181">
            <v>15.900499999999999</v>
          </cell>
          <cell r="AM181">
            <v>15.921485714285714</v>
          </cell>
          <cell r="AN181">
            <v>2.0423392639723407E-3</v>
          </cell>
          <cell r="AO181">
            <v>1.5599999999999932E-2</v>
          </cell>
          <cell r="AP181">
            <v>7.6383000000000001</v>
          </cell>
          <cell r="AQ181">
            <v>7.6539000000000001</v>
          </cell>
          <cell r="AR181">
            <v>5.4198716869430393E-4</v>
          </cell>
          <cell r="AS181">
            <v>2.2533333333333162E-2</v>
          </cell>
          <cell r="AT181">
            <v>41.575400000000002</v>
          </cell>
          <cell r="AU181">
            <v>41.597933333333337</v>
          </cell>
          <cell r="AV181">
            <v>1.872934263679687E-3</v>
          </cell>
          <cell r="AW181">
            <v>6.6299999999997236E-2</v>
          </cell>
          <cell r="AX181">
            <v>35.399000000000001</v>
          </cell>
          <cell r="AY181">
            <v>35.465299999999999</v>
          </cell>
          <cell r="AZ181">
            <v>1.3312158003212606E-3</v>
          </cell>
          <cell r="BA181">
            <v>1.0214285714285001E-2</v>
          </cell>
          <cell r="BB181">
            <v>7.6729000000000003</v>
          </cell>
          <cell r="BC181">
            <v>7.6831142857142849</v>
          </cell>
        </row>
        <row r="182">
          <cell r="B182">
            <v>134</v>
          </cell>
          <cell r="C182">
            <v>14</v>
          </cell>
          <cell r="D182">
            <v>1.6710751293692E-3</v>
          </cell>
          <cell r="E182">
            <v>0.10089333333333363</v>
          </cell>
          <cell r="F182">
            <v>60.376300000000001</v>
          </cell>
          <cell r="G182">
            <v>60.477193333333332</v>
          </cell>
          <cell r="H182">
            <v>2.3158798181699982E-3</v>
          </cell>
          <cell r="I182">
            <v>0.16963333333333425</v>
          </cell>
          <cell r="J182">
            <v>73.247900000000001</v>
          </cell>
          <cell r="K182">
            <v>73.417533333333338</v>
          </cell>
          <cell r="L182">
            <v>3.0390738060781879E-3</v>
          </cell>
          <cell r="M182">
            <v>1.6800000000000222E-3</v>
          </cell>
          <cell r="N182">
            <v>0.55279999999999996</v>
          </cell>
          <cell r="O182">
            <v>0.55447999999999997</v>
          </cell>
          <cell r="P182">
            <v>1.4491587622903952E-3</v>
          </cell>
          <cell r="Q182">
            <v>0.15670666666666289</v>
          </cell>
          <cell r="R182">
            <v>108.13630000000001</v>
          </cell>
          <cell r="S182">
            <v>108.29300666666667</v>
          </cell>
          <cell r="T182">
            <v>2.8048037423590499E-3</v>
          </cell>
          <cell r="U182">
            <v>0.13318666666666795</v>
          </cell>
          <cell r="V182">
            <v>47.485199999999999</v>
          </cell>
          <cell r="W182">
            <v>47.618386666666666</v>
          </cell>
          <cell r="X182">
            <v>1.0518361133319278E-3</v>
          </cell>
          <cell r="Y182">
            <v>4.8019999999999168E-2</v>
          </cell>
          <cell r="Z182">
            <v>45.653500000000001</v>
          </cell>
          <cell r="AA182">
            <v>45.701520000000002</v>
          </cell>
          <cell r="AB182">
            <v>2.0552571374762587E-3</v>
          </cell>
          <cell r="AC182">
            <v>0.10112666666666807</v>
          </cell>
          <cell r="AD182">
            <v>49.203899999999997</v>
          </cell>
          <cell r="AE182">
            <v>49.305026666666663</v>
          </cell>
          <cell r="AF182">
            <v>1.6497413025532948E-3</v>
          </cell>
          <cell r="AG182">
            <v>2.7113333333333146E-2</v>
          </cell>
          <cell r="AH182">
            <v>16.434899999999999</v>
          </cell>
          <cell r="AI182">
            <v>16.462013333333331</v>
          </cell>
          <cell r="AJ182">
            <v>1.4213389516053345E-3</v>
          </cell>
          <cell r="AK182">
            <v>2.260000000000062E-2</v>
          </cell>
          <cell r="AL182">
            <v>15.900499999999999</v>
          </cell>
          <cell r="AM182">
            <v>15.9231</v>
          </cell>
          <cell r="AN182">
            <v>2.1994422842779057E-3</v>
          </cell>
          <cell r="AO182">
            <v>1.6799999999999926E-2</v>
          </cell>
          <cell r="AP182">
            <v>7.6383000000000001</v>
          </cell>
          <cell r="AQ182">
            <v>7.6551</v>
          </cell>
          <cell r="AR182">
            <v>5.836784893630964E-4</v>
          </cell>
          <cell r="AS182">
            <v>2.4266666666666482E-2</v>
          </cell>
          <cell r="AT182">
            <v>41.575400000000002</v>
          </cell>
          <cell r="AU182">
            <v>41.599666666666671</v>
          </cell>
          <cell r="AV182">
            <v>2.0170061301165859E-3</v>
          </cell>
          <cell r="AW182">
            <v>7.1399999999997021E-2</v>
          </cell>
          <cell r="AX182">
            <v>35.399000000000001</v>
          </cell>
          <cell r="AY182">
            <v>35.470399999999998</v>
          </cell>
          <cell r="AZ182">
            <v>1.4336170157305884E-3</v>
          </cell>
          <cell r="BA182">
            <v>1.0999999999999233E-2</v>
          </cell>
          <cell r="BB182">
            <v>7.6729000000000003</v>
          </cell>
          <cell r="BC182">
            <v>7.6838999999999995</v>
          </cell>
        </row>
        <row r="183">
          <cell r="B183">
            <v>135</v>
          </cell>
          <cell r="C183">
            <v>15</v>
          </cell>
          <cell r="D183">
            <v>1.790437638609857E-3</v>
          </cell>
          <cell r="E183">
            <v>0.10810000000000031</v>
          </cell>
          <cell r="F183">
            <v>60.376300000000001</v>
          </cell>
          <cell r="G183">
            <v>60.484400000000001</v>
          </cell>
          <cell r="H183">
            <v>2.4812998051821412E-3</v>
          </cell>
          <cell r="I183">
            <v>0.18175000000000097</v>
          </cell>
          <cell r="J183">
            <v>73.247900000000001</v>
          </cell>
          <cell r="K183">
            <v>73.429650000000009</v>
          </cell>
          <cell r="L183">
            <v>3.2561505065123444E-3</v>
          </cell>
          <cell r="M183">
            <v>1.8000000000000238E-3</v>
          </cell>
          <cell r="N183">
            <v>0.55279999999999996</v>
          </cell>
          <cell r="O183">
            <v>0.55459999999999998</v>
          </cell>
          <cell r="P183">
            <v>1.5526701024539949E-3</v>
          </cell>
          <cell r="Q183">
            <v>0.16789999999999594</v>
          </cell>
          <cell r="R183">
            <v>108.13630000000001</v>
          </cell>
          <cell r="S183">
            <v>108.30420000000001</v>
          </cell>
          <cell r="T183">
            <v>3.0051468668132676E-3</v>
          </cell>
          <cell r="U183">
            <v>0.14270000000000138</v>
          </cell>
          <cell r="V183">
            <v>47.485199999999999</v>
          </cell>
          <cell r="W183">
            <v>47.627899999999997</v>
          </cell>
          <cell r="X183">
            <v>1.1269672642842084E-3</v>
          </cell>
          <cell r="Y183">
            <v>5.1449999999999108E-2</v>
          </cell>
          <cell r="Z183">
            <v>45.653500000000001</v>
          </cell>
          <cell r="AA183">
            <v>45.704949999999997</v>
          </cell>
          <cell r="AB183">
            <v>2.2020612187245627E-3</v>
          </cell>
          <cell r="AC183">
            <v>0.1083500000000015</v>
          </cell>
          <cell r="AD183">
            <v>49.203899999999997</v>
          </cell>
          <cell r="AE183">
            <v>49.312249999999999</v>
          </cell>
          <cell r="AF183">
            <v>1.7675799670213875E-3</v>
          </cell>
          <cell r="AG183">
            <v>2.9049999999999798E-2</v>
          </cell>
          <cell r="AH183">
            <v>16.434899999999999</v>
          </cell>
          <cell r="AI183">
            <v>16.463949999999997</v>
          </cell>
          <cell r="AJ183">
            <v>1.5228631624342871E-3</v>
          </cell>
          <cell r="AK183">
            <v>2.4214285714286379E-2</v>
          </cell>
          <cell r="AL183">
            <v>15.900499999999999</v>
          </cell>
          <cell r="AM183">
            <v>15.924714285714286</v>
          </cell>
          <cell r="AN183">
            <v>2.3565453045834707E-3</v>
          </cell>
          <cell r="AO183">
            <v>1.7999999999999922E-2</v>
          </cell>
          <cell r="AP183">
            <v>7.6383000000000001</v>
          </cell>
          <cell r="AQ183">
            <v>7.6562999999999999</v>
          </cell>
          <cell r="AR183">
            <v>6.2536981003188908E-4</v>
          </cell>
          <cell r="AS183">
            <v>2.5999999999999801E-2</v>
          </cell>
          <cell r="AT183">
            <v>41.575400000000002</v>
          </cell>
          <cell r="AU183">
            <v>41.601399999999998</v>
          </cell>
          <cell r="AV183">
            <v>2.1610779965534851E-3</v>
          </cell>
          <cell r="AW183">
            <v>7.6499999999996807E-2</v>
          </cell>
          <cell r="AX183">
            <v>35.399000000000001</v>
          </cell>
          <cell r="AY183">
            <v>35.475499999999997</v>
          </cell>
          <cell r="AZ183">
            <v>1.5360182311399161E-3</v>
          </cell>
          <cell r="BA183">
            <v>1.1785714285713464E-2</v>
          </cell>
          <cell r="BB183">
            <v>7.6729000000000003</v>
          </cell>
          <cell r="BC183">
            <v>7.6846857142857141</v>
          </cell>
        </row>
        <row r="184">
          <cell r="B184">
            <v>136</v>
          </cell>
          <cell r="C184">
            <v>16</v>
          </cell>
          <cell r="D184">
            <v>1.9098001478505141E-3</v>
          </cell>
          <cell r="E184">
            <v>0.11530666666666699</v>
          </cell>
          <cell r="F184">
            <v>60.376300000000001</v>
          </cell>
          <cell r="G184">
            <v>60.491606666666669</v>
          </cell>
          <cell r="H184">
            <v>2.6467197921942838E-3</v>
          </cell>
          <cell r="I184">
            <v>0.19386666666666769</v>
          </cell>
          <cell r="J184">
            <v>73.247900000000001</v>
          </cell>
          <cell r="K184">
            <v>73.441766666666666</v>
          </cell>
          <cell r="L184">
            <v>3.4732272069465009E-3</v>
          </cell>
          <cell r="M184">
            <v>1.9200000000000254E-3</v>
          </cell>
          <cell r="N184">
            <v>0.55279999999999996</v>
          </cell>
          <cell r="O184">
            <v>0.55471999999999999</v>
          </cell>
          <cell r="P184">
            <v>1.6561814426175945E-3</v>
          </cell>
          <cell r="Q184">
            <v>0.179093333333329</v>
          </cell>
          <cell r="R184">
            <v>108.13630000000001</v>
          </cell>
          <cell r="S184">
            <v>108.31539333333333</v>
          </cell>
          <cell r="T184">
            <v>3.2054899912674854E-3</v>
          </cell>
          <cell r="U184">
            <v>0.15221333333333481</v>
          </cell>
          <cell r="V184">
            <v>47.485199999999999</v>
          </cell>
          <cell r="W184">
            <v>47.637413333333335</v>
          </cell>
          <cell r="X184">
            <v>1.202098415236489E-3</v>
          </cell>
          <cell r="Y184">
            <v>5.4879999999999048E-2</v>
          </cell>
          <cell r="Z184">
            <v>45.653500000000001</v>
          </cell>
          <cell r="AA184">
            <v>45.708379999999998</v>
          </cell>
          <cell r="AB184">
            <v>2.3488652999728668E-3</v>
          </cell>
          <cell r="AC184">
            <v>0.11557333333333493</v>
          </cell>
          <cell r="AD184">
            <v>49.203899999999997</v>
          </cell>
          <cell r="AE184">
            <v>49.319473333333335</v>
          </cell>
          <cell r="AF184">
            <v>1.8854186314894799E-3</v>
          </cell>
          <cell r="AG184">
            <v>3.0986666666666451E-2</v>
          </cell>
          <cell r="AH184">
            <v>16.434899999999999</v>
          </cell>
          <cell r="AI184">
            <v>16.465886666666666</v>
          </cell>
          <cell r="AJ184">
            <v>1.6243873732632395E-3</v>
          </cell>
          <cell r="AK184">
            <v>2.5828571428572138E-2</v>
          </cell>
          <cell r="AL184">
            <v>15.900499999999999</v>
          </cell>
          <cell r="AM184">
            <v>15.926328571428572</v>
          </cell>
          <cell r="AN184">
            <v>2.5136483248890352E-3</v>
          </cell>
          <cell r="AO184">
            <v>1.9199999999999915E-2</v>
          </cell>
          <cell r="AP184">
            <v>7.6383000000000001</v>
          </cell>
          <cell r="AQ184">
            <v>7.6574999999999998</v>
          </cell>
          <cell r="AR184">
            <v>6.6706113070068166E-4</v>
          </cell>
          <cell r="AS184">
            <v>2.773333333333312E-2</v>
          </cell>
          <cell r="AT184">
            <v>41.575400000000002</v>
          </cell>
          <cell r="AU184">
            <v>41.603133333333332</v>
          </cell>
          <cell r="AV184">
            <v>2.3051498629903838E-3</v>
          </cell>
          <cell r="AW184">
            <v>8.1599999999996592E-2</v>
          </cell>
          <cell r="AX184">
            <v>35.399000000000001</v>
          </cell>
          <cell r="AY184">
            <v>35.480599999999995</v>
          </cell>
          <cell r="AZ184">
            <v>1.6384194465492439E-3</v>
          </cell>
          <cell r="BA184">
            <v>1.2571428571427694E-2</v>
          </cell>
          <cell r="BB184">
            <v>7.6729000000000003</v>
          </cell>
          <cell r="BC184">
            <v>7.6854714285714278</v>
          </cell>
        </row>
        <row r="185">
          <cell r="B185">
            <v>137</v>
          </cell>
          <cell r="C185">
            <v>17</v>
          </cell>
          <cell r="D185">
            <v>2.0291626570911716E-3</v>
          </cell>
          <cell r="E185">
            <v>0.12251333333333368</v>
          </cell>
          <cell r="F185">
            <v>60.376300000000001</v>
          </cell>
          <cell r="G185">
            <v>60.498813333333331</v>
          </cell>
          <cell r="H185">
            <v>2.8121397792064268E-3</v>
          </cell>
          <cell r="I185">
            <v>0.20598333333333443</v>
          </cell>
          <cell r="J185">
            <v>73.247900000000001</v>
          </cell>
          <cell r="K185">
            <v>73.453883333333337</v>
          </cell>
          <cell r="L185">
            <v>3.690303907380657E-3</v>
          </cell>
          <cell r="M185">
            <v>2.040000000000027E-3</v>
          </cell>
          <cell r="N185">
            <v>0.55279999999999996</v>
          </cell>
          <cell r="O185">
            <v>0.55484</v>
          </cell>
          <cell r="P185">
            <v>1.7596927827811942E-3</v>
          </cell>
          <cell r="Q185">
            <v>0.19028666666666208</v>
          </cell>
          <cell r="R185">
            <v>108.13630000000001</v>
          </cell>
          <cell r="S185">
            <v>108.32658666666667</v>
          </cell>
          <cell r="T185">
            <v>3.4058331157217031E-3</v>
          </cell>
          <cell r="U185">
            <v>0.16172666666666824</v>
          </cell>
          <cell r="V185">
            <v>47.485199999999999</v>
          </cell>
          <cell r="W185">
            <v>47.646926666666666</v>
          </cell>
          <cell r="X185">
            <v>1.2772295661887696E-3</v>
          </cell>
          <cell r="Y185">
            <v>5.8309999999998988E-2</v>
          </cell>
          <cell r="Z185">
            <v>45.653500000000001</v>
          </cell>
          <cell r="AA185">
            <v>45.71181</v>
          </cell>
          <cell r="AB185">
            <v>2.4956693812211712E-3</v>
          </cell>
          <cell r="AC185">
            <v>0.12279666666666837</v>
          </cell>
          <cell r="AD185">
            <v>49.203899999999997</v>
          </cell>
          <cell r="AE185">
            <v>49.326696666666663</v>
          </cell>
          <cell r="AF185">
            <v>2.0032572959575727E-3</v>
          </cell>
          <cell r="AG185">
            <v>3.2923333333333103E-2</v>
          </cell>
          <cell r="AH185">
            <v>16.434899999999999</v>
          </cell>
          <cell r="AI185">
            <v>16.467823333333332</v>
          </cell>
          <cell r="AJ185">
            <v>1.7259115840921918E-3</v>
          </cell>
          <cell r="AK185">
            <v>2.7442857142857897E-2</v>
          </cell>
          <cell r="AL185">
            <v>15.900499999999999</v>
          </cell>
          <cell r="AM185">
            <v>15.927942857142858</v>
          </cell>
          <cell r="AN185">
            <v>2.6707513451945998E-3</v>
          </cell>
          <cell r="AO185">
            <v>2.0399999999999911E-2</v>
          </cell>
          <cell r="AP185">
            <v>7.6383000000000001</v>
          </cell>
          <cell r="AQ185">
            <v>7.6586999999999996</v>
          </cell>
          <cell r="AR185">
            <v>7.0875245136947434E-4</v>
          </cell>
          <cell r="AS185">
            <v>2.946666666666644E-2</v>
          </cell>
          <cell r="AT185">
            <v>41.575400000000002</v>
          </cell>
          <cell r="AU185">
            <v>41.604866666666666</v>
          </cell>
          <cell r="AV185">
            <v>2.449221729427283E-3</v>
          </cell>
          <cell r="AW185">
            <v>8.6699999999996377E-2</v>
          </cell>
          <cell r="AX185">
            <v>35.399000000000001</v>
          </cell>
          <cell r="AY185">
            <v>35.485699999999994</v>
          </cell>
          <cell r="AZ185">
            <v>1.7408206619585716E-3</v>
          </cell>
          <cell r="BA185">
            <v>1.3357142857141926E-2</v>
          </cell>
          <cell r="BB185">
            <v>7.6729000000000003</v>
          </cell>
          <cell r="BC185">
            <v>7.6862571428571425</v>
          </cell>
        </row>
        <row r="186">
          <cell r="B186">
            <v>138</v>
          </cell>
          <cell r="C186">
            <v>18</v>
          </cell>
          <cell r="D186">
            <v>2.1485251663318286E-3</v>
          </cell>
          <cell r="E186">
            <v>0.12972000000000036</v>
          </cell>
          <cell r="F186">
            <v>60.376300000000001</v>
          </cell>
          <cell r="G186">
            <v>60.506019999999999</v>
          </cell>
          <cell r="H186">
            <v>2.9775597662185698E-3</v>
          </cell>
          <cell r="I186">
            <v>0.21810000000000115</v>
          </cell>
          <cell r="J186">
            <v>73.247900000000001</v>
          </cell>
          <cell r="K186">
            <v>73.466000000000008</v>
          </cell>
          <cell r="L186">
            <v>3.9073806078148135E-3</v>
          </cell>
          <cell r="M186">
            <v>2.1600000000000287E-3</v>
          </cell>
          <cell r="N186">
            <v>0.55279999999999996</v>
          </cell>
          <cell r="O186">
            <v>0.55496000000000001</v>
          </cell>
          <cell r="P186">
            <v>1.8632041229447939E-3</v>
          </cell>
          <cell r="Q186">
            <v>0.20147999999999514</v>
          </cell>
          <cell r="R186">
            <v>108.13630000000001</v>
          </cell>
          <cell r="S186">
            <v>108.33778</v>
          </cell>
          <cell r="T186">
            <v>3.6061762401759213E-3</v>
          </cell>
          <cell r="U186">
            <v>0.17124000000000167</v>
          </cell>
          <cell r="V186">
            <v>47.485199999999999</v>
          </cell>
          <cell r="W186">
            <v>47.656440000000003</v>
          </cell>
          <cell r="X186">
            <v>1.3523607171410503E-3</v>
          </cell>
          <cell r="Y186">
            <v>6.1739999999998928E-2</v>
          </cell>
          <cell r="Z186">
            <v>45.653500000000001</v>
          </cell>
          <cell r="AA186">
            <v>45.715240000000001</v>
          </cell>
          <cell r="AB186">
            <v>2.6424734624694757E-3</v>
          </cell>
          <cell r="AC186">
            <v>0.1300200000000018</v>
          </cell>
          <cell r="AD186">
            <v>49.203899999999997</v>
          </cell>
          <cell r="AE186">
            <v>49.333919999999999</v>
          </cell>
          <cell r="AF186">
            <v>2.1210959604256651E-3</v>
          </cell>
          <cell r="AG186">
            <v>3.4859999999999759E-2</v>
          </cell>
          <cell r="AH186">
            <v>16.434899999999999</v>
          </cell>
          <cell r="AI186">
            <v>16.469759999999997</v>
          </cell>
          <cell r="AJ186">
            <v>1.8274357949211444E-3</v>
          </cell>
          <cell r="AK186">
            <v>2.9057142857143652E-2</v>
          </cell>
          <cell r="AL186">
            <v>15.900499999999999</v>
          </cell>
          <cell r="AM186">
            <v>15.929557142857142</v>
          </cell>
          <cell r="AN186">
            <v>2.8278543655001647E-3</v>
          </cell>
          <cell r="AO186">
            <v>2.1599999999999904E-2</v>
          </cell>
          <cell r="AP186">
            <v>7.6383000000000001</v>
          </cell>
          <cell r="AQ186">
            <v>7.6599000000000004</v>
          </cell>
          <cell r="AR186">
            <v>7.5044377203826692E-4</v>
          </cell>
          <cell r="AS186">
            <v>3.1199999999999763E-2</v>
          </cell>
          <cell r="AT186">
            <v>41.575400000000002</v>
          </cell>
          <cell r="AU186">
            <v>41.6066</v>
          </cell>
          <cell r="AV186">
            <v>2.5932935958641818E-3</v>
          </cell>
          <cell r="AW186">
            <v>9.1799999999996176E-2</v>
          </cell>
          <cell r="AX186">
            <v>35.399000000000001</v>
          </cell>
          <cell r="AY186">
            <v>35.4908</v>
          </cell>
          <cell r="AZ186">
            <v>1.8432218773678994E-3</v>
          </cell>
          <cell r="BA186">
            <v>1.4142857142856156E-2</v>
          </cell>
          <cell r="BB186">
            <v>7.6729000000000003</v>
          </cell>
          <cell r="BC186">
            <v>7.6870428571428562</v>
          </cell>
        </row>
        <row r="187">
          <cell r="B187">
            <v>139</v>
          </cell>
          <cell r="C187">
            <v>19</v>
          </cell>
          <cell r="D187">
            <v>2.2678876755724852E-3</v>
          </cell>
          <cell r="E187">
            <v>0.13692666666666706</v>
          </cell>
          <cell r="F187">
            <v>60.376300000000001</v>
          </cell>
          <cell r="G187">
            <v>60.513226666666668</v>
          </cell>
          <cell r="H187">
            <v>3.1429797532307119E-3</v>
          </cell>
          <cell r="I187">
            <v>0.2302166666666679</v>
          </cell>
          <cell r="J187">
            <v>73.247900000000001</v>
          </cell>
          <cell r="K187">
            <v>73.478116666666665</v>
          </cell>
          <cell r="L187">
            <v>4.1244573082489695E-3</v>
          </cell>
          <cell r="M187">
            <v>2.2800000000000303E-3</v>
          </cell>
          <cell r="N187">
            <v>0.55279999999999996</v>
          </cell>
          <cell r="O187">
            <v>0.55508000000000002</v>
          </cell>
          <cell r="P187">
            <v>1.9667154631083936E-3</v>
          </cell>
          <cell r="Q187">
            <v>0.21267333333332819</v>
          </cell>
          <cell r="R187">
            <v>108.13630000000001</v>
          </cell>
          <cell r="S187">
            <v>108.34897333333333</v>
          </cell>
          <cell r="T187">
            <v>3.806519364630139E-3</v>
          </cell>
          <cell r="U187">
            <v>0.18075333333333507</v>
          </cell>
          <cell r="V187">
            <v>47.485199999999999</v>
          </cell>
          <cell r="W187">
            <v>47.665953333333334</v>
          </cell>
          <cell r="X187">
            <v>1.4274918680933306E-3</v>
          </cell>
          <cell r="Y187">
            <v>6.5169999999998868E-2</v>
          </cell>
          <cell r="Z187">
            <v>45.653500000000001</v>
          </cell>
          <cell r="AA187">
            <v>45.718670000000003</v>
          </cell>
          <cell r="AB187">
            <v>2.7892775437177793E-3</v>
          </cell>
          <cell r="AC187">
            <v>0.13724333333333524</v>
          </cell>
          <cell r="AD187">
            <v>49.203899999999997</v>
          </cell>
          <cell r="AE187">
            <v>49.341143333333335</v>
          </cell>
          <cell r="AF187">
            <v>2.2389346248937575E-3</v>
          </cell>
          <cell r="AG187">
            <v>3.6796666666666408E-2</v>
          </cell>
          <cell r="AH187">
            <v>16.434899999999999</v>
          </cell>
          <cell r="AI187">
            <v>16.471696666666666</v>
          </cell>
          <cell r="AJ187">
            <v>1.928960005750097E-3</v>
          </cell>
          <cell r="AK187">
            <v>3.0671428571429411E-2</v>
          </cell>
          <cell r="AL187">
            <v>15.900499999999999</v>
          </cell>
          <cell r="AM187">
            <v>15.931171428571428</v>
          </cell>
          <cell r="AN187">
            <v>2.9849573858057288E-3</v>
          </cell>
          <cell r="AO187">
            <v>2.27999999999999E-2</v>
          </cell>
          <cell r="AP187">
            <v>7.6383000000000001</v>
          </cell>
          <cell r="AQ187">
            <v>7.6611000000000002</v>
          </cell>
          <cell r="AR187">
            <v>7.921350927070595E-4</v>
          </cell>
          <cell r="AS187">
            <v>3.2933333333333079E-2</v>
          </cell>
          <cell r="AT187">
            <v>41.575400000000002</v>
          </cell>
          <cell r="AU187">
            <v>41.608333333333334</v>
          </cell>
          <cell r="AV187">
            <v>2.7373654623010809E-3</v>
          </cell>
          <cell r="AW187">
            <v>9.6899999999995962E-2</v>
          </cell>
          <cell r="AX187">
            <v>35.399000000000001</v>
          </cell>
          <cell r="AY187">
            <v>35.495899999999999</v>
          </cell>
          <cell r="AZ187">
            <v>1.9456230927772271E-3</v>
          </cell>
          <cell r="BA187">
            <v>1.4928571428570387E-2</v>
          </cell>
          <cell r="BB187">
            <v>7.6729000000000003</v>
          </cell>
          <cell r="BC187">
            <v>7.6878285714285708</v>
          </cell>
        </row>
        <row r="188">
          <cell r="B188">
            <v>140</v>
          </cell>
          <cell r="C188">
            <v>20</v>
          </cell>
          <cell r="D188">
            <v>2.3872501848131427E-3</v>
          </cell>
          <cell r="E188">
            <v>0.14413333333333375</v>
          </cell>
          <cell r="F188">
            <v>60.376300000000001</v>
          </cell>
          <cell r="G188">
            <v>60.520433333333337</v>
          </cell>
          <cell r="H188">
            <v>3.3083997402428549E-3</v>
          </cell>
          <cell r="I188">
            <v>0.24233333333333462</v>
          </cell>
          <cell r="J188">
            <v>73.247900000000001</v>
          </cell>
          <cell r="K188">
            <v>73.490233333333336</v>
          </cell>
          <cell r="L188">
            <v>4.3415340086831265E-3</v>
          </cell>
          <cell r="M188">
            <v>2.4000000000000319E-3</v>
          </cell>
          <cell r="N188">
            <v>0.55279999999999996</v>
          </cell>
          <cell r="O188">
            <v>0.55520000000000003</v>
          </cell>
          <cell r="P188">
            <v>2.0702268032719933E-3</v>
          </cell>
          <cell r="Q188">
            <v>0.22386666666666125</v>
          </cell>
          <cell r="R188">
            <v>108.13630000000001</v>
          </cell>
          <cell r="S188">
            <v>108.36016666666667</v>
          </cell>
          <cell r="T188">
            <v>4.0068624890843571E-3</v>
          </cell>
          <cell r="U188">
            <v>0.1902666666666685</v>
          </cell>
          <cell r="V188">
            <v>47.485199999999999</v>
          </cell>
          <cell r="W188">
            <v>47.675466666666665</v>
          </cell>
          <cell r="X188">
            <v>1.5026230190456112E-3</v>
          </cell>
          <cell r="Y188">
            <v>6.8599999999998815E-2</v>
          </cell>
          <cell r="Z188">
            <v>45.653500000000001</v>
          </cell>
          <cell r="AA188">
            <v>45.722099999999998</v>
          </cell>
          <cell r="AB188">
            <v>2.9360816249660838E-3</v>
          </cell>
          <cell r="AC188">
            <v>0.14446666666666866</v>
          </cell>
          <cell r="AD188">
            <v>49.203899999999997</v>
          </cell>
          <cell r="AE188">
            <v>49.348366666666664</v>
          </cell>
          <cell r="AF188">
            <v>2.3567732893618504E-3</v>
          </cell>
          <cell r="AG188">
            <v>3.8733333333333064E-2</v>
          </cell>
          <cell r="AH188">
            <v>16.434899999999999</v>
          </cell>
          <cell r="AI188">
            <v>16.473633333333332</v>
          </cell>
          <cell r="AJ188">
            <v>2.0304842165790493E-3</v>
          </cell>
          <cell r="AK188">
            <v>3.2285714285715174E-2</v>
          </cell>
          <cell r="AL188">
            <v>15.900499999999999</v>
          </cell>
          <cell r="AM188">
            <v>15.932785714285714</v>
          </cell>
          <cell r="AN188">
            <v>3.1420604061112938E-3</v>
          </cell>
          <cell r="AO188">
            <v>2.3999999999999893E-2</v>
          </cell>
          <cell r="AP188">
            <v>7.6383000000000001</v>
          </cell>
          <cell r="AQ188">
            <v>7.6623000000000001</v>
          </cell>
          <cell r="AR188">
            <v>8.3382641337585207E-4</v>
          </cell>
          <cell r="AS188">
            <v>3.4666666666666401E-2</v>
          </cell>
          <cell r="AT188">
            <v>41.575400000000002</v>
          </cell>
          <cell r="AU188">
            <v>41.610066666666668</v>
          </cell>
          <cell r="AV188">
            <v>2.8814373287379797E-3</v>
          </cell>
          <cell r="AW188">
            <v>0.10199999999999575</v>
          </cell>
          <cell r="AX188">
            <v>35.399000000000001</v>
          </cell>
          <cell r="AY188">
            <v>35.500999999999998</v>
          </cell>
          <cell r="AZ188">
            <v>2.0480243081865547E-3</v>
          </cell>
          <cell r="BA188">
            <v>1.5714285714284619E-2</v>
          </cell>
          <cell r="BB188">
            <v>7.6729000000000003</v>
          </cell>
          <cell r="BC188">
            <v>7.6886142857142845</v>
          </cell>
        </row>
        <row r="189">
          <cell r="B189">
            <v>141</v>
          </cell>
          <cell r="C189">
            <v>21</v>
          </cell>
          <cell r="D189">
            <v>2.5066126940537998E-3</v>
          </cell>
          <cell r="E189">
            <v>0.15134000000000042</v>
          </cell>
          <cell r="F189">
            <v>60.376300000000001</v>
          </cell>
          <cell r="G189">
            <v>60.527639999999998</v>
          </cell>
          <cell r="H189">
            <v>3.4738197272549975E-3</v>
          </cell>
          <cell r="I189">
            <v>0.25445000000000134</v>
          </cell>
          <cell r="J189">
            <v>73.247900000000001</v>
          </cell>
          <cell r="K189">
            <v>73.502350000000007</v>
          </cell>
          <cell r="L189">
            <v>4.5586107091172825E-3</v>
          </cell>
          <cell r="M189">
            <v>2.5200000000000335E-3</v>
          </cell>
          <cell r="N189">
            <v>0.55279999999999996</v>
          </cell>
          <cell r="O189">
            <v>0.55532000000000004</v>
          </cell>
          <cell r="P189">
            <v>2.1737381434355925E-3</v>
          </cell>
          <cell r="Q189">
            <v>0.23505999999999433</v>
          </cell>
          <cell r="R189">
            <v>108.13630000000001</v>
          </cell>
          <cell r="S189">
            <v>108.37136</v>
          </cell>
          <cell r="T189">
            <v>4.2072056135385744E-3</v>
          </cell>
          <cell r="U189">
            <v>0.19978000000000193</v>
          </cell>
          <cell r="V189">
            <v>47.485199999999999</v>
          </cell>
          <cell r="W189">
            <v>47.684980000000003</v>
          </cell>
          <cell r="X189">
            <v>1.5777541699978919E-3</v>
          </cell>
          <cell r="Y189">
            <v>7.2029999999998748E-2</v>
          </cell>
          <cell r="Z189">
            <v>45.653500000000001</v>
          </cell>
          <cell r="AA189">
            <v>45.725529999999999</v>
          </cell>
          <cell r="AB189">
            <v>3.0828857062143878E-3</v>
          </cell>
          <cell r="AC189">
            <v>0.1516900000000021</v>
          </cell>
          <cell r="AD189">
            <v>49.203899999999997</v>
          </cell>
          <cell r="AE189">
            <v>49.355589999999999</v>
          </cell>
          <cell r="AF189">
            <v>2.4746119538299424E-3</v>
          </cell>
          <cell r="AG189">
            <v>4.066999999999972E-2</v>
          </cell>
          <cell r="AH189">
            <v>16.434899999999999</v>
          </cell>
          <cell r="AI189">
            <v>16.475569999999998</v>
          </cell>
          <cell r="AJ189">
            <v>2.1320084274080017E-3</v>
          </cell>
          <cell r="AK189">
            <v>3.3900000000000929E-2</v>
          </cell>
          <cell r="AL189">
            <v>15.900499999999999</v>
          </cell>
          <cell r="AM189">
            <v>15.9344</v>
          </cell>
          <cell r="AN189">
            <v>3.2991634264168583E-3</v>
          </cell>
          <cell r="AO189">
            <v>2.5199999999999889E-2</v>
          </cell>
          <cell r="AP189">
            <v>7.6383000000000001</v>
          </cell>
          <cell r="AQ189">
            <v>7.6635</v>
          </cell>
          <cell r="AR189">
            <v>8.7551773404464476E-4</v>
          </cell>
          <cell r="AS189">
            <v>3.6399999999999724E-2</v>
          </cell>
          <cell r="AT189">
            <v>41.575400000000002</v>
          </cell>
          <cell r="AU189">
            <v>41.611800000000002</v>
          </cell>
          <cell r="AV189">
            <v>3.0255091951748789E-3</v>
          </cell>
          <cell r="AW189">
            <v>0.10709999999999553</v>
          </cell>
          <cell r="AX189">
            <v>35.399000000000001</v>
          </cell>
          <cell r="AY189">
            <v>35.506099999999996</v>
          </cell>
          <cell r="AZ189">
            <v>2.1504255235958824E-3</v>
          </cell>
          <cell r="BA189">
            <v>1.6499999999998849E-2</v>
          </cell>
          <cell r="BB189">
            <v>7.6729000000000003</v>
          </cell>
          <cell r="BC189">
            <v>7.6893999999999991</v>
          </cell>
        </row>
        <row r="190">
          <cell r="B190">
            <v>142</v>
          </cell>
          <cell r="C190">
            <v>22</v>
          </cell>
          <cell r="D190">
            <v>2.6259752032944572E-3</v>
          </cell>
          <cell r="E190">
            <v>0.15854666666666711</v>
          </cell>
          <cell r="F190">
            <v>60.376300000000001</v>
          </cell>
          <cell r="G190">
            <v>60.534846666666667</v>
          </cell>
          <cell r="H190">
            <v>3.6392397142671405E-3</v>
          </cell>
          <cell r="I190">
            <v>0.26656666666666806</v>
          </cell>
          <cell r="J190">
            <v>73.247900000000001</v>
          </cell>
          <cell r="K190">
            <v>73.514466666666664</v>
          </cell>
          <cell r="L190">
            <v>4.7756874095514386E-3</v>
          </cell>
          <cell r="M190">
            <v>2.6400000000000351E-3</v>
          </cell>
          <cell r="N190">
            <v>0.55279999999999996</v>
          </cell>
          <cell r="O190">
            <v>0.55544000000000004</v>
          </cell>
          <cell r="P190">
            <v>2.2772494835991922E-3</v>
          </cell>
          <cell r="Q190">
            <v>0.24625333333332738</v>
          </cell>
          <cell r="R190">
            <v>108.13630000000001</v>
          </cell>
          <cell r="S190">
            <v>108.38255333333333</v>
          </cell>
          <cell r="T190">
            <v>4.4075487379927926E-3</v>
          </cell>
          <cell r="U190">
            <v>0.20929333333333536</v>
          </cell>
          <cell r="V190">
            <v>47.485199999999999</v>
          </cell>
          <cell r="W190">
            <v>47.694493333333334</v>
          </cell>
          <cell r="X190">
            <v>1.6528853209501725E-3</v>
          </cell>
          <cell r="Y190">
            <v>7.5459999999998695E-2</v>
          </cell>
          <cell r="Z190">
            <v>45.653500000000001</v>
          </cell>
          <cell r="AA190">
            <v>45.728960000000001</v>
          </cell>
          <cell r="AB190">
            <v>3.2296897874626918E-3</v>
          </cell>
          <cell r="AC190">
            <v>0.15891333333333554</v>
          </cell>
          <cell r="AD190">
            <v>49.203899999999997</v>
          </cell>
          <cell r="AE190">
            <v>49.362813333333335</v>
          </cell>
          <cell r="AF190">
            <v>2.5924506182980348E-3</v>
          </cell>
          <cell r="AG190">
            <v>4.2606666666666369E-2</v>
          </cell>
          <cell r="AH190">
            <v>16.434899999999999</v>
          </cell>
          <cell r="AI190">
            <v>16.477506666666667</v>
          </cell>
          <cell r="AJ190">
            <v>2.2335326382369541E-3</v>
          </cell>
          <cell r="AK190">
            <v>3.5514285714286685E-2</v>
          </cell>
          <cell r="AL190">
            <v>15.900499999999999</v>
          </cell>
          <cell r="AM190">
            <v>15.936014285714286</v>
          </cell>
          <cell r="AN190">
            <v>3.4562664467224233E-3</v>
          </cell>
          <cell r="AO190">
            <v>2.6399999999999885E-2</v>
          </cell>
          <cell r="AP190">
            <v>7.6383000000000001</v>
          </cell>
          <cell r="AQ190">
            <v>7.6646999999999998</v>
          </cell>
          <cell r="AR190">
            <v>9.1720905471343733E-4</v>
          </cell>
          <cell r="AS190">
            <v>3.813333333333304E-2</v>
          </cell>
          <cell r="AT190">
            <v>41.575400000000002</v>
          </cell>
          <cell r="AU190">
            <v>41.613533333333336</v>
          </cell>
          <cell r="AV190">
            <v>3.1695810616117781E-3</v>
          </cell>
          <cell r="AW190">
            <v>0.11219999999999532</v>
          </cell>
          <cell r="AX190">
            <v>35.399000000000001</v>
          </cell>
          <cell r="AY190">
            <v>35.511199999999995</v>
          </cell>
          <cell r="AZ190">
            <v>2.2528267390052102E-3</v>
          </cell>
          <cell r="BA190">
            <v>1.7285714285713079E-2</v>
          </cell>
          <cell r="BB190">
            <v>7.6729000000000003</v>
          </cell>
          <cell r="BC190">
            <v>7.6901857142857137</v>
          </cell>
        </row>
        <row r="191">
          <cell r="B191">
            <v>143</v>
          </cell>
          <cell r="C191">
            <v>23</v>
          </cell>
          <cell r="D191">
            <v>2.7453377125351143E-3</v>
          </cell>
          <cell r="E191">
            <v>0.16575333333333381</v>
          </cell>
          <cell r="F191">
            <v>60.376300000000001</v>
          </cell>
          <cell r="G191">
            <v>60.542053333333335</v>
          </cell>
          <cell r="H191">
            <v>3.8046597012792835E-3</v>
          </cell>
          <cell r="I191">
            <v>0.27868333333333484</v>
          </cell>
          <cell r="J191">
            <v>73.247900000000001</v>
          </cell>
          <cell r="K191">
            <v>73.526583333333335</v>
          </cell>
          <cell r="L191">
            <v>4.9927641099855955E-3</v>
          </cell>
          <cell r="M191">
            <v>2.7600000000000363E-3</v>
          </cell>
          <cell r="N191">
            <v>0.55279999999999996</v>
          </cell>
          <cell r="O191">
            <v>0.55555999999999994</v>
          </cell>
          <cell r="P191">
            <v>2.3807608237627919E-3</v>
          </cell>
          <cell r="Q191">
            <v>0.25744666666666044</v>
          </cell>
          <cell r="R191">
            <v>108.13630000000001</v>
          </cell>
          <cell r="S191">
            <v>108.39374666666667</v>
          </cell>
          <cell r="T191">
            <v>4.6078918624470099E-3</v>
          </cell>
          <cell r="U191">
            <v>0.21880666666666879</v>
          </cell>
          <cell r="V191">
            <v>47.485199999999999</v>
          </cell>
          <cell r="W191">
            <v>47.704006666666665</v>
          </cell>
          <cell r="X191">
            <v>1.7280164719024531E-3</v>
          </cell>
          <cell r="Y191">
            <v>7.8889999999998628E-2</v>
          </cell>
          <cell r="Z191">
            <v>45.653500000000001</v>
          </cell>
          <cell r="AA191">
            <v>45.732390000000002</v>
          </cell>
          <cell r="AB191">
            <v>3.3764938687109959E-3</v>
          </cell>
          <cell r="AC191">
            <v>0.16613666666666896</v>
          </cell>
          <cell r="AD191">
            <v>49.203899999999997</v>
          </cell>
          <cell r="AE191">
            <v>49.370036666666664</v>
          </cell>
          <cell r="AF191">
            <v>2.7102892827661276E-3</v>
          </cell>
          <cell r="AG191">
            <v>4.4543333333333025E-2</v>
          </cell>
          <cell r="AH191">
            <v>16.434899999999999</v>
          </cell>
          <cell r="AI191">
            <v>16.479443333333332</v>
          </cell>
          <cell r="AJ191">
            <v>2.3350568490659068E-3</v>
          </cell>
          <cell r="AK191">
            <v>3.7128571428572447E-2</v>
          </cell>
          <cell r="AL191">
            <v>15.900499999999999</v>
          </cell>
          <cell r="AM191">
            <v>15.937628571428572</v>
          </cell>
          <cell r="AN191">
            <v>3.6133694670279879E-3</v>
          </cell>
          <cell r="AO191">
            <v>2.7599999999999878E-2</v>
          </cell>
          <cell r="AP191">
            <v>7.6383000000000001</v>
          </cell>
          <cell r="AQ191">
            <v>7.6658999999999997</v>
          </cell>
          <cell r="AR191">
            <v>9.5890037538222991E-4</v>
          </cell>
          <cell r="AS191">
            <v>3.9866666666666363E-2</v>
          </cell>
          <cell r="AT191">
            <v>41.575400000000002</v>
          </cell>
          <cell r="AU191">
            <v>41.61526666666667</v>
          </cell>
          <cell r="AV191">
            <v>3.3136529280486768E-3</v>
          </cell>
          <cell r="AW191">
            <v>0.1172999999999951</v>
          </cell>
          <cell r="AX191">
            <v>35.399000000000001</v>
          </cell>
          <cell r="AY191">
            <v>35.516299999999994</v>
          </cell>
          <cell r="AZ191">
            <v>2.355227954414538E-3</v>
          </cell>
          <cell r="BA191">
            <v>1.8071428571427312E-2</v>
          </cell>
          <cell r="BB191">
            <v>7.6729000000000003</v>
          </cell>
          <cell r="BC191">
            <v>7.6909714285714275</v>
          </cell>
        </row>
        <row r="192">
          <cell r="B192">
            <v>144</v>
          </cell>
          <cell r="C192">
            <v>24</v>
          </cell>
          <cell r="D192">
            <v>2.8647002217757713E-3</v>
          </cell>
          <cell r="E192">
            <v>0.1729600000000005</v>
          </cell>
          <cell r="F192">
            <v>60.376300000000001</v>
          </cell>
          <cell r="G192">
            <v>60.549260000000004</v>
          </cell>
          <cell r="H192">
            <v>3.9700796882914261E-3</v>
          </cell>
          <cell r="I192">
            <v>0.29080000000000156</v>
          </cell>
          <cell r="J192">
            <v>73.247900000000001</v>
          </cell>
          <cell r="K192">
            <v>73.538700000000006</v>
          </cell>
          <cell r="L192">
            <v>5.2098408104197507E-3</v>
          </cell>
          <cell r="M192">
            <v>2.8800000000000379E-3</v>
          </cell>
          <cell r="N192">
            <v>0.55279999999999996</v>
          </cell>
          <cell r="O192">
            <v>0.55567999999999995</v>
          </cell>
          <cell r="P192">
            <v>2.4842721639263916E-3</v>
          </cell>
          <cell r="Q192">
            <v>0.2686399999999935</v>
          </cell>
          <cell r="R192">
            <v>108.13630000000001</v>
          </cell>
          <cell r="S192">
            <v>108.40494</v>
          </cell>
          <cell r="T192">
            <v>4.808234986901228E-3</v>
          </cell>
          <cell r="U192">
            <v>0.22832000000000222</v>
          </cell>
          <cell r="V192">
            <v>47.485199999999999</v>
          </cell>
          <cell r="W192">
            <v>47.713520000000003</v>
          </cell>
          <cell r="X192">
            <v>1.8031476228547335E-3</v>
          </cell>
          <cell r="Y192">
            <v>8.2319999999998575E-2</v>
          </cell>
          <cell r="Z192">
            <v>45.653500000000001</v>
          </cell>
          <cell r="AA192">
            <v>45.735819999999997</v>
          </cell>
          <cell r="AB192">
            <v>3.5232979499593003E-3</v>
          </cell>
          <cell r="AC192">
            <v>0.1733600000000024</v>
          </cell>
          <cell r="AD192">
            <v>49.203899999999997</v>
          </cell>
          <cell r="AE192">
            <v>49.37726</v>
          </cell>
          <cell r="AF192">
            <v>2.82812794723422E-3</v>
          </cell>
          <cell r="AG192">
            <v>4.6479999999999674E-2</v>
          </cell>
          <cell r="AH192">
            <v>16.434899999999999</v>
          </cell>
          <cell r="AI192">
            <v>16.481379999999998</v>
          </cell>
          <cell r="AJ192">
            <v>2.4365810598948592E-3</v>
          </cell>
          <cell r="AK192">
            <v>3.8742857142858203E-2</v>
          </cell>
          <cell r="AL192">
            <v>15.900499999999999</v>
          </cell>
          <cell r="AM192">
            <v>15.939242857142858</v>
          </cell>
          <cell r="AN192">
            <v>3.7704724873335524E-3</v>
          </cell>
          <cell r="AO192">
            <v>2.8799999999999874E-2</v>
          </cell>
          <cell r="AP192">
            <v>7.6383000000000001</v>
          </cell>
          <cell r="AQ192">
            <v>7.6670999999999996</v>
          </cell>
          <cell r="AR192">
            <v>1.0005916960510225E-3</v>
          </cell>
          <cell r="AS192">
            <v>4.1599999999999679E-2</v>
          </cell>
          <cell r="AT192">
            <v>41.575400000000002</v>
          </cell>
          <cell r="AU192">
            <v>41.617000000000004</v>
          </cell>
          <cell r="AV192">
            <v>3.457724794485576E-3</v>
          </cell>
          <cell r="AW192">
            <v>0.12239999999999489</v>
          </cell>
          <cell r="AX192">
            <v>35.399000000000001</v>
          </cell>
          <cell r="AY192">
            <v>35.521399999999993</v>
          </cell>
          <cell r="AZ192">
            <v>2.4576291698238657E-3</v>
          </cell>
          <cell r="BA192">
            <v>1.8857142857141542E-2</v>
          </cell>
          <cell r="BB192">
            <v>7.6729000000000003</v>
          </cell>
          <cell r="BC192">
            <v>7.6917571428571421</v>
          </cell>
        </row>
        <row r="193">
          <cell r="B193">
            <v>145</v>
          </cell>
          <cell r="C193">
            <v>25</v>
          </cell>
          <cell r="D193">
            <v>2.9840627310164284E-3</v>
          </cell>
          <cell r="E193">
            <v>0.18016666666666717</v>
          </cell>
          <cell r="F193">
            <v>60.376300000000001</v>
          </cell>
          <cell r="G193">
            <v>60.556466666666665</v>
          </cell>
          <cell r="H193">
            <v>4.1354996753035682E-3</v>
          </cell>
          <cell r="I193">
            <v>0.30291666666666828</v>
          </cell>
          <cell r="J193">
            <v>73.247900000000001</v>
          </cell>
          <cell r="K193">
            <v>73.550816666666663</v>
          </cell>
          <cell r="L193">
            <v>5.4269175108539068E-3</v>
          </cell>
          <cell r="M193">
            <v>3.0000000000000395E-3</v>
          </cell>
          <cell r="N193">
            <v>0.55279999999999996</v>
          </cell>
          <cell r="O193">
            <v>0.55579999999999996</v>
          </cell>
          <cell r="P193">
            <v>2.5877835040899913E-3</v>
          </cell>
          <cell r="Q193">
            <v>0.27983333333332655</v>
          </cell>
          <cell r="R193">
            <v>108.13630000000001</v>
          </cell>
          <cell r="S193">
            <v>108.41613333333333</v>
          </cell>
          <cell r="T193">
            <v>5.0085781113554462E-3</v>
          </cell>
          <cell r="U193">
            <v>0.23783333333333564</v>
          </cell>
          <cell r="V193">
            <v>47.485199999999999</v>
          </cell>
          <cell r="W193">
            <v>47.723033333333333</v>
          </cell>
          <cell r="X193">
            <v>1.8782787738070141E-3</v>
          </cell>
          <cell r="Y193">
            <v>8.5749999999998508E-2</v>
          </cell>
          <cell r="Z193">
            <v>45.653500000000001</v>
          </cell>
          <cell r="AA193">
            <v>45.739249999999998</v>
          </cell>
          <cell r="AB193">
            <v>3.6701020312076048E-3</v>
          </cell>
          <cell r="AC193">
            <v>0.18058333333333584</v>
          </cell>
          <cell r="AD193">
            <v>49.203899999999997</v>
          </cell>
          <cell r="AE193">
            <v>49.384483333333336</v>
          </cell>
          <cell r="AF193">
            <v>2.9459666117023125E-3</v>
          </cell>
          <cell r="AG193">
            <v>4.841666666666633E-2</v>
          </cell>
          <cell r="AH193">
            <v>16.434899999999999</v>
          </cell>
          <cell r="AI193">
            <v>16.483316666666667</v>
          </cell>
          <cell r="AJ193">
            <v>2.5381052707238116E-3</v>
          </cell>
          <cell r="AK193">
            <v>4.0357142857143966E-2</v>
          </cell>
          <cell r="AL193">
            <v>15.900499999999999</v>
          </cell>
          <cell r="AM193">
            <v>15.940857142857142</v>
          </cell>
          <cell r="AN193">
            <v>3.9275755076391174E-3</v>
          </cell>
          <cell r="AO193">
            <v>2.9999999999999867E-2</v>
          </cell>
          <cell r="AP193">
            <v>7.6383000000000001</v>
          </cell>
          <cell r="AQ193">
            <v>7.6683000000000003</v>
          </cell>
          <cell r="AR193">
            <v>1.0422830167198152E-3</v>
          </cell>
          <cell r="AS193">
            <v>4.3333333333333002E-2</v>
          </cell>
          <cell r="AT193">
            <v>41.575400000000002</v>
          </cell>
          <cell r="AU193">
            <v>41.618733333333338</v>
          </cell>
          <cell r="AV193">
            <v>3.6017966609224747E-3</v>
          </cell>
          <cell r="AW193">
            <v>0.12749999999999467</v>
          </cell>
          <cell r="AX193">
            <v>35.399000000000001</v>
          </cell>
          <cell r="AY193">
            <v>35.526499999999999</v>
          </cell>
          <cell r="AZ193">
            <v>2.5600303852331935E-3</v>
          </cell>
          <cell r="BA193">
            <v>1.9642857142855772E-2</v>
          </cell>
          <cell r="BB193">
            <v>7.6729000000000003</v>
          </cell>
          <cell r="BC193">
            <v>7.6925428571428558</v>
          </cell>
        </row>
        <row r="194">
          <cell r="B194">
            <v>146</v>
          </cell>
          <cell r="C194">
            <v>26</v>
          </cell>
          <cell r="D194">
            <v>3.1034252402570854E-3</v>
          </cell>
          <cell r="E194">
            <v>0.18737333333333386</v>
          </cell>
          <cell r="F194">
            <v>60.376300000000001</v>
          </cell>
          <cell r="G194">
            <v>60.563673333333334</v>
          </cell>
          <cell r="H194">
            <v>4.3009196623157121E-3</v>
          </cell>
          <cell r="I194">
            <v>0.315033333333335</v>
          </cell>
          <cell r="J194">
            <v>73.247900000000001</v>
          </cell>
          <cell r="K194">
            <v>73.562933333333334</v>
          </cell>
          <cell r="L194">
            <v>5.6439942112880637E-3</v>
          </cell>
          <cell r="M194">
            <v>3.1200000000000411E-3</v>
          </cell>
          <cell r="N194">
            <v>0.55279999999999996</v>
          </cell>
          <cell r="O194">
            <v>0.55591999999999997</v>
          </cell>
          <cell r="P194">
            <v>2.6912948442535914E-3</v>
          </cell>
          <cell r="Q194">
            <v>0.29102666666665961</v>
          </cell>
          <cell r="R194">
            <v>108.13630000000001</v>
          </cell>
          <cell r="S194">
            <v>108.42732666666666</v>
          </cell>
          <cell r="T194">
            <v>5.2089212358096644E-3</v>
          </cell>
          <cell r="U194">
            <v>0.24734666666666907</v>
          </cell>
          <cell r="V194">
            <v>47.485199999999999</v>
          </cell>
          <cell r="W194">
            <v>47.732546666666671</v>
          </cell>
          <cell r="X194">
            <v>1.9534099247592944E-3</v>
          </cell>
          <cell r="Y194">
            <v>8.9179999999998455E-2</v>
          </cell>
          <cell r="Z194">
            <v>45.653500000000001</v>
          </cell>
          <cell r="AA194">
            <v>45.74268</v>
          </cell>
          <cell r="AB194">
            <v>3.8169061124559089E-3</v>
          </cell>
          <cell r="AC194">
            <v>0.18780666666666926</v>
          </cell>
          <cell r="AD194">
            <v>49.203899999999997</v>
          </cell>
          <cell r="AE194">
            <v>49.391706666666664</v>
          </cell>
          <cell r="AF194">
            <v>3.0638052761704049E-3</v>
          </cell>
          <cell r="AG194">
            <v>5.0353333333332986E-2</v>
          </cell>
          <cell r="AH194">
            <v>16.434899999999999</v>
          </cell>
          <cell r="AI194">
            <v>16.485253333333333</v>
          </cell>
          <cell r="AJ194">
            <v>2.6396294815527639E-3</v>
          </cell>
          <cell r="AK194">
            <v>4.1971428571429721E-2</v>
          </cell>
          <cell r="AL194">
            <v>15.900499999999999</v>
          </cell>
          <cell r="AM194">
            <v>15.942471428571428</v>
          </cell>
          <cell r="AN194">
            <v>4.0846785279446815E-3</v>
          </cell>
          <cell r="AO194">
            <v>3.1199999999999863E-2</v>
          </cell>
          <cell r="AP194">
            <v>7.6383000000000001</v>
          </cell>
          <cell r="AQ194">
            <v>7.6695000000000002</v>
          </cell>
          <cell r="AR194">
            <v>1.0839743373886079E-3</v>
          </cell>
          <cell r="AS194">
            <v>4.5066666666666325E-2</v>
          </cell>
          <cell r="AT194">
            <v>41.575400000000002</v>
          </cell>
          <cell r="AU194">
            <v>41.620466666666665</v>
          </cell>
          <cell r="AV194">
            <v>3.7458685273593739E-3</v>
          </cell>
          <cell r="AW194">
            <v>0.13259999999999447</v>
          </cell>
          <cell r="AX194">
            <v>35.399000000000001</v>
          </cell>
          <cell r="AY194">
            <v>35.531599999999997</v>
          </cell>
          <cell r="AZ194">
            <v>2.6624316006425212E-3</v>
          </cell>
          <cell r="BA194">
            <v>2.0428571428570002E-2</v>
          </cell>
          <cell r="BB194">
            <v>7.6729000000000003</v>
          </cell>
          <cell r="BC194">
            <v>7.6933285714285704</v>
          </cell>
        </row>
        <row r="195">
          <cell r="B195">
            <v>147</v>
          </cell>
          <cell r="C195">
            <v>27</v>
          </cell>
          <cell r="D195">
            <v>3.2227877494977425E-3</v>
          </cell>
          <cell r="E195">
            <v>0.19458000000000056</v>
          </cell>
          <cell r="F195">
            <v>60.376300000000001</v>
          </cell>
          <cell r="G195">
            <v>60.570880000000002</v>
          </cell>
          <cell r="H195">
            <v>4.4663396493278542E-3</v>
          </cell>
          <cell r="I195">
            <v>0.32715000000000172</v>
          </cell>
          <cell r="J195">
            <v>73.247900000000001</v>
          </cell>
          <cell r="K195">
            <v>73.575050000000005</v>
          </cell>
          <cell r="L195">
            <v>5.8610709117222198E-3</v>
          </cell>
          <cell r="M195">
            <v>3.2400000000000428E-3</v>
          </cell>
          <cell r="N195">
            <v>0.55279999999999996</v>
          </cell>
          <cell r="O195">
            <v>0.55603999999999998</v>
          </cell>
          <cell r="P195">
            <v>2.7948061844171911E-3</v>
          </cell>
          <cell r="Q195">
            <v>0.30221999999999272</v>
          </cell>
          <cell r="R195">
            <v>108.13630000000001</v>
          </cell>
          <cell r="S195">
            <v>108.43852</v>
          </cell>
          <cell r="T195">
            <v>5.4092643602638817E-3</v>
          </cell>
          <cell r="U195">
            <v>0.25686000000000248</v>
          </cell>
          <cell r="V195">
            <v>47.485199999999999</v>
          </cell>
          <cell r="W195">
            <v>47.742060000000002</v>
          </cell>
          <cell r="X195">
            <v>2.0285410757115751E-3</v>
          </cell>
          <cell r="Y195">
            <v>9.2609999999998388E-2</v>
          </cell>
          <cell r="Z195">
            <v>45.653500000000001</v>
          </cell>
          <cell r="AA195">
            <v>45.746110000000002</v>
          </cell>
          <cell r="AB195">
            <v>3.9637101937042129E-3</v>
          </cell>
          <cell r="AC195">
            <v>0.1950300000000027</v>
          </cell>
          <cell r="AD195">
            <v>49.203899999999997</v>
          </cell>
          <cell r="AE195">
            <v>49.39893</v>
          </cell>
          <cell r="AF195">
            <v>3.1816439406384973E-3</v>
          </cell>
          <cell r="AG195">
            <v>5.2289999999999635E-2</v>
          </cell>
          <cell r="AH195">
            <v>16.434899999999999</v>
          </cell>
          <cell r="AI195">
            <v>16.487189999999998</v>
          </cell>
          <cell r="AJ195">
            <v>2.7411536923817167E-3</v>
          </cell>
          <cell r="AK195">
            <v>4.3585714285715484E-2</v>
          </cell>
          <cell r="AL195">
            <v>15.900499999999999</v>
          </cell>
          <cell r="AM195">
            <v>15.944085714285714</v>
          </cell>
          <cell r="AN195">
            <v>4.2417815482502464E-3</v>
          </cell>
          <cell r="AO195">
            <v>3.2399999999999859E-2</v>
          </cell>
          <cell r="AP195">
            <v>7.6383000000000001</v>
          </cell>
          <cell r="AQ195">
            <v>7.6707000000000001</v>
          </cell>
          <cell r="AR195">
            <v>1.1256656580574003E-3</v>
          </cell>
          <cell r="AS195">
            <v>4.679999999999964E-2</v>
          </cell>
          <cell r="AT195">
            <v>41.575400000000002</v>
          </cell>
          <cell r="AU195">
            <v>41.622199999999999</v>
          </cell>
          <cell r="AV195">
            <v>3.8899403937962727E-3</v>
          </cell>
          <cell r="AW195">
            <v>0.13769999999999424</v>
          </cell>
          <cell r="AX195">
            <v>35.399000000000001</v>
          </cell>
          <cell r="AY195">
            <v>35.536699999999996</v>
          </cell>
          <cell r="AZ195">
            <v>2.764832816051849E-3</v>
          </cell>
          <cell r="BA195">
            <v>2.1214285714284235E-2</v>
          </cell>
          <cell r="BB195">
            <v>7.6729000000000003</v>
          </cell>
          <cell r="BC195">
            <v>7.6941142857142841</v>
          </cell>
        </row>
        <row r="196">
          <cell r="B196">
            <v>148</v>
          </cell>
          <cell r="C196">
            <v>28</v>
          </cell>
          <cell r="D196">
            <v>3.3421502587384E-3</v>
          </cell>
          <cell r="E196">
            <v>0.20178666666666725</v>
          </cell>
          <cell r="F196">
            <v>60.376300000000001</v>
          </cell>
          <cell r="G196">
            <v>60.578086666666671</v>
          </cell>
          <cell r="H196">
            <v>4.6317596363399964E-3</v>
          </cell>
          <cell r="I196">
            <v>0.33926666666666849</v>
          </cell>
          <cell r="J196">
            <v>73.247900000000001</v>
          </cell>
          <cell r="K196">
            <v>73.587166666666675</v>
          </cell>
          <cell r="L196">
            <v>6.0781476121563758E-3</v>
          </cell>
          <cell r="M196">
            <v>3.3600000000000444E-3</v>
          </cell>
          <cell r="N196">
            <v>0.55279999999999996</v>
          </cell>
          <cell r="O196">
            <v>0.55615999999999999</v>
          </cell>
          <cell r="P196">
            <v>2.8983175245807903E-3</v>
          </cell>
          <cell r="Q196">
            <v>0.31341333333332577</v>
          </cell>
          <cell r="R196">
            <v>108.13630000000001</v>
          </cell>
          <cell r="S196">
            <v>108.44971333333334</v>
          </cell>
          <cell r="T196">
            <v>5.6096074847180998E-3</v>
          </cell>
          <cell r="U196">
            <v>0.2663733333333359</v>
          </cell>
          <cell r="V196">
            <v>47.485199999999999</v>
          </cell>
          <cell r="W196">
            <v>47.751573333333333</v>
          </cell>
          <cell r="X196">
            <v>2.1036722266638557E-3</v>
          </cell>
          <cell r="Y196">
            <v>9.6039999999998335E-2</v>
          </cell>
          <cell r="Z196">
            <v>45.653500000000001</v>
          </cell>
          <cell r="AA196">
            <v>45.749539999999996</v>
          </cell>
          <cell r="AB196">
            <v>4.1105142749525174E-3</v>
          </cell>
          <cell r="AC196">
            <v>0.20225333333333614</v>
          </cell>
          <cell r="AD196">
            <v>49.203899999999997</v>
          </cell>
          <cell r="AE196">
            <v>49.406153333333336</v>
          </cell>
          <cell r="AF196">
            <v>3.2994826051065897E-3</v>
          </cell>
          <cell r="AG196">
            <v>5.4226666666666291E-2</v>
          </cell>
          <cell r="AH196">
            <v>16.434899999999999</v>
          </cell>
          <cell r="AI196">
            <v>16.489126666666664</v>
          </cell>
          <cell r="AJ196">
            <v>2.8426779032106691E-3</v>
          </cell>
          <cell r="AK196">
            <v>4.5200000000001239E-2</v>
          </cell>
          <cell r="AL196">
            <v>15.900499999999999</v>
          </cell>
          <cell r="AM196">
            <v>15.9457</v>
          </cell>
          <cell r="AN196">
            <v>4.3988845685558114E-3</v>
          </cell>
          <cell r="AO196">
            <v>3.3599999999999852E-2</v>
          </cell>
          <cell r="AP196">
            <v>7.6383000000000001</v>
          </cell>
          <cell r="AQ196">
            <v>7.6718999999999999</v>
          </cell>
          <cell r="AR196">
            <v>1.1673569787261928E-3</v>
          </cell>
          <cell r="AS196">
            <v>4.8533333333332963E-2</v>
          </cell>
          <cell r="AT196">
            <v>41.575400000000002</v>
          </cell>
          <cell r="AU196">
            <v>41.623933333333333</v>
          </cell>
          <cell r="AV196">
            <v>4.0340122602331718E-3</v>
          </cell>
          <cell r="AW196">
            <v>0.14279999999999404</v>
          </cell>
          <cell r="AX196">
            <v>35.399000000000001</v>
          </cell>
          <cell r="AY196">
            <v>35.541799999999995</v>
          </cell>
          <cell r="AZ196">
            <v>2.8672340314611767E-3</v>
          </cell>
          <cell r="BA196">
            <v>2.1999999999998465E-2</v>
          </cell>
          <cell r="BB196">
            <v>7.6729000000000003</v>
          </cell>
          <cell r="BC196">
            <v>7.6948999999999987</v>
          </cell>
        </row>
        <row r="197">
          <cell r="B197">
            <v>149</v>
          </cell>
          <cell r="C197">
            <v>29</v>
          </cell>
          <cell r="D197">
            <v>3.461512767979057E-3</v>
          </cell>
          <cell r="E197">
            <v>0.20899333333333392</v>
          </cell>
          <cell r="F197">
            <v>60.376300000000001</v>
          </cell>
          <cell r="G197">
            <v>60.585293333333333</v>
          </cell>
          <cell r="H197">
            <v>4.7971796233521402E-3</v>
          </cell>
          <cell r="I197">
            <v>0.35138333333333521</v>
          </cell>
          <cell r="J197">
            <v>73.247900000000001</v>
          </cell>
          <cell r="K197">
            <v>73.599283333333332</v>
          </cell>
          <cell r="L197">
            <v>6.2952243125905328E-3</v>
          </cell>
          <cell r="M197">
            <v>3.480000000000046E-3</v>
          </cell>
          <cell r="N197">
            <v>0.55279999999999996</v>
          </cell>
          <cell r="O197">
            <v>0.55628</v>
          </cell>
          <cell r="P197">
            <v>3.00182886474439E-3</v>
          </cell>
          <cell r="Q197">
            <v>0.32460666666665883</v>
          </cell>
          <cell r="R197">
            <v>108.13630000000001</v>
          </cell>
          <cell r="S197">
            <v>108.46090666666666</v>
          </cell>
          <cell r="T197">
            <v>5.8099506091723171E-3</v>
          </cell>
          <cell r="U197">
            <v>0.27588666666666933</v>
          </cell>
          <cell r="V197">
            <v>47.485199999999999</v>
          </cell>
          <cell r="W197">
            <v>47.761086666666671</v>
          </cell>
          <cell r="X197">
            <v>2.1788033776161367E-3</v>
          </cell>
          <cell r="Y197">
            <v>9.9469999999998268E-2</v>
          </cell>
          <cell r="Z197">
            <v>45.653500000000001</v>
          </cell>
          <cell r="AA197">
            <v>45.752969999999998</v>
          </cell>
          <cell r="AB197">
            <v>4.257318356200821E-3</v>
          </cell>
          <cell r="AC197">
            <v>0.20947666666666956</v>
          </cell>
          <cell r="AD197">
            <v>49.203899999999997</v>
          </cell>
          <cell r="AE197">
            <v>49.413376666666665</v>
          </cell>
          <cell r="AF197">
            <v>3.4173212695746825E-3</v>
          </cell>
          <cell r="AG197">
            <v>5.616333333333294E-2</v>
          </cell>
          <cell r="AH197">
            <v>16.434899999999999</v>
          </cell>
          <cell r="AI197">
            <v>16.491063333333333</v>
          </cell>
          <cell r="AJ197">
            <v>2.9442021140396214E-3</v>
          </cell>
          <cell r="AK197">
            <v>4.6814285714286995E-2</v>
          </cell>
          <cell r="AL197">
            <v>15.900499999999999</v>
          </cell>
          <cell r="AM197">
            <v>15.947314285714286</v>
          </cell>
          <cell r="AN197">
            <v>4.5559875888613755E-3</v>
          </cell>
          <cell r="AO197">
            <v>3.4799999999999845E-2</v>
          </cell>
          <cell r="AP197">
            <v>7.6383000000000001</v>
          </cell>
          <cell r="AQ197">
            <v>7.6730999999999998</v>
          </cell>
          <cell r="AR197">
            <v>1.2090482993949855E-3</v>
          </cell>
          <cell r="AS197">
            <v>5.0266666666666279E-2</v>
          </cell>
          <cell r="AT197">
            <v>41.575400000000002</v>
          </cell>
          <cell r="AU197">
            <v>41.625666666666667</v>
          </cell>
          <cell r="AV197">
            <v>4.1780841266700706E-3</v>
          </cell>
          <cell r="AW197">
            <v>0.14789999999999384</v>
          </cell>
          <cell r="AX197">
            <v>35.399000000000001</v>
          </cell>
          <cell r="AY197">
            <v>35.546899999999994</v>
          </cell>
          <cell r="AZ197">
            <v>2.9696352468705045E-3</v>
          </cell>
          <cell r="BA197">
            <v>2.2785714285712695E-2</v>
          </cell>
          <cell r="BB197">
            <v>7.6729000000000003</v>
          </cell>
          <cell r="BC197">
            <v>7.6956857142857134</v>
          </cell>
        </row>
        <row r="198">
          <cell r="B198">
            <v>150</v>
          </cell>
          <cell r="C198">
            <v>30</v>
          </cell>
          <cell r="D198">
            <v>3.5808752772197141E-3</v>
          </cell>
          <cell r="E198">
            <v>0.21620000000000061</v>
          </cell>
          <cell r="F198">
            <v>60.376300000000001</v>
          </cell>
          <cell r="G198">
            <v>60.592500000000001</v>
          </cell>
          <cell r="H198">
            <v>4.9625996103642824E-3</v>
          </cell>
          <cell r="I198">
            <v>0.36350000000000193</v>
          </cell>
          <cell r="J198">
            <v>73.247900000000001</v>
          </cell>
          <cell r="K198">
            <v>73.611400000000003</v>
          </cell>
          <cell r="L198">
            <v>6.5123010130246888E-3</v>
          </cell>
          <cell r="M198">
            <v>3.6000000000000476E-3</v>
          </cell>
          <cell r="N198">
            <v>0.55279999999999996</v>
          </cell>
          <cell r="O198">
            <v>0.55640000000000001</v>
          </cell>
          <cell r="P198">
            <v>3.1053402049079897E-3</v>
          </cell>
          <cell r="Q198">
            <v>0.33579999999999188</v>
          </cell>
          <cell r="R198">
            <v>108.13630000000001</v>
          </cell>
          <cell r="S198">
            <v>108.4721</v>
          </cell>
          <cell r="T198">
            <v>6.0102937336265353E-3</v>
          </cell>
          <cell r="U198">
            <v>0.28540000000000276</v>
          </cell>
          <cell r="V198">
            <v>47.485199999999999</v>
          </cell>
          <cell r="W198">
            <v>47.770600000000002</v>
          </cell>
          <cell r="X198">
            <v>2.2539345285684169E-3</v>
          </cell>
          <cell r="Y198">
            <v>0.10289999999999822</v>
          </cell>
          <cell r="Z198">
            <v>45.653500000000001</v>
          </cell>
          <cell r="AA198">
            <v>45.756399999999999</v>
          </cell>
          <cell r="AB198">
            <v>4.4041224374491254E-3</v>
          </cell>
          <cell r="AC198">
            <v>0.216700000000003</v>
          </cell>
          <cell r="AD198">
            <v>49.203899999999997</v>
          </cell>
          <cell r="AE198">
            <v>49.4206</v>
          </cell>
          <cell r="AF198">
            <v>3.5351599340427749E-3</v>
          </cell>
          <cell r="AG198">
            <v>5.8099999999999596E-2</v>
          </cell>
          <cell r="AH198">
            <v>16.434899999999999</v>
          </cell>
          <cell r="AI198">
            <v>16.492999999999999</v>
          </cell>
          <cell r="AJ198">
            <v>3.0457263248685742E-3</v>
          </cell>
          <cell r="AK198">
            <v>4.8428571428572757E-2</v>
          </cell>
          <cell r="AL198">
            <v>15.900499999999999</v>
          </cell>
          <cell r="AM198">
            <v>15.948928571428572</v>
          </cell>
          <cell r="AN198">
            <v>4.7130906091669414E-3</v>
          </cell>
          <cell r="AO198">
            <v>3.5999999999999845E-2</v>
          </cell>
          <cell r="AP198">
            <v>7.6383000000000001</v>
          </cell>
          <cell r="AQ198">
            <v>7.6742999999999997</v>
          </cell>
          <cell r="AR198">
            <v>1.2507396200637782E-3</v>
          </cell>
          <cell r="AS198">
            <v>5.1999999999999602E-2</v>
          </cell>
          <cell r="AT198">
            <v>41.575400000000002</v>
          </cell>
          <cell r="AU198">
            <v>41.627400000000002</v>
          </cell>
          <cell r="AV198">
            <v>4.3221559931069702E-3</v>
          </cell>
          <cell r="AW198">
            <v>0.15299999999999361</v>
          </cell>
          <cell r="AX198">
            <v>35.399000000000001</v>
          </cell>
          <cell r="AY198">
            <v>35.551999999999992</v>
          </cell>
          <cell r="AZ198">
            <v>3.0720364622798322E-3</v>
          </cell>
          <cell r="BA198">
            <v>2.3571428571426929E-2</v>
          </cell>
          <cell r="BB198">
            <v>7.6729000000000003</v>
          </cell>
          <cell r="BC198">
            <v>7.6964714285714271</v>
          </cell>
        </row>
        <row r="199">
          <cell r="B199">
            <v>151</v>
          </cell>
          <cell r="C199">
            <v>1</v>
          </cell>
          <cell r="D199">
            <v>1.1552584890869379E-4</v>
          </cell>
          <cell r="E199">
            <v>7.0000000000000288E-3</v>
          </cell>
          <cell r="F199">
            <v>60.592500000000001</v>
          </cell>
          <cell r="G199">
            <v>60.599499999999999</v>
          </cell>
          <cell r="H199">
            <v>1.6840688625221844E-4</v>
          </cell>
          <cell r="I199">
            <v>1.2396666666666552E-2</v>
          </cell>
          <cell r="J199">
            <v>73.611400000000003</v>
          </cell>
          <cell r="K199">
            <v>73.623796666666664</v>
          </cell>
          <cell r="L199">
            <v>2.2765396597172451E-4</v>
          </cell>
          <cell r="M199">
            <v>1.2666666666666753E-4</v>
          </cell>
          <cell r="N199">
            <v>0.55640000000000001</v>
          </cell>
          <cell r="O199">
            <v>0.55652666666666673</v>
          </cell>
          <cell r="P199">
            <v>1.0263775969427567E-4</v>
          </cell>
          <cell r="Q199">
            <v>1.1133333333333439E-2</v>
          </cell>
          <cell r="R199">
            <v>108.4721</v>
          </cell>
          <cell r="S199">
            <v>108.48323333333333</v>
          </cell>
          <cell r="T199">
            <v>2.0556576639187808E-4</v>
          </cell>
          <cell r="U199">
            <v>9.8199999999998514E-3</v>
          </cell>
          <cell r="V199">
            <v>47.770600000000002</v>
          </cell>
          <cell r="W199">
            <v>47.780419999999999</v>
          </cell>
          <cell r="X199">
            <v>6.8405731220111919E-5</v>
          </cell>
          <cell r="Y199">
            <v>3.1299999999999293E-3</v>
          </cell>
          <cell r="Z199">
            <v>45.756399999999999</v>
          </cell>
          <cell r="AA199">
            <v>45.759529999999998</v>
          </cell>
          <cell r="AB199">
            <v>1.4710464866877357E-4</v>
          </cell>
          <cell r="AC199">
            <v>7.2699999999999909E-3</v>
          </cell>
          <cell r="AD199">
            <v>49.4206</v>
          </cell>
          <cell r="AE199">
            <v>49.427869999999999</v>
          </cell>
          <cell r="AF199">
            <v>1.1257301077225014E-4</v>
          </cell>
          <cell r="AG199">
            <v>1.8566666666667213E-3</v>
          </cell>
          <cell r="AH199">
            <v>16.492999999999999</v>
          </cell>
          <cell r="AI199">
            <v>16.494856666666664</v>
          </cell>
          <cell r="AJ199">
            <v>1.0152421082895247E-4</v>
          </cell>
          <cell r="AK199">
            <v>1.6142857142857586E-3</v>
          </cell>
          <cell r="AL199">
            <v>15.900499999999999</v>
          </cell>
          <cell r="AM199">
            <v>15.902114285714285</v>
          </cell>
          <cell r="AN199">
            <v>1.571030203055647E-4</v>
          </cell>
          <cell r="AO199">
            <v>1.1999999999999947E-3</v>
          </cell>
          <cell r="AP199">
            <v>7.6383000000000001</v>
          </cell>
          <cell r="AQ199">
            <v>7.6395</v>
          </cell>
          <cell r="AR199">
            <v>3.1389581541645657E-5</v>
          </cell>
          <cell r="AS199">
            <v>1.3066666666667003E-3</v>
          </cell>
          <cell r="AT199">
            <v>41.627400000000002</v>
          </cell>
          <cell r="AU199">
            <v>41.628706666666666</v>
          </cell>
          <cell r="AV199">
            <v>1.4407186643689899E-4</v>
          </cell>
          <cell r="AW199">
            <v>5.099999999999787E-3</v>
          </cell>
          <cell r="AX199">
            <v>35.399000000000001</v>
          </cell>
          <cell r="AY199">
            <v>35.4041</v>
          </cell>
          <cell r="AZ199">
            <v>1.0240121540932774E-4</v>
          </cell>
          <cell r="BA199">
            <v>7.8571428571423089E-4</v>
          </cell>
          <cell r="BB199">
            <v>7.6729000000000003</v>
          </cell>
          <cell r="BC199">
            <v>7.6736857142857149</v>
          </cell>
        </row>
        <row r="200">
          <cell r="B200">
            <v>152</v>
          </cell>
          <cell r="C200">
            <v>2</v>
          </cell>
          <cell r="D200">
            <v>2.3105169781738758E-4</v>
          </cell>
          <cell r="E200">
            <v>1.4000000000000058E-2</v>
          </cell>
          <cell r="F200">
            <v>60.592500000000001</v>
          </cell>
          <cell r="G200">
            <v>60.606500000000004</v>
          </cell>
          <cell r="H200">
            <v>3.3681377250443687E-4</v>
          </cell>
          <cell r="I200">
            <v>2.4793333333333105E-2</v>
          </cell>
          <cell r="J200">
            <v>73.611400000000003</v>
          </cell>
          <cell r="K200">
            <v>73.636193333333338</v>
          </cell>
          <cell r="L200">
            <v>4.5530793194344902E-4</v>
          </cell>
          <cell r="M200">
            <v>2.5333333333333506E-4</v>
          </cell>
          <cell r="N200">
            <v>0.55640000000000001</v>
          </cell>
          <cell r="O200">
            <v>0.55665333333333333</v>
          </cell>
          <cell r="P200">
            <v>2.0527551938855134E-4</v>
          </cell>
          <cell r="Q200">
            <v>2.2266666666666879E-2</v>
          </cell>
          <cell r="R200">
            <v>108.4721</v>
          </cell>
          <cell r="S200">
            <v>108.49436666666666</v>
          </cell>
          <cell r="T200">
            <v>4.1113153278375615E-4</v>
          </cell>
          <cell r="U200">
            <v>1.9639999999999703E-2</v>
          </cell>
          <cell r="V200">
            <v>47.770600000000002</v>
          </cell>
          <cell r="W200">
            <v>47.790240000000004</v>
          </cell>
          <cell r="X200">
            <v>1.3681146244022384E-4</v>
          </cell>
          <cell r="Y200">
            <v>6.2599999999998586E-3</v>
          </cell>
          <cell r="Z200">
            <v>45.756399999999999</v>
          </cell>
          <cell r="AA200">
            <v>45.762659999999997</v>
          </cell>
          <cell r="AB200">
            <v>2.9420929733754714E-4</v>
          </cell>
          <cell r="AC200">
            <v>1.4539999999999982E-2</v>
          </cell>
          <cell r="AD200">
            <v>49.4206</v>
          </cell>
          <cell r="AE200">
            <v>49.435139999999997</v>
          </cell>
          <cell r="AF200">
            <v>2.2514602154450028E-4</v>
          </cell>
          <cell r="AG200">
            <v>3.7133333333334425E-3</v>
          </cell>
          <cell r="AH200">
            <v>16.492999999999999</v>
          </cell>
          <cell r="AI200">
            <v>16.496713333333332</v>
          </cell>
          <cell r="AJ200">
            <v>2.0304842165790493E-4</v>
          </cell>
          <cell r="AK200">
            <v>3.2285714285715172E-3</v>
          </cell>
          <cell r="AL200">
            <v>15.900499999999999</v>
          </cell>
          <cell r="AM200">
            <v>15.903728571428571</v>
          </cell>
          <cell r="AN200">
            <v>3.142060406111294E-4</v>
          </cell>
          <cell r="AO200">
            <v>2.3999999999999894E-3</v>
          </cell>
          <cell r="AP200">
            <v>7.6383000000000001</v>
          </cell>
          <cell r="AQ200">
            <v>7.6406999999999998</v>
          </cell>
          <cell r="AR200">
            <v>6.2779163083291314E-5</v>
          </cell>
          <cell r="AS200">
            <v>2.6133333333334006E-3</v>
          </cell>
          <cell r="AT200">
            <v>41.627400000000002</v>
          </cell>
          <cell r="AU200">
            <v>41.630013333333338</v>
          </cell>
          <cell r="AV200">
            <v>2.8814373287379798E-4</v>
          </cell>
          <cell r="AW200">
            <v>1.0199999999999574E-2</v>
          </cell>
          <cell r="AX200">
            <v>35.399000000000001</v>
          </cell>
          <cell r="AY200">
            <v>35.409199999999998</v>
          </cell>
          <cell r="AZ200">
            <v>2.0480243081865548E-4</v>
          </cell>
          <cell r="BA200">
            <v>1.5714285714284618E-3</v>
          </cell>
          <cell r="BB200">
            <v>7.6729000000000003</v>
          </cell>
          <cell r="BC200">
            <v>7.6744714285714286</v>
          </cell>
        </row>
        <row r="201">
          <cell r="B201">
            <v>153</v>
          </cell>
          <cell r="C201">
            <v>3</v>
          </cell>
          <cell r="D201">
            <v>3.4657754672608138E-4</v>
          </cell>
          <cell r="E201">
            <v>2.1000000000000085E-2</v>
          </cell>
          <cell r="F201">
            <v>60.592500000000001</v>
          </cell>
          <cell r="G201">
            <v>60.613500000000002</v>
          </cell>
          <cell r="H201">
            <v>5.0522065875665525E-4</v>
          </cell>
          <cell r="I201">
            <v>3.7189999999999654E-2</v>
          </cell>
          <cell r="J201">
            <v>73.611400000000003</v>
          </cell>
          <cell r="K201">
            <v>73.648589999999999</v>
          </cell>
          <cell r="L201">
            <v>6.8296189791517358E-4</v>
          </cell>
          <cell r="M201">
            <v>3.8000000000000257E-4</v>
          </cell>
          <cell r="N201">
            <v>0.55640000000000001</v>
          </cell>
          <cell r="O201">
            <v>0.55678000000000005</v>
          </cell>
          <cell r="P201">
            <v>3.0791327908282704E-4</v>
          </cell>
          <cell r="Q201">
            <v>3.3400000000000318E-2</v>
          </cell>
          <cell r="R201">
            <v>108.4721</v>
          </cell>
          <cell r="S201">
            <v>108.5055</v>
          </cell>
          <cell r="T201">
            <v>6.1669729917563428E-4</v>
          </cell>
          <cell r="U201">
            <v>2.9459999999999553E-2</v>
          </cell>
          <cell r="V201">
            <v>47.770600000000002</v>
          </cell>
          <cell r="W201">
            <v>47.800060000000002</v>
          </cell>
          <cell r="X201">
            <v>2.0521719366033576E-4</v>
          </cell>
          <cell r="Y201">
            <v>9.3899999999997874E-3</v>
          </cell>
          <cell r="Z201">
            <v>45.756399999999999</v>
          </cell>
          <cell r="AA201">
            <v>45.765789999999996</v>
          </cell>
          <cell r="AB201">
            <v>4.4131394600632073E-4</v>
          </cell>
          <cell r="AC201">
            <v>2.1809999999999975E-2</v>
          </cell>
          <cell r="AD201">
            <v>49.4206</v>
          </cell>
          <cell r="AE201">
            <v>49.442410000000002</v>
          </cell>
          <cell r="AF201">
            <v>3.377190323167504E-4</v>
          </cell>
          <cell r="AG201">
            <v>5.5700000000001634E-3</v>
          </cell>
          <cell r="AH201">
            <v>16.492999999999999</v>
          </cell>
          <cell r="AI201">
            <v>16.498569999999997</v>
          </cell>
          <cell r="AJ201">
            <v>3.045726324868574E-4</v>
          </cell>
          <cell r="AK201">
            <v>4.8428571428572754E-3</v>
          </cell>
          <cell r="AL201">
            <v>15.900499999999999</v>
          </cell>
          <cell r="AM201">
            <v>15.905342857142857</v>
          </cell>
          <cell r="AN201">
            <v>4.7130906091669405E-4</v>
          </cell>
          <cell r="AO201">
            <v>3.5999999999999843E-3</v>
          </cell>
          <cell r="AP201">
            <v>7.6383000000000001</v>
          </cell>
          <cell r="AQ201">
            <v>7.6418999999999997</v>
          </cell>
          <cell r="AR201">
            <v>9.416874462493697E-5</v>
          </cell>
          <cell r="AS201">
            <v>3.9200000000001014E-3</v>
          </cell>
          <cell r="AT201">
            <v>41.627400000000002</v>
          </cell>
          <cell r="AU201">
            <v>41.631320000000002</v>
          </cell>
          <cell r="AV201">
            <v>4.32215599310697E-4</v>
          </cell>
          <cell r="AW201">
            <v>1.5299999999999361E-2</v>
          </cell>
          <cell r="AX201">
            <v>35.399000000000001</v>
          </cell>
          <cell r="AY201">
            <v>35.414299999999997</v>
          </cell>
          <cell r="AZ201">
            <v>3.0720364622798321E-4</v>
          </cell>
          <cell r="BA201">
            <v>2.3571428571426928E-3</v>
          </cell>
          <cell r="BB201">
            <v>7.6729000000000003</v>
          </cell>
          <cell r="BC201">
            <v>7.6752571428571432</v>
          </cell>
        </row>
        <row r="202">
          <cell r="B202">
            <v>154</v>
          </cell>
          <cell r="C202">
            <v>4</v>
          </cell>
          <cell r="D202">
            <v>4.6210339563477516E-4</v>
          </cell>
          <cell r="E202">
            <v>2.8000000000000115E-2</v>
          </cell>
          <cell r="F202">
            <v>60.592500000000001</v>
          </cell>
          <cell r="G202">
            <v>60.6205</v>
          </cell>
          <cell r="H202">
            <v>6.7362754500887374E-4</v>
          </cell>
          <cell r="I202">
            <v>4.958666666666621E-2</v>
          </cell>
          <cell r="J202">
            <v>73.611400000000003</v>
          </cell>
          <cell r="K202">
            <v>73.660986666666673</v>
          </cell>
          <cell r="L202">
            <v>9.1061586388689803E-4</v>
          </cell>
          <cell r="M202">
            <v>5.0666666666667013E-4</v>
          </cell>
          <cell r="N202">
            <v>0.55640000000000001</v>
          </cell>
          <cell r="O202">
            <v>0.55690666666666666</v>
          </cell>
          <cell r="P202">
            <v>4.1055103877710267E-4</v>
          </cell>
          <cell r="Q202">
            <v>4.4533333333333758E-2</v>
          </cell>
          <cell r="R202">
            <v>108.4721</v>
          </cell>
          <cell r="S202">
            <v>108.51663333333333</v>
          </cell>
          <cell r="T202">
            <v>8.222630655675123E-4</v>
          </cell>
          <cell r="U202">
            <v>3.9279999999999406E-2</v>
          </cell>
          <cell r="V202">
            <v>47.770600000000002</v>
          </cell>
          <cell r="W202">
            <v>47.80988</v>
          </cell>
          <cell r="X202">
            <v>2.7362292488044768E-4</v>
          </cell>
          <cell r="Y202">
            <v>1.2519999999999717E-2</v>
          </cell>
          <cell r="Z202">
            <v>45.756399999999999</v>
          </cell>
          <cell r="AA202">
            <v>45.768920000000001</v>
          </cell>
          <cell r="AB202">
            <v>5.8841859467509427E-4</v>
          </cell>
          <cell r="AC202">
            <v>2.9079999999999964E-2</v>
          </cell>
          <cell r="AD202">
            <v>49.4206</v>
          </cell>
          <cell r="AE202">
            <v>49.449680000000001</v>
          </cell>
          <cell r="AF202">
            <v>4.5029204308900055E-4</v>
          </cell>
          <cell r="AG202">
            <v>7.4266666666668851E-3</v>
          </cell>
          <cell r="AH202">
            <v>16.492999999999999</v>
          </cell>
          <cell r="AI202">
            <v>16.500426666666666</v>
          </cell>
          <cell r="AJ202">
            <v>4.0609684331580987E-4</v>
          </cell>
          <cell r="AK202">
            <v>6.4571428571430344E-3</v>
          </cell>
          <cell r="AL202">
            <v>15.900499999999999</v>
          </cell>
          <cell r="AM202">
            <v>15.906957142857141</v>
          </cell>
          <cell r="AN202">
            <v>6.284120812222588E-4</v>
          </cell>
          <cell r="AO202">
            <v>4.7999999999999788E-3</v>
          </cell>
          <cell r="AP202">
            <v>7.6383000000000001</v>
          </cell>
          <cell r="AQ202">
            <v>7.6431000000000004</v>
          </cell>
          <cell r="AR202">
            <v>1.2555832616658263E-4</v>
          </cell>
          <cell r="AS202">
            <v>5.2266666666668012E-3</v>
          </cell>
          <cell r="AT202">
            <v>41.627400000000002</v>
          </cell>
          <cell r="AU202">
            <v>41.632626666666667</v>
          </cell>
          <cell r="AV202">
            <v>5.7628746574759596E-4</v>
          </cell>
          <cell r="AW202">
            <v>2.0399999999999148E-2</v>
          </cell>
          <cell r="AX202">
            <v>35.399000000000001</v>
          </cell>
          <cell r="AY202">
            <v>35.419400000000003</v>
          </cell>
          <cell r="AZ202">
            <v>4.0960486163731097E-4</v>
          </cell>
          <cell r="BA202">
            <v>3.1428571428569235E-3</v>
          </cell>
          <cell r="BB202">
            <v>7.6729000000000003</v>
          </cell>
          <cell r="BC202">
            <v>7.6760428571428569</v>
          </cell>
        </row>
        <row r="203">
          <cell r="B203">
            <v>155</v>
          </cell>
          <cell r="C203">
            <v>5</v>
          </cell>
          <cell r="D203">
            <v>5.7762924454346888E-4</v>
          </cell>
          <cell r="E203">
            <v>3.5000000000000142E-2</v>
          </cell>
          <cell r="F203">
            <v>60.592500000000001</v>
          </cell>
          <cell r="G203">
            <v>60.627499999999998</v>
          </cell>
          <cell r="H203">
            <v>8.4203443126109224E-4</v>
          </cell>
          <cell r="I203">
            <v>6.1983333333332759E-2</v>
          </cell>
          <cell r="J203">
            <v>73.611400000000003</v>
          </cell>
          <cell r="K203">
            <v>73.673383333333334</v>
          </cell>
          <cell r="L203">
            <v>1.1382698298586227E-3</v>
          </cell>
          <cell r="M203">
            <v>6.3333333333333763E-4</v>
          </cell>
          <cell r="N203">
            <v>0.55640000000000001</v>
          </cell>
          <cell r="O203">
            <v>0.55703333333333338</v>
          </cell>
          <cell r="P203">
            <v>5.1318879847137835E-4</v>
          </cell>
          <cell r="Q203">
            <v>5.5666666666667197E-2</v>
          </cell>
          <cell r="R203">
            <v>108.4721</v>
          </cell>
          <cell r="S203">
            <v>108.52776666666666</v>
          </cell>
          <cell r="T203">
            <v>1.0278288319593904E-3</v>
          </cell>
          <cell r="U203">
            <v>4.9099999999999255E-2</v>
          </cell>
          <cell r="V203">
            <v>47.770600000000002</v>
          </cell>
          <cell r="W203">
            <v>47.819699999999997</v>
          </cell>
          <cell r="X203">
            <v>3.420286561005596E-4</v>
          </cell>
          <cell r="Y203">
            <v>1.5649999999999647E-2</v>
          </cell>
          <cell r="Z203">
            <v>45.756399999999999</v>
          </cell>
          <cell r="AA203">
            <v>45.77205</v>
          </cell>
          <cell r="AB203">
            <v>7.3552324334386781E-4</v>
          </cell>
          <cell r="AC203">
            <v>3.6349999999999959E-2</v>
          </cell>
          <cell r="AD203">
            <v>49.4206</v>
          </cell>
          <cell r="AE203">
            <v>49.456949999999999</v>
          </cell>
          <cell r="AF203">
            <v>5.628650538612507E-4</v>
          </cell>
          <cell r="AG203">
            <v>9.2833333333336068E-3</v>
          </cell>
          <cell r="AH203">
            <v>16.492999999999999</v>
          </cell>
          <cell r="AI203">
            <v>16.502283333333331</v>
          </cell>
          <cell r="AJ203">
            <v>5.0762105414476233E-4</v>
          </cell>
          <cell r="AK203">
            <v>8.0714285714287935E-3</v>
          </cell>
          <cell r="AL203">
            <v>15.900499999999999</v>
          </cell>
          <cell r="AM203">
            <v>15.908571428571427</v>
          </cell>
          <cell r="AN203">
            <v>7.8551510152782345E-4</v>
          </cell>
          <cell r="AO203">
            <v>5.9999999999999732E-3</v>
          </cell>
          <cell r="AP203">
            <v>7.6383000000000001</v>
          </cell>
          <cell r="AQ203">
            <v>7.6443000000000003</v>
          </cell>
          <cell r="AR203">
            <v>1.5694790770822827E-4</v>
          </cell>
          <cell r="AS203">
            <v>6.533333333333502E-3</v>
          </cell>
          <cell r="AT203">
            <v>41.627400000000002</v>
          </cell>
          <cell r="AU203">
            <v>41.633933333333331</v>
          </cell>
          <cell r="AV203">
            <v>7.2035933218449492E-4</v>
          </cell>
          <cell r="AW203">
            <v>2.5499999999998937E-2</v>
          </cell>
          <cell r="AX203">
            <v>35.399000000000001</v>
          </cell>
          <cell r="AY203">
            <v>35.424500000000002</v>
          </cell>
          <cell r="AZ203">
            <v>5.1200607704663867E-4</v>
          </cell>
          <cell r="BA203">
            <v>3.9285714285711548E-3</v>
          </cell>
          <cell r="BB203">
            <v>7.6729000000000003</v>
          </cell>
          <cell r="BC203">
            <v>7.6768285714285716</v>
          </cell>
        </row>
        <row r="204">
          <cell r="B204">
            <v>156</v>
          </cell>
          <cell r="C204">
            <v>6</v>
          </cell>
          <cell r="D204">
            <v>6.9315509345216277E-4</v>
          </cell>
          <cell r="E204">
            <v>4.2000000000000169E-2</v>
          </cell>
          <cell r="F204">
            <v>60.592500000000001</v>
          </cell>
          <cell r="G204">
            <v>60.634500000000003</v>
          </cell>
          <cell r="H204">
            <v>1.0104413175133105E-3</v>
          </cell>
          <cell r="I204">
            <v>7.4379999999999308E-2</v>
          </cell>
          <cell r="J204">
            <v>73.611400000000003</v>
          </cell>
          <cell r="K204">
            <v>73.685780000000008</v>
          </cell>
          <cell r="L204">
            <v>1.3659237958303472E-3</v>
          </cell>
          <cell r="M204">
            <v>7.6000000000000514E-4</v>
          </cell>
          <cell r="N204">
            <v>0.55640000000000001</v>
          </cell>
          <cell r="O204">
            <v>0.55715999999999999</v>
          </cell>
          <cell r="P204">
            <v>6.1582655816565409E-4</v>
          </cell>
          <cell r="Q204">
            <v>6.6800000000000637E-2</v>
          </cell>
          <cell r="R204">
            <v>108.4721</v>
          </cell>
          <cell r="S204">
            <v>108.5389</v>
          </cell>
          <cell r="T204">
            <v>1.2333945983512686E-3</v>
          </cell>
          <cell r="U204">
            <v>5.8919999999999105E-2</v>
          </cell>
          <cell r="V204">
            <v>47.770600000000002</v>
          </cell>
          <cell r="W204">
            <v>47.829520000000002</v>
          </cell>
          <cell r="X204">
            <v>4.1043438732067151E-4</v>
          </cell>
          <cell r="Y204">
            <v>1.8779999999999575E-2</v>
          </cell>
          <cell r="Z204">
            <v>45.756399999999999</v>
          </cell>
          <cell r="AA204">
            <v>45.775179999999999</v>
          </cell>
          <cell r="AB204">
            <v>8.8262789201264146E-4</v>
          </cell>
          <cell r="AC204">
            <v>4.361999999999995E-2</v>
          </cell>
          <cell r="AD204">
            <v>49.4206</v>
          </cell>
          <cell r="AE204">
            <v>49.464219999999997</v>
          </cell>
          <cell r="AF204">
            <v>6.754380646335008E-4</v>
          </cell>
          <cell r="AG204">
            <v>1.1140000000000327E-2</v>
          </cell>
          <cell r="AH204">
            <v>16.492999999999999</v>
          </cell>
          <cell r="AI204">
            <v>16.50414</v>
          </cell>
          <cell r="AJ204">
            <v>6.091452649737148E-4</v>
          </cell>
          <cell r="AK204">
            <v>9.6857142857145508E-3</v>
          </cell>
          <cell r="AL204">
            <v>15.900499999999999</v>
          </cell>
          <cell r="AM204">
            <v>15.910185714285713</v>
          </cell>
          <cell r="AN204">
            <v>9.426181218333881E-4</v>
          </cell>
          <cell r="AO204">
            <v>7.1999999999999686E-3</v>
          </cell>
          <cell r="AP204">
            <v>7.6383000000000001</v>
          </cell>
          <cell r="AQ204">
            <v>7.6455000000000002</v>
          </cell>
          <cell r="AR204">
            <v>1.8833748924987394E-4</v>
          </cell>
          <cell r="AS204">
            <v>7.8400000000002027E-3</v>
          </cell>
          <cell r="AT204">
            <v>41.627400000000002</v>
          </cell>
          <cell r="AU204">
            <v>41.635240000000003</v>
          </cell>
          <cell r="AV204">
            <v>8.6443119862139399E-4</v>
          </cell>
          <cell r="AW204">
            <v>3.0599999999998722E-2</v>
          </cell>
          <cell r="AX204">
            <v>35.399000000000001</v>
          </cell>
          <cell r="AY204">
            <v>35.429600000000001</v>
          </cell>
          <cell r="AZ204">
            <v>6.1440729245596643E-4</v>
          </cell>
          <cell r="BA204">
            <v>4.7142857142853855E-3</v>
          </cell>
          <cell r="BB204">
            <v>7.6729000000000003</v>
          </cell>
          <cell r="BC204">
            <v>7.6776142857142853</v>
          </cell>
        </row>
        <row r="205">
          <cell r="B205">
            <v>157</v>
          </cell>
          <cell r="C205">
            <v>7</v>
          </cell>
          <cell r="D205">
            <v>8.0868094236085655E-4</v>
          </cell>
          <cell r="E205">
            <v>4.9000000000000196E-2</v>
          </cell>
          <cell r="F205">
            <v>60.592500000000001</v>
          </cell>
          <cell r="G205">
            <v>60.641500000000001</v>
          </cell>
          <cell r="H205">
            <v>1.1788482037655289E-3</v>
          </cell>
          <cell r="I205">
            <v>8.6776666666665864E-2</v>
          </cell>
          <cell r="J205">
            <v>73.611400000000003</v>
          </cell>
          <cell r="K205">
            <v>73.698176666666669</v>
          </cell>
          <cell r="L205">
            <v>1.5935777618020716E-3</v>
          </cell>
          <cell r="M205">
            <v>8.8666666666667264E-4</v>
          </cell>
          <cell r="N205">
            <v>0.55640000000000001</v>
          </cell>
          <cell r="O205">
            <v>0.55728666666666671</v>
          </cell>
          <cell r="P205">
            <v>7.1846431785992971E-4</v>
          </cell>
          <cell r="Q205">
            <v>7.7933333333334076E-2</v>
          </cell>
          <cell r="R205">
            <v>108.4721</v>
          </cell>
          <cell r="S205">
            <v>108.55003333333333</v>
          </cell>
          <cell r="T205">
            <v>1.4389603647431465E-3</v>
          </cell>
          <cell r="U205">
            <v>6.8739999999998955E-2</v>
          </cell>
          <cell r="V205">
            <v>47.770600000000002</v>
          </cell>
          <cell r="W205">
            <v>47.83934</v>
          </cell>
          <cell r="X205">
            <v>4.7884011854078343E-4</v>
          </cell>
          <cell r="Y205">
            <v>2.1909999999999503E-2</v>
          </cell>
          <cell r="Z205">
            <v>45.756399999999999</v>
          </cell>
          <cell r="AA205">
            <v>45.778309999999998</v>
          </cell>
          <cell r="AB205">
            <v>1.029732540681415E-3</v>
          </cell>
          <cell r="AC205">
            <v>5.0889999999999942E-2</v>
          </cell>
          <cell r="AD205">
            <v>49.4206</v>
          </cell>
          <cell r="AE205">
            <v>49.471490000000003</v>
          </cell>
          <cell r="AF205">
            <v>7.880110754057509E-4</v>
          </cell>
          <cell r="AG205">
            <v>1.2996666666667048E-2</v>
          </cell>
          <cell r="AH205">
            <v>16.492999999999999</v>
          </cell>
          <cell r="AI205">
            <v>16.505996666666665</v>
          </cell>
          <cell r="AJ205">
            <v>7.1066947580266727E-4</v>
          </cell>
          <cell r="AK205">
            <v>1.130000000000031E-2</v>
          </cell>
          <cell r="AL205">
            <v>15.900499999999999</v>
          </cell>
          <cell r="AM205">
            <v>15.911799999999999</v>
          </cell>
          <cell r="AN205">
            <v>1.0997211421389529E-3</v>
          </cell>
          <cell r="AO205">
            <v>8.3999999999999631E-3</v>
          </cell>
          <cell r="AP205">
            <v>7.6383000000000001</v>
          </cell>
          <cell r="AQ205">
            <v>7.6467000000000001</v>
          </cell>
          <cell r="AR205">
            <v>2.1972707079151958E-4</v>
          </cell>
          <cell r="AS205">
            <v>9.1466666666669035E-3</v>
          </cell>
          <cell r="AT205">
            <v>41.627400000000002</v>
          </cell>
          <cell r="AU205">
            <v>41.636546666666668</v>
          </cell>
          <cell r="AV205">
            <v>1.008503065058293E-3</v>
          </cell>
          <cell r="AW205">
            <v>3.5699999999998511E-2</v>
          </cell>
          <cell r="AX205">
            <v>35.399000000000001</v>
          </cell>
          <cell r="AY205">
            <v>35.434699999999999</v>
          </cell>
          <cell r="AZ205">
            <v>7.1680850786529418E-4</v>
          </cell>
          <cell r="BA205">
            <v>5.4999999999996163E-3</v>
          </cell>
          <cell r="BB205">
            <v>7.6729000000000003</v>
          </cell>
          <cell r="BC205">
            <v>7.6783999999999999</v>
          </cell>
        </row>
        <row r="206">
          <cell r="B206">
            <v>158</v>
          </cell>
          <cell r="C206">
            <v>8</v>
          </cell>
          <cell r="D206">
            <v>9.2420679126955032E-4</v>
          </cell>
          <cell r="E206">
            <v>5.600000000000023E-2</v>
          </cell>
          <cell r="F206">
            <v>60.592500000000001</v>
          </cell>
          <cell r="G206">
            <v>60.648499999999999</v>
          </cell>
          <cell r="H206">
            <v>1.3472550900177475E-3</v>
          </cell>
          <cell r="I206">
            <v>9.917333333333242E-2</v>
          </cell>
          <cell r="J206">
            <v>73.611400000000003</v>
          </cell>
          <cell r="K206">
            <v>73.710573333333329</v>
          </cell>
          <cell r="L206">
            <v>1.8212317277737961E-3</v>
          </cell>
          <cell r="M206">
            <v>1.0133333333333403E-3</v>
          </cell>
          <cell r="N206">
            <v>0.55640000000000001</v>
          </cell>
          <cell r="O206">
            <v>0.55741333333333332</v>
          </cell>
          <cell r="P206">
            <v>8.2110207755420534E-4</v>
          </cell>
          <cell r="Q206">
            <v>8.9066666666667516E-2</v>
          </cell>
          <cell r="R206">
            <v>108.4721</v>
          </cell>
          <cell r="S206">
            <v>108.56116666666667</v>
          </cell>
          <cell r="T206">
            <v>1.6445261311350246E-3</v>
          </cell>
          <cell r="U206">
            <v>7.8559999999998811E-2</v>
          </cell>
          <cell r="V206">
            <v>47.770600000000002</v>
          </cell>
          <cell r="W206">
            <v>47.849159999999998</v>
          </cell>
          <cell r="X206">
            <v>5.4724584976089535E-4</v>
          </cell>
          <cell r="Y206">
            <v>2.5039999999999434E-2</v>
          </cell>
          <cell r="Z206">
            <v>45.756399999999999</v>
          </cell>
          <cell r="AA206">
            <v>45.781439999999996</v>
          </cell>
          <cell r="AB206">
            <v>1.1768371893501885E-3</v>
          </cell>
          <cell r="AC206">
            <v>5.8159999999999927E-2</v>
          </cell>
          <cell r="AD206">
            <v>49.4206</v>
          </cell>
          <cell r="AE206">
            <v>49.478760000000001</v>
          </cell>
          <cell r="AF206">
            <v>9.005840861780011E-4</v>
          </cell>
          <cell r="AG206">
            <v>1.485333333333377E-2</v>
          </cell>
          <cell r="AH206">
            <v>16.492999999999999</v>
          </cell>
          <cell r="AI206">
            <v>16.507853333333333</v>
          </cell>
          <cell r="AJ206">
            <v>8.1219368663161973E-4</v>
          </cell>
          <cell r="AK206">
            <v>1.2914285714286069E-2</v>
          </cell>
          <cell r="AL206">
            <v>15.900499999999999</v>
          </cell>
          <cell r="AM206">
            <v>15.913414285714286</v>
          </cell>
          <cell r="AN206">
            <v>1.2568241624445176E-3</v>
          </cell>
          <cell r="AO206">
            <v>9.5999999999999575E-3</v>
          </cell>
          <cell r="AP206">
            <v>7.6383000000000001</v>
          </cell>
          <cell r="AQ206">
            <v>7.6478999999999999</v>
          </cell>
          <cell r="AR206">
            <v>2.5111665233316525E-4</v>
          </cell>
          <cell r="AS206">
            <v>1.0453333333333602E-2</v>
          </cell>
          <cell r="AT206">
            <v>41.627400000000002</v>
          </cell>
          <cell r="AU206">
            <v>41.637853333333332</v>
          </cell>
          <cell r="AV206">
            <v>1.1525749314951919E-3</v>
          </cell>
          <cell r="AW206">
            <v>4.0799999999998296E-2</v>
          </cell>
          <cell r="AX206">
            <v>35.399000000000001</v>
          </cell>
          <cell r="AY206">
            <v>35.439799999999998</v>
          </cell>
          <cell r="AZ206">
            <v>8.1920972327462194E-4</v>
          </cell>
          <cell r="BA206">
            <v>6.2857142857138471E-3</v>
          </cell>
          <cell r="BB206">
            <v>7.6729000000000003</v>
          </cell>
          <cell r="BC206">
            <v>7.6791857142857145</v>
          </cell>
        </row>
        <row r="207">
          <cell r="B207">
            <v>159</v>
          </cell>
          <cell r="C207">
            <v>9</v>
          </cell>
          <cell r="D207">
            <v>1.0397326401782442E-3</v>
          </cell>
          <cell r="E207">
            <v>6.300000000000025E-2</v>
          </cell>
          <cell r="F207">
            <v>60.592500000000001</v>
          </cell>
          <cell r="G207">
            <v>60.655500000000004</v>
          </cell>
          <cell r="H207">
            <v>1.5156619762699659E-3</v>
          </cell>
          <cell r="I207">
            <v>0.11156999999999898</v>
          </cell>
          <cell r="J207">
            <v>73.611400000000003</v>
          </cell>
          <cell r="K207">
            <v>73.722970000000004</v>
          </cell>
          <cell r="L207">
            <v>2.0488856937455205E-3</v>
          </cell>
          <cell r="M207">
            <v>1.1400000000000078E-3</v>
          </cell>
          <cell r="N207">
            <v>0.55640000000000001</v>
          </cell>
          <cell r="O207">
            <v>0.55754000000000004</v>
          </cell>
          <cell r="P207">
            <v>9.2373983724848097E-4</v>
          </cell>
          <cell r="Q207">
            <v>0.10020000000000095</v>
          </cell>
          <cell r="R207">
            <v>108.4721</v>
          </cell>
          <cell r="S207">
            <v>108.5723</v>
          </cell>
          <cell r="T207">
            <v>1.8500918975269027E-3</v>
          </cell>
          <cell r="U207">
            <v>8.8379999999998654E-2</v>
          </cell>
          <cell r="V207">
            <v>47.770600000000002</v>
          </cell>
          <cell r="W207">
            <v>47.858980000000003</v>
          </cell>
          <cell r="X207">
            <v>6.1565158098100716E-4</v>
          </cell>
          <cell r="Y207">
            <v>2.8169999999999362E-2</v>
          </cell>
          <cell r="Z207">
            <v>45.756399999999999</v>
          </cell>
          <cell r="AA207">
            <v>45.784570000000002</v>
          </cell>
          <cell r="AB207">
            <v>1.3239418380189621E-3</v>
          </cell>
          <cell r="AC207">
            <v>6.5429999999999919E-2</v>
          </cell>
          <cell r="AD207">
            <v>49.4206</v>
          </cell>
          <cell r="AE207">
            <v>49.48603</v>
          </cell>
          <cell r="AF207">
            <v>1.0131570969502512E-3</v>
          </cell>
          <cell r="AG207">
            <v>1.6710000000000492E-2</v>
          </cell>
          <cell r="AH207">
            <v>16.492999999999999</v>
          </cell>
          <cell r="AI207">
            <v>16.509709999999998</v>
          </cell>
          <cell r="AJ207">
            <v>9.137178974605722E-4</v>
          </cell>
          <cell r="AK207">
            <v>1.4528571428571826E-2</v>
          </cell>
          <cell r="AL207">
            <v>15.900499999999999</v>
          </cell>
          <cell r="AM207">
            <v>15.915028571428572</v>
          </cell>
          <cell r="AN207">
            <v>1.4139271827500824E-3</v>
          </cell>
          <cell r="AO207">
            <v>1.0799999999999952E-2</v>
          </cell>
          <cell r="AP207">
            <v>7.6383000000000001</v>
          </cell>
          <cell r="AQ207">
            <v>7.6490999999999998</v>
          </cell>
          <cell r="AR207">
            <v>2.8250623387481092E-4</v>
          </cell>
          <cell r="AS207">
            <v>1.1760000000000303E-2</v>
          </cell>
          <cell r="AT207">
            <v>41.627400000000002</v>
          </cell>
          <cell r="AU207">
            <v>41.639160000000004</v>
          </cell>
          <cell r="AV207">
            <v>1.2966467979320909E-3</v>
          </cell>
          <cell r="AW207">
            <v>4.5899999999998088E-2</v>
          </cell>
          <cell r="AX207">
            <v>35.399000000000001</v>
          </cell>
          <cell r="AY207">
            <v>35.444899999999997</v>
          </cell>
          <cell r="AZ207">
            <v>9.216109386839497E-4</v>
          </cell>
          <cell r="BA207">
            <v>7.0714285714280779E-3</v>
          </cell>
          <cell r="BB207">
            <v>7.6729000000000003</v>
          </cell>
          <cell r="BC207">
            <v>7.6799714285714282</v>
          </cell>
        </row>
        <row r="208">
          <cell r="B208">
            <v>160</v>
          </cell>
          <cell r="C208">
            <v>10</v>
          </cell>
          <cell r="D208">
            <v>1.1552584890869378E-3</v>
          </cell>
          <cell r="E208">
            <v>7.0000000000000284E-2</v>
          </cell>
          <cell r="F208">
            <v>60.592500000000001</v>
          </cell>
          <cell r="G208">
            <v>60.662500000000001</v>
          </cell>
          <cell r="H208">
            <v>1.6840688625221845E-3</v>
          </cell>
          <cell r="I208">
            <v>0.12396666666666552</v>
          </cell>
          <cell r="J208">
            <v>73.611400000000003</v>
          </cell>
          <cell r="K208">
            <v>73.735366666666664</v>
          </cell>
          <cell r="L208">
            <v>2.2765396597172454E-3</v>
          </cell>
          <cell r="M208">
            <v>1.2666666666666753E-3</v>
          </cell>
          <cell r="N208">
            <v>0.55640000000000001</v>
          </cell>
          <cell r="O208">
            <v>0.55766666666666664</v>
          </cell>
          <cell r="P208">
            <v>1.0263775969427567E-3</v>
          </cell>
          <cell r="Q208">
            <v>0.11133333333333439</v>
          </cell>
          <cell r="R208">
            <v>108.4721</v>
          </cell>
          <cell r="S208">
            <v>108.58343333333333</v>
          </cell>
          <cell r="T208">
            <v>2.0556576639187809E-3</v>
          </cell>
          <cell r="U208">
            <v>9.8199999999998511E-2</v>
          </cell>
          <cell r="V208">
            <v>47.770600000000002</v>
          </cell>
          <cell r="W208">
            <v>47.8688</v>
          </cell>
          <cell r="X208">
            <v>6.8405731220111919E-4</v>
          </cell>
          <cell r="Y208">
            <v>3.1299999999999294E-2</v>
          </cell>
          <cell r="Z208">
            <v>45.756399999999999</v>
          </cell>
          <cell r="AA208">
            <v>45.787700000000001</v>
          </cell>
          <cell r="AB208">
            <v>1.4710464866877356E-3</v>
          </cell>
          <cell r="AC208">
            <v>7.2699999999999917E-2</v>
          </cell>
          <cell r="AD208">
            <v>49.4206</v>
          </cell>
          <cell r="AE208">
            <v>49.493299999999998</v>
          </cell>
          <cell r="AF208">
            <v>1.1257301077225014E-3</v>
          </cell>
          <cell r="AG208">
            <v>1.8566666666667214E-2</v>
          </cell>
          <cell r="AH208">
            <v>16.492999999999999</v>
          </cell>
          <cell r="AI208">
            <v>16.511566666666667</v>
          </cell>
          <cell r="AJ208">
            <v>1.0152421082895247E-3</v>
          </cell>
          <cell r="AK208">
            <v>1.6142857142857587E-2</v>
          </cell>
          <cell r="AL208">
            <v>15.900499999999999</v>
          </cell>
          <cell r="AM208">
            <v>15.916642857142858</v>
          </cell>
          <cell r="AN208">
            <v>1.5710302030556469E-3</v>
          </cell>
          <cell r="AO208">
            <v>1.1999999999999946E-2</v>
          </cell>
          <cell r="AP208">
            <v>7.6383000000000001</v>
          </cell>
          <cell r="AQ208">
            <v>7.6502999999999997</v>
          </cell>
          <cell r="AR208">
            <v>3.1389581541645654E-4</v>
          </cell>
          <cell r="AS208">
            <v>1.3066666666667004E-2</v>
          </cell>
          <cell r="AT208">
            <v>41.627400000000002</v>
          </cell>
          <cell r="AU208">
            <v>41.640466666666669</v>
          </cell>
          <cell r="AV208">
            <v>1.4407186643689898E-3</v>
          </cell>
          <cell r="AW208">
            <v>5.0999999999997873E-2</v>
          </cell>
          <cell r="AX208">
            <v>35.399000000000001</v>
          </cell>
          <cell r="AY208">
            <v>35.449999999999996</v>
          </cell>
          <cell r="AZ208">
            <v>1.0240121540932773E-3</v>
          </cell>
          <cell r="BA208">
            <v>7.8571428571423095E-3</v>
          </cell>
          <cell r="BB208">
            <v>7.6729000000000003</v>
          </cell>
          <cell r="BC208">
            <v>7.6807571428571428</v>
          </cell>
        </row>
        <row r="209">
          <cell r="B209">
            <v>161</v>
          </cell>
          <cell r="C209">
            <v>11</v>
          </cell>
          <cell r="D209">
            <v>1.2707843379956318E-3</v>
          </cell>
          <cell r="E209">
            <v>7.7000000000000318E-2</v>
          </cell>
          <cell r="F209">
            <v>60.592500000000001</v>
          </cell>
          <cell r="G209">
            <v>60.669499999999999</v>
          </cell>
          <cell r="H209">
            <v>1.8524757487744026E-3</v>
          </cell>
          <cell r="I209">
            <v>0.13636333333333209</v>
          </cell>
          <cell r="J209">
            <v>73.611400000000003</v>
          </cell>
          <cell r="K209">
            <v>73.747763333333339</v>
          </cell>
          <cell r="L209">
            <v>2.5041936256889694E-3</v>
          </cell>
          <cell r="M209">
            <v>1.3933333333333428E-3</v>
          </cell>
          <cell r="N209">
            <v>0.55640000000000001</v>
          </cell>
          <cell r="O209">
            <v>0.55779333333333336</v>
          </cell>
          <cell r="P209">
            <v>1.1290153566370323E-3</v>
          </cell>
          <cell r="Q209">
            <v>0.12246666666666783</v>
          </cell>
          <cell r="R209">
            <v>108.4721</v>
          </cell>
          <cell r="S209">
            <v>108.59456666666667</v>
          </cell>
          <cell r="T209">
            <v>2.2612234303106592E-3</v>
          </cell>
          <cell r="U209">
            <v>0.10801999999999837</v>
          </cell>
          <cell r="V209">
            <v>47.770600000000002</v>
          </cell>
          <cell r="W209">
            <v>47.878619999999998</v>
          </cell>
          <cell r="X209">
            <v>7.5246304342123122E-4</v>
          </cell>
          <cell r="Y209">
            <v>3.4429999999999218E-2</v>
          </cell>
          <cell r="Z209">
            <v>45.756399999999999</v>
          </cell>
          <cell r="AA209">
            <v>45.79083</v>
          </cell>
          <cell r="AB209">
            <v>1.6181511353565092E-3</v>
          </cell>
          <cell r="AC209">
            <v>7.9969999999999902E-2</v>
          </cell>
          <cell r="AD209">
            <v>49.4206</v>
          </cell>
          <cell r="AE209">
            <v>49.500570000000003</v>
          </cell>
          <cell r="AF209">
            <v>1.2383031184947514E-3</v>
          </cell>
          <cell r="AG209">
            <v>2.0423333333333935E-2</v>
          </cell>
          <cell r="AH209">
            <v>16.492999999999999</v>
          </cell>
          <cell r="AI209">
            <v>16.513423333333332</v>
          </cell>
          <cell r="AJ209">
            <v>1.116766319118477E-3</v>
          </cell>
          <cell r="AK209">
            <v>1.7757142857143342E-2</v>
          </cell>
          <cell r="AL209">
            <v>15.900499999999999</v>
          </cell>
          <cell r="AM209">
            <v>15.918257142857142</v>
          </cell>
          <cell r="AN209">
            <v>1.7281332233612117E-3</v>
          </cell>
          <cell r="AO209">
            <v>1.3199999999999943E-2</v>
          </cell>
          <cell r="AP209">
            <v>7.6383000000000001</v>
          </cell>
          <cell r="AQ209">
            <v>7.6515000000000004</v>
          </cell>
          <cell r="AR209">
            <v>3.4528539695810221E-4</v>
          </cell>
          <cell r="AS209">
            <v>1.4373333333333705E-2</v>
          </cell>
          <cell r="AT209">
            <v>41.627400000000002</v>
          </cell>
          <cell r="AU209">
            <v>41.641773333333333</v>
          </cell>
          <cell r="AV209">
            <v>1.584790530805889E-3</v>
          </cell>
          <cell r="AW209">
            <v>5.6099999999997659E-2</v>
          </cell>
          <cell r="AX209">
            <v>35.399000000000001</v>
          </cell>
          <cell r="AY209">
            <v>35.455100000000002</v>
          </cell>
          <cell r="AZ209">
            <v>1.1264133695026051E-3</v>
          </cell>
          <cell r="BA209">
            <v>8.6428571428565394E-3</v>
          </cell>
          <cell r="BB209">
            <v>7.6729000000000003</v>
          </cell>
          <cell r="BC209">
            <v>7.6815428571428566</v>
          </cell>
        </row>
        <row r="210">
          <cell r="B210">
            <v>162</v>
          </cell>
          <cell r="C210">
            <v>12</v>
          </cell>
          <cell r="D210">
            <v>1.3863101869043255E-3</v>
          </cell>
          <cell r="E210">
            <v>8.4000000000000338E-2</v>
          </cell>
          <cell r="F210">
            <v>60.592500000000001</v>
          </cell>
          <cell r="G210">
            <v>60.676500000000004</v>
          </cell>
          <cell r="H210">
            <v>2.020882635026621E-3</v>
          </cell>
          <cell r="I210">
            <v>0.14875999999999862</v>
          </cell>
          <cell r="J210">
            <v>73.611400000000003</v>
          </cell>
          <cell r="K210">
            <v>73.760159999999999</v>
          </cell>
          <cell r="L210">
            <v>2.7318475916606943E-3</v>
          </cell>
          <cell r="M210">
            <v>1.5200000000000103E-3</v>
          </cell>
          <cell r="N210">
            <v>0.55640000000000001</v>
          </cell>
          <cell r="O210">
            <v>0.55791999999999997</v>
          </cell>
          <cell r="P210">
            <v>1.2316531163313082E-3</v>
          </cell>
          <cell r="Q210">
            <v>0.13360000000000127</v>
          </cell>
          <cell r="R210">
            <v>108.4721</v>
          </cell>
          <cell r="S210">
            <v>108.6057</v>
          </cell>
          <cell r="T210">
            <v>2.4667891967025371E-3</v>
          </cell>
          <cell r="U210">
            <v>0.11783999999999821</v>
          </cell>
          <cell r="V210">
            <v>47.770600000000002</v>
          </cell>
          <cell r="W210">
            <v>47.888440000000003</v>
          </cell>
          <cell r="X210">
            <v>8.2086877464134303E-4</v>
          </cell>
          <cell r="Y210">
            <v>3.755999999999915E-2</v>
          </cell>
          <cell r="Z210">
            <v>45.756399999999999</v>
          </cell>
          <cell r="AA210">
            <v>45.793959999999998</v>
          </cell>
          <cell r="AB210">
            <v>1.7652557840252829E-3</v>
          </cell>
          <cell r="AC210">
            <v>8.7239999999999901E-2</v>
          </cell>
          <cell r="AD210">
            <v>49.4206</v>
          </cell>
          <cell r="AE210">
            <v>49.507840000000002</v>
          </cell>
          <cell r="AF210">
            <v>1.3508761292670016E-3</v>
          </cell>
          <cell r="AG210">
            <v>2.2280000000000653E-2</v>
          </cell>
          <cell r="AH210">
            <v>16.492999999999999</v>
          </cell>
          <cell r="AI210">
            <v>16.515280000000001</v>
          </cell>
          <cell r="AJ210">
            <v>1.2182905299474296E-3</v>
          </cell>
          <cell r="AK210">
            <v>1.9371428571429102E-2</v>
          </cell>
          <cell r="AL210">
            <v>15.900499999999999</v>
          </cell>
          <cell r="AM210">
            <v>15.919871428571428</v>
          </cell>
          <cell r="AN210">
            <v>1.8852362436667762E-3</v>
          </cell>
          <cell r="AO210">
            <v>1.4399999999999937E-2</v>
          </cell>
          <cell r="AP210">
            <v>7.6383000000000001</v>
          </cell>
          <cell r="AQ210">
            <v>7.6527000000000003</v>
          </cell>
          <cell r="AR210">
            <v>3.7667497849974788E-4</v>
          </cell>
          <cell r="AS210">
            <v>1.5680000000000405E-2</v>
          </cell>
          <cell r="AT210">
            <v>41.627400000000002</v>
          </cell>
          <cell r="AU210">
            <v>41.643080000000005</v>
          </cell>
          <cell r="AV210">
            <v>1.728862397242788E-3</v>
          </cell>
          <cell r="AW210">
            <v>6.1199999999997444E-2</v>
          </cell>
          <cell r="AX210">
            <v>35.399000000000001</v>
          </cell>
          <cell r="AY210">
            <v>35.4602</v>
          </cell>
          <cell r="AZ210">
            <v>1.2288145849119329E-3</v>
          </cell>
          <cell r="BA210">
            <v>9.4285714285707711E-3</v>
          </cell>
          <cell r="BB210">
            <v>7.6729000000000003</v>
          </cell>
          <cell r="BC210">
            <v>7.6823285714285712</v>
          </cell>
        </row>
        <row r="211">
          <cell r="B211">
            <v>163</v>
          </cell>
          <cell r="C211">
            <v>13</v>
          </cell>
          <cell r="D211">
            <v>1.5018360358130193E-3</v>
          </cell>
          <cell r="E211">
            <v>9.1000000000000372E-2</v>
          </cell>
          <cell r="F211">
            <v>60.592500000000001</v>
          </cell>
          <cell r="G211">
            <v>60.683500000000002</v>
          </cell>
          <cell r="H211">
            <v>2.1892895212788392E-3</v>
          </cell>
          <cell r="I211">
            <v>0.16115666666666517</v>
          </cell>
          <cell r="J211">
            <v>73.611400000000003</v>
          </cell>
          <cell r="K211">
            <v>73.772556666666674</v>
          </cell>
          <cell r="L211">
            <v>2.9595015576324183E-3</v>
          </cell>
          <cell r="M211">
            <v>1.6466666666666778E-3</v>
          </cell>
          <cell r="N211">
            <v>0.55640000000000001</v>
          </cell>
          <cell r="O211">
            <v>0.55804666666666669</v>
          </cell>
          <cell r="P211">
            <v>1.3342908760255838E-3</v>
          </cell>
          <cell r="Q211">
            <v>0.14473333333333471</v>
          </cell>
          <cell r="R211">
            <v>108.4721</v>
          </cell>
          <cell r="S211">
            <v>108.61683333333333</v>
          </cell>
          <cell r="T211">
            <v>2.6723549630944155E-3</v>
          </cell>
          <cell r="U211">
            <v>0.12765999999999805</v>
          </cell>
          <cell r="V211">
            <v>47.770600000000002</v>
          </cell>
          <cell r="W211">
            <v>47.898260000000001</v>
          </cell>
          <cell r="X211">
            <v>8.8927450586145484E-4</v>
          </cell>
          <cell r="Y211">
            <v>4.0689999999999081E-2</v>
          </cell>
          <cell r="Z211">
            <v>45.756399999999999</v>
          </cell>
          <cell r="AA211">
            <v>45.797089999999997</v>
          </cell>
          <cell r="AB211">
            <v>1.9123604326940565E-3</v>
          </cell>
          <cell r="AC211">
            <v>9.4509999999999886E-2</v>
          </cell>
          <cell r="AD211">
            <v>49.4206</v>
          </cell>
          <cell r="AE211">
            <v>49.51511</v>
          </cell>
          <cell r="AF211">
            <v>1.4634491400392518E-3</v>
          </cell>
          <cell r="AG211">
            <v>2.4136666666667375E-2</v>
          </cell>
          <cell r="AH211">
            <v>16.492999999999999</v>
          </cell>
          <cell r="AI211">
            <v>16.517136666666666</v>
          </cell>
          <cell r="AJ211">
            <v>1.319814740776382E-3</v>
          </cell>
          <cell r="AK211">
            <v>2.0985714285714861E-2</v>
          </cell>
          <cell r="AL211">
            <v>15.900499999999999</v>
          </cell>
          <cell r="AM211">
            <v>15.921485714285714</v>
          </cell>
          <cell r="AN211">
            <v>2.0423392639723407E-3</v>
          </cell>
          <cell r="AO211">
            <v>1.5599999999999932E-2</v>
          </cell>
          <cell r="AP211">
            <v>7.6383000000000001</v>
          </cell>
          <cell r="AQ211">
            <v>7.6539000000000001</v>
          </cell>
          <cell r="AR211">
            <v>4.080645600413935E-4</v>
          </cell>
          <cell r="AS211">
            <v>1.6986666666667104E-2</v>
          </cell>
          <cell r="AT211">
            <v>41.627400000000002</v>
          </cell>
          <cell r="AU211">
            <v>41.644386666666669</v>
          </cell>
          <cell r="AV211">
            <v>1.872934263679687E-3</v>
          </cell>
          <cell r="AW211">
            <v>6.6299999999997236E-2</v>
          </cell>
          <cell r="AX211">
            <v>35.399000000000001</v>
          </cell>
          <cell r="AY211">
            <v>35.465299999999999</v>
          </cell>
          <cell r="AZ211">
            <v>1.3312158003212606E-3</v>
          </cell>
          <cell r="BA211">
            <v>1.0214285714285001E-2</v>
          </cell>
          <cell r="BB211">
            <v>7.6729000000000003</v>
          </cell>
          <cell r="BC211">
            <v>7.6831142857142849</v>
          </cell>
        </row>
        <row r="212">
          <cell r="B212">
            <v>164</v>
          </cell>
          <cell r="C212">
            <v>14</v>
          </cell>
          <cell r="D212">
            <v>1.6173618847217131E-3</v>
          </cell>
          <cell r="E212">
            <v>9.8000000000000392E-2</v>
          </cell>
          <cell r="F212">
            <v>60.592500000000001</v>
          </cell>
          <cell r="G212">
            <v>60.6905</v>
          </cell>
          <cell r="H212">
            <v>2.3576964075310578E-3</v>
          </cell>
          <cell r="I212">
            <v>0.17355333333333173</v>
          </cell>
          <cell r="J212">
            <v>73.611400000000003</v>
          </cell>
          <cell r="K212">
            <v>73.784953333333334</v>
          </cell>
          <cell r="L212">
            <v>3.1871555236041432E-3</v>
          </cell>
          <cell r="M212">
            <v>1.7733333333333453E-3</v>
          </cell>
          <cell r="N212">
            <v>0.55640000000000001</v>
          </cell>
          <cell r="O212">
            <v>0.5581733333333333</v>
          </cell>
          <cell r="P212">
            <v>1.4369286357198594E-3</v>
          </cell>
          <cell r="Q212">
            <v>0.15586666666666815</v>
          </cell>
          <cell r="R212">
            <v>108.4721</v>
          </cell>
          <cell r="S212">
            <v>108.62796666666667</v>
          </cell>
          <cell r="T212">
            <v>2.8779207294862929E-3</v>
          </cell>
          <cell r="U212">
            <v>0.13747999999999791</v>
          </cell>
          <cell r="V212">
            <v>47.770600000000002</v>
          </cell>
          <cell r="W212">
            <v>47.908079999999998</v>
          </cell>
          <cell r="X212">
            <v>9.5768023708156687E-4</v>
          </cell>
          <cell r="Y212">
            <v>4.3819999999999006E-2</v>
          </cell>
          <cell r="Z212">
            <v>45.756399999999999</v>
          </cell>
          <cell r="AA212">
            <v>45.800219999999996</v>
          </cell>
          <cell r="AB212">
            <v>2.05946508136283E-3</v>
          </cell>
          <cell r="AC212">
            <v>0.10177999999999988</v>
          </cell>
          <cell r="AD212">
            <v>49.4206</v>
          </cell>
          <cell r="AE212">
            <v>49.522379999999998</v>
          </cell>
          <cell r="AF212">
            <v>1.5760221508115018E-3</v>
          </cell>
          <cell r="AG212">
            <v>2.5993333333334097E-2</v>
          </cell>
          <cell r="AH212">
            <v>16.492999999999999</v>
          </cell>
          <cell r="AI212">
            <v>16.518993333333334</v>
          </cell>
          <cell r="AJ212">
            <v>1.4213389516053345E-3</v>
          </cell>
          <cell r="AK212">
            <v>2.260000000000062E-2</v>
          </cell>
          <cell r="AL212">
            <v>15.900499999999999</v>
          </cell>
          <cell r="AM212">
            <v>15.9231</v>
          </cell>
          <cell r="AN212">
            <v>2.1994422842779057E-3</v>
          </cell>
          <cell r="AO212">
            <v>1.6799999999999926E-2</v>
          </cell>
          <cell r="AP212">
            <v>7.6383000000000001</v>
          </cell>
          <cell r="AQ212">
            <v>7.6551</v>
          </cell>
          <cell r="AR212">
            <v>4.3945414158303917E-4</v>
          </cell>
          <cell r="AS212">
            <v>1.8293333333333807E-2</v>
          </cell>
          <cell r="AT212">
            <v>41.627400000000002</v>
          </cell>
          <cell r="AU212">
            <v>41.645693333333334</v>
          </cell>
          <cell r="AV212">
            <v>2.0170061301165859E-3</v>
          </cell>
          <cell r="AW212">
            <v>7.1399999999997021E-2</v>
          </cell>
          <cell r="AX212">
            <v>35.399000000000001</v>
          </cell>
          <cell r="AY212">
            <v>35.470399999999998</v>
          </cell>
          <cell r="AZ212">
            <v>1.4336170157305884E-3</v>
          </cell>
          <cell r="BA212">
            <v>1.0999999999999233E-2</v>
          </cell>
          <cell r="BB212">
            <v>7.6729000000000003</v>
          </cell>
          <cell r="BC212">
            <v>7.6838999999999995</v>
          </cell>
        </row>
        <row r="213">
          <cell r="B213">
            <v>165</v>
          </cell>
          <cell r="C213">
            <v>15</v>
          </cell>
          <cell r="D213">
            <v>1.7328877336304069E-3</v>
          </cell>
          <cell r="E213">
            <v>0.10500000000000043</v>
          </cell>
          <cell r="F213">
            <v>60.592500000000001</v>
          </cell>
          <cell r="G213">
            <v>60.697500000000005</v>
          </cell>
          <cell r="H213">
            <v>2.5261032937832764E-3</v>
          </cell>
          <cell r="I213">
            <v>0.18594999999999828</v>
          </cell>
          <cell r="J213">
            <v>73.611400000000003</v>
          </cell>
          <cell r="K213">
            <v>73.797349999999994</v>
          </cell>
          <cell r="L213">
            <v>3.4148094895758677E-3</v>
          </cell>
          <cell r="M213">
            <v>1.9000000000000128E-3</v>
          </cell>
          <cell r="N213">
            <v>0.55640000000000001</v>
          </cell>
          <cell r="O213">
            <v>0.55830000000000002</v>
          </cell>
          <cell r="P213">
            <v>1.5395663954141351E-3</v>
          </cell>
          <cell r="Q213">
            <v>0.16700000000000159</v>
          </cell>
          <cell r="R213">
            <v>108.4721</v>
          </cell>
          <cell r="S213">
            <v>108.6391</v>
          </cell>
          <cell r="T213">
            <v>3.0834864958781713E-3</v>
          </cell>
          <cell r="U213">
            <v>0.14729999999999777</v>
          </cell>
          <cell r="V213">
            <v>47.770600000000002</v>
          </cell>
          <cell r="W213">
            <v>47.917900000000003</v>
          </cell>
          <cell r="X213">
            <v>1.0260859683016788E-3</v>
          </cell>
          <cell r="Y213">
            <v>4.6949999999998937E-2</v>
          </cell>
          <cell r="Z213">
            <v>45.756399999999999</v>
          </cell>
          <cell r="AA213">
            <v>45.803349999999995</v>
          </cell>
          <cell r="AB213">
            <v>2.2065697300316035E-3</v>
          </cell>
          <cell r="AC213">
            <v>0.10904999999999987</v>
          </cell>
          <cell r="AD213">
            <v>49.4206</v>
          </cell>
          <cell r="AE213">
            <v>49.529650000000004</v>
          </cell>
          <cell r="AF213">
            <v>1.688595161583752E-3</v>
          </cell>
          <cell r="AG213">
            <v>2.7850000000000819E-2</v>
          </cell>
          <cell r="AH213">
            <v>16.492999999999999</v>
          </cell>
          <cell r="AI213">
            <v>16.520849999999999</v>
          </cell>
          <cell r="AJ213">
            <v>1.5228631624342871E-3</v>
          </cell>
          <cell r="AK213">
            <v>2.4214285714286379E-2</v>
          </cell>
          <cell r="AL213">
            <v>15.900499999999999</v>
          </cell>
          <cell r="AM213">
            <v>15.924714285714286</v>
          </cell>
          <cell r="AN213">
            <v>2.3565453045834707E-3</v>
          </cell>
          <cell r="AO213">
            <v>1.7999999999999922E-2</v>
          </cell>
          <cell r="AP213">
            <v>7.6383000000000001</v>
          </cell>
          <cell r="AQ213">
            <v>7.6562999999999999</v>
          </cell>
          <cell r="AR213">
            <v>4.7084372312468484E-4</v>
          </cell>
          <cell r="AS213">
            <v>1.9600000000000506E-2</v>
          </cell>
          <cell r="AT213">
            <v>41.627400000000002</v>
          </cell>
          <cell r="AU213">
            <v>41.647000000000006</v>
          </cell>
          <cell r="AV213">
            <v>2.1610779965534851E-3</v>
          </cell>
          <cell r="AW213">
            <v>7.6499999999996807E-2</v>
          </cell>
          <cell r="AX213">
            <v>35.399000000000001</v>
          </cell>
          <cell r="AY213">
            <v>35.475499999999997</v>
          </cell>
          <cell r="AZ213">
            <v>1.5360182311399161E-3</v>
          </cell>
          <cell r="BA213">
            <v>1.1785714285713464E-2</v>
          </cell>
          <cell r="BB213">
            <v>7.6729000000000003</v>
          </cell>
          <cell r="BC213">
            <v>7.6846857142857141</v>
          </cell>
        </row>
        <row r="214">
          <cell r="B214">
            <v>166</v>
          </cell>
          <cell r="C214">
            <v>16</v>
          </cell>
          <cell r="D214">
            <v>1.8484135825391006E-3</v>
          </cell>
          <cell r="E214">
            <v>0.11200000000000046</v>
          </cell>
          <cell r="F214">
            <v>60.592500000000001</v>
          </cell>
          <cell r="G214">
            <v>60.704500000000003</v>
          </cell>
          <cell r="H214">
            <v>2.694510180035495E-3</v>
          </cell>
          <cell r="I214">
            <v>0.19834666666666484</v>
          </cell>
          <cell r="J214">
            <v>73.611400000000003</v>
          </cell>
          <cell r="K214">
            <v>73.809746666666669</v>
          </cell>
          <cell r="L214">
            <v>3.6424634555475921E-3</v>
          </cell>
          <cell r="M214">
            <v>2.0266666666666805E-3</v>
          </cell>
          <cell r="N214">
            <v>0.55640000000000001</v>
          </cell>
          <cell r="O214">
            <v>0.55842666666666674</v>
          </cell>
          <cell r="P214">
            <v>1.6422041551084107E-3</v>
          </cell>
          <cell r="Q214">
            <v>0.17813333333333503</v>
          </cell>
          <cell r="R214">
            <v>108.4721</v>
          </cell>
          <cell r="S214">
            <v>108.65023333333333</v>
          </cell>
          <cell r="T214">
            <v>3.2890522622700492E-3</v>
          </cell>
          <cell r="U214">
            <v>0.15711999999999762</v>
          </cell>
          <cell r="V214">
            <v>47.770600000000002</v>
          </cell>
          <cell r="W214">
            <v>47.927720000000001</v>
          </cell>
          <cell r="X214">
            <v>1.0944916995217907E-3</v>
          </cell>
          <cell r="Y214">
            <v>5.0079999999998868E-2</v>
          </cell>
          <cell r="Z214">
            <v>45.756399999999999</v>
          </cell>
          <cell r="AA214">
            <v>45.806480000000001</v>
          </cell>
          <cell r="AB214">
            <v>2.3536743787003771E-3</v>
          </cell>
          <cell r="AC214">
            <v>0.11631999999999985</v>
          </cell>
          <cell r="AD214">
            <v>49.4206</v>
          </cell>
          <cell r="AE214">
            <v>49.536920000000002</v>
          </cell>
          <cell r="AF214">
            <v>1.8011681723560022E-3</v>
          </cell>
          <cell r="AG214">
            <v>2.970666666666754E-2</v>
          </cell>
          <cell r="AH214">
            <v>16.492999999999999</v>
          </cell>
          <cell r="AI214">
            <v>16.522706666666664</v>
          </cell>
          <cell r="AJ214">
            <v>1.6243873732632395E-3</v>
          </cell>
          <cell r="AK214">
            <v>2.5828571428572138E-2</v>
          </cell>
          <cell r="AL214">
            <v>15.900499999999999</v>
          </cell>
          <cell r="AM214">
            <v>15.926328571428572</v>
          </cell>
          <cell r="AN214">
            <v>2.5136483248890352E-3</v>
          </cell>
          <cell r="AO214">
            <v>1.9199999999999915E-2</v>
          </cell>
          <cell r="AP214">
            <v>7.6383000000000001</v>
          </cell>
          <cell r="AQ214">
            <v>7.6574999999999998</v>
          </cell>
          <cell r="AR214">
            <v>5.0223330466633051E-4</v>
          </cell>
          <cell r="AS214">
            <v>2.0906666666667205E-2</v>
          </cell>
          <cell r="AT214">
            <v>41.627400000000002</v>
          </cell>
          <cell r="AU214">
            <v>41.64830666666667</v>
          </cell>
          <cell r="AV214">
            <v>2.3051498629903838E-3</v>
          </cell>
          <cell r="AW214">
            <v>8.1599999999996592E-2</v>
          </cell>
          <cell r="AX214">
            <v>35.399000000000001</v>
          </cell>
          <cell r="AY214">
            <v>35.480599999999995</v>
          </cell>
          <cell r="AZ214">
            <v>1.6384194465492439E-3</v>
          </cell>
          <cell r="BA214">
            <v>1.2571428571427694E-2</v>
          </cell>
          <cell r="BB214">
            <v>7.6729000000000003</v>
          </cell>
          <cell r="BC214">
            <v>7.6854714285714278</v>
          </cell>
        </row>
        <row r="215">
          <cell r="B215">
            <v>167</v>
          </cell>
          <cell r="C215">
            <v>17</v>
          </cell>
          <cell r="D215">
            <v>1.9639394314477942E-3</v>
          </cell>
          <cell r="E215">
            <v>0.11900000000000048</v>
          </cell>
          <cell r="F215">
            <v>60.592500000000001</v>
          </cell>
          <cell r="G215">
            <v>60.711500000000001</v>
          </cell>
          <cell r="H215">
            <v>2.8629170662877131E-3</v>
          </cell>
          <cell r="I215">
            <v>0.2107433333333314</v>
          </cell>
          <cell r="J215">
            <v>73.611400000000003</v>
          </cell>
          <cell r="K215">
            <v>73.822143333333329</v>
          </cell>
          <cell r="L215">
            <v>3.870117421519317E-3</v>
          </cell>
          <cell r="M215">
            <v>2.1533333333333478E-3</v>
          </cell>
          <cell r="N215">
            <v>0.55640000000000001</v>
          </cell>
          <cell r="O215">
            <v>0.55855333333333335</v>
          </cell>
          <cell r="P215">
            <v>1.7448419148026863E-3</v>
          </cell>
          <cell r="Q215">
            <v>0.18926666666666847</v>
          </cell>
          <cell r="R215">
            <v>108.4721</v>
          </cell>
          <cell r="S215">
            <v>108.66136666666667</v>
          </cell>
          <cell r="T215">
            <v>3.4946180286619271E-3</v>
          </cell>
          <cell r="U215">
            <v>0.16693999999999748</v>
          </cell>
          <cell r="V215">
            <v>47.770600000000002</v>
          </cell>
          <cell r="W215">
            <v>47.937539999999998</v>
          </cell>
          <cell r="X215">
            <v>1.1628974307419026E-3</v>
          </cell>
          <cell r="Y215">
            <v>5.3209999999998793E-2</v>
          </cell>
          <cell r="Z215">
            <v>45.756399999999999</v>
          </cell>
          <cell r="AA215">
            <v>45.809609999999999</v>
          </cell>
          <cell r="AB215">
            <v>2.5007790273691506E-3</v>
          </cell>
          <cell r="AC215">
            <v>0.12358999999999985</v>
          </cell>
          <cell r="AD215">
            <v>49.4206</v>
          </cell>
          <cell r="AE215">
            <v>49.54419</v>
          </cell>
          <cell r="AF215">
            <v>1.9137411831282522E-3</v>
          </cell>
          <cell r="AG215">
            <v>3.1563333333334262E-2</v>
          </cell>
          <cell r="AH215">
            <v>16.492999999999999</v>
          </cell>
          <cell r="AI215">
            <v>16.524563333333333</v>
          </cell>
          <cell r="AJ215">
            <v>1.7259115840921918E-3</v>
          </cell>
          <cell r="AK215">
            <v>2.7442857142857897E-2</v>
          </cell>
          <cell r="AL215">
            <v>15.900499999999999</v>
          </cell>
          <cell r="AM215">
            <v>15.927942857142858</v>
          </cell>
          <cell r="AN215">
            <v>2.6707513451945998E-3</v>
          </cell>
          <cell r="AO215">
            <v>2.0399999999999911E-2</v>
          </cell>
          <cell r="AP215">
            <v>7.6383000000000001</v>
          </cell>
          <cell r="AQ215">
            <v>7.6586999999999996</v>
          </cell>
          <cell r="AR215">
            <v>5.3362288620797612E-4</v>
          </cell>
          <cell r="AS215">
            <v>2.2213333333333907E-2</v>
          </cell>
          <cell r="AT215">
            <v>41.627400000000002</v>
          </cell>
          <cell r="AU215">
            <v>41.649613333333335</v>
          </cell>
          <cell r="AV215">
            <v>2.449221729427283E-3</v>
          </cell>
          <cell r="AW215">
            <v>8.6699999999996377E-2</v>
          </cell>
          <cell r="AX215">
            <v>35.399000000000001</v>
          </cell>
          <cell r="AY215">
            <v>35.485699999999994</v>
          </cell>
          <cell r="AZ215">
            <v>1.7408206619585716E-3</v>
          </cell>
          <cell r="BA215">
            <v>1.3357142857141926E-2</v>
          </cell>
          <cell r="BB215">
            <v>7.6729000000000003</v>
          </cell>
          <cell r="BC215">
            <v>7.6862571428571425</v>
          </cell>
        </row>
        <row r="216">
          <cell r="B216">
            <v>168</v>
          </cell>
          <cell r="C216">
            <v>18</v>
          </cell>
          <cell r="D216">
            <v>2.0794652803564884E-3</v>
          </cell>
          <cell r="E216">
            <v>0.1260000000000005</v>
          </cell>
          <cell r="F216">
            <v>60.592500000000001</v>
          </cell>
          <cell r="G216">
            <v>60.718499999999999</v>
          </cell>
          <cell r="H216">
            <v>3.0313239525399317E-3</v>
          </cell>
          <cell r="I216">
            <v>0.22313999999999795</v>
          </cell>
          <cell r="J216">
            <v>73.611400000000003</v>
          </cell>
          <cell r="K216">
            <v>73.834540000000004</v>
          </cell>
          <cell r="L216">
            <v>4.097771387491041E-3</v>
          </cell>
          <cell r="M216">
            <v>2.2800000000000155E-3</v>
          </cell>
          <cell r="N216">
            <v>0.55640000000000001</v>
          </cell>
          <cell r="O216">
            <v>0.55868000000000007</v>
          </cell>
          <cell r="P216">
            <v>1.8474796744969619E-3</v>
          </cell>
          <cell r="Q216">
            <v>0.20040000000000191</v>
          </cell>
          <cell r="R216">
            <v>108.4721</v>
          </cell>
          <cell r="S216">
            <v>108.6725</v>
          </cell>
          <cell r="T216">
            <v>3.7001837950538055E-3</v>
          </cell>
          <cell r="U216">
            <v>0.17675999999999731</v>
          </cell>
          <cell r="V216">
            <v>47.770600000000002</v>
          </cell>
          <cell r="W216">
            <v>47.947359999999996</v>
          </cell>
          <cell r="X216">
            <v>1.2313031619620143E-3</v>
          </cell>
          <cell r="Y216">
            <v>5.6339999999998724E-2</v>
          </cell>
          <cell r="Z216">
            <v>45.756399999999999</v>
          </cell>
          <cell r="AA216">
            <v>45.812739999999998</v>
          </cell>
          <cell r="AB216">
            <v>2.6478836760379242E-3</v>
          </cell>
          <cell r="AC216">
            <v>0.13085999999999984</v>
          </cell>
          <cell r="AD216">
            <v>49.4206</v>
          </cell>
          <cell r="AE216">
            <v>49.551459999999999</v>
          </cell>
          <cell r="AF216">
            <v>2.0263141939005024E-3</v>
          </cell>
          <cell r="AG216">
            <v>3.3420000000000984E-2</v>
          </cell>
          <cell r="AH216">
            <v>16.492999999999999</v>
          </cell>
          <cell r="AI216">
            <v>16.526419999999998</v>
          </cell>
          <cell r="AJ216">
            <v>1.8274357949211444E-3</v>
          </cell>
          <cell r="AK216">
            <v>2.9057142857143652E-2</v>
          </cell>
          <cell r="AL216">
            <v>15.900499999999999</v>
          </cell>
          <cell r="AM216">
            <v>15.929557142857142</v>
          </cell>
          <cell r="AN216">
            <v>2.8278543655001647E-3</v>
          </cell>
          <cell r="AO216">
            <v>2.1599999999999904E-2</v>
          </cell>
          <cell r="AP216">
            <v>7.6383000000000001</v>
          </cell>
          <cell r="AQ216">
            <v>7.6599000000000004</v>
          </cell>
          <cell r="AR216">
            <v>5.6501246774962185E-4</v>
          </cell>
          <cell r="AS216">
            <v>2.3520000000000606E-2</v>
          </cell>
          <cell r="AT216">
            <v>41.627400000000002</v>
          </cell>
          <cell r="AU216">
            <v>41.650919999999999</v>
          </cell>
          <cell r="AV216">
            <v>2.5932935958641818E-3</v>
          </cell>
          <cell r="AW216">
            <v>9.1799999999996176E-2</v>
          </cell>
          <cell r="AX216">
            <v>35.399000000000001</v>
          </cell>
          <cell r="AY216">
            <v>35.4908</v>
          </cell>
          <cell r="AZ216">
            <v>1.8432218773678994E-3</v>
          </cell>
          <cell r="BA216">
            <v>1.4142857142856156E-2</v>
          </cell>
          <cell r="BB216">
            <v>7.6729000000000003</v>
          </cell>
          <cell r="BC216">
            <v>7.6870428571428562</v>
          </cell>
        </row>
        <row r="217">
          <cell r="B217">
            <v>169</v>
          </cell>
          <cell r="C217">
            <v>19</v>
          </cell>
          <cell r="D217">
            <v>2.1949911292651822E-3</v>
          </cell>
          <cell r="E217">
            <v>0.13300000000000053</v>
          </cell>
          <cell r="F217">
            <v>60.592500000000001</v>
          </cell>
          <cell r="G217">
            <v>60.725500000000004</v>
          </cell>
          <cell r="H217">
            <v>3.1997308387921503E-3</v>
          </cell>
          <cell r="I217">
            <v>0.23553666666666448</v>
          </cell>
          <cell r="J217">
            <v>73.611400000000003</v>
          </cell>
          <cell r="K217">
            <v>73.846936666666664</v>
          </cell>
          <cell r="L217">
            <v>4.3254253534627659E-3</v>
          </cell>
          <cell r="M217">
            <v>2.4066666666666828E-3</v>
          </cell>
          <cell r="N217">
            <v>0.55640000000000001</v>
          </cell>
          <cell r="O217">
            <v>0.55880666666666667</v>
          </cell>
          <cell r="P217">
            <v>1.9501174341912376E-3</v>
          </cell>
          <cell r="Q217">
            <v>0.21153333333333535</v>
          </cell>
          <cell r="R217">
            <v>108.4721</v>
          </cell>
          <cell r="S217">
            <v>108.68363333333333</v>
          </cell>
          <cell r="T217">
            <v>3.9057495614456834E-3</v>
          </cell>
          <cell r="U217">
            <v>0.18657999999999716</v>
          </cell>
          <cell r="V217">
            <v>47.770600000000002</v>
          </cell>
          <cell r="W217">
            <v>47.957180000000001</v>
          </cell>
          <cell r="X217">
            <v>1.2997088931821265E-3</v>
          </cell>
          <cell r="Y217">
            <v>5.9469999999998656E-2</v>
          </cell>
          <cell r="Z217">
            <v>45.756399999999999</v>
          </cell>
          <cell r="AA217">
            <v>45.815869999999997</v>
          </cell>
          <cell r="AB217">
            <v>2.7949883247066977E-3</v>
          </cell>
          <cell r="AC217">
            <v>0.13812999999999984</v>
          </cell>
          <cell r="AD217">
            <v>49.4206</v>
          </cell>
          <cell r="AE217">
            <v>49.558729999999997</v>
          </cell>
          <cell r="AF217">
            <v>2.1388872046727522E-3</v>
          </cell>
          <cell r="AG217">
            <v>3.5276666666667705E-2</v>
          </cell>
          <cell r="AH217">
            <v>16.492999999999999</v>
          </cell>
          <cell r="AI217">
            <v>16.528276666666667</v>
          </cell>
          <cell r="AJ217">
            <v>1.928960005750097E-3</v>
          </cell>
          <cell r="AK217">
            <v>3.0671428571429411E-2</v>
          </cell>
          <cell r="AL217">
            <v>15.900499999999999</v>
          </cell>
          <cell r="AM217">
            <v>15.931171428571428</v>
          </cell>
          <cell r="AN217">
            <v>2.9849573858057288E-3</v>
          </cell>
          <cell r="AO217">
            <v>2.27999999999999E-2</v>
          </cell>
          <cell r="AP217">
            <v>7.6383000000000001</v>
          </cell>
          <cell r="AQ217">
            <v>7.6611000000000002</v>
          </cell>
          <cell r="AR217">
            <v>5.9640204929126736E-4</v>
          </cell>
          <cell r="AS217">
            <v>2.4826666666667309E-2</v>
          </cell>
          <cell r="AT217">
            <v>41.627400000000002</v>
          </cell>
          <cell r="AU217">
            <v>41.652226666666671</v>
          </cell>
          <cell r="AV217">
            <v>2.7373654623010809E-3</v>
          </cell>
          <cell r="AW217">
            <v>9.6899999999995962E-2</v>
          </cell>
          <cell r="AX217">
            <v>35.399000000000001</v>
          </cell>
          <cell r="AY217">
            <v>35.495899999999999</v>
          </cell>
          <cell r="AZ217">
            <v>1.9456230927772271E-3</v>
          </cell>
          <cell r="BA217">
            <v>1.4928571428570387E-2</v>
          </cell>
          <cell r="BB217">
            <v>7.6729000000000003</v>
          </cell>
          <cell r="BC217">
            <v>7.6878285714285708</v>
          </cell>
        </row>
        <row r="218">
          <cell r="B218">
            <v>170</v>
          </cell>
          <cell r="C218">
            <v>20</v>
          </cell>
          <cell r="D218">
            <v>2.3105169781738755E-3</v>
          </cell>
          <cell r="E218">
            <v>0.14000000000000057</v>
          </cell>
          <cell r="F218">
            <v>60.592500000000001</v>
          </cell>
          <cell r="G218">
            <v>60.732500000000002</v>
          </cell>
          <cell r="H218">
            <v>3.3681377250443689E-3</v>
          </cell>
          <cell r="I218">
            <v>0.24793333333333104</v>
          </cell>
          <cell r="J218">
            <v>73.611400000000003</v>
          </cell>
          <cell r="K218">
            <v>73.859333333333339</v>
          </cell>
          <cell r="L218">
            <v>4.5530793194344908E-3</v>
          </cell>
          <cell r="M218">
            <v>2.5333333333333505E-3</v>
          </cell>
          <cell r="N218">
            <v>0.55640000000000001</v>
          </cell>
          <cell r="O218">
            <v>0.55893333333333339</v>
          </cell>
          <cell r="P218">
            <v>2.0527551938855134E-3</v>
          </cell>
          <cell r="Q218">
            <v>0.22266666666666879</v>
          </cell>
          <cell r="R218">
            <v>108.4721</v>
          </cell>
          <cell r="S218">
            <v>108.69476666666667</v>
          </cell>
          <cell r="T218">
            <v>4.1113153278375617E-3</v>
          </cell>
          <cell r="U218">
            <v>0.19639999999999702</v>
          </cell>
          <cell r="V218">
            <v>47.770600000000002</v>
          </cell>
          <cell r="W218">
            <v>47.966999999999999</v>
          </cell>
          <cell r="X218">
            <v>1.3681146244022384E-3</v>
          </cell>
          <cell r="Y218">
            <v>6.2599999999998587E-2</v>
          </cell>
          <cell r="Z218">
            <v>45.756399999999999</v>
          </cell>
          <cell r="AA218">
            <v>45.818999999999996</v>
          </cell>
          <cell r="AB218">
            <v>2.9420929733754713E-3</v>
          </cell>
          <cell r="AC218">
            <v>0.14539999999999983</v>
          </cell>
          <cell r="AD218">
            <v>49.4206</v>
          </cell>
          <cell r="AE218">
            <v>49.566000000000003</v>
          </cell>
          <cell r="AF218">
            <v>2.2514602154450028E-3</v>
          </cell>
          <cell r="AG218">
            <v>3.7133333333334427E-2</v>
          </cell>
          <cell r="AH218">
            <v>16.492999999999999</v>
          </cell>
          <cell r="AI218">
            <v>16.530133333333332</v>
          </cell>
          <cell r="AJ218">
            <v>2.0304842165790493E-3</v>
          </cell>
          <cell r="AK218">
            <v>3.2285714285715174E-2</v>
          </cell>
          <cell r="AL218">
            <v>15.900499999999999</v>
          </cell>
          <cell r="AM218">
            <v>15.932785714285714</v>
          </cell>
          <cell r="AN218">
            <v>3.1420604061112938E-3</v>
          </cell>
          <cell r="AO218">
            <v>2.3999999999999893E-2</v>
          </cell>
          <cell r="AP218">
            <v>7.6383000000000001</v>
          </cell>
          <cell r="AQ218">
            <v>7.6623000000000001</v>
          </cell>
          <cell r="AR218">
            <v>6.2779163083291308E-4</v>
          </cell>
          <cell r="AS218">
            <v>2.6133333333334008E-2</v>
          </cell>
          <cell r="AT218">
            <v>41.627400000000002</v>
          </cell>
          <cell r="AU218">
            <v>41.653533333333336</v>
          </cell>
          <cell r="AV218">
            <v>2.8814373287379797E-3</v>
          </cell>
          <cell r="AW218">
            <v>0.10199999999999575</v>
          </cell>
          <cell r="AX218">
            <v>35.399000000000001</v>
          </cell>
          <cell r="AY218">
            <v>35.500999999999998</v>
          </cell>
          <cell r="AZ218">
            <v>2.0480243081865547E-3</v>
          </cell>
          <cell r="BA218">
            <v>1.5714285714284619E-2</v>
          </cell>
          <cell r="BB218">
            <v>7.6729000000000003</v>
          </cell>
          <cell r="BC218">
            <v>7.6886142857142845</v>
          </cell>
        </row>
        <row r="219">
          <cell r="B219">
            <v>171</v>
          </cell>
          <cell r="C219">
            <v>21</v>
          </cell>
          <cell r="D219">
            <v>2.4260428270825697E-3</v>
          </cell>
          <cell r="E219">
            <v>0.1470000000000006</v>
          </cell>
          <cell r="F219">
            <v>60.592500000000001</v>
          </cell>
          <cell r="G219">
            <v>60.7395</v>
          </cell>
          <cell r="H219">
            <v>3.5365446112965867E-3</v>
          </cell>
          <cell r="I219">
            <v>0.26032999999999762</v>
          </cell>
          <cell r="J219">
            <v>73.611400000000003</v>
          </cell>
          <cell r="K219">
            <v>73.871729999999999</v>
          </cell>
          <cell r="L219">
            <v>4.780733285406214E-3</v>
          </cell>
          <cell r="M219">
            <v>2.6600000000000178E-3</v>
          </cell>
          <cell r="N219">
            <v>0.55640000000000001</v>
          </cell>
          <cell r="O219">
            <v>0.55906</v>
          </cell>
          <cell r="P219">
            <v>2.1553929535797892E-3</v>
          </cell>
          <cell r="Q219">
            <v>0.23380000000000223</v>
          </cell>
          <cell r="R219">
            <v>108.4721</v>
          </cell>
          <cell r="S219">
            <v>108.7059</v>
          </cell>
          <cell r="T219">
            <v>4.3168810942294401E-3</v>
          </cell>
          <cell r="U219">
            <v>0.20621999999999688</v>
          </cell>
          <cell r="V219">
            <v>47.770600000000002</v>
          </cell>
          <cell r="W219">
            <v>47.976819999999996</v>
          </cell>
          <cell r="X219">
            <v>1.4365203556223503E-3</v>
          </cell>
          <cell r="Y219">
            <v>6.5729999999998512E-2</v>
          </cell>
          <cell r="Z219">
            <v>45.756399999999999</v>
          </cell>
          <cell r="AA219">
            <v>45.822130000000001</v>
          </cell>
          <cell r="AB219">
            <v>3.0891976220442448E-3</v>
          </cell>
          <cell r="AC219">
            <v>0.15266999999999981</v>
          </cell>
          <cell r="AD219">
            <v>49.4206</v>
          </cell>
          <cell r="AE219">
            <v>49.573270000000001</v>
          </cell>
          <cell r="AF219">
            <v>2.364033226217253E-3</v>
          </cell>
          <cell r="AG219">
            <v>3.8990000000001149E-2</v>
          </cell>
          <cell r="AH219">
            <v>16.492999999999999</v>
          </cell>
          <cell r="AI219">
            <v>16.53199</v>
          </cell>
          <cell r="AJ219">
            <v>2.1320084274080017E-3</v>
          </cell>
          <cell r="AK219">
            <v>3.3900000000000929E-2</v>
          </cell>
          <cell r="AL219">
            <v>15.900499999999999</v>
          </cell>
          <cell r="AM219">
            <v>15.9344</v>
          </cell>
          <cell r="AN219">
            <v>3.2991634264168583E-3</v>
          </cell>
          <cell r="AO219">
            <v>2.5199999999999889E-2</v>
          </cell>
          <cell r="AP219">
            <v>7.6383000000000001</v>
          </cell>
          <cell r="AQ219">
            <v>7.6635</v>
          </cell>
          <cell r="AR219">
            <v>6.5918121237455881E-4</v>
          </cell>
          <cell r="AS219">
            <v>2.7440000000000707E-2</v>
          </cell>
          <cell r="AT219">
            <v>41.627400000000002</v>
          </cell>
          <cell r="AU219">
            <v>41.65484</v>
          </cell>
          <cell r="AV219">
            <v>3.0255091951748789E-3</v>
          </cell>
          <cell r="AW219">
            <v>0.10709999999999553</v>
          </cell>
          <cell r="AX219">
            <v>35.399000000000001</v>
          </cell>
          <cell r="AY219">
            <v>35.506099999999996</v>
          </cell>
          <cell r="AZ219">
            <v>2.1504255235958824E-3</v>
          </cell>
          <cell r="BA219">
            <v>1.6499999999998849E-2</v>
          </cell>
          <cell r="BB219">
            <v>7.6729000000000003</v>
          </cell>
          <cell r="BC219">
            <v>7.6893999999999991</v>
          </cell>
        </row>
        <row r="220">
          <cell r="B220">
            <v>172</v>
          </cell>
          <cell r="C220">
            <v>22</v>
          </cell>
          <cell r="D220">
            <v>2.5415686759912635E-3</v>
          </cell>
          <cell r="E220">
            <v>0.15400000000000064</v>
          </cell>
          <cell r="F220">
            <v>60.592500000000001</v>
          </cell>
          <cell r="G220">
            <v>60.746500000000005</v>
          </cell>
          <cell r="H220">
            <v>3.7049514975488053E-3</v>
          </cell>
          <cell r="I220">
            <v>0.27272666666666417</v>
          </cell>
          <cell r="J220">
            <v>73.611400000000003</v>
          </cell>
          <cell r="K220">
            <v>73.884126666666674</v>
          </cell>
          <cell r="L220">
            <v>5.0083872513779389E-3</v>
          </cell>
          <cell r="M220">
            <v>2.7866666666666855E-3</v>
          </cell>
          <cell r="N220">
            <v>0.55640000000000001</v>
          </cell>
          <cell r="O220">
            <v>0.55918666666666672</v>
          </cell>
          <cell r="P220">
            <v>2.2580307132740647E-3</v>
          </cell>
          <cell r="Q220">
            <v>0.24493333333333567</v>
          </cell>
          <cell r="R220">
            <v>108.4721</v>
          </cell>
          <cell r="S220">
            <v>108.71703333333333</v>
          </cell>
          <cell r="T220">
            <v>4.5224468606213184E-3</v>
          </cell>
          <cell r="U220">
            <v>0.21603999999999673</v>
          </cell>
          <cell r="V220">
            <v>47.770600000000002</v>
          </cell>
          <cell r="W220">
            <v>47.986640000000001</v>
          </cell>
          <cell r="X220">
            <v>1.5049260868424624E-3</v>
          </cell>
          <cell r="Y220">
            <v>6.8859999999998436E-2</v>
          </cell>
          <cell r="Z220">
            <v>45.756399999999999</v>
          </cell>
          <cell r="AA220">
            <v>45.82526</v>
          </cell>
          <cell r="AB220">
            <v>3.2363022707130183E-3</v>
          </cell>
          <cell r="AC220">
            <v>0.1599399999999998</v>
          </cell>
          <cell r="AD220">
            <v>49.4206</v>
          </cell>
          <cell r="AE220">
            <v>49.580539999999999</v>
          </cell>
          <cell r="AF220">
            <v>2.4766062369895028E-3</v>
          </cell>
          <cell r="AG220">
            <v>4.084666666666787E-2</v>
          </cell>
          <cell r="AH220">
            <v>16.492999999999999</v>
          </cell>
          <cell r="AI220">
            <v>16.533846666666665</v>
          </cell>
          <cell r="AJ220">
            <v>2.2335326382369541E-3</v>
          </cell>
          <cell r="AK220">
            <v>3.5514285714286685E-2</v>
          </cell>
          <cell r="AL220">
            <v>15.900499999999999</v>
          </cell>
          <cell r="AM220">
            <v>15.936014285714286</v>
          </cell>
          <cell r="AN220">
            <v>3.4562664467224233E-3</v>
          </cell>
          <cell r="AO220">
            <v>2.6399999999999885E-2</v>
          </cell>
          <cell r="AP220">
            <v>7.6383000000000001</v>
          </cell>
          <cell r="AQ220">
            <v>7.6646999999999998</v>
          </cell>
          <cell r="AR220">
            <v>6.9057079391620442E-4</v>
          </cell>
          <cell r="AS220">
            <v>2.8746666666667409E-2</v>
          </cell>
          <cell r="AT220">
            <v>41.627400000000002</v>
          </cell>
          <cell r="AU220">
            <v>41.656146666666672</v>
          </cell>
          <cell r="AV220">
            <v>3.1695810616117781E-3</v>
          </cell>
          <cell r="AW220">
            <v>0.11219999999999532</v>
          </cell>
          <cell r="AX220">
            <v>35.399000000000001</v>
          </cell>
          <cell r="AY220">
            <v>35.511199999999995</v>
          </cell>
          <cell r="AZ220">
            <v>2.2528267390052102E-3</v>
          </cell>
          <cell r="BA220">
            <v>1.7285714285713079E-2</v>
          </cell>
          <cell r="BB220">
            <v>7.6729000000000003</v>
          </cell>
          <cell r="BC220">
            <v>7.6901857142857137</v>
          </cell>
        </row>
        <row r="221">
          <cell r="B221">
            <v>173</v>
          </cell>
          <cell r="C221">
            <v>23</v>
          </cell>
          <cell r="D221">
            <v>2.6570945248999573E-3</v>
          </cell>
          <cell r="E221">
            <v>0.16100000000000064</v>
          </cell>
          <cell r="F221">
            <v>60.592500000000001</v>
          </cell>
          <cell r="G221">
            <v>60.753500000000003</v>
          </cell>
          <cell r="H221">
            <v>3.8733583838010239E-3</v>
          </cell>
          <cell r="I221">
            <v>0.28512333333333068</v>
          </cell>
          <cell r="J221">
            <v>73.611400000000003</v>
          </cell>
          <cell r="K221">
            <v>73.896523333333334</v>
          </cell>
          <cell r="L221">
            <v>5.2360412173496637E-3</v>
          </cell>
          <cell r="M221">
            <v>2.9133333333333528E-3</v>
          </cell>
          <cell r="N221">
            <v>0.55640000000000001</v>
          </cell>
          <cell r="O221">
            <v>0.55931333333333333</v>
          </cell>
          <cell r="P221">
            <v>2.3606684729683405E-3</v>
          </cell>
          <cell r="Q221">
            <v>0.25606666666666911</v>
          </cell>
          <cell r="R221">
            <v>108.4721</v>
          </cell>
          <cell r="S221">
            <v>108.72816666666667</v>
          </cell>
          <cell r="T221">
            <v>4.7280126270131959E-3</v>
          </cell>
          <cell r="U221">
            <v>0.22585999999999656</v>
          </cell>
          <cell r="V221">
            <v>47.770600000000002</v>
          </cell>
          <cell r="W221">
            <v>47.996459999999999</v>
          </cell>
          <cell r="X221">
            <v>1.5733318180625741E-3</v>
          </cell>
          <cell r="Y221">
            <v>7.1989999999998375E-2</v>
          </cell>
          <cell r="Z221">
            <v>45.756399999999999</v>
          </cell>
          <cell r="AA221">
            <v>45.828389999999999</v>
          </cell>
          <cell r="AB221">
            <v>3.3834069193817919E-3</v>
          </cell>
          <cell r="AC221">
            <v>0.1672099999999998</v>
          </cell>
          <cell r="AD221">
            <v>49.4206</v>
          </cell>
          <cell r="AE221">
            <v>49.587809999999998</v>
          </cell>
          <cell r="AF221">
            <v>2.589179247761753E-3</v>
          </cell>
          <cell r="AG221">
            <v>4.2703333333334585E-2</v>
          </cell>
          <cell r="AH221">
            <v>16.492999999999999</v>
          </cell>
          <cell r="AI221">
            <v>16.535703333333334</v>
          </cell>
          <cell r="AJ221">
            <v>2.3350568490659068E-3</v>
          </cell>
          <cell r="AK221">
            <v>3.7128571428572447E-2</v>
          </cell>
          <cell r="AL221">
            <v>15.900499999999999</v>
          </cell>
          <cell r="AM221">
            <v>15.937628571428572</v>
          </cell>
          <cell r="AN221">
            <v>3.6133694670279879E-3</v>
          </cell>
          <cell r="AO221">
            <v>2.7599999999999878E-2</v>
          </cell>
          <cell r="AP221">
            <v>7.6383000000000001</v>
          </cell>
          <cell r="AQ221">
            <v>7.6658999999999997</v>
          </cell>
          <cell r="AR221">
            <v>7.2196037545785004E-4</v>
          </cell>
          <cell r="AS221">
            <v>3.0053333333334108E-2</v>
          </cell>
          <cell r="AT221">
            <v>41.627400000000002</v>
          </cell>
          <cell r="AU221">
            <v>41.657453333333336</v>
          </cell>
          <cell r="AV221">
            <v>3.3136529280486768E-3</v>
          </cell>
          <cell r="AW221">
            <v>0.1172999999999951</v>
          </cell>
          <cell r="AX221">
            <v>35.399000000000001</v>
          </cell>
          <cell r="AY221">
            <v>35.516299999999994</v>
          </cell>
          <cell r="AZ221">
            <v>2.355227954414538E-3</v>
          </cell>
          <cell r="BA221">
            <v>1.8071428571427312E-2</v>
          </cell>
          <cell r="BB221">
            <v>7.6729000000000003</v>
          </cell>
          <cell r="BC221">
            <v>7.6909714285714275</v>
          </cell>
        </row>
        <row r="222">
          <cell r="B222">
            <v>174</v>
          </cell>
          <cell r="C222">
            <v>24</v>
          </cell>
          <cell r="D222">
            <v>2.7726203738086511E-3</v>
          </cell>
          <cell r="E222">
            <v>0.16800000000000068</v>
          </cell>
          <cell r="F222">
            <v>60.592500000000001</v>
          </cell>
          <cell r="G222">
            <v>60.7605</v>
          </cell>
          <cell r="H222">
            <v>4.041765270053242E-3</v>
          </cell>
          <cell r="I222">
            <v>0.29751999999999723</v>
          </cell>
          <cell r="J222">
            <v>73.611400000000003</v>
          </cell>
          <cell r="K222">
            <v>73.908919999999995</v>
          </cell>
          <cell r="L222">
            <v>5.4636951833213886E-3</v>
          </cell>
          <cell r="M222">
            <v>3.0400000000000206E-3</v>
          </cell>
          <cell r="N222">
            <v>0.55640000000000001</v>
          </cell>
          <cell r="O222">
            <v>0.55944000000000005</v>
          </cell>
          <cell r="P222">
            <v>2.4633062326626163E-3</v>
          </cell>
          <cell r="Q222">
            <v>0.26720000000000255</v>
          </cell>
          <cell r="R222">
            <v>108.4721</v>
          </cell>
          <cell r="S222">
            <v>108.7393</v>
          </cell>
          <cell r="T222">
            <v>4.9335783934050742E-3</v>
          </cell>
          <cell r="U222">
            <v>0.23567999999999642</v>
          </cell>
          <cell r="V222">
            <v>47.770600000000002</v>
          </cell>
          <cell r="W222">
            <v>48.006279999999997</v>
          </cell>
          <cell r="X222">
            <v>1.6417375492826861E-3</v>
          </cell>
          <cell r="Y222">
            <v>7.5119999999998299E-2</v>
          </cell>
          <cell r="Z222">
            <v>45.756399999999999</v>
          </cell>
          <cell r="AA222">
            <v>45.831519999999998</v>
          </cell>
          <cell r="AB222">
            <v>3.5305115680505659E-3</v>
          </cell>
          <cell r="AC222">
            <v>0.1744799999999998</v>
          </cell>
          <cell r="AD222">
            <v>49.4206</v>
          </cell>
          <cell r="AE222">
            <v>49.595080000000003</v>
          </cell>
          <cell r="AF222">
            <v>2.7017522585340032E-3</v>
          </cell>
          <cell r="AG222">
            <v>4.4560000000001307E-2</v>
          </cell>
          <cell r="AH222">
            <v>16.492999999999999</v>
          </cell>
          <cell r="AI222">
            <v>16.537559999999999</v>
          </cell>
          <cell r="AJ222">
            <v>2.4365810598948592E-3</v>
          </cell>
          <cell r="AK222">
            <v>3.8742857142858203E-2</v>
          </cell>
          <cell r="AL222">
            <v>15.900499999999999</v>
          </cell>
          <cell r="AM222">
            <v>15.939242857142858</v>
          </cell>
          <cell r="AN222">
            <v>3.7704724873335524E-3</v>
          </cell>
          <cell r="AO222">
            <v>2.8799999999999874E-2</v>
          </cell>
          <cell r="AP222">
            <v>7.6383000000000001</v>
          </cell>
          <cell r="AQ222">
            <v>7.6670999999999996</v>
          </cell>
          <cell r="AR222">
            <v>7.5334995699949576E-4</v>
          </cell>
          <cell r="AS222">
            <v>3.1360000000000811E-2</v>
          </cell>
          <cell r="AT222">
            <v>41.627400000000002</v>
          </cell>
          <cell r="AU222">
            <v>41.658760000000001</v>
          </cell>
          <cell r="AV222">
            <v>3.457724794485576E-3</v>
          </cell>
          <cell r="AW222">
            <v>0.12239999999999489</v>
          </cell>
          <cell r="AX222">
            <v>35.399000000000001</v>
          </cell>
          <cell r="AY222">
            <v>35.521399999999993</v>
          </cell>
          <cell r="AZ222">
            <v>2.4576291698238657E-3</v>
          </cell>
          <cell r="BA222">
            <v>1.8857142857141542E-2</v>
          </cell>
          <cell r="BB222">
            <v>7.6729000000000003</v>
          </cell>
          <cell r="BC222">
            <v>7.6917571428571421</v>
          </cell>
        </row>
        <row r="223">
          <cell r="B223">
            <v>175</v>
          </cell>
          <cell r="C223">
            <v>25</v>
          </cell>
          <cell r="D223">
            <v>2.8881462227173449E-3</v>
          </cell>
          <cell r="E223">
            <v>0.17500000000000071</v>
          </cell>
          <cell r="F223">
            <v>60.592500000000001</v>
          </cell>
          <cell r="G223">
            <v>60.767499999999998</v>
          </cell>
          <cell r="H223">
            <v>4.2101721563054606E-3</v>
          </cell>
          <cell r="I223">
            <v>0.30991666666666379</v>
          </cell>
          <cell r="J223">
            <v>73.611400000000003</v>
          </cell>
          <cell r="K223">
            <v>73.921316666666669</v>
          </cell>
          <cell r="L223">
            <v>5.6913491492931135E-3</v>
          </cell>
          <cell r="M223">
            <v>3.1666666666666878E-3</v>
          </cell>
          <cell r="N223">
            <v>0.55640000000000001</v>
          </cell>
          <cell r="O223">
            <v>0.55956666666666666</v>
          </cell>
          <cell r="P223">
            <v>2.5659439923568918E-3</v>
          </cell>
          <cell r="Q223">
            <v>0.27833333333333599</v>
          </cell>
          <cell r="R223">
            <v>108.4721</v>
          </cell>
          <cell r="S223">
            <v>108.75043333333333</v>
          </cell>
          <cell r="T223">
            <v>5.1391441597969517E-3</v>
          </cell>
          <cell r="U223">
            <v>0.24549999999999628</v>
          </cell>
          <cell r="V223">
            <v>47.770600000000002</v>
          </cell>
          <cell r="W223">
            <v>48.016099999999994</v>
          </cell>
          <cell r="X223">
            <v>1.710143280502798E-3</v>
          </cell>
          <cell r="Y223">
            <v>7.8249999999998224E-2</v>
          </cell>
          <cell r="Z223">
            <v>45.756399999999999</v>
          </cell>
          <cell r="AA223">
            <v>45.834649999999996</v>
          </cell>
          <cell r="AB223">
            <v>3.6776162167193394E-3</v>
          </cell>
          <cell r="AC223">
            <v>0.18174999999999977</v>
          </cell>
          <cell r="AD223">
            <v>49.4206</v>
          </cell>
          <cell r="AE223">
            <v>49.602350000000001</v>
          </cell>
          <cell r="AF223">
            <v>2.814325269306253E-3</v>
          </cell>
          <cell r="AG223">
            <v>4.6416666666668029E-2</v>
          </cell>
          <cell r="AH223">
            <v>16.492999999999999</v>
          </cell>
          <cell r="AI223">
            <v>16.539416666666668</v>
          </cell>
          <cell r="AJ223">
            <v>2.5381052707238116E-3</v>
          </cell>
          <cell r="AK223">
            <v>4.0357142857143966E-2</v>
          </cell>
          <cell r="AL223">
            <v>15.900499999999999</v>
          </cell>
          <cell r="AM223">
            <v>15.940857142857142</v>
          </cell>
          <cell r="AN223">
            <v>3.9275755076391174E-3</v>
          </cell>
          <cell r="AO223">
            <v>2.9999999999999867E-2</v>
          </cell>
          <cell r="AP223">
            <v>7.6383000000000001</v>
          </cell>
          <cell r="AQ223">
            <v>7.6683000000000003</v>
          </cell>
          <cell r="AR223">
            <v>7.8473953854114138E-4</v>
          </cell>
          <cell r="AS223">
            <v>3.266666666666751E-2</v>
          </cell>
          <cell r="AT223">
            <v>41.627400000000002</v>
          </cell>
          <cell r="AU223">
            <v>41.660066666666665</v>
          </cell>
          <cell r="AV223">
            <v>3.6017966609224747E-3</v>
          </cell>
          <cell r="AW223">
            <v>0.12749999999999467</v>
          </cell>
          <cell r="AX223">
            <v>35.399000000000001</v>
          </cell>
          <cell r="AY223">
            <v>35.526499999999999</v>
          </cell>
          <cell r="AZ223">
            <v>2.5600303852331935E-3</v>
          </cell>
          <cell r="BA223">
            <v>1.9642857142855772E-2</v>
          </cell>
          <cell r="BB223">
            <v>7.6729000000000003</v>
          </cell>
          <cell r="BC223">
            <v>7.6925428571428558</v>
          </cell>
        </row>
        <row r="224">
          <cell r="B224">
            <v>176</v>
          </cell>
          <cell r="C224">
            <v>26</v>
          </cell>
          <cell r="D224">
            <v>3.0036720716260386E-3</v>
          </cell>
          <cell r="E224">
            <v>0.18200000000000074</v>
          </cell>
          <cell r="F224">
            <v>60.592500000000001</v>
          </cell>
          <cell r="G224">
            <v>60.774500000000003</v>
          </cell>
          <cell r="H224">
            <v>4.3785790425576784E-3</v>
          </cell>
          <cell r="I224">
            <v>0.32231333333333034</v>
          </cell>
          <cell r="J224">
            <v>73.611400000000003</v>
          </cell>
          <cell r="K224">
            <v>73.93371333333333</v>
          </cell>
          <cell r="L224">
            <v>5.9190031152648367E-3</v>
          </cell>
          <cell r="M224">
            <v>3.2933333333333556E-3</v>
          </cell>
          <cell r="N224">
            <v>0.55640000000000001</v>
          </cell>
          <cell r="O224">
            <v>0.55969333333333338</v>
          </cell>
          <cell r="P224">
            <v>2.6685817520511676E-3</v>
          </cell>
          <cell r="Q224">
            <v>0.28946666666666943</v>
          </cell>
          <cell r="R224">
            <v>108.4721</v>
          </cell>
          <cell r="S224">
            <v>108.76156666666667</v>
          </cell>
          <cell r="T224">
            <v>5.3447099261888309E-3</v>
          </cell>
          <cell r="U224">
            <v>0.25531999999999611</v>
          </cell>
          <cell r="V224">
            <v>47.770600000000002</v>
          </cell>
          <cell r="W224">
            <v>48.025919999999999</v>
          </cell>
          <cell r="X224">
            <v>1.7785490117229097E-3</v>
          </cell>
          <cell r="Y224">
            <v>8.1379999999998162E-2</v>
          </cell>
          <cell r="Z224">
            <v>45.756399999999999</v>
          </cell>
          <cell r="AA224">
            <v>45.837779999999995</v>
          </cell>
          <cell r="AB224">
            <v>3.8247208653881129E-3</v>
          </cell>
          <cell r="AC224">
            <v>0.18901999999999977</v>
          </cell>
          <cell r="AD224">
            <v>49.4206</v>
          </cell>
          <cell r="AE224">
            <v>49.60962</v>
          </cell>
          <cell r="AF224">
            <v>2.9268982800785036E-3</v>
          </cell>
          <cell r="AG224">
            <v>4.827333333333475E-2</v>
          </cell>
          <cell r="AH224">
            <v>16.492999999999999</v>
          </cell>
          <cell r="AI224">
            <v>16.541273333333333</v>
          </cell>
          <cell r="AJ224">
            <v>2.6396294815527639E-3</v>
          </cell>
          <cell r="AK224">
            <v>4.1971428571429721E-2</v>
          </cell>
          <cell r="AL224">
            <v>15.900499999999999</v>
          </cell>
          <cell r="AM224">
            <v>15.942471428571428</v>
          </cell>
          <cell r="AN224">
            <v>4.0846785279446815E-3</v>
          </cell>
          <cell r="AO224">
            <v>3.1199999999999863E-2</v>
          </cell>
          <cell r="AP224">
            <v>7.6383000000000001</v>
          </cell>
          <cell r="AQ224">
            <v>7.6695000000000002</v>
          </cell>
          <cell r="AR224">
            <v>8.1612912008278699E-4</v>
          </cell>
          <cell r="AS224">
            <v>3.3973333333334209E-2</v>
          </cell>
          <cell r="AT224">
            <v>41.627400000000002</v>
          </cell>
          <cell r="AU224">
            <v>41.661373333333337</v>
          </cell>
          <cell r="AV224">
            <v>3.7458685273593739E-3</v>
          </cell>
          <cell r="AW224">
            <v>0.13259999999999447</v>
          </cell>
          <cell r="AX224">
            <v>35.399000000000001</v>
          </cell>
          <cell r="AY224">
            <v>35.531599999999997</v>
          </cell>
          <cell r="AZ224">
            <v>2.6624316006425212E-3</v>
          </cell>
          <cell r="BA224">
            <v>2.0428571428570002E-2</v>
          </cell>
          <cell r="BB224">
            <v>7.6729000000000003</v>
          </cell>
          <cell r="BC224">
            <v>7.6933285714285704</v>
          </cell>
        </row>
        <row r="225">
          <cell r="B225">
            <v>177</v>
          </cell>
          <cell r="C225">
            <v>27</v>
          </cell>
          <cell r="D225">
            <v>3.119197920534732E-3</v>
          </cell>
          <cell r="E225">
            <v>0.18900000000000078</v>
          </cell>
          <cell r="F225">
            <v>60.592500000000001</v>
          </cell>
          <cell r="G225">
            <v>60.781500000000001</v>
          </cell>
          <cell r="H225">
            <v>4.546985928809897E-3</v>
          </cell>
          <cell r="I225">
            <v>0.3347099999999969</v>
          </cell>
          <cell r="J225">
            <v>73.611400000000003</v>
          </cell>
          <cell r="K225">
            <v>73.946110000000004</v>
          </cell>
          <cell r="L225">
            <v>6.1466570812365616E-3</v>
          </cell>
          <cell r="M225">
            <v>3.4200000000000228E-3</v>
          </cell>
          <cell r="N225">
            <v>0.55640000000000001</v>
          </cell>
          <cell r="O225">
            <v>0.55981999999999998</v>
          </cell>
          <cell r="P225">
            <v>2.771219511745443E-3</v>
          </cell>
          <cell r="Q225">
            <v>0.30060000000000286</v>
          </cell>
          <cell r="R225">
            <v>108.4721</v>
          </cell>
          <cell r="S225">
            <v>108.7727</v>
          </cell>
          <cell r="T225">
            <v>5.5502756925807084E-3</v>
          </cell>
          <cell r="U225">
            <v>0.26513999999999599</v>
          </cell>
          <cell r="V225">
            <v>47.770600000000002</v>
          </cell>
          <cell r="W225">
            <v>48.035739999999997</v>
          </cell>
          <cell r="X225">
            <v>1.8469547429430218E-3</v>
          </cell>
          <cell r="Y225">
            <v>8.4509999999998087E-2</v>
          </cell>
          <cell r="Z225">
            <v>45.756399999999999</v>
          </cell>
          <cell r="AA225">
            <v>45.840909999999994</v>
          </cell>
          <cell r="AB225">
            <v>3.9718255140568865E-3</v>
          </cell>
          <cell r="AC225">
            <v>0.19628999999999977</v>
          </cell>
          <cell r="AD225">
            <v>49.4206</v>
          </cell>
          <cell r="AE225">
            <v>49.616889999999998</v>
          </cell>
          <cell r="AF225">
            <v>3.0394712908507538E-3</v>
          </cell>
          <cell r="AG225">
            <v>5.0130000000001472E-2</v>
          </cell>
          <cell r="AH225">
            <v>16.492999999999999</v>
          </cell>
          <cell r="AI225">
            <v>16.543130000000001</v>
          </cell>
          <cell r="AJ225">
            <v>2.7411536923817167E-3</v>
          </cell>
          <cell r="AK225">
            <v>4.3585714285715484E-2</v>
          </cell>
          <cell r="AL225">
            <v>15.900499999999999</v>
          </cell>
          <cell r="AM225">
            <v>15.944085714285714</v>
          </cell>
          <cell r="AN225">
            <v>4.2417815482502464E-3</v>
          </cell>
          <cell r="AO225">
            <v>3.2399999999999859E-2</v>
          </cell>
          <cell r="AP225">
            <v>7.6383000000000001</v>
          </cell>
          <cell r="AQ225">
            <v>7.6707000000000001</v>
          </cell>
          <cell r="AR225">
            <v>8.4751870162443272E-4</v>
          </cell>
          <cell r="AS225">
            <v>3.5280000000000908E-2</v>
          </cell>
          <cell r="AT225">
            <v>41.627400000000002</v>
          </cell>
          <cell r="AU225">
            <v>41.662680000000002</v>
          </cell>
          <cell r="AV225">
            <v>3.8899403937962727E-3</v>
          </cell>
          <cell r="AW225">
            <v>0.13769999999999424</v>
          </cell>
          <cell r="AX225">
            <v>35.399000000000001</v>
          </cell>
          <cell r="AY225">
            <v>35.536699999999996</v>
          </cell>
          <cell r="AZ225">
            <v>2.764832816051849E-3</v>
          </cell>
          <cell r="BA225">
            <v>2.1214285714284235E-2</v>
          </cell>
          <cell r="BB225">
            <v>7.6729000000000003</v>
          </cell>
          <cell r="BC225">
            <v>7.6941142857142841</v>
          </cell>
        </row>
        <row r="226">
          <cell r="B226">
            <v>178</v>
          </cell>
          <cell r="C226">
            <v>28</v>
          </cell>
          <cell r="D226">
            <v>3.2347237694434262E-3</v>
          </cell>
          <cell r="E226">
            <v>0.19600000000000078</v>
          </cell>
          <cell r="F226">
            <v>60.592500000000001</v>
          </cell>
          <cell r="G226">
            <v>60.788499999999999</v>
          </cell>
          <cell r="H226">
            <v>4.7153928150621156E-3</v>
          </cell>
          <cell r="I226">
            <v>0.34710666666666345</v>
          </cell>
          <cell r="J226">
            <v>73.611400000000003</v>
          </cell>
          <cell r="K226">
            <v>73.958506666666665</v>
          </cell>
          <cell r="L226">
            <v>6.3743110472082865E-3</v>
          </cell>
          <cell r="M226">
            <v>3.5466666666666906E-3</v>
          </cell>
          <cell r="N226">
            <v>0.55640000000000001</v>
          </cell>
          <cell r="O226">
            <v>0.5599466666666667</v>
          </cell>
          <cell r="P226">
            <v>2.8738572714397189E-3</v>
          </cell>
          <cell r="Q226">
            <v>0.3117333333333363</v>
          </cell>
          <cell r="R226">
            <v>108.4721</v>
          </cell>
          <cell r="S226">
            <v>108.78383333333333</v>
          </cell>
          <cell r="T226">
            <v>5.7558414589725859E-3</v>
          </cell>
          <cell r="U226">
            <v>0.27495999999999582</v>
          </cell>
          <cell r="V226">
            <v>47.770600000000002</v>
          </cell>
          <cell r="W226">
            <v>48.045559999999995</v>
          </cell>
          <cell r="X226">
            <v>1.9153604741631337E-3</v>
          </cell>
          <cell r="Y226">
            <v>8.7639999999998011E-2</v>
          </cell>
          <cell r="Z226">
            <v>45.756399999999999</v>
          </cell>
          <cell r="AA226">
            <v>45.84404</v>
          </cell>
          <cell r="AB226">
            <v>4.11893016272566E-3</v>
          </cell>
          <cell r="AC226">
            <v>0.20355999999999977</v>
          </cell>
          <cell r="AD226">
            <v>49.4206</v>
          </cell>
          <cell r="AE226">
            <v>49.624160000000003</v>
          </cell>
          <cell r="AF226">
            <v>3.1520443016230036E-3</v>
          </cell>
          <cell r="AG226">
            <v>5.1986666666668194E-2</v>
          </cell>
          <cell r="AH226">
            <v>16.492999999999999</v>
          </cell>
          <cell r="AI226">
            <v>16.544986666666667</v>
          </cell>
          <cell r="AJ226">
            <v>2.8426779032106691E-3</v>
          </cell>
          <cell r="AK226">
            <v>4.5200000000001239E-2</v>
          </cell>
          <cell r="AL226">
            <v>15.900499999999999</v>
          </cell>
          <cell r="AM226">
            <v>15.9457</v>
          </cell>
          <cell r="AN226">
            <v>4.3988845685558114E-3</v>
          </cell>
          <cell r="AO226">
            <v>3.3599999999999852E-2</v>
          </cell>
          <cell r="AP226">
            <v>7.6383000000000001</v>
          </cell>
          <cell r="AQ226">
            <v>7.6718999999999999</v>
          </cell>
          <cell r="AR226">
            <v>8.7890828316607834E-4</v>
          </cell>
          <cell r="AS226">
            <v>3.6586666666667614E-2</v>
          </cell>
          <cell r="AT226">
            <v>41.627400000000002</v>
          </cell>
          <cell r="AU226">
            <v>41.663986666666666</v>
          </cell>
          <cell r="AV226">
            <v>4.0340122602331718E-3</v>
          </cell>
          <cell r="AW226">
            <v>0.14279999999999404</v>
          </cell>
          <cell r="AX226">
            <v>35.399000000000001</v>
          </cell>
          <cell r="AY226">
            <v>35.541799999999995</v>
          </cell>
          <cell r="AZ226">
            <v>2.8672340314611767E-3</v>
          </cell>
          <cell r="BA226">
            <v>2.1999999999998465E-2</v>
          </cell>
          <cell r="BB226">
            <v>7.6729000000000003</v>
          </cell>
          <cell r="BC226">
            <v>7.6948999999999987</v>
          </cell>
        </row>
        <row r="227">
          <cell r="B227">
            <v>179</v>
          </cell>
          <cell r="C227">
            <v>29</v>
          </cell>
          <cell r="D227">
            <v>3.35024961835212E-3</v>
          </cell>
          <cell r="E227">
            <v>0.20300000000000082</v>
          </cell>
          <cell r="F227">
            <v>60.592500000000001</v>
          </cell>
          <cell r="G227">
            <v>60.795500000000004</v>
          </cell>
          <cell r="H227">
            <v>4.8837997013143342E-3</v>
          </cell>
          <cell r="I227">
            <v>0.35950333333333001</v>
          </cell>
          <cell r="J227">
            <v>73.611400000000003</v>
          </cell>
          <cell r="K227">
            <v>73.970903333333339</v>
          </cell>
          <cell r="L227">
            <v>6.6019650131800113E-3</v>
          </cell>
          <cell r="M227">
            <v>3.6733333333333579E-3</v>
          </cell>
          <cell r="N227">
            <v>0.55640000000000001</v>
          </cell>
          <cell r="O227">
            <v>0.56007333333333331</v>
          </cell>
          <cell r="P227">
            <v>2.9764950311339943E-3</v>
          </cell>
          <cell r="Q227">
            <v>0.32286666666666974</v>
          </cell>
          <cell r="R227">
            <v>108.4721</v>
          </cell>
          <cell r="S227">
            <v>108.79496666666667</v>
          </cell>
          <cell r="T227">
            <v>5.9614072253644642E-3</v>
          </cell>
          <cell r="U227">
            <v>0.2847799999999957</v>
          </cell>
          <cell r="V227">
            <v>47.770600000000002</v>
          </cell>
          <cell r="W227">
            <v>48.05538</v>
          </cell>
          <cell r="X227">
            <v>1.9837662053832457E-3</v>
          </cell>
          <cell r="Y227">
            <v>9.076999999999795E-2</v>
          </cell>
          <cell r="Z227">
            <v>45.756399999999999</v>
          </cell>
          <cell r="AA227">
            <v>45.847169999999998</v>
          </cell>
          <cell r="AB227">
            <v>4.2660348113944336E-3</v>
          </cell>
          <cell r="AC227">
            <v>0.21082999999999974</v>
          </cell>
          <cell r="AD227">
            <v>49.4206</v>
          </cell>
          <cell r="AE227">
            <v>49.631430000000002</v>
          </cell>
          <cell r="AF227">
            <v>3.2646173123952538E-3</v>
          </cell>
          <cell r="AG227">
            <v>5.3843333333334915E-2</v>
          </cell>
          <cell r="AH227">
            <v>16.492999999999999</v>
          </cell>
          <cell r="AI227">
            <v>16.546843333333335</v>
          </cell>
          <cell r="AJ227">
            <v>2.9442021140396214E-3</v>
          </cell>
          <cell r="AK227">
            <v>4.6814285714286995E-2</v>
          </cell>
          <cell r="AL227">
            <v>15.900499999999999</v>
          </cell>
          <cell r="AM227">
            <v>15.947314285714286</v>
          </cell>
          <cell r="AN227">
            <v>4.5559875888613755E-3</v>
          </cell>
          <cell r="AO227">
            <v>3.4799999999999845E-2</v>
          </cell>
          <cell r="AP227">
            <v>7.6383000000000001</v>
          </cell>
          <cell r="AQ227">
            <v>7.6730999999999998</v>
          </cell>
          <cell r="AR227">
            <v>9.1029786470772406E-4</v>
          </cell>
          <cell r="AS227">
            <v>3.7893333333334313E-2</v>
          </cell>
          <cell r="AT227">
            <v>41.627400000000002</v>
          </cell>
          <cell r="AU227">
            <v>41.665293333333338</v>
          </cell>
          <cell r="AV227">
            <v>4.1780841266700706E-3</v>
          </cell>
          <cell r="AW227">
            <v>0.14789999999999384</v>
          </cell>
          <cell r="AX227">
            <v>35.399000000000001</v>
          </cell>
          <cell r="AY227">
            <v>35.546899999999994</v>
          </cell>
          <cell r="AZ227">
            <v>2.9696352468705045E-3</v>
          </cell>
          <cell r="BA227">
            <v>2.2785714285712695E-2</v>
          </cell>
          <cell r="BB227">
            <v>7.6729000000000003</v>
          </cell>
          <cell r="BC227">
            <v>7.6956857142857134</v>
          </cell>
        </row>
        <row r="228">
          <cell r="B228">
            <v>180</v>
          </cell>
          <cell r="C228">
            <v>30</v>
          </cell>
          <cell r="D228">
            <v>3.4657754672608137E-3</v>
          </cell>
          <cell r="E228">
            <v>0.21000000000000085</v>
          </cell>
          <cell r="F228">
            <v>60.592500000000001</v>
          </cell>
          <cell r="G228">
            <v>60.802500000000002</v>
          </cell>
          <cell r="H228">
            <v>5.0522065875665528E-3</v>
          </cell>
          <cell r="I228">
            <v>0.37189999999999657</v>
          </cell>
          <cell r="J228">
            <v>73.611400000000003</v>
          </cell>
          <cell r="K228">
            <v>73.9833</v>
          </cell>
          <cell r="L228">
            <v>6.8296189791517354E-3</v>
          </cell>
          <cell r="M228">
            <v>3.8000000000000256E-3</v>
          </cell>
          <cell r="N228">
            <v>0.55640000000000001</v>
          </cell>
          <cell r="O228">
            <v>0.56020000000000003</v>
          </cell>
          <cell r="P228">
            <v>3.0791327908282701E-3</v>
          </cell>
          <cell r="Q228">
            <v>0.33400000000000318</v>
          </cell>
          <cell r="R228">
            <v>108.4721</v>
          </cell>
          <cell r="S228">
            <v>108.8061</v>
          </cell>
          <cell r="T228">
            <v>6.1669729917563426E-3</v>
          </cell>
          <cell r="U228">
            <v>0.29459999999999553</v>
          </cell>
          <cell r="V228">
            <v>47.770600000000002</v>
          </cell>
          <cell r="W228">
            <v>48.065199999999997</v>
          </cell>
          <cell r="X228">
            <v>2.0521719366033576E-3</v>
          </cell>
          <cell r="Y228">
            <v>9.3899999999997874E-2</v>
          </cell>
          <cell r="Z228">
            <v>45.756399999999999</v>
          </cell>
          <cell r="AA228">
            <v>45.850299999999997</v>
          </cell>
          <cell r="AB228">
            <v>4.4131394600632071E-3</v>
          </cell>
          <cell r="AC228">
            <v>0.21809999999999974</v>
          </cell>
          <cell r="AD228">
            <v>49.4206</v>
          </cell>
          <cell r="AE228">
            <v>49.6387</v>
          </cell>
          <cell r="AF228">
            <v>3.377190323167504E-3</v>
          </cell>
          <cell r="AG228">
            <v>5.5700000000001637E-2</v>
          </cell>
          <cell r="AH228">
            <v>16.492999999999999</v>
          </cell>
          <cell r="AI228">
            <v>16.5487</v>
          </cell>
          <cell r="AJ228">
            <v>3.0457263248685742E-3</v>
          </cell>
          <cell r="AK228">
            <v>4.8428571428572757E-2</v>
          </cell>
          <cell r="AL228">
            <v>15.900499999999999</v>
          </cell>
          <cell r="AM228">
            <v>15.948928571428572</v>
          </cell>
          <cell r="AN228">
            <v>4.7130906091669414E-3</v>
          </cell>
          <cell r="AO228">
            <v>3.5999999999999845E-2</v>
          </cell>
          <cell r="AP228">
            <v>7.6383000000000001</v>
          </cell>
          <cell r="AQ228">
            <v>7.6742999999999997</v>
          </cell>
          <cell r="AR228">
            <v>9.4168744624936968E-4</v>
          </cell>
          <cell r="AS228">
            <v>3.9200000000001012E-2</v>
          </cell>
          <cell r="AT228">
            <v>41.627400000000002</v>
          </cell>
          <cell r="AU228">
            <v>41.666600000000003</v>
          </cell>
          <cell r="AV228">
            <v>4.3221559931069702E-3</v>
          </cell>
          <cell r="AW228">
            <v>0.15299999999999361</v>
          </cell>
          <cell r="AX228">
            <v>35.399000000000001</v>
          </cell>
          <cell r="AY228">
            <v>35.551999999999992</v>
          </cell>
          <cell r="AZ228">
            <v>3.0720364622798322E-3</v>
          </cell>
          <cell r="BA228">
            <v>2.3571428571426929E-2</v>
          </cell>
          <cell r="BB228">
            <v>7.6729000000000003</v>
          </cell>
          <cell r="BC228">
            <v>7.6964714285714271</v>
          </cell>
        </row>
        <row r="229">
          <cell r="B229">
            <v>181</v>
          </cell>
          <cell r="C229">
            <v>1</v>
          </cell>
          <cell r="D229">
            <v>1.4002530963182241E-4</v>
          </cell>
          <cell r="E229">
            <v>8.5138888888888833E-3</v>
          </cell>
          <cell r="F229">
            <v>60.802500000000002</v>
          </cell>
          <cell r="G229">
            <v>60.811013888888894</v>
          </cell>
          <cell r="H229">
            <v>1.9504401669025257E-4</v>
          </cell>
          <cell r="I229">
            <v>1.4429999999999962E-2</v>
          </cell>
          <cell r="J229">
            <v>73.9833</v>
          </cell>
          <cell r="K229">
            <v>73.997730000000004</v>
          </cell>
          <cell r="L229">
            <v>2.5189416478241873E-4</v>
          </cell>
          <cell r="M229">
            <v>1.4111111111111098E-4</v>
          </cell>
          <cell r="N229">
            <v>0.56020000000000003</v>
          </cell>
          <cell r="O229">
            <v>0.56034111111111118</v>
          </cell>
          <cell r="P229">
            <v>1.3349945964018131E-4</v>
          </cell>
          <cell r="Q229">
            <v>1.4525555555555533E-2</v>
          </cell>
          <cell r="R229">
            <v>108.8061</v>
          </cell>
          <cell r="S229">
            <v>108.82062555555555</v>
          </cell>
          <cell r="T229">
            <v>2.3245045849757854E-4</v>
          </cell>
          <cell r="U229">
            <v>1.1172777777777811E-2</v>
          </cell>
          <cell r="V229">
            <v>48.065199999999997</v>
          </cell>
          <cell r="W229">
            <v>48.076372777777777</v>
          </cell>
          <cell r="X229">
            <v>9.7236732002480781E-5</v>
          </cell>
          <cell r="Y229">
            <v>4.4583333333333445E-3</v>
          </cell>
          <cell r="Z229">
            <v>45.850299999999997</v>
          </cell>
          <cell r="AA229">
            <v>45.854758333333329</v>
          </cell>
          <cell r="AB229">
            <v>1.6759996624497533E-4</v>
          </cell>
          <cell r="AC229">
            <v>8.3194444444444574E-3</v>
          </cell>
          <cell r="AD229">
            <v>49.6387</v>
          </cell>
          <cell r="AE229">
            <v>49.647019444444446</v>
          </cell>
          <cell r="AF229">
            <v>1.3871515923036579E-4</v>
          </cell>
          <cell r="AG229">
            <v>2.2955555555555546E-3</v>
          </cell>
          <cell r="AH229">
            <v>16.5487</v>
          </cell>
          <cell r="AI229">
            <v>16.550995555555556</v>
          </cell>
          <cell r="AJ229">
            <v>1.0152421082895247E-4</v>
          </cell>
          <cell r="AK229">
            <v>1.6142857142857586E-3</v>
          </cell>
          <cell r="AL229">
            <v>15.900499999999999</v>
          </cell>
          <cell r="AM229">
            <v>15.902114285714285</v>
          </cell>
          <cell r="AN229">
            <v>1.571030203055647E-4</v>
          </cell>
          <cell r="AO229">
            <v>1.1999999999999947E-3</v>
          </cell>
          <cell r="AP229">
            <v>7.6383000000000001</v>
          </cell>
          <cell r="AQ229">
            <v>7.6395</v>
          </cell>
          <cell r="AR229">
            <v>6.2400099840159264E-5</v>
          </cell>
          <cell r="AS229">
            <v>2.5999999999999799E-3</v>
          </cell>
          <cell r="AT229">
            <v>41.666600000000003</v>
          </cell>
          <cell r="AU229">
            <v>41.669200000000004</v>
          </cell>
          <cell r="AV229">
            <v>1.4407186643689899E-4</v>
          </cell>
          <cell r="AW229">
            <v>5.099999999999787E-3</v>
          </cell>
          <cell r="AX229">
            <v>35.399000000000001</v>
          </cell>
          <cell r="AY229">
            <v>35.4041</v>
          </cell>
          <cell r="AZ229">
            <v>1.0240121540932774E-4</v>
          </cell>
          <cell r="BA229">
            <v>7.8571428571423089E-4</v>
          </cell>
          <cell r="BB229">
            <v>7.6729000000000003</v>
          </cell>
          <cell r="BC229">
            <v>7.6736857142857149</v>
          </cell>
        </row>
        <row r="230">
          <cell r="B230">
            <v>182</v>
          </cell>
          <cell r="C230">
            <v>2</v>
          </cell>
          <cell r="D230">
            <v>2.8005061926364482E-4</v>
          </cell>
          <cell r="E230">
            <v>1.7027777777777767E-2</v>
          </cell>
          <cell r="F230">
            <v>60.802500000000002</v>
          </cell>
          <cell r="G230">
            <v>60.819527777777779</v>
          </cell>
          <cell r="H230">
            <v>3.9008803338050514E-4</v>
          </cell>
          <cell r="I230">
            <v>2.8859999999999924E-2</v>
          </cell>
          <cell r="J230">
            <v>73.9833</v>
          </cell>
          <cell r="K230">
            <v>74.012159999999994</v>
          </cell>
          <cell r="L230">
            <v>5.0378832956483746E-4</v>
          </cell>
          <cell r="M230">
            <v>2.8222222222222196E-4</v>
          </cell>
          <cell r="N230">
            <v>0.56020000000000003</v>
          </cell>
          <cell r="O230">
            <v>0.56048222222222222</v>
          </cell>
          <cell r="P230">
            <v>2.6699891928036261E-4</v>
          </cell>
          <cell r="Q230">
            <v>2.9051111111111066E-2</v>
          </cell>
          <cell r="R230">
            <v>108.8061</v>
          </cell>
          <cell r="S230">
            <v>108.83515111111112</v>
          </cell>
          <cell r="T230">
            <v>4.6490091699515708E-4</v>
          </cell>
          <cell r="U230">
            <v>2.2345555555555622E-2</v>
          </cell>
          <cell r="V230">
            <v>48.065199999999997</v>
          </cell>
          <cell r="W230">
            <v>48.08754555555555</v>
          </cell>
          <cell r="X230">
            <v>1.9447346400496156E-4</v>
          </cell>
          <cell r="Y230">
            <v>8.916666666666689E-3</v>
          </cell>
          <cell r="Z230">
            <v>45.850299999999997</v>
          </cell>
          <cell r="AA230">
            <v>45.859216666666661</v>
          </cell>
          <cell r="AB230">
            <v>3.3519993248995065E-4</v>
          </cell>
          <cell r="AC230">
            <v>1.6638888888888915E-2</v>
          </cell>
          <cell r="AD230">
            <v>49.6387</v>
          </cell>
          <cell r="AE230">
            <v>49.655338888888892</v>
          </cell>
          <cell r="AF230">
            <v>2.7743031846073159E-4</v>
          </cell>
          <cell r="AG230">
            <v>4.5911111111111092E-3</v>
          </cell>
          <cell r="AH230">
            <v>16.5487</v>
          </cell>
          <cell r="AI230">
            <v>16.553291111111111</v>
          </cell>
          <cell r="AJ230">
            <v>2.0304842165790493E-4</v>
          </cell>
          <cell r="AK230">
            <v>3.2285714285715172E-3</v>
          </cell>
          <cell r="AL230">
            <v>15.900499999999999</v>
          </cell>
          <cell r="AM230">
            <v>15.903728571428571</v>
          </cell>
          <cell r="AN230">
            <v>3.142060406111294E-4</v>
          </cell>
          <cell r="AO230">
            <v>2.3999999999999894E-3</v>
          </cell>
          <cell r="AP230">
            <v>7.6383000000000001</v>
          </cell>
          <cell r="AQ230">
            <v>7.6406999999999998</v>
          </cell>
          <cell r="AR230">
            <v>1.2480019968031853E-4</v>
          </cell>
          <cell r="AS230">
            <v>5.1999999999999599E-3</v>
          </cell>
          <cell r="AT230">
            <v>41.666600000000003</v>
          </cell>
          <cell r="AU230">
            <v>41.671800000000005</v>
          </cell>
          <cell r="AV230">
            <v>2.8814373287379798E-4</v>
          </cell>
          <cell r="AW230">
            <v>1.0199999999999574E-2</v>
          </cell>
          <cell r="AX230">
            <v>35.399000000000001</v>
          </cell>
          <cell r="AY230">
            <v>35.409199999999998</v>
          </cell>
          <cell r="AZ230">
            <v>2.0480243081865548E-4</v>
          </cell>
          <cell r="BA230">
            <v>1.5714285714284618E-3</v>
          </cell>
          <cell r="BB230">
            <v>7.6729000000000003</v>
          </cell>
          <cell r="BC230">
            <v>7.6744714285714286</v>
          </cell>
        </row>
        <row r="231">
          <cell r="B231">
            <v>183</v>
          </cell>
          <cell r="C231">
            <v>3</v>
          </cell>
          <cell r="D231">
            <v>4.2007592889546717E-4</v>
          </cell>
          <cell r="E231">
            <v>2.5541666666666647E-2</v>
          </cell>
          <cell r="F231">
            <v>60.802500000000002</v>
          </cell>
          <cell r="G231">
            <v>60.828041666666671</v>
          </cell>
          <cell r="H231">
            <v>5.8513205007075769E-4</v>
          </cell>
          <cell r="I231">
            <v>4.3289999999999891E-2</v>
          </cell>
          <cell r="J231">
            <v>73.9833</v>
          </cell>
          <cell r="K231">
            <v>74.026589999999999</v>
          </cell>
          <cell r="L231">
            <v>7.556824943472562E-4</v>
          </cell>
          <cell r="M231">
            <v>4.2333333333333296E-4</v>
          </cell>
          <cell r="N231">
            <v>0.56020000000000003</v>
          </cell>
          <cell r="O231">
            <v>0.56062333333333336</v>
          </cell>
          <cell r="P231">
            <v>4.0049837892054392E-4</v>
          </cell>
          <cell r="Q231">
            <v>4.3576666666666597E-2</v>
          </cell>
          <cell r="R231">
            <v>108.8061</v>
          </cell>
          <cell r="S231">
            <v>108.84967666666667</v>
          </cell>
          <cell r="T231">
            <v>6.9735137549273556E-4</v>
          </cell>
          <cell r="U231">
            <v>3.3518333333333435E-2</v>
          </cell>
          <cell r="V231">
            <v>48.065199999999997</v>
          </cell>
          <cell r="W231">
            <v>48.098718333333331</v>
          </cell>
          <cell r="X231">
            <v>2.9171019600744236E-4</v>
          </cell>
          <cell r="Y231">
            <v>1.3375000000000033E-2</v>
          </cell>
          <cell r="Z231">
            <v>45.850299999999997</v>
          </cell>
          <cell r="AA231">
            <v>45.863675000000001</v>
          </cell>
          <cell r="AB231">
            <v>5.0279989873492606E-4</v>
          </cell>
          <cell r="AC231">
            <v>2.4958333333333371E-2</v>
          </cell>
          <cell r="AD231">
            <v>49.6387</v>
          </cell>
          <cell r="AE231">
            <v>49.663658333333331</v>
          </cell>
          <cell r="AF231">
            <v>4.1614547769109732E-4</v>
          </cell>
          <cell r="AG231">
            <v>6.8866666666666633E-3</v>
          </cell>
          <cell r="AH231">
            <v>16.5487</v>
          </cell>
          <cell r="AI231">
            <v>16.555586666666667</v>
          </cell>
          <cell r="AJ231">
            <v>3.045726324868574E-4</v>
          </cell>
          <cell r="AK231">
            <v>4.8428571428572754E-3</v>
          </cell>
          <cell r="AL231">
            <v>15.900499999999999</v>
          </cell>
          <cell r="AM231">
            <v>15.905342857142857</v>
          </cell>
          <cell r="AN231">
            <v>4.7130906091669405E-4</v>
          </cell>
          <cell r="AO231">
            <v>3.5999999999999843E-3</v>
          </cell>
          <cell r="AP231">
            <v>7.6383000000000001</v>
          </cell>
          <cell r="AQ231">
            <v>7.6418999999999997</v>
          </cell>
          <cell r="AR231">
            <v>1.8720029952047781E-4</v>
          </cell>
          <cell r="AS231">
            <v>7.7999999999999407E-3</v>
          </cell>
          <cell r="AT231">
            <v>41.666600000000003</v>
          </cell>
          <cell r="AU231">
            <v>41.674400000000006</v>
          </cell>
          <cell r="AV231">
            <v>4.32215599310697E-4</v>
          </cell>
          <cell r="AW231">
            <v>1.5299999999999361E-2</v>
          </cell>
          <cell r="AX231">
            <v>35.399000000000001</v>
          </cell>
          <cell r="AY231">
            <v>35.414299999999997</v>
          </cell>
          <cell r="AZ231">
            <v>3.0720364622798321E-4</v>
          </cell>
          <cell r="BA231">
            <v>2.3571428571426928E-3</v>
          </cell>
          <cell r="BB231">
            <v>7.6729000000000003</v>
          </cell>
          <cell r="BC231">
            <v>7.6752571428571432</v>
          </cell>
        </row>
        <row r="232">
          <cell r="B232">
            <v>184</v>
          </cell>
          <cell r="C232">
            <v>4</v>
          </cell>
          <cell r="D232">
            <v>5.6010123852728963E-4</v>
          </cell>
          <cell r="E232">
            <v>3.4055555555555533E-2</v>
          </cell>
          <cell r="F232">
            <v>60.802500000000002</v>
          </cell>
          <cell r="G232">
            <v>60.836555555555556</v>
          </cell>
          <cell r="H232">
            <v>7.8017606676101029E-4</v>
          </cell>
          <cell r="I232">
            <v>5.7719999999999848E-2</v>
          </cell>
          <cell r="J232">
            <v>73.9833</v>
          </cell>
          <cell r="K232">
            <v>74.041020000000003</v>
          </cell>
          <cell r="L232">
            <v>1.0075766591296749E-3</v>
          </cell>
          <cell r="M232">
            <v>5.6444444444444391E-4</v>
          </cell>
          <cell r="N232">
            <v>0.56020000000000003</v>
          </cell>
          <cell r="O232">
            <v>0.56076444444444451</v>
          </cell>
          <cell r="P232">
            <v>5.3399783856072523E-4</v>
          </cell>
          <cell r="Q232">
            <v>5.8102222222222132E-2</v>
          </cell>
          <cell r="R232">
            <v>108.8061</v>
          </cell>
          <cell r="S232">
            <v>108.86420222222222</v>
          </cell>
          <cell r="T232">
            <v>9.2980183399031416E-4</v>
          </cell>
          <cell r="U232">
            <v>4.4691111111111244E-2</v>
          </cell>
          <cell r="V232">
            <v>48.065199999999997</v>
          </cell>
          <cell r="W232">
            <v>48.109891111111111</v>
          </cell>
          <cell r="X232">
            <v>3.8894692800992312E-4</v>
          </cell>
          <cell r="Y232">
            <v>1.7833333333333378E-2</v>
          </cell>
          <cell r="Z232">
            <v>45.850299999999997</v>
          </cell>
          <cell r="AA232">
            <v>45.868133333333333</v>
          </cell>
          <cell r="AB232">
            <v>6.7039986497990131E-4</v>
          </cell>
          <cell r="AC232">
            <v>3.327777777777783E-2</v>
          </cell>
          <cell r="AD232">
            <v>49.6387</v>
          </cell>
          <cell r="AE232">
            <v>49.671977777777776</v>
          </cell>
          <cell r="AF232">
            <v>5.5486063692146317E-4</v>
          </cell>
          <cell r="AG232">
            <v>9.1822222222222184E-3</v>
          </cell>
          <cell r="AH232">
            <v>16.5487</v>
          </cell>
          <cell r="AI232">
            <v>16.557882222222222</v>
          </cell>
          <cell r="AJ232">
            <v>4.0609684331580987E-4</v>
          </cell>
          <cell r="AK232">
            <v>6.4571428571430344E-3</v>
          </cell>
          <cell r="AL232">
            <v>15.900499999999999</v>
          </cell>
          <cell r="AM232">
            <v>15.906957142857141</v>
          </cell>
          <cell r="AN232">
            <v>6.284120812222588E-4</v>
          </cell>
          <cell r="AO232">
            <v>4.7999999999999788E-3</v>
          </cell>
          <cell r="AP232">
            <v>7.6383000000000001</v>
          </cell>
          <cell r="AQ232">
            <v>7.6431000000000004</v>
          </cell>
          <cell r="AR232">
            <v>2.4960039936063706E-4</v>
          </cell>
          <cell r="AS232">
            <v>1.039999999999992E-2</v>
          </cell>
          <cell r="AT232">
            <v>41.666600000000003</v>
          </cell>
          <cell r="AU232">
            <v>41.677</v>
          </cell>
          <cell r="AV232">
            <v>5.7628746574759596E-4</v>
          </cell>
          <cell r="AW232">
            <v>2.0399999999999148E-2</v>
          </cell>
          <cell r="AX232">
            <v>35.399000000000001</v>
          </cell>
          <cell r="AY232">
            <v>35.419400000000003</v>
          </cell>
          <cell r="AZ232">
            <v>4.0960486163731097E-4</v>
          </cell>
          <cell r="BA232">
            <v>3.1428571428569235E-3</v>
          </cell>
          <cell r="BB232">
            <v>7.6729000000000003</v>
          </cell>
          <cell r="BC232">
            <v>7.6760428571428569</v>
          </cell>
        </row>
        <row r="233">
          <cell r="B233">
            <v>185</v>
          </cell>
          <cell r="C233">
            <v>5</v>
          </cell>
          <cell r="D233">
            <v>7.0012654815911209E-4</v>
          </cell>
          <cell r="E233">
            <v>4.256944444444441E-2</v>
          </cell>
          <cell r="F233">
            <v>60.802500000000002</v>
          </cell>
          <cell r="G233">
            <v>60.845069444444448</v>
          </cell>
          <cell r="H233">
            <v>9.7522008345126299E-4</v>
          </cell>
          <cell r="I233">
            <v>7.2149999999999812E-2</v>
          </cell>
          <cell r="J233">
            <v>73.9833</v>
          </cell>
          <cell r="K233">
            <v>74.055449999999993</v>
          </cell>
          <cell r="L233">
            <v>1.2594708239120937E-3</v>
          </cell>
          <cell r="M233">
            <v>7.0555555555555497E-4</v>
          </cell>
          <cell r="N233">
            <v>0.56020000000000003</v>
          </cell>
          <cell r="O233">
            <v>0.56090555555555555</v>
          </cell>
          <cell r="P233">
            <v>6.6749729820090664E-4</v>
          </cell>
          <cell r="Q233">
            <v>7.2627777777777666E-2</v>
          </cell>
          <cell r="R233">
            <v>108.8061</v>
          </cell>
          <cell r="S233">
            <v>108.87872777777778</v>
          </cell>
          <cell r="T233">
            <v>1.1622522924878927E-3</v>
          </cell>
          <cell r="U233">
            <v>5.586388888888906E-2</v>
          </cell>
          <cell r="V233">
            <v>48.065199999999997</v>
          </cell>
          <cell r="W233">
            <v>48.121063888888884</v>
          </cell>
          <cell r="X233">
            <v>4.8618366001240389E-4</v>
          </cell>
          <cell r="Y233">
            <v>2.2291666666666723E-2</v>
          </cell>
          <cell r="Z233">
            <v>45.850299999999997</v>
          </cell>
          <cell r="AA233">
            <v>45.872591666666665</v>
          </cell>
          <cell r="AB233">
            <v>8.3799983122487666E-4</v>
          </cell>
          <cell r="AC233">
            <v>4.1597222222222285E-2</v>
          </cell>
          <cell r="AD233">
            <v>49.6387</v>
          </cell>
          <cell r="AE233">
            <v>49.680297222222222</v>
          </cell>
          <cell r="AF233">
            <v>6.9357579615182902E-4</v>
          </cell>
          <cell r="AG233">
            <v>1.1477777777777773E-2</v>
          </cell>
          <cell r="AH233">
            <v>16.5487</v>
          </cell>
          <cell r="AI233">
            <v>16.560177777777778</v>
          </cell>
          <cell r="AJ233">
            <v>5.0762105414476233E-4</v>
          </cell>
          <cell r="AK233">
            <v>8.0714285714287935E-3</v>
          </cell>
          <cell r="AL233">
            <v>15.900499999999999</v>
          </cell>
          <cell r="AM233">
            <v>15.908571428571427</v>
          </cell>
          <cell r="AN233">
            <v>7.8551510152782345E-4</v>
          </cell>
          <cell r="AO233">
            <v>5.9999999999999732E-3</v>
          </cell>
          <cell r="AP233">
            <v>7.6383000000000001</v>
          </cell>
          <cell r="AQ233">
            <v>7.6443000000000003</v>
          </cell>
          <cell r="AR233">
            <v>3.1200049920079631E-4</v>
          </cell>
          <cell r="AS233">
            <v>1.2999999999999901E-2</v>
          </cell>
          <cell r="AT233">
            <v>41.666600000000003</v>
          </cell>
          <cell r="AU233">
            <v>41.679600000000001</v>
          </cell>
          <cell r="AV233">
            <v>7.2035933218449492E-4</v>
          </cell>
          <cell r="AW233">
            <v>2.5499999999998937E-2</v>
          </cell>
          <cell r="AX233">
            <v>35.399000000000001</v>
          </cell>
          <cell r="AY233">
            <v>35.424500000000002</v>
          </cell>
          <cell r="AZ233">
            <v>5.1200607704663867E-4</v>
          </cell>
          <cell r="BA233">
            <v>3.9285714285711548E-3</v>
          </cell>
          <cell r="BB233">
            <v>7.6729000000000003</v>
          </cell>
          <cell r="BC233">
            <v>7.6768285714285716</v>
          </cell>
        </row>
        <row r="234">
          <cell r="B234">
            <v>186</v>
          </cell>
          <cell r="C234">
            <v>6</v>
          </cell>
          <cell r="D234">
            <v>8.4015185779093434E-4</v>
          </cell>
          <cell r="E234">
            <v>5.1083333333333293E-2</v>
          </cell>
          <cell r="F234">
            <v>60.802500000000002</v>
          </cell>
          <cell r="G234">
            <v>60.853583333333333</v>
          </cell>
          <cell r="H234">
            <v>1.1702641001415154E-3</v>
          </cell>
          <cell r="I234">
            <v>8.6579999999999782E-2</v>
          </cell>
          <cell r="J234">
            <v>73.9833</v>
          </cell>
          <cell r="K234">
            <v>74.069879999999998</v>
          </cell>
          <cell r="L234">
            <v>1.5113649886945124E-3</v>
          </cell>
          <cell r="M234">
            <v>8.4666666666666592E-4</v>
          </cell>
          <cell r="N234">
            <v>0.56020000000000003</v>
          </cell>
          <cell r="O234">
            <v>0.56104666666666669</v>
          </cell>
          <cell r="P234">
            <v>8.0099675784108784E-4</v>
          </cell>
          <cell r="Q234">
            <v>8.7153333333333194E-2</v>
          </cell>
          <cell r="R234">
            <v>108.8061</v>
          </cell>
          <cell r="S234">
            <v>108.89325333333333</v>
          </cell>
          <cell r="T234">
            <v>1.3947027509854711E-3</v>
          </cell>
          <cell r="U234">
            <v>6.7036666666666869E-2</v>
          </cell>
          <cell r="V234">
            <v>48.065199999999997</v>
          </cell>
          <cell r="W234">
            <v>48.132236666666664</v>
          </cell>
          <cell r="X234">
            <v>5.8342039201488471E-4</v>
          </cell>
          <cell r="Y234">
            <v>2.6750000000000065E-2</v>
          </cell>
          <cell r="Z234">
            <v>45.850299999999997</v>
          </cell>
          <cell r="AA234">
            <v>45.877049999999997</v>
          </cell>
          <cell r="AB234">
            <v>1.0055997974698521E-3</v>
          </cell>
          <cell r="AC234">
            <v>4.9916666666666741E-2</v>
          </cell>
          <cell r="AD234">
            <v>49.6387</v>
          </cell>
          <cell r="AE234">
            <v>49.688616666666668</v>
          </cell>
          <cell r="AF234">
            <v>8.3229095538219465E-4</v>
          </cell>
          <cell r="AG234">
            <v>1.3773333333333327E-2</v>
          </cell>
          <cell r="AH234">
            <v>16.5487</v>
          </cell>
          <cell r="AI234">
            <v>16.562473333333333</v>
          </cell>
          <cell r="AJ234">
            <v>6.091452649737148E-4</v>
          </cell>
          <cell r="AK234">
            <v>9.6857142857145508E-3</v>
          </cell>
          <cell r="AL234">
            <v>15.900499999999999</v>
          </cell>
          <cell r="AM234">
            <v>15.910185714285713</v>
          </cell>
          <cell r="AN234">
            <v>9.426181218333881E-4</v>
          </cell>
          <cell r="AO234">
            <v>7.1999999999999686E-3</v>
          </cell>
          <cell r="AP234">
            <v>7.6383000000000001</v>
          </cell>
          <cell r="AQ234">
            <v>7.6455000000000002</v>
          </cell>
          <cell r="AR234">
            <v>3.7440059904095561E-4</v>
          </cell>
          <cell r="AS234">
            <v>1.5599999999999881E-2</v>
          </cell>
          <cell r="AT234">
            <v>41.666600000000003</v>
          </cell>
          <cell r="AU234">
            <v>41.682200000000002</v>
          </cell>
          <cell r="AV234">
            <v>8.6443119862139399E-4</v>
          </cell>
          <cell r="AW234">
            <v>3.0599999999998722E-2</v>
          </cell>
          <cell r="AX234">
            <v>35.399000000000001</v>
          </cell>
          <cell r="AY234">
            <v>35.429600000000001</v>
          </cell>
          <cell r="AZ234">
            <v>6.1440729245596643E-4</v>
          </cell>
          <cell r="BA234">
            <v>4.7142857142853855E-3</v>
          </cell>
          <cell r="BB234">
            <v>7.6729000000000003</v>
          </cell>
          <cell r="BC234">
            <v>7.6776142857142853</v>
          </cell>
        </row>
        <row r="235">
          <cell r="B235">
            <v>187</v>
          </cell>
          <cell r="C235">
            <v>7</v>
          </cell>
          <cell r="D235">
            <v>9.8017716742275691E-4</v>
          </cell>
          <cell r="E235">
            <v>5.9597222222222176E-2</v>
          </cell>
          <cell r="F235">
            <v>60.802500000000002</v>
          </cell>
          <cell r="G235">
            <v>60.862097222222225</v>
          </cell>
          <cell r="H235">
            <v>1.365308116831768E-3</v>
          </cell>
          <cell r="I235">
            <v>0.10100999999999974</v>
          </cell>
          <cell r="J235">
            <v>73.9833</v>
          </cell>
          <cell r="K235">
            <v>74.084310000000002</v>
          </cell>
          <cell r="L235">
            <v>1.7632591534769311E-3</v>
          </cell>
          <cell r="M235">
            <v>9.8777777777777688E-4</v>
          </cell>
          <cell r="N235">
            <v>0.56020000000000003</v>
          </cell>
          <cell r="O235">
            <v>0.56118777777777784</v>
          </cell>
          <cell r="P235">
            <v>9.3449621748126915E-4</v>
          </cell>
          <cell r="Q235">
            <v>0.10167888888888872</v>
          </cell>
          <cell r="R235">
            <v>108.8061</v>
          </cell>
          <cell r="S235">
            <v>108.90777888888888</v>
          </cell>
          <cell r="T235">
            <v>1.6271532094830497E-3</v>
          </cell>
          <cell r="U235">
            <v>7.8209444444444678E-2</v>
          </cell>
          <cell r="V235">
            <v>48.065199999999997</v>
          </cell>
          <cell r="W235">
            <v>48.143409444444444</v>
          </cell>
          <cell r="X235">
            <v>6.8065712401736548E-4</v>
          </cell>
          <cell r="Y235">
            <v>3.1208333333333411E-2</v>
          </cell>
          <cell r="Z235">
            <v>45.850299999999997</v>
          </cell>
          <cell r="AA235">
            <v>45.881508333333329</v>
          </cell>
          <cell r="AB235">
            <v>1.1731997637148275E-3</v>
          </cell>
          <cell r="AC235">
            <v>5.8236111111111197E-2</v>
          </cell>
          <cell r="AD235">
            <v>49.6387</v>
          </cell>
          <cell r="AE235">
            <v>49.696936111111114</v>
          </cell>
          <cell r="AF235">
            <v>9.710061146125605E-4</v>
          </cell>
          <cell r="AG235">
            <v>1.6068888888888879E-2</v>
          </cell>
          <cell r="AH235">
            <v>16.5487</v>
          </cell>
          <cell r="AI235">
            <v>16.564768888888889</v>
          </cell>
          <cell r="AJ235">
            <v>7.1066947580266727E-4</v>
          </cell>
          <cell r="AK235">
            <v>1.130000000000031E-2</v>
          </cell>
          <cell r="AL235">
            <v>15.900499999999999</v>
          </cell>
          <cell r="AM235">
            <v>15.911799999999999</v>
          </cell>
          <cell r="AN235">
            <v>1.0997211421389529E-3</v>
          </cell>
          <cell r="AO235">
            <v>8.3999999999999631E-3</v>
          </cell>
          <cell r="AP235">
            <v>7.6383000000000001</v>
          </cell>
          <cell r="AQ235">
            <v>7.6467000000000001</v>
          </cell>
          <cell r="AR235">
            <v>4.3680069888111486E-4</v>
          </cell>
          <cell r="AS235">
            <v>1.8199999999999862E-2</v>
          </cell>
          <cell r="AT235">
            <v>41.666600000000003</v>
          </cell>
          <cell r="AU235">
            <v>41.684800000000003</v>
          </cell>
          <cell r="AV235">
            <v>1.008503065058293E-3</v>
          </cell>
          <cell r="AW235">
            <v>3.5699999999998511E-2</v>
          </cell>
          <cell r="AX235">
            <v>35.399000000000001</v>
          </cell>
          <cell r="AY235">
            <v>35.434699999999999</v>
          </cell>
          <cell r="AZ235">
            <v>7.1680850786529418E-4</v>
          </cell>
          <cell r="BA235">
            <v>5.4999999999996163E-3</v>
          </cell>
          <cell r="BB235">
            <v>7.6729000000000003</v>
          </cell>
          <cell r="BC235">
            <v>7.6783999999999999</v>
          </cell>
        </row>
        <row r="236">
          <cell r="B236">
            <v>188</v>
          </cell>
          <cell r="C236">
            <v>8</v>
          </cell>
          <cell r="D236">
            <v>1.1202024770545793E-3</v>
          </cell>
          <cell r="E236">
            <v>6.8111111111111067E-2</v>
          </cell>
          <cell r="F236">
            <v>60.802500000000002</v>
          </cell>
          <cell r="G236">
            <v>60.87061111111111</v>
          </cell>
          <cell r="H236">
            <v>1.5603521335220206E-3</v>
          </cell>
          <cell r="I236">
            <v>0.1154399999999997</v>
          </cell>
          <cell r="J236">
            <v>73.9833</v>
          </cell>
          <cell r="K236">
            <v>74.098740000000006</v>
          </cell>
          <cell r="L236">
            <v>2.0151533182593499E-3</v>
          </cell>
          <cell r="M236">
            <v>1.1288888888888878E-3</v>
          </cell>
          <cell r="N236">
            <v>0.56020000000000003</v>
          </cell>
          <cell r="O236">
            <v>0.56132888888888888</v>
          </cell>
          <cell r="P236">
            <v>1.0679956771214505E-3</v>
          </cell>
          <cell r="Q236">
            <v>0.11620444444444426</v>
          </cell>
          <cell r="R236">
            <v>108.8061</v>
          </cell>
          <cell r="S236">
            <v>108.92230444444445</v>
          </cell>
          <cell r="T236">
            <v>1.8596036679806283E-3</v>
          </cell>
          <cell r="U236">
            <v>8.9382222222222488E-2</v>
          </cell>
          <cell r="V236">
            <v>48.065199999999997</v>
          </cell>
          <cell r="W236">
            <v>48.154582222222217</v>
          </cell>
          <cell r="X236">
            <v>7.7789385601984625E-4</v>
          </cell>
          <cell r="Y236">
            <v>3.5666666666666756E-2</v>
          </cell>
          <cell r="Z236">
            <v>45.850299999999997</v>
          </cell>
          <cell r="AA236">
            <v>45.885966666666661</v>
          </cell>
          <cell r="AB236">
            <v>1.3407997299598026E-3</v>
          </cell>
          <cell r="AC236">
            <v>6.6555555555555659E-2</v>
          </cell>
          <cell r="AD236">
            <v>49.6387</v>
          </cell>
          <cell r="AE236">
            <v>49.705255555555553</v>
          </cell>
          <cell r="AF236">
            <v>1.1097212738429263E-3</v>
          </cell>
          <cell r="AG236">
            <v>1.8364444444444437E-2</v>
          </cell>
          <cell r="AH236">
            <v>16.5487</v>
          </cell>
          <cell r="AI236">
            <v>16.567064444444444</v>
          </cell>
          <cell r="AJ236">
            <v>8.1219368663161973E-4</v>
          </cell>
          <cell r="AK236">
            <v>1.2914285714286069E-2</v>
          </cell>
          <cell r="AL236">
            <v>15.900499999999999</v>
          </cell>
          <cell r="AM236">
            <v>15.913414285714286</v>
          </cell>
          <cell r="AN236">
            <v>1.2568241624445176E-3</v>
          </cell>
          <cell r="AO236">
            <v>9.5999999999999575E-3</v>
          </cell>
          <cell r="AP236">
            <v>7.6383000000000001</v>
          </cell>
          <cell r="AQ236">
            <v>7.6478999999999999</v>
          </cell>
          <cell r="AR236">
            <v>4.9920079872127412E-4</v>
          </cell>
          <cell r="AS236">
            <v>2.0799999999999839E-2</v>
          </cell>
          <cell r="AT236">
            <v>41.666600000000003</v>
          </cell>
          <cell r="AU236">
            <v>41.687400000000004</v>
          </cell>
          <cell r="AV236">
            <v>1.1525749314951919E-3</v>
          </cell>
          <cell r="AW236">
            <v>4.0799999999998296E-2</v>
          </cell>
          <cell r="AX236">
            <v>35.399000000000001</v>
          </cell>
          <cell r="AY236">
            <v>35.439799999999998</v>
          </cell>
          <cell r="AZ236">
            <v>8.1920972327462194E-4</v>
          </cell>
          <cell r="BA236">
            <v>6.2857142857138471E-3</v>
          </cell>
          <cell r="BB236">
            <v>7.6729000000000003</v>
          </cell>
          <cell r="BC236">
            <v>7.6791857142857145</v>
          </cell>
        </row>
        <row r="237">
          <cell r="B237">
            <v>189</v>
          </cell>
          <cell r="C237">
            <v>9</v>
          </cell>
          <cell r="D237">
            <v>1.2602277866864016E-3</v>
          </cell>
          <cell r="E237">
            <v>7.6624999999999943E-2</v>
          </cell>
          <cell r="F237">
            <v>60.802500000000002</v>
          </cell>
          <cell r="G237">
            <v>60.879125000000002</v>
          </cell>
          <cell r="H237">
            <v>1.7553961502122734E-3</v>
          </cell>
          <cell r="I237">
            <v>0.12986999999999965</v>
          </cell>
          <cell r="J237">
            <v>73.9833</v>
          </cell>
          <cell r="K237">
            <v>74.113169999999997</v>
          </cell>
          <cell r="L237">
            <v>2.2670474830417684E-3</v>
          </cell>
          <cell r="M237">
            <v>1.269999999999999E-3</v>
          </cell>
          <cell r="N237">
            <v>0.56020000000000003</v>
          </cell>
          <cell r="O237">
            <v>0.56147000000000002</v>
          </cell>
          <cell r="P237">
            <v>1.2014951367616319E-3</v>
          </cell>
          <cell r="Q237">
            <v>0.13072999999999979</v>
          </cell>
          <cell r="R237">
            <v>108.8061</v>
          </cell>
          <cell r="S237">
            <v>108.93683</v>
          </cell>
          <cell r="T237">
            <v>2.0920541264782067E-3</v>
          </cell>
          <cell r="U237">
            <v>0.10055500000000031</v>
          </cell>
          <cell r="V237">
            <v>48.065199999999997</v>
          </cell>
          <cell r="W237">
            <v>48.165754999999997</v>
          </cell>
          <cell r="X237">
            <v>8.7513058802232702E-4</v>
          </cell>
          <cell r="Y237">
            <v>4.0125000000000098E-2</v>
          </cell>
          <cell r="Z237">
            <v>45.850299999999997</v>
          </cell>
          <cell r="AA237">
            <v>45.890425</v>
          </cell>
          <cell r="AB237">
            <v>1.5083996962047782E-3</v>
          </cell>
          <cell r="AC237">
            <v>7.4875000000000108E-2</v>
          </cell>
          <cell r="AD237">
            <v>49.6387</v>
          </cell>
          <cell r="AE237">
            <v>49.713574999999999</v>
          </cell>
          <cell r="AF237">
            <v>1.2484364330732922E-3</v>
          </cell>
          <cell r="AG237">
            <v>2.0659999999999991E-2</v>
          </cell>
          <cell r="AH237">
            <v>16.5487</v>
          </cell>
          <cell r="AI237">
            <v>16.56936</v>
          </cell>
          <cell r="AJ237">
            <v>9.137178974605722E-4</v>
          </cell>
          <cell r="AK237">
            <v>1.4528571428571826E-2</v>
          </cell>
          <cell r="AL237">
            <v>15.900499999999999</v>
          </cell>
          <cell r="AM237">
            <v>15.915028571428572</v>
          </cell>
          <cell r="AN237">
            <v>1.4139271827500824E-3</v>
          </cell>
          <cell r="AO237">
            <v>1.0799999999999952E-2</v>
          </cell>
          <cell r="AP237">
            <v>7.6383000000000001</v>
          </cell>
          <cell r="AQ237">
            <v>7.6490999999999998</v>
          </cell>
          <cell r="AR237">
            <v>5.6160089856143337E-4</v>
          </cell>
          <cell r="AS237">
            <v>2.339999999999982E-2</v>
          </cell>
          <cell r="AT237">
            <v>41.666600000000003</v>
          </cell>
          <cell r="AU237">
            <v>41.690000000000005</v>
          </cell>
          <cell r="AV237">
            <v>1.2966467979320909E-3</v>
          </cell>
          <cell r="AW237">
            <v>4.5899999999998088E-2</v>
          </cell>
          <cell r="AX237">
            <v>35.399000000000001</v>
          </cell>
          <cell r="AY237">
            <v>35.444899999999997</v>
          </cell>
          <cell r="AZ237">
            <v>9.216109386839497E-4</v>
          </cell>
          <cell r="BA237">
            <v>7.0714285714280779E-3</v>
          </cell>
          <cell r="BB237">
            <v>7.6729000000000003</v>
          </cell>
          <cell r="BC237">
            <v>7.6799714285714282</v>
          </cell>
        </row>
        <row r="238">
          <cell r="B238">
            <v>190</v>
          </cell>
          <cell r="C238">
            <v>10</v>
          </cell>
          <cell r="D238">
            <v>1.4002530963182242E-3</v>
          </cell>
          <cell r="E238">
            <v>8.513888888888882E-2</v>
          </cell>
          <cell r="F238">
            <v>60.802500000000002</v>
          </cell>
          <cell r="G238">
            <v>60.887638888888894</v>
          </cell>
          <cell r="H238">
            <v>1.950440166902526E-3</v>
          </cell>
          <cell r="I238">
            <v>0.14429999999999962</v>
          </cell>
          <cell r="J238">
            <v>73.9833</v>
          </cell>
          <cell r="K238">
            <v>74.127600000000001</v>
          </cell>
          <cell r="L238">
            <v>2.5189416478241873E-3</v>
          </cell>
          <cell r="M238">
            <v>1.4111111111111099E-3</v>
          </cell>
          <cell r="N238">
            <v>0.56020000000000003</v>
          </cell>
          <cell r="O238">
            <v>0.56161111111111117</v>
          </cell>
          <cell r="P238">
            <v>1.3349945964018133E-3</v>
          </cell>
          <cell r="Q238">
            <v>0.14525555555555533</v>
          </cell>
          <cell r="R238">
            <v>108.8061</v>
          </cell>
          <cell r="S238">
            <v>108.95135555555555</v>
          </cell>
          <cell r="T238">
            <v>2.3245045849757855E-3</v>
          </cell>
          <cell r="U238">
            <v>0.11172777777777812</v>
          </cell>
          <cell r="V238">
            <v>48.065199999999997</v>
          </cell>
          <cell r="W238">
            <v>48.176927777777777</v>
          </cell>
          <cell r="X238">
            <v>9.7236732002480778E-4</v>
          </cell>
          <cell r="Y238">
            <v>4.4583333333333447E-2</v>
          </cell>
          <cell r="Z238">
            <v>45.850299999999997</v>
          </cell>
          <cell r="AA238">
            <v>45.894883333333333</v>
          </cell>
          <cell r="AB238">
            <v>1.6759996624497533E-3</v>
          </cell>
          <cell r="AC238">
            <v>8.3194444444444571E-2</v>
          </cell>
          <cell r="AD238">
            <v>49.6387</v>
          </cell>
          <cell r="AE238">
            <v>49.721894444444445</v>
          </cell>
          <cell r="AF238">
            <v>1.387151592303658E-3</v>
          </cell>
          <cell r="AG238">
            <v>2.2955555555555545E-2</v>
          </cell>
          <cell r="AH238">
            <v>16.5487</v>
          </cell>
          <cell r="AI238">
            <v>16.571655555555555</v>
          </cell>
          <cell r="AJ238">
            <v>1.0152421082895247E-3</v>
          </cell>
          <cell r="AK238">
            <v>1.6142857142857587E-2</v>
          </cell>
          <cell r="AL238">
            <v>15.900499999999999</v>
          </cell>
          <cell r="AM238">
            <v>15.916642857142858</v>
          </cell>
          <cell r="AN238">
            <v>1.5710302030556469E-3</v>
          </cell>
          <cell r="AO238">
            <v>1.1999999999999946E-2</v>
          </cell>
          <cell r="AP238">
            <v>7.6383000000000001</v>
          </cell>
          <cell r="AQ238">
            <v>7.6502999999999997</v>
          </cell>
          <cell r="AR238">
            <v>6.2400099840159262E-4</v>
          </cell>
          <cell r="AS238">
            <v>2.5999999999999801E-2</v>
          </cell>
          <cell r="AT238">
            <v>41.666600000000003</v>
          </cell>
          <cell r="AU238">
            <v>41.692599999999999</v>
          </cell>
          <cell r="AV238">
            <v>1.4407186643689898E-3</v>
          </cell>
          <cell r="AW238">
            <v>5.0999999999997873E-2</v>
          </cell>
          <cell r="AX238">
            <v>35.399000000000001</v>
          </cell>
          <cell r="AY238">
            <v>35.449999999999996</v>
          </cell>
          <cell r="AZ238">
            <v>1.0240121540932773E-3</v>
          </cell>
          <cell r="BA238">
            <v>7.8571428571423095E-3</v>
          </cell>
          <cell r="BB238">
            <v>7.6729000000000003</v>
          </cell>
          <cell r="BC238">
            <v>7.6807571428571428</v>
          </cell>
        </row>
        <row r="239">
          <cell r="B239">
            <v>191</v>
          </cell>
          <cell r="C239">
            <v>11</v>
          </cell>
          <cell r="D239">
            <v>1.5402784059500465E-3</v>
          </cell>
          <cell r="E239">
            <v>9.365277777777771E-2</v>
          </cell>
          <cell r="F239">
            <v>60.802500000000002</v>
          </cell>
          <cell r="G239">
            <v>60.896152777777779</v>
          </cell>
          <cell r="H239">
            <v>2.1454841835927782E-3</v>
          </cell>
          <cell r="I239">
            <v>0.15872999999999959</v>
          </cell>
          <cell r="J239">
            <v>73.9833</v>
          </cell>
          <cell r="K239">
            <v>74.142030000000005</v>
          </cell>
          <cell r="L239">
            <v>2.7708358126066058E-3</v>
          </cell>
          <cell r="M239">
            <v>1.5522222222222209E-3</v>
          </cell>
          <cell r="N239">
            <v>0.56020000000000003</v>
          </cell>
          <cell r="O239">
            <v>0.56175222222222221</v>
          </cell>
          <cell r="P239">
            <v>1.4684940560419947E-3</v>
          </cell>
          <cell r="Q239">
            <v>0.15978111111111085</v>
          </cell>
          <cell r="R239">
            <v>108.8061</v>
          </cell>
          <cell r="S239">
            <v>108.96588111111112</v>
          </cell>
          <cell r="T239">
            <v>2.5569550434733639E-3</v>
          </cell>
          <cell r="U239">
            <v>0.12290055555555593</v>
          </cell>
          <cell r="V239">
            <v>48.065199999999997</v>
          </cell>
          <cell r="W239">
            <v>48.18810055555555</v>
          </cell>
          <cell r="X239">
            <v>1.0696040520272886E-3</v>
          </cell>
          <cell r="Y239">
            <v>4.9041666666666789E-2</v>
          </cell>
          <cell r="Z239">
            <v>45.850299999999997</v>
          </cell>
          <cell r="AA239">
            <v>45.899341666666665</v>
          </cell>
          <cell r="AB239">
            <v>1.8435996286947287E-3</v>
          </cell>
          <cell r="AC239">
            <v>9.1513888888889033E-2</v>
          </cell>
          <cell r="AD239">
            <v>49.6387</v>
          </cell>
          <cell r="AE239">
            <v>49.73021388888889</v>
          </cell>
          <cell r="AF239">
            <v>1.5258667515340237E-3</v>
          </cell>
          <cell r="AG239">
            <v>2.5251111111111099E-2</v>
          </cell>
          <cell r="AH239">
            <v>16.5487</v>
          </cell>
          <cell r="AI239">
            <v>16.573951111111111</v>
          </cell>
          <cell r="AJ239">
            <v>1.116766319118477E-3</v>
          </cell>
          <cell r="AK239">
            <v>1.7757142857143342E-2</v>
          </cell>
          <cell r="AL239">
            <v>15.900499999999999</v>
          </cell>
          <cell r="AM239">
            <v>15.918257142857142</v>
          </cell>
          <cell r="AN239">
            <v>1.7281332233612117E-3</v>
          </cell>
          <cell r="AO239">
            <v>1.3199999999999943E-2</v>
          </cell>
          <cell r="AP239">
            <v>7.6383000000000001</v>
          </cell>
          <cell r="AQ239">
            <v>7.6515000000000004</v>
          </cell>
          <cell r="AR239">
            <v>6.8640109824175187E-4</v>
          </cell>
          <cell r="AS239">
            <v>2.8599999999999782E-2</v>
          </cell>
          <cell r="AT239">
            <v>41.666600000000003</v>
          </cell>
          <cell r="AU239">
            <v>41.6952</v>
          </cell>
          <cell r="AV239">
            <v>1.584790530805889E-3</v>
          </cell>
          <cell r="AW239">
            <v>5.6099999999997659E-2</v>
          </cell>
          <cell r="AX239">
            <v>35.399000000000001</v>
          </cell>
          <cell r="AY239">
            <v>35.455100000000002</v>
          </cell>
          <cell r="AZ239">
            <v>1.1264133695026051E-3</v>
          </cell>
          <cell r="BA239">
            <v>8.6428571428565394E-3</v>
          </cell>
          <cell r="BB239">
            <v>7.6729000000000003</v>
          </cell>
          <cell r="BC239">
            <v>7.6815428571428566</v>
          </cell>
        </row>
        <row r="240">
          <cell r="B240">
            <v>192</v>
          </cell>
          <cell r="C240">
            <v>12</v>
          </cell>
          <cell r="D240">
            <v>1.6803037155818687E-3</v>
          </cell>
          <cell r="E240">
            <v>0.10216666666666659</v>
          </cell>
          <cell r="F240">
            <v>60.802500000000002</v>
          </cell>
          <cell r="G240">
            <v>60.904666666666671</v>
          </cell>
          <cell r="H240">
            <v>2.3405282002830308E-3</v>
          </cell>
          <cell r="I240">
            <v>0.17315999999999956</v>
          </cell>
          <cell r="J240">
            <v>73.9833</v>
          </cell>
          <cell r="K240">
            <v>74.156459999999996</v>
          </cell>
          <cell r="L240">
            <v>3.0227299773890248E-3</v>
          </cell>
          <cell r="M240">
            <v>1.6933333333333318E-3</v>
          </cell>
          <cell r="N240">
            <v>0.56020000000000003</v>
          </cell>
          <cell r="O240">
            <v>0.56189333333333336</v>
          </cell>
          <cell r="P240">
            <v>1.6019935156821757E-3</v>
          </cell>
          <cell r="Q240">
            <v>0.17430666666666639</v>
          </cell>
          <cell r="R240">
            <v>108.8061</v>
          </cell>
          <cell r="S240">
            <v>108.98040666666667</v>
          </cell>
          <cell r="T240">
            <v>2.7894055019709423E-3</v>
          </cell>
          <cell r="U240">
            <v>0.13407333333333374</v>
          </cell>
          <cell r="V240">
            <v>48.065199999999997</v>
          </cell>
          <cell r="W240">
            <v>48.199273333333331</v>
          </cell>
          <cell r="X240">
            <v>1.1668407840297694E-3</v>
          </cell>
          <cell r="Y240">
            <v>5.3500000000000131E-2</v>
          </cell>
          <cell r="Z240">
            <v>45.850299999999997</v>
          </cell>
          <cell r="AA240">
            <v>45.903799999999997</v>
          </cell>
          <cell r="AB240">
            <v>2.0111995949397042E-3</v>
          </cell>
          <cell r="AC240">
            <v>9.9833333333333482E-2</v>
          </cell>
          <cell r="AD240">
            <v>49.6387</v>
          </cell>
          <cell r="AE240">
            <v>49.738533333333336</v>
          </cell>
          <cell r="AF240">
            <v>1.6645819107643893E-3</v>
          </cell>
          <cell r="AG240">
            <v>2.7546666666666653E-2</v>
          </cell>
          <cell r="AH240">
            <v>16.5487</v>
          </cell>
          <cell r="AI240">
            <v>16.576246666666666</v>
          </cell>
          <cell r="AJ240">
            <v>1.2182905299474296E-3</v>
          </cell>
          <cell r="AK240">
            <v>1.9371428571429102E-2</v>
          </cell>
          <cell r="AL240">
            <v>15.900499999999999</v>
          </cell>
          <cell r="AM240">
            <v>15.919871428571428</v>
          </cell>
          <cell r="AN240">
            <v>1.8852362436667762E-3</v>
          </cell>
          <cell r="AO240">
            <v>1.4399999999999937E-2</v>
          </cell>
          <cell r="AP240">
            <v>7.6383000000000001</v>
          </cell>
          <cell r="AQ240">
            <v>7.6527000000000003</v>
          </cell>
          <cell r="AR240">
            <v>7.4880119808191123E-4</v>
          </cell>
          <cell r="AS240">
            <v>3.1199999999999763E-2</v>
          </cell>
          <cell r="AT240">
            <v>41.666600000000003</v>
          </cell>
          <cell r="AU240">
            <v>41.697800000000001</v>
          </cell>
          <cell r="AV240">
            <v>1.728862397242788E-3</v>
          </cell>
          <cell r="AW240">
            <v>6.1199999999997444E-2</v>
          </cell>
          <cell r="AX240">
            <v>35.399000000000001</v>
          </cell>
          <cell r="AY240">
            <v>35.4602</v>
          </cell>
          <cell r="AZ240">
            <v>1.2288145849119329E-3</v>
          </cell>
          <cell r="BA240">
            <v>9.4285714285707711E-3</v>
          </cell>
          <cell r="BB240">
            <v>7.6729000000000003</v>
          </cell>
          <cell r="BC240">
            <v>7.6823285714285712</v>
          </cell>
        </row>
        <row r="241">
          <cell r="B241">
            <v>193</v>
          </cell>
          <cell r="C241">
            <v>13</v>
          </cell>
          <cell r="D241">
            <v>1.8203290252136912E-3</v>
          </cell>
          <cell r="E241">
            <v>0.11068055555555548</v>
          </cell>
          <cell r="F241">
            <v>60.802500000000002</v>
          </cell>
          <cell r="G241">
            <v>60.913180555555556</v>
          </cell>
          <cell r="H241">
            <v>2.5355722169732838E-3</v>
          </cell>
          <cell r="I241">
            <v>0.18758999999999951</v>
          </cell>
          <cell r="J241">
            <v>73.9833</v>
          </cell>
          <cell r="K241">
            <v>74.17089</v>
          </cell>
          <cell r="L241">
            <v>3.2746241421714433E-3</v>
          </cell>
          <cell r="M241">
            <v>1.8344444444444428E-3</v>
          </cell>
          <cell r="N241">
            <v>0.56020000000000003</v>
          </cell>
          <cell r="O241">
            <v>0.5620344444444445</v>
          </cell>
          <cell r="P241">
            <v>1.7354929753223571E-3</v>
          </cell>
          <cell r="Q241">
            <v>0.18883222222222193</v>
          </cell>
          <cell r="R241">
            <v>108.8061</v>
          </cell>
          <cell r="S241">
            <v>108.99493222222222</v>
          </cell>
          <cell r="T241">
            <v>3.0218559604685211E-3</v>
          </cell>
          <cell r="U241">
            <v>0.14524611111111155</v>
          </cell>
          <cell r="V241">
            <v>48.065199999999997</v>
          </cell>
          <cell r="W241">
            <v>48.210446111111111</v>
          </cell>
          <cell r="X241">
            <v>1.2640775160322501E-3</v>
          </cell>
          <cell r="Y241">
            <v>5.795833333333348E-2</v>
          </cell>
          <cell r="Z241">
            <v>45.850299999999997</v>
          </cell>
          <cell r="AA241">
            <v>45.908258333333329</v>
          </cell>
          <cell r="AB241">
            <v>2.1787995611846794E-3</v>
          </cell>
          <cell r="AC241">
            <v>0.10815277777777794</v>
          </cell>
          <cell r="AD241">
            <v>49.6387</v>
          </cell>
          <cell r="AE241">
            <v>49.746852777777775</v>
          </cell>
          <cell r="AF241">
            <v>1.8032970699947554E-3</v>
          </cell>
          <cell r="AG241">
            <v>2.9842222222222207E-2</v>
          </cell>
          <cell r="AH241">
            <v>16.5487</v>
          </cell>
          <cell r="AI241">
            <v>16.578542222222222</v>
          </cell>
          <cell r="AJ241">
            <v>1.319814740776382E-3</v>
          </cell>
          <cell r="AK241">
            <v>2.0985714285714861E-2</v>
          </cell>
          <cell r="AL241">
            <v>15.900499999999999</v>
          </cell>
          <cell r="AM241">
            <v>15.921485714285714</v>
          </cell>
          <cell r="AN241">
            <v>2.0423392639723407E-3</v>
          </cell>
          <cell r="AO241">
            <v>1.5599999999999932E-2</v>
          </cell>
          <cell r="AP241">
            <v>7.6383000000000001</v>
          </cell>
          <cell r="AQ241">
            <v>7.6539000000000001</v>
          </cell>
          <cell r="AR241">
            <v>8.1120129792207048E-4</v>
          </cell>
          <cell r="AS241">
            <v>3.379999999999974E-2</v>
          </cell>
          <cell r="AT241">
            <v>41.666600000000003</v>
          </cell>
          <cell r="AU241">
            <v>41.700400000000002</v>
          </cell>
          <cell r="AV241">
            <v>1.872934263679687E-3</v>
          </cell>
          <cell r="AW241">
            <v>6.6299999999997236E-2</v>
          </cell>
          <cell r="AX241">
            <v>35.399000000000001</v>
          </cell>
          <cell r="AY241">
            <v>35.465299999999999</v>
          </cell>
          <cell r="AZ241">
            <v>1.3312158003212606E-3</v>
          </cell>
          <cell r="BA241">
            <v>1.0214285714285001E-2</v>
          </cell>
          <cell r="BB241">
            <v>7.6729000000000003</v>
          </cell>
          <cell r="BC241">
            <v>7.6831142857142849</v>
          </cell>
        </row>
        <row r="242">
          <cell r="B242">
            <v>194</v>
          </cell>
          <cell r="C242">
            <v>14</v>
          </cell>
          <cell r="D242">
            <v>1.9603543348455138E-3</v>
          </cell>
          <cell r="E242">
            <v>0.11919444444444435</v>
          </cell>
          <cell r="F242">
            <v>60.802500000000002</v>
          </cell>
          <cell r="G242">
            <v>60.921694444444448</v>
          </cell>
          <cell r="H242">
            <v>2.7306162336635359E-3</v>
          </cell>
          <cell r="I242">
            <v>0.20201999999999948</v>
          </cell>
          <cell r="J242">
            <v>73.9833</v>
          </cell>
          <cell r="K242">
            <v>74.185320000000004</v>
          </cell>
          <cell r="L242">
            <v>3.5265183069538623E-3</v>
          </cell>
          <cell r="M242">
            <v>1.9755555555555538E-3</v>
          </cell>
          <cell r="N242">
            <v>0.56020000000000003</v>
          </cell>
          <cell r="O242">
            <v>0.56217555555555554</v>
          </cell>
          <cell r="P242">
            <v>1.8689924349625383E-3</v>
          </cell>
          <cell r="Q242">
            <v>0.20335777777777744</v>
          </cell>
          <cell r="R242">
            <v>108.8061</v>
          </cell>
          <cell r="S242">
            <v>109.00945777777778</v>
          </cell>
          <cell r="T242">
            <v>3.2543064189660994E-3</v>
          </cell>
          <cell r="U242">
            <v>0.15641888888888936</v>
          </cell>
          <cell r="V242">
            <v>48.065199999999997</v>
          </cell>
          <cell r="W242">
            <v>48.221618888888884</v>
          </cell>
          <cell r="X242">
            <v>1.361314248034731E-3</v>
          </cell>
          <cell r="Y242">
            <v>6.2416666666666822E-2</v>
          </cell>
          <cell r="Z242">
            <v>45.850299999999997</v>
          </cell>
          <cell r="AA242">
            <v>45.912716666666661</v>
          </cell>
          <cell r="AB242">
            <v>2.346399527429655E-3</v>
          </cell>
          <cell r="AC242">
            <v>0.11647222222222239</v>
          </cell>
          <cell r="AD242">
            <v>49.6387</v>
          </cell>
          <cell r="AE242">
            <v>49.755172222222221</v>
          </cell>
          <cell r="AF242">
            <v>1.942012229225121E-3</v>
          </cell>
          <cell r="AG242">
            <v>3.2137777777777758E-2</v>
          </cell>
          <cell r="AH242">
            <v>16.5487</v>
          </cell>
          <cell r="AI242">
            <v>16.580837777777777</v>
          </cell>
          <cell r="AJ242">
            <v>1.4213389516053345E-3</v>
          </cell>
          <cell r="AK242">
            <v>2.260000000000062E-2</v>
          </cell>
          <cell r="AL242">
            <v>15.900499999999999</v>
          </cell>
          <cell r="AM242">
            <v>15.9231</v>
          </cell>
          <cell r="AN242">
            <v>2.1994422842779057E-3</v>
          </cell>
          <cell r="AO242">
            <v>1.6799999999999926E-2</v>
          </cell>
          <cell r="AP242">
            <v>7.6383000000000001</v>
          </cell>
          <cell r="AQ242">
            <v>7.6551</v>
          </cell>
          <cell r="AR242">
            <v>8.7360139776222973E-4</v>
          </cell>
          <cell r="AS242">
            <v>3.6399999999999724E-2</v>
          </cell>
          <cell r="AT242">
            <v>41.666600000000003</v>
          </cell>
          <cell r="AU242">
            <v>41.703000000000003</v>
          </cell>
          <cell r="AV242">
            <v>2.0170061301165859E-3</v>
          </cell>
          <cell r="AW242">
            <v>7.1399999999997021E-2</v>
          </cell>
          <cell r="AX242">
            <v>35.399000000000001</v>
          </cell>
          <cell r="AY242">
            <v>35.470399999999998</v>
          </cell>
          <cell r="AZ242">
            <v>1.4336170157305884E-3</v>
          </cell>
          <cell r="BA242">
            <v>1.0999999999999233E-2</v>
          </cell>
          <cell r="BB242">
            <v>7.6729000000000003</v>
          </cell>
          <cell r="BC242">
            <v>7.6838999999999995</v>
          </cell>
        </row>
        <row r="243">
          <cell r="B243">
            <v>195</v>
          </cell>
          <cell r="C243">
            <v>15</v>
          </cell>
          <cell r="D243">
            <v>2.100379644477336E-3</v>
          </cell>
          <cell r="E243">
            <v>0.12770833333333323</v>
          </cell>
          <cell r="F243">
            <v>60.802500000000002</v>
          </cell>
          <cell r="G243">
            <v>60.930208333333333</v>
          </cell>
          <cell r="H243">
            <v>2.9256602503537885E-3</v>
          </cell>
          <cell r="I243">
            <v>0.21644999999999945</v>
          </cell>
          <cell r="J243">
            <v>73.9833</v>
          </cell>
          <cell r="K243">
            <v>74.199749999999995</v>
          </cell>
          <cell r="L243">
            <v>3.7784124717362812E-3</v>
          </cell>
          <cell r="M243">
            <v>2.1166666666666647E-3</v>
          </cell>
          <cell r="N243">
            <v>0.56020000000000003</v>
          </cell>
          <cell r="O243">
            <v>0.56231666666666669</v>
          </cell>
          <cell r="P243">
            <v>2.0024918946027199E-3</v>
          </cell>
          <cell r="Q243">
            <v>0.21788333333333298</v>
          </cell>
          <cell r="R243">
            <v>108.8061</v>
          </cell>
          <cell r="S243">
            <v>109.02398333333333</v>
          </cell>
          <cell r="T243">
            <v>3.4867568774636782E-3</v>
          </cell>
          <cell r="U243">
            <v>0.16759166666666717</v>
          </cell>
          <cell r="V243">
            <v>48.065199999999997</v>
          </cell>
          <cell r="W243">
            <v>48.232791666666664</v>
          </cell>
          <cell r="X243">
            <v>1.4585509800372116E-3</v>
          </cell>
          <cell r="Y243">
            <v>6.687500000000017E-2</v>
          </cell>
          <cell r="Z243">
            <v>45.850299999999997</v>
          </cell>
          <cell r="AA243">
            <v>45.917175</v>
          </cell>
          <cell r="AB243">
            <v>2.5139994936746301E-3</v>
          </cell>
          <cell r="AC243">
            <v>0.12479166666666686</v>
          </cell>
          <cell r="AD243">
            <v>49.6387</v>
          </cell>
          <cell r="AE243">
            <v>49.763491666666667</v>
          </cell>
          <cell r="AF243">
            <v>2.0807273884554871E-3</v>
          </cell>
          <cell r="AG243">
            <v>3.4433333333333316E-2</v>
          </cell>
          <cell r="AH243">
            <v>16.5487</v>
          </cell>
          <cell r="AI243">
            <v>16.583133333333333</v>
          </cell>
          <cell r="AJ243">
            <v>1.5228631624342871E-3</v>
          </cell>
          <cell r="AK243">
            <v>2.4214285714286379E-2</v>
          </cell>
          <cell r="AL243">
            <v>15.900499999999999</v>
          </cell>
          <cell r="AM243">
            <v>15.924714285714286</v>
          </cell>
          <cell r="AN243">
            <v>2.3565453045834707E-3</v>
          </cell>
          <cell r="AO243">
            <v>1.7999999999999922E-2</v>
          </cell>
          <cell r="AP243">
            <v>7.6383000000000001</v>
          </cell>
          <cell r="AQ243">
            <v>7.6562999999999999</v>
          </cell>
          <cell r="AR243">
            <v>9.3600149760238898E-4</v>
          </cell>
          <cell r="AS243">
            <v>3.8999999999999702E-2</v>
          </cell>
          <cell r="AT243">
            <v>41.666600000000003</v>
          </cell>
          <cell r="AU243">
            <v>41.705600000000004</v>
          </cell>
          <cell r="AV243">
            <v>2.1610779965534851E-3</v>
          </cell>
          <cell r="AW243">
            <v>7.6499999999996807E-2</v>
          </cell>
          <cell r="AX243">
            <v>35.399000000000001</v>
          </cell>
          <cell r="AY243">
            <v>35.475499999999997</v>
          </cell>
          <cell r="AZ243">
            <v>1.5360182311399161E-3</v>
          </cell>
          <cell r="BA243">
            <v>1.1785714285713464E-2</v>
          </cell>
          <cell r="BB243">
            <v>7.6729000000000003</v>
          </cell>
          <cell r="BC243">
            <v>7.6846857142857141</v>
          </cell>
        </row>
        <row r="244">
          <cell r="B244">
            <v>196</v>
          </cell>
          <cell r="C244">
            <v>16</v>
          </cell>
          <cell r="D244">
            <v>2.2404049541091585E-3</v>
          </cell>
          <cell r="E244">
            <v>0.13622222222222213</v>
          </cell>
          <cell r="F244">
            <v>60.802500000000002</v>
          </cell>
          <cell r="G244">
            <v>60.938722222222225</v>
          </cell>
          <cell r="H244">
            <v>3.1207042670440411E-3</v>
          </cell>
          <cell r="I244">
            <v>0.23087999999999939</v>
          </cell>
          <cell r="J244">
            <v>73.9833</v>
          </cell>
          <cell r="K244">
            <v>74.214179999999999</v>
          </cell>
          <cell r="L244">
            <v>4.0303066365186997E-3</v>
          </cell>
          <cell r="M244">
            <v>2.2577777777777757E-3</v>
          </cell>
          <cell r="N244">
            <v>0.56020000000000003</v>
          </cell>
          <cell r="O244">
            <v>0.56245777777777783</v>
          </cell>
          <cell r="P244">
            <v>2.1359913542429009E-3</v>
          </cell>
          <cell r="Q244">
            <v>0.23240888888888853</v>
          </cell>
          <cell r="R244">
            <v>108.8061</v>
          </cell>
          <cell r="S244">
            <v>109.03850888888888</v>
          </cell>
          <cell r="T244">
            <v>3.7192073359612566E-3</v>
          </cell>
          <cell r="U244">
            <v>0.17876444444444498</v>
          </cell>
          <cell r="V244">
            <v>48.065199999999997</v>
          </cell>
          <cell r="W244">
            <v>48.243964444444444</v>
          </cell>
          <cell r="X244">
            <v>1.5557877120396925E-3</v>
          </cell>
          <cell r="Y244">
            <v>7.1333333333333512E-2</v>
          </cell>
          <cell r="Z244">
            <v>45.850299999999997</v>
          </cell>
          <cell r="AA244">
            <v>45.921633333333332</v>
          </cell>
          <cell r="AB244">
            <v>2.6815994599196052E-3</v>
          </cell>
          <cell r="AC244">
            <v>0.13311111111111132</v>
          </cell>
          <cell r="AD244">
            <v>49.6387</v>
          </cell>
          <cell r="AE244">
            <v>49.771811111111113</v>
          </cell>
          <cell r="AF244">
            <v>2.2194425476858527E-3</v>
          </cell>
          <cell r="AG244">
            <v>3.6728888888888873E-2</v>
          </cell>
          <cell r="AH244">
            <v>16.5487</v>
          </cell>
          <cell r="AI244">
            <v>16.585428888888888</v>
          </cell>
          <cell r="AJ244">
            <v>1.6243873732632395E-3</v>
          </cell>
          <cell r="AK244">
            <v>2.5828571428572138E-2</v>
          </cell>
          <cell r="AL244">
            <v>15.900499999999999</v>
          </cell>
          <cell r="AM244">
            <v>15.926328571428572</v>
          </cell>
          <cell r="AN244">
            <v>2.5136483248890352E-3</v>
          </cell>
          <cell r="AO244">
            <v>1.9199999999999915E-2</v>
          </cell>
          <cell r="AP244">
            <v>7.6383000000000001</v>
          </cell>
          <cell r="AQ244">
            <v>7.6574999999999998</v>
          </cell>
          <cell r="AR244">
            <v>9.9840159744254823E-4</v>
          </cell>
          <cell r="AS244">
            <v>4.1599999999999679E-2</v>
          </cell>
          <cell r="AT244">
            <v>41.666600000000003</v>
          </cell>
          <cell r="AU244">
            <v>41.708200000000005</v>
          </cell>
          <cell r="AV244">
            <v>2.3051498629903838E-3</v>
          </cell>
          <cell r="AW244">
            <v>8.1599999999996592E-2</v>
          </cell>
          <cell r="AX244">
            <v>35.399000000000001</v>
          </cell>
          <cell r="AY244">
            <v>35.480599999999995</v>
          </cell>
          <cell r="AZ244">
            <v>1.6384194465492439E-3</v>
          </cell>
          <cell r="BA244">
            <v>1.2571428571427694E-2</v>
          </cell>
          <cell r="BB244">
            <v>7.6729000000000003</v>
          </cell>
          <cell r="BC244">
            <v>7.6854714285714278</v>
          </cell>
        </row>
        <row r="245">
          <cell r="B245">
            <v>197</v>
          </cell>
          <cell r="C245">
            <v>17</v>
          </cell>
          <cell r="D245">
            <v>2.3804302637409811E-3</v>
          </cell>
          <cell r="E245">
            <v>0.14473611111111101</v>
          </cell>
          <cell r="F245">
            <v>60.802500000000002</v>
          </cell>
          <cell r="G245">
            <v>60.94723611111111</v>
          </cell>
          <cell r="H245">
            <v>3.3157482837342937E-3</v>
          </cell>
          <cell r="I245">
            <v>0.24530999999999936</v>
          </cell>
          <cell r="J245">
            <v>73.9833</v>
          </cell>
          <cell r="K245">
            <v>74.228610000000003</v>
          </cell>
          <cell r="L245">
            <v>4.2822008013011182E-3</v>
          </cell>
          <cell r="M245">
            <v>2.398888888888887E-3</v>
          </cell>
          <cell r="N245">
            <v>0.56020000000000003</v>
          </cell>
          <cell r="O245">
            <v>0.56259888888888887</v>
          </cell>
          <cell r="P245">
            <v>2.2694908138830823E-3</v>
          </cell>
          <cell r="Q245">
            <v>0.24693444444444404</v>
          </cell>
          <cell r="R245">
            <v>108.8061</v>
          </cell>
          <cell r="S245">
            <v>109.05303444444445</v>
          </cell>
          <cell r="T245">
            <v>3.9516577944588346E-3</v>
          </cell>
          <cell r="U245">
            <v>0.18993722222222281</v>
          </cell>
          <cell r="V245">
            <v>48.065199999999997</v>
          </cell>
          <cell r="W245">
            <v>48.255137222222217</v>
          </cell>
          <cell r="X245">
            <v>1.6530244440421732E-3</v>
          </cell>
          <cell r="Y245">
            <v>7.5791666666666854E-2</v>
          </cell>
          <cell r="Z245">
            <v>45.850299999999997</v>
          </cell>
          <cell r="AA245">
            <v>45.926091666666665</v>
          </cell>
          <cell r="AB245">
            <v>2.8491994261645804E-3</v>
          </cell>
          <cell r="AC245">
            <v>0.14143055555555578</v>
          </cell>
          <cell r="AD245">
            <v>49.6387</v>
          </cell>
          <cell r="AE245">
            <v>49.780130555555559</v>
          </cell>
          <cell r="AF245">
            <v>2.3581577069162183E-3</v>
          </cell>
          <cell r="AG245">
            <v>3.9024444444444424E-2</v>
          </cell>
          <cell r="AH245">
            <v>16.5487</v>
          </cell>
          <cell r="AI245">
            <v>16.587724444444444</v>
          </cell>
          <cell r="AJ245">
            <v>1.7259115840921918E-3</v>
          </cell>
          <cell r="AK245">
            <v>2.7442857142857897E-2</v>
          </cell>
          <cell r="AL245">
            <v>15.900499999999999</v>
          </cell>
          <cell r="AM245">
            <v>15.927942857142858</v>
          </cell>
          <cell r="AN245">
            <v>2.6707513451945998E-3</v>
          </cell>
          <cell r="AO245">
            <v>2.0399999999999911E-2</v>
          </cell>
          <cell r="AP245">
            <v>7.6383000000000001</v>
          </cell>
          <cell r="AQ245">
            <v>7.6586999999999996</v>
          </cell>
          <cell r="AR245">
            <v>1.0608016972827074E-3</v>
          </cell>
          <cell r="AS245">
            <v>4.4199999999999663E-2</v>
          </cell>
          <cell r="AT245">
            <v>41.666600000000003</v>
          </cell>
          <cell r="AU245">
            <v>41.710799999999999</v>
          </cell>
          <cell r="AV245">
            <v>2.449221729427283E-3</v>
          </cell>
          <cell r="AW245">
            <v>8.6699999999996377E-2</v>
          </cell>
          <cell r="AX245">
            <v>35.399000000000001</v>
          </cell>
          <cell r="AY245">
            <v>35.485699999999994</v>
          </cell>
          <cell r="AZ245">
            <v>1.7408206619585716E-3</v>
          </cell>
          <cell r="BA245">
            <v>1.3357142857141926E-2</v>
          </cell>
          <cell r="BB245">
            <v>7.6729000000000003</v>
          </cell>
          <cell r="BC245">
            <v>7.6862571428571425</v>
          </cell>
        </row>
        <row r="246">
          <cell r="B246">
            <v>198</v>
          </cell>
          <cell r="C246">
            <v>18</v>
          </cell>
          <cell r="D246">
            <v>2.5204555733728032E-3</v>
          </cell>
          <cell r="E246">
            <v>0.15324999999999989</v>
          </cell>
          <cell r="F246">
            <v>60.802500000000002</v>
          </cell>
          <cell r="G246">
            <v>60.955750000000002</v>
          </cell>
          <cell r="H246">
            <v>3.5107923004245468E-3</v>
          </cell>
          <cell r="I246">
            <v>0.2597399999999993</v>
          </cell>
          <cell r="J246">
            <v>73.9833</v>
          </cell>
          <cell r="K246">
            <v>74.243039999999993</v>
          </cell>
          <cell r="L246">
            <v>4.5340949660835368E-3</v>
          </cell>
          <cell r="M246">
            <v>2.539999999999998E-3</v>
          </cell>
          <cell r="N246">
            <v>0.56020000000000003</v>
          </cell>
          <cell r="O246">
            <v>0.56274000000000002</v>
          </cell>
          <cell r="P246">
            <v>2.4029902735232637E-3</v>
          </cell>
          <cell r="Q246">
            <v>0.26145999999999958</v>
          </cell>
          <cell r="R246">
            <v>108.8061</v>
          </cell>
          <cell r="S246">
            <v>109.06756</v>
          </cell>
          <cell r="T246">
            <v>4.1841082529564134E-3</v>
          </cell>
          <cell r="U246">
            <v>0.20111000000000062</v>
          </cell>
          <cell r="V246">
            <v>48.065199999999997</v>
          </cell>
          <cell r="W246">
            <v>48.266309999999997</v>
          </cell>
          <cell r="X246">
            <v>1.750261176044654E-3</v>
          </cell>
          <cell r="Y246">
            <v>8.0250000000000196E-2</v>
          </cell>
          <cell r="Z246">
            <v>45.850299999999997</v>
          </cell>
          <cell r="AA246">
            <v>45.930549999999997</v>
          </cell>
          <cell r="AB246">
            <v>3.0167993924095564E-3</v>
          </cell>
          <cell r="AC246">
            <v>0.14975000000000022</v>
          </cell>
          <cell r="AD246">
            <v>49.6387</v>
          </cell>
          <cell r="AE246">
            <v>49.788449999999997</v>
          </cell>
          <cell r="AF246">
            <v>2.4968728661465844E-3</v>
          </cell>
          <cell r="AG246">
            <v>4.1319999999999982E-2</v>
          </cell>
          <cell r="AH246">
            <v>16.5487</v>
          </cell>
          <cell r="AI246">
            <v>16.590019999999999</v>
          </cell>
          <cell r="AJ246">
            <v>1.8274357949211444E-3</v>
          </cell>
          <cell r="AK246">
            <v>2.9057142857143652E-2</v>
          </cell>
          <cell r="AL246">
            <v>15.900499999999999</v>
          </cell>
          <cell r="AM246">
            <v>15.929557142857142</v>
          </cell>
          <cell r="AN246">
            <v>2.8278543655001647E-3</v>
          </cell>
          <cell r="AO246">
            <v>2.1599999999999904E-2</v>
          </cell>
          <cell r="AP246">
            <v>7.6383000000000001</v>
          </cell>
          <cell r="AQ246">
            <v>7.6599000000000004</v>
          </cell>
          <cell r="AR246">
            <v>1.1232017971228667E-3</v>
          </cell>
          <cell r="AS246">
            <v>4.679999999999964E-2</v>
          </cell>
          <cell r="AT246">
            <v>41.666600000000003</v>
          </cell>
          <cell r="AU246">
            <v>41.7134</v>
          </cell>
          <cell r="AV246">
            <v>2.5932935958641818E-3</v>
          </cell>
          <cell r="AW246">
            <v>9.1799999999996176E-2</v>
          </cell>
          <cell r="AX246">
            <v>35.399000000000001</v>
          </cell>
          <cell r="AY246">
            <v>35.4908</v>
          </cell>
          <cell r="AZ246">
            <v>1.8432218773678994E-3</v>
          </cell>
          <cell r="BA246">
            <v>1.4142857142856156E-2</v>
          </cell>
          <cell r="BB246">
            <v>7.6729000000000003</v>
          </cell>
          <cell r="BC246">
            <v>7.6870428571428562</v>
          </cell>
        </row>
        <row r="247">
          <cell r="B247">
            <v>199</v>
          </cell>
          <cell r="C247">
            <v>19</v>
          </cell>
          <cell r="D247">
            <v>2.6604808830046258E-3</v>
          </cell>
          <cell r="E247">
            <v>0.16176388888888876</v>
          </cell>
          <cell r="F247">
            <v>60.802500000000002</v>
          </cell>
          <cell r="G247">
            <v>60.964263888888894</v>
          </cell>
          <cell r="H247">
            <v>3.7058363171147994E-3</v>
          </cell>
          <cell r="I247">
            <v>0.2741699999999993</v>
          </cell>
          <cell r="J247">
            <v>73.9833</v>
          </cell>
          <cell r="K247">
            <v>74.257469999999998</v>
          </cell>
          <cell r="L247">
            <v>4.7859891308659561E-3</v>
          </cell>
          <cell r="M247">
            <v>2.6811111111111089E-3</v>
          </cell>
          <cell r="N247">
            <v>0.56020000000000003</v>
          </cell>
          <cell r="O247">
            <v>0.56288111111111117</v>
          </cell>
          <cell r="P247">
            <v>2.5364897331634452E-3</v>
          </cell>
          <cell r="Q247">
            <v>0.2759855555555551</v>
          </cell>
          <cell r="R247">
            <v>108.8061</v>
          </cell>
          <cell r="S247">
            <v>109.08208555555555</v>
          </cell>
          <cell r="T247">
            <v>4.4165587114539922E-3</v>
          </cell>
          <cell r="U247">
            <v>0.21228277777777843</v>
          </cell>
          <cell r="V247">
            <v>48.065199999999997</v>
          </cell>
          <cell r="W247">
            <v>48.277482777777777</v>
          </cell>
          <cell r="X247">
            <v>1.8474979080471349E-3</v>
          </cell>
          <cell r="Y247">
            <v>8.4708333333333538E-2</v>
          </cell>
          <cell r="Z247">
            <v>45.850299999999997</v>
          </cell>
          <cell r="AA247">
            <v>45.935008333333329</v>
          </cell>
          <cell r="AB247">
            <v>3.1843993586545315E-3</v>
          </cell>
          <cell r="AC247">
            <v>0.15806944444444468</v>
          </cell>
          <cell r="AD247">
            <v>49.6387</v>
          </cell>
          <cell r="AE247">
            <v>49.796769444444443</v>
          </cell>
          <cell r="AF247">
            <v>2.63558802537695E-3</v>
          </cell>
          <cell r="AG247">
            <v>4.3615555555555532E-2</v>
          </cell>
          <cell r="AH247">
            <v>16.5487</v>
          </cell>
          <cell r="AI247">
            <v>16.592315555555555</v>
          </cell>
          <cell r="AJ247">
            <v>1.928960005750097E-3</v>
          </cell>
          <cell r="AK247">
            <v>3.0671428571429411E-2</v>
          </cell>
          <cell r="AL247">
            <v>15.900499999999999</v>
          </cell>
          <cell r="AM247">
            <v>15.931171428571428</v>
          </cell>
          <cell r="AN247">
            <v>2.9849573858057288E-3</v>
          </cell>
          <cell r="AO247">
            <v>2.27999999999999E-2</v>
          </cell>
          <cell r="AP247">
            <v>7.6383000000000001</v>
          </cell>
          <cell r="AQ247">
            <v>7.6611000000000002</v>
          </cell>
          <cell r="AR247">
            <v>1.1856018969630259E-3</v>
          </cell>
          <cell r="AS247">
            <v>4.9399999999999625E-2</v>
          </cell>
          <cell r="AT247">
            <v>41.666600000000003</v>
          </cell>
          <cell r="AU247">
            <v>41.716000000000001</v>
          </cell>
          <cell r="AV247">
            <v>2.7373654623010809E-3</v>
          </cell>
          <cell r="AW247">
            <v>9.6899999999995962E-2</v>
          </cell>
          <cell r="AX247">
            <v>35.399000000000001</v>
          </cell>
          <cell r="AY247">
            <v>35.495899999999999</v>
          </cell>
          <cell r="AZ247">
            <v>1.9456230927772271E-3</v>
          </cell>
          <cell r="BA247">
            <v>1.4928571428570387E-2</v>
          </cell>
          <cell r="BB247">
            <v>7.6729000000000003</v>
          </cell>
          <cell r="BC247">
            <v>7.6878285714285708</v>
          </cell>
        </row>
        <row r="248">
          <cell r="B248">
            <v>200</v>
          </cell>
          <cell r="C248">
            <v>20</v>
          </cell>
          <cell r="D248">
            <v>2.8005061926364484E-3</v>
          </cell>
          <cell r="E248">
            <v>0.17027777777777764</v>
          </cell>
          <cell r="F248">
            <v>60.802500000000002</v>
          </cell>
          <cell r="G248">
            <v>60.972777777777779</v>
          </cell>
          <cell r="H248">
            <v>3.900880333805052E-3</v>
          </cell>
          <cell r="I248">
            <v>0.28859999999999925</v>
          </cell>
          <cell r="J248">
            <v>73.9833</v>
          </cell>
          <cell r="K248">
            <v>74.271900000000002</v>
          </cell>
          <cell r="L248">
            <v>5.0378832956483746E-3</v>
          </cell>
          <cell r="M248">
            <v>2.8222222222222199E-3</v>
          </cell>
          <cell r="N248">
            <v>0.56020000000000003</v>
          </cell>
          <cell r="O248">
            <v>0.5630222222222222</v>
          </cell>
          <cell r="P248">
            <v>2.6699891928036266E-3</v>
          </cell>
          <cell r="Q248">
            <v>0.29051111111111066</v>
          </cell>
          <cell r="R248">
            <v>108.8061</v>
          </cell>
          <cell r="S248">
            <v>109.09661111111112</v>
          </cell>
          <cell r="T248">
            <v>4.649009169951571E-3</v>
          </cell>
          <cell r="U248">
            <v>0.22345555555555624</v>
          </cell>
          <cell r="V248">
            <v>48.065199999999997</v>
          </cell>
          <cell r="W248">
            <v>48.28865555555555</v>
          </cell>
          <cell r="X248">
            <v>1.9447346400496156E-3</v>
          </cell>
          <cell r="Y248">
            <v>8.9166666666666894E-2</v>
          </cell>
          <cell r="Z248">
            <v>45.850299999999997</v>
          </cell>
          <cell r="AA248">
            <v>45.939466666666661</v>
          </cell>
          <cell r="AB248">
            <v>3.3519993248995066E-3</v>
          </cell>
          <cell r="AC248">
            <v>0.16638888888888914</v>
          </cell>
          <cell r="AD248">
            <v>49.6387</v>
          </cell>
          <cell r="AE248">
            <v>49.805088888888889</v>
          </cell>
          <cell r="AF248">
            <v>2.7743031846073161E-3</v>
          </cell>
          <cell r="AG248">
            <v>4.591111111111109E-2</v>
          </cell>
          <cell r="AH248">
            <v>16.5487</v>
          </cell>
          <cell r="AI248">
            <v>16.59461111111111</v>
          </cell>
          <cell r="AJ248">
            <v>2.0304842165790493E-3</v>
          </cell>
          <cell r="AK248">
            <v>3.2285714285715174E-2</v>
          </cell>
          <cell r="AL248">
            <v>15.900499999999999</v>
          </cell>
          <cell r="AM248">
            <v>15.932785714285714</v>
          </cell>
          <cell r="AN248">
            <v>3.1420604061112938E-3</v>
          </cell>
          <cell r="AO248">
            <v>2.3999999999999893E-2</v>
          </cell>
          <cell r="AP248">
            <v>7.6383000000000001</v>
          </cell>
          <cell r="AQ248">
            <v>7.6623000000000001</v>
          </cell>
          <cell r="AR248">
            <v>1.2480019968031852E-3</v>
          </cell>
          <cell r="AS248">
            <v>5.1999999999999602E-2</v>
          </cell>
          <cell r="AT248">
            <v>41.666600000000003</v>
          </cell>
          <cell r="AU248">
            <v>41.718600000000002</v>
          </cell>
          <cell r="AV248">
            <v>2.8814373287379797E-3</v>
          </cell>
          <cell r="AW248">
            <v>0.10199999999999575</v>
          </cell>
          <cell r="AX248">
            <v>35.399000000000001</v>
          </cell>
          <cell r="AY248">
            <v>35.500999999999998</v>
          </cell>
          <cell r="AZ248">
            <v>2.0480243081865547E-3</v>
          </cell>
          <cell r="BA248">
            <v>1.5714285714284619E-2</v>
          </cell>
          <cell r="BB248">
            <v>7.6729000000000003</v>
          </cell>
          <cell r="BC248">
            <v>7.6886142857142845</v>
          </cell>
        </row>
        <row r="249">
          <cell r="B249">
            <v>201</v>
          </cell>
          <cell r="C249">
            <v>21</v>
          </cell>
          <cell r="D249">
            <v>2.9405315022682709E-3</v>
          </cell>
          <cell r="E249">
            <v>0.17879166666666654</v>
          </cell>
          <cell r="F249">
            <v>60.802500000000002</v>
          </cell>
          <cell r="G249">
            <v>60.981291666666671</v>
          </cell>
          <cell r="H249">
            <v>4.0959243504953037E-3</v>
          </cell>
          <cell r="I249">
            <v>0.30302999999999919</v>
          </cell>
          <cell r="J249">
            <v>73.9833</v>
          </cell>
          <cell r="K249">
            <v>74.286329999999992</v>
          </cell>
          <cell r="L249">
            <v>5.2897774604307932E-3</v>
          </cell>
          <cell r="M249">
            <v>2.9633333333333308E-3</v>
          </cell>
          <cell r="N249">
            <v>0.56020000000000003</v>
          </cell>
          <cell r="O249">
            <v>0.56316333333333335</v>
          </cell>
          <cell r="P249">
            <v>2.803488652443808E-3</v>
          </cell>
          <cell r="Q249">
            <v>0.30503666666666618</v>
          </cell>
          <cell r="R249">
            <v>108.8061</v>
          </cell>
          <cell r="S249">
            <v>109.11113666666667</v>
          </cell>
          <cell r="T249">
            <v>4.8814596284491489E-3</v>
          </cell>
          <cell r="U249">
            <v>0.23462833333333405</v>
          </cell>
          <cell r="V249">
            <v>48.065199999999997</v>
          </cell>
          <cell r="W249">
            <v>48.29982833333333</v>
          </cell>
          <cell r="X249">
            <v>2.0419713720520962E-3</v>
          </cell>
          <cell r="Y249">
            <v>9.3625000000000236E-2</v>
          </cell>
          <cell r="Z249">
            <v>45.850299999999997</v>
          </cell>
          <cell r="AA249">
            <v>45.943925</v>
          </cell>
          <cell r="AB249">
            <v>3.5195992911444822E-3</v>
          </cell>
          <cell r="AC249">
            <v>0.1747083333333336</v>
          </cell>
          <cell r="AD249">
            <v>49.6387</v>
          </cell>
          <cell r="AE249">
            <v>49.813408333333335</v>
          </cell>
          <cell r="AF249">
            <v>2.9130183438376817E-3</v>
          </cell>
          <cell r="AG249">
            <v>4.8206666666666641E-2</v>
          </cell>
          <cell r="AH249">
            <v>16.5487</v>
          </cell>
          <cell r="AI249">
            <v>16.596906666666666</v>
          </cell>
          <cell r="AJ249">
            <v>2.1320084274080017E-3</v>
          </cell>
          <cell r="AK249">
            <v>3.3900000000000929E-2</v>
          </cell>
          <cell r="AL249">
            <v>15.900499999999999</v>
          </cell>
          <cell r="AM249">
            <v>15.9344</v>
          </cell>
          <cell r="AN249">
            <v>3.2991634264168583E-3</v>
          </cell>
          <cell r="AO249">
            <v>2.5199999999999889E-2</v>
          </cell>
          <cell r="AP249">
            <v>7.6383000000000001</v>
          </cell>
          <cell r="AQ249">
            <v>7.6635</v>
          </cell>
          <cell r="AR249">
            <v>1.3104020966433446E-3</v>
          </cell>
          <cell r="AS249">
            <v>5.4599999999999579E-2</v>
          </cell>
          <cell r="AT249">
            <v>41.666600000000003</v>
          </cell>
          <cell r="AU249">
            <v>41.721200000000003</v>
          </cell>
          <cell r="AV249">
            <v>3.0255091951748789E-3</v>
          </cell>
          <cell r="AW249">
            <v>0.10709999999999553</v>
          </cell>
          <cell r="AX249">
            <v>35.399000000000001</v>
          </cell>
          <cell r="AY249">
            <v>35.506099999999996</v>
          </cell>
          <cell r="AZ249">
            <v>2.1504255235958824E-3</v>
          </cell>
          <cell r="BA249">
            <v>1.6499999999998849E-2</v>
          </cell>
          <cell r="BB249">
            <v>7.6729000000000003</v>
          </cell>
          <cell r="BC249">
            <v>7.6893999999999991</v>
          </cell>
        </row>
        <row r="250">
          <cell r="B250">
            <v>202</v>
          </cell>
          <cell r="C250">
            <v>22</v>
          </cell>
          <cell r="D250">
            <v>3.0805568119000931E-3</v>
          </cell>
          <cell r="E250">
            <v>0.18730555555555542</v>
          </cell>
          <cell r="F250">
            <v>60.802500000000002</v>
          </cell>
          <cell r="G250">
            <v>60.989805555555556</v>
          </cell>
          <cell r="H250">
            <v>4.2909683671855563E-3</v>
          </cell>
          <cell r="I250">
            <v>0.31745999999999919</v>
          </cell>
          <cell r="J250">
            <v>73.9833</v>
          </cell>
          <cell r="K250">
            <v>74.300759999999997</v>
          </cell>
          <cell r="L250">
            <v>5.5416716252132117E-3</v>
          </cell>
          <cell r="M250">
            <v>3.1044444444444418E-3</v>
          </cell>
          <cell r="N250">
            <v>0.56020000000000003</v>
          </cell>
          <cell r="O250">
            <v>0.5633044444444445</v>
          </cell>
          <cell r="P250">
            <v>2.9369881120839894E-3</v>
          </cell>
          <cell r="Q250">
            <v>0.31956222222222169</v>
          </cell>
          <cell r="R250">
            <v>108.8061</v>
          </cell>
          <cell r="S250">
            <v>109.12566222222222</v>
          </cell>
          <cell r="T250">
            <v>5.1139100869467278E-3</v>
          </cell>
          <cell r="U250">
            <v>0.24580111111111186</v>
          </cell>
          <cell r="V250">
            <v>48.065199999999997</v>
          </cell>
          <cell r="W250">
            <v>48.311001111111111</v>
          </cell>
          <cell r="X250">
            <v>2.1392081040545771E-3</v>
          </cell>
          <cell r="Y250">
            <v>9.8083333333333578E-2</v>
          </cell>
          <cell r="Z250">
            <v>45.850299999999997</v>
          </cell>
          <cell r="AA250">
            <v>45.948383333333332</v>
          </cell>
          <cell r="AB250">
            <v>3.6871992573894573E-3</v>
          </cell>
          <cell r="AC250">
            <v>0.18302777777777807</v>
          </cell>
          <cell r="AD250">
            <v>49.6387</v>
          </cell>
          <cell r="AE250">
            <v>49.821727777777781</v>
          </cell>
          <cell r="AF250">
            <v>3.0517335030680473E-3</v>
          </cell>
          <cell r="AG250">
            <v>5.0502222222222198E-2</v>
          </cell>
          <cell r="AH250">
            <v>16.5487</v>
          </cell>
          <cell r="AI250">
            <v>16.599202222222221</v>
          </cell>
          <cell r="AJ250">
            <v>2.2335326382369541E-3</v>
          </cell>
          <cell r="AK250">
            <v>3.5514285714286685E-2</v>
          </cell>
          <cell r="AL250">
            <v>15.900499999999999</v>
          </cell>
          <cell r="AM250">
            <v>15.936014285714286</v>
          </cell>
          <cell r="AN250">
            <v>3.4562664467224233E-3</v>
          </cell>
          <cell r="AO250">
            <v>2.6399999999999885E-2</v>
          </cell>
          <cell r="AP250">
            <v>7.6383000000000001</v>
          </cell>
          <cell r="AQ250">
            <v>7.6646999999999998</v>
          </cell>
          <cell r="AR250">
            <v>1.3728021964835037E-3</v>
          </cell>
          <cell r="AS250">
            <v>5.7199999999999564E-2</v>
          </cell>
          <cell r="AT250">
            <v>41.666600000000003</v>
          </cell>
          <cell r="AU250">
            <v>41.723800000000004</v>
          </cell>
          <cell r="AV250">
            <v>3.1695810616117781E-3</v>
          </cell>
          <cell r="AW250">
            <v>0.11219999999999532</v>
          </cell>
          <cell r="AX250">
            <v>35.399000000000001</v>
          </cell>
          <cell r="AY250">
            <v>35.511199999999995</v>
          </cell>
          <cell r="AZ250">
            <v>2.2528267390052102E-3</v>
          </cell>
          <cell r="BA250">
            <v>1.7285714285713079E-2</v>
          </cell>
          <cell r="BB250">
            <v>7.6729000000000003</v>
          </cell>
          <cell r="BC250">
            <v>7.6901857142857137</v>
          </cell>
        </row>
        <row r="251">
          <cell r="B251">
            <v>203</v>
          </cell>
          <cell r="C251">
            <v>23</v>
          </cell>
          <cell r="D251">
            <v>3.2205821215319157E-3</v>
          </cell>
          <cell r="E251">
            <v>0.1958194444444443</v>
          </cell>
          <cell r="F251">
            <v>60.802500000000002</v>
          </cell>
          <cell r="G251">
            <v>60.998319444444448</v>
          </cell>
          <cell r="H251">
            <v>4.4860123838758089E-3</v>
          </cell>
          <cell r="I251">
            <v>0.33188999999999913</v>
          </cell>
          <cell r="J251">
            <v>73.9833</v>
          </cell>
          <cell r="K251">
            <v>74.315190000000001</v>
          </cell>
          <cell r="L251">
            <v>5.7935657899956311E-3</v>
          </cell>
          <cell r="M251">
            <v>3.2455555555555527E-3</v>
          </cell>
          <cell r="N251">
            <v>0.56020000000000003</v>
          </cell>
          <cell r="O251">
            <v>0.56344555555555553</v>
          </cell>
          <cell r="P251">
            <v>3.0704875717241708E-3</v>
          </cell>
          <cell r="Q251">
            <v>0.33408777777777726</v>
          </cell>
          <cell r="R251">
            <v>108.8061</v>
          </cell>
          <cell r="S251">
            <v>109.14018777777778</v>
          </cell>
          <cell r="T251">
            <v>5.3463605454443066E-3</v>
          </cell>
          <cell r="U251">
            <v>0.25697388888888967</v>
          </cell>
          <cell r="V251">
            <v>48.065199999999997</v>
          </cell>
          <cell r="W251">
            <v>48.322173888888884</v>
          </cell>
          <cell r="X251">
            <v>2.236444836057058E-3</v>
          </cell>
          <cell r="Y251">
            <v>0.10254166666666692</v>
          </cell>
          <cell r="Z251">
            <v>45.850299999999997</v>
          </cell>
          <cell r="AA251">
            <v>45.952841666666664</v>
          </cell>
          <cell r="AB251">
            <v>3.8547992236344325E-3</v>
          </cell>
          <cell r="AC251">
            <v>0.1913472222222225</v>
          </cell>
          <cell r="AD251">
            <v>49.6387</v>
          </cell>
          <cell r="AE251">
            <v>49.83004722222222</v>
          </cell>
          <cell r="AF251">
            <v>3.190448662298413E-3</v>
          </cell>
          <cell r="AG251">
            <v>5.2797777777777749E-2</v>
          </cell>
          <cell r="AH251">
            <v>16.5487</v>
          </cell>
          <cell r="AI251">
            <v>16.601497777777777</v>
          </cell>
          <cell r="AJ251">
            <v>2.3350568490659068E-3</v>
          </cell>
          <cell r="AK251">
            <v>3.7128571428572447E-2</v>
          </cell>
          <cell r="AL251">
            <v>15.900499999999999</v>
          </cell>
          <cell r="AM251">
            <v>15.937628571428572</v>
          </cell>
          <cell r="AN251">
            <v>3.6133694670279879E-3</v>
          </cell>
          <cell r="AO251">
            <v>2.7599999999999878E-2</v>
          </cell>
          <cell r="AP251">
            <v>7.6383000000000001</v>
          </cell>
          <cell r="AQ251">
            <v>7.6658999999999997</v>
          </cell>
          <cell r="AR251">
            <v>1.4352022963236631E-3</v>
          </cell>
          <cell r="AS251">
            <v>5.9799999999999541E-2</v>
          </cell>
          <cell r="AT251">
            <v>41.666600000000003</v>
          </cell>
          <cell r="AU251">
            <v>41.726400000000005</v>
          </cell>
          <cell r="AV251">
            <v>3.3136529280486768E-3</v>
          </cell>
          <cell r="AW251">
            <v>0.1172999999999951</v>
          </cell>
          <cell r="AX251">
            <v>35.399000000000001</v>
          </cell>
          <cell r="AY251">
            <v>35.516299999999994</v>
          </cell>
          <cell r="AZ251">
            <v>2.355227954414538E-3</v>
          </cell>
          <cell r="BA251">
            <v>1.8071428571427312E-2</v>
          </cell>
          <cell r="BB251">
            <v>7.6729000000000003</v>
          </cell>
          <cell r="BC251">
            <v>7.6909714285714275</v>
          </cell>
        </row>
        <row r="252">
          <cell r="B252">
            <v>204</v>
          </cell>
          <cell r="C252">
            <v>24</v>
          </cell>
          <cell r="D252">
            <v>3.3606074311637374E-3</v>
          </cell>
          <cell r="E252">
            <v>0.20433333333333317</v>
          </cell>
          <cell r="F252">
            <v>60.802500000000002</v>
          </cell>
          <cell r="G252">
            <v>61.006833333333333</v>
          </cell>
          <cell r="H252">
            <v>4.6810564005660615E-3</v>
          </cell>
          <cell r="I252">
            <v>0.34631999999999913</v>
          </cell>
          <cell r="J252">
            <v>73.9833</v>
          </cell>
          <cell r="K252">
            <v>74.329620000000006</v>
          </cell>
          <cell r="L252">
            <v>6.0454599547780496E-3</v>
          </cell>
          <cell r="M252">
            <v>3.3866666666666637E-3</v>
          </cell>
          <cell r="N252">
            <v>0.56020000000000003</v>
          </cell>
          <cell r="O252">
            <v>0.56358666666666668</v>
          </cell>
          <cell r="P252">
            <v>3.2039870313643514E-3</v>
          </cell>
          <cell r="Q252">
            <v>0.34861333333333278</v>
          </cell>
          <cell r="R252">
            <v>108.8061</v>
          </cell>
          <cell r="S252">
            <v>109.15471333333333</v>
          </cell>
          <cell r="T252">
            <v>5.5788110039418845E-3</v>
          </cell>
          <cell r="U252">
            <v>0.26814666666666748</v>
          </cell>
          <cell r="V252">
            <v>48.065199999999997</v>
          </cell>
          <cell r="W252">
            <v>48.333346666666664</v>
          </cell>
          <cell r="X252">
            <v>2.3336815680595389E-3</v>
          </cell>
          <cell r="Y252">
            <v>0.10700000000000026</v>
          </cell>
          <cell r="Z252">
            <v>45.850299999999997</v>
          </cell>
          <cell r="AA252">
            <v>45.957299999999996</v>
          </cell>
          <cell r="AB252">
            <v>4.0223991898794085E-3</v>
          </cell>
          <cell r="AC252">
            <v>0.19966666666666696</v>
          </cell>
          <cell r="AD252">
            <v>49.6387</v>
          </cell>
          <cell r="AE252">
            <v>49.838366666666666</v>
          </cell>
          <cell r="AF252">
            <v>3.3291638215287786E-3</v>
          </cell>
          <cell r="AG252">
            <v>5.5093333333333307E-2</v>
          </cell>
          <cell r="AH252">
            <v>16.5487</v>
          </cell>
          <cell r="AI252">
            <v>16.603793333333332</v>
          </cell>
          <cell r="AJ252">
            <v>2.4365810598948592E-3</v>
          </cell>
          <cell r="AK252">
            <v>3.8742857142858203E-2</v>
          </cell>
          <cell r="AL252">
            <v>15.900499999999999</v>
          </cell>
          <cell r="AM252">
            <v>15.939242857142858</v>
          </cell>
          <cell r="AN252">
            <v>3.7704724873335524E-3</v>
          </cell>
          <cell r="AO252">
            <v>2.8799999999999874E-2</v>
          </cell>
          <cell r="AP252">
            <v>7.6383000000000001</v>
          </cell>
          <cell r="AQ252">
            <v>7.6670999999999996</v>
          </cell>
          <cell r="AR252">
            <v>1.4976023961638225E-3</v>
          </cell>
          <cell r="AS252">
            <v>6.2399999999999525E-2</v>
          </cell>
          <cell r="AT252">
            <v>41.666600000000003</v>
          </cell>
          <cell r="AU252">
            <v>41.728999999999999</v>
          </cell>
          <cell r="AV252">
            <v>3.457724794485576E-3</v>
          </cell>
          <cell r="AW252">
            <v>0.12239999999999489</v>
          </cell>
          <cell r="AX252">
            <v>35.399000000000001</v>
          </cell>
          <cell r="AY252">
            <v>35.521399999999993</v>
          </cell>
          <cell r="AZ252">
            <v>2.4576291698238657E-3</v>
          </cell>
          <cell r="BA252">
            <v>1.8857142857141542E-2</v>
          </cell>
          <cell r="BB252">
            <v>7.6729000000000003</v>
          </cell>
          <cell r="BC252">
            <v>7.6917571428571421</v>
          </cell>
        </row>
        <row r="253">
          <cell r="B253">
            <v>205</v>
          </cell>
          <cell r="C253">
            <v>25</v>
          </cell>
          <cell r="D253">
            <v>3.5006327407955599E-3</v>
          </cell>
          <cell r="E253">
            <v>0.21284722222222208</v>
          </cell>
          <cell r="F253">
            <v>60.802500000000002</v>
          </cell>
          <cell r="G253">
            <v>61.015347222222225</v>
          </cell>
          <cell r="H253">
            <v>4.876100417256315E-3</v>
          </cell>
          <cell r="I253">
            <v>0.36074999999999907</v>
          </cell>
          <cell r="J253">
            <v>73.9833</v>
          </cell>
          <cell r="K253">
            <v>74.344049999999996</v>
          </cell>
          <cell r="L253">
            <v>6.2973541195604681E-3</v>
          </cell>
          <cell r="M253">
            <v>3.5277777777777746E-3</v>
          </cell>
          <cell r="N253">
            <v>0.56020000000000003</v>
          </cell>
          <cell r="O253">
            <v>0.56372777777777783</v>
          </cell>
          <cell r="P253">
            <v>3.3374864910045328E-3</v>
          </cell>
          <cell r="Q253">
            <v>0.36313888888888829</v>
          </cell>
          <cell r="R253">
            <v>108.8061</v>
          </cell>
          <cell r="S253">
            <v>109.16923888888888</v>
          </cell>
          <cell r="T253">
            <v>5.8112614624394633E-3</v>
          </cell>
          <cell r="U253">
            <v>0.27931944444444529</v>
          </cell>
          <cell r="V253">
            <v>48.065199999999997</v>
          </cell>
          <cell r="W253">
            <v>48.344519444444444</v>
          </cell>
          <cell r="X253">
            <v>2.4309183000620193E-3</v>
          </cell>
          <cell r="Y253">
            <v>0.1114583333333336</v>
          </cell>
          <cell r="Z253">
            <v>45.850299999999997</v>
          </cell>
          <cell r="AA253">
            <v>45.961758333333329</v>
          </cell>
          <cell r="AB253">
            <v>4.1899991561243832E-3</v>
          </cell>
          <cell r="AC253">
            <v>0.20798611111111143</v>
          </cell>
          <cell r="AD253">
            <v>49.6387</v>
          </cell>
          <cell r="AE253">
            <v>49.846686111111111</v>
          </cell>
          <cell r="AF253">
            <v>3.4678789807591451E-3</v>
          </cell>
          <cell r="AG253">
            <v>5.7388888888888857E-2</v>
          </cell>
          <cell r="AH253">
            <v>16.5487</v>
          </cell>
          <cell r="AI253">
            <v>16.606088888888888</v>
          </cell>
          <cell r="AJ253">
            <v>2.5381052707238116E-3</v>
          </cell>
          <cell r="AK253">
            <v>4.0357142857143966E-2</v>
          </cell>
          <cell r="AL253">
            <v>15.900499999999999</v>
          </cell>
          <cell r="AM253">
            <v>15.940857142857142</v>
          </cell>
          <cell r="AN253">
            <v>3.9275755076391174E-3</v>
          </cell>
          <cell r="AO253">
            <v>2.9999999999999867E-2</v>
          </cell>
          <cell r="AP253">
            <v>7.6383000000000001</v>
          </cell>
          <cell r="AQ253">
            <v>7.6683000000000003</v>
          </cell>
          <cell r="AR253">
            <v>1.5600024960039816E-3</v>
          </cell>
          <cell r="AS253">
            <v>6.4999999999999503E-2</v>
          </cell>
          <cell r="AT253">
            <v>41.666600000000003</v>
          </cell>
          <cell r="AU253">
            <v>41.7316</v>
          </cell>
          <cell r="AV253">
            <v>3.6017966609224747E-3</v>
          </cell>
          <cell r="AW253">
            <v>0.12749999999999467</v>
          </cell>
          <cell r="AX253">
            <v>35.399000000000001</v>
          </cell>
          <cell r="AY253">
            <v>35.526499999999999</v>
          </cell>
          <cell r="AZ253">
            <v>2.5600303852331935E-3</v>
          </cell>
          <cell r="BA253">
            <v>1.9642857142855772E-2</v>
          </cell>
          <cell r="BB253">
            <v>7.6729000000000003</v>
          </cell>
          <cell r="BC253">
            <v>7.6925428571428558</v>
          </cell>
        </row>
        <row r="254">
          <cell r="B254">
            <v>206</v>
          </cell>
          <cell r="C254">
            <v>26</v>
          </cell>
          <cell r="D254">
            <v>3.6406580504273825E-3</v>
          </cell>
          <cell r="E254">
            <v>0.22136111111111095</v>
          </cell>
          <cell r="F254">
            <v>60.802500000000002</v>
          </cell>
          <cell r="G254">
            <v>61.02386111111111</v>
          </cell>
          <cell r="H254">
            <v>5.0711444339465676E-3</v>
          </cell>
          <cell r="I254">
            <v>0.37517999999999901</v>
          </cell>
          <cell r="J254">
            <v>73.9833</v>
          </cell>
          <cell r="K254">
            <v>74.35848</v>
          </cell>
          <cell r="L254">
            <v>6.5492482843428866E-3</v>
          </cell>
          <cell r="M254">
            <v>3.6688888888888856E-3</v>
          </cell>
          <cell r="N254">
            <v>0.56020000000000003</v>
          </cell>
          <cell r="O254">
            <v>0.56386888888888886</v>
          </cell>
          <cell r="P254">
            <v>3.4709859506447142E-3</v>
          </cell>
          <cell r="Q254">
            <v>0.37766444444444386</v>
          </cell>
          <cell r="R254">
            <v>108.8061</v>
          </cell>
          <cell r="S254">
            <v>109.18376444444445</v>
          </cell>
          <cell r="T254">
            <v>6.0437119209370421E-3</v>
          </cell>
          <cell r="U254">
            <v>0.2904922222222231</v>
          </cell>
          <cell r="V254">
            <v>48.065199999999997</v>
          </cell>
          <cell r="W254">
            <v>48.355692222222217</v>
          </cell>
          <cell r="X254">
            <v>2.5281550320645002E-3</v>
          </cell>
          <cell r="Y254">
            <v>0.11591666666666696</v>
          </cell>
          <cell r="Z254">
            <v>45.850299999999997</v>
          </cell>
          <cell r="AA254">
            <v>45.966216666666661</v>
          </cell>
          <cell r="AB254">
            <v>4.3575991223693588E-3</v>
          </cell>
          <cell r="AC254">
            <v>0.21630555555555589</v>
          </cell>
          <cell r="AD254">
            <v>49.6387</v>
          </cell>
          <cell r="AE254">
            <v>49.855005555555557</v>
          </cell>
          <cell r="AF254">
            <v>3.6065941399895107E-3</v>
          </cell>
          <cell r="AG254">
            <v>5.9684444444444415E-2</v>
          </cell>
          <cell r="AH254">
            <v>16.5487</v>
          </cell>
          <cell r="AI254">
            <v>16.608384444444443</v>
          </cell>
          <cell r="AJ254">
            <v>2.6396294815527639E-3</v>
          </cell>
          <cell r="AK254">
            <v>4.1971428571429721E-2</v>
          </cell>
          <cell r="AL254">
            <v>15.900499999999999</v>
          </cell>
          <cell r="AM254">
            <v>15.942471428571428</v>
          </cell>
          <cell r="AN254">
            <v>4.0846785279446815E-3</v>
          </cell>
          <cell r="AO254">
            <v>3.1199999999999863E-2</v>
          </cell>
          <cell r="AP254">
            <v>7.6383000000000001</v>
          </cell>
          <cell r="AQ254">
            <v>7.6695000000000002</v>
          </cell>
          <cell r="AR254">
            <v>1.622402595844141E-3</v>
          </cell>
          <cell r="AS254">
            <v>6.759999999999948E-2</v>
          </cell>
          <cell r="AT254">
            <v>41.666600000000003</v>
          </cell>
          <cell r="AU254">
            <v>41.734200000000001</v>
          </cell>
          <cell r="AV254">
            <v>3.7458685273593739E-3</v>
          </cell>
          <cell r="AW254">
            <v>0.13259999999999447</v>
          </cell>
          <cell r="AX254">
            <v>35.399000000000001</v>
          </cell>
          <cell r="AY254">
            <v>35.531599999999997</v>
          </cell>
          <cell r="AZ254">
            <v>2.6624316006425212E-3</v>
          </cell>
          <cell r="BA254">
            <v>2.0428571428570002E-2</v>
          </cell>
          <cell r="BB254">
            <v>7.6729000000000003</v>
          </cell>
          <cell r="BC254">
            <v>7.6933285714285704</v>
          </cell>
        </row>
        <row r="255">
          <cell r="B255">
            <v>207</v>
          </cell>
          <cell r="C255">
            <v>27</v>
          </cell>
          <cell r="D255">
            <v>3.7806833600592046E-3</v>
          </cell>
          <cell r="E255">
            <v>0.22987499999999983</v>
          </cell>
          <cell r="F255">
            <v>60.802500000000002</v>
          </cell>
          <cell r="G255">
            <v>61.032375000000002</v>
          </cell>
          <cell r="H255">
            <v>5.2661884506368202E-3</v>
          </cell>
          <cell r="I255">
            <v>0.38960999999999901</v>
          </cell>
          <cell r="J255">
            <v>73.9833</v>
          </cell>
          <cell r="K255">
            <v>74.372910000000005</v>
          </cell>
          <cell r="L255">
            <v>6.801142449125306E-3</v>
          </cell>
          <cell r="M255">
            <v>3.8099999999999965E-3</v>
          </cell>
          <cell r="N255">
            <v>0.56020000000000003</v>
          </cell>
          <cell r="O255">
            <v>0.56401000000000001</v>
          </cell>
          <cell r="P255">
            <v>3.6044854102848956E-3</v>
          </cell>
          <cell r="Q255">
            <v>0.39218999999999937</v>
          </cell>
          <cell r="R255">
            <v>108.8061</v>
          </cell>
          <cell r="S255">
            <v>109.19829</v>
          </cell>
          <cell r="T255">
            <v>6.2761623794346209E-3</v>
          </cell>
          <cell r="U255">
            <v>0.3016650000000009</v>
          </cell>
          <cell r="V255">
            <v>48.065199999999997</v>
          </cell>
          <cell r="W255">
            <v>48.366864999999997</v>
          </cell>
          <cell r="X255">
            <v>2.625391764066981E-3</v>
          </cell>
          <cell r="Y255">
            <v>0.1203750000000003</v>
          </cell>
          <cell r="Z255">
            <v>45.850299999999997</v>
          </cell>
          <cell r="AA255">
            <v>45.970675</v>
          </cell>
          <cell r="AB255">
            <v>4.5251990886143335E-3</v>
          </cell>
          <cell r="AC255">
            <v>0.22462500000000035</v>
          </cell>
          <cell r="AD255">
            <v>49.6387</v>
          </cell>
          <cell r="AE255">
            <v>49.863325000000003</v>
          </cell>
          <cell r="AF255">
            <v>3.7453092992198764E-3</v>
          </cell>
          <cell r="AG255">
            <v>6.1979999999999966E-2</v>
          </cell>
          <cell r="AH255">
            <v>16.5487</v>
          </cell>
          <cell r="AI255">
            <v>16.610679999999999</v>
          </cell>
          <cell r="AJ255">
            <v>2.7411536923817167E-3</v>
          </cell>
          <cell r="AK255">
            <v>4.3585714285715484E-2</v>
          </cell>
          <cell r="AL255">
            <v>15.900499999999999</v>
          </cell>
          <cell r="AM255">
            <v>15.944085714285714</v>
          </cell>
          <cell r="AN255">
            <v>4.2417815482502464E-3</v>
          </cell>
          <cell r="AO255">
            <v>3.2399999999999859E-2</v>
          </cell>
          <cell r="AP255">
            <v>7.6383000000000001</v>
          </cell>
          <cell r="AQ255">
            <v>7.6707000000000001</v>
          </cell>
          <cell r="AR255">
            <v>1.6848026956843001E-3</v>
          </cell>
          <cell r="AS255">
            <v>7.0199999999999457E-2</v>
          </cell>
          <cell r="AT255">
            <v>41.666600000000003</v>
          </cell>
          <cell r="AU255">
            <v>41.736800000000002</v>
          </cell>
          <cell r="AV255">
            <v>3.8899403937962727E-3</v>
          </cell>
          <cell r="AW255">
            <v>0.13769999999999424</v>
          </cell>
          <cell r="AX255">
            <v>35.399000000000001</v>
          </cell>
          <cell r="AY255">
            <v>35.536699999999996</v>
          </cell>
          <cell r="AZ255">
            <v>2.764832816051849E-3</v>
          </cell>
          <cell r="BA255">
            <v>2.1214285714284235E-2</v>
          </cell>
          <cell r="BB255">
            <v>7.6729000000000003</v>
          </cell>
          <cell r="BC255">
            <v>7.6941142857142841</v>
          </cell>
        </row>
        <row r="256">
          <cell r="B256">
            <v>208</v>
          </cell>
          <cell r="C256">
            <v>28</v>
          </cell>
          <cell r="D256">
            <v>3.9207086696910276E-3</v>
          </cell>
          <cell r="E256">
            <v>0.23838888888888871</v>
          </cell>
          <cell r="F256">
            <v>60.802500000000002</v>
          </cell>
          <cell r="G256">
            <v>61.040888888888894</v>
          </cell>
          <cell r="H256">
            <v>5.4612324673270719E-3</v>
          </cell>
          <cell r="I256">
            <v>0.40403999999999896</v>
          </cell>
          <cell r="J256">
            <v>73.9833</v>
          </cell>
          <cell r="K256">
            <v>74.387339999999995</v>
          </cell>
          <cell r="L256">
            <v>7.0530366139077245E-3</v>
          </cell>
          <cell r="M256">
            <v>3.9511111111111075E-3</v>
          </cell>
          <cell r="N256">
            <v>0.56020000000000003</v>
          </cell>
          <cell r="O256">
            <v>0.56415111111111116</v>
          </cell>
          <cell r="P256">
            <v>3.7379848699250766E-3</v>
          </cell>
          <cell r="Q256">
            <v>0.40671555555555489</v>
          </cell>
          <cell r="R256">
            <v>108.8061</v>
          </cell>
          <cell r="S256">
            <v>109.21281555555555</v>
          </cell>
          <cell r="T256">
            <v>6.5086128379321989E-3</v>
          </cell>
          <cell r="U256">
            <v>0.31283777777777871</v>
          </cell>
          <cell r="V256">
            <v>48.065199999999997</v>
          </cell>
          <cell r="W256">
            <v>48.378037777777777</v>
          </cell>
          <cell r="X256">
            <v>2.7226284960694619E-3</v>
          </cell>
          <cell r="Y256">
            <v>0.12483333333333364</v>
          </cell>
          <cell r="Z256">
            <v>45.850299999999997</v>
          </cell>
          <cell r="AA256">
            <v>45.975133333333332</v>
          </cell>
          <cell r="AB256">
            <v>4.6927990548593099E-3</v>
          </cell>
          <cell r="AC256">
            <v>0.23294444444444479</v>
          </cell>
          <cell r="AD256">
            <v>49.6387</v>
          </cell>
          <cell r="AE256">
            <v>49.871644444444442</v>
          </cell>
          <cell r="AF256">
            <v>3.884024458450242E-3</v>
          </cell>
          <cell r="AG256">
            <v>6.4275555555555516E-2</v>
          </cell>
          <cell r="AH256">
            <v>16.5487</v>
          </cell>
          <cell r="AI256">
            <v>16.612975555555554</v>
          </cell>
          <cell r="AJ256">
            <v>2.8426779032106691E-3</v>
          </cell>
          <cell r="AK256">
            <v>4.5200000000001239E-2</v>
          </cell>
          <cell r="AL256">
            <v>15.900499999999999</v>
          </cell>
          <cell r="AM256">
            <v>15.9457</v>
          </cell>
          <cell r="AN256">
            <v>4.3988845685558114E-3</v>
          </cell>
          <cell r="AO256">
            <v>3.3599999999999852E-2</v>
          </cell>
          <cell r="AP256">
            <v>7.6383000000000001</v>
          </cell>
          <cell r="AQ256">
            <v>7.6718999999999999</v>
          </cell>
          <cell r="AR256">
            <v>1.7472027955244595E-3</v>
          </cell>
          <cell r="AS256">
            <v>7.2799999999999448E-2</v>
          </cell>
          <cell r="AT256">
            <v>41.666600000000003</v>
          </cell>
          <cell r="AU256">
            <v>41.739400000000003</v>
          </cell>
          <cell r="AV256">
            <v>4.0340122602331718E-3</v>
          </cell>
          <cell r="AW256">
            <v>0.14279999999999404</v>
          </cell>
          <cell r="AX256">
            <v>35.399000000000001</v>
          </cell>
          <cell r="AY256">
            <v>35.541799999999995</v>
          </cell>
          <cell r="AZ256">
            <v>2.8672340314611767E-3</v>
          </cell>
          <cell r="BA256">
            <v>2.1999999999998465E-2</v>
          </cell>
          <cell r="BB256">
            <v>7.6729000000000003</v>
          </cell>
          <cell r="BC256">
            <v>7.6948999999999987</v>
          </cell>
        </row>
        <row r="257">
          <cell r="B257">
            <v>209</v>
          </cell>
          <cell r="C257">
            <v>29</v>
          </cell>
          <cell r="D257">
            <v>4.0607339793228498E-3</v>
          </cell>
          <cell r="E257">
            <v>0.24690277777777758</v>
          </cell>
          <cell r="F257">
            <v>60.802500000000002</v>
          </cell>
          <cell r="G257">
            <v>61.049402777777779</v>
          </cell>
          <cell r="H257">
            <v>5.6562764840173245E-3</v>
          </cell>
          <cell r="I257">
            <v>0.4184699999999989</v>
          </cell>
          <cell r="J257">
            <v>73.9833</v>
          </cell>
          <cell r="K257">
            <v>74.401769999999999</v>
          </cell>
          <cell r="L257">
            <v>7.304930778690143E-3</v>
          </cell>
          <cell r="M257">
            <v>4.0922222222222185E-3</v>
          </cell>
          <cell r="N257">
            <v>0.56020000000000003</v>
          </cell>
          <cell r="O257">
            <v>0.5642922222222222</v>
          </cell>
          <cell r="P257">
            <v>3.871484329565258E-3</v>
          </cell>
          <cell r="Q257">
            <v>0.42124111111111046</v>
          </cell>
          <cell r="R257">
            <v>108.8061</v>
          </cell>
          <cell r="S257">
            <v>109.22734111111112</v>
          </cell>
          <cell r="T257">
            <v>6.7410632964297768E-3</v>
          </cell>
          <cell r="U257">
            <v>0.32401055555555652</v>
          </cell>
          <cell r="V257">
            <v>48.065199999999997</v>
          </cell>
          <cell r="W257">
            <v>48.38921055555555</v>
          </cell>
          <cell r="X257">
            <v>2.8198652280719428E-3</v>
          </cell>
          <cell r="Y257">
            <v>0.129291666666667</v>
          </cell>
          <cell r="Z257">
            <v>45.850299999999997</v>
          </cell>
          <cell r="AA257">
            <v>45.979591666666664</v>
          </cell>
          <cell r="AB257">
            <v>4.8603990211042846E-3</v>
          </cell>
          <cell r="AC257">
            <v>0.24126388888888925</v>
          </cell>
          <cell r="AD257">
            <v>49.6387</v>
          </cell>
          <cell r="AE257">
            <v>49.879963888888888</v>
          </cell>
          <cell r="AF257">
            <v>4.0227396176806081E-3</v>
          </cell>
          <cell r="AG257">
            <v>6.6571111111111081E-2</v>
          </cell>
          <cell r="AH257">
            <v>16.5487</v>
          </cell>
          <cell r="AI257">
            <v>16.61527111111111</v>
          </cell>
          <cell r="AJ257">
            <v>2.9442021140396214E-3</v>
          </cell>
          <cell r="AK257">
            <v>4.6814285714286995E-2</v>
          </cell>
          <cell r="AL257">
            <v>15.900499999999999</v>
          </cell>
          <cell r="AM257">
            <v>15.947314285714286</v>
          </cell>
          <cell r="AN257">
            <v>4.5559875888613755E-3</v>
          </cell>
          <cell r="AO257">
            <v>3.4799999999999845E-2</v>
          </cell>
          <cell r="AP257">
            <v>7.6383000000000001</v>
          </cell>
          <cell r="AQ257">
            <v>7.6730999999999998</v>
          </cell>
          <cell r="AR257">
            <v>1.8096028953646186E-3</v>
          </cell>
          <cell r="AS257">
            <v>7.5399999999999426E-2</v>
          </cell>
          <cell r="AT257">
            <v>41.666600000000003</v>
          </cell>
          <cell r="AU257">
            <v>41.742000000000004</v>
          </cell>
          <cell r="AV257">
            <v>4.1780841266700706E-3</v>
          </cell>
          <cell r="AW257">
            <v>0.14789999999999384</v>
          </cell>
          <cell r="AX257">
            <v>35.399000000000001</v>
          </cell>
          <cell r="AY257">
            <v>35.546899999999994</v>
          </cell>
          <cell r="AZ257">
            <v>2.9696352468705045E-3</v>
          </cell>
          <cell r="BA257">
            <v>2.2785714285712695E-2</v>
          </cell>
          <cell r="BB257">
            <v>7.6729000000000003</v>
          </cell>
          <cell r="BC257">
            <v>7.6956857142857134</v>
          </cell>
        </row>
        <row r="258">
          <cell r="B258">
            <v>210</v>
          </cell>
          <cell r="C258">
            <v>30</v>
          </cell>
          <cell r="D258">
            <v>4.2007592889546719E-3</v>
          </cell>
          <cell r="E258">
            <v>0.25541666666666646</v>
          </cell>
          <cell r="F258">
            <v>60.802500000000002</v>
          </cell>
          <cell r="G258">
            <v>61.057916666666671</v>
          </cell>
          <cell r="H258">
            <v>5.8513205007075771E-3</v>
          </cell>
          <cell r="I258">
            <v>0.4328999999999989</v>
          </cell>
          <cell r="J258">
            <v>73.9833</v>
          </cell>
          <cell r="K258">
            <v>74.416200000000003</v>
          </cell>
          <cell r="L258">
            <v>7.5568249434725624E-3</v>
          </cell>
          <cell r="M258">
            <v>4.2333333333333294E-3</v>
          </cell>
          <cell r="N258">
            <v>0.56020000000000003</v>
          </cell>
          <cell r="O258">
            <v>0.56443333333333334</v>
          </cell>
          <cell r="P258">
            <v>4.0049837892054399E-3</v>
          </cell>
          <cell r="Q258">
            <v>0.43576666666666597</v>
          </cell>
          <cell r="R258">
            <v>108.8061</v>
          </cell>
          <cell r="S258">
            <v>109.24186666666667</v>
          </cell>
          <cell r="T258">
            <v>6.9735137549273565E-3</v>
          </cell>
          <cell r="U258">
            <v>0.33518333333333433</v>
          </cell>
          <cell r="V258">
            <v>48.065199999999997</v>
          </cell>
          <cell r="W258">
            <v>48.40038333333333</v>
          </cell>
          <cell r="X258">
            <v>2.9171019600744232E-3</v>
          </cell>
          <cell r="Y258">
            <v>0.13375000000000034</v>
          </cell>
          <cell r="Z258">
            <v>45.850299999999997</v>
          </cell>
          <cell r="AA258">
            <v>45.984049999999996</v>
          </cell>
          <cell r="AB258">
            <v>5.0279989873492602E-3</v>
          </cell>
          <cell r="AC258">
            <v>0.24958333333333371</v>
          </cell>
          <cell r="AD258">
            <v>49.6387</v>
          </cell>
          <cell r="AE258">
            <v>49.888283333333334</v>
          </cell>
          <cell r="AF258">
            <v>4.1614547769109741E-3</v>
          </cell>
          <cell r="AG258">
            <v>6.8866666666666632E-2</v>
          </cell>
          <cell r="AH258">
            <v>16.5487</v>
          </cell>
          <cell r="AI258">
            <v>16.617566666666669</v>
          </cell>
          <cell r="AJ258">
            <v>3.0457263248685742E-3</v>
          </cell>
          <cell r="AK258">
            <v>4.8428571428572757E-2</v>
          </cell>
          <cell r="AL258">
            <v>15.900499999999999</v>
          </cell>
          <cell r="AM258">
            <v>15.948928571428572</v>
          </cell>
          <cell r="AN258">
            <v>4.7130906091669414E-3</v>
          </cell>
          <cell r="AO258">
            <v>3.5999999999999845E-2</v>
          </cell>
          <cell r="AP258">
            <v>7.6383000000000001</v>
          </cell>
          <cell r="AQ258">
            <v>7.6742999999999997</v>
          </cell>
          <cell r="AR258">
            <v>1.872002995204778E-3</v>
          </cell>
          <cell r="AS258">
            <v>7.7999999999999403E-2</v>
          </cell>
          <cell r="AT258">
            <v>41.666600000000003</v>
          </cell>
          <cell r="AU258">
            <v>41.744600000000005</v>
          </cell>
          <cell r="AV258">
            <v>4.3221559931069702E-3</v>
          </cell>
          <cell r="AW258">
            <v>0.15299999999999361</v>
          </cell>
          <cell r="AX258">
            <v>35.399000000000001</v>
          </cell>
          <cell r="AY258">
            <v>35.551999999999992</v>
          </cell>
          <cell r="AZ258">
            <v>3.0720364622798322E-3</v>
          </cell>
          <cell r="BA258">
            <v>2.3571428571426929E-2</v>
          </cell>
          <cell r="BB258">
            <v>7.6729000000000003</v>
          </cell>
          <cell r="BC258">
            <v>7.6964714285714271</v>
          </cell>
        </row>
        <row r="259">
          <cell r="B259">
            <v>211</v>
          </cell>
          <cell r="C259">
            <v>31</v>
          </cell>
          <cell r="D259">
            <v>4.3407845985864949E-3</v>
          </cell>
          <cell r="E259">
            <v>0.26393055555555534</v>
          </cell>
          <cell r="F259">
            <v>60.802500000000002</v>
          </cell>
          <cell r="G259">
            <v>61.066430555555556</v>
          </cell>
          <cell r="H259">
            <v>6.0463645173978297E-3</v>
          </cell>
          <cell r="I259">
            <v>0.44732999999999884</v>
          </cell>
          <cell r="J259">
            <v>73.9833</v>
          </cell>
          <cell r="K259">
            <v>74.430629999999994</v>
          </cell>
          <cell r="L259">
            <v>7.8087191082549801E-3</v>
          </cell>
          <cell r="M259">
            <v>4.3744444444444404E-3</v>
          </cell>
          <cell r="N259">
            <v>0.56020000000000003</v>
          </cell>
          <cell r="O259">
            <v>0.56457444444444449</v>
          </cell>
          <cell r="P259">
            <v>4.1384832488456213E-3</v>
          </cell>
          <cell r="Q259">
            <v>0.45029222222222148</v>
          </cell>
          <cell r="R259">
            <v>108.8061</v>
          </cell>
          <cell r="S259">
            <v>109.25639222222222</v>
          </cell>
          <cell r="T259">
            <v>7.2059642134249353E-3</v>
          </cell>
          <cell r="U259">
            <v>0.34635611111111214</v>
          </cell>
          <cell r="V259">
            <v>48.065199999999997</v>
          </cell>
          <cell r="W259">
            <v>48.411556111111111</v>
          </cell>
          <cell r="X259">
            <v>3.0143386920769041E-3</v>
          </cell>
          <cell r="Y259">
            <v>0.13820833333333368</v>
          </cell>
          <cell r="Z259">
            <v>45.850299999999997</v>
          </cell>
          <cell r="AA259">
            <v>45.988508333333328</v>
          </cell>
          <cell r="AB259">
            <v>5.1955989535942357E-3</v>
          </cell>
          <cell r="AC259">
            <v>0.25790277777777815</v>
          </cell>
          <cell r="AD259">
            <v>49.6387</v>
          </cell>
          <cell r="AE259">
            <v>49.89660277777778</v>
          </cell>
          <cell r="AF259">
            <v>4.3001699361413393E-3</v>
          </cell>
          <cell r="AG259">
            <v>7.1162222222222182E-2</v>
          </cell>
          <cell r="AH259">
            <v>16.5487</v>
          </cell>
          <cell r="AI259">
            <v>16.619862222222224</v>
          </cell>
          <cell r="AJ259">
            <v>3.1472505356975261E-3</v>
          </cell>
          <cell r="AK259">
            <v>5.0042857142858513E-2</v>
          </cell>
          <cell r="AL259">
            <v>15.900499999999999</v>
          </cell>
          <cell r="AM259">
            <v>15.950542857142858</v>
          </cell>
          <cell r="AN259">
            <v>4.8701936294725055E-3</v>
          </cell>
          <cell r="AO259">
            <v>3.7199999999999837E-2</v>
          </cell>
          <cell r="AP259">
            <v>7.6383000000000001</v>
          </cell>
          <cell r="AQ259">
            <v>7.6754999999999995</v>
          </cell>
          <cell r="AR259">
            <v>1.9344030950449371E-3</v>
          </cell>
          <cell r="AS259">
            <v>8.059999999999938E-2</v>
          </cell>
          <cell r="AT259">
            <v>41.666600000000003</v>
          </cell>
          <cell r="AU259">
            <v>41.747199999999999</v>
          </cell>
          <cell r="AV259">
            <v>4.4662278595438689E-3</v>
          </cell>
          <cell r="AW259">
            <v>0.15809999999999341</v>
          </cell>
          <cell r="AX259">
            <v>35.399000000000001</v>
          </cell>
          <cell r="AY259">
            <v>35.557099999999991</v>
          </cell>
          <cell r="AZ259">
            <v>3.17443767768916E-3</v>
          </cell>
          <cell r="BA259">
            <v>2.4357142857141158E-2</v>
          </cell>
          <cell r="BB259">
            <v>7.6729000000000003</v>
          </cell>
          <cell r="BC259">
            <v>7.6972571428571417</v>
          </cell>
        </row>
        <row r="260">
          <cell r="B260">
            <v>212</v>
          </cell>
          <cell r="C260">
            <v>32</v>
          </cell>
          <cell r="D260">
            <v>4.4808099082183171E-3</v>
          </cell>
          <cell r="E260">
            <v>0.27244444444444427</v>
          </cell>
          <cell r="F260">
            <v>60.802500000000002</v>
          </cell>
          <cell r="G260">
            <v>61.074944444444448</v>
          </cell>
          <cell r="H260">
            <v>6.2414085340880823E-3</v>
          </cell>
          <cell r="I260">
            <v>0.46175999999999878</v>
          </cell>
          <cell r="J260">
            <v>73.9833</v>
          </cell>
          <cell r="K260">
            <v>74.445059999999998</v>
          </cell>
          <cell r="L260">
            <v>8.0606132730373994E-3</v>
          </cell>
          <cell r="M260">
            <v>4.5155555555555513E-3</v>
          </cell>
          <cell r="N260">
            <v>0.56020000000000003</v>
          </cell>
          <cell r="O260">
            <v>0.56471555555555564</v>
          </cell>
          <cell r="P260">
            <v>4.2719827084858018E-3</v>
          </cell>
          <cell r="Q260">
            <v>0.46481777777777705</v>
          </cell>
          <cell r="R260">
            <v>108.8061</v>
          </cell>
          <cell r="S260">
            <v>109.27091777777778</v>
          </cell>
          <cell r="T260">
            <v>7.4384146719225133E-3</v>
          </cell>
          <cell r="U260">
            <v>0.35752888888888995</v>
          </cell>
          <cell r="V260">
            <v>48.065199999999997</v>
          </cell>
          <cell r="W260">
            <v>48.422728888888891</v>
          </cell>
          <cell r="X260">
            <v>3.111575424079385E-3</v>
          </cell>
          <cell r="Y260">
            <v>0.14266666666666702</v>
          </cell>
          <cell r="Z260">
            <v>45.850299999999997</v>
          </cell>
          <cell r="AA260">
            <v>45.992966666666668</v>
          </cell>
          <cell r="AB260">
            <v>5.3631989198392105E-3</v>
          </cell>
          <cell r="AC260">
            <v>0.26622222222222264</v>
          </cell>
          <cell r="AD260">
            <v>49.6387</v>
          </cell>
          <cell r="AE260">
            <v>49.904922222222226</v>
          </cell>
          <cell r="AF260">
            <v>4.4388850953717054E-3</v>
          </cell>
          <cell r="AG260">
            <v>7.3457777777777747E-2</v>
          </cell>
          <cell r="AH260">
            <v>16.5487</v>
          </cell>
          <cell r="AI260">
            <v>16.62215777777778</v>
          </cell>
          <cell r="AJ260">
            <v>3.2487747465264789E-3</v>
          </cell>
          <cell r="AK260">
            <v>5.1657142857144275E-2</v>
          </cell>
          <cell r="AL260">
            <v>15.900499999999999</v>
          </cell>
          <cell r="AM260">
            <v>15.952157142857143</v>
          </cell>
          <cell r="AN260">
            <v>5.0272966497780704E-3</v>
          </cell>
          <cell r="AO260">
            <v>3.839999999999983E-2</v>
          </cell>
          <cell r="AP260">
            <v>7.6383000000000001</v>
          </cell>
          <cell r="AQ260">
            <v>7.6767000000000003</v>
          </cell>
          <cell r="AR260">
            <v>1.9968031948850965E-3</v>
          </cell>
          <cell r="AS260">
            <v>8.3199999999999358E-2</v>
          </cell>
          <cell r="AT260">
            <v>41.666600000000003</v>
          </cell>
          <cell r="AU260">
            <v>41.7498</v>
          </cell>
          <cell r="AV260">
            <v>4.6102997259807677E-3</v>
          </cell>
          <cell r="AW260">
            <v>0.16319999999999318</v>
          </cell>
          <cell r="AX260">
            <v>35.399000000000001</v>
          </cell>
          <cell r="AY260">
            <v>35.562199999999997</v>
          </cell>
          <cell r="AZ260">
            <v>3.2768388930984878E-3</v>
          </cell>
          <cell r="BA260">
            <v>2.5142857142855388E-2</v>
          </cell>
          <cell r="BB260">
            <v>7.6729000000000003</v>
          </cell>
          <cell r="BC260">
            <v>7.6980428571428554</v>
          </cell>
        </row>
        <row r="261">
          <cell r="B261">
            <v>213</v>
          </cell>
          <cell r="C261">
            <v>33</v>
          </cell>
          <cell r="D261">
            <v>4.6208352178501392E-3</v>
          </cell>
          <cell r="E261">
            <v>0.28095833333333314</v>
          </cell>
          <cell r="F261">
            <v>60.802500000000002</v>
          </cell>
          <cell r="G261">
            <v>61.083458333333333</v>
          </cell>
          <cell r="H261">
            <v>6.4364525507783349E-3</v>
          </cell>
          <cell r="I261">
            <v>0.47618999999999878</v>
          </cell>
          <cell r="J261">
            <v>73.9833</v>
          </cell>
          <cell r="K261">
            <v>74.459490000000002</v>
          </cell>
          <cell r="L261">
            <v>8.3125074378198188E-3</v>
          </cell>
          <cell r="M261">
            <v>4.6566666666666623E-3</v>
          </cell>
          <cell r="N261">
            <v>0.56020000000000003</v>
          </cell>
          <cell r="O261">
            <v>0.56485666666666667</v>
          </cell>
          <cell r="P261">
            <v>4.4054821681259832E-3</v>
          </cell>
          <cell r="Q261">
            <v>0.47934333333333257</v>
          </cell>
          <cell r="R261">
            <v>108.8061</v>
          </cell>
          <cell r="S261">
            <v>109.28544333333333</v>
          </cell>
          <cell r="T261">
            <v>7.6708651304200912E-3</v>
          </cell>
          <cell r="U261">
            <v>0.36870166666666776</v>
          </cell>
          <cell r="V261">
            <v>48.065199999999997</v>
          </cell>
          <cell r="W261">
            <v>48.433901666666664</v>
          </cell>
          <cell r="X261">
            <v>3.2088121560818659E-3</v>
          </cell>
          <cell r="Y261">
            <v>0.14712500000000037</v>
          </cell>
          <cell r="Z261">
            <v>45.850299999999997</v>
          </cell>
          <cell r="AA261">
            <v>45.997425</v>
          </cell>
          <cell r="AB261">
            <v>5.530798886084186E-3</v>
          </cell>
          <cell r="AC261">
            <v>0.27454166666666707</v>
          </cell>
          <cell r="AD261">
            <v>49.6387</v>
          </cell>
          <cell r="AE261">
            <v>49.913241666666664</v>
          </cell>
          <cell r="AF261">
            <v>4.5776002546020714E-3</v>
          </cell>
          <cell r="AG261">
            <v>7.5753333333333298E-2</v>
          </cell>
          <cell r="AH261">
            <v>16.5487</v>
          </cell>
          <cell r="AI261">
            <v>16.624453333333335</v>
          </cell>
          <cell r="AJ261">
            <v>3.3502989573554317E-3</v>
          </cell>
          <cell r="AK261">
            <v>5.3271428571430031E-2</v>
          </cell>
          <cell r="AL261">
            <v>15.900499999999999</v>
          </cell>
          <cell r="AM261">
            <v>15.953771428571429</v>
          </cell>
          <cell r="AN261">
            <v>5.1843996700836345E-3</v>
          </cell>
          <cell r="AO261">
            <v>3.9599999999999823E-2</v>
          </cell>
          <cell r="AP261">
            <v>7.6383000000000001</v>
          </cell>
          <cell r="AQ261">
            <v>7.6779000000000002</v>
          </cell>
          <cell r="AR261">
            <v>2.0592032947252558E-3</v>
          </cell>
          <cell r="AS261">
            <v>8.5799999999999349E-2</v>
          </cell>
          <cell r="AT261">
            <v>41.666600000000003</v>
          </cell>
          <cell r="AU261">
            <v>41.752400000000002</v>
          </cell>
          <cell r="AV261">
            <v>4.7543715924176664E-3</v>
          </cell>
          <cell r="AW261">
            <v>0.16829999999999298</v>
          </cell>
          <cell r="AX261">
            <v>35.399000000000001</v>
          </cell>
          <cell r="AY261">
            <v>35.567299999999996</v>
          </cell>
          <cell r="AZ261">
            <v>3.3792401085078155E-3</v>
          </cell>
          <cell r="BA261">
            <v>2.5928571428569618E-2</v>
          </cell>
          <cell r="BB261">
            <v>7.6729000000000003</v>
          </cell>
          <cell r="BC261">
            <v>7.69882857142857</v>
          </cell>
        </row>
        <row r="262">
          <cell r="B262">
            <v>214</v>
          </cell>
          <cell r="C262">
            <v>34</v>
          </cell>
          <cell r="D262">
            <v>4.7608605274819622E-3</v>
          </cell>
          <cell r="E262">
            <v>0.28947222222222202</v>
          </cell>
          <cell r="F262">
            <v>60.802500000000002</v>
          </cell>
          <cell r="G262">
            <v>61.091972222222225</v>
          </cell>
          <cell r="H262">
            <v>6.6314965674685875E-3</v>
          </cell>
          <cell r="I262">
            <v>0.49061999999999872</v>
          </cell>
          <cell r="J262">
            <v>73.9833</v>
          </cell>
          <cell r="K262">
            <v>74.473919999999993</v>
          </cell>
          <cell r="L262">
            <v>8.5644016026022365E-3</v>
          </cell>
          <cell r="M262">
            <v>4.7977777777777741E-3</v>
          </cell>
          <cell r="N262">
            <v>0.56020000000000003</v>
          </cell>
          <cell r="O262">
            <v>0.56499777777777782</v>
          </cell>
          <cell r="P262">
            <v>4.5389816277661647E-3</v>
          </cell>
          <cell r="Q262">
            <v>0.49386888888888808</v>
          </cell>
          <cell r="R262">
            <v>108.8061</v>
          </cell>
          <cell r="S262">
            <v>109.29996888888888</v>
          </cell>
          <cell r="T262">
            <v>7.9033155889176691E-3</v>
          </cell>
          <cell r="U262">
            <v>0.37987444444444562</v>
          </cell>
          <cell r="V262">
            <v>48.065199999999997</v>
          </cell>
          <cell r="W262">
            <v>48.445074444444444</v>
          </cell>
          <cell r="X262">
            <v>3.3060488880843463E-3</v>
          </cell>
          <cell r="Y262">
            <v>0.15158333333333371</v>
          </cell>
          <cell r="Z262">
            <v>45.850299999999997</v>
          </cell>
          <cell r="AA262">
            <v>46.001883333333332</v>
          </cell>
          <cell r="AB262">
            <v>5.6983988523291607E-3</v>
          </cell>
          <cell r="AC262">
            <v>0.28286111111111156</v>
          </cell>
          <cell r="AD262">
            <v>49.6387</v>
          </cell>
          <cell r="AE262">
            <v>49.92156111111111</v>
          </cell>
          <cell r="AF262">
            <v>4.7163154138324366E-3</v>
          </cell>
          <cell r="AG262">
            <v>7.8048888888888848E-2</v>
          </cell>
          <cell r="AH262">
            <v>16.5487</v>
          </cell>
          <cell r="AI262">
            <v>16.626748888888891</v>
          </cell>
          <cell r="AJ262">
            <v>3.4518231681843837E-3</v>
          </cell>
          <cell r="AK262">
            <v>5.4885714285715793E-2</v>
          </cell>
          <cell r="AL262">
            <v>15.900499999999999</v>
          </cell>
          <cell r="AM262">
            <v>15.955385714285715</v>
          </cell>
          <cell r="AN262">
            <v>5.3415026903891995E-3</v>
          </cell>
          <cell r="AO262">
            <v>4.0799999999999823E-2</v>
          </cell>
          <cell r="AP262">
            <v>7.6383000000000001</v>
          </cell>
          <cell r="AQ262">
            <v>7.6791</v>
          </cell>
          <cell r="AR262">
            <v>2.1216033945654147E-3</v>
          </cell>
          <cell r="AS262">
            <v>8.8399999999999326E-2</v>
          </cell>
          <cell r="AT262">
            <v>41.666600000000003</v>
          </cell>
          <cell r="AU262">
            <v>41.755000000000003</v>
          </cell>
          <cell r="AV262">
            <v>4.898443458854566E-3</v>
          </cell>
          <cell r="AW262">
            <v>0.17339999999999275</v>
          </cell>
          <cell r="AX262">
            <v>35.399000000000001</v>
          </cell>
          <cell r="AY262">
            <v>35.572399999999995</v>
          </cell>
          <cell r="AZ262">
            <v>3.4816413239171433E-3</v>
          </cell>
          <cell r="BA262">
            <v>2.6714285714283852E-2</v>
          </cell>
          <cell r="BB262">
            <v>7.6729000000000003</v>
          </cell>
          <cell r="BC262">
            <v>7.6996142857142837</v>
          </cell>
        </row>
        <row r="263">
          <cell r="B263">
            <v>215</v>
          </cell>
          <cell r="C263">
            <v>35</v>
          </cell>
          <cell r="D263">
            <v>4.9008858371137843E-3</v>
          </cell>
          <cell r="E263">
            <v>0.2979861111111109</v>
          </cell>
          <cell r="F263">
            <v>60.802500000000002</v>
          </cell>
          <cell r="G263">
            <v>61.10048611111111</v>
          </cell>
          <cell r="H263">
            <v>6.8265405841588401E-3</v>
          </cell>
          <cell r="I263">
            <v>0.50504999999999867</v>
          </cell>
          <cell r="J263">
            <v>73.9833</v>
          </cell>
          <cell r="K263">
            <v>74.488349999999997</v>
          </cell>
          <cell r="L263">
            <v>8.8162957673846559E-3</v>
          </cell>
          <cell r="M263">
            <v>4.938888888888885E-3</v>
          </cell>
          <cell r="N263">
            <v>0.56020000000000003</v>
          </cell>
          <cell r="O263">
            <v>0.56513888888888897</v>
          </cell>
          <cell r="P263">
            <v>4.6724810874063461E-3</v>
          </cell>
          <cell r="Q263">
            <v>0.50839444444444359</v>
          </cell>
          <cell r="R263">
            <v>108.8061</v>
          </cell>
          <cell r="S263">
            <v>109.31449444444445</v>
          </cell>
          <cell r="T263">
            <v>8.1357660474152497E-3</v>
          </cell>
          <cell r="U263">
            <v>0.39104722222222343</v>
          </cell>
          <cell r="V263">
            <v>48.065199999999997</v>
          </cell>
          <cell r="W263">
            <v>48.456247222222224</v>
          </cell>
          <cell r="X263">
            <v>3.4032856200868272E-3</v>
          </cell>
          <cell r="Y263">
            <v>0.15604166666666705</v>
          </cell>
          <cell r="Z263">
            <v>45.850299999999997</v>
          </cell>
          <cell r="AA263">
            <v>46.006341666666664</v>
          </cell>
          <cell r="AB263">
            <v>5.8659988185741363E-3</v>
          </cell>
          <cell r="AC263">
            <v>0.291180555555556</v>
          </cell>
          <cell r="AD263">
            <v>49.6387</v>
          </cell>
          <cell r="AE263">
            <v>49.929880555555556</v>
          </cell>
          <cell r="AF263">
            <v>4.8550305730628027E-3</v>
          </cell>
          <cell r="AG263">
            <v>8.0344444444444399E-2</v>
          </cell>
          <cell r="AH263">
            <v>16.5487</v>
          </cell>
          <cell r="AI263">
            <v>16.629044444444446</v>
          </cell>
          <cell r="AJ263">
            <v>3.5533473790133364E-3</v>
          </cell>
          <cell r="AK263">
            <v>5.6500000000001549E-2</v>
          </cell>
          <cell r="AL263">
            <v>15.900499999999999</v>
          </cell>
          <cell r="AM263">
            <v>15.957000000000001</v>
          </cell>
          <cell r="AN263">
            <v>5.4986057106947645E-3</v>
          </cell>
          <cell r="AO263">
            <v>4.1999999999999815E-2</v>
          </cell>
          <cell r="AP263">
            <v>7.6383000000000001</v>
          </cell>
          <cell r="AQ263">
            <v>7.6802999999999999</v>
          </cell>
          <cell r="AR263">
            <v>2.1840034944055741E-3</v>
          </cell>
          <cell r="AS263">
            <v>9.0999999999999304E-2</v>
          </cell>
          <cell r="AT263">
            <v>41.666600000000003</v>
          </cell>
          <cell r="AU263">
            <v>41.757600000000004</v>
          </cell>
          <cell r="AV263">
            <v>5.0425153252914648E-3</v>
          </cell>
          <cell r="AW263">
            <v>0.17849999999999255</v>
          </cell>
          <cell r="AX263">
            <v>35.399000000000001</v>
          </cell>
          <cell r="AY263">
            <v>35.577499999999993</v>
          </cell>
          <cell r="AZ263">
            <v>3.584042539326471E-3</v>
          </cell>
          <cell r="BA263">
            <v>2.7499999999998082E-2</v>
          </cell>
          <cell r="BB263">
            <v>7.6729000000000003</v>
          </cell>
          <cell r="BC263">
            <v>7.7003999999999984</v>
          </cell>
        </row>
        <row r="264">
          <cell r="B264">
            <v>216</v>
          </cell>
          <cell r="C264">
            <v>36</v>
          </cell>
          <cell r="D264">
            <v>5.0409111467456065E-3</v>
          </cell>
          <cell r="E264">
            <v>0.30649999999999977</v>
          </cell>
          <cell r="F264">
            <v>60.802500000000002</v>
          </cell>
          <cell r="G264">
            <v>61.109000000000002</v>
          </cell>
          <cell r="H264">
            <v>7.0215846008490936E-3</v>
          </cell>
          <cell r="I264">
            <v>0.51947999999999861</v>
          </cell>
          <cell r="J264">
            <v>73.9833</v>
          </cell>
          <cell r="K264">
            <v>74.502780000000001</v>
          </cell>
          <cell r="L264">
            <v>9.0681899321670735E-3</v>
          </cell>
          <cell r="M264">
            <v>5.079999999999996E-3</v>
          </cell>
          <cell r="N264">
            <v>0.56020000000000003</v>
          </cell>
          <cell r="O264">
            <v>0.56528</v>
          </cell>
          <cell r="P264">
            <v>4.8059805470465275E-3</v>
          </cell>
          <cell r="Q264">
            <v>0.52291999999999916</v>
          </cell>
          <cell r="R264">
            <v>108.8061</v>
          </cell>
          <cell r="S264">
            <v>109.32902</v>
          </cell>
          <cell r="T264">
            <v>8.3682165059128268E-3</v>
          </cell>
          <cell r="U264">
            <v>0.40222000000000124</v>
          </cell>
          <cell r="V264">
            <v>48.065199999999997</v>
          </cell>
          <cell r="W264">
            <v>48.467419999999997</v>
          </cell>
          <cell r="X264">
            <v>3.5005223520893081E-3</v>
          </cell>
          <cell r="Y264">
            <v>0.16050000000000039</v>
          </cell>
          <cell r="Z264">
            <v>45.850299999999997</v>
          </cell>
          <cell r="AA264">
            <v>46.010799999999996</v>
          </cell>
          <cell r="AB264">
            <v>6.0335987848191127E-3</v>
          </cell>
          <cell r="AC264">
            <v>0.29950000000000043</v>
          </cell>
          <cell r="AD264">
            <v>49.6387</v>
          </cell>
          <cell r="AE264">
            <v>49.938200000000002</v>
          </cell>
          <cell r="AF264">
            <v>4.9937457322931688E-3</v>
          </cell>
          <cell r="AG264">
            <v>8.2639999999999963E-2</v>
          </cell>
          <cell r="AH264">
            <v>16.5487</v>
          </cell>
          <cell r="AI264">
            <v>16.631340000000002</v>
          </cell>
          <cell r="AJ264">
            <v>3.6548715898422888E-3</v>
          </cell>
          <cell r="AK264">
            <v>5.8114285714287305E-2</v>
          </cell>
          <cell r="AL264">
            <v>15.900499999999999</v>
          </cell>
          <cell r="AM264">
            <v>15.958614285714287</v>
          </cell>
          <cell r="AN264">
            <v>5.6557087310003295E-3</v>
          </cell>
          <cell r="AO264">
            <v>4.3199999999999808E-2</v>
          </cell>
          <cell r="AP264">
            <v>7.6383000000000001</v>
          </cell>
          <cell r="AQ264">
            <v>7.6814999999999998</v>
          </cell>
          <cell r="AR264">
            <v>2.2464035942457335E-3</v>
          </cell>
          <cell r="AS264">
            <v>9.3599999999999281E-2</v>
          </cell>
          <cell r="AT264">
            <v>41.666600000000003</v>
          </cell>
          <cell r="AU264">
            <v>41.760200000000005</v>
          </cell>
          <cell r="AV264">
            <v>5.1865871917283635E-3</v>
          </cell>
          <cell r="AW264">
            <v>0.18359999999999235</v>
          </cell>
          <cell r="AX264">
            <v>35.399000000000001</v>
          </cell>
          <cell r="AY264">
            <v>35.582599999999992</v>
          </cell>
          <cell r="AZ264">
            <v>3.6864437547357988E-3</v>
          </cell>
          <cell r="BA264">
            <v>2.8285714285712311E-2</v>
          </cell>
          <cell r="BB264">
            <v>7.6729000000000003</v>
          </cell>
          <cell r="BC264">
            <v>7.701185714285713</v>
          </cell>
        </row>
        <row r="265">
          <cell r="B265">
            <v>217</v>
          </cell>
          <cell r="C265">
            <v>37</v>
          </cell>
          <cell r="D265">
            <v>5.1809364563774295E-3</v>
          </cell>
          <cell r="E265">
            <v>0.31501388888888865</v>
          </cell>
          <cell r="F265">
            <v>60.802500000000002</v>
          </cell>
          <cell r="G265">
            <v>61.117513888888894</v>
          </cell>
          <cell r="H265">
            <v>7.2166286175393462E-3</v>
          </cell>
          <cell r="I265">
            <v>0.53390999999999866</v>
          </cell>
          <cell r="J265">
            <v>73.9833</v>
          </cell>
          <cell r="K265">
            <v>74.517209999999992</v>
          </cell>
          <cell r="L265">
            <v>9.3200840969494929E-3</v>
          </cell>
          <cell r="M265">
            <v>5.2211111111111069E-3</v>
          </cell>
          <cell r="N265">
            <v>0.56020000000000003</v>
          </cell>
          <cell r="O265">
            <v>0.56542111111111115</v>
          </cell>
          <cell r="P265">
            <v>4.9394800066867089E-3</v>
          </cell>
          <cell r="Q265">
            <v>0.53744555555555473</v>
          </cell>
          <cell r="R265">
            <v>108.8061</v>
          </cell>
          <cell r="S265">
            <v>109.34354555555555</v>
          </cell>
          <cell r="T265">
            <v>8.6006669644104056E-3</v>
          </cell>
          <cell r="U265">
            <v>0.413392777777779</v>
          </cell>
          <cell r="V265">
            <v>48.065199999999997</v>
          </cell>
          <cell r="W265">
            <v>48.478592777777777</v>
          </cell>
          <cell r="X265">
            <v>3.5977590840917889E-3</v>
          </cell>
          <cell r="Y265">
            <v>0.16495833333333373</v>
          </cell>
          <cell r="Z265">
            <v>45.850299999999997</v>
          </cell>
          <cell r="AA265">
            <v>46.015258333333328</v>
          </cell>
          <cell r="AB265">
            <v>6.2011987510640874E-3</v>
          </cell>
          <cell r="AC265">
            <v>0.30781944444444492</v>
          </cell>
          <cell r="AD265">
            <v>49.6387</v>
          </cell>
          <cell r="AE265">
            <v>49.946519444444448</v>
          </cell>
          <cell r="AF265">
            <v>5.1324608915235348E-3</v>
          </cell>
          <cell r="AG265">
            <v>8.4935555555555514E-2</v>
          </cell>
          <cell r="AH265">
            <v>16.5487</v>
          </cell>
          <cell r="AI265">
            <v>16.633635555555557</v>
          </cell>
          <cell r="AJ265">
            <v>3.7563958006712412E-3</v>
          </cell>
          <cell r="AK265">
            <v>5.9728571428573067E-2</v>
          </cell>
          <cell r="AL265">
            <v>15.900499999999999</v>
          </cell>
          <cell r="AM265">
            <v>15.960228571428573</v>
          </cell>
          <cell r="AN265">
            <v>5.8128117513058936E-3</v>
          </cell>
          <cell r="AO265">
            <v>4.4399999999999808E-2</v>
          </cell>
          <cell r="AP265">
            <v>7.6383000000000001</v>
          </cell>
          <cell r="AQ265">
            <v>7.6826999999999996</v>
          </cell>
          <cell r="AR265">
            <v>2.3088036940858928E-3</v>
          </cell>
          <cell r="AS265">
            <v>9.6199999999999258E-2</v>
          </cell>
          <cell r="AT265">
            <v>41.666600000000003</v>
          </cell>
          <cell r="AU265">
            <v>41.762799999999999</v>
          </cell>
          <cell r="AV265">
            <v>5.3306590581652631E-3</v>
          </cell>
          <cell r="AW265">
            <v>0.18869999999999212</v>
          </cell>
          <cell r="AX265">
            <v>35.399000000000001</v>
          </cell>
          <cell r="AY265">
            <v>35.587699999999991</v>
          </cell>
          <cell r="AZ265">
            <v>3.7888449701451265E-3</v>
          </cell>
          <cell r="BA265">
            <v>2.9071428571426545E-2</v>
          </cell>
          <cell r="BB265">
            <v>7.6729000000000003</v>
          </cell>
          <cell r="BC265">
            <v>7.7019714285714267</v>
          </cell>
        </row>
        <row r="266">
          <cell r="B266">
            <v>218</v>
          </cell>
          <cell r="C266">
            <v>38</v>
          </cell>
          <cell r="D266">
            <v>5.3209617660092516E-3</v>
          </cell>
          <cell r="E266">
            <v>0.32352777777777753</v>
          </cell>
          <cell r="F266">
            <v>60.802500000000002</v>
          </cell>
          <cell r="G266">
            <v>61.126027777777779</v>
          </cell>
          <cell r="H266">
            <v>7.4116726342295988E-3</v>
          </cell>
          <cell r="I266">
            <v>0.54833999999999861</v>
          </cell>
          <cell r="J266">
            <v>73.9833</v>
          </cell>
          <cell r="K266">
            <v>74.531639999999996</v>
          </cell>
          <cell r="L266">
            <v>9.5719782617319123E-3</v>
          </cell>
          <cell r="M266">
            <v>5.3622222222222179E-3</v>
          </cell>
          <cell r="N266">
            <v>0.56020000000000003</v>
          </cell>
          <cell r="O266">
            <v>0.5655622222222223</v>
          </cell>
          <cell r="P266">
            <v>5.0729794663268903E-3</v>
          </cell>
          <cell r="Q266">
            <v>0.55197111111111019</v>
          </cell>
          <cell r="R266">
            <v>108.8061</v>
          </cell>
          <cell r="S266">
            <v>109.35807111111112</v>
          </cell>
          <cell r="T266">
            <v>8.8331174229079844E-3</v>
          </cell>
          <cell r="U266">
            <v>0.42456555555555686</v>
          </cell>
          <cell r="V266">
            <v>48.065199999999997</v>
          </cell>
          <cell r="W266">
            <v>48.489765555555557</v>
          </cell>
          <cell r="X266">
            <v>3.6949958160942698E-3</v>
          </cell>
          <cell r="Y266">
            <v>0.16941666666666708</v>
          </cell>
          <cell r="Z266">
            <v>45.850299999999997</v>
          </cell>
          <cell r="AA266">
            <v>46.019716666666667</v>
          </cell>
          <cell r="AB266">
            <v>6.368798717309063E-3</v>
          </cell>
          <cell r="AC266">
            <v>0.31613888888888936</v>
          </cell>
          <cell r="AD266">
            <v>49.6387</v>
          </cell>
          <cell r="AE266">
            <v>49.954838888888887</v>
          </cell>
          <cell r="AF266">
            <v>5.2711760507539E-3</v>
          </cell>
          <cell r="AG266">
            <v>8.7231111111111065E-2</v>
          </cell>
          <cell r="AH266">
            <v>16.5487</v>
          </cell>
          <cell r="AI266">
            <v>16.635931111111113</v>
          </cell>
          <cell r="AJ266">
            <v>3.857920011500194E-3</v>
          </cell>
          <cell r="AK266">
            <v>6.1342857142858823E-2</v>
          </cell>
          <cell r="AL266">
            <v>15.900499999999999</v>
          </cell>
          <cell r="AM266">
            <v>15.961842857142859</v>
          </cell>
          <cell r="AN266">
            <v>5.9699147716114577E-3</v>
          </cell>
          <cell r="AO266">
            <v>4.55999999999998E-2</v>
          </cell>
          <cell r="AP266">
            <v>7.6383000000000001</v>
          </cell>
          <cell r="AQ266">
            <v>7.6838999999999995</v>
          </cell>
          <cell r="AR266">
            <v>2.3712037939260517E-3</v>
          </cell>
          <cell r="AS266">
            <v>9.879999999999925E-2</v>
          </cell>
          <cell r="AT266">
            <v>41.666600000000003</v>
          </cell>
          <cell r="AU266">
            <v>41.7654</v>
          </cell>
          <cell r="AV266">
            <v>5.4747309246021619E-3</v>
          </cell>
          <cell r="AW266">
            <v>0.19379999999999192</v>
          </cell>
          <cell r="AX266">
            <v>35.399000000000001</v>
          </cell>
          <cell r="AY266">
            <v>35.59279999999999</v>
          </cell>
          <cell r="AZ266">
            <v>3.8912461855544543E-3</v>
          </cell>
          <cell r="BA266">
            <v>2.9857142857140775E-2</v>
          </cell>
          <cell r="BB266">
            <v>7.6729000000000003</v>
          </cell>
          <cell r="BC266">
            <v>7.7027571428571413</v>
          </cell>
        </row>
        <row r="267">
          <cell r="B267">
            <v>219</v>
          </cell>
          <cell r="C267">
            <v>39</v>
          </cell>
          <cell r="D267">
            <v>5.4609870756410737E-3</v>
          </cell>
          <cell r="E267">
            <v>0.3320416666666664</v>
          </cell>
          <cell r="F267">
            <v>60.802500000000002</v>
          </cell>
          <cell r="G267">
            <v>61.134541666666671</v>
          </cell>
          <cell r="H267">
            <v>7.6067166509198514E-3</v>
          </cell>
          <cell r="I267">
            <v>0.56276999999999855</v>
          </cell>
          <cell r="J267">
            <v>73.9833</v>
          </cell>
          <cell r="K267">
            <v>74.54607</v>
          </cell>
          <cell r="L267">
            <v>9.8238724265143299E-3</v>
          </cell>
          <cell r="M267">
            <v>5.5033333333333288E-3</v>
          </cell>
          <cell r="N267">
            <v>0.56020000000000003</v>
          </cell>
          <cell r="O267">
            <v>0.56570333333333334</v>
          </cell>
          <cell r="P267">
            <v>5.2064789259670717E-3</v>
          </cell>
          <cell r="Q267">
            <v>0.56649666666666576</v>
          </cell>
          <cell r="R267">
            <v>108.8061</v>
          </cell>
          <cell r="S267">
            <v>109.37259666666667</v>
          </cell>
          <cell r="T267">
            <v>9.0655678814055632E-3</v>
          </cell>
          <cell r="U267">
            <v>0.43573833333333467</v>
          </cell>
          <cell r="V267">
            <v>48.065199999999997</v>
          </cell>
          <cell r="W267">
            <v>48.50093833333333</v>
          </cell>
          <cell r="X267">
            <v>3.7922325480967503E-3</v>
          </cell>
          <cell r="Y267">
            <v>0.17387500000000042</v>
          </cell>
          <cell r="Z267">
            <v>45.850299999999997</v>
          </cell>
          <cell r="AA267">
            <v>46.024175</v>
          </cell>
          <cell r="AB267">
            <v>6.5363986835540377E-3</v>
          </cell>
          <cell r="AC267">
            <v>0.32445833333333385</v>
          </cell>
          <cell r="AD267">
            <v>49.6387</v>
          </cell>
          <cell r="AE267">
            <v>49.963158333333332</v>
          </cell>
          <cell r="AF267">
            <v>5.4098912099842661E-3</v>
          </cell>
          <cell r="AG267">
            <v>8.9526666666666616E-2</v>
          </cell>
          <cell r="AH267">
            <v>16.5487</v>
          </cell>
          <cell r="AI267">
            <v>16.638226666666668</v>
          </cell>
          <cell r="AJ267">
            <v>3.9594442223291459E-3</v>
          </cell>
          <cell r="AK267">
            <v>6.2957142857144585E-2</v>
          </cell>
          <cell r="AL267">
            <v>15.900499999999999</v>
          </cell>
          <cell r="AM267">
            <v>15.963457142857143</v>
          </cell>
          <cell r="AN267">
            <v>6.1270177919170235E-3</v>
          </cell>
          <cell r="AO267">
            <v>4.6799999999999793E-2</v>
          </cell>
          <cell r="AP267">
            <v>7.6383000000000001</v>
          </cell>
          <cell r="AQ267">
            <v>7.6851000000000003</v>
          </cell>
          <cell r="AR267">
            <v>2.4336038937662111E-3</v>
          </cell>
          <cell r="AS267">
            <v>0.10139999999999923</v>
          </cell>
          <cell r="AT267">
            <v>41.666600000000003</v>
          </cell>
          <cell r="AU267">
            <v>41.768000000000001</v>
          </cell>
          <cell r="AV267">
            <v>5.6188027910390606E-3</v>
          </cell>
          <cell r="AW267">
            <v>0.19889999999999169</v>
          </cell>
          <cell r="AX267">
            <v>35.399000000000001</v>
          </cell>
          <cell r="AY267">
            <v>35.597899999999996</v>
          </cell>
          <cell r="AZ267">
            <v>3.9936474009637816E-3</v>
          </cell>
          <cell r="BA267">
            <v>3.0642857142855005E-2</v>
          </cell>
          <cell r="BB267">
            <v>7.6729000000000003</v>
          </cell>
          <cell r="BC267">
            <v>7.703542857142855</v>
          </cell>
        </row>
        <row r="268">
          <cell r="B268">
            <v>220</v>
          </cell>
          <cell r="C268">
            <v>40</v>
          </cell>
          <cell r="D268">
            <v>5.6010123852728968E-3</v>
          </cell>
          <cell r="E268">
            <v>0.34055555555555528</v>
          </cell>
          <cell r="F268">
            <v>60.802500000000002</v>
          </cell>
          <cell r="G268">
            <v>61.143055555555556</v>
          </cell>
          <cell r="H268">
            <v>7.8017606676101039E-3</v>
          </cell>
          <cell r="I268">
            <v>0.57719999999999849</v>
          </cell>
          <cell r="J268">
            <v>73.9833</v>
          </cell>
          <cell r="K268">
            <v>74.560500000000005</v>
          </cell>
          <cell r="L268">
            <v>1.0075766591296749E-2</v>
          </cell>
          <cell r="M268">
            <v>5.6444444444444398E-3</v>
          </cell>
          <cell r="N268">
            <v>0.56020000000000003</v>
          </cell>
          <cell r="O268">
            <v>0.56584444444444448</v>
          </cell>
          <cell r="P268">
            <v>5.3399783856072532E-3</v>
          </cell>
          <cell r="Q268">
            <v>0.58102222222222133</v>
          </cell>
          <cell r="R268">
            <v>108.8061</v>
          </cell>
          <cell r="S268">
            <v>109.38712222222222</v>
          </cell>
          <cell r="T268">
            <v>9.298018339903142E-3</v>
          </cell>
          <cell r="U268">
            <v>0.44691111111111248</v>
          </cell>
          <cell r="V268">
            <v>48.065199999999997</v>
          </cell>
          <cell r="W268">
            <v>48.512111111111111</v>
          </cell>
          <cell r="X268">
            <v>3.8894692800992311E-3</v>
          </cell>
          <cell r="Y268">
            <v>0.17833333333333379</v>
          </cell>
          <cell r="Z268">
            <v>45.850299999999997</v>
          </cell>
          <cell r="AA268">
            <v>46.028633333333332</v>
          </cell>
          <cell r="AB268">
            <v>6.7039986497990133E-3</v>
          </cell>
          <cell r="AC268">
            <v>0.33277777777777828</v>
          </cell>
          <cell r="AD268">
            <v>49.6387</v>
          </cell>
          <cell r="AE268">
            <v>49.971477777777778</v>
          </cell>
          <cell r="AF268">
            <v>5.5486063692146322E-3</v>
          </cell>
          <cell r="AG268">
            <v>9.182222222222218E-2</v>
          </cell>
          <cell r="AH268">
            <v>16.5487</v>
          </cell>
          <cell r="AI268">
            <v>16.640522222222224</v>
          </cell>
          <cell r="AJ268">
            <v>4.0609684331580987E-3</v>
          </cell>
          <cell r="AK268">
            <v>6.4571428571430348E-2</v>
          </cell>
          <cell r="AL268">
            <v>15.900499999999999</v>
          </cell>
          <cell r="AM268">
            <v>15.965071428571429</v>
          </cell>
          <cell r="AN268">
            <v>6.2841208122225876E-3</v>
          </cell>
          <cell r="AO268">
            <v>4.7999999999999786E-2</v>
          </cell>
          <cell r="AP268">
            <v>7.6383000000000001</v>
          </cell>
          <cell r="AQ268">
            <v>7.6863000000000001</v>
          </cell>
          <cell r="AR268">
            <v>2.4960039936063705E-3</v>
          </cell>
          <cell r="AS268">
            <v>0.1039999999999992</v>
          </cell>
          <cell r="AT268">
            <v>41.666600000000003</v>
          </cell>
          <cell r="AU268">
            <v>41.770600000000002</v>
          </cell>
          <cell r="AV268">
            <v>5.7628746574759594E-3</v>
          </cell>
          <cell r="AW268">
            <v>0.20399999999999149</v>
          </cell>
          <cell r="AX268">
            <v>35.399000000000001</v>
          </cell>
          <cell r="AY268">
            <v>35.602999999999994</v>
          </cell>
          <cell r="AZ268">
            <v>4.0960486163731094E-3</v>
          </cell>
          <cell r="BA268">
            <v>3.1428571428569238E-2</v>
          </cell>
          <cell r="BB268">
            <v>7.6729000000000003</v>
          </cell>
          <cell r="BC268">
            <v>7.7043285714285696</v>
          </cell>
        </row>
        <row r="269">
          <cell r="B269">
            <v>221</v>
          </cell>
          <cell r="C269">
            <v>41</v>
          </cell>
          <cell r="D269">
            <v>5.741037694904718E-3</v>
          </cell>
          <cell r="E269">
            <v>0.34906944444444421</v>
          </cell>
          <cell r="F269">
            <v>60.802500000000002</v>
          </cell>
          <cell r="G269">
            <v>61.151569444444448</v>
          </cell>
          <cell r="H269">
            <v>7.9968046843003557E-3</v>
          </cell>
          <cell r="I269">
            <v>0.59162999999999843</v>
          </cell>
          <cell r="J269">
            <v>73.9833</v>
          </cell>
          <cell r="K269">
            <v>74.574929999999995</v>
          </cell>
          <cell r="L269">
            <v>1.0327660756079167E-2</v>
          </cell>
          <cell r="M269">
            <v>5.7855555555555499E-3</v>
          </cell>
          <cell r="N269">
            <v>0.56020000000000003</v>
          </cell>
          <cell r="O269">
            <v>0.56598555555555563</v>
          </cell>
          <cell r="P269">
            <v>5.4734778452474337E-3</v>
          </cell>
          <cell r="Q269">
            <v>0.59554777777777679</v>
          </cell>
          <cell r="R269">
            <v>108.8061</v>
          </cell>
          <cell r="S269">
            <v>109.40164777777778</v>
          </cell>
          <cell r="T269">
            <v>9.5304687984007208E-3</v>
          </cell>
          <cell r="U269">
            <v>0.45808388888889023</v>
          </cell>
          <cell r="V269">
            <v>48.065199999999997</v>
          </cell>
          <cell r="W269">
            <v>48.523283888888891</v>
          </cell>
          <cell r="X269">
            <v>3.9867060121017116E-3</v>
          </cell>
          <cell r="Y269">
            <v>0.18279166666666713</v>
          </cell>
          <cell r="Z269">
            <v>45.850299999999997</v>
          </cell>
          <cell r="AA269">
            <v>46.033091666666664</v>
          </cell>
          <cell r="AB269">
            <v>6.871598616043988E-3</v>
          </cell>
          <cell r="AC269">
            <v>0.34109722222222272</v>
          </cell>
          <cell r="AD269">
            <v>49.6387</v>
          </cell>
          <cell r="AE269">
            <v>49.979797222222224</v>
          </cell>
          <cell r="AF269">
            <v>5.6873215284449974E-3</v>
          </cell>
          <cell r="AG269">
            <v>9.4117777777777731E-2</v>
          </cell>
          <cell r="AH269">
            <v>16.5487</v>
          </cell>
          <cell r="AI269">
            <v>16.642817777777779</v>
          </cell>
          <cell r="AJ269">
            <v>4.1624926439870506E-3</v>
          </cell>
          <cell r="AK269">
            <v>6.6185714285716096E-2</v>
          </cell>
          <cell r="AL269">
            <v>15.900499999999999</v>
          </cell>
          <cell r="AM269">
            <v>15.966685714285715</v>
          </cell>
          <cell r="AN269">
            <v>6.4412238325281526E-3</v>
          </cell>
          <cell r="AO269">
            <v>4.9199999999999786E-2</v>
          </cell>
          <cell r="AP269">
            <v>7.6383000000000001</v>
          </cell>
          <cell r="AQ269">
            <v>7.6875</v>
          </cell>
          <cell r="AR269">
            <v>2.5584040934465298E-3</v>
          </cell>
          <cell r="AS269">
            <v>0.10659999999999918</v>
          </cell>
          <cell r="AT269">
            <v>41.666600000000003</v>
          </cell>
          <cell r="AU269">
            <v>41.773200000000003</v>
          </cell>
          <cell r="AV269">
            <v>5.906946523912859E-3</v>
          </cell>
          <cell r="AW269">
            <v>0.20909999999999127</v>
          </cell>
          <cell r="AX269">
            <v>35.399000000000001</v>
          </cell>
          <cell r="AY269">
            <v>35.608099999999993</v>
          </cell>
          <cell r="AZ269">
            <v>4.1984498317824371E-3</v>
          </cell>
          <cell r="BA269">
            <v>3.2214285714283468E-2</v>
          </cell>
          <cell r="BB269">
            <v>7.6729000000000003</v>
          </cell>
          <cell r="BC269">
            <v>7.7051142857142834</v>
          </cell>
        </row>
        <row r="270">
          <cell r="B270">
            <v>222</v>
          </cell>
          <cell r="C270">
            <v>42</v>
          </cell>
          <cell r="D270">
            <v>5.8810630045365419E-3</v>
          </cell>
          <cell r="E270">
            <v>0.35758333333333309</v>
          </cell>
          <cell r="F270">
            <v>60.802500000000002</v>
          </cell>
          <cell r="G270">
            <v>61.160083333333333</v>
          </cell>
          <cell r="H270">
            <v>8.1918487009906074E-3</v>
          </cell>
          <cell r="I270">
            <v>0.60605999999999838</v>
          </cell>
          <cell r="J270">
            <v>73.9833</v>
          </cell>
          <cell r="K270">
            <v>74.589359999999999</v>
          </cell>
          <cell r="L270">
            <v>1.0579554920861586E-2</v>
          </cell>
          <cell r="M270">
            <v>5.9266666666666617E-3</v>
          </cell>
          <cell r="N270">
            <v>0.56020000000000003</v>
          </cell>
          <cell r="O270">
            <v>0.56612666666666667</v>
          </cell>
          <cell r="P270">
            <v>5.606977304887616E-3</v>
          </cell>
          <cell r="Q270">
            <v>0.61007333333333236</v>
          </cell>
          <cell r="R270">
            <v>108.8061</v>
          </cell>
          <cell r="S270">
            <v>109.41617333333333</v>
          </cell>
          <cell r="T270">
            <v>9.7629192568982979E-3</v>
          </cell>
          <cell r="U270">
            <v>0.4692566666666681</v>
          </cell>
          <cell r="V270">
            <v>48.065199999999997</v>
          </cell>
          <cell r="W270">
            <v>48.534456666666664</v>
          </cell>
          <cell r="X270">
            <v>4.0839427441041925E-3</v>
          </cell>
          <cell r="Y270">
            <v>0.18725000000000047</v>
          </cell>
          <cell r="Z270">
            <v>45.850299999999997</v>
          </cell>
          <cell r="AA270">
            <v>46.037549999999996</v>
          </cell>
          <cell r="AB270">
            <v>7.0391985822889644E-3</v>
          </cell>
          <cell r="AC270">
            <v>0.34941666666666721</v>
          </cell>
          <cell r="AD270">
            <v>49.6387</v>
          </cell>
          <cell r="AE270">
            <v>49.98811666666667</v>
          </cell>
          <cell r="AF270">
            <v>5.8260366876753634E-3</v>
          </cell>
          <cell r="AG270">
            <v>9.6413333333333281E-2</v>
          </cell>
          <cell r="AH270">
            <v>16.5487</v>
          </cell>
          <cell r="AI270">
            <v>16.645113333333335</v>
          </cell>
          <cell r="AJ270">
            <v>4.2640168548160034E-3</v>
          </cell>
          <cell r="AK270">
            <v>6.7800000000001859E-2</v>
          </cell>
          <cell r="AL270">
            <v>15.900499999999999</v>
          </cell>
          <cell r="AM270">
            <v>15.968300000000001</v>
          </cell>
          <cell r="AN270">
            <v>6.5983268528337167E-3</v>
          </cell>
          <cell r="AO270">
            <v>5.0399999999999778E-2</v>
          </cell>
          <cell r="AP270">
            <v>7.6383000000000001</v>
          </cell>
          <cell r="AQ270">
            <v>7.6886999999999999</v>
          </cell>
          <cell r="AR270">
            <v>2.6208041932866892E-3</v>
          </cell>
          <cell r="AS270">
            <v>0.10919999999999916</v>
          </cell>
          <cell r="AT270">
            <v>41.666600000000003</v>
          </cell>
          <cell r="AU270">
            <v>41.775800000000004</v>
          </cell>
          <cell r="AV270">
            <v>6.0510183903497577E-3</v>
          </cell>
          <cell r="AW270">
            <v>0.21419999999999106</v>
          </cell>
          <cell r="AX270">
            <v>35.399000000000001</v>
          </cell>
          <cell r="AY270">
            <v>35.613199999999992</v>
          </cell>
          <cell r="AZ270">
            <v>4.3008510471917649E-3</v>
          </cell>
          <cell r="BA270">
            <v>3.2999999999997698E-2</v>
          </cell>
          <cell r="BB270">
            <v>7.6729000000000003</v>
          </cell>
          <cell r="BC270">
            <v>7.705899999999998</v>
          </cell>
        </row>
        <row r="271">
          <cell r="B271">
            <v>223</v>
          </cell>
          <cell r="C271">
            <v>43</v>
          </cell>
          <cell r="D271">
            <v>6.0210883141683632E-3</v>
          </cell>
          <cell r="E271">
            <v>0.36609722222222196</v>
          </cell>
          <cell r="F271">
            <v>60.802500000000002</v>
          </cell>
          <cell r="G271">
            <v>61.168597222222225</v>
          </cell>
          <cell r="H271">
            <v>8.3868927176808609E-3</v>
          </cell>
          <cell r="I271">
            <v>0.62048999999999843</v>
          </cell>
          <cell r="J271">
            <v>73.9833</v>
          </cell>
          <cell r="K271">
            <v>74.603790000000004</v>
          </cell>
          <cell r="L271">
            <v>1.0831449085644006E-2</v>
          </cell>
          <cell r="M271">
            <v>6.0677777777777735E-3</v>
          </cell>
          <cell r="N271">
            <v>0.56020000000000003</v>
          </cell>
          <cell r="O271">
            <v>0.56626777777777781</v>
          </cell>
          <cell r="P271">
            <v>5.7404767645277974E-3</v>
          </cell>
          <cell r="Q271">
            <v>0.62459888888888793</v>
          </cell>
          <cell r="R271">
            <v>108.8061</v>
          </cell>
          <cell r="S271">
            <v>109.43069888888888</v>
          </cell>
          <cell r="T271">
            <v>9.9953697153958767E-3</v>
          </cell>
          <cell r="U271">
            <v>0.48042944444444596</v>
          </cell>
          <cell r="V271">
            <v>48.065199999999997</v>
          </cell>
          <cell r="W271">
            <v>48.545629444444444</v>
          </cell>
          <cell r="X271">
            <v>4.1811794761066733E-3</v>
          </cell>
          <cell r="Y271">
            <v>0.19170833333333381</v>
          </cell>
          <cell r="Z271">
            <v>45.850299999999997</v>
          </cell>
          <cell r="AA271">
            <v>46.042008333333328</v>
          </cell>
          <cell r="AB271">
            <v>7.20679854853394E-3</v>
          </cell>
          <cell r="AC271">
            <v>0.35773611111111164</v>
          </cell>
          <cell r="AD271">
            <v>49.6387</v>
          </cell>
          <cell r="AE271">
            <v>49.996436111111109</v>
          </cell>
          <cell r="AF271">
            <v>5.9647518469057295E-3</v>
          </cell>
          <cell r="AG271">
            <v>9.8708888888888832E-2</v>
          </cell>
          <cell r="AH271">
            <v>16.5487</v>
          </cell>
          <cell r="AI271">
            <v>16.64740888888889</v>
          </cell>
          <cell r="AJ271">
            <v>4.3655410656449562E-3</v>
          </cell>
          <cell r="AK271">
            <v>6.9414285714287621E-2</v>
          </cell>
          <cell r="AL271">
            <v>15.900499999999999</v>
          </cell>
          <cell r="AM271">
            <v>15.969914285714287</v>
          </cell>
          <cell r="AN271">
            <v>6.7554298731392817E-3</v>
          </cell>
          <cell r="AO271">
            <v>5.1599999999999771E-2</v>
          </cell>
          <cell r="AP271">
            <v>7.6383000000000001</v>
          </cell>
          <cell r="AQ271">
            <v>7.6898999999999997</v>
          </cell>
          <cell r="AR271">
            <v>2.6832042931268481E-3</v>
          </cell>
          <cell r="AS271">
            <v>0.11179999999999915</v>
          </cell>
          <cell r="AT271">
            <v>41.666600000000003</v>
          </cell>
          <cell r="AU271">
            <v>41.778400000000005</v>
          </cell>
          <cell r="AV271">
            <v>6.1950902567866565E-3</v>
          </cell>
          <cell r="AW271">
            <v>0.21929999999999086</v>
          </cell>
          <cell r="AX271">
            <v>35.399000000000001</v>
          </cell>
          <cell r="AY271">
            <v>35.618299999999991</v>
          </cell>
          <cell r="AZ271">
            <v>4.4032522626010926E-3</v>
          </cell>
          <cell r="BA271">
            <v>3.3785714285711928E-2</v>
          </cell>
          <cell r="BB271">
            <v>7.6729000000000003</v>
          </cell>
          <cell r="BC271">
            <v>7.7066857142857126</v>
          </cell>
        </row>
        <row r="272">
          <cell r="B272">
            <v>224</v>
          </cell>
          <cell r="C272">
            <v>44</v>
          </cell>
          <cell r="D272">
            <v>6.1611136238001862E-3</v>
          </cell>
          <cell r="E272">
            <v>0.37461111111111084</v>
          </cell>
          <cell r="F272">
            <v>60.802500000000002</v>
          </cell>
          <cell r="G272">
            <v>61.17711111111111</v>
          </cell>
          <cell r="H272">
            <v>8.5819367343711126E-3</v>
          </cell>
          <cell r="I272">
            <v>0.63491999999999837</v>
          </cell>
          <cell r="J272">
            <v>73.9833</v>
          </cell>
          <cell r="K272">
            <v>74.618219999999994</v>
          </cell>
          <cell r="L272">
            <v>1.1083343250426423E-2</v>
          </cell>
          <cell r="M272">
            <v>6.2088888888888836E-3</v>
          </cell>
          <cell r="N272">
            <v>0.56020000000000003</v>
          </cell>
          <cell r="O272">
            <v>0.56640888888888896</v>
          </cell>
          <cell r="P272">
            <v>5.8739762241679788E-3</v>
          </cell>
          <cell r="Q272">
            <v>0.63912444444444338</v>
          </cell>
          <cell r="R272">
            <v>108.8061</v>
          </cell>
          <cell r="S272">
            <v>109.44522444444445</v>
          </cell>
          <cell r="T272">
            <v>1.0227820173893456E-2</v>
          </cell>
          <cell r="U272">
            <v>0.49160222222222372</v>
          </cell>
          <cell r="V272">
            <v>48.065199999999997</v>
          </cell>
          <cell r="W272">
            <v>48.556802222222224</v>
          </cell>
          <cell r="X272">
            <v>4.2784162081091542E-3</v>
          </cell>
          <cell r="Y272">
            <v>0.19616666666666716</v>
          </cell>
          <cell r="Z272">
            <v>45.850299999999997</v>
          </cell>
          <cell r="AA272">
            <v>46.046466666666667</v>
          </cell>
          <cell r="AB272">
            <v>7.3743985147789147E-3</v>
          </cell>
          <cell r="AC272">
            <v>0.36605555555555613</v>
          </cell>
          <cell r="AD272">
            <v>49.6387</v>
          </cell>
          <cell r="AE272">
            <v>50.004755555555555</v>
          </cell>
          <cell r="AF272">
            <v>6.1034670061360947E-3</v>
          </cell>
          <cell r="AG272">
            <v>0.1010044444444444</v>
          </cell>
          <cell r="AH272">
            <v>16.5487</v>
          </cell>
          <cell r="AI272">
            <v>16.649704444444446</v>
          </cell>
          <cell r="AJ272">
            <v>4.4670652764739081E-3</v>
          </cell>
          <cell r="AK272">
            <v>7.102857142857337E-2</v>
          </cell>
          <cell r="AL272">
            <v>15.900499999999999</v>
          </cell>
          <cell r="AM272">
            <v>15.971528571428573</v>
          </cell>
          <cell r="AN272">
            <v>6.9125328934448466E-3</v>
          </cell>
          <cell r="AO272">
            <v>5.2799999999999771E-2</v>
          </cell>
          <cell r="AP272">
            <v>7.6383000000000001</v>
          </cell>
          <cell r="AQ272">
            <v>7.6910999999999996</v>
          </cell>
          <cell r="AR272">
            <v>2.7456043929670075E-3</v>
          </cell>
          <cell r="AS272">
            <v>0.11439999999999913</v>
          </cell>
          <cell r="AT272">
            <v>41.666600000000003</v>
          </cell>
          <cell r="AU272">
            <v>41.780999999999999</v>
          </cell>
          <cell r="AV272">
            <v>6.3391621232235561E-3</v>
          </cell>
          <cell r="AW272">
            <v>0.22439999999999063</v>
          </cell>
          <cell r="AX272">
            <v>35.399000000000001</v>
          </cell>
          <cell r="AY272">
            <v>35.62339999999999</v>
          </cell>
          <cell r="AZ272">
            <v>4.5056534780104204E-3</v>
          </cell>
          <cell r="BA272">
            <v>3.4571428571426158E-2</v>
          </cell>
          <cell r="BB272">
            <v>7.6729000000000003</v>
          </cell>
          <cell r="BC272">
            <v>7.7074714285714263</v>
          </cell>
        </row>
        <row r="273">
          <cell r="B273">
            <v>225</v>
          </cell>
          <cell r="C273">
            <v>45</v>
          </cell>
          <cell r="D273">
            <v>6.3011389334320083E-3</v>
          </cell>
          <cell r="E273">
            <v>0.38312499999999972</v>
          </cell>
          <cell r="F273">
            <v>60.802500000000002</v>
          </cell>
          <cell r="G273">
            <v>61.185625000000002</v>
          </cell>
          <cell r="H273">
            <v>8.7769807510613661E-3</v>
          </cell>
          <cell r="I273">
            <v>0.64934999999999832</v>
          </cell>
          <cell r="J273">
            <v>73.9833</v>
          </cell>
          <cell r="K273">
            <v>74.632649999999998</v>
          </cell>
          <cell r="L273">
            <v>1.1335237415208841E-2</v>
          </cell>
          <cell r="M273">
            <v>6.3499999999999937E-3</v>
          </cell>
          <cell r="N273">
            <v>0.56020000000000003</v>
          </cell>
          <cell r="O273">
            <v>0.56655</v>
          </cell>
          <cell r="P273">
            <v>6.0074756838081602E-3</v>
          </cell>
          <cell r="Q273">
            <v>0.65364999999999895</v>
          </cell>
          <cell r="R273">
            <v>108.8061</v>
          </cell>
          <cell r="S273">
            <v>109.45975</v>
          </cell>
          <cell r="T273">
            <v>1.0460270632391034E-2</v>
          </cell>
          <cell r="U273">
            <v>0.50277500000000153</v>
          </cell>
          <cell r="V273">
            <v>48.065199999999997</v>
          </cell>
          <cell r="W273">
            <v>48.567974999999997</v>
          </cell>
          <cell r="X273">
            <v>4.3756529401116351E-3</v>
          </cell>
          <cell r="Y273">
            <v>0.2006250000000005</v>
          </cell>
          <cell r="Z273">
            <v>45.850299999999997</v>
          </cell>
          <cell r="AA273">
            <v>46.050924999999999</v>
          </cell>
          <cell r="AB273">
            <v>7.5419984810238903E-3</v>
          </cell>
          <cell r="AC273">
            <v>0.37437500000000057</v>
          </cell>
          <cell r="AD273">
            <v>49.6387</v>
          </cell>
          <cell r="AE273">
            <v>50.013075000000001</v>
          </cell>
          <cell r="AF273">
            <v>6.2421821653664607E-3</v>
          </cell>
          <cell r="AG273">
            <v>0.10329999999999995</v>
          </cell>
          <cell r="AH273">
            <v>16.5487</v>
          </cell>
          <cell r="AI273">
            <v>16.652000000000001</v>
          </cell>
          <cell r="AJ273">
            <v>4.5685894873028609E-3</v>
          </cell>
          <cell r="AK273">
            <v>7.2642857142859132E-2</v>
          </cell>
          <cell r="AL273">
            <v>15.900499999999999</v>
          </cell>
          <cell r="AM273">
            <v>15.973142857142859</v>
          </cell>
          <cell r="AN273">
            <v>7.0696359137504116E-3</v>
          </cell>
          <cell r="AO273">
            <v>5.3999999999999763E-2</v>
          </cell>
          <cell r="AP273">
            <v>7.6383000000000001</v>
          </cell>
          <cell r="AQ273">
            <v>7.6922999999999995</v>
          </cell>
          <cell r="AR273">
            <v>2.8080044928071668E-3</v>
          </cell>
          <cell r="AS273">
            <v>0.1169999999999991</v>
          </cell>
          <cell r="AT273">
            <v>41.666600000000003</v>
          </cell>
          <cell r="AU273">
            <v>41.7836</v>
          </cell>
          <cell r="AV273">
            <v>6.4832339896604549E-3</v>
          </cell>
          <cell r="AW273">
            <v>0.22949999999999043</v>
          </cell>
          <cell r="AX273">
            <v>35.399000000000001</v>
          </cell>
          <cell r="AY273">
            <v>35.628499999999988</v>
          </cell>
          <cell r="AZ273">
            <v>4.6080546934197482E-3</v>
          </cell>
          <cell r="BA273">
            <v>3.5357142857140388E-2</v>
          </cell>
          <cell r="BB273">
            <v>7.6729000000000003</v>
          </cell>
          <cell r="BC273">
            <v>7.7082571428571409</v>
          </cell>
        </row>
        <row r="274">
          <cell r="B274">
            <v>226</v>
          </cell>
          <cell r="C274">
            <v>46</v>
          </cell>
          <cell r="D274">
            <v>6.4411642430638313E-3</v>
          </cell>
          <cell r="E274">
            <v>0.39163888888888859</v>
          </cell>
          <cell r="F274">
            <v>60.802500000000002</v>
          </cell>
          <cell r="G274">
            <v>61.194138888888894</v>
          </cell>
          <cell r="H274">
            <v>8.9720247677516178E-3</v>
          </cell>
          <cell r="I274">
            <v>0.66377999999999826</v>
          </cell>
          <cell r="J274">
            <v>73.9833</v>
          </cell>
          <cell r="K274">
            <v>74.647080000000003</v>
          </cell>
          <cell r="L274">
            <v>1.1587131579991262E-2</v>
          </cell>
          <cell r="M274">
            <v>6.4911111111111055E-3</v>
          </cell>
          <cell r="N274">
            <v>0.56020000000000003</v>
          </cell>
          <cell r="O274">
            <v>0.56669111111111115</v>
          </cell>
          <cell r="P274">
            <v>6.1409751434483417E-3</v>
          </cell>
          <cell r="Q274">
            <v>0.66817555555555452</v>
          </cell>
          <cell r="R274">
            <v>108.8061</v>
          </cell>
          <cell r="S274">
            <v>109.47427555555555</v>
          </cell>
          <cell r="T274">
            <v>1.0692721090888613E-2</v>
          </cell>
          <cell r="U274">
            <v>0.51394777777777934</v>
          </cell>
          <cell r="V274">
            <v>48.065199999999997</v>
          </cell>
          <cell r="W274">
            <v>48.579147777777777</v>
          </cell>
          <cell r="X274">
            <v>4.472889672114116E-3</v>
          </cell>
          <cell r="Y274">
            <v>0.20508333333333384</v>
          </cell>
          <cell r="Z274">
            <v>45.850299999999997</v>
          </cell>
          <cell r="AA274">
            <v>46.055383333333332</v>
          </cell>
          <cell r="AB274">
            <v>7.709598447268865E-3</v>
          </cell>
          <cell r="AC274">
            <v>0.382694444444445</v>
          </cell>
          <cell r="AD274">
            <v>49.6387</v>
          </cell>
          <cell r="AE274">
            <v>50.021394444444446</v>
          </cell>
          <cell r="AF274">
            <v>6.3808973245968259E-3</v>
          </cell>
          <cell r="AG274">
            <v>0.1055955555555555</v>
          </cell>
          <cell r="AH274">
            <v>16.5487</v>
          </cell>
          <cell r="AI274">
            <v>16.654295555555557</v>
          </cell>
          <cell r="AJ274">
            <v>4.6701136981318137E-3</v>
          </cell>
          <cell r="AK274">
            <v>7.4257142857144895E-2</v>
          </cell>
          <cell r="AL274">
            <v>15.900499999999999</v>
          </cell>
          <cell r="AM274">
            <v>15.974757142857143</v>
          </cell>
          <cell r="AN274">
            <v>7.2267389340559757E-3</v>
          </cell>
          <cell r="AO274">
            <v>5.5199999999999756E-2</v>
          </cell>
          <cell r="AP274">
            <v>7.6383000000000001</v>
          </cell>
          <cell r="AQ274">
            <v>7.6935000000000002</v>
          </cell>
          <cell r="AR274">
            <v>2.8704045926473262E-3</v>
          </cell>
          <cell r="AS274">
            <v>0.11959999999999908</v>
          </cell>
          <cell r="AT274">
            <v>41.666600000000003</v>
          </cell>
          <cell r="AU274">
            <v>41.786200000000001</v>
          </cell>
          <cell r="AV274">
            <v>6.6273058560973536E-3</v>
          </cell>
          <cell r="AW274">
            <v>0.23459999999999021</v>
          </cell>
          <cell r="AX274">
            <v>35.399000000000001</v>
          </cell>
          <cell r="AY274">
            <v>35.633599999999994</v>
          </cell>
          <cell r="AZ274">
            <v>4.7104559088290759E-3</v>
          </cell>
          <cell r="BA274">
            <v>3.6142857142854624E-2</v>
          </cell>
          <cell r="BB274">
            <v>7.6729000000000003</v>
          </cell>
          <cell r="BC274">
            <v>7.7090428571428546</v>
          </cell>
        </row>
        <row r="275">
          <cell r="B275">
            <v>227</v>
          </cell>
          <cell r="C275">
            <v>47</v>
          </cell>
          <cell r="D275">
            <v>6.5811895526956534E-3</v>
          </cell>
          <cell r="E275">
            <v>0.40015277777777747</v>
          </cell>
          <cell r="F275">
            <v>60.802500000000002</v>
          </cell>
          <cell r="G275">
            <v>61.202652777777779</v>
          </cell>
          <cell r="H275">
            <v>9.1670687844418713E-3</v>
          </cell>
          <cell r="I275">
            <v>0.6782099999999982</v>
          </cell>
          <cell r="J275">
            <v>73.9833</v>
          </cell>
          <cell r="K275">
            <v>74.661509999999993</v>
          </cell>
          <cell r="L275">
            <v>1.183902574477368E-2</v>
          </cell>
          <cell r="M275">
            <v>6.6322222222222173E-3</v>
          </cell>
          <cell r="N275">
            <v>0.56020000000000003</v>
          </cell>
          <cell r="O275">
            <v>0.56683222222222229</v>
          </cell>
          <cell r="P275">
            <v>6.2744746030885222E-3</v>
          </cell>
          <cell r="Q275">
            <v>0.68270111111110998</v>
          </cell>
          <cell r="R275">
            <v>108.8061</v>
          </cell>
          <cell r="S275">
            <v>109.48880111111112</v>
          </cell>
          <cell r="T275">
            <v>1.092517154938619E-2</v>
          </cell>
          <cell r="U275">
            <v>0.52512055555555714</v>
          </cell>
          <cell r="V275">
            <v>48.065199999999997</v>
          </cell>
          <cell r="W275">
            <v>48.590320555555557</v>
          </cell>
          <cell r="X275">
            <v>4.5701264041165968E-3</v>
          </cell>
          <cell r="Y275">
            <v>0.20954166666666718</v>
          </cell>
          <cell r="Z275">
            <v>45.850299999999997</v>
          </cell>
          <cell r="AA275">
            <v>46.059841666666664</v>
          </cell>
          <cell r="AB275">
            <v>7.8771984135138397E-3</v>
          </cell>
          <cell r="AC275">
            <v>0.39101388888888949</v>
          </cell>
          <cell r="AD275">
            <v>49.6387</v>
          </cell>
          <cell r="AE275">
            <v>50.029713888888892</v>
          </cell>
          <cell r="AF275">
            <v>6.5196124838271929E-3</v>
          </cell>
          <cell r="AG275">
            <v>0.10789111111111106</v>
          </cell>
          <cell r="AH275">
            <v>16.5487</v>
          </cell>
          <cell r="AI275">
            <v>16.656591111111112</v>
          </cell>
          <cell r="AJ275">
            <v>4.7716379089607656E-3</v>
          </cell>
          <cell r="AK275">
            <v>7.5871428571430657E-2</v>
          </cell>
          <cell r="AL275">
            <v>15.900499999999999</v>
          </cell>
          <cell r="AM275">
            <v>15.976371428571429</v>
          </cell>
          <cell r="AN275">
            <v>7.3838419543615407E-3</v>
          </cell>
          <cell r="AO275">
            <v>5.6399999999999749E-2</v>
          </cell>
          <cell r="AP275">
            <v>7.6383000000000001</v>
          </cell>
          <cell r="AQ275">
            <v>7.6947000000000001</v>
          </cell>
          <cell r="AR275">
            <v>2.9328046924874851E-3</v>
          </cell>
          <cell r="AS275">
            <v>0.12219999999999906</v>
          </cell>
          <cell r="AT275">
            <v>41.666600000000003</v>
          </cell>
          <cell r="AU275">
            <v>41.788800000000002</v>
          </cell>
          <cell r="AV275">
            <v>6.7713777225342523E-3</v>
          </cell>
          <cell r="AW275">
            <v>0.23969999999999</v>
          </cell>
          <cell r="AX275">
            <v>35.399000000000001</v>
          </cell>
          <cell r="AY275">
            <v>35.638699999999993</v>
          </cell>
          <cell r="AZ275">
            <v>4.8128571242384037E-3</v>
          </cell>
          <cell r="BA275">
            <v>3.6928571428568854E-2</v>
          </cell>
          <cell r="BB275">
            <v>7.6729000000000003</v>
          </cell>
          <cell r="BC275">
            <v>7.7098285714285693</v>
          </cell>
        </row>
        <row r="276">
          <cell r="B276">
            <v>228</v>
          </cell>
          <cell r="C276">
            <v>48</v>
          </cell>
          <cell r="D276">
            <v>6.7212148623274747E-3</v>
          </cell>
          <cell r="E276">
            <v>0.40866666666666634</v>
          </cell>
          <cell r="F276">
            <v>60.802500000000002</v>
          </cell>
          <cell r="G276">
            <v>61.211166666666671</v>
          </cell>
          <cell r="H276">
            <v>9.362112801132123E-3</v>
          </cell>
          <cell r="I276">
            <v>0.69263999999999826</v>
          </cell>
          <cell r="J276">
            <v>73.9833</v>
          </cell>
          <cell r="K276">
            <v>74.675939999999997</v>
          </cell>
          <cell r="L276">
            <v>1.2090919909556099E-2</v>
          </cell>
          <cell r="M276">
            <v>6.7733333333333274E-3</v>
          </cell>
          <cell r="N276">
            <v>0.56020000000000003</v>
          </cell>
          <cell r="O276">
            <v>0.56697333333333333</v>
          </cell>
          <cell r="P276">
            <v>6.4079740627287027E-3</v>
          </cell>
          <cell r="Q276">
            <v>0.69722666666666555</v>
          </cell>
          <cell r="R276">
            <v>108.8061</v>
          </cell>
          <cell r="S276">
            <v>109.50332666666667</v>
          </cell>
          <cell r="T276">
            <v>1.1157622007883769E-2</v>
          </cell>
          <cell r="U276">
            <v>0.53629333333333495</v>
          </cell>
          <cell r="V276">
            <v>48.065199999999997</v>
          </cell>
          <cell r="W276">
            <v>48.60149333333333</v>
          </cell>
          <cell r="X276">
            <v>4.6673631361190777E-3</v>
          </cell>
          <cell r="Y276">
            <v>0.21400000000000052</v>
          </cell>
          <cell r="Z276">
            <v>45.850299999999997</v>
          </cell>
          <cell r="AA276">
            <v>46.064299999999996</v>
          </cell>
          <cell r="AB276">
            <v>8.044798379758817E-3</v>
          </cell>
          <cell r="AC276">
            <v>0.39933333333333393</v>
          </cell>
          <cell r="AD276">
            <v>49.6387</v>
          </cell>
          <cell r="AE276">
            <v>50.038033333333331</v>
          </cell>
          <cell r="AF276">
            <v>6.6583276430575572E-3</v>
          </cell>
          <cell r="AG276">
            <v>0.11018666666666661</v>
          </cell>
          <cell r="AH276">
            <v>16.5487</v>
          </cell>
          <cell r="AI276">
            <v>16.658886666666668</v>
          </cell>
          <cell r="AJ276">
            <v>4.8731621197897184E-3</v>
          </cell>
          <cell r="AK276">
            <v>7.7485714285716406E-2</v>
          </cell>
          <cell r="AL276">
            <v>15.900499999999999</v>
          </cell>
          <cell r="AM276">
            <v>15.977985714285715</v>
          </cell>
          <cell r="AN276">
            <v>7.5409449746671048E-3</v>
          </cell>
          <cell r="AO276">
            <v>5.7599999999999749E-2</v>
          </cell>
          <cell r="AP276">
            <v>7.6383000000000001</v>
          </cell>
          <cell r="AQ276">
            <v>7.6959</v>
          </cell>
          <cell r="AR276">
            <v>2.9952047923276449E-3</v>
          </cell>
          <cell r="AS276">
            <v>0.12479999999999905</v>
          </cell>
          <cell r="AT276">
            <v>41.666600000000003</v>
          </cell>
          <cell r="AU276">
            <v>41.791400000000003</v>
          </cell>
          <cell r="AV276">
            <v>6.915449588971152E-3</v>
          </cell>
          <cell r="AW276">
            <v>0.24479999999998978</v>
          </cell>
          <cell r="AX276">
            <v>35.399000000000001</v>
          </cell>
          <cell r="AY276">
            <v>35.643799999999992</v>
          </cell>
          <cell r="AZ276">
            <v>4.9152583396477314E-3</v>
          </cell>
          <cell r="BA276">
            <v>3.7714285714283084E-2</v>
          </cell>
          <cell r="BB276">
            <v>7.6729000000000003</v>
          </cell>
          <cell r="BC276">
            <v>7.710614285714283</v>
          </cell>
        </row>
        <row r="277">
          <cell r="B277">
            <v>229</v>
          </cell>
          <cell r="C277">
            <v>49</v>
          </cell>
          <cell r="D277">
            <v>6.8612401719592977E-3</v>
          </cell>
          <cell r="E277">
            <v>0.41718055555555522</v>
          </cell>
          <cell r="F277">
            <v>60.802500000000002</v>
          </cell>
          <cell r="G277">
            <v>61.219680555555556</v>
          </cell>
          <cell r="H277">
            <v>9.5571568178223765E-3</v>
          </cell>
          <cell r="I277">
            <v>0.7070699999999982</v>
          </cell>
          <cell r="J277">
            <v>73.9833</v>
          </cell>
          <cell r="K277">
            <v>74.690370000000001</v>
          </cell>
          <cell r="L277">
            <v>1.2342814074338519E-2</v>
          </cell>
          <cell r="M277">
            <v>6.9144444444444375E-3</v>
          </cell>
          <cell r="N277">
            <v>0.56020000000000003</v>
          </cell>
          <cell r="O277">
            <v>0.56711444444444448</v>
          </cell>
          <cell r="P277">
            <v>6.5414735223688842E-3</v>
          </cell>
          <cell r="Q277">
            <v>0.71175222222222112</v>
          </cell>
          <cell r="R277">
            <v>108.8061</v>
          </cell>
          <cell r="S277">
            <v>109.51785222222222</v>
          </cell>
          <cell r="T277">
            <v>1.139007246638135E-2</v>
          </cell>
          <cell r="U277">
            <v>0.54746611111111276</v>
          </cell>
          <cell r="V277">
            <v>48.065199999999997</v>
          </cell>
          <cell r="W277">
            <v>48.61266611111111</v>
          </cell>
          <cell r="X277">
            <v>4.7645998681215586E-3</v>
          </cell>
          <cell r="Y277">
            <v>0.21845833333333387</v>
          </cell>
          <cell r="Z277">
            <v>45.850299999999997</v>
          </cell>
          <cell r="AA277">
            <v>46.068758333333328</v>
          </cell>
          <cell r="AB277">
            <v>8.2123983460037926E-3</v>
          </cell>
          <cell r="AC277">
            <v>0.40765277777777842</v>
          </cell>
          <cell r="AD277">
            <v>49.6387</v>
          </cell>
          <cell r="AE277">
            <v>50.046352777777777</v>
          </cell>
          <cell r="AF277">
            <v>6.7970428022879241E-3</v>
          </cell>
          <cell r="AG277">
            <v>0.11248222222222216</v>
          </cell>
          <cell r="AH277">
            <v>16.5487</v>
          </cell>
          <cell r="AI277">
            <v>16.661182222222223</v>
          </cell>
          <cell r="AJ277">
            <v>4.9746863306186712E-3</v>
          </cell>
          <cell r="AK277">
            <v>7.9100000000002169E-2</v>
          </cell>
          <cell r="AL277">
            <v>15.900499999999999</v>
          </cell>
          <cell r="AM277">
            <v>15.979600000000001</v>
          </cell>
          <cell r="AN277">
            <v>7.6980479949726706E-3</v>
          </cell>
          <cell r="AO277">
            <v>5.8799999999999741E-2</v>
          </cell>
          <cell r="AP277">
            <v>7.6383000000000001</v>
          </cell>
          <cell r="AQ277">
            <v>7.6970999999999998</v>
          </cell>
          <cell r="AR277">
            <v>3.0576048921678038E-3</v>
          </cell>
          <cell r="AS277">
            <v>0.12739999999999901</v>
          </cell>
          <cell r="AT277">
            <v>41.666600000000003</v>
          </cell>
          <cell r="AU277">
            <v>41.794000000000004</v>
          </cell>
          <cell r="AV277">
            <v>7.0595214554080507E-3</v>
          </cell>
          <cell r="AW277">
            <v>0.24989999999998957</v>
          </cell>
          <cell r="AX277">
            <v>35.399000000000001</v>
          </cell>
          <cell r="AY277">
            <v>35.64889999999999</v>
          </cell>
          <cell r="AZ277">
            <v>5.0176595550570592E-3</v>
          </cell>
          <cell r="BA277">
            <v>3.8499999999997314E-2</v>
          </cell>
          <cell r="BB277">
            <v>7.6729000000000003</v>
          </cell>
          <cell r="BC277">
            <v>7.7113999999999976</v>
          </cell>
        </row>
        <row r="278">
          <cell r="B278">
            <v>230</v>
          </cell>
          <cell r="C278">
            <v>50</v>
          </cell>
          <cell r="D278">
            <v>7.0012654815911199E-3</v>
          </cell>
          <cell r="E278">
            <v>0.42569444444444415</v>
          </cell>
          <cell r="F278">
            <v>60.802500000000002</v>
          </cell>
          <cell r="G278">
            <v>61.228194444444448</v>
          </cell>
          <cell r="H278">
            <v>9.7522008345126299E-3</v>
          </cell>
          <cell r="I278">
            <v>0.72149999999999814</v>
          </cell>
          <cell r="J278">
            <v>73.9833</v>
          </cell>
          <cell r="K278">
            <v>74.704799999999992</v>
          </cell>
          <cell r="L278">
            <v>1.2594708239120936E-2</v>
          </cell>
          <cell r="M278">
            <v>7.0555555555555493E-3</v>
          </cell>
          <cell r="N278">
            <v>0.56020000000000003</v>
          </cell>
          <cell r="O278">
            <v>0.56725555555555562</v>
          </cell>
          <cell r="P278">
            <v>6.6749729820090656E-3</v>
          </cell>
          <cell r="Q278">
            <v>0.72627777777777658</v>
          </cell>
          <cell r="R278">
            <v>108.8061</v>
          </cell>
          <cell r="S278">
            <v>109.53237777777778</v>
          </cell>
          <cell r="T278">
            <v>1.1622522924878927E-2</v>
          </cell>
          <cell r="U278">
            <v>0.55863888888889057</v>
          </cell>
          <cell r="V278">
            <v>48.065199999999997</v>
          </cell>
          <cell r="W278">
            <v>48.623838888888891</v>
          </cell>
          <cell r="X278">
            <v>4.8618366001240386E-3</v>
          </cell>
          <cell r="Y278">
            <v>0.22291666666666721</v>
          </cell>
          <cell r="Z278">
            <v>45.850299999999997</v>
          </cell>
          <cell r="AA278">
            <v>46.073216666666667</v>
          </cell>
          <cell r="AB278">
            <v>8.3799983122487664E-3</v>
          </cell>
          <cell r="AC278">
            <v>0.41597222222222285</v>
          </cell>
          <cell r="AD278">
            <v>49.6387</v>
          </cell>
          <cell r="AE278">
            <v>50.054672222222223</v>
          </cell>
          <cell r="AF278">
            <v>6.9357579615182902E-3</v>
          </cell>
          <cell r="AG278">
            <v>0.11477777777777771</v>
          </cell>
          <cell r="AH278">
            <v>16.5487</v>
          </cell>
          <cell r="AI278">
            <v>16.663477777777778</v>
          </cell>
          <cell r="AJ278">
            <v>5.0762105414476231E-3</v>
          </cell>
          <cell r="AK278">
            <v>8.0714285714287931E-2</v>
          </cell>
          <cell r="AL278">
            <v>15.900499999999999</v>
          </cell>
          <cell r="AM278">
            <v>15.981214285714287</v>
          </cell>
          <cell r="AN278">
            <v>7.8551510152782347E-3</v>
          </cell>
          <cell r="AO278">
            <v>5.9999999999999734E-2</v>
          </cell>
          <cell r="AP278">
            <v>7.6383000000000001</v>
          </cell>
          <cell r="AQ278">
            <v>7.6982999999999997</v>
          </cell>
          <cell r="AR278">
            <v>3.1200049920079632E-3</v>
          </cell>
          <cell r="AS278">
            <v>0.12999999999999901</v>
          </cell>
          <cell r="AT278">
            <v>41.666600000000003</v>
          </cell>
          <cell r="AU278">
            <v>41.796599999999998</v>
          </cell>
          <cell r="AV278">
            <v>7.2035933218449495E-3</v>
          </cell>
          <cell r="AW278">
            <v>0.25499999999998935</v>
          </cell>
          <cell r="AX278">
            <v>35.399000000000001</v>
          </cell>
          <cell r="AY278">
            <v>35.653999999999989</v>
          </cell>
          <cell r="AZ278">
            <v>5.1200607704663869E-3</v>
          </cell>
          <cell r="BA278">
            <v>3.9285714285711544E-2</v>
          </cell>
          <cell r="BB278">
            <v>7.6729000000000003</v>
          </cell>
          <cell r="BC278">
            <v>7.7121857142857122</v>
          </cell>
        </row>
        <row r="279">
          <cell r="B279">
            <v>231</v>
          </cell>
          <cell r="C279">
            <v>51</v>
          </cell>
          <cell r="D279">
            <v>7.1412907912229429E-3</v>
          </cell>
          <cell r="E279">
            <v>0.43420833333333303</v>
          </cell>
          <cell r="F279">
            <v>60.802500000000002</v>
          </cell>
          <cell r="G279">
            <v>61.236708333333333</v>
          </cell>
          <cell r="H279">
            <v>9.9472448512028817E-3</v>
          </cell>
          <cell r="I279">
            <v>0.73592999999999809</v>
          </cell>
          <cell r="J279">
            <v>73.9833</v>
          </cell>
          <cell r="K279">
            <v>74.719229999999996</v>
          </cell>
          <cell r="L279">
            <v>1.2846602403903356E-2</v>
          </cell>
          <cell r="M279">
            <v>7.1966666666666611E-3</v>
          </cell>
          <cell r="N279">
            <v>0.56020000000000003</v>
          </cell>
          <cell r="O279">
            <v>0.56739666666666666</v>
          </cell>
          <cell r="P279">
            <v>6.808472441649247E-3</v>
          </cell>
          <cell r="Q279">
            <v>0.74080333333333215</v>
          </cell>
          <cell r="R279">
            <v>108.8061</v>
          </cell>
          <cell r="S279">
            <v>109.54690333333333</v>
          </cell>
          <cell r="T279">
            <v>1.1854973383376505E-2</v>
          </cell>
          <cell r="U279">
            <v>0.56981166666666838</v>
          </cell>
          <cell r="V279">
            <v>48.065199999999997</v>
          </cell>
          <cell r="W279">
            <v>48.635011666666664</v>
          </cell>
          <cell r="X279">
            <v>4.9590733321265195E-3</v>
          </cell>
          <cell r="Y279">
            <v>0.22737500000000058</v>
          </cell>
          <cell r="Z279">
            <v>45.850299999999997</v>
          </cell>
          <cell r="AA279">
            <v>46.077674999999999</v>
          </cell>
          <cell r="AB279">
            <v>8.547598278493742E-3</v>
          </cell>
          <cell r="AC279">
            <v>0.42429166666666729</v>
          </cell>
          <cell r="AD279">
            <v>49.6387</v>
          </cell>
          <cell r="AE279">
            <v>50.062991666666669</v>
          </cell>
          <cell r="AF279">
            <v>7.0744731207486554E-3</v>
          </cell>
          <cell r="AG279">
            <v>0.11707333333333328</v>
          </cell>
          <cell r="AH279">
            <v>16.5487</v>
          </cell>
          <cell r="AI279">
            <v>16.665773333333334</v>
          </cell>
          <cell r="AJ279">
            <v>5.1777347522765759E-3</v>
          </cell>
          <cell r="AK279">
            <v>8.232857142857368E-2</v>
          </cell>
          <cell r="AL279">
            <v>15.900499999999999</v>
          </cell>
          <cell r="AM279">
            <v>15.982828571428573</v>
          </cell>
          <cell r="AN279">
            <v>8.0122540355837997E-3</v>
          </cell>
          <cell r="AO279">
            <v>6.1199999999999734E-2</v>
          </cell>
          <cell r="AP279">
            <v>7.6383000000000001</v>
          </cell>
          <cell r="AQ279">
            <v>7.6994999999999996</v>
          </cell>
          <cell r="AR279">
            <v>3.1824050918481221E-3</v>
          </cell>
          <cell r="AS279">
            <v>0.132599999999999</v>
          </cell>
          <cell r="AT279">
            <v>41.666600000000003</v>
          </cell>
          <cell r="AU279">
            <v>41.799199999999999</v>
          </cell>
          <cell r="AV279">
            <v>7.3476651882818491E-3</v>
          </cell>
          <cell r="AW279">
            <v>0.26009999999998917</v>
          </cell>
          <cell r="AX279">
            <v>35.399000000000001</v>
          </cell>
          <cell r="AY279">
            <v>35.659099999999988</v>
          </cell>
          <cell r="AZ279">
            <v>5.2224619858757147E-3</v>
          </cell>
          <cell r="BA279">
            <v>4.0071428571425774E-2</v>
          </cell>
          <cell r="BB279">
            <v>7.6729000000000003</v>
          </cell>
          <cell r="BC279">
            <v>7.7129714285714259</v>
          </cell>
        </row>
        <row r="280">
          <cell r="B280">
            <v>232</v>
          </cell>
          <cell r="C280">
            <v>52</v>
          </cell>
          <cell r="D280">
            <v>7.281316100854765E-3</v>
          </cell>
          <cell r="E280">
            <v>0.44272222222222191</v>
          </cell>
          <cell r="F280">
            <v>60.802500000000002</v>
          </cell>
          <cell r="G280">
            <v>61.245222222222225</v>
          </cell>
          <cell r="H280">
            <v>1.0142288867893135E-2</v>
          </cell>
          <cell r="I280">
            <v>0.75035999999999803</v>
          </cell>
          <cell r="J280">
            <v>73.9833</v>
          </cell>
          <cell r="K280">
            <v>74.73366</v>
          </cell>
          <cell r="L280">
            <v>1.3098496568685773E-2</v>
          </cell>
          <cell r="M280">
            <v>7.3377777777777712E-3</v>
          </cell>
          <cell r="N280">
            <v>0.56020000000000003</v>
          </cell>
          <cell r="O280">
            <v>0.56753777777777781</v>
          </cell>
          <cell r="P280">
            <v>6.9419719012894284E-3</v>
          </cell>
          <cell r="Q280">
            <v>0.75532888888888772</v>
          </cell>
          <cell r="R280">
            <v>108.8061</v>
          </cell>
          <cell r="S280">
            <v>109.56142888888888</v>
          </cell>
          <cell r="T280">
            <v>1.2087423841874084E-2</v>
          </cell>
          <cell r="U280">
            <v>0.58098444444444619</v>
          </cell>
          <cell r="V280">
            <v>48.065199999999997</v>
          </cell>
          <cell r="W280">
            <v>48.646184444444444</v>
          </cell>
          <cell r="X280">
            <v>5.0563100641290003E-3</v>
          </cell>
          <cell r="Y280">
            <v>0.23183333333333392</v>
          </cell>
          <cell r="Z280">
            <v>45.850299999999997</v>
          </cell>
          <cell r="AA280">
            <v>46.082133333333331</v>
          </cell>
          <cell r="AB280">
            <v>8.7151982447387175E-3</v>
          </cell>
          <cell r="AC280">
            <v>0.43261111111111178</v>
          </cell>
          <cell r="AD280">
            <v>49.6387</v>
          </cell>
          <cell r="AE280">
            <v>50.071311111111115</v>
          </cell>
          <cell r="AF280">
            <v>7.2131882799790215E-3</v>
          </cell>
          <cell r="AG280">
            <v>0.11936888888888883</v>
          </cell>
          <cell r="AH280">
            <v>16.5487</v>
          </cell>
          <cell r="AI280">
            <v>16.668068888888889</v>
          </cell>
          <cell r="AJ280">
            <v>5.2792589631055278E-3</v>
          </cell>
          <cell r="AK280">
            <v>8.3942857142859442E-2</v>
          </cell>
          <cell r="AL280">
            <v>15.900499999999999</v>
          </cell>
          <cell r="AM280">
            <v>15.984442857142859</v>
          </cell>
          <cell r="AN280">
            <v>8.1693570558893629E-3</v>
          </cell>
          <cell r="AO280">
            <v>6.2399999999999727E-2</v>
          </cell>
          <cell r="AP280">
            <v>7.6383000000000001</v>
          </cell>
          <cell r="AQ280">
            <v>7.7006999999999994</v>
          </cell>
          <cell r="AR280">
            <v>3.2448051916882819E-3</v>
          </cell>
          <cell r="AS280">
            <v>0.13519999999999896</v>
          </cell>
          <cell r="AT280">
            <v>41.666600000000003</v>
          </cell>
          <cell r="AU280">
            <v>41.8018</v>
          </cell>
          <cell r="AV280">
            <v>7.4917370547187478E-3</v>
          </cell>
          <cell r="AW280">
            <v>0.26519999999998894</v>
          </cell>
          <cell r="AX280">
            <v>35.399000000000001</v>
          </cell>
          <cell r="AY280">
            <v>35.664199999999987</v>
          </cell>
          <cell r="AZ280">
            <v>5.3248632012850424E-3</v>
          </cell>
          <cell r="BA280">
            <v>4.0857142857140004E-2</v>
          </cell>
          <cell r="BB280">
            <v>7.6729000000000003</v>
          </cell>
          <cell r="BC280">
            <v>7.7137571428571405</v>
          </cell>
        </row>
        <row r="281">
          <cell r="B281">
            <v>233</v>
          </cell>
          <cell r="C281">
            <v>53</v>
          </cell>
          <cell r="D281">
            <v>7.421341410486588E-3</v>
          </cell>
          <cell r="E281">
            <v>0.45123611111111078</v>
          </cell>
          <cell r="F281">
            <v>60.802500000000002</v>
          </cell>
          <cell r="G281">
            <v>61.25373611111111</v>
          </cell>
          <cell r="H281">
            <v>1.0337332884583387E-2</v>
          </cell>
          <cell r="I281">
            <v>0.76478999999999797</v>
          </cell>
          <cell r="J281">
            <v>73.9833</v>
          </cell>
          <cell r="K281">
            <v>74.748090000000005</v>
          </cell>
          <cell r="L281">
            <v>1.3350390733468193E-2</v>
          </cell>
          <cell r="M281">
            <v>7.4788888888888821E-3</v>
          </cell>
          <cell r="N281">
            <v>0.56020000000000003</v>
          </cell>
          <cell r="O281">
            <v>0.56767888888888896</v>
          </cell>
          <cell r="P281">
            <v>7.0754713609296098E-3</v>
          </cell>
          <cell r="Q281">
            <v>0.76985444444444318</v>
          </cell>
          <cell r="R281">
            <v>108.8061</v>
          </cell>
          <cell r="S281">
            <v>109.57595444444445</v>
          </cell>
          <cell r="T281">
            <v>1.2319874300371661E-2</v>
          </cell>
          <cell r="U281">
            <v>0.592157222222224</v>
          </cell>
          <cell r="V281">
            <v>48.065199999999997</v>
          </cell>
          <cell r="W281">
            <v>48.657357222222224</v>
          </cell>
          <cell r="X281">
            <v>5.1535467961314812E-3</v>
          </cell>
          <cell r="Y281">
            <v>0.23629166666666726</v>
          </cell>
          <cell r="Z281">
            <v>45.850299999999997</v>
          </cell>
          <cell r="AA281">
            <v>46.086591666666664</v>
          </cell>
          <cell r="AB281">
            <v>8.8827982109836931E-3</v>
          </cell>
          <cell r="AC281">
            <v>0.44093055555555621</v>
          </cell>
          <cell r="AD281">
            <v>49.6387</v>
          </cell>
          <cell r="AE281">
            <v>50.079630555555553</v>
          </cell>
          <cell r="AF281">
            <v>7.3519034392093867E-3</v>
          </cell>
          <cell r="AG281">
            <v>0.12166444444444438</v>
          </cell>
          <cell r="AH281">
            <v>16.5487</v>
          </cell>
          <cell r="AI281">
            <v>16.670364444444445</v>
          </cell>
          <cell r="AJ281">
            <v>5.3807831739344806E-3</v>
          </cell>
          <cell r="AK281">
            <v>8.5557142857145205E-2</v>
          </cell>
          <cell r="AL281">
            <v>15.900499999999999</v>
          </cell>
          <cell r="AM281">
            <v>15.986057142857144</v>
          </cell>
          <cell r="AN281">
            <v>8.3264600761949296E-3</v>
          </cell>
          <cell r="AO281">
            <v>6.3599999999999726E-2</v>
          </cell>
          <cell r="AP281">
            <v>7.6383000000000001</v>
          </cell>
          <cell r="AQ281">
            <v>7.7019000000000002</v>
          </cell>
          <cell r="AR281">
            <v>3.3072052915284408E-3</v>
          </cell>
          <cell r="AS281">
            <v>0.13779999999999895</v>
          </cell>
          <cell r="AT281">
            <v>41.666600000000003</v>
          </cell>
          <cell r="AU281">
            <v>41.804400000000001</v>
          </cell>
          <cell r="AV281">
            <v>7.6358089211556466E-3</v>
          </cell>
          <cell r="AW281">
            <v>0.27029999999998872</v>
          </cell>
          <cell r="AX281">
            <v>35.399000000000001</v>
          </cell>
          <cell r="AY281">
            <v>35.669299999999993</v>
          </cell>
          <cell r="AZ281">
            <v>5.4272644166943702E-3</v>
          </cell>
          <cell r="BA281">
            <v>4.1642857142854241E-2</v>
          </cell>
          <cell r="BB281">
            <v>7.6729000000000003</v>
          </cell>
          <cell r="BC281">
            <v>7.7145428571428543</v>
          </cell>
        </row>
        <row r="282">
          <cell r="B282">
            <v>234</v>
          </cell>
          <cell r="C282">
            <v>54</v>
          </cell>
          <cell r="D282">
            <v>7.5613667201184093E-3</v>
          </cell>
          <cell r="E282">
            <v>0.45974999999999966</v>
          </cell>
          <cell r="F282">
            <v>60.802500000000002</v>
          </cell>
          <cell r="G282">
            <v>61.262250000000002</v>
          </cell>
          <cell r="H282">
            <v>1.053237690127364E-2</v>
          </cell>
          <cell r="I282">
            <v>0.77921999999999803</v>
          </cell>
          <cell r="J282">
            <v>73.9833</v>
          </cell>
          <cell r="K282">
            <v>74.762519999999995</v>
          </cell>
          <cell r="L282">
            <v>1.3602284898250612E-2</v>
          </cell>
          <cell r="M282">
            <v>7.6199999999999931E-3</v>
          </cell>
          <cell r="N282">
            <v>0.56020000000000003</v>
          </cell>
          <cell r="O282">
            <v>0.56781999999999999</v>
          </cell>
          <cell r="P282">
            <v>7.2089708205697912E-3</v>
          </cell>
          <cell r="Q282">
            <v>0.78437999999999874</v>
          </cell>
          <cell r="R282">
            <v>108.8061</v>
          </cell>
          <cell r="S282">
            <v>109.59048</v>
          </cell>
          <cell r="T282">
            <v>1.2552324758869242E-2</v>
          </cell>
          <cell r="U282">
            <v>0.60333000000000181</v>
          </cell>
          <cell r="V282">
            <v>48.065199999999997</v>
          </cell>
          <cell r="W282">
            <v>48.668529999999997</v>
          </cell>
          <cell r="X282">
            <v>5.2507835281339621E-3</v>
          </cell>
          <cell r="Y282">
            <v>0.2407500000000006</v>
          </cell>
          <cell r="Z282">
            <v>45.850299999999997</v>
          </cell>
          <cell r="AA282">
            <v>46.091049999999996</v>
          </cell>
          <cell r="AB282">
            <v>9.0503981772286669E-3</v>
          </cell>
          <cell r="AC282">
            <v>0.4492500000000007</v>
          </cell>
          <cell r="AD282">
            <v>49.6387</v>
          </cell>
          <cell r="AE282">
            <v>50.087949999999999</v>
          </cell>
          <cell r="AF282">
            <v>7.4906185984397527E-3</v>
          </cell>
          <cell r="AG282">
            <v>0.12395999999999993</v>
          </cell>
          <cell r="AH282">
            <v>16.5487</v>
          </cell>
          <cell r="AI282">
            <v>16.67266</v>
          </cell>
          <cell r="AJ282">
            <v>5.4823073847634334E-3</v>
          </cell>
          <cell r="AK282">
            <v>8.7171428571430967E-2</v>
          </cell>
          <cell r="AL282">
            <v>15.900499999999999</v>
          </cell>
          <cell r="AM282">
            <v>15.98767142857143</v>
          </cell>
          <cell r="AN282">
            <v>8.4835630965004929E-3</v>
          </cell>
          <cell r="AO282">
            <v>6.4799999999999719E-2</v>
          </cell>
          <cell r="AP282">
            <v>7.6383000000000001</v>
          </cell>
          <cell r="AQ282">
            <v>7.7031000000000001</v>
          </cell>
          <cell r="AR282">
            <v>3.3696053913686002E-3</v>
          </cell>
          <cell r="AS282">
            <v>0.14039999999999891</v>
          </cell>
          <cell r="AT282">
            <v>41.666600000000003</v>
          </cell>
          <cell r="AU282">
            <v>41.807000000000002</v>
          </cell>
          <cell r="AV282">
            <v>7.7798807875925453E-3</v>
          </cell>
          <cell r="AW282">
            <v>0.27539999999998849</v>
          </cell>
          <cell r="AX282">
            <v>35.399000000000001</v>
          </cell>
          <cell r="AY282">
            <v>35.674399999999991</v>
          </cell>
          <cell r="AZ282">
            <v>5.529665632103698E-3</v>
          </cell>
          <cell r="BA282">
            <v>4.2428571428568471E-2</v>
          </cell>
          <cell r="BB282">
            <v>7.6729000000000003</v>
          </cell>
          <cell r="BC282">
            <v>7.7153285714285689</v>
          </cell>
        </row>
        <row r="283">
          <cell r="B283">
            <v>235</v>
          </cell>
          <cell r="C283">
            <v>55</v>
          </cell>
          <cell r="D283">
            <v>7.7013920297502323E-3</v>
          </cell>
          <cell r="E283">
            <v>0.46826388888888854</v>
          </cell>
          <cell r="F283">
            <v>60.802500000000002</v>
          </cell>
          <cell r="G283">
            <v>61.270763888888894</v>
          </cell>
          <cell r="H283">
            <v>1.0727420917963892E-2</v>
          </cell>
          <cell r="I283">
            <v>0.79364999999999797</v>
          </cell>
          <cell r="J283">
            <v>73.9833</v>
          </cell>
          <cell r="K283">
            <v>74.776949999999999</v>
          </cell>
          <cell r="L283">
            <v>1.385417906303303E-2</v>
          </cell>
          <cell r="M283">
            <v>7.7611111111111049E-3</v>
          </cell>
          <cell r="N283">
            <v>0.56020000000000003</v>
          </cell>
          <cell r="O283">
            <v>0.56796111111111114</v>
          </cell>
          <cell r="P283">
            <v>7.3424702802099718E-3</v>
          </cell>
          <cell r="Q283">
            <v>0.79890555555555431</v>
          </cell>
          <cell r="R283">
            <v>108.8061</v>
          </cell>
          <cell r="S283">
            <v>109.60500555555555</v>
          </cell>
          <cell r="T283">
            <v>1.2784775217366821E-2</v>
          </cell>
          <cell r="U283">
            <v>0.61450277777777973</v>
          </cell>
          <cell r="V283">
            <v>48.065199999999997</v>
          </cell>
          <cell r="W283">
            <v>48.679702777777777</v>
          </cell>
          <cell r="X283">
            <v>5.348020260136443E-3</v>
          </cell>
          <cell r="Y283">
            <v>0.24520833333333394</v>
          </cell>
          <cell r="Z283">
            <v>45.850299999999997</v>
          </cell>
          <cell r="AA283">
            <v>46.095508333333328</v>
          </cell>
          <cell r="AB283">
            <v>9.2179981434736442E-3</v>
          </cell>
          <cell r="AC283">
            <v>0.45756944444444514</v>
          </cell>
          <cell r="AD283">
            <v>49.6387</v>
          </cell>
          <cell r="AE283">
            <v>50.096269444444445</v>
          </cell>
          <cell r="AF283">
            <v>7.6293337576701188E-3</v>
          </cell>
          <cell r="AG283">
            <v>0.12625555555555548</v>
          </cell>
          <cell r="AH283">
            <v>16.5487</v>
          </cell>
          <cell r="AI283">
            <v>16.674955555555556</v>
          </cell>
          <cell r="AJ283">
            <v>5.5838315955923853E-3</v>
          </cell>
          <cell r="AK283">
            <v>8.8785714285716716E-2</v>
          </cell>
          <cell r="AL283">
            <v>15.900499999999999</v>
          </cell>
          <cell r="AM283">
            <v>15.989285714285716</v>
          </cell>
          <cell r="AN283">
            <v>8.6406661168060579E-3</v>
          </cell>
          <cell r="AO283">
            <v>6.5999999999999712E-2</v>
          </cell>
          <cell r="AP283">
            <v>7.6383000000000001</v>
          </cell>
          <cell r="AQ283">
            <v>7.7042999999999999</v>
          </cell>
          <cell r="AR283">
            <v>3.4320054912087591E-3</v>
          </cell>
          <cell r="AS283">
            <v>0.14299999999999891</v>
          </cell>
          <cell r="AT283">
            <v>41.666600000000003</v>
          </cell>
          <cell r="AU283">
            <v>41.809600000000003</v>
          </cell>
          <cell r="AV283">
            <v>7.9239526540294449E-3</v>
          </cell>
          <cell r="AW283">
            <v>0.28049999999998831</v>
          </cell>
          <cell r="AX283">
            <v>35.399000000000001</v>
          </cell>
          <cell r="AY283">
            <v>35.67949999999999</v>
          </cell>
          <cell r="AZ283">
            <v>5.6320668475130257E-3</v>
          </cell>
          <cell r="BA283">
            <v>4.3214285714282701E-2</v>
          </cell>
          <cell r="BB283">
            <v>7.6729000000000003</v>
          </cell>
          <cell r="BC283">
            <v>7.7161142857142826</v>
          </cell>
        </row>
        <row r="284">
          <cell r="B284">
            <v>236</v>
          </cell>
          <cell r="C284">
            <v>56</v>
          </cell>
          <cell r="D284">
            <v>7.8414173393820553E-3</v>
          </cell>
          <cell r="E284">
            <v>0.47677777777777741</v>
          </cell>
          <cell r="F284">
            <v>60.802500000000002</v>
          </cell>
          <cell r="G284">
            <v>61.279277777777779</v>
          </cell>
          <cell r="H284">
            <v>1.0922464934654144E-2</v>
          </cell>
          <cell r="I284">
            <v>0.80807999999999791</v>
          </cell>
          <cell r="J284">
            <v>73.9833</v>
          </cell>
          <cell r="K284">
            <v>74.791380000000004</v>
          </cell>
          <cell r="L284">
            <v>1.4106073227815449E-2</v>
          </cell>
          <cell r="M284">
            <v>7.902222222222215E-3</v>
          </cell>
          <cell r="N284">
            <v>0.56020000000000003</v>
          </cell>
          <cell r="O284">
            <v>0.56810222222222229</v>
          </cell>
          <cell r="P284">
            <v>7.4759697398501532E-3</v>
          </cell>
          <cell r="Q284">
            <v>0.81343111111110977</v>
          </cell>
          <cell r="R284">
            <v>108.8061</v>
          </cell>
          <cell r="S284">
            <v>109.61953111111112</v>
          </cell>
          <cell r="T284">
            <v>1.3017225675864398E-2</v>
          </cell>
          <cell r="U284">
            <v>0.62567555555555743</v>
          </cell>
          <cell r="V284">
            <v>48.065199999999997</v>
          </cell>
          <cell r="W284">
            <v>48.690875555555557</v>
          </cell>
          <cell r="X284">
            <v>5.4452569921389238E-3</v>
          </cell>
          <cell r="Y284">
            <v>0.24966666666666729</v>
          </cell>
          <cell r="Z284">
            <v>45.850299999999997</v>
          </cell>
          <cell r="AA284">
            <v>46.099966666666667</v>
          </cell>
          <cell r="AB284">
            <v>9.3855981097186198E-3</v>
          </cell>
          <cell r="AC284">
            <v>0.46588888888888957</v>
          </cell>
          <cell r="AD284">
            <v>49.6387</v>
          </cell>
          <cell r="AE284">
            <v>50.104588888888891</v>
          </cell>
          <cell r="AF284">
            <v>7.768048916900484E-3</v>
          </cell>
          <cell r="AG284">
            <v>0.12855111111111103</v>
          </cell>
          <cell r="AH284">
            <v>16.5487</v>
          </cell>
          <cell r="AI284">
            <v>16.677251111111111</v>
          </cell>
          <cell r="AJ284">
            <v>5.6853558064213381E-3</v>
          </cell>
          <cell r="AK284">
            <v>9.0400000000002478E-2</v>
          </cell>
          <cell r="AL284">
            <v>15.900499999999999</v>
          </cell>
          <cell r="AM284">
            <v>15.990900000000002</v>
          </cell>
          <cell r="AN284">
            <v>8.7977691371116228E-3</v>
          </cell>
          <cell r="AO284">
            <v>6.7199999999999704E-2</v>
          </cell>
          <cell r="AP284">
            <v>7.6383000000000001</v>
          </cell>
          <cell r="AQ284">
            <v>7.7054999999999998</v>
          </cell>
          <cell r="AR284">
            <v>3.4944055910489189E-3</v>
          </cell>
          <cell r="AS284">
            <v>0.1455999999999989</v>
          </cell>
          <cell r="AT284">
            <v>41.666600000000003</v>
          </cell>
          <cell r="AU284">
            <v>41.812200000000004</v>
          </cell>
          <cell r="AV284">
            <v>8.0680245204663437E-3</v>
          </cell>
          <cell r="AW284">
            <v>0.28559999999998809</v>
          </cell>
          <cell r="AX284">
            <v>35.399000000000001</v>
          </cell>
          <cell r="AY284">
            <v>35.684599999999989</v>
          </cell>
          <cell r="AZ284">
            <v>5.7344680629223535E-3</v>
          </cell>
          <cell r="BA284">
            <v>4.399999999999693E-2</v>
          </cell>
          <cell r="BB284">
            <v>7.6729000000000003</v>
          </cell>
          <cell r="BC284">
            <v>7.7168999999999972</v>
          </cell>
        </row>
        <row r="285">
          <cell r="B285">
            <v>237</v>
          </cell>
          <cell r="C285">
            <v>57</v>
          </cell>
          <cell r="D285">
            <v>7.9814426490138774E-3</v>
          </cell>
          <cell r="E285">
            <v>0.48529166666666629</v>
          </cell>
          <cell r="F285">
            <v>60.802500000000002</v>
          </cell>
          <cell r="G285">
            <v>61.287791666666671</v>
          </cell>
          <cell r="H285">
            <v>1.1117508951344397E-2</v>
          </cell>
          <cell r="I285">
            <v>0.82250999999999785</v>
          </cell>
          <cell r="J285">
            <v>73.9833</v>
          </cell>
          <cell r="K285">
            <v>74.805809999999994</v>
          </cell>
          <cell r="L285">
            <v>1.4357967392597868E-2</v>
          </cell>
          <cell r="M285">
            <v>8.043333333333326E-3</v>
          </cell>
          <cell r="N285">
            <v>0.56020000000000003</v>
          </cell>
          <cell r="O285">
            <v>0.56824333333333332</v>
          </cell>
          <cell r="P285">
            <v>7.6094691994903346E-3</v>
          </cell>
          <cell r="Q285">
            <v>0.82795666666666534</v>
          </cell>
          <cell r="R285">
            <v>108.8061</v>
          </cell>
          <cell r="S285">
            <v>109.63405666666667</v>
          </cell>
          <cell r="T285">
            <v>1.3249676134361978E-2</v>
          </cell>
          <cell r="U285">
            <v>0.63684833333333524</v>
          </cell>
          <cell r="V285">
            <v>48.065199999999997</v>
          </cell>
          <cell r="W285">
            <v>48.70204833333333</v>
          </cell>
          <cell r="X285">
            <v>5.5424937241414047E-3</v>
          </cell>
          <cell r="Y285">
            <v>0.25412500000000066</v>
          </cell>
          <cell r="Z285">
            <v>45.850299999999997</v>
          </cell>
          <cell r="AA285">
            <v>46.104424999999999</v>
          </cell>
          <cell r="AB285">
            <v>9.5531980759635936E-3</v>
          </cell>
          <cell r="AC285">
            <v>0.47420833333333406</v>
          </cell>
          <cell r="AD285">
            <v>49.6387</v>
          </cell>
          <cell r="AE285">
            <v>50.112908333333337</v>
          </cell>
          <cell r="AF285">
            <v>7.90676407613085E-3</v>
          </cell>
          <cell r="AG285">
            <v>0.13084666666666661</v>
          </cell>
          <cell r="AH285">
            <v>16.5487</v>
          </cell>
          <cell r="AI285">
            <v>16.679546666666667</v>
          </cell>
          <cell r="AJ285">
            <v>5.7868800172502909E-3</v>
          </cell>
          <cell r="AK285">
            <v>9.2014285714288241E-2</v>
          </cell>
          <cell r="AL285">
            <v>15.900499999999999</v>
          </cell>
          <cell r="AM285">
            <v>15.992514285714288</v>
          </cell>
          <cell r="AN285">
            <v>8.9548721574171878E-3</v>
          </cell>
          <cell r="AO285">
            <v>6.8399999999999697E-2</v>
          </cell>
          <cell r="AP285">
            <v>7.6383000000000001</v>
          </cell>
          <cell r="AQ285">
            <v>7.7066999999999997</v>
          </cell>
          <cell r="AR285">
            <v>3.5568056908890778E-3</v>
          </cell>
          <cell r="AS285">
            <v>0.14819999999999886</v>
          </cell>
          <cell r="AT285">
            <v>41.666600000000003</v>
          </cell>
          <cell r="AU285">
            <v>41.814799999999998</v>
          </cell>
          <cell r="AV285">
            <v>8.2120963869032424E-3</v>
          </cell>
          <cell r="AW285">
            <v>0.29069999999998786</v>
          </cell>
          <cell r="AX285">
            <v>35.399000000000001</v>
          </cell>
          <cell r="AY285">
            <v>35.689699999999988</v>
          </cell>
          <cell r="AZ285">
            <v>5.8368692783316812E-3</v>
          </cell>
          <cell r="BA285">
            <v>4.478571428571116E-2</v>
          </cell>
          <cell r="BB285">
            <v>7.6729000000000003</v>
          </cell>
          <cell r="BC285">
            <v>7.7176857142857118</v>
          </cell>
        </row>
        <row r="286">
          <cell r="B286">
            <v>238</v>
          </cell>
          <cell r="C286">
            <v>58</v>
          </cell>
          <cell r="D286">
            <v>8.1214679586456996E-3</v>
          </cell>
          <cell r="E286">
            <v>0.49380555555555516</v>
          </cell>
          <cell r="F286">
            <v>60.802500000000002</v>
          </cell>
          <cell r="G286">
            <v>61.296305555555556</v>
          </cell>
          <cell r="H286">
            <v>1.1312552968034649E-2</v>
          </cell>
          <cell r="I286">
            <v>0.8369399999999978</v>
          </cell>
          <cell r="J286">
            <v>73.9833</v>
          </cell>
          <cell r="K286">
            <v>74.820239999999998</v>
          </cell>
          <cell r="L286">
            <v>1.4609861557380286E-2</v>
          </cell>
          <cell r="M286">
            <v>8.1844444444444369E-3</v>
          </cell>
          <cell r="N286">
            <v>0.56020000000000003</v>
          </cell>
          <cell r="O286">
            <v>0.56838444444444447</v>
          </cell>
          <cell r="P286">
            <v>7.742968659130516E-3</v>
          </cell>
          <cell r="Q286">
            <v>0.84248222222222091</v>
          </cell>
          <cell r="R286">
            <v>108.8061</v>
          </cell>
          <cell r="S286">
            <v>109.64858222222222</v>
          </cell>
          <cell r="T286">
            <v>1.3482126592859554E-2</v>
          </cell>
          <cell r="U286">
            <v>0.64802111111111305</v>
          </cell>
          <cell r="V286">
            <v>48.065199999999997</v>
          </cell>
          <cell r="W286">
            <v>48.71322111111111</v>
          </cell>
          <cell r="X286">
            <v>5.6397304561438856E-3</v>
          </cell>
          <cell r="Y286">
            <v>0.258583333333334</v>
          </cell>
          <cell r="Z286">
            <v>45.850299999999997</v>
          </cell>
          <cell r="AA286">
            <v>46.108883333333331</v>
          </cell>
          <cell r="AB286">
            <v>9.7207980422085692E-3</v>
          </cell>
          <cell r="AC286">
            <v>0.4825277777777785</v>
          </cell>
          <cell r="AD286">
            <v>49.6387</v>
          </cell>
          <cell r="AE286">
            <v>50.121227777777776</v>
          </cell>
          <cell r="AF286">
            <v>8.0454792353612161E-3</v>
          </cell>
          <cell r="AG286">
            <v>0.13314222222222216</v>
          </cell>
          <cell r="AH286">
            <v>16.5487</v>
          </cell>
          <cell r="AI286">
            <v>16.681842222222222</v>
          </cell>
          <cell r="AJ286">
            <v>5.8884042280792429E-3</v>
          </cell>
          <cell r="AK286">
            <v>9.362857142857399E-2</v>
          </cell>
          <cell r="AL286">
            <v>15.900499999999999</v>
          </cell>
          <cell r="AM286">
            <v>15.994128571428574</v>
          </cell>
          <cell r="AN286">
            <v>9.111975177722751E-3</v>
          </cell>
          <cell r="AO286">
            <v>6.959999999999969E-2</v>
          </cell>
          <cell r="AP286">
            <v>7.6383000000000001</v>
          </cell>
          <cell r="AQ286">
            <v>7.7078999999999995</v>
          </cell>
          <cell r="AR286">
            <v>3.6192057907292372E-3</v>
          </cell>
          <cell r="AS286">
            <v>0.15079999999999885</v>
          </cell>
          <cell r="AT286">
            <v>41.666600000000003</v>
          </cell>
          <cell r="AU286">
            <v>41.817399999999999</v>
          </cell>
          <cell r="AV286">
            <v>8.3561682533401412E-3</v>
          </cell>
          <cell r="AW286">
            <v>0.29579999999998768</v>
          </cell>
          <cell r="AX286">
            <v>35.399000000000001</v>
          </cell>
          <cell r="AY286">
            <v>35.694799999999987</v>
          </cell>
          <cell r="AZ286">
            <v>5.939270493741009E-3</v>
          </cell>
          <cell r="BA286">
            <v>4.557142857142539E-2</v>
          </cell>
          <cell r="BB286">
            <v>7.6729000000000003</v>
          </cell>
          <cell r="BC286">
            <v>7.7184714285714255</v>
          </cell>
        </row>
        <row r="287">
          <cell r="B287">
            <v>239</v>
          </cell>
          <cell r="C287">
            <v>59</v>
          </cell>
          <cell r="D287">
            <v>8.2614932682775217E-3</v>
          </cell>
          <cell r="E287">
            <v>0.5023194444444441</v>
          </cell>
          <cell r="F287">
            <v>60.802500000000002</v>
          </cell>
          <cell r="G287">
            <v>61.304819444444448</v>
          </cell>
          <cell r="H287">
            <v>1.1507596984724902E-2</v>
          </cell>
          <cell r="I287">
            <v>0.85136999999999774</v>
          </cell>
          <cell r="J287">
            <v>73.9833</v>
          </cell>
          <cell r="K287">
            <v>74.834670000000003</v>
          </cell>
          <cell r="L287">
            <v>1.4861755722162705E-2</v>
          </cell>
          <cell r="M287">
            <v>8.3255555555555496E-3</v>
          </cell>
          <cell r="N287">
            <v>0.56020000000000003</v>
          </cell>
          <cell r="O287">
            <v>0.56852555555555562</v>
          </cell>
          <cell r="P287">
            <v>7.8764681187706975E-3</v>
          </cell>
          <cell r="Q287">
            <v>0.85700777777777637</v>
          </cell>
          <cell r="R287">
            <v>108.8061</v>
          </cell>
          <cell r="S287">
            <v>109.66310777777778</v>
          </cell>
          <cell r="T287">
            <v>1.3714577051357134E-2</v>
          </cell>
          <cell r="U287">
            <v>0.65919388888889097</v>
          </cell>
          <cell r="V287">
            <v>48.065199999999997</v>
          </cell>
          <cell r="W287">
            <v>48.724393888888891</v>
          </cell>
          <cell r="X287">
            <v>5.7369671881463656E-3</v>
          </cell>
          <cell r="Y287">
            <v>0.26304166666666734</v>
          </cell>
          <cell r="Z287">
            <v>45.850299999999997</v>
          </cell>
          <cell r="AA287">
            <v>46.113341666666663</v>
          </cell>
          <cell r="AB287">
            <v>9.8883980084535448E-3</v>
          </cell>
          <cell r="AC287">
            <v>0.49084722222222299</v>
          </cell>
          <cell r="AD287">
            <v>49.6387</v>
          </cell>
          <cell r="AE287">
            <v>50.129547222222222</v>
          </cell>
          <cell r="AF287">
            <v>8.1841943945915822E-3</v>
          </cell>
          <cell r="AG287">
            <v>0.13543777777777771</v>
          </cell>
          <cell r="AH287">
            <v>16.5487</v>
          </cell>
          <cell r="AI287">
            <v>16.684137777777778</v>
          </cell>
          <cell r="AJ287">
            <v>5.9899284389081956E-3</v>
          </cell>
          <cell r="AK287">
            <v>9.5242857142859752E-2</v>
          </cell>
          <cell r="AL287">
            <v>15.900499999999999</v>
          </cell>
          <cell r="AM287">
            <v>15.99574285714286</v>
          </cell>
          <cell r="AN287">
            <v>9.269078198028316E-3</v>
          </cell>
          <cell r="AO287">
            <v>7.0799999999999683E-2</v>
          </cell>
          <cell r="AP287">
            <v>7.6383000000000001</v>
          </cell>
          <cell r="AQ287">
            <v>7.7090999999999994</v>
          </cell>
          <cell r="AR287">
            <v>3.6816058905693966E-3</v>
          </cell>
          <cell r="AS287">
            <v>0.15339999999999882</v>
          </cell>
          <cell r="AT287">
            <v>41.666600000000003</v>
          </cell>
          <cell r="AU287">
            <v>41.82</v>
          </cell>
          <cell r="AV287">
            <v>8.5002401197770399E-3</v>
          </cell>
          <cell r="AW287">
            <v>0.30089999999998746</v>
          </cell>
          <cell r="AX287">
            <v>35.399000000000001</v>
          </cell>
          <cell r="AY287">
            <v>35.699899999999985</v>
          </cell>
          <cell r="AZ287">
            <v>6.0416717091503367E-3</v>
          </cell>
          <cell r="BA287">
            <v>4.635714285713962E-2</v>
          </cell>
          <cell r="BB287">
            <v>7.6729000000000003</v>
          </cell>
          <cell r="BC287">
            <v>7.7192571428571402</v>
          </cell>
        </row>
        <row r="288">
          <cell r="B288">
            <v>240</v>
          </cell>
          <cell r="C288">
            <v>60</v>
          </cell>
          <cell r="D288">
            <v>8.4015185779093438E-3</v>
          </cell>
          <cell r="E288">
            <v>0.51083333333333292</v>
          </cell>
          <cell r="F288">
            <v>60.802500000000002</v>
          </cell>
          <cell r="G288">
            <v>61.313333333333333</v>
          </cell>
          <cell r="H288">
            <v>1.1702641001415154E-2</v>
          </cell>
          <cell r="I288">
            <v>0.86579999999999779</v>
          </cell>
          <cell r="J288">
            <v>73.9833</v>
          </cell>
          <cell r="K288">
            <v>74.849099999999993</v>
          </cell>
          <cell r="L288">
            <v>1.5113649886945125E-2</v>
          </cell>
          <cell r="M288">
            <v>8.4666666666666588E-3</v>
          </cell>
          <cell r="N288">
            <v>0.56020000000000003</v>
          </cell>
          <cell r="O288">
            <v>0.56866666666666665</v>
          </cell>
          <cell r="P288">
            <v>8.0099675784108797E-3</v>
          </cell>
          <cell r="Q288">
            <v>0.87153333333333194</v>
          </cell>
          <cell r="R288">
            <v>108.8061</v>
          </cell>
          <cell r="S288">
            <v>109.67763333333333</v>
          </cell>
          <cell r="T288">
            <v>1.3947027509854713E-2</v>
          </cell>
          <cell r="U288">
            <v>0.67036666666666866</v>
          </cell>
          <cell r="V288">
            <v>48.065199999999997</v>
          </cell>
          <cell r="W288">
            <v>48.735566666666664</v>
          </cell>
          <cell r="X288">
            <v>5.8342039201488465E-3</v>
          </cell>
          <cell r="Y288">
            <v>0.26750000000000068</v>
          </cell>
          <cell r="Z288">
            <v>45.850299999999997</v>
          </cell>
          <cell r="AA288">
            <v>46.117799999999995</v>
          </cell>
          <cell r="AB288">
            <v>1.005599797469852E-2</v>
          </cell>
          <cell r="AC288">
            <v>0.49916666666666742</v>
          </cell>
          <cell r="AD288">
            <v>49.6387</v>
          </cell>
          <cell r="AE288">
            <v>50.137866666666667</v>
          </cell>
          <cell r="AF288">
            <v>8.3229095538219482E-3</v>
          </cell>
          <cell r="AG288">
            <v>0.13773333333333326</v>
          </cell>
          <cell r="AH288">
            <v>16.5487</v>
          </cell>
          <cell r="AI288">
            <v>16.686433333333333</v>
          </cell>
          <cell r="AJ288">
            <v>6.0914526497371484E-3</v>
          </cell>
          <cell r="AK288">
            <v>9.6857142857145515E-2</v>
          </cell>
          <cell r="AL288">
            <v>15.900499999999999</v>
          </cell>
          <cell r="AM288">
            <v>15.997357142857144</v>
          </cell>
          <cell r="AN288">
            <v>9.4261812183338827E-3</v>
          </cell>
          <cell r="AO288">
            <v>7.1999999999999689E-2</v>
          </cell>
          <cell r="AP288">
            <v>7.6383000000000001</v>
          </cell>
          <cell r="AQ288">
            <v>7.7103000000000002</v>
          </cell>
          <cell r="AR288">
            <v>3.7440059904095559E-3</v>
          </cell>
          <cell r="AS288">
            <v>0.15599999999999881</v>
          </cell>
          <cell r="AT288">
            <v>41.666600000000003</v>
          </cell>
          <cell r="AU288">
            <v>41.822600000000001</v>
          </cell>
          <cell r="AV288">
            <v>8.6443119862139404E-3</v>
          </cell>
          <cell r="AW288">
            <v>0.30599999999998723</v>
          </cell>
          <cell r="AX288">
            <v>35.399000000000001</v>
          </cell>
          <cell r="AY288">
            <v>35.704999999999991</v>
          </cell>
          <cell r="AZ288">
            <v>6.1440729245596645E-3</v>
          </cell>
          <cell r="BA288">
            <v>4.7142857142853857E-2</v>
          </cell>
          <cell r="BB288">
            <v>7.6729000000000003</v>
          </cell>
          <cell r="BC288">
            <v>7.7200428571428539</v>
          </cell>
        </row>
        <row r="289">
          <cell r="B289">
            <v>241</v>
          </cell>
          <cell r="C289">
            <v>61</v>
          </cell>
          <cell r="D289">
            <v>8.5415438875411677E-3</v>
          </cell>
          <cell r="E289">
            <v>0.51934722222222185</v>
          </cell>
          <cell r="F289">
            <v>60.802500000000002</v>
          </cell>
          <cell r="G289">
            <v>61.321847222222225</v>
          </cell>
          <cell r="H289">
            <v>1.1897685018105408E-2</v>
          </cell>
          <cell r="I289">
            <v>0.88022999999999774</v>
          </cell>
          <cell r="J289">
            <v>73.9833</v>
          </cell>
          <cell r="K289">
            <v>74.863529999999997</v>
          </cell>
          <cell r="L289">
            <v>1.5365544051727542E-2</v>
          </cell>
          <cell r="M289">
            <v>8.6077777777777698E-3</v>
          </cell>
          <cell r="N289">
            <v>0.56020000000000003</v>
          </cell>
          <cell r="O289">
            <v>0.5688077777777778</v>
          </cell>
          <cell r="P289">
            <v>8.1434670380510603E-3</v>
          </cell>
          <cell r="Q289">
            <v>0.88605888888888751</v>
          </cell>
          <cell r="R289">
            <v>108.8061</v>
          </cell>
          <cell r="S289">
            <v>109.69215888888888</v>
          </cell>
          <cell r="T289">
            <v>1.417947796835229E-2</v>
          </cell>
          <cell r="U289">
            <v>0.68153944444444647</v>
          </cell>
          <cell r="V289">
            <v>48.065199999999997</v>
          </cell>
          <cell r="W289">
            <v>48.746739444444444</v>
          </cell>
          <cell r="X289">
            <v>5.9314406521513282E-3</v>
          </cell>
          <cell r="Y289">
            <v>0.27195833333333402</v>
          </cell>
          <cell r="Z289">
            <v>45.850299999999997</v>
          </cell>
          <cell r="AA289">
            <v>46.122258333333335</v>
          </cell>
          <cell r="AB289">
            <v>1.0223597940943496E-2</v>
          </cell>
          <cell r="AC289">
            <v>0.50748611111111186</v>
          </cell>
          <cell r="AD289">
            <v>49.6387</v>
          </cell>
          <cell r="AE289">
            <v>50.146186111111113</v>
          </cell>
          <cell r="AF289">
            <v>8.4616247130523126E-3</v>
          </cell>
          <cell r="AG289">
            <v>0.14002888888888881</v>
          </cell>
          <cell r="AH289">
            <v>16.5487</v>
          </cell>
          <cell r="AI289">
            <v>16.688728888888889</v>
          </cell>
          <cell r="AJ289">
            <v>6.1929768605661004E-3</v>
          </cell>
          <cell r="AK289">
            <v>9.8471428571431277E-2</v>
          </cell>
          <cell r="AL289">
            <v>15.900499999999999</v>
          </cell>
          <cell r="AM289">
            <v>15.99897142857143</v>
          </cell>
          <cell r="AN289">
            <v>9.5832842386394477E-3</v>
          </cell>
          <cell r="AO289">
            <v>7.3199999999999682E-2</v>
          </cell>
          <cell r="AP289">
            <v>7.6383000000000001</v>
          </cell>
          <cell r="AQ289">
            <v>7.7115</v>
          </cell>
          <cell r="AR289">
            <v>3.8064060902497148E-3</v>
          </cell>
          <cell r="AS289">
            <v>0.1585999999999988</v>
          </cell>
          <cell r="AT289">
            <v>41.666600000000003</v>
          </cell>
          <cell r="AU289">
            <v>41.825200000000002</v>
          </cell>
          <cell r="AV289">
            <v>8.7883838526508391E-3</v>
          </cell>
          <cell r="AW289">
            <v>0.311099999999987</v>
          </cell>
          <cell r="AX289">
            <v>35.399000000000001</v>
          </cell>
          <cell r="AY289">
            <v>35.71009999999999</v>
          </cell>
          <cell r="AZ289">
            <v>6.2464741399689922E-3</v>
          </cell>
          <cell r="BA289">
            <v>4.7928571428568087E-2</v>
          </cell>
          <cell r="BB289">
            <v>7.6729000000000003</v>
          </cell>
          <cell r="BC289">
            <v>7.7208285714285685</v>
          </cell>
        </row>
        <row r="290">
          <cell r="B290">
            <v>242</v>
          </cell>
          <cell r="C290">
            <v>62</v>
          </cell>
          <cell r="D290">
            <v>8.6815691971729898E-3</v>
          </cell>
          <cell r="E290">
            <v>0.52786111111111067</v>
          </cell>
          <cell r="F290">
            <v>60.802500000000002</v>
          </cell>
          <cell r="G290">
            <v>61.33036111111111</v>
          </cell>
          <cell r="H290">
            <v>1.2092729034795659E-2</v>
          </cell>
          <cell r="I290">
            <v>0.89465999999999768</v>
          </cell>
          <cell r="J290">
            <v>73.9833</v>
          </cell>
          <cell r="K290">
            <v>74.877960000000002</v>
          </cell>
          <cell r="L290">
            <v>1.561743821650996E-2</v>
          </cell>
          <cell r="M290">
            <v>8.7488888888888807E-3</v>
          </cell>
          <cell r="N290">
            <v>0.56020000000000003</v>
          </cell>
          <cell r="O290">
            <v>0.56894888888888895</v>
          </cell>
          <cell r="P290">
            <v>8.2769664976912426E-3</v>
          </cell>
          <cell r="Q290">
            <v>0.90058444444444297</v>
          </cell>
          <cell r="R290">
            <v>108.8061</v>
          </cell>
          <cell r="S290">
            <v>109.70668444444445</v>
          </cell>
          <cell r="T290">
            <v>1.4411928426849871E-2</v>
          </cell>
          <cell r="U290">
            <v>0.69271222222222428</v>
          </cell>
          <cell r="V290">
            <v>48.065199999999997</v>
          </cell>
          <cell r="W290">
            <v>48.757912222222224</v>
          </cell>
          <cell r="X290">
            <v>6.0286773841538082E-3</v>
          </cell>
          <cell r="Y290">
            <v>0.27641666666666737</v>
          </cell>
          <cell r="Z290">
            <v>45.850299999999997</v>
          </cell>
          <cell r="AA290">
            <v>46.126716666666667</v>
          </cell>
          <cell r="AB290">
            <v>1.0391197907188471E-2</v>
          </cell>
          <cell r="AC290">
            <v>0.51580555555555629</v>
          </cell>
          <cell r="AD290">
            <v>49.6387</v>
          </cell>
          <cell r="AE290">
            <v>50.154505555555559</v>
          </cell>
          <cell r="AF290">
            <v>8.6003398722826786E-3</v>
          </cell>
          <cell r="AG290">
            <v>0.14232444444444436</v>
          </cell>
          <cell r="AH290">
            <v>16.5487</v>
          </cell>
          <cell r="AI290">
            <v>16.691024444444444</v>
          </cell>
          <cell r="AJ290">
            <v>6.2945010713950523E-3</v>
          </cell>
          <cell r="AK290">
            <v>0.10008571428571703</v>
          </cell>
          <cell r="AL290">
            <v>15.900499999999999</v>
          </cell>
          <cell r="AM290">
            <v>16.000585714285716</v>
          </cell>
          <cell r="AN290">
            <v>9.7403872589450109E-3</v>
          </cell>
          <cell r="AO290">
            <v>7.4399999999999675E-2</v>
          </cell>
          <cell r="AP290">
            <v>7.6383000000000001</v>
          </cell>
          <cell r="AQ290">
            <v>7.7126999999999999</v>
          </cell>
          <cell r="AR290">
            <v>3.8688061900898742E-3</v>
          </cell>
          <cell r="AS290">
            <v>0.16119999999999876</v>
          </cell>
          <cell r="AT290">
            <v>41.666600000000003</v>
          </cell>
          <cell r="AU290">
            <v>41.827800000000003</v>
          </cell>
          <cell r="AV290">
            <v>8.9324557190877379E-3</v>
          </cell>
          <cell r="AW290">
            <v>0.31619999999998682</v>
          </cell>
          <cell r="AX290">
            <v>35.399000000000001</v>
          </cell>
          <cell r="AY290">
            <v>35.715199999999989</v>
          </cell>
          <cell r="AZ290">
            <v>6.34887535537832E-3</v>
          </cell>
          <cell r="BA290">
            <v>4.8714285714282317E-2</v>
          </cell>
          <cell r="BB290">
            <v>7.6729000000000003</v>
          </cell>
          <cell r="BC290">
            <v>7.7216142857142822</v>
          </cell>
        </row>
        <row r="291">
          <cell r="B291">
            <v>243</v>
          </cell>
          <cell r="C291">
            <v>63</v>
          </cell>
          <cell r="D291">
            <v>8.821594506804812E-3</v>
          </cell>
          <cell r="E291">
            <v>0.5363749999999996</v>
          </cell>
          <cell r="F291">
            <v>60.802500000000002</v>
          </cell>
          <cell r="G291">
            <v>61.338875000000002</v>
          </cell>
          <cell r="H291">
            <v>1.2287773051485913E-2</v>
          </cell>
          <cell r="I291">
            <v>0.90908999999999762</v>
          </cell>
          <cell r="J291">
            <v>73.9833</v>
          </cell>
          <cell r="K291">
            <v>74.892389999999992</v>
          </cell>
          <cell r="L291">
            <v>1.5869332381292379E-2</v>
          </cell>
          <cell r="M291">
            <v>8.8899999999999934E-3</v>
          </cell>
          <cell r="N291">
            <v>0.56020000000000003</v>
          </cell>
          <cell r="O291">
            <v>0.56908999999999998</v>
          </cell>
          <cell r="P291">
            <v>8.4104659573314231E-3</v>
          </cell>
          <cell r="Q291">
            <v>0.91510999999999854</v>
          </cell>
          <cell r="R291">
            <v>108.8061</v>
          </cell>
          <cell r="S291">
            <v>109.72121</v>
          </cell>
          <cell r="T291">
            <v>1.4644378885347448E-2</v>
          </cell>
          <cell r="U291">
            <v>0.7038850000000022</v>
          </cell>
          <cell r="V291">
            <v>48.065199999999997</v>
          </cell>
          <cell r="W291">
            <v>48.769084999999997</v>
          </cell>
          <cell r="X291">
            <v>6.1259141161562882E-3</v>
          </cell>
          <cell r="Y291">
            <v>0.28087500000000071</v>
          </cell>
          <cell r="Z291">
            <v>45.850299999999997</v>
          </cell>
          <cell r="AA291">
            <v>46.131174999999999</v>
          </cell>
          <cell r="AB291">
            <v>1.0558797873433447E-2</v>
          </cell>
          <cell r="AC291">
            <v>0.52412500000000084</v>
          </cell>
          <cell r="AD291">
            <v>49.6387</v>
          </cell>
          <cell r="AE291">
            <v>50.162824999999998</v>
          </cell>
          <cell r="AF291">
            <v>8.7390550315130447E-3</v>
          </cell>
          <cell r="AG291">
            <v>0.14461999999999992</v>
          </cell>
          <cell r="AH291">
            <v>16.5487</v>
          </cell>
          <cell r="AI291">
            <v>16.69332</v>
          </cell>
          <cell r="AJ291">
            <v>6.3960252822240059E-3</v>
          </cell>
          <cell r="AK291">
            <v>0.10170000000000279</v>
          </cell>
          <cell r="AL291">
            <v>15.900499999999999</v>
          </cell>
          <cell r="AM291">
            <v>16.002200000000002</v>
          </cell>
          <cell r="AN291">
            <v>9.8974902792505759E-3</v>
          </cell>
          <cell r="AO291">
            <v>7.5599999999999667E-2</v>
          </cell>
          <cell r="AP291">
            <v>7.6383000000000001</v>
          </cell>
          <cell r="AQ291">
            <v>7.7138999999999998</v>
          </cell>
          <cell r="AR291">
            <v>3.9312062899300336E-3</v>
          </cell>
          <cell r="AS291">
            <v>0.16379999999999875</v>
          </cell>
          <cell r="AT291">
            <v>41.666600000000003</v>
          </cell>
          <cell r="AU291">
            <v>41.830400000000004</v>
          </cell>
          <cell r="AV291">
            <v>9.0765275855246384E-3</v>
          </cell>
          <cell r="AW291">
            <v>0.3212999999999866</v>
          </cell>
          <cell r="AX291">
            <v>35.399000000000001</v>
          </cell>
          <cell r="AY291">
            <v>35.720299999999988</v>
          </cell>
          <cell r="AZ291">
            <v>6.4512765707876478E-3</v>
          </cell>
          <cell r="BA291">
            <v>4.9499999999996547E-2</v>
          </cell>
          <cell r="BB291">
            <v>7.6729000000000003</v>
          </cell>
          <cell r="BC291">
            <v>7.7223999999999968</v>
          </cell>
        </row>
        <row r="292">
          <cell r="B292">
            <v>244</v>
          </cell>
          <cell r="C292">
            <v>64</v>
          </cell>
          <cell r="D292">
            <v>8.9616198164366341E-3</v>
          </cell>
          <cell r="E292">
            <v>0.54488888888888853</v>
          </cell>
          <cell r="F292">
            <v>60.802500000000002</v>
          </cell>
          <cell r="G292">
            <v>61.347388888888894</v>
          </cell>
          <cell r="H292">
            <v>1.2482817068176165E-2</v>
          </cell>
          <cell r="I292">
            <v>0.92351999999999757</v>
          </cell>
          <cell r="J292">
            <v>73.9833</v>
          </cell>
          <cell r="K292">
            <v>74.906819999999996</v>
          </cell>
          <cell r="L292">
            <v>1.6121226546074799E-2</v>
          </cell>
          <cell r="M292">
            <v>9.0311111111111026E-3</v>
          </cell>
          <cell r="N292">
            <v>0.56020000000000003</v>
          </cell>
          <cell r="O292">
            <v>0.56923111111111113</v>
          </cell>
          <cell r="P292">
            <v>8.5439654169716037E-3</v>
          </cell>
          <cell r="Q292">
            <v>0.92963555555555411</v>
          </cell>
          <cell r="R292">
            <v>108.8061</v>
          </cell>
          <cell r="S292">
            <v>109.73573555555555</v>
          </cell>
          <cell r="T292">
            <v>1.4876829343845027E-2</v>
          </cell>
          <cell r="U292">
            <v>0.7150577777777799</v>
          </cell>
          <cell r="V292">
            <v>48.065199999999997</v>
          </cell>
          <cell r="W292">
            <v>48.780257777777777</v>
          </cell>
          <cell r="X292">
            <v>6.22315084815877E-3</v>
          </cell>
          <cell r="Y292">
            <v>0.28533333333333405</v>
          </cell>
          <cell r="Z292">
            <v>45.850299999999997</v>
          </cell>
          <cell r="AA292">
            <v>46.135633333333331</v>
          </cell>
          <cell r="AB292">
            <v>1.0726397839678421E-2</v>
          </cell>
          <cell r="AC292">
            <v>0.53244444444444528</v>
          </cell>
          <cell r="AD292">
            <v>49.6387</v>
          </cell>
          <cell r="AE292">
            <v>50.171144444444444</v>
          </cell>
          <cell r="AF292">
            <v>8.8777701907434108E-3</v>
          </cell>
          <cell r="AG292">
            <v>0.14691555555555549</v>
          </cell>
          <cell r="AH292">
            <v>16.5487</v>
          </cell>
          <cell r="AI292">
            <v>16.695615555555555</v>
          </cell>
          <cell r="AJ292">
            <v>6.4975494930529579E-3</v>
          </cell>
          <cell r="AK292">
            <v>0.10331428571428855</v>
          </cell>
          <cell r="AL292">
            <v>15.900499999999999</v>
          </cell>
          <cell r="AM292">
            <v>16.003814285714288</v>
          </cell>
          <cell r="AN292">
            <v>1.0054593299556141E-2</v>
          </cell>
          <cell r="AO292">
            <v>7.679999999999966E-2</v>
          </cell>
          <cell r="AP292">
            <v>7.6383000000000001</v>
          </cell>
          <cell r="AQ292">
            <v>7.7150999999999996</v>
          </cell>
          <cell r="AR292">
            <v>3.9936063897701929E-3</v>
          </cell>
          <cell r="AS292">
            <v>0.16639999999999872</v>
          </cell>
          <cell r="AT292">
            <v>41.666600000000003</v>
          </cell>
          <cell r="AU292">
            <v>41.832999999999998</v>
          </cell>
          <cell r="AV292">
            <v>9.2205994519615354E-3</v>
          </cell>
          <cell r="AW292">
            <v>0.32639999999998637</v>
          </cell>
          <cell r="AX292">
            <v>35.399000000000001</v>
          </cell>
          <cell r="AY292">
            <v>35.725399999999986</v>
          </cell>
          <cell r="AZ292">
            <v>6.5536777861969755E-3</v>
          </cell>
          <cell r="BA292">
            <v>5.0285714285710777E-2</v>
          </cell>
          <cell r="BB292">
            <v>7.6729000000000003</v>
          </cell>
          <cell r="BC292">
            <v>7.7231857142857114</v>
          </cell>
        </row>
        <row r="293">
          <cell r="B293">
            <v>245</v>
          </cell>
          <cell r="C293">
            <v>65</v>
          </cell>
          <cell r="D293">
            <v>9.1016451260684562E-3</v>
          </cell>
          <cell r="E293">
            <v>0.55340277777777735</v>
          </cell>
          <cell r="F293">
            <v>60.802500000000002</v>
          </cell>
          <cell r="G293">
            <v>61.355902777777779</v>
          </cell>
          <cell r="H293">
            <v>1.2677861084866418E-2</v>
          </cell>
          <cell r="I293">
            <v>0.93794999999999762</v>
          </cell>
          <cell r="J293">
            <v>73.9833</v>
          </cell>
          <cell r="K293">
            <v>74.921250000000001</v>
          </cell>
          <cell r="L293">
            <v>1.6373120710857218E-2</v>
          </cell>
          <cell r="M293">
            <v>9.1722222222222136E-3</v>
          </cell>
          <cell r="N293">
            <v>0.56020000000000003</v>
          </cell>
          <cell r="O293">
            <v>0.56937222222222228</v>
          </cell>
          <cell r="P293">
            <v>8.6774648766117859E-3</v>
          </cell>
          <cell r="Q293">
            <v>0.94416111111110956</v>
          </cell>
          <cell r="R293">
            <v>108.8061</v>
          </cell>
          <cell r="S293">
            <v>109.75026111111112</v>
          </cell>
          <cell r="T293">
            <v>1.5109279802342605E-2</v>
          </cell>
          <cell r="U293">
            <v>0.72623055555555771</v>
          </cell>
          <cell r="V293">
            <v>48.065199999999997</v>
          </cell>
          <cell r="W293">
            <v>48.791430555555557</v>
          </cell>
          <cell r="X293">
            <v>6.3203875801612509E-3</v>
          </cell>
          <cell r="Y293">
            <v>0.28979166666666739</v>
          </cell>
          <cell r="Z293">
            <v>45.850299999999997</v>
          </cell>
          <cell r="AA293">
            <v>46.140091666666663</v>
          </cell>
          <cell r="AB293">
            <v>1.0893997805923396E-2</v>
          </cell>
          <cell r="AC293">
            <v>0.54076388888888971</v>
          </cell>
          <cell r="AD293">
            <v>49.6387</v>
          </cell>
          <cell r="AE293">
            <v>50.17946388888889</v>
          </cell>
          <cell r="AF293">
            <v>9.0164853499737768E-3</v>
          </cell>
          <cell r="AG293">
            <v>0.14921111111111104</v>
          </cell>
          <cell r="AH293">
            <v>16.5487</v>
          </cell>
          <cell r="AI293">
            <v>16.697911111111111</v>
          </cell>
          <cell r="AJ293">
            <v>6.5990737038819098E-3</v>
          </cell>
          <cell r="AK293">
            <v>0.1049285714285743</v>
          </cell>
          <cell r="AL293">
            <v>15.900499999999999</v>
          </cell>
          <cell r="AM293">
            <v>16.005428571428574</v>
          </cell>
          <cell r="AN293">
            <v>1.0211696319861704E-2</v>
          </cell>
          <cell r="AO293">
            <v>7.7999999999999653E-2</v>
          </cell>
          <cell r="AP293">
            <v>7.6383000000000001</v>
          </cell>
          <cell r="AQ293">
            <v>7.7162999999999995</v>
          </cell>
          <cell r="AR293">
            <v>4.0560064896103523E-3</v>
          </cell>
          <cell r="AS293">
            <v>0.16899999999999871</v>
          </cell>
          <cell r="AT293">
            <v>41.666600000000003</v>
          </cell>
          <cell r="AU293">
            <v>41.835599999999999</v>
          </cell>
          <cell r="AV293">
            <v>9.3646713183984341E-3</v>
          </cell>
          <cell r="AW293">
            <v>0.33149999999998619</v>
          </cell>
          <cell r="AX293">
            <v>35.399000000000001</v>
          </cell>
          <cell r="AY293">
            <v>35.730499999999985</v>
          </cell>
          <cell r="AZ293">
            <v>6.6560790016063024E-3</v>
          </cell>
          <cell r="BA293">
            <v>5.1071428571425007E-2</v>
          </cell>
          <cell r="BB293">
            <v>7.6729000000000003</v>
          </cell>
          <cell r="BC293">
            <v>7.7239714285714252</v>
          </cell>
        </row>
        <row r="294">
          <cell r="B294">
            <v>246</v>
          </cell>
          <cell r="C294">
            <v>66</v>
          </cell>
          <cell r="D294">
            <v>9.2416704357002784E-3</v>
          </cell>
          <cell r="E294">
            <v>0.56191666666666629</v>
          </cell>
          <cell r="F294">
            <v>60.802500000000002</v>
          </cell>
          <cell r="G294">
            <v>61.364416666666671</v>
          </cell>
          <cell r="H294">
            <v>1.287290510155667E-2</v>
          </cell>
          <cell r="I294">
            <v>0.95237999999999756</v>
          </cell>
          <cell r="J294">
            <v>73.9833</v>
          </cell>
          <cell r="K294">
            <v>74.935679999999991</v>
          </cell>
          <cell r="L294">
            <v>1.6625014875639638E-2</v>
          </cell>
          <cell r="M294">
            <v>9.3133333333333245E-3</v>
          </cell>
          <cell r="N294">
            <v>0.56020000000000003</v>
          </cell>
          <cell r="O294">
            <v>0.56951333333333332</v>
          </cell>
          <cell r="P294">
            <v>8.8109643362519665E-3</v>
          </cell>
          <cell r="Q294">
            <v>0.95868666666666513</v>
          </cell>
          <cell r="R294">
            <v>108.8061</v>
          </cell>
          <cell r="S294">
            <v>109.76478666666667</v>
          </cell>
          <cell r="T294">
            <v>1.5341730260840182E-2</v>
          </cell>
          <cell r="U294">
            <v>0.73740333333333552</v>
          </cell>
          <cell r="V294">
            <v>48.065199999999997</v>
          </cell>
          <cell r="W294">
            <v>48.80260333333333</v>
          </cell>
          <cell r="X294">
            <v>6.4176243121637317E-3</v>
          </cell>
          <cell r="Y294">
            <v>0.29425000000000073</v>
          </cell>
          <cell r="Z294">
            <v>45.850299999999997</v>
          </cell>
          <cell r="AA294">
            <v>46.144549999999995</v>
          </cell>
          <cell r="AB294">
            <v>1.1061597772168372E-2</v>
          </cell>
          <cell r="AC294">
            <v>0.54908333333333414</v>
          </cell>
          <cell r="AD294">
            <v>49.6387</v>
          </cell>
          <cell r="AE294">
            <v>50.187783333333336</v>
          </cell>
          <cell r="AF294">
            <v>9.1552005092041429E-3</v>
          </cell>
          <cell r="AG294">
            <v>0.1515066666666666</v>
          </cell>
          <cell r="AH294">
            <v>16.5487</v>
          </cell>
          <cell r="AI294">
            <v>16.700206666666666</v>
          </cell>
          <cell r="AJ294">
            <v>6.7005979147108635E-3</v>
          </cell>
          <cell r="AK294">
            <v>0.10654285714286006</v>
          </cell>
          <cell r="AL294">
            <v>15.900499999999999</v>
          </cell>
          <cell r="AM294">
            <v>16.00704285714286</v>
          </cell>
          <cell r="AN294">
            <v>1.0368799340167269E-2</v>
          </cell>
          <cell r="AO294">
            <v>7.9199999999999646E-2</v>
          </cell>
          <cell r="AP294">
            <v>7.6383000000000001</v>
          </cell>
          <cell r="AQ294">
            <v>7.7174999999999994</v>
          </cell>
          <cell r="AR294">
            <v>4.1184065894505116E-3</v>
          </cell>
          <cell r="AS294">
            <v>0.1715999999999987</v>
          </cell>
          <cell r="AT294">
            <v>41.666600000000003</v>
          </cell>
          <cell r="AU294">
            <v>41.838200000000001</v>
          </cell>
          <cell r="AV294">
            <v>9.5087431848353329E-3</v>
          </cell>
          <cell r="AW294">
            <v>0.33659999999998597</v>
          </cell>
          <cell r="AX294">
            <v>35.399000000000001</v>
          </cell>
          <cell r="AY294">
            <v>35.735599999999984</v>
          </cell>
          <cell r="AZ294">
            <v>6.758480217015631E-3</v>
          </cell>
          <cell r="BA294">
            <v>5.1857142857139236E-2</v>
          </cell>
          <cell r="BB294">
            <v>7.6729000000000003</v>
          </cell>
          <cell r="BC294">
            <v>7.7247571428571398</v>
          </cell>
        </row>
        <row r="295">
          <cell r="B295">
            <v>247</v>
          </cell>
          <cell r="C295">
            <v>67</v>
          </cell>
          <cell r="D295">
            <v>9.3816957453321005E-3</v>
          </cell>
          <cell r="E295">
            <v>0.57043055555555511</v>
          </cell>
          <cell r="F295">
            <v>60.802500000000002</v>
          </cell>
          <cell r="G295">
            <v>61.372930555555556</v>
          </cell>
          <cell r="H295">
            <v>1.3067949118246923E-2</v>
          </cell>
          <cell r="I295">
            <v>0.9668099999999975</v>
          </cell>
          <cell r="J295">
            <v>73.9833</v>
          </cell>
          <cell r="K295">
            <v>74.950109999999995</v>
          </cell>
          <cell r="L295">
            <v>1.6876909040422054E-2</v>
          </cell>
          <cell r="M295">
            <v>9.4544444444444372E-3</v>
          </cell>
          <cell r="N295">
            <v>0.56020000000000003</v>
          </cell>
          <cell r="O295">
            <v>0.56965444444444446</v>
          </cell>
          <cell r="P295">
            <v>8.9444637958921488E-3</v>
          </cell>
          <cell r="Q295">
            <v>0.9732122222222207</v>
          </cell>
          <cell r="R295">
            <v>108.8061</v>
          </cell>
          <cell r="S295">
            <v>109.77931222222222</v>
          </cell>
          <cell r="T295">
            <v>1.5574180719337763E-2</v>
          </cell>
          <cell r="U295">
            <v>0.74857611111111344</v>
          </cell>
          <cell r="V295">
            <v>48.065199999999997</v>
          </cell>
          <cell r="W295">
            <v>48.81377611111111</v>
          </cell>
          <cell r="X295">
            <v>6.5148610441662117E-3</v>
          </cell>
          <cell r="Y295">
            <v>0.29870833333333408</v>
          </cell>
          <cell r="Z295">
            <v>45.850299999999997</v>
          </cell>
          <cell r="AA295">
            <v>46.149008333333335</v>
          </cell>
          <cell r="AB295">
            <v>1.1229197738413348E-2</v>
          </cell>
          <cell r="AC295">
            <v>0.55740277777777858</v>
          </cell>
          <cell r="AD295">
            <v>49.6387</v>
          </cell>
          <cell r="AE295">
            <v>50.196102777777782</v>
          </cell>
          <cell r="AF295">
            <v>9.2939156684345089E-3</v>
          </cell>
          <cell r="AG295">
            <v>0.15380222222222215</v>
          </cell>
          <cell r="AH295">
            <v>16.5487</v>
          </cell>
          <cell r="AI295">
            <v>16.702502222222222</v>
          </cell>
          <cell r="AJ295">
            <v>6.8021221255398154E-3</v>
          </cell>
          <cell r="AK295">
            <v>0.10815714285714582</v>
          </cell>
          <cell r="AL295">
            <v>15.900499999999999</v>
          </cell>
          <cell r="AM295">
            <v>16.008657142857146</v>
          </cell>
          <cell r="AN295">
            <v>1.0525902360472834E-2</v>
          </cell>
          <cell r="AO295">
            <v>8.0399999999999652E-2</v>
          </cell>
          <cell r="AP295">
            <v>7.6383000000000001</v>
          </cell>
          <cell r="AQ295">
            <v>7.7187000000000001</v>
          </cell>
          <cell r="AR295">
            <v>4.180806689290671E-3</v>
          </cell>
          <cell r="AS295">
            <v>0.17419999999999866</v>
          </cell>
          <cell r="AT295">
            <v>41.666600000000003</v>
          </cell>
          <cell r="AU295">
            <v>41.840800000000002</v>
          </cell>
          <cell r="AV295">
            <v>9.6528150512722333E-3</v>
          </cell>
          <cell r="AW295">
            <v>0.34169999999998574</v>
          </cell>
          <cell r="AX295">
            <v>35.399000000000001</v>
          </cell>
          <cell r="AY295">
            <v>35.74069999999999</v>
          </cell>
          <cell r="AZ295">
            <v>6.8608814324249579E-3</v>
          </cell>
          <cell r="BA295">
            <v>5.2642857142853473E-2</v>
          </cell>
          <cell r="BB295">
            <v>7.6729000000000003</v>
          </cell>
          <cell r="BC295">
            <v>7.7255428571428535</v>
          </cell>
        </row>
        <row r="296">
          <cell r="B296">
            <v>248</v>
          </cell>
          <cell r="C296">
            <v>68</v>
          </cell>
          <cell r="D296">
            <v>9.5217210549639244E-3</v>
          </cell>
          <cell r="E296">
            <v>0.57894444444444404</v>
          </cell>
          <cell r="F296">
            <v>60.802500000000002</v>
          </cell>
          <cell r="G296">
            <v>61.381444444444448</v>
          </cell>
          <cell r="H296">
            <v>1.3262993134937175E-2</v>
          </cell>
          <cell r="I296">
            <v>0.98123999999999745</v>
          </cell>
          <cell r="J296">
            <v>73.9833</v>
          </cell>
          <cell r="K296">
            <v>74.96454</v>
          </cell>
          <cell r="L296">
            <v>1.7128803205204473E-2</v>
          </cell>
          <cell r="M296">
            <v>9.5955555555555481E-3</v>
          </cell>
          <cell r="N296">
            <v>0.56020000000000003</v>
          </cell>
          <cell r="O296">
            <v>0.56979555555555561</v>
          </cell>
          <cell r="P296">
            <v>9.0779632555323293E-3</v>
          </cell>
          <cell r="Q296">
            <v>0.98773777777777616</v>
          </cell>
          <cell r="R296">
            <v>108.8061</v>
          </cell>
          <cell r="S296">
            <v>109.79383777777778</v>
          </cell>
          <cell r="T296">
            <v>1.5806631177835338E-2</v>
          </cell>
          <cell r="U296">
            <v>0.75974888888889125</v>
          </cell>
          <cell r="V296">
            <v>48.065199999999997</v>
          </cell>
          <cell r="W296">
            <v>48.824948888888891</v>
          </cell>
          <cell r="X296">
            <v>6.6120977761686926E-3</v>
          </cell>
          <cell r="Y296">
            <v>0.30316666666666742</v>
          </cell>
          <cell r="Z296">
            <v>45.850299999999997</v>
          </cell>
          <cell r="AA296">
            <v>46.153466666666667</v>
          </cell>
          <cell r="AB296">
            <v>1.1396797704658321E-2</v>
          </cell>
          <cell r="AC296">
            <v>0.56572222222222313</v>
          </cell>
          <cell r="AD296">
            <v>49.6387</v>
          </cell>
          <cell r="AE296">
            <v>50.20442222222222</v>
          </cell>
          <cell r="AF296">
            <v>9.4326308276648733E-3</v>
          </cell>
          <cell r="AG296">
            <v>0.1560977777777777</v>
          </cell>
          <cell r="AH296">
            <v>16.5487</v>
          </cell>
          <cell r="AI296">
            <v>16.704797777777777</v>
          </cell>
          <cell r="AJ296">
            <v>6.9036463363687673E-3</v>
          </cell>
          <cell r="AK296">
            <v>0.10977142857143159</v>
          </cell>
          <cell r="AL296">
            <v>15.900499999999999</v>
          </cell>
          <cell r="AM296">
            <v>16.010271428571432</v>
          </cell>
          <cell r="AN296">
            <v>1.0683005380778399E-2</v>
          </cell>
          <cell r="AO296">
            <v>8.1599999999999645E-2</v>
          </cell>
          <cell r="AP296">
            <v>7.6383000000000001</v>
          </cell>
          <cell r="AQ296">
            <v>7.7199</v>
          </cell>
          <cell r="AR296">
            <v>4.2432067891308295E-3</v>
          </cell>
          <cell r="AS296">
            <v>0.17679999999999865</v>
          </cell>
          <cell r="AT296">
            <v>41.666600000000003</v>
          </cell>
          <cell r="AU296">
            <v>41.843400000000003</v>
          </cell>
          <cell r="AV296">
            <v>9.7968869177091321E-3</v>
          </cell>
          <cell r="AW296">
            <v>0.34679999999998551</v>
          </cell>
          <cell r="AX296">
            <v>35.399000000000001</v>
          </cell>
          <cell r="AY296">
            <v>35.745799999999988</v>
          </cell>
          <cell r="AZ296">
            <v>6.9632826478342865E-3</v>
          </cell>
          <cell r="BA296">
            <v>5.3428571428567703E-2</v>
          </cell>
          <cell r="BB296">
            <v>7.6729000000000003</v>
          </cell>
          <cell r="BC296">
            <v>7.7263285714285681</v>
          </cell>
        </row>
        <row r="297">
          <cell r="B297">
            <v>249</v>
          </cell>
          <cell r="C297">
            <v>69</v>
          </cell>
          <cell r="D297">
            <v>9.6617463645957448E-3</v>
          </cell>
          <cell r="E297">
            <v>0.58745833333333286</v>
          </cell>
          <cell r="F297">
            <v>60.802500000000002</v>
          </cell>
          <cell r="G297">
            <v>61.389958333333333</v>
          </cell>
          <cell r="H297">
            <v>1.3458037151627428E-2</v>
          </cell>
          <cell r="I297">
            <v>0.99566999999999739</v>
          </cell>
          <cell r="J297">
            <v>73.9833</v>
          </cell>
          <cell r="K297">
            <v>74.978970000000004</v>
          </cell>
          <cell r="L297">
            <v>1.7380697369986892E-2</v>
          </cell>
          <cell r="M297">
            <v>9.7366666666666574E-3</v>
          </cell>
          <cell r="N297">
            <v>0.56020000000000003</v>
          </cell>
          <cell r="O297">
            <v>0.56993666666666665</v>
          </cell>
          <cell r="P297">
            <v>9.2114627151725116E-3</v>
          </cell>
          <cell r="Q297">
            <v>1.0022633333333317</v>
          </cell>
          <cell r="R297">
            <v>108.8061</v>
          </cell>
          <cell r="S297">
            <v>109.80836333333333</v>
          </cell>
          <cell r="T297">
            <v>1.6039081636332921E-2</v>
          </cell>
          <cell r="U297">
            <v>0.77092166666666895</v>
          </cell>
          <cell r="V297">
            <v>48.065199999999997</v>
          </cell>
          <cell r="W297">
            <v>48.836121666666664</v>
          </cell>
          <cell r="X297">
            <v>6.7093345081711744E-3</v>
          </cell>
          <cell r="Y297">
            <v>0.30762500000000076</v>
          </cell>
          <cell r="Z297">
            <v>45.850299999999997</v>
          </cell>
          <cell r="AA297">
            <v>46.157924999999999</v>
          </cell>
          <cell r="AB297">
            <v>1.1564397670903297E-2</v>
          </cell>
          <cell r="AC297">
            <v>0.57404166666666756</v>
          </cell>
          <cell r="AD297">
            <v>49.6387</v>
          </cell>
          <cell r="AE297">
            <v>50.212741666666666</v>
          </cell>
          <cell r="AF297">
            <v>9.5713459868952393E-3</v>
          </cell>
          <cell r="AG297">
            <v>0.15839333333333325</v>
          </cell>
          <cell r="AH297">
            <v>16.5487</v>
          </cell>
          <cell r="AI297">
            <v>16.707093333333333</v>
          </cell>
          <cell r="AJ297">
            <v>7.0051705471977201E-3</v>
          </cell>
          <cell r="AK297">
            <v>0.11138571428571734</v>
          </cell>
          <cell r="AL297">
            <v>15.900499999999999</v>
          </cell>
          <cell r="AM297">
            <v>16.011885714285718</v>
          </cell>
          <cell r="AN297">
            <v>1.0840108401083964E-2</v>
          </cell>
          <cell r="AO297">
            <v>8.2799999999999638E-2</v>
          </cell>
          <cell r="AP297">
            <v>7.6383000000000001</v>
          </cell>
          <cell r="AQ297">
            <v>7.7210999999999999</v>
          </cell>
          <cell r="AR297">
            <v>4.3056068889709889E-3</v>
          </cell>
          <cell r="AS297">
            <v>0.17939999999999862</v>
          </cell>
          <cell r="AT297">
            <v>41.666600000000003</v>
          </cell>
          <cell r="AU297">
            <v>41.846000000000004</v>
          </cell>
          <cell r="AV297">
            <v>9.9409587841460291E-3</v>
          </cell>
          <cell r="AW297">
            <v>0.35189999999998534</v>
          </cell>
          <cell r="AX297">
            <v>35.399000000000001</v>
          </cell>
          <cell r="AY297">
            <v>35.750899999999987</v>
          </cell>
          <cell r="AZ297">
            <v>7.0656838632436134E-3</v>
          </cell>
          <cell r="BA297">
            <v>5.4214285714281933E-2</v>
          </cell>
          <cell r="BB297">
            <v>7.6729000000000003</v>
          </cell>
          <cell r="BC297">
            <v>7.7271142857142818</v>
          </cell>
        </row>
        <row r="298">
          <cell r="B298">
            <v>250</v>
          </cell>
          <cell r="C298">
            <v>70</v>
          </cell>
          <cell r="D298">
            <v>9.8017716742275687E-3</v>
          </cell>
          <cell r="E298">
            <v>0.59597222222222179</v>
          </cell>
          <cell r="F298">
            <v>60.802500000000002</v>
          </cell>
          <cell r="G298">
            <v>61.398472222222225</v>
          </cell>
          <cell r="H298">
            <v>1.365308116831768E-2</v>
          </cell>
          <cell r="I298">
            <v>1.0100999999999973</v>
          </cell>
          <cell r="J298">
            <v>73.9833</v>
          </cell>
          <cell r="K298">
            <v>74.993399999999994</v>
          </cell>
          <cell r="L298">
            <v>1.7632591534769312E-2</v>
          </cell>
          <cell r="M298">
            <v>9.8777777777777701E-3</v>
          </cell>
          <cell r="N298">
            <v>0.56020000000000003</v>
          </cell>
          <cell r="O298">
            <v>0.57007777777777779</v>
          </cell>
          <cell r="P298">
            <v>9.3449621748126922E-3</v>
          </cell>
          <cell r="Q298">
            <v>1.0167888888888872</v>
          </cell>
          <cell r="R298">
            <v>108.8061</v>
          </cell>
          <cell r="S298">
            <v>109.82288888888888</v>
          </cell>
          <cell r="T298">
            <v>1.6271532094830499E-2</v>
          </cell>
          <cell r="U298">
            <v>0.78209444444444687</v>
          </cell>
          <cell r="V298">
            <v>48.065199999999997</v>
          </cell>
          <cell r="W298">
            <v>48.847294444444444</v>
          </cell>
          <cell r="X298">
            <v>6.8065712401736544E-3</v>
          </cell>
          <cell r="Y298">
            <v>0.3120833333333341</v>
          </cell>
          <cell r="Z298">
            <v>45.850299999999997</v>
          </cell>
          <cell r="AA298">
            <v>46.162383333333331</v>
          </cell>
          <cell r="AB298">
            <v>1.1731997637148273E-2</v>
          </cell>
          <cell r="AC298">
            <v>0.582361111111112</v>
          </cell>
          <cell r="AD298">
            <v>49.6387</v>
          </cell>
          <cell r="AE298">
            <v>50.221061111111112</v>
          </cell>
          <cell r="AF298">
            <v>9.7100611461256054E-3</v>
          </cell>
          <cell r="AG298">
            <v>0.1606888888888888</v>
          </cell>
          <cell r="AH298">
            <v>16.5487</v>
          </cell>
          <cell r="AI298">
            <v>16.709388888888888</v>
          </cell>
          <cell r="AJ298">
            <v>7.1066947580266729E-3</v>
          </cell>
          <cell r="AK298">
            <v>0.1130000000000031</v>
          </cell>
          <cell r="AL298">
            <v>15.900499999999999</v>
          </cell>
          <cell r="AM298">
            <v>16.013500000000001</v>
          </cell>
          <cell r="AN298">
            <v>1.0997211421389529E-2</v>
          </cell>
          <cell r="AO298">
            <v>8.3999999999999631E-2</v>
          </cell>
          <cell r="AP298">
            <v>7.6383000000000001</v>
          </cell>
          <cell r="AQ298">
            <v>7.7222999999999997</v>
          </cell>
          <cell r="AR298">
            <v>4.3680069888111482E-3</v>
          </cell>
          <cell r="AS298">
            <v>0.18199999999999861</v>
          </cell>
          <cell r="AT298">
            <v>41.666600000000003</v>
          </cell>
          <cell r="AU298">
            <v>41.848600000000005</v>
          </cell>
          <cell r="AV298">
            <v>1.008503065058293E-2</v>
          </cell>
          <cell r="AW298">
            <v>0.35699999999998511</v>
          </cell>
          <cell r="AX298">
            <v>35.399000000000001</v>
          </cell>
          <cell r="AY298">
            <v>35.755999999999986</v>
          </cell>
          <cell r="AZ298">
            <v>7.1680850786529421E-3</v>
          </cell>
          <cell r="BA298">
            <v>5.4999999999996163E-2</v>
          </cell>
          <cell r="BB298">
            <v>7.6729000000000003</v>
          </cell>
          <cell r="BC298">
            <v>7.7278999999999964</v>
          </cell>
        </row>
        <row r="299">
          <cell r="B299">
            <v>251</v>
          </cell>
          <cell r="C299">
            <v>71</v>
          </cell>
          <cell r="D299">
            <v>9.9417969838593908E-3</v>
          </cell>
          <cell r="E299">
            <v>0.60448611111111061</v>
          </cell>
          <cell r="F299">
            <v>60.802500000000002</v>
          </cell>
          <cell r="G299">
            <v>61.406986111111109</v>
          </cell>
          <cell r="H299">
            <v>1.3848125185007934E-2</v>
          </cell>
          <cell r="I299">
            <v>1.0245299999999973</v>
          </cell>
          <cell r="J299">
            <v>73.9833</v>
          </cell>
          <cell r="K299">
            <v>75.007829999999998</v>
          </cell>
          <cell r="L299">
            <v>1.7884485699551731E-2</v>
          </cell>
          <cell r="M299">
            <v>1.0018888888888881E-2</v>
          </cell>
          <cell r="N299">
            <v>0.56020000000000003</v>
          </cell>
          <cell r="O299">
            <v>0.57021888888888894</v>
          </cell>
          <cell r="P299">
            <v>9.4784616344528744E-3</v>
          </cell>
          <cell r="Q299">
            <v>1.0313144444444429</v>
          </cell>
          <cell r="R299">
            <v>108.8061</v>
          </cell>
          <cell r="S299">
            <v>109.83741444444445</v>
          </cell>
          <cell r="T299">
            <v>1.6503982553328075E-2</v>
          </cell>
          <cell r="U299">
            <v>0.79326722222222468</v>
          </cell>
          <cell r="V299">
            <v>48.065199999999997</v>
          </cell>
          <cell r="W299">
            <v>48.858467222222224</v>
          </cell>
          <cell r="X299">
            <v>6.9038079721761344E-3</v>
          </cell>
          <cell r="Y299">
            <v>0.31654166666666744</v>
          </cell>
          <cell r="Z299">
            <v>45.850299999999997</v>
          </cell>
          <cell r="AA299">
            <v>46.166841666666663</v>
          </cell>
          <cell r="AB299">
            <v>1.189959760339325E-2</v>
          </cell>
          <cell r="AC299">
            <v>0.59068055555555643</v>
          </cell>
          <cell r="AD299">
            <v>49.6387</v>
          </cell>
          <cell r="AE299">
            <v>50.229380555555558</v>
          </cell>
          <cell r="AF299">
            <v>9.8487763053559715E-3</v>
          </cell>
          <cell r="AG299">
            <v>0.16298444444444435</v>
          </cell>
          <cell r="AH299">
            <v>16.5487</v>
          </cell>
          <cell r="AI299">
            <v>16.711684444444444</v>
          </cell>
          <cell r="AJ299">
            <v>7.2082189688556248E-3</v>
          </cell>
          <cell r="AK299">
            <v>0.11461428571428886</v>
          </cell>
          <cell r="AL299">
            <v>15.900499999999999</v>
          </cell>
          <cell r="AM299">
            <v>16.015114285714287</v>
          </cell>
          <cell r="AN299">
            <v>1.1154314441695094E-2</v>
          </cell>
          <cell r="AO299">
            <v>8.5199999999999623E-2</v>
          </cell>
          <cell r="AP299">
            <v>7.6383000000000001</v>
          </cell>
          <cell r="AQ299">
            <v>7.7234999999999996</v>
          </cell>
          <cell r="AR299">
            <v>4.4304070886513076E-3</v>
          </cell>
          <cell r="AS299">
            <v>0.1845999999999986</v>
          </cell>
          <cell r="AT299">
            <v>41.666600000000003</v>
          </cell>
          <cell r="AU299">
            <v>41.851199999999999</v>
          </cell>
          <cell r="AV299">
            <v>1.022910251701983E-2</v>
          </cell>
          <cell r="AW299">
            <v>0.36209999999998488</v>
          </cell>
          <cell r="AX299">
            <v>35.399000000000001</v>
          </cell>
          <cell r="AY299">
            <v>35.761099999999985</v>
          </cell>
          <cell r="AZ299">
            <v>7.2704862940622689E-3</v>
          </cell>
          <cell r="BA299">
            <v>5.5785714285710393E-2</v>
          </cell>
          <cell r="BB299">
            <v>7.6729000000000003</v>
          </cell>
          <cell r="BC299">
            <v>7.7286857142857111</v>
          </cell>
        </row>
        <row r="300">
          <cell r="B300">
            <v>252</v>
          </cell>
          <cell r="C300">
            <v>72</v>
          </cell>
          <cell r="D300">
            <v>1.0081822293491213E-2</v>
          </cell>
          <cell r="E300">
            <v>0.61299999999999955</v>
          </cell>
          <cell r="F300">
            <v>60.802500000000002</v>
          </cell>
          <cell r="G300">
            <v>61.415500000000002</v>
          </cell>
          <cell r="H300">
            <v>1.4043169201698187E-2</v>
          </cell>
          <cell r="I300">
            <v>1.0389599999999972</v>
          </cell>
          <cell r="J300">
            <v>73.9833</v>
          </cell>
          <cell r="K300">
            <v>75.022260000000003</v>
          </cell>
          <cell r="L300">
            <v>1.8136379864334147E-2</v>
          </cell>
          <cell r="M300">
            <v>1.0159999999999992E-2</v>
          </cell>
          <cell r="N300">
            <v>0.56020000000000003</v>
          </cell>
          <cell r="O300">
            <v>0.57035999999999998</v>
          </cell>
          <cell r="P300">
            <v>9.611961094093055E-3</v>
          </cell>
          <cell r="Q300">
            <v>1.0458399999999983</v>
          </cell>
          <cell r="R300">
            <v>108.8061</v>
          </cell>
          <cell r="S300">
            <v>109.85194</v>
          </cell>
          <cell r="T300">
            <v>1.6736433011825654E-2</v>
          </cell>
          <cell r="U300">
            <v>0.80444000000000249</v>
          </cell>
          <cell r="V300">
            <v>48.065199999999997</v>
          </cell>
          <cell r="W300">
            <v>48.869639999999997</v>
          </cell>
          <cell r="X300">
            <v>7.0010447041786161E-3</v>
          </cell>
          <cell r="Y300">
            <v>0.32100000000000078</v>
          </cell>
          <cell r="Z300">
            <v>45.850299999999997</v>
          </cell>
          <cell r="AA300">
            <v>46.171299999999995</v>
          </cell>
          <cell r="AB300">
            <v>1.2067197569638225E-2</v>
          </cell>
          <cell r="AC300">
            <v>0.59900000000000087</v>
          </cell>
          <cell r="AD300">
            <v>49.6387</v>
          </cell>
          <cell r="AE300">
            <v>50.237700000000004</v>
          </cell>
          <cell r="AF300">
            <v>9.9874914645863375E-3</v>
          </cell>
          <cell r="AG300">
            <v>0.16527999999999993</v>
          </cell>
          <cell r="AH300">
            <v>16.5487</v>
          </cell>
          <cell r="AI300">
            <v>16.713979999999999</v>
          </cell>
          <cell r="AJ300">
            <v>7.3097431796845776E-3</v>
          </cell>
          <cell r="AK300">
            <v>0.11622857142857461</v>
          </cell>
          <cell r="AL300">
            <v>15.900499999999999</v>
          </cell>
          <cell r="AM300">
            <v>16.016728571428573</v>
          </cell>
          <cell r="AN300">
            <v>1.1311417462000659E-2</v>
          </cell>
          <cell r="AO300">
            <v>8.6399999999999616E-2</v>
          </cell>
          <cell r="AP300">
            <v>7.6383000000000001</v>
          </cell>
          <cell r="AQ300">
            <v>7.7246999999999995</v>
          </cell>
          <cell r="AR300">
            <v>4.4928071884914669E-3</v>
          </cell>
          <cell r="AS300">
            <v>0.18719999999999856</v>
          </cell>
          <cell r="AT300">
            <v>41.666600000000003</v>
          </cell>
          <cell r="AU300">
            <v>41.8538</v>
          </cell>
          <cell r="AV300">
            <v>1.0373174383456727E-2</v>
          </cell>
          <cell r="AW300">
            <v>0.36719999999998471</v>
          </cell>
          <cell r="AX300">
            <v>35.399000000000001</v>
          </cell>
          <cell r="AY300">
            <v>35.766199999999984</v>
          </cell>
          <cell r="AZ300">
            <v>7.3728875094715976E-3</v>
          </cell>
          <cell r="BA300">
            <v>5.6571428571424623E-2</v>
          </cell>
          <cell r="BB300">
            <v>7.6729000000000003</v>
          </cell>
          <cell r="BC300">
            <v>7.7294714285714248</v>
          </cell>
        </row>
        <row r="301">
          <cell r="B301">
            <v>253</v>
          </cell>
          <cell r="C301">
            <v>73</v>
          </cell>
          <cell r="D301">
            <v>1.0221847603123035E-2</v>
          </cell>
          <cell r="E301">
            <v>0.62151388888888848</v>
          </cell>
          <cell r="F301">
            <v>60.802500000000002</v>
          </cell>
          <cell r="G301">
            <v>61.424013888888894</v>
          </cell>
          <cell r="H301">
            <v>1.4238213218388439E-2</v>
          </cell>
          <cell r="I301">
            <v>1.0533899999999972</v>
          </cell>
          <cell r="J301">
            <v>73.9833</v>
          </cell>
          <cell r="K301">
            <v>75.036689999999993</v>
          </cell>
          <cell r="L301">
            <v>1.8388274029116566E-2</v>
          </cell>
          <cell r="M301">
            <v>1.0301111111111101E-2</v>
          </cell>
          <cell r="N301">
            <v>0.56020000000000003</v>
          </cell>
          <cell r="O301">
            <v>0.57050111111111113</v>
          </cell>
          <cell r="P301">
            <v>9.7454605537332373E-3</v>
          </cell>
          <cell r="Q301">
            <v>1.0603655555555538</v>
          </cell>
          <cell r="R301">
            <v>108.8061</v>
          </cell>
          <cell r="S301">
            <v>109.86646555555555</v>
          </cell>
          <cell r="T301">
            <v>1.6968883470323232E-2</v>
          </cell>
          <cell r="U301">
            <v>0.81561277777778018</v>
          </cell>
          <cell r="V301">
            <v>48.065199999999997</v>
          </cell>
          <cell r="W301">
            <v>48.880812777777777</v>
          </cell>
          <cell r="X301">
            <v>7.0982814361810979E-3</v>
          </cell>
          <cell r="Y301">
            <v>0.32545833333333413</v>
          </cell>
          <cell r="Z301">
            <v>45.850299999999997</v>
          </cell>
          <cell r="AA301">
            <v>46.175758333333334</v>
          </cell>
          <cell r="AB301">
            <v>1.2234797535883201E-2</v>
          </cell>
          <cell r="AC301">
            <v>0.60731944444444541</v>
          </cell>
          <cell r="AD301">
            <v>49.6387</v>
          </cell>
          <cell r="AE301">
            <v>50.246019444444443</v>
          </cell>
          <cell r="AF301">
            <v>1.0126206623816702E-2</v>
          </cell>
          <cell r="AG301">
            <v>0.16757555555555548</v>
          </cell>
          <cell r="AH301">
            <v>16.5487</v>
          </cell>
          <cell r="AI301">
            <v>16.716275555555555</v>
          </cell>
          <cell r="AJ301">
            <v>7.4112673905135304E-3</v>
          </cell>
          <cell r="AK301">
            <v>0.11784285714286037</v>
          </cell>
          <cell r="AL301">
            <v>15.900499999999999</v>
          </cell>
          <cell r="AM301">
            <v>16.018342857142859</v>
          </cell>
          <cell r="AN301">
            <v>1.1468520482306222E-2</v>
          </cell>
          <cell r="AO301">
            <v>8.7599999999999609E-2</v>
          </cell>
          <cell r="AP301">
            <v>7.6383000000000001</v>
          </cell>
          <cell r="AQ301">
            <v>7.7258999999999993</v>
          </cell>
          <cell r="AR301">
            <v>4.5552072883316263E-3</v>
          </cell>
          <cell r="AS301">
            <v>0.18979999999999855</v>
          </cell>
          <cell r="AT301">
            <v>41.666600000000003</v>
          </cell>
          <cell r="AU301">
            <v>41.856400000000001</v>
          </cell>
          <cell r="AV301">
            <v>1.0517246249893626E-2</v>
          </cell>
          <cell r="AW301">
            <v>0.37229999999998448</v>
          </cell>
          <cell r="AX301">
            <v>35.399000000000001</v>
          </cell>
          <cell r="AY301">
            <v>35.771299999999982</v>
          </cell>
          <cell r="AZ301">
            <v>7.4752887248809245E-3</v>
          </cell>
          <cell r="BA301">
            <v>5.7357142857138853E-2</v>
          </cell>
          <cell r="BB301">
            <v>7.6729000000000003</v>
          </cell>
          <cell r="BC301">
            <v>7.7302571428571394</v>
          </cell>
        </row>
        <row r="302">
          <cell r="B302">
            <v>254</v>
          </cell>
          <cell r="C302">
            <v>74</v>
          </cell>
          <cell r="D302">
            <v>1.0361872912754859E-2</v>
          </cell>
          <cell r="E302">
            <v>0.6300277777777773</v>
          </cell>
          <cell r="F302">
            <v>60.802500000000002</v>
          </cell>
          <cell r="G302">
            <v>61.432527777777779</v>
          </cell>
          <cell r="H302">
            <v>1.4433257235078692E-2</v>
          </cell>
          <cell r="I302">
            <v>1.0678199999999973</v>
          </cell>
          <cell r="J302">
            <v>73.9833</v>
          </cell>
          <cell r="K302">
            <v>75.051119999999997</v>
          </cell>
          <cell r="L302">
            <v>1.8640168193898986E-2</v>
          </cell>
          <cell r="M302">
            <v>1.0442222222222214E-2</v>
          </cell>
          <cell r="N302">
            <v>0.56020000000000003</v>
          </cell>
          <cell r="O302">
            <v>0.57064222222222227</v>
          </cell>
          <cell r="P302">
            <v>9.8789600133734178E-3</v>
          </cell>
          <cell r="Q302">
            <v>1.0748911111111095</v>
          </cell>
          <cell r="R302">
            <v>108.8061</v>
          </cell>
          <cell r="S302">
            <v>109.88099111111111</v>
          </cell>
          <cell r="T302">
            <v>1.7201333928820811E-2</v>
          </cell>
          <cell r="U302">
            <v>0.82678555555555799</v>
          </cell>
          <cell r="V302">
            <v>48.065199999999997</v>
          </cell>
          <cell r="W302">
            <v>48.891985555555557</v>
          </cell>
          <cell r="X302">
            <v>7.1955181681835779E-3</v>
          </cell>
          <cell r="Y302">
            <v>0.32991666666666747</v>
          </cell>
          <cell r="Z302">
            <v>45.850299999999997</v>
          </cell>
          <cell r="AA302">
            <v>46.180216666666666</v>
          </cell>
          <cell r="AB302">
            <v>1.2402397502128175E-2</v>
          </cell>
          <cell r="AC302">
            <v>0.61563888888888985</v>
          </cell>
          <cell r="AD302">
            <v>49.6387</v>
          </cell>
          <cell r="AE302">
            <v>50.254338888888888</v>
          </cell>
          <cell r="AF302">
            <v>1.026492178304707E-2</v>
          </cell>
          <cell r="AG302">
            <v>0.16987111111111103</v>
          </cell>
          <cell r="AH302">
            <v>16.5487</v>
          </cell>
          <cell r="AI302">
            <v>16.71857111111111</v>
          </cell>
          <cell r="AJ302">
            <v>7.5127916013424823E-3</v>
          </cell>
          <cell r="AK302">
            <v>0.11945714285714613</v>
          </cell>
          <cell r="AL302">
            <v>15.900499999999999</v>
          </cell>
          <cell r="AM302">
            <v>16.019957142857145</v>
          </cell>
          <cell r="AN302">
            <v>1.1625623502611787E-2</v>
          </cell>
          <cell r="AO302">
            <v>8.8799999999999615E-2</v>
          </cell>
          <cell r="AP302">
            <v>7.6383000000000001</v>
          </cell>
          <cell r="AQ302">
            <v>7.7271000000000001</v>
          </cell>
          <cell r="AR302">
            <v>4.6176073881717856E-3</v>
          </cell>
          <cell r="AS302">
            <v>0.19239999999999852</v>
          </cell>
          <cell r="AT302">
            <v>41.666600000000003</v>
          </cell>
          <cell r="AU302">
            <v>41.859000000000002</v>
          </cell>
          <cell r="AV302">
            <v>1.0661318116330526E-2</v>
          </cell>
          <cell r="AW302">
            <v>0.37739999999998425</v>
          </cell>
          <cell r="AX302">
            <v>35.399000000000001</v>
          </cell>
          <cell r="AY302">
            <v>35.776399999999988</v>
          </cell>
          <cell r="AZ302">
            <v>7.5776899402902531E-3</v>
          </cell>
          <cell r="BA302">
            <v>5.814285714285309E-2</v>
          </cell>
          <cell r="BB302">
            <v>7.6729000000000003</v>
          </cell>
          <cell r="BC302">
            <v>7.7310428571428531</v>
          </cell>
        </row>
        <row r="303">
          <cell r="B303">
            <v>255</v>
          </cell>
          <cell r="C303">
            <v>75</v>
          </cell>
          <cell r="D303">
            <v>1.0501898222386681E-2</v>
          </cell>
          <cell r="E303">
            <v>0.63854166666666623</v>
          </cell>
          <cell r="F303">
            <v>60.802500000000002</v>
          </cell>
          <cell r="G303">
            <v>61.441041666666671</v>
          </cell>
          <cell r="H303">
            <v>1.4628301251768944E-2</v>
          </cell>
          <cell r="I303">
            <v>1.0822499999999973</v>
          </cell>
          <cell r="J303">
            <v>73.9833</v>
          </cell>
          <cell r="K303">
            <v>75.065550000000002</v>
          </cell>
          <cell r="L303">
            <v>1.8892062358681405E-2</v>
          </cell>
          <cell r="M303">
            <v>1.0583333333333325E-2</v>
          </cell>
          <cell r="N303">
            <v>0.56020000000000003</v>
          </cell>
          <cell r="O303">
            <v>0.57078333333333331</v>
          </cell>
          <cell r="P303">
            <v>1.00124594730136E-2</v>
          </cell>
          <cell r="Q303">
            <v>1.0894166666666649</v>
          </cell>
          <cell r="R303">
            <v>108.8061</v>
          </cell>
          <cell r="S303">
            <v>109.89551666666667</v>
          </cell>
          <cell r="T303">
            <v>1.743378438731839E-2</v>
          </cell>
          <cell r="U303">
            <v>0.83795833333333591</v>
          </cell>
          <cell r="V303">
            <v>48.065199999999997</v>
          </cell>
          <cell r="W303">
            <v>48.90315833333333</v>
          </cell>
          <cell r="X303">
            <v>7.2927549001860579E-3</v>
          </cell>
          <cell r="Y303">
            <v>0.33437500000000081</v>
          </cell>
          <cell r="Z303">
            <v>45.850299999999997</v>
          </cell>
          <cell r="AA303">
            <v>46.184674999999999</v>
          </cell>
          <cell r="AB303">
            <v>1.256999746837315E-2</v>
          </cell>
          <cell r="AC303">
            <v>0.62395833333333428</v>
          </cell>
          <cell r="AD303">
            <v>49.6387</v>
          </cell>
          <cell r="AE303">
            <v>50.262658333333334</v>
          </cell>
          <cell r="AF303">
            <v>1.0403636942277436E-2</v>
          </cell>
          <cell r="AG303">
            <v>0.17216666666666658</v>
          </cell>
          <cell r="AH303">
            <v>16.5487</v>
          </cell>
          <cell r="AI303">
            <v>16.720866666666666</v>
          </cell>
          <cell r="AJ303">
            <v>7.6143158121714351E-3</v>
          </cell>
          <cell r="AK303">
            <v>0.1210714285714319</v>
          </cell>
          <cell r="AL303">
            <v>15.900499999999999</v>
          </cell>
          <cell r="AM303">
            <v>16.021571428571431</v>
          </cell>
          <cell r="AN303">
            <v>1.1782726522917352E-2</v>
          </cell>
          <cell r="AO303">
            <v>8.9999999999999608E-2</v>
          </cell>
          <cell r="AP303">
            <v>7.6383000000000001</v>
          </cell>
          <cell r="AQ303">
            <v>7.7282999999999999</v>
          </cell>
          <cell r="AR303">
            <v>4.680007488011945E-3</v>
          </cell>
          <cell r="AS303">
            <v>0.19499999999999851</v>
          </cell>
          <cell r="AT303">
            <v>41.666600000000003</v>
          </cell>
          <cell r="AU303">
            <v>41.861600000000003</v>
          </cell>
          <cell r="AV303">
            <v>1.0805389982767425E-2</v>
          </cell>
          <cell r="AW303">
            <v>0.38249999999998402</v>
          </cell>
          <cell r="AX303">
            <v>35.399000000000001</v>
          </cell>
          <cell r="AY303">
            <v>35.781499999999987</v>
          </cell>
          <cell r="AZ303">
            <v>7.68009115569958E-3</v>
          </cell>
          <cell r="BA303">
            <v>5.892857142856732E-2</v>
          </cell>
          <cell r="BB303">
            <v>7.6729000000000003</v>
          </cell>
          <cell r="BC303">
            <v>7.7318285714285677</v>
          </cell>
        </row>
        <row r="304">
          <cell r="B304">
            <v>256</v>
          </cell>
          <cell r="C304">
            <v>76</v>
          </cell>
          <cell r="D304">
            <v>1.0641923532018503E-2</v>
          </cell>
          <cell r="E304">
            <v>0.64705555555555505</v>
          </cell>
          <cell r="F304">
            <v>60.802500000000002</v>
          </cell>
          <cell r="G304">
            <v>61.449555555555555</v>
          </cell>
          <cell r="H304">
            <v>1.4823345268459198E-2</v>
          </cell>
          <cell r="I304">
            <v>1.0966799999999972</v>
          </cell>
          <cell r="J304">
            <v>73.9833</v>
          </cell>
          <cell r="K304">
            <v>75.079979999999992</v>
          </cell>
          <cell r="L304">
            <v>1.9143956523463825E-2</v>
          </cell>
          <cell r="M304">
            <v>1.0724444444444436E-2</v>
          </cell>
          <cell r="N304">
            <v>0.56020000000000003</v>
          </cell>
          <cell r="O304">
            <v>0.57092444444444446</v>
          </cell>
          <cell r="P304">
            <v>1.0145958932653781E-2</v>
          </cell>
          <cell r="Q304">
            <v>1.1039422222222204</v>
          </cell>
          <cell r="R304">
            <v>108.8061</v>
          </cell>
          <cell r="S304">
            <v>109.91004222222222</v>
          </cell>
          <cell r="T304">
            <v>1.7666234845815969E-2</v>
          </cell>
          <cell r="U304">
            <v>0.84913111111111372</v>
          </cell>
          <cell r="V304">
            <v>48.065199999999997</v>
          </cell>
          <cell r="W304">
            <v>48.91433111111111</v>
          </cell>
          <cell r="X304">
            <v>7.3899916321885396E-3</v>
          </cell>
          <cell r="Y304">
            <v>0.33883333333333415</v>
          </cell>
          <cell r="Z304">
            <v>45.850299999999997</v>
          </cell>
          <cell r="AA304">
            <v>46.189133333333331</v>
          </cell>
          <cell r="AB304">
            <v>1.2737597434618126E-2</v>
          </cell>
          <cell r="AC304">
            <v>0.63227777777777872</v>
          </cell>
          <cell r="AD304">
            <v>49.6387</v>
          </cell>
          <cell r="AE304">
            <v>50.27097777777778</v>
          </cell>
          <cell r="AF304">
            <v>1.05423521015078E-2</v>
          </cell>
          <cell r="AG304">
            <v>0.17446222222222213</v>
          </cell>
          <cell r="AH304">
            <v>16.5487</v>
          </cell>
          <cell r="AI304">
            <v>16.723162222222221</v>
          </cell>
          <cell r="AJ304">
            <v>7.7158400230003879E-3</v>
          </cell>
          <cell r="AK304">
            <v>0.12268571428571765</v>
          </cell>
          <cell r="AL304">
            <v>15.900499999999999</v>
          </cell>
          <cell r="AM304">
            <v>16.023185714285717</v>
          </cell>
          <cell r="AN304">
            <v>1.1939829543222915E-2</v>
          </cell>
          <cell r="AO304">
            <v>9.1199999999999601E-2</v>
          </cell>
          <cell r="AP304">
            <v>7.6383000000000001</v>
          </cell>
          <cell r="AQ304">
            <v>7.7294999999999998</v>
          </cell>
          <cell r="AR304">
            <v>4.7424075878521035E-3</v>
          </cell>
          <cell r="AS304">
            <v>0.1975999999999985</v>
          </cell>
          <cell r="AT304">
            <v>41.666600000000003</v>
          </cell>
          <cell r="AU304">
            <v>41.864200000000004</v>
          </cell>
          <cell r="AV304">
            <v>1.0949461849204324E-2</v>
          </cell>
          <cell r="AW304">
            <v>0.38759999999998385</v>
          </cell>
          <cell r="AX304">
            <v>35.399000000000001</v>
          </cell>
          <cell r="AY304">
            <v>35.786599999999986</v>
          </cell>
          <cell r="AZ304">
            <v>7.7824923711089086E-3</v>
          </cell>
          <cell r="BA304">
            <v>5.9714285714281549E-2</v>
          </cell>
          <cell r="BB304">
            <v>7.6729000000000003</v>
          </cell>
          <cell r="BC304">
            <v>7.7326142857142814</v>
          </cell>
        </row>
        <row r="305">
          <cell r="B305">
            <v>257</v>
          </cell>
          <cell r="C305">
            <v>77</v>
          </cell>
          <cell r="D305">
            <v>1.0781948841650325E-2</v>
          </cell>
          <cell r="E305">
            <v>0.65556944444444398</v>
          </cell>
          <cell r="F305">
            <v>60.802500000000002</v>
          </cell>
          <cell r="G305">
            <v>61.458069444444448</v>
          </cell>
          <cell r="H305">
            <v>1.5018389285149449E-2</v>
          </cell>
          <cell r="I305">
            <v>1.1111099999999972</v>
          </cell>
          <cell r="J305">
            <v>73.9833</v>
          </cell>
          <cell r="K305">
            <v>75.094409999999996</v>
          </cell>
          <cell r="L305">
            <v>1.9395850688246244E-2</v>
          </cell>
          <cell r="M305">
            <v>1.0865555555555545E-2</v>
          </cell>
          <cell r="N305">
            <v>0.56020000000000003</v>
          </cell>
          <cell r="O305">
            <v>0.5710655555555556</v>
          </cell>
          <cell r="P305">
            <v>1.0279458392293963E-2</v>
          </cell>
          <cell r="Q305">
            <v>1.1184677777777761</v>
          </cell>
          <cell r="R305">
            <v>108.8061</v>
          </cell>
          <cell r="S305">
            <v>109.92456777777778</v>
          </cell>
          <cell r="T305">
            <v>1.7898685304313548E-2</v>
          </cell>
          <cell r="U305">
            <v>0.86030388888889142</v>
          </cell>
          <cell r="V305">
            <v>48.065199999999997</v>
          </cell>
          <cell r="W305">
            <v>48.92550388888889</v>
          </cell>
          <cell r="X305">
            <v>7.4872283641910205E-3</v>
          </cell>
          <cell r="Y305">
            <v>0.34329166666666749</v>
          </cell>
          <cell r="Z305">
            <v>45.850299999999997</v>
          </cell>
          <cell r="AA305">
            <v>46.193591666666663</v>
          </cell>
          <cell r="AB305">
            <v>1.2905197400863102E-2</v>
          </cell>
          <cell r="AC305">
            <v>0.64059722222222315</v>
          </cell>
          <cell r="AD305">
            <v>49.6387</v>
          </cell>
          <cell r="AE305">
            <v>50.279297222222226</v>
          </cell>
          <cell r="AF305">
            <v>1.0681067260738166E-2</v>
          </cell>
          <cell r="AG305">
            <v>0.17675777777777768</v>
          </cell>
          <cell r="AH305">
            <v>16.5487</v>
          </cell>
          <cell r="AI305">
            <v>16.725457777777777</v>
          </cell>
          <cell r="AJ305">
            <v>7.8173642338293398E-3</v>
          </cell>
          <cell r="AK305">
            <v>0.12430000000000341</v>
          </cell>
          <cell r="AL305">
            <v>15.900499999999999</v>
          </cell>
          <cell r="AM305">
            <v>16.024800000000003</v>
          </cell>
          <cell r="AN305">
            <v>1.209693256352848E-2</v>
          </cell>
          <cell r="AO305">
            <v>9.2399999999999594E-2</v>
          </cell>
          <cell r="AP305">
            <v>7.6383000000000001</v>
          </cell>
          <cell r="AQ305">
            <v>7.7306999999999997</v>
          </cell>
          <cell r="AR305">
            <v>4.8048076876922637E-3</v>
          </cell>
          <cell r="AS305">
            <v>0.20019999999999846</v>
          </cell>
          <cell r="AT305">
            <v>41.666600000000003</v>
          </cell>
          <cell r="AU305">
            <v>41.866799999999998</v>
          </cell>
          <cell r="AV305">
            <v>1.1093533715641221E-2</v>
          </cell>
          <cell r="AW305">
            <v>0.39269999999998362</v>
          </cell>
          <cell r="AX305">
            <v>35.399000000000001</v>
          </cell>
          <cell r="AY305">
            <v>35.791699999999985</v>
          </cell>
          <cell r="AZ305">
            <v>7.8848935865182355E-3</v>
          </cell>
          <cell r="BA305">
            <v>6.0499999999995779E-2</v>
          </cell>
          <cell r="BB305">
            <v>7.6729000000000003</v>
          </cell>
          <cell r="BC305">
            <v>7.7333999999999961</v>
          </cell>
        </row>
        <row r="306">
          <cell r="B306">
            <v>258</v>
          </cell>
          <cell r="C306">
            <v>78</v>
          </cell>
          <cell r="D306">
            <v>1.0921974151282147E-2</v>
          </cell>
          <cell r="E306">
            <v>0.6640833333333328</v>
          </cell>
          <cell r="F306">
            <v>60.802500000000002</v>
          </cell>
          <cell r="G306">
            <v>61.466583333333332</v>
          </cell>
          <cell r="H306">
            <v>1.5213433301839703E-2</v>
          </cell>
          <cell r="I306">
            <v>1.1255399999999971</v>
          </cell>
          <cell r="J306">
            <v>73.9833</v>
          </cell>
          <cell r="K306">
            <v>75.108840000000001</v>
          </cell>
          <cell r="L306">
            <v>1.964774485302866E-2</v>
          </cell>
          <cell r="M306">
            <v>1.1006666666666658E-2</v>
          </cell>
          <cell r="N306">
            <v>0.56020000000000003</v>
          </cell>
          <cell r="O306">
            <v>0.57120666666666664</v>
          </cell>
          <cell r="P306">
            <v>1.0412957851934143E-2</v>
          </cell>
          <cell r="Q306">
            <v>1.1329933333333315</v>
          </cell>
          <cell r="R306">
            <v>108.8061</v>
          </cell>
          <cell r="S306">
            <v>109.93909333333333</v>
          </cell>
          <cell r="T306">
            <v>1.8131135762811126E-2</v>
          </cell>
          <cell r="U306">
            <v>0.87147666666666934</v>
          </cell>
          <cell r="V306">
            <v>48.065199999999997</v>
          </cell>
          <cell r="W306">
            <v>48.936676666666663</v>
          </cell>
          <cell r="X306">
            <v>7.5844650961935005E-3</v>
          </cell>
          <cell r="Y306">
            <v>0.34775000000000084</v>
          </cell>
          <cell r="Z306">
            <v>45.850299999999997</v>
          </cell>
          <cell r="AA306">
            <v>46.198049999999995</v>
          </cell>
          <cell r="AB306">
            <v>1.3072797367108075E-2</v>
          </cell>
          <cell r="AC306">
            <v>0.6489166666666677</v>
          </cell>
          <cell r="AD306">
            <v>49.6387</v>
          </cell>
          <cell r="AE306">
            <v>50.287616666666665</v>
          </cell>
          <cell r="AF306">
            <v>1.0819782419968532E-2</v>
          </cell>
          <cell r="AG306">
            <v>0.17905333333333323</v>
          </cell>
          <cell r="AH306">
            <v>16.5487</v>
          </cell>
          <cell r="AI306">
            <v>16.727753333333332</v>
          </cell>
          <cell r="AJ306">
            <v>7.9188884446582918E-3</v>
          </cell>
          <cell r="AK306">
            <v>0.12591428571428917</v>
          </cell>
          <cell r="AL306">
            <v>15.900499999999999</v>
          </cell>
          <cell r="AM306">
            <v>16.026414285714289</v>
          </cell>
          <cell r="AN306">
            <v>1.2254035583834047E-2</v>
          </cell>
          <cell r="AO306">
            <v>9.3599999999999586E-2</v>
          </cell>
          <cell r="AP306">
            <v>7.6383000000000001</v>
          </cell>
          <cell r="AQ306">
            <v>7.7318999999999996</v>
          </cell>
          <cell r="AR306">
            <v>4.8672077875324222E-3</v>
          </cell>
          <cell r="AS306">
            <v>0.20279999999999845</v>
          </cell>
          <cell r="AT306">
            <v>41.666600000000003</v>
          </cell>
          <cell r="AU306">
            <v>41.869399999999999</v>
          </cell>
          <cell r="AV306">
            <v>1.1237605582078121E-2</v>
          </cell>
          <cell r="AW306">
            <v>0.39779999999998339</v>
          </cell>
          <cell r="AX306">
            <v>35.399000000000001</v>
          </cell>
          <cell r="AY306">
            <v>35.796799999999983</v>
          </cell>
          <cell r="AZ306">
            <v>7.9872948019275632E-3</v>
          </cell>
          <cell r="BA306">
            <v>6.1285714285710009E-2</v>
          </cell>
          <cell r="BB306">
            <v>7.6729000000000003</v>
          </cell>
          <cell r="BC306">
            <v>7.7341857142857107</v>
          </cell>
        </row>
        <row r="307">
          <cell r="B307">
            <v>259</v>
          </cell>
          <cell r="C307">
            <v>79</v>
          </cell>
          <cell r="D307">
            <v>1.106199946091397E-2</v>
          </cell>
          <cell r="E307">
            <v>0.67259722222222174</v>
          </cell>
          <cell r="F307">
            <v>60.802500000000002</v>
          </cell>
          <cell r="G307">
            <v>61.475097222222225</v>
          </cell>
          <cell r="H307">
            <v>1.5408477318529954E-2</v>
          </cell>
          <cell r="I307">
            <v>1.139969999999997</v>
          </cell>
          <cell r="J307">
            <v>73.9833</v>
          </cell>
          <cell r="K307">
            <v>75.123269999999991</v>
          </cell>
          <cell r="L307">
            <v>1.9899639017811079E-2</v>
          </cell>
          <cell r="M307">
            <v>1.1147777777777769E-2</v>
          </cell>
          <cell r="N307">
            <v>0.56020000000000003</v>
          </cell>
          <cell r="O307">
            <v>0.57134777777777779</v>
          </cell>
          <cell r="P307">
            <v>1.0546457311574324E-2</v>
          </cell>
          <cell r="Q307">
            <v>1.147518888888887</v>
          </cell>
          <cell r="R307">
            <v>108.8061</v>
          </cell>
          <cell r="S307">
            <v>109.95361888888888</v>
          </cell>
          <cell r="T307">
            <v>1.8363586221308705E-2</v>
          </cell>
          <cell r="U307">
            <v>0.88264944444444715</v>
          </cell>
          <cell r="V307">
            <v>48.065199999999997</v>
          </cell>
          <cell r="W307">
            <v>48.947849444444444</v>
          </cell>
          <cell r="X307">
            <v>7.6817018281959814E-3</v>
          </cell>
          <cell r="Y307">
            <v>0.35220833333333423</v>
          </cell>
          <cell r="Z307">
            <v>45.850299999999997</v>
          </cell>
          <cell r="AA307">
            <v>46.202508333333334</v>
          </cell>
          <cell r="AB307">
            <v>1.3240397333353051E-2</v>
          </cell>
          <cell r="AC307">
            <v>0.65723611111111213</v>
          </cell>
          <cell r="AD307">
            <v>49.6387</v>
          </cell>
          <cell r="AE307">
            <v>50.295936111111111</v>
          </cell>
          <cell r="AF307">
            <v>1.0958497579198898E-2</v>
          </cell>
          <cell r="AG307">
            <v>0.18134888888888878</v>
          </cell>
          <cell r="AH307">
            <v>16.5487</v>
          </cell>
          <cell r="AI307">
            <v>16.730048888888888</v>
          </cell>
          <cell r="AJ307">
            <v>8.0204126554872437E-3</v>
          </cell>
          <cell r="AK307">
            <v>0.12752857142857493</v>
          </cell>
          <cell r="AL307">
            <v>15.900499999999999</v>
          </cell>
          <cell r="AM307">
            <v>16.028028571428575</v>
          </cell>
          <cell r="AN307">
            <v>1.2411138604139612E-2</v>
          </cell>
          <cell r="AO307">
            <v>9.4799999999999579E-2</v>
          </cell>
          <cell r="AP307">
            <v>7.6383000000000001</v>
          </cell>
          <cell r="AQ307">
            <v>7.7330999999999994</v>
          </cell>
          <cell r="AR307">
            <v>4.9296078873725816E-3</v>
          </cell>
          <cell r="AS307">
            <v>0.20539999999999842</v>
          </cell>
          <cell r="AT307">
            <v>41.666600000000003</v>
          </cell>
          <cell r="AU307">
            <v>41.872</v>
          </cell>
          <cell r="AV307">
            <v>1.1381677448515022E-2</v>
          </cell>
          <cell r="AW307">
            <v>0.40289999999998322</v>
          </cell>
          <cell r="AX307">
            <v>35.399000000000001</v>
          </cell>
          <cell r="AY307">
            <v>35.801899999999982</v>
          </cell>
          <cell r="AZ307">
            <v>8.089696017336891E-3</v>
          </cell>
          <cell r="BA307">
            <v>6.2071428571424239E-2</v>
          </cell>
          <cell r="BB307">
            <v>7.6729000000000003</v>
          </cell>
          <cell r="BC307">
            <v>7.7349714285714244</v>
          </cell>
        </row>
        <row r="308">
          <cell r="B308">
            <v>260</v>
          </cell>
          <cell r="C308">
            <v>80</v>
          </cell>
          <cell r="D308">
            <v>1.1202024770545794E-2</v>
          </cell>
          <cell r="E308">
            <v>0.68111111111111056</v>
          </cell>
          <cell r="F308">
            <v>60.802500000000002</v>
          </cell>
          <cell r="G308">
            <v>61.483611111111109</v>
          </cell>
          <cell r="H308">
            <v>1.5603521335220208E-2</v>
          </cell>
          <cell r="I308">
            <v>1.154399999999997</v>
          </cell>
          <cell r="J308">
            <v>73.9833</v>
          </cell>
          <cell r="K308">
            <v>75.137699999999995</v>
          </cell>
          <cell r="L308">
            <v>2.0151533182593499E-2</v>
          </cell>
          <cell r="M308">
            <v>1.128888888888888E-2</v>
          </cell>
          <cell r="N308">
            <v>0.56020000000000003</v>
          </cell>
          <cell r="O308">
            <v>0.57148888888888894</v>
          </cell>
          <cell r="P308">
            <v>1.0679956771214506E-2</v>
          </cell>
          <cell r="Q308">
            <v>1.1620444444444427</v>
          </cell>
          <cell r="R308">
            <v>108.8061</v>
          </cell>
          <cell r="S308">
            <v>109.96814444444445</v>
          </cell>
          <cell r="T308">
            <v>1.8596036679806284E-2</v>
          </cell>
          <cell r="U308">
            <v>0.89382222222222496</v>
          </cell>
          <cell r="V308">
            <v>48.065199999999997</v>
          </cell>
          <cell r="W308">
            <v>48.959022222222224</v>
          </cell>
          <cell r="X308">
            <v>7.7789385601984623E-3</v>
          </cell>
          <cell r="Y308">
            <v>0.35666666666666758</v>
          </cell>
          <cell r="Z308">
            <v>45.850299999999997</v>
          </cell>
          <cell r="AA308">
            <v>46.206966666666666</v>
          </cell>
          <cell r="AB308">
            <v>1.3407997299598027E-2</v>
          </cell>
          <cell r="AC308">
            <v>0.66555555555555657</v>
          </cell>
          <cell r="AD308">
            <v>49.6387</v>
          </cell>
          <cell r="AE308">
            <v>50.304255555555557</v>
          </cell>
          <cell r="AF308">
            <v>1.1097212738429264E-2</v>
          </cell>
          <cell r="AG308">
            <v>0.18364444444444436</v>
          </cell>
          <cell r="AH308">
            <v>16.5487</v>
          </cell>
          <cell r="AI308">
            <v>16.732344444444443</v>
          </cell>
          <cell r="AJ308">
            <v>8.1219368663161973E-3</v>
          </cell>
          <cell r="AK308">
            <v>0.1291428571428607</v>
          </cell>
          <cell r="AL308">
            <v>15.900499999999999</v>
          </cell>
          <cell r="AM308">
            <v>16.029642857142861</v>
          </cell>
          <cell r="AN308">
            <v>1.2568241624445175E-2</v>
          </cell>
          <cell r="AO308">
            <v>9.5999999999999572E-2</v>
          </cell>
          <cell r="AP308">
            <v>7.6383000000000001</v>
          </cell>
          <cell r="AQ308">
            <v>7.7342999999999993</v>
          </cell>
          <cell r="AR308">
            <v>4.9920079872127409E-3</v>
          </cell>
          <cell r="AS308">
            <v>0.20799999999999841</v>
          </cell>
          <cell r="AT308">
            <v>41.666600000000003</v>
          </cell>
          <cell r="AU308">
            <v>41.874600000000001</v>
          </cell>
          <cell r="AV308">
            <v>1.1525749314951919E-2</v>
          </cell>
          <cell r="AW308">
            <v>0.40799999999998299</v>
          </cell>
          <cell r="AX308">
            <v>35.399000000000001</v>
          </cell>
          <cell r="AY308">
            <v>35.806999999999981</v>
          </cell>
          <cell r="AZ308">
            <v>8.1920972327462187E-3</v>
          </cell>
          <cell r="BA308">
            <v>6.2857142857138476E-2</v>
          </cell>
          <cell r="BB308">
            <v>7.6729000000000003</v>
          </cell>
          <cell r="BC308">
            <v>7.735757142857139</v>
          </cell>
        </row>
        <row r="309">
          <cell r="B309">
            <v>261</v>
          </cell>
          <cell r="C309">
            <v>81</v>
          </cell>
          <cell r="D309">
            <v>1.1342050080177616E-2</v>
          </cell>
          <cell r="E309">
            <v>0.68962499999999949</v>
          </cell>
          <cell r="F309">
            <v>60.802500000000002</v>
          </cell>
          <cell r="G309">
            <v>61.492125000000001</v>
          </cell>
          <cell r="H309">
            <v>1.5798565351910456E-2</v>
          </cell>
          <cell r="I309">
            <v>1.1688299999999969</v>
          </cell>
          <cell r="J309">
            <v>73.9833</v>
          </cell>
          <cell r="K309">
            <v>75.15213</v>
          </cell>
          <cell r="L309">
            <v>2.0403427347375918E-2</v>
          </cell>
          <cell r="M309">
            <v>1.1429999999999989E-2</v>
          </cell>
          <cell r="N309">
            <v>0.56020000000000003</v>
          </cell>
          <cell r="O309">
            <v>0.57162999999999997</v>
          </cell>
          <cell r="P309">
            <v>1.0813456230854687E-2</v>
          </cell>
          <cell r="Q309">
            <v>1.1765699999999981</v>
          </cell>
          <cell r="R309">
            <v>108.8061</v>
          </cell>
          <cell r="S309">
            <v>109.98267</v>
          </cell>
          <cell r="T309">
            <v>1.8828487138303859E-2</v>
          </cell>
          <cell r="U309">
            <v>0.90499500000000266</v>
          </cell>
          <cell r="V309">
            <v>48.065199999999997</v>
          </cell>
          <cell r="W309">
            <v>48.970194999999997</v>
          </cell>
          <cell r="X309">
            <v>7.8761752922009431E-3</v>
          </cell>
          <cell r="Y309">
            <v>0.36112500000000092</v>
          </cell>
          <cell r="Z309">
            <v>45.850299999999997</v>
          </cell>
          <cell r="AA309">
            <v>46.211424999999998</v>
          </cell>
          <cell r="AB309">
            <v>1.3575597265843002E-2</v>
          </cell>
          <cell r="AC309">
            <v>0.673875000000001</v>
          </cell>
          <cell r="AD309">
            <v>49.6387</v>
          </cell>
          <cell r="AE309">
            <v>50.312575000000002</v>
          </cell>
          <cell r="AF309">
            <v>1.1235927897659629E-2</v>
          </cell>
          <cell r="AG309">
            <v>0.18593999999999994</v>
          </cell>
          <cell r="AH309">
            <v>16.5487</v>
          </cell>
          <cell r="AI309">
            <v>16.734639999999999</v>
          </cell>
          <cell r="AJ309">
            <v>8.2234610771451493E-3</v>
          </cell>
          <cell r="AK309">
            <v>0.13075714285714643</v>
          </cell>
          <cell r="AL309">
            <v>15.900499999999999</v>
          </cell>
          <cell r="AM309">
            <v>16.031257142857147</v>
          </cell>
          <cell r="AN309">
            <v>1.272534464475074E-2</v>
          </cell>
          <cell r="AO309">
            <v>9.7199999999999578E-2</v>
          </cell>
          <cell r="AP309">
            <v>7.6383000000000001</v>
          </cell>
          <cell r="AQ309">
            <v>7.7355</v>
          </cell>
          <cell r="AR309">
            <v>5.0544080870529003E-3</v>
          </cell>
          <cell r="AS309">
            <v>0.2105999999999984</v>
          </cell>
          <cell r="AT309">
            <v>41.666600000000003</v>
          </cell>
          <cell r="AU309">
            <v>41.877200000000002</v>
          </cell>
          <cell r="AV309">
            <v>1.1669821181388818E-2</v>
          </cell>
          <cell r="AW309">
            <v>0.41309999999998276</v>
          </cell>
          <cell r="AX309">
            <v>35.399000000000001</v>
          </cell>
          <cell r="AY309">
            <v>35.812099999999987</v>
          </cell>
          <cell r="AZ309">
            <v>8.2944984481555465E-3</v>
          </cell>
          <cell r="BA309">
            <v>6.3642857142852699E-2</v>
          </cell>
          <cell r="BB309">
            <v>7.6729000000000003</v>
          </cell>
          <cell r="BC309">
            <v>7.7365428571428527</v>
          </cell>
        </row>
        <row r="310">
          <cell r="B310">
            <v>262</v>
          </cell>
          <cell r="C310">
            <v>82</v>
          </cell>
          <cell r="D310">
            <v>1.1482075389809436E-2</v>
          </cell>
          <cell r="E310">
            <v>0.69813888888888842</v>
          </cell>
          <cell r="F310">
            <v>60.802500000000002</v>
          </cell>
          <cell r="G310">
            <v>61.500638888888894</v>
          </cell>
          <cell r="H310">
            <v>1.5993609368600711E-2</v>
          </cell>
          <cell r="I310">
            <v>1.1832599999999969</v>
          </cell>
          <cell r="J310">
            <v>73.9833</v>
          </cell>
          <cell r="K310">
            <v>75.16655999999999</v>
          </cell>
          <cell r="L310">
            <v>2.0655321512158334E-2</v>
          </cell>
          <cell r="M310">
            <v>1.15711111111111E-2</v>
          </cell>
          <cell r="N310">
            <v>0.56020000000000003</v>
          </cell>
          <cell r="O310">
            <v>0.57177111111111112</v>
          </cell>
          <cell r="P310">
            <v>1.0946955690494867E-2</v>
          </cell>
          <cell r="Q310">
            <v>1.1910955555555536</v>
          </cell>
          <cell r="R310">
            <v>108.8061</v>
          </cell>
          <cell r="S310">
            <v>109.99719555555555</v>
          </cell>
          <cell r="T310">
            <v>1.9060937596801442E-2</v>
          </cell>
          <cell r="U310">
            <v>0.91616777777778047</v>
          </cell>
          <cell r="V310">
            <v>48.065199999999997</v>
          </cell>
          <cell r="W310">
            <v>48.981367777777777</v>
          </cell>
          <cell r="X310">
            <v>7.9734120242034232E-3</v>
          </cell>
          <cell r="Y310">
            <v>0.36558333333333426</v>
          </cell>
          <cell r="Z310">
            <v>45.850299999999997</v>
          </cell>
          <cell r="AA310">
            <v>46.215883333333331</v>
          </cell>
          <cell r="AB310">
            <v>1.3743197232087976E-2</v>
          </cell>
          <cell r="AC310">
            <v>0.68219444444444544</v>
          </cell>
          <cell r="AD310">
            <v>49.6387</v>
          </cell>
          <cell r="AE310">
            <v>50.320894444444448</v>
          </cell>
          <cell r="AF310">
            <v>1.1374643056889995E-2</v>
          </cell>
          <cell r="AG310">
            <v>0.18823555555555546</v>
          </cell>
          <cell r="AH310">
            <v>16.5487</v>
          </cell>
          <cell r="AI310">
            <v>16.736935555555554</v>
          </cell>
          <cell r="AJ310">
            <v>8.3249852879741012E-3</v>
          </cell>
          <cell r="AK310">
            <v>0.13237142857143219</v>
          </cell>
          <cell r="AL310">
            <v>15.900499999999999</v>
          </cell>
          <cell r="AM310">
            <v>16.032871428571433</v>
          </cell>
          <cell r="AN310">
            <v>1.2882447665056305E-2</v>
          </cell>
          <cell r="AO310">
            <v>9.8399999999999571E-2</v>
          </cell>
          <cell r="AP310">
            <v>7.6383000000000001</v>
          </cell>
          <cell r="AQ310">
            <v>7.7366999999999999</v>
          </cell>
          <cell r="AR310">
            <v>5.1168081868930597E-3</v>
          </cell>
          <cell r="AS310">
            <v>0.21319999999999836</v>
          </cell>
          <cell r="AT310">
            <v>41.666600000000003</v>
          </cell>
          <cell r="AU310">
            <v>41.879800000000003</v>
          </cell>
          <cell r="AV310">
            <v>1.1813893047825718E-2</v>
          </cell>
          <cell r="AW310">
            <v>0.41819999999998253</v>
          </cell>
          <cell r="AX310">
            <v>35.399000000000001</v>
          </cell>
          <cell r="AY310">
            <v>35.817199999999985</v>
          </cell>
          <cell r="AZ310">
            <v>8.3968996635648743E-3</v>
          </cell>
          <cell r="BA310">
            <v>6.4428571428566936E-2</v>
          </cell>
          <cell r="BB310">
            <v>7.6729000000000003</v>
          </cell>
          <cell r="BC310">
            <v>7.7373285714285673</v>
          </cell>
        </row>
        <row r="311">
          <cell r="B311">
            <v>263</v>
          </cell>
          <cell r="C311">
            <v>83</v>
          </cell>
          <cell r="D311">
            <v>1.1622100699441258E-2</v>
          </cell>
          <cell r="E311">
            <v>0.70665277777777724</v>
          </cell>
          <cell r="F311">
            <v>60.802500000000002</v>
          </cell>
          <cell r="G311">
            <v>61.509152777777778</v>
          </cell>
          <cell r="H311">
            <v>1.6188653385290963E-2</v>
          </cell>
          <cell r="I311">
            <v>1.1976899999999968</v>
          </cell>
          <cell r="J311">
            <v>73.9833</v>
          </cell>
          <cell r="K311">
            <v>75.180989999999994</v>
          </cell>
          <cell r="L311">
            <v>2.0907215676940757E-2</v>
          </cell>
          <cell r="M311">
            <v>1.1712222222222212E-2</v>
          </cell>
          <cell r="N311">
            <v>0.56020000000000003</v>
          </cell>
          <cell r="O311">
            <v>0.57191222222222227</v>
          </cell>
          <cell r="P311">
            <v>1.108045515013505E-2</v>
          </cell>
          <cell r="Q311">
            <v>1.2056211111111093</v>
          </cell>
          <cell r="R311">
            <v>108.8061</v>
          </cell>
          <cell r="S311">
            <v>110.01172111111111</v>
          </cell>
          <cell r="T311">
            <v>1.929338805529902E-2</v>
          </cell>
          <cell r="U311">
            <v>0.92734055555555839</v>
          </cell>
          <cell r="V311">
            <v>48.065199999999997</v>
          </cell>
          <cell r="W311">
            <v>48.992540555555557</v>
          </cell>
          <cell r="X311">
            <v>8.0706487562059049E-3</v>
          </cell>
          <cell r="Y311">
            <v>0.37004166666666755</v>
          </cell>
          <cell r="Z311">
            <v>45.850299999999997</v>
          </cell>
          <cell r="AA311">
            <v>46.220341666666663</v>
          </cell>
          <cell r="AB311">
            <v>1.3910797198332952E-2</v>
          </cell>
          <cell r="AC311">
            <v>0.69051388888888998</v>
          </cell>
          <cell r="AD311">
            <v>49.6387</v>
          </cell>
          <cell r="AE311">
            <v>50.329213888888887</v>
          </cell>
          <cell r="AF311">
            <v>1.1513358216120363E-2</v>
          </cell>
          <cell r="AG311">
            <v>0.19053111111111098</v>
          </cell>
          <cell r="AH311">
            <v>16.5487</v>
          </cell>
          <cell r="AI311">
            <v>16.73923111111111</v>
          </cell>
          <cell r="AJ311">
            <v>8.4265094988030548E-3</v>
          </cell>
          <cell r="AK311">
            <v>0.13398571428571796</v>
          </cell>
          <cell r="AL311">
            <v>15.900499999999999</v>
          </cell>
          <cell r="AM311">
            <v>16.034485714285719</v>
          </cell>
          <cell r="AN311">
            <v>1.303955068536187E-2</v>
          </cell>
          <cell r="AO311">
            <v>9.9599999999999564E-2</v>
          </cell>
          <cell r="AP311">
            <v>7.6383000000000001</v>
          </cell>
          <cell r="AQ311">
            <v>7.7378999999999998</v>
          </cell>
          <cell r="AR311">
            <v>5.179208286733219E-3</v>
          </cell>
          <cell r="AS311">
            <v>0.21579999999999835</v>
          </cell>
          <cell r="AT311">
            <v>41.666600000000003</v>
          </cell>
          <cell r="AU311">
            <v>41.882400000000004</v>
          </cell>
          <cell r="AV311">
            <v>1.1957964914262617E-2</v>
          </cell>
          <cell r="AW311">
            <v>0.42329999999998236</v>
          </cell>
          <cell r="AX311">
            <v>35.399000000000001</v>
          </cell>
          <cell r="AY311">
            <v>35.822299999999984</v>
          </cell>
          <cell r="AZ311">
            <v>8.499300878974202E-3</v>
          </cell>
          <cell r="BA311">
            <v>6.5214285714281159E-2</v>
          </cell>
          <cell r="BB311">
            <v>7.6729000000000003</v>
          </cell>
          <cell r="BC311">
            <v>7.7381142857142811</v>
          </cell>
        </row>
        <row r="312">
          <cell r="B312">
            <v>264</v>
          </cell>
          <cell r="C312">
            <v>84</v>
          </cell>
          <cell r="D312">
            <v>1.1762126009073084E-2</v>
          </cell>
          <cell r="E312">
            <v>0.71516666666666617</v>
          </cell>
          <cell r="F312">
            <v>60.802500000000002</v>
          </cell>
          <cell r="G312">
            <v>61.51766666666667</v>
          </cell>
          <cell r="H312">
            <v>1.6383697401981215E-2</v>
          </cell>
          <cell r="I312">
            <v>1.2121199999999968</v>
          </cell>
          <cell r="J312">
            <v>73.9833</v>
          </cell>
          <cell r="K312">
            <v>75.195419999999999</v>
          </cell>
          <cell r="L312">
            <v>2.1159109841723173E-2</v>
          </cell>
          <cell r="M312">
            <v>1.1853333333333323E-2</v>
          </cell>
          <cell r="N312">
            <v>0.56020000000000003</v>
          </cell>
          <cell r="O312">
            <v>0.5720533333333333</v>
          </cell>
          <cell r="P312">
            <v>1.1213954609775232E-2</v>
          </cell>
          <cell r="Q312">
            <v>1.2201466666666647</v>
          </cell>
          <cell r="R312">
            <v>108.8061</v>
          </cell>
          <cell r="S312">
            <v>110.02624666666667</v>
          </cell>
          <cell r="T312">
            <v>1.9525838513796596E-2</v>
          </cell>
          <cell r="U312">
            <v>0.9385133333333362</v>
          </cell>
          <cell r="V312">
            <v>48.065199999999997</v>
          </cell>
          <cell r="W312">
            <v>49.00371333333333</v>
          </cell>
          <cell r="X312">
            <v>8.1678854882083849E-3</v>
          </cell>
          <cell r="Y312">
            <v>0.37450000000000094</v>
          </cell>
          <cell r="Z312">
            <v>45.850299999999997</v>
          </cell>
          <cell r="AA312">
            <v>46.224799999999995</v>
          </cell>
          <cell r="AB312">
            <v>1.4078397164577929E-2</v>
          </cell>
          <cell r="AC312">
            <v>0.69883333333333442</v>
          </cell>
          <cell r="AD312">
            <v>49.6387</v>
          </cell>
          <cell r="AE312">
            <v>50.337533333333333</v>
          </cell>
          <cell r="AF312">
            <v>1.1652073375350727E-2</v>
          </cell>
          <cell r="AG312">
            <v>0.19282666666666656</v>
          </cell>
          <cell r="AH312">
            <v>16.5487</v>
          </cell>
          <cell r="AI312">
            <v>16.741526666666665</v>
          </cell>
          <cell r="AJ312">
            <v>8.5280337096320068E-3</v>
          </cell>
          <cell r="AK312">
            <v>0.13560000000000372</v>
          </cell>
          <cell r="AL312">
            <v>15.900499999999999</v>
          </cell>
          <cell r="AM312">
            <v>16.036100000000005</v>
          </cell>
          <cell r="AN312">
            <v>1.3196653705667433E-2</v>
          </cell>
          <cell r="AO312">
            <v>0.10079999999999956</v>
          </cell>
          <cell r="AP312">
            <v>7.6383000000000001</v>
          </cell>
          <cell r="AQ312">
            <v>7.7390999999999996</v>
          </cell>
          <cell r="AR312">
            <v>5.2416083865733784E-3</v>
          </cell>
          <cell r="AS312">
            <v>0.21839999999999832</v>
          </cell>
          <cell r="AT312">
            <v>41.666600000000003</v>
          </cell>
          <cell r="AU312">
            <v>41.884999999999998</v>
          </cell>
          <cell r="AV312">
            <v>1.2102036780699515E-2</v>
          </cell>
          <cell r="AW312">
            <v>0.42839999999998213</v>
          </cell>
          <cell r="AX312">
            <v>35.399000000000001</v>
          </cell>
          <cell r="AY312">
            <v>35.827399999999983</v>
          </cell>
          <cell r="AZ312">
            <v>8.6017020943835298E-3</v>
          </cell>
          <cell r="BA312">
            <v>6.5999999999995396E-2</v>
          </cell>
          <cell r="BB312">
            <v>7.6729000000000003</v>
          </cell>
          <cell r="BC312">
            <v>7.7388999999999957</v>
          </cell>
        </row>
        <row r="313">
          <cell r="B313">
            <v>265</v>
          </cell>
          <cell r="C313">
            <v>85</v>
          </cell>
          <cell r="D313">
            <v>1.1902151318704904E-2</v>
          </cell>
          <cell r="E313">
            <v>0.72368055555555499</v>
          </cell>
          <cell r="F313">
            <v>60.802500000000002</v>
          </cell>
          <cell r="G313">
            <v>61.526180555555555</v>
          </cell>
          <cell r="H313">
            <v>1.657874141867147E-2</v>
          </cell>
          <cell r="I313">
            <v>1.2265499999999969</v>
          </cell>
          <cell r="J313">
            <v>73.9833</v>
          </cell>
          <cell r="K313">
            <v>75.209850000000003</v>
          </cell>
          <cell r="L313">
            <v>2.1411004006505592E-2</v>
          </cell>
          <cell r="M313">
            <v>1.1994444444444434E-2</v>
          </cell>
          <cell r="N313">
            <v>0.56020000000000003</v>
          </cell>
          <cell r="O313">
            <v>0.57219444444444445</v>
          </cell>
          <cell r="P313">
            <v>1.1347454069415413E-2</v>
          </cell>
          <cell r="Q313">
            <v>1.2346722222222202</v>
          </cell>
          <cell r="R313">
            <v>108.8061</v>
          </cell>
          <cell r="S313">
            <v>110.04077222222222</v>
          </cell>
          <cell r="T313">
            <v>1.9758288972294178E-2</v>
          </cell>
          <cell r="U313">
            <v>0.94968611111111401</v>
          </cell>
          <cell r="V313">
            <v>48.065199999999997</v>
          </cell>
          <cell r="W313">
            <v>49.01488611111111</v>
          </cell>
          <cell r="X313">
            <v>8.2651222202108666E-3</v>
          </cell>
          <cell r="Y313">
            <v>0.37895833333333429</v>
          </cell>
          <cell r="Z313">
            <v>45.850299999999997</v>
          </cell>
          <cell r="AA313">
            <v>46.229258333333334</v>
          </cell>
          <cell r="AB313">
            <v>1.4245997130822904E-2</v>
          </cell>
          <cell r="AC313">
            <v>0.70715277777777885</v>
          </cell>
          <cell r="AD313">
            <v>49.6387</v>
          </cell>
          <cell r="AE313">
            <v>50.345852777777779</v>
          </cell>
          <cell r="AF313">
            <v>1.1790788534581091E-2</v>
          </cell>
          <cell r="AG313">
            <v>0.19512222222222214</v>
          </cell>
          <cell r="AH313">
            <v>16.5487</v>
          </cell>
          <cell r="AI313">
            <v>16.743822222222221</v>
          </cell>
          <cell r="AJ313">
            <v>8.6295579204609587E-3</v>
          </cell>
          <cell r="AK313">
            <v>0.13721428571428948</v>
          </cell>
          <cell r="AL313">
            <v>15.900499999999999</v>
          </cell>
          <cell r="AM313">
            <v>16.037714285714287</v>
          </cell>
          <cell r="AN313">
            <v>1.3353756725972998E-2</v>
          </cell>
          <cell r="AO313">
            <v>0.10199999999999955</v>
          </cell>
          <cell r="AP313">
            <v>7.6383000000000001</v>
          </cell>
          <cell r="AQ313">
            <v>7.7402999999999995</v>
          </cell>
          <cell r="AR313">
            <v>5.3040084864135377E-3</v>
          </cell>
          <cell r="AS313">
            <v>0.22099999999999831</v>
          </cell>
          <cell r="AT313">
            <v>41.666600000000003</v>
          </cell>
          <cell r="AU313">
            <v>41.887599999999999</v>
          </cell>
          <cell r="AV313">
            <v>1.2246108647136414E-2</v>
          </cell>
          <cell r="AW313">
            <v>0.4334999999999819</v>
          </cell>
          <cell r="AX313">
            <v>35.399000000000001</v>
          </cell>
          <cell r="AY313">
            <v>35.832499999999982</v>
          </cell>
          <cell r="AZ313">
            <v>8.7041033097928575E-3</v>
          </cell>
          <cell r="BA313">
            <v>6.6785714285709633E-2</v>
          </cell>
          <cell r="BB313">
            <v>7.6729000000000003</v>
          </cell>
          <cell r="BC313">
            <v>7.7396857142857103</v>
          </cell>
        </row>
        <row r="314">
          <cell r="B314">
            <v>266</v>
          </cell>
          <cell r="C314">
            <v>86</v>
          </cell>
          <cell r="D314">
            <v>1.2042176628336726E-2</v>
          </cell>
          <cell r="E314">
            <v>0.73219444444444393</v>
          </cell>
          <cell r="F314">
            <v>60.802500000000002</v>
          </cell>
          <cell r="G314">
            <v>61.534694444444447</v>
          </cell>
          <cell r="H314">
            <v>1.6773785435361722E-2</v>
          </cell>
          <cell r="I314">
            <v>1.2409799999999969</v>
          </cell>
          <cell r="J314">
            <v>73.9833</v>
          </cell>
          <cell r="K314">
            <v>75.224279999999993</v>
          </cell>
          <cell r="L314">
            <v>2.1662898171288011E-2</v>
          </cell>
          <cell r="M314">
            <v>1.2135555555555547E-2</v>
          </cell>
          <cell r="N314">
            <v>0.56020000000000003</v>
          </cell>
          <cell r="O314">
            <v>0.5723355555555556</v>
          </cell>
          <cell r="P314">
            <v>1.1480953529055595E-2</v>
          </cell>
          <cell r="Q314">
            <v>1.2491977777777759</v>
          </cell>
          <cell r="R314">
            <v>108.8061</v>
          </cell>
          <cell r="S314">
            <v>110.05529777777778</v>
          </cell>
          <cell r="T314">
            <v>1.9990739430791753E-2</v>
          </cell>
          <cell r="U314">
            <v>0.96085888888889193</v>
          </cell>
          <cell r="V314">
            <v>48.065199999999997</v>
          </cell>
          <cell r="W314">
            <v>49.02605888888889</v>
          </cell>
          <cell r="X314">
            <v>8.3623589522133467E-3</v>
          </cell>
          <cell r="Y314">
            <v>0.38341666666666763</v>
          </cell>
          <cell r="Z314">
            <v>45.850299999999997</v>
          </cell>
          <cell r="AA314">
            <v>46.233716666666666</v>
          </cell>
          <cell r="AB314">
            <v>1.441359709706788E-2</v>
          </cell>
          <cell r="AC314">
            <v>0.71547222222222329</v>
          </cell>
          <cell r="AD314">
            <v>49.6387</v>
          </cell>
          <cell r="AE314">
            <v>50.354172222222225</v>
          </cell>
          <cell r="AF314">
            <v>1.1929503693811459E-2</v>
          </cell>
          <cell r="AG314">
            <v>0.19741777777777766</v>
          </cell>
          <cell r="AH314">
            <v>16.5487</v>
          </cell>
          <cell r="AI314">
            <v>16.746117777777776</v>
          </cell>
          <cell r="AJ314">
            <v>8.7310821312899124E-3</v>
          </cell>
          <cell r="AK314">
            <v>0.13882857142857524</v>
          </cell>
          <cell r="AL314">
            <v>15.900499999999999</v>
          </cell>
          <cell r="AM314">
            <v>16.039328571428573</v>
          </cell>
          <cell r="AN314">
            <v>1.3510859746278563E-2</v>
          </cell>
          <cell r="AO314">
            <v>0.10319999999999954</v>
          </cell>
          <cell r="AP314">
            <v>7.6383000000000001</v>
          </cell>
          <cell r="AQ314">
            <v>7.7414999999999994</v>
          </cell>
          <cell r="AR314">
            <v>5.3664085862536962E-3</v>
          </cell>
          <cell r="AS314">
            <v>0.2235999999999983</v>
          </cell>
          <cell r="AT314">
            <v>41.666600000000003</v>
          </cell>
          <cell r="AU314">
            <v>41.8902</v>
          </cell>
          <cell r="AV314">
            <v>1.2390180513573313E-2</v>
          </cell>
          <cell r="AW314">
            <v>0.43859999999998173</v>
          </cell>
          <cell r="AX314">
            <v>35.399000000000001</v>
          </cell>
          <cell r="AY314">
            <v>35.837599999999981</v>
          </cell>
          <cell r="AZ314">
            <v>8.8065045252021853E-3</v>
          </cell>
          <cell r="BA314">
            <v>6.7571428571423856E-2</v>
          </cell>
          <cell r="BB314">
            <v>7.6729000000000003</v>
          </cell>
          <cell r="BC314">
            <v>7.740471428571424</v>
          </cell>
        </row>
        <row r="315">
          <cell r="B315">
            <v>267</v>
          </cell>
          <cell r="C315">
            <v>87</v>
          </cell>
          <cell r="D315">
            <v>1.2182201937968548E-2</v>
          </cell>
          <cell r="E315">
            <v>0.74070833333333275</v>
          </cell>
          <cell r="F315">
            <v>60.802500000000002</v>
          </cell>
          <cell r="G315">
            <v>61.543208333333332</v>
          </cell>
          <cell r="H315">
            <v>1.6968829452051973E-2</v>
          </cell>
          <cell r="I315">
            <v>1.2554099999999968</v>
          </cell>
          <cell r="J315">
            <v>73.9833</v>
          </cell>
          <cell r="K315">
            <v>75.238709999999998</v>
          </cell>
          <cell r="L315">
            <v>2.1914792336070431E-2</v>
          </cell>
          <cell r="M315">
            <v>1.2276666666666656E-2</v>
          </cell>
          <cell r="N315">
            <v>0.56020000000000003</v>
          </cell>
          <cell r="O315">
            <v>0.57247666666666663</v>
          </cell>
          <cell r="P315">
            <v>1.1614452988695774E-2</v>
          </cell>
          <cell r="Q315">
            <v>1.2637233333333313</v>
          </cell>
          <cell r="R315">
            <v>108.8061</v>
          </cell>
          <cell r="S315">
            <v>110.06982333333333</v>
          </cell>
          <cell r="T315">
            <v>2.0223189889289332E-2</v>
          </cell>
          <cell r="U315">
            <v>0.97203166666666962</v>
          </cell>
          <cell r="V315">
            <v>48.065199999999997</v>
          </cell>
          <cell r="W315">
            <v>49.037231666666663</v>
          </cell>
          <cell r="X315">
            <v>8.4595956842158267E-3</v>
          </cell>
          <cell r="Y315">
            <v>0.38787500000000091</v>
          </cell>
          <cell r="Z315">
            <v>45.850299999999997</v>
          </cell>
          <cell r="AA315">
            <v>46.238174999999998</v>
          </cell>
          <cell r="AB315">
            <v>1.4581197063312856E-2</v>
          </cell>
          <cell r="AC315">
            <v>0.72379166666666772</v>
          </cell>
          <cell r="AD315">
            <v>49.6387</v>
          </cell>
          <cell r="AE315">
            <v>50.362491666666671</v>
          </cell>
          <cell r="AF315">
            <v>1.2068218853041825E-2</v>
          </cell>
          <cell r="AG315">
            <v>0.19971333333333322</v>
          </cell>
          <cell r="AH315">
            <v>16.5487</v>
          </cell>
          <cell r="AI315">
            <v>16.748413333333332</v>
          </cell>
          <cell r="AJ315">
            <v>8.8326063421188643E-3</v>
          </cell>
          <cell r="AK315">
            <v>0.14044285714286101</v>
          </cell>
          <cell r="AL315">
            <v>15.900499999999999</v>
          </cell>
          <cell r="AM315">
            <v>16.040942857142859</v>
          </cell>
          <cell r="AN315">
            <v>1.366796276658413E-2</v>
          </cell>
          <cell r="AO315">
            <v>0.10439999999999953</v>
          </cell>
          <cell r="AP315">
            <v>7.6383000000000001</v>
          </cell>
          <cell r="AQ315">
            <v>7.7426999999999992</v>
          </cell>
          <cell r="AR315">
            <v>5.4288086860938556E-3</v>
          </cell>
          <cell r="AS315">
            <v>0.22619999999999826</v>
          </cell>
          <cell r="AT315">
            <v>41.666600000000003</v>
          </cell>
          <cell r="AU315">
            <v>41.892800000000001</v>
          </cell>
          <cell r="AV315">
            <v>1.2534252380010213E-2</v>
          </cell>
          <cell r="AW315">
            <v>0.4436999999999815</v>
          </cell>
          <cell r="AX315">
            <v>35.399000000000001</v>
          </cell>
          <cell r="AY315">
            <v>35.842699999999979</v>
          </cell>
          <cell r="AZ315">
            <v>8.908905740611513E-3</v>
          </cell>
          <cell r="BA315">
            <v>6.8357142857138092E-2</v>
          </cell>
          <cell r="BB315">
            <v>7.6729000000000003</v>
          </cell>
          <cell r="BC315">
            <v>7.7412571428571386</v>
          </cell>
        </row>
        <row r="316">
          <cell r="B316">
            <v>268</v>
          </cell>
          <cell r="C316">
            <v>88</v>
          </cell>
          <cell r="D316">
            <v>1.2322227247600372E-2</v>
          </cell>
          <cell r="E316">
            <v>0.74922222222222168</v>
          </cell>
          <cell r="F316">
            <v>60.802500000000002</v>
          </cell>
          <cell r="G316">
            <v>61.551722222222224</v>
          </cell>
          <cell r="H316">
            <v>1.7163873468742225E-2</v>
          </cell>
          <cell r="I316">
            <v>1.2698399999999967</v>
          </cell>
          <cell r="J316">
            <v>73.9833</v>
          </cell>
          <cell r="K316">
            <v>75.253140000000002</v>
          </cell>
          <cell r="L316">
            <v>2.2166686500852847E-2</v>
          </cell>
          <cell r="M316">
            <v>1.2417777777777767E-2</v>
          </cell>
          <cell r="N316">
            <v>0.56020000000000003</v>
          </cell>
          <cell r="O316">
            <v>0.57261777777777778</v>
          </cell>
          <cell r="P316">
            <v>1.1747952448335958E-2</v>
          </cell>
          <cell r="Q316">
            <v>1.2782488888888868</v>
          </cell>
          <cell r="R316">
            <v>108.8061</v>
          </cell>
          <cell r="S316">
            <v>110.08434888888888</v>
          </cell>
          <cell r="T316">
            <v>2.0455640347786911E-2</v>
          </cell>
          <cell r="U316">
            <v>0.98320444444444743</v>
          </cell>
          <cell r="V316">
            <v>48.065199999999997</v>
          </cell>
          <cell r="W316">
            <v>49.048404444444444</v>
          </cell>
          <cell r="X316">
            <v>8.5568324162183084E-3</v>
          </cell>
          <cell r="Y316">
            <v>0.39233333333333431</v>
          </cell>
          <cell r="Z316">
            <v>45.850299999999997</v>
          </cell>
          <cell r="AA316">
            <v>46.24263333333333</v>
          </cell>
          <cell r="AB316">
            <v>1.4748797029557829E-2</v>
          </cell>
          <cell r="AC316">
            <v>0.73211111111111227</v>
          </cell>
          <cell r="AD316">
            <v>49.6387</v>
          </cell>
          <cell r="AE316">
            <v>50.370811111111109</v>
          </cell>
          <cell r="AF316">
            <v>1.2206934012272189E-2</v>
          </cell>
          <cell r="AG316">
            <v>0.20200888888888879</v>
          </cell>
          <cell r="AH316">
            <v>16.5487</v>
          </cell>
          <cell r="AI316">
            <v>16.750708888888887</v>
          </cell>
          <cell r="AJ316">
            <v>8.9341305529478162E-3</v>
          </cell>
          <cell r="AK316">
            <v>0.14205714285714674</v>
          </cell>
          <cell r="AL316">
            <v>15.900499999999999</v>
          </cell>
          <cell r="AM316">
            <v>16.042557142857145</v>
          </cell>
          <cell r="AN316">
            <v>1.3825065786889693E-2</v>
          </cell>
          <cell r="AO316">
            <v>0.10559999999999954</v>
          </cell>
          <cell r="AP316">
            <v>7.6383000000000001</v>
          </cell>
          <cell r="AQ316">
            <v>7.7439</v>
          </cell>
          <cell r="AR316">
            <v>5.4912087859340149E-3</v>
          </cell>
          <cell r="AS316">
            <v>0.22879999999999825</v>
          </cell>
          <cell r="AT316">
            <v>41.666600000000003</v>
          </cell>
          <cell r="AU316">
            <v>41.895400000000002</v>
          </cell>
          <cell r="AV316">
            <v>1.2678324246447112E-2</v>
          </cell>
          <cell r="AW316">
            <v>0.44879999999998127</v>
          </cell>
          <cell r="AX316">
            <v>35.399000000000001</v>
          </cell>
          <cell r="AY316">
            <v>35.847799999999985</v>
          </cell>
          <cell r="AZ316">
            <v>9.0113069560208408E-3</v>
          </cell>
          <cell r="BA316">
            <v>6.9142857142852315E-2</v>
          </cell>
          <cell r="BB316">
            <v>7.6729000000000003</v>
          </cell>
          <cell r="BC316">
            <v>7.7420428571428523</v>
          </cell>
        </row>
        <row r="317">
          <cell r="B317">
            <v>269</v>
          </cell>
          <cell r="C317">
            <v>89</v>
          </cell>
          <cell r="D317">
            <v>1.2462252557232194E-2</v>
          </cell>
          <cell r="E317">
            <v>0.7577361111111105</v>
          </cell>
          <cell r="F317">
            <v>60.802500000000002</v>
          </cell>
          <cell r="G317">
            <v>61.560236111111109</v>
          </cell>
          <cell r="H317">
            <v>1.735891748543248E-2</v>
          </cell>
          <cell r="I317">
            <v>1.2842699999999967</v>
          </cell>
          <cell r="J317">
            <v>73.9833</v>
          </cell>
          <cell r="K317">
            <v>75.267569999999992</v>
          </cell>
          <cell r="L317">
            <v>2.241858066563527E-2</v>
          </cell>
          <cell r="M317">
            <v>1.2558888888888878E-2</v>
          </cell>
          <cell r="N317">
            <v>0.56020000000000003</v>
          </cell>
          <cell r="O317">
            <v>0.57275888888888893</v>
          </cell>
          <cell r="P317">
            <v>1.1881451907976136E-2</v>
          </cell>
          <cell r="Q317">
            <v>1.2927744444444424</v>
          </cell>
          <cell r="R317">
            <v>108.8061</v>
          </cell>
          <cell r="S317">
            <v>110.09887444444445</v>
          </cell>
          <cell r="T317">
            <v>2.068809080628449E-2</v>
          </cell>
          <cell r="U317">
            <v>0.99437722222222524</v>
          </cell>
          <cell r="V317">
            <v>48.065199999999997</v>
          </cell>
          <cell r="W317">
            <v>49.059577222222224</v>
          </cell>
          <cell r="X317">
            <v>8.6540691482207902E-3</v>
          </cell>
          <cell r="Y317">
            <v>0.39679166666666771</v>
          </cell>
          <cell r="Z317">
            <v>45.850299999999997</v>
          </cell>
          <cell r="AA317">
            <v>46.247091666666662</v>
          </cell>
          <cell r="AB317">
            <v>1.4916396995802805E-2</v>
          </cell>
          <cell r="AC317">
            <v>0.7404305555555567</v>
          </cell>
          <cell r="AD317">
            <v>49.6387</v>
          </cell>
          <cell r="AE317">
            <v>50.379130555555555</v>
          </cell>
          <cell r="AF317">
            <v>1.2345649171502555E-2</v>
          </cell>
          <cell r="AG317">
            <v>0.20430444444444437</v>
          </cell>
          <cell r="AH317">
            <v>16.5487</v>
          </cell>
          <cell r="AI317">
            <v>16.753004444444443</v>
          </cell>
          <cell r="AJ317">
            <v>9.0356547637767699E-3</v>
          </cell>
          <cell r="AK317">
            <v>0.1436714285714325</v>
          </cell>
          <cell r="AL317">
            <v>15.900499999999999</v>
          </cell>
          <cell r="AM317">
            <v>16.044171428571431</v>
          </cell>
          <cell r="AN317">
            <v>1.3982168807195258E-2</v>
          </cell>
          <cell r="AO317">
            <v>0.10679999999999953</v>
          </cell>
          <cell r="AP317">
            <v>7.6383000000000001</v>
          </cell>
          <cell r="AQ317">
            <v>7.7450999999999999</v>
          </cell>
          <cell r="AR317">
            <v>5.5536088857741743E-3</v>
          </cell>
          <cell r="AS317">
            <v>0.23139999999999822</v>
          </cell>
          <cell r="AT317">
            <v>41.666600000000003</v>
          </cell>
          <cell r="AU317">
            <v>41.898000000000003</v>
          </cell>
          <cell r="AV317">
            <v>1.2822396112884009E-2</v>
          </cell>
          <cell r="AW317">
            <v>0.45389999999998104</v>
          </cell>
          <cell r="AX317">
            <v>35.399000000000001</v>
          </cell>
          <cell r="AY317">
            <v>35.852899999999984</v>
          </cell>
          <cell r="AZ317">
            <v>9.1137081714301703E-3</v>
          </cell>
          <cell r="BA317">
            <v>6.9928571428566552E-2</v>
          </cell>
          <cell r="BB317">
            <v>7.6729000000000003</v>
          </cell>
          <cell r="BC317">
            <v>7.742828571428567</v>
          </cell>
        </row>
        <row r="318">
          <cell r="B318">
            <v>270</v>
          </cell>
          <cell r="C318">
            <v>90</v>
          </cell>
          <cell r="D318">
            <v>1.2602277866864017E-2</v>
          </cell>
          <cell r="E318">
            <v>0.76624999999999943</v>
          </cell>
          <cell r="F318">
            <v>60.802500000000002</v>
          </cell>
          <cell r="G318">
            <v>61.568750000000001</v>
          </cell>
          <cell r="H318">
            <v>1.7553961502122732E-2</v>
          </cell>
          <cell r="I318">
            <v>1.2986999999999966</v>
          </cell>
          <cell r="J318">
            <v>73.9833</v>
          </cell>
          <cell r="K318">
            <v>75.281999999999996</v>
          </cell>
          <cell r="L318">
            <v>2.2670474830417682E-2</v>
          </cell>
          <cell r="M318">
            <v>1.2699999999999987E-2</v>
          </cell>
          <cell r="N318">
            <v>0.56020000000000003</v>
          </cell>
          <cell r="O318">
            <v>0.57289999999999996</v>
          </cell>
          <cell r="P318">
            <v>1.201495136761632E-2</v>
          </cell>
          <cell r="Q318">
            <v>1.3072999999999979</v>
          </cell>
          <cell r="R318">
            <v>108.8061</v>
          </cell>
          <cell r="S318">
            <v>110.1134</v>
          </cell>
          <cell r="T318">
            <v>2.0920541264782069E-2</v>
          </cell>
          <cell r="U318">
            <v>1.0055500000000031</v>
          </cell>
          <cell r="V318">
            <v>48.065199999999997</v>
          </cell>
          <cell r="W318">
            <v>49.070750000000004</v>
          </cell>
          <cell r="X318">
            <v>8.7513058802232702E-3</v>
          </cell>
          <cell r="Y318">
            <v>0.40125000000000099</v>
          </cell>
          <cell r="Z318">
            <v>45.850299999999997</v>
          </cell>
          <cell r="AA318">
            <v>46.251549999999995</v>
          </cell>
          <cell r="AB318">
            <v>1.5083996962047781E-2</v>
          </cell>
          <cell r="AC318">
            <v>0.74875000000000114</v>
          </cell>
          <cell r="AD318">
            <v>49.6387</v>
          </cell>
          <cell r="AE318">
            <v>50.387450000000001</v>
          </cell>
          <cell r="AF318">
            <v>1.2484364330732921E-2</v>
          </cell>
          <cell r="AG318">
            <v>0.20659999999999989</v>
          </cell>
          <cell r="AH318">
            <v>16.5487</v>
          </cell>
          <cell r="AI318">
            <v>16.755299999999998</v>
          </cell>
          <cell r="AJ318">
            <v>9.1371789746057218E-3</v>
          </cell>
          <cell r="AK318">
            <v>0.14528571428571826</v>
          </cell>
          <cell r="AL318">
            <v>15.900499999999999</v>
          </cell>
          <cell r="AM318">
            <v>16.045785714285717</v>
          </cell>
          <cell r="AN318">
            <v>1.4139271827500823E-2</v>
          </cell>
          <cell r="AO318">
            <v>0.10799999999999953</v>
          </cell>
          <cell r="AP318">
            <v>7.6383000000000001</v>
          </cell>
          <cell r="AQ318">
            <v>7.7462999999999997</v>
          </cell>
          <cell r="AR318">
            <v>5.6160089856143337E-3</v>
          </cell>
          <cell r="AS318">
            <v>0.23399999999999821</v>
          </cell>
          <cell r="AT318">
            <v>41.666600000000003</v>
          </cell>
          <cell r="AU318">
            <v>41.900599999999997</v>
          </cell>
          <cell r="AV318">
            <v>1.296646797932091E-2</v>
          </cell>
          <cell r="AW318">
            <v>0.45899999999998087</v>
          </cell>
          <cell r="AX318">
            <v>35.399000000000001</v>
          </cell>
          <cell r="AY318">
            <v>35.857999999999983</v>
          </cell>
          <cell r="AZ318">
            <v>9.2161093868394963E-3</v>
          </cell>
          <cell r="BA318">
            <v>7.0714285714280775E-2</v>
          </cell>
          <cell r="BB318">
            <v>7.6729000000000003</v>
          </cell>
          <cell r="BC318">
            <v>7.7436142857142807</v>
          </cell>
        </row>
        <row r="319">
          <cell r="B319">
            <v>271</v>
          </cell>
          <cell r="C319">
            <v>91</v>
          </cell>
          <cell r="D319">
            <v>1.2742303176495839E-2</v>
          </cell>
          <cell r="E319">
            <v>0.77476388888888836</v>
          </cell>
          <cell r="F319">
            <v>60.802500000000002</v>
          </cell>
          <cell r="G319">
            <v>61.577263888888893</v>
          </cell>
          <cell r="H319">
            <v>1.7749005518812984E-2</v>
          </cell>
          <cell r="I319">
            <v>1.3131299999999966</v>
          </cell>
          <cell r="J319">
            <v>73.9833</v>
          </cell>
          <cell r="K319">
            <v>75.296430000000001</v>
          </cell>
          <cell r="L319">
            <v>2.2922368995200105E-2</v>
          </cell>
          <cell r="M319">
            <v>1.28411111111111E-2</v>
          </cell>
          <cell r="N319">
            <v>0.56020000000000003</v>
          </cell>
          <cell r="O319">
            <v>0.57304111111111111</v>
          </cell>
          <cell r="P319">
            <v>1.2148450827256499E-2</v>
          </cell>
          <cell r="Q319">
            <v>1.3218255555555534</v>
          </cell>
          <cell r="R319">
            <v>108.8061</v>
          </cell>
          <cell r="S319">
            <v>110.12792555555555</v>
          </cell>
          <cell r="T319">
            <v>2.1152991723279647E-2</v>
          </cell>
          <cell r="U319">
            <v>1.016722777777781</v>
          </cell>
          <cell r="V319">
            <v>48.065199999999997</v>
          </cell>
          <cell r="W319">
            <v>49.081922777777777</v>
          </cell>
          <cell r="X319">
            <v>8.8485426122257502E-3</v>
          </cell>
          <cell r="Y319">
            <v>0.40570833333333428</v>
          </cell>
          <cell r="Z319">
            <v>45.850299999999997</v>
          </cell>
          <cell r="AA319">
            <v>46.256008333333334</v>
          </cell>
          <cell r="AB319">
            <v>1.5251596928292756E-2</v>
          </cell>
          <cell r="AC319">
            <v>0.75706944444444557</v>
          </cell>
          <cell r="AD319">
            <v>49.6387</v>
          </cell>
          <cell r="AE319">
            <v>50.395769444444447</v>
          </cell>
          <cell r="AF319">
            <v>1.2623079489963288E-2</v>
          </cell>
          <cell r="AG319">
            <v>0.20889555555555542</v>
          </cell>
          <cell r="AH319">
            <v>16.5487</v>
          </cell>
          <cell r="AI319">
            <v>16.757595555555557</v>
          </cell>
          <cell r="AJ319">
            <v>9.2387031854346737E-3</v>
          </cell>
          <cell r="AK319">
            <v>0.14690000000000403</v>
          </cell>
          <cell r="AL319">
            <v>15.900499999999999</v>
          </cell>
          <cell r="AM319">
            <v>16.047400000000003</v>
          </cell>
          <cell r="AN319">
            <v>1.4296374847806386E-2</v>
          </cell>
          <cell r="AO319">
            <v>0.10919999999999952</v>
          </cell>
          <cell r="AP319">
            <v>7.6383000000000001</v>
          </cell>
          <cell r="AQ319">
            <v>7.7474999999999996</v>
          </cell>
          <cell r="AR319">
            <v>5.678409085454493E-3</v>
          </cell>
          <cell r="AS319">
            <v>0.2365999999999982</v>
          </cell>
          <cell r="AT319">
            <v>41.666600000000003</v>
          </cell>
          <cell r="AU319">
            <v>41.903199999999998</v>
          </cell>
          <cell r="AV319">
            <v>1.311053984575781E-2</v>
          </cell>
          <cell r="AW319">
            <v>0.46409999999998064</v>
          </cell>
          <cell r="AX319">
            <v>35.399000000000001</v>
          </cell>
          <cell r="AY319">
            <v>35.863099999999982</v>
          </cell>
          <cell r="AZ319">
            <v>9.3185106022488241E-3</v>
          </cell>
          <cell r="BA319">
            <v>7.1499999999995012E-2</v>
          </cell>
          <cell r="BB319">
            <v>7.6729000000000003</v>
          </cell>
          <cell r="BC319">
            <v>7.7443999999999953</v>
          </cell>
        </row>
        <row r="320">
          <cell r="B320">
            <v>272</v>
          </cell>
          <cell r="C320">
            <v>92</v>
          </cell>
          <cell r="D320">
            <v>1.2882328486127663E-2</v>
          </cell>
          <cell r="E320">
            <v>0.78327777777777718</v>
          </cell>
          <cell r="F320">
            <v>60.802500000000002</v>
          </cell>
          <cell r="G320">
            <v>61.585777777777778</v>
          </cell>
          <cell r="H320">
            <v>1.7944049535503236E-2</v>
          </cell>
          <cell r="I320">
            <v>1.3275599999999965</v>
          </cell>
          <cell r="J320">
            <v>73.9833</v>
          </cell>
          <cell r="K320">
            <v>75.310859999999991</v>
          </cell>
          <cell r="L320">
            <v>2.3174263159982524E-2</v>
          </cell>
          <cell r="M320">
            <v>1.2982222222222211E-2</v>
          </cell>
          <cell r="N320">
            <v>0.56020000000000003</v>
          </cell>
          <cell r="O320">
            <v>0.57318222222222226</v>
          </cell>
          <cell r="P320">
            <v>1.2281950286896683E-2</v>
          </cell>
          <cell r="Q320">
            <v>1.336351111111109</v>
          </cell>
          <cell r="R320">
            <v>108.8061</v>
          </cell>
          <cell r="S320">
            <v>110.14245111111111</v>
          </cell>
          <cell r="T320">
            <v>2.1385442181777226E-2</v>
          </cell>
          <cell r="U320">
            <v>1.0278955555555587</v>
          </cell>
          <cell r="V320">
            <v>48.065199999999997</v>
          </cell>
          <cell r="W320">
            <v>49.093095555555557</v>
          </cell>
          <cell r="X320">
            <v>8.9457793442282319E-3</v>
          </cell>
          <cell r="Y320">
            <v>0.41016666666666768</v>
          </cell>
          <cell r="Z320">
            <v>45.850299999999997</v>
          </cell>
          <cell r="AA320">
            <v>46.260466666666666</v>
          </cell>
          <cell r="AB320">
            <v>1.541919689453773E-2</v>
          </cell>
          <cell r="AC320">
            <v>0.76538888888889001</v>
          </cell>
          <cell r="AD320">
            <v>49.6387</v>
          </cell>
          <cell r="AE320">
            <v>50.404088888888893</v>
          </cell>
          <cell r="AF320">
            <v>1.2761794649193652E-2</v>
          </cell>
          <cell r="AG320">
            <v>0.211191111111111</v>
          </cell>
          <cell r="AH320">
            <v>16.5487</v>
          </cell>
          <cell r="AI320">
            <v>16.759891111111113</v>
          </cell>
          <cell r="AJ320">
            <v>9.3402273962636274E-3</v>
          </cell>
          <cell r="AK320">
            <v>0.14851428571428979</v>
          </cell>
          <cell r="AL320">
            <v>15.900499999999999</v>
          </cell>
          <cell r="AM320">
            <v>16.049014285714289</v>
          </cell>
          <cell r="AN320">
            <v>1.4453477868111951E-2</v>
          </cell>
          <cell r="AO320">
            <v>0.11039999999999951</v>
          </cell>
          <cell r="AP320">
            <v>7.6383000000000001</v>
          </cell>
          <cell r="AQ320">
            <v>7.7486999999999995</v>
          </cell>
          <cell r="AR320">
            <v>5.7408091852946524E-3</v>
          </cell>
          <cell r="AS320">
            <v>0.23919999999999816</v>
          </cell>
          <cell r="AT320">
            <v>41.666600000000003</v>
          </cell>
          <cell r="AU320">
            <v>41.905799999999999</v>
          </cell>
          <cell r="AV320">
            <v>1.3254611712194707E-2</v>
          </cell>
          <cell r="AW320">
            <v>0.46919999999998041</v>
          </cell>
          <cell r="AX320">
            <v>35.399000000000001</v>
          </cell>
          <cell r="AY320">
            <v>35.86819999999998</v>
          </cell>
          <cell r="AZ320">
            <v>9.4209118176581518E-3</v>
          </cell>
          <cell r="BA320">
            <v>7.2285714285709249E-2</v>
          </cell>
          <cell r="BB320">
            <v>7.6729000000000003</v>
          </cell>
          <cell r="BC320">
            <v>7.7451857142857099</v>
          </cell>
        </row>
        <row r="321">
          <cell r="B321">
            <v>273</v>
          </cell>
          <cell r="C321">
            <v>93</v>
          </cell>
          <cell r="D321">
            <v>1.3022353795759485E-2</v>
          </cell>
          <cell r="E321">
            <v>0.79179166666666612</v>
          </cell>
          <cell r="F321">
            <v>60.802500000000002</v>
          </cell>
          <cell r="G321">
            <v>61.59429166666667</v>
          </cell>
          <cell r="H321">
            <v>1.8139093552193491E-2</v>
          </cell>
          <cell r="I321">
            <v>1.3419899999999965</v>
          </cell>
          <cell r="J321">
            <v>73.9833</v>
          </cell>
          <cell r="K321">
            <v>75.325289999999995</v>
          </cell>
          <cell r="L321">
            <v>2.342615732476494E-2</v>
          </cell>
          <cell r="M321">
            <v>1.3123333333333322E-2</v>
          </cell>
          <cell r="N321">
            <v>0.56020000000000003</v>
          </cell>
          <cell r="O321">
            <v>0.57332333333333341</v>
          </cell>
          <cell r="P321">
            <v>1.2415449746536862E-2</v>
          </cell>
          <cell r="Q321">
            <v>1.3508766666666645</v>
          </cell>
          <cell r="R321">
            <v>108.8061</v>
          </cell>
          <cell r="S321">
            <v>110.15697666666667</v>
          </cell>
          <cell r="T321">
            <v>2.1617892640274805E-2</v>
          </cell>
          <cell r="U321">
            <v>1.0390683333333364</v>
          </cell>
          <cell r="V321">
            <v>48.065199999999997</v>
          </cell>
          <cell r="W321">
            <v>49.104268333333337</v>
          </cell>
          <cell r="X321">
            <v>9.0430160762307137E-3</v>
          </cell>
          <cell r="Y321">
            <v>0.41462500000000108</v>
          </cell>
          <cell r="Z321">
            <v>45.850299999999997</v>
          </cell>
          <cell r="AA321">
            <v>46.264924999999998</v>
          </cell>
          <cell r="AB321">
            <v>1.5586796860782706E-2</v>
          </cell>
          <cell r="AC321">
            <v>0.77370833333333455</v>
          </cell>
          <cell r="AD321">
            <v>49.6387</v>
          </cell>
          <cell r="AE321">
            <v>50.412408333333332</v>
          </cell>
          <cell r="AF321">
            <v>1.290050980842402E-2</v>
          </cell>
          <cell r="AG321">
            <v>0.21348666666666657</v>
          </cell>
          <cell r="AH321">
            <v>16.5487</v>
          </cell>
          <cell r="AI321">
            <v>16.762186666666668</v>
          </cell>
          <cell r="AJ321">
            <v>9.4417516070925793E-3</v>
          </cell>
          <cell r="AK321">
            <v>0.15012857142857555</v>
          </cell>
          <cell r="AL321">
            <v>15.900499999999999</v>
          </cell>
          <cell r="AM321">
            <v>16.050628571428575</v>
          </cell>
          <cell r="AN321">
            <v>1.4610580888417516E-2</v>
          </cell>
          <cell r="AO321">
            <v>0.11159999999999951</v>
          </cell>
          <cell r="AP321">
            <v>7.6383000000000001</v>
          </cell>
          <cell r="AQ321">
            <v>7.7498999999999993</v>
          </cell>
          <cell r="AR321">
            <v>5.8032092851348117E-3</v>
          </cell>
          <cell r="AS321">
            <v>0.24179999999999816</v>
          </cell>
          <cell r="AT321">
            <v>41.666600000000003</v>
          </cell>
          <cell r="AU321">
            <v>41.9084</v>
          </cell>
          <cell r="AV321">
            <v>1.3398683578631606E-2</v>
          </cell>
          <cell r="AW321">
            <v>0.47429999999998024</v>
          </cell>
          <cell r="AX321">
            <v>35.399000000000001</v>
          </cell>
          <cell r="AY321">
            <v>35.873299999999979</v>
          </cell>
          <cell r="AZ321">
            <v>9.5233130330674813E-3</v>
          </cell>
          <cell r="BA321">
            <v>7.3071428571423472E-2</v>
          </cell>
          <cell r="BB321">
            <v>7.6729000000000003</v>
          </cell>
          <cell r="BC321">
            <v>7.7459714285714236</v>
          </cell>
        </row>
        <row r="322">
          <cell r="B322">
            <v>274</v>
          </cell>
          <cell r="C322">
            <v>94</v>
          </cell>
          <cell r="D322">
            <v>1.3162379105391307E-2</v>
          </cell>
          <cell r="E322">
            <v>0.80030555555555494</v>
          </cell>
          <cell r="F322">
            <v>60.802500000000002</v>
          </cell>
          <cell r="G322">
            <v>61.602805555555555</v>
          </cell>
          <cell r="H322">
            <v>1.8334137568883743E-2</v>
          </cell>
          <cell r="I322">
            <v>1.3564199999999964</v>
          </cell>
          <cell r="J322">
            <v>73.9833</v>
          </cell>
          <cell r="K322">
            <v>75.33972</v>
          </cell>
          <cell r="L322">
            <v>2.367805148954736E-2</v>
          </cell>
          <cell r="M322">
            <v>1.3264444444444435E-2</v>
          </cell>
          <cell r="N322">
            <v>0.56020000000000003</v>
          </cell>
          <cell r="O322">
            <v>0.57346444444444444</v>
          </cell>
          <cell r="P322">
            <v>1.2548949206177044E-2</v>
          </cell>
          <cell r="Q322">
            <v>1.36540222222222</v>
          </cell>
          <cell r="R322">
            <v>108.8061</v>
          </cell>
          <cell r="S322">
            <v>110.17150222222222</v>
          </cell>
          <cell r="T322">
            <v>2.185034309877238E-2</v>
          </cell>
          <cell r="U322">
            <v>1.0502411111111143</v>
          </cell>
          <cell r="V322">
            <v>48.065199999999997</v>
          </cell>
          <cell r="W322">
            <v>49.11544111111111</v>
          </cell>
          <cell r="X322">
            <v>9.1402528082331937E-3</v>
          </cell>
          <cell r="Y322">
            <v>0.41908333333333436</v>
          </cell>
          <cell r="Z322">
            <v>45.850299999999997</v>
          </cell>
          <cell r="AA322">
            <v>46.26938333333333</v>
          </cell>
          <cell r="AB322">
            <v>1.5754396827027679E-2</v>
          </cell>
          <cell r="AC322">
            <v>0.78202777777777899</v>
          </cell>
          <cell r="AD322">
            <v>49.6387</v>
          </cell>
          <cell r="AE322">
            <v>50.420727777777778</v>
          </cell>
          <cell r="AF322">
            <v>1.3039224967654386E-2</v>
          </cell>
          <cell r="AG322">
            <v>0.21578222222222213</v>
          </cell>
          <cell r="AH322">
            <v>16.5487</v>
          </cell>
          <cell r="AI322">
            <v>16.764482222222224</v>
          </cell>
          <cell r="AJ322">
            <v>9.5432758179215312E-3</v>
          </cell>
          <cell r="AK322">
            <v>0.15174285714286131</v>
          </cell>
          <cell r="AL322">
            <v>15.900499999999999</v>
          </cell>
          <cell r="AM322">
            <v>16.052242857142861</v>
          </cell>
          <cell r="AN322">
            <v>1.4767683908723081E-2</v>
          </cell>
          <cell r="AO322">
            <v>0.1127999999999995</v>
          </cell>
          <cell r="AP322">
            <v>7.6383000000000001</v>
          </cell>
          <cell r="AQ322">
            <v>7.7510999999999992</v>
          </cell>
          <cell r="AR322">
            <v>5.8656093849749702E-3</v>
          </cell>
          <cell r="AS322">
            <v>0.24439999999999812</v>
          </cell>
          <cell r="AT322">
            <v>41.666600000000003</v>
          </cell>
          <cell r="AU322">
            <v>41.911000000000001</v>
          </cell>
          <cell r="AV322">
            <v>1.3542755445068505E-2</v>
          </cell>
          <cell r="AW322">
            <v>0.47939999999998001</v>
          </cell>
          <cell r="AX322">
            <v>35.399000000000001</v>
          </cell>
          <cell r="AY322">
            <v>35.878399999999978</v>
          </cell>
          <cell r="AZ322">
            <v>9.6257142484768073E-3</v>
          </cell>
          <cell r="BA322">
            <v>7.3857142857137709E-2</v>
          </cell>
          <cell r="BB322">
            <v>7.6729000000000003</v>
          </cell>
          <cell r="BC322">
            <v>7.7467571428571382</v>
          </cell>
        </row>
        <row r="323">
          <cell r="B323">
            <v>275</v>
          </cell>
          <cell r="C323">
            <v>95</v>
          </cell>
          <cell r="D323">
            <v>1.3302404415023127E-2</v>
          </cell>
          <cell r="E323">
            <v>0.80881944444444387</v>
          </cell>
          <cell r="F323">
            <v>60.802500000000002</v>
          </cell>
          <cell r="G323">
            <v>61.611319444444447</v>
          </cell>
          <cell r="H323">
            <v>1.8529181585573994E-2</v>
          </cell>
          <cell r="I323">
            <v>1.3708499999999963</v>
          </cell>
          <cell r="J323">
            <v>73.9833</v>
          </cell>
          <cell r="K323">
            <v>75.35414999999999</v>
          </cell>
          <cell r="L323">
            <v>2.3929945654329782E-2</v>
          </cell>
          <cell r="M323">
            <v>1.3405555555555544E-2</v>
          </cell>
          <cell r="N323">
            <v>0.56020000000000003</v>
          </cell>
          <cell r="O323">
            <v>0.57360555555555559</v>
          </cell>
          <cell r="P323">
            <v>1.2682448665817225E-2</v>
          </cell>
          <cell r="Q323">
            <v>1.3799277777777756</v>
          </cell>
          <cell r="R323">
            <v>108.8061</v>
          </cell>
          <cell r="S323">
            <v>110.18602777777778</v>
          </cell>
          <cell r="T323">
            <v>2.2082793557269963E-2</v>
          </cell>
          <cell r="U323">
            <v>1.0614138888888922</v>
          </cell>
          <cell r="V323">
            <v>48.065199999999997</v>
          </cell>
          <cell r="W323">
            <v>49.12661388888889</v>
          </cell>
          <cell r="X323">
            <v>9.2374895402356737E-3</v>
          </cell>
          <cell r="Y323">
            <v>0.4235416666666677</v>
          </cell>
          <cell r="Z323">
            <v>45.850299999999997</v>
          </cell>
          <cell r="AA323">
            <v>46.273841666666662</v>
          </cell>
          <cell r="AB323">
            <v>1.5921996793272657E-2</v>
          </cell>
          <cell r="AC323">
            <v>0.79034722222222342</v>
          </cell>
          <cell r="AD323">
            <v>49.6387</v>
          </cell>
          <cell r="AE323">
            <v>50.429047222222223</v>
          </cell>
          <cell r="AF323">
            <v>1.317794012688475E-2</v>
          </cell>
          <cell r="AG323">
            <v>0.21807777777777765</v>
          </cell>
          <cell r="AH323">
            <v>16.5487</v>
          </cell>
          <cell r="AI323">
            <v>16.766777777777779</v>
          </cell>
          <cell r="AJ323">
            <v>9.6448000287504849E-3</v>
          </cell>
          <cell r="AK323">
            <v>0.15335714285714705</v>
          </cell>
          <cell r="AL323">
            <v>15.900499999999999</v>
          </cell>
          <cell r="AM323">
            <v>16.053857142857147</v>
          </cell>
          <cell r="AN323">
            <v>1.4924786929028645E-2</v>
          </cell>
          <cell r="AO323">
            <v>0.1139999999999995</v>
          </cell>
          <cell r="AP323">
            <v>7.6383000000000001</v>
          </cell>
          <cell r="AQ323">
            <v>7.7523</v>
          </cell>
          <cell r="AR323">
            <v>5.9280094848151296E-3</v>
          </cell>
          <cell r="AS323">
            <v>0.24699999999999811</v>
          </cell>
          <cell r="AT323">
            <v>41.666600000000003</v>
          </cell>
          <cell r="AU323">
            <v>41.913600000000002</v>
          </cell>
          <cell r="AV323">
            <v>1.3686827311505405E-2</v>
          </cell>
          <cell r="AW323">
            <v>0.48449999999997978</v>
          </cell>
          <cell r="AX323">
            <v>35.399000000000001</v>
          </cell>
          <cell r="AY323">
            <v>35.883499999999984</v>
          </cell>
          <cell r="AZ323">
            <v>9.7281154638861351E-3</v>
          </cell>
          <cell r="BA323">
            <v>7.4642857142851932E-2</v>
          </cell>
          <cell r="BB323">
            <v>7.6729000000000003</v>
          </cell>
          <cell r="BC323">
            <v>7.747542857142852</v>
          </cell>
        </row>
        <row r="324">
          <cell r="B324">
            <v>276</v>
          </cell>
          <cell r="C324">
            <v>96</v>
          </cell>
          <cell r="D324">
            <v>1.3442429724654949E-2</v>
          </cell>
          <cell r="E324">
            <v>0.81733333333333269</v>
          </cell>
          <cell r="F324">
            <v>60.802500000000002</v>
          </cell>
          <cell r="G324">
            <v>61.619833333333332</v>
          </cell>
          <cell r="H324">
            <v>1.8724225602264246E-2</v>
          </cell>
          <cell r="I324">
            <v>1.3852799999999965</v>
          </cell>
          <cell r="J324">
            <v>73.9833</v>
          </cell>
          <cell r="K324">
            <v>75.368579999999994</v>
          </cell>
          <cell r="L324">
            <v>2.4181839819112198E-2</v>
          </cell>
          <cell r="M324">
            <v>1.3546666666666655E-2</v>
          </cell>
          <cell r="N324">
            <v>0.56020000000000003</v>
          </cell>
          <cell r="O324">
            <v>0.57374666666666674</v>
          </cell>
          <cell r="P324">
            <v>1.2815948125457405E-2</v>
          </cell>
          <cell r="Q324">
            <v>1.3944533333333311</v>
          </cell>
          <cell r="R324">
            <v>108.8061</v>
          </cell>
          <cell r="S324">
            <v>110.20055333333333</v>
          </cell>
          <cell r="T324">
            <v>2.2315244015767538E-2</v>
          </cell>
          <cell r="U324">
            <v>1.0725866666666699</v>
          </cell>
          <cell r="V324">
            <v>48.065199999999997</v>
          </cell>
          <cell r="W324">
            <v>49.13778666666667</v>
          </cell>
          <cell r="X324">
            <v>9.3347262722381554E-3</v>
          </cell>
          <cell r="Y324">
            <v>0.42800000000000105</v>
          </cell>
          <cell r="Z324">
            <v>45.850299999999997</v>
          </cell>
          <cell r="AA324">
            <v>46.278300000000002</v>
          </cell>
          <cell r="AB324">
            <v>1.6089596759517634E-2</v>
          </cell>
          <cell r="AC324">
            <v>0.79866666666666786</v>
          </cell>
          <cell r="AD324">
            <v>49.6387</v>
          </cell>
          <cell r="AE324">
            <v>50.437366666666669</v>
          </cell>
          <cell r="AF324">
            <v>1.3316655286115114E-2</v>
          </cell>
          <cell r="AG324">
            <v>0.22037333333333323</v>
          </cell>
          <cell r="AH324">
            <v>16.5487</v>
          </cell>
          <cell r="AI324">
            <v>16.769073333333335</v>
          </cell>
          <cell r="AJ324">
            <v>9.7463242395794368E-3</v>
          </cell>
          <cell r="AK324">
            <v>0.15497142857143281</v>
          </cell>
          <cell r="AL324">
            <v>15.900499999999999</v>
          </cell>
          <cell r="AM324">
            <v>16.055471428571433</v>
          </cell>
          <cell r="AN324">
            <v>1.508188994933421E-2</v>
          </cell>
          <cell r="AO324">
            <v>0.1151999999999995</v>
          </cell>
          <cell r="AP324">
            <v>7.6383000000000001</v>
          </cell>
          <cell r="AQ324">
            <v>7.7534999999999998</v>
          </cell>
          <cell r="AR324">
            <v>5.9904095846552898E-3</v>
          </cell>
          <cell r="AS324">
            <v>0.2495999999999981</v>
          </cell>
          <cell r="AT324">
            <v>41.666600000000003</v>
          </cell>
          <cell r="AU324">
            <v>41.916200000000003</v>
          </cell>
          <cell r="AV324">
            <v>1.3830899177942304E-2</v>
          </cell>
          <cell r="AW324">
            <v>0.48959999999997955</v>
          </cell>
          <cell r="AX324">
            <v>35.399000000000001</v>
          </cell>
          <cell r="AY324">
            <v>35.888599999999983</v>
          </cell>
          <cell r="AZ324">
            <v>9.8305166792954628E-3</v>
          </cell>
          <cell r="BA324">
            <v>7.5428571428566168E-2</v>
          </cell>
          <cell r="BB324">
            <v>7.6729000000000003</v>
          </cell>
          <cell r="BC324">
            <v>7.7483285714285666</v>
          </cell>
        </row>
        <row r="325">
          <cell r="B325">
            <v>277</v>
          </cell>
          <cell r="C325">
            <v>97</v>
          </cell>
          <cell r="D325">
            <v>1.3582455034286773E-2</v>
          </cell>
          <cell r="E325">
            <v>0.82584722222222162</v>
          </cell>
          <cell r="F325">
            <v>60.802500000000002</v>
          </cell>
          <cell r="G325">
            <v>61.628347222222224</v>
          </cell>
          <cell r="H325">
            <v>1.8919269618954501E-2</v>
          </cell>
          <cell r="I325">
            <v>1.3997099999999965</v>
          </cell>
          <cell r="J325">
            <v>73.9833</v>
          </cell>
          <cell r="K325">
            <v>75.383009999999999</v>
          </cell>
          <cell r="L325">
            <v>2.4433733983894618E-2</v>
          </cell>
          <cell r="M325">
            <v>1.3687777777777766E-2</v>
          </cell>
          <cell r="N325">
            <v>0.56020000000000003</v>
          </cell>
          <cell r="O325">
            <v>0.57388777777777777</v>
          </cell>
          <cell r="P325">
            <v>1.2949447585097588E-2</v>
          </cell>
          <cell r="Q325">
            <v>1.4089788888888866</v>
          </cell>
          <cell r="R325">
            <v>108.8061</v>
          </cell>
          <cell r="S325">
            <v>110.21507888888888</v>
          </cell>
          <cell r="T325">
            <v>2.2547694474265117E-2</v>
          </cell>
          <cell r="U325">
            <v>1.0837594444444476</v>
          </cell>
          <cell r="V325">
            <v>48.065199999999997</v>
          </cell>
          <cell r="W325">
            <v>49.148959444444444</v>
          </cell>
          <cell r="X325">
            <v>9.4319630042406354E-3</v>
          </cell>
          <cell r="Y325">
            <v>0.43245833333333444</v>
          </cell>
          <cell r="Z325">
            <v>45.850299999999997</v>
          </cell>
          <cell r="AA325">
            <v>46.282758333333334</v>
          </cell>
          <cell r="AB325">
            <v>1.6257196725762608E-2</v>
          </cell>
          <cell r="AC325">
            <v>0.80698611111111229</v>
          </cell>
          <cell r="AD325">
            <v>49.6387</v>
          </cell>
          <cell r="AE325">
            <v>50.445686111111115</v>
          </cell>
          <cell r="AF325">
            <v>1.3455370445345482E-2</v>
          </cell>
          <cell r="AG325">
            <v>0.22266888888888881</v>
          </cell>
          <cell r="AH325">
            <v>16.5487</v>
          </cell>
          <cell r="AI325">
            <v>16.77136888888889</v>
          </cell>
          <cell r="AJ325">
            <v>9.8478484504083887E-3</v>
          </cell>
          <cell r="AK325">
            <v>0.15658571428571857</v>
          </cell>
          <cell r="AL325">
            <v>15.900499999999999</v>
          </cell>
          <cell r="AM325">
            <v>16.057085714285719</v>
          </cell>
          <cell r="AN325">
            <v>1.5238992969639776E-2</v>
          </cell>
          <cell r="AO325">
            <v>0.11639999999999949</v>
          </cell>
          <cell r="AP325">
            <v>7.6383000000000001</v>
          </cell>
          <cell r="AQ325">
            <v>7.7546999999999997</v>
          </cell>
          <cell r="AR325">
            <v>6.0528096844954492E-3</v>
          </cell>
          <cell r="AS325">
            <v>0.25219999999999809</v>
          </cell>
          <cell r="AT325">
            <v>41.666600000000003</v>
          </cell>
          <cell r="AU325">
            <v>41.918799999999997</v>
          </cell>
          <cell r="AV325">
            <v>1.3974971044379201E-2</v>
          </cell>
          <cell r="AW325">
            <v>0.49469999999997938</v>
          </cell>
          <cell r="AX325">
            <v>35.399000000000001</v>
          </cell>
          <cell r="AY325">
            <v>35.893699999999981</v>
          </cell>
          <cell r="AZ325">
            <v>9.9329178947047906E-3</v>
          </cell>
          <cell r="BA325">
            <v>7.6214285714280391E-2</v>
          </cell>
          <cell r="BB325">
            <v>7.6729000000000003</v>
          </cell>
          <cell r="BC325">
            <v>7.7491142857142803</v>
          </cell>
        </row>
        <row r="326">
          <cell r="B326">
            <v>278</v>
          </cell>
          <cell r="C326">
            <v>98</v>
          </cell>
          <cell r="D326">
            <v>1.3722480343918595E-2</v>
          </cell>
          <cell r="E326">
            <v>0.83436111111111044</v>
          </cell>
          <cell r="F326">
            <v>60.802500000000002</v>
          </cell>
          <cell r="G326">
            <v>61.636861111111109</v>
          </cell>
          <cell r="H326">
            <v>1.9114313635644753E-2</v>
          </cell>
          <cell r="I326">
            <v>1.4141399999999964</v>
          </cell>
          <cell r="J326">
            <v>73.9833</v>
          </cell>
          <cell r="K326">
            <v>75.397440000000003</v>
          </cell>
          <cell r="L326">
            <v>2.4685628148677037E-2</v>
          </cell>
          <cell r="M326">
            <v>1.3828888888888875E-2</v>
          </cell>
          <cell r="N326">
            <v>0.56020000000000003</v>
          </cell>
          <cell r="O326">
            <v>0.57402888888888892</v>
          </cell>
          <cell r="P326">
            <v>1.3082947044737768E-2</v>
          </cell>
          <cell r="Q326">
            <v>1.4235044444444422</v>
          </cell>
          <cell r="R326">
            <v>108.8061</v>
          </cell>
          <cell r="S326">
            <v>110.22960444444445</v>
          </cell>
          <cell r="T326">
            <v>2.2780144932762699E-2</v>
          </cell>
          <cell r="U326">
            <v>1.0949322222222255</v>
          </cell>
          <cell r="V326">
            <v>48.065199999999997</v>
          </cell>
          <cell r="W326">
            <v>49.160132222222224</v>
          </cell>
          <cell r="X326">
            <v>9.5291997362431172E-3</v>
          </cell>
          <cell r="Y326">
            <v>0.43691666666666773</v>
          </cell>
          <cell r="Z326">
            <v>45.850299999999997</v>
          </cell>
          <cell r="AA326">
            <v>46.287216666666666</v>
          </cell>
          <cell r="AB326">
            <v>1.6424796692007585E-2</v>
          </cell>
          <cell r="AC326">
            <v>0.81530555555555684</v>
          </cell>
          <cell r="AD326">
            <v>49.6387</v>
          </cell>
          <cell r="AE326">
            <v>50.454005555555554</v>
          </cell>
          <cell r="AF326">
            <v>1.3594085604575848E-2</v>
          </cell>
          <cell r="AG326">
            <v>0.22496444444444433</v>
          </cell>
          <cell r="AH326">
            <v>16.5487</v>
          </cell>
          <cell r="AI326">
            <v>16.773664444444446</v>
          </cell>
          <cell r="AJ326">
            <v>9.9493726612373424E-3</v>
          </cell>
          <cell r="AK326">
            <v>0.15820000000000434</v>
          </cell>
          <cell r="AL326">
            <v>15.900499999999999</v>
          </cell>
          <cell r="AM326">
            <v>16.058700000000002</v>
          </cell>
          <cell r="AN326">
            <v>1.5396095989945341E-2</v>
          </cell>
          <cell r="AO326">
            <v>0.11759999999999948</v>
          </cell>
          <cell r="AP326">
            <v>7.6383000000000001</v>
          </cell>
          <cell r="AQ326">
            <v>7.7558999999999996</v>
          </cell>
          <cell r="AR326">
            <v>6.1152097843356077E-3</v>
          </cell>
          <cell r="AS326">
            <v>0.25479999999999803</v>
          </cell>
          <cell r="AT326">
            <v>41.666600000000003</v>
          </cell>
          <cell r="AU326">
            <v>41.921399999999998</v>
          </cell>
          <cell r="AV326">
            <v>1.4119042910816101E-2</v>
          </cell>
          <cell r="AW326">
            <v>0.49979999999997915</v>
          </cell>
          <cell r="AX326">
            <v>35.399000000000001</v>
          </cell>
          <cell r="AY326">
            <v>35.89879999999998</v>
          </cell>
          <cell r="AZ326">
            <v>1.0035319110114118E-2</v>
          </cell>
          <cell r="BA326">
            <v>7.6999999999994628E-2</v>
          </cell>
          <cell r="BB326">
            <v>7.6729000000000003</v>
          </cell>
          <cell r="BC326">
            <v>7.7498999999999949</v>
          </cell>
        </row>
        <row r="327">
          <cell r="B327">
            <v>279</v>
          </cell>
          <cell r="C327">
            <v>99</v>
          </cell>
          <cell r="D327">
            <v>1.3862505653550418E-2</v>
          </cell>
          <cell r="E327">
            <v>0.84287499999999937</v>
          </cell>
          <cell r="F327">
            <v>60.802500000000002</v>
          </cell>
          <cell r="G327">
            <v>61.645375000000001</v>
          </cell>
          <cell r="H327">
            <v>1.9309357652335005E-2</v>
          </cell>
          <cell r="I327">
            <v>1.4285699999999963</v>
          </cell>
          <cell r="J327">
            <v>73.9833</v>
          </cell>
          <cell r="K327">
            <v>75.411869999999993</v>
          </cell>
          <cell r="L327">
            <v>2.4937522313459453E-2</v>
          </cell>
          <cell r="M327">
            <v>1.3969999999999989E-2</v>
          </cell>
          <cell r="N327">
            <v>0.56020000000000003</v>
          </cell>
          <cell r="O327">
            <v>0.57417000000000007</v>
          </cell>
          <cell r="P327">
            <v>1.3216446504377951E-2</v>
          </cell>
          <cell r="Q327">
            <v>1.4380299999999977</v>
          </cell>
          <cell r="R327">
            <v>108.8061</v>
          </cell>
          <cell r="S327">
            <v>110.24413</v>
          </cell>
          <cell r="T327">
            <v>2.3012595391260278E-2</v>
          </cell>
          <cell r="U327">
            <v>1.1061050000000034</v>
          </cell>
          <cell r="V327">
            <v>48.065199999999997</v>
          </cell>
          <cell r="W327">
            <v>49.171305000000004</v>
          </cell>
          <cell r="X327">
            <v>9.6264364682455972E-3</v>
          </cell>
          <cell r="Y327">
            <v>0.44137500000000107</v>
          </cell>
          <cell r="Z327">
            <v>45.850299999999997</v>
          </cell>
          <cell r="AA327">
            <v>46.291674999999998</v>
          </cell>
          <cell r="AB327">
            <v>1.6592396658252559E-2</v>
          </cell>
          <cell r="AC327">
            <v>0.82362500000000127</v>
          </cell>
          <cell r="AD327">
            <v>49.6387</v>
          </cell>
          <cell r="AE327">
            <v>50.462325</v>
          </cell>
          <cell r="AF327">
            <v>1.3732800763806213E-2</v>
          </cell>
          <cell r="AG327">
            <v>0.22725999999999985</v>
          </cell>
          <cell r="AH327">
            <v>16.5487</v>
          </cell>
          <cell r="AI327">
            <v>16.775960000000001</v>
          </cell>
          <cell r="AJ327">
            <v>1.0050896872066294E-2</v>
          </cell>
          <cell r="AK327">
            <v>0.1598142857142901</v>
          </cell>
          <cell r="AL327">
            <v>15.900499999999999</v>
          </cell>
          <cell r="AM327">
            <v>16.060314285714288</v>
          </cell>
          <cell r="AN327">
            <v>1.5553199010250904E-2</v>
          </cell>
          <cell r="AO327">
            <v>0.11879999999999948</v>
          </cell>
          <cell r="AP327">
            <v>7.6383000000000001</v>
          </cell>
          <cell r="AQ327">
            <v>7.7570999999999994</v>
          </cell>
          <cell r="AR327">
            <v>6.177609884175767E-3</v>
          </cell>
          <cell r="AS327">
            <v>0.25739999999999802</v>
          </cell>
          <cell r="AT327">
            <v>41.666600000000003</v>
          </cell>
          <cell r="AU327">
            <v>41.923999999999999</v>
          </cell>
          <cell r="AV327">
            <v>1.4263114777253002E-2</v>
          </cell>
          <cell r="AW327">
            <v>0.50489999999997892</v>
          </cell>
          <cell r="AX327">
            <v>35.399000000000001</v>
          </cell>
          <cell r="AY327">
            <v>35.903899999999979</v>
          </cell>
          <cell r="AZ327">
            <v>1.0137720325523446E-2</v>
          </cell>
          <cell r="BA327">
            <v>7.7785714285708865E-2</v>
          </cell>
          <cell r="BB327">
            <v>7.6729000000000003</v>
          </cell>
          <cell r="BC327">
            <v>7.7506857142857095</v>
          </cell>
        </row>
        <row r="328">
          <cell r="B328">
            <v>280</v>
          </cell>
          <cell r="C328">
            <v>100</v>
          </cell>
          <cell r="D328">
            <v>1.400253096318224E-2</v>
          </cell>
          <cell r="E328">
            <v>0.85138888888888831</v>
          </cell>
          <cell r="F328">
            <v>60.802500000000002</v>
          </cell>
          <cell r="G328">
            <v>61.653888888888893</v>
          </cell>
          <cell r="H328">
            <v>1.950440166902526E-2</v>
          </cell>
          <cell r="I328">
            <v>1.4429999999999963</v>
          </cell>
          <cell r="J328">
            <v>73.9833</v>
          </cell>
          <cell r="K328">
            <v>75.426299999999998</v>
          </cell>
          <cell r="L328">
            <v>2.5189416478241872E-2</v>
          </cell>
          <cell r="M328">
            <v>1.4111111111111099E-2</v>
          </cell>
          <cell r="N328">
            <v>0.56020000000000003</v>
          </cell>
          <cell r="O328">
            <v>0.57431111111111111</v>
          </cell>
          <cell r="P328">
            <v>1.3349945964018131E-2</v>
          </cell>
          <cell r="Q328">
            <v>1.4525555555555532</v>
          </cell>
          <cell r="R328">
            <v>108.8061</v>
          </cell>
          <cell r="S328">
            <v>110.25865555555555</v>
          </cell>
          <cell r="T328">
            <v>2.3245045849757853E-2</v>
          </cell>
          <cell r="U328">
            <v>1.1172777777777811</v>
          </cell>
          <cell r="V328">
            <v>48.065199999999997</v>
          </cell>
          <cell r="W328">
            <v>49.182477777777777</v>
          </cell>
          <cell r="X328">
            <v>9.7236732002480772E-3</v>
          </cell>
          <cell r="Y328">
            <v>0.44583333333333441</v>
          </cell>
          <cell r="Z328">
            <v>45.850299999999997</v>
          </cell>
          <cell r="AA328">
            <v>46.29613333333333</v>
          </cell>
          <cell r="AB328">
            <v>1.6759996624497533E-2</v>
          </cell>
          <cell r="AC328">
            <v>0.83194444444444571</v>
          </cell>
          <cell r="AD328">
            <v>49.6387</v>
          </cell>
          <cell r="AE328">
            <v>50.470644444444446</v>
          </cell>
          <cell r="AF328">
            <v>1.387151592303658E-2</v>
          </cell>
          <cell r="AG328">
            <v>0.22955555555555543</v>
          </cell>
          <cell r="AH328">
            <v>16.5487</v>
          </cell>
          <cell r="AI328">
            <v>16.778255555555557</v>
          </cell>
          <cell r="AJ328">
            <v>1.0152421082895246E-2</v>
          </cell>
          <cell r="AK328">
            <v>0.16142857142857586</v>
          </cell>
          <cell r="AL328">
            <v>15.900499999999999</v>
          </cell>
          <cell r="AM328">
            <v>16.061928571428574</v>
          </cell>
          <cell r="AN328">
            <v>1.5710302030556469E-2</v>
          </cell>
          <cell r="AO328">
            <v>0.11999999999999947</v>
          </cell>
          <cell r="AP328">
            <v>7.6383000000000001</v>
          </cell>
          <cell r="AQ328">
            <v>7.7582999999999993</v>
          </cell>
          <cell r="AR328">
            <v>6.2400099840159264E-3</v>
          </cell>
          <cell r="AS328">
            <v>0.25999999999999801</v>
          </cell>
          <cell r="AT328">
            <v>41.666600000000003</v>
          </cell>
          <cell r="AU328">
            <v>41.926600000000001</v>
          </cell>
          <cell r="AV328">
            <v>1.4407186643689899E-2</v>
          </cell>
          <cell r="AW328">
            <v>0.50999999999997869</v>
          </cell>
          <cell r="AX328">
            <v>35.399000000000001</v>
          </cell>
          <cell r="AY328">
            <v>35.908999999999978</v>
          </cell>
          <cell r="AZ328">
            <v>1.0240121540932774E-2</v>
          </cell>
          <cell r="BA328">
            <v>7.8571428571423088E-2</v>
          </cell>
          <cell r="BB328">
            <v>7.6729000000000003</v>
          </cell>
          <cell r="BC328">
            <v>7.7514714285714232</v>
          </cell>
        </row>
        <row r="329">
          <cell r="B329">
            <v>281</v>
          </cell>
          <cell r="C329">
            <v>101</v>
          </cell>
          <cell r="D329">
            <v>1.4142556272814064E-2</v>
          </cell>
          <cell r="E329">
            <v>0.85990277777777713</v>
          </cell>
          <cell r="F329">
            <v>60.802500000000002</v>
          </cell>
          <cell r="G329">
            <v>61.662402777777778</v>
          </cell>
          <cell r="H329">
            <v>1.9699445685715512E-2</v>
          </cell>
          <cell r="I329">
            <v>1.4574299999999962</v>
          </cell>
          <cell r="J329">
            <v>73.9833</v>
          </cell>
          <cell r="K329">
            <v>75.440730000000002</v>
          </cell>
          <cell r="L329">
            <v>2.5441310643024288E-2</v>
          </cell>
          <cell r="M329">
            <v>1.425222222222221E-2</v>
          </cell>
          <cell r="N329">
            <v>0.56020000000000003</v>
          </cell>
          <cell r="O329">
            <v>0.57445222222222225</v>
          </cell>
          <cell r="P329">
            <v>1.3483445423658313E-2</v>
          </cell>
          <cell r="Q329">
            <v>1.4670811111111088</v>
          </cell>
          <cell r="R329">
            <v>108.8061</v>
          </cell>
          <cell r="S329">
            <v>110.27318111111111</v>
          </cell>
          <cell r="T329">
            <v>2.3477496308255432E-2</v>
          </cell>
          <cell r="U329">
            <v>1.1284505555555588</v>
          </cell>
          <cell r="V329">
            <v>48.065199999999997</v>
          </cell>
          <cell r="W329">
            <v>49.193650555555557</v>
          </cell>
          <cell r="X329">
            <v>9.8209099322505589E-3</v>
          </cell>
          <cell r="Y329">
            <v>0.45029166666666781</v>
          </cell>
          <cell r="Z329">
            <v>45.850299999999997</v>
          </cell>
          <cell r="AA329">
            <v>46.300591666666662</v>
          </cell>
          <cell r="AB329">
            <v>1.692759659074251E-2</v>
          </cell>
          <cell r="AC329">
            <v>0.84026388888889014</v>
          </cell>
          <cell r="AD329">
            <v>49.6387</v>
          </cell>
          <cell r="AE329">
            <v>50.478963888888892</v>
          </cell>
          <cell r="AF329">
            <v>1.4010231082266945E-2</v>
          </cell>
          <cell r="AG329">
            <v>0.23185111111111101</v>
          </cell>
          <cell r="AH329">
            <v>16.5487</v>
          </cell>
          <cell r="AI329">
            <v>16.780551111111112</v>
          </cell>
          <cell r="AJ329">
            <v>1.0253945293724198E-2</v>
          </cell>
          <cell r="AK329">
            <v>0.16304285714286162</v>
          </cell>
          <cell r="AL329">
            <v>15.900499999999999</v>
          </cell>
          <cell r="AM329">
            <v>16.06354285714286</v>
          </cell>
          <cell r="AN329">
            <v>1.5867405050862034E-2</v>
          </cell>
          <cell r="AO329">
            <v>0.12119999999999946</v>
          </cell>
          <cell r="AP329">
            <v>7.6383000000000001</v>
          </cell>
          <cell r="AQ329">
            <v>7.7594999999999992</v>
          </cell>
          <cell r="AR329">
            <v>6.3024100838560849E-3</v>
          </cell>
          <cell r="AS329">
            <v>0.262599999999998</v>
          </cell>
          <cell r="AT329">
            <v>41.666600000000003</v>
          </cell>
          <cell r="AU329">
            <v>41.929200000000002</v>
          </cell>
          <cell r="AV329">
            <v>1.4551258510126798E-2</v>
          </cell>
          <cell r="AW329">
            <v>0.51509999999997846</v>
          </cell>
          <cell r="AX329">
            <v>35.399000000000001</v>
          </cell>
          <cell r="AY329">
            <v>35.914099999999976</v>
          </cell>
          <cell r="AZ329">
            <v>1.0342522756342102E-2</v>
          </cell>
          <cell r="BA329">
            <v>7.9357142857137325E-2</v>
          </cell>
          <cell r="BB329">
            <v>7.6729000000000003</v>
          </cell>
          <cell r="BC329">
            <v>7.7522571428571379</v>
          </cell>
        </row>
        <row r="330">
          <cell r="B330">
            <v>282</v>
          </cell>
          <cell r="C330">
            <v>102</v>
          </cell>
          <cell r="D330">
            <v>1.4282581582445886E-2</v>
          </cell>
          <cell r="E330">
            <v>0.86841666666666606</v>
          </cell>
          <cell r="F330">
            <v>60.802500000000002</v>
          </cell>
          <cell r="G330">
            <v>61.67091666666667</v>
          </cell>
          <cell r="H330">
            <v>1.9894489702405763E-2</v>
          </cell>
          <cell r="I330">
            <v>1.4718599999999962</v>
          </cell>
          <cell r="J330">
            <v>73.9833</v>
          </cell>
          <cell r="K330">
            <v>75.455159999999992</v>
          </cell>
          <cell r="L330">
            <v>2.5693204807806711E-2</v>
          </cell>
          <cell r="M330">
            <v>1.4393333333333322E-2</v>
          </cell>
          <cell r="N330">
            <v>0.56020000000000003</v>
          </cell>
          <cell r="O330">
            <v>0.5745933333333334</v>
          </cell>
          <cell r="P330">
            <v>1.3616944883298494E-2</v>
          </cell>
          <cell r="Q330">
            <v>1.4816066666666643</v>
          </cell>
          <cell r="R330">
            <v>108.8061</v>
          </cell>
          <cell r="S330">
            <v>110.28770666666667</v>
          </cell>
          <cell r="T330">
            <v>2.3709946766753011E-2</v>
          </cell>
          <cell r="U330">
            <v>1.1396233333333368</v>
          </cell>
          <cell r="V330">
            <v>48.065199999999997</v>
          </cell>
          <cell r="W330">
            <v>49.204823333333337</v>
          </cell>
          <cell r="X330">
            <v>9.9181466642530389E-3</v>
          </cell>
          <cell r="Y330">
            <v>0.45475000000000115</v>
          </cell>
          <cell r="Z330">
            <v>45.850299999999997</v>
          </cell>
          <cell r="AA330">
            <v>46.305050000000001</v>
          </cell>
          <cell r="AB330">
            <v>1.7095196556987484E-2</v>
          </cell>
          <cell r="AC330">
            <v>0.84858333333333458</v>
          </cell>
          <cell r="AD330">
            <v>49.6387</v>
          </cell>
          <cell r="AE330">
            <v>50.487283333333338</v>
          </cell>
          <cell r="AF330">
            <v>1.4148946241497311E-2</v>
          </cell>
          <cell r="AG330">
            <v>0.23414666666666656</v>
          </cell>
          <cell r="AH330">
            <v>16.5487</v>
          </cell>
          <cell r="AI330">
            <v>16.782846666666668</v>
          </cell>
          <cell r="AJ330">
            <v>1.0355469504553152E-2</v>
          </cell>
          <cell r="AK330">
            <v>0.16465714285714736</v>
          </cell>
          <cell r="AL330">
            <v>15.900499999999999</v>
          </cell>
          <cell r="AM330">
            <v>16.065157142857146</v>
          </cell>
          <cell r="AN330">
            <v>1.6024508071167599E-2</v>
          </cell>
          <cell r="AO330">
            <v>0.12239999999999947</v>
          </cell>
          <cell r="AP330">
            <v>7.6383000000000001</v>
          </cell>
          <cell r="AQ330">
            <v>7.7606999999999999</v>
          </cell>
          <cell r="AR330">
            <v>6.3648101836962442E-3</v>
          </cell>
          <cell r="AS330">
            <v>0.26519999999999799</v>
          </cell>
          <cell r="AT330">
            <v>41.666600000000003</v>
          </cell>
          <cell r="AU330">
            <v>41.931800000000003</v>
          </cell>
          <cell r="AV330">
            <v>1.4695330376563698E-2</v>
          </cell>
          <cell r="AW330">
            <v>0.52019999999997835</v>
          </cell>
          <cell r="AX330">
            <v>35.399000000000001</v>
          </cell>
          <cell r="AY330">
            <v>35.919199999999982</v>
          </cell>
          <cell r="AZ330">
            <v>1.0444923971751429E-2</v>
          </cell>
          <cell r="BA330">
            <v>8.0142857142851548E-2</v>
          </cell>
          <cell r="BB330">
            <v>7.6729000000000003</v>
          </cell>
          <cell r="BC330">
            <v>7.7530428571428516</v>
          </cell>
        </row>
        <row r="331">
          <cell r="B331">
            <v>283</v>
          </cell>
          <cell r="C331">
            <v>103</v>
          </cell>
          <cell r="D331">
            <v>1.4422606892077708E-2</v>
          </cell>
          <cell r="E331">
            <v>0.87693055555555488</v>
          </cell>
          <cell r="F331">
            <v>60.802500000000002</v>
          </cell>
          <cell r="G331">
            <v>61.679430555555555</v>
          </cell>
          <cell r="H331">
            <v>2.0089533719096015E-2</v>
          </cell>
          <cell r="I331">
            <v>1.4862899999999961</v>
          </cell>
          <cell r="J331">
            <v>73.9833</v>
          </cell>
          <cell r="K331">
            <v>75.469589999999997</v>
          </cell>
          <cell r="L331">
            <v>2.5945098972589131E-2</v>
          </cell>
          <cell r="M331">
            <v>1.4534444444444433E-2</v>
          </cell>
          <cell r="N331">
            <v>0.56020000000000003</v>
          </cell>
          <cell r="O331">
            <v>0.57473444444444444</v>
          </cell>
          <cell r="P331">
            <v>1.3750444342938676E-2</v>
          </cell>
          <cell r="Q331">
            <v>1.4961322222222198</v>
          </cell>
          <cell r="R331">
            <v>108.8061</v>
          </cell>
          <cell r="S331">
            <v>110.30223222222222</v>
          </cell>
          <cell r="T331">
            <v>2.394239722525059E-2</v>
          </cell>
          <cell r="U331">
            <v>1.1507961111111147</v>
          </cell>
          <cell r="V331">
            <v>48.065199999999997</v>
          </cell>
          <cell r="W331">
            <v>49.21599611111111</v>
          </cell>
          <cell r="X331">
            <v>1.0015383396255519E-2</v>
          </cell>
          <cell r="Y331">
            <v>0.45920833333333444</v>
          </cell>
          <cell r="Z331">
            <v>45.850299999999997</v>
          </cell>
          <cell r="AA331">
            <v>46.309508333333333</v>
          </cell>
          <cell r="AB331">
            <v>1.7262796523232461E-2</v>
          </cell>
          <cell r="AC331">
            <v>0.85690277777777912</v>
          </cell>
          <cell r="AD331">
            <v>49.6387</v>
          </cell>
          <cell r="AE331">
            <v>50.495602777777776</v>
          </cell>
          <cell r="AF331">
            <v>1.4287661400727679E-2</v>
          </cell>
          <cell r="AG331">
            <v>0.23644222222222208</v>
          </cell>
          <cell r="AH331">
            <v>16.5487</v>
          </cell>
          <cell r="AI331">
            <v>16.785142222222223</v>
          </cell>
          <cell r="AJ331">
            <v>1.0456993715382104E-2</v>
          </cell>
          <cell r="AK331">
            <v>0.16627142857143312</v>
          </cell>
          <cell r="AL331">
            <v>15.900499999999999</v>
          </cell>
          <cell r="AM331">
            <v>16.066771428571432</v>
          </cell>
          <cell r="AN331">
            <v>1.6181611091473164E-2</v>
          </cell>
          <cell r="AO331">
            <v>0.12359999999999946</v>
          </cell>
          <cell r="AP331">
            <v>7.6383000000000001</v>
          </cell>
          <cell r="AQ331">
            <v>7.7618999999999998</v>
          </cell>
          <cell r="AR331">
            <v>6.4272102835364036E-3</v>
          </cell>
          <cell r="AS331">
            <v>0.26779999999999793</v>
          </cell>
          <cell r="AT331">
            <v>41.666600000000003</v>
          </cell>
          <cell r="AU331">
            <v>41.934400000000004</v>
          </cell>
          <cell r="AV331">
            <v>1.4839402243000597E-2</v>
          </cell>
          <cell r="AW331">
            <v>0.52529999999997812</v>
          </cell>
          <cell r="AX331">
            <v>35.399000000000001</v>
          </cell>
          <cell r="AY331">
            <v>35.924299999999981</v>
          </cell>
          <cell r="AZ331">
            <v>1.0547325187160757E-2</v>
          </cell>
          <cell r="BA331">
            <v>8.0928571428565785E-2</v>
          </cell>
          <cell r="BB331">
            <v>7.6729000000000003</v>
          </cell>
          <cell r="BC331">
            <v>7.7538285714285662</v>
          </cell>
        </row>
        <row r="332">
          <cell r="B332">
            <v>284</v>
          </cell>
          <cell r="C332">
            <v>104</v>
          </cell>
          <cell r="D332">
            <v>1.456263220170953E-2</v>
          </cell>
          <cell r="E332">
            <v>0.88544444444444381</v>
          </cell>
          <cell r="F332">
            <v>60.802500000000002</v>
          </cell>
          <cell r="G332">
            <v>61.687944444444447</v>
          </cell>
          <cell r="H332">
            <v>2.028457773578627E-2</v>
          </cell>
          <cell r="I332">
            <v>1.5007199999999961</v>
          </cell>
          <cell r="J332">
            <v>73.9833</v>
          </cell>
          <cell r="K332">
            <v>75.484020000000001</v>
          </cell>
          <cell r="L332">
            <v>2.6196993137371546E-2</v>
          </cell>
          <cell r="M332">
            <v>1.4675555555555542E-2</v>
          </cell>
          <cell r="N332">
            <v>0.56020000000000003</v>
          </cell>
          <cell r="O332">
            <v>0.57487555555555558</v>
          </cell>
          <cell r="P332">
            <v>1.3883943802578857E-2</v>
          </cell>
          <cell r="Q332">
            <v>1.5106577777777754</v>
          </cell>
          <cell r="R332">
            <v>108.8061</v>
          </cell>
          <cell r="S332">
            <v>110.31675777777778</v>
          </cell>
          <cell r="T332">
            <v>2.4174847683748169E-2</v>
          </cell>
          <cell r="U332">
            <v>1.1619688888888924</v>
          </cell>
          <cell r="V332">
            <v>48.065199999999997</v>
          </cell>
          <cell r="W332">
            <v>49.22716888888889</v>
          </cell>
          <cell r="X332">
            <v>1.0112620128258001E-2</v>
          </cell>
          <cell r="Y332">
            <v>0.46366666666666784</v>
          </cell>
          <cell r="Z332">
            <v>45.850299999999997</v>
          </cell>
          <cell r="AA332">
            <v>46.313966666666666</v>
          </cell>
          <cell r="AB332">
            <v>1.7430396489477435E-2</v>
          </cell>
          <cell r="AC332">
            <v>0.86522222222222356</v>
          </cell>
          <cell r="AD332">
            <v>49.6387</v>
          </cell>
          <cell r="AE332">
            <v>50.503922222222222</v>
          </cell>
          <cell r="AF332">
            <v>1.4426376559958043E-2</v>
          </cell>
          <cell r="AG332">
            <v>0.23873777777777766</v>
          </cell>
          <cell r="AH332">
            <v>16.5487</v>
          </cell>
          <cell r="AI332">
            <v>16.787437777777779</v>
          </cell>
          <cell r="AJ332">
            <v>1.0558517926211056E-2</v>
          </cell>
          <cell r="AK332">
            <v>0.16788571428571888</v>
          </cell>
          <cell r="AL332">
            <v>15.900499999999999</v>
          </cell>
          <cell r="AM332">
            <v>16.068385714285718</v>
          </cell>
          <cell r="AN332">
            <v>1.6338714111778726E-2</v>
          </cell>
          <cell r="AO332">
            <v>0.12479999999999945</v>
          </cell>
          <cell r="AP332">
            <v>7.6383000000000001</v>
          </cell>
          <cell r="AQ332">
            <v>7.7630999999999997</v>
          </cell>
          <cell r="AR332">
            <v>6.4896103833765638E-3</v>
          </cell>
          <cell r="AS332">
            <v>0.27039999999999792</v>
          </cell>
          <cell r="AT332">
            <v>41.666600000000003</v>
          </cell>
          <cell r="AU332">
            <v>41.936999999999998</v>
          </cell>
          <cell r="AV332">
            <v>1.4983474109437496E-2</v>
          </cell>
          <cell r="AW332">
            <v>0.53039999999997789</v>
          </cell>
          <cell r="AX332">
            <v>35.399000000000001</v>
          </cell>
          <cell r="AY332">
            <v>35.92939999999998</v>
          </cell>
          <cell r="AZ332">
            <v>1.0649726402570085E-2</v>
          </cell>
          <cell r="BA332">
            <v>8.1714285714280008E-2</v>
          </cell>
          <cell r="BB332">
            <v>7.6729000000000003</v>
          </cell>
          <cell r="BC332">
            <v>7.7546142857142799</v>
          </cell>
        </row>
        <row r="333">
          <cell r="B333">
            <v>285</v>
          </cell>
          <cell r="C333">
            <v>105</v>
          </cell>
          <cell r="D333">
            <v>1.4702657511341354E-2</v>
          </cell>
          <cell r="E333">
            <v>0.89395833333333263</v>
          </cell>
          <cell r="F333">
            <v>60.802500000000002</v>
          </cell>
          <cell r="G333">
            <v>61.696458333333332</v>
          </cell>
          <cell r="H333">
            <v>2.0479621752476522E-2</v>
          </cell>
          <cell r="I333">
            <v>1.515149999999996</v>
          </cell>
          <cell r="J333">
            <v>73.9833</v>
          </cell>
          <cell r="K333">
            <v>75.498449999999991</v>
          </cell>
          <cell r="L333">
            <v>2.6448887302153966E-2</v>
          </cell>
          <cell r="M333">
            <v>1.4816666666666653E-2</v>
          </cell>
          <cell r="N333">
            <v>0.56020000000000003</v>
          </cell>
          <cell r="O333">
            <v>0.57501666666666673</v>
          </cell>
          <cell r="P333">
            <v>1.4017443262219039E-2</v>
          </cell>
          <cell r="Q333">
            <v>1.5251833333333309</v>
          </cell>
          <cell r="R333">
            <v>108.8061</v>
          </cell>
          <cell r="S333">
            <v>110.33128333333333</v>
          </cell>
          <cell r="T333">
            <v>2.4407298142245744E-2</v>
          </cell>
          <cell r="U333">
            <v>1.1731416666666701</v>
          </cell>
          <cell r="V333">
            <v>48.065199999999997</v>
          </cell>
          <cell r="W333">
            <v>49.23834166666667</v>
          </cell>
          <cell r="X333">
            <v>1.0209856860260482E-2</v>
          </cell>
          <cell r="Y333">
            <v>0.46812500000000118</v>
          </cell>
          <cell r="Z333">
            <v>45.850299999999997</v>
          </cell>
          <cell r="AA333">
            <v>46.318424999999998</v>
          </cell>
          <cell r="AB333">
            <v>1.7597996455722409E-2</v>
          </cell>
          <cell r="AC333">
            <v>0.87354166666666799</v>
          </cell>
          <cell r="AD333">
            <v>49.6387</v>
          </cell>
          <cell r="AE333">
            <v>50.512241666666668</v>
          </cell>
          <cell r="AF333">
            <v>1.4565091719188407E-2</v>
          </cell>
          <cell r="AG333">
            <v>0.24103333333333324</v>
          </cell>
          <cell r="AH333">
            <v>16.5487</v>
          </cell>
          <cell r="AI333">
            <v>16.789733333333334</v>
          </cell>
          <cell r="AJ333">
            <v>1.0660042137040009E-2</v>
          </cell>
          <cell r="AK333">
            <v>0.16950000000000465</v>
          </cell>
          <cell r="AL333">
            <v>15.900499999999999</v>
          </cell>
          <cell r="AM333">
            <v>16.070000000000004</v>
          </cell>
          <cell r="AN333">
            <v>1.6495817132084291E-2</v>
          </cell>
          <cell r="AO333">
            <v>0.12599999999999945</v>
          </cell>
          <cell r="AP333">
            <v>7.6383000000000001</v>
          </cell>
          <cell r="AQ333">
            <v>7.7642999999999995</v>
          </cell>
          <cell r="AR333">
            <v>6.5520104832167232E-3</v>
          </cell>
          <cell r="AS333">
            <v>0.27299999999999791</v>
          </cell>
          <cell r="AT333">
            <v>41.666600000000003</v>
          </cell>
          <cell r="AU333">
            <v>41.939599999999999</v>
          </cell>
          <cell r="AV333">
            <v>1.5127545975874393E-2</v>
          </cell>
          <cell r="AW333">
            <v>0.53549999999997766</v>
          </cell>
          <cell r="AX333">
            <v>35.399000000000001</v>
          </cell>
          <cell r="AY333">
            <v>35.934499999999979</v>
          </cell>
          <cell r="AZ333">
            <v>1.0752127617979413E-2</v>
          </cell>
          <cell r="BA333">
            <v>8.2499999999994245E-2</v>
          </cell>
          <cell r="BB333">
            <v>7.6729000000000003</v>
          </cell>
          <cell r="BC333">
            <v>7.7553999999999945</v>
          </cell>
        </row>
        <row r="334">
          <cell r="B334">
            <v>286</v>
          </cell>
          <cell r="C334">
            <v>106</v>
          </cell>
          <cell r="D334">
            <v>1.4842682820973176E-2</v>
          </cell>
          <cell r="E334">
            <v>0.90247222222222157</v>
          </cell>
          <cell r="F334">
            <v>60.802500000000002</v>
          </cell>
          <cell r="G334">
            <v>61.704972222222224</v>
          </cell>
          <cell r="H334">
            <v>2.0674665769166774E-2</v>
          </cell>
          <cell r="I334">
            <v>1.5295799999999959</v>
          </cell>
          <cell r="J334">
            <v>73.9833</v>
          </cell>
          <cell r="K334">
            <v>75.512879999999996</v>
          </cell>
          <cell r="L334">
            <v>2.6700781466936385E-2</v>
          </cell>
          <cell r="M334">
            <v>1.4957777777777764E-2</v>
          </cell>
          <cell r="N334">
            <v>0.56020000000000003</v>
          </cell>
          <cell r="O334">
            <v>0.57515777777777777</v>
          </cell>
          <cell r="P334">
            <v>1.415094272185922E-2</v>
          </cell>
          <cell r="Q334">
            <v>1.5397088888888864</v>
          </cell>
          <cell r="R334">
            <v>108.8061</v>
          </cell>
          <cell r="S334">
            <v>110.34580888888888</v>
          </cell>
          <cell r="T334">
            <v>2.4639748600743323E-2</v>
          </cell>
          <cell r="U334">
            <v>1.184314444444448</v>
          </cell>
          <cell r="V334">
            <v>48.065199999999997</v>
          </cell>
          <cell r="W334">
            <v>49.249514444444443</v>
          </cell>
          <cell r="X334">
            <v>1.0307093592262962E-2</v>
          </cell>
          <cell r="Y334">
            <v>0.47258333333333452</v>
          </cell>
          <cell r="Z334">
            <v>45.850299999999997</v>
          </cell>
          <cell r="AA334">
            <v>46.32288333333333</v>
          </cell>
          <cell r="AB334">
            <v>1.7765596421967386E-2</v>
          </cell>
          <cell r="AC334">
            <v>0.88186111111111243</v>
          </cell>
          <cell r="AD334">
            <v>49.6387</v>
          </cell>
          <cell r="AE334">
            <v>50.520561111111114</v>
          </cell>
          <cell r="AF334">
            <v>1.4703806878418773E-2</v>
          </cell>
          <cell r="AG334">
            <v>0.24332888888888876</v>
          </cell>
          <cell r="AH334">
            <v>16.5487</v>
          </cell>
          <cell r="AI334">
            <v>16.79202888888889</v>
          </cell>
          <cell r="AJ334">
            <v>1.0761566347868961E-2</v>
          </cell>
          <cell r="AK334">
            <v>0.17111428571429041</v>
          </cell>
          <cell r="AL334">
            <v>15.900499999999999</v>
          </cell>
          <cell r="AM334">
            <v>16.07161428571429</v>
          </cell>
          <cell r="AN334">
            <v>1.6652920152389859E-2</v>
          </cell>
          <cell r="AO334">
            <v>0.12719999999999945</v>
          </cell>
          <cell r="AP334">
            <v>7.6383000000000001</v>
          </cell>
          <cell r="AQ334">
            <v>7.7654999999999994</v>
          </cell>
          <cell r="AR334">
            <v>6.6144105830568817E-3</v>
          </cell>
          <cell r="AS334">
            <v>0.2755999999999979</v>
          </cell>
          <cell r="AT334">
            <v>41.666600000000003</v>
          </cell>
          <cell r="AU334">
            <v>41.9422</v>
          </cell>
          <cell r="AV334">
            <v>1.5271617842311293E-2</v>
          </cell>
          <cell r="AW334">
            <v>0.54059999999997743</v>
          </cell>
          <cell r="AX334">
            <v>35.399000000000001</v>
          </cell>
          <cell r="AY334">
            <v>35.939599999999977</v>
          </cell>
          <cell r="AZ334">
            <v>1.085452883338874E-2</v>
          </cell>
          <cell r="BA334">
            <v>8.3285714285708481E-2</v>
          </cell>
          <cell r="BB334">
            <v>7.6729000000000003</v>
          </cell>
          <cell r="BC334">
            <v>7.7561857142857091</v>
          </cell>
        </row>
        <row r="335">
          <cell r="B335">
            <v>287</v>
          </cell>
          <cell r="C335">
            <v>107</v>
          </cell>
          <cell r="D335">
            <v>1.4982708130604998E-2</v>
          </cell>
          <cell r="E335">
            <v>0.91098611111111039</v>
          </cell>
          <cell r="F335">
            <v>60.802500000000002</v>
          </cell>
          <cell r="G335">
            <v>61.713486111111109</v>
          </cell>
          <cell r="H335">
            <v>2.0869709785857025E-2</v>
          </cell>
          <cell r="I335">
            <v>1.5440099999999961</v>
          </cell>
          <cell r="J335">
            <v>73.9833</v>
          </cell>
          <cell r="K335">
            <v>75.52731</v>
          </cell>
          <cell r="L335">
            <v>2.6952675631718801E-2</v>
          </cell>
          <cell r="M335">
            <v>1.5098888888888877E-2</v>
          </cell>
          <cell r="N335">
            <v>0.56020000000000003</v>
          </cell>
          <cell r="O335">
            <v>0.57529888888888892</v>
          </cell>
          <cell r="P335">
            <v>1.4284442181499402E-2</v>
          </cell>
          <cell r="Q335">
            <v>1.554234444444442</v>
          </cell>
          <cell r="R335">
            <v>108.8061</v>
          </cell>
          <cell r="S335">
            <v>110.36033444444445</v>
          </cell>
          <cell r="T335">
            <v>2.4872199059240905E-2</v>
          </cell>
          <cell r="U335">
            <v>1.1954872222222259</v>
          </cell>
          <cell r="V335">
            <v>48.065199999999997</v>
          </cell>
          <cell r="W335">
            <v>49.260687222222224</v>
          </cell>
          <cell r="X335">
            <v>1.0404330324265442E-2</v>
          </cell>
          <cell r="Y335">
            <v>0.47704166666666781</v>
          </cell>
          <cell r="Z335">
            <v>45.850299999999997</v>
          </cell>
          <cell r="AA335">
            <v>46.327341666666662</v>
          </cell>
          <cell r="AB335">
            <v>1.793319638821236E-2</v>
          </cell>
          <cell r="AC335">
            <v>0.89018055555555686</v>
          </cell>
          <cell r="AD335">
            <v>49.6387</v>
          </cell>
          <cell r="AE335">
            <v>50.52888055555556</v>
          </cell>
          <cell r="AF335">
            <v>1.4842522037649141E-2</v>
          </cell>
          <cell r="AG335">
            <v>0.24562444444444431</v>
          </cell>
          <cell r="AH335">
            <v>16.5487</v>
          </cell>
          <cell r="AI335">
            <v>16.794324444444445</v>
          </cell>
          <cell r="AJ335">
            <v>1.0863090558697913E-2</v>
          </cell>
          <cell r="AK335">
            <v>0.17272857142857617</v>
          </cell>
          <cell r="AL335">
            <v>15.900499999999999</v>
          </cell>
          <cell r="AM335">
            <v>16.073228571428576</v>
          </cell>
          <cell r="AN335">
            <v>1.6810023172695424E-2</v>
          </cell>
          <cell r="AO335">
            <v>0.12839999999999943</v>
          </cell>
          <cell r="AP335">
            <v>7.6383000000000001</v>
          </cell>
          <cell r="AQ335">
            <v>7.7666999999999993</v>
          </cell>
          <cell r="AR335">
            <v>6.676810682897041E-3</v>
          </cell>
          <cell r="AS335">
            <v>0.27819999999999789</v>
          </cell>
          <cell r="AT335">
            <v>41.666600000000003</v>
          </cell>
          <cell r="AU335">
            <v>41.944800000000001</v>
          </cell>
          <cell r="AV335">
            <v>1.5415689708748194E-2</v>
          </cell>
          <cell r="AW335">
            <v>0.5456999999999772</v>
          </cell>
          <cell r="AX335">
            <v>35.399000000000001</v>
          </cell>
          <cell r="AY335">
            <v>35.944699999999976</v>
          </cell>
          <cell r="AZ335">
            <v>1.0956930048798068E-2</v>
          </cell>
          <cell r="BA335">
            <v>8.4071428571422704E-2</v>
          </cell>
          <cell r="BB335">
            <v>7.6729000000000003</v>
          </cell>
          <cell r="BC335">
            <v>7.7569714285714229</v>
          </cell>
        </row>
        <row r="336">
          <cell r="B336">
            <v>288</v>
          </cell>
          <cell r="C336">
            <v>108</v>
          </cell>
          <cell r="D336">
            <v>1.5122733440236819E-2</v>
          </cell>
          <cell r="E336">
            <v>0.91949999999999932</v>
          </cell>
          <cell r="F336">
            <v>60.802500000000002</v>
          </cell>
          <cell r="G336">
            <v>61.722000000000001</v>
          </cell>
          <cell r="H336">
            <v>2.1064753802547281E-2</v>
          </cell>
          <cell r="I336">
            <v>1.5584399999999961</v>
          </cell>
          <cell r="J336">
            <v>73.9833</v>
          </cell>
          <cell r="K336">
            <v>75.54173999999999</v>
          </cell>
          <cell r="L336">
            <v>2.7204569796501224E-2</v>
          </cell>
          <cell r="M336">
            <v>1.5239999999999986E-2</v>
          </cell>
          <cell r="N336">
            <v>0.56020000000000003</v>
          </cell>
          <cell r="O336">
            <v>0.57544000000000006</v>
          </cell>
          <cell r="P336">
            <v>1.4417941641139582E-2</v>
          </cell>
          <cell r="Q336">
            <v>1.5687599999999975</v>
          </cell>
          <cell r="R336">
            <v>108.8061</v>
          </cell>
          <cell r="S336">
            <v>110.37486</v>
          </cell>
          <cell r="T336">
            <v>2.5104649517738484E-2</v>
          </cell>
          <cell r="U336">
            <v>1.2066600000000036</v>
          </cell>
          <cell r="V336">
            <v>48.065199999999997</v>
          </cell>
          <cell r="W336">
            <v>49.271860000000004</v>
          </cell>
          <cell r="X336">
            <v>1.0501567056267924E-2</v>
          </cell>
          <cell r="Y336">
            <v>0.4815000000000012</v>
          </cell>
          <cell r="Z336">
            <v>45.850299999999997</v>
          </cell>
          <cell r="AA336">
            <v>46.331800000000001</v>
          </cell>
          <cell r="AB336">
            <v>1.8100796354457334E-2</v>
          </cell>
          <cell r="AC336">
            <v>0.89850000000000141</v>
          </cell>
          <cell r="AD336">
            <v>49.6387</v>
          </cell>
          <cell r="AE336">
            <v>50.537199999999999</v>
          </cell>
          <cell r="AF336">
            <v>1.4981237196879505E-2</v>
          </cell>
          <cell r="AG336">
            <v>0.24791999999999986</v>
          </cell>
          <cell r="AH336">
            <v>16.5487</v>
          </cell>
          <cell r="AI336">
            <v>16.796620000000001</v>
          </cell>
          <cell r="AJ336">
            <v>1.0964614769526867E-2</v>
          </cell>
          <cell r="AK336">
            <v>0.17434285714286193</v>
          </cell>
          <cell r="AL336">
            <v>15.900499999999999</v>
          </cell>
          <cell r="AM336">
            <v>16.074842857142862</v>
          </cell>
          <cell r="AN336">
            <v>1.6967126193000986E-2</v>
          </cell>
          <cell r="AO336">
            <v>0.12959999999999944</v>
          </cell>
          <cell r="AP336">
            <v>7.6383000000000001</v>
          </cell>
          <cell r="AQ336">
            <v>7.7678999999999991</v>
          </cell>
          <cell r="AR336">
            <v>6.7392107827372004E-3</v>
          </cell>
          <cell r="AS336">
            <v>0.28079999999999783</v>
          </cell>
          <cell r="AT336">
            <v>41.666600000000003</v>
          </cell>
          <cell r="AU336">
            <v>41.947400000000002</v>
          </cell>
          <cell r="AV336">
            <v>1.5559761575185091E-2</v>
          </cell>
          <cell r="AW336">
            <v>0.55079999999997697</v>
          </cell>
          <cell r="AX336">
            <v>35.399000000000001</v>
          </cell>
          <cell r="AY336">
            <v>35.949799999999975</v>
          </cell>
          <cell r="AZ336">
            <v>1.1059331264207396E-2</v>
          </cell>
          <cell r="BA336">
            <v>8.4857142857136941E-2</v>
          </cell>
          <cell r="BB336">
            <v>7.6729000000000003</v>
          </cell>
          <cell r="BC336">
            <v>7.7577571428571375</v>
          </cell>
        </row>
        <row r="337">
          <cell r="B337">
            <v>289</v>
          </cell>
          <cell r="C337">
            <v>109</v>
          </cell>
          <cell r="D337">
            <v>1.5262758749868644E-2</v>
          </cell>
          <cell r="E337">
            <v>0.92801388888888825</v>
          </cell>
          <cell r="F337">
            <v>60.802500000000002</v>
          </cell>
          <cell r="G337">
            <v>61.730513888888893</v>
          </cell>
          <cell r="H337">
            <v>2.1259797819237532E-2</v>
          </cell>
          <cell r="I337">
            <v>1.572869999999996</v>
          </cell>
          <cell r="J337">
            <v>73.9833</v>
          </cell>
          <cell r="K337">
            <v>75.556169999999995</v>
          </cell>
          <cell r="L337">
            <v>2.7456463961283643E-2</v>
          </cell>
          <cell r="M337">
            <v>1.5381111111111097E-2</v>
          </cell>
          <cell r="N337">
            <v>0.56020000000000003</v>
          </cell>
          <cell r="O337">
            <v>0.5755811111111111</v>
          </cell>
          <cell r="P337">
            <v>1.4551441100779765E-2</v>
          </cell>
          <cell r="Q337">
            <v>1.5832855555555529</v>
          </cell>
          <cell r="R337">
            <v>108.8061</v>
          </cell>
          <cell r="S337">
            <v>110.38938555555555</v>
          </cell>
          <cell r="T337">
            <v>2.5337099976236063E-2</v>
          </cell>
          <cell r="U337">
            <v>1.2178327777777815</v>
          </cell>
          <cell r="V337">
            <v>48.065199999999997</v>
          </cell>
          <cell r="W337">
            <v>49.283032777777777</v>
          </cell>
          <cell r="X337">
            <v>1.0598803788270406E-2</v>
          </cell>
          <cell r="Y337">
            <v>0.4859583333333346</v>
          </cell>
          <cell r="Z337">
            <v>45.850299999999997</v>
          </cell>
          <cell r="AA337">
            <v>46.336258333333333</v>
          </cell>
          <cell r="AB337">
            <v>1.8268396320702315E-2</v>
          </cell>
          <cell r="AC337">
            <v>0.90681944444444584</v>
          </cell>
          <cell r="AD337">
            <v>49.6387</v>
          </cell>
          <cell r="AE337">
            <v>50.545519444444444</v>
          </cell>
          <cell r="AF337">
            <v>1.5119952356109871E-2</v>
          </cell>
          <cell r="AG337">
            <v>0.25021555555555547</v>
          </cell>
          <cell r="AH337">
            <v>16.5487</v>
          </cell>
          <cell r="AI337">
            <v>16.798915555555556</v>
          </cell>
          <cell r="AJ337">
            <v>1.1066138980355819E-2</v>
          </cell>
          <cell r="AK337">
            <v>0.17595714285714767</v>
          </cell>
          <cell r="AL337">
            <v>15.900499999999999</v>
          </cell>
          <cell r="AM337">
            <v>16.076457142857148</v>
          </cell>
          <cell r="AN337">
            <v>1.7124229213306551E-2</v>
          </cell>
          <cell r="AO337">
            <v>0.13079999999999942</v>
          </cell>
          <cell r="AP337">
            <v>7.6383000000000001</v>
          </cell>
          <cell r="AQ337">
            <v>7.7690999999999999</v>
          </cell>
          <cell r="AR337">
            <v>6.8016108825773589E-3</v>
          </cell>
          <cell r="AS337">
            <v>0.28339999999999782</v>
          </cell>
          <cell r="AT337">
            <v>41.666600000000003</v>
          </cell>
          <cell r="AU337">
            <v>41.95</v>
          </cell>
          <cell r="AV337">
            <v>1.5703833441621989E-2</v>
          </cell>
          <cell r="AW337">
            <v>0.55589999999997686</v>
          </cell>
          <cell r="AX337">
            <v>35.399000000000001</v>
          </cell>
          <cell r="AY337">
            <v>35.954899999999981</v>
          </cell>
          <cell r="AZ337">
            <v>1.1161732479616724E-2</v>
          </cell>
          <cell r="BA337">
            <v>8.5642857142851164E-2</v>
          </cell>
          <cell r="BB337">
            <v>7.6729000000000003</v>
          </cell>
          <cell r="BC337">
            <v>7.7585428571428512</v>
          </cell>
        </row>
        <row r="338">
          <cell r="B338">
            <v>290</v>
          </cell>
          <cell r="C338">
            <v>110</v>
          </cell>
          <cell r="D338">
            <v>1.5402784059500465E-2</v>
          </cell>
          <cell r="E338">
            <v>0.93652777777777707</v>
          </cell>
          <cell r="F338">
            <v>60.802500000000002</v>
          </cell>
          <cell r="G338">
            <v>61.739027777777778</v>
          </cell>
          <cell r="H338">
            <v>2.1454841835927784E-2</v>
          </cell>
          <cell r="I338">
            <v>1.5872999999999959</v>
          </cell>
          <cell r="J338">
            <v>73.9833</v>
          </cell>
          <cell r="K338">
            <v>75.570599999999999</v>
          </cell>
          <cell r="L338">
            <v>2.7708358126066059E-2</v>
          </cell>
          <cell r="M338">
            <v>1.552222222222221E-2</v>
          </cell>
          <cell r="N338">
            <v>0.56020000000000003</v>
          </cell>
          <cell r="O338">
            <v>0.57572222222222225</v>
          </cell>
          <cell r="P338">
            <v>1.4684940560419944E-2</v>
          </cell>
          <cell r="Q338">
            <v>1.5978111111111086</v>
          </cell>
          <cell r="R338">
            <v>108.8061</v>
          </cell>
          <cell r="S338">
            <v>110.40391111111111</v>
          </cell>
          <cell r="T338">
            <v>2.5569550434733641E-2</v>
          </cell>
          <cell r="U338">
            <v>1.2290055555555595</v>
          </cell>
          <cell r="V338">
            <v>48.065199999999997</v>
          </cell>
          <cell r="W338">
            <v>49.294205555555557</v>
          </cell>
          <cell r="X338">
            <v>1.0696040520272886E-2</v>
          </cell>
          <cell r="Y338">
            <v>0.49041666666666789</v>
          </cell>
          <cell r="Z338">
            <v>45.850299999999997</v>
          </cell>
          <cell r="AA338">
            <v>46.340716666666665</v>
          </cell>
          <cell r="AB338">
            <v>1.8435996286947288E-2</v>
          </cell>
          <cell r="AC338">
            <v>0.91513888888889028</v>
          </cell>
          <cell r="AD338">
            <v>49.6387</v>
          </cell>
          <cell r="AE338">
            <v>50.55383888888889</v>
          </cell>
          <cell r="AF338">
            <v>1.5258667515340238E-2</v>
          </cell>
          <cell r="AG338">
            <v>0.25251111111111096</v>
          </cell>
          <cell r="AH338">
            <v>16.5487</v>
          </cell>
          <cell r="AI338">
            <v>16.801211111111112</v>
          </cell>
          <cell r="AJ338">
            <v>1.1167663191184771E-2</v>
          </cell>
          <cell r="AK338">
            <v>0.17757142857143343</v>
          </cell>
          <cell r="AL338">
            <v>15.900499999999999</v>
          </cell>
          <cell r="AM338">
            <v>16.078071428571434</v>
          </cell>
          <cell r="AN338">
            <v>1.7281332233612116E-2</v>
          </cell>
          <cell r="AO338">
            <v>0.13199999999999942</v>
          </cell>
          <cell r="AP338">
            <v>7.6383000000000001</v>
          </cell>
          <cell r="AQ338">
            <v>7.7702999999999998</v>
          </cell>
          <cell r="AR338">
            <v>6.8640109824175182E-3</v>
          </cell>
          <cell r="AS338">
            <v>0.28599999999999781</v>
          </cell>
          <cell r="AT338">
            <v>41.666600000000003</v>
          </cell>
          <cell r="AU338">
            <v>41.952600000000004</v>
          </cell>
          <cell r="AV338">
            <v>1.584790530805889E-2</v>
          </cell>
          <cell r="AW338">
            <v>0.56099999999997663</v>
          </cell>
          <cell r="AX338">
            <v>35.399000000000001</v>
          </cell>
          <cell r="AY338">
            <v>35.95999999999998</v>
          </cell>
          <cell r="AZ338">
            <v>1.1264133695026051E-2</v>
          </cell>
          <cell r="BA338">
            <v>8.6428571428565401E-2</v>
          </cell>
          <cell r="BB338">
            <v>7.6729000000000003</v>
          </cell>
          <cell r="BC338">
            <v>7.7593285714285658</v>
          </cell>
        </row>
        <row r="339">
          <cell r="B339">
            <v>291</v>
          </cell>
          <cell r="C339">
            <v>111</v>
          </cell>
          <cell r="D339">
            <v>1.5542809369132287E-2</v>
          </cell>
          <cell r="E339">
            <v>0.945041666666666</v>
          </cell>
          <cell r="F339">
            <v>60.802500000000002</v>
          </cell>
          <cell r="G339">
            <v>61.74754166666667</v>
          </cell>
          <cell r="H339">
            <v>2.1649885852618036E-2</v>
          </cell>
          <cell r="I339">
            <v>1.6017299999999959</v>
          </cell>
          <cell r="J339">
            <v>73.9833</v>
          </cell>
          <cell r="K339">
            <v>75.585029999999989</v>
          </cell>
          <cell r="L339">
            <v>2.7960252290848479E-2</v>
          </cell>
          <cell r="M339">
            <v>1.5663333333333321E-2</v>
          </cell>
          <cell r="N339">
            <v>0.56020000000000003</v>
          </cell>
          <cell r="O339">
            <v>0.57586333333333339</v>
          </cell>
          <cell r="P339">
            <v>1.4818440020060128E-2</v>
          </cell>
          <cell r="Q339">
            <v>1.6123366666666641</v>
          </cell>
          <cell r="R339">
            <v>108.8061</v>
          </cell>
          <cell r="S339">
            <v>110.41843666666666</v>
          </cell>
          <cell r="T339">
            <v>2.5802000893231217E-2</v>
          </cell>
          <cell r="U339">
            <v>1.2401783333333372</v>
          </cell>
          <cell r="V339">
            <v>48.065199999999997</v>
          </cell>
          <cell r="W339">
            <v>49.305378333333337</v>
          </cell>
          <cell r="X339">
            <v>1.0793277252275366E-2</v>
          </cell>
          <cell r="Y339">
            <v>0.49487500000000118</v>
          </cell>
          <cell r="Z339">
            <v>45.850299999999997</v>
          </cell>
          <cell r="AA339">
            <v>46.345174999999998</v>
          </cell>
          <cell r="AB339">
            <v>1.8603596253192262E-2</v>
          </cell>
          <cell r="AC339">
            <v>0.92345833333333471</v>
          </cell>
          <cell r="AD339">
            <v>49.6387</v>
          </cell>
          <cell r="AE339">
            <v>50.562158333333336</v>
          </cell>
          <cell r="AF339">
            <v>1.5397382674570604E-2</v>
          </cell>
          <cell r="AG339">
            <v>0.25480666666666651</v>
          </cell>
          <cell r="AH339">
            <v>16.5487</v>
          </cell>
          <cell r="AI339">
            <v>16.803506666666667</v>
          </cell>
          <cell r="AJ339">
            <v>1.1269187402013724E-2</v>
          </cell>
          <cell r="AK339">
            <v>0.17918571428571919</v>
          </cell>
          <cell r="AL339">
            <v>15.900499999999999</v>
          </cell>
          <cell r="AM339">
            <v>16.07968571428572</v>
          </cell>
          <cell r="AN339">
            <v>1.7438435253917681E-2</v>
          </cell>
          <cell r="AO339">
            <v>0.1331999999999994</v>
          </cell>
          <cell r="AP339">
            <v>7.6383000000000001</v>
          </cell>
          <cell r="AQ339">
            <v>7.7714999999999996</v>
          </cell>
          <cell r="AR339">
            <v>6.9264110822576785E-3</v>
          </cell>
          <cell r="AS339">
            <v>0.2885999999999978</v>
          </cell>
          <cell r="AT339">
            <v>41.666600000000003</v>
          </cell>
          <cell r="AU339">
            <v>41.955199999999998</v>
          </cell>
          <cell r="AV339">
            <v>1.599197717449579E-2</v>
          </cell>
          <cell r="AW339">
            <v>0.5660999999999764</v>
          </cell>
          <cell r="AX339">
            <v>35.399000000000001</v>
          </cell>
          <cell r="AY339">
            <v>35.965099999999978</v>
          </cell>
          <cell r="AZ339">
            <v>1.1366534910435379E-2</v>
          </cell>
          <cell r="BA339">
            <v>8.7214285714279624E-2</v>
          </cell>
          <cell r="BB339">
            <v>7.6729000000000003</v>
          </cell>
          <cell r="BC339">
            <v>7.7601142857142795</v>
          </cell>
        </row>
        <row r="340">
          <cell r="B340">
            <v>292</v>
          </cell>
          <cell r="C340">
            <v>112</v>
          </cell>
          <cell r="D340">
            <v>1.5682834678764111E-2</v>
          </cell>
          <cell r="E340">
            <v>0.95355555555555482</v>
          </cell>
          <cell r="F340">
            <v>60.802500000000002</v>
          </cell>
          <cell r="G340">
            <v>61.756055555555555</v>
          </cell>
          <cell r="H340">
            <v>2.1844929869308288E-2</v>
          </cell>
          <cell r="I340">
            <v>1.6161599999999958</v>
          </cell>
          <cell r="J340">
            <v>73.9833</v>
          </cell>
          <cell r="K340">
            <v>75.599459999999993</v>
          </cell>
          <cell r="L340">
            <v>2.8212146455630898E-2</v>
          </cell>
          <cell r="M340">
            <v>1.580444444444443E-2</v>
          </cell>
          <cell r="N340">
            <v>0.56020000000000003</v>
          </cell>
          <cell r="O340">
            <v>0.57600444444444443</v>
          </cell>
          <cell r="P340">
            <v>1.4951939479700306E-2</v>
          </cell>
          <cell r="Q340">
            <v>1.6268622222222195</v>
          </cell>
          <cell r="R340">
            <v>108.8061</v>
          </cell>
          <cell r="S340">
            <v>110.43296222222222</v>
          </cell>
          <cell r="T340">
            <v>2.6034451351728796E-2</v>
          </cell>
          <cell r="U340">
            <v>1.2513511111111149</v>
          </cell>
          <cell r="V340">
            <v>48.065199999999997</v>
          </cell>
          <cell r="W340">
            <v>49.31655111111111</v>
          </cell>
          <cell r="X340">
            <v>1.0890513984277848E-2</v>
          </cell>
          <cell r="Y340">
            <v>0.49933333333333457</v>
          </cell>
          <cell r="Z340">
            <v>45.850299999999997</v>
          </cell>
          <cell r="AA340">
            <v>46.34963333333333</v>
          </cell>
          <cell r="AB340">
            <v>1.877119621943724E-2</v>
          </cell>
          <cell r="AC340">
            <v>0.93177777777777915</v>
          </cell>
          <cell r="AD340">
            <v>49.6387</v>
          </cell>
          <cell r="AE340">
            <v>50.570477777777782</v>
          </cell>
          <cell r="AF340">
            <v>1.5536097833800968E-2</v>
          </cell>
          <cell r="AG340">
            <v>0.25710222222222207</v>
          </cell>
          <cell r="AH340">
            <v>16.5487</v>
          </cell>
          <cell r="AI340">
            <v>16.805802222222223</v>
          </cell>
          <cell r="AJ340">
            <v>1.1370711612842676E-2</v>
          </cell>
          <cell r="AK340">
            <v>0.18080000000000496</v>
          </cell>
          <cell r="AL340">
            <v>15.900499999999999</v>
          </cell>
          <cell r="AM340">
            <v>16.081300000000006</v>
          </cell>
          <cell r="AN340">
            <v>1.7595538274223246E-2</v>
          </cell>
          <cell r="AO340">
            <v>0.13439999999999941</v>
          </cell>
          <cell r="AP340">
            <v>7.6383000000000001</v>
          </cell>
          <cell r="AQ340">
            <v>7.7726999999999995</v>
          </cell>
          <cell r="AR340">
            <v>6.9888111820978378E-3</v>
          </cell>
          <cell r="AS340">
            <v>0.29119999999999779</v>
          </cell>
          <cell r="AT340">
            <v>41.666600000000003</v>
          </cell>
          <cell r="AU340">
            <v>41.957799999999999</v>
          </cell>
          <cell r="AV340">
            <v>1.6136049040932687E-2</v>
          </cell>
          <cell r="AW340">
            <v>0.57119999999997617</v>
          </cell>
          <cell r="AX340">
            <v>35.399000000000001</v>
          </cell>
          <cell r="AY340">
            <v>35.970199999999977</v>
          </cell>
          <cell r="AZ340">
            <v>1.1468936125844707E-2</v>
          </cell>
          <cell r="BA340">
            <v>8.7999999999993861E-2</v>
          </cell>
          <cell r="BB340">
            <v>7.6729000000000003</v>
          </cell>
          <cell r="BC340">
            <v>7.7608999999999941</v>
          </cell>
        </row>
        <row r="341">
          <cell r="B341">
            <v>293</v>
          </cell>
          <cell r="C341">
            <v>113</v>
          </cell>
          <cell r="D341">
            <v>1.5822859988395929E-2</v>
          </cell>
          <cell r="E341">
            <v>0.96206944444444376</v>
          </cell>
          <cell r="F341">
            <v>60.802500000000002</v>
          </cell>
          <cell r="G341">
            <v>61.764569444444447</v>
          </cell>
          <cell r="H341">
            <v>2.2039973885998539E-2</v>
          </cell>
          <cell r="I341">
            <v>1.6305899999999958</v>
          </cell>
          <cell r="J341">
            <v>73.9833</v>
          </cell>
          <cell r="K341">
            <v>75.613889999999998</v>
          </cell>
          <cell r="L341">
            <v>2.8464040620413314E-2</v>
          </cell>
          <cell r="M341">
            <v>1.5945555555555543E-2</v>
          </cell>
          <cell r="N341">
            <v>0.56020000000000003</v>
          </cell>
          <cell r="O341">
            <v>0.57614555555555558</v>
          </cell>
          <cell r="P341">
            <v>1.508543893934049E-2</v>
          </cell>
          <cell r="Q341">
            <v>1.6413877777777752</v>
          </cell>
          <cell r="R341">
            <v>108.8061</v>
          </cell>
          <cell r="S341">
            <v>110.44748777777778</v>
          </cell>
          <cell r="T341">
            <v>2.6266901810226374E-2</v>
          </cell>
          <cell r="U341">
            <v>1.2625238888888928</v>
          </cell>
          <cell r="V341">
            <v>48.065199999999997</v>
          </cell>
          <cell r="W341">
            <v>49.32772388888889</v>
          </cell>
          <cell r="X341">
            <v>1.0987750716280329E-2</v>
          </cell>
          <cell r="Y341">
            <v>0.50379166666666797</v>
          </cell>
          <cell r="Z341">
            <v>45.850299999999997</v>
          </cell>
          <cell r="AA341">
            <v>46.354091666666662</v>
          </cell>
          <cell r="AB341">
            <v>1.8938796185682213E-2</v>
          </cell>
          <cell r="AC341">
            <v>0.94009722222222369</v>
          </cell>
          <cell r="AD341">
            <v>49.6387</v>
          </cell>
          <cell r="AE341">
            <v>50.578797222222221</v>
          </cell>
          <cell r="AF341">
            <v>1.5674812993031337E-2</v>
          </cell>
          <cell r="AG341">
            <v>0.25939777777777767</v>
          </cell>
          <cell r="AH341">
            <v>16.5487</v>
          </cell>
          <cell r="AI341">
            <v>16.808097777777778</v>
          </cell>
          <cell r="AJ341">
            <v>1.1472235823671628E-2</v>
          </cell>
          <cell r="AK341">
            <v>0.18241428571429072</v>
          </cell>
          <cell r="AL341">
            <v>15.900499999999999</v>
          </cell>
          <cell r="AM341">
            <v>16.082914285714288</v>
          </cell>
          <cell r="AN341">
            <v>1.7752641294528811E-2</v>
          </cell>
          <cell r="AO341">
            <v>0.13559999999999942</v>
          </cell>
          <cell r="AP341">
            <v>7.6383000000000001</v>
          </cell>
          <cell r="AQ341">
            <v>7.7738999999999994</v>
          </cell>
          <cell r="AR341">
            <v>7.0512112819379972E-3</v>
          </cell>
          <cell r="AS341">
            <v>0.29379999999999773</v>
          </cell>
          <cell r="AT341">
            <v>41.666600000000003</v>
          </cell>
          <cell r="AU341">
            <v>41.9604</v>
          </cell>
          <cell r="AV341">
            <v>1.6280120907369584E-2</v>
          </cell>
          <cell r="AW341">
            <v>0.57629999999997594</v>
          </cell>
          <cell r="AX341">
            <v>35.399000000000001</v>
          </cell>
          <cell r="AY341">
            <v>35.975299999999976</v>
          </cell>
          <cell r="AZ341">
            <v>1.1571337341254035E-2</v>
          </cell>
          <cell r="BA341">
            <v>8.8785714285708098E-2</v>
          </cell>
          <cell r="BB341">
            <v>7.6729000000000003</v>
          </cell>
          <cell r="BC341">
            <v>7.7616857142857087</v>
          </cell>
        </row>
        <row r="342">
          <cell r="B342">
            <v>294</v>
          </cell>
          <cell r="C342">
            <v>114</v>
          </cell>
          <cell r="D342">
            <v>1.5962885298027755E-2</v>
          </cell>
          <cell r="E342">
            <v>0.97058333333333258</v>
          </cell>
          <cell r="F342">
            <v>60.802500000000002</v>
          </cell>
          <cell r="G342">
            <v>61.773083333333332</v>
          </cell>
          <cell r="H342">
            <v>2.2235017902688795E-2</v>
          </cell>
          <cell r="I342">
            <v>1.6450199999999957</v>
          </cell>
          <cell r="J342">
            <v>73.9833</v>
          </cell>
          <cell r="K342">
            <v>75.628320000000002</v>
          </cell>
          <cell r="L342">
            <v>2.8715934785195737E-2</v>
          </cell>
          <cell r="M342">
            <v>1.6086666666666652E-2</v>
          </cell>
          <cell r="N342">
            <v>0.56020000000000003</v>
          </cell>
          <cell r="O342">
            <v>0.57628666666666672</v>
          </cell>
          <cell r="P342">
            <v>1.5218938398980669E-2</v>
          </cell>
          <cell r="Q342">
            <v>1.6559133333333307</v>
          </cell>
          <cell r="R342">
            <v>108.8061</v>
          </cell>
          <cell r="S342">
            <v>110.46201333333333</v>
          </cell>
          <cell r="T342">
            <v>2.6499352268723957E-2</v>
          </cell>
          <cell r="U342">
            <v>1.2736966666666705</v>
          </cell>
          <cell r="V342">
            <v>48.065199999999997</v>
          </cell>
          <cell r="W342">
            <v>49.33889666666667</v>
          </cell>
          <cell r="X342">
            <v>1.1084987448282809E-2</v>
          </cell>
          <cell r="Y342">
            <v>0.50825000000000131</v>
          </cell>
          <cell r="Z342">
            <v>45.850299999999997</v>
          </cell>
          <cell r="AA342">
            <v>46.358550000000001</v>
          </cell>
          <cell r="AB342">
            <v>1.9106396151927187E-2</v>
          </cell>
          <cell r="AC342">
            <v>0.94841666666666813</v>
          </cell>
          <cell r="AD342">
            <v>49.6387</v>
          </cell>
          <cell r="AE342">
            <v>50.587116666666667</v>
          </cell>
          <cell r="AF342">
            <v>1.58135281522617E-2</v>
          </cell>
          <cell r="AG342">
            <v>0.26169333333333322</v>
          </cell>
          <cell r="AH342">
            <v>16.5487</v>
          </cell>
          <cell r="AI342">
            <v>16.810393333333334</v>
          </cell>
          <cell r="AJ342">
            <v>1.1573760034500582E-2</v>
          </cell>
          <cell r="AK342">
            <v>0.18402857142857648</v>
          </cell>
          <cell r="AL342">
            <v>15.900499999999999</v>
          </cell>
          <cell r="AM342">
            <v>16.084528571428574</v>
          </cell>
          <cell r="AN342">
            <v>1.7909744314834376E-2</v>
          </cell>
          <cell r="AO342">
            <v>0.13679999999999939</v>
          </cell>
          <cell r="AP342">
            <v>7.6383000000000001</v>
          </cell>
          <cell r="AQ342">
            <v>7.7750999999999992</v>
          </cell>
          <cell r="AR342">
            <v>7.1136113817781557E-3</v>
          </cell>
          <cell r="AS342">
            <v>0.29639999999999772</v>
          </cell>
          <cell r="AT342">
            <v>41.666600000000003</v>
          </cell>
          <cell r="AU342">
            <v>41.963000000000001</v>
          </cell>
          <cell r="AV342">
            <v>1.6424192773806485E-2</v>
          </cell>
          <cell r="AW342">
            <v>0.58139999999997571</v>
          </cell>
          <cell r="AX342">
            <v>35.399000000000001</v>
          </cell>
          <cell r="AY342">
            <v>35.980399999999975</v>
          </cell>
          <cell r="AZ342">
            <v>1.1673738556663362E-2</v>
          </cell>
          <cell r="BA342">
            <v>8.9571428571422321E-2</v>
          </cell>
          <cell r="BB342">
            <v>7.6729000000000003</v>
          </cell>
          <cell r="BC342">
            <v>7.7624714285714225</v>
          </cell>
        </row>
        <row r="343">
          <cell r="B343">
            <v>295</v>
          </cell>
          <cell r="C343">
            <v>115</v>
          </cell>
          <cell r="D343">
            <v>1.6102910607659577E-2</v>
          </cell>
          <cell r="E343">
            <v>0.97909722222222151</v>
          </cell>
          <cell r="F343">
            <v>60.802500000000002</v>
          </cell>
          <cell r="G343">
            <v>61.781597222222224</v>
          </cell>
          <cell r="H343">
            <v>2.2430061919379046E-2</v>
          </cell>
          <cell r="I343">
            <v>1.6594499999999957</v>
          </cell>
          <cell r="J343">
            <v>73.9833</v>
          </cell>
          <cell r="K343">
            <v>75.642749999999992</v>
          </cell>
          <cell r="L343">
            <v>2.8967828949978156E-2</v>
          </cell>
          <cell r="M343">
            <v>1.6227777777777765E-2</v>
          </cell>
          <cell r="N343">
            <v>0.56020000000000003</v>
          </cell>
          <cell r="O343">
            <v>0.57642777777777776</v>
          </cell>
          <cell r="P343">
            <v>1.5352437858620853E-2</v>
          </cell>
          <cell r="Q343">
            <v>1.6704388888888861</v>
          </cell>
          <cell r="R343">
            <v>108.8061</v>
          </cell>
          <cell r="S343">
            <v>110.47653888888888</v>
          </cell>
          <cell r="T343">
            <v>2.6731802727221535E-2</v>
          </cell>
          <cell r="U343">
            <v>1.2848694444444484</v>
          </cell>
          <cell r="V343">
            <v>48.065199999999997</v>
          </cell>
          <cell r="W343">
            <v>49.350069444444443</v>
          </cell>
          <cell r="X343">
            <v>1.1182224180285289E-2</v>
          </cell>
          <cell r="Y343">
            <v>0.51270833333333454</v>
          </cell>
          <cell r="Z343">
            <v>45.850299999999997</v>
          </cell>
          <cell r="AA343">
            <v>46.363008333333333</v>
          </cell>
          <cell r="AB343">
            <v>1.9273996118172165E-2</v>
          </cell>
          <cell r="AC343">
            <v>0.95673611111111256</v>
          </cell>
          <cell r="AD343">
            <v>49.6387</v>
          </cell>
          <cell r="AE343">
            <v>50.595436111111113</v>
          </cell>
          <cell r="AF343">
            <v>1.5952243311492066E-2</v>
          </cell>
          <cell r="AG343">
            <v>0.26398888888888872</v>
          </cell>
          <cell r="AH343">
            <v>16.5487</v>
          </cell>
          <cell r="AI343">
            <v>16.812688888888889</v>
          </cell>
          <cell r="AJ343">
            <v>1.1675284245329534E-2</v>
          </cell>
          <cell r="AK343">
            <v>0.18564285714286224</v>
          </cell>
          <cell r="AL343">
            <v>15.900499999999999</v>
          </cell>
          <cell r="AM343">
            <v>16.08614285714286</v>
          </cell>
          <cell r="AN343">
            <v>1.8066847335139941E-2</v>
          </cell>
          <cell r="AO343">
            <v>0.1379999999999994</v>
          </cell>
          <cell r="AP343">
            <v>7.6383000000000001</v>
          </cell>
          <cell r="AQ343">
            <v>7.7762999999999991</v>
          </cell>
          <cell r="AR343">
            <v>7.176011481618315E-3</v>
          </cell>
          <cell r="AS343">
            <v>0.29899999999999771</v>
          </cell>
          <cell r="AT343">
            <v>41.666600000000003</v>
          </cell>
          <cell r="AU343">
            <v>41.965600000000002</v>
          </cell>
          <cell r="AV343">
            <v>1.6568264640243385E-2</v>
          </cell>
          <cell r="AW343">
            <v>0.58649999999997549</v>
          </cell>
          <cell r="AX343">
            <v>35.399000000000001</v>
          </cell>
          <cell r="AY343">
            <v>35.985499999999973</v>
          </cell>
          <cell r="AZ343">
            <v>1.177613977207269E-2</v>
          </cell>
          <cell r="BA343">
            <v>9.0357142857136558E-2</v>
          </cell>
          <cell r="BB343">
            <v>7.6729000000000003</v>
          </cell>
          <cell r="BC343">
            <v>7.7632571428571371</v>
          </cell>
        </row>
        <row r="344">
          <cell r="B344">
            <v>296</v>
          </cell>
          <cell r="C344">
            <v>116</v>
          </cell>
          <cell r="D344">
            <v>1.6242935917291399E-2</v>
          </cell>
          <cell r="E344">
            <v>0.98761111111111033</v>
          </cell>
          <cell r="F344">
            <v>60.802500000000002</v>
          </cell>
          <cell r="G344">
            <v>61.790111111111109</v>
          </cell>
          <cell r="H344">
            <v>2.2625105936069298E-2</v>
          </cell>
          <cell r="I344">
            <v>1.6738799999999956</v>
          </cell>
          <cell r="J344">
            <v>73.9833</v>
          </cell>
          <cell r="K344">
            <v>75.657179999999997</v>
          </cell>
          <cell r="L344">
            <v>2.9219723114760572E-2</v>
          </cell>
          <cell r="M344">
            <v>1.6368888888888874E-2</v>
          </cell>
          <cell r="N344">
            <v>0.56020000000000003</v>
          </cell>
          <cell r="O344">
            <v>0.57656888888888891</v>
          </cell>
          <cell r="P344">
            <v>1.5485937318261032E-2</v>
          </cell>
          <cell r="Q344">
            <v>1.6849644444444418</v>
          </cell>
          <cell r="R344">
            <v>108.8061</v>
          </cell>
          <cell r="S344">
            <v>110.49106444444445</v>
          </cell>
          <cell r="T344">
            <v>2.6964253185719107E-2</v>
          </cell>
          <cell r="U344">
            <v>1.2960422222222261</v>
          </cell>
          <cell r="V344">
            <v>48.065199999999997</v>
          </cell>
          <cell r="W344">
            <v>49.361242222222224</v>
          </cell>
          <cell r="X344">
            <v>1.1279460912287771E-2</v>
          </cell>
          <cell r="Y344">
            <v>0.517166666666668</v>
          </cell>
          <cell r="Z344">
            <v>45.850299999999997</v>
          </cell>
          <cell r="AA344">
            <v>46.367466666666665</v>
          </cell>
          <cell r="AB344">
            <v>1.9441596084417138E-2</v>
          </cell>
          <cell r="AC344">
            <v>0.965055555555557</v>
          </cell>
          <cell r="AD344">
            <v>49.6387</v>
          </cell>
          <cell r="AE344">
            <v>50.603755555555558</v>
          </cell>
          <cell r="AF344">
            <v>1.6090958470722432E-2</v>
          </cell>
          <cell r="AG344">
            <v>0.26628444444444432</v>
          </cell>
          <cell r="AH344">
            <v>16.5487</v>
          </cell>
          <cell r="AI344">
            <v>16.814984444444445</v>
          </cell>
          <cell r="AJ344">
            <v>1.1776808456158486E-2</v>
          </cell>
          <cell r="AK344">
            <v>0.18725714285714798</v>
          </cell>
          <cell r="AL344">
            <v>15.900499999999999</v>
          </cell>
          <cell r="AM344">
            <v>16.087757142857146</v>
          </cell>
          <cell r="AN344">
            <v>1.8223950355445502E-2</v>
          </cell>
          <cell r="AO344">
            <v>0.13919999999999938</v>
          </cell>
          <cell r="AP344">
            <v>7.6383000000000001</v>
          </cell>
          <cell r="AQ344">
            <v>7.7774999999999999</v>
          </cell>
          <cell r="AR344">
            <v>7.2384115814584744E-3</v>
          </cell>
          <cell r="AS344">
            <v>0.3015999999999977</v>
          </cell>
          <cell r="AT344">
            <v>41.666600000000003</v>
          </cell>
          <cell r="AU344">
            <v>41.968200000000003</v>
          </cell>
          <cell r="AV344">
            <v>1.6712336506680282E-2</v>
          </cell>
          <cell r="AW344">
            <v>0.59159999999997537</v>
          </cell>
          <cell r="AX344">
            <v>35.399000000000001</v>
          </cell>
          <cell r="AY344">
            <v>35.990599999999979</v>
          </cell>
          <cell r="AZ344">
            <v>1.1878540987482018E-2</v>
          </cell>
          <cell r="BA344">
            <v>9.1142857142850781E-2</v>
          </cell>
          <cell r="BB344">
            <v>7.6729000000000003</v>
          </cell>
          <cell r="BC344">
            <v>7.7640428571428508</v>
          </cell>
        </row>
        <row r="345">
          <cell r="B345">
            <v>297</v>
          </cell>
          <cell r="C345">
            <v>117</v>
          </cell>
          <cell r="D345">
            <v>1.6382961226923221E-2</v>
          </cell>
          <cell r="E345">
            <v>0.99612499999999926</v>
          </cell>
          <cell r="F345">
            <v>60.802500000000002</v>
          </cell>
          <cell r="G345">
            <v>61.798625000000001</v>
          </cell>
          <cell r="H345">
            <v>2.282014995275955E-2</v>
          </cell>
          <cell r="I345">
            <v>1.6883099999999955</v>
          </cell>
          <cell r="J345">
            <v>73.9833</v>
          </cell>
          <cell r="K345">
            <v>75.671610000000001</v>
          </cell>
          <cell r="L345">
            <v>2.9471617279542991E-2</v>
          </cell>
          <cell r="M345">
            <v>1.6509999999999986E-2</v>
          </cell>
          <cell r="N345">
            <v>0.56020000000000003</v>
          </cell>
          <cell r="O345">
            <v>0.57671000000000006</v>
          </cell>
          <cell r="P345">
            <v>1.5619436777901214E-2</v>
          </cell>
          <cell r="Q345">
            <v>1.6994899999999973</v>
          </cell>
          <cell r="R345">
            <v>108.8061</v>
          </cell>
          <cell r="S345">
            <v>110.50559</v>
          </cell>
          <cell r="T345">
            <v>2.719670364421669E-2</v>
          </cell>
          <cell r="U345">
            <v>1.307215000000004</v>
          </cell>
          <cell r="V345">
            <v>48.065199999999997</v>
          </cell>
          <cell r="W345">
            <v>49.372415000000004</v>
          </cell>
          <cell r="X345">
            <v>1.1376697644290251E-2</v>
          </cell>
          <cell r="Y345">
            <v>0.52162500000000134</v>
          </cell>
          <cell r="Z345">
            <v>45.850299999999997</v>
          </cell>
          <cell r="AA345">
            <v>46.371924999999997</v>
          </cell>
          <cell r="AB345">
            <v>1.9609196050662116E-2</v>
          </cell>
          <cell r="AC345">
            <v>0.97337500000000143</v>
          </cell>
          <cell r="AD345">
            <v>49.6387</v>
          </cell>
          <cell r="AE345">
            <v>50.612075000000004</v>
          </cell>
          <cell r="AF345">
            <v>1.6229673629952798E-2</v>
          </cell>
          <cell r="AG345">
            <v>0.26857999999999987</v>
          </cell>
          <cell r="AH345">
            <v>16.5487</v>
          </cell>
          <cell r="AI345">
            <v>16.81728</v>
          </cell>
          <cell r="AJ345">
            <v>1.1878332666987439E-2</v>
          </cell>
          <cell r="AK345">
            <v>0.18887142857143374</v>
          </cell>
          <cell r="AL345">
            <v>15.900499999999999</v>
          </cell>
          <cell r="AM345">
            <v>16.089371428571432</v>
          </cell>
          <cell r="AN345">
            <v>1.8381053375751071E-2</v>
          </cell>
          <cell r="AO345">
            <v>0.14039999999999939</v>
          </cell>
          <cell r="AP345">
            <v>7.6383000000000001</v>
          </cell>
          <cell r="AQ345">
            <v>7.7786999999999997</v>
          </cell>
          <cell r="AR345">
            <v>7.3008116812986329E-3</v>
          </cell>
          <cell r="AS345">
            <v>0.30419999999999769</v>
          </cell>
          <cell r="AT345">
            <v>41.666600000000003</v>
          </cell>
          <cell r="AU345">
            <v>41.970799999999997</v>
          </cell>
          <cell r="AV345">
            <v>1.6856408373117183E-2</v>
          </cell>
          <cell r="AW345">
            <v>0.59669999999997514</v>
          </cell>
          <cell r="AX345">
            <v>35.399000000000001</v>
          </cell>
          <cell r="AY345">
            <v>35.995699999999978</v>
          </cell>
          <cell r="AZ345">
            <v>1.1980942202891346E-2</v>
          </cell>
          <cell r="BA345">
            <v>9.1928571428565017E-2</v>
          </cell>
          <cell r="BB345">
            <v>7.6729000000000003</v>
          </cell>
          <cell r="BC345">
            <v>7.7648285714285654</v>
          </cell>
        </row>
        <row r="346">
          <cell r="B346">
            <v>298</v>
          </cell>
          <cell r="C346">
            <v>118</v>
          </cell>
          <cell r="D346">
            <v>1.6522986536555043E-2</v>
          </cell>
          <cell r="E346">
            <v>1.0046388888888882</v>
          </cell>
          <cell r="F346">
            <v>60.802500000000002</v>
          </cell>
          <cell r="G346">
            <v>61.807138888888893</v>
          </cell>
          <cell r="H346">
            <v>2.3015193969449805E-2</v>
          </cell>
          <cell r="I346">
            <v>1.7027399999999955</v>
          </cell>
          <cell r="J346">
            <v>73.9833</v>
          </cell>
          <cell r="K346">
            <v>75.686039999999991</v>
          </cell>
          <cell r="L346">
            <v>2.9723511444325411E-2</v>
          </cell>
          <cell r="M346">
            <v>1.6651111111111099E-2</v>
          </cell>
          <cell r="N346">
            <v>0.56020000000000003</v>
          </cell>
          <cell r="O346">
            <v>0.57685111111111109</v>
          </cell>
          <cell r="P346">
            <v>1.5752936237541395E-2</v>
          </cell>
          <cell r="Q346">
            <v>1.7140155555555527</v>
          </cell>
          <cell r="R346">
            <v>108.8061</v>
          </cell>
          <cell r="S346">
            <v>110.52011555555555</v>
          </cell>
          <cell r="T346">
            <v>2.7429154102714268E-2</v>
          </cell>
          <cell r="U346">
            <v>1.3183877777777819</v>
          </cell>
          <cell r="V346">
            <v>48.065199999999997</v>
          </cell>
          <cell r="W346">
            <v>49.383587777777777</v>
          </cell>
          <cell r="X346">
            <v>1.1473934376292731E-2</v>
          </cell>
          <cell r="Y346">
            <v>0.52608333333333468</v>
          </cell>
          <cell r="Z346">
            <v>45.850299999999997</v>
          </cell>
          <cell r="AA346">
            <v>46.37638333333333</v>
          </cell>
          <cell r="AB346">
            <v>1.977679601690709E-2</v>
          </cell>
          <cell r="AC346">
            <v>0.98169444444444598</v>
          </cell>
          <cell r="AD346">
            <v>49.6387</v>
          </cell>
          <cell r="AE346">
            <v>50.620394444444443</v>
          </cell>
          <cell r="AF346">
            <v>1.6368388789183164E-2</v>
          </cell>
          <cell r="AG346">
            <v>0.27087555555555543</v>
          </cell>
          <cell r="AH346">
            <v>16.5487</v>
          </cell>
          <cell r="AI346">
            <v>16.819575555555556</v>
          </cell>
          <cell r="AJ346">
            <v>1.1979856877816391E-2</v>
          </cell>
          <cell r="AK346">
            <v>0.1904857142857195</v>
          </cell>
          <cell r="AL346">
            <v>15.900499999999999</v>
          </cell>
          <cell r="AM346">
            <v>16.090985714285718</v>
          </cell>
          <cell r="AN346">
            <v>1.8538156396056632E-2</v>
          </cell>
          <cell r="AO346">
            <v>0.14159999999999937</v>
          </cell>
          <cell r="AP346">
            <v>7.6383000000000001</v>
          </cell>
          <cell r="AQ346">
            <v>7.7798999999999996</v>
          </cell>
          <cell r="AR346">
            <v>7.3632117811387931E-3</v>
          </cell>
          <cell r="AS346">
            <v>0.30679999999999763</v>
          </cell>
          <cell r="AT346">
            <v>41.666600000000003</v>
          </cell>
          <cell r="AU346">
            <v>41.973399999999998</v>
          </cell>
          <cell r="AV346">
            <v>1.700048023955408E-2</v>
          </cell>
          <cell r="AW346">
            <v>0.60179999999997491</v>
          </cell>
          <cell r="AX346">
            <v>35.399000000000001</v>
          </cell>
          <cell r="AY346">
            <v>36.000799999999977</v>
          </cell>
          <cell r="AZ346">
            <v>1.2083343418300673E-2</v>
          </cell>
          <cell r="BA346">
            <v>9.271428571427924E-2</v>
          </cell>
          <cell r="BB346">
            <v>7.6729000000000003</v>
          </cell>
          <cell r="BC346">
            <v>7.7656142857142791</v>
          </cell>
        </row>
        <row r="347">
          <cell r="B347">
            <v>299</v>
          </cell>
          <cell r="C347">
            <v>119</v>
          </cell>
          <cell r="D347">
            <v>1.6663011846186866E-2</v>
          </cell>
          <cell r="E347">
            <v>1.0131527777777771</v>
          </cell>
          <cell r="F347">
            <v>60.802500000000002</v>
          </cell>
          <cell r="G347">
            <v>61.815652777777778</v>
          </cell>
          <cell r="H347">
            <v>2.3210237986140057E-2</v>
          </cell>
          <cell r="I347">
            <v>1.7171699999999956</v>
          </cell>
          <cell r="J347">
            <v>73.9833</v>
          </cell>
          <cell r="K347">
            <v>75.700469999999996</v>
          </cell>
          <cell r="L347">
            <v>2.9975405609107827E-2</v>
          </cell>
          <cell r="M347">
            <v>1.6792222222222208E-2</v>
          </cell>
          <cell r="N347">
            <v>0.56020000000000003</v>
          </cell>
          <cell r="O347">
            <v>0.57699222222222224</v>
          </cell>
          <cell r="P347">
            <v>1.5886435697181577E-2</v>
          </cell>
          <cell r="Q347">
            <v>1.7285411111111084</v>
          </cell>
          <cell r="R347">
            <v>108.8061</v>
          </cell>
          <cell r="S347">
            <v>110.53464111111111</v>
          </cell>
          <cell r="T347">
            <v>2.7661604561211847E-2</v>
          </cell>
          <cell r="U347">
            <v>1.3295605555555596</v>
          </cell>
          <cell r="V347">
            <v>48.065199999999997</v>
          </cell>
          <cell r="W347">
            <v>49.394760555555557</v>
          </cell>
          <cell r="X347">
            <v>1.1571171108295213E-2</v>
          </cell>
          <cell r="Y347">
            <v>0.53054166666666791</v>
          </cell>
          <cell r="Z347">
            <v>45.850299999999997</v>
          </cell>
          <cell r="AA347">
            <v>46.380841666666662</v>
          </cell>
          <cell r="AB347">
            <v>1.9944395983152063E-2</v>
          </cell>
          <cell r="AC347">
            <v>0.99001388888889041</v>
          </cell>
          <cell r="AD347">
            <v>49.6387</v>
          </cell>
          <cell r="AE347">
            <v>50.628713888888889</v>
          </cell>
          <cell r="AF347">
            <v>1.650710394841353E-2</v>
          </cell>
          <cell r="AG347">
            <v>0.27317111111111098</v>
          </cell>
          <cell r="AH347">
            <v>16.5487</v>
          </cell>
          <cell r="AI347">
            <v>16.821871111111111</v>
          </cell>
          <cell r="AJ347">
            <v>1.2081381088645343E-2</v>
          </cell>
          <cell r="AK347">
            <v>0.19210000000000527</v>
          </cell>
          <cell r="AL347">
            <v>15.900499999999999</v>
          </cell>
          <cell r="AM347">
            <v>16.092600000000004</v>
          </cell>
          <cell r="AN347">
            <v>1.8695259416362197E-2</v>
          </cell>
          <cell r="AO347">
            <v>0.14279999999999937</v>
          </cell>
          <cell r="AP347">
            <v>7.6383000000000001</v>
          </cell>
          <cell r="AQ347">
            <v>7.7810999999999995</v>
          </cell>
          <cell r="AR347">
            <v>7.4256118809789525E-3</v>
          </cell>
          <cell r="AS347">
            <v>0.30939999999999762</v>
          </cell>
          <cell r="AT347">
            <v>41.666600000000003</v>
          </cell>
          <cell r="AU347">
            <v>41.975999999999999</v>
          </cell>
          <cell r="AV347">
            <v>1.714455210599098E-2</v>
          </cell>
          <cell r="AW347">
            <v>0.60689999999997468</v>
          </cell>
          <cell r="AX347">
            <v>35.399000000000001</v>
          </cell>
          <cell r="AY347">
            <v>36.005899999999976</v>
          </cell>
          <cell r="AZ347">
            <v>1.2185744633710001E-2</v>
          </cell>
          <cell r="BA347">
            <v>9.3499999999993477E-2</v>
          </cell>
          <cell r="BB347">
            <v>7.6729000000000003</v>
          </cell>
          <cell r="BC347">
            <v>7.7663999999999938</v>
          </cell>
        </row>
        <row r="348">
          <cell r="B348">
            <v>300</v>
          </cell>
          <cell r="C348">
            <v>120</v>
          </cell>
          <cell r="D348">
            <v>1.6803037155818688E-2</v>
          </cell>
          <cell r="E348">
            <v>1.0216666666666658</v>
          </cell>
          <cell r="F348">
            <v>60.802500000000002</v>
          </cell>
          <cell r="G348">
            <v>61.82416666666667</v>
          </cell>
          <cell r="H348">
            <v>2.3405282002830308E-2</v>
          </cell>
          <cell r="I348">
            <v>1.7315999999999956</v>
          </cell>
          <cell r="J348">
            <v>73.9833</v>
          </cell>
          <cell r="K348">
            <v>75.7149</v>
          </cell>
          <cell r="L348">
            <v>3.022729977389025E-2</v>
          </cell>
          <cell r="M348">
            <v>1.6933333333333318E-2</v>
          </cell>
          <cell r="N348">
            <v>0.56020000000000003</v>
          </cell>
          <cell r="O348">
            <v>0.57713333333333339</v>
          </cell>
          <cell r="P348">
            <v>1.6019935156821759E-2</v>
          </cell>
          <cell r="Q348">
            <v>1.7430666666666639</v>
          </cell>
          <cell r="R348">
            <v>108.8061</v>
          </cell>
          <cell r="S348">
            <v>110.54916666666666</v>
          </cell>
          <cell r="T348">
            <v>2.7894055019709426E-2</v>
          </cell>
          <cell r="U348">
            <v>1.3407333333333373</v>
          </cell>
          <cell r="V348">
            <v>48.065199999999997</v>
          </cell>
          <cell r="W348">
            <v>49.405933333333337</v>
          </cell>
          <cell r="X348">
            <v>1.1668407840297693E-2</v>
          </cell>
          <cell r="Y348">
            <v>0.53500000000000136</v>
          </cell>
          <cell r="Z348">
            <v>45.850299999999997</v>
          </cell>
          <cell r="AA348">
            <v>46.385300000000001</v>
          </cell>
          <cell r="AB348">
            <v>2.0111995949397041E-2</v>
          </cell>
          <cell r="AC348">
            <v>0.99833333333333485</v>
          </cell>
          <cell r="AD348">
            <v>49.6387</v>
          </cell>
          <cell r="AE348">
            <v>50.637033333333335</v>
          </cell>
          <cell r="AF348">
            <v>1.6645819107643896E-2</v>
          </cell>
          <cell r="AG348">
            <v>0.27546666666666653</v>
          </cell>
          <cell r="AH348">
            <v>16.5487</v>
          </cell>
          <cell r="AI348">
            <v>16.824166666666667</v>
          </cell>
          <cell r="AJ348">
            <v>1.2182905299474297E-2</v>
          </cell>
          <cell r="AK348">
            <v>0.19371428571429103</v>
          </cell>
          <cell r="AL348">
            <v>15.900499999999999</v>
          </cell>
          <cell r="AM348">
            <v>16.09421428571429</v>
          </cell>
          <cell r="AN348">
            <v>1.8852362436667765E-2</v>
          </cell>
          <cell r="AO348">
            <v>0.14399999999999938</v>
          </cell>
          <cell r="AP348">
            <v>7.6383000000000001</v>
          </cell>
          <cell r="AQ348">
            <v>7.7822999999999993</v>
          </cell>
          <cell r="AR348">
            <v>7.4880119808191118E-3</v>
          </cell>
          <cell r="AS348">
            <v>0.31199999999999761</v>
          </cell>
          <cell r="AT348">
            <v>41.666600000000003</v>
          </cell>
          <cell r="AU348">
            <v>41.9786</v>
          </cell>
          <cell r="AV348">
            <v>1.7288623972427881E-2</v>
          </cell>
          <cell r="AW348">
            <v>0.61199999999997445</v>
          </cell>
          <cell r="AX348">
            <v>35.399000000000001</v>
          </cell>
          <cell r="AY348">
            <v>36.010999999999974</v>
          </cell>
          <cell r="AZ348">
            <v>1.2288145849119329E-2</v>
          </cell>
          <cell r="BA348">
            <v>9.4285714285707714E-2</v>
          </cell>
          <cell r="BB348">
            <v>7.6729000000000003</v>
          </cell>
          <cell r="BC348">
            <v>7.7671857142857084</v>
          </cell>
        </row>
        <row r="349">
          <cell r="B349">
            <v>301</v>
          </cell>
          <cell r="C349">
            <v>121</v>
          </cell>
          <cell r="D349">
            <v>1.694306246545051E-2</v>
          </cell>
          <cell r="E349">
            <v>1.0301805555555548</v>
          </cell>
          <cell r="F349">
            <v>60.802500000000002</v>
          </cell>
          <cell r="G349">
            <v>61.832680555555555</v>
          </cell>
          <cell r="H349">
            <v>2.360032601952056E-2</v>
          </cell>
          <cell r="I349">
            <v>1.7460299999999955</v>
          </cell>
          <cell r="J349">
            <v>73.9833</v>
          </cell>
          <cell r="K349">
            <v>75.72932999999999</v>
          </cell>
          <cell r="L349">
            <v>3.0479193938672662E-2</v>
          </cell>
          <cell r="M349">
            <v>1.707444444444443E-2</v>
          </cell>
          <cell r="N349">
            <v>0.56020000000000003</v>
          </cell>
          <cell r="O349">
            <v>0.57727444444444442</v>
          </cell>
          <cell r="P349">
            <v>1.6153434616461942E-2</v>
          </cell>
          <cell r="Q349">
            <v>1.7575922222222193</v>
          </cell>
          <cell r="R349">
            <v>108.8061</v>
          </cell>
          <cell r="S349">
            <v>110.56369222222222</v>
          </cell>
          <cell r="T349">
            <v>2.8126505478207001E-2</v>
          </cell>
          <cell r="U349">
            <v>1.3519061111111152</v>
          </cell>
          <cell r="V349">
            <v>48.065199999999997</v>
          </cell>
          <cell r="W349">
            <v>49.41710611111111</v>
          </cell>
          <cell r="X349">
            <v>1.1765644572300175E-2</v>
          </cell>
          <cell r="Y349">
            <v>0.53945833333333471</v>
          </cell>
          <cell r="Z349">
            <v>45.850299999999997</v>
          </cell>
          <cell r="AA349">
            <v>46.389758333333333</v>
          </cell>
          <cell r="AB349">
            <v>2.0279595915642015E-2</v>
          </cell>
          <cell r="AC349">
            <v>1.0066527777777794</v>
          </cell>
          <cell r="AD349">
            <v>49.6387</v>
          </cell>
          <cell r="AE349">
            <v>50.645352777777781</v>
          </cell>
          <cell r="AF349">
            <v>1.6784534266874263E-2</v>
          </cell>
          <cell r="AG349">
            <v>0.27776222222222208</v>
          </cell>
          <cell r="AH349">
            <v>16.5487</v>
          </cell>
          <cell r="AI349">
            <v>16.826462222222222</v>
          </cell>
          <cell r="AJ349">
            <v>1.2284429510303247E-2</v>
          </cell>
          <cell r="AK349">
            <v>0.19532857142857679</v>
          </cell>
          <cell r="AL349">
            <v>15.900499999999999</v>
          </cell>
          <cell r="AM349">
            <v>16.095828571428576</v>
          </cell>
          <cell r="AN349">
            <v>1.9009465456973327E-2</v>
          </cell>
          <cell r="AO349">
            <v>0.14519999999999936</v>
          </cell>
          <cell r="AP349">
            <v>7.6383000000000001</v>
          </cell>
          <cell r="AQ349">
            <v>7.7834999999999992</v>
          </cell>
          <cell r="AR349">
            <v>7.5504120806592712E-3</v>
          </cell>
          <cell r="AS349">
            <v>0.3145999999999976</v>
          </cell>
          <cell r="AT349">
            <v>41.666600000000003</v>
          </cell>
          <cell r="AU349">
            <v>41.981200000000001</v>
          </cell>
          <cell r="AV349">
            <v>1.7432695838864778E-2</v>
          </cell>
          <cell r="AW349">
            <v>0.61709999999997422</v>
          </cell>
          <cell r="AX349">
            <v>35.399000000000001</v>
          </cell>
          <cell r="AY349">
            <v>36.016099999999973</v>
          </cell>
          <cell r="AZ349">
            <v>1.2390547064528657E-2</v>
          </cell>
          <cell r="BA349">
            <v>9.5071428571421937E-2</v>
          </cell>
          <cell r="BB349">
            <v>7.6729000000000003</v>
          </cell>
          <cell r="BC349">
            <v>7.7679714285714221</v>
          </cell>
        </row>
        <row r="350">
          <cell r="B350">
            <v>302</v>
          </cell>
          <cell r="C350">
            <v>122</v>
          </cell>
          <cell r="D350">
            <v>1.7083087775082335E-2</v>
          </cell>
          <cell r="E350">
            <v>1.0386944444444437</v>
          </cell>
          <cell r="F350">
            <v>60.802500000000002</v>
          </cell>
          <cell r="G350">
            <v>61.841194444444447</v>
          </cell>
          <cell r="H350">
            <v>2.3795370036210815E-2</v>
          </cell>
          <cell r="I350">
            <v>1.7604599999999955</v>
          </cell>
          <cell r="J350">
            <v>73.9833</v>
          </cell>
          <cell r="K350">
            <v>75.743759999999995</v>
          </cell>
          <cell r="L350">
            <v>3.0731088103455085E-2</v>
          </cell>
          <cell r="M350">
            <v>1.721555555555554E-2</v>
          </cell>
          <cell r="N350">
            <v>0.56020000000000003</v>
          </cell>
          <cell r="O350">
            <v>0.57741555555555557</v>
          </cell>
          <cell r="P350">
            <v>1.6286934076102121E-2</v>
          </cell>
          <cell r="Q350">
            <v>1.772117777777775</v>
          </cell>
          <cell r="R350">
            <v>108.8061</v>
          </cell>
          <cell r="S350">
            <v>110.57821777777778</v>
          </cell>
          <cell r="T350">
            <v>2.835895593670458E-2</v>
          </cell>
          <cell r="U350">
            <v>1.3630788888888929</v>
          </cell>
          <cell r="V350">
            <v>48.065199999999997</v>
          </cell>
          <cell r="W350">
            <v>49.42827888888889</v>
          </cell>
          <cell r="X350">
            <v>1.1862881304302656E-2</v>
          </cell>
          <cell r="Y350">
            <v>0.54391666666666805</v>
          </cell>
          <cell r="Z350">
            <v>45.850299999999997</v>
          </cell>
          <cell r="AA350">
            <v>46.394216666666665</v>
          </cell>
          <cell r="AB350">
            <v>2.0447195881886992E-2</v>
          </cell>
          <cell r="AC350">
            <v>1.0149722222222237</v>
          </cell>
          <cell r="AD350">
            <v>49.6387</v>
          </cell>
          <cell r="AE350">
            <v>50.653672222222227</v>
          </cell>
          <cell r="AF350">
            <v>1.6923249426104625E-2</v>
          </cell>
          <cell r="AG350">
            <v>0.28005777777777763</v>
          </cell>
          <cell r="AH350">
            <v>16.5487</v>
          </cell>
          <cell r="AI350">
            <v>16.828757777777778</v>
          </cell>
          <cell r="AJ350">
            <v>1.2385953721132201E-2</v>
          </cell>
          <cell r="AK350">
            <v>0.19694285714286255</v>
          </cell>
          <cell r="AL350">
            <v>15.900499999999999</v>
          </cell>
          <cell r="AM350">
            <v>16.097442857142862</v>
          </cell>
          <cell r="AN350">
            <v>1.9166568477278895E-2</v>
          </cell>
          <cell r="AO350">
            <v>0.14639999999999936</v>
          </cell>
          <cell r="AP350">
            <v>7.6383000000000001</v>
          </cell>
          <cell r="AQ350">
            <v>7.7846999999999991</v>
          </cell>
          <cell r="AR350">
            <v>7.6128121804994297E-3</v>
          </cell>
          <cell r="AS350">
            <v>0.31719999999999759</v>
          </cell>
          <cell r="AT350">
            <v>41.666600000000003</v>
          </cell>
          <cell r="AU350">
            <v>41.983800000000002</v>
          </cell>
          <cell r="AV350">
            <v>1.7576767705301678E-2</v>
          </cell>
          <cell r="AW350">
            <v>0.622199999999974</v>
          </cell>
          <cell r="AX350">
            <v>35.399000000000001</v>
          </cell>
          <cell r="AY350">
            <v>36.021199999999972</v>
          </cell>
          <cell r="AZ350">
            <v>1.2492948279937984E-2</v>
          </cell>
          <cell r="BA350">
            <v>9.5857142857136174E-2</v>
          </cell>
          <cell r="BB350">
            <v>7.6729000000000003</v>
          </cell>
          <cell r="BC350">
            <v>7.7687571428571367</v>
          </cell>
        </row>
        <row r="351">
          <cell r="B351">
            <v>303</v>
          </cell>
          <cell r="C351">
            <v>123</v>
          </cell>
          <cell r="D351">
            <v>1.7223113084714158E-2</v>
          </cell>
          <cell r="E351">
            <v>1.0472083333333326</v>
          </cell>
          <cell r="F351">
            <v>60.802500000000002</v>
          </cell>
          <cell r="G351">
            <v>61.849708333333332</v>
          </cell>
          <cell r="H351">
            <v>2.3990414052901067E-2</v>
          </cell>
          <cell r="I351">
            <v>1.7748899999999954</v>
          </cell>
          <cell r="J351">
            <v>73.9833</v>
          </cell>
          <cell r="K351">
            <v>75.758189999999999</v>
          </cell>
          <cell r="L351">
            <v>3.0982982268237504E-2</v>
          </cell>
          <cell r="M351">
            <v>1.7356666666666652E-2</v>
          </cell>
          <cell r="N351">
            <v>0.56020000000000003</v>
          </cell>
          <cell r="O351">
            <v>0.57755666666666672</v>
          </cell>
          <cell r="P351">
            <v>1.6420433535742303E-2</v>
          </cell>
          <cell r="Q351">
            <v>1.7866433333333305</v>
          </cell>
          <cell r="R351">
            <v>108.8061</v>
          </cell>
          <cell r="S351">
            <v>110.59274333333333</v>
          </cell>
          <cell r="T351">
            <v>2.8591406395202159E-2</v>
          </cell>
          <cell r="U351">
            <v>1.3742516666666709</v>
          </cell>
          <cell r="V351">
            <v>48.065199999999997</v>
          </cell>
          <cell r="W351">
            <v>49.43945166666667</v>
          </cell>
          <cell r="X351">
            <v>1.1960118036305135E-2</v>
          </cell>
          <cell r="Y351">
            <v>0.54837500000000128</v>
          </cell>
          <cell r="Z351">
            <v>45.850299999999997</v>
          </cell>
          <cell r="AA351">
            <v>46.398674999999997</v>
          </cell>
          <cell r="AB351">
            <v>2.0614795848131969E-2</v>
          </cell>
          <cell r="AC351">
            <v>1.0232916666666683</v>
          </cell>
          <cell r="AD351">
            <v>49.6387</v>
          </cell>
          <cell r="AE351">
            <v>50.661991666666665</v>
          </cell>
          <cell r="AF351">
            <v>1.7061964585334995E-2</v>
          </cell>
          <cell r="AG351">
            <v>0.28235333333333318</v>
          </cell>
          <cell r="AH351">
            <v>16.5487</v>
          </cell>
          <cell r="AI351">
            <v>16.831053333333333</v>
          </cell>
          <cell r="AJ351">
            <v>1.2487477931961154E-2</v>
          </cell>
          <cell r="AK351">
            <v>0.19855714285714829</v>
          </cell>
          <cell r="AL351">
            <v>15.900499999999999</v>
          </cell>
          <cell r="AM351">
            <v>16.099057142857149</v>
          </cell>
          <cell r="AN351">
            <v>1.9323671497584457E-2</v>
          </cell>
          <cell r="AO351">
            <v>0.14759999999999934</v>
          </cell>
          <cell r="AP351">
            <v>7.6383000000000001</v>
          </cell>
          <cell r="AQ351">
            <v>7.7858999999999998</v>
          </cell>
          <cell r="AR351">
            <v>7.675212280339589E-3</v>
          </cell>
          <cell r="AS351">
            <v>0.31979999999999753</v>
          </cell>
          <cell r="AT351">
            <v>41.666600000000003</v>
          </cell>
          <cell r="AU351">
            <v>41.986400000000003</v>
          </cell>
          <cell r="AV351">
            <v>1.7720839571738579E-2</v>
          </cell>
          <cell r="AW351">
            <v>0.62729999999997388</v>
          </cell>
          <cell r="AX351">
            <v>35.399000000000001</v>
          </cell>
          <cell r="AY351">
            <v>36.026299999999978</v>
          </cell>
          <cell r="AZ351">
            <v>1.2595349495347312E-2</v>
          </cell>
          <cell r="BA351">
            <v>9.6642857142850397E-2</v>
          </cell>
          <cell r="BB351">
            <v>7.6729000000000003</v>
          </cell>
          <cell r="BC351">
            <v>7.7695428571428504</v>
          </cell>
        </row>
        <row r="352">
          <cell r="B352">
            <v>304</v>
          </cell>
          <cell r="C352">
            <v>124</v>
          </cell>
          <cell r="D352">
            <v>1.736313839434598E-2</v>
          </cell>
          <cell r="E352">
            <v>1.0557222222222213</v>
          </cell>
          <cell r="F352">
            <v>60.802500000000002</v>
          </cell>
          <cell r="G352">
            <v>61.858222222222224</v>
          </cell>
          <cell r="H352">
            <v>2.4185458069591319E-2</v>
          </cell>
          <cell r="I352">
            <v>1.7893199999999954</v>
          </cell>
          <cell r="J352">
            <v>73.9833</v>
          </cell>
          <cell r="K352">
            <v>75.772619999999989</v>
          </cell>
          <cell r="L352">
            <v>3.123487643301992E-2</v>
          </cell>
          <cell r="M352">
            <v>1.7497777777777761E-2</v>
          </cell>
          <cell r="N352">
            <v>0.56020000000000003</v>
          </cell>
          <cell r="O352">
            <v>0.57769777777777775</v>
          </cell>
          <cell r="P352">
            <v>1.6553932995382485E-2</v>
          </cell>
          <cell r="Q352">
            <v>1.8011688888888859</v>
          </cell>
          <cell r="R352">
            <v>108.8061</v>
          </cell>
          <cell r="S352">
            <v>110.60726888888888</v>
          </cell>
          <cell r="T352">
            <v>2.8823856853699741E-2</v>
          </cell>
          <cell r="U352">
            <v>1.3854244444444486</v>
          </cell>
          <cell r="V352">
            <v>48.065199999999997</v>
          </cell>
          <cell r="W352">
            <v>49.450624444444443</v>
          </cell>
          <cell r="X352">
            <v>1.2057354768307616E-2</v>
          </cell>
          <cell r="Y352">
            <v>0.55283333333333473</v>
          </cell>
          <cell r="Z352">
            <v>45.850299999999997</v>
          </cell>
          <cell r="AA352">
            <v>46.403133333333329</v>
          </cell>
          <cell r="AB352">
            <v>2.0782395814376943E-2</v>
          </cell>
          <cell r="AC352">
            <v>1.0316111111111126</v>
          </cell>
          <cell r="AD352">
            <v>49.6387</v>
          </cell>
          <cell r="AE352">
            <v>50.670311111111111</v>
          </cell>
          <cell r="AF352">
            <v>1.7200679744565357E-2</v>
          </cell>
          <cell r="AG352">
            <v>0.28464888888888873</v>
          </cell>
          <cell r="AH352">
            <v>16.5487</v>
          </cell>
          <cell r="AI352">
            <v>16.833348888888889</v>
          </cell>
          <cell r="AJ352">
            <v>1.2589002142790105E-2</v>
          </cell>
          <cell r="AK352">
            <v>0.20017142857143405</v>
          </cell>
          <cell r="AL352">
            <v>15.900499999999999</v>
          </cell>
          <cell r="AM352">
            <v>16.100671428571435</v>
          </cell>
          <cell r="AN352">
            <v>1.9480774517890022E-2</v>
          </cell>
          <cell r="AO352">
            <v>0.14879999999999935</v>
          </cell>
          <cell r="AP352">
            <v>7.6383000000000001</v>
          </cell>
          <cell r="AQ352">
            <v>7.7870999999999997</v>
          </cell>
          <cell r="AR352">
            <v>7.7376123801797484E-3</v>
          </cell>
          <cell r="AS352">
            <v>0.32239999999999752</v>
          </cell>
          <cell r="AT352">
            <v>41.666600000000003</v>
          </cell>
          <cell r="AU352">
            <v>41.988999999999997</v>
          </cell>
          <cell r="AV352">
            <v>1.7864911438175476E-2</v>
          </cell>
          <cell r="AW352">
            <v>0.63239999999997365</v>
          </cell>
          <cell r="AX352">
            <v>35.399000000000001</v>
          </cell>
          <cell r="AY352">
            <v>36.031399999999977</v>
          </cell>
          <cell r="AZ352">
            <v>1.269775071075664E-2</v>
          </cell>
          <cell r="BA352">
            <v>9.7428571428564634E-2</v>
          </cell>
          <cell r="BB352">
            <v>7.6729000000000003</v>
          </cell>
          <cell r="BC352">
            <v>7.770328571428565</v>
          </cell>
        </row>
        <row r="353">
          <cell r="B353">
            <v>305</v>
          </cell>
          <cell r="C353">
            <v>125</v>
          </cell>
          <cell r="D353">
            <v>1.7503163703977802E-2</v>
          </cell>
          <cell r="E353">
            <v>1.0642361111111103</v>
          </cell>
          <cell r="F353">
            <v>60.802500000000002</v>
          </cell>
          <cell r="G353">
            <v>61.866736111111109</v>
          </cell>
          <cell r="H353">
            <v>2.4380502086281571E-2</v>
          </cell>
          <cell r="I353">
            <v>1.8037499999999953</v>
          </cell>
          <cell r="J353">
            <v>73.9833</v>
          </cell>
          <cell r="K353">
            <v>75.787049999999994</v>
          </cell>
          <cell r="L353">
            <v>3.148677059780234E-2</v>
          </cell>
          <cell r="M353">
            <v>1.7638888888888874E-2</v>
          </cell>
          <cell r="N353">
            <v>0.56020000000000003</v>
          </cell>
          <cell r="O353">
            <v>0.5778388888888889</v>
          </cell>
          <cell r="P353">
            <v>1.6687432455022667E-2</v>
          </cell>
          <cell r="Q353">
            <v>1.8156944444444416</v>
          </cell>
          <cell r="R353">
            <v>108.8061</v>
          </cell>
          <cell r="S353">
            <v>110.62179444444445</v>
          </cell>
          <cell r="T353">
            <v>2.905630731219732E-2</v>
          </cell>
          <cell r="U353">
            <v>1.3965972222222265</v>
          </cell>
          <cell r="V353">
            <v>48.065199999999997</v>
          </cell>
          <cell r="W353">
            <v>49.461797222222224</v>
          </cell>
          <cell r="X353">
            <v>1.2154591500310098E-2</v>
          </cell>
          <cell r="Y353">
            <v>0.55729166666666807</v>
          </cell>
          <cell r="Z353">
            <v>45.850299999999997</v>
          </cell>
          <cell r="AA353">
            <v>46.407591666666669</v>
          </cell>
          <cell r="AB353">
            <v>2.0949995780621917E-2</v>
          </cell>
          <cell r="AC353">
            <v>1.0399305555555571</v>
          </cell>
          <cell r="AD353">
            <v>49.6387</v>
          </cell>
          <cell r="AE353">
            <v>50.678630555555557</v>
          </cell>
          <cell r="AF353">
            <v>1.7339394903795723E-2</v>
          </cell>
          <cell r="AG353">
            <v>0.28694444444444434</v>
          </cell>
          <cell r="AH353">
            <v>16.5487</v>
          </cell>
          <cell r="AI353">
            <v>16.835644444444444</v>
          </cell>
          <cell r="AJ353">
            <v>1.2690526353619058E-2</v>
          </cell>
          <cell r="AK353">
            <v>0.20178571428571981</v>
          </cell>
          <cell r="AL353">
            <v>15.900499999999999</v>
          </cell>
          <cell r="AM353">
            <v>16.102285714285721</v>
          </cell>
          <cell r="AN353">
            <v>1.9637877538195587E-2</v>
          </cell>
          <cell r="AO353">
            <v>0.14999999999999933</v>
          </cell>
          <cell r="AP353">
            <v>7.6383000000000001</v>
          </cell>
          <cell r="AQ353">
            <v>7.7882999999999996</v>
          </cell>
          <cell r="AR353">
            <v>7.8000124800199086E-3</v>
          </cell>
          <cell r="AS353">
            <v>0.32499999999999751</v>
          </cell>
          <cell r="AT353">
            <v>41.666600000000003</v>
          </cell>
          <cell r="AU353">
            <v>41.991599999999998</v>
          </cell>
          <cell r="AV353">
            <v>1.8008983304612373E-2</v>
          </cell>
          <cell r="AW353">
            <v>0.63749999999997342</v>
          </cell>
          <cell r="AX353">
            <v>35.399000000000001</v>
          </cell>
          <cell r="AY353">
            <v>36.036499999999975</v>
          </cell>
          <cell r="AZ353">
            <v>1.2800151926165968E-2</v>
          </cell>
          <cell r="BA353">
            <v>9.8214285714278857E-2</v>
          </cell>
          <cell r="BB353">
            <v>7.6729000000000003</v>
          </cell>
          <cell r="BC353">
            <v>7.7711142857142788</v>
          </cell>
        </row>
        <row r="354">
          <cell r="B354">
            <v>306</v>
          </cell>
          <cell r="C354">
            <v>126</v>
          </cell>
          <cell r="D354">
            <v>1.7643189013609624E-2</v>
          </cell>
          <cell r="E354">
            <v>1.0727499999999992</v>
          </cell>
          <cell r="F354">
            <v>60.802500000000002</v>
          </cell>
          <cell r="G354">
            <v>61.875250000000001</v>
          </cell>
          <cell r="H354">
            <v>2.4575546102971826E-2</v>
          </cell>
          <cell r="I354">
            <v>1.8181799999999952</v>
          </cell>
          <cell r="J354">
            <v>73.9833</v>
          </cell>
          <cell r="K354">
            <v>75.801479999999998</v>
          </cell>
          <cell r="L354">
            <v>3.1738664762584759E-2</v>
          </cell>
          <cell r="M354">
            <v>1.7779999999999987E-2</v>
          </cell>
          <cell r="N354">
            <v>0.56020000000000003</v>
          </cell>
          <cell r="O354">
            <v>0.57798000000000005</v>
          </cell>
          <cell r="P354">
            <v>1.6820931914662846E-2</v>
          </cell>
          <cell r="Q354">
            <v>1.8302199999999971</v>
          </cell>
          <cell r="R354">
            <v>108.8061</v>
          </cell>
          <cell r="S354">
            <v>110.63632</v>
          </cell>
          <cell r="T354">
            <v>2.9288757770694895E-2</v>
          </cell>
          <cell r="U354">
            <v>1.4077700000000044</v>
          </cell>
          <cell r="V354">
            <v>48.065199999999997</v>
          </cell>
          <cell r="W354">
            <v>49.472970000000004</v>
          </cell>
          <cell r="X354">
            <v>1.2251828232312576E-2</v>
          </cell>
          <cell r="Y354">
            <v>0.56175000000000141</v>
          </cell>
          <cell r="Z354">
            <v>45.850299999999997</v>
          </cell>
          <cell r="AA354">
            <v>46.412050000000001</v>
          </cell>
          <cell r="AB354">
            <v>2.1117595746866894E-2</v>
          </cell>
          <cell r="AC354">
            <v>1.0482500000000017</v>
          </cell>
          <cell r="AD354">
            <v>49.6387</v>
          </cell>
          <cell r="AE354">
            <v>50.686950000000003</v>
          </cell>
          <cell r="AF354">
            <v>1.7478110063026089E-2</v>
          </cell>
          <cell r="AG354">
            <v>0.28923999999999983</v>
          </cell>
          <cell r="AH354">
            <v>16.5487</v>
          </cell>
          <cell r="AI354">
            <v>16.83794</v>
          </cell>
          <cell r="AJ354">
            <v>1.2792050564448012E-2</v>
          </cell>
          <cell r="AK354">
            <v>0.20340000000000558</v>
          </cell>
          <cell r="AL354">
            <v>15.900499999999999</v>
          </cell>
          <cell r="AM354">
            <v>16.103900000000003</v>
          </cell>
          <cell r="AN354">
            <v>1.9794980558501152E-2</v>
          </cell>
          <cell r="AO354">
            <v>0.15119999999999933</v>
          </cell>
          <cell r="AP354">
            <v>7.6383000000000001</v>
          </cell>
          <cell r="AQ354">
            <v>7.7894999999999994</v>
          </cell>
          <cell r="AR354">
            <v>7.8624125798600671E-3</v>
          </cell>
          <cell r="AS354">
            <v>0.3275999999999975</v>
          </cell>
          <cell r="AT354">
            <v>41.666600000000003</v>
          </cell>
          <cell r="AU354">
            <v>41.994199999999999</v>
          </cell>
          <cell r="AV354">
            <v>1.8153055171049277E-2</v>
          </cell>
          <cell r="AW354">
            <v>0.64259999999997319</v>
          </cell>
          <cell r="AX354">
            <v>35.399000000000001</v>
          </cell>
          <cell r="AY354">
            <v>36.041599999999974</v>
          </cell>
          <cell r="AZ354">
            <v>1.2902553141575296E-2</v>
          </cell>
          <cell r="BA354">
            <v>9.8999999999993094E-2</v>
          </cell>
          <cell r="BB354">
            <v>7.6729000000000003</v>
          </cell>
          <cell r="BC354">
            <v>7.7718999999999934</v>
          </cell>
        </row>
        <row r="355">
          <cell r="B355">
            <v>307</v>
          </cell>
          <cell r="C355">
            <v>127</v>
          </cell>
          <cell r="D355">
            <v>1.7783214323241446E-2</v>
          </cell>
          <cell r="E355">
            <v>1.0812638888888881</v>
          </cell>
          <cell r="F355">
            <v>60.802500000000002</v>
          </cell>
          <cell r="G355">
            <v>61.883763888888893</v>
          </cell>
          <cell r="H355">
            <v>2.4770590119662077E-2</v>
          </cell>
          <cell r="I355">
            <v>1.8326099999999952</v>
          </cell>
          <cell r="J355">
            <v>73.9833</v>
          </cell>
          <cell r="K355">
            <v>75.815909999999988</v>
          </cell>
          <cell r="L355">
            <v>3.1990558927367178E-2</v>
          </cell>
          <cell r="M355">
            <v>1.7921111111111096E-2</v>
          </cell>
          <cell r="N355">
            <v>0.56020000000000003</v>
          </cell>
          <cell r="O355">
            <v>0.57812111111111109</v>
          </cell>
          <cell r="P355">
            <v>1.6954431374303029E-2</v>
          </cell>
          <cell r="Q355">
            <v>1.8447455555555525</v>
          </cell>
          <cell r="R355">
            <v>108.8061</v>
          </cell>
          <cell r="S355">
            <v>110.65084555555555</v>
          </cell>
          <cell r="T355">
            <v>2.9521208229192474E-2</v>
          </cell>
          <cell r="U355">
            <v>1.4189427777777821</v>
          </cell>
          <cell r="V355">
            <v>48.065199999999997</v>
          </cell>
          <cell r="W355">
            <v>49.484142777777777</v>
          </cell>
          <cell r="X355">
            <v>1.2349064964315058E-2</v>
          </cell>
          <cell r="Y355">
            <v>0.56620833333333465</v>
          </cell>
          <cell r="Z355">
            <v>45.850299999999997</v>
          </cell>
          <cell r="AA355">
            <v>46.416508333333333</v>
          </cell>
          <cell r="AB355">
            <v>2.1285195713111868E-2</v>
          </cell>
          <cell r="AC355">
            <v>1.056569444444446</v>
          </cell>
          <cell r="AD355">
            <v>49.6387</v>
          </cell>
          <cell r="AE355">
            <v>50.695269444444449</v>
          </cell>
          <cell r="AF355">
            <v>1.7616825222256455E-2</v>
          </cell>
          <cell r="AG355">
            <v>0.29153555555555538</v>
          </cell>
          <cell r="AH355">
            <v>16.5487</v>
          </cell>
          <cell r="AI355">
            <v>16.840235555555555</v>
          </cell>
          <cell r="AJ355">
            <v>1.2893574775276962E-2</v>
          </cell>
          <cell r="AK355">
            <v>0.20501428571429134</v>
          </cell>
          <cell r="AL355">
            <v>15.900499999999999</v>
          </cell>
          <cell r="AM355">
            <v>16.105514285714289</v>
          </cell>
          <cell r="AN355">
            <v>1.9952083578806713E-2</v>
          </cell>
          <cell r="AO355">
            <v>0.15239999999999934</v>
          </cell>
          <cell r="AP355">
            <v>7.6383000000000001</v>
          </cell>
          <cell r="AQ355">
            <v>7.7906999999999993</v>
          </cell>
          <cell r="AR355">
            <v>7.9248126797002265E-3</v>
          </cell>
          <cell r="AS355">
            <v>0.3301999999999975</v>
          </cell>
          <cell r="AT355">
            <v>41.666600000000003</v>
          </cell>
          <cell r="AU355">
            <v>41.9968</v>
          </cell>
          <cell r="AV355">
            <v>1.8297127037486174E-2</v>
          </cell>
          <cell r="AW355">
            <v>0.64769999999997296</v>
          </cell>
          <cell r="AX355">
            <v>35.399000000000001</v>
          </cell>
          <cell r="AY355">
            <v>36.046699999999973</v>
          </cell>
          <cell r="AZ355">
            <v>1.3004954356984623E-2</v>
          </cell>
          <cell r="BA355">
            <v>9.978571428570733E-2</v>
          </cell>
          <cell r="BB355">
            <v>7.6729000000000003</v>
          </cell>
          <cell r="BC355">
            <v>7.772685714285708</v>
          </cell>
        </row>
        <row r="356">
          <cell r="B356">
            <v>308</v>
          </cell>
          <cell r="C356">
            <v>128</v>
          </cell>
          <cell r="D356">
            <v>1.7923239632873268E-2</v>
          </cell>
          <cell r="E356">
            <v>1.0897777777777771</v>
          </cell>
          <cell r="F356">
            <v>60.802500000000002</v>
          </cell>
          <cell r="G356">
            <v>61.892277777777778</v>
          </cell>
          <cell r="H356">
            <v>2.4965634136352329E-2</v>
          </cell>
          <cell r="I356">
            <v>1.8470399999999951</v>
          </cell>
          <cell r="J356">
            <v>73.9833</v>
          </cell>
          <cell r="K356">
            <v>75.830339999999993</v>
          </cell>
          <cell r="L356">
            <v>3.2242453092149598E-2</v>
          </cell>
          <cell r="M356">
            <v>1.8062222222222205E-2</v>
          </cell>
          <cell r="N356">
            <v>0.56020000000000003</v>
          </cell>
          <cell r="O356">
            <v>0.57826222222222223</v>
          </cell>
          <cell r="P356">
            <v>1.7087930833943207E-2</v>
          </cell>
          <cell r="Q356">
            <v>1.8592711111111082</v>
          </cell>
          <cell r="R356">
            <v>108.8061</v>
          </cell>
          <cell r="S356">
            <v>110.66537111111111</v>
          </cell>
          <cell r="T356">
            <v>2.9753658687690053E-2</v>
          </cell>
          <cell r="U356">
            <v>1.4301155555555598</v>
          </cell>
          <cell r="V356">
            <v>48.065199999999997</v>
          </cell>
          <cell r="W356">
            <v>49.495315555555557</v>
          </cell>
          <cell r="X356">
            <v>1.244630169631754E-2</v>
          </cell>
          <cell r="Y356">
            <v>0.5706666666666681</v>
          </cell>
          <cell r="Z356">
            <v>45.850299999999997</v>
          </cell>
          <cell r="AA356">
            <v>46.420966666666665</v>
          </cell>
          <cell r="AB356">
            <v>2.1452795679356842E-2</v>
          </cell>
          <cell r="AC356">
            <v>1.0648888888888906</v>
          </cell>
          <cell r="AD356">
            <v>49.6387</v>
          </cell>
          <cell r="AE356">
            <v>50.703588888888888</v>
          </cell>
          <cell r="AF356">
            <v>1.7755540381486822E-2</v>
          </cell>
          <cell r="AG356">
            <v>0.29383111111111099</v>
          </cell>
          <cell r="AH356">
            <v>16.5487</v>
          </cell>
          <cell r="AI356">
            <v>16.842531111111111</v>
          </cell>
          <cell r="AJ356">
            <v>1.2995098986105916E-2</v>
          </cell>
          <cell r="AK356">
            <v>0.2066285714285771</v>
          </cell>
          <cell r="AL356">
            <v>15.900499999999999</v>
          </cell>
          <cell r="AM356">
            <v>16.107128571428575</v>
          </cell>
          <cell r="AN356">
            <v>2.0109186599112282E-2</v>
          </cell>
          <cell r="AO356">
            <v>0.15359999999999932</v>
          </cell>
          <cell r="AP356">
            <v>7.6383000000000001</v>
          </cell>
          <cell r="AQ356">
            <v>7.7918999999999992</v>
          </cell>
          <cell r="AR356">
            <v>7.9872127795403858E-3</v>
          </cell>
          <cell r="AS356">
            <v>0.33279999999999743</v>
          </cell>
          <cell r="AT356">
            <v>41.666600000000003</v>
          </cell>
          <cell r="AU356">
            <v>41.999400000000001</v>
          </cell>
          <cell r="AV356">
            <v>1.8441198903923071E-2</v>
          </cell>
          <cell r="AW356">
            <v>0.65279999999997274</v>
          </cell>
          <cell r="AX356">
            <v>35.399000000000001</v>
          </cell>
          <cell r="AY356">
            <v>36.051799999999972</v>
          </cell>
          <cell r="AZ356">
            <v>1.3107355572393951E-2</v>
          </cell>
          <cell r="BA356">
            <v>0.10057142857142155</v>
          </cell>
          <cell r="BB356">
            <v>7.6729000000000003</v>
          </cell>
          <cell r="BC356">
            <v>7.7734714285714217</v>
          </cell>
        </row>
        <row r="357">
          <cell r="B357">
            <v>309</v>
          </cell>
          <cell r="C357">
            <v>129</v>
          </cell>
          <cell r="D357">
            <v>1.806326494250509E-2</v>
          </cell>
          <cell r="E357">
            <v>1.0982916666666658</v>
          </cell>
          <cell r="F357">
            <v>60.802500000000002</v>
          </cell>
          <cell r="G357">
            <v>61.90079166666667</v>
          </cell>
          <cell r="H357">
            <v>2.5160678153042584E-2</v>
          </cell>
          <cell r="I357">
            <v>1.8614699999999951</v>
          </cell>
          <cell r="J357">
            <v>73.9833</v>
          </cell>
          <cell r="K357">
            <v>75.844769999999997</v>
          </cell>
          <cell r="L357">
            <v>3.2494347256932017E-2</v>
          </cell>
          <cell r="M357">
            <v>1.8203333333333318E-2</v>
          </cell>
          <cell r="N357">
            <v>0.56020000000000003</v>
          </cell>
          <cell r="O357">
            <v>0.57840333333333338</v>
          </cell>
          <cell r="P357">
            <v>1.722143029358339E-2</v>
          </cell>
          <cell r="Q357">
            <v>1.8737966666666637</v>
          </cell>
          <cell r="R357">
            <v>108.8061</v>
          </cell>
          <cell r="S357">
            <v>110.67989666666666</v>
          </cell>
          <cell r="T357">
            <v>2.9986109146187632E-2</v>
          </cell>
          <cell r="U357">
            <v>1.4412883333333377</v>
          </cell>
          <cell r="V357">
            <v>48.065199999999997</v>
          </cell>
          <cell r="W357">
            <v>49.506488333333337</v>
          </cell>
          <cell r="X357">
            <v>1.2543538428320022E-2</v>
          </cell>
          <cell r="Y357">
            <v>0.57512500000000144</v>
          </cell>
          <cell r="Z357">
            <v>45.850299999999997</v>
          </cell>
          <cell r="AA357">
            <v>46.425424999999997</v>
          </cell>
          <cell r="AB357">
            <v>2.1620395645601819E-2</v>
          </cell>
          <cell r="AC357">
            <v>1.0732083333333349</v>
          </cell>
          <cell r="AD357">
            <v>49.6387</v>
          </cell>
          <cell r="AE357">
            <v>50.711908333333334</v>
          </cell>
          <cell r="AF357">
            <v>1.7894255540717188E-2</v>
          </cell>
          <cell r="AG357">
            <v>0.29612666666666654</v>
          </cell>
          <cell r="AH357">
            <v>16.5487</v>
          </cell>
          <cell r="AI357">
            <v>16.844826666666666</v>
          </cell>
          <cell r="AJ357">
            <v>1.3096623196934869E-2</v>
          </cell>
          <cell r="AK357">
            <v>0.20824285714286286</v>
          </cell>
          <cell r="AL357">
            <v>15.900499999999999</v>
          </cell>
          <cell r="AM357">
            <v>16.108742857142861</v>
          </cell>
          <cell r="AN357">
            <v>2.0266289619417847E-2</v>
          </cell>
          <cell r="AO357">
            <v>0.15479999999999933</v>
          </cell>
          <cell r="AP357">
            <v>7.6383000000000001</v>
          </cell>
          <cell r="AQ357">
            <v>7.793099999999999</v>
          </cell>
          <cell r="AR357">
            <v>8.0496128793805452E-3</v>
          </cell>
          <cell r="AS357">
            <v>0.33539999999999742</v>
          </cell>
          <cell r="AT357">
            <v>41.666600000000003</v>
          </cell>
          <cell r="AU357">
            <v>42.002000000000002</v>
          </cell>
          <cell r="AV357">
            <v>1.8585270770359968E-2</v>
          </cell>
          <cell r="AW357">
            <v>0.65789999999997251</v>
          </cell>
          <cell r="AX357">
            <v>35.399000000000001</v>
          </cell>
          <cell r="AY357">
            <v>36.05689999999997</v>
          </cell>
          <cell r="AZ357">
            <v>1.3209756787803279E-2</v>
          </cell>
          <cell r="BA357">
            <v>0.10135714285713579</v>
          </cell>
          <cell r="BB357">
            <v>7.6729000000000003</v>
          </cell>
          <cell r="BC357">
            <v>7.7742571428571363</v>
          </cell>
        </row>
        <row r="358">
          <cell r="B358">
            <v>310</v>
          </cell>
          <cell r="C358">
            <v>130</v>
          </cell>
          <cell r="D358">
            <v>1.8203290252136912E-2</v>
          </cell>
          <cell r="E358">
            <v>1.1068055555555547</v>
          </cell>
          <cell r="F358">
            <v>60.802500000000002</v>
          </cell>
          <cell r="G358">
            <v>61.909305555555555</v>
          </cell>
          <cell r="H358">
            <v>2.5355722169732836E-2</v>
          </cell>
          <cell r="I358">
            <v>1.8758999999999952</v>
          </cell>
          <cell r="J358">
            <v>73.9833</v>
          </cell>
          <cell r="K358">
            <v>75.859200000000001</v>
          </cell>
          <cell r="L358">
            <v>3.2746241421714437E-2</v>
          </cell>
          <cell r="M358">
            <v>1.8344444444444427E-2</v>
          </cell>
          <cell r="N358">
            <v>0.56020000000000003</v>
          </cell>
          <cell r="O358">
            <v>0.57854444444444442</v>
          </cell>
          <cell r="P358">
            <v>1.7354929753223572E-2</v>
          </cell>
          <cell r="Q358">
            <v>1.8883222222222191</v>
          </cell>
          <cell r="R358">
            <v>108.8061</v>
          </cell>
          <cell r="S358">
            <v>110.69442222222222</v>
          </cell>
          <cell r="T358">
            <v>3.0218559604685211E-2</v>
          </cell>
          <cell r="U358">
            <v>1.4524611111111154</v>
          </cell>
          <cell r="V358">
            <v>48.065199999999997</v>
          </cell>
          <cell r="W358">
            <v>49.51766111111111</v>
          </cell>
          <cell r="X358">
            <v>1.2640775160322502E-2</v>
          </cell>
          <cell r="Y358">
            <v>0.57958333333333478</v>
          </cell>
          <cell r="Z358">
            <v>45.850299999999997</v>
          </cell>
          <cell r="AA358">
            <v>46.429883333333329</v>
          </cell>
          <cell r="AB358">
            <v>2.1787995611846793E-2</v>
          </cell>
          <cell r="AC358">
            <v>1.0815277777777794</v>
          </cell>
          <cell r="AD358">
            <v>49.6387</v>
          </cell>
          <cell r="AE358">
            <v>50.720227777777779</v>
          </cell>
          <cell r="AF358">
            <v>1.8032970699947554E-2</v>
          </cell>
          <cell r="AG358">
            <v>0.29842222222222209</v>
          </cell>
          <cell r="AH358">
            <v>16.5487</v>
          </cell>
          <cell r="AI358">
            <v>16.847122222222222</v>
          </cell>
          <cell r="AJ358">
            <v>1.319814740776382E-2</v>
          </cell>
          <cell r="AK358">
            <v>0.2098571428571486</v>
          </cell>
          <cell r="AL358">
            <v>15.900499999999999</v>
          </cell>
          <cell r="AM358">
            <v>16.110357142857147</v>
          </cell>
          <cell r="AN358">
            <v>2.0423392639723408E-2</v>
          </cell>
          <cell r="AO358">
            <v>0.15599999999999931</v>
          </cell>
          <cell r="AP358">
            <v>7.6383000000000001</v>
          </cell>
          <cell r="AQ358">
            <v>7.7942999999999998</v>
          </cell>
          <cell r="AR358">
            <v>8.1120129792207046E-3</v>
          </cell>
          <cell r="AS358">
            <v>0.33799999999999741</v>
          </cell>
          <cell r="AT358">
            <v>41.666600000000003</v>
          </cell>
          <cell r="AU358">
            <v>42.004599999999996</v>
          </cell>
          <cell r="AV358">
            <v>1.8729342636796868E-2</v>
          </cell>
          <cell r="AW358">
            <v>0.66299999999997239</v>
          </cell>
          <cell r="AX358">
            <v>35.399000000000001</v>
          </cell>
          <cell r="AY358">
            <v>36.061999999999976</v>
          </cell>
          <cell r="AZ358">
            <v>1.3312158003212605E-2</v>
          </cell>
          <cell r="BA358">
            <v>0.10214285714285001</v>
          </cell>
          <cell r="BB358">
            <v>7.6729000000000003</v>
          </cell>
          <cell r="BC358">
            <v>7.77504285714285</v>
          </cell>
        </row>
        <row r="359">
          <cell r="B359">
            <v>311</v>
          </cell>
          <cell r="C359">
            <v>131</v>
          </cell>
          <cell r="D359">
            <v>1.8343315561768735E-2</v>
          </cell>
          <cell r="E359">
            <v>1.1153194444444436</v>
          </cell>
          <cell r="F359">
            <v>60.802500000000002</v>
          </cell>
          <cell r="G359">
            <v>61.917819444444447</v>
          </cell>
          <cell r="H359">
            <v>2.5550766186423088E-2</v>
          </cell>
          <cell r="I359">
            <v>1.8903299999999952</v>
          </cell>
          <cell r="J359">
            <v>73.9833</v>
          </cell>
          <cell r="K359">
            <v>75.873629999999991</v>
          </cell>
          <cell r="L359">
            <v>3.2998135586496856E-2</v>
          </cell>
          <cell r="M359">
            <v>1.848555555555554E-2</v>
          </cell>
          <cell r="N359">
            <v>0.56020000000000003</v>
          </cell>
          <cell r="O359">
            <v>0.57868555555555556</v>
          </cell>
          <cell r="P359">
            <v>1.7488429212863751E-2</v>
          </cell>
          <cell r="Q359">
            <v>1.9028477777777748</v>
          </cell>
          <cell r="R359">
            <v>108.8061</v>
          </cell>
          <cell r="S359">
            <v>110.70894777777778</v>
          </cell>
          <cell r="T359">
            <v>3.0451010063182786E-2</v>
          </cell>
          <cell r="U359">
            <v>1.4636338888888931</v>
          </cell>
          <cell r="V359">
            <v>48.065199999999997</v>
          </cell>
          <cell r="W359">
            <v>49.52883388888889</v>
          </cell>
          <cell r="X359">
            <v>1.2738011892324982E-2</v>
          </cell>
          <cell r="Y359">
            <v>0.58404166666666812</v>
          </cell>
          <cell r="Z359">
            <v>45.850299999999997</v>
          </cell>
          <cell r="AA359">
            <v>46.434341666666668</v>
          </cell>
          <cell r="AB359">
            <v>2.195559557809177E-2</v>
          </cell>
          <cell r="AC359">
            <v>1.089847222222224</v>
          </cell>
          <cell r="AD359">
            <v>49.6387</v>
          </cell>
          <cell r="AE359">
            <v>50.728547222222225</v>
          </cell>
          <cell r="AF359">
            <v>1.817168585917792E-2</v>
          </cell>
          <cell r="AG359">
            <v>0.30071777777777758</v>
          </cell>
          <cell r="AH359">
            <v>16.5487</v>
          </cell>
          <cell r="AI359">
            <v>16.849417777777777</v>
          </cell>
          <cell r="AJ359">
            <v>1.3299671618592773E-2</v>
          </cell>
          <cell r="AK359">
            <v>0.21147142857143436</v>
          </cell>
          <cell r="AL359">
            <v>15.900499999999999</v>
          </cell>
          <cell r="AM359">
            <v>16.111971428571433</v>
          </cell>
          <cell r="AN359">
            <v>2.0580495660028977E-2</v>
          </cell>
          <cell r="AO359">
            <v>0.15719999999999931</v>
          </cell>
          <cell r="AP359">
            <v>7.6383000000000001</v>
          </cell>
          <cell r="AQ359">
            <v>7.7954999999999997</v>
          </cell>
          <cell r="AR359">
            <v>8.1744130790608622E-3</v>
          </cell>
          <cell r="AS359">
            <v>0.3405999999999974</v>
          </cell>
          <cell r="AT359">
            <v>41.666600000000003</v>
          </cell>
          <cell r="AU359">
            <v>42.007199999999997</v>
          </cell>
          <cell r="AV359">
            <v>1.8873414503233769E-2</v>
          </cell>
          <cell r="AW359">
            <v>0.66809999999997216</v>
          </cell>
          <cell r="AX359">
            <v>35.399000000000001</v>
          </cell>
          <cell r="AY359">
            <v>36.067099999999975</v>
          </cell>
          <cell r="AZ359">
            <v>1.3414559218621934E-2</v>
          </cell>
          <cell r="BA359">
            <v>0.10292857142856425</v>
          </cell>
          <cell r="BB359">
            <v>7.6729000000000003</v>
          </cell>
          <cell r="BC359">
            <v>7.7758285714285647</v>
          </cell>
        </row>
        <row r="360">
          <cell r="B360">
            <v>312</v>
          </cell>
          <cell r="C360">
            <v>132</v>
          </cell>
          <cell r="D360">
            <v>1.8483340871400557E-2</v>
          </cell>
          <cell r="E360">
            <v>1.1238333333333326</v>
          </cell>
          <cell r="F360">
            <v>60.802500000000002</v>
          </cell>
          <cell r="G360">
            <v>61.926333333333332</v>
          </cell>
          <cell r="H360">
            <v>2.574581020311334E-2</v>
          </cell>
          <cell r="I360">
            <v>1.9047599999999951</v>
          </cell>
          <cell r="J360">
            <v>73.9833</v>
          </cell>
          <cell r="K360">
            <v>75.888059999999996</v>
          </cell>
          <cell r="L360">
            <v>3.3250029751279275E-2</v>
          </cell>
          <cell r="M360">
            <v>1.8626666666666649E-2</v>
          </cell>
          <cell r="N360">
            <v>0.56020000000000003</v>
          </cell>
          <cell r="O360">
            <v>0.57882666666666671</v>
          </cell>
          <cell r="P360">
            <v>1.7621928672503933E-2</v>
          </cell>
          <cell r="Q360">
            <v>1.9173733333333303</v>
          </cell>
          <cell r="R360">
            <v>108.8061</v>
          </cell>
          <cell r="S360">
            <v>110.72347333333333</v>
          </cell>
          <cell r="T360">
            <v>3.0683460521680365E-2</v>
          </cell>
          <cell r="U360">
            <v>1.474806666666671</v>
          </cell>
          <cell r="V360">
            <v>48.065199999999997</v>
          </cell>
          <cell r="W360">
            <v>49.54000666666667</v>
          </cell>
          <cell r="X360">
            <v>1.2835248624327463E-2</v>
          </cell>
          <cell r="Y360">
            <v>0.58850000000000147</v>
          </cell>
          <cell r="Z360">
            <v>45.850299999999997</v>
          </cell>
          <cell r="AA360">
            <v>46.438800000000001</v>
          </cell>
          <cell r="AB360">
            <v>2.2123195544336744E-2</v>
          </cell>
          <cell r="AC360">
            <v>1.0981666666666683</v>
          </cell>
          <cell r="AD360">
            <v>49.6387</v>
          </cell>
          <cell r="AE360">
            <v>50.736866666666671</v>
          </cell>
          <cell r="AF360">
            <v>1.8310401018408286E-2</v>
          </cell>
          <cell r="AG360">
            <v>0.30301333333333319</v>
          </cell>
          <cell r="AH360">
            <v>16.5487</v>
          </cell>
          <cell r="AI360">
            <v>16.851713333333333</v>
          </cell>
          <cell r="AJ360">
            <v>1.3401195829421727E-2</v>
          </cell>
          <cell r="AK360">
            <v>0.21308571428572012</v>
          </cell>
          <cell r="AL360">
            <v>15.900499999999999</v>
          </cell>
          <cell r="AM360">
            <v>16.113585714285719</v>
          </cell>
          <cell r="AN360">
            <v>2.0737598680334538E-2</v>
          </cell>
          <cell r="AO360">
            <v>0.15839999999999929</v>
          </cell>
          <cell r="AP360">
            <v>7.6383000000000001</v>
          </cell>
          <cell r="AQ360">
            <v>7.7966999999999995</v>
          </cell>
          <cell r="AR360">
            <v>8.2368131789010233E-3</v>
          </cell>
          <cell r="AS360">
            <v>0.3431999999999974</v>
          </cell>
          <cell r="AT360">
            <v>41.666600000000003</v>
          </cell>
          <cell r="AU360">
            <v>42.009799999999998</v>
          </cell>
          <cell r="AV360">
            <v>1.9017486369670666E-2</v>
          </cell>
          <cell r="AW360">
            <v>0.67319999999997193</v>
          </cell>
          <cell r="AX360">
            <v>35.399000000000001</v>
          </cell>
          <cell r="AY360">
            <v>36.072199999999974</v>
          </cell>
          <cell r="AZ360">
            <v>1.3516960434031262E-2</v>
          </cell>
          <cell r="BA360">
            <v>0.10371428571427847</v>
          </cell>
          <cell r="BB360">
            <v>7.6729000000000003</v>
          </cell>
          <cell r="BC360">
            <v>7.7766142857142784</v>
          </cell>
        </row>
        <row r="361">
          <cell r="B361">
            <v>313</v>
          </cell>
          <cell r="C361">
            <v>133</v>
          </cell>
          <cell r="D361">
            <v>1.8623366181032379E-2</v>
          </cell>
          <cell r="E361">
            <v>1.1323472222222213</v>
          </cell>
          <cell r="F361">
            <v>60.802500000000002</v>
          </cell>
          <cell r="G361">
            <v>61.934847222222224</v>
          </cell>
          <cell r="H361">
            <v>2.5940854219803595E-2</v>
          </cell>
          <cell r="I361">
            <v>1.9191899999999951</v>
          </cell>
          <cell r="J361">
            <v>73.9833</v>
          </cell>
          <cell r="K361">
            <v>75.90249</v>
          </cell>
          <cell r="L361">
            <v>3.3501923916061688E-2</v>
          </cell>
          <cell r="M361">
            <v>1.8767777777777762E-2</v>
          </cell>
          <cell r="N361">
            <v>0.56020000000000003</v>
          </cell>
          <cell r="O361">
            <v>0.57896777777777775</v>
          </cell>
          <cell r="P361">
            <v>1.7755428132144115E-2</v>
          </cell>
          <cell r="Q361">
            <v>1.9318988888888857</v>
          </cell>
          <cell r="R361">
            <v>108.8061</v>
          </cell>
          <cell r="S361">
            <v>110.73799888888888</v>
          </cell>
          <cell r="T361">
            <v>3.0915910980177947E-2</v>
          </cell>
          <cell r="U361">
            <v>1.4859794444444492</v>
          </cell>
          <cell r="V361">
            <v>48.065199999999997</v>
          </cell>
          <cell r="W361">
            <v>49.551179444444443</v>
          </cell>
          <cell r="X361">
            <v>1.2932485356329943E-2</v>
          </cell>
          <cell r="Y361">
            <v>0.59295833333333481</v>
          </cell>
          <cell r="Z361">
            <v>45.850299999999997</v>
          </cell>
          <cell r="AA361">
            <v>46.443258333333333</v>
          </cell>
          <cell r="AB361">
            <v>2.2290795510581718E-2</v>
          </cell>
          <cell r="AC361">
            <v>1.1064861111111128</v>
          </cell>
          <cell r="AD361">
            <v>49.6387</v>
          </cell>
          <cell r="AE361">
            <v>50.74518611111111</v>
          </cell>
          <cell r="AF361">
            <v>1.8449116177638648E-2</v>
          </cell>
          <cell r="AG361">
            <v>0.30530888888888874</v>
          </cell>
          <cell r="AH361">
            <v>16.5487</v>
          </cell>
          <cell r="AI361">
            <v>16.854008888888888</v>
          </cell>
          <cell r="AJ361">
            <v>1.3502720040250677E-2</v>
          </cell>
          <cell r="AK361">
            <v>0.21470000000000589</v>
          </cell>
          <cell r="AL361">
            <v>15.900499999999999</v>
          </cell>
          <cell r="AM361">
            <v>16.115200000000005</v>
          </cell>
          <cell r="AN361">
            <v>2.0894701700640107E-2</v>
          </cell>
          <cell r="AO361">
            <v>0.1595999999999993</v>
          </cell>
          <cell r="AP361">
            <v>7.6383000000000001</v>
          </cell>
          <cell r="AQ361">
            <v>7.7978999999999994</v>
          </cell>
          <cell r="AR361">
            <v>8.2992132787411826E-3</v>
          </cell>
          <cell r="AS361">
            <v>0.34579999999999733</v>
          </cell>
          <cell r="AT361">
            <v>41.666600000000003</v>
          </cell>
          <cell r="AU361">
            <v>42.0124</v>
          </cell>
          <cell r="AV361">
            <v>1.9161558236107566E-2</v>
          </cell>
          <cell r="AW361">
            <v>0.6782999999999717</v>
          </cell>
          <cell r="AX361">
            <v>35.399000000000001</v>
          </cell>
          <cell r="AY361">
            <v>36.077299999999973</v>
          </cell>
          <cell r="AZ361">
            <v>1.361936164944059E-2</v>
          </cell>
          <cell r="BA361">
            <v>0.10449999999999271</v>
          </cell>
          <cell r="BB361">
            <v>7.6729000000000003</v>
          </cell>
          <cell r="BC361">
            <v>7.777399999999993</v>
          </cell>
        </row>
        <row r="362">
          <cell r="B362">
            <v>314</v>
          </cell>
          <cell r="C362">
            <v>134</v>
          </cell>
          <cell r="D362">
            <v>1.8763391490664201E-2</v>
          </cell>
          <cell r="E362">
            <v>1.1408611111111102</v>
          </cell>
          <cell r="F362">
            <v>60.802500000000002</v>
          </cell>
          <cell r="G362">
            <v>61.943361111111109</v>
          </cell>
          <cell r="H362">
            <v>2.6135898236493846E-2</v>
          </cell>
          <cell r="I362">
            <v>1.933619999999995</v>
          </cell>
          <cell r="J362">
            <v>73.9833</v>
          </cell>
          <cell r="K362">
            <v>75.91691999999999</v>
          </cell>
          <cell r="L362">
            <v>3.3753818080844107E-2</v>
          </cell>
          <cell r="M362">
            <v>1.8908888888888874E-2</v>
          </cell>
          <cell r="N362">
            <v>0.56020000000000003</v>
          </cell>
          <cell r="O362">
            <v>0.5791088888888889</v>
          </cell>
          <cell r="P362">
            <v>1.7888927591784298E-2</v>
          </cell>
          <cell r="Q362">
            <v>1.9464244444444414</v>
          </cell>
          <cell r="R362">
            <v>108.8061</v>
          </cell>
          <cell r="S362">
            <v>110.75252444444445</v>
          </cell>
          <cell r="T362">
            <v>3.1148361438675526E-2</v>
          </cell>
          <cell r="U362">
            <v>1.4971522222222269</v>
          </cell>
          <cell r="V362">
            <v>48.065199999999997</v>
          </cell>
          <cell r="W362">
            <v>49.562352222222223</v>
          </cell>
          <cell r="X362">
            <v>1.3029722088332423E-2</v>
          </cell>
          <cell r="Y362">
            <v>0.59741666666666815</v>
          </cell>
          <cell r="Z362">
            <v>45.850299999999997</v>
          </cell>
          <cell r="AA362">
            <v>46.447716666666665</v>
          </cell>
          <cell r="AB362">
            <v>2.2458395476826695E-2</v>
          </cell>
          <cell r="AC362">
            <v>1.1148055555555572</v>
          </cell>
          <cell r="AD362">
            <v>49.6387</v>
          </cell>
          <cell r="AE362">
            <v>50.753505555555556</v>
          </cell>
          <cell r="AF362">
            <v>1.8587831336869018E-2</v>
          </cell>
          <cell r="AG362">
            <v>0.30760444444444429</v>
          </cell>
          <cell r="AH362">
            <v>16.5487</v>
          </cell>
          <cell r="AI362">
            <v>16.856304444444444</v>
          </cell>
          <cell r="AJ362">
            <v>1.3604244251079631E-2</v>
          </cell>
          <cell r="AK362">
            <v>0.21631428571429165</v>
          </cell>
          <cell r="AL362">
            <v>15.900499999999999</v>
          </cell>
          <cell r="AM362">
            <v>16.116814285714291</v>
          </cell>
          <cell r="AN362">
            <v>2.1051804720945668E-2</v>
          </cell>
          <cell r="AO362">
            <v>0.1607999999999993</v>
          </cell>
          <cell r="AP362">
            <v>7.6383000000000001</v>
          </cell>
          <cell r="AQ362">
            <v>7.7990999999999993</v>
          </cell>
          <cell r="AR362">
            <v>8.361613378581342E-3</v>
          </cell>
          <cell r="AS362">
            <v>0.34839999999999732</v>
          </cell>
          <cell r="AT362">
            <v>41.666600000000003</v>
          </cell>
          <cell r="AU362">
            <v>42.015000000000001</v>
          </cell>
          <cell r="AV362">
            <v>1.9305630102544467E-2</v>
          </cell>
          <cell r="AW362">
            <v>0.68339999999997147</v>
          </cell>
          <cell r="AX362">
            <v>35.399000000000001</v>
          </cell>
          <cell r="AY362">
            <v>36.082399999999971</v>
          </cell>
          <cell r="AZ362">
            <v>1.3721762864849916E-2</v>
          </cell>
          <cell r="BA362">
            <v>0.10528571428570695</v>
          </cell>
          <cell r="BB362">
            <v>7.6729000000000003</v>
          </cell>
          <cell r="BC362">
            <v>7.7781857142857076</v>
          </cell>
        </row>
        <row r="363">
          <cell r="B363">
            <v>315</v>
          </cell>
          <cell r="C363">
            <v>135</v>
          </cell>
          <cell r="D363">
            <v>1.8903416800296027E-2</v>
          </cell>
          <cell r="E363">
            <v>1.1493749999999991</v>
          </cell>
          <cell r="F363">
            <v>60.802500000000002</v>
          </cell>
          <cell r="G363">
            <v>61.951875000000001</v>
          </cell>
          <cell r="H363">
            <v>2.6330942253184098E-2</v>
          </cell>
          <cell r="I363">
            <v>1.948049999999995</v>
          </cell>
          <cell r="J363">
            <v>73.9833</v>
          </cell>
          <cell r="K363">
            <v>75.931349999999995</v>
          </cell>
          <cell r="L363">
            <v>3.4005712245626533E-2</v>
          </cell>
          <cell r="M363">
            <v>1.9049999999999984E-2</v>
          </cell>
          <cell r="N363">
            <v>0.56020000000000003</v>
          </cell>
          <cell r="O363">
            <v>0.57925000000000004</v>
          </cell>
          <cell r="P363">
            <v>1.8022427051424476E-2</v>
          </cell>
          <cell r="Q363">
            <v>1.9609499999999969</v>
          </cell>
          <cell r="R363">
            <v>108.8061</v>
          </cell>
          <cell r="S363">
            <v>110.76705</v>
          </cell>
          <cell r="T363">
            <v>3.1380811897173108E-2</v>
          </cell>
          <cell r="U363">
            <v>1.5083250000000046</v>
          </cell>
          <cell r="V363">
            <v>48.065199999999997</v>
          </cell>
          <cell r="W363">
            <v>49.573525000000004</v>
          </cell>
          <cell r="X363">
            <v>1.3126958820334905E-2</v>
          </cell>
          <cell r="Y363">
            <v>0.60187500000000149</v>
          </cell>
          <cell r="Z363">
            <v>45.850299999999997</v>
          </cell>
          <cell r="AA363">
            <v>46.452174999999997</v>
          </cell>
          <cell r="AB363">
            <v>2.2625995443071669E-2</v>
          </cell>
          <cell r="AC363">
            <v>1.1231250000000017</v>
          </cell>
          <cell r="AD363">
            <v>49.6387</v>
          </cell>
          <cell r="AE363">
            <v>50.761825000000002</v>
          </cell>
          <cell r="AF363">
            <v>1.872654649609938E-2</v>
          </cell>
          <cell r="AG363">
            <v>0.30989999999999984</v>
          </cell>
          <cell r="AH363">
            <v>16.5487</v>
          </cell>
          <cell r="AI363">
            <v>16.858599999999999</v>
          </cell>
          <cell r="AJ363">
            <v>1.3705768461908584E-2</v>
          </cell>
          <cell r="AK363">
            <v>0.21792857142857741</v>
          </cell>
          <cell r="AL363">
            <v>15.900499999999999</v>
          </cell>
          <cell r="AM363">
            <v>16.118428571428577</v>
          </cell>
          <cell r="AN363">
            <v>2.1208907741251233E-2</v>
          </cell>
          <cell r="AO363">
            <v>0.16199999999999928</v>
          </cell>
          <cell r="AP363">
            <v>7.6383000000000001</v>
          </cell>
          <cell r="AQ363">
            <v>7.8002999999999991</v>
          </cell>
          <cell r="AR363">
            <v>8.4240134784215014E-3</v>
          </cell>
          <cell r="AS363">
            <v>0.35099999999999731</v>
          </cell>
          <cell r="AT363">
            <v>41.666600000000003</v>
          </cell>
          <cell r="AU363">
            <v>42.017600000000002</v>
          </cell>
          <cell r="AV363">
            <v>1.9449701968981364E-2</v>
          </cell>
          <cell r="AW363">
            <v>0.68849999999997125</v>
          </cell>
          <cell r="AX363">
            <v>35.399000000000001</v>
          </cell>
          <cell r="AY363">
            <v>36.08749999999997</v>
          </cell>
          <cell r="AZ363">
            <v>1.3824164080259245E-2</v>
          </cell>
          <cell r="BA363">
            <v>0.10607142857142117</v>
          </cell>
          <cell r="BB363">
            <v>7.6729000000000003</v>
          </cell>
          <cell r="BC363">
            <v>7.7789714285714213</v>
          </cell>
        </row>
        <row r="364">
          <cell r="B364">
            <v>316</v>
          </cell>
          <cell r="C364">
            <v>136</v>
          </cell>
          <cell r="D364">
            <v>1.9043442109927849E-2</v>
          </cell>
          <cell r="E364">
            <v>1.1578888888888881</v>
          </cell>
          <cell r="F364">
            <v>60.802500000000002</v>
          </cell>
          <cell r="G364">
            <v>61.960388888888893</v>
          </cell>
          <cell r="H364">
            <v>2.652598626987435E-2</v>
          </cell>
          <cell r="I364">
            <v>1.9624799999999949</v>
          </cell>
          <cell r="J364">
            <v>73.9833</v>
          </cell>
          <cell r="K364">
            <v>75.945779999999999</v>
          </cell>
          <cell r="L364">
            <v>3.4257606410408946E-2</v>
          </cell>
          <cell r="M364">
            <v>1.9191111111111096E-2</v>
          </cell>
          <cell r="N364">
            <v>0.56020000000000003</v>
          </cell>
          <cell r="O364">
            <v>0.57939111111111108</v>
          </cell>
          <cell r="P364">
            <v>1.8155926511064659E-2</v>
          </cell>
          <cell r="Q364">
            <v>1.9754755555555523</v>
          </cell>
          <cell r="R364">
            <v>108.8061</v>
          </cell>
          <cell r="S364">
            <v>110.78157555555555</v>
          </cell>
          <cell r="T364">
            <v>3.1613262355670677E-2</v>
          </cell>
          <cell r="U364">
            <v>1.5194977777777825</v>
          </cell>
          <cell r="V364">
            <v>48.065199999999997</v>
          </cell>
          <cell r="W364">
            <v>49.584697777777777</v>
          </cell>
          <cell r="X364">
            <v>1.3224195552337385E-2</v>
          </cell>
          <cell r="Y364">
            <v>0.60633333333333483</v>
          </cell>
          <cell r="Z364">
            <v>45.850299999999997</v>
          </cell>
          <cell r="AA364">
            <v>46.456633333333329</v>
          </cell>
          <cell r="AB364">
            <v>2.2793595409316643E-2</v>
          </cell>
          <cell r="AC364">
            <v>1.1314444444444463</v>
          </cell>
          <cell r="AD364">
            <v>49.6387</v>
          </cell>
          <cell r="AE364">
            <v>50.770144444444448</v>
          </cell>
          <cell r="AF364">
            <v>1.8865261655329747E-2</v>
          </cell>
          <cell r="AG364">
            <v>0.31219555555555539</v>
          </cell>
          <cell r="AH364">
            <v>16.5487</v>
          </cell>
          <cell r="AI364">
            <v>16.860895555555555</v>
          </cell>
          <cell r="AJ364">
            <v>1.3807292672737535E-2</v>
          </cell>
          <cell r="AK364">
            <v>0.21954285714286317</v>
          </cell>
          <cell r="AL364">
            <v>15.900499999999999</v>
          </cell>
          <cell r="AM364">
            <v>16.120042857142863</v>
          </cell>
          <cell r="AN364">
            <v>2.1366010761556798E-2</v>
          </cell>
          <cell r="AO364">
            <v>0.16319999999999929</v>
          </cell>
          <cell r="AP364">
            <v>7.6383000000000001</v>
          </cell>
          <cell r="AQ364">
            <v>7.801499999999999</v>
          </cell>
          <cell r="AR364">
            <v>8.486413578261659E-3</v>
          </cell>
          <cell r="AS364">
            <v>0.35359999999999731</v>
          </cell>
          <cell r="AT364">
            <v>41.666600000000003</v>
          </cell>
          <cell r="AU364">
            <v>42.020200000000003</v>
          </cell>
          <cell r="AV364">
            <v>1.9593773835418264E-2</v>
          </cell>
          <cell r="AW364">
            <v>0.69359999999997102</v>
          </cell>
          <cell r="AX364">
            <v>35.399000000000001</v>
          </cell>
          <cell r="AY364">
            <v>36.092599999999969</v>
          </cell>
          <cell r="AZ364">
            <v>1.3926565295668573E-2</v>
          </cell>
          <cell r="BA364">
            <v>0.10685714285713541</v>
          </cell>
          <cell r="BB364">
            <v>7.6729000000000003</v>
          </cell>
          <cell r="BC364">
            <v>7.7797571428571359</v>
          </cell>
        </row>
        <row r="365">
          <cell r="B365">
            <v>317</v>
          </cell>
          <cell r="C365">
            <v>137</v>
          </cell>
          <cell r="D365">
            <v>1.9183467419559671E-2</v>
          </cell>
          <cell r="E365">
            <v>1.166402777777777</v>
          </cell>
          <cell r="F365">
            <v>60.802500000000002</v>
          </cell>
          <cell r="G365">
            <v>61.968902777777778</v>
          </cell>
          <cell r="H365">
            <v>2.6721030286564605E-2</v>
          </cell>
          <cell r="I365">
            <v>1.9769099999999948</v>
          </cell>
          <cell r="J365">
            <v>73.9833</v>
          </cell>
          <cell r="K365">
            <v>75.960209999999989</v>
          </cell>
          <cell r="L365">
            <v>3.4509500575191365E-2</v>
          </cell>
          <cell r="M365">
            <v>1.9332222222222206E-2</v>
          </cell>
          <cell r="N365">
            <v>0.56020000000000003</v>
          </cell>
          <cell r="O365">
            <v>0.57953222222222223</v>
          </cell>
          <cell r="P365">
            <v>1.8289425970704841E-2</v>
          </cell>
          <cell r="Q365">
            <v>1.990001111111108</v>
          </cell>
          <cell r="R365">
            <v>108.8061</v>
          </cell>
          <cell r="S365">
            <v>110.79610111111111</v>
          </cell>
          <cell r="T365">
            <v>3.1845712814168259E-2</v>
          </cell>
          <cell r="U365">
            <v>1.5306705555555602</v>
          </cell>
          <cell r="V365">
            <v>48.065199999999997</v>
          </cell>
          <cell r="W365">
            <v>49.595870555555557</v>
          </cell>
          <cell r="X365">
            <v>1.3321432284339867E-2</v>
          </cell>
          <cell r="Y365">
            <v>0.61079166666666818</v>
          </cell>
          <cell r="Z365">
            <v>45.850299999999997</v>
          </cell>
          <cell r="AA365">
            <v>46.461091666666668</v>
          </cell>
          <cell r="AB365">
            <v>2.296119537556162E-2</v>
          </cell>
          <cell r="AC365">
            <v>1.1397638888888906</v>
          </cell>
          <cell r="AD365">
            <v>49.6387</v>
          </cell>
          <cell r="AE365">
            <v>50.778463888888894</v>
          </cell>
          <cell r="AF365">
            <v>1.9003976814560116E-2</v>
          </cell>
          <cell r="AG365">
            <v>0.31449111111111094</v>
          </cell>
          <cell r="AH365">
            <v>16.5487</v>
          </cell>
          <cell r="AI365">
            <v>16.86319111111111</v>
          </cell>
          <cell r="AJ365">
            <v>1.3908816883566488E-2</v>
          </cell>
          <cell r="AK365">
            <v>0.22115714285714891</v>
          </cell>
          <cell r="AL365">
            <v>15.900499999999999</v>
          </cell>
          <cell r="AM365">
            <v>16.121657142857149</v>
          </cell>
          <cell r="AN365">
            <v>2.1523113781862363E-2</v>
          </cell>
          <cell r="AO365">
            <v>0.16439999999999927</v>
          </cell>
          <cell r="AP365">
            <v>7.6383000000000001</v>
          </cell>
          <cell r="AQ365">
            <v>7.8026999999999997</v>
          </cell>
          <cell r="AR365">
            <v>8.5488136781018183E-3</v>
          </cell>
          <cell r="AS365">
            <v>0.35619999999999724</v>
          </cell>
          <cell r="AT365">
            <v>41.666600000000003</v>
          </cell>
          <cell r="AU365">
            <v>42.022799999999997</v>
          </cell>
          <cell r="AV365">
            <v>1.9737845701855161E-2</v>
          </cell>
          <cell r="AW365">
            <v>0.6986999999999709</v>
          </cell>
          <cell r="AX365">
            <v>35.399000000000001</v>
          </cell>
          <cell r="AY365">
            <v>36.097699999999975</v>
          </cell>
          <cell r="AZ365">
            <v>1.4028966511077901E-2</v>
          </cell>
          <cell r="BA365">
            <v>0.10764285714284963</v>
          </cell>
          <cell r="BB365">
            <v>7.6729000000000003</v>
          </cell>
          <cell r="BC365">
            <v>7.7805428571428497</v>
          </cell>
        </row>
        <row r="366">
          <cell r="B366">
            <v>318</v>
          </cell>
          <cell r="C366">
            <v>138</v>
          </cell>
          <cell r="D366">
            <v>1.932349272919149E-2</v>
          </cell>
          <cell r="E366">
            <v>1.1749166666666657</v>
          </cell>
          <cell r="F366">
            <v>60.802500000000002</v>
          </cell>
          <cell r="G366">
            <v>61.97741666666667</v>
          </cell>
          <cell r="H366">
            <v>2.6916074303254857E-2</v>
          </cell>
          <cell r="I366">
            <v>1.9913399999999948</v>
          </cell>
          <cell r="J366">
            <v>73.9833</v>
          </cell>
          <cell r="K366">
            <v>75.974639999999994</v>
          </cell>
          <cell r="L366">
            <v>3.4761394739973785E-2</v>
          </cell>
          <cell r="M366">
            <v>1.9473333333333315E-2</v>
          </cell>
          <cell r="N366">
            <v>0.56020000000000003</v>
          </cell>
          <cell r="O366">
            <v>0.57967333333333337</v>
          </cell>
          <cell r="P366">
            <v>1.8422925430345023E-2</v>
          </cell>
          <cell r="Q366">
            <v>2.0045266666666635</v>
          </cell>
          <cell r="R366">
            <v>108.8061</v>
          </cell>
          <cell r="S366">
            <v>110.81062666666666</v>
          </cell>
          <cell r="T366">
            <v>3.2078163272665841E-2</v>
          </cell>
          <cell r="U366">
            <v>1.5418433333333379</v>
          </cell>
          <cell r="V366">
            <v>48.065199999999997</v>
          </cell>
          <cell r="W366">
            <v>49.607043333333337</v>
          </cell>
          <cell r="X366">
            <v>1.3418669016342349E-2</v>
          </cell>
          <cell r="Y366">
            <v>0.61525000000000152</v>
          </cell>
          <cell r="Z366">
            <v>45.850299999999997</v>
          </cell>
          <cell r="AA366">
            <v>46.46555</v>
          </cell>
          <cell r="AB366">
            <v>2.3128795341806594E-2</v>
          </cell>
          <cell r="AC366">
            <v>1.1480833333333351</v>
          </cell>
          <cell r="AD366">
            <v>49.6387</v>
          </cell>
          <cell r="AE366">
            <v>50.786783333333332</v>
          </cell>
          <cell r="AF366">
            <v>1.9142691973790479E-2</v>
          </cell>
          <cell r="AG366">
            <v>0.31678666666666649</v>
          </cell>
          <cell r="AH366">
            <v>16.5487</v>
          </cell>
          <cell r="AI366">
            <v>16.865486666666666</v>
          </cell>
          <cell r="AJ366">
            <v>1.401034109439544E-2</v>
          </cell>
          <cell r="AK366">
            <v>0.22277142857143467</v>
          </cell>
          <cell r="AL366">
            <v>15.900499999999999</v>
          </cell>
          <cell r="AM366">
            <v>16.123271428571435</v>
          </cell>
          <cell r="AN366">
            <v>2.1680216802167928E-2</v>
          </cell>
          <cell r="AO366">
            <v>0.16559999999999928</v>
          </cell>
          <cell r="AP366">
            <v>7.6383000000000001</v>
          </cell>
          <cell r="AQ366">
            <v>7.8038999999999996</v>
          </cell>
          <cell r="AR366">
            <v>8.6112137779419777E-3</v>
          </cell>
          <cell r="AS366">
            <v>0.35879999999999723</v>
          </cell>
          <cell r="AT366">
            <v>41.666600000000003</v>
          </cell>
          <cell r="AU366">
            <v>42.025399999999998</v>
          </cell>
          <cell r="AV366">
            <v>1.9881917568292058E-2</v>
          </cell>
          <cell r="AW366">
            <v>0.70379999999997067</v>
          </cell>
          <cell r="AX366">
            <v>35.399000000000001</v>
          </cell>
          <cell r="AY366">
            <v>36.102799999999974</v>
          </cell>
          <cell r="AZ366">
            <v>1.4131367726487227E-2</v>
          </cell>
          <cell r="BA366">
            <v>0.10842857142856387</v>
          </cell>
          <cell r="BB366">
            <v>7.6729000000000003</v>
          </cell>
          <cell r="BC366">
            <v>7.7813285714285643</v>
          </cell>
        </row>
        <row r="367">
          <cell r="B367">
            <v>319</v>
          </cell>
          <cell r="C367">
            <v>139</v>
          </cell>
          <cell r="D367">
            <v>1.9463518038823315E-2</v>
          </cell>
          <cell r="E367">
            <v>1.1834305555555547</v>
          </cell>
          <cell r="F367">
            <v>60.802500000000002</v>
          </cell>
          <cell r="G367">
            <v>61.985930555555555</v>
          </cell>
          <cell r="H367">
            <v>2.7111118319945109E-2</v>
          </cell>
          <cell r="I367">
            <v>2.0057699999999947</v>
          </cell>
          <cell r="J367">
            <v>73.9833</v>
          </cell>
          <cell r="K367">
            <v>75.989069999999998</v>
          </cell>
          <cell r="L367">
            <v>3.5013288904756204E-2</v>
          </cell>
          <cell r="M367">
            <v>1.9614444444444427E-2</v>
          </cell>
          <cell r="N367">
            <v>0.56020000000000003</v>
          </cell>
          <cell r="O367">
            <v>0.57981444444444441</v>
          </cell>
          <cell r="P367">
            <v>1.8556424889985202E-2</v>
          </cell>
          <cell r="Q367">
            <v>2.0190522222222191</v>
          </cell>
          <cell r="R367">
            <v>108.8061</v>
          </cell>
          <cell r="S367">
            <v>110.82515222222221</v>
          </cell>
          <cell r="T367">
            <v>3.2310613731163416E-2</v>
          </cell>
          <cell r="U367">
            <v>1.5530161111111158</v>
          </cell>
          <cell r="V367">
            <v>48.065199999999997</v>
          </cell>
          <cell r="W367">
            <v>49.61821611111111</v>
          </cell>
          <cell r="X367">
            <v>1.3515905748344827E-2</v>
          </cell>
          <cell r="Y367">
            <v>0.61970833333333486</v>
          </cell>
          <cell r="Z367">
            <v>45.850299999999997</v>
          </cell>
          <cell r="AA367">
            <v>46.470008333333332</v>
          </cell>
          <cell r="AB367">
            <v>2.3296395308051571E-2</v>
          </cell>
          <cell r="AC367">
            <v>1.1564027777777794</v>
          </cell>
          <cell r="AD367">
            <v>49.6387</v>
          </cell>
          <cell r="AE367">
            <v>50.795102777777778</v>
          </cell>
          <cell r="AF367">
            <v>1.9281407133020845E-2</v>
          </cell>
          <cell r="AG367">
            <v>0.31908222222222205</v>
          </cell>
          <cell r="AH367">
            <v>16.5487</v>
          </cell>
          <cell r="AI367">
            <v>16.867782222222221</v>
          </cell>
          <cell r="AJ367">
            <v>1.4111865305224392E-2</v>
          </cell>
          <cell r="AK367">
            <v>0.22438571428572043</v>
          </cell>
          <cell r="AL367">
            <v>15.900499999999999</v>
          </cell>
          <cell r="AM367">
            <v>16.124885714285721</v>
          </cell>
          <cell r="AN367">
            <v>2.1837319822473493E-2</v>
          </cell>
          <cell r="AO367">
            <v>0.16679999999999925</v>
          </cell>
          <cell r="AP367">
            <v>7.6383000000000001</v>
          </cell>
          <cell r="AQ367">
            <v>7.8050999999999995</v>
          </cell>
          <cell r="AR367">
            <v>8.6736138777821388E-3</v>
          </cell>
          <cell r="AS367">
            <v>0.36139999999999728</v>
          </cell>
          <cell r="AT367">
            <v>41.666600000000003</v>
          </cell>
          <cell r="AU367">
            <v>42.027999999999999</v>
          </cell>
          <cell r="AV367">
            <v>2.0025989434728962E-2</v>
          </cell>
          <cell r="AW367">
            <v>0.70889999999997044</v>
          </cell>
          <cell r="AX367">
            <v>35.399000000000001</v>
          </cell>
          <cell r="AY367">
            <v>36.107899999999972</v>
          </cell>
          <cell r="AZ367">
            <v>1.4233768941896556E-2</v>
          </cell>
          <cell r="BA367">
            <v>0.10921428571427809</v>
          </cell>
          <cell r="BB367">
            <v>7.6729000000000003</v>
          </cell>
          <cell r="BC367">
            <v>7.782114285714278</v>
          </cell>
        </row>
        <row r="368">
          <cell r="B368">
            <v>320</v>
          </cell>
          <cell r="C368">
            <v>140</v>
          </cell>
          <cell r="D368">
            <v>1.9603543348455137E-2</v>
          </cell>
          <cell r="E368">
            <v>1.1919444444444436</v>
          </cell>
          <cell r="F368">
            <v>60.802500000000002</v>
          </cell>
          <cell r="G368">
            <v>61.994444444444447</v>
          </cell>
          <cell r="H368">
            <v>2.730616233663536E-2</v>
          </cell>
          <cell r="I368">
            <v>2.0201999999999947</v>
          </cell>
          <cell r="J368">
            <v>73.9833</v>
          </cell>
          <cell r="K368">
            <v>76.003499999999988</v>
          </cell>
          <cell r="L368">
            <v>3.5265183069538623E-2</v>
          </cell>
          <cell r="M368">
            <v>1.975555555555554E-2</v>
          </cell>
          <cell r="N368">
            <v>0.56020000000000003</v>
          </cell>
          <cell r="O368">
            <v>0.57995555555555556</v>
          </cell>
          <cell r="P368">
            <v>1.8689924349625384E-2</v>
          </cell>
          <cell r="Q368">
            <v>2.0335777777777744</v>
          </cell>
          <cell r="R368">
            <v>108.8061</v>
          </cell>
          <cell r="S368">
            <v>110.83967777777778</v>
          </cell>
          <cell r="T368">
            <v>3.2543064189660999E-2</v>
          </cell>
          <cell r="U368">
            <v>1.5641888888888937</v>
          </cell>
          <cell r="V368">
            <v>48.065199999999997</v>
          </cell>
          <cell r="W368">
            <v>49.62938888888889</v>
          </cell>
          <cell r="X368">
            <v>1.3613142480347309E-2</v>
          </cell>
          <cell r="Y368">
            <v>0.6241666666666682</v>
          </cell>
          <cell r="Z368">
            <v>45.850299999999997</v>
          </cell>
          <cell r="AA368">
            <v>46.474466666666665</v>
          </cell>
          <cell r="AB368">
            <v>2.3463995274296545E-2</v>
          </cell>
          <cell r="AC368">
            <v>1.164722222222224</v>
          </cell>
          <cell r="AD368">
            <v>49.6387</v>
          </cell>
          <cell r="AE368">
            <v>50.803422222222224</v>
          </cell>
          <cell r="AF368">
            <v>1.9420122292251211E-2</v>
          </cell>
          <cell r="AG368">
            <v>0.3213777777777776</v>
          </cell>
          <cell r="AH368">
            <v>16.5487</v>
          </cell>
          <cell r="AI368">
            <v>16.870077777777777</v>
          </cell>
          <cell r="AJ368">
            <v>1.4213389516053346E-2</v>
          </cell>
          <cell r="AK368">
            <v>0.2260000000000062</v>
          </cell>
          <cell r="AL368">
            <v>15.900499999999999</v>
          </cell>
          <cell r="AM368">
            <v>16.126500000000007</v>
          </cell>
          <cell r="AN368">
            <v>2.1994422842779058E-2</v>
          </cell>
          <cell r="AO368">
            <v>0.16799999999999926</v>
          </cell>
          <cell r="AP368">
            <v>7.6383000000000001</v>
          </cell>
          <cell r="AQ368">
            <v>7.8062999999999994</v>
          </cell>
          <cell r="AR368">
            <v>8.7360139776222964E-3</v>
          </cell>
          <cell r="AS368">
            <v>0.36399999999999721</v>
          </cell>
          <cell r="AT368">
            <v>41.666600000000003</v>
          </cell>
          <cell r="AU368">
            <v>42.0306</v>
          </cell>
          <cell r="AV368">
            <v>2.0170061301165859E-2</v>
          </cell>
          <cell r="AW368">
            <v>0.71399999999997021</v>
          </cell>
          <cell r="AX368">
            <v>35.399000000000001</v>
          </cell>
          <cell r="AY368">
            <v>36.112999999999971</v>
          </cell>
          <cell r="AZ368">
            <v>1.4336170157305884E-2</v>
          </cell>
          <cell r="BA368">
            <v>0.10999999999999233</v>
          </cell>
          <cell r="BB368">
            <v>7.6729000000000003</v>
          </cell>
          <cell r="BC368">
            <v>7.7828999999999926</v>
          </cell>
        </row>
        <row r="369">
          <cell r="B369">
            <v>321</v>
          </cell>
          <cell r="C369">
            <v>141</v>
          </cell>
          <cell r="D369">
            <v>1.9743568658086959E-2</v>
          </cell>
          <cell r="E369">
            <v>1.2004583333333325</v>
          </cell>
          <cell r="F369">
            <v>60.802500000000002</v>
          </cell>
          <cell r="G369">
            <v>62.002958333333332</v>
          </cell>
          <cell r="H369">
            <v>2.7501206353325616E-2</v>
          </cell>
          <cell r="I369">
            <v>2.0346299999999946</v>
          </cell>
          <cell r="J369">
            <v>73.9833</v>
          </cell>
          <cell r="K369">
            <v>76.017929999999993</v>
          </cell>
          <cell r="L369">
            <v>3.5517077234321036E-2</v>
          </cell>
          <cell r="M369">
            <v>1.9896666666666649E-2</v>
          </cell>
          <cell r="N369">
            <v>0.56020000000000003</v>
          </cell>
          <cell r="O369">
            <v>0.5800966666666667</v>
          </cell>
          <cell r="P369">
            <v>1.8823423809265567E-2</v>
          </cell>
          <cell r="Q369">
            <v>2.0481033333333301</v>
          </cell>
          <cell r="R369">
            <v>108.8061</v>
          </cell>
          <cell r="S369">
            <v>110.85420333333333</v>
          </cell>
          <cell r="T369">
            <v>3.2775514648158574E-2</v>
          </cell>
          <cell r="U369">
            <v>1.5753616666666717</v>
          </cell>
          <cell r="V369">
            <v>48.065199999999997</v>
          </cell>
          <cell r="W369">
            <v>49.64056166666667</v>
          </cell>
          <cell r="X369">
            <v>1.371037921234979E-2</v>
          </cell>
          <cell r="Y369">
            <v>0.62862500000000154</v>
          </cell>
          <cell r="Z369">
            <v>45.850299999999997</v>
          </cell>
          <cell r="AA369">
            <v>46.478924999999997</v>
          </cell>
          <cell r="AB369">
            <v>2.3631595240541526E-2</v>
          </cell>
          <cell r="AC369">
            <v>1.1730416666666685</v>
          </cell>
          <cell r="AD369">
            <v>49.6387</v>
          </cell>
          <cell r="AE369">
            <v>50.81174166666667</v>
          </cell>
          <cell r="AF369">
            <v>1.9558837451481577E-2</v>
          </cell>
          <cell r="AG369">
            <v>0.3236733333333332</v>
          </cell>
          <cell r="AH369">
            <v>16.5487</v>
          </cell>
          <cell r="AI369">
            <v>16.872373333333332</v>
          </cell>
          <cell r="AJ369">
            <v>1.4314913726882298E-2</v>
          </cell>
          <cell r="AK369">
            <v>0.22761428571429196</v>
          </cell>
          <cell r="AL369">
            <v>15.900499999999999</v>
          </cell>
          <cell r="AM369">
            <v>16.12811428571429</v>
          </cell>
          <cell r="AN369">
            <v>2.2151525863084619E-2</v>
          </cell>
          <cell r="AO369">
            <v>0.16919999999999927</v>
          </cell>
          <cell r="AP369">
            <v>7.6383000000000001</v>
          </cell>
          <cell r="AQ369">
            <v>7.8074999999999992</v>
          </cell>
          <cell r="AR369">
            <v>8.7984140774624558E-3</v>
          </cell>
          <cell r="AS369">
            <v>0.36659999999999715</v>
          </cell>
          <cell r="AT369">
            <v>41.666600000000003</v>
          </cell>
          <cell r="AU369">
            <v>42.033200000000001</v>
          </cell>
          <cell r="AV369">
            <v>2.0314133167602756E-2</v>
          </cell>
          <cell r="AW369">
            <v>0.71909999999996999</v>
          </cell>
          <cell r="AX369">
            <v>35.399000000000001</v>
          </cell>
          <cell r="AY369">
            <v>36.11809999999997</v>
          </cell>
          <cell r="AZ369">
            <v>1.4438571372715212E-2</v>
          </cell>
          <cell r="BA369">
            <v>0.11078571428570656</v>
          </cell>
          <cell r="BB369">
            <v>7.6729000000000003</v>
          </cell>
          <cell r="BC369">
            <v>7.7836857142857072</v>
          </cell>
        </row>
        <row r="370">
          <cell r="B370">
            <v>322</v>
          </cell>
          <cell r="C370">
            <v>142</v>
          </cell>
          <cell r="D370">
            <v>1.9883593967718782E-2</v>
          </cell>
          <cell r="E370">
            <v>1.2089722222222212</v>
          </cell>
          <cell r="F370">
            <v>60.802500000000002</v>
          </cell>
          <cell r="G370">
            <v>62.011472222222224</v>
          </cell>
          <cell r="H370">
            <v>2.7696250370015867E-2</v>
          </cell>
          <cell r="I370">
            <v>2.0490599999999946</v>
          </cell>
          <cell r="J370">
            <v>73.9833</v>
          </cell>
          <cell r="K370">
            <v>76.032359999999997</v>
          </cell>
          <cell r="L370">
            <v>3.5768971399103462E-2</v>
          </cell>
          <cell r="M370">
            <v>2.0037777777777762E-2</v>
          </cell>
          <cell r="N370">
            <v>0.56020000000000003</v>
          </cell>
          <cell r="O370">
            <v>0.58023777777777774</v>
          </cell>
          <cell r="P370">
            <v>1.8956923268905749E-2</v>
          </cell>
          <cell r="Q370">
            <v>2.0626288888888857</v>
          </cell>
          <cell r="R370">
            <v>108.8061</v>
          </cell>
          <cell r="S370">
            <v>110.86872888888888</v>
          </cell>
          <cell r="T370">
            <v>3.3007965106656149E-2</v>
          </cell>
          <cell r="U370">
            <v>1.5865344444444494</v>
          </cell>
          <cell r="V370">
            <v>48.065199999999997</v>
          </cell>
          <cell r="W370">
            <v>49.651734444444443</v>
          </cell>
          <cell r="X370">
            <v>1.3807615944352269E-2</v>
          </cell>
          <cell r="Y370">
            <v>0.63308333333333489</v>
          </cell>
          <cell r="Z370">
            <v>45.850299999999997</v>
          </cell>
          <cell r="AA370">
            <v>46.483383333333329</v>
          </cell>
          <cell r="AB370">
            <v>2.37991952067865E-2</v>
          </cell>
          <cell r="AC370">
            <v>1.1813611111111129</v>
          </cell>
          <cell r="AD370">
            <v>49.6387</v>
          </cell>
          <cell r="AE370">
            <v>50.820061111111116</v>
          </cell>
          <cell r="AF370">
            <v>1.9697552610711943E-2</v>
          </cell>
          <cell r="AG370">
            <v>0.3259688888888887</v>
          </cell>
          <cell r="AH370">
            <v>16.5487</v>
          </cell>
          <cell r="AI370">
            <v>16.874668888888888</v>
          </cell>
          <cell r="AJ370">
            <v>1.441643793771125E-2</v>
          </cell>
          <cell r="AK370">
            <v>0.22922857142857772</v>
          </cell>
          <cell r="AL370">
            <v>15.900499999999999</v>
          </cell>
          <cell r="AM370">
            <v>16.129728571428576</v>
          </cell>
          <cell r="AN370">
            <v>2.2308628883390188E-2</v>
          </cell>
          <cell r="AO370">
            <v>0.17039999999999925</v>
          </cell>
          <cell r="AP370">
            <v>7.6383000000000001</v>
          </cell>
          <cell r="AQ370">
            <v>7.8086999999999991</v>
          </cell>
          <cell r="AR370">
            <v>8.8608141773026151E-3</v>
          </cell>
          <cell r="AS370">
            <v>0.3691999999999972</v>
          </cell>
          <cell r="AT370">
            <v>41.666600000000003</v>
          </cell>
          <cell r="AU370">
            <v>42.035800000000002</v>
          </cell>
          <cell r="AV370">
            <v>2.045820503403966E-2</v>
          </cell>
          <cell r="AW370">
            <v>0.72419999999996976</v>
          </cell>
          <cell r="AX370">
            <v>35.399000000000001</v>
          </cell>
          <cell r="AY370">
            <v>36.123199999999969</v>
          </cell>
          <cell r="AZ370">
            <v>1.4540972588124538E-2</v>
          </cell>
          <cell r="BA370">
            <v>0.11157142857142079</v>
          </cell>
          <cell r="BB370">
            <v>7.6729000000000003</v>
          </cell>
          <cell r="BC370">
            <v>7.7844714285714209</v>
          </cell>
        </row>
        <row r="371">
          <cell r="B371">
            <v>323</v>
          </cell>
          <cell r="C371">
            <v>143</v>
          </cell>
          <cell r="D371">
            <v>2.0023619277350604E-2</v>
          </cell>
          <cell r="E371">
            <v>1.2174861111111102</v>
          </cell>
          <cell r="F371">
            <v>60.802500000000002</v>
          </cell>
          <cell r="G371">
            <v>62.019986111111109</v>
          </cell>
          <cell r="H371">
            <v>2.7891294386706119E-2</v>
          </cell>
          <cell r="I371">
            <v>2.0634899999999945</v>
          </cell>
          <cell r="J371">
            <v>73.9833</v>
          </cell>
          <cell r="K371">
            <v>76.046789999999987</v>
          </cell>
          <cell r="L371">
            <v>3.6020865563885882E-2</v>
          </cell>
          <cell r="M371">
            <v>2.0178888888888871E-2</v>
          </cell>
          <cell r="N371">
            <v>0.56020000000000003</v>
          </cell>
          <cell r="O371">
            <v>0.58037888888888889</v>
          </cell>
          <cell r="P371">
            <v>1.9090422728545928E-2</v>
          </cell>
          <cell r="Q371">
            <v>2.077154444444441</v>
          </cell>
          <cell r="R371">
            <v>108.8061</v>
          </cell>
          <cell r="S371">
            <v>110.88325444444445</v>
          </cell>
          <cell r="T371">
            <v>3.3240415565153732E-2</v>
          </cell>
          <cell r="U371">
            <v>1.5977072222222271</v>
          </cell>
          <cell r="V371">
            <v>48.065199999999997</v>
          </cell>
          <cell r="W371">
            <v>49.662907222222223</v>
          </cell>
          <cell r="X371">
            <v>1.3904852676354751E-2</v>
          </cell>
          <cell r="Y371">
            <v>0.63754166666666823</v>
          </cell>
          <cell r="Z371">
            <v>45.850299999999997</v>
          </cell>
          <cell r="AA371">
            <v>46.487841666666668</v>
          </cell>
          <cell r="AB371">
            <v>2.3966795173031477E-2</v>
          </cell>
          <cell r="AC371">
            <v>1.1896805555555574</v>
          </cell>
          <cell r="AD371">
            <v>49.6387</v>
          </cell>
          <cell r="AE371">
            <v>50.828380555555555</v>
          </cell>
          <cell r="AF371">
            <v>1.9836267769942309E-2</v>
          </cell>
          <cell r="AG371">
            <v>0.32826444444444425</v>
          </cell>
          <cell r="AH371">
            <v>16.5487</v>
          </cell>
          <cell r="AI371">
            <v>16.876964444444443</v>
          </cell>
          <cell r="AJ371">
            <v>1.4517962148540203E-2</v>
          </cell>
          <cell r="AK371">
            <v>0.23084285714286348</v>
          </cell>
          <cell r="AL371">
            <v>15.900499999999999</v>
          </cell>
          <cell r="AM371">
            <v>16.131342857142862</v>
          </cell>
          <cell r="AN371">
            <v>2.2465731903695749E-2</v>
          </cell>
          <cell r="AO371">
            <v>0.17159999999999925</v>
          </cell>
          <cell r="AP371">
            <v>7.6383000000000001</v>
          </cell>
          <cell r="AQ371">
            <v>7.809899999999999</v>
          </cell>
          <cell r="AR371">
            <v>8.9232142771427745E-3</v>
          </cell>
          <cell r="AS371">
            <v>0.37179999999999719</v>
          </cell>
          <cell r="AT371">
            <v>41.666600000000003</v>
          </cell>
          <cell r="AU371">
            <v>42.038400000000003</v>
          </cell>
          <cell r="AV371">
            <v>2.0602276900476557E-2</v>
          </cell>
          <cell r="AW371">
            <v>0.72929999999996953</v>
          </cell>
          <cell r="AX371">
            <v>35.399000000000001</v>
          </cell>
          <cell r="AY371">
            <v>36.128299999999967</v>
          </cell>
          <cell r="AZ371">
            <v>1.4643373803533867E-2</v>
          </cell>
          <cell r="BA371">
            <v>0.11235714285713502</v>
          </cell>
          <cell r="BB371">
            <v>7.6729000000000003</v>
          </cell>
          <cell r="BC371">
            <v>7.7852571428571355</v>
          </cell>
        </row>
        <row r="372">
          <cell r="B372">
            <v>324</v>
          </cell>
          <cell r="C372">
            <v>144</v>
          </cell>
          <cell r="D372">
            <v>2.0163644586982426E-2</v>
          </cell>
          <cell r="E372">
            <v>1.2259999999999991</v>
          </cell>
          <cell r="F372">
            <v>60.802500000000002</v>
          </cell>
          <cell r="G372">
            <v>62.028500000000001</v>
          </cell>
          <cell r="H372">
            <v>2.8086338403396374E-2</v>
          </cell>
          <cell r="I372">
            <v>2.0779199999999944</v>
          </cell>
          <cell r="J372">
            <v>73.9833</v>
          </cell>
          <cell r="K372">
            <v>76.061219999999992</v>
          </cell>
          <cell r="L372">
            <v>3.6272759728668294E-2</v>
          </cell>
          <cell r="M372">
            <v>2.0319999999999984E-2</v>
          </cell>
          <cell r="N372">
            <v>0.56020000000000003</v>
          </cell>
          <cell r="O372">
            <v>0.58052000000000004</v>
          </cell>
          <cell r="P372">
            <v>1.922392218818611E-2</v>
          </cell>
          <cell r="Q372">
            <v>2.0916799999999967</v>
          </cell>
          <cell r="R372">
            <v>108.8061</v>
          </cell>
          <cell r="S372">
            <v>110.89778</v>
          </cell>
          <cell r="T372">
            <v>3.3472866023651307E-2</v>
          </cell>
          <cell r="U372">
            <v>1.608880000000005</v>
          </cell>
          <cell r="V372">
            <v>48.065199999999997</v>
          </cell>
          <cell r="W372">
            <v>49.674080000000004</v>
          </cell>
          <cell r="X372">
            <v>1.4002089408357232E-2</v>
          </cell>
          <cell r="Y372">
            <v>0.64200000000000157</v>
          </cell>
          <cell r="Z372">
            <v>45.850299999999997</v>
          </cell>
          <cell r="AA372">
            <v>46.4923</v>
          </cell>
          <cell r="AB372">
            <v>2.4134395139276451E-2</v>
          </cell>
          <cell r="AC372">
            <v>1.1980000000000017</v>
          </cell>
          <cell r="AD372">
            <v>49.6387</v>
          </cell>
          <cell r="AE372">
            <v>50.8367</v>
          </cell>
          <cell r="AF372">
            <v>1.9974982929172675E-2</v>
          </cell>
          <cell r="AG372">
            <v>0.33055999999999985</v>
          </cell>
          <cell r="AH372">
            <v>16.5487</v>
          </cell>
          <cell r="AI372">
            <v>16.879259999999999</v>
          </cell>
          <cell r="AJ372">
            <v>1.4619486359369155E-2</v>
          </cell>
          <cell r="AK372">
            <v>0.23245714285714922</v>
          </cell>
          <cell r="AL372">
            <v>15.900499999999999</v>
          </cell>
          <cell r="AM372">
            <v>16.132957142857148</v>
          </cell>
          <cell r="AN372">
            <v>2.2622834924001318E-2</v>
          </cell>
          <cell r="AO372">
            <v>0.17279999999999923</v>
          </cell>
          <cell r="AP372">
            <v>7.6383000000000001</v>
          </cell>
          <cell r="AQ372">
            <v>7.8110999999999997</v>
          </cell>
          <cell r="AR372">
            <v>8.9856143769829339E-3</v>
          </cell>
          <cell r="AS372">
            <v>0.37439999999999712</v>
          </cell>
          <cell r="AT372">
            <v>41.666600000000003</v>
          </cell>
          <cell r="AU372">
            <v>42.040999999999997</v>
          </cell>
          <cell r="AV372">
            <v>2.0746348766913454E-2</v>
          </cell>
          <cell r="AW372">
            <v>0.73439999999996941</v>
          </cell>
          <cell r="AX372">
            <v>35.399000000000001</v>
          </cell>
          <cell r="AY372">
            <v>36.133399999999973</v>
          </cell>
          <cell r="AZ372">
            <v>1.4745775018943195E-2</v>
          </cell>
          <cell r="BA372">
            <v>0.11314285714284925</v>
          </cell>
          <cell r="BB372">
            <v>7.6729000000000003</v>
          </cell>
          <cell r="BC372">
            <v>7.7860428571428493</v>
          </cell>
        </row>
        <row r="373">
          <cell r="B373">
            <v>325</v>
          </cell>
          <cell r="C373">
            <v>145</v>
          </cell>
          <cell r="D373">
            <v>2.0303669896614248E-2</v>
          </cell>
          <cell r="E373">
            <v>1.234513888888888</v>
          </cell>
          <cell r="F373">
            <v>60.802500000000002</v>
          </cell>
          <cell r="G373">
            <v>62.037013888888893</v>
          </cell>
          <cell r="H373">
            <v>2.8281382420086626E-2</v>
          </cell>
          <cell r="I373">
            <v>2.0923499999999944</v>
          </cell>
          <cell r="J373">
            <v>73.9833</v>
          </cell>
          <cell r="K373">
            <v>76.075649999999996</v>
          </cell>
          <cell r="L373">
            <v>3.6524653893450713E-2</v>
          </cell>
          <cell r="M373">
            <v>2.0461111111111093E-2</v>
          </cell>
          <cell r="N373">
            <v>0.56020000000000003</v>
          </cell>
          <cell r="O373">
            <v>0.58066111111111107</v>
          </cell>
          <cell r="P373">
            <v>1.9357421647826292E-2</v>
          </cell>
          <cell r="Q373">
            <v>2.1062055555555523</v>
          </cell>
          <cell r="R373">
            <v>108.8061</v>
          </cell>
          <cell r="S373">
            <v>110.91230555555555</v>
          </cell>
          <cell r="T373">
            <v>3.3705316482148889E-2</v>
          </cell>
          <cell r="U373">
            <v>1.6200527777777827</v>
          </cell>
          <cell r="V373">
            <v>48.065199999999997</v>
          </cell>
          <cell r="W373">
            <v>49.685252777777777</v>
          </cell>
          <cell r="X373">
            <v>1.4099326140359714E-2</v>
          </cell>
          <cell r="Y373">
            <v>0.64645833333333502</v>
          </cell>
          <cell r="Z373">
            <v>45.850299999999997</v>
          </cell>
          <cell r="AA373">
            <v>46.496758333333332</v>
          </cell>
          <cell r="AB373">
            <v>2.4301995105521425E-2</v>
          </cell>
          <cell r="AC373">
            <v>1.2063194444444463</v>
          </cell>
          <cell r="AD373">
            <v>49.6387</v>
          </cell>
          <cell r="AE373">
            <v>50.845019444444446</v>
          </cell>
          <cell r="AF373">
            <v>2.0113698088403041E-2</v>
          </cell>
          <cell r="AG373">
            <v>0.3328555555555554</v>
          </cell>
          <cell r="AH373">
            <v>16.5487</v>
          </cell>
          <cell r="AI373">
            <v>16.881555555555554</v>
          </cell>
          <cell r="AJ373">
            <v>1.4721010570198107E-2</v>
          </cell>
          <cell r="AK373">
            <v>0.23407142857143498</v>
          </cell>
          <cell r="AL373">
            <v>15.900499999999999</v>
          </cell>
          <cell r="AM373">
            <v>16.134571428571434</v>
          </cell>
          <cell r="AN373">
            <v>2.2779937944306879E-2</v>
          </cell>
          <cell r="AO373">
            <v>0.17399999999999924</v>
          </cell>
          <cell r="AP373">
            <v>7.6383000000000001</v>
          </cell>
          <cell r="AQ373">
            <v>7.8122999999999996</v>
          </cell>
          <cell r="AR373">
            <v>9.0480144768230932E-3</v>
          </cell>
          <cell r="AS373">
            <v>0.37699999999999706</v>
          </cell>
          <cell r="AT373">
            <v>41.666600000000003</v>
          </cell>
          <cell r="AU373">
            <v>42.043599999999998</v>
          </cell>
          <cell r="AV373">
            <v>2.0890420633350355E-2</v>
          </cell>
          <cell r="AW373">
            <v>0.73949999999996918</v>
          </cell>
          <cell r="AX373">
            <v>35.399000000000001</v>
          </cell>
          <cell r="AY373">
            <v>36.138499999999972</v>
          </cell>
          <cell r="AZ373">
            <v>1.4848176234352523E-2</v>
          </cell>
          <cell r="BA373">
            <v>0.11392857142856348</v>
          </cell>
          <cell r="BB373">
            <v>7.6729000000000003</v>
          </cell>
          <cell r="BC373">
            <v>7.7868285714285639</v>
          </cell>
        </row>
        <row r="374">
          <cell r="B374">
            <v>326</v>
          </cell>
          <cell r="C374">
            <v>146</v>
          </cell>
          <cell r="D374">
            <v>2.044369520624607E-2</v>
          </cell>
          <cell r="E374">
            <v>1.243027777777777</v>
          </cell>
          <cell r="F374">
            <v>60.802500000000002</v>
          </cell>
          <cell r="G374">
            <v>62.045527777777778</v>
          </cell>
          <cell r="H374">
            <v>2.8476426436776878E-2</v>
          </cell>
          <cell r="I374">
            <v>2.1067799999999943</v>
          </cell>
          <cell r="J374">
            <v>73.9833</v>
          </cell>
          <cell r="K374">
            <v>76.09008</v>
          </cell>
          <cell r="L374">
            <v>3.6776548058233133E-2</v>
          </cell>
          <cell r="M374">
            <v>2.0602222222222202E-2</v>
          </cell>
          <cell r="N374">
            <v>0.56020000000000003</v>
          </cell>
          <cell r="O374">
            <v>0.58080222222222222</v>
          </cell>
          <cell r="P374">
            <v>1.9490921107466475E-2</v>
          </cell>
          <cell r="Q374">
            <v>2.1207311111111076</v>
          </cell>
          <cell r="R374">
            <v>108.8061</v>
          </cell>
          <cell r="S374">
            <v>110.92683111111111</v>
          </cell>
          <cell r="T374">
            <v>3.3937766940646465E-2</v>
          </cell>
          <cell r="U374">
            <v>1.6312255555555604</v>
          </cell>
          <cell r="V374">
            <v>48.065199999999997</v>
          </cell>
          <cell r="W374">
            <v>49.696425555555557</v>
          </cell>
          <cell r="X374">
            <v>1.4196562872362196E-2</v>
          </cell>
          <cell r="Y374">
            <v>0.65091666666666825</v>
          </cell>
          <cell r="Z374">
            <v>45.850299999999997</v>
          </cell>
          <cell r="AA374">
            <v>46.501216666666664</v>
          </cell>
          <cell r="AB374">
            <v>2.4469595071766402E-2</v>
          </cell>
          <cell r="AC374">
            <v>1.2146388888888908</v>
          </cell>
          <cell r="AD374">
            <v>49.6387</v>
          </cell>
          <cell r="AE374">
            <v>50.853338888888892</v>
          </cell>
          <cell r="AF374">
            <v>2.0252413247633404E-2</v>
          </cell>
          <cell r="AG374">
            <v>0.33515111111111096</v>
          </cell>
          <cell r="AH374">
            <v>16.5487</v>
          </cell>
          <cell r="AI374">
            <v>16.88385111111111</v>
          </cell>
          <cell r="AJ374">
            <v>1.4822534781027061E-2</v>
          </cell>
          <cell r="AK374">
            <v>0.23568571428572074</v>
          </cell>
          <cell r="AL374">
            <v>15.900499999999999</v>
          </cell>
          <cell r="AM374">
            <v>16.13618571428572</v>
          </cell>
          <cell r="AN374">
            <v>2.2937040964612444E-2</v>
          </cell>
          <cell r="AO374">
            <v>0.17519999999999922</v>
          </cell>
          <cell r="AP374">
            <v>7.6383000000000001</v>
          </cell>
          <cell r="AQ374">
            <v>7.8134999999999994</v>
          </cell>
          <cell r="AR374">
            <v>9.1104145766632526E-3</v>
          </cell>
          <cell r="AS374">
            <v>0.37959999999999711</v>
          </cell>
          <cell r="AT374">
            <v>41.666600000000003</v>
          </cell>
          <cell r="AU374">
            <v>42.046199999999999</v>
          </cell>
          <cell r="AV374">
            <v>2.1034492499787252E-2</v>
          </cell>
          <cell r="AW374">
            <v>0.74459999999996895</v>
          </cell>
          <cell r="AX374">
            <v>35.399000000000001</v>
          </cell>
          <cell r="AY374">
            <v>36.143599999999971</v>
          </cell>
          <cell r="AZ374">
            <v>1.4950577449761849E-2</v>
          </cell>
          <cell r="BA374">
            <v>0.11471428571427771</v>
          </cell>
          <cell r="BB374">
            <v>7.6729000000000003</v>
          </cell>
          <cell r="BC374">
            <v>7.7876142857142776</v>
          </cell>
        </row>
        <row r="375">
          <cell r="B375">
            <v>327</v>
          </cell>
          <cell r="C375">
            <v>147</v>
          </cell>
          <cell r="D375">
            <v>2.0583720515877892E-2</v>
          </cell>
          <cell r="E375">
            <v>1.2515416666666657</v>
          </cell>
          <cell r="F375">
            <v>60.802500000000002</v>
          </cell>
          <cell r="G375">
            <v>62.05404166666667</v>
          </cell>
          <cell r="H375">
            <v>2.8671470453467129E-2</v>
          </cell>
          <cell r="I375">
            <v>2.1212099999999947</v>
          </cell>
          <cell r="J375">
            <v>73.9833</v>
          </cell>
          <cell r="K375">
            <v>76.104509999999991</v>
          </cell>
          <cell r="L375">
            <v>3.7028442223015552E-2</v>
          </cell>
          <cell r="M375">
            <v>2.0743333333333315E-2</v>
          </cell>
          <cell r="N375">
            <v>0.56020000000000003</v>
          </cell>
          <cell r="O375">
            <v>0.58094333333333337</v>
          </cell>
          <cell r="P375">
            <v>1.9624420567106653E-2</v>
          </cell>
          <cell r="Q375">
            <v>2.1352566666666632</v>
          </cell>
          <cell r="R375">
            <v>108.8061</v>
          </cell>
          <cell r="S375">
            <v>110.94135666666666</v>
          </cell>
          <cell r="T375">
            <v>3.4170217399144047E-2</v>
          </cell>
          <cell r="U375">
            <v>1.6423983333333383</v>
          </cell>
          <cell r="V375">
            <v>48.065199999999997</v>
          </cell>
          <cell r="W375">
            <v>49.707598333333337</v>
          </cell>
          <cell r="X375">
            <v>1.4293799604364674E-2</v>
          </cell>
          <cell r="Y375">
            <v>0.6553750000000016</v>
          </cell>
          <cell r="Z375">
            <v>45.850299999999997</v>
          </cell>
          <cell r="AA375">
            <v>46.505674999999997</v>
          </cell>
          <cell r="AB375">
            <v>2.4637195038011376E-2</v>
          </cell>
          <cell r="AC375">
            <v>1.2229583333333351</v>
          </cell>
          <cell r="AD375">
            <v>49.6387</v>
          </cell>
          <cell r="AE375">
            <v>50.861658333333338</v>
          </cell>
          <cell r="AF375">
            <v>2.0391128406863773E-2</v>
          </cell>
          <cell r="AG375">
            <v>0.33744666666666645</v>
          </cell>
          <cell r="AH375">
            <v>16.5487</v>
          </cell>
          <cell r="AI375">
            <v>16.886146666666665</v>
          </cell>
          <cell r="AJ375">
            <v>1.4924058991856013E-2</v>
          </cell>
          <cell r="AK375">
            <v>0.23730000000000651</v>
          </cell>
          <cell r="AL375">
            <v>15.900499999999999</v>
          </cell>
          <cell r="AM375">
            <v>16.137800000000006</v>
          </cell>
          <cell r="AN375">
            <v>2.3094143984918013E-2</v>
          </cell>
          <cell r="AO375">
            <v>0.17639999999999922</v>
          </cell>
          <cell r="AP375">
            <v>7.6383000000000001</v>
          </cell>
          <cell r="AQ375">
            <v>7.8146999999999993</v>
          </cell>
          <cell r="AR375">
            <v>9.1728146765034119E-3</v>
          </cell>
          <cell r="AS375">
            <v>0.3821999999999971</v>
          </cell>
          <cell r="AT375">
            <v>41.666600000000003</v>
          </cell>
          <cell r="AU375">
            <v>42.0488</v>
          </cell>
          <cell r="AV375">
            <v>2.1178564366224152E-2</v>
          </cell>
          <cell r="AW375">
            <v>0.74969999999996872</v>
          </cell>
          <cell r="AX375">
            <v>35.399000000000001</v>
          </cell>
          <cell r="AY375">
            <v>36.14869999999997</v>
          </cell>
          <cell r="AZ375">
            <v>1.5052978665171178E-2</v>
          </cell>
          <cell r="BA375">
            <v>0.11549999999999194</v>
          </cell>
          <cell r="BB375">
            <v>7.6729000000000003</v>
          </cell>
          <cell r="BC375">
            <v>7.7883999999999922</v>
          </cell>
        </row>
        <row r="376">
          <cell r="B376">
            <v>328</v>
          </cell>
          <cell r="C376">
            <v>148</v>
          </cell>
          <cell r="D376">
            <v>2.0723745825509718E-2</v>
          </cell>
          <cell r="E376">
            <v>1.2600555555555546</v>
          </cell>
          <cell r="F376">
            <v>60.802500000000002</v>
          </cell>
          <cell r="G376">
            <v>62.062555555555555</v>
          </cell>
          <cell r="H376">
            <v>2.8866514470157385E-2</v>
          </cell>
          <cell r="I376">
            <v>2.1356399999999947</v>
          </cell>
          <cell r="J376">
            <v>73.9833</v>
          </cell>
          <cell r="K376">
            <v>76.118939999999995</v>
          </cell>
          <cell r="L376">
            <v>3.7280336387797972E-2</v>
          </cell>
          <cell r="M376">
            <v>2.0884444444444428E-2</v>
          </cell>
          <cell r="N376">
            <v>0.56020000000000003</v>
          </cell>
          <cell r="O376">
            <v>0.58108444444444451</v>
          </cell>
          <cell r="P376">
            <v>1.9757920026746836E-2</v>
          </cell>
          <cell r="Q376">
            <v>2.1497822222222189</v>
          </cell>
          <cell r="R376">
            <v>108.8061</v>
          </cell>
          <cell r="S376">
            <v>110.95588222222221</v>
          </cell>
          <cell r="T376">
            <v>3.4402667857641622E-2</v>
          </cell>
          <cell r="U376">
            <v>1.653571111111116</v>
          </cell>
          <cell r="V376">
            <v>48.065199999999997</v>
          </cell>
          <cell r="W376">
            <v>49.71877111111111</v>
          </cell>
          <cell r="X376">
            <v>1.4391036336367156E-2</v>
          </cell>
          <cell r="Y376">
            <v>0.65983333333333494</v>
          </cell>
          <cell r="Z376">
            <v>45.850299999999997</v>
          </cell>
          <cell r="AA376">
            <v>46.510133333333329</v>
          </cell>
          <cell r="AB376">
            <v>2.480479500425635E-2</v>
          </cell>
          <cell r="AC376">
            <v>1.2312777777777797</v>
          </cell>
          <cell r="AD376">
            <v>49.6387</v>
          </cell>
          <cell r="AE376">
            <v>50.869977777777777</v>
          </cell>
          <cell r="AF376">
            <v>2.0529843566094139E-2</v>
          </cell>
          <cell r="AG376">
            <v>0.33974222222222206</v>
          </cell>
          <cell r="AH376">
            <v>16.5487</v>
          </cell>
          <cell r="AI376">
            <v>16.888442222222221</v>
          </cell>
          <cell r="AJ376">
            <v>1.5025583202684965E-2</v>
          </cell>
          <cell r="AK376">
            <v>0.23891428571429227</v>
          </cell>
          <cell r="AL376">
            <v>15.900499999999999</v>
          </cell>
          <cell r="AM376">
            <v>16.139414285714292</v>
          </cell>
          <cell r="AN376">
            <v>2.3251247005223574E-2</v>
          </cell>
          <cell r="AO376">
            <v>0.17759999999999923</v>
          </cell>
          <cell r="AP376">
            <v>7.6383000000000001</v>
          </cell>
          <cell r="AQ376">
            <v>7.8158999999999992</v>
          </cell>
          <cell r="AR376">
            <v>9.2352147763435713E-3</v>
          </cell>
          <cell r="AS376">
            <v>0.38479999999999703</v>
          </cell>
          <cell r="AT376">
            <v>41.666600000000003</v>
          </cell>
          <cell r="AU376">
            <v>42.051400000000001</v>
          </cell>
          <cell r="AV376">
            <v>2.1322636232661053E-2</v>
          </cell>
          <cell r="AW376">
            <v>0.7547999999999685</v>
          </cell>
          <cell r="AX376">
            <v>35.399000000000001</v>
          </cell>
          <cell r="AY376">
            <v>36.153799999999968</v>
          </cell>
          <cell r="AZ376">
            <v>1.5155379880580506E-2</v>
          </cell>
          <cell r="BA376">
            <v>0.11628571428570618</v>
          </cell>
          <cell r="BB376">
            <v>7.6729000000000003</v>
          </cell>
          <cell r="BC376">
            <v>7.7891857142857068</v>
          </cell>
        </row>
        <row r="377">
          <cell r="B377">
            <v>329</v>
          </cell>
          <cell r="C377">
            <v>149</v>
          </cell>
          <cell r="D377">
            <v>2.086377113514154E-2</v>
          </cell>
          <cell r="E377">
            <v>1.2685694444444435</v>
          </cell>
          <cell r="F377">
            <v>60.802500000000002</v>
          </cell>
          <cell r="G377">
            <v>62.071069444444447</v>
          </cell>
          <cell r="H377">
            <v>2.9061558486847636E-2</v>
          </cell>
          <cell r="I377">
            <v>2.1500699999999946</v>
          </cell>
          <cell r="J377">
            <v>73.9833</v>
          </cell>
          <cell r="K377">
            <v>76.133369999999999</v>
          </cell>
          <cell r="L377">
            <v>3.7532230552580391E-2</v>
          </cell>
          <cell r="M377">
            <v>2.1025555555555537E-2</v>
          </cell>
          <cell r="N377">
            <v>0.56020000000000003</v>
          </cell>
          <cell r="O377">
            <v>0.58122555555555555</v>
          </cell>
          <cell r="P377">
            <v>1.9891419486387014E-2</v>
          </cell>
          <cell r="Q377">
            <v>2.1643077777777742</v>
          </cell>
          <cell r="R377">
            <v>108.8061</v>
          </cell>
          <cell r="S377">
            <v>110.97040777777778</v>
          </cell>
          <cell r="T377">
            <v>3.4635118316139205E-2</v>
          </cell>
          <cell r="U377">
            <v>1.6647438888888941</v>
          </cell>
          <cell r="V377">
            <v>48.065199999999997</v>
          </cell>
          <cell r="W377">
            <v>49.72994388888889</v>
          </cell>
          <cell r="X377">
            <v>1.4488273068369638E-2</v>
          </cell>
          <cell r="Y377">
            <v>0.66429166666666839</v>
          </cell>
          <cell r="Z377">
            <v>45.850299999999997</v>
          </cell>
          <cell r="AA377">
            <v>46.514591666666668</v>
          </cell>
          <cell r="AB377">
            <v>2.4972394970501327E-2</v>
          </cell>
          <cell r="AC377">
            <v>1.239597222222224</v>
          </cell>
          <cell r="AD377">
            <v>49.6387</v>
          </cell>
          <cell r="AE377">
            <v>50.878297222222223</v>
          </cell>
          <cell r="AF377">
            <v>2.0668558725324502E-2</v>
          </cell>
          <cell r="AG377">
            <v>0.34203777777777761</v>
          </cell>
          <cell r="AH377">
            <v>16.5487</v>
          </cell>
          <cell r="AI377">
            <v>16.890737777777776</v>
          </cell>
          <cell r="AJ377">
            <v>1.5127107413513918E-2</v>
          </cell>
          <cell r="AK377">
            <v>0.24052857142857803</v>
          </cell>
          <cell r="AL377">
            <v>15.900499999999999</v>
          </cell>
          <cell r="AM377">
            <v>16.141028571428578</v>
          </cell>
          <cell r="AN377">
            <v>2.3408350025529139E-2</v>
          </cell>
          <cell r="AO377">
            <v>0.17879999999999921</v>
          </cell>
          <cell r="AP377">
            <v>7.6383000000000001</v>
          </cell>
          <cell r="AQ377">
            <v>7.817099999999999</v>
          </cell>
          <cell r="AR377">
            <v>9.2976148761837307E-3</v>
          </cell>
          <cell r="AS377">
            <v>0.38739999999999697</v>
          </cell>
          <cell r="AT377">
            <v>41.666600000000003</v>
          </cell>
          <cell r="AU377">
            <v>42.054000000000002</v>
          </cell>
          <cell r="AV377">
            <v>2.146670809909795E-2</v>
          </cell>
          <cell r="AW377">
            <v>0.75989999999996827</v>
          </cell>
          <cell r="AX377">
            <v>35.399000000000001</v>
          </cell>
          <cell r="AY377">
            <v>36.158899999999967</v>
          </cell>
          <cell r="AZ377">
            <v>1.5257781095989834E-2</v>
          </cell>
          <cell r="BA377">
            <v>0.1170714285714204</v>
          </cell>
          <cell r="BB377">
            <v>7.6729000000000003</v>
          </cell>
          <cell r="BC377">
            <v>7.7899714285714206</v>
          </cell>
        </row>
        <row r="378">
          <cell r="B378">
            <v>330</v>
          </cell>
          <cell r="C378">
            <v>150</v>
          </cell>
          <cell r="D378">
            <v>2.1003796444773362E-2</v>
          </cell>
          <cell r="E378">
            <v>1.2770833333333325</v>
          </cell>
          <cell r="F378">
            <v>60.802500000000002</v>
          </cell>
          <cell r="G378">
            <v>62.079583333333332</v>
          </cell>
          <cell r="H378">
            <v>2.9256602503537888E-2</v>
          </cell>
          <cell r="I378">
            <v>2.1644999999999945</v>
          </cell>
          <cell r="J378">
            <v>73.9833</v>
          </cell>
          <cell r="K378">
            <v>76.147799999999989</v>
          </cell>
          <cell r="L378">
            <v>3.778412471736281E-2</v>
          </cell>
          <cell r="M378">
            <v>2.116666666666665E-2</v>
          </cell>
          <cell r="N378">
            <v>0.56020000000000003</v>
          </cell>
          <cell r="O378">
            <v>0.5813666666666667</v>
          </cell>
          <cell r="P378">
            <v>2.00249189460272E-2</v>
          </cell>
          <cell r="Q378">
            <v>2.1788333333333298</v>
          </cell>
          <cell r="R378">
            <v>108.8061</v>
          </cell>
          <cell r="S378">
            <v>110.98493333333333</v>
          </cell>
          <cell r="T378">
            <v>3.486756877463678E-2</v>
          </cell>
          <cell r="U378">
            <v>1.6759166666666718</v>
          </cell>
          <cell r="V378">
            <v>48.065199999999997</v>
          </cell>
          <cell r="W378">
            <v>49.74111666666667</v>
          </cell>
          <cell r="X378">
            <v>1.4585509800372116E-2</v>
          </cell>
          <cell r="Y378">
            <v>0.66875000000000162</v>
          </cell>
          <cell r="Z378">
            <v>45.850299999999997</v>
          </cell>
          <cell r="AA378">
            <v>46.51905</v>
          </cell>
          <cell r="AB378">
            <v>2.5139994936746301E-2</v>
          </cell>
          <cell r="AC378">
            <v>1.2479166666666686</v>
          </cell>
          <cell r="AD378">
            <v>49.6387</v>
          </cell>
          <cell r="AE378">
            <v>50.886616666666669</v>
          </cell>
          <cell r="AF378">
            <v>2.0807273884554871E-2</v>
          </cell>
          <cell r="AG378">
            <v>0.34433333333333316</v>
          </cell>
          <cell r="AH378">
            <v>16.5487</v>
          </cell>
          <cell r="AI378">
            <v>16.893033333333335</v>
          </cell>
          <cell r="AJ378">
            <v>1.522863162434287E-2</v>
          </cell>
          <cell r="AK378">
            <v>0.24214285714286379</v>
          </cell>
          <cell r="AL378">
            <v>15.900499999999999</v>
          </cell>
          <cell r="AM378">
            <v>16.142642857142864</v>
          </cell>
          <cell r="AN378">
            <v>2.3565453045834704E-2</v>
          </cell>
          <cell r="AO378">
            <v>0.17999999999999922</v>
          </cell>
          <cell r="AP378">
            <v>7.6383000000000001</v>
          </cell>
          <cell r="AQ378">
            <v>7.8182999999999989</v>
          </cell>
          <cell r="AR378">
            <v>9.36001497602389E-3</v>
          </cell>
          <cell r="AS378">
            <v>0.38999999999999702</v>
          </cell>
          <cell r="AT378">
            <v>41.666600000000003</v>
          </cell>
          <cell r="AU378">
            <v>42.056600000000003</v>
          </cell>
          <cell r="AV378">
            <v>2.161077996553485E-2</v>
          </cell>
          <cell r="AW378">
            <v>0.76499999999996804</v>
          </cell>
          <cell r="AX378">
            <v>35.399000000000001</v>
          </cell>
          <cell r="AY378">
            <v>36.163999999999966</v>
          </cell>
          <cell r="AZ378">
            <v>1.536018231139916E-2</v>
          </cell>
          <cell r="BA378">
            <v>0.11785714285713464</v>
          </cell>
          <cell r="BB378">
            <v>7.6729000000000003</v>
          </cell>
          <cell r="BC378">
            <v>7.7907571428571352</v>
          </cell>
        </row>
        <row r="379">
          <cell r="B379">
            <v>331</v>
          </cell>
          <cell r="C379">
            <v>151</v>
          </cell>
          <cell r="D379">
            <v>2.1143821754405181E-2</v>
          </cell>
          <cell r="E379">
            <v>1.2855972222222212</v>
          </cell>
          <cell r="F379">
            <v>60.802500000000002</v>
          </cell>
          <cell r="G379">
            <v>62.088097222222224</v>
          </cell>
          <cell r="H379">
            <v>2.945164652022814E-2</v>
          </cell>
          <cell r="I379">
            <v>2.1789299999999945</v>
          </cell>
          <cell r="J379">
            <v>73.9833</v>
          </cell>
          <cell r="K379">
            <v>76.162229999999994</v>
          </cell>
          <cell r="L379">
            <v>3.803601888214523E-2</v>
          </cell>
          <cell r="M379">
            <v>2.1307777777777759E-2</v>
          </cell>
          <cell r="N379">
            <v>0.56020000000000003</v>
          </cell>
          <cell r="O379">
            <v>0.58150777777777773</v>
          </cell>
          <cell r="P379">
            <v>2.0158418405667379E-2</v>
          </cell>
          <cell r="Q379">
            <v>2.1933588888888855</v>
          </cell>
          <cell r="R379">
            <v>108.8061</v>
          </cell>
          <cell r="S379">
            <v>110.99945888888888</v>
          </cell>
          <cell r="T379">
            <v>3.5100019233134362E-2</v>
          </cell>
          <cell r="U379">
            <v>1.6870894444444495</v>
          </cell>
          <cell r="V379">
            <v>48.065199999999997</v>
          </cell>
          <cell r="W379">
            <v>49.752289444444443</v>
          </cell>
          <cell r="X379">
            <v>1.4682746532374598E-2</v>
          </cell>
          <cell r="Y379">
            <v>0.67320833333333496</v>
          </cell>
          <cell r="Z379">
            <v>45.850299999999997</v>
          </cell>
          <cell r="AA379">
            <v>46.523508333333332</v>
          </cell>
          <cell r="AB379">
            <v>2.5307594902991278E-2</v>
          </cell>
          <cell r="AC379">
            <v>1.2562361111111131</v>
          </cell>
          <cell r="AD379">
            <v>49.6387</v>
          </cell>
          <cell r="AE379">
            <v>50.894936111111114</v>
          </cell>
          <cell r="AF379">
            <v>2.0945989043785234E-2</v>
          </cell>
          <cell r="AG379">
            <v>0.34662888888888871</v>
          </cell>
          <cell r="AH379">
            <v>16.5487</v>
          </cell>
          <cell r="AI379">
            <v>16.895328888888891</v>
          </cell>
          <cell r="AJ379">
            <v>1.5330155835171822E-2</v>
          </cell>
          <cell r="AK379">
            <v>0.24375714285714953</v>
          </cell>
          <cell r="AL379">
            <v>15.900499999999999</v>
          </cell>
          <cell r="AM379">
            <v>16.14425714285715</v>
          </cell>
          <cell r="AN379">
            <v>2.3722556066140269E-2</v>
          </cell>
          <cell r="AO379">
            <v>0.1811999999999992</v>
          </cell>
          <cell r="AP379">
            <v>7.6383000000000001</v>
          </cell>
          <cell r="AQ379">
            <v>7.8194999999999997</v>
          </cell>
          <cell r="AR379">
            <v>9.4224150758640476E-3</v>
          </cell>
          <cell r="AS379">
            <v>0.39259999999999706</v>
          </cell>
          <cell r="AT379">
            <v>41.666600000000003</v>
          </cell>
          <cell r="AU379">
            <v>42.059199999999997</v>
          </cell>
          <cell r="AV379">
            <v>2.1754851831971751E-2</v>
          </cell>
          <cell r="AW379">
            <v>0.77009999999996792</v>
          </cell>
          <cell r="AX379">
            <v>35.399000000000001</v>
          </cell>
          <cell r="AY379">
            <v>36.169099999999972</v>
          </cell>
          <cell r="AZ379">
            <v>1.5462583526808489E-2</v>
          </cell>
          <cell r="BA379">
            <v>0.11864285714284886</v>
          </cell>
          <cell r="BB379">
            <v>7.6729000000000003</v>
          </cell>
          <cell r="BC379">
            <v>7.7915428571428489</v>
          </cell>
        </row>
        <row r="380">
          <cell r="B380">
            <v>332</v>
          </cell>
          <cell r="C380">
            <v>152</v>
          </cell>
          <cell r="D380">
            <v>2.1283847064037006E-2</v>
          </cell>
          <cell r="E380">
            <v>1.2941111111111101</v>
          </cell>
          <cell r="F380">
            <v>60.802500000000002</v>
          </cell>
          <cell r="G380">
            <v>62.096611111111109</v>
          </cell>
          <cell r="H380">
            <v>2.9646690536918395E-2</v>
          </cell>
          <cell r="I380">
            <v>2.1933599999999944</v>
          </cell>
          <cell r="J380">
            <v>73.9833</v>
          </cell>
          <cell r="K380">
            <v>76.176659999999998</v>
          </cell>
          <cell r="L380">
            <v>3.8287913046927649E-2</v>
          </cell>
          <cell r="M380">
            <v>2.1448888888888872E-2</v>
          </cell>
          <cell r="N380">
            <v>0.56020000000000003</v>
          </cell>
          <cell r="O380">
            <v>0.58164888888888888</v>
          </cell>
          <cell r="P380">
            <v>2.0291917865307561E-2</v>
          </cell>
          <cell r="Q380">
            <v>2.2078844444444408</v>
          </cell>
          <cell r="R380">
            <v>108.8061</v>
          </cell>
          <cell r="S380">
            <v>111.01398444444445</v>
          </cell>
          <cell r="T380">
            <v>3.5332469691631938E-2</v>
          </cell>
          <cell r="U380">
            <v>1.6982622222222274</v>
          </cell>
          <cell r="V380">
            <v>48.065199999999997</v>
          </cell>
          <cell r="W380">
            <v>49.763462222222223</v>
          </cell>
          <cell r="X380">
            <v>1.4779983264377079E-2</v>
          </cell>
          <cell r="Y380">
            <v>0.6776666666666683</v>
          </cell>
          <cell r="Z380">
            <v>45.850299999999997</v>
          </cell>
          <cell r="AA380">
            <v>46.527966666666664</v>
          </cell>
          <cell r="AB380">
            <v>2.5475194869236252E-2</v>
          </cell>
          <cell r="AC380">
            <v>1.2645555555555574</v>
          </cell>
          <cell r="AD380">
            <v>49.6387</v>
          </cell>
          <cell r="AE380">
            <v>50.90325555555556</v>
          </cell>
          <cell r="AF380">
            <v>2.10847042030156E-2</v>
          </cell>
          <cell r="AG380">
            <v>0.34892444444444426</v>
          </cell>
          <cell r="AH380">
            <v>16.5487</v>
          </cell>
          <cell r="AI380">
            <v>16.897624444444446</v>
          </cell>
          <cell r="AJ380">
            <v>1.5431680046000776E-2</v>
          </cell>
          <cell r="AK380">
            <v>0.24537142857143529</v>
          </cell>
          <cell r="AL380">
            <v>15.900499999999999</v>
          </cell>
          <cell r="AM380">
            <v>16.145871428571436</v>
          </cell>
          <cell r="AN380">
            <v>2.3879659086445831E-2</v>
          </cell>
          <cell r="AO380">
            <v>0.1823999999999992</v>
          </cell>
          <cell r="AP380">
            <v>7.6383000000000001</v>
          </cell>
          <cell r="AQ380">
            <v>7.8206999999999995</v>
          </cell>
          <cell r="AR380">
            <v>9.484815175704207E-3</v>
          </cell>
          <cell r="AS380">
            <v>0.395199999999997</v>
          </cell>
          <cell r="AT380">
            <v>41.666600000000003</v>
          </cell>
          <cell r="AU380">
            <v>42.061799999999998</v>
          </cell>
          <cell r="AV380">
            <v>2.1898923698408648E-2</v>
          </cell>
          <cell r="AW380">
            <v>0.77519999999996769</v>
          </cell>
          <cell r="AX380">
            <v>35.399000000000001</v>
          </cell>
          <cell r="AY380">
            <v>36.174199999999971</v>
          </cell>
          <cell r="AZ380">
            <v>1.5564984742217817E-2</v>
          </cell>
          <cell r="BA380">
            <v>0.1194285714285631</v>
          </cell>
          <cell r="BB380">
            <v>7.6729000000000003</v>
          </cell>
          <cell r="BC380">
            <v>7.7923285714285635</v>
          </cell>
        </row>
        <row r="381">
          <cell r="B381">
            <v>333</v>
          </cell>
          <cell r="C381">
            <v>153</v>
          </cell>
          <cell r="D381">
            <v>2.1423872373668829E-2</v>
          </cell>
          <cell r="E381">
            <v>1.302624999999999</v>
          </cell>
          <cell r="F381">
            <v>60.802500000000002</v>
          </cell>
          <cell r="G381">
            <v>62.105125000000001</v>
          </cell>
          <cell r="H381">
            <v>2.9841734553608647E-2</v>
          </cell>
          <cell r="I381">
            <v>2.2077899999999944</v>
          </cell>
          <cell r="J381">
            <v>73.9833</v>
          </cell>
          <cell r="K381">
            <v>76.191089999999988</v>
          </cell>
          <cell r="L381">
            <v>3.8539807211710062E-2</v>
          </cell>
          <cell r="M381">
            <v>2.1589999999999981E-2</v>
          </cell>
          <cell r="N381">
            <v>0.56020000000000003</v>
          </cell>
          <cell r="O381">
            <v>0.58179000000000003</v>
          </cell>
          <cell r="P381">
            <v>2.042541732494774E-2</v>
          </cell>
          <cell r="Q381">
            <v>2.2224099999999964</v>
          </cell>
          <cell r="R381">
            <v>108.8061</v>
          </cell>
          <cell r="S381">
            <v>111.02851</v>
          </cell>
          <cell r="T381">
            <v>3.5564920150129513E-2</v>
          </cell>
          <cell r="U381">
            <v>1.7094350000000051</v>
          </cell>
          <cell r="V381">
            <v>48.065199999999997</v>
          </cell>
          <cell r="W381">
            <v>49.774635000000004</v>
          </cell>
          <cell r="X381">
            <v>1.4877219996379559E-2</v>
          </cell>
          <cell r="Y381">
            <v>0.68212500000000176</v>
          </cell>
          <cell r="Z381">
            <v>45.850299999999997</v>
          </cell>
          <cell r="AA381">
            <v>46.532424999999996</v>
          </cell>
          <cell r="AB381">
            <v>2.5642794835481226E-2</v>
          </cell>
          <cell r="AC381">
            <v>1.272875000000002</v>
          </cell>
          <cell r="AD381">
            <v>49.6387</v>
          </cell>
          <cell r="AE381">
            <v>50.911574999999999</v>
          </cell>
          <cell r="AF381">
            <v>2.1223419362245966E-2</v>
          </cell>
          <cell r="AG381">
            <v>0.35121999999999987</v>
          </cell>
          <cell r="AH381">
            <v>16.5487</v>
          </cell>
          <cell r="AI381">
            <v>16.899920000000002</v>
          </cell>
          <cell r="AJ381">
            <v>1.5533204256829728E-2</v>
          </cell>
          <cell r="AK381">
            <v>0.24698571428572105</v>
          </cell>
          <cell r="AL381">
            <v>15.900499999999999</v>
          </cell>
          <cell r="AM381">
            <v>16.147485714285722</v>
          </cell>
          <cell r="AN381">
            <v>2.4036762106751399E-2</v>
          </cell>
          <cell r="AO381">
            <v>0.18359999999999918</v>
          </cell>
          <cell r="AP381">
            <v>7.6383000000000001</v>
          </cell>
          <cell r="AQ381">
            <v>7.8218999999999994</v>
          </cell>
          <cell r="AR381">
            <v>9.5472152755443681E-3</v>
          </cell>
          <cell r="AS381">
            <v>0.39779999999999693</v>
          </cell>
          <cell r="AT381">
            <v>41.666600000000003</v>
          </cell>
          <cell r="AU381">
            <v>42.064399999999999</v>
          </cell>
          <cell r="AV381">
            <v>2.2042995564845545E-2</v>
          </cell>
          <cell r="AW381">
            <v>0.78029999999996746</v>
          </cell>
          <cell r="AX381">
            <v>35.399000000000001</v>
          </cell>
          <cell r="AY381">
            <v>36.179299999999969</v>
          </cell>
          <cell r="AZ381">
            <v>1.5667385957627143E-2</v>
          </cell>
          <cell r="BA381">
            <v>0.12021428571427732</v>
          </cell>
          <cell r="BB381">
            <v>7.6729000000000003</v>
          </cell>
          <cell r="BC381">
            <v>7.7931142857142772</v>
          </cell>
        </row>
        <row r="382">
          <cell r="B382">
            <v>334</v>
          </cell>
          <cell r="C382">
            <v>154</v>
          </cell>
          <cell r="D382">
            <v>2.1563897683300651E-2</v>
          </cell>
          <cell r="E382">
            <v>1.311138888888888</v>
          </cell>
          <cell r="F382">
            <v>60.802500000000002</v>
          </cell>
          <cell r="G382">
            <v>62.113638888888893</v>
          </cell>
          <cell r="H382">
            <v>3.0036778570298898E-2</v>
          </cell>
          <cell r="I382">
            <v>2.2222199999999943</v>
          </cell>
          <cell r="J382">
            <v>73.9833</v>
          </cell>
          <cell r="K382">
            <v>76.205519999999993</v>
          </cell>
          <cell r="L382">
            <v>3.8791701376492488E-2</v>
          </cell>
          <cell r="M382">
            <v>2.173111111111109E-2</v>
          </cell>
          <cell r="N382">
            <v>0.56020000000000003</v>
          </cell>
          <cell r="O382">
            <v>0.58193111111111118</v>
          </cell>
          <cell r="P382">
            <v>2.0558916784587926E-2</v>
          </cell>
          <cell r="Q382">
            <v>2.2369355555555521</v>
          </cell>
          <cell r="R382">
            <v>108.8061</v>
          </cell>
          <cell r="S382">
            <v>111.04303555555555</v>
          </cell>
          <cell r="T382">
            <v>3.5797370608627095E-2</v>
          </cell>
          <cell r="U382">
            <v>1.7206077777777828</v>
          </cell>
          <cell r="V382">
            <v>48.065199999999997</v>
          </cell>
          <cell r="W382">
            <v>49.785807777777777</v>
          </cell>
          <cell r="X382">
            <v>1.4974456728382041E-2</v>
          </cell>
          <cell r="Y382">
            <v>0.68658333333333499</v>
          </cell>
          <cell r="Z382">
            <v>45.850299999999997</v>
          </cell>
          <cell r="AA382">
            <v>46.536883333333336</v>
          </cell>
          <cell r="AB382">
            <v>2.5810394801726203E-2</v>
          </cell>
          <cell r="AC382">
            <v>1.2811944444444463</v>
          </cell>
          <cell r="AD382">
            <v>49.6387</v>
          </cell>
          <cell r="AE382">
            <v>50.919894444444445</v>
          </cell>
          <cell r="AF382">
            <v>2.1362134521476332E-2</v>
          </cell>
          <cell r="AG382">
            <v>0.35351555555555536</v>
          </cell>
          <cell r="AH382">
            <v>16.5487</v>
          </cell>
          <cell r="AI382">
            <v>16.902215555555557</v>
          </cell>
          <cell r="AJ382">
            <v>1.563472846765868E-2</v>
          </cell>
          <cell r="AK382">
            <v>0.24860000000000682</v>
          </cell>
          <cell r="AL382">
            <v>15.900499999999999</v>
          </cell>
          <cell r="AM382">
            <v>16.149100000000004</v>
          </cell>
          <cell r="AN382">
            <v>2.4193865127056961E-2</v>
          </cell>
          <cell r="AO382">
            <v>0.18479999999999919</v>
          </cell>
          <cell r="AP382">
            <v>7.6383000000000001</v>
          </cell>
          <cell r="AQ382">
            <v>7.8230999999999993</v>
          </cell>
          <cell r="AR382">
            <v>9.6096153753845275E-3</v>
          </cell>
          <cell r="AS382">
            <v>0.40039999999999693</v>
          </cell>
          <cell r="AT382">
            <v>41.666600000000003</v>
          </cell>
          <cell r="AU382">
            <v>42.067</v>
          </cell>
          <cell r="AV382">
            <v>2.2187067431282442E-2</v>
          </cell>
          <cell r="AW382">
            <v>0.78539999999996724</v>
          </cell>
          <cell r="AX382">
            <v>35.399000000000001</v>
          </cell>
          <cell r="AY382">
            <v>36.184399999999968</v>
          </cell>
          <cell r="AZ382">
            <v>1.5769787173036471E-2</v>
          </cell>
          <cell r="BA382">
            <v>0.12099999999999156</v>
          </cell>
          <cell r="BB382">
            <v>7.6729000000000003</v>
          </cell>
          <cell r="BC382">
            <v>7.7938999999999918</v>
          </cell>
        </row>
        <row r="383">
          <cell r="B383">
            <v>335</v>
          </cell>
          <cell r="C383">
            <v>155</v>
          </cell>
          <cell r="D383">
            <v>2.1703922992932473E-2</v>
          </cell>
          <cell r="E383">
            <v>1.3196527777777769</v>
          </cell>
          <cell r="F383">
            <v>60.802500000000002</v>
          </cell>
          <cell r="G383">
            <v>62.122152777777778</v>
          </cell>
          <cell r="H383">
            <v>3.023182258698915E-2</v>
          </cell>
          <cell r="I383">
            <v>2.2366499999999943</v>
          </cell>
          <cell r="J383">
            <v>73.9833</v>
          </cell>
          <cell r="K383">
            <v>76.219949999999997</v>
          </cell>
          <cell r="L383">
            <v>3.9043595541274907E-2</v>
          </cell>
          <cell r="M383">
            <v>2.1872222222222203E-2</v>
          </cell>
          <cell r="N383">
            <v>0.56020000000000003</v>
          </cell>
          <cell r="O383">
            <v>0.58207222222222221</v>
          </cell>
          <cell r="P383">
            <v>2.0692416244228105E-2</v>
          </cell>
          <cell r="Q383">
            <v>2.2514611111111074</v>
          </cell>
          <cell r="R383">
            <v>108.8061</v>
          </cell>
          <cell r="S383">
            <v>111.05756111111111</v>
          </cell>
          <cell r="T383">
            <v>3.6029821067124677E-2</v>
          </cell>
          <cell r="U383">
            <v>1.7317805555555608</v>
          </cell>
          <cell r="V383">
            <v>48.065199999999997</v>
          </cell>
          <cell r="W383">
            <v>49.796980555555557</v>
          </cell>
          <cell r="X383">
            <v>1.5071693460384521E-2</v>
          </cell>
          <cell r="Y383">
            <v>0.69104166666666833</v>
          </cell>
          <cell r="Z383">
            <v>45.850299999999997</v>
          </cell>
          <cell r="AA383">
            <v>46.541341666666668</v>
          </cell>
          <cell r="AB383">
            <v>2.5977994767971177E-2</v>
          </cell>
          <cell r="AC383">
            <v>1.2895138888888908</v>
          </cell>
          <cell r="AD383">
            <v>49.6387</v>
          </cell>
          <cell r="AE383">
            <v>50.928213888888891</v>
          </cell>
          <cell r="AF383">
            <v>2.1500849680706698E-2</v>
          </cell>
          <cell r="AG383">
            <v>0.35581111111111091</v>
          </cell>
          <cell r="AH383">
            <v>16.5487</v>
          </cell>
          <cell r="AI383">
            <v>16.904511111111113</v>
          </cell>
          <cell r="AJ383">
            <v>1.5736252678487633E-2</v>
          </cell>
          <cell r="AK383">
            <v>0.25021428571429255</v>
          </cell>
          <cell r="AL383">
            <v>15.900499999999999</v>
          </cell>
          <cell r="AM383">
            <v>16.15071428571429</v>
          </cell>
          <cell r="AN383">
            <v>2.4350968147362529E-2</v>
          </cell>
          <cell r="AO383">
            <v>0.18599999999999919</v>
          </cell>
          <cell r="AP383">
            <v>7.6383000000000001</v>
          </cell>
          <cell r="AQ383">
            <v>7.8242999999999991</v>
          </cell>
          <cell r="AR383">
            <v>9.6720154752246868E-3</v>
          </cell>
          <cell r="AS383">
            <v>0.40299999999999697</v>
          </cell>
          <cell r="AT383">
            <v>41.666600000000003</v>
          </cell>
          <cell r="AU383">
            <v>42.069600000000001</v>
          </cell>
          <cell r="AV383">
            <v>2.2331139297719346E-2</v>
          </cell>
          <cell r="AW383">
            <v>0.79049999999996701</v>
          </cell>
          <cell r="AX383">
            <v>35.399000000000001</v>
          </cell>
          <cell r="AY383">
            <v>36.189499999999967</v>
          </cell>
          <cell r="AZ383">
            <v>1.5872188388445802E-2</v>
          </cell>
          <cell r="BA383">
            <v>0.1217857142857058</v>
          </cell>
          <cell r="BB383">
            <v>7.6729000000000003</v>
          </cell>
          <cell r="BC383">
            <v>7.7946857142857064</v>
          </cell>
        </row>
        <row r="384">
          <cell r="B384">
            <v>336</v>
          </cell>
          <cell r="C384">
            <v>156</v>
          </cell>
          <cell r="D384">
            <v>2.1843948302564295E-2</v>
          </cell>
          <cell r="E384">
            <v>1.3281666666666656</v>
          </cell>
          <cell r="F384">
            <v>60.802500000000002</v>
          </cell>
          <cell r="G384">
            <v>62.13066666666667</v>
          </cell>
          <cell r="H384">
            <v>3.0426866603679405E-2</v>
          </cell>
          <cell r="I384">
            <v>2.2510799999999942</v>
          </cell>
          <cell r="J384">
            <v>73.9833</v>
          </cell>
          <cell r="K384">
            <v>76.234379999999987</v>
          </cell>
          <cell r="L384">
            <v>3.929548970605732E-2</v>
          </cell>
          <cell r="M384">
            <v>2.2013333333333315E-2</v>
          </cell>
          <cell r="N384">
            <v>0.56020000000000003</v>
          </cell>
          <cell r="O384">
            <v>0.58221333333333336</v>
          </cell>
          <cell r="P384">
            <v>2.0825915703868287E-2</v>
          </cell>
          <cell r="Q384">
            <v>2.265986666666663</v>
          </cell>
          <cell r="R384">
            <v>108.8061</v>
          </cell>
          <cell r="S384">
            <v>111.07208666666666</v>
          </cell>
          <cell r="T384">
            <v>3.6262271525622253E-2</v>
          </cell>
          <cell r="U384">
            <v>1.7429533333333387</v>
          </cell>
          <cell r="V384">
            <v>48.065199999999997</v>
          </cell>
          <cell r="W384">
            <v>49.808153333333337</v>
          </cell>
          <cell r="X384">
            <v>1.5168930192387001E-2</v>
          </cell>
          <cell r="Y384">
            <v>0.69550000000000167</v>
          </cell>
          <cell r="Z384">
            <v>45.850299999999997</v>
          </cell>
          <cell r="AA384">
            <v>46.5458</v>
          </cell>
          <cell r="AB384">
            <v>2.6145594734216151E-2</v>
          </cell>
          <cell r="AC384">
            <v>1.2978333333333354</v>
          </cell>
          <cell r="AD384">
            <v>49.6387</v>
          </cell>
          <cell r="AE384">
            <v>50.936533333333337</v>
          </cell>
          <cell r="AF384">
            <v>2.1639564839937064E-2</v>
          </cell>
          <cell r="AG384">
            <v>0.35810666666666646</v>
          </cell>
          <cell r="AH384">
            <v>16.5487</v>
          </cell>
          <cell r="AI384">
            <v>16.906806666666668</v>
          </cell>
          <cell r="AJ384">
            <v>1.5837776889316584E-2</v>
          </cell>
          <cell r="AK384">
            <v>0.25182857142857834</v>
          </cell>
          <cell r="AL384">
            <v>15.900499999999999</v>
          </cell>
          <cell r="AM384">
            <v>16.152328571428576</v>
          </cell>
          <cell r="AN384">
            <v>2.4508071167668094E-2</v>
          </cell>
          <cell r="AO384">
            <v>0.18719999999999917</v>
          </cell>
          <cell r="AP384">
            <v>7.6383000000000001</v>
          </cell>
          <cell r="AQ384">
            <v>7.825499999999999</v>
          </cell>
          <cell r="AR384">
            <v>9.7344155750648444E-3</v>
          </cell>
          <cell r="AS384">
            <v>0.40559999999999691</v>
          </cell>
          <cell r="AT384">
            <v>41.666600000000003</v>
          </cell>
          <cell r="AU384">
            <v>42.072200000000002</v>
          </cell>
          <cell r="AV384">
            <v>2.2475211164156243E-2</v>
          </cell>
          <cell r="AW384">
            <v>0.79559999999996678</v>
          </cell>
          <cell r="AX384">
            <v>35.399000000000001</v>
          </cell>
          <cell r="AY384">
            <v>36.194599999999966</v>
          </cell>
          <cell r="AZ384">
            <v>1.5974589603855126E-2</v>
          </cell>
          <cell r="BA384">
            <v>0.12257142857142002</v>
          </cell>
          <cell r="BB384">
            <v>7.6729000000000003</v>
          </cell>
          <cell r="BC384">
            <v>7.7954714285714202</v>
          </cell>
        </row>
        <row r="385">
          <cell r="B385">
            <v>337</v>
          </cell>
          <cell r="C385">
            <v>157</v>
          </cell>
          <cell r="D385">
            <v>2.1983973612196117E-2</v>
          </cell>
          <cell r="E385">
            <v>1.3366805555555545</v>
          </cell>
          <cell r="F385">
            <v>60.802500000000002</v>
          </cell>
          <cell r="G385">
            <v>62.139180555555555</v>
          </cell>
          <cell r="H385">
            <v>3.0621910620369657E-2</v>
          </cell>
          <cell r="I385">
            <v>2.2655099999999941</v>
          </cell>
          <cell r="J385">
            <v>73.9833</v>
          </cell>
          <cell r="K385">
            <v>76.248809999999992</v>
          </cell>
          <cell r="L385">
            <v>3.9547383870839739E-2</v>
          </cell>
          <cell r="M385">
            <v>2.2154444444444425E-2</v>
          </cell>
          <cell r="N385">
            <v>0.56020000000000003</v>
          </cell>
          <cell r="O385">
            <v>0.58235444444444451</v>
          </cell>
          <cell r="P385">
            <v>2.0959415163508466E-2</v>
          </cell>
          <cell r="Q385">
            <v>2.2805122222222187</v>
          </cell>
          <cell r="R385">
            <v>108.8061</v>
          </cell>
          <cell r="S385">
            <v>111.08661222222221</v>
          </cell>
          <cell r="T385">
            <v>3.6494721984119828E-2</v>
          </cell>
          <cell r="U385">
            <v>1.7541261111111166</v>
          </cell>
          <cell r="V385">
            <v>48.065199999999997</v>
          </cell>
          <cell r="W385">
            <v>49.819326111111117</v>
          </cell>
          <cell r="X385">
            <v>1.5266166924389483E-2</v>
          </cell>
          <cell r="Y385">
            <v>0.69995833333333513</v>
          </cell>
          <cell r="Z385">
            <v>45.850299999999997</v>
          </cell>
          <cell r="AA385">
            <v>46.550258333333332</v>
          </cell>
          <cell r="AB385">
            <v>2.6313194700461128E-2</v>
          </cell>
          <cell r="AC385">
            <v>1.3061527777777797</v>
          </cell>
          <cell r="AD385">
            <v>49.6387</v>
          </cell>
          <cell r="AE385">
            <v>50.944852777777783</v>
          </cell>
          <cell r="AF385">
            <v>2.177827999916743E-2</v>
          </cell>
          <cell r="AG385">
            <v>0.36040222222222207</v>
          </cell>
          <cell r="AH385">
            <v>16.5487</v>
          </cell>
          <cell r="AI385">
            <v>16.909102222222224</v>
          </cell>
          <cell r="AJ385">
            <v>1.5939301100145537E-2</v>
          </cell>
          <cell r="AK385">
            <v>0.25344285714286408</v>
          </cell>
          <cell r="AL385">
            <v>15.900499999999999</v>
          </cell>
          <cell r="AM385">
            <v>16.153942857142862</v>
          </cell>
          <cell r="AN385">
            <v>2.4665174187973656E-2</v>
          </cell>
          <cell r="AO385">
            <v>0.18839999999999918</v>
          </cell>
          <cell r="AP385">
            <v>7.6383000000000001</v>
          </cell>
          <cell r="AQ385">
            <v>7.8266999999999989</v>
          </cell>
          <cell r="AR385">
            <v>9.7968156749050038E-3</v>
          </cell>
          <cell r="AS385">
            <v>0.40819999999999684</v>
          </cell>
          <cell r="AT385">
            <v>41.666600000000003</v>
          </cell>
          <cell r="AU385">
            <v>42.074799999999996</v>
          </cell>
          <cell r="AV385">
            <v>2.261928303059314E-2</v>
          </cell>
          <cell r="AW385">
            <v>0.80069999999996655</v>
          </cell>
          <cell r="AX385">
            <v>35.399000000000001</v>
          </cell>
          <cell r="AY385">
            <v>36.199699999999964</v>
          </cell>
          <cell r="AZ385">
            <v>1.6076990819264454E-2</v>
          </cell>
          <cell r="BA385">
            <v>0.12335714285713426</v>
          </cell>
          <cell r="BB385">
            <v>7.6729000000000003</v>
          </cell>
          <cell r="BC385">
            <v>7.7962571428571348</v>
          </cell>
        </row>
        <row r="386">
          <cell r="B386">
            <v>338</v>
          </cell>
          <cell r="C386">
            <v>158</v>
          </cell>
          <cell r="D386">
            <v>2.2123998921827939E-2</v>
          </cell>
          <cell r="E386">
            <v>1.3451944444444435</v>
          </cell>
          <cell r="F386">
            <v>60.802500000000002</v>
          </cell>
          <cell r="G386">
            <v>62.147694444444447</v>
          </cell>
          <cell r="H386">
            <v>3.0816954637059909E-2</v>
          </cell>
          <cell r="I386">
            <v>2.2799399999999941</v>
          </cell>
          <cell r="J386">
            <v>73.9833</v>
          </cell>
          <cell r="K386">
            <v>76.263239999999996</v>
          </cell>
          <cell r="L386">
            <v>3.9799278035622158E-2</v>
          </cell>
          <cell r="M386">
            <v>2.2295555555555537E-2</v>
          </cell>
          <cell r="N386">
            <v>0.56020000000000003</v>
          </cell>
          <cell r="O386">
            <v>0.58249555555555554</v>
          </cell>
          <cell r="P386">
            <v>2.1092914623148648E-2</v>
          </cell>
          <cell r="Q386">
            <v>2.295037777777774</v>
          </cell>
          <cell r="R386">
            <v>108.8061</v>
          </cell>
          <cell r="S386">
            <v>111.10113777777778</v>
          </cell>
          <cell r="T386">
            <v>3.672717244261741E-2</v>
          </cell>
          <cell r="U386">
            <v>1.7652988888888943</v>
          </cell>
          <cell r="V386">
            <v>48.065199999999997</v>
          </cell>
          <cell r="W386">
            <v>49.83049888888889</v>
          </cell>
          <cell r="X386">
            <v>1.5363403656391963E-2</v>
          </cell>
          <cell r="Y386">
            <v>0.70441666666666847</v>
          </cell>
          <cell r="Z386">
            <v>45.850299999999997</v>
          </cell>
          <cell r="AA386">
            <v>46.554716666666664</v>
          </cell>
          <cell r="AB386">
            <v>2.6480794666706102E-2</v>
          </cell>
          <cell r="AC386">
            <v>1.3144722222222243</v>
          </cell>
          <cell r="AD386">
            <v>49.6387</v>
          </cell>
          <cell r="AE386">
            <v>50.953172222222221</v>
          </cell>
          <cell r="AF386">
            <v>2.1916995158397796E-2</v>
          </cell>
          <cell r="AG386">
            <v>0.36269777777777756</v>
          </cell>
          <cell r="AH386">
            <v>16.5487</v>
          </cell>
          <cell r="AI386">
            <v>16.911397777777779</v>
          </cell>
          <cell r="AJ386">
            <v>1.6040825310974487E-2</v>
          </cell>
          <cell r="AK386">
            <v>0.25505714285714987</v>
          </cell>
          <cell r="AL386">
            <v>15.900499999999999</v>
          </cell>
          <cell r="AM386">
            <v>16.155557142857148</v>
          </cell>
          <cell r="AN386">
            <v>2.4822277208279224E-2</v>
          </cell>
          <cell r="AO386">
            <v>0.18959999999999916</v>
          </cell>
          <cell r="AP386">
            <v>7.6383000000000001</v>
          </cell>
          <cell r="AQ386">
            <v>7.8278999999999996</v>
          </cell>
          <cell r="AR386">
            <v>9.8592157747451632E-3</v>
          </cell>
          <cell r="AS386">
            <v>0.41079999999999683</v>
          </cell>
          <cell r="AT386">
            <v>41.666600000000003</v>
          </cell>
          <cell r="AU386">
            <v>42.077399999999997</v>
          </cell>
          <cell r="AV386">
            <v>2.2763354897030044E-2</v>
          </cell>
          <cell r="AW386">
            <v>0.80579999999996643</v>
          </cell>
          <cell r="AX386">
            <v>35.399000000000001</v>
          </cell>
          <cell r="AY386">
            <v>36.20479999999997</v>
          </cell>
          <cell r="AZ386">
            <v>1.6179392034673782E-2</v>
          </cell>
          <cell r="BA386">
            <v>0.12414285714284848</v>
          </cell>
          <cell r="BB386">
            <v>7.6729000000000003</v>
          </cell>
          <cell r="BC386">
            <v>7.7970428571428485</v>
          </cell>
        </row>
        <row r="387">
          <cell r="B387">
            <v>339</v>
          </cell>
          <cell r="C387">
            <v>159</v>
          </cell>
          <cell r="D387">
            <v>2.2264024231459765E-2</v>
          </cell>
          <cell r="E387">
            <v>1.3537083333333324</v>
          </cell>
          <cell r="F387">
            <v>60.802500000000002</v>
          </cell>
          <cell r="G387">
            <v>62.156208333333332</v>
          </cell>
          <cell r="H387">
            <v>3.1011998653750164E-2</v>
          </cell>
          <cell r="I387">
            <v>2.294369999999994</v>
          </cell>
          <cell r="J387">
            <v>73.9833</v>
          </cell>
          <cell r="K387">
            <v>76.277670000000001</v>
          </cell>
          <cell r="L387">
            <v>4.0051172200404578E-2</v>
          </cell>
          <cell r="M387">
            <v>2.2436666666666646E-2</v>
          </cell>
          <cell r="N387">
            <v>0.56020000000000003</v>
          </cell>
          <cell r="O387">
            <v>0.58263666666666669</v>
          </cell>
          <cell r="P387">
            <v>2.122641408278883E-2</v>
          </cell>
          <cell r="Q387">
            <v>2.3095633333333296</v>
          </cell>
          <cell r="R387">
            <v>108.8061</v>
          </cell>
          <cell r="S387">
            <v>111.11566333333333</v>
          </cell>
          <cell r="T387">
            <v>3.6959622901114986E-2</v>
          </cell>
          <cell r="U387">
            <v>1.776471666666672</v>
          </cell>
          <cell r="V387">
            <v>48.065199999999997</v>
          </cell>
          <cell r="W387">
            <v>49.84167166666667</v>
          </cell>
          <cell r="X387">
            <v>1.5460640388394443E-2</v>
          </cell>
          <cell r="Y387">
            <v>0.7088750000000017</v>
          </cell>
          <cell r="Z387">
            <v>45.850299999999997</v>
          </cell>
          <cell r="AA387">
            <v>46.559174999999996</v>
          </cell>
          <cell r="AB387">
            <v>2.6648394632951079E-2</v>
          </cell>
          <cell r="AC387">
            <v>1.3227916666666686</v>
          </cell>
          <cell r="AD387">
            <v>49.6387</v>
          </cell>
          <cell r="AE387">
            <v>50.961491666666667</v>
          </cell>
          <cell r="AF387">
            <v>2.2055710317628159E-2</v>
          </cell>
          <cell r="AG387">
            <v>0.36499333333333311</v>
          </cell>
          <cell r="AH387">
            <v>16.5487</v>
          </cell>
          <cell r="AI387">
            <v>16.913693333333335</v>
          </cell>
          <cell r="AJ387">
            <v>1.6142349521803441E-2</v>
          </cell>
          <cell r="AK387">
            <v>0.2566714285714356</v>
          </cell>
          <cell r="AL387">
            <v>15.900499999999999</v>
          </cell>
          <cell r="AM387">
            <v>16.157171428571434</v>
          </cell>
          <cell r="AN387">
            <v>2.4979380228584785E-2</v>
          </cell>
          <cell r="AO387">
            <v>0.19079999999999916</v>
          </cell>
          <cell r="AP387">
            <v>7.6383000000000001</v>
          </cell>
          <cell r="AQ387">
            <v>7.8290999999999995</v>
          </cell>
          <cell r="AR387">
            <v>9.9216158745853225E-3</v>
          </cell>
          <cell r="AS387">
            <v>0.41339999999999688</v>
          </cell>
          <cell r="AT387">
            <v>41.666600000000003</v>
          </cell>
          <cell r="AU387">
            <v>42.08</v>
          </cell>
          <cell r="AV387">
            <v>2.2907426763466941E-2</v>
          </cell>
          <cell r="AW387">
            <v>0.8108999999999662</v>
          </cell>
          <cell r="AX387">
            <v>35.399000000000001</v>
          </cell>
          <cell r="AY387">
            <v>36.209899999999969</v>
          </cell>
          <cell r="AZ387">
            <v>1.6281793250083113E-2</v>
          </cell>
          <cell r="BA387">
            <v>0.12492857142856272</v>
          </cell>
          <cell r="BB387">
            <v>7.6729000000000003</v>
          </cell>
          <cell r="BC387">
            <v>7.7978285714285631</v>
          </cell>
        </row>
        <row r="388">
          <cell r="B388">
            <v>340</v>
          </cell>
          <cell r="C388">
            <v>160</v>
          </cell>
          <cell r="D388">
            <v>2.2404049541091587E-2</v>
          </cell>
          <cell r="E388">
            <v>1.3622222222222211</v>
          </cell>
          <cell r="F388">
            <v>60.802500000000002</v>
          </cell>
          <cell r="G388">
            <v>62.164722222222224</v>
          </cell>
          <cell r="H388">
            <v>3.1207042670440416E-2</v>
          </cell>
          <cell r="I388">
            <v>2.308799999999994</v>
          </cell>
          <cell r="J388">
            <v>73.9833</v>
          </cell>
          <cell r="K388">
            <v>76.292099999999991</v>
          </cell>
          <cell r="L388">
            <v>4.0303066365186997E-2</v>
          </cell>
          <cell r="M388">
            <v>2.2577777777777759E-2</v>
          </cell>
          <cell r="N388">
            <v>0.56020000000000003</v>
          </cell>
          <cell r="O388">
            <v>0.58277777777777784</v>
          </cell>
          <cell r="P388">
            <v>2.1359913542429013E-2</v>
          </cell>
          <cell r="Q388">
            <v>2.3240888888888853</v>
          </cell>
          <cell r="R388">
            <v>108.8061</v>
          </cell>
          <cell r="S388">
            <v>111.13018888888888</v>
          </cell>
          <cell r="T388">
            <v>3.7192073359612568E-2</v>
          </cell>
          <cell r="U388">
            <v>1.7876444444444499</v>
          </cell>
          <cell r="V388">
            <v>48.065199999999997</v>
          </cell>
          <cell r="W388">
            <v>49.85284444444445</v>
          </cell>
          <cell r="X388">
            <v>1.5557877120396925E-2</v>
          </cell>
          <cell r="Y388">
            <v>0.71333333333333515</v>
          </cell>
          <cell r="Z388">
            <v>45.850299999999997</v>
          </cell>
          <cell r="AA388">
            <v>46.563633333333335</v>
          </cell>
          <cell r="AB388">
            <v>2.6815994599196053E-2</v>
          </cell>
          <cell r="AC388">
            <v>1.3311111111111131</v>
          </cell>
          <cell r="AD388">
            <v>49.6387</v>
          </cell>
          <cell r="AE388">
            <v>50.969811111111113</v>
          </cell>
          <cell r="AF388">
            <v>2.2194425476858529E-2</v>
          </cell>
          <cell r="AG388">
            <v>0.36728888888888872</v>
          </cell>
          <cell r="AH388">
            <v>16.5487</v>
          </cell>
          <cell r="AI388">
            <v>16.91598888888889</v>
          </cell>
          <cell r="AJ388">
            <v>1.6243873732632395E-2</v>
          </cell>
          <cell r="AK388">
            <v>0.25828571428572139</v>
          </cell>
          <cell r="AL388">
            <v>15.900499999999999</v>
          </cell>
          <cell r="AM388">
            <v>16.15878571428572</v>
          </cell>
          <cell r="AN388">
            <v>2.513648324889035E-2</v>
          </cell>
          <cell r="AO388">
            <v>0.19199999999999914</v>
          </cell>
          <cell r="AP388">
            <v>7.6383000000000001</v>
          </cell>
          <cell r="AQ388">
            <v>7.8302999999999994</v>
          </cell>
          <cell r="AR388">
            <v>9.9840159744254819E-3</v>
          </cell>
          <cell r="AS388">
            <v>0.41599999999999682</v>
          </cell>
          <cell r="AT388">
            <v>41.666600000000003</v>
          </cell>
          <cell r="AU388">
            <v>42.082599999999999</v>
          </cell>
          <cell r="AV388">
            <v>2.3051498629903838E-2</v>
          </cell>
          <cell r="AW388">
            <v>0.81599999999996597</v>
          </cell>
          <cell r="AX388">
            <v>35.399000000000001</v>
          </cell>
          <cell r="AY388">
            <v>36.214999999999968</v>
          </cell>
          <cell r="AZ388">
            <v>1.6384194465492437E-2</v>
          </cell>
          <cell r="BA388">
            <v>0.12571428571427695</v>
          </cell>
          <cell r="BB388">
            <v>7.6729000000000003</v>
          </cell>
          <cell r="BC388">
            <v>7.7986142857142768</v>
          </cell>
        </row>
        <row r="389">
          <cell r="B389">
            <v>341</v>
          </cell>
          <cell r="C389">
            <v>161</v>
          </cell>
          <cell r="D389">
            <v>2.2544074850723409E-2</v>
          </cell>
          <cell r="E389">
            <v>1.37073611111111</v>
          </cell>
          <cell r="F389">
            <v>60.802500000000002</v>
          </cell>
          <cell r="G389">
            <v>62.173236111111109</v>
          </cell>
          <cell r="H389">
            <v>3.1402086687130661E-2</v>
          </cell>
          <cell r="I389">
            <v>2.3232299999999939</v>
          </cell>
          <cell r="J389">
            <v>73.9833</v>
          </cell>
          <cell r="K389">
            <v>76.306529999999995</v>
          </cell>
          <cell r="L389">
            <v>4.0554960529969417E-2</v>
          </cell>
          <cell r="M389">
            <v>2.2718888888888872E-2</v>
          </cell>
          <cell r="N389">
            <v>0.56020000000000003</v>
          </cell>
          <cell r="O389">
            <v>0.58291888888888888</v>
          </cell>
          <cell r="P389">
            <v>2.1493413002069191E-2</v>
          </cell>
          <cell r="Q389">
            <v>2.3386144444444406</v>
          </cell>
          <cell r="R389">
            <v>108.8061</v>
          </cell>
          <cell r="S389">
            <v>111.14471444444445</v>
          </cell>
          <cell r="T389">
            <v>3.742452381811015E-2</v>
          </cell>
          <cell r="U389">
            <v>1.7988172222222276</v>
          </cell>
          <cell r="V389">
            <v>48.065199999999997</v>
          </cell>
          <cell r="W389">
            <v>49.864017222222223</v>
          </cell>
          <cell r="X389">
            <v>1.5655113852399406E-2</v>
          </cell>
          <cell r="Y389">
            <v>0.71779166666666849</v>
          </cell>
          <cell r="Z389">
            <v>45.850299999999997</v>
          </cell>
          <cell r="AA389">
            <v>46.568091666666668</v>
          </cell>
          <cell r="AB389">
            <v>2.6983594565441027E-2</v>
          </cell>
          <cell r="AC389">
            <v>1.3394305555555577</v>
          </cell>
          <cell r="AD389">
            <v>49.6387</v>
          </cell>
          <cell r="AE389">
            <v>50.978130555555559</v>
          </cell>
          <cell r="AF389">
            <v>2.2333140636088895E-2</v>
          </cell>
          <cell r="AG389">
            <v>0.36958444444444427</v>
          </cell>
          <cell r="AH389">
            <v>16.5487</v>
          </cell>
          <cell r="AI389">
            <v>16.918284444444446</v>
          </cell>
          <cell r="AJ389">
            <v>1.6345397943461345E-2</v>
          </cell>
          <cell r="AK389">
            <v>0.25990000000000713</v>
          </cell>
          <cell r="AL389">
            <v>15.900499999999999</v>
          </cell>
          <cell r="AM389">
            <v>16.160400000000006</v>
          </cell>
          <cell r="AN389">
            <v>2.5293586269195915E-2</v>
          </cell>
          <cell r="AO389">
            <v>0.19319999999999915</v>
          </cell>
          <cell r="AP389">
            <v>7.6383000000000001</v>
          </cell>
          <cell r="AQ389">
            <v>7.8314999999999992</v>
          </cell>
          <cell r="AR389">
            <v>1.0046416074265641E-2</v>
          </cell>
          <cell r="AS389">
            <v>0.41859999999999675</v>
          </cell>
          <cell r="AT389">
            <v>41.666600000000003</v>
          </cell>
          <cell r="AU389">
            <v>42.0852</v>
          </cell>
          <cell r="AV389">
            <v>2.3195570496340738E-2</v>
          </cell>
          <cell r="AW389">
            <v>0.82109999999996575</v>
          </cell>
          <cell r="AX389">
            <v>35.399000000000001</v>
          </cell>
          <cell r="AY389">
            <v>36.220099999999967</v>
          </cell>
          <cell r="AZ389">
            <v>1.6486595680901765E-2</v>
          </cell>
          <cell r="BA389">
            <v>0.12649999999999118</v>
          </cell>
          <cell r="BB389">
            <v>7.6729000000000003</v>
          </cell>
          <cell r="BC389">
            <v>7.7993999999999915</v>
          </cell>
        </row>
        <row r="390">
          <cell r="B390">
            <v>342</v>
          </cell>
          <cell r="C390">
            <v>162</v>
          </cell>
          <cell r="D390">
            <v>2.2684100160355231E-2</v>
          </cell>
          <cell r="E390">
            <v>1.379249999999999</v>
          </cell>
          <cell r="F390">
            <v>60.802500000000002</v>
          </cell>
          <cell r="G390">
            <v>62.181750000000001</v>
          </cell>
          <cell r="H390">
            <v>3.1597130703820912E-2</v>
          </cell>
          <cell r="I390">
            <v>2.3376599999999939</v>
          </cell>
          <cell r="J390">
            <v>73.9833</v>
          </cell>
          <cell r="K390">
            <v>76.320959999999999</v>
          </cell>
          <cell r="L390">
            <v>4.0806854694751836E-2</v>
          </cell>
          <cell r="M390">
            <v>2.2859999999999978E-2</v>
          </cell>
          <cell r="N390">
            <v>0.56020000000000003</v>
          </cell>
          <cell r="O390">
            <v>0.58306000000000002</v>
          </cell>
          <cell r="P390">
            <v>2.1626912461709374E-2</v>
          </cell>
          <cell r="Q390">
            <v>2.3531399999999962</v>
          </cell>
          <cell r="R390">
            <v>108.8061</v>
          </cell>
          <cell r="S390">
            <v>111.15924</v>
          </cell>
          <cell r="T390">
            <v>3.7656974276607719E-2</v>
          </cell>
          <cell r="U390">
            <v>1.8099900000000053</v>
          </cell>
          <cell r="V390">
            <v>48.065199999999997</v>
          </cell>
          <cell r="W390">
            <v>49.875190000000003</v>
          </cell>
          <cell r="X390">
            <v>1.5752350584401886E-2</v>
          </cell>
          <cell r="Y390">
            <v>0.72225000000000183</v>
          </cell>
          <cell r="Z390">
            <v>45.850299999999997</v>
          </cell>
          <cell r="AA390">
            <v>46.57255</v>
          </cell>
          <cell r="AB390">
            <v>2.7151194531686004E-2</v>
          </cell>
          <cell r="AC390">
            <v>1.347750000000002</v>
          </cell>
          <cell r="AD390">
            <v>49.6387</v>
          </cell>
          <cell r="AE390">
            <v>50.986450000000005</v>
          </cell>
          <cell r="AF390">
            <v>2.2471855795319257E-2</v>
          </cell>
          <cell r="AG390">
            <v>0.37187999999999988</v>
          </cell>
          <cell r="AH390">
            <v>16.5487</v>
          </cell>
          <cell r="AI390">
            <v>16.920580000000001</v>
          </cell>
          <cell r="AJ390">
            <v>1.6446922154290299E-2</v>
          </cell>
          <cell r="AK390">
            <v>0.26151428571429286</v>
          </cell>
          <cell r="AL390">
            <v>15.900499999999999</v>
          </cell>
          <cell r="AM390">
            <v>16.162014285714292</v>
          </cell>
          <cell r="AN390">
            <v>2.545068928950148E-2</v>
          </cell>
          <cell r="AO390">
            <v>0.19439999999999916</v>
          </cell>
          <cell r="AP390">
            <v>7.6383000000000001</v>
          </cell>
          <cell r="AQ390">
            <v>7.8326999999999991</v>
          </cell>
          <cell r="AR390">
            <v>1.0108816174105801E-2</v>
          </cell>
          <cell r="AS390">
            <v>0.4211999999999968</v>
          </cell>
          <cell r="AT390">
            <v>41.666600000000003</v>
          </cell>
          <cell r="AU390">
            <v>42.087800000000001</v>
          </cell>
          <cell r="AV390">
            <v>2.3339642362777635E-2</v>
          </cell>
          <cell r="AW390">
            <v>0.82619999999996552</v>
          </cell>
          <cell r="AX390">
            <v>35.399000000000001</v>
          </cell>
          <cell r="AY390">
            <v>36.225199999999965</v>
          </cell>
          <cell r="AZ390">
            <v>1.6588996896311093E-2</v>
          </cell>
          <cell r="BA390">
            <v>0.1272857142857054</v>
          </cell>
          <cell r="BB390">
            <v>7.6729000000000003</v>
          </cell>
          <cell r="BC390">
            <v>7.8001857142857061</v>
          </cell>
        </row>
        <row r="391">
          <cell r="B391">
            <v>343</v>
          </cell>
          <cell r="C391">
            <v>163</v>
          </cell>
          <cell r="D391">
            <v>2.2824125469987053E-2</v>
          </cell>
          <cell r="E391">
            <v>1.3877638888888879</v>
          </cell>
          <cell r="F391">
            <v>60.802500000000002</v>
          </cell>
          <cell r="G391">
            <v>62.190263888888893</v>
          </cell>
          <cell r="H391">
            <v>3.1792174720511171E-2</v>
          </cell>
          <cell r="I391">
            <v>2.3520899999999938</v>
          </cell>
          <cell r="J391">
            <v>73.9833</v>
          </cell>
          <cell r="K391">
            <v>76.33538999999999</v>
          </cell>
          <cell r="L391">
            <v>4.1058748859534255E-2</v>
          </cell>
          <cell r="M391">
            <v>2.300111111111109E-2</v>
          </cell>
          <cell r="N391">
            <v>0.56020000000000003</v>
          </cell>
          <cell r="O391">
            <v>0.58320111111111117</v>
          </cell>
          <cell r="P391">
            <v>2.1760411921349556E-2</v>
          </cell>
          <cell r="Q391">
            <v>2.3676655555555519</v>
          </cell>
          <cell r="R391">
            <v>108.8061</v>
          </cell>
          <cell r="S391">
            <v>111.17376555555555</v>
          </cell>
          <cell r="T391">
            <v>3.7889424735105301E-2</v>
          </cell>
          <cell r="U391">
            <v>1.8211627777777832</v>
          </cell>
          <cell r="V391">
            <v>48.065199999999997</v>
          </cell>
          <cell r="W391">
            <v>49.886362777777784</v>
          </cell>
          <cell r="X391">
            <v>1.5849587316404366E-2</v>
          </cell>
          <cell r="Y391">
            <v>0.72670833333333507</v>
          </cell>
          <cell r="Z391">
            <v>45.850299999999997</v>
          </cell>
          <cell r="AA391">
            <v>46.577008333333332</v>
          </cell>
          <cell r="AB391">
            <v>2.7318794497930978E-2</v>
          </cell>
          <cell r="AC391">
            <v>1.3560694444444465</v>
          </cell>
          <cell r="AD391">
            <v>49.6387</v>
          </cell>
          <cell r="AE391">
            <v>50.994769444444444</v>
          </cell>
          <cell r="AF391">
            <v>2.2610570954549623E-2</v>
          </cell>
          <cell r="AG391">
            <v>0.37417555555555537</v>
          </cell>
          <cell r="AH391">
            <v>16.5487</v>
          </cell>
          <cell r="AI391">
            <v>16.922875555555557</v>
          </cell>
          <cell r="AJ391">
            <v>1.6548446365119252E-2</v>
          </cell>
          <cell r="AK391">
            <v>0.26312857142857865</v>
          </cell>
          <cell r="AL391">
            <v>15.900499999999999</v>
          </cell>
          <cell r="AM391">
            <v>16.163628571428578</v>
          </cell>
          <cell r="AN391">
            <v>2.5607792309807042E-2</v>
          </cell>
          <cell r="AO391">
            <v>0.19559999999999914</v>
          </cell>
          <cell r="AP391">
            <v>7.6383000000000001</v>
          </cell>
          <cell r="AQ391">
            <v>7.833899999999999</v>
          </cell>
          <cell r="AR391">
            <v>1.017121627394596E-2</v>
          </cell>
          <cell r="AS391">
            <v>0.42379999999999679</v>
          </cell>
          <cell r="AT391">
            <v>41.666600000000003</v>
          </cell>
          <cell r="AU391">
            <v>42.090400000000002</v>
          </cell>
          <cell r="AV391">
            <v>2.3483714229214536E-2</v>
          </cell>
          <cell r="AW391">
            <v>0.83129999999996529</v>
          </cell>
          <cell r="AX391">
            <v>35.399000000000001</v>
          </cell>
          <cell r="AY391">
            <v>36.230299999999964</v>
          </cell>
          <cell r="AZ391">
            <v>1.6691398111720421E-2</v>
          </cell>
          <cell r="BA391">
            <v>0.12807142857141965</v>
          </cell>
          <cell r="BB391">
            <v>7.6729000000000003</v>
          </cell>
          <cell r="BC391">
            <v>7.8009714285714198</v>
          </cell>
        </row>
        <row r="392">
          <cell r="B392">
            <v>344</v>
          </cell>
          <cell r="C392">
            <v>164</v>
          </cell>
          <cell r="D392">
            <v>2.2964150779618872E-2</v>
          </cell>
          <cell r="E392">
            <v>1.3962777777777768</v>
          </cell>
          <cell r="F392">
            <v>60.802500000000002</v>
          </cell>
          <cell r="G392">
            <v>62.198777777777778</v>
          </cell>
          <cell r="H392">
            <v>3.1987218737201423E-2</v>
          </cell>
          <cell r="I392">
            <v>2.3665199999999937</v>
          </cell>
          <cell r="J392">
            <v>73.9833</v>
          </cell>
          <cell r="K392">
            <v>76.349819999999994</v>
          </cell>
          <cell r="L392">
            <v>4.1310643024316668E-2</v>
          </cell>
          <cell r="M392">
            <v>2.3142222222222199E-2</v>
          </cell>
          <cell r="N392">
            <v>0.56020000000000003</v>
          </cell>
          <cell r="O392">
            <v>0.58334222222222221</v>
          </cell>
          <cell r="P392">
            <v>2.1893911380989735E-2</v>
          </cell>
          <cell r="Q392">
            <v>2.3821911111111072</v>
          </cell>
          <cell r="R392">
            <v>108.8061</v>
          </cell>
          <cell r="S392">
            <v>111.18829111111111</v>
          </cell>
          <cell r="T392">
            <v>3.8121875193602883E-2</v>
          </cell>
          <cell r="U392">
            <v>1.8323355555555609</v>
          </cell>
          <cell r="V392">
            <v>48.065199999999997</v>
          </cell>
          <cell r="W392">
            <v>49.897535555555557</v>
          </cell>
          <cell r="X392">
            <v>1.5946824048406846E-2</v>
          </cell>
          <cell r="Y392">
            <v>0.73116666666666852</v>
          </cell>
          <cell r="Z392">
            <v>45.850299999999997</v>
          </cell>
          <cell r="AA392">
            <v>46.581466666666664</v>
          </cell>
          <cell r="AB392">
            <v>2.7486394464175952E-2</v>
          </cell>
          <cell r="AC392">
            <v>1.3643888888888909</v>
          </cell>
          <cell r="AD392">
            <v>49.6387</v>
          </cell>
          <cell r="AE392">
            <v>51.00308888888889</v>
          </cell>
          <cell r="AF392">
            <v>2.2749286113779989E-2</v>
          </cell>
          <cell r="AG392">
            <v>0.37647111111111092</v>
          </cell>
          <cell r="AH392">
            <v>16.5487</v>
          </cell>
          <cell r="AI392">
            <v>16.925171111111112</v>
          </cell>
          <cell r="AJ392">
            <v>1.6649970575948202E-2</v>
          </cell>
          <cell r="AK392">
            <v>0.26474285714286439</v>
          </cell>
          <cell r="AL392">
            <v>15.900499999999999</v>
          </cell>
          <cell r="AM392">
            <v>16.165242857142864</v>
          </cell>
          <cell r="AN392">
            <v>2.576489533011261E-2</v>
          </cell>
          <cell r="AO392">
            <v>0.19679999999999914</v>
          </cell>
          <cell r="AP392">
            <v>7.6383000000000001</v>
          </cell>
          <cell r="AQ392">
            <v>7.8350999999999988</v>
          </cell>
          <cell r="AR392">
            <v>1.0233616373786119E-2</v>
          </cell>
          <cell r="AS392">
            <v>0.42639999999999673</v>
          </cell>
          <cell r="AT392">
            <v>41.666600000000003</v>
          </cell>
          <cell r="AU392">
            <v>42.092999999999996</v>
          </cell>
          <cell r="AV392">
            <v>2.3627786095651436E-2</v>
          </cell>
          <cell r="AW392">
            <v>0.83639999999996506</v>
          </cell>
          <cell r="AX392">
            <v>35.399000000000001</v>
          </cell>
          <cell r="AY392">
            <v>36.235399999999963</v>
          </cell>
          <cell r="AZ392">
            <v>1.6793799327129749E-2</v>
          </cell>
          <cell r="BA392">
            <v>0.12885714285713387</v>
          </cell>
          <cell r="BB392">
            <v>7.6729000000000003</v>
          </cell>
          <cell r="BC392">
            <v>7.8017571428571344</v>
          </cell>
        </row>
        <row r="393">
          <cell r="B393">
            <v>345</v>
          </cell>
          <cell r="C393">
            <v>165</v>
          </cell>
          <cell r="D393">
            <v>2.3104176089250694E-2</v>
          </cell>
          <cell r="E393">
            <v>1.4047916666666656</v>
          </cell>
          <cell r="F393">
            <v>60.802500000000002</v>
          </cell>
          <cell r="G393">
            <v>62.20729166666667</v>
          </cell>
          <cell r="H393">
            <v>3.2182262753891674E-2</v>
          </cell>
          <cell r="I393">
            <v>2.3809499999999937</v>
          </cell>
          <cell r="J393">
            <v>73.9833</v>
          </cell>
          <cell r="K393">
            <v>76.364249999999998</v>
          </cell>
          <cell r="L393">
            <v>4.1562537189099087E-2</v>
          </cell>
          <cell r="M393">
            <v>2.3283333333333312E-2</v>
          </cell>
          <cell r="N393">
            <v>0.56020000000000003</v>
          </cell>
          <cell r="O393">
            <v>0.58348333333333335</v>
          </cell>
          <cell r="P393">
            <v>2.2027410840629917E-2</v>
          </cell>
          <cell r="Q393">
            <v>2.3967166666666628</v>
          </cell>
          <cell r="R393">
            <v>108.8061</v>
          </cell>
          <cell r="S393">
            <v>111.20281666666666</v>
          </cell>
          <cell r="T393">
            <v>3.8354325652100459E-2</v>
          </cell>
          <cell r="U393">
            <v>1.8435083333333391</v>
          </cell>
          <cell r="V393">
            <v>48.065199999999997</v>
          </cell>
          <cell r="W393">
            <v>49.908708333333337</v>
          </cell>
          <cell r="X393">
            <v>1.604406078040933E-2</v>
          </cell>
          <cell r="Y393">
            <v>0.73562500000000186</v>
          </cell>
          <cell r="Z393">
            <v>45.850299999999997</v>
          </cell>
          <cell r="AA393">
            <v>46.585924999999996</v>
          </cell>
          <cell r="AB393">
            <v>2.7653994430420929E-2</v>
          </cell>
          <cell r="AC393">
            <v>1.3727083333333354</v>
          </cell>
          <cell r="AD393">
            <v>49.6387</v>
          </cell>
          <cell r="AE393">
            <v>51.011408333333335</v>
          </cell>
          <cell r="AF393">
            <v>2.2888001273010352E-2</v>
          </cell>
          <cell r="AG393">
            <v>0.37876666666666647</v>
          </cell>
          <cell r="AH393">
            <v>16.5487</v>
          </cell>
          <cell r="AI393">
            <v>16.927466666666668</v>
          </cell>
          <cell r="AJ393">
            <v>1.6751494786777156E-2</v>
          </cell>
          <cell r="AK393">
            <v>0.26635714285715018</v>
          </cell>
          <cell r="AL393">
            <v>15.900499999999999</v>
          </cell>
          <cell r="AM393">
            <v>16.16685714285715</v>
          </cell>
          <cell r="AN393">
            <v>2.5921998350418175E-2</v>
          </cell>
          <cell r="AO393">
            <v>0.19799999999999912</v>
          </cell>
          <cell r="AP393">
            <v>7.6383000000000001</v>
          </cell>
          <cell r="AQ393">
            <v>7.8362999999999996</v>
          </cell>
          <cell r="AR393">
            <v>1.0296016473626279E-2</v>
          </cell>
          <cell r="AS393">
            <v>0.42899999999999666</v>
          </cell>
          <cell r="AT393">
            <v>41.666600000000003</v>
          </cell>
          <cell r="AU393">
            <v>42.095599999999997</v>
          </cell>
          <cell r="AV393">
            <v>2.3771857962088333E-2</v>
          </cell>
          <cell r="AW393">
            <v>0.84149999999996494</v>
          </cell>
          <cell r="AX393">
            <v>35.399000000000001</v>
          </cell>
          <cell r="AY393">
            <v>36.240499999999969</v>
          </cell>
          <cell r="AZ393">
            <v>1.6896200542539076E-2</v>
          </cell>
          <cell r="BA393">
            <v>0.12964285714284809</v>
          </cell>
          <cell r="BB393">
            <v>7.6729000000000003</v>
          </cell>
          <cell r="BC393">
            <v>7.8025428571428481</v>
          </cell>
        </row>
        <row r="394">
          <cell r="B394">
            <v>346</v>
          </cell>
          <cell r="C394">
            <v>166</v>
          </cell>
          <cell r="D394">
            <v>2.3244201398882516E-2</v>
          </cell>
          <cell r="E394">
            <v>1.4133055555555545</v>
          </cell>
          <cell r="F394">
            <v>60.802500000000002</v>
          </cell>
          <cell r="G394">
            <v>62.215805555555555</v>
          </cell>
          <cell r="H394">
            <v>3.2377306770581926E-2</v>
          </cell>
          <cell r="I394">
            <v>2.3953799999999936</v>
          </cell>
          <cell r="J394">
            <v>73.9833</v>
          </cell>
          <cell r="K394">
            <v>76.378679999999989</v>
          </cell>
          <cell r="L394">
            <v>4.1814431353881513E-2</v>
          </cell>
          <cell r="M394">
            <v>2.3424444444444425E-2</v>
          </cell>
          <cell r="N394">
            <v>0.56020000000000003</v>
          </cell>
          <cell r="O394">
            <v>0.5836244444444445</v>
          </cell>
          <cell r="P394">
            <v>2.2160910300270099E-2</v>
          </cell>
          <cell r="Q394">
            <v>2.4112422222222185</v>
          </cell>
          <cell r="R394">
            <v>108.8061</v>
          </cell>
          <cell r="S394">
            <v>111.21734222222221</v>
          </cell>
          <cell r="T394">
            <v>3.8586776110598041E-2</v>
          </cell>
          <cell r="U394">
            <v>1.8546811111111168</v>
          </cell>
          <cell r="V394">
            <v>48.065199999999997</v>
          </cell>
          <cell r="W394">
            <v>49.919881111111117</v>
          </cell>
          <cell r="X394">
            <v>1.614129751241181E-2</v>
          </cell>
          <cell r="Y394">
            <v>0.74008333333333509</v>
          </cell>
          <cell r="Z394">
            <v>45.850299999999997</v>
          </cell>
          <cell r="AA394">
            <v>46.590383333333335</v>
          </cell>
          <cell r="AB394">
            <v>2.7821594396665903E-2</v>
          </cell>
          <cell r="AC394">
            <v>1.38102777777778</v>
          </cell>
          <cell r="AD394">
            <v>49.6387</v>
          </cell>
          <cell r="AE394">
            <v>51.019727777777781</v>
          </cell>
          <cell r="AF394">
            <v>2.3026716432240725E-2</v>
          </cell>
          <cell r="AG394">
            <v>0.38106222222222197</v>
          </cell>
          <cell r="AH394">
            <v>16.5487</v>
          </cell>
          <cell r="AI394">
            <v>16.929762222222223</v>
          </cell>
          <cell r="AJ394">
            <v>1.685301899760611E-2</v>
          </cell>
          <cell r="AK394">
            <v>0.26797142857143591</v>
          </cell>
          <cell r="AL394">
            <v>15.900499999999999</v>
          </cell>
          <cell r="AM394">
            <v>16.168471428571436</v>
          </cell>
          <cell r="AN394">
            <v>2.607910137072374E-2</v>
          </cell>
          <cell r="AO394">
            <v>0.19919999999999913</v>
          </cell>
          <cell r="AP394">
            <v>7.6383000000000001</v>
          </cell>
          <cell r="AQ394">
            <v>7.8374999999999995</v>
          </cell>
          <cell r="AR394">
            <v>1.0358416573466438E-2</v>
          </cell>
          <cell r="AS394">
            <v>0.43159999999999671</v>
          </cell>
          <cell r="AT394">
            <v>41.666600000000003</v>
          </cell>
          <cell r="AU394">
            <v>42.098199999999999</v>
          </cell>
          <cell r="AV394">
            <v>2.3915929828525233E-2</v>
          </cell>
          <cell r="AW394">
            <v>0.84659999999996471</v>
          </cell>
          <cell r="AX394">
            <v>35.399000000000001</v>
          </cell>
          <cell r="AY394">
            <v>36.245599999999968</v>
          </cell>
          <cell r="AZ394">
            <v>1.6998601757948404E-2</v>
          </cell>
          <cell r="BA394">
            <v>0.13042857142856232</v>
          </cell>
          <cell r="BB394">
            <v>7.6729000000000003</v>
          </cell>
          <cell r="BC394">
            <v>7.8033285714285627</v>
          </cell>
        </row>
        <row r="395">
          <cell r="B395">
            <v>347</v>
          </cell>
          <cell r="C395">
            <v>167</v>
          </cell>
          <cell r="D395">
            <v>2.3384226708514345E-2</v>
          </cell>
          <cell r="E395">
            <v>1.4218194444444434</v>
          </cell>
          <cell r="F395">
            <v>60.802500000000002</v>
          </cell>
          <cell r="G395">
            <v>62.224319444444447</v>
          </cell>
          <cell r="H395">
            <v>3.2572350787272178E-2</v>
          </cell>
          <cell r="I395">
            <v>2.4098099999999936</v>
          </cell>
          <cell r="J395">
            <v>73.9833</v>
          </cell>
          <cell r="K395">
            <v>76.393109999999993</v>
          </cell>
          <cell r="L395">
            <v>4.2066325518663926E-2</v>
          </cell>
          <cell r="M395">
            <v>2.3565555555555534E-2</v>
          </cell>
          <cell r="N395">
            <v>0.56020000000000003</v>
          </cell>
          <cell r="O395">
            <v>0.58376555555555554</v>
          </cell>
          <cell r="P395">
            <v>2.2294409759910282E-2</v>
          </cell>
          <cell r="Q395">
            <v>2.4257677777777737</v>
          </cell>
          <cell r="R395">
            <v>108.8061</v>
          </cell>
          <cell r="S395">
            <v>111.23186777777778</v>
          </cell>
          <cell r="T395">
            <v>3.8819226569095616E-2</v>
          </cell>
          <cell r="U395">
            <v>1.8658538888888947</v>
          </cell>
          <cell r="V395">
            <v>48.065199999999997</v>
          </cell>
          <cell r="W395">
            <v>49.93105388888889</v>
          </cell>
          <cell r="X395">
            <v>1.623853424441429E-2</v>
          </cell>
          <cell r="Y395">
            <v>0.74454166666666843</v>
          </cell>
          <cell r="Z395">
            <v>45.850299999999997</v>
          </cell>
          <cell r="AA395">
            <v>46.594841666666667</v>
          </cell>
          <cell r="AB395">
            <v>2.7989194362910884E-2</v>
          </cell>
          <cell r="AC395">
            <v>1.3893472222222243</v>
          </cell>
          <cell r="AD395">
            <v>49.6387</v>
          </cell>
          <cell r="AE395">
            <v>51.028047222222227</v>
          </cell>
          <cell r="AF395">
            <v>2.3165431591471088E-2</v>
          </cell>
          <cell r="AG395">
            <v>0.38335777777777758</v>
          </cell>
          <cell r="AH395">
            <v>16.5487</v>
          </cell>
          <cell r="AI395">
            <v>16.932057777777779</v>
          </cell>
          <cell r="AJ395">
            <v>1.695454320843506E-2</v>
          </cell>
          <cell r="AK395">
            <v>0.2695857142857217</v>
          </cell>
          <cell r="AL395">
            <v>15.900499999999999</v>
          </cell>
          <cell r="AM395">
            <v>16.170085714285722</v>
          </cell>
          <cell r="AN395">
            <v>2.6236204391029305E-2</v>
          </cell>
          <cell r="AO395">
            <v>0.20039999999999911</v>
          </cell>
          <cell r="AP395">
            <v>7.6383000000000001</v>
          </cell>
          <cell r="AQ395">
            <v>7.8386999999999993</v>
          </cell>
          <cell r="AR395">
            <v>1.0420816673306596E-2</v>
          </cell>
          <cell r="AS395">
            <v>0.4341999999999967</v>
          </cell>
          <cell r="AT395">
            <v>41.666600000000003</v>
          </cell>
          <cell r="AU395">
            <v>42.1008</v>
          </cell>
          <cell r="AV395">
            <v>2.4060001694962134E-2</v>
          </cell>
          <cell r="AW395">
            <v>0.85169999999996449</v>
          </cell>
          <cell r="AX395">
            <v>35.399000000000001</v>
          </cell>
          <cell r="AY395">
            <v>36.250699999999966</v>
          </cell>
          <cell r="AZ395">
            <v>1.7101002973357732E-2</v>
          </cell>
          <cell r="BA395">
            <v>0.13121428571427657</v>
          </cell>
          <cell r="BB395">
            <v>7.6729000000000003</v>
          </cell>
          <cell r="BC395">
            <v>7.8041142857142765</v>
          </cell>
        </row>
        <row r="396">
          <cell r="B396">
            <v>348</v>
          </cell>
          <cell r="C396">
            <v>168</v>
          </cell>
          <cell r="D396">
            <v>2.3524252018146168E-2</v>
          </cell>
          <cell r="E396">
            <v>1.4303333333333323</v>
          </cell>
          <cell r="F396">
            <v>60.802500000000002</v>
          </cell>
          <cell r="G396">
            <v>62.232833333333332</v>
          </cell>
          <cell r="H396">
            <v>3.276739480396243E-2</v>
          </cell>
          <cell r="I396">
            <v>2.4242399999999935</v>
          </cell>
          <cell r="J396">
            <v>73.9833</v>
          </cell>
          <cell r="K396">
            <v>76.407539999999997</v>
          </cell>
          <cell r="L396">
            <v>4.2318219683446345E-2</v>
          </cell>
          <cell r="M396">
            <v>2.3706666666666647E-2</v>
          </cell>
          <cell r="N396">
            <v>0.56020000000000003</v>
          </cell>
          <cell r="O396">
            <v>0.58390666666666668</v>
          </cell>
          <cell r="P396">
            <v>2.2427909219550464E-2</v>
          </cell>
          <cell r="Q396">
            <v>2.4402933333333294</v>
          </cell>
          <cell r="R396">
            <v>108.8061</v>
          </cell>
          <cell r="S396">
            <v>111.24639333333333</v>
          </cell>
          <cell r="T396">
            <v>3.9051677027593192E-2</v>
          </cell>
          <cell r="U396">
            <v>1.8770266666666724</v>
          </cell>
          <cell r="V396">
            <v>48.065199999999997</v>
          </cell>
          <cell r="W396">
            <v>49.94222666666667</v>
          </cell>
          <cell r="X396">
            <v>1.633577097641677E-2</v>
          </cell>
          <cell r="Y396">
            <v>0.74900000000000189</v>
          </cell>
          <cell r="Z396">
            <v>45.850299999999997</v>
          </cell>
          <cell r="AA396">
            <v>46.599299999999999</v>
          </cell>
          <cell r="AB396">
            <v>2.8156794329155858E-2</v>
          </cell>
          <cell r="AC396">
            <v>1.3976666666666688</v>
          </cell>
          <cell r="AD396">
            <v>49.6387</v>
          </cell>
          <cell r="AE396">
            <v>51.036366666666666</v>
          </cell>
          <cell r="AF396">
            <v>2.3304146750701454E-2</v>
          </cell>
          <cell r="AG396">
            <v>0.38565333333333313</v>
          </cell>
          <cell r="AH396">
            <v>16.5487</v>
          </cell>
          <cell r="AI396">
            <v>16.934353333333334</v>
          </cell>
          <cell r="AJ396">
            <v>1.7056067419264014E-2</v>
          </cell>
          <cell r="AK396">
            <v>0.27120000000000744</v>
          </cell>
          <cell r="AL396">
            <v>15.900499999999999</v>
          </cell>
          <cell r="AM396">
            <v>16.171700000000008</v>
          </cell>
          <cell r="AN396">
            <v>2.6393307411334867E-2</v>
          </cell>
          <cell r="AO396">
            <v>0.20159999999999911</v>
          </cell>
          <cell r="AP396">
            <v>7.6383000000000001</v>
          </cell>
          <cell r="AQ396">
            <v>7.8398999999999992</v>
          </cell>
          <cell r="AR396">
            <v>1.0483216773146757E-2</v>
          </cell>
          <cell r="AS396">
            <v>0.43679999999999664</v>
          </cell>
          <cell r="AT396">
            <v>41.666600000000003</v>
          </cell>
          <cell r="AU396">
            <v>42.103400000000001</v>
          </cell>
          <cell r="AV396">
            <v>2.4204073561399031E-2</v>
          </cell>
          <cell r="AW396">
            <v>0.85679999999996426</v>
          </cell>
          <cell r="AX396">
            <v>35.399000000000001</v>
          </cell>
          <cell r="AY396">
            <v>36.255799999999965</v>
          </cell>
          <cell r="AZ396">
            <v>1.720340418876706E-2</v>
          </cell>
          <cell r="BA396">
            <v>0.13199999999999079</v>
          </cell>
          <cell r="BB396">
            <v>7.6729000000000003</v>
          </cell>
          <cell r="BC396">
            <v>7.8048999999999911</v>
          </cell>
        </row>
        <row r="397">
          <cell r="B397">
            <v>349</v>
          </cell>
          <cell r="C397">
            <v>169</v>
          </cell>
          <cell r="D397">
            <v>2.3664277327777986E-2</v>
          </cell>
          <cell r="E397">
            <v>1.4388472222222213</v>
          </cell>
          <cell r="F397">
            <v>60.802500000000002</v>
          </cell>
          <cell r="G397">
            <v>62.241347222222224</v>
          </cell>
          <cell r="H397">
            <v>3.2962438820652681E-2</v>
          </cell>
          <cell r="I397">
            <v>2.4386699999999939</v>
          </cell>
          <cell r="J397">
            <v>73.9833</v>
          </cell>
          <cell r="K397">
            <v>76.421969999999988</v>
          </cell>
          <cell r="L397">
            <v>4.2570113848228765E-2</v>
          </cell>
          <cell r="M397">
            <v>2.3847777777777759E-2</v>
          </cell>
          <cell r="N397">
            <v>0.56020000000000003</v>
          </cell>
          <cell r="O397">
            <v>0.58404777777777783</v>
          </cell>
          <cell r="P397">
            <v>2.2561408679190639E-2</v>
          </cell>
          <cell r="Q397">
            <v>2.4548188888888851</v>
          </cell>
          <cell r="R397">
            <v>108.8061</v>
          </cell>
          <cell r="S397">
            <v>111.26091888888888</v>
          </cell>
          <cell r="T397">
            <v>3.9284127486090774E-2</v>
          </cell>
          <cell r="U397">
            <v>1.8881994444444501</v>
          </cell>
          <cell r="V397">
            <v>48.065199999999997</v>
          </cell>
          <cell r="W397">
            <v>49.95339944444445</v>
          </cell>
          <cell r="X397">
            <v>1.6433007708419253E-2</v>
          </cell>
          <cell r="Y397">
            <v>0.75345833333333523</v>
          </cell>
          <cell r="Z397">
            <v>45.850299999999997</v>
          </cell>
          <cell r="AA397">
            <v>46.603758333333332</v>
          </cell>
          <cell r="AB397">
            <v>2.8324394295400835E-2</v>
          </cell>
          <cell r="AC397">
            <v>1.4059861111111132</v>
          </cell>
          <cell r="AD397">
            <v>49.6387</v>
          </cell>
          <cell r="AE397">
            <v>51.044686111111112</v>
          </cell>
          <cell r="AF397">
            <v>2.344286190993182E-2</v>
          </cell>
          <cell r="AG397">
            <v>0.38794888888888873</v>
          </cell>
          <cell r="AH397">
            <v>16.5487</v>
          </cell>
          <cell r="AI397">
            <v>16.93664888888889</v>
          </cell>
          <cell r="AJ397">
            <v>1.7157591630092967E-2</v>
          </cell>
          <cell r="AK397">
            <v>0.27281428571429317</v>
          </cell>
          <cell r="AL397">
            <v>15.900499999999999</v>
          </cell>
          <cell r="AM397">
            <v>16.173314285714291</v>
          </cell>
          <cell r="AN397">
            <v>2.6550410431640435E-2</v>
          </cell>
          <cell r="AO397">
            <v>0.20279999999999912</v>
          </cell>
          <cell r="AP397">
            <v>7.6383000000000001</v>
          </cell>
          <cell r="AQ397">
            <v>7.8410999999999991</v>
          </cell>
          <cell r="AR397">
            <v>1.0545616872986916E-2</v>
          </cell>
          <cell r="AS397">
            <v>0.43939999999999657</v>
          </cell>
          <cell r="AT397">
            <v>41.666600000000003</v>
          </cell>
          <cell r="AU397">
            <v>42.106000000000002</v>
          </cell>
          <cell r="AV397">
            <v>2.4348145427835928E-2</v>
          </cell>
          <cell r="AW397">
            <v>0.86189999999996403</v>
          </cell>
          <cell r="AX397">
            <v>35.399000000000001</v>
          </cell>
          <cell r="AY397">
            <v>36.260899999999964</v>
          </cell>
          <cell r="AZ397">
            <v>1.7305805404176387E-2</v>
          </cell>
          <cell r="BA397">
            <v>0.13278571428570501</v>
          </cell>
          <cell r="BB397">
            <v>7.6729000000000003</v>
          </cell>
          <cell r="BC397">
            <v>7.8056857142857057</v>
          </cell>
        </row>
        <row r="398">
          <cell r="B398">
            <v>350</v>
          </cell>
          <cell r="C398">
            <v>170</v>
          </cell>
          <cell r="D398">
            <v>2.3804302637409808E-2</v>
          </cell>
          <cell r="E398">
            <v>1.44736111111111</v>
          </cell>
          <cell r="F398">
            <v>60.802500000000002</v>
          </cell>
          <cell r="G398">
            <v>62.249861111111109</v>
          </cell>
          <cell r="H398">
            <v>3.315748283734294E-2</v>
          </cell>
          <cell r="I398">
            <v>2.4530999999999938</v>
          </cell>
          <cell r="J398">
            <v>73.9833</v>
          </cell>
          <cell r="K398">
            <v>76.436399999999992</v>
          </cell>
          <cell r="L398">
            <v>4.2822008013011184E-2</v>
          </cell>
          <cell r="M398">
            <v>2.3988888888888869E-2</v>
          </cell>
          <cell r="N398">
            <v>0.56020000000000003</v>
          </cell>
          <cell r="O398">
            <v>0.58418888888888887</v>
          </cell>
          <cell r="P398">
            <v>2.2694908138830825E-2</v>
          </cell>
          <cell r="Q398">
            <v>2.4693444444444403</v>
          </cell>
          <cell r="R398">
            <v>108.8061</v>
          </cell>
          <cell r="S398">
            <v>111.27544444444445</v>
          </cell>
          <cell r="T398">
            <v>3.9516577944588356E-2</v>
          </cell>
          <cell r="U398">
            <v>1.899372222222228</v>
          </cell>
          <cell r="V398">
            <v>48.065199999999997</v>
          </cell>
          <cell r="W398">
            <v>49.964572222222223</v>
          </cell>
          <cell r="X398">
            <v>1.6530244440421733E-2</v>
          </cell>
          <cell r="Y398">
            <v>0.75791666666666857</v>
          </cell>
          <cell r="Z398">
            <v>45.850299999999997</v>
          </cell>
          <cell r="AA398">
            <v>46.608216666666664</v>
          </cell>
          <cell r="AB398">
            <v>2.8491994261645809E-2</v>
          </cell>
          <cell r="AC398">
            <v>1.4143055555555577</v>
          </cell>
          <cell r="AD398">
            <v>49.6387</v>
          </cell>
          <cell r="AE398">
            <v>51.053005555555558</v>
          </cell>
          <cell r="AF398">
            <v>2.3581577069162182E-2</v>
          </cell>
          <cell r="AG398">
            <v>0.39024444444444428</v>
          </cell>
          <cell r="AH398">
            <v>16.5487</v>
          </cell>
          <cell r="AI398">
            <v>16.938944444444445</v>
          </cell>
          <cell r="AJ398">
            <v>1.7259115840921917E-2</v>
          </cell>
          <cell r="AK398">
            <v>0.27442857142857896</v>
          </cell>
          <cell r="AL398">
            <v>15.900499999999999</v>
          </cell>
          <cell r="AM398">
            <v>16.174928571428577</v>
          </cell>
          <cell r="AN398">
            <v>2.6707513451945997E-2</v>
          </cell>
          <cell r="AO398">
            <v>0.2039999999999991</v>
          </cell>
          <cell r="AP398">
            <v>7.6383000000000001</v>
          </cell>
          <cell r="AQ398">
            <v>7.8422999999999989</v>
          </cell>
          <cell r="AR398">
            <v>1.0608016972827075E-2</v>
          </cell>
          <cell r="AS398">
            <v>0.44199999999999662</v>
          </cell>
          <cell r="AT398">
            <v>41.666600000000003</v>
          </cell>
          <cell r="AU398">
            <v>42.108599999999996</v>
          </cell>
          <cell r="AV398">
            <v>2.4492217294272828E-2</v>
          </cell>
          <cell r="AW398">
            <v>0.8669999999999638</v>
          </cell>
          <cell r="AX398">
            <v>35.399000000000001</v>
          </cell>
          <cell r="AY398">
            <v>36.265999999999963</v>
          </cell>
          <cell r="AZ398">
            <v>1.7408206619585715E-2</v>
          </cell>
          <cell r="BA398">
            <v>0.13357142857141927</v>
          </cell>
          <cell r="BB398">
            <v>7.6729000000000003</v>
          </cell>
          <cell r="BC398">
            <v>7.8064714285714194</v>
          </cell>
        </row>
        <row r="399">
          <cell r="B399">
            <v>351</v>
          </cell>
          <cell r="C399">
            <v>171</v>
          </cell>
          <cell r="D399">
            <v>2.3944327947041631E-2</v>
          </cell>
          <cell r="E399">
            <v>1.4558749999999987</v>
          </cell>
          <cell r="F399">
            <v>60.802500000000002</v>
          </cell>
          <cell r="G399">
            <v>62.258375000000001</v>
          </cell>
          <cell r="H399">
            <v>3.3352526854033192E-2</v>
          </cell>
          <cell r="I399">
            <v>2.4675299999999938</v>
          </cell>
          <cell r="J399">
            <v>73.9833</v>
          </cell>
          <cell r="K399">
            <v>76.450829999999996</v>
          </cell>
          <cell r="L399">
            <v>4.3073902177793603E-2</v>
          </cell>
          <cell r="M399">
            <v>2.4129999999999981E-2</v>
          </cell>
          <cell r="N399">
            <v>0.56020000000000003</v>
          </cell>
          <cell r="O399">
            <v>0.58433000000000002</v>
          </cell>
          <cell r="P399">
            <v>2.2828407598471007E-2</v>
          </cell>
          <cell r="Q399">
            <v>2.483869999999996</v>
          </cell>
          <cell r="R399">
            <v>108.8061</v>
          </cell>
          <cell r="S399">
            <v>111.28997</v>
          </cell>
          <cell r="T399">
            <v>3.9749028403085931E-2</v>
          </cell>
          <cell r="U399">
            <v>1.9105450000000057</v>
          </cell>
          <cell r="V399">
            <v>48.065199999999997</v>
          </cell>
          <cell r="W399">
            <v>49.975745000000003</v>
          </cell>
          <cell r="X399">
            <v>1.6627481172424213E-2</v>
          </cell>
          <cell r="Y399">
            <v>0.7623750000000018</v>
          </cell>
          <cell r="Z399">
            <v>45.850299999999997</v>
          </cell>
          <cell r="AA399">
            <v>46.612674999999996</v>
          </cell>
          <cell r="AB399">
            <v>2.8659594227890786E-2</v>
          </cell>
          <cell r="AC399">
            <v>1.4226250000000022</v>
          </cell>
          <cell r="AD399">
            <v>49.6387</v>
          </cell>
          <cell r="AE399">
            <v>51.061325000000004</v>
          </cell>
          <cell r="AF399">
            <v>2.3720292228392548E-2</v>
          </cell>
          <cell r="AG399">
            <v>0.39253999999999978</v>
          </cell>
          <cell r="AH399">
            <v>16.5487</v>
          </cell>
          <cell r="AI399">
            <v>16.941240000000001</v>
          </cell>
          <cell r="AJ399">
            <v>1.7360640051750871E-2</v>
          </cell>
          <cell r="AK399">
            <v>0.27604285714286469</v>
          </cell>
          <cell r="AL399">
            <v>15.900499999999999</v>
          </cell>
          <cell r="AM399">
            <v>16.176542857142863</v>
          </cell>
          <cell r="AN399">
            <v>2.6864616472251562E-2</v>
          </cell>
          <cell r="AO399">
            <v>0.20519999999999911</v>
          </cell>
          <cell r="AP399">
            <v>7.6383000000000001</v>
          </cell>
          <cell r="AQ399">
            <v>7.8434999999999988</v>
          </cell>
          <cell r="AR399">
            <v>1.0670417072667233E-2</v>
          </cell>
          <cell r="AS399">
            <v>0.44459999999999666</v>
          </cell>
          <cell r="AT399">
            <v>41.666600000000003</v>
          </cell>
          <cell r="AU399">
            <v>42.111199999999997</v>
          </cell>
          <cell r="AV399">
            <v>2.4636289160709729E-2</v>
          </cell>
          <cell r="AW399">
            <v>0.87209999999996357</v>
          </cell>
          <cell r="AX399">
            <v>35.399000000000001</v>
          </cell>
          <cell r="AY399">
            <v>36.271099999999961</v>
          </cell>
          <cell r="AZ399">
            <v>1.7510607834995043E-2</v>
          </cell>
          <cell r="BA399">
            <v>0.13435714285713349</v>
          </cell>
          <cell r="BB399">
            <v>7.6729000000000003</v>
          </cell>
          <cell r="BC399">
            <v>7.807257142857134</v>
          </cell>
        </row>
        <row r="400">
          <cell r="B400">
            <v>352</v>
          </cell>
          <cell r="C400">
            <v>172</v>
          </cell>
          <cell r="D400">
            <v>2.4084353256673453E-2</v>
          </cell>
          <cell r="E400">
            <v>1.4643888888888879</v>
          </cell>
          <cell r="F400">
            <v>60.802500000000002</v>
          </cell>
          <cell r="G400">
            <v>62.266888888888893</v>
          </cell>
          <cell r="H400">
            <v>3.3547570870723444E-2</v>
          </cell>
          <cell r="I400">
            <v>2.4819599999999937</v>
          </cell>
          <cell r="J400">
            <v>73.9833</v>
          </cell>
          <cell r="K400">
            <v>76.465260000000001</v>
          </cell>
          <cell r="L400">
            <v>4.3325796342576023E-2</v>
          </cell>
          <cell r="M400">
            <v>2.4271111111111094E-2</v>
          </cell>
          <cell r="N400">
            <v>0.56020000000000003</v>
          </cell>
          <cell r="O400">
            <v>0.58447111111111116</v>
          </cell>
          <cell r="P400">
            <v>2.296190705811119E-2</v>
          </cell>
          <cell r="Q400">
            <v>2.4983955555555517</v>
          </cell>
          <cell r="R400">
            <v>108.8061</v>
          </cell>
          <cell r="S400">
            <v>111.30449555555555</v>
          </cell>
          <cell r="T400">
            <v>3.9981478861583507E-2</v>
          </cell>
          <cell r="U400">
            <v>1.9217177777777839</v>
          </cell>
          <cell r="V400">
            <v>48.065199999999997</v>
          </cell>
          <cell r="W400">
            <v>49.986917777777784</v>
          </cell>
          <cell r="X400">
            <v>1.6724717904426693E-2</v>
          </cell>
          <cell r="Y400">
            <v>0.76683333333333525</v>
          </cell>
          <cell r="Z400">
            <v>45.850299999999997</v>
          </cell>
          <cell r="AA400">
            <v>46.617133333333335</v>
          </cell>
          <cell r="AB400">
            <v>2.882719419413576E-2</v>
          </cell>
          <cell r="AC400">
            <v>1.4309444444444466</v>
          </cell>
          <cell r="AD400">
            <v>49.6387</v>
          </cell>
          <cell r="AE400">
            <v>51.06964444444445</v>
          </cell>
          <cell r="AF400">
            <v>2.3859007387622918E-2</v>
          </cell>
          <cell r="AG400">
            <v>0.39483555555555533</v>
          </cell>
          <cell r="AH400">
            <v>16.5487</v>
          </cell>
          <cell r="AI400">
            <v>16.943535555555556</v>
          </cell>
          <cell r="AJ400">
            <v>1.7462164262579825E-2</v>
          </cell>
          <cell r="AK400">
            <v>0.27765714285715049</v>
          </cell>
          <cell r="AL400">
            <v>15.900499999999999</v>
          </cell>
          <cell r="AM400">
            <v>16.178157142857149</v>
          </cell>
          <cell r="AN400">
            <v>2.7021719492557127E-2</v>
          </cell>
          <cell r="AO400">
            <v>0.20639999999999908</v>
          </cell>
          <cell r="AP400">
            <v>7.6383000000000001</v>
          </cell>
          <cell r="AQ400">
            <v>7.8446999999999996</v>
          </cell>
          <cell r="AR400">
            <v>1.0732817172507392E-2</v>
          </cell>
          <cell r="AS400">
            <v>0.4471999999999966</v>
          </cell>
          <cell r="AT400">
            <v>41.666600000000003</v>
          </cell>
          <cell r="AU400">
            <v>42.113799999999998</v>
          </cell>
          <cell r="AV400">
            <v>2.4780361027146626E-2</v>
          </cell>
          <cell r="AW400">
            <v>0.87719999999996345</v>
          </cell>
          <cell r="AX400">
            <v>35.399000000000001</v>
          </cell>
          <cell r="AY400">
            <v>36.276199999999967</v>
          </cell>
          <cell r="AZ400">
            <v>1.7613009050404371E-2</v>
          </cell>
          <cell r="BA400">
            <v>0.13514285714284771</v>
          </cell>
          <cell r="BB400">
            <v>7.6729000000000003</v>
          </cell>
          <cell r="BC400">
            <v>7.8080428571428477</v>
          </cell>
        </row>
        <row r="401">
          <cell r="B401">
            <v>353</v>
          </cell>
          <cell r="C401">
            <v>173</v>
          </cell>
          <cell r="D401">
            <v>2.4224378566305275E-2</v>
          </cell>
          <cell r="E401">
            <v>1.4729027777777768</v>
          </cell>
          <cell r="F401">
            <v>60.802500000000002</v>
          </cell>
          <cell r="G401">
            <v>62.275402777777778</v>
          </cell>
          <cell r="H401">
            <v>3.3742614887413695E-2</v>
          </cell>
          <cell r="I401">
            <v>2.4963899999999937</v>
          </cell>
          <cell r="J401">
            <v>73.9833</v>
          </cell>
          <cell r="K401">
            <v>76.479689999999991</v>
          </cell>
          <cell r="L401">
            <v>4.3577690507358442E-2</v>
          </cell>
          <cell r="M401">
            <v>2.44122222222222E-2</v>
          </cell>
          <cell r="N401">
            <v>0.56020000000000003</v>
          </cell>
          <cell r="O401">
            <v>0.5846122222222222</v>
          </cell>
          <cell r="P401">
            <v>2.3095406517751365E-2</v>
          </cell>
          <cell r="Q401">
            <v>2.5129211111111069</v>
          </cell>
          <cell r="R401">
            <v>108.8061</v>
          </cell>
          <cell r="S401">
            <v>111.31902111111111</v>
          </cell>
          <cell r="T401">
            <v>4.0213929320081089E-2</v>
          </cell>
          <cell r="U401">
            <v>1.9328905555555616</v>
          </cell>
          <cell r="V401">
            <v>48.065199999999997</v>
          </cell>
          <cell r="W401">
            <v>49.998090555555557</v>
          </cell>
          <cell r="X401">
            <v>1.6821954636429177E-2</v>
          </cell>
          <cell r="Y401">
            <v>0.7712916666666686</v>
          </cell>
          <cell r="Z401">
            <v>45.850299999999997</v>
          </cell>
          <cell r="AA401">
            <v>46.621591666666667</v>
          </cell>
          <cell r="AB401">
            <v>2.8994794160380734E-2</v>
          </cell>
          <cell r="AC401">
            <v>1.4392638888888911</v>
          </cell>
          <cell r="AD401">
            <v>49.6387</v>
          </cell>
          <cell r="AE401">
            <v>51.077963888888888</v>
          </cell>
          <cell r="AF401">
            <v>2.3997722546853284E-2</v>
          </cell>
          <cell r="AG401">
            <v>0.39713111111111093</v>
          </cell>
          <cell r="AH401">
            <v>16.5487</v>
          </cell>
          <cell r="AI401">
            <v>16.945831111111112</v>
          </cell>
          <cell r="AJ401">
            <v>1.7563688473408775E-2</v>
          </cell>
          <cell r="AK401">
            <v>0.27927142857143622</v>
          </cell>
          <cell r="AL401">
            <v>15.900499999999999</v>
          </cell>
          <cell r="AM401">
            <v>16.179771428571435</v>
          </cell>
          <cell r="AN401">
            <v>2.7178822512862692E-2</v>
          </cell>
          <cell r="AO401">
            <v>0.20759999999999909</v>
          </cell>
          <cell r="AP401">
            <v>7.6383000000000001</v>
          </cell>
          <cell r="AQ401">
            <v>7.8458999999999994</v>
          </cell>
          <cell r="AR401">
            <v>1.0795217272347552E-2</v>
          </cell>
          <cell r="AS401">
            <v>0.44979999999999654</v>
          </cell>
          <cell r="AT401">
            <v>41.666600000000003</v>
          </cell>
          <cell r="AU401">
            <v>42.116399999999999</v>
          </cell>
          <cell r="AV401">
            <v>2.4924432893583526E-2</v>
          </cell>
          <cell r="AW401">
            <v>0.88229999999996322</v>
          </cell>
          <cell r="AX401">
            <v>35.399000000000001</v>
          </cell>
          <cell r="AY401">
            <v>36.281299999999966</v>
          </cell>
          <cell r="AZ401">
            <v>1.7715410265813698E-2</v>
          </cell>
          <cell r="BA401">
            <v>0.13592857142856193</v>
          </cell>
          <cell r="BB401">
            <v>7.6729000000000003</v>
          </cell>
          <cell r="BC401">
            <v>7.8088285714285623</v>
          </cell>
        </row>
        <row r="402">
          <cell r="B402">
            <v>354</v>
          </cell>
          <cell r="C402">
            <v>174</v>
          </cell>
          <cell r="D402">
            <v>2.4364403875937097E-2</v>
          </cell>
          <cell r="E402">
            <v>1.4814166666666655</v>
          </cell>
          <cell r="F402">
            <v>60.802500000000002</v>
          </cell>
          <cell r="G402">
            <v>62.28391666666667</v>
          </cell>
          <cell r="H402">
            <v>3.3937658904103947E-2</v>
          </cell>
          <cell r="I402">
            <v>2.5108199999999936</v>
          </cell>
          <cell r="J402">
            <v>73.9833</v>
          </cell>
          <cell r="K402">
            <v>76.494119999999995</v>
          </cell>
          <cell r="L402">
            <v>4.3829584672140862E-2</v>
          </cell>
          <cell r="M402">
            <v>2.4553333333333312E-2</v>
          </cell>
          <cell r="N402">
            <v>0.56020000000000003</v>
          </cell>
          <cell r="O402">
            <v>0.58475333333333335</v>
          </cell>
          <cell r="P402">
            <v>2.3228905977391547E-2</v>
          </cell>
          <cell r="Q402">
            <v>2.5274466666666626</v>
          </cell>
          <cell r="R402">
            <v>108.8061</v>
          </cell>
          <cell r="S402">
            <v>111.33354666666666</v>
          </cell>
          <cell r="T402">
            <v>4.0446379778578664E-2</v>
          </cell>
          <cell r="U402">
            <v>1.9440633333333392</v>
          </cell>
          <cell r="V402">
            <v>48.065199999999997</v>
          </cell>
          <cell r="W402">
            <v>50.009263333333337</v>
          </cell>
          <cell r="X402">
            <v>1.6919191368431653E-2</v>
          </cell>
          <cell r="Y402">
            <v>0.77575000000000183</v>
          </cell>
          <cell r="Z402">
            <v>45.850299999999997</v>
          </cell>
          <cell r="AA402">
            <v>46.626049999999999</v>
          </cell>
          <cell r="AB402">
            <v>2.9162394126625711E-2</v>
          </cell>
          <cell r="AC402">
            <v>1.4475833333333354</v>
          </cell>
          <cell r="AD402">
            <v>49.6387</v>
          </cell>
          <cell r="AE402">
            <v>51.086283333333334</v>
          </cell>
          <cell r="AF402">
            <v>2.413643770608365E-2</v>
          </cell>
          <cell r="AG402">
            <v>0.39942666666666643</v>
          </cell>
          <cell r="AH402">
            <v>16.5487</v>
          </cell>
          <cell r="AI402">
            <v>16.948126666666667</v>
          </cell>
          <cell r="AJ402">
            <v>1.7665212684237729E-2</v>
          </cell>
          <cell r="AK402">
            <v>0.28088571428572201</v>
          </cell>
          <cell r="AL402">
            <v>15.900499999999999</v>
          </cell>
          <cell r="AM402">
            <v>16.181385714285721</v>
          </cell>
          <cell r="AN402">
            <v>2.733592553316826E-2</v>
          </cell>
          <cell r="AO402">
            <v>0.20879999999999907</v>
          </cell>
          <cell r="AP402">
            <v>7.6383000000000001</v>
          </cell>
          <cell r="AQ402">
            <v>7.8470999999999993</v>
          </cell>
          <cell r="AR402">
            <v>1.0857617372187711E-2</v>
          </cell>
          <cell r="AS402">
            <v>0.45239999999999653</v>
          </cell>
          <cell r="AT402">
            <v>41.666600000000003</v>
          </cell>
          <cell r="AU402">
            <v>42.119</v>
          </cell>
          <cell r="AV402">
            <v>2.5068504760020427E-2</v>
          </cell>
          <cell r="AW402">
            <v>0.887399999999963</v>
          </cell>
          <cell r="AX402">
            <v>35.399000000000001</v>
          </cell>
          <cell r="AY402">
            <v>36.286399999999965</v>
          </cell>
          <cell r="AZ402">
            <v>1.7817811481223026E-2</v>
          </cell>
          <cell r="BA402">
            <v>0.13671428571427618</v>
          </cell>
          <cell r="BB402">
            <v>7.6729000000000003</v>
          </cell>
          <cell r="BC402">
            <v>7.8096142857142761</v>
          </cell>
        </row>
        <row r="403">
          <cell r="B403">
            <v>355</v>
          </cell>
          <cell r="C403">
            <v>175</v>
          </cell>
          <cell r="D403">
            <v>2.4504429185568923E-2</v>
          </cell>
          <cell r="E403">
            <v>1.4899305555555542</v>
          </cell>
          <cell r="F403">
            <v>60.802500000000002</v>
          </cell>
          <cell r="G403">
            <v>62.292430555555555</v>
          </cell>
          <cell r="H403">
            <v>3.4132702920794199E-2</v>
          </cell>
          <cell r="I403">
            <v>2.5252499999999936</v>
          </cell>
          <cell r="J403">
            <v>73.9833</v>
          </cell>
          <cell r="K403">
            <v>76.50855</v>
          </cell>
          <cell r="L403">
            <v>4.4081478836923274E-2</v>
          </cell>
          <cell r="M403">
            <v>2.4694444444444422E-2</v>
          </cell>
          <cell r="N403">
            <v>0.56020000000000003</v>
          </cell>
          <cell r="O403">
            <v>0.58489444444444449</v>
          </cell>
          <cell r="P403">
            <v>2.3362405437031733E-2</v>
          </cell>
          <cell r="Q403">
            <v>2.5419722222222183</v>
          </cell>
          <cell r="R403">
            <v>108.8061</v>
          </cell>
          <cell r="S403">
            <v>111.34807222222221</v>
          </cell>
          <cell r="T403">
            <v>4.0678830237076247E-2</v>
          </cell>
          <cell r="U403">
            <v>1.9552361111111172</v>
          </cell>
          <cell r="V403">
            <v>48.065199999999997</v>
          </cell>
          <cell r="W403">
            <v>50.020436111111117</v>
          </cell>
          <cell r="X403">
            <v>1.7016428100434137E-2</v>
          </cell>
          <cell r="Y403">
            <v>0.78020833333333528</v>
          </cell>
          <cell r="Z403">
            <v>45.850299999999997</v>
          </cell>
          <cell r="AA403">
            <v>46.630508333333331</v>
          </cell>
          <cell r="AB403">
            <v>2.9329994092870685E-2</v>
          </cell>
          <cell r="AC403">
            <v>1.45590277777778</v>
          </cell>
          <cell r="AD403">
            <v>49.6387</v>
          </cell>
          <cell r="AE403">
            <v>51.09460277777778</v>
          </cell>
          <cell r="AF403">
            <v>2.4275152865314013E-2</v>
          </cell>
          <cell r="AG403">
            <v>0.40172222222222198</v>
          </cell>
          <cell r="AH403">
            <v>16.5487</v>
          </cell>
          <cell r="AI403">
            <v>16.950422222222223</v>
          </cell>
          <cell r="AJ403">
            <v>1.7766736895066682E-2</v>
          </cell>
          <cell r="AK403">
            <v>0.28250000000000774</v>
          </cell>
          <cell r="AL403">
            <v>15.900499999999999</v>
          </cell>
          <cell r="AM403">
            <v>16.183000000000007</v>
          </cell>
          <cell r="AN403">
            <v>2.7493028553473822E-2</v>
          </cell>
          <cell r="AO403">
            <v>0.20999999999999908</v>
          </cell>
          <cell r="AP403">
            <v>7.6383000000000001</v>
          </cell>
          <cell r="AQ403">
            <v>7.8482999999999992</v>
          </cell>
          <cell r="AR403">
            <v>1.0920017472027872E-2</v>
          </cell>
          <cell r="AS403">
            <v>0.45499999999999657</v>
          </cell>
          <cell r="AT403">
            <v>41.666600000000003</v>
          </cell>
          <cell r="AU403">
            <v>42.121600000000001</v>
          </cell>
          <cell r="AV403">
            <v>2.5212576626457324E-2</v>
          </cell>
          <cell r="AW403">
            <v>0.89249999999996277</v>
          </cell>
          <cell r="AX403">
            <v>35.399000000000001</v>
          </cell>
          <cell r="AY403">
            <v>36.291499999999964</v>
          </cell>
          <cell r="AZ403">
            <v>1.7920212696632354E-2</v>
          </cell>
          <cell r="BA403">
            <v>0.13749999999999041</v>
          </cell>
          <cell r="BB403">
            <v>7.6729000000000003</v>
          </cell>
          <cell r="BC403">
            <v>7.8103999999999907</v>
          </cell>
        </row>
        <row r="404">
          <cell r="B404">
            <v>356</v>
          </cell>
          <cell r="C404">
            <v>176</v>
          </cell>
          <cell r="D404">
            <v>2.4644454495200745E-2</v>
          </cell>
          <cell r="E404">
            <v>1.4984444444444434</v>
          </cell>
          <cell r="F404">
            <v>60.802500000000002</v>
          </cell>
          <cell r="G404">
            <v>62.300944444444447</v>
          </cell>
          <cell r="H404">
            <v>3.432774693748445E-2</v>
          </cell>
          <cell r="I404">
            <v>2.5396799999999935</v>
          </cell>
          <cell r="J404">
            <v>73.9833</v>
          </cell>
          <cell r="K404">
            <v>76.52297999999999</v>
          </cell>
          <cell r="L404">
            <v>4.4333373001705693E-2</v>
          </cell>
          <cell r="M404">
            <v>2.4835555555555534E-2</v>
          </cell>
          <cell r="N404">
            <v>0.56020000000000003</v>
          </cell>
          <cell r="O404">
            <v>0.58503555555555553</v>
          </cell>
          <cell r="P404">
            <v>2.3495904896671915E-2</v>
          </cell>
          <cell r="Q404">
            <v>2.5564977777777735</v>
          </cell>
          <cell r="R404">
            <v>108.8061</v>
          </cell>
          <cell r="S404">
            <v>111.36259777777778</v>
          </cell>
          <cell r="T404">
            <v>4.0911280695573822E-2</v>
          </cell>
          <cell r="U404">
            <v>1.9664088888888949</v>
          </cell>
          <cell r="V404">
            <v>48.065199999999997</v>
          </cell>
          <cell r="W404">
            <v>50.03160888888889</v>
          </cell>
          <cell r="X404">
            <v>1.7113664832436617E-2</v>
          </cell>
          <cell r="Y404">
            <v>0.78466666666666862</v>
          </cell>
          <cell r="Z404">
            <v>45.850299999999997</v>
          </cell>
          <cell r="AA404">
            <v>46.634966666666664</v>
          </cell>
          <cell r="AB404">
            <v>2.9497594059115659E-2</v>
          </cell>
          <cell r="AC404">
            <v>1.4642222222222245</v>
          </cell>
          <cell r="AD404">
            <v>49.6387</v>
          </cell>
          <cell r="AE404">
            <v>51.102922222222226</v>
          </cell>
          <cell r="AF404">
            <v>2.4413868024544379E-2</v>
          </cell>
          <cell r="AG404">
            <v>0.40401777777777759</v>
          </cell>
          <cell r="AH404">
            <v>16.5487</v>
          </cell>
          <cell r="AI404">
            <v>16.952717777777778</v>
          </cell>
          <cell r="AJ404">
            <v>1.7868261105895632E-2</v>
          </cell>
          <cell r="AK404">
            <v>0.28411428571429348</v>
          </cell>
          <cell r="AL404">
            <v>15.900499999999999</v>
          </cell>
          <cell r="AM404">
            <v>16.184614285714293</v>
          </cell>
          <cell r="AN404">
            <v>2.7650131573779387E-2</v>
          </cell>
          <cell r="AO404">
            <v>0.21119999999999908</v>
          </cell>
          <cell r="AP404">
            <v>7.6383000000000001</v>
          </cell>
          <cell r="AQ404">
            <v>7.849499999999999</v>
          </cell>
          <cell r="AR404">
            <v>1.098241757186803E-2</v>
          </cell>
          <cell r="AS404">
            <v>0.45759999999999651</v>
          </cell>
          <cell r="AT404">
            <v>41.666600000000003</v>
          </cell>
          <cell r="AU404">
            <v>42.124200000000002</v>
          </cell>
          <cell r="AV404">
            <v>2.5356648492894224E-2</v>
          </cell>
          <cell r="AW404">
            <v>0.89759999999996254</v>
          </cell>
          <cell r="AX404">
            <v>35.399000000000001</v>
          </cell>
          <cell r="AY404">
            <v>36.296599999999962</v>
          </cell>
          <cell r="AZ404">
            <v>1.8022613912041682E-2</v>
          </cell>
          <cell r="BA404">
            <v>0.13828571428570463</v>
          </cell>
          <cell r="BB404">
            <v>7.6729000000000003</v>
          </cell>
          <cell r="BC404">
            <v>7.8111857142857053</v>
          </cell>
        </row>
        <row r="405">
          <cell r="B405">
            <v>357</v>
          </cell>
          <cell r="C405">
            <v>177</v>
          </cell>
          <cell r="D405">
            <v>2.4784479804832567E-2</v>
          </cell>
          <cell r="E405">
            <v>1.5069583333333323</v>
          </cell>
          <cell r="F405">
            <v>60.802500000000002</v>
          </cell>
          <cell r="G405">
            <v>62.309458333333332</v>
          </cell>
          <cell r="H405">
            <v>3.4522790954174702E-2</v>
          </cell>
          <cell r="I405">
            <v>2.5541099999999934</v>
          </cell>
          <cell r="J405">
            <v>73.9833</v>
          </cell>
          <cell r="K405">
            <v>76.537409999999994</v>
          </cell>
          <cell r="L405">
            <v>4.4585267166488113E-2</v>
          </cell>
          <cell r="M405">
            <v>2.4976666666666647E-2</v>
          </cell>
          <cell r="N405">
            <v>0.56020000000000003</v>
          </cell>
          <cell r="O405">
            <v>0.58517666666666668</v>
          </cell>
          <cell r="P405">
            <v>2.3629404356312091E-2</v>
          </cell>
          <cell r="Q405">
            <v>2.5710233333333292</v>
          </cell>
          <cell r="R405">
            <v>108.8061</v>
          </cell>
          <cell r="S405">
            <v>111.37712333333333</v>
          </cell>
          <cell r="T405">
            <v>4.1143731154071397E-2</v>
          </cell>
          <cell r="U405">
            <v>1.9775816666666726</v>
          </cell>
          <cell r="V405">
            <v>48.065199999999997</v>
          </cell>
          <cell r="W405">
            <v>50.04278166666667</v>
          </cell>
          <cell r="X405">
            <v>1.72109015644391E-2</v>
          </cell>
          <cell r="Y405">
            <v>0.78912500000000196</v>
          </cell>
          <cell r="Z405">
            <v>45.850299999999997</v>
          </cell>
          <cell r="AA405">
            <v>46.639424999999996</v>
          </cell>
          <cell r="AB405">
            <v>2.9665194025360636E-2</v>
          </cell>
          <cell r="AC405">
            <v>1.4725416666666689</v>
          </cell>
          <cell r="AD405">
            <v>49.6387</v>
          </cell>
          <cell r="AE405">
            <v>51.111241666666672</v>
          </cell>
          <cell r="AF405">
            <v>2.4552583183774745E-2</v>
          </cell>
          <cell r="AG405">
            <v>0.40631333333333314</v>
          </cell>
          <cell r="AH405">
            <v>16.5487</v>
          </cell>
          <cell r="AI405">
            <v>16.955013333333333</v>
          </cell>
          <cell r="AJ405">
            <v>1.7969785316724586E-2</v>
          </cell>
          <cell r="AK405">
            <v>0.28572857142857927</v>
          </cell>
          <cell r="AL405">
            <v>15.900499999999999</v>
          </cell>
          <cell r="AM405">
            <v>16.186228571428579</v>
          </cell>
          <cell r="AN405">
            <v>2.7807234594084951E-2</v>
          </cell>
          <cell r="AO405">
            <v>0.21239999999999906</v>
          </cell>
          <cell r="AP405">
            <v>7.6383000000000001</v>
          </cell>
          <cell r="AQ405">
            <v>7.8506999999999989</v>
          </cell>
          <cell r="AR405">
            <v>1.1044817671708189E-2</v>
          </cell>
          <cell r="AS405">
            <v>0.46019999999999645</v>
          </cell>
          <cell r="AT405">
            <v>41.666600000000003</v>
          </cell>
          <cell r="AU405">
            <v>42.126799999999996</v>
          </cell>
          <cell r="AV405">
            <v>2.5500720359331121E-2</v>
          </cell>
          <cell r="AW405">
            <v>0.90269999999996231</v>
          </cell>
          <cell r="AX405">
            <v>35.399000000000001</v>
          </cell>
          <cell r="AY405">
            <v>36.301699999999961</v>
          </cell>
          <cell r="AZ405">
            <v>1.8125015127451009E-2</v>
          </cell>
          <cell r="BA405">
            <v>0.13907142857141888</v>
          </cell>
          <cell r="BB405">
            <v>7.6729000000000003</v>
          </cell>
          <cell r="BC405">
            <v>7.811971428571419</v>
          </cell>
        </row>
        <row r="406">
          <cell r="B406">
            <v>358</v>
          </cell>
          <cell r="C406">
            <v>178</v>
          </cell>
          <cell r="D406">
            <v>2.4924505114464389E-2</v>
          </cell>
          <cell r="E406">
            <v>1.515472222222221</v>
          </cell>
          <cell r="F406">
            <v>60.802500000000002</v>
          </cell>
          <cell r="G406">
            <v>62.317972222222224</v>
          </cell>
          <cell r="H406">
            <v>3.4717834970864961E-2</v>
          </cell>
          <cell r="I406">
            <v>2.5685399999999934</v>
          </cell>
          <cell r="J406">
            <v>73.9833</v>
          </cell>
          <cell r="K406">
            <v>76.551839999999999</v>
          </cell>
          <cell r="L406">
            <v>4.4837161331270539E-2</v>
          </cell>
          <cell r="M406">
            <v>2.5117777777777756E-2</v>
          </cell>
          <cell r="N406">
            <v>0.56020000000000003</v>
          </cell>
          <cell r="O406">
            <v>0.58531777777777783</v>
          </cell>
          <cell r="P406">
            <v>2.3762903815952273E-2</v>
          </cell>
          <cell r="Q406">
            <v>2.5855488888888849</v>
          </cell>
          <cell r="R406">
            <v>108.8061</v>
          </cell>
          <cell r="S406">
            <v>111.39164888888888</v>
          </cell>
          <cell r="T406">
            <v>4.137618161256898E-2</v>
          </cell>
          <cell r="U406">
            <v>1.9887544444444505</v>
          </cell>
          <cell r="V406">
            <v>48.065199999999997</v>
          </cell>
          <cell r="W406">
            <v>50.05395444444445</v>
          </cell>
          <cell r="X406">
            <v>1.730813829644158E-2</v>
          </cell>
          <cell r="Y406">
            <v>0.79358333333333542</v>
          </cell>
          <cell r="Z406">
            <v>45.850299999999997</v>
          </cell>
          <cell r="AA406">
            <v>46.643883333333335</v>
          </cell>
          <cell r="AB406">
            <v>2.983279399160561E-2</v>
          </cell>
          <cell r="AC406">
            <v>1.4808611111111134</v>
          </cell>
          <cell r="AD406">
            <v>49.6387</v>
          </cell>
          <cell r="AE406">
            <v>51.119561111111111</v>
          </cell>
          <cell r="AF406">
            <v>2.4691298343005111E-2</v>
          </cell>
          <cell r="AG406">
            <v>0.40860888888888874</v>
          </cell>
          <cell r="AH406">
            <v>16.5487</v>
          </cell>
          <cell r="AI406">
            <v>16.957308888888889</v>
          </cell>
          <cell r="AJ406">
            <v>1.807130952755354E-2</v>
          </cell>
          <cell r="AK406">
            <v>0.287342857142865</v>
          </cell>
          <cell r="AL406">
            <v>15.900499999999999</v>
          </cell>
          <cell r="AM406">
            <v>16.187842857142865</v>
          </cell>
          <cell r="AN406">
            <v>2.7964337614390516E-2</v>
          </cell>
          <cell r="AO406">
            <v>0.21359999999999907</v>
          </cell>
          <cell r="AP406">
            <v>7.6383000000000001</v>
          </cell>
          <cell r="AQ406">
            <v>7.8518999999999988</v>
          </cell>
          <cell r="AR406">
            <v>1.1107217771548349E-2</v>
          </cell>
          <cell r="AS406">
            <v>0.46279999999999644</v>
          </cell>
          <cell r="AT406">
            <v>41.666600000000003</v>
          </cell>
          <cell r="AU406">
            <v>42.129399999999997</v>
          </cell>
          <cell r="AV406">
            <v>2.5644792225768018E-2</v>
          </cell>
          <cell r="AW406">
            <v>0.90779999999996208</v>
          </cell>
          <cell r="AX406">
            <v>35.399000000000001</v>
          </cell>
          <cell r="AY406">
            <v>36.30679999999996</v>
          </cell>
          <cell r="AZ406">
            <v>1.8227416342860341E-2</v>
          </cell>
          <cell r="BA406">
            <v>0.1398571428571331</v>
          </cell>
          <cell r="BB406">
            <v>7.6729000000000003</v>
          </cell>
          <cell r="BC406">
            <v>7.8127571428571336</v>
          </cell>
        </row>
        <row r="407">
          <cell r="B407">
            <v>359</v>
          </cell>
          <cell r="C407">
            <v>179</v>
          </cell>
          <cell r="D407">
            <v>2.5064530424096211E-2</v>
          </cell>
          <cell r="E407">
            <v>1.5239861111111099</v>
          </cell>
          <cell r="F407">
            <v>60.802500000000002</v>
          </cell>
          <cell r="G407">
            <v>62.326486111111109</v>
          </cell>
          <cell r="H407">
            <v>3.4912878987555213E-2</v>
          </cell>
          <cell r="I407">
            <v>2.5829699999999933</v>
          </cell>
          <cell r="J407">
            <v>73.9833</v>
          </cell>
          <cell r="K407">
            <v>76.566269999999989</v>
          </cell>
          <cell r="L407">
            <v>4.5089055496052952E-2</v>
          </cell>
          <cell r="M407">
            <v>2.5258888888888869E-2</v>
          </cell>
          <cell r="N407">
            <v>0.56020000000000003</v>
          </cell>
          <cell r="O407">
            <v>0.58545888888888886</v>
          </cell>
          <cell r="P407">
            <v>2.3896403275592455E-2</v>
          </cell>
          <cell r="Q407">
            <v>2.6000744444444401</v>
          </cell>
          <cell r="R407">
            <v>108.8061</v>
          </cell>
          <cell r="S407">
            <v>111.40617444444445</v>
          </cell>
          <cell r="T407">
            <v>4.1608632071066562E-2</v>
          </cell>
          <cell r="U407">
            <v>1.9999272222222282</v>
          </cell>
          <cell r="V407">
            <v>48.065199999999997</v>
          </cell>
          <cell r="W407">
            <v>50.065127222222223</v>
          </cell>
          <cell r="X407">
            <v>1.740537502844406E-2</v>
          </cell>
          <cell r="Y407">
            <v>0.79804166666666865</v>
          </cell>
          <cell r="Z407">
            <v>45.850299999999997</v>
          </cell>
          <cell r="AA407">
            <v>46.648341666666667</v>
          </cell>
          <cell r="AB407">
            <v>3.0000393957850587E-2</v>
          </cell>
          <cell r="AC407">
            <v>1.4891805555555577</v>
          </cell>
          <cell r="AD407">
            <v>49.6387</v>
          </cell>
          <cell r="AE407">
            <v>51.127880555555556</v>
          </cell>
          <cell r="AF407">
            <v>2.483001350223548E-2</v>
          </cell>
          <cell r="AG407">
            <v>0.41090444444444424</v>
          </cell>
          <cell r="AH407">
            <v>16.5487</v>
          </cell>
          <cell r="AI407">
            <v>16.959604444444444</v>
          </cell>
          <cell r="AJ407">
            <v>1.8172833738382493E-2</v>
          </cell>
          <cell r="AK407">
            <v>0.28895714285715079</v>
          </cell>
          <cell r="AL407">
            <v>15.900499999999999</v>
          </cell>
          <cell r="AM407">
            <v>16.189457142857151</v>
          </cell>
          <cell r="AN407">
            <v>2.8121440634696078E-2</v>
          </cell>
          <cell r="AO407">
            <v>0.21479999999999905</v>
          </cell>
          <cell r="AP407">
            <v>7.6383000000000001</v>
          </cell>
          <cell r="AQ407">
            <v>7.8530999999999995</v>
          </cell>
          <cell r="AR407">
            <v>1.116961787138851E-2</v>
          </cell>
          <cell r="AS407">
            <v>0.46539999999999648</v>
          </cell>
          <cell r="AT407">
            <v>41.666600000000003</v>
          </cell>
          <cell r="AU407">
            <v>42.131999999999998</v>
          </cell>
          <cell r="AV407">
            <v>2.5788864092204922E-2</v>
          </cell>
          <cell r="AW407">
            <v>0.91289999999996196</v>
          </cell>
          <cell r="AX407">
            <v>35.399000000000001</v>
          </cell>
          <cell r="AY407">
            <v>36.311899999999966</v>
          </cell>
          <cell r="AZ407">
            <v>1.8329817558269668E-2</v>
          </cell>
          <cell r="BA407">
            <v>0.14064285714284733</v>
          </cell>
          <cell r="BB407">
            <v>7.6729000000000003</v>
          </cell>
          <cell r="BC407">
            <v>7.8135428571428474</v>
          </cell>
        </row>
        <row r="408">
          <cell r="B408">
            <v>360</v>
          </cell>
          <cell r="C408">
            <v>180</v>
          </cell>
          <cell r="D408">
            <v>2.5204555733728033E-2</v>
          </cell>
          <cell r="E408">
            <v>1.5324999999999989</v>
          </cell>
          <cell r="F408">
            <v>60.802500000000002</v>
          </cell>
          <cell r="G408">
            <v>62.335000000000001</v>
          </cell>
          <cell r="H408">
            <v>3.5107923004245464E-2</v>
          </cell>
          <cell r="I408">
            <v>2.5973999999999933</v>
          </cell>
          <cell r="J408">
            <v>73.9833</v>
          </cell>
          <cell r="K408">
            <v>76.580699999999993</v>
          </cell>
          <cell r="L408">
            <v>4.5340949660835364E-2</v>
          </cell>
          <cell r="M408">
            <v>2.5399999999999975E-2</v>
          </cell>
          <cell r="N408">
            <v>0.56020000000000003</v>
          </cell>
          <cell r="O408">
            <v>0.58560000000000001</v>
          </cell>
          <cell r="P408">
            <v>2.4029902735232641E-2</v>
          </cell>
          <cell r="Q408">
            <v>2.6145999999999958</v>
          </cell>
          <cell r="R408">
            <v>108.8061</v>
          </cell>
          <cell r="S408">
            <v>111.4207</v>
          </cell>
          <cell r="T408">
            <v>4.1841082529564137E-2</v>
          </cell>
          <cell r="U408">
            <v>2.0111000000000061</v>
          </cell>
          <cell r="V408">
            <v>48.065199999999997</v>
          </cell>
          <cell r="W408">
            <v>50.076300000000003</v>
          </cell>
          <cell r="X408">
            <v>1.750261176044654E-2</v>
          </cell>
          <cell r="Y408">
            <v>0.80250000000000199</v>
          </cell>
          <cell r="Z408">
            <v>45.850299999999997</v>
          </cell>
          <cell r="AA408">
            <v>46.652799999999999</v>
          </cell>
          <cell r="AB408">
            <v>3.0167993924095561E-2</v>
          </cell>
          <cell r="AC408">
            <v>1.4975000000000023</v>
          </cell>
          <cell r="AD408">
            <v>49.6387</v>
          </cell>
          <cell r="AE408">
            <v>51.136200000000002</v>
          </cell>
          <cell r="AF408">
            <v>2.4968728661465843E-2</v>
          </cell>
          <cell r="AG408">
            <v>0.41319999999999979</v>
          </cell>
          <cell r="AH408">
            <v>16.5487</v>
          </cell>
          <cell r="AI408">
            <v>16.9619</v>
          </cell>
          <cell r="AJ408">
            <v>1.8274357949211444E-2</v>
          </cell>
          <cell r="AK408">
            <v>0.29057142857143653</v>
          </cell>
          <cell r="AL408">
            <v>15.900499999999999</v>
          </cell>
          <cell r="AM408">
            <v>16.191071428571437</v>
          </cell>
          <cell r="AN408">
            <v>2.8278543655001646E-2</v>
          </cell>
          <cell r="AO408">
            <v>0.21599999999999905</v>
          </cell>
          <cell r="AP408">
            <v>7.6383000000000001</v>
          </cell>
          <cell r="AQ408">
            <v>7.8542999999999994</v>
          </cell>
          <cell r="AR408">
            <v>1.1232017971228667E-2</v>
          </cell>
          <cell r="AS408">
            <v>0.46799999999999642</v>
          </cell>
          <cell r="AT408">
            <v>41.666600000000003</v>
          </cell>
          <cell r="AU408">
            <v>42.134599999999999</v>
          </cell>
          <cell r="AV408">
            <v>2.5932935958641819E-2</v>
          </cell>
          <cell r="AW408">
            <v>0.91799999999996174</v>
          </cell>
          <cell r="AX408">
            <v>35.399000000000001</v>
          </cell>
          <cell r="AY408">
            <v>36.316999999999965</v>
          </cell>
          <cell r="AZ408">
            <v>1.8432218773678993E-2</v>
          </cell>
          <cell r="BA408">
            <v>0.14142857142856155</v>
          </cell>
          <cell r="BB408">
            <v>7.6729000000000003</v>
          </cell>
          <cell r="BC408">
            <v>7.814328571428562</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Rates"/>
      <sheetName val="TRADING-AFS"/>
      <sheetName val="Limits"/>
      <sheetName val="BS-OVS"/>
      <sheetName val="Implied Rate"/>
      <sheetName val="Rate Input"/>
      <sheetName val="TABLES"/>
      <sheetName val="Lookups"/>
      <sheetName val="Market Rates"/>
      <sheetName val="BS-DOM"/>
      <sheetName val="recon-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BS_OVS"/>
      <sheetName val="Macro1"/>
      <sheetName val="INPUT"/>
      <sheetName val="FX"/>
      <sheetName val="Lookups"/>
      <sheetName val="Data-922"/>
      <sheetName val="BSDOMOVS"/>
      <sheetName val="Sheet4"/>
      <sheetName val="Updated  Rates"/>
      <sheetName val="March 110"/>
      <sheetName val="Feb"/>
      <sheetName val="MarchSL904"/>
      <sheetName val="SCRR+CRR"/>
      <sheetName val="N-OUR"/>
      <sheetName val="I-B"/>
      <sheetName val="I-BR"/>
      <sheetName val="1-bwb(cb)"/>
      <sheetName val="B2"/>
      <sheetName val="Sheet1"/>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 val="Value In Use - Trea"/>
      <sheetName val="Currency"/>
      <sheetName val="DropDow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 val="Implied Rate"/>
      <sheetName val="Market Rates"/>
      <sheetName val="TABLES"/>
      <sheetName val="BS_OVS"/>
      <sheetName val="Macro1"/>
      <sheetName val="INPUT"/>
      <sheetName val="FX"/>
      <sheetName val="Lookups"/>
      <sheetName val="Data-922"/>
      <sheetName val="Sheet4"/>
      <sheetName val="Updated  Rates"/>
      <sheetName val="March 110"/>
      <sheetName val="Feb"/>
      <sheetName val="MarchSL904"/>
      <sheetName val="SCRR+CRR"/>
      <sheetName val="N-OUR"/>
      <sheetName val="I-B"/>
      <sheetName val="I-BR"/>
      <sheetName val="1-bwb(cb)"/>
      <sheetName val="B2"/>
      <sheetName val="Sheet1"/>
      <sheetName val="Currency"/>
      <sheetName val="DropDown"/>
      <sheetName val="Investments"/>
      <sheetName val="P&amp;L &amp; Notes"/>
      <sheetName val="Iron Curtain Method"/>
      <sheetName val="BSCOMBINED_"/>
      <sheetName val="Balance_Sheet-Auditors"/>
      <sheetName val="Changes_in_equity-A"/>
      <sheetName val="Note_1-5-A"/>
      <sheetName val="Note_6-8_A"/>
      <sheetName val="Note_9-11-A"/>
      <sheetName val="Note_12-14-A"/>
      <sheetName val="Note_15-A"/>
      <sheetName val="Note_24_1-A"/>
      <sheetName val="Note_28-A"/>
      <sheetName val="Cash_flow-A"/>
      <sheetName val="Note_10-10_1"/>
      <sheetName val="Note_10_2-10_7"/>
      <sheetName val="Note_11_-_12_1"/>
      <sheetName val="Note_16_2-18"/>
      <sheetName val="Note_22-23"/>
      <sheetName val="Note_28_1-30"/>
      <sheetName val="Note_37-38"/>
      <sheetName val="Note_24-A"/>
      <sheetName val="Note_25-A"/>
      <sheetName val="Note_26-A"/>
      <sheetName val="Note_42_2-44"/>
      <sheetName val="Note_21-A"/>
      <sheetName val="Note_22,23-A"/>
      <sheetName val="Implied_Rate"/>
      <sheetName val="Market_Rates"/>
      <sheetName val="Updated__Rates"/>
      <sheetName val="March_110"/>
      <sheetName val="CE-10th-June-0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 HFT Investments"/>
      <sheetName val="Capital Charge - Summary"/>
      <sheetName val="Variance - Summary"/>
      <sheetName val="Variance - General Market Risk"/>
      <sheetName val="Variance - Equity"/>
      <sheetName val="Variance - FX Spot"/>
      <sheetName val="Variance - USD"/>
      <sheetName val="Variance - GBP"/>
      <sheetName val="T Bills"/>
      <sheetName val="MM Mark To Market"/>
      <sheetName val="PIBs"/>
      <sheetName val="IRS"/>
      <sheetName val="TFCs"/>
      <sheetName val="Disallowances"/>
      <sheetName val="Specific Risk"/>
      <sheetName val="Equity"/>
      <sheetName val="FX"/>
      <sheetName val="Other Currencies"/>
      <sheetName val="AED"/>
      <sheetName val="AED - MCR"/>
      <sheetName val="Euro"/>
      <sheetName val="EURO - MCR"/>
      <sheetName val="USD"/>
      <sheetName val="USD - MCR "/>
      <sheetName val="GBP "/>
      <sheetName val="GBP - MCR"/>
      <sheetName val="JPY"/>
      <sheetName val="JPY - MCR"/>
      <sheetName val="FX Options"/>
      <sheetName val="Disallowance Template"/>
      <sheetName val="Tables"/>
      <sheetName val="IRR-summary"/>
      <sheetName val="IRR-SCH"/>
      <sheetName val="IRR-GCH-MM PKR"/>
      <sheetName val="IRR-GCH-MM USD"/>
      <sheetName val="IRR-GCH-MM GBP"/>
      <sheetName val="IRR-GCH-MM AED"/>
      <sheetName val="IRR-GCH-DM"/>
      <sheetName val="IRR-EQT"/>
      <sheetName val="IRR-FE"/>
      <sheetName val="IRR-OPT"/>
      <sheetName val="USDD - MCR "/>
      <sheetName val="AAED  - MCR"/>
      <sheetName val="AAAED   - MCR"/>
      <sheetName val="AAAAED   - MCR"/>
      <sheetName val="AAAAAED   - MCR"/>
      <sheetName val="AAAAAAED   - MCR"/>
      <sheetName val="AAED   - MCR"/>
      <sheetName val="Lookups"/>
      <sheetName val="Updated  Rates"/>
      <sheetName val="OUTSTANDING FX-SWAP"/>
      <sheetName val="BS-OVS"/>
      <sheetName val="Implied Rate"/>
      <sheetName val="29-30"/>
      <sheetName val="Sheet2"/>
      <sheetName val="Fwd-conts"/>
      <sheetName val="Notes1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ification"/>
      <sheetName val="CMA_Selections"/>
      <sheetName val="CMA_Calculations"/>
      <sheetName val="Population"/>
      <sheetName val="Tickmarks"/>
      <sheetName val="CMA_SampleDesign"/>
      <sheetName val="DialogInsert"/>
      <sheetName val="Population1"/>
      <sheetName val="Population (2)"/>
      <sheetName val="EVL1296O"/>
      <sheetName val="EVL1296X"/>
      <sheetName val="EVL1297O"/>
      <sheetName val="EVL1297X"/>
    </sheetNames>
    <sheetDataSet>
      <sheetData sheetId="0"/>
      <sheetData sheetId="1"/>
      <sheetData sheetId="2">
        <row r="2">
          <cell r="D2">
            <v>550908970.47020006</v>
          </cell>
        </row>
        <row r="122">
          <cell r="D122">
            <v>550908970.47020006</v>
          </cell>
          <cell r="F122">
            <v>11</v>
          </cell>
        </row>
      </sheetData>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
      <sheetName val="F-B-1"/>
      <sheetName val="F-B-2"/>
      <sheetName val="F-B-3"/>
      <sheetName val="F-B-4"/>
      <sheetName val="F-B-4a"/>
      <sheetName val="F-B-5"/>
      <sheetName val="F-B-6"/>
      <sheetName val="F-B-7"/>
      <sheetName val="F-B-8"/>
      <sheetName val="F-B-9"/>
      <sheetName val="F-B-12"/>
      <sheetName val="F-B-12A"/>
      <sheetName val="F-B-12B"/>
      <sheetName val="F-B-13"/>
      <sheetName val="F-B-13A"/>
      <sheetName val="F-B-14"/>
      <sheetName val="F-B-14A"/>
      <sheetName val="F-B-14B"/>
      <sheetName val="F-B-15"/>
      <sheetName val="F-B-15A"/>
      <sheetName val="F-B-16"/>
      <sheetName val="F-B-17"/>
      <sheetName val="F-B-18"/>
      <sheetName val="F-B-19"/>
      <sheetName val="F-B-20"/>
      <sheetName val="F-B-21"/>
      <sheetName val="F-B-22"/>
      <sheetName val="F-B-23"/>
      <sheetName val="AR Drop Downs"/>
      <sheetName val="Input"/>
      <sheetName val="Actualization_Details"/>
      <sheetName val="Accounts"/>
      <sheetName val="03 CC SC"/>
      <sheetName val="Ttl-data"/>
      <sheetName val="Cash &amp; bank"/>
      <sheetName val="F-b_1200"/>
      <sheetName val="betas-barra-march"/>
      <sheetName val="Analytics Summary"/>
      <sheetName val="Asset Verification"/>
      <sheetName val="Feuil2"/>
      <sheetName val="@NAT-Fin (Financial summary)"/>
      <sheetName val="n"/>
      <sheetName val="q"/>
      <sheetName val="concentrate+rawmaterial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Non Funded"/>
      <sheetName val="IBG-Non Funded"/>
      <sheetName val="Retail"/>
      <sheetName val="Investments"/>
      <sheetName val="IBG-Funded"/>
      <sheetName val="FI-Funded"/>
      <sheetName val="Cash Balances &amp; Placements"/>
      <sheetName val="Lookups"/>
      <sheetName val="FX"/>
      <sheetName val="Implied Rate"/>
      <sheetName val="TABLES"/>
      <sheetName val="Updated  Rates"/>
      <sheetName val="Market Rates"/>
      <sheetName val="DD110"/>
      <sheetName val="FEb"/>
      <sheetName val="BS-OVS"/>
      <sheetName val="Variance - General Market Risk"/>
      <sheetName val="Variance - Equity"/>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Main"/>
      <sheetName val="BS-OVS"/>
      <sheetName val="Implied Rate"/>
      <sheetName val="I-BR"/>
      <sheetName val="Market Rates"/>
      <sheetName val="Updated  Rates"/>
      <sheetName val="FX"/>
      <sheetName val="TABLES"/>
      <sheetName val="Data-922"/>
      <sheetName val="Strat. Portfolio"/>
      <sheetName val="Abu Dha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sheetName val="sale"/>
      <sheetName val="others"/>
      <sheetName val="INCOME 2004"/>
      <sheetName val="PUR&amp;SAL"/>
      <sheetName val="INCOME_2004"/>
      <sheetName val="recn"/>
      <sheetName val="AL905"/>
      <sheetName val="Note 6- 11"/>
      <sheetName val="Deferred Liner"/>
      <sheetName val="IE-DEC-06-DOM"/>
      <sheetName val="AL-DEC-06-DOM"/>
      <sheetName val="P&amp;L Commentary"/>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
      <sheetName val="Disb"/>
      <sheetName val="RO"/>
      <sheetName val="Appr Security-wise for CEO"/>
      <sheetName val="for Siddiqui Sahib A"/>
      <sheetName val="for Siddiqui Sahib B"/>
      <sheetName val="for Siddiqui Sahib C"/>
      <sheetName val="All Before Del"/>
      <sheetName val="Appr Aug-Dec01"/>
      <sheetName val="Prvnth Analysis"/>
      <sheetName val="statacc"/>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 val="PL Wk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 val="FX"/>
      <sheetName val="Lookups"/>
      <sheetName val="BSDOMOVS"/>
      <sheetName val="BS-OVS"/>
      <sheetName val="Implied Rate"/>
    </sheetNames>
    <sheetDataSet>
      <sheetData sheetId="0" refreshError="1"/>
      <sheetData sheetId="1" refreshError="1"/>
      <sheetData sheetId="2" refreshError="1">
        <row r="5">
          <cell r="A5" t="str">
            <v>000010</v>
          </cell>
          <cell r="B5" t="str">
            <v>I/R ON LOANS / SMALL LOANS</v>
          </cell>
          <cell r="C5">
            <v>12392.715</v>
          </cell>
          <cell r="D5">
            <v>12392.715</v>
          </cell>
        </row>
        <row r="6">
          <cell r="A6" t="str">
            <v>000010</v>
          </cell>
          <cell r="B6" t="str">
            <v>I/R ON  L.T.R.</v>
          </cell>
          <cell r="C6">
            <v>11650.895</v>
          </cell>
          <cell r="D6">
            <v>11650.895</v>
          </cell>
        </row>
        <row r="7">
          <cell r="A7" t="str">
            <v>000010</v>
          </cell>
          <cell r="B7" t="str">
            <v>I/R ON P.A.D.</v>
          </cell>
          <cell r="C7">
            <v>459.9</v>
          </cell>
          <cell r="D7">
            <v>459.9</v>
          </cell>
        </row>
        <row r="8">
          <cell r="A8" t="str">
            <v>000010</v>
          </cell>
          <cell r="B8" t="str">
            <v>I/R ON OVERDRAFTS</v>
          </cell>
          <cell r="C8">
            <v>30278.506000000001</v>
          </cell>
          <cell r="D8">
            <v>30278.506000000001</v>
          </cell>
        </row>
        <row r="9">
          <cell r="A9" t="str">
            <v>000010</v>
          </cell>
          <cell r="B9" t="str">
            <v>CONSUMER LOAN</v>
          </cell>
          <cell r="C9">
            <v>743215.51300000004</v>
          </cell>
          <cell r="D9">
            <v>743215.51300000004</v>
          </cell>
        </row>
        <row r="10">
          <cell r="A10" t="str">
            <v>002501</v>
          </cell>
          <cell r="B10" t="str">
            <v>MAIN OFFICE ACCOUNT</v>
          </cell>
          <cell r="C10">
            <v>80734.81</v>
          </cell>
          <cell r="D10">
            <v>80734.81</v>
          </cell>
        </row>
        <row r="11">
          <cell r="A11" t="str">
            <v>006200</v>
          </cell>
          <cell r="B11" t="str">
            <v>PLS EXCHANGE-POUND STERLING</v>
          </cell>
          <cell r="C11">
            <v>23.611000000000001</v>
          </cell>
          <cell r="D11">
            <v>23.611000000000001</v>
          </cell>
        </row>
        <row r="12">
          <cell r="A12" t="str">
            <v>006200</v>
          </cell>
          <cell r="B12" t="str">
            <v>PLS EXCHANGE-DOLLAR</v>
          </cell>
          <cell r="C12">
            <v>4083.944</v>
          </cell>
          <cell r="D12">
            <v>4083.944</v>
          </cell>
        </row>
        <row r="13">
          <cell r="A13" t="str">
            <v>006200</v>
          </cell>
          <cell r="B13" t="str">
            <v>PLS EXCHANGE OTHER CURRENCI</v>
          </cell>
          <cell r="C13">
            <v>3804.8310000000001</v>
          </cell>
          <cell r="D13">
            <v>3804.8310000000001</v>
          </cell>
        </row>
        <row r="14">
          <cell r="A14" t="str">
            <v>006201</v>
          </cell>
          <cell r="B14" t="str">
            <v>PLS EX-GAIN/LOSS ON REV. PA</v>
          </cell>
          <cell r="C14">
            <v>2225.6010000000001</v>
          </cell>
          <cell r="D14">
            <v>2225.6010000000001</v>
          </cell>
        </row>
        <row r="15">
          <cell r="A15" t="str">
            <v>006400</v>
          </cell>
          <cell r="B15" t="str">
            <v>PLS COMMISSION-EXPORT BILLS</v>
          </cell>
          <cell r="C15">
            <v>636.20000000000005</v>
          </cell>
          <cell r="D15">
            <v>636.20000000000005</v>
          </cell>
        </row>
        <row r="16">
          <cell r="A16" t="str">
            <v>006400</v>
          </cell>
          <cell r="B16" t="str">
            <v>PLS COM ON IMPORT BILL</v>
          </cell>
          <cell r="C16">
            <v>1269.5999999999999</v>
          </cell>
          <cell r="D16">
            <v>1269.5999999999999</v>
          </cell>
        </row>
        <row r="17">
          <cell r="A17" t="str">
            <v>006400</v>
          </cell>
          <cell r="B17" t="str">
            <v>PLS COMMISSION-OPN. OF L/C</v>
          </cell>
          <cell r="C17">
            <v>5059.01</v>
          </cell>
          <cell r="D17">
            <v>5059.01</v>
          </cell>
        </row>
        <row r="18">
          <cell r="A18" t="str">
            <v>006400</v>
          </cell>
          <cell r="B18" t="str">
            <v>PLS COMMISSION-L.G. (INLAND</v>
          </cell>
          <cell r="C18">
            <v>1618.65</v>
          </cell>
          <cell r="D18">
            <v>1618.65</v>
          </cell>
        </row>
        <row r="19">
          <cell r="A19" t="str">
            <v>006401</v>
          </cell>
          <cell r="B19" t="str">
            <v>PLS COMM. BILLS (FBC,IBC,ET</v>
          </cell>
          <cell r="C19">
            <v>60</v>
          </cell>
          <cell r="D19">
            <v>60</v>
          </cell>
        </row>
        <row r="20">
          <cell r="A20" t="str">
            <v>006401</v>
          </cell>
          <cell r="B20" t="str">
            <v>FEE FOR RENDERING OTHER SER</v>
          </cell>
          <cell r="C20">
            <v>1778.0340000000001</v>
          </cell>
          <cell r="D20">
            <v>1778.0340000000001</v>
          </cell>
        </row>
        <row r="21">
          <cell r="A21" t="str">
            <v>006402</v>
          </cell>
          <cell r="B21" t="str">
            <v>PLS COM ON ISSUE OF NEW CHE</v>
          </cell>
          <cell r="C21">
            <v>1951</v>
          </cell>
          <cell r="D21">
            <v>1951</v>
          </cell>
        </row>
        <row r="22">
          <cell r="A22" t="str">
            <v>006403</v>
          </cell>
          <cell r="B22" t="str">
            <v>PL.COMMISSION-LC ADVISING (</v>
          </cell>
          <cell r="C22">
            <v>120</v>
          </cell>
          <cell r="D22">
            <v>120</v>
          </cell>
        </row>
        <row r="23">
          <cell r="A23" t="str">
            <v>006408</v>
          </cell>
          <cell r="B23" t="str">
            <v>IFDBC</v>
          </cell>
          <cell r="C23">
            <v>3448.4</v>
          </cell>
          <cell r="D23">
            <v>3448.4</v>
          </cell>
        </row>
        <row r="24">
          <cell r="A24" t="str">
            <v>006600</v>
          </cell>
          <cell r="B24" t="str">
            <v>LOCKERS</v>
          </cell>
          <cell r="C24">
            <v>952.5</v>
          </cell>
          <cell r="D24">
            <v>952.5</v>
          </cell>
        </row>
        <row r="25">
          <cell r="A25" t="str">
            <v>007800</v>
          </cell>
          <cell r="B25" t="str">
            <v>PLS O/R-INCIDENTAL CHARGES</v>
          </cell>
          <cell r="C25">
            <v>4336.6390000000001</v>
          </cell>
          <cell r="D25">
            <v>4336.6390000000001</v>
          </cell>
        </row>
        <row r="26">
          <cell r="A26" t="str">
            <v>007805</v>
          </cell>
          <cell r="B26" t="str">
            <v>FACILITIES PROCESSING FEES</v>
          </cell>
          <cell r="C26">
            <v>610.9</v>
          </cell>
          <cell r="D26">
            <v>610.9</v>
          </cell>
        </row>
        <row r="27">
          <cell r="A27" t="str">
            <v>007808</v>
          </cell>
          <cell r="B27" t="str">
            <v>CONSUMER LOAN - PREPAYMENT</v>
          </cell>
          <cell r="C27">
            <v>20278.798999999999</v>
          </cell>
          <cell r="D27">
            <v>20278.798999999999</v>
          </cell>
        </row>
        <row r="28">
          <cell r="A28" t="str">
            <v>007808</v>
          </cell>
          <cell r="B28" t="str">
            <v>CONSUMER LOAN - MISC FEES</v>
          </cell>
          <cell r="C28">
            <v>68230.862999999998</v>
          </cell>
          <cell r="D28">
            <v>68230.862999999998</v>
          </cell>
        </row>
        <row r="29">
          <cell r="A29" t="str">
            <v>007809</v>
          </cell>
          <cell r="B29" t="str">
            <v>BENEFIT SWITCH RELATED INCO</v>
          </cell>
          <cell r="C29">
            <v>1676.25</v>
          </cell>
          <cell r="D29">
            <v>1676.25</v>
          </cell>
        </row>
        <row r="30">
          <cell r="A30" t="str">
            <v>008000</v>
          </cell>
          <cell r="B30" t="str">
            <v>POSTAGE RECOVERIES - CORPOR</v>
          </cell>
          <cell r="C30">
            <v>1410</v>
          </cell>
          <cell r="D30">
            <v>1410</v>
          </cell>
        </row>
        <row r="31">
          <cell r="A31" t="str">
            <v>008000</v>
          </cell>
          <cell r="B31" t="str">
            <v>TELEX RECOVERIES</v>
          </cell>
          <cell r="C31">
            <v>5728.8</v>
          </cell>
          <cell r="D31">
            <v>5728.8</v>
          </cell>
        </row>
        <row r="32">
          <cell r="A32" t="str">
            <v>008000</v>
          </cell>
          <cell r="B32" t="str">
            <v>TELEGRAM RECOVERIES</v>
          </cell>
          <cell r="C32">
            <v>2100</v>
          </cell>
          <cell r="D32">
            <v>2100</v>
          </cell>
        </row>
        <row r="33">
          <cell r="A33" t="str">
            <v>008000</v>
          </cell>
          <cell r="B33" t="str">
            <v>CLEARING CHEQUE  RECOVERIES</v>
          </cell>
          <cell r="C33">
            <v>1415</v>
          </cell>
          <cell r="D33">
            <v>1415</v>
          </cell>
        </row>
        <row r="34">
          <cell r="A34" t="str">
            <v>008002</v>
          </cell>
          <cell r="B34" t="str">
            <v>TEZRAFTAAR TT REIMBURSEMENT</v>
          </cell>
          <cell r="C34">
            <v>27346.585999999999</v>
          </cell>
          <cell r="D34">
            <v>27346.585999999999</v>
          </cell>
        </row>
        <row r="35">
          <cell r="A35" t="str">
            <v>008002</v>
          </cell>
          <cell r="B35" t="str">
            <v>INSURANCE RECOVERIES - CONS</v>
          </cell>
          <cell r="C35">
            <v>161238.01999999999</v>
          </cell>
          <cell r="D35">
            <v>161238.01999999999</v>
          </cell>
        </row>
        <row r="36">
          <cell r="A36" t="str">
            <v>114011</v>
          </cell>
          <cell r="B36" t="str">
            <v>INTEREST PAID - CURRENT ACC</v>
          </cell>
          <cell r="C36">
            <v>-3241.9940000000001</v>
          </cell>
          <cell r="D36">
            <v>3241.9940000000001</v>
          </cell>
        </row>
        <row r="37">
          <cell r="A37" t="str">
            <v>114012</v>
          </cell>
          <cell r="B37" t="str">
            <v>INTEREST PAID - CALL ACCOUN</v>
          </cell>
          <cell r="C37">
            <v>-248.22800000000001</v>
          </cell>
          <cell r="D37">
            <v>248.22800000000001</v>
          </cell>
        </row>
        <row r="38">
          <cell r="A38" t="str">
            <v>122012</v>
          </cell>
          <cell r="B38" t="str">
            <v>SB DEPOSITS - BD</v>
          </cell>
          <cell r="C38">
            <v>-3137.1680000000001</v>
          </cell>
          <cell r="D38">
            <v>3137.1680000000001</v>
          </cell>
        </row>
        <row r="39">
          <cell r="A39" t="str">
            <v>123013</v>
          </cell>
          <cell r="B39" t="str">
            <v>FIXED DEPOSITS BD</v>
          </cell>
          <cell r="C39">
            <v>-166831.80300000001</v>
          </cell>
          <cell r="D39">
            <v>166831.80300000001</v>
          </cell>
        </row>
        <row r="40">
          <cell r="A40" t="str">
            <v>123019</v>
          </cell>
          <cell r="B40" t="str">
            <v>FIXED DEPOSITS - US $</v>
          </cell>
          <cell r="C40">
            <v>-72403.532000000007</v>
          </cell>
          <cell r="D40">
            <v>72403.532000000007</v>
          </cell>
        </row>
        <row r="41">
          <cell r="A41" t="str">
            <v>123021</v>
          </cell>
          <cell r="B41" t="str">
            <v>FIXED DEPOSITS - POUND STER</v>
          </cell>
          <cell r="C41">
            <v>-257.048</v>
          </cell>
          <cell r="D41">
            <v>257.048</v>
          </cell>
        </row>
        <row r="42">
          <cell r="A42" t="str">
            <v>130014</v>
          </cell>
          <cell r="B42" t="str">
            <v>MAIN OFFICE ACCOUNT</v>
          </cell>
          <cell r="C42">
            <v>-42406</v>
          </cell>
          <cell r="D42">
            <v>42406</v>
          </cell>
        </row>
        <row r="43">
          <cell r="A43" t="str">
            <v>140011</v>
          </cell>
          <cell r="B43" t="str">
            <v>BASIC SALARIES - OFFICERS</v>
          </cell>
          <cell r="C43">
            <v>-24425.839</v>
          </cell>
          <cell r="D43">
            <v>24425.839</v>
          </cell>
        </row>
        <row r="44">
          <cell r="A44" t="str">
            <v>140012</v>
          </cell>
          <cell r="B44" t="str">
            <v>BASIC SALARIES - CLERICAL</v>
          </cell>
          <cell r="C44">
            <v>-9953</v>
          </cell>
          <cell r="D44">
            <v>9953</v>
          </cell>
        </row>
        <row r="45">
          <cell r="A45" t="str">
            <v>145020</v>
          </cell>
          <cell r="B45" t="str">
            <v>OTHER ALLOWANCES</v>
          </cell>
          <cell r="C45">
            <v>-22919.225999999999</v>
          </cell>
          <cell r="D45">
            <v>22919.225999999999</v>
          </cell>
        </row>
        <row r="46">
          <cell r="A46" t="str">
            <v>145067</v>
          </cell>
          <cell r="B46" t="str">
            <v>TEZRAFTAR EVENING /FRIDAY A</v>
          </cell>
          <cell r="C46">
            <v>-746.25</v>
          </cell>
          <cell r="D46">
            <v>746.25</v>
          </cell>
        </row>
        <row r="47">
          <cell r="A47" t="str">
            <v>148001</v>
          </cell>
          <cell r="B47" t="str">
            <v>MESSENGER / OFFICE BOYS</v>
          </cell>
          <cell r="C47">
            <v>-2328</v>
          </cell>
          <cell r="D47">
            <v>2328</v>
          </cell>
        </row>
        <row r="48">
          <cell r="A48" t="str">
            <v>152012</v>
          </cell>
          <cell r="B48" t="str">
            <v>MEDIACAL INSURANCE-OVS</v>
          </cell>
          <cell r="C48">
            <v>-7040.7569999999996</v>
          </cell>
          <cell r="D48">
            <v>7040.7569999999996</v>
          </cell>
        </row>
        <row r="49">
          <cell r="A49" t="str">
            <v>155011</v>
          </cell>
          <cell r="B49" t="str">
            <v>EOSB EXPATS</v>
          </cell>
          <cell r="C49">
            <v>-1626.9190000000001</v>
          </cell>
          <cell r="D49">
            <v>1626.9190000000001</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-6282.308</v>
          </cell>
          <cell r="D52">
            <v>6282.308</v>
          </cell>
        </row>
        <row r="53">
          <cell r="A53" t="str">
            <v>172003</v>
          </cell>
          <cell r="B53" t="str">
            <v>BRANCH PERFORMANCE AWARDS</v>
          </cell>
          <cell r="C53">
            <v>0</v>
          </cell>
          <cell r="D53">
            <v>0</v>
          </cell>
        </row>
        <row r="54">
          <cell r="A54" t="str">
            <v>180001</v>
          </cell>
          <cell r="B54" t="str">
            <v>RENT - OFFICE</v>
          </cell>
          <cell r="C54">
            <v>-26400</v>
          </cell>
          <cell r="D54">
            <v>26400</v>
          </cell>
        </row>
        <row r="55">
          <cell r="A55" t="str">
            <v>180011</v>
          </cell>
          <cell r="B55" t="str">
            <v>RATES &amp; TAXES - TRADE LICEN</v>
          </cell>
          <cell r="C55">
            <v>-2000</v>
          </cell>
          <cell r="D55">
            <v>2000</v>
          </cell>
        </row>
        <row r="56">
          <cell r="A56" t="str">
            <v>180012</v>
          </cell>
          <cell r="B56" t="str">
            <v>RATES &amp; TAXES - COMMERCIAL</v>
          </cell>
          <cell r="C56">
            <v>-23182.396000000001</v>
          </cell>
          <cell r="D56">
            <v>23182.396000000001</v>
          </cell>
        </row>
        <row r="57">
          <cell r="A57" t="str">
            <v>190001</v>
          </cell>
          <cell r="B57" t="str">
            <v>GAS - ELECTRICITY-OFFICE</v>
          </cell>
          <cell r="C57">
            <v>-2377.16</v>
          </cell>
          <cell r="D57">
            <v>2377.16</v>
          </cell>
        </row>
        <row r="58">
          <cell r="A58" t="str">
            <v>195001</v>
          </cell>
          <cell r="B58" t="str">
            <v>INSURANCE-FIRE/THEIFT</v>
          </cell>
          <cell r="C58">
            <v>-2599.9070000000002</v>
          </cell>
          <cell r="D58">
            <v>2599.9070000000002</v>
          </cell>
        </row>
        <row r="59">
          <cell r="A59" t="str">
            <v>195011</v>
          </cell>
          <cell r="B59" t="str">
            <v>GOSI LOCAL</v>
          </cell>
          <cell r="C59">
            <v>-3893.65</v>
          </cell>
          <cell r="D59">
            <v>3893.65</v>
          </cell>
        </row>
        <row r="60">
          <cell r="A60" t="str">
            <v>195012</v>
          </cell>
          <cell r="B60" t="str">
            <v>INSURANCE-FIRE/THEFT</v>
          </cell>
          <cell r="C60">
            <v>-146.16499999999999</v>
          </cell>
          <cell r="D60">
            <v>146.16499999999999</v>
          </cell>
        </row>
        <row r="61">
          <cell r="A61" t="str">
            <v>205001</v>
          </cell>
          <cell r="B61" t="str">
            <v>POSTAGE</v>
          </cell>
          <cell r="C61">
            <v>-396.49599999999998</v>
          </cell>
          <cell r="D61">
            <v>396.49599999999998</v>
          </cell>
        </row>
        <row r="62">
          <cell r="A62" t="str">
            <v>205002</v>
          </cell>
          <cell r="B62" t="str">
            <v>TELEX / T.P</v>
          </cell>
          <cell r="C62">
            <v>-35.341000000000001</v>
          </cell>
          <cell r="D62">
            <v>35.341000000000001</v>
          </cell>
        </row>
        <row r="63">
          <cell r="A63" t="str">
            <v>206001</v>
          </cell>
          <cell r="B63" t="str">
            <v>TELEPHONE / TRUNK CALL - OF</v>
          </cell>
          <cell r="C63">
            <v>-3068.68</v>
          </cell>
          <cell r="D63">
            <v>3068.68</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-2228.5160000000001</v>
          </cell>
          <cell r="D66">
            <v>2228.5160000000001</v>
          </cell>
        </row>
        <row r="67">
          <cell r="A67" t="str">
            <v>208003</v>
          </cell>
          <cell r="B67" t="str">
            <v>SOFTWARE CHARGES</v>
          </cell>
          <cell r="C67">
            <v>865.18</v>
          </cell>
          <cell r="D67">
            <v>-865.18</v>
          </cell>
        </row>
        <row r="68">
          <cell r="A68" t="str">
            <v>208012</v>
          </cell>
          <cell r="B68" t="str">
            <v>BENEFIT SWITCH EXPENSES</v>
          </cell>
          <cell r="C68">
            <v>-12229.349</v>
          </cell>
          <cell r="D68">
            <v>12229.349</v>
          </cell>
        </row>
        <row r="69">
          <cell r="A69" t="str">
            <v>218001</v>
          </cell>
          <cell r="B69" t="str">
            <v>DEPRECIATION-ELECTRICAL &amp; O</v>
          </cell>
          <cell r="C69">
            <v>-3409.4929999999999</v>
          </cell>
          <cell r="D69">
            <v>3409.4929999999999</v>
          </cell>
        </row>
        <row r="70">
          <cell r="A70" t="str">
            <v>218002</v>
          </cell>
          <cell r="B70" t="str">
            <v>DEPRECIATION-FIRE EXTINGUIS</v>
          </cell>
          <cell r="C70">
            <v>-20</v>
          </cell>
          <cell r="D70">
            <v>20</v>
          </cell>
        </row>
        <row r="71">
          <cell r="A71" t="str">
            <v>220012</v>
          </cell>
          <cell r="B71" t="str">
            <v>FURNITURE &amp; FIXTURES WOODEN</v>
          </cell>
          <cell r="C71">
            <v>-500.34699999999998</v>
          </cell>
          <cell r="D71">
            <v>500.34699999999998</v>
          </cell>
        </row>
        <row r="72">
          <cell r="A72" t="str">
            <v>221003</v>
          </cell>
          <cell r="B72" t="str">
            <v>DEPRECIATION-LEASE HOLD IMP</v>
          </cell>
          <cell r="C72">
            <v>-2499.1120000000001</v>
          </cell>
          <cell r="D72">
            <v>2499.1120000000001</v>
          </cell>
        </row>
        <row r="73">
          <cell r="A73" t="str">
            <v>222001</v>
          </cell>
          <cell r="B73" t="str">
            <v>DEPRECIATION IT HARDWARE-PC</v>
          </cell>
          <cell r="C73">
            <v>-2878.8670000000002</v>
          </cell>
          <cell r="D73">
            <v>2878.8670000000002</v>
          </cell>
        </row>
        <row r="74">
          <cell r="A74" t="str">
            <v>225002</v>
          </cell>
          <cell r="B74" t="str">
            <v>REPAIR - MACHINE/EQUIPMENT</v>
          </cell>
          <cell r="C74">
            <v>1</v>
          </cell>
          <cell r="D74">
            <v>-1</v>
          </cell>
        </row>
        <row r="75">
          <cell r="A75" t="str">
            <v>225007</v>
          </cell>
          <cell r="B75" t="str">
            <v>REPAIRS - I T HARDWARE</v>
          </cell>
          <cell r="C75">
            <v>-2481.1999999999998</v>
          </cell>
          <cell r="D75">
            <v>2481.1999999999998</v>
          </cell>
        </row>
        <row r="76">
          <cell r="A76" t="str">
            <v>235001</v>
          </cell>
          <cell r="B76" t="str">
            <v>OFFICE STATIONERY</v>
          </cell>
          <cell r="C76">
            <v>-1293.3119999999999</v>
          </cell>
          <cell r="D76">
            <v>1293.3119999999999</v>
          </cell>
        </row>
        <row r="77">
          <cell r="A77" t="str">
            <v>235002</v>
          </cell>
          <cell r="B77" t="str">
            <v>SECURITY STATIONERY</v>
          </cell>
          <cell r="C77">
            <v>-331.52</v>
          </cell>
          <cell r="D77">
            <v>331.52</v>
          </cell>
        </row>
        <row r="78">
          <cell r="A78" t="str">
            <v>235003</v>
          </cell>
          <cell r="B78" t="str">
            <v>PETTY STATIONERY</v>
          </cell>
          <cell r="C78">
            <v>-41.85</v>
          </cell>
          <cell r="D78">
            <v>41.85</v>
          </cell>
        </row>
        <row r="79">
          <cell r="A79" t="str">
            <v>235004</v>
          </cell>
          <cell r="B79" t="str">
            <v>PRINTING STATIONERY</v>
          </cell>
          <cell r="C79">
            <v>-3303.366</v>
          </cell>
          <cell r="D79">
            <v>3303.366</v>
          </cell>
        </row>
        <row r="80">
          <cell r="A80" t="str">
            <v>235006</v>
          </cell>
          <cell r="B80" t="str">
            <v>COMPUTER STATIONERY (CONSUM</v>
          </cell>
          <cell r="C80">
            <v>-108</v>
          </cell>
          <cell r="D80">
            <v>108</v>
          </cell>
        </row>
        <row r="81">
          <cell r="A81" t="str">
            <v>237001</v>
          </cell>
          <cell r="B81" t="str">
            <v>OFFICE RUNNING EXPENSES</v>
          </cell>
          <cell r="C81">
            <v>-681.298</v>
          </cell>
          <cell r="D81">
            <v>681.298</v>
          </cell>
        </row>
        <row r="82">
          <cell r="A82" t="str">
            <v>237002</v>
          </cell>
          <cell r="B82" t="str">
            <v>JANITORIAL CHARGES</v>
          </cell>
          <cell r="C82">
            <v>-840</v>
          </cell>
          <cell r="D82">
            <v>840</v>
          </cell>
        </row>
        <row r="83">
          <cell r="A83" t="str">
            <v>240005</v>
          </cell>
          <cell r="B83" t="str">
            <v>BILLBOARDS AND SIGNAGE</v>
          </cell>
          <cell r="C83">
            <v>-872.10599999999999</v>
          </cell>
          <cell r="D83">
            <v>872.10599999999999</v>
          </cell>
        </row>
        <row r="84">
          <cell r="A84" t="str">
            <v>240009</v>
          </cell>
          <cell r="B84" t="str">
            <v>PRESS ADVERTISING</v>
          </cell>
          <cell r="C84">
            <v>-3402.634</v>
          </cell>
          <cell r="D84">
            <v>3402.634</v>
          </cell>
        </row>
        <row r="85">
          <cell r="A85" t="str">
            <v>240015</v>
          </cell>
          <cell r="B85" t="str">
            <v>MISCELLANEOUS</v>
          </cell>
          <cell r="C85">
            <v>-9116.6290000000008</v>
          </cell>
          <cell r="D85">
            <v>9116.6290000000008</v>
          </cell>
        </row>
        <row r="86">
          <cell r="A86" t="str">
            <v>245001</v>
          </cell>
          <cell r="B86" t="str">
            <v>ENTERTAINMENT</v>
          </cell>
          <cell r="C86">
            <v>-338.52499999999998</v>
          </cell>
          <cell r="D86">
            <v>338.52499999999998</v>
          </cell>
        </row>
        <row r="87">
          <cell r="A87" t="str">
            <v>260001</v>
          </cell>
          <cell r="B87" t="str">
            <v>SUBSCRIPTIONS PERIODICAL /</v>
          </cell>
          <cell r="C87">
            <v>-49.4</v>
          </cell>
          <cell r="D87">
            <v>49.4</v>
          </cell>
        </row>
        <row r="88">
          <cell r="A88" t="str">
            <v>260002</v>
          </cell>
          <cell r="B88" t="str">
            <v>SUBSCRIPTIONS INSTITUTIONS</v>
          </cell>
          <cell r="C88">
            <v>-6.6669999999999998</v>
          </cell>
          <cell r="D88">
            <v>6.6669999999999998</v>
          </cell>
        </row>
        <row r="89">
          <cell r="A89" t="str">
            <v>271001</v>
          </cell>
          <cell r="B89" t="str">
            <v>SECURITY GUARDS CHARGES</v>
          </cell>
          <cell r="C89">
            <v>-17520</v>
          </cell>
          <cell r="D89">
            <v>17520</v>
          </cell>
        </row>
        <row r="90">
          <cell r="A90" t="str">
            <v>272001</v>
          </cell>
          <cell r="B90" t="str">
            <v>CASH TRANSPORT CHARGES</v>
          </cell>
          <cell r="C90">
            <v>-1673.0170000000001</v>
          </cell>
          <cell r="D90">
            <v>1673.0170000000001</v>
          </cell>
        </row>
        <row r="91">
          <cell r="A91" t="str">
            <v>275003</v>
          </cell>
          <cell r="B91" t="str">
            <v>FREIGHT</v>
          </cell>
          <cell r="C91">
            <v>-77.7</v>
          </cell>
          <cell r="D91">
            <v>77.7</v>
          </cell>
        </row>
        <row r="92">
          <cell r="A92" t="str">
            <v>278009</v>
          </cell>
          <cell r="B92" t="str">
            <v>WRITE OFF - OTHER ASSETS</v>
          </cell>
          <cell r="C92">
            <v>-221.715</v>
          </cell>
          <cell r="D92">
            <v>-221.715</v>
          </cell>
        </row>
        <row r="93">
          <cell r="A93" t="str">
            <v>278011</v>
          </cell>
          <cell r="B93" t="str">
            <v>PROVISION - CONSUMER RISK C</v>
          </cell>
          <cell r="C93">
            <v>-1416.606</v>
          </cell>
          <cell r="D93">
            <v>-1416.606</v>
          </cell>
        </row>
        <row r="94">
          <cell r="A94" t="str">
            <v>278021</v>
          </cell>
          <cell r="B94" t="str">
            <v>WRITE OFF - CONSUMER LOANS</v>
          </cell>
          <cell r="C94">
            <v>-2605.1010000000001</v>
          </cell>
          <cell r="D94">
            <v>-2605.1010000000001</v>
          </cell>
        </row>
        <row r="95">
          <cell r="A95" t="str">
            <v>283004</v>
          </cell>
          <cell r="B95" t="str">
            <v>OTHERS</v>
          </cell>
          <cell r="C95">
            <v>-1371.5519999999999</v>
          </cell>
          <cell r="D95">
            <v>1371.5519999999999</v>
          </cell>
        </row>
        <row r="96">
          <cell r="A96" t="str">
            <v>285042</v>
          </cell>
          <cell r="B96" t="str">
            <v>CHEQUE RETURN CHARGES</v>
          </cell>
          <cell r="C96">
            <v>-615</v>
          </cell>
          <cell r="D96">
            <v>615</v>
          </cell>
        </row>
        <row r="97">
          <cell r="A97" t="str">
            <v>285088</v>
          </cell>
          <cell r="B97" t="str">
            <v>CREDIT CARD &amp; CONSUMER LOAN</v>
          </cell>
          <cell r="C97">
            <v>-14814.817999999999</v>
          </cell>
          <cell r="D97">
            <v>14814.817999999999</v>
          </cell>
        </row>
        <row r="98">
          <cell r="A98" t="str">
            <v>285092</v>
          </cell>
          <cell r="B98" t="str">
            <v>GIFT/GIVEWAYS EXP</v>
          </cell>
          <cell r="C98">
            <v>-76.5</v>
          </cell>
          <cell r="D98">
            <v>76.5</v>
          </cell>
        </row>
        <row r="99">
          <cell r="A99" t="str">
            <v>285099</v>
          </cell>
          <cell r="B99" t="str">
            <v>SUNDRY (DETAILS STATEMENT R</v>
          </cell>
          <cell r="C99">
            <v>-1255.45</v>
          </cell>
          <cell r="D99">
            <v>1255.45</v>
          </cell>
        </row>
        <row r="100">
          <cell r="A100" t="str">
            <v>288001</v>
          </cell>
          <cell r="B100" t="str">
            <v>HO SHARE OF EXPENSES</v>
          </cell>
          <cell r="C100">
            <v>-20100</v>
          </cell>
          <cell r="D100">
            <v>20100</v>
          </cell>
        </row>
        <row r="101">
          <cell r="A101" t="str">
            <v>290011</v>
          </cell>
          <cell r="B101" t="str">
            <v>IT CHARGES PAID TO HO</v>
          </cell>
          <cell r="C101">
            <v>-3015.9960000000001</v>
          </cell>
          <cell r="D101">
            <v>3015.9960000000001</v>
          </cell>
        </row>
        <row r="102">
          <cell r="A102" t="str">
            <v>290012</v>
          </cell>
          <cell r="B102" t="str">
            <v>SOFTWARE FEE / LINE RENT PA</v>
          </cell>
          <cell r="C102">
            <v>-63.31</v>
          </cell>
          <cell r="D102">
            <v>63.31</v>
          </cell>
        </row>
      </sheetData>
      <sheetData sheetId="3" refreshError="1">
        <row r="5">
          <cell r="A5" t="str">
            <v>001001</v>
          </cell>
          <cell r="B5" t="str">
            <v>I/R ON LOANS / SMALL LOANS</v>
          </cell>
          <cell r="C5">
            <v>10847.868</v>
          </cell>
          <cell r="D5">
            <v>10847.868</v>
          </cell>
        </row>
        <row r="6">
          <cell r="A6" t="str">
            <v>001006</v>
          </cell>
          <cell r="B6" t="str">
            <v>I/R ON  L.T.R.</v>
          </cell>
          <cell r="C6">
            <v>11318.468999999999</v>
          </cell>
          <cell r="D6">
            <v>11318.468999999999</v>
          </cell>
        </row>
        <row r="7">
          <cell r="A7" t="str">
            <v>001012</v>
          </cell>
          <cell r="B7" t="str">
            <v>I/R ON P.A.D.</v>
          </cell>
          <cell r="C7">
            <v>458.1</v>
          </cell>
          <cell r="D7">
            <v>458.1</v>
          </cell>
        </row>
        <row r="8">
          <cell r="A8" t="str">
            <v>001020</v>
          </cell>
          <cell r="B8" t="str">
            <v>I/R ON OVERDRAFTS</v>
          </cell>
          <cell r="C8">
            <v>27824.312999999998</v>
          </cell>
          <cell r="D8">
            <v>27824.312999999998</v>
          </cell>
        </row>
        <row r="9">
          <cell r="A9" t="str">
            <v>001053</v>
          </cell>
          <cell r="B9" t="str">
            <v>CONSUMER LOAN</v>
          </cell>
          <cell r="C9">
            <v>678437.12699999998</v>
          </cell>
          <cell r="D9">
            <v>678437.12699999998</v>
          </cell>
        </row>
        <row r="10">
          <cell r="A10" t="str">
            <v>025014</v>
          </cell>
          <cell r="B10" t="str">
            <v>MAIN OFFICE ACCOUNT</v>
          </cell>
          <cell r="C10">
            <v>64505.777000000002</v>
          </cell>
          <cell r="D10">
            <v>64505.777000000002</v>
          </cell>
        </row>
        <row r="11">
          <cell r="A11" t="str">
            <v>062001</v>
          </cell>
          <cell r="B11" t="str">
            <v>PLS EXCHANGE-POUND STERLING</v>
          </cell>
          <cell r="C11">
            <v>23.311</v>
          </cell>
          <cell r="D11">
            <v>23.311</v>
          </cell>
        </row>
        <row r="12">
          <cell r="A12" t="str">
            <v>062002</v>
          </cell>
          <cell r="B12" t="str">
            <v>PLS EXCHANGE-DOLLAR</v>
          </cell>
          <cell r="C12">
            <v>3736.375</v>
          </cell>
          <cell r="D12">
            <v>3736.375</v>
          </cell>
        </row>
        <row r="13">
          <cell r="A13" t="str">
            <v>062004</v>
          </cell>
          <cell r="B13" t="str">
            <v>PLS EXCHANGE OTHER CURRENCI</v>
          </cell>
          <cell r="C13">
            <v>3521.1790000000001</v>
          </cell>
          <cell r="D13">
            <v>3521.1790000000001</v>
          </cell>
        </row>
        <row r="14">
          <cell r="A14" t="str">
            <v>062012</v>
          </cell>
          <cell r="B14" t="str">
            <v>PLS EX-GAIN/LOSS ON REV. PA</v>
          </cell>
          <cell r="C14">
            <v>1720.529</v>
          </cell>
          <cell r="D14">
            <v>1720.529</v>
          </cell>
        </row>
        <row r="15">
          <cell r="A15" t="str">
            <v>064002</v>
          </cell>
          <cell r="B15" t="str">
            <v>PLS COMMISSION-EXPORT BILLS</v>
          </cell>
          <cell r="C15">
            <v>598.67499999999995</v>
          </cell>
          <cell r="D15">
            <v>598.67499999999995</v>
          </cell>
        </row>
        <row r="16">
          <cell r="A16" t="str">
            <v>064003</v>
          </cell>
          <cell r="B16" t="str">
            <v>PLS COM ON IMPORT BILL</v>
          </cell>
          <cell r="C16">
            <v>1170.4000000000001</v>
          </cell>
          <cell r="D16">
            <v>1170.4000000000001</v>
          </cell>
        </row>
        <row r="17">
          <cell r="A17" t="str">
            <v>064004</v>
          </cell>
          <cell r="B17" t="str">
            <v>PLS COMMISSION-OPN. OF L/C</v>
          </cell>
          <cell r="C17">
            <v>4595.0600000000004</v>
          </cell>
          <cell r="D17">
            <v>4595.0600000000004</v>
          </cell>
        </row>
        <row r="18">
          <cell r="A18" t="str">
            <v>064008</v>
          </cell>
          <cell r="B18" t="str">
            <v>PLS COMMISSION-L.G. (INLAND</v>
          </cell>
          <cell r="C18">
            <v>1618.65</v>
          </cell>
          <cell r="D18">
            <v>1618.65</v>
          </cell>
        </row>
        <row r="19">
          <cell r="A19" t="str">
            <v>064010</v>
          </cell>
          <cell r="B19" t="str">
            <v>PLS COMM. BILLS (FBC,IBC,ET</v>
          </cell>
          <cell r="C19">
            <v>60</v>
          </cell>
          <cell r="D19">
            <v>60</v>
          </cell>
        </row>
        <row r="20">
          <cell r="A20" t="str">
            <v>064019</v>
          </cell>
          <cell r="B20" t="str">
            <v>FEE FOR RENDERING OTHER SER</v>
          </cell>
          <cell r="C20">
            <v>1556.0039999999999</v>
          </cell>
          <cell r="D20">
            <v>1556.0039999999999</v>
          </cell>
        </row>
        <row r="21">
          <cell r="A21" t="str">
            <v>064022</v>
          </cell>
          <cell r="B21" t="str">
            <v>PLS COM ON ISSUE OF NEW CHE</v>
          </cell>
          <cell r="C21">
            <v>1828.5</v>
          </cell>
          <cell r="D21">
            <v>1828.5</v>
          </cell>
        </row>
        <row r="22">
          <cell r="A22" t="str">
            <v>064031</v>
          </cell>
          <cell r="B22" t="str">
            <v>PL.COMMISSION-LC ADVISING (</v>
          </cell>
          <cell r="C22">
            <v>120</v>
          </cell>
          <cell r="D22">
            <v>120</v>
          </cell>
        </row>
        <row r="23">
          <cell r="A23" t="str">
            <v>064089</v>
          </cell>
          <cell r="B23" t="str">
            <v>IFDBC</v>
          </cell>
          <cell r="C23">
            <v>3179.9</v>
          </cell>
          <cell r="D23">
            <v>3179.9</v>
          </cell>
        </row>
        <row r="24">
          <cell r="A24" t="str">
            <v>066001</v>
          </cell>
          <cell r="B24" t="str">
            <v>LOCKERS</v>
          </cell>
          <cell r="C24">
            <v>877.5</v>
          </cell>
          <cell r="D24">
            <v>877.5</v>
          </cell>
        </row>
        <row r="25">
          <cell r="A25" t="str">
            <v>078001</v>
          </cell>
          <cell r="B25" t="str">
            <v>PLS O/R-INCIDENTAL CHARGES</v>
          </cell>
          <cell r="C25">
            <v>4084.0050000000001</v>
          </cell>
          <cell r="D25">
            <v>4084.0050000000001</v>
          </cell>
        </row>
        <row r="26">
          <cell r="A26" t="str">
            <v>078057</v>
          </cell>
          <cell r="B26" t="str">
            <v>FACILITIES PROCESSING FEES</v>
          </cell>
          <cell r="C26">
            <v>160.9</v>
          </cell>
          <cell r="D26">
            <v>160.9</v>
          </cell>
        </row>
        <row r="27">
          <cell r="A27" t="str">
            <v>078084</v>
          </cell>
          <cell r="B27" t="str">
            <v>CONSUMER LOAN - PREPAYMENT</v>
          </cell>
          <cell r="C27">
            <v>16380.96</v>
          </cell>
          <cell r="D27">
            <v>16380.96</v>
          </cell>
        </row>
        <row r="28">
          <cell r="A28" t="str">
            <v>078085</v>
          </cell>
          <cell r="B28" t="str">
            <v>CONSUMER LOAN - MISC FEES</v>
          </cell>
          <cell r="C28">
            <v>64611.862999999998</v>
          </cell>
          <cell r="D28">
            <v>64611.862999999998</v>
          </cell>
        </row>
        <row r="29">
          <cell r="A29" t="str">
            <v>078094</v>
          </cell>
          <cell r="B29" t="str">
            <v>BENEFIT SWITCH RELATED INCO</v>
          </cell>
          <cell r="C29">
            <v>1533.25</v>
          </cell>
          <cell r="D29">
            <v>1533.25</v>
          </cell>
        </row>
        <row r="30">
          <cell r="A30" t="str">
            <v>080001</v>
          </cell>
          <cell r="B30" t="str">
            <v>POSTAGE RECOVERIES - CORPOR</v>
          </cell>
          <cell r="C30">
            <v>1222</v>
          </cell>
          <cell r="D30">
            <v>1222</v>
          </cell>
        </row>
        <row r="31">
          <cell r="A31" t="str">
            <v>080002</v>
          </cell>
          <cell r="B31" t="str">
            <v>TELEX RECOVERIES</v>
          </cell>
          <cell r="C31">
            <v>5266.9</v>
          </cell>
          <cell r="D31">
            <v>5266.9</v>
          </cell>
        </row>
        <row r="32">
          <cell r="A32" t="str">
            <v>080003</v>
          </cell>
          <cell r="B32" t="str">
            <v>TELEGRAM RECOVERIES</v>
          </cell>
          <cell r="C32">
            <v>1967</v>
          </cell>
          <cell r="D32">
            <v>1967</v>
          </cell>
        </row>
        <row r="33">
          <cell r="A33" t="str">
            <v>080009</v>
          </cell>
          <cell r="B33" t="str">
            <v>CLEARING CHEQUE  RECOVERIES</v>
          </cell>
          <cell r="C33">
            <v>1285</v>
          </cell>
          <cell r="D33">
            <v>1285</v>
          </cell>
        </row>
        <row r="34">
          <cell r="A34" t="str">
            <v>080021</v>
          </cell>
          <cell r="B34" t="str">
            <v>TEZRAFTAAR TT REIMBURSEMENT</v>
          </cell>
          <cell r="C34">
            <v>29998.348000000002</v>
          </cell>
          <cell r="D34">
            <v>29998.348000000002</v>
          </cell>
        </row>
        <row r="35">
          <cell r="A35" t="str">
            <v>080023</v>
          </cell>
          <cell r="B35" t="str">
            <v>INSURANCE RECOVERIES - CONS</v>
          </cell>
          <cell r="C35">
            <v>155219.073</v>
          </cell>
          <cell r="D35">
            <v>155219.073</v>
          </cell>
        </row>
        <row r="36">
          <cell r="A36" t="str">
            <v>114011</v>
          </cell>
          <cell r="B36" t="str">
            <v>INTEREST PAID - CURRENT ACC</v>
          </cell>
          <cell r="C36">
            <v>-2888.1460000000002</v>
          </cell>
          <cell r="D36">
            <v>2888.1460000000002</v>
          </cell>
        </row>
        <row r="37">
          <cell r="A37" t="str">
            <v>114012</v>
          </cell>
          <cell r="B37" t="str">
            <v>INTEREST PAID - CALL ACCOUN</v>
          </cell>
          <cell r="C37">
            <v>-228.84</v>
          </cell>
          <cell r="D37">
            <v>228.84</v>
          </cell>
        </row>
        <row r="38">
          <cell r="A38" t="str">
            <v>122012</v>
          </cell>
          <cell r="B38" t="str">
            <v>SB DEPOSITS - BD</v>
          </cell>
          <cell r="C38">
            <v>-2948.4180000000001</v>
          </cell>
          <cell r="D38">
            <v>2948.4180000000001</v>
          </cell>
        </row>
        <row r="39">
          <cell r="A39" t="str">
            <v>123013</v>
          </cell>
          <cell r="B39" t="str">
            <v>FIXED DEPOSITS BD</v>
          </cell>
          <cell r="C39">
            <v>-140526.29199999999</v>
          </cell>
          <cell r="D39">
            <v>140526.29199999999</v>
          </cell>
        </row>
        <row r="40">
          <cell r="A40" t="str">
            <v>123019</v>
          </cell>
          <cell r="B40" t="str">
            <v>FIXED DEPOSITS - US $</v>
          </cell>
          <cell r="C40">
            <v>-65749.209000000003</v>
          </cell>
          <cell r="D40">
            <v>65749.209000000003</v>
          </cell>
        </row>
        <row r="41">
          <cell r="A41" t="str">
            <v>123021</v>
          </cell>
          <cell r="B41" t="str">
            <v>FIXED DEPOSITS - POUND STER</v>
          </cell>
          <cell r="C41">
            <v>-236.048</v>
          </cell>
          <cell r="D41">
            <v>236.048</v>
          </cell>
        </row>
        <row r="42">
          <cell r="A42" t="str">
            <v>130014</v>
          </cell>
          <cell r="B42" t="str">
            <v>MAIN OFFICE ACCOUNT</v>
          </cell>
          <cell r="C42">
            <v>-36483</v>
          </cell>
          <cell r="D42">
            <v>36483</v>
          </cell>
        </row>
        <row r="43">
          <cell r="A43" t="str">
            <v>140011</v>
          </cell>
          <cell r="B43" t="str">
            <v>BASIC SALARIES - OFFICERS</v>
          </cell>
          <cell r="C43">
            <v>-22274.839</v>
          </cell>
          <cell r="D43">
            <v>22274.839</v>
          </cell>
        </row>
        <row r="44">
          <cell r="A44" t="str">
            <v>140012</v>
          </cell>
          <cell r="B44" t="str">
            <v>BASIC SALARIES - CLERICAL</v>
          </cell>
          <cell r="C44">
            <v>-9326</v>
          </cell>
          <cell r="D44">
            <v>9326</v>
          </cell>
        </row>
        <row r="45">
          <cell r="A45" t="str">
            <v>145020</v>
          </cell>
          <cell r="B45" t="str">
            <v>OTHER ALLOWANCES</v>
          </cell>
          <cell r="C45">
            <v>-21067.225999999999</v>
          </cell>
          <cell r="D45">
            <v>21067.225999999999</v>
          </cell>
        </row>
        <row r="46">
          <cell r="A46" t="str">
            <v>145067</v>
          </cell>
          <cell r="B46" t="str">
            <v>TEZRAFTAR EVENING /FRIDAY A</v>
          </cell>
          <cell r="C46">
            <v>-491.5</v>
          </cell>
          <cell r="D46">
            <v>491.5</v>
          </cell>
        </row>
        <row r="47">
          <cell r="A47" t="str">
            <v>148001</v>
          </cell>
          <cell r="B47" t="str">
            <v>MESSENGER / OFFICE BOYS</v>
          </cell>
          <cell r="C47">
            <v>-2028</v>
          </cell>
          <cell r="D47">
            <v>2028</v>
          </cell>
        </row>
        <row r="48">
          <cell r="A48" t="str">
            <v>152012</v>
          </cell>
          <cell r="B48" t="str">
            <v>MEDIACAL INSURANCE-OVS</v>
          </cell>
          <cell r="C48">
            <v>-4140.9120000000003</v>
          </cell>
          <cell r="D48">
            <v>4140.9120000000003</v>
          </cell>
        </row>
        <row r="49">
          <cell r="A49" t="str">
            <v>155011</v>
          </cell>
          <cell r="B49" t="str">
            <v>EOSB EXPATS</v>
          </cell>
          <cell r="C49">
            <v>-1518.6659999999999</v>
          </cell>
          <cell r="D49">
            <v>1518.6659999999999</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-6283.08</v>
          </cell>
          <cell r="D52">
            <v>6283.08</v>
          </cell>
        </row>
        <row r="53">
          <cell r="A53" t="str">
            <v>172003</v>
          </cell>
          <cell r="B53" t="str">
            <v>BRANCH PERFORMANCE AWARDS</v>
          </cell>
          <cell r="C53">
            <v>-251.08</v>
          </cell>
          <cell r="D53">
            <v>251.08</v>
          </cell>
        </row>
        <row r="54">
          <cell r="A54" t="str">
            <v>180001</v>
          </cell>
          <cell r="B54" t="str">
            <v>RENT - OFFICE</v>
          </cell>
          <cell r="C54">
            <v>-24200</v>
          </cell>
          <cell r="D54">
            <v>24200</v>
          </cell>
        </row>
        <row r="55">
          <cell r="A55" t="str">
            <v>180011</v>
          </cell>
          <cell r="B55" t="str">
            <v>RATES &amp; TAXES - TRADE LICEN</v>
          </cell>
          <cell r="C55">
            <v>-2000</v>
          </cell>
          <cell r="D55">
            <v>2000</v>
          </cell>
        </row>
        <row r="56">
          <cell r="A56" t="str">
            <v>180012</v>
          </cell>
          <cell r="B56" t="str">
            <v>RATES &amp; TAXES - COMMERCIAL</v>
          </cell>
          <cell r="C56">
            <v>-21268.863000000001</v>
          </cell>
          <cell r="D56">
            <v>21268.863000000001</v>
          </cell>
        </row>
        <row r="57">
          <cell r="A57" t="str">
            <v>190001</v>
          </cell>
          <cell r="B57" t="str">
            <v>GAS - ELECTRICITY-OFFICE</v>
          </cell>
          <cell r="C57">
            <v>-2170.3200000000002</v>
          </cell>
          <cell r="D57">
            <v>2170.3200000000002</v>
          </cell>
        </row>
        <row r="58">
          <cell r="A58" t="str">
            <v>195001</v>
          </cell>
          <cell r="B58" t="str">
            <v>INSURANCE-FIRE/THEIFT</v>
          </cell>
          <cell r="C58">
            <v>-840.70699999999999</v>
          </cell>
          <cell r="D58">
            <v>840.70699999999999</v>
          </cell>
        </row>
        <row r="59">
          <cell r="A59" t="str">
            <v>195011</v>
          </cell>
          <cell r="B59" t="str">
            <v>GOSI LOCAL</v>
          </cell>
          <cell r="C59">
            <v>-3542.3</v>
          </cell>
          <cell r="D59">
            <v>3542.3</v>
          </cell>
        </row>
        <row r="60">
          <cell r="A60" t="str">
            <v>195012</v>
          </cell>
          <cell r="B60" t="str">
            <v>INSURANCE-FIRE/THEFT</v>
          </cell>
          <cell r="C60">
            <v>-133.94999999999999</v>
          </cell>
          <cell r="D60">
            <v>133.94999999999999</v>
          </cell>
        </row>
        <row r="61">
          <cell r="A61" t="str">
            <v>205001</v>
          </cell>
          <cell r="B61" t="str">
            <v>POSTAGE</v>
          </cell>
          <cell r="C61">
            <v>-363.16300000000001</v>
          </cell>
          <cell r="D61">
            <v>363.16300000000001</v>
          </cell>
        </row>
        <row r="62">
          <cell r="A62" t="str">
            <v>205002</v>
          </cell>
          <cell r="B62" t="str">
            <v>TELEX / T.P</v>
          </cell>
          <cell r="C62">
            <v>-35.341000000000001</v>
          </cell>
          <cell r="D62">
            <v>35.341000000000001</v>
          </cell>
        </row>
        <row r="63">
          <cell r="A63" t="str">
            <v>206001</v>
          </cell>
          <cell r="B63" t="str">
            <v>TELEPHONE / TRUNK CALL - OF</v>
          </cell>
          <cell r="C63">
            <v>-2757.93</v>
          </cell>
          <cell r="D63">
            <v>2757.93</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-1246.7439999999999</v>
          </cell>
          <cell r="D66">
            <v>1246.7439999999999</v>
          </cell>
        </row>
        <row r="67">
          <cell r="A67" t="str">
            <v>208003</v>
          </cell>
          <cell r="B67" t="str">
            <v>SOFTWARE CHARGES</v>
          </cell>
          <cell r="C67">
            <v>885.91499999999996</v>
          </cell>
          <cell r="D67">
            <v>-885.91499999999996</v>
          </cell>
        </row>
        <row r="68">
          <cell r="A68" t="str">
            <v>208012</v>
          </cell>
          <cell r="B68" t="str">
            <v>BENEFIT SWITCH EXPENSES</v>
          </cell>
          <cell r="C68">
            <v>-11692.999</v>
          </cell>
          <cell r="D68">
            <v>11692.999</v>
          </cell>
        </row>
        <row r="69">
          <cell r="A69" t="str">
            <v>218001</v>
          </cell>
          <cell r="B69" t="str">
            <v>DEPRECIATION-ELECTRICAL &amp; O</v>
          </cell>
          <cell r="C69">
            <v>-3116.913</v>
          </cell>
          <cell r="D69">
            <v>3116.913</v>
          </cell>
        </row>
        <row r="70">
          <cell r="A70" t="str">
            <v>218002</v>
          </cell>
          <cell r="B70" t="str">
            <v>DEPRECIATION-FIRE EXTINGUIS</v>
          </cell>
          <cell r="C70">
            <v>-20</v>
          </cell>
          <cell r="D70">
            <v>20</v>
          </cell>
        </row>
        <row r="71">
          <cell r="A71" t="str">
            <v>220012</v>
          </cell>
          <cell r="B71" t="str">
            <v>FURNITURE &amp; FIXTURES WOODEN</v>
          </cell>
          <cell r="C71">
            <v>-287.47800000000001</v>
          </cell>
          <cell r="D71">
            <v>287.47800000000001</v>
          </cell>
        </row>
        <row r="72">
          <cell r="A72" t="str">
            <v>221003</v>
          </cell>
          <cell r="B72" t="str">
            <v>DEPRECIATION-LEASE HOLD IMP</v>
          </cell>
          <cell r="C72">
            <v>-2271.92</v>
          </cell>
          <cell r="D72">
            <v>2271.92</v>
          </cell>
        </row>
        <row r="73">
          <cell r="A73" t="str">
            <v>222001</v>
          </cell>
          <cell r="B73" t="str">
            <v>DEPRECIATION IT HARDWARE-PC</v>
          </cell>
          <cell r="C73">
            <v>-2120.902</v>
          </cell>
          <cell r="D73">
            <v>2120.902</v>
          </cell>
        </row>
        <row r="74">
          <cell r="A74" t="str">
            <v>225002</v>
          </cell>
          <cell r="B74" t="str">
            <v>REPAIR - MACHINE/EQUIPMENT</v>
          </cell>
          <cell r="C74">
            <v>1</v>
          </cell>
          <cell r="D74">
            <v>-1</v>
          </cell>
        </row>
        <row r="75">
          <cell r="A75" t="str">
            <v>225007</v>
          </cell>
          <cell r="B75" t="str">
            <v>REPAIRS - I T HARDWARE</v>
          </cell>
          <cell r="C75">
            <v>-2166.1</v>
          </cell>
          <cell r="D75">
            <v>2166.1</v>
          </cell>
        </row>
        <row r="76">
          <cell r="A76" t="str">
            <v>235001</v>
          </cell>
          <cell r="B76" t="str">
            <v>OFFICE STATIONERY</v>
          </cell>
          <cell r="C76">
            <v>-1278.6790000000001</v>
          </cell>
          <cell r="D76">
            <v>1278.6790000000001</v>
          </cell>
        </row>
        <row r="77">
          <cell r="A77" t="str">
            <v>235002</v>
          </cell>
          <cell r="B77" t="str">
            <v>SECURITY STATIONERY</v>
          </cell>
          <cell r="C77">
            <v>-293.01499999999999</v>
          </cell>
          <cell r="D77">
            <v>293.01499999999999</v>
          </cell>
        </row>
        <row r="78">
          <cell r="A78" t="str">
            <v>235003</v>
          </cell>
          <cell r="B78" t="str">
            <v>PETTY STATIONERY</v>
          </cell>
          <cell r="C78">
            <v>-38.35</v>
          </cell>
          <cell r="D78">
            <v>38.35</v>
          </cell>
        </row>
        <row r="79">
          <cell r="A79" t="str">
            <v>235004</v>
          </cell>
          <cell r="B79" t="str">
            <v>PRINTING STATIONERY</v>
          </cell>
          <cell r="C79">
            <v>-2595.1509999999998</v>
          </cell>
          <cell r="D79">
            <v>2595.1509999999998</v>
          </cell>
        </row>
        <row r="80">
          <cell r="A80" t="str">
            <v>235006</v>
          </cell>
          <cell r="B80" t="str">
            <v>COMPUTER STATIONERY (CONSUM</v>
          </cell>
          <cell r="C80">
            <v>-108</v>
          </cell>
          <cell r="D80">
            <v>108</v>
          </cell>
        </row>
        <row r="81">
          <cell r="A81" t="str">
            <v>237001</v>
          </cell>
          <cell r="B81" t="str">
            <v>OFFICE RUNNING EXPENSES</v>
          </cell>
          <cell r="C81">
            <v>-655.69799999999998</v>
          </cell>
          <cell r="D81">
            <v>655.69799999999998</v>
          </cell>
        </row>
        <row r="82">
          <cell r="A82" t="str">
            <v>237002</v>
          </cell>
          <cell r="B82" t="str">
            <v>JANITORIAL CHARGES</v>
          </cell>
          <cell r="C82">
            <v>-700</v>
          </cell>
          <cell r="D82">
            <v>700</v>
          </cell>
        </row>
        <row r="83">
          <cell r="A83" t="str">
            <v>240009</v>
          </cell>
          <cell r="B83" t="str">
            <v>PRESS ADVERTISING</v>
          </cell>
          <cell r="C83">
            <v>-3265.77</v>
          </cell>
          <cell r="D83">
            <v>3265.77</v>
          </cell>
        </row>
        <row r="84">
          <cell r="A84" t="str">
            <v>240015</v>
          </cell>
          <cell r="B84" t="str">
            <v>MISCELLANEOUS</v>
          </cell>
          <cell r="C84">
            <v>-8010.6819999999998</v>
          </cell>
          <cell r="D84">
            <v>8010.6819999999998</v>
          </cell>
        </row>
        <row r="85">
          <cell r="A85" t="str">
            <v>245001</v>
          </cell>
          <cell r="B85" t="str">
            <v>ENTERTAINMENT</v>
          </cell>
          <cell r="C85">
            <v>-334.92500000000001</v>
          </cell>
          <cell r="D85">
            <v>334.92500000000001</v>
          </cell>
        </row>
        <row r="86">
          <cell r="A86" t="str">
            <v>260001</v>
          </cell>
          <cell r="B86" t="str">
            <v>SUBSCRIPTIONS PERIODICAL /</v>
          </cell>
          <cell r="C86">
            <v>-45</v>
          </cell>
          <cell r="D86">
            <v>45</v>
          </cell>
        </row>
        <row r="87">
          <cell r="A87" t="str">
            <v>260002</v>
          </cell>
          <cell r="B87" t="str">
            <v>SUBSCRIPTIONS INSTITUTIONS</v>
          </cell>
          <cell r="C87">
            <v>-6.6669999999999998</v>
          </cell>
          <cell r="D87">
            <v>6.6669999999999998</v>
          </cell>
        </row>
        <row r="88">
          <cell r="A88" t="str">
            <v>271001</v>
          </cell>
          <cell r="B88" t="str">
            <v>SECURITY GUARDS CHARGES</v>
          </cell>
          <cell r="C88">
            <v>-16060</v>
          </cell>
          <cell r="D88">
            <v>16060</v>
          </cell>
        </row>
        <row r="89">
          <cell r="A89" t="str">
            <v>272001</v>
          </cell>
          <cell r="B89" t="str">
            <v>CASH TRANSPORT CHARGES</v>
          </cell>
          <cell r="C89">
            <v>-1673.0170000000001</v>
          </cell>
          <cell r="D89">
            <v>1673.0170000000001</v>
          </cell>
        </row>
        <row r="90">
          <cell r="A90" t="str">
            <v>275003</v>
          </cell>
          <cell r="B90" t="str">
            <v>FREIGHT</v>
          </cell>
          <cell r="C90">
            <v>-77.7</v>
          </cell>
          <cell r="D90">
            <v>77.7</v>
          </cell>
        </row>
        <row r="91">
          <cell r="A91" t="str">
            <v>278009</v>
          </cell>
          <cell r="B91" t="str">
            <v>WRITE OFF - OTHER ASSETS</v>
          </cell>
          <cell r="C91">
            <v>-221.715</v>
          </cell>
          <cell r="D91">
            <v>-221.715</v>
          </cell>
        </row>
        <row r="92">
          <cell r="A92" t="str">
            <v>278011</v>
          </cell>
          <cell r="B92" t="str">
            <v>PROVISION - CONSUMER RISK C</v>
          </cell>
          <cell r="C92">
            <v>-1416.606</v>
          </cell>
          <cell r="D92">
            <v>-1416.606</v>
          </cell>
        </row>
        <row r="93">
          <cell r="A93" t="str">
            <v>278021</v>
          </cell>
          <cell r="B93" t="str">
            <v>WRITE OFF - CONSUMER LOANS</v>
          </cell>
          <cell r="C93">
            <v>-2605.1010000000001</v>
          </cell>
          <cell r="D93">
            <v>-2605.1010000000001</v>
          </cell>
        </row>
        <row r="94">
          <cell r="A94" t="str">
            <v>283004</v>
          </cell>
          <cell r="B94" t="str">
            <v>OTHERS</v>
          </cell>
          <cell r="C94">
            <v>-527.20000000000005</v>
          </cell>
          <cell r="D94">
            <v>527.20000000000005</v>
          </cell>
        </row>
        <row r="95">
          <cell r="A95" t="str">
            <v>285042</v>
          </cell>
          <cell r="B95" t="str">
            <v>CHEQUE RETURN CHARGES</v>
          </cell>
          <cell r="C95">
            <v>-570</v>
          </cell>
          <cell r="D95">
            <v>570</v>
          </cell>
        </row>
        <row r="96">
          <cell r="A96" t="str">
            <v>285088</v>
          </cell>
          <cell r="B96" t="str">
            <v>CREDIT CARD &amp; CONSUMER LOAN</v>
          </cell>
          <cell r="C96">
            <v>-14814.817999999999</v>
          </cell>
          <cell r="D96">
            <v>14814.817999999999</v>
          </cell>
        </row>
        <row r="97">
          <cell r="A97" t="str">
            <v>285092</v>
          </cell>
          <cell r="B97" t="str">
            <v>GIFT/GIVEWAYS EXP</v>
          </cell>
          <cell r="C97">
            <v>-76.5</v>
          </cell>
          <cell r="D97">
            <v>76.5</v>
          </cell>
        </row>
        <row r="98">
          <cell r="A98" t="str">
            <v>285099</v>
          </cell>
          <cell r="B98" t="str">
            <v>SUNDRY (DETAILS STATEMENT R</v>
          </cell>
          <cell r="C98">
            <v>-1255.45</v>
          </cell>
          <cell r="D98">
            <v>1255.45</v>
          </cell>
        </row>
        <row r="99">
          <cell r="A99" t="str">
            <v>288001</v>
          </cell>
          <cell r="B99" t="str">
            <v>HO SHARE OF EXPENSES</v>
          </cell>
          <cell r="C99">
            <v>-18425</v>
          </cell>
          <cell r="D99">
            <v>18425</v>
          </cell>
        </row>
        <row r="100">
          <cell r="A100" t="str">
            <v>290011</v>
          </cell>
          <cell r="B100" t="str">
            <v>IT CHARGES PAID TO HO</v>
          </cell>
          <cell r="C100">
            <v>-2764.663</v>
          </cell>
          <cell r="D100">
            <v>2764.663</v>
          </cell>
        </row>
        <row r="101">
          <cell r="A101" t="str">
            <v>290012</v>
          </cell>
          <cell r="B101" t="str">
            <v>SOFTWARE FEE / LINE RENT PA</v>
          </cell>
          <cell r="C101">
            <v>-63.31</v>
          </cell>
          <cell r="D101">
            <v>63.31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 val="Lookup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 val="December 06"/>
      <sheetName val="November 06"/>
      <sheetName val="March 110"/>
      <sheetName val="MarchSL904"/>
      <sheetName val="BSDOMOVS"/>
      <sheetName val="BS-OVS"/>
    </sheetNames>
    <sheetDataSet>
      <sheetData sheetId="0"/>
      <sheetData sheetId="1"/>
      <sheetData sheetId="2"/>
      <sheetData sheetId="3"/>
      <sheetData sheetId="4"/>
      <sheetData sheetId="5" refreshError="1">
        <row r="4">
          <cell r="A4" t="str">
            <v>001001</v>
          </cell>
          <cell r="B4" t="str">
            <v>I/R ON LOANS / SMALL LOANS</v>
          </cell>
          <cell r="C4">
            <v>62045.063000000002</v>
          </cell>
        </row>
        <row r="5">
          <cell r="A5" t="str">
            <v>001005</v>
          </cell>
          <cell r="B5" t="str">
            <v>I/R ON  L.A.F.B.</v>
          </cell>
          <cell r="C5">
            <v>16.131</v>
          </cell>
        </row>
        <row r="6">
          <cell r="A6" t="str">
            <v>001006</v>
          </cell>
          <cell r="B6" t="str">
            <v>I/R ON  L.T.R.</v>
          </cell>
          <cell r="C6">
            <v>27877.401000000002</v>
          </cell>
        </row>
        <row r="7">
          <cell r="A7" t="str">
            <v>001009</v>
          </cell>
          <cell r="B7" t="str">
            <v>SYNDICATION  LOAN</v>
          </cell>
          <cell r="C7">
            <v>91126.183999999994</v>
          </cell>
        </row>
        <row r="8">
          <cell r="A8" t="str">
            <v>001011</v>
          </cell>
          <cell r="B8" t="str">
            <v>I/R ON FOREIGN BILLS PURCHA</v>
          </cell>
          <cell r="C8">
            <v>384.83300000000003</v>
          </cell>
        </row>
        <row r="9">
          <cell r="A9" t="str">
            <v>001012</v>
          </cell>
          <cell r="B9" t="str">
            <v>I/R ON P.A.D.</v>
          </cell>
          <cell r="C9">
            <v>40.752000000000002</v>
          </cell>
        </row>
        <row r="10">
          <cell r="A10" t="str">
            <v>001020</v>
          </cell>
          <cell r="B10" t="str">
            <v>I/R ON OVERDRAFTS</v>
          </cell>
          <cell r="C10">
            <v>13393.522999999999</v>
          </cell>
        </row>
        <row r="11">
          <cell r="A11" t="str">
            <v>001053</v>
          </cell>
          <cell r="B11" t="str">
            <v>CONSUMER LOAN</v>
          </cell>
          <cell r="C11">
            <v>109976.643</v>
          </cell>
        </row>
        <row r="12">
          <cell r="A12" t="str">
            <v>002003</v>
          </cell>
          <cell r="B12" t="str">
            <v>PLACEMENTS/SPECIAL NOTICE A</v>
          </cell>
          <cell r="C12">
            <v>17119.082999999999</v>
          </cell>
        </row>
        <row r="13">
          <cell r="A13" t="str">
            <v>020001</v>
          </cell>
          <cell r="B13" t="str">
            <v>BILLS DISCOUNTED</v>
          </cell>
          <cell r="C13">
            <v>6286.1</v>
          </cell>
        </row>
        <row r="14">
          <cell r="A14" t="str">
            <v>025011</v>
          </cell>
          <cell r="B14" t="str">
            <v>OTHER AREA BRANCHES - OVERS</v>
          </cell>
          <cell r="C14">
            <v>39087.078000000001</v>
          </cell>
        </row>
        <row r="15">
          <cell r="A15" t="str">
            <v>025014</v>
          </cell>
          <cell r="B15" t="str">
            <v>MAIN OFFICE ACCOUNT</v>
          </cell>
          <cell r="C15">
            <v>8089</v>
          </cell>
        </row>
        <row r="16">
          <cell r="A16" t="str">
            <v>062001</v>
          </cell>
          <cell r="B16" t="str">
            <v>PLS EXCHANGE-POUND STERLING</v>
          </cell>
          <cell r="C16">
            <v>740.75199999999995</v>
          </cell>
        </row>
        <row r="17">
          <cell r="A17" t="str">
            <v>062002</v>
          </cell>
          <cell r="B17" t="str">
            <v>PLS EXCHANGE-DOLLAR</v>
          </cell>
          <cell r="C17">
            <v>5216.3320000000003</v>
          </cell>
        </row>
        <row r="18">
          <cell r="A18" t="str">
            <v>062004</v>
          </cell>
          <cell r="B18" t="str">
            <v>PLS EXCHANGE OTHER CURRENCI</v>
          </cell>
          <cell r="C18">
            <v>253.953</v>
          </cell>
        </row>
        <row r="19">
          <cell r="A19" t="str">
            <v>062008</v>
          </cell>
          <cell r="B19" t="str">
            <v>INCOME ON EXCHANGE-EURO-OVE</v>
          </cell>
          <cell r="C19">
            <v>343.46699999999998</v>
          </cell>
        </row>
        <row r="20">
          <cell r="A20" t="str">
            <v>062009</v>
          </cell>
          <cell r="B20" t="str">
            <v>INCOME ON EXCHANGE-JAPAN YE</v>
          </cell>
          <cell r="C20">
            <v>28.573</v>
          </cell>
        </row>
        <row r="21">
          <cell r="A21" t="str">
            <v>062010</v>
          </cell>
          <cell r="B21" t="str">
            <v>PLS EX-GAIN/LOSS ON REV. SW</v>
          </cell>
          <cell r="C21">
            <v>68.247</v>
          </cell>
        </row>
        <row r="22">
          <cell r="A22" t="str">
            <v>062012</v>
          </cell>
          <cell r="B22" t="str">
            <v>PLS EX-GAIN/LOSS ON REV. PA</v>
          </cell>
          <cell r="C22">
            <v>12106.597</v>
          </cell>
        </row>
        <row r="23">
          <cell r="A23" t="str">
            <v>064002</v>
          </cell>
          <cell r="B23" t="str">
            <v>PLS COMMISSION-EXPORT BILLS</v>
          </cell>
          <cell r="C23">
            <v>517.10900000000004</v>
          </cell>
        </row>
        <row r="24">
          <cell r="A24" t="str">
            <v>064003</v>
          </cell>
          <cell r="B24" t="str">
            <v>PLS COM ON IMPORT BILL</v>
          </cell>
          <cell r="C24">
            <v>534.70000000000005</v>
          </cell>
        </row>
        <row r="25">
          <cell r="A25" t="str">
            <v>064004</v>
          </cell>
          <cell r="B25" t="str">
            <v>PLS COMMISSION-OPN. OF L/C</v>
          </cell>
          <cell r="C25">
            <v>2084.953</v>
          </cell>
        </row>
        <row r="26">
          <cell r="A26" t="str">
            <v>064008</v>
          </cell>
          <cell r="B26" t="str">
            <v>PLS COMMISSION-L.G. (INLAND</v>
          </cell>
          <cell r="C26">
            <v>2357.1819999999998</v>
          </cell>
        </row>
        <row r="27">
          <cell r="A27" t="str">
            <v>064010</v>
          </cell>
          <cell r="B27" t="str">
            <v>PLS COMM. BILLS (FBC,IBC,ET</v>
          </cell>
          <cell r="C27">
            <v>50</v>
          </cell>
        </row>
        <row r="28">
          <cell r="A28" t="str">
            <v>064019</v>
          </cell>
          <cell r="B28" t="str">
            <v>FEE FOR RENDERING OTHER SER</v>
          </cell>
          <cell r="C28">
            <v>369.988</v>
          </cell>
        </row>
        <row r="29">
          <cell r="A29" t="str">
            <v>064022</v>
          </cell>
          <cell r="B29" t="str">
            <v>PLS COM ON ISSUE OF NEW CHE</v>
          </cell>
          <cell r="C29">
            <v>243</v>
          </cell>
        </row>
        <row r="30">
          <cell r="A30" t="str">
            <v>064031</v>
          </cell>
          <cell r="B30" t="str">
            <v>PL.COMMISSION-LC ADVISING (</v>
          </cell>
          <cell r="C30">
            <v>95</v>
          </cell>
        </row>
        <row r="31">
          <cell r="A31" t="str">
            <v>064089</v>
          </cell>
          <cell r="B31" t="str">
            <v>IFDBC</v>
          </cell>
          <cell r="C31">
            <v>2273.31</v>
          </cell>
        </row>
        <row r="32">
          <cell r="A32" t="str">
            <v>064091</v>
          </cell>
          <cell r="B32" t="str">
            <v>IBG COMMISSION</v>
          </cell>
          <cell r="C32">
            <v>782.78</v>
          </cell>
        </row>
        <row r="33">
          <cell r="A33" t="str">
            <v>065004</v>
          </cell>
          <cell r="B33" t="str">
            <v>SERVICE CHARGES ON STAFF LO</v>
          </cell>
          <cell r="C33">
            <v>0</v>
          </cell>
        </row>
        <row r="34">
          <cell r="A34" t="str">
            <v>069070</v>
          </cell>
          <cell r="B34" t="str">
            <v>OTHERS</v>
          </cell>
          <cell r="C34">
            <v>29054.92</v>
          </cell>
        </row>
        <row r="35">
          <cell r="A35" t="str">
            <v>069072</v>
          </cell>
          <cell r="B35" t="str">
            <v>GOVERNMENT OF INDONESIA USD</v>
          </cell>
          <cell r="C35">
            <v>34414.462</v>
          </cell>
        </row>
        <row r="36">
          <cell r="A36" t="str">
            <v>069077</v>
          </cell>
          <cell r="B36" t="str">
            <v>INVESTMENT INCOME ON TABREE</v>
          </cell>
          <cell r="C36">
            <v>9498.4560000000001</v>
          </cell>
        </row>
        <row r="37">
          <cell r="A37" t="str">
            <v>078001</v>
          </cell>
          <cell r="B37" t="str">
            <v>PLS O/R-INCIDENTAL CHARGES</v>
          </cell>
          <cell r="C37">
            <v>372.13400000000001</v>
          </cell>
        </row>
        <row r="38">
          <cell r="A38" t="str">
            <v>078078</v>
          </cell>
          <cell r="B38" t="str">
            <v>AMORTIZATION GAINS - GOP US</v>
          </cell>
          <cell r="C38">
            <v>-1123.5909999999999</v>
          </cell>
        </row>
        <row r="39">
          <cell r="A39" t="str">
            <v>078084</v>
          </cell>
          <cell r="B39" t="str">
            <v>CONSUMER LOAN - PREPAYMENT</v>
          </cell>
          <cell r="C39">
            <v>2044.7860000000001</v>
          </cell>
        </row>
        <row r="40">
          <cell r="A40" t="str">
            <v>078085</v>
          </cell>
          <cell r="B40" t="str">
            <v>CONSUMER LOAN - MISC FEES</v>
          </cell>
          <cell r="C40">
            <v>26927.03</v>
          </cell>
        </row>
        <row r="41">
          <cell r="A41" t="str">
            <v>078094</v>
          </cell>
          <cell r="B41" t="str">
            <v>BENEFIT SWITCH RELATED INCO</v>
          </cell>
          <cell r="C41">
            <v>92.5</v>
          </cell>
        </row>
        <row r="42">
          <cell r="A42" t="str">
            <v>078099</v>
          </cell>
          <cell r="B42" t="str">
            <v>MISCELLANEOUS</v>
          </cell>
          <cell r="C42">
            <v>10</v>
          </cell>
        </row>
        <row r="43">
          <cell r="A43" t="str">
            <v>080001</v>
          </cell>
          <cell r="B43" t="str">
            <v>POSTAGE RECOVERIES - CORPOR</v>
          </cell>
          <cell r="C43">
            <v>603.27</v>
          </cell>
        </row>
        <row r="44">
          <cell r="A44" t="str">
            <v>080002</v>
          </cell>
          <cell r="B44" t="str">
            <v>TELEX RECOVERIES</v>
          </cell>
          <cell r="C44">
            <v>2221.4720000000002</v>
          </cell>
        </row>
        <row r="45">
          <cell r="A45" t="str">
            <v>080003</v>
          </cell>
          <cell r="B45" t="str">
            <v>TELEGRAM RECOVERIES</v>
          </cell>
          <cell r="C45">
            <v>512.5</v>
          </cell>
        </row>
        <row r="46">
          <cell r="A46" t="str">
            <v>080009</v>
          </cell>
          <cell r="B46" t="str">
            <v>CLEARING CHEQUE  RECOVERIES</v>
          </cell>
          <cell r="C46">
            <v>390</v>
          </cell>
        </row>
        <row r="47">
          <cell r="A47" t="str">
            <v>080021</v>
          </cell>
          <cell r="B47" t="str">
            <v>TEZRAFTAAR TT REIMBURSEMENT</v>
          </cell>
          <cell r="C47">
            <v>3640</v>
          </cell>
        </row>
        <row r="48">
          <cell r="A48" t="str">
            <v>080023</v>
          </cell>
          <cell r="B48" t="str">
            <v>INSURANCE RECOVERIES - CONS</v>
          </cell>
          <cell r="C48">
            <v>48220.822</v>
          </cell>
        </row>
        <row r="49">
          <cell r="A49" t="str">
            <v>086001</v>
          </cell>
          <cell r="B49" t="str">
            <v>MARK UP AUTO CAR FINANCE</v>
          </cell>
          <cell r="C49">
            <v>424.89299999999997</v>
          </cell>
        </row>
        <row r="50">
          <cell r="A50" t="str">
            <v>087081</v>
          </cell>
          <cell r="B50" t="str">
            <v>GAIN ON SALE OF INDONESIA U</v>
          </cell>
          <cell r="C50">
            <v>110376.18</v>
          </cell>
        </row>
        <row r="51">
          <cell r="A51" t="str">
            <v>110018</v>
          </cell>
          <cell r="B51" t="str">
            <v>BORROWINGS FROM BANKS - FOR</v>
          </cell>
          <cell r="C51">
            <v>611.80499999999995</v>
          </cell>
        </row>
        <row r="52">
          <cell r="A52" t="str">
            <v>114011</v>
          </cell>
          <cell r="B52" t="str">
            <v>INTEREST PAID - CURRENT ACC</v>
          </cell>
          <cell r="C52">
            <v>819.03899999999999</v>
          </cell>
        </row>
        <row r="53">
          <cell r="A53" t="str">
            <v>114012</v>
          </cell>
          <cell r="B53" t="str">
            <v>INTEREST PAID - CALL ACCOUN</v>
          </cell>
          <cell r="C53">
            <v>2.2250000000000001</v>
          </cell>
        </row>
        <row r="54">
          <cell r="A54" t="str">
            <v>122012</v>
          </cell>
          <cell r="B54" t="str">
            <v>SB DEPOSITS - BD</v>
          </cell>
          <cell r="C54">
            <v>504.02100000000002</v>
          </cell>
        </row>
        <row r="55">
          <cell r="A55" t="str">
            <v>123013</v>
          </cell>
          <cell r="B55" t="str">
            <v>FIXED DEPOSITS BD</v>
          </cell>
          <cell r="C55">
            <v>66007.278000000006</v>
          </cell>
        </row>
        <row r="56">
          <cell r="A56" t="str">
            <v>123019</v>
          </cell>
          <cell r="B56" t="str">
            <v>FIXED DEPOSITS - US $</v>
          </cell>
          <cell r="C56">
            <v>151961.408</v>
          </cell>
        </row>
        <row r="57">
          <cell r="A57" t="str">
            <v>123021</v>
          </cell>
          <cell r="B57" t="str">
            <v>FIXED DEPOSITS - POUND STER</v>
          </cell>
          <cell r="C57">
            <v>4215.8029999999999</v>
          </cell>
        </row>
        <row r="58">
          <cell r="A58" t="str">
            <v>130011</v>
          </cell>
          <cell r="B58" t="str">
            <v>OTHER AREA BRANCHES - OVERS</v>
          </cell>
          <cell r="C58">
            <v>8.5939999999999994</v>
          </cell>
        </row>
        <row r="59">
          <cell r="A59" t="str">
            <v>130014</v>
          </cell>
          <cell r="B59" t="str">
            <v>MAIN OFFICE ACCOUNT</v>
          </cell>
          <cell r="C59">
            <v>19037.254000000001</v>
          </cell>
        </row>
        <row r="60">
          <cell r="A60" t="str">
            <v>140010</v>
          </cell>
          <cell r="B60" t="str">
            <v>BASIC SALARIES - EXECUTIVES</v>
          </cell>
          <cell r="C60">
            <v>15642</v>
          </cell>
        </row>
        <row r="61">
          <cell r="A61" t="str">
            <v>140011</v>
          </cell>
          <cell r="B61" t="str">
            <v>BASIC SALARIES - OFFICERS</v>
          </cell>
          <cell r="C61">
            <v>28179</v>
          </cell>
        </row>
        <row r="62">
          <cell r="A62" t="str">
            <v>140012</v>
          </cell>
          <cell r="B62" t="str">
            <v>BASIC SALARIES - CLERICAL</v>
          </cell>
          <cell r="C62">
            <v>3540</v>
          </cell>
        </row>
        <row r="63">
          <cell r="A63" t="str">
            <v>142001</v>
          </cell>
          <cell r="B63" t="str">
            <v>CASUAL LABOUR</v>
          </cell>
          <cell r="C63">
            <v>58</v>
          </cell>
        </row>
        <row r="64">
          <cell r="A64" t="str">
            <v>145020</v>
          </cell>
          <cell r="B64" t="str">
            <v>OTHER ALLOWANCES</v>
          </cell>
          <cell r="C64">
            <v>31574</v>
          </cell>
        </row>
        <row r="65">
          <cell r="A65" t="str">
            <v>145061</v>
          </cell>
          <cell r="B65" t="str">
            <v>AIR TICKETS TO OVERSEAS STA</v>
          </cell>
          <cell r="C65">
            <v>128.38</v>
          </cell>
        </row>
        <row r="66">
          <cell r="A66" t="str">
            <v>145064</v>
          </cell>
          <cell r="B66" t="str">
            <v>DISLOCATION ALLOWANCE</v>
          </cell>
          <cell r="C66">
            <v>95.929000000000002</v>
          </cell>
        </row>
        <row r="67">
          <cell r="A67" t="str">
            <v>145067</v>
          </cell>
          <cell r="B67" t="str">
            <v>TEZRAFTAR EVENING /FRIDAY A</v>
          </cell>
          <cell r="C67">
            <v>231.5</v>
          </cell>
        </row>
        <row r="68">
          <cell r="A68" t="str">
            <v>148001</v>
          </cell>
          <cell r="B68" t="str">
            <v>MESSENGER / OFFICE BOYS</v>
          </cell>
          <cell r="C68">
            <v>800</v>
          </cell>
        </row>
        <row r="69">
          <cell r="A69" t="str">
            <v>148005</v>
          </cell>
          <cell r="B69" t="str">
            <v>OUTSOURCED DRIVER CHARGES</v>
          </cell>
          <cell r="C69">
            <v>150</v>
          </cell>
        </row>
        <row r="70">
          <cell r="A70" t="str">
            <v>149004</v>
          </cell>
          <cell r="B70" t="str">
            <v>DSA STAFF SALARY</v>
          </cell>
          <cell r="C70">
            <v>2400</v>
          </cell>
        </row>
        <row r="71">
          <cell r="A71" t="str">
            <v>149005</v>
          </cell>
          <cell r="B71" t="str">
            <v>DSA STAFF AGENCY FEE</v>
          </cell>
          <cell r="C71">
            <v>300</v>
          </cell>
        </row>
        <row r="72">
          <cell r="A72" t="str">
            <v>149007</v>
          </cell>
          <cell r="B72" t="str">
            <v>DSA STAFF SALES COMMISSION</v>
          </cell>
          <cell r="C72">
            <v>9541.65</v>
          </cell>
        </row>
        <row r="73">
          <cell r="A73" t="str">
            <v>149008</v>
          </cell>
          <cell r="B73" t="str">
            <v>DSA STAFF VISA EXPENSES</v>
          </cell>
          <cell r="C73">
            <v>221</v>
          </cell>
        </row>
        <row r="74">
          <cell r="A74" t="str">
            <v>149009</v>
          </cell>
          <cell r="B74" t="str">
            <v>DSA STAFF FOREIGN TRAVEL EX</v>
          </cell>
          <cell r="C74">
            <v>800</v>
          </cell>
        </row>
        <row r="75">
          <cell r="A75" t="str">
            <v>150001</v>
          </cell>
          <cell r="B75" t="str">
            <v>OVERTIME</v>
          </cell>
          <cell r="C75">
            <v>149</v>
          </cell>
        </row>
        <row r="76">
          <cell r="A76" t="str">
            <v>152012</v>
          </cell>
          <cell r="B76" t="str">
            <v>MEDIACAL INSURANCE-OVS</v>
          </cell>
          <cell r="C76">
            <v>3389.6909999999998</v>
          </cell>
        </row>
        <row r="77">
          <cell r="A77" t="str">
            <v>155011</v>
          </cell>
          <cell r="B77" t="str">
            <v>EOSB EXPATS</v>
          </cell>
          <cell r="C77">
            <v>758.22</v>
          </cell>
        </row>
        <row r="78">
          <cell r="A78" t="str">
            <v>160010</v>
          </cell>
          <cell r="B78" t="str">
            <v>PROVIDENT FUND - EXECUTIVES</v>
          </cell>
          <cell r="C78">
            <v>88.128</v>
          </cell>
        </row>
        <row r="79">
          <cell r="A79" t="str">
            <v>162001</v>
          </cell>
          <cell r="B79" t="str">
            <v>BENEVOLENT FUND</v>
          </cell>
          <cell r="C79">
            <v>3.7290000000000001</v>
          </cell>
        </row>
        <row r="80">
          <cell r="A80" t="str">
            <v>165001</v>
          </cell>
          <cell r="B80" t="str">
            <v>BONUS PAID  - (OFFICERS)</v>
          </cell>
          <cell r="C80">
            <v>4838.9799999999996</v>
          </cell>
        </row>
        <row r="81">
          <cell r="A81" t="str">
            <v>172001</v>
          </cell>
          <cell r="B81" t="str">
            <v>PERFORMANCE AWARDS</v>
          </cell>
          <cell r="C81">
            <v>13306.35</v>
          </cell>
        </row>
        <row r="82">
          <cell r="A82" t="str">
            <v>172002</v>
          </cell>
          <cell r="B82" t="str">
            <v>SALES DEVELOPMENT INCENTIVE</v>
          </cell>
          <cell r="C82">
            <v>1782.41</v>
          </cell>
        </row>
        <row r="83">
          <cell r="A83" t="str">
            <v>180001</v>
          </cell>
          <cell r="B83" t="str">
            <v>RENT - OFFICE</v>
          </cell>
          <cell r="C83">
            <v>11559.42</v>
          </cell>
        </row>
        <row r="84">
          <cell r="A84" t="str">
            <v>180002</v>
          </cell>
          <cell r="B84" t="str">
            <v>RENT - GODOWN</v>
          </cell>
          <cell r="C84">
            <v>177.81800000000001</v>
          </cell>
        </row>
        <row r="85">
          <cell r="A85" t="str">
            <v>180011</v>
          </cell>
          <cell r="B85" t="str">
            <v>RATES &amp; TAXES - TRADE LICEN</v>
          </cell>
          <cell r="C85">
            <v>3000</v>
          </cell>
        </row>
        <row r="86">
          <cell r="A86" t="str">
            <v>180012</v>
          </cell>
          <cell r="B86" t="str">
            <v>RATES &amp; TAXES - COMMERCIAL</v>
          </cell>
          <cell r="C86">
            <v>4783.8329999999996</v>
          </cell>
        </row>
        <row r="87">
          <cell r="A87" t="str">
            <v>190001</v>
          </cell>
          <cell r="B87" t="str">
            <v>GAS - ELECTRICITY-OFFICE</v>
          </cell>
          <cell r="C87">
            <v>507.51</v>
          </cell>
        </row>
        <row r="88">
          <cell r="A88" t="str">
            <v>190002</v>
          </cell>
          <cell r="B88" t="str">
            <v>GAS - ELECTRICITY-RESIDENCE</v>
          </cell>
          <cell r="C88">
            <v>5.74</v>
          </cell>
        </row>
        <row r="89">
          <cell r="A89" t="str">
            <v>195001</v>
          </cell>
          <cell r="B89" t="str">
            <v>INSURANCE-FIRE/THEIFT</v>
          </cell>
          <cell r="C89">
            <v>570.43600000000004</v>
          </cell>
        </row>
        <row r="90">
          <cell r="A90" t="str">
            <v>195011</v>
          </cell>
          <cell r="B90" t="str">
            <v>GOSI LOCAL</v>
          </cell>
          <cell r="C90">
            <v>4539.674</v>
          </cell>
        </row>
        <row r="91">
          <cell r="A91" t="str">
            <v>195012</v>
          </cell>
          <cell r="B91" t="str">
            <v>INSURANCE-FIRE/THEFT</v>
          </cell>
          <cell r="C91">
            <v>167.886</v>
          </cell>
        </row>
        <row r="92">
          <cell r="A92" t="str">
            <v>200002</v>
          </cell>
          <cell r="B92" t="str">
            <v>RETAINER'S FEES</v>
          </cell>
          <cell r="C92">
            <v>1170.194</v>
          </cell>
        </row>
        <row r="93">
          <cell r="A93" t="str">
            <v>200006</v>
          </cell>
          <cell r="B93" t="str">
            <v>LEGAL CHARGES - STAFF MATTE</v>
          </cell>
          <cell r="C93">
            <v>15080</v>
          </cell>
        </row>
        <row r="94">
          <cell r="A94" t="str">
            <v>200007</v>
          </cell>
          <cell r="B94" t="str">
            <v>LEGAL CHARGES - OPERATIONS</v>
          </cell>
          <cell r="C94">
            <v>3126.3620000000001</v>
          </cell>
        </row>
        <row r="95">
          <cell r="A95" t="str">
            <v>200008</v>
          </cell>
          <cell r="B95" t="str">
            <v>PROFESSIONAL &amp; CONSULTANCY</v>
          </cell>
          <cell r="C95">
            <v>1283</v>
          </cell>
        </row>
        <row r="96">
          <cell r="A96" t="str">
            <v>205001</v>
          </cell>
          <cell r="B96" t="str">
            <v>POSTAGE</v>
          </cell>
          <cell r="C96">
            <v>865</v>
          </cell>
        </row>
        <row r="97">
          <cell r="A97" t="str">
            <v>205005</v>
          </cell>
          <cell r="B97" t="str">
            <v>COURIER CHARGES - CORPORATE</v>
          </cell>
          <cell r="C97">
            <v>647.77800000000002</v>
          </cell>
        </row>
        <row r="98">
          <cell r="A98" t="str">
            <v>206001</v>
          </cell>
          <cell r="B98" t="str">
            <v>TELEPHONE / TRUNK CALL - OF</v>
          </cell>
          <cell r="C98">
            <v>7656.8890000000001</v>
          </cell>
        </row>
        <row r="99">
          <cell r="A99" t="str">
            <v>206011</v>
          </cell>
          <cell r="B99" t="str">
            <v>FAX - OFFICE</v>
          </cell>
          <cell r="C99">
            <v>200</v>
          </cell>
        </row>
        <row r="100">
          <cell r="A100" t="str">
            <v>207011</v>
          </cell>
          <cell r="B100" t="str">
            <v>TELEPHONE LINE FOR REUTERS/</v>
          </cell>
          <cell r="C100">
            <v>1209.8879999999999</v>
          </cell>
        </row>
        <row r="101">
          <cell r="A101" t="str">
            <v>208002</v>
          </cell>
          <cell r="B101" t="str">
            <v>RUETER FEE / SWIFT EXPENSES</v>
          </cell>
          <cell r="C101">
            <v>230.99100000000001</v>
          </cell>
        </row>
        <row r="102">
          <cell r="A102" t="str">
            <v>208003</v>
          </cell>
          <cell r="B102" t="str">
            <v>SOFTWARE CHARGES</v>
          </cell>
          <cell r="C102">
            <v>251.83799999999999</v>
          </cell>
        </row>
        <row r="103">
          <cell r="A103" t="str">
            <v>208004</v>
          </cell>
          <cell r="B103" t="str">
            <v>USER LICENSE CHARGES</v>
          </cell>
          <cell r="C103">
            <v>26.77</v>
          </cell>
        </row>
        <row r="104">
          <cell r="A104" t="str">
            <v>208012</v>
          </cell>
          <cell r="B104" t="str">
            <v>BENEFIT SWITCH EXPENSES</v>
          </cell>
          <cell r="C104">
            <v>-2321.0500000000002</v>
          </cell>
        </row>
        <row r="105">
          <cell r="A105" t="str">
            <v>215001</v>
          </cell>
          <cell r="B105" t="str">
            <v>AUDITOR'S FEES</v>
          </cell>
          <cell r="C105">
            <v>2292.16</v>
          </cell>
        </row>
        <row r="106">
          <cell r="A106" t="str">
            <v>215003</v>
          </cell>
          <cell r="B106" t="str">
            <v>OUT OF POCKET EXPENSES</v>
          </cell>
          <cell r="C106">
            <v>1200</v>
          </cell>
        </row>
        <row r="107">
          <cell r="A107" t="str">
            <v>218001</v>
          </cell>
          <cell r="B107" t="str">
            <v>DEPRECIATION-ELECTRICAL &amp; O</v>
          </cell>
          <cell r="C107">
            <v>1349.7560000000001</v>
          </cell>
        </row>
        <row r="108">
          <cell r="A108" t="str">
            <v>219001</v>
          </cell>
          <cell r="B108" t="str">
            <v>DEPRECIATION -VEHICLE OFFIC</v>
          </cell>
          <cell r="C108">
            <v>635.779</v>
          </cell>
        </row>
        <row r="109">
          <cell r="A109" t="str">
            <v>220012</v>
          </cell>
          <cell r="B109" t="str">
            <v>FURNITURE &amp; FIXTURES WOODEN</v>
          </cell>
          <cell r="C109">
            <v>1517.134</v>
          </cell>
        </row>
        <row r="110">
          <cell r="A110" t="str">
            <v>221003</v>
          </cell>
          <cell r="B110" t="str">
            <v>DEPRECIATION-LEASE HOLD IMP</v>
          </cell>
          <cell r="C110">
            <v>636.91600000000005</v>
          </cell>
        </row>
        <row r="111">
          <cell r="A111" t="str">
            <v>223001</v>
          </cell>
          <cell r="B111" t="str">
            <v>I T SOFTWARE</v>
          </cell>
          <cell r="C111">
            <v>2954.2719999999999</v>
          </cell>
        </row>
        <row r="112">
          <cell r="A112" t="str">
            <v>225002</v>
          </cell>
          <cell r="B112" t="str">
            <v>REPAIR - MACHINE/EQUIPMENT</v>
          </cell>
          <cell r="C112">
            <v>85</v>
          </cell>
        </row>
        <row r="113">
          <cell r="A113" t="str">
            <v>225007</v>
          </cell>
          <cell r="B113" t="str">
            <v>REPAIRS - I T HARDWARE</v>
          </cell>
          <cell r="C113">
            <v>922.45799999999997</v>
          </cell>
        </row>
        <row r="114">
          <cell r="A114" t="str">
            <v>225008</v>
          </cell>
          <cell r="B114" t="str">
            <v>REPAIRS - CABLING</v>
          </cell>
          <cell r="C114">
            <v>6.718</v>
          </cell>
        </row>
        <row r="115">
          <cell r="A115" t="str">
            <v>225010</v>
          </cell>
          <cell r="B115" t="str">
            <v>VEHICLE REPAIR OFFICERS</v>
          </cell>
          <cell r="C115">
            <v>10</v>
          </cell>
        </row>
        <row r="116">
          <cell r="A116" t="str">
            <v>235001</v>
          </cell>
          <cell r="B116" t="str">
            <v>OFFICE STATIONERY</v>
          </cell>
          <cell r="C116">
            <v>874.20699999999999</v>
          </cell>
        </row>
        <row r="117">
          <cell r="A117" t="str">
            <v>235004</v>
          </cell>
          <cell r="B117" t="str">
            <v>PRINTING STATIONERY</v>
          </cell>
          <cell r="C117">
            <v>703.29600000000005</v>
          </cell>
        </row>
        <row r="118">
          <cell r="A118" t="str">
            <v>235006</v>
          </cell>
          <cell r="B118" t="str">
            <v>COMPUTER STATIONERY (CONSUM</v>
          </cell>
          <cell r="C118">
            <v>269.8</v>
          </cell>
        </row>
        <row r="119">
          <cell r="A119" t="str">
            <v>237001</v>
          </cell>
          <cell r="B119" t="str">
            <v>OFFICE RUNNING EXPENSES</v>
          </cell>
          <cell r="C119">
            <v>300.2</v>
          </cell>
        </row>
        <row r="120">
          <cell r="A120" t="str">
            <v>237002</v>
          </cell>
          <cell r="B120" t="str">
            <v>JANITORIAL CHARGES</v>
          </cell>
          <cell r="C120">
            <v>230</v>
          </cell>
        </row>
        <row r="121">
          <cell r="A121" t="str">
            <v>240005</v>
          </cell>
          <cell r="B121" t="str">
            <v>BILLBOARDS AND SIGNAGE</v>
          </cell>
          <cell r="C121">
            <v>35.271000000000001</v>
          </cell>
        </row>
        <row r="122">
          <cell r="A122" t="str">
            <v>240009</v>
          </cell>
          <cell r="B122" t="str">
            <v>PRESS ADVERTISING</v>
          </cell>
          <cell r="C122">
            <v>236.286</v>
          </cell>
        </row>
        <row r="123">
          <cell r="A123" t="str">
            <v>240015</v>
          </cell>
          <cell r="B123" t="str">
            <v>MISCELLANEOUS</v>
          </cell>
          <cell r="C123">
            <v>4771.8890000000001</v>
          </cell>
        </row>
        <row r="124">
          <cell r="A124" t="str">
            <v>245001</v>
          </cell>
          <cell r="B124" t="str">
            <v>ENTERTAINMENT</v>
          </cell>
          <cell r="C124">
            <v>419.495</v>
          </cell>
        </row>
        <row r="125">
          <cell r="A125" t="str">
            <v>245002</v>
          </cell>
          <cell r="B125" t="str">
            <v>CUSTOMERS GUESTS-OUTSIDE BA</v>
          </cell>
          <cell r="C125">
            <v>140.72</v>
          </cell>
        </row>
        <row r="126">
          <cell r="A126" t="str">
            <v>255006</v>
          </cell>
          <cell r="B126" t="str">
            <v>VEHICLE FUEL -OFFICE</v>
          </cell>
          <cell r="C126">
            <v>90</v>
          </cell>
        </row>
        <row r="127">
          <cell r="A127" t="str">
            <v>255007</v>
          </cell>
          <cell r="B127" t="str">
            <v>VEHICLE TAXES &amp; INS. EXECUT</v>
          </cell>
          <cell r="C127">
            <v>62.277000000000001</v>
          </cell>
        </row>
        <row r="128">
          <cell r="A128" t="str">
            <v>255009</v>
          </cell>
          <cell r="B128" t="str">
            <v>VEHICLE REPAIR -EXECUTIVES</v>
          </cell>
          <cell r="C128">
            <v>43.8</v>
          </cell>
        </row>
        <row r="129">
          <cell r="A129" t="str">
            <v>260001</v>
          </cell>
          <cell r="B129" t="str">
            <v>SUBSCRIPTIONS PERIODICAL /</v>
          </cell>
          <cell r="C129">
            <v>16.399999999999999</v>
          </cell>
        </row>
        <row r="130">
          <cell r="A130" t="str">
            <v>260002</v>
          </cell>
          <cell r="B130" t="str">
            <v>SUBSCRIPTIONS INSTITUTIONS</v>
          </cell>
          <cell r="C130">
            <v>125</v>
          </cell>
        </row>
        <row r="131">
          <cell r="A131" t="str">
            <v>270006</v>
          </cell>
          <cell r="B131" t="str">
            <v>TRAVELLING INLAND HOTEL STA</v>
          </cell>
          <cell r="C131">
            <v>874.71</v>
          </cell>
        </row>
        <row r="132">
          <cell r="A132" t="str">
            <v>270008</v>
          </cell>
          <cell r="B132" t="str">
            <v>TRAVELLING FOREIGN TA / DA</v>
          </cell>
          <cell r="C132">
            <v>347.14499999999998</v>
          </cell>
        </row>
        <row r="133">
          <cell r="A133" t="str">
            <v>270009</v>
          </cell>
          <cell r="B133" t="str">
            <v>TRAVELLING FOREIGN HOTEL ST</v>
          </cell>
          <cell r="C133">
            <v>1377.4</v>
          </cell>
        </row>
        <row r="134">
          <cell r="A134" t="str">
            <v>270010</v>
          </cell>
          <cell r="B134" t="str">
            <v>TRAVELLING FOREIGN AIR-FARE</v>
          </cell>
          <cell r="C134">
            <v>333</v>
          </cell>
        </row>
        <row r="135">
          <cell r="A135" t="str">
            <v>271001</v>
          </cell>
          <cell r="B135" t="str">
            <v>SECURITY GUARDS CHARGES</v>
          </cell>
          <cell r="C135">
            <v>5256</v>
          </cell>
        </row>
        <row r="136">
          <cell r="A136" t="str">
            <v>272001</v>
          </cell>
          <cell r="B136" t="str">
            <v>CASH TRANSPORT CHARGES</v>
          </cell>
          <cell r="C136">
            <v>334.69600000000003</v>
          </cell>
        </row>
        <row r="137">
          <cell r="A137" t="str">
            <v>275001</v>
          </cell>
          <cell r="B137" t="str">
            <v>CONVEYANCE (LOCAL)</v>
          </cell>
          <cell r="C137">
            <v>50.7</v>
          </cell>
        </row>
        <row r="138">
          <cell r="A138" t="str">
            <v>283003</v>
          </cell>
          <cell r="B138" t="str">
            <v>SEMINAR</v>
          </cell>
          <cell r="C138">
            <v>536.95500000000004</v>
          </cell>
        </row>
        <row r="139">
          <cell r="A139" t="str">
            <v>283004</v>
          </cell>
          <cell r="B139" t="str">
            <v>OTHERS</v>
          </cell>
          <cell r="C139">
            <v>133.51400000000001</v>
          </cell>
        </row>
        <row r="140">
          <cell r="A140" t="str">
            <v>285007</v>
          </cell>
          <cell r="B140" t="str">
            <v>VISA EXP -VISITORS</v>
          </cell>
          <cell r="C140">
            <v>30</v>
          </cell>
        </row>
        <row r="141">
          <cell r="A141" t="str">
            <v>285008</v>
          </cell>
          <cell r="B141" t="str">
            <v>VISA EXP -STAFF</v>
          </cell>
          <cell r="C141">
            <v>313.08100000000002</v>
          </cell>
        </row>
        <row r="142">
          <cell r="A142" t="str">
            <v>285042</v>
          </cell>
          <cell r="B142" t="str">
            <v>CHEQUE RETURN CHARGES</v>
          </cell>
          <cell r="C142">
            <v>190</v>
          </cell>
        </row>
        <row r="143">
          <cell r="A143" t="str">
            <v>285088</v>
          </cell>
          <cell r="B143" t="str">
            <v>CREDIT CARD &amp; CONSUMER LOAN</v>
          </cell>
          <cell r="C143">
            <v>5127.085</v>
          </cell>
        </row>
        <row r="144">
          <cell r="A144" t="str">
            <v>285090</v>
          </cell>
          <cell r="B144" t="str">
            <v>AFS MISC EXPENSES</v>
          </cell>
          <cell r="C144">
            <v>743.30499999999995</v>
          </cell>
        </row>
        <row r="145">
          <cell r="A145" t="str">
            <v>285091</v>
          </cell>
          <cell r="B145" t="str">
            <v>MASTER CARD MISC EXPENSES</v>
          </cell>
          <cell r="C145">
            <v>905</v>
          </cell>
        </row>
        <row r="146">
          <cell r="A146" t="str">
            <v>285092</v>
          </cell>
          <cell r="B146" t="str">
            <v>GIFT/GIVEWAYS EXP</v>
          </cell>
          <cell r="C146">
            <v>46</v>
          </cell>
        </row>
        <row r="147">
          <cell r="A147" t="str">
            <v>285094</v>
          </cell>
          <cell r="B147" t="str">
            <v>FOREIGN BANK CHARGES</v>
          </cell>
          <cell r="C147">
            <v>60.47</v>
          </cell>
        </row>
        <row r="148">
          <cell r="A148" t="str">
            <v>288001</v>
          </cell>
          <cell r="B148" t="str">
            <v>HO SHARE OF EXPENSES</v>
          </cell>
          <cell r="C148">
            <v>8088</v>
          </cell>
        </row>
        <row r="149">
          <cell r="A149" t="str">
            <v>290011</v>
          </cell>
          <cell r="B149" t="str">
            <v>IT CHARGES PAID TO HO</v>
          </cell>
          <cell r="C149">
            <v>753.99900000000002</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FEb"/>
      <sheetName val="Sheet4"/>
      <sheetName val="Macro1"/>
      <sheetName val="December 06"/>
      <sheetName val="November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A"/>
      <sheetName val="Adj"/>
      <sheetName val="Elim"/>
      <sheetName val="Note-14"/>
      <sheetName val="Links"/>
      <sheetName val="Lead"/>
      <sheetName val="last_qrt2001"/>
      <sheetName val="last_qrt20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Cap_Spnd"/>
      <sheetName val="Marketing"/>
      <sheetName val="All Deptt."/>
      <sheetName val="MIS"/>
      <sheetName val="2000_ Projects Summary"/>
      <sheetName val="Capital_Spending"/>
      <sheetName val="All Data"/>
      <sheetName val="AR Drop Downs"/>
      <sheetName val="Prvnth Analysis"/>
      <sheetName val="2000_Cap_Spnd"/>
      <sheetName val="All_Deptt_"/>
      <sheetName val="2000__Projects_Summary"/>
      <sheetName val="23 - 24"/>
      <sheetName val="100082"/>
      <sheetName val="NNPL_P1"/>
      <sheetName val="Links"/>
      <sheetName val="2000_Cap_Spnd1"/>
      <sheetName val="All_Deptt_1"/>
      <sheetName val="2000__Projects_Summary1"/>
      <sheetName val="Prvnth_Analysis"/>
      <sheetName val="23_-_24"/>
      <sheetName val="Tobac WACC"/>
      <sheetName val="Prod"/>
      <sheetName val="Front Sheet"/>
      <sheetName val="Raw Data retrieve CEE - MYO"/>
      <sheetName val="Graph retrieve data"/>
      <sheetName val="Raw Data retrieve - 2006 Plan"/>
      <sheetName val="Sheet1"/>
      <sheetName val=" Geography Summary"/>
      <sheetName val="CEE Detail"/>
      <sheetName val="Geography Headcount"/>
      <sheetName val="CEE Trend"/>
      <sheetName val=" Trend "/>
      <sheetName val="Poland trend ($)"/>
      <sheetName val="USD"/>
      <sheetName val="LOCAL"/>
      <sheetName val="Trend Graph"/>
      <sheetName val="FOREX Schedule"/>
      <sheetName val="BSDOMOVS"/>
    </sheetNames>
    <sheetDataSet>
      <sheetData sheetId="0"/>
      <sheetData sheetId="1"/>
      <sheetData sheetId="2"/>
      <sheetData sheetId="3"/>
      <sheetData sheetId="4" refreshError="1">
        <row r="1">
          <cell r="A1" t="str">
            <v>BRISTOL MYERS SQUIBB PAKISTAN</v>
          </cell>
        </row>
        <row r="2">
          <cell r="A2" t="str">
            <v>Capital Worksheet</v>
          </cell>
        </row>
        <row r="3">
          <cell r="A3" t="str">
            <v>2000 CAPITAL SPENDING - By Major Projects</v>
          </cell>
        </row>
        <row r="4">
          <cell r="A4" t="str">
            <v>DEPARTMENT:</v>
          </cell>
        </row>
        <row r="9">
          <cell r="B9" t="str">
            <v>Project Information</v>
          </cell>
          <cell r="J9" t="str">
            <v>Project Spending</v>
          </cell>
        </row>
        <row r="10">
          <cell r="B10" t="str">
            <v>CAR #</v>
          </cell>
          <cell r="C10" t="str">
            <v>Priority</v>
          </cell>
          <cell r="D10" t="str">
            <v>Project Title</v>
          </cell>
          <cell r="E10" t="str">
            <v>Units (Qty)</v>
          </cell>
          <cell r="F10" t="str">
            <v>Status</v>
          </cell>
          <cell r="G10" t="str">
            <v>Category</v>
          </cell>
          <cell r="H10" t="str">
            <v>Profit Class</v>
          </cell>
          <cell r="I10" t="str">
            <v>1999-2004 Strat Plan (Yes / No)</v>
          </cell>
          <cell r="J10" t="str">
            <v>Total Spending</v>
          </cell>
          <cell r="K10" t="str">
            <v>Projected 1999</v>
          </cell>
          <cell r="L10" t="str">
            <v>Total 2000</v>
          </cell>
          <cell r="M10" t="str">
            <v>QTY-1</v>
          </cell>
          <cell r="N10" t="str">
            <v>QTY-2</v>
          </cell>
          <cell r="O10" t="str">
            <v>QTY-3</v>
          </cell>
          <cell r="P10" t="str">
            <v>QTY-4</v>
          </cell>
          <cell r="Q10" t="str">
            <v>Future Years</v>
          </cell>
        </row>
        <row r="11">
          <cell r="J11">
            <v>0</v>
          </cell>
          <cell r="L11">
            <v>0</v>
          </cell>
        </row>
        <row r="12">
          <cell r="J12">
            <v>0</v>
          </cell>
          <cell r="L12">
            <v>0</v>
          </cell>
        </row>
        <row r="13">
          <cell r="J13">
            <v>0</v>
          </cell>
          <cell r="L13">
            <v>0</v>
          </cell>
        </row>
        <row r="14">
          <cell r="J14">
            <v>0</v>
          </cell>
          <cell r="L14">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1">
          <cell r="J21">
            <v>0</v>
          </cell>
          <cell r="L21">
            <v>0</v>
          </cell>
        </row>
        <row r="22">
          <cell r="J22">
            <v>0</v>
          </cell>
          <cell r="L22">
            <v>0</v>
          </cell>
        </row>
        <row r="23">
          <cell r="J23">
            <v>0</v>
          </cell>
          <cell r="L23">
            <v>0</v>
          </cell>
        </row>
        <row r="24">
          <cell r="J24">
            <v>0</v>
          </cell>
          <cell r="L24">
            <v>0</v>
          </cell>
        </row>
        <row r="25">
          <cell r="J25">
            <v>0</v>
          </cell>
          <cell r="L25">
            <v>0</v>
          </cell>
        </row>
        <row r="26">
          <cell r="J26">
            <v>0</v>
          </cell>
          <cell r="L26">
            <v>0</v>
          </cell>
        </row>
        <row r="27">
          <cell r="J27">
            <v>0</v>
          </cell>
          <cell r="L27">
            <v>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sheetData>
      <sheetData sheetId="5"/>
      <sheetData sheetId="6" refreshError="1"/>
      <sheetData sheetId="7" refreshError="1"/>
      <sheetData sheetId="8" refreshError="1"/>
      <sheetData sheetId="9" refreshError="1"/>
      <sheetData sheetId="10">
        <row r="1">
          <cell r="A1" t="str">
            <v>BRISTOL MYERS SQUIBB PAKISTAN</v>
          </cell>
        </row>
      </sheetData>
      <sheetData sheetId="11">
        <row r="1">
          <cell r="A1" t="str">
            <v>BRISTOL MYERS SQUIBB PAKISTAN</v>
          </cell>
        </row>
      </sheetData>
      <sheetData sheetId="12" refreshError="1"/>
      <sheetData sheetId="13" refreshError="1"/>
      <sheetData sheetId="14" refreshError="1"/>
      <sheetData sheetId="15" refreshError="1"/>
      <sheetData sheetId="16">
        <row r="1">
          <cell r="A1" t="str">
            <v>BRISTOL MYERS SQUIBB PAKISTAN</v>
          </cell>
        </row>
      </sheetData>
      <sheetData sheetId="17">
        <row r="1">
          <cell r="A1" t="str">
            <v>BRISTOL MYERS SQUIBB PAKISTAN</v>
          </cell>
        </row>
      </sheetData>
      <sheetData sheetId="18">
        <row r="1">
          <cell r="A1" t="str">
            <v>BRISTOL MYERS SQUIBB PAKISTAN</v>
          </cell>
        </row>
      </sheetData>
      <sheetData sheetId="19" refreshError="1"/>
      <sheetData sheetId="20" refreshError="1"/>
      <sheetData sheetId="21" refreshError="1"/>
      <sheetData sheetId="22" refreshError="1"/>
      <sheetData sheetId="23" refreshError="1"/>
      <sheetData sheetId="24"/>
      <sheetData sheetId="25">
        <row r="1">
          <cell r="A1" t="str">
            <v>BRISTOL MYERS SQUIBB PAKISTAN</v>
          </cell>
        </row>
      </sheetData>
      <sheetData sheetId="26" refreshError="1"/>
      <sheetData sheetId="27" refreshError="1"/>
      <sheetData sheetId="28" refreshError="1"/>
      <sheetData sheetId="29"/>
      <sheetData sheetId="30" refreshError="1"/>
      <sheetData sheetId="31">
        <row r="1">
          <cell r="A1" t="str">
            <v>BRISTOL MYERS SQUIBB PAKISTAN</v>
          </cell>
        </row>
      </sheetData>
      <sheetData sheetId="32" refreshError="1"/>
      <sheetData sheetId="33">
        <row r="1">
          <cell r="A1" t="str">
            <v>BRISTOL MYERS SQUIBB PAKISTAN</v>
          </cell>
        </row>
      </sheetData>
      <sheetData sheetId="34" refreshError="1"/>
      <sheetData sheetId="35"/>
      <sheetData sheetId="36" refreshError="1"/>
      <sheetData sheetId="37" refreshError="1"/>
      <sheetData sheetId="3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sheetName val="fixd assts dspsl Note16.1"/>
      <sheetName val="consolidatednew"/>
      <sheetName val="consolidated"/>
      <sheetName val="topsheet"/>
      <sheetName val="stats-add"/>
      <sheetName val="stats-del"/>
      <sheetName val="depglobal"/>
      <sheetName val="depglobalMM"/>
      <sheetName val="depglobalMM (2)"/>
      <sheetName val="EffectiveRate"/>
      <sheetName val="vouchingvehicles"/>
      <sheetName val="vouchingcomp"/>
      <sheetName val="vouchingoffeqp"/>
      <sheetName val="vouchingfurniture"/>
      <sheetName val="vouchingdel (4)"/>
      <sheetName val="vouchingdel (3)"/>
      <sheetName val="vouchingdel (5)"/>
      <sheetName val="INCOME 2004"/>
      <sheetName val="PURCHASES2004"/>
      <sheetName val="Trading summary - March 06"/>
      <sheetName val="ورقة2"/>
      <sheetName val="Wstat 96"/>
      <sheetName val="2000_ Projects Summary"/>
      <sheetName val="fixd_assts_dspsl_Note16_1"/>
      <sheetName val="depglobalMM_(2)"/>
      <sheetName val="vouchingdel_(4)"/>
      <sheetName val="vouchingdel_(3)"/>
      <sheetName val="vouchingdel_(5)"/>
      <sheetName val="INCOME_2004"/>
      <sheetName val="Trading_summary_-_March_06"/>
      <sheetName val="Wstat_96"/>
      <sheetName val="2000__Projects_Summary"/>
      <sheetName val="3 cash flow working"/>
      <sheetName val="Links"/>
      <sheetName val="CURRENT BALANCE"/>
      <sheetName val="Production Master File"/>
      <sheetName val="yarn con"/>
      <sheetName val="3_cash_flow_work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ured-Sold history"/>
      <sheetName val="carrying Value"/>
      <sheetName val="broker sheet-2"/>
      <sheetName val="LINK-SHEET"/>
      <sheetName val="Chart1"/>
      <sheetName val="OUTPUT"/>
      <sheetName val="Repo-EM"/>
      <sheetName val="Rev.Repo-EM"/>
    </sheetNames>
    <sheetDataSet>
      <sheetData sheetId="0"/>
      <sheetData sheetId="1"/>
      <sheetData sheetId="2" refreshError="1">
        <row r="7">
          <cell r="F7">
            <v>0</v>
          </cell>
          <cell r="G7">
            <v>5.1799999999999999E-2</v>
          </cell>
        </row>
        <row r="8">
          <cell r="F8">
            <v>8</v>
          </cell>
          <cell r="G8">
            <v>4.19E-2</v>
          </cell>
        </row>
        <row r="9">
          <cell r="F9">
            <v>16</v>
          </cell>
          <cell r="G9">
            <v>3.1800000000000002E-2</v>
          </cell>
        </row>
        <row r="10">
          <cell r="F10">
            <v>31</v>
          </cell>
          <cell r="G10">
            <v>2.58E-2</v>
          </cell>
        </row>
        <row r="11">
          <cell r="F11">
            <v>61</v>
          </cell>
          <cell r="G11">
            <v>2.4E-2</v>
          </cell>
        </row>
        <row r="12">
          <cell r="F12">
            <v>91</v>
          </cell>
          <cell r="G12">
            <v>2.3E-2</v>
          </cell>
        </row>
        <row r="13">
          <cell r="F13">
            <v>121</v>
          </cell>
          <cell r="G13">
            <v>2.23E-2</v>
          </cell>
        </row>
        <row r="14">
          <cell r="F14">
            <v>181</v>
          </cell>
          <cell r="G14">
            <v>2.23E-2</v>
          </cell>
        </row>
        <row r="15">
          <cell r="F15">
            <v>271</v>
          </cell>
          <cell r="G15">
            <v>2.29E-2</v>
          </cell>
        </row>
        <row r="16">
          <cell r="F16">
            <v>366</v>
          </cell>
          <cell r="G16">
            <v>3.2399999999999998E-2</v>
          </cell>
        </row>
        <row r="17">
          <cell r="F17">
            <v>732</v>
          </cell>
          <cell r="G17">
            <v>3.9600000000000003E-2</v>
          </cell>
        </row>
        <row r="18">
          <cell r="F18">
            <v>1097</v>
          </cell>
          <cell r="G18">
            <v>4.7100000000000003E-2</v>
          </cell>
        </row>
        <row r="19">
          <cell r="F19">
            <v>1462</v>
          </cell>
          <cell r="G19">
            <v>5.0900000000000001E-2</v>
          </cell>
        </row>
        <row r="20">
          <cell r="F20">
            <v>1828</v>
          </cell>
          <cell r="G20">
            <v>5.79E-2</v>
          </cell>
        </row>
        <row r="21">
          <cell r="F21">
            <v>2193</v>
          </cell>
          <cell r="G21">
            <v>5.79E-2</v>
          </cell>
        </row>
        <row r="22">
          <cell r="F22">
            <v>2558</v>
          </cell>
          <cell r="G22">
            <v>0.06</v>
          </cell>
        </row>
        <row r="23">
          <cell r="F23">
            <v>2923</v>
          </cell>
          <cell r="G23">
            <v>6.3500000000000001E-2</v>
          </cell>
        </row>
        <row r="24">
          <cell r="F24">
            <v>3289</v>
          </cell>
          <cell r="G24">
            <v>6.4000000000000001E-2</v>
          </cell>
        </row>
      </sheetData>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 val="AT&amp;T"/>
      <sheetName val="AT&amp;T Canada"/>
      <sheetName val="Bell Nexxia"/>
      <sheetName val="Global Crossing revised"/>
      <sheetName val="Sprint"/>
      <sheetName val="NORMAL"/>
      <sheetName val="Credit Risk _CR2_"/>
      <sheetName val="A"/>
      <sheetName val="furniture"/>
      <sheetName val="PUR&amp;SAL"/>
      <sheetName val="Actualization_Details"/>
      <sheetName val="purchase"/>
      <sheetName val="Notes1-5(old)"/>
      <sheetName val="Accts"/>
      <sheetName val="ATTACH1B"/>
      <sheetName val="ATTACH1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5"/>
      <sheetName val="D-B5.1"/>
      <sheetName val="D-B5.2"/>
      <sheetName val="D-B5.3"/>
      <sheetName val="Calculations"/>
      <sheetName val="Calcualtions 2"/>
      <sheetName val="TFCs Buy July 09 "/>
      <sheetName val="TFCs Sale July  2009"/>
      <sheetName val="Rates"/>
      <sheetName val="Maple"/>
      <sheetName val="Jul"/>
      <sheetName val="Aug"/>
      <sheetName val="Sep"/>
      <sheetName val="Oct"/>
      <sheetName val="Nov"/>
      <sheetName val="Dec"/>
      <sheetName val="Redemption"/>
      <sheetName val="Azgard Maple Leaf"/>
      <sheetName val="TFCs Sale"/>
    </sheetNames>
    <sheetDataSet>
      <sheetData sheetId="0"/>
      <sheetData sheetId="1"/>
      <sheetData sheetId="2"/>
      <sheetData sheetId="3"/>
      <sheetData sheetId="4"/>
      <sheetData sheetId="5"/>
      <sheetData sheetId="6"/>
      <sheetData sheetId="7"/>
      <sheetData sheetId="8">
        <row r="11">
          <cell r="C11" t="str">
            <v>TFCs and Sukuks</v>
          </cell>
          <cell r="D11" t="str">
            <v>Traded / Non-Traded</v>
          </cell>
          <cell r="E11" t="str">
            <v>Price</v>
          </cell>
        </row>
        <row r="13">
          <cell r="C13" t="str">
            <v>KARACHI SHIPYARD &amp; ENGINEERING WORKS LTD-SUKUK (02-11-07)</v>
          </cell>
          <cell r="D13" t="str">
            <v>Non-Traded</v>
          </cell>
          <cell r="E13">
            <v>99.085099999999997</v>
          </cell>
        </row>
        <row r="14">
          <cell r="C14" t="str">
            <v>KARACHI SHIPYARD &amp; ENGINEERING WORKS LTD-SUKUK (04-02-08)</v>
          </cell>
          <cell r="D14" t="str">
            <v>Non-Traded</v>
          </cell>
          <cell r="E14">
            <v>98.856200000000001</v>
          </cell>
        </row>
        <row r="15">
          <cell r="C15" t="str">
            <v>NATIONAL INDUSTRIAL PARK DEVEL. &amp; MANAGEMENT Co. SUKUK (11-08-07)</v>
          </cell>
          <cell r="D15" t="str">
            <v>Non-Traded</v>
          </cell>
          <cell r="E15">
            <v>100.81959999999999</v>
          </cell>
        </row>
        <row r="16">
          <cell r="C16" t="str">
            <v>WAPDA-SUKUK (01-05-06)</v>
          </cell>
          <cell r="D16" t="str">
            <v>Non-Traded</v>
          </cell>
          <cell r="E16">
            <v>99.034199999999998</v>
          </cell>
        </row>
        <row r="17">
          <cell r="C17" t="str">
            <v>WAPDA-SUKUK (13-07-07)</v>
          </cell>
          <cell r="D17" t="str">
            <v>Non-Traded</v>
          </cell>
          <cell r="E17">
            <v>94.159899999999993</v>
          </cell>
        </row>
        <row r="19">
          <cell r="C19" t="str">
            <v>JAHANGIR SIDDIQUI &amp; COMPANY LTD-TFC (30-09-05)</v>
          </cell>
          <cell r="D19" t="str">
            <v>Non-Traded</v>
          </cell>
          <cell r="E19">
            <v>100.6121</v>
          </cell>
        </row>
        <row r="20">
          <cell r="C20" t="str">
            <v>JAHANGIR SIDDIQUI &amp; COMPANY LTD-TFC (21-11-06)</v>
          </cell>
          <cell r="D20" t="str">
            <v>Non-Traded</v>
          </cell>
          <cell r="E20">
            <v>102.4174</v>
          </cell>
        </row>
        <row r="21">
          <cell r="C21" t="str">
            <v>JAHANGIR SIDDIQUI &amp; COMPANY LTD-TFC (04-07-07)</v>
          </cell>
          <cell r="D21" t="str">
            <v>Non-Traded</v>
          </cell>
          <cell r="E21">
            <v>100.5699</v>
          </cell>
        </row>
        <row r="22">
          <cell r="C22" t="str">
            <v>ORIX LEASING PAKISTAN LTD-TFC (25-05-07)</v>
          </cell>
          <cell r="D22" t="str">
            <v>Non-Traded</v>
          </cell>
          <cell r="E22">
            <v>100.422</v>
          </cell>
        </row>
        <row r="23">
          <cell r="C23" t="str">
            <v>PAK KUWAIT INVESTMENT COMPANY LTD-TFC (09-08-05)</v>
          </cell>
          <cell r="D23" t="str">
            <v>Non-Traded</v>
          </cell>
          <cell r="E23">
            <v>100.1217</v>
          </cell>
        </row>
        <row r="24">
          <cell r="C24" t="str">
            <v>PAK KUWAIT INVESTMENT COMPANY LTD-TFC (23-02-06)</v>
          </cell>
          <cell r="D24" t="str">
            <v>Non-Traded</v>
          </cell>
          <cell r="E24">
            <v>100.1691</v>
          </cell>
        </row>
        <row r="25">
          <cell r="C25" t="str">
            <v>PAK KUWAIT INVESTMENT COMPANY LTD-TFC (28-03-06)</v>
          </cell>
          <cell r="D25" t="str">
            <v>Non-Traded</v>
          </cell>
          <cell r="E25">
            <v>100.1133</v>
          </cell>
        </row>
        <row r="27">
          <cell r="C27" t="str">
            <v>BANK AL-HABIB LTD-TFC (15-07-04) 10% cap</v>
          </cell>
          <cell r="D27" t="str">
            <v>Non-Traded</v>
          </cell>
          <cell r="E27">
            <v>91.802999999999997</v>
          </cell>
        </row>
        <row r="28">
          <cell r="C28" t="str">
            <v>BANK AL-HABIB LTD-TFC (07-02-07)</v>
          </cell>
          <cell r="D28" t="str">
            <v>Traded</v>
          </cell>
          <cell r="E28">
            <v>100</v>
          </cell>
        </row>
        <row r="29">
          <cell r="C29" t="str">
            <v>BANK AL-HABIB LTD-TFC (15-06-09)</v>
          </cell>
          <cell r="D29" t="str">
            <v>Traded</v>
          </cell>
          <cell r="E29">
            <v>100</v>
          </cell>
        </row>
        <row r="30">
          <cell r="C30" t="str">
            <v>ENGRO CHEMICAL PAKISTAN LTD-SUKUK (06-09-07)</v>
          </cell>
          <cell r="D30" t="str">
            <v>Traded</v>
          </cell>
          <cell r="E30">
            <v>94.7</v>
          </cell>
        </row>
        <row r="31">
          <cell r="C31" t="str">
            <v>ENGRO CHEMICAL PAKISTAN LTD-TFC (30-11-07)</v>
          </cell>
          <cell r="D31" t="str">
            <v>Traded</v>
          </cell>
          <cell r="E31">
            <v>93</v>
          </cell>
        </row>
        <row r="32">
          <cell r="C32" t="str">
            <v>ENGRO CHEMICAL PAKISTAN LTD-TFC (18-03-08) (PRP-I)</v>
          </cell>
          <cell r="D32" t="str">
            <v>Non-Traded</v>
          </cell>
          <cell r="E32">
            <v>97.125799999999998</v>
          </cell>
        </row>
        <row r="33">
          <cell r="C33" t="str">
            <v>ENGRO CHEMICAL PAKISTAN LTD-TFC (18-03-08) (PRP-II)</v>
          </cell>
          <cell r="D33" t="str">
            <v>Non-Traded</v>
          </cell>
          <cell r="E33">
            <v>95.030799999999999</v>
          </cell>
        </row>
        <row r="34">
          <cell r="C34" t="str">
            <v>ORIX LEASING PAKISTAN LTD-SUKUK (30-06-07)</v>
          </cell>
          <cell r="D34" t="str">
            <v>Non-Traded</v>
          </cell>
          <cell r="E34">
            <v>99.244</v>
          </cell>
        </row>
        <row r="35">
          <cell r="C35" t="str">
            <v>ORIX LEASING PAKISTAN LTD-TFC (15-01-08)</v>
          </cell>
          <cell r="D35" t="str">
            <v>Traded</v>
          </cell>
          <cell r="E35">
            <v>88.5</v>
          </cell>
        </row>
        <row r="36">
          <cell r="C36" t="str">
            <v>PAK ARAB FERTILIZERS (28-02-08)</v>
          </cell>
          <cell r="D36" t="str">
            <v>Traded</v>
          </cell>
          <cell r="E36">
            <v>93.897599999999997</v>
          </cell>
        </row>
        <row r="37">
          <cell r="C37" t="str">
            <v>SCB (PAK) LTD-TFC (20-01-04)</v>
          </cell>
          <cell r="D37" t="str">
            <v>Non-Traded</v>
          </cell>
          <cell r="E37">
            <v>97.944500000000005</v>
          </cell>
        </row>
        <row r="38">
          <cell r="C38" t="str">
            <v>SCB (PAK) LTD-TFC (01-02-06)</v>
          </cell>
          <cell r="D38" t="str">
            <v>Non-Traded</v>
          </cell>
          <cell r="E38">
            <v>100.0658</v>
          </cell>
        </row>
        <row r="39">
          <cell r="C39" t="str">
            <v>SUI SOUTHERN GAS COMPANY - SUKKUK (31-12-07) - I</v>
          </cell>
          <cell r="D39" t="str">
            <v>Non-Traded</v>
          </cell>
          <cell r="E39">
            <v>97.137100000000004</v>
          </cell>
        </row>
        <row r="40">
          <cell r="C40" t="str">
            <v>UNITED BANK LTD-TFC (10-08-04)</v>
          </cell>
          <cell r="D40" t="str">
            <v>Non-Traded</v>
          </cell>
          <cell r="E40">
            <v>88.738</v>
          </cell>
        </row>
        <row r="41">
          <cell r="C41" t="str">
            <v>UNITED BANK LTD-TFC (15-03-05)</v>
          </cell>
          <cell r="D41" t="str">
            <v>Non-Traded</v>
          </cell>
          <cell r="E41">
            <v>86.088200000000001</v>
          </cell>
        </row>
        <row r="42">
          <cell r="C42" t="str">
            <v>UNITED BANK LTD-TFC (08-09-06)</v>
          </cell>
          <cell r="D42" t="str">
            <v>Non-Traded</v>
          </cell>
          <cell r="E42">
            <v>98.742699999999999</v>
          </cell>
        </row>
        <row r="43">
          <cell r="C43" t="str">
            <v>UNITED BANK LTD-TFC (14-02-08)</v>
          </cell>
          <cell r="D43" t="str">
            <v>Traded</v>
          </cell>
          <cell r="E43">
            <v>88.174499999999995</v>
          </cell>
        </row>
        <row r="45">
          <cell r="C45" t="str">
            <v>ALLIED BANK LTD-TFC (06-12-06)</v>
          </cell>
          <cell r="D45" t="str">
            <v>Non-Traded</v>
          </cell>
          <cell r="E45">
            <v>96.877799999999993</v>
          </cell>
        </row>
        <row r="46">
          <cell r="C46" t="str">
            <v>ALLIED BANK LTD-TFC (28-08-09)</v>
          </cell>
          <cell r="D46" t="str">
            <v>Traded</v>
          </cell>
          <cell r="E46">
            <v>89.5</v>
          </cell>
        </row>
        <row r="47">
          <cell r="C47" t="str">
            <v>ASKARI BANK LTD-TFC (04-02-05)</v>
          </cell>
          <cell r="D47" t="str">
            <v>Non-Traded</v>
          </cell>
          <cell r="E47">
            <v>96.5398</v>
          </cell>
        </row>
        <row r="48">
          <cell r="C48" t="str">
            <v>ASKARI BANK LTD-TFC (31-10-05)</v>
          </cell>
          <cell r="D48" t="str">
            <v>Non-Traded</v>
          </cell>
          <cell r="E48">
            <v>96.114099999999993</v>
          </cell>
        </row>
        <row r="49">
          <cell r="C49" t="str">
            <v>ASKARI BANK LTD-TFC (18-11-09)</v>
          </cell>
          <cell r="D49" t="str">
            <v>Traded</v>
          </cell>
          <cell r="E49">
            <v>97.357100000000003</v>
          </cell>
        </row>
        <row r="50">
          <cell r="C50" t="str">
            <v>AZGARD NINE LTD- TFC (20-09-05)</v>
          </cell>
          <cell r="D50" t="str">
            <v>Non-Traded</v>
          </cell>
          <cell r="E50">
            <v>99.682599999999994</v>
          </cell>
        </row>
        <row r="51">
          <cell r="C51" t="str">
            <v>AZGARD NINE LTD- TFC (04-12-07) PP</v>
          </cell>
          <cell r="D51" t="str">
            <v>Non-Traded</v>
          </cell>
          <cell r="E51">
            <v>99.094999999999999</v>
          </cell>
        </row>
        <row r="52">
          <cell r="C52" t="str">
            <v>BANK ALFALAH LTD-TFC (23-11-04)</v>
          </cell>
          <cell r="D52" t="str">
            <v>Non-Traded</v>
          </cell>
          <cell r="E52">
            <v>97.781899999999993</v>
          </cell>
        </row>
        <row r="53">
          <cell r="C53" t="str">
            <v>BANK ALFALAH LTD-TFC (25-11-05)</v>
          </cell>
          <cell r="D53" t="str">
            <v>Non-Traded</v>
          </cell>
          <cell r="E53">
            <v>96.394599999999997</v>
          </cell>
        </row>
        <row r="54">
          <cell r="C54" t="str">
            <v>BANK ALFALAH LTD-TFC (02-12-09) - Fixed</v>
          </cell>
          <cell r="D54" t="str">
            <v>Traded</v>
          </cell>
          <cell r="E54">
            <v>99.5</v>
          </cell>
        </row>
        <row r="55">
          <cell r="C55" t="str">
            <v>BANK ALFALAH LTD-TFC (02-12-09) - Floating</v>
          </cell>
          <cell r="D55" t="str">
            <v>Non-Traded</v>
          </cell>
          <cell r="E55">
            <v>97.033100000000005</v>
          </cell>
        </row>
        <row r="56">
          <cell r="C56" t="str">
            <v>FAYSAL BANK LTD  (12-11-2007)</v>
          </cell>
          <cell r="D56" t="str">
            <v>Non-Traded</v>
          </cell>
          <cell r="E56">
            <v>95.578599999999994</v>
          </cell>
        </row>
        <row r="57">
          <cell r="C57" t="str">
            <v>KASB SECURITIES LTD- TFC (27-06-07)</v>
          </cell>
          <cell r="D57" t="str">
            <v>Non-Traded</v>
          </cell>
          <cell r="E57">
            <v>98.547399999999996</v>
          </cell>
        </row>
        <row r="58">
          <cell r="C58" t="str">
            <v>PAK AMERICAN FERTILIZER LTD-TFC (30-11-07)</v>
          </cell>
          <cell r="D58" t="str">
            <v>Non-Traded</v>
          </cell>
          <cell r="E58">
            <v>98.0822</v>
          </cell>
        </row>
        <row r="59">
          <cell r="C59" t="str">
            <v>PAK AMERICAN FERTILIZER LTD-TFC (14-01-08)</v>
          </cell>
          <cell r="D59" t="str">
            <v>Non-Traded</v>
          </cell>
          <cell r="E59">
            <v>98.007400000000004</v>
          </cell>
        </row>
        <row r="60">
          <cell r="C60" t="str">
            <v>PAK AMERICAN FERTILIZER LTD-SUKUK (06-08-08)</v>
          </cell>
          <cell r="D60" t="str">
            <v>Non-Traded</v>
          </cell>
          <cell r="E60">
            <v>97.679299999999998</v>
          </cell>
        </row>
        <row r="61">
          <cell r="C61" t="str">
            <v>PAK AMERICAN FERTILIZER LTD-TFC (01-12-08)</v>
          </cell>
          <cell r="D61" t="str">
            <v>Non-Traded</v>
          </cell>
          <cell r="E61">
            <v>100.81359999999999</v>
          </cell>
        </row>
        <row r="69">
          <cell r="C69" t="str">
            <v>PAKISTAN MOBILE COMMUNICATION LTD-TFC (31-05-06)</v>
          </cell>
          <cell r="D69" t="str">
            <v>Non-Traded</v>
          </cell>
          <cell r="E69">
            <v>100.2872</v>
          </cell>
        </row>
        <row r="70">
          <cell r="C70" t="str">
            <v>PAKISTAN MOBILE COMMUNICATION LTD-TFC (01-10-07)</v>
          </cell>
          <cell r="D70" t="str">
            <v>Traded</v>
          </cell>
          <cell r="E70">
            <v>93.451700000000002</v>
          </cell>
        </row>
        <row r="71">
          <cell r="C71" t="str">
            <v>PAKISTAN MOBILE COMMUNICATION LTD-TFC (28-10-08)</v>
          </cell>
          <cell r="D71" t="str">
            <v>Non-Traded</v>
          </cell>
          <cell r="E71">
            <v>96.535499999999999</v>
          </cell>
        </row>
        <row r="72">
          <cell r="C72" t="str">
            <v>ROYAL BANK OF SCOTLAND  - TFC (10-02-05)</v>
          </cell>
          <cell r="D72" t="str">
            <v>Non-Traded</v>
          </cell>
          <cell r="E72">
            <v>98.942599999999999</v>
          </cell>
        </row>
        <row r="73">
          <cell r="C73" t="str">
            <v>SITARA CHEMICALS LTD - SUKUK - II (03-12-06)</v>
          </cell>
          <cell r="D73" t="str">
            <v>Non-Traded</v>
          </cell>
          <cell r="E73">
            <v>98.989099999999993</v>
          </cell>
        </row>
        <row r="74">
          <cell r="C74" t="str">
            <v>SITARA CHEMICALS LTD - SUKUK - III (02-01-08)</v>
          </cell>
          <cell r="D74" t="str">
            <v>Non-Traded</v>
          </cell>
          <cell r="E74">
            <v>97.562299999999993</v>
          </cell>
        </row>
        <row r="76">
          <cell r="C76" t="str">
            <v>AL ABBAS SUGAR MILLS LTD-TFC (21-11-07)</v>
          </cell>
          <cell r="D76" t="str">
            <v>Non-Traded</v>
          </cell>
          <cell r="E76">
            <v>97.279899999999998</v>
          </cell>
        </row>
        <row r="77">
          <cell r="C77" t="str">
            <v>CENTURY PAPER &amp; BOARD MILLS LTD- SUKUK (25-09-07)</v>
          </cell>
          <cell r="D77" t="str">
            <v>Non-Traded</v>
          </cell>
          <cell r="E77">
            <v>96.175299999999993</v>
          </cell>
        </row>
        <row r="78">
          <cell r="C78" t="str">
            <v>ESCORTS INVESTMENT BANK LTD-TFC (15-03-07)</v>
          </cell>
          <cell r="D78" t="str">
            <v>Non-Traded</v>
          </cell>
          <cell r="E78">
            <v>99.135199999999998</v>
          </cell>
        </row>
        <row r="79">
          <cell r="C79" t="str">
            <v>FINANCIAL REC'BLES SEC'ZATION CO. LTD-TFC CLASS "A"</v>
          </cell>
          <cell r="D79" t="str">
            <v>Non-Traded</v>
          </cell>
          <cell r="E79">
            <v>97.704899999999995</v>
          </cell>
        </row>
        <row r="80">
          <cell r="C80" t="str">
            <v>FINANCIAL REC'BLES SEC'ZATION CO. LTD-TFC CLASS "B"</v>
          </cell>
          <cell r="D80" t="str">
            <v>Non-Traded</v>
          </cell>
          <cell r="E80">
            <v>97.434299999999993</v>
          </cell>
        </row>
        <row r="81">
          <cell r="C81" t="str">
            <v>HOUSE BUILDING FINANCE CORPORATION LTD - SUKUK (07-05-08)</v>
          </cell>
          <cell r="D81" t="str">
            <v>Non-Traded</v>
          </cell>
          <cell r="E81">
            <v>95.722099999999998</v>
          </cell>
        </row>
        <row r="82">
          <cell r="C82" t="str">
            <v>IGI INV. BANK LTD-TFC (FIRST INT'l INV. BANK LTD. - TFC) (11-07-06)</v>
          </cell>
          <cell r="D82" t="str">
            <v>Non-Traded</v>
          </cell>
          <cell r="E82">
            <v>99.353399999999993</v>
          </cell>
        </row>
        <row r="83">
          <cell r="C83" t="str">
            <v>NIB BANK LTD-TFC (05-03-08)</v>
          </cell>
          <cell r="D83" t="str">
            <v>Non-Traded</v>
          </cell>
          <cell r="E83">
            <v>91.777699999999996</v>
          </cell>
        </row>
        <row r="84">
          <cell r="C84" t="str">
            <v>PACE (PAKISTAN) LTD-TFC (15-02-08)</v>
          </cell>
          <cell r="D84" t="str">
            <v>Non-Traded</v>
          </cell>
          <cell r="E84">
            <v>97.058099999999996</v>
          </cell>
        </row>
        <row r="85">
          <cell r="C85" t="str">
            <v>PEL-SUKUK (28-09-07)</v>
          </cell>
          <cell r="D85" t="str">
            <v>Traded</v>
          </cell>
          <cell r="E85">
            <v>96.025000000000006</v>
          </cell>
        </row>
        <row r="86">
          <cell r="C86" t="str">
            <v>PEL-SUKUK (30-06-08)</v>
          </cell>
          <cell r="D86" t="str">
            <v>Non-Traded</v>
          </cell>
          <cell r="E86">
            <v>92.123900000000006</v>
          </cell>
        </row>
        <row r="87">
          <cell r="C87" t="str">
            <v>SONERI BANK LTD-TFC (05-05-05)</v>
          </cell>
          <cell r="D87" t="str">
            <v>Non-Traded</v>
          </cell>
          <cell r="E87">
            <v>96.433800000000005</v>
          </cell>
        </row>
        <row r="89">
          <cell r="C89" t="str">
            <v>AL-ZAMIN LEASING MODARABA-TFC (31-05-05)</v>
          </cell>
          <cell r="D89" t="str">
            <v>Non-Traded</v>
          </cell>
          <cell r="E89">
            <v>97.100399999999993</v>
          </cell>
        </row>
        <row r="90">
          <cell r="C90" t="str">
            <v>AMTEX LTD.-SUKUK (21-01-08)</v>
          </cell>
          <cell r="D90" t="str">
            <v>Non-Traded</v>
          </cell>
          <cell r="E90">
            <v>93.192800000000005</v>
          </cell>
        </row>
        <row r="91">
          <cell r="C91" t="str">
            <v>BRR GUARDIAN MODARABA (07-06-08)</v>
          </cell>
          <cell r="D91" t="str">
            <v>Non-Traded</v>
          </cell>
          <cell r="E91">
            <v>92.492500000000007</v>
          </cell>
        </row>
        <row r="92">
          <cell r="C92" t="str">
            <v>EDEN BUILDERS LTD.- SUKUK (08-09-08)</v>
          </cell>
          <cell r="D92" t="str">
            <v>Non-Traded</v>
          </cell>
          <cell r="E92">
            <v>99.58</v>
          </cell>
        </row>
        <row r="93">
          <cell r="C93" t="str">
            <v>JDW SUGAR MILLS LTD. SUKUK (19-06-08)</v>
          </cell>
          <cell r="D93" t="str">
            <v>Non-Traded</v>
          </cell>
          <cell r="E93">
            <v>93.283100000000005</v>
          </cell>
        </row>
        <row r="94">
          <cell r="C94" t="str">
            <v>JDW SUGAR MILLS LTD. TFC (23-06-08)</v>
          </cell>
          <cell r="D94" t="str">
            <v>Non-Traded</v>
          </cell>
          <cell r="E94">
            <v>93.253299999999996</v>
          </cell>
        </row>
        <row r="95">
          <cell r="C95" t="str">
            <v>OPTIMUS LTD - TFC (10-10-07)</v>
          </cell>
          <cell r="D95" t="str">
            <v>Non-Traded</v>
          </cell>
          <cell r="E95">
            <v>95.524699999999996</v>
          </cell>
        </row>
        <row r="96">
          <cell r="C96" t="str">
            <v>TRAKKER (15-09-07) - PPTFC</v>
          </cell>
          <cell r="D96" t="str">
            <v>Non-Traded</v>
          </cell>
          <cell r="E96">
            <v>99.126599999999996</v>
          </cell>
        </row>
        <row r="97">
          <cell r="C97" t="str">
            <v>WORLDCALL TELECOM LTD.TFC (28-11-06)</v>
          </cell>
          <cell r="D97" t="str">
            <v>Non-Traded</v>
          </cell>
          <cell r="E97">
            <v>97.8416</v>
          </cell>
        </row>
        <row r="98">
          <cell r="C98" t="str">
            <v>WORLDCALL TELECOM LTD-TFC (07-10-08)</v>
          </cell>
          <cell r="D98" t="str">
            <v>Non-Traded</v>
          </cell>
          <cell r="E98">
            <v>94.281700000000001</v>
          </cell>
        </row>
        <row r="100">
          <cell r="C100" t="str">
            <v>ALZAMIN LEASING CORPORATION LTD-TFC (05-09-07)</v>
          </cell>
          <cell r="D100" t="str">
            <v>Non-Traded</v>
          </cell>
          <cell r="E100">
            <v>98.010199999999998</v>
          </cell>
        </row>
        <row r="101">
          <cell r="C101" t="str">
            <v>AL-ZAMIN LEASING MODARABA LTD-TFC (12-05-08)</v>
          </cell>
          <cell r="D101" t="str">
            <v>Non-Traded</v>
          </cell>
          <cell r="E101">
            <v>95.050600000000003</v>
          </cell>
        </row>
        <row r="102">
          <cell r="C102" t="str">
            <v>AVARI HOTELS-TFC (30-04-09)</v>
          </cell>
          <cell r="D102" t="str">
            <v>Non-Traded</v>
          </cell>
          <cell r="E102">
            <v>93.819900000000004</v>
          </cell>
        </row>
        <row r="103">
          <cell r="C103" t="str">
            <v>KASHAF FOUNDATION - TFC  (05-11-07)</v>
          </cell>
          <cell r="D103" t="str">
            <v>Non-Traded</v>
          </cell>
          <cell r="E103">
            <v>98.371099999999998</v>
          </cell>
        </row>
        <row r="104">
          <cell r="C104" t="str">
            <v>SHAHMURAD SUGAR MILLS LTD-SUKUK (27-09-07)</v>
          </cell>
          <cell r="D104" t="str">
            <v>Non-Traded</v>
          </cell>
          <cell r="E104">
            <v>95.098200000000006</v>
          </cell>
        </row>
        <row r="105">
          <cell r="C105" t="str">
            <v>SME LEASING LTD-TFC (16-07-08)</v>
          </cell>
          <cell r="D105" t="str">
            <v>Non-Traded</v>
          </cell>
          <cell r="E105">
            <v>96.655500000000004</v>
          </cell>
        </row>
        <row r="107">
          <cell r="C107" t="str">
            <v>EDEN HOUSING LTD.- SUKUK (31-12-07)</v>
          </cell>
          <cell r="D107" t="str">
            <v>Non-Traded</v>
          </cell>
          <cell r="E107">
            <v>93.402600000000007</v>
          </cell>
        </row>
        <row r="108">
          <cell r="C108" t="str">
            <v>QUETTA TEXTILE MILLS LTD-SUKUK (26-09-08)</v>
          </cell>
          <cell r="D108" t="str">
            <v>Non-Traded</v>
          </cell>
          <cell r="E108">
            <v>82.771600000000007</v>
          </cell>
        </row>
        <row r="109">
          <cell r="C109" t="str">
            <v>SEARLE PAKISTAN LTD-TFC (09-03-06)</v>
          </cell>
          <cell r="D109" t="str">
            <v>Non-Traded</v>
          </cell>
          <cell r="E109">
            <v>96.7624</v>
          </cell>
        </row>
        <row r="111">
          <cell r="C111" t="str">
            <v>SAUDI PAK LEASING COMPANY LTD-TFC (13-03-08)</v>
          </cell>
          <cell r="D111" t="str">
            <v>Non-Traded</v>
          </cell>
          <cell r="E111">
            <v>89.299599999999998</v>
          </cell>
        </row>
        <row r="112">
          <cell r="C112" t="str">
            <v>TELECARD LTD-TFC (27-05-05)</v>
          </cell>
          <cell r="D112" t="str">
            <v>Non-Traded</v>
          </cell>
          <cell r="E112">
            <v>89.744699999999995</v>
          </cell>
        </row>
        <row r="113">
          <cell r="C113" t="str">
            <v>TRUST INVESTMENT BANK LTD-TFC (15-11-05)</v>
          </cell>
          <cell r="D113" t="str">
            <v>Non-Traded</v>
          </cell>
          <cell r="E113">
            <v>95.840999999999994</v>
          </cell>
        </row>
        <row r="114">
          <cell r="C114" t="str">
            <v>TRUST INVESTMENT BANK LTD-TFC (04-07-08)</v>
          </cell>
          <cell r="D114" t="str">
            <v>Non-Traded</v>
          </cell>
          <cell r="E114">
            <v>89.520499999999998</v>
          </cell>
        </row>
        <row r="116">
          <cell r="C116" t="str">
            <v>SECURITY LEASING CORPORATION LTD-PPTFC (28-03-06)</v>
          </cell>
          <cell r="D116" t="str">
            <v>Non-Traded</v>
          </cell>
          <cell r="E116">
            <v>94.376800000000003</v>
          </cell>
        </row>
        <row r="117">
          <cell r="C117" t="str">
            <v>SECURITY LEASING CORPORATION LTD-SUKKUK (01-06-07) - I</v>
          </cell>
          <cell r="D117" t="str">
            <v>Non-Traded</v>
          </cell>
          <cell r="E117">
            <v>89.302899999999994</v>
          </cell>
        </row>
        <row r="118">
          <cell r="C118" t="str">
            <v>SECURITY LEASING CORPORATION LTD-SUKKUK (19-09-07) - II</v>
          </cell>
          <cell r="D118" t="str">
            <v>Non-Traded</v>
          </cell>
          <cell r="E118">
            <v>89.200500000000005</v>
          </cell>
        </row>
        <row r="120">
          <cell r="C120" t="str">
            <v>TFCs and Sukuks</v>
          </cell>
          <cell r="D120" t="str">
            <v>Traded / Non-Traded</v>
          </cell>
          <cell r="E120" t="str">
            <v>Price</v>
          </cell>
        </row>
        <row r="121">
          <cell r="C121" t="str">
            <v>FIRST DAWOOD INVESTMENT BANK LTD. TFC (11-09-07)</v>
          </cell>
          <cell r="D121" t="str">
            <v>Non-Traded</v>
          </cell>
          <cell r="E121">
            <v>75</v>
          </cell>
        </row>
        <row r="122">
          <cell r="C122" t="str">
            <v>THREE STAR HOSIERY SUKUK (25-06-08)</v>
          </cell>
          <cell r="D122" t="str">
            <v>Non-Traded</v>
          </cell>
          <cell r="E122">
            <v>75</v>
          </cell>
        </row>
        <row r="132">
          <cell r="C132" t="str">
            <v>TFCs and Sukuks</v>
          </cell>
          <cell r="D132" t="str">
            <v>Traded / Non-Traded</v>
          </cell>
          <cell r="E132" t="str">
            <v>Price</v>
          </cell>
        </row>
        <row r="133">
          <cell r="C133" t="str">
            <v>DAWOOD HERCULES-SUKUK (18-09-07)</v>
          </cell>
          <cell r="D133" t="str">
            <v>Non-Traded</v>
          </cell>
          <cell r="E133">
            <v>97.254099999999994</v>
          </cell>
        </row>
        <row r="134">
          <cell r="C134" t="str">
            <v>DGKC DIMINISHING MUSHARKAH (08-05-08)</v>
          </cell>
          <cell r="D134" t="str">
            <v>Non-Traded</v>
          </cell>
          <cell r="E134">
            <v>98.673400000000001</v>
          </cell>
        </row>
        <row r="135">
          <cell r="C135" t="str">
            <v>SITARA ENERGY LTD-SUKUK (16-07-07)</v>
          </cell>
          <cell r="D135" t="str">
            <v>Non-Traded</v>
          </cell>
          <cell r="E135">
            <v>98.379499999999993</v>
          </cell>
        </row>
        <row r="137">
          <cell r="C137" t="str">
            <v>TFCs and Sukuks</v>
          </cell>
          <cell r="D137" t="str">
            <v>Traded / Non-Traded</v>
          </cell>
          <cell r="E137" t="str">
            <v>Price</v>
          </cell>
        </row>
        <row r="138">
          <cell r="C138" t="str">
            <v>AL ABBAS HOLDINGS (PVT) LTD-TFC (23-08-06)</v>
          </cell>
          <cell r="D138" t="str">
            <v>Non-Traded</v>
          </cell>
          <cell r="E138">
            <v>75</v>
          </cell>
        </row>
        <row r="139">
          <cell r="C139" t="str">
            <v>ARZOO TEXTILE MILLS LTD-SUKUK (15-04-08)</v>
          </cell>
          <cell r="D139" t="str">
            <v>Non-Traded</v>
          </cell>
          <cell r="E139">
            <v>75</v>
          </cell>
        </row>
        <row r="140">
          <cell r="C140" t="str">
            <v>CRESCENT TEXTILE MILLS LTD-TFC (17-06-04)</v>
          </cell>
          <cell r="D140" t="str">
            <v>Non-Traded</v>
          </cell>
          <cell r="E140">
            <v>75</v>
          </cell>
        </row>
        <row r="141">
          <cell r="C141" t="str">
            <v>GHANI HOLDING (PVT) LTD-TFC (23-08-06)</v>
          </cell>
          <cell r="D141" t="str">
            <v>Non-Traded</v>
          </cell>
          <cell r="E141">
            <v>75</v>
          </cell>
        </row>
        <row r="142">
          <cell r="C142" t="str">
            <v>JAVEDAN CEMENT LTD-TFC (10-11-06)</v>
          </cell>
          <cell r="D142" t="str">
            <v>Non-Traded</v>
          </cell>
          <cell r="E142">
            <v>75</v>
          </cell>
        </row>
        <row r="143">
          <cell r="C143" t="str">
            <v>KOHAT CEMENT-SUKKUK (20-12-07)</v>
          </cell>
          <cell r="D143" t="str">
            <v>Non-Traded</v>
          </cell>
          <cell r="E143">
            <v>75</v>
          </cell>
        </row>
        <row r="144">
          <cell r="C144" t="str">
            <v>PAK HY-OILS LTD-TFC (31-12-08)</v>
          </cell>
          <cell r="D144" t="str">
            <v>Non-Traded</v>
          </cell>
          <cell r="E144">
            <v>75</v>
          </cell>
        </row>
        <row r="145">
          <cell r="C145" t="str">
            <v>SITARA PEROXIDE LTD-SUK (19-08-08)</v>
          </cell>
          <cell r="D145" t="str">
            <v>Non-Traded</v>
          </cell>
          <cell r="E145">
            <v>75</v>
          </cell>
        </row>
        <row r="146">
          <cell r="C146" t="str">
            <v>VISION DEVELOPERS (PVT) LTD (30-11-08)</v>
          </cell>
          <cell r="D146" t="str">
            <v>Non-Traded</v>
          </cell>
          <cell r="E146">
            <v>75</v>
          </cell>
        </row>
        <row r="148">
          <cell r="C148" t="str">
            <v>TFCs and Sukuks</v>
          </cell>
          <cell r="D148" t="str">
            <v>Traded / Non-Traded</v>
          </cell>
          <cell r="E148" t="str">
            <v>Price</v>
          </cell>
        </row>
        <row r="149">
          <cell r="C149" t="str">
            <v>DEWAN CEMENT LTD</v>
          </cell>
          <cell r="D149" t="str">
            <v>Non-Traded</v>
          </cell>
          <cell r="E149" t="str">
            <v>A/C to NPA</v>
          </cell>
        </row>
        <row r="150">
          <cell r="C150" t="str">
            <v>EDEN HOUSING LTD.- SUKUK (31-03-08)</v>
          </cell>
          <cell r="D150" t="str">
            <v>Non-Traded</v>
          </cell>
          <cell r="E150" t="str">
            <v>A/C to NPA</v>
          </cell>
        </row>
        <row r="151">
          <cell r="C151" t="str">
            <v>GHARIBWAL CEMENT-TFC (18-01-08)</v>
          </cell>
          <cell r="D151" t="str">
            <v>Non-Traded</v>
          </cell>
          <cell r="E151" t="str">
            <v>A/C to NPA</v>
          </cell>
        </row>
        <row r="152">
          <cell r="C152" t="str">
            <v>MAPLE LEAF SUKUK-(03-12-07)</v>
          </cell>
          <cell r="D152" t="str">
            <v>Traded</v>
          </cell>
          <cell r="E152" t="str">
            <v>A/C to NPA</v>
          </cell>
        </row>
        <row r="153">
          <cell r="C153" t="str">
            <v>NEW ALLIED ELECTRONIC (15-05-07)</v>
          </cell>
          <cell r="D153" t="str">
            <v>Non-Traded</v>
          </cell>
          <cell r="E153" t="str">
            <v>A/C to NPA</v>
          </cell>
        </row>
        <row r="154">
          <cell r="C154" t="str">
            <v>NEW ALLIED ELECTRONIC - SUKUK (27-07-07)</v>
          </cell>
          <cell r="D154" t="str">
            <v>Non-Traded</v>
          </cell>
          <cell r="E154" t="str">
            <v>A/C to NPA</v>
          </cell>
        </row>
        <row r="155">
          <cell r="C155" t="str">
            <v>NEW ALLIED ELECTRONIC - SUKUK (03-12-07)</v>
          </cell>
          <cell r="D155" t="str">
            <v>Non-Traded</v>
          </cell>
          <cell r="E155" t="str">
            <v>A/C to NPA</v>
          </cell>
        </row>
        <row r="156">
          <cell r="C156" t="str">
            <v>SHAKARGANJ MILLS LTD-TFC (22-09-08)</v>
          </cell>
          <cell r="D156" t="str">
            <v>Non-Traded</v>
          </cell>
          <cell r="E156" t="str">
            <v>A/C to NPA</v>
          </cell>
        </row>
        <row r="157">
          <cell r="C157" t="str">
            <v>December 31, 2009 (Prices will change on daily basis)</v>
          </cell>
        </row>
        <row r="158">
          <cell r="C158" t="str">
            <v>Dec 26, 2009 to  Jan 8, 2010.</v>
          </cell>
        </row>
        <row r="159">
          <cell r="C159" t="str">
            <v>(Page updated on December 31, 2009 at 1:10 P. M.)</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e"/>
      <sheetName val="Oversea"/>
      <sheetName val="SBP"/>
      <sheetName val="Quetta Rice"/>
      <sheetName val="Collection"/>
      <sheetName val="Agri-sam"/>
      <sheetName val="Yellow"/>
      <sheetName val="Agri-cb"/>
      <sheetName val="Staff"/>
      <sheetName val="FIG'S"/>
      <sheetName val="Corporate"/>
      <sheetName val="SAM"/>
      <sheetName val="cb's"/>
      <sheetName val="Top summary"/>
      <sheetName val="Summary"/>
      <sheetName val="Grid DEC"/>
      <sheetName val="Macro1"/>
      <sheetName val="BSDOMOVS"/>
      <sheetName val="CB3(2)"/>
      <sheetName val="Rate"/>
      <sheetName val="December 06"/>
      <sheetName val="November 06"/>
      <sheetName val="I-B"/>
      <sheetName val="I-BR"/>
      <sheetName val="FEb"/>
      <sheetName val="Lookups"/>
      <sheetName val="OUTSTANDING FX-SWAP"/>
      <sheetName val="SOA "/>
      <sheetName val="woRKING"/>
      <sheetName val="Main1"/>
      <sheetName val="BS-OVS"/>
      <sheetName val="Updated  Rates"/>
      <sheetName val="Sheet4"/>
      <sheetName val="Legend"/>
      <sheetName val="Sheet1"/>
      <sheetName val="Quetta_Rice"/>
      <sheetName val="Top_summary"/>
      <sheetName val="Grid_DEC"/>
      <sheetName val="December_06"/>
      <sheetName val="November_06"/>
      <sheetName val="SOA_"/>
      <sheetName val="OUTSTANDING_FX-SWAP"/>
      <sheetName val="Updated__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70">
          <cell r="A170" t="str">
            <v>Recover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lculation OF ME FX contracts"/>
      <sheetName val="OUTSTANDING FX-SWAP"/>
      <sheetName val="TABLES"/>
      <sheetName val="Macro1"/>
      <sheetName val="Lookups"/>
      <sheetName val="BAHRAIN"/>
      <sheetName val="DOHA QATAR "/>
      <sheetName val="PAKISTAN"/>
      <sheetName val="rate "/>
      <sheetName val="UAE"/>
      <sheetName val="BSDOMOVS"/>
      <sheetName val="OUTSTANDING FX_SWAP"/>
      <sheetName val="SOA "/>
      <sheetName val="Rates"/>
      <sheetName val="Month Contro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OUTSTANDING FX-SWAP"/>
      <sheetName val="BSDOMOVS"/>
      <sheetName val="TABLES"/>
      <sheetName val="December 06"/>
      <sheetName val="November 06"/>
      <sheetName val="Macro1"/>
      <sheetName val="SOA "/>
      <sheetName val="Code"/>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cN Local Students"/>
      <sheetName val="BScN Generic Students"/>
      <sheetName val="EPI Masters"/>
      <sheetName val="GN Foreign Students"/>
      <sheetName val="HPM Students"/>
      <sheetName val="Medical Foreign"/>
      <sheetName val="Medical Students - Withdrawn"/>
      <sheetName val="Medical Students - Graduates"/>
      <sheetName val="Medical Students - Local"/>
      <sheetName val="MSCN Students"/>
      <sheetName val="PhD Students"/>
      <sheetName val="RN Local"/>
      <sheetName val="RN Foreign"/>
      <sheetName val="SON Withdrawn"/>
    </sheetNames>
    <sheetDataSet>
      <sheetData sheetId="0">
        <row r="9">
          <cell r="A9">
            <v>1</v>
          </cell>
          <cell r="B9" t="str">
            <v xml:space="preserve">  ANN R. FERNANDES</v>
          </cell>
          <cell r="C9" t="str">
            <v>B88006</v>
          </cell>
          <cell r="D9">
            <v>30000</v>
          </cell>
          <cell r="E9">
            <v>2647.9961177984001</v>
          </cell>
          <cell r="F9">
            <v>32647.996117798401</v>
          </cell>
          <cell r="G9">
            <v>0</v>
          </cell>
          <cell r="H9">
            <v>0</v>
          </cell>
          <cell r="I9">
            <v>32647.996117798401</v>
          </cell>
          <cell r="J9">
            <v>20</v>
          </cell>
          <cell r="K9">
            <v>1632.3998058899201</v>
          </cell>
          <cell r="L9">
            <v>32647.996117798401</v>
          </cell>
          <cell r="M9">
            <v>32648</v>
          </cell>
          <cell r="P9">
            <v>0</v>
          </cell>
          <cell r="Q9">
            <v>-3.8822015994810499E-3</v>
          </cell>
        </row>
        <row r="10">
          <cell r="A10">
            <v>2</v>
          </cell>
          <cell r="B10" t="str">
            <v xml:space="preserve">  MOHD. AUSIF KHAN</v>
          </cell>
          <cell r="C10" t="str">
            <v>B88002</v>
          </cell>
          <cell r="D10">
            <v>63600</v>
          </cell>
          <cell r="E10">
            <v>12407.887364378976</v>
          </cell>
          <cell r="F10">
            <v>76007.88736437897</v>
          </cell>
          <cell r="G10">
            <v>0</v>
          </cell>
          <cell r="H10">
            <v>0</v>
          </cell>
          <cell r="I10">
            <v>76007.88736437897</v>
          </cell>
          <cell r="J10">
            <v>20</v>
          </cell>
          <cell r="K10">
            <v>3800.3943682189483</v>
          </cell>
          <cell r="L10">
            <v>76007.88736437897</v>
          </cell>
          <cell r="M10">
            <v>76008</v>
          </cell>
          <cell r="Q10">
            <v>-0.11263562102976721</v>
          </cell>
        </row>
        <row r="11">
          <cell r="A11">
            <v>3</v>
          </cell>
          <cell r="B11" t="str">
            <v xml:space="preserve">  SEEMA BUKHARIL</v>
          </cell>
          <cell r="C11" t="str">
            <v>B88027</v>
          </cell>
          <cell r="D11">
            <v>19500</v>
          </cell>
          <cell r="E11">
            <v>2899.3779295441796</v>
          </cell>
          <cell r="F11">
            <v>22399.377929544178</v>
          </cell>
          <cell r="G11">
            <v>0</v>
          </cell>
          <cell r="H11">
            <v>0</v>
          </cell>
          <cell r="I11">
            <v>22399.377929544178</v>
          </cell>
          <cell r="J11">
            <v>20</v>
          </cell>
          <cell r="K11">
            <v>1119.968896477209</v>
          </cell>
          <cell r="L11">
            <v>22399.377929544178</v>
          </cell>
          <cell r="M11">
            <v>22399</v>
          </cell>
          <cell r="Q11">
            <v>0</v>
          </cell>
        </row>
        <row r="12">
          <cell r="A12" t="str">
            <v>PRIOR - From Dec 31, 91</v>
          </cell>
          <cell r="D12">
            <v>113100</v>
          </cell>
          <cell r="E12">
            <v>17955.261411721556</v>
          </cell>
          <cell r="F12">
            <v>131055.26141172154</v>
          </cell>
          <cell r="G12">
            <v>0</v>
          </cell>
          <cell r="H12">
            <v>0</v>
          </cell>
          <cell r="I12">
            <v>131055.26141172154</v>
          </cell>
          <cell r="K12">
            <v>6552.7630705860774</v>
          </cell>
          <cell r="L12">
            <v>131055.26141172154</v>
          </cell>
          <cell r="M12">
            <v>131055</v>
          </cell>
          <cell r="N12">
            <v>0</v>
          </cell>
          <cell r="P12">
            <v>0</v>
          </cell>
          <cell r="Q12">
            <v>-0.11651782262924826</v>
          </cell>
          <cell r="R12">
            <v>0</v>
          </cell>
        </row>
        <row r="13">
          <cell r="A13">
            <v>1</v>
          </cell>
          <cell r="B13" t="str">
            <v xml:space="preserve">  SALINA ZAIDI</v>
          </cell>
          <cell r="C13" t="str">
            <v>B88022</v>
          </cell>
          <cell r="D13">
            <v>5400</v>
          </cell>
          <cell r="E13">
            <v>929.45065482344376</v>
          </cell>
          <cell r="F13">
            <v>6329.450654823444</v>
          </cell>
          <cell r="G13">
            <v>0</v>
          </cell>
          <cell r="H13">
            <v>0</v>
          </cell>
          <cell r="I13">
            <v>6329.450654823444</v>
          </cell>
          <cell r="J13">
            <v>20</v>
          </cell>
          <cell r="K13">
            <v>316.47253274117219</v>
          </cell>
          <cell r="L13">
            <v>6329.450654823444</v>
          </cell>
          <cell r="M13">
            <v>6329</v>
          </cell>
          <cell r="Q13">
            <v>0</v>
          </cell>
        </row>
        <row r="14">
          <cell r="A14" t="str">
            <v>CLASS OF 1990  - From Dec 31, 92</v>
          </cell>
          <cell r="D14">
            <v>5400</v>
          </cell>
          <cell r="E14">
            <v>929.45065482344376</v>
          </cell>
          <cell r="F14">
            <v>6329.450654823444</v>
          </cell>
          <cell r="G14">
            <v>0</v>
          </cell>
          <cell r="H14">
            <v>0</v>
          </cell>
          <cell r="I14">
            <v>6329.450654823444</v>
          </cell>
          <cell r="K14">
            <v>316.47253274117219</v>
          </cell>
          <cell r="L14">
            <v>6329.450654823444</v>
          </cell>
          <cell r="M14">
            <v>6329</v>
          </cell>
          <cell r="N14">
            <v>0</v>
          </cell>
          <cell r="P14">
            <v>0</v>
          </cell>
          <cell r="Q14">
            <v>0</v>
          </cell>
          <cell r="R14">
            <v>0</v>
          </cell>
        </row>
        <row r="15">
          <cell r="A15">
            <v>1</v>
          </cell>
          <cell r="B15" t="str">
            <v xml:space="preserve">  SYEDA SADIQA BUKHARI</v>
          </cell>
          <cell r="C15" t="str">
            <v>B88001</v>
          </cell>
          <cell r="D15">
            <v>43000</v>
          </cell>
          <cell r="E15">
            <v>15090.09869636751</v>
          </cell>
          <cell r="F15">
            <v>58090.09869636751</v>
          </cell>
          <cell r="G15">
            <v>0</v>
          </cell>
          <cell r="H15">
            <v>0</v>
          </cell>
          <cell r="I15">
            <v>58090.09869636751</v>
          </cell>
          <cell r="J15">
            <v>20</v>
          </cell>
          <cell r="K15">
            <v>2904.5049348183757</v>
          </cell>
          <cell r="L15">
            <v>58090.09869636751</v>
          </cell>
          <cell r="M15">
            <v>5500</v>
          </cell>
          <cell r="P15">
            <v>52590.09869636751</v>
          </cell>
          <cell r="Q15">
            <v>0</v>
          </cell>
          <cell r="R15">
            <v>52590.09869636751</v>
          </cell>
        </row>
        <row r="16">
          <cell r="A16">
            <v>2</v>
          </cell>
          <cell r="B16" t="str">
            <v xml:space="preserve">  FARIDA KAUSAR</v>
          </cell>
          <cell r="C16" t="str">
            <v>B89010</v>
          </cell>
          <cell r="D16">
            <v>19000</v>
          </cell>
          <cell r="E16">
            <v>2342.4223670430465</v>
          </cell>
          <cell r="F16">
            <v>21342.422367043047</v>
          </cell>
          <cell r="G16">
            <v>0</v>
          </cell>
          <cell r="H16">
            <v>0</v>
          </cell>
          <cell r="I16">
            <v>21342.422367043047</v>
          </cell>
          <cell r="J16">
            <v>20</v>
          </cell>
          <cell r="K16">
            <v>1067.1211183521523</v>
          </cell>
          <cell r="L16">
            <v>21342.422367043044</v>
          </cell>
          <cell r="M16">
            <v>21342</v>
          </cell>
          <cell r="Q16">
            <v>0</v>
          </cell>
        </row>
        <row r="17">
          <cell r="A17">
            <v>3</v>
          </cell>
          <cell r="B17" t="str">
            <v xml:space="preserve">  YASMIN KARIMI</v>
          </cell>
          <cell r="C17" t="str">
            <v>B89013</v>
          </cell>
          <cell r="D17">
            <v>10400</v>
          </cell>
          <cell r="E17">
            <v>420.18018598708221</v>
          </cell>
          <cell r="F17">
            <v>10820.180185987083</v>
          </cell>
          <cell r="G17">
            <v>0</v>
          </cell>
          <cell r="H17">
            <v>0</v>
          </cell>
          <cell r="I17">
            <v>10820.180185987083</v>
          </cell>
          <cell r="J17">
            <v>20</v>
          </cell>
          <cell r="K17">
            <v>541.00900929935415</v>
          </cell>
          <cell r="L17">
            <v>10820.180185987083</v>
          </cell>
          <cell r="M17">
            <v>10820</v>
          </cell>
          <cell r="Q17">
            <v>0</v>
          </cell>
        </row>
        <row r="18">
          <cell r="A18">
            <v>4</v>
          </cell>
          <cell r="B18" t="str">
            <v xml:space="preserve">  ESHRAT ROOMI MADHANI</v>
          </cell>
          <cell r="C18" t="str">
            <v>B89020</v>
          </cell>
          <cell r="D18">
            <v>24000</v>
          </cell>
          <cell r="E18">
            <v>7046.8634014716545</v>
          </cell>
          <cell r="F18">
            <v>31046.863401471655</v>
          </cell>
          <cell r="G18">
            <v>0</v>
          </cell>
          <cell r="H18">
            <v>0</v>
          </cell>
          <cell r="I18">
            <v>31046.863401471655</v>
          </cell>
          <cell r="J18">
            <v>20</v>
          </cell>
          <cell r="K18">
            <v>1552.3431700735828</v>
          </cell>
          <cell r="L18">
            <v>31046.863401471655</v>
          </cell>
          <cell r="M18">
            <v>31047</v>
          </cell>
          <cell r="P18">
            <v>0</v>
          </cell>
          <cell r="Q18">
            <v>-0.13659852834462072</v>
          </cell>
          <cell r="R18">
            <v>-0.13659852834462072</v>
          </cell>
        </row>
        <row r="19">
          <cell r="A19">
            <v>5</v>
          </cell>
          <cell r="B19" t="str">
            <v xml:space="preserve">  RUBINA BAROLIA</v>
          </cell>
          <cell r="C19" t="str">
            <v>B89031</v>
          </cell>
          <cell r="D19">
            <v>24000</v>
          </cell>
          <cell r="E19">
            <v>4920.1118400000005</v>
          </cell>
          <cell r="F19">
            <v>28920.111840000001</v>
          </cell>
          <cell r="G19">
            <v>0</v>
          </cell>
          <cell r="H19">
            <v>0</v>
          </cell>
          <cell r="I19">
            <v>28920.111840000001</v>
          </cell>
          <cell r="J19">
            <v>20</v>
          </cell>
          <cell r="K19">
            <v>1446.005592</v>
          </cell>
          <cell r="L19">
            <v>28920.111839999998</v>
          </cell>
          <cell r="M19">
            <v>28920</v>
          </cell>
          <cell r="Q19">
            <v>0</v>
          </cell>
        </row>
        <row r="20">
          <cell r="A20">
            <v>6</v>
          </cell>
          <cell r="B20" t="str">
            <v xml:space="preserve">  ROZINA SHAMJI</v>
          </cell>
          <cell r="C20" t="str">
            <v>B89033</v>
          </cell>
          <cell r="D20">
            <v>23500</v>
          </cell>
          <cell r="E20">
            <v>3781.2902988038081</v>
          </cell>
          <cell r="F20">
            <v>27281.290298803808</v>
          </cell>
          <cell r="G20">
            <v>0</v>
          </cell>
          <cell r="H20">
            <v>0</v>
          </cell>
          <cell r="I20">
            <v>27281.290298803808</v>
          </cell>
          <cell r="J20">
            <v>20</v>
          </cell>
          <cell r="K20">
            <v>1364.0645149401903</v>
          </cell>
          <cell r="L20">
            <v>27281.290298803804</v>
          </cell>
          <cell r="M20">
            <v>27281</v>
          </cell>
          <cell r="Q20">
            <v>0</v>
          </cell>
        </row>
        <row r="21">
          <cell r="A21">
            <v>7</v>
          </cell>
          <cell r="B21" t="str">
            <v xml:space="preserve">  NAZLEEN RAMZANALI</v>
          </cell>
          <cell r="C21" t="str">
            <v>B89038</v>
          </cell>
          <cell r="D21">
            <v>48000</v>
          </cell>
          <cell r="E21">
            <v>10511.443293870923</v>
          </cell>
          <cell r="F21">
            <v>58511.443293870921</v>
          </cell>
          <cell r="G21">
            <v>0</v>
          </cell>
          <cell r="H21">
            <v>0</v>
          </cell>
          <cell r="I21">
            <v>58511.443293870921</v>
          </cell>
          <cell r="J21">
            <v>20</v>
          </cell>
          <cell r="K21">
            <v>2925.5721646935463</v>
          </cell>
          <cell r="L21">
            <v>58511.443293870921</v>
          </cell>
          <cell r="M21">
            <v>58511</v>
          </cell>
          <cell r="Q21">
            <v>0</v>
          </cell>
        </row>
        <row r="22">
          <cell r="A22" t="str">
            <v>CLASS OF 1991 - From Dec 31, 93</v>
          </cell>
          <cell r="D22">
            <v>191900</v>
          </cell>
          <cell r="E22">
            <v>44112.410083544026</v>
          </cell>
          <cell r="F22">
            <v>236012.41008354403</v>
          </cell>
          <cell r="G22">
            <v>0</v>
          </cell>
          <cell r="I22">
            <v>236012.41008354403</v>
          </cell>
          <cell r="K22">
            <v>11800.620504177201</v>
          </cell>
          <cell r="L22">
            <v>236012.41008354403</v>
          </cell>
          <cell r="M22">
            <v>183421</v>
          </cell>
          <cell r="N22">
            <v>0</v>
          </cell>
          <cell r="P22">
            <v>52590.09869636751</v>
          </cell>
          <cell r="Q22">
            <v>-0.13659852834462072</v>
          </cell>
          <cell r="R22">
            <v>52589.962097839161</v>
          </cell>
        </row>
        <row r="23">
          <cell r="A23">
            <v>1</v>
          </cell>
          <cell r="B23" t="str">
            <v xml:space="preserve">  SHAHIDA PARVEEN</v>
          </cell>
          <cell r="C23" t="str">
            <v>B90019</v>
          </cell>
          <cell r="D23">
            <v>59000</v>
          </cell>
          <cell r="E23">
            <v>21187.848176867905</v>
          </cell>
          <cell r="F23">
            <v>80187.848176867905</v>
          </cell>
          <cell r="G23">
            <v>0</v>
          </cell>
          <cell r="H23">
            <v>0</v>
          </cell>
          <cell r="I23">
            <v>80187.848176867905</v>
          </cell>
          <cell r="J23">
            <v>20</v>
          </cell>
          <cell r="K23">
            <v>4009.3924088433951</v>
          </cell>
          <cell r="L23">
            <v>80187.848176867905</v>
          </cell>
          <cell r="M23">
            <v>0</v>
          </cell>
          <cell r="P23">
            <v>80187.848176867905</v>
          </cell>
          <cell r="Q23">
            <v>0</v>
          </cell>
          <cell r="R23">
            <v>80187.848176867905</v>
          </cell>
          <cell r="S23">
            <v>0</v>
          </cell>
        </row>
        <row r="24">
          <cell r="A24" t="str">
            <v>CLASS OF 1992 - From Dec 31, 94</v>
          </cell>
          <cell r="D24">
            <v>59000</v>
          </cell>
          <cell r="E24">
            <v>21187.848176867905</v>
          </cell>
          <cell r="F24">
            <v>80187.848176867905</v>
          </cell>
          <cell r="G24">
            <v>0</v>
          </cell>
          <cell r="H24">
            <v>0</v>
          </cell>
          <cell r="I24">
            <v>80187.848176867905</v>
          </cell>
          <cell r="J24">
            <v>20</v>
          </cell>
          <cell r="K24">
            <v>4009.3924088433951</v>
          </cell>
          <cell r="L24">
            <v>80187.848176867905</v>
          </cell>
          <cell r="M24">
            <v>0</v>
          </cell>
          <cell r="P24">
            <v>80187.848176867905</v>
          </cell>
          <cell r="Q24">
            <v>0</v>
          </cell>
          <cell r="R24">
            <v>80187.848176867905</v>
          </cell>
        </row>
        <row r="25">
          <cell r="A25">
            <v>1</v>
          </cell>
          <cell r="B25" t="str">
            <v xml:space="preserve">  AFSHAN NAZLIN</v>
          </cell>
          <cell r="C25" t="str">
            <v>B91009</v>
          </cell>
          <cell r="D25">
            <v>8783</v>
          </cell>
          <cell r="E25">
            <v>1883.684343342899</v>
          </cell>
          <cell r="F25">
            <v>10666.684343342899</v>
          </cell>
          <cell r="G25">
            <v>0</v>
          </cell>
          <cell r="H25">
            <v>0</v>
          </cell>
          <cell r="I25">
            <v>10666.684343342899</v>
          </cell>
          <cell r="J25">
            <v>20</v>
          </cell>
          <cell r="K25">
            <v>533.33421716714497</v>
          </cell>
          <cell r="L25">
            <v>10666.684343342899</v>
          </cell>
          <cell r="M25">
            <v>10667</v>
          </cell>
          <cell r="Q25">
            <v>-0.31565665710149915</v>
          </cell>
        </row>
        <row r="26">
          <cell r="A26">
            <v>2</v>
          </cell>
          <cell r="B26" t="str">
            <v xml:space="preserve">  REHANA AFGHANI</v>
          </cell>
          <cell r="C26" t="str">
            <v>B91033</v>
          </cell>
          <cell r="D26">
            <v>30783</v>
          </cell>
          <cell r="E26">
            <v>2618.1381516270585</v>
          </cell>
          <cell r="F26">
            <v>33401.138151627056</v>
          </cell>
          <cell r="G26">
            <v>0</v>
          </cell>
          <cell r="H26">
            <v>0</v>
          </cell>
          <cell r="I26">
            <v>33401.138151627056</v>
          </cell>
          <cell r="J26">
            <v>20</v>
          </cell>
          <cell r="K26">
            <v>1670.0569075813528</v>
          </cell>
          <cell r="L26">
            <v>33401.138151627056</v>
          </cell>
          <cell r="M26">
            <v>33401</v>
          </cell>
          <cell r="Q26">
            <v>0</v>
          </cell>
        </row>
        <row r="27">
          <cell r="A27" t="str">
            <v>CLASS OF 1993  - From Dec 31, 95</v>
          </cell>
          <cell r="D27">
            <v>39566</v>
          </cell>
          <cell r="E27">
            <v>4501.8224949699579</v>
          </cell>
          <cell r="F27">
            <v>44067.822494969951</v>
          </cell>
          <cell r="G27">
            <v>0</v>
          </cell>
          <cell r="H27">
            <v>0</v>
          </cell>
          <cell r="I27">
            <v>44067.822494969951</v>
          </cell>
          <cell r="J27">
            <v>40</v>
          </cell>
          <cell r="K27">
            <v>2203.3911247484975</v>
          </cell>
          <cell r="L27">
            <v>44067.822494969951</v>
          </cell>
          <cell r="M27">
            <v>44068</v>
          </cell>
          <cell r="N27">
            <v>0</v>
          </cell>
          <cell r="P27">
            <v>0</v>
          </cell>
          <cell r="Q27">
            <v>-0.31565665710149915</v>
          </cell>
          <cell r="R27">
            <v>0</v>
          </cell>
        </row>
        <row r="28">
          <cell r="A28">
            <v>1</v>
          </cell>
          <cell r="B28" t="str">
            <v xml:space="preserve">  ROBINA JAFFAR</v>
          </cell>
          <cell r="C28" t="str">
            <v>B92014</v>
          </cell>
          <cell r="D28">
            <v>38000</v>
          </cell>
          <cell r="E28">
            <v>11371.794815634003</v>
          </cell>
          <cell r="F28">
            <v>49371.794815633999</v>
          </cell>
          <cell r="G28">
            <v>0</v>
          </cell>
          <cell r="H28">
            <v>0</v>
          </cell>
          <cell r="I28">
            <v>49371.794815633999</v>
          </cell>
          <cell r="J28">
            <v>20</v>
          </cell>
          <cell r="K28">
            <v>2468.5897407817001</v>
          </cell>
          <cell r="L28">
            <v>49371.794815633999</v>
          </cell>
          <cell r="M28">
            <v>0</v>
          </cell>
          <cell r="P28">
            <v>49371.794815633999</v>
          </cell>
          <cell r="Q28">
            <v>0</v>
          </cell>
          <cell r="R28">
            <v>49371.794815633999</v>
          </cell>
          <cell r="S28">
            <v>0</v>
          </cell>
        </row>
        <row r="29">
          <cell r="A29">
            <v>2</v>
          </cell>
          <cell r="B29" t="str">
            <v xml:space="preserve">  SHABNUM PIRANI</v>
          </cell>
          <cell r="C29" t="str">
            <v>B92024</v>
          </cell>
          <cell r="D29">
            <v>15000</v>
          </cell>
          <cell r="E29">
            <v>1125.05556</v>
          </cell>
          <cell r="F29">
            <v>16125.055560000001</v>
          </cell>
          <cell r="G29">
            <v>0</v>
          </cell>
          <cell r="H29">
            <v>0</v>
          </cell>
          <cell r="I29">
            <v>16125.055560000001</v>
          </cell>
          <cell r="J29">
            <v>20</v>
          </cell>
          <cell r="K29">
            <v>806.25277800000003</v>
          </cell>
          <cell r="L29">
            <v>16125.055560000001</v>
          </cell>
          <cell r="M29">
            <v>16125</v>
          </cell>
          <cell r="Q29">
            <v>0</v>
          </cell>
        </row>
        <row r="30">
          <cell r="A30">
            <v>3</v>
          </cell>
          <cell r="B30" t="str">
            <v xml:space="preserve">  GULZAREEN EMMANUEL</v>
          </cell>
          <cell r="C30" t="str">
            <v>B92025</v>
          </cell>
          <cell r="D30">
            <v>32000</v>
          </cell>
          <cell r="E30">
            <v>4293.3495613139203</v>
          </cell>
          <cell r="F30">
            <v>36293.349561313924</v>
          </cell>
          <cell r="G30">
            <v>0</v>
          </cell>
          <cell r="H30">
            <v>0</v>
          </cell>
          <cell r="I30">
            <v>36293.349561313924</v>
          </cell>
          <cell r="J30">
            <v>20</v>
          </cell>
          <cell r="K30">
            <v>1814.6674780656963</v>
          </cell>
          <cell r="L30">
            <v>36293.349561313924</v>
          </cell>
          <cell r="M30">
            <v>36293</v>
          </cell>
          <cell r="Q30">
            <v>0</v>
          </cell>
        </row>
        <row r="31">
          <cell r="A31">
            <v>4</v>
          </cell>
          <cell r="B31" t="str">
            <v xml:space="preserve">  ANJUNA RANI ROY</v>
          </cell>
          <cell r="C31" t="str">
            <v>B92034</v>
          </cell>
          <cell r="D31">
            <v>166959.17000000001</v>
          </cell>
          <cell r="E31">
            <v>46989.966722808218</v>
          </cell>
          <cell r="F31">
            <v>213949.13672280824</v>
          </cell>
          <cell r="G31">
            <v>0</v>
          </cell>
          <cell r="H31">
            <v>0</v>
          </cell>
          <cell r="I31">
            <v>213949.13672280824</v>
          </cell>
          <cell r="J31">
            <v>20</v>
          </cell>
          <cell r="K31">
            <v>10697.456836140413</v>
          </cell>
          <cell r="L31">
            <v>213949.13672280824</v>
          </cell>
          <cell r="M31">
            <v>18000</v>
          </cell>
          <cell r="N31">
            <v>2000</v>
          </cell>
          <cell r="P31">
            <v>193949.13672280824</v>
          </cell>
          <cell r="Q31">
            <v>0</v>
          </cell>
          <cell r="R31">
            <v>193949.13672280824</v>
          </cell>
        </row>
        <row r="32">
          <cell r="A32">
            <v>5</v>
          </cell>
          <cell r="B32" t="str">
            <v xml:space="preserve">  MUSSARAT ASAD</v>
          </cell>
          <cell r="C32" t="str">
            <v>B92046</v>
          </cell>
          <cell r="D32">
            <v>8000</v>
          </cell>
          <cell r="E32">
            <v>320.98399999999998</v>
          </cell>
          <cell r="F32">
            <v>8320.9840000000004</v>
          </cell>
          <cell r="G32">
            <v>0</v>
          </cell>
          <cell r="H32">
            <v>0</v>
          </cell>
          <cell r="I32">
            <v>8320.9840000000004</v>
          </cell>
          <cell r="J32">
            <v>20</v>
          </cell>
          <cell r="K32">
            <v>416.04920000000004</v>
          </cell>
          <cell r="L32">
            <v>8320.9840000000004</v>
          </cell>
          <cell r="M32">
            <v>8321</v>
          </cell>
          <cell r="P32">
            <v>0</v>
          </cell>
        </row>
        <row r="33">
          <cell r="A33">
            <v>6</v>
          </cell>
          <cell r="B33" t="str">
            <v xml:space="preserve">  JACOLINE PARKASH</v>
          </cell>
          <cell r="C33" t="str">
            <v>B93003</v>
          </cell>
          <cell r="D33">
            <v>35000</v>
          </cell>
          <cell r="E33">
            <v>4598.3568353631999</v>
          </cell>
          <cell r="F33">
            <v>39598.3568353632</v>
          </cell>
          <cell r="G33">
            <v>0</v>
          </cell>
          <cell r="H33">
            <v>0</v>
          </cell>
          <cell r="I33">
            <v>39598.3568353632</v>
          </cell>
          <cell r="J33">
            <v>20</v>
          </cell>
          <cell r="K33">
            <v>1979.9178417681601</v>
          </cell>
          <cell r="L33">
            <v>39598.3568353632</v>
          </cell>
          <cell r="M33">
            <v>39598</v>
          </cell>
          <cell r="Q33">
            <v>0</v>
          </cell>
        </row>
        <row r="34">
          <cell r="A34" t="str">
            <v>CLASS OF 1994 - From Dec 31, 96</v>
          </cell>
          <cell r="D34">
            <v>294959.17000000004</v>
          </cell>
          <cell r="E34">
            <v>68699.507495119338</v>
          </cell>
          <cell r="F34">
            <v>363658.67749511934</v>
          </cell>
          <cell r="G34">
            <v>0</v>
          </cell>
          <cell r="H34">
            <v>0</v>
          </cell>
          <cell r="I34">
            <v>363658.67749511934</v>
          </cell>
          <cell r="K34">
            <v>18182.93387475597</v>
          </cell>
          <cell r="L34">
            <v>363658.67749511934</v>
          </cell>
          <cell r="M34">
            <v>118337</v>
          </cell>
          <cell r="N34">
            <v>2000</v>
          </cell>
          <cell r="P34">
            <v>243320.93153844224</v>
          </cell>
          <cell r="Q34">
            <v>0</v>
          </cell>
          <cell r="R34">
            <v>243320.93153844224</v>
          </cell>
        </row>
        <row r="35">
          <cell r="A35">
            <v>1</v>
          </cell>
          <cell r="B35" t="str">
            <v xml:space="preserve">  NARGIS ALI</v>
          </cell>
          <cell r="C35" t="str">
            <v>B90006</v>
          </cell>
          <cell r="D35">
            <v>15500</v>
          </cell>
          <cell r="E35">
            <v>1256.8002240000001</v>
          </cell>
          <cell r="F35">
            <v>16756.800223999999</v>
          </cell>
          <cell r="G35">
            <v>0</v>
          </cell>
          <cell r="H35">
            <v>0</v>
          </cell>
          <cell r="I35">
            <v>16756.800223999999</v>
          </cell>
          <cell r="J35">
            <v>20</v>
          </cell>
          <cell r="K35">
            <v>837.84001119999994</v>
          </cell>
          <cell r="L35">
            <v>16756.800223999999</v>
          </cell>
          <cell r="M35">
            <v>16757</v>
          </cell>
          <cell r="P35">
            <v>0</v>
          </cell>
          <cell r="Q35">
            <v>-0.19977600000129314</v>
          </cell>
        </row>
        <row r="36">
          <cell r="A36">
            <v>2</v>
          </cell>
          <cell r="B36" t="str">
            <v xml:space="preserve">  ISMAT PARVEEN</v>
          </cell>
          <cell r="C36" t="str">
            <v>B91057</v>
          </cell>
          <cell r="D36">
            <v>35000</v>
          </cell>
          <cell r="E36">
            <v>5710.413776623288</v>
          </cell>
          <cell r="F36">
            <v>40710.413776623289</v>
          </cell>
          <cell r="G36">
            <v>0</v>
          </cell>
          <cell r="H36">
            <v>0</v>
          </cell>
          <cell r="I36">
            <v>40710.413776623289</v>
          </cell>
          <cell r="J36">
            <v>20</v>
          </cell>
          <cell r="K36">
            <v>2035.5206888311645</v>
          </cell>
          <cell r="L36">
            <v>40710.413776623289</v>
          </cell>
          <cell r="M36">
            <v>28748</v>
          </cell>
          <cell r="P36">
            <v>11962.413776623289</v>
          </cell>
          <cell r="Q36">
            <v>0</v>
          </cell>
          <cell r="R36">
            <v>11962.413776623289</v>
          </cell>
          <cell r="S36">
            <v>0</v>
          </cell>
        </row>
        <row r="37">
          <cell r="A37">
            <v>3</v>
          </cell>
          <cell r="B37" t="str">
            <v xml:space="preserve">  TAMIZA LAKHANI</v>
          </cell>
          <cell r="C37" t="str">
            <v>B93018</v>
          </cell>
          <cell r="D37">
            <v>20000</v>
          </cell>
          <cell r="E37">
            <v>3442.4485930365413</v>
          </cell>
          <cell r="F37">
            <v>23442.448593036541</v>
          </cell>
          <cell r="G37">
            <v>0</v>
          </cell>
          <cell r="H37">
            <v>0</v>
          </cell>
          <cell r="I37">
            <v>23442.448593036541</v>
          </cell>
          <cell r="J37">
            <v>20</v>
          </cell>
          <cell r="K37">
            <v>1172.1224296518271</v>
          </cell>
          <cell r="L37">
            <v>23442.448593036541</v>
          </cell>
          <cell r="M37">
            <v>8075</v>
          </cell>
          <cell r="P37">
            <v>15367.448593036541</v>
          </cell>
          <cell r="Q37">
            <v>0</v>
          </cell>
          <cell r="R37">
            <v>15367.448593036541</v>
          </cell>
          <cell r="S37">
            <v>0</v>
          </cell>
        </row>
        <row r="38">
          <cell r="A38">
            <v>4</v>
          </cell>
          <cell r="B38" t="str">
            <v xml:space="preserve">  HAMIDAH LAKHANI</v>
          </cell>
          <cell r="C38" t="str">
            <v>B93035</v>
          </cell>
          <cell r="D38">
            <v>20000</v>
          </cell>
          <cell r="E38">
            <v>5502.8152956326594</v>
          </cell>
          <cell r="F38">
            <v>25502.815295632659</v>
          </cell>
          <cell r="G38">
            <v>0</v>
          </cell>
          <cell r="H38">
            <v>0</v>
          </cell>
          <cell r="I38">
            <v>25502.815295632659</v>
          </cell>
          <cell r="J38">
            <v>20</v>
          </cell>
          <cell r="K38">
            <v>1275.1407647816329</v>
          </cell>
          <cell r="L38">
            <v>25502.815295632659</v>
          </cell>
          <cell r="M38">
            <v>500</v>
          </cell>
          <cell r="P38">
            <v>25002.815295632659</v>
          </cell>
          <cell r="Q38">
            <v>0</v>
          </cell>
          <cell r="R38">
            <v>25002.815295632659</v>
          </cell>
          <cell r="S38">
            <v>0</v>
          </cell>
        </row>
        <row r="39">
          <cell r="A39">
            <v>5</v>
          </cell>
          <cell r="B39" t="str">
            <v xml:space="preserve">  SHAGUFTA KAMRAN</v>
          </cell>
          <cell r="C39" t="str">
            <v>B93039</v>
          </cell>
          <cell r="D39">
            <v>22000</v>
          </cell>
          <cell r="E39">
            <v>6211.7297254833056</v>
          </cell>
          <cell r="F39">
            <v>28211.729725483307</v>
          </cell>
          <cell r="G39">
            <v>0</v>
          </cell>
          <cell r="H39">
            <v>0</v>
          </cell>
          <cell r="I39">
            <v>28211.729725483307</v>
          </cell>
          <cell r="J39">
            <v>20</v>
          </cell>
          <cell r="K39">
            <v>1410.5864862741653</v>
          </cell>
          <cell r="L39">
            <v>28211.729725483307</v>
          </cell>
          <cell r="M39">
            <v>0</v>
          </cell>
          <cell r="P39">
            <v>28211.729725483307</v>
          </cell>
          <cell r="Q39">
            <v>0</v>
          </cell>
          <cell r="R39">
            <v>28211.729725483307</v>
          </cell>
          <cell r="S39">
            <v>0</v>
          </cell>
        </row>
        <row r="40">
          <cell r="A40">
            <v>6</v>
          </cell>
          <cell r="B40" t="str">
            <v xml:space="preserve">  NADIA QADANI</v>
          </cell>
          <cell r="C40" t="str">
            <v>B93055</v>
          </cell>
          <cell r="D40">
            <v>24400</v>
          </cell>
          <cell r="E40">
            <v>1752.4181510400001</v>
          </cell>
          <cell r="F40">
            <v>26152.418151040001</v>
          </cell>
          <cell r="G40">
            <v>0</v>
          </cell>
          <cell r="H40">
            <v>0</v>
          </cell>
          <cell r="I40">
            <v>26152.418151040001</v>
          </cell>
          <cell r="J40">
            <v>20</v>
          </cell>
          <cell r="K40">
            <v>1307.6209075520001</v>
          </cell>
          <cell r="L40">
            <v>26152.418151040001</v>
          </cell>
          <cell r="M40">
            <v>26152</v>
          </cell>
          <cell r="P40">
            <v>0.41815104000124848</v>
          </cell>
          <cell r="Q40">
            <v>0</v>
          </cell>
        </row>
        <row r="41">
          <cell r="A41">
            <v>7</v>
          </cell>
          <cell r="B41" t="str">
            <v xml:space="preserve">  ZEENAT RAJAN</v>
          </cell>
          <cell r="C41" t="str">
            <v>B93056</v>
          </cell>
          <cell r="D41">
            <v>36000</v>
          </cell>
          <cell r="E41">
            <v>3326.98219208928</v>
          </cell>
          <cell r="F41">
            <v>39326.982192089279</v>
          </cell>
          <cell r="G41">
            <v>0</v>
          </cell>
          <cell r="H41">
            <v>0</v>
          </cell>
          <cell r="I41">
            <v>39326.982192089279</v>
          </cell>
          <cell r="J41">
            <v>20</v>
          </cell>
          <cell r="K41">
            <v>1966.349109604464</v>
          </cell>
          <cell r="L41">
            <v>39326.982192089279</v>
          </cell>
          <cell r="M41">
            <v>39327</v>
          </cell>
          <cell r="P41">
            <v>0</v>
          </cell>
          <cell r="Q41">
            <v>-1.7807910720875952E-2</v>
          </cell>
          <cell r="R41">
            <v>-1.7807910720875952E-2</v>
          </cell>
        </row>
        <row r="42">
          <cell r="A42" t="str">
            <v>CLASS OF 1995 - From Dec 31, 97</v>
          </cell>
          <cell r="D42">
            <v>172900</v>
          </cell>
          <cell r="E42">
            <v>27203.607957905075</v>
          </cell>
          <cell r="F42">
            <v>200103.6079579051</v>
          </cell>
          <cell r="G42">
            <v>0</v>
          </cell>
          <cell r="H42">
            <v>0</v>
          </cell>
          <cell r="I42">
            <v>200103.6079579051</v>
          </cell>
          <cell r="J42">
            <v>140</v>
          </cell>
          <cell r="K42">
            <v>10005.180397895254</v>
          </cell>
          <cell r="L42">
            <v>200103.6079579051</v>
          </cell>
          <cell r="M42">
            <v>119559</v>
          </cell>
          <cell r="N42">
            <v>0</v>
          </cell>
          <cell r="P42">
            <v>80544.825541815808</v>
          </cell>
          <cell r="Q42">
            <v>-0.21758391072216909</v>
          </cell>
          <cell r="R42">
            <v>80544.389582865086</v>
          </cell>
        </row>
        <row r="43">
          <cell r="A43">
            <v>1</v>
          </cell>
          <cell r="B43" t="str">
            <v xml:space="preserve">  WASIM AHMAD KHAN</v>
          </cell>
          <cell r="C43" t="str">
            <v>B91064</v>
          </cell>
          <cell r="D43">
            <v>43800</v>
          </cell>
          <cell r="E43">
            <v>11977.07580852785</v>
          </cell>
          <cell r="F43">
            <v>55777.07580852785</v>
          </cell>
          <cell r="G43">
            <v>0</v>
          </cell>
          <cell r="H43">
            <v>0</v>
          </cell>
          <cell r="I43">
            <v>55777.07580852785</v>
          </cell>
          <cell r="J43">
            <v>20</v>
          </cell>
          <cell r="K43">
            <v>2788.8537904263926</v>
          </cell>
          <cell r="L43">
            <v>55777.07580852785</v>
          </cell>
          <cell r="M43">
            <v>0</v>
          </cell>
          <cell r="P43">
            <v>55777.07580852785</v>
          </cell>
          <cell r="Q43">
            <v>0</v>
          </cell>
          <cell r="R43">
            <v>55777.07580852785</v>
          </cell>
        </row>
        <row r="44">
          <cell r="A44">
            <v>2</v>
          </cell>
          <cell r="B44" t="str">
            <v xml:space="preserve">  SHAMIM IQBAL</v>
          </cell>
          <cell r="C44" t="str">
            <v>B92027</v>
          </cell>
          <cell r="D44">
            <v>83000</v>
          </cell>
          <cell r="E44">
            <v>17413.942773859184</v>
          </cell>
          <cell r="F44">
            <v>100413.94277385919</v>
          </cell>
          <cell r="G44">
            <v>0</v>
          </cell>
          <cell r="H44">
            <v>0</v>
          </cell>
          <cell r="I44">
            <v>100413.94277385919</v>
          </cell>
          <cell r="J44">
            <v>20</v>
          </cell>
          <cell r="K44">
            <v>5020.6971386929599</v>
          </cell>
          <cell r="L44">
            <v>100413.94277385919</v>
          </cell>
          <cell r="M44">
            <v>13425</v>
          </cell>
          <cell r="P44">
            <v>86988.942773859191</v>
          </cell>
          <cell r="Q44">
            <v>0</v>
          </cell>
          <cell r="R44">
            <v>86988.942773859191</v>
          </cell>
        </row>
        <row r="45">
          <cell r="A45">
            <v>3</v>
          </cell>
          <cell r="B45" t="str">
            <v xml:space="preserve">  ROZINA LALJEE</v>
          </cell>
          <cell r="C45" t="str">
            <v>B93062</v>
          </cell>
          <cell r="D45">
            <v>15000</v>
          </cell>
          <cell r="E45">
            <v>2042.5078046240001</v>
          </cell>
          <cell r="F45">
            <v>17042.507804624001</v>
          </cell>
          <cell r="G45">
            <v>0</v>
          </cell>
          <cell r="H45">
            <v>0</v>
          </cell>
          <cell r="I45">
            <v>17042.507804624001</v>
          </cell>
          <cell r="J45">
            <v>20</v>
          </cell>
          <cell r="K45">
            <v>852.12539023120007</v>
          </cell>
          <cell r="L45">
            <v>17042.507804624001</v>
          </cell>
          <cell r="M45">
            <v>17043</v>
          </cell>
          <cell r="P45">
            <v>0</v>
          </cell>
          <cell r="Q45">
            <v>-0.49219537599856267</v>
          </cell>
        </row>
        <row r="46">
          <cell r="A46">
            <v>4</v>
          </cell>
          <cell r="B46" t="str">
            <v xml:space="preserve">  SHAHANA A.R. KHAN</v>
          </cell>
          <cell r="C46" t="str">
            <v>B94004</v>
          </cell>
          <cell r="D46">
            <v>50200</v>
          </cell>
          <cell r="E46">
            <v>5224.8563206399995</v>
          </cell>
          <cell r="F46">
            <v>55424.856320639999</v>
          </cell>
          <cell r="G46">
            <v>0</v>
          </cell>
          <cell r="H46">
            <v>0</v>
          </cell>
          <cell r="I46">
            <v>55424.856320639999</v>
          </cell>
          <cell r="J46">
            <v>20</v>
          </cell>
          <cell r="K46">
            <v>2771.2428160320001</v>
          </cell>
          <cell r="L46">
            <v>55424.856320639999</v>
          </cell>
          <cell r="M46">
            <v>55425</v>
          </cell>
          <cell r="P46">
            <v>0</v>
          </cell>
          <cell r="Q46">
            <v>-0.14367936000053305</v>
          </cell>
        </row>
        <row r="47">
          <cell r="A47">
            <v>5</v>
          </cell>
          <cell r="B47" t="str">
            <v xml:space="preserve">  SARFARAZ ASLAM</v>
          </cell>
          <cell r="C47" t="str">
            <v>B94015</v>
          </cell>
          <cell r="D47">
            <v>17100</v>
          </cell>
          <cell r="E47">
            <v>690.83999999999992</v>
          </cell>
          <cell r="F47">
            <v>17790.84</v>
          </cell>
          <cell r="G47">
            <v>0</v>
          </cell>
          <cell r="H47">
            <v>0</v>
          </cell>
          <cell r="I47">
            <v>17790.84</v>
          </cell>
          <cell r="J47">
            <v>20</v>
          </cell>
          <cell r="K47">
            <v>889.54200000000003</v>
          </cell>
          <cell r="L47">
            <v>17790.84</v>
          </cell>
          <cell r="M47">
            <v>17791</v>
          </cell>
          <cell r="P47">
            <v>0</v>
          </cell>
          <cell r="Q47">
            <v>-0.15999999999985448</v>
          </cell>
        </row>
        <row r="48">
          <cell r="A48">
            <v>6</v>
          </cell>
          <cell r="B48" t="str">
            <v xml:space="preserve">  ALIA SAIFULLAH</v>
          </cell>
          <cell r="C48" t="str">
            <v>B94030</v>
          </cell>
          <cell r="D48">
            <v>57600</v>
          </cell>
          <cell r="E48">
            <v>7245.8725496063998</v>
          </cell>
          <cell r="F48">
            <v>64845.8725496064</v>
          </cell>
          <cell r="G48">
            <v>0</v>
          </cell>
          <cell r="H48">
            <v>0</v>
          </cell>
          <cell r="I48">
            <v>64845.8725496064</v>
          </cell>
          <cell r="J48">
            <v>20</v>
          </cell>
          <cell r="K48">
            <v>3242.2936274803201</v>
          </cell>
          <cell r="L48">
            <v>64845.8725496064</v>
          </cell>
          <cell r="M48">
            <v>64846</v>
          </cell>
          <cell r="P48">
            <v>0</v>
          </cell>
          <cell r="Q48">
            <v>-0.12745039360015653</v>
          </cell>
          <cell r="R48">
            <v>-0.12745039360015653</v>
          </cell>
        </row>
        <row r="49">
          <cell r="A49">
            <v>7</v>
          </cell>
          <cell r="B49" t="str">
            <v xml:space="preserve">  ASGHAR KHAN</v>
          </cell>
          <cell r="C49" t="str">
            <v>B94033</v>
          </cell>
          <cell r="D49">
            <v>0</v>
          </cell>
          <cell r="E49">
            <v>8.0000000000000002E-3</v>
          </cell>
          <cell r="F49">
            <v>8.0000000000000002E-3</v>
          </cell>
          <cell r="G49">
            <v>0</v>
          </cell>
          <cell r="H49">
            <v>0</v>
          </cell>
          <cell r="I49">
            <v>8.0000000000000002E-3</v>
          </cell>
          <cell r="J49">
            <v>20</v>
          </cell>
          <cell r="K49">
            <v>4.0000000000000002E-4</v>
          </cell>
          <cell r="L49">
            <v>8.0000000000000002E-3</v>
          </cell>
          <cell r="P49">
            <v>8.0000000000000002E-3</v>
          </cell>
          <cell r="Q49">
            <v>0</v>
          </cell>
          <cell r="R49">
            <v>8.0000000000000002E-3</v>
          </cell>
        </row>
        <row r="50">
          <cell r="A50">
            <v>8</v>
          </cell>
          <cell r="B50" t="str">
            <v xml:space="preserve">  NAHEED BARKETALI</v>
          </cell>
          <cell r="C50" t="str">
            <v>B94037</v>
          </cell>
          <cell r="D50">
            <v>24400</v>
          </cell>
          <cell r="E50">
            <v>3104.2952800000003</v>
          </cell>
          <cell r="F50">
            <v>27504.295279999998</v>
          </cell>
          <cell r="G50">
            <v>0</v>
          </cell>
          <cell r="H50">
            <v>0</v>
          </cell>
          <cell r="I50">
            <v>27504.295279999998</v>
          </cell>
          <cell r="J50">
            <v>20</v>
          </cell>
          <cell r="K50">
            <v>1375.2147639999998</v>
          </cell>
          <cell r="L50">
            <v>27504.295279999998</v>
          </cell>
          <cell r="M50">
            <v>27504</v>
          </cell>
          <cell r="P50">
            <v>0.29527999999845633</v>
          </cell>
          <cell r="Q50">
            <v>0</v>
          </cell>
          <cell r="R50">
            <v>0.29527999999845633</v>
          </cell>
        </row>
        <row r="51">
          <cell r="A51">
            <v>9</v>
          </cell>
          <cell r="B51" t="str">
            <v xml:space="preserve">  NADIA A. RAHIM</v>
          </cell>
          <cell r="C51" t="str">
            <v>B94038</v>
          </cell>
          <cell r="D51">
            <v>59000</v>
          </cell>
          <cell r="E51">
            <v>5980.2557055999996</v>
          </cell>
          <cell r="F51">
            <v>64980.255705600001</v>
          </cell>
          <cell r="G51">
            <v>0</v>
          </cell>
          <cell r="H51">
            <v>0</v>
          </cell>
          <cell r="I51">
            <v>64980.255705600001</v>
          </cell>
          <cell r="J51">
            <v>20</v>
          </cell>
          <cell r="K51">
            <v>3249.0127852800001</v>
          </cell>
          <cell r="L51">
            <v>64980.255705600001</v>
          </cell>
          <cell r="M51">
            <v>64980</v>
          </cell>
          <cell r="P51">
            <v>0.25570560000051046</v>
          </cell>
          <cell r="Q51">
            <v>0</v>
          </cell>
          <cell r="R51">
            <v>0.25570560000051046</v>
          </cell>
        </row>
        <row r="52">
          <cell r="A52" t="str">
            <v>CLASS OF 1996 - From Dec 31, 98</v>
          </cell>
          <cell r="D52">
            <v>350100</v>
          </cell>
          <cell r="E52">
            <v>53679.654242857432</v>
          </cell>
          <cell r="F52">
            <v>403779.65424285748</v>
          </cell>
          <cell r="G52">
            <v>0</v>
          </cell>
          <cell r="H52">
            <v>0</v>
          </cell>
          <cell r="I52">
            <v>403779.65424285748</v>
          </cell>
          <cell r="K52">
            <v>20188.982712142872</v>
          </cell>
          <cell r="L52">
            <v>403779.65424285748</v>
          </cell>
          <cell r="M52">
            <v>261014</v>
          </cell>
          <cell r="N52">
            <v>0</v>
          </cell>
          <cell r="P52">
            <v>142766.57756798703</v>
          </cell>
          <cell r="Q52">
            <v>-0.92332512959910673</v>
          </cell>
          <cell r="R52">
            <v>142766.45011759343</v>
          </cell>
        </row>
        <row r="53">
          <cell r="A53">
            <v>1</v>
          </cell>
          <cell r="B53" t="str">
            <v xml:space="preserve">  ASHRAF VIRANI</v>
          </cell>
          <cell r="C53" t="str">
            <v>B95033</v>
          </cell>
          <cell r="D53">
            <v>59000</v>
          </cell>
          <cell r="E53">
            <v>4078.2712000000001</v>
          </cell>
          <cell r="F53">
            <v>63078.271200000003</v>
          </cell>
          <cell r="G53">
            <v>0</v>
          </cell>
          <cell r="H53">
            <v>0</v>
          </cell>
          <cell r="I53">
            <v>63078.271200000003</v>
          </cell>
          <cell r="J53">
            <v>20</v>
          </cell>
          <cell r="K53">
            <v>3153.91356</v>
          </cell>
          <cell r="L53">
            <v>63078.271200000003</v>
          </cell>
          <cell r="M53">
            <v>63078.6</v>
          </cell>
          <cell r="P53">
            <v>0</v>
          </cell>
          <cell r="Q53">
            <v>-0.32879999999568099</v>
          </cell>
        </row>
        <row r="54">
          <cell r="A54">
            <v>2</v>
          </cell>
          <cell r="B54" t="str">
            <v xml:space="preserve">  NASREEN RAJANI</v>
          </cell>
          <cell r="C54" t="str">
            <v>B95026</v>
          </cell>
          <cell r="D54">
            <v>57200</v>
          </cell>
          <cell r="E54">
            <v>4010.0888000000004</v>
          </cell>
          <cell r="F54">
            <v>61210.088799999998</v>
          </cell>
          <cell r="G54">
            <v>0</v>
          </cell>
          <cell r="H54">
            <v>0</v>
          </cell>
          <cell r="I54">
            <v>61210.088799999998</v>
          </cell>
          <cell r="J54">
            <v>20</v>
          </cell>
          <cell r="K54">
            <v>3060.5044399999997</v>
          </cell>
          <cell r="L54">
            <v>61210.088799999998</v>
          </cell>
          <cell r="M54">
            <v>61210</v>
          </cell>
          <cell r="P54">
            <v>8.879999999771826E-2</v>
          </cell>
          <cell r="Q54">
            <v>0</v>
          </cell>
        </row>
        <row r="55">
          <cell r="A55" t="str">
            <v>CLASS OF 1997 - From DEC 31, 99</v>
          </cell>
          <cell r="D55">
            <v>116200</v>
          </cell>
          <cell r="E55">
            <v>8088.3600000000006</v>
          </cell>
          <cell r="F55">
            <v>124288.36</v>
          </cell>
          <cell r="G55">
            <v>0</v>
          </cell>
          <cell r="I55">
            <v>124288.36</v>
          </cell>
          <cell r="J55">
            <v>40</v>
          </cell>
          <cell r="K55">
            <v>6214.4179999999997</v>
          </cell>
          <cell r="L55">
            <v>124288.36</v>
          </cell>
          <cell r="M55">
            <v>124288.6</v>
          </cell>
          <cell r="N55">
            <v>0</v>
          </cell>
          <cell r="P55">
            <v>8.879999999771826E-2</v>
          </cell>
          <cell r="Q55">
            <v>-0.32879999999568099</v>
          </cell>
          <cell r="R55">
            <v>0</v>
          </cell>
        </row>
        <row r="56">
          <cell r="A56">
            <v>1</v>
          </cell>
          <cell r="B56" t="str">
            <v xml:space="preserve">  SHEHNAZ ABDUL MALIK</v>
          </cell>
          <cell r="C56" t="str">
            <v>B96015</v>
          </cell>
          <cell r="D56">
            <v>32200</v>
          </cell>
          <cell r="E56">
            <v>6666.7712026638073</v>
          </cell>
          <cell r="F56">
            <v>38866.771202663804</v>
          </cell>
          <cell r="G56">
            <v>0</v>
          </cell>
          <cell r="H56">
            <v>0</v>
          </cell>
          <cell r="I56">
            <v>38866.771202663804</v>
          </cell>
          <cell r="J56">
            <v>20</v>
          </cell>
          <cell r="K56">
            <v>1943.3385601331902</v>
          </cell>
          <cell r="L56">
            <v>38866.771202663804</v>
          </cell>
          <cell r="M56">
            <v>0</v>
          </cell>
          <cell r="P56">
            <v>38866.771202663804</v>
          </cell>
          <cell r="Q56">
            <v>0</v>
          </cell>
          <cell r="R56">
            <v>38866.771202663804</v>
          </cell>
          <cell r="S56">
            <v>0</v>
          </cell>
        </row>
        <row r="57">
          <cell r="A57">
            <v>2</v>
          </cell>
          <cell r="B57" t="str">
            <v xml:space="preserve">  ROZINA SHERALI SAJAN</v>
          </cell>
          <cell r="C57" t="str">
            <v>B94046</v>
          </cell>
          <cell r="D57">
            <v>30400</v>
          </cell>
          <cell r="E57">
            <v>1523.4968000000001</v>
          </cell>
          <cell r="F57">
            <v>31923.496800000001</v>
          </cell>
          <cell r="G57">
            <v>0</v>
          </cell>
          <cell r="H57">
            <v>0</v>
          </cell>
          <cell r="I57">
            <v>31923.496800000001</v>
          </cell>
          <cell r="J57">
            <v>20</v>
          </cell>
          <cell r="K57">
            <v>1596.1748400000001</v>
          </cell>
          <cell r="L57">
            <v>31923.496800000001</v>
          </cell>
          <cell r="M57">
            <v>31923.599999999999</v>
          </cell>
          <cell r="P57">
            <v>0</v>
          </cell>
          <cell r="Q57">
            <v>-0.10319999999774154</v>
          </cell>
          <cell r="R57">
            <v>-0.10319999999774154</v>
          </cell>
        </row>
        <row r="58">
          <cell r="A58">
            <v>3</v>
          </cell>
          <cell r="B58" t="str">
            <v xml:space="preserve">  KULSOOM KAUSER</v>
          </cell>
          <cell r="C58" t="str">
            <v>B96029</v>
          </cell>
          <cell r="D58">
            <v>79645</v>
          </cell>
          <cell r="E58">
            <v>14093.159003776002</v>
          </cell>
          <cell r="F58">
            <v>93738.159003776003</v>
          </cell>
          <cell r="G58">
            <v>0</v>
          </cell>
          <cell r="H58">
            <v>0</v>
          </cell>
          <cell r="I58">
            <v>93738.159003776003</v>
          </cell>
          <cell r="J58">
            <v>20</v>
          </cell>
          <cell r="K58">
            <v>4686.9079501888</v>
          </cell>
          <cell r="L58">
            <v>93738.159003776003</v>
          </cell>
          <cell r="M58">
            <v>8168</v>
          </cell>
          <cell r="P58">
            <v>85570.159003776003</v>
          </cell>
          <cell r="Q58">
            <v>0</v>
          </cell>
          <cell r="R58">
            <v>85570.159003776003</v>
          </cell>
        </row>
        <row r="59">
          <cell r="A59" t="str">
            <v>CLASS OF 1998 - From Dec 31, 2000</v>
          </cell>
          <cell r="D59">
            <v>142245</v>
          </cell>
          <cell r="E59">
            <v>22283.427006439808</v>
          </cell>
          <cell r="F59">
            <v>164528.4270064398</v>
          </cell>
          <cell r="G59">
            <v>0</v>
          </cell>
          <cell r="I59">
            <v>164528.4270064398</v>
          </cell>
          <cell r="K59">
            <v>8226.4213503219908</v>
          </cell>
          <cell r="L59">
            <v>164528.4270064398</v>
          </cell>
          <cell r="M59">
            <v>40091.599999999999</v>
          </cell>
          <cell r="N59">
            <v>0</v>
          </cell>
          <cell r="P59">
            <v>124436.93020643981</v>
          </cell>
          <cell r="Q59">
            <v>-0.10319999999774154</v>
          </cell>
          <cell r="R59">
            <v>124436.82700643981</v>
          </cell>
        </row>
        <row r="60">
          <cell r="A60">
            <v>1</v>
          </cell>
          <cell r="B60" t="str">
            <v>RAISA KAUSAR</v>
          </cell>
          <cell r="C60" t="str">
            <v>B97014</v>
          </cell>
          <cell r="D60">
            <v>79000</v>
          </cell>
          <cell r="E60">
            <v>10612.232126995201</v>
          </cell>
          <cell r="F60">
            <v>89612.232126995194</v>
          </cell>
          <cell r="G60">
            <v>0</v>
          </cell>
          <cell r="H60">
            <v>0</v>
          </cell>
          <cell r="I60">
            <v>89612.232126995194</v>
          </cell>
          <cell r="J60">
            <v>20</v>
          </cell>
          <cell r="K60">
            <v>4480.6116063497593</v>
          </cell>
          <cell r="L60">
            <v>89612.232126995194</v>
          </cell>
          <cell r="M60">
            <v>40000</v>
          </cell>
          <cell r="P60">
            <v>49612.232126995194</v>
          </cell>
          <cell r="Q60">
            <v>0</v>
          </cell>
          <cell r="R60">
            <v>49612.232126995194</v>
          </cell>
        </row>
        <row r="61">
          <cell r="A61">
            <v>2</v>
          </cell>
          <cell r="B61" t="str">
            <v>ROZINA SHIVJI</v>
          </cell>
          <cell r="C61" t="str">
            <v>B97027</v>
          </cell>
          <cell r="D61">
            <v>76350</v>
          </cell>
          <cell r="E61">
            <v>1917</v>
          </cell>
          <cell r="F61">
            <v>78267</v>
          </cell>
          <cell r="G61">
            <v>0</v>
          </cell>
          <cell r="H61">
            <v>0</v>
          </cell>
          <cell r="I61">
            <v>78267</v>
          </cell>
          <cell r="J61">
            <v>20</v>
          </cell>
          <cell r="K61">
            <v>3913.35</v>
          </cell>
          <cell r="L61">
            <v>78267</v>
          </cell>
          <cell r="M61">
            <v>78267</v>
          </cell>
          <cell r="P61">
            <v>0</v>
          </cell>
          <cell r="Q61">
            <v>0</v>
          </cell>
          <cell r="R61">
            <v>0</v>
          </cell>
        </row>
        <row r="62">
          <cell r="A62">
            <v>3</v>
          </cell>
          <cell r="B62" t="str">
            <v xml:space="preserve">  LAILA JAN MOHAMMAD KHOWAJA</v>
          </cell>
          <cell r="C62" t="str">
            <v>B94025</v>
          </cell>
          <cell r="D62">
            <v>36900</v>
          </cell>
          <cell r="E62">
            <v>6757.9960929984009</v>
          </cell>
          <cell r="F62">
            <v>43657.996092998401</v>
          </cell>
          <cell r="G62">
            <v>0</v>
          </cell>
          <cell r="H62">
            <v>0</v>
          </cell>
          <cell r="I62">
            <v>43657.996092998401</v>
          </cell>
          <cell r="J62">
            <v>20</v>
          </cell>
          <cell r="K62">
            <v>2182.89980464992</v>
          </cell>
          <cell r="L62">
            <v>43657.996092998401</v>
          </cell>
          <cell r="M62">
            <v>0</v>
          </cell>
          <cell r="P62">
            <v>43657.996092998401</v>
          </cell>
          <cell r="Q62">
            <v>0</v>
          </cell>
          <cell r="R62">
            <v>43657.996092998401</v>
          </cell>
        </row>
        <row r="63">
          <cell r="A63">
            <v>4</v>
          </cell>
          <cell r="B63" t="str">
            <v>DAULAT HIRANI</v>
          </cell>
          <cell r="C63" t="str">
            <v>B97013</v>
          </cell>
          <cell r="D63">
            <v>38600</v>
          </cell>
          <cell r="E63">
            <v>2971.02</v>
          </cell>
          <cell r="F63">
            <v>41571.019999999997</v>
          </cell>
          <cell r="G63">
            <v>0</v>
          </cell>
          <cell r="H63">
            <v>0</v>
          </cell>
          <cell r="I63">
            <v>41571.019999999997</v>
          </cell>
          <cell r="J63">
            <v>20</v>
          </cell>
          <cell r="K63">
            <v>2078.5509999999999</v>
          </cell>
          <cell r="L63">
            <v>41571.019999999997</v>
          </cell>
          <cell r="M63">
            <v>41571</v>
          </cell>
          <cell r="P63">
            <v>1.9999999996798579E-2</v>
          </cell>
          <cell r="Q63">
            <v>0</v>
          </cell>
          <cell r="R63">
            <v>1.9999999996798579E-2</v>
          </cell>
        </row>
        <row r="64">
          <cell r="A64" t="str">
            <v>CLASS OF 1999 - From Dec 31, 2000</v>
          </cell>
          <cell r="D64">
            <v>230850</v>
          </cell>
          <cell r="E64">
            <v>22258.248219993602</v>
          </cell>
          <cell r="F64">
            <v>253108.24821999358</v>
          </cell>
          <cell r="G64">
            <v>0</v>
          </cell>
          <cell r="I64">
            <v>253108.24821999358</v>
          </cell>
          <cell r="K64">
            <v>12655.412410999679</v>
          </cell>
          <cell r="L64">
            <v>253108.24821999358</v>
          </cell>
          <cell r="M64">
            <v>159838</v>
          </cell>
          <cell r="N64">
            <v>0</v>
          </cell>
          <cell r="P64">
            <v>93270.248219993577</v>
          </cell>
          <cell r="Q64">
            <v>0</v>
          </cell>
          <cell r="R64">
            <v>93270.248219993577</v>
          </cell>
        </row>
        <row r="65">
          <cell r="A65">
            <v>1</v>
          </cell>
          <cell r="B65" t="str">
            <v>Zehra Hassan Ali Bana</v>
          </cell>
          <cell r="C65" t="str">
            <v>B98006</v>
          </cell>
          <cell r="D65">
            <v>66500</v>
          </cell>
          <cell r="E65">
            <v>4133.3030799999997</v>
          </cell>
          <cell r="F65">
            <v>70633.303079999998</v>
          </cell>
          <cell r="G65">
            <v>0</v>
          </cell>
          <cell r="H65">
            <v>0</v>
          </cell>
          <cell r="I65">
            <v>70633.303079999998</v>
          </cell>
          <cell r="J65">
            <v>20</v>
          </cell>
          <cell r="K65">
            <v>3531.6651539999998</v>
          </cell>
          <cell r="L65">
            <v>70633.303079999998</v>
          </cell>
          <cell r="M65">
            <v>47742</v>
          </cell>
          <cell r="N65">
            <v>22891</v>
          </cell>
          <cell r="P65">
            <v>0.30307999999786261</v>
          </cell>
          <cell r="Q65">
            <v>0</v>
          </cell>
          <cell r="R65">
            <v>0.30307999999786261</v>
          </cell>
        </row>
        <row r="66">
          <cell r="A66">
            <v>2</v>
          </cell>
          <cell r="B66" t="str">
            <v>Zehra Khan Mohd. Dhamji</v>
          </cell>
          <cell r="C66" t="str">
            <v>B98008</v>
          </cell>
          <cell r="D66">
            <v>54500</v>
          </cell>
          <cell r="E66">
            <v>4023.1391920000001</v>
          </cell>
          <cell r="F66">
            <v>58523.139192000002</v>
          </cell>
          <cell r="G66">
            <v>0</v>
          </cell>
          <cell r="H66">
            <v>0</v>
          </cell>
          <cell r="I66">
            <v>58523.139192000002</v>
          </cell>
          <cell r="J66">
            <v>20</v>
          </cell>
          <cell r="K66">
            <v>2926.1569595999999</v>
          </cell>
          <cell r="L66">
            <v>58523.139192000002</v>
          </cell>
          <cell r="M66">
            <v>39900</v>
          </cell>
          <cell r="P66">
            <v>18623.139192000002</v>
          </cell>
          <cell r="Q66">
            <v>0</v>
          </cell>
          <cell r="R66">
            <v>18623.139192000002</v>
          </cell>
        </row>
        <row r="67">
          <cell r="A67">
            <v>3</v>
          </cell>
          <cell r="B67" t="str">
            <v>Laila S. Khimani</v>
          </cell>
          <cell r="C67" t="str">
            <v>B98016</v>
          </cell>
          <cell r="D67">
            <v>81000</v>
          </cell>
          <cell r="E67">
            <v>6513.8596479999997</v>
          </cell>
          <cell r="F67">
            <v>87513.859647999998</v>
          </cell>
          <cell r="G67">
            <v>0</v>
          </cell>
          <cell r="H67">
            <v>0</v>
          </cell>
          <cell r="I67">
            <v>87513.859647999998</v>
          </cell>
          <cell r="J67">
            <v>20</v>
          </cell>
          <cell r="K67">
            <v>4375.6929823999999</v>
          </cell>
          <cell r="L67">
            <v>87513.859647999998</v>
          </cell>
          <cell r="M67">
            <v>67114</v>
          </cell>
          <cell r="N67">
            <v>20400</v>
          </cell>
          <cell r="P67">
            <v>0</v>
          </cell>
          <cell r="Q67">
            <v>-0.14035200000216719</v>
          </cell>
          <cell r="R67">
            <v>-0.14035200000216719</v>
          </cell>
        </row>
        <row r="68">
          <cell r="A68">
            <v>4</v>
          </cell>
          <cell r="B68" t="str">
            <v>Ajmal Khan</v>
          </cell>
          <cell r="C68" t="str">
            <v>B98027</v>
          </cell>
          <cell r="D68">
            <v>32500</v>
          </cell>
          <cell r="E68">
            <v>5349.190184</v>
          </cell>
          <cell r="F68">
            <v>37849.190183999999</v>
          </cell>
          <cell r="G68">
            <v>0</v>
          </cell>
          <cell r="H68">
            <v>0</v>
          </cell>
          <cell r="I68">
            <v>37849.190183999999</v>
          </cell>
          <cell r="J68">
            <v>20</v>
          </cell>
          <cell r="K68">
            <v>1892.4595092</v>
          </cell>
          <cell r="L68">
            <v>37849.190183999999</v>
          </cell>
          <cell r="M68">
            <v>0</v>
          </cell>
          <cell r="P68">
            <v>37849.190183999999</v>
          </cell>
          <cell r="Q68">
            <v>0</v>
          </cell>
          <cell r="R68">
            <v>37849.190183999999</v>
          </cell>
        </row>
        <row r="69">
          <cell r="A69" t="str">
            <v>CLASS OF 2000 - From Dec 31, 2000</v>
          </cell>
          <cell r="C69">
            <v>0</v>
          </cell>
          <cell r="D69">
            <v>234500</v>
          </cell>
          <cell r="E69">
            <v>20019.492104000001</v>
          </cell>
          <cell r="F69">
            <v>254519.492104</v>
          </cell>
          <cell r="G69">
            <v>0</v>
          </cell>
          <cell r="I69">
            <v>254519.492104</v>
          </cell>
          <cell r="K69">
            <v>12725.974605199999</v>
          </cell>
          <cell r="L69">
            <v>254519.492104</v>
          </cell>
          <cell r="M69">
            <v>154756</v>
          </cell>
          <cell r="N69">
            <v>43291</v>
          </cell>
          <cell r="P69">
            <v>56472.632455999999</v>
          </cell>
          <cell r="Q69">
            <v>-0.14035200000216719</v>
          </cell>
          <cell r="R69">
            <v>56472.492103999997</v>
          </cell>
        </row>
        <row r="70">
          <cell r="A70">
            <v>1</v>
          </cell>
          <cell r="B70" t="str">
            <v>Afshan Saleem Daredia</v>
          </cell>
          <cell r="C70" t="str">
            <v>B98024</v>
          </cell>
          <cell r="D70">
            <v>48000</v>
          </cell>
          <cell r="E70">
            <v>3862.1123052799994</v>
          </cell>
          <cell r="F70">
            <v>51862.112305279996</v>
          </cell>
          <cell r="G70">
            <v>0</v>
          </cell>
          <cell r="H70">
            <v>0</v>
          </cell>
          <cell r="I70">
            <v>51862.112305279996</v>
          </cell>
          <cell r="J70">
            <v>17</v>
          </cell>
          <cell r="K70">
            <v>2593.1056152639999</v>
          </cell>
          <cell r="L70">
            <v>44082.795459487999</v>
          </cell>
          <cell r="M70">
            <v>29646</v>
          </cell>
          <cell r="N70">
            <v>14306</v>
          </cell>
          <cell r="P70">
            <v>130.79545948799932</v>
          </cell>
          <cell r="Q70">
            <v>0</v>
          </cell>
          <cell r="R70">
            <v>7910.1123052799958</v>
          </cell>
        </row>
        <row r="71">
          <cell r="A71">
            <v>2</v>
          </cell>
          <cell r="B71" t="str">
            <v>Syeda Lubna Ghazal</v>
          </cell>
          <cell r="C71" t="str">
            <v>B99006</v>
          </cell>
          <cell r="D71">
            <v>91475</v>
          </cell>
          <cell r="E71">
            <v>8399.6118148799997</v>
          </cell>
          <cell r="F71">
            <v>99874.611814880001</v>
          </cell>
          <cell r="G71">
            <v>0</v>
          </cell>
          <cell r="H71">
            <v>0</v>
          </cell>
          <cell r="I71">
            <v>99874.611814880001</v>
          </cell>
          <cell r="J71">
            <v>17</v>
          </cell>
          <cell r="K71">
            <v>4993.7305907440004</v>
          </cell>
          <cell r="L71">
            <v>84893.420042648009</v>
          </cell>
          <cell r="M71">
            <v>38566</v>
          </cell>
          <cell r="N71">
            <v>4000</v>
          </cell>
          <cell r="P71">
            <v>42327.420042648009</v>
          </cell>
          <cell r="Q71">
            <v>0</v>
          </cell>
          <cell r="R71">
            <v>57308.611814880001</v>
          </cell>
        </row>
        <row r="72">
          <cell r="A72">
            <v>3</v>
          </cell>
          <cell r="B72" t="str">
            <v>Almas Karim Dawoodani</v>
          </cell>
          <cell r="C72" t="str">
            <v>B99007</v>
          </cell>
          <cell r="D72">
            <v>33950</v>
          </cell>
          <cell r="E72">
            <v>1955.5904</v>
          </cell>
          <cell r="F72">
            <v>35905.590400000001</v>
          </cell>
          <cell r="G72">
            <v>0</v>
          </cell>
          <cell r="H72">
            <v>0</v>
          </cell>
          <cell r="I72">
            <v>35905.590400000001</v>
          </cell>
          <cell r="J72">
            <v>17</v>
          </cell>
          <cell r="K72">
            <v>1795.27952</v>
          </cell>
          <cell r="L72">
            <v>30519.751840000001</v>
          </cell>
          <cell r="M72">
            <v>35906</v>
          </cell>
          <cell r="O72">
            <v>0</v>
          </cell>
          <cell r="P72">
            <v>0</v>
          </cell>
          <cell r="Q72">
            <v>-5386.2481599999992</v>
          </cell>
          <cell r="R72">
            <v>-0.40959999999904539</v>
          </cell>
        </row>
        <row r="73">
          <cell r="A73">
            <v>4</v>
          </cell>
          <cell r="B73" t="str">
            <v>Rozina Roshan Essani</v>
          </cell>
          <cell r="C73" t="str">
            <v>B99008</v>
          </cell>
          <cell r="D73">
            <v>20300</v>
          </cell>
          <cell r="E73">
            <v>760</v>
          </cell>
          <cell r="F73">
            <v>21060</v>
          </cell>
          <cell r="G73">
            <v>0</v>
          </cell>
          <cell r="H73">
            <v>0</v>
          </cell>
          <cell r="I73">
            <v>21060</v>
          </cell>
          <cell r="J73">
            <v>17</v>
          </cell>
          <cell r="K73">
            <v>1053</v>
          </cell>
          <cell r="L73">
            <v>17901</v>
          </cell>
          <cell r="M73">
            <v>21060</v>
          </cell>
          <cell r="P73">
            <v>0</v>
          </cell>
          <cell r="Q73">
            <v>-3159</v>
          </cell>
          <cell r="R73">
            <v>0</v>
          </cell>
        </row>
        <row r="74">
          <cell r="A74">
            <v>5</v>
          </cell>
          <cell r="B74" t="str">
            <v>Aftab Hussain Khan</v>
          </cell>
          <cell r="C74" t="str">
            <v>B99014</v>
          </cell>
          <cell r="D74">
            <v>69310</v>
          </cell>
          <cell r="E74">
            <v>3776.4300000000003</v>
          </cell>
          <cell r="F74">
            <v>73086.429999999993</v>
          </cell>
          <cell r="G74">
            <v>0</v>
          </cell>
          <cell r="H74">
            <v>0</v>
          </cell>
          <cell r="I74">
            <v>73086.429999999993</v>
          </cell>
          <cell r="J74">
            <v>17</v>
          </cell>
          <cell r="K74">
            <v>3654.3214999999996</v>
          </cell>
          <cell r="L74">
            <v>62123.465499999991</v>
          </cell>
          <cell r="M74">
            <v>73086</v>
          </cell>
          <cell r="P74">
            <v>0</v>
          </cell>
          <cell r="Q74">
            <v>-10962.534500000009</v>
          </cell>
          <cell r="R74">
            <v>0.42999999999301508</v>
          </cell>
        </row>
        <row r="75">
          <cell r="A75">
            <v>6</v>
          </cell>
          <cell r="B75" t="str">
            <v>Nusrat Khawaja</v>
          </cell>
          <cell r="C75" t="str">
            <v>B99015</v>
          </cell>
          <cell r="D75">
            <v>59500</v>
          </cell>
          <cell r="E75">
            <v>830</v>
          </cell>
          <cell r="F75">
            <v>60330</v>
          </cell>
          <cell r="G75">
            <v>0</v>
          </cell>
          <cell r="H75">
            <v>0</v>
          </cell>
          <cell r="I75">
            <v>60330</v>
          </cell>
          <cell r="J75">
            <v>17</v>
          </cell>
          <cell r="K75">
            <v>3016.5</v>
          </cell>
          <cell r="L75">
            <v>51280.5</v>
          </cell>
          <cell r="M75">
            <v>60330</v>
          </cell>
          <cell r="P75">
            <v>0</v>
          </cell>
          <cell r="Q75">
            <v>-9049.5</v>
          </cell>
          <cell r="R75">
            <v>0</v>
          </cell>
        </row>
        <row r="76">
          <cell r="A76">
            <v>7</v>
          </cell>
          <cell r="B76" t="str">
            <v xml:space="preserve">Shaneela S. Khawaja </v>
          </cell>
          <cell r="C76" t="str">
            <v>B99016</v>
          </cell>
          <cell r="D76">
            <v>134175</v>
          </cell>
          <cell r="E76">
            <v>7068.9436535200002</v>
          </cell>
          <cell r="F76">
            <v>141243.94365351999</v>
          </cell>
          <cell r="G76">
            <v>0</v>
          </cell>
          <cell r="H76">
            <v>0</v>
          </cell>
          <cell r="I76">
            <v>141243.94365351999</v>
          </cell>
          <cell r="J76">
            <v>17</v>
          </cell>
          <cell r="K76">
            <v>7062.197182676</v>
          </cell>
          <cell r="L76">
            <v>120057.352105492</v>
          </cell>
          <cell r="M76">
            <v>121265</v>
          </cell>
          <cell r="N76">
            <v>5000</v>
          </cell>
          <cell r="P76">
            <v>0</v>
          </cell>
          <cell r="Q76">
            <v>-6207.6478945080016</v>
          </cell>
          <cell r="R76">
            <v>14978.943653519993</v>
          </cell>
        </row>
        <row r="77">
          <cell r="A77">
            <v>8</v>
          </cell>
          <cell r="B77" t="str">
            <v>Rozina A. Memon</v>
          </cell>
          <cell r="C77" t="str">
            <v>B99018</v>
          </cell>
          <cell r="D77">
            <v>116175</v>
          </cell>
          <cell r="E77">
            <v>7791.6407125599999</v>
          </cell>
          <cell r="F77">
            <v>123966.64071255999</v>
          </cell>
          <cell r="G77">
            <v>0</v>
          </cell>
          <cell r="H77">
            <v>0</v>
          </cell>
          <cell r="I77">
            <v>123966.64071255999</v>
          </cell>
          <cell r="J77">
            <v>17</v>
          </cell>
          <cell r="K77">
            <v>6198.3320356280001</v>
          </cell>
          <cell r="L77">
            <v>105371.644605676</v>
          </cell>
          <cell r="M77">
            <v>85108</v>
          </cell>
          <cell r="N77">
            <v>25200</v>
          </cell>
          <cell r="P77">
            <v>0</v>
          </cell>
          <cell r="Q77">
            <v>-4936.3553943239967</v>
          </cell>
          <cell r="R77">
            <v>13658.640712559994</v>
          </cell>
        </row>
        <row r="78">
          <cell r="A78">
            <v>9</v>
          </cell>
          <cell r="B78" t="str">
            <v xml:space="preserve">Kahkashan Mughal </v>
          </cell>
          <cell r="C78" t="str">
            <v>B99020</v>
          </cell>
          <cell r="D78">
            <v>133700</v>
          </cell>
          <cell r="E78">
            <v>8058.109512</v>
          </cell>
          <cell r="F78">
            <v>141758.109512</v>
          </cell>
          <cell r="G78">
            <v>0</v>
          </cell>
          <cell r="H78">
            <v>0</v>
          </cell>
          <cell r="I78">
            <v>141758.109512</v>
          </cell>
          <cell r="J78">
            <v>17</v>
          </cell>
          <cell r="K78">
            <v>7087.9054755999996</v>
          </cell>
          <cell r="L78">
            <v>120494.39308519999</v>
          </cell>
          <cell r="M78">
            <v>115778</v>
          </cell>
          <cell r="N78">
            <v>25980</v>
          </cell>
          <cell r="P78">
            <v>0</v>
          </cell>
          <cell r="Q78">
            <v>-21263.60691480001</v>
          </cell>
          <cell r="R78">
            <v>0.1095119999954477</v>
          </cell>
        </row>
        <row r="79">
          <cell r="A79">
            <v>10</v>
          </cell>
          <cell r="B79" t="str">
            <v>Lubna Rizvi</v>
          </cell>
          <cell r="C79" t="str">
            <v>B99024</v>
          </cell>
          <cell r="D79">
            <v>33950</v>
          </cell>
          <cell r="E79">
            <v>1252</v>
          </cell>
          <cell r="F79">
            <v>35202</v>
          </cell>
          <cell r="G79">
            <v>0</v>
          </cell>
          <cell r="H79">
            <v>0</v>
          </cell>
          <cell r="I79">
            <v>35202</v>
          </cell>
          <cell r="J79">
            <v>17</v>
          </cell>
          <cell r="K79">
            <v>1760.1</v>
          </cell>
          <cell r="L79">
            <v>29921.699999999997</v>
          </cell>
          <cell r="M79">
            <v>35202</v>
          </cell>
          <cell r="P79">
            <v>0</v>
          </cell>
          <cell r="Q79">
            <v>-5280.3000000000029</v>
          </cell>
          <cell r="R79">
            <v>0</v>
          </cell>
        </row>
        <row r="80">
          <cell r="A80">
            <v>11</v>
          </cell>
          <cell r="B80" t="str">
            <v>Nadia Ismail Saifuddin</v>
          </cell>
          <cell r="C80" t="str">
            <v>B99026</v>
          </cell>
          <cell r="D80">
            <v>86950</v>
          </cell>
          <cell r="E80">
            <v>6944.1810116799998</v>
          </cell>
          <cell r="F80">
            <v>93894.181011680004</v>
          </cell>
          <cell r="G80">
            <v>0</v>
          </cell>
          <cell r="H80">
            <v>0</v>
          </cell>
          <cell r="I80">
            <v>93894.181011680004</v>
          </cell>
          <cell r="J80">
            <v>17</v>
          </cell>
          <cell r="K80">
            <v>4694.7090505840006</v>
          </cell>
          <cell r="L80">
            <v>79810.053859928012</v>
          </cell>
          <cell r="M80">
            <v>56063</v>
          </cell>
          <cell r="N80">
            <v>21144</v>
          </cell>
          <cell r="P80">
            <v>2603.0538599280117</v>
          </cell>
          <cell r="Q80">
            <v>0</v>
          </cell>
          <cell r="R80">
            <v>16687.181011680004</v>
          </cell>
        </row>
        <row r="81">
          <cell r="A81">
            <v>12</v>
          </cell>
          <cell r="B81" t="str">
            <v xml:space="preserve">Johan Peter </v>
          </cell>
          <cell r="C81" t="str">
            <v>B99028</v>
          </cell>
          <cell r="D81">
            <v>53950</v>
          </cell>
          <cell r="E81">
            <v>1968</v>
          </cell>
          <cell r="F81">
            <v>55918</v>
          </cell>
          <cell r="G81">
            <v>0</v>
          </cell>
          <cell r="H81">
            <v>0</v>
          </cell>
          <cell r="I81">
            <v>55918</v>
          </cell>
          <cell r="J81">
            <v>17</v>
          </cell>
          <cell r="K81">
            <v>2795.9</v>
          </cell>
          <cell r="L81">
            <v>47530.3</v>
          </cell>
          <cell r="M81">
            <v>55918</v>
          </cell>
          <cell r="P81">
            <v>0</v>
          </cell>
          <cell r="Q81">
            <v>-8387.6999999999971</v>
          </cell>
          <cell r="R81">
            <v>0</v>
          </cell>
        </row>
        <row r="82">
          <cell r="A82">
            <v>13</v>
          </cell>
          <cell r="B82" t="str">
            <v>Gul Muhammad Sanai</v>
          </cell>
          <cell r="C82" t="str">
            <v>B99029</v>
          </cell>
          <cell r="D82">
            <v>115700</v>
          </cell>
          <cell r="E82">
            <v>7070.6812319999999</v>
          </cell>
          <cell r="F82">
            <v>122770.681232</v>
          </cell>
          <cell r="G82">
            <v>0</v>
          </cell>
          <cell r="H82">
            <v>0</v>
          </cell>
          <cell r="I82">
            <v>122770.681232</v>
          </cell>
          <cell r="J82">
            <v>17</v>
          </cell>
          <cell r="K82">
            <v>6138.5340616000003</v>
          </cell>
          <cell r="L82">
            <v>104355.07904720001</v>
          </cell>
          <cell r="M82">
            <v>89687</v>
          </cell>
          <cell r="N82">
            <v>33084</v>
          </cell>
          <cell r="P82">
            <v>0</v>
          </cell>
          <cell r="Q82">
            <v>-18415.920952799992</v>
          </cell>
          <cell r="R82">
            <v>-0.31876799999736249</v>
          </cell>
        </row>
        <row r="83">
          <cell r="A83" t="str">
            <v>CLASS OF 2001 - From Dec 31, 2001</v>
          </cell>
          <cell r="D83">
            <v>997135</v>
          </cell>
          <cell r="E83">
            <v>59737.300641920003</v>
          </cell>
          <cell r="F83">
            <v>1056872.30064192</v>
          </cell>
          <cell r="G83">
            <v>0</v>
          </cell>
          <cell r="H83">
            <v>0</v>
          </cell>
          <cell r="I83">
            <v>1056872.30064192</v>
          </cell>
          <cell r="K83">
            <v>52843.615032096001</v>
          </cell>
          <cell r="L83">
            <v>898341.45554563205</v>
          </cell>
          <cell r="M83">
            <v>817615</v>
          </cell>
          <cell r="N83">
            <v>128714</v>
          </cell>
          <cell r="O83">
            <v>0</v>
          </cell>
          <cell r="P83">
            <v>45061.26936206402</v>
          </cell>
          <cell r="Q83">
            <v>-93048.813816432012</v>
          </cell>
          <cell r="R83">
            <v>110543.30064191998</v>
          </cell>
          <cell r="S83">
            <v>0</v>
          </cell>
        </row>
        <row r="84">
          <cell r="A84" t="str">
            <v>1</v>
          </cell>
          <cell r="B84" t="str">
            <v>Samina Gulzar</v>
          </cell>
          <cell r="C84" t="str">
            <v>B97012</v>
          </cell>
          <cell r="D84">
            <v>20500</v>
          </cell>
          <cell r="E84">
            <v>1615.5859096000002</v>
          </cell>
          <cell r="F84">
            <v>22115.585909599999</v>
          </cell>
          <cell r="G84">
            <v>0</v>
          </cell>
          <cell r="H84">
            <v>0</v>
          </cell>
          <cell r="I84">
            <v>22115.585909599999</v>
          </cell>
          <cell r="J84">
            <v>13</v>
          </cell>
          <cell r="K84">
            <v>1105.77929548</v>
          </cell>
          <cell r="L84">
            <v>14375.130841239999</v>
          </cell>
          <cell r="M84">
            <v>5165</v>
          </cell>
          <cell r="P84">
            <v>9210.1308412399994</v>
          </cell>
          <cell r="Q84">
            <v>0</v>
          </cell>
          <cell r="R84">
            <v>16950.585909599999</v>
          </cell>
          <cell r="S84">
            <v>0</v>
          </cell>
        </row>
        <row r="85">
          <cell r="A85">
            <v>2</v>
          </cell>
          <cell r="B85" t="str">
            <v>Nasreen Gulam Ali Alwani</v>
          </cell>
          <cell r="C85" t="str">
            <v>B99002</v>
          </cell>
          <cell r="D85">
            <v>42000</v>
          </cell>
          <cell r="E85">
            <v>3047.0991836800004</v>
          </cell>
          <cell r="F85">
            <v>45047.099183680002</v>
          </cell>
          <cell r="G85">
            <v>0</v>
          </cell>
          <cell r="H85">
            <v>0</v>
          </cell>
          <cell r="I85">
            <v>45047.099183680002</v>
          </cell>
          <cell r="J85">
            <v>13</v>
          </cell>
          <cell r="K85">
            <v>2252.3549591840001</v>
          </cell>
          <cell r="L85">
            <v>29280.614469392</v>
          </cell>
          <cell r="M85">
            <v>21200</v>
          </cell>
          <cell r="N85">
            <v>6500</v>
          </cell>
          <cell r="P85">
            <v>1580.6144693919996</v>
          </cell>
          <cell r="Q85">
            <v>0</v>
          </cell>
          <cell r="R85">
            <v>17347.099183680002</v>
          </cell>
        </row>
        <row r="86">
          <cell r="A86">
            <v>3</v>
          </cell>
          <cell r="B86" t="str">
            <v>Fatima Abdul Aziz Khan</v>
          </cell>
          <cell r="C86" t="str">
            <v>B99013</v>
          </cell>
          <cell r="D86">
            <v>42000</v>
          </cell>
          <cell r="E86">
            <v>1835.6531179199999</v>
          </cell>
          <cell r="F86">
            <v>43835.653117920003</v>
          </cell>
          <cell r="G86">
            <v>0</v>
          </cell>
          <cell r="H86">
            <v>0</v>
          </cell>
          <cell r="I86">
            <v>43835.653117920003</v>
          </cell>
          <cell r="J86">
            <v>13</v>
          </cell>
          <cell r="K86">
            <v>2191.7826558960001</v>
          </cell>
          <cell r="L86">
            <v>28493.174526647999</v>
          </cell>
          <cell r="M86">
            <v>36762</v>
          </cell>
          <cell r="N86">
            <v>6000</v>
          </cell>
          <cell r="P86">
            <v>0</v>
          </cell>
          <cell r="Q86">
            <v>-14268.825473352001</v>
          </cell>
          <cell r="R86">
            <v>1073.6531179200028</v>
          </cell>
        </row>
        <row r="87">
          <cell r="A87">
            <v>4</v>
          </cell>
          <cell r="B87" t="str">
            <v>Shamshad Begum Ali</v>
          </cell>
          <cell r="C87" t="str">
            <v>BSCN-00001</v>
          </cell>
          <cell r="D87">
            <v>143500</v>
          </cell>
          <cell r="E87">
            <v>8771.4666572799997</v>
          </cell>
          <cell r="F87">
            <v>152271.46665727999</v>
          </cell>
          <cell r="G87">
            <v>0</v>
          </cell>
          <cell r="H87">
            <v>0</v>
          </cell>
          <cell r="I87">
            <v>152271.46665727999</v>
          </cell>
          <cell r="J87">
            <v>13</v>
          </cell>
          <cell r="K87">
            <v>7613.5733328639999</v>
          </cell>
          <cell r="L87">
            <v>98976.453327231997</v>
          </cell>
          <cell r="M87">
            <v>82835</v>
          </cell>
          <cell r="N87">
            <v>48699</v>
          </cell>
          <cell r="P87">
            <v>0</v>
          </cell>
          <cell r="Q87">
            <v>-32557.546672768003</v>
          </cell>
          <cell r="R87">
            <v>20737.466657279991</v>
          </cell>
        </row>
        <row r="88">
          <cell r="A88">
            <v>5</v>
          </cell>
          <cell r="B88" t="str">
            <v>Farida Dhanani</v>
          </cell>
          <cell r="C88" t="str">
            <v>BSCN-00006</v>
          </cell>
          <cell r="D88">
            <v>46000</v>
          </cell>
          <cell r="E88">
            <v>1382.72</v>
          </cell>
          <cell r="F88">
            <v>47382.720000000001</v>
          </cell>
          <cell r="G88">
            <v>0</v>
          </cell>
          <cell r="H88">
            <v>0</v>
          </cell>
          <cell r="I88">
            <v>47382.720000000001</v>
          </cell>
          <cell r="J88">
            <v>13</v>
          </cell>
          <cell r="K88">
            <v>2369.136</v>
          </cell>
          <cell r="L88">
            <v>30798.768</v>
          </cell>
          <cell r="M88">
            <v>47383</v>
          </cell>
          <cell r="P88">
            <v>0</v>
          </cell>
          <cell r="Q88">
            <v>-16584.232</v>
          </cell>
          <cell r="R88">
            <v>-0.27999999999883585</v>
          </cell>
        </row>
        <row r="89">
          <cell r="A89">
            <v>6</v>
          </cell>
          <cell r="B89" t="str">
            <v>Saleema Gulzar</v>
          </cell>
          <cell r="C89" t="str">
            <v>BSCN-00008</v>
          </cell>
          <cell r="D89">
            <v>69500</v>
          </cell>
          <cell r="E89">
            <v>3449.7693279999994</v>
          </cell>
          <cell r="F89">
            <v>72949.769327999995</v>
          </cell>
          <cell r="G89">
            <v>0</v>
          </cell>
          <cell r="H89">
            <v>0</v>
          </cell>
          <cell r="I89">
            <v>72949.769327999995</v>
          </cell>
          <cell r="J89">
            <v>13</v>
          </cell>
          <cell r="K89">
            <v>3647.4884663999997</v>
          </cell>
          <cell r="L89">
            <v>47417.350063199992</v>
          </cell>
          <cell r="M89">
            <v>62463</v>
          </cell>
          <cell r="N89">
            <v>10487</v>
          </cell>
          <cell r="P89">
            <v>0</v>
          </cell>
          <cell r="Q89">
            <v>-25532.649936800008</v>
          </cell>
          <cell r="R89">
            <v>-0.23067200000514276</v>
          </cell>
        </row>
        <row r="90">
          <cell r="A90">
            <v>7</v>
          </cell>
          <cell r="B90" t="str">
            <v>Karima Karimi</v>
          </cell>
          <cell r="C90" t="str">
            <v>BSCN-00014</v>
          </cell>
          <cell r="D90">
            <v>73500</v>
          </cell>
          <cell r="E90">
            <v>5237.9031360000008</v>
          </cell>
          <cell r="F90">
            <v>78737.903136000008</v>
          </cell>
          <cell r="G90">
            <v>0</v>
          </cell>
          <cell r="H90">
            <v>0</v>
          </cell>
          <cell r="I90">
            <v>78737.903136000008</v>
          </cell>
          <cell r="J90">
            <v>13</v>
          </cell>
          <cell r="K90">
            <v>3936.8951568000002</v>
          </cell>
          <cell r="L90">
            <v>51179.637038400004</v>
          </cell>
          <cell r="M90">
            <v>30882</v>
          </cell>
          <cell r="N90">
            <v>16971</v>
          </cell>
          <cell r="P90">
            <v>3326.6370384000038</v>
          </cell>
          <cell r="Q90">
            <v>0</v>
          </cell>
          <cell r="R90">
            <v>30884.903136000008</v>
          </cell>
        </row>
        <row r="91">
          <cell r="A91">
            <v>8</v>
          </cell>
          <cell r="B91" t="str">
            <v>Humaira Waheed</v>
          </cell>
          <cell r="C91" t="str">
            <v>BSCN-00031</v>
          </cell>
          <cell r="D91">
            <v>17500</v>
          </cell>
          <cell r="E91">
            <v>752.86639999999989</v>
          </cell>
          <cell r="F91">
            <v>18252.866399999999</v>
          </cell>
          <cell r="G91">
            <v>0</v>
          </cell>
          <cell r="H91">
            <v>0</v>
          </cell>
          <cell r="I91">
            <v>18252.866399999999</v>
          </cell>
          <cell r="J91">
            <v>13</v>
          </cell>
          <cell r="K91">
            <v>912.6433199999999</v>
          </cell>
          <cell r="L91">
            <v>11864.363159999999</v>
          </cell>
          <cell r="M91">
            <v>18253</v>
          </cell>
          <cell r="P91">
            <v>0</v>
          </cell>
          <cell r="Q91">
            <v>-6388.636840000001</v>
          </cell>
          <cell r="R91">
            <v>-0.13360000000102445</v>
          </cell>
        </row>
        <row r="92">
          <cell r="A92">
            <v>9</v>
          </cell>
          <cell r="B92" t="str">
            <v>Veronica William</v>
          </cell>
          <cell r="C92" t="str">
            <v>BSCN-00033</v>
          </cell>
          <cell r="D92">
            <v>35000</v>
          </cell>
          <cell r="E92">
            <v>585.6508</v>
          </cell>
          <cell r="F92">
            <v>35585.650800000003</v>
          </cell>
          <cell r="G92">
            <v>0</v>
          </cell>
          <cell r="H92">
            <v>0</v>
          </cell>
          <cell r="I92">
            <v>35585.650800000003</v>
          </cell>
          <cell r="J92">
            <v>13</v>
          </cell>
          <cell r="K92">
            <v>1779.2825400000002</v>
          </cell>
          <cell r="L92">
            <v>23130.673020000002</v>
          </cell>
          <cell r="M92">
            <v>31500</v>
          </cell>
          <cell r="P92">
            <v>0</v>
          </cell>
          <cell r="Q92">
            <v>-8369.326979999998</v>
          </cell>
          <cell r="R92">
            <v>4085.6508000000031</v>
          </cell>
        </row>
        <row r="93">
          <cell r="A93" t="str">
            <v>CLASS OF 2002 - From Dec 31, 2002</v>
          </cell>
          <cell r="D93">
            <v>489500</v>
          </cell>
          <cell r="E93">
            <v>26678.71453248</v>
          </cell>
          <cell r="F93">
            <v>516178.71453247999</v>
          </cell>
          <cell r="G93">
            <v>0</v>
          </cell>
          <cell r="H93">
            <v>0</v>
          </cell>
          <cell r="I93">
            <v>516178.71453247999</v>
          </cell>
          <cell r="K93">
            <v>25808.935726624</v>
          </cell>
          <cell r="L93">
            <v>335516.164446112</v>
          </cell>
          <cell r="M93">
            <v>336443</v>
          </cell>
          <cell r="N93">
            <v>88657</v>
          </cell>
          <cell r="P93">
            <v>14117.382349032003</v>
          </cell>
          <cell r="Q93">
            <v>-103701.21790292002</v>
          </cell>
          <cell r="R93">
            <v>91078.714532479993</v>
          </cell>
          <cell r="S93">
            <v>0</v>
          </cell>
        </row>
        <row r="94">
          <cell r="A94">
            <v>1</v>
          </cell>
          <cell r="B94" t="str">
            <v>Parvin Roshan Ali</v>
          </cell>
          <cell r="C94" t="str">
            <v>BSCN01002</v>
          </cell>
          <cell r="D94">
            <v>81000</v>
          </cell>
          <cell r="E94">
            <v>4260.7467200000001</v>
          </cell>
          <cell r="F94">
            <v>85260.746719999996</v>
          </cell>
          <cell r="G94">
            <v>0</v>
          </cell>
          <cell r="H94">
            <v>0</v>
          </cell>
          <cell r="I94">
            <v>85260.746719999996</v>
          </cell>
          <cell r="J94">
            <v>9</v>
          </cell>
          <cell r="K94">
            <v>4263.0373359999994</v>
          </cell>
          <cell r="L94">
            <v>38367.336023999997</v>
          </cell>
          <cell r="M94">
            <v>27620</v>
          </cell>
          <cell r="N94">
            <v>57641</v>
          </cell>
          <cell r="P94">
            <v>0</v>
          </cell>
          <cell r="Q94">
            <v>-46893.663976000003</v>
          </cell>
          <cell r="R94">
            <v>-0.25328000000445172</v>
          </cell>
        </row>
        <row r="95">
          <cell r="A95">
            <v>2</v>
          </cell>
          <cell r="B95" t="str">
            <v>Imran Jan-e-Anjum</v>
          </cell>
          <cell r="C95" t="str">
            <v>BSCN01003</v>
          </cell>
          <cell r="D95">
            <v>106000</v>
          </cell>
          <cell r="E95">
            <v>7227.8295583999998</v>
          </cell>
          <cell r="F95">
            <v>113227.8295584</v>
          </cell>
          <cell r="G95">
            <v>0</v>
          </cell>
          <cell r="H95">
            <v>0</v>
          </cell>
          <cell r="I95">
            <v>113227.8295584</v>
          </cell>
          <cell r="J95">
            <v>9</v>
          </cell>
          <cell r="K95">
            <v>5661.3914779200004</v>
          </cell>
          <cell r="L95">
            <v>50952.523301280002</v>
          </cell>
          <cell r="M95">
            <v>37365</v>
          </cell>
          <cell r="N95">
            <v>14946</v>
          </cell>
          <cell r="P95">
            <v>0</v>
          </cell>
          <cell r="Q95">
            <v>-1358.4766987199982</v>
          </cell>
          <cell r="R95">
            <v>60916.829558400001</v>
          </cell>
        </row>
        <row r="96">
          <cell r="A96">
            <v>3</v>
          </cell>
          <cell r="B96" t="str">
            <v>Laila Badruddin Charania</v>
          </cell>
          <cell r="C96" t="str">
            <v>BSCN01005</v>
          </cell>
          <cell r="D96">
            <v>97500</v>
          </cell>
          <cell r="E96">
            <v>4521.6761263999997</v>
          </cell>
          <cell r="F96">
            <v>102021.67612639999</v>
          </cell>
          <cell r="G96">
            <v>0</v>
          </cell>
          <cell r="H96">
            <v>0</v>
          </cell>
          <cell r="I96">
            <v>102021.67612639999</v>
          </cell>
          <cell r="J96">
            <v>9</v>
          </cell>
          <cell r="K96">
            <v>5101.0838063199999</v>
          </cell>
          <cell r="L96">
            <v>45909.754256879998</v>
          </cell>
          <cell r="M96">
            <v>86916</v>
          </cell>
          <cell r="N96">
            <v>500</v>
          </cell>
          <cell r="P96">
            <v>0</v>
          </cell>
          <cell r="Q96">
            <v>-41506.245743120002</v>
          </cell>
          <cell r="R96">
            <v>14605.676126399994</v>
          </cell>
        </row>
        <row r="97">
          <cell r="A97">
            <v>4</v>
          </cell>
          <cell r="B97" t="str">
            <v>Shair Mohammad Hazara Noor Mohammad Hazara</v>
          </cell>
          <cell r="C97" t="str">
            <v>BSCN01014</v>
          </cell>
          <cell r="D97">
            <v>144663</v>
          </cell>
          <cell r="E97">
            <v>12019.140056640001</v>
          </cell>
          <cell r="F97">
            <v>156682.14005664</v>
          </cell>
          <cell r="G97">
            <v>0</v>
          </cell>
          <cell r="H97">
            <v>0</v>
          </cell>
          <cell r="I97">
            <v>156682.14005664</v>
          </cell>
          <cell r="J97">
            <v>9</v>
          </cell>
          <cell r="K97">
            <v>7834.107002832</v>
          </cell>
          <cell r="L97">
            <v>70506.963025488003</v>
          </cell>
          <cell r="M97">
            <v>0</v>
          </cell>
          <cell r="P97">
            <v>70506.963025488003</v>
          </cell>
          <cell r="Q97">
            <v>0</v>
          </cell>
          <cell r="R97">
            <v>156682.14005664</v>
          </cell>
        </row>
        <row r="98">
          <cell r="A98">
            <v>5</v>
          </cell>
          <cell r="B98" t="str">
            <v>Azmat Hakim Khan</v>
          </cell>
          <cell r="C98" t="str">
            <v>BSCN01016</v>
          </cell>
          <cell r="D98">
            <v>52500</v>
          </cell>
          <cell r="E98">
            <v>1168.7031999999999</v>
          </cell>
          <cell r="F98">
            <v>53668.703200000004</v>
          </cell>
          <cell r="G98">
            <v>0</v>
          </cell>
          <cell r="H98">
            <v>0</v>
          </cell>
          <cell r="I98">
            <v>53668.703200000004</v>
          </cell>
          <cell r="J98">
            <v>9</v>
          </cell>
          <cell r="K98">
            <v>2683.43516</v>
          </cell>
          <cell r="L98">
            <v>24150.916440000001</v>
          </cell>
          <cell r="M98">
            <v>42574</v>
          </cell>
          <cell r="N98">
            <v>11098</v>
          </cell>
          <cell r="O98">
            <v>-3</v>
          </cell>
          <cell r="P98">
            <v>0</v>
          </cell>
          <cell r="Q98">
            <v>-29518.083559999999</v>
          </cell>
          <cell r="R98">
            <v>-0.29679999999643769</v>
          </cell>
        </row>
        <row r="99">
          <cell r="A99">
            <v>6</v>
          </cell>
          <cell r="B99" t="str">
            <v>Shirin Yousuf Ali</v>
          </cell>
          <cell r="C99" t="str">
            <v>BSCN01020</v>
          </cell>
          <cell r="D99">
            <v>97300</v>
          </cell>
          <cell r="E99">
            <v>5880.1829583999997</v>
          </cell>
          <cell r="F99">
            <v>103180.18295839999</v>
          </cell>
          <cell r="G99">
            <v>0</v>
          </cell>
          <cell r="H99">
            <v>0</v>
          </cell>
          <cell r="I99">
            <v>103180.18295839999</v>
          </cell>
          <cell r="J99">
            <v>9</v>
          </cell>
          <cell r="K99">
            <v>5159.00914792</v>
          </cell>
          <cell r="L99">
            <v>46431.082331279998</v>
          </cell>
          <cell r="M99">
            <v>33860</v>
          </cell>
          <cell r="N99">
            <v>23898</v>
          </cell>
          <cell r="P99">
            <v>0</v>
          </cell>
          <cell r="Q99">
            <v>-11326.917668720002</v>
          </cell>
          <cell r="R99">
            <v>45422.182958399993</v>
          </cell>
        </row>
        <row r="100">
          <cell r="A100">
            <v>7</v>
          </cell>
          <cell r="B100" t="str">
            <v>Basnama Mastano</v>
          </cell>
          <cell r="C100" t="str">
            <v>BSCN01021</v>
          </cell>
          <cell r="D100">
            <v>164400</v>
          </cell>
          <cell r="E100">
            <v>10984.958699792001</v>
          </cell>
          <cell r="F100">
            <v>175384.95869979201</v>
          </cell>
          <cell r="G100">
            <v>0</v>
          </cell>
          <cell r="H100">
            <v>0</v>
          </cell>
          <cell r="I100">
            <v>175384.95869979201</v>
          </cell>
          <cell r="J100">
            <v>9</v>
          </cell>
          <cell r="K100">
            <v>8769.2479349896003</v>
          </cell>
          <cell r="L100">
            <v>78923.231414906404</v>
          </cell>
          <cell r="M100">
            <v>44250</v>
          </cell>
          <cell r="N100">
            <v>29135</v>
          </cell>
          <cell r="P100">
            <v>5538.2314149064041</v>
          </cell>
          <cell r="Q100">
            <v>0</v>
          </cell>
          <cell r="R100">
            <v>101999.95869979201</v>
          </cell>
        </row>
        <row r="101">
          <cell r="A101">
            <v>8</v>
          </cell>
          <cell r="B101" t="str">
            <v>Rozina Rajab Ali</v>
          </cell>
          <cell r="C101" t="str">
            <v>BSCN01025</v>
          </cell>
          <cell r="D101">
            <v>50000</v>
          </cell>
          <cell r="E101">
            <v>447.2</v>
          </cell>
          <cell r="F101">
            <v>50447.199999999997</v>
          </cell>
          <cell r="G101">
            <v>0</v>
          </cell>
          <cell r="H101">
            <v>0</v>
          </cell>
          <cell r="I101">
            <v>50447.199999999997</v>
          </cell>
          <cell r="J101">
            <v>9</v>
          </cell>
          <cell r="K101">
            <v>2522.3599999999997</v>
          </cell>
          <cell r="L101">
            <v>22701.239999999998</v>
          </cell>
          <cell r="M101">
            <v>50447</v>
          </cell>
          <cell r="P101">
            <v>0</v>
          </cell>
          <cell r="Q101">
            <v>-27745.760000000002</v>
          </cell>
          <cell r="R101">
            <v>0.19999999999708962</v>
          </cell>
        </row>
        <row r="102">
          <cell r="A102">
            <v>9</v>
          </cell>
          <cell r="B102" t="str">
            <v xml:space="preserve"> Shamim Abid Hussain Shah</v>
          </cell>
          <cell r="C102" t="str">
            <v>BSCN01027</v>
          </cell>
          <cell r="D102">
            <v>28000</v>
          </cell>
          <cell r="E102">
            <v>560</v>
          </cell>
          <cell r="F102">
            <v>28560</v>
          </cell>
          <cell r="G102">
            <v>0</v>
          </cell>
          <cell r="H102">
            <v>0</v>
          </cell>
          <cell r="I102">
            <v>28560</v>
          </cell>
          <cell r="J102">
            <v>9</v>
          </cell>
          <cell r="K102">
            <v>1428</v>
          </cell>
          <cell r="L102">
            <v>12852</v>
          </cell>
          <cell r="M102">
            <v>28560</v>
          </cell>
          <cell r="P102">
            <v>0</v>
          </cell>
          <cell r="Q102">
            <v>-15708</v>
          </cell>
          <cell r="R102">
            <v>0</v>
          </cell>
        </row>
        <row r="103">
          <cell r="A103">
            <v>10</v>
          </cell>
          <cell r="B103" t="str">
            <v>Rozmin Subzali</v>
          </cell>
          <cell r="C103" t="str">
            <v>BSCN01030</v>
          </cell>
          <cell r="D103">
            <v>74600</v>
          </cell>
          <cell r="E103">
            <v>4797.95010232</v>
          </cell>
          <cell r="F103">
            <v>79397.950102319999</v>
          </cell>
          <cell r="G103">
            <v>0</v>
          </cell>
          <cell r="H103">
            <v>0</v>
          </cell>
          <cell r="I103">
            <v>79397.950102319999</v>
          </cell>
          <cell r="J103">
            <v>9</v>
          </cell>
          <cell r="K103">
            <v>3969.897505116</v>
          </cell>
          <cell r="L103">
            <v>35729.077546043998</v>
          </cell>
          <cell r="M103">
            <v>20085</v>
          </cell>
          <cell r="N103">
            <v>23847</v>
          </cell>
          <cell r="P103">
            <v>0</v>
          </cell>
          <cell r="Q103">
            <v>-8202.9224539560018</v>
          </cell>
          <cell r="R103">
            <v>35465.950102319999</v>
          </cell>
        </row>
        <row r="104">
          <cell r="A104" t="str">
            <v>CLASS OF 2003 - From Dec 31, 2003</v>
          </cell>
          <cell r="D104">
            <v>895963</v>
          </cell>
          <cell r="E104">
            <v>51868.387421951993</v>
          </cell>
          <cell r="F104">
            <v>947831.38742195186</v>
          </cell>
          <cell r="G104">
            <v>0</v>
          </cell>
          <cell r="H104">
            <v>0</v>
          </cell>
          <cell r="I104">
            <v>947831.38742195186</v>
          </cell>
          <cell r="K104">
            <v>47391.569371097605</v>
          </cell>
          <cell r="L104">
            <v>426524.12433987838</v>
          </cell>
          <cell r="M104">
            <v>371677</v>
          </cell>
          <cell r="N104">
            <v>161065</v>
          </cell>
          <cell r="P104">
            <v>76045.194440394407</v>
          </cell>
          <cell r="Q104">
            <v>-182260.07010051602</v>
          </cell>
          <cell r="R104">
            <v>415092.38742195198</v>
          </cell>
          <cell r="S104">
            <v>0</v>
          </cell>
        </row>
        <row r="105">
          <cell r="A105">
            <v>1</v>
          </cell>
          <cell r="B105" t="str">
            <v>Shahroz Shoukat Ali</v>
          </cell>
          <cell r="C105" t="str">
            <v>BSCN02001</v>
          </cell>
          <cell r="D105">
            <v>101000</v>
          </cell>
          <cell r="E105">
            <v>5905.9716040000003</v>
          </cell>
          <cell r="F105">
            <v>106905.97160400001</v>
          </cell>
          <cell r="H105">
            <v>0</v>
          </cell>
          <cell r="I105">
            <v>106905.97160400001</v>
          </cell>
          <cell r="J105">
            <v>1</v>
          </cell>
          <cell r="K105">
            <v>5345.2985802000003</v>
          </cell>
          <cell r="L105">
            <v>5345.2985802000003</v>
          </cell>
          <cell r="M105">
            <v>6000</v>
          </cell>
          <cell r="N105">
            <v>6000</v>
          </cell>
          <cell r="P105">
            <v>0</v>
          </cell>
          <cell r="Q105">
            <v>-6654.7014197999997</v>
          </cell>
          <cell r="R105">
            <v>94905.971604000006</v>
          </cell>
        </row>
        <row r="106">
          <cell r="A106">
            <v>2</v>
          </cell>
          <cell r="B106" t="str">
            <v>Shirin Ahmed Bassaria</v>
          </cell>
          <cell r="C106" t="str">
            <v>BSCN02003</v>
          </cell>
          <cell r="D106">
            <v>80310</v>
          </cell>
          <cell r="E106">
            <v>4584.0806160000002</v>
          </cell>
          <cell r="F106">
            <v>84894.080616000007</v>
          </cell>
          <cell r="H106">
            <v>0</v>
          </cell>
          <cell r="I106">
            <v>84894.080616000007</v>
          </cell>
          <cell r="J106">
            <v>1</v>
          </cell>
          <cell r="K106">
            <v>4244.7040308000005</v>
          </cell>
          <cell r="L106">
            <v>4244.7040308000005</v>
          </cell>
          <cell r="M106">
            <v>0</v>
          </cell>
          <cell r="P106">
            <v>4244.7040308000005</v>
          </cell>
          <cell r="Q106">
            <v>0</v>
          </cell>
          <cell r="R106">
            <v>84894.080616000007</v>
          </cell>
        </row>
        <row r="107">
          <cell r="A107">
            <v>3</v>
          </cell>
          <cell r="B107" t="str">
            <v>Parveen Amir Ali Hajiyani</v>
          </cell>
          <cell r="C107" t="str">
            <v>BSCN02006</v>
          </cell>
          <cell r="D107">
            <v>52500</v>
          </cell>
          <cell r="E107">
            <v>2820.5</v>
          </cell>
          <cell r="F107">
            <v>55320.5</v>
          </cell>
          <cell r="H107">
            <v>0</v>
          </cell>
          <cell r="I107">
            <v>55320.5</v>
          </cell>
          <cell r="J107">
            <v>1</v>
          </cell>
          <cell r="K107">
            <v>2766.0250000000001</v>
          </cell>
          <cell r="L107">
            <v>2766.0250000000001</v>
          </cell>
          <cell r="M107">
            <v>2000</v>
          </cell>
          <cell r="P107">
            <v>766.02500000000009</v>
          </cell>
          <cell r="Q107">
            <v>0</v>
          </cell>
          <cell r="R107">
            <v>53320.5</v>
          </cell>
        </row>
        <row r="108">
          <cell r="A108">
            <v>4</v>
          </cell>
          <cell r="B108" t="str">
            <v>Tania Abdul Rehman Hooda</v>
          </cell>
          <cell r="C108" t="str">
            <v>BSCN02007</v>
          </cell>
          <cell r="D108">
            <v>92510</v>
          </cell>
          <cell r="E108">
            <v>5700.6492040000003</v>
          </cell>
          <cell r="F108">
            <v>98210.649204000001</v>
          </cell>
          <cell r="H108">
            <v>0</v>
          </cell>
          <cell r="I108">
            <v>98210.649204000001</v>
          </cell>
          <cell r="J108">
            <v>1</v>
          </cell>
          <cell r="K108">
            <v>4910.5324602000001</v>
          </cell>
          <cell r="L108">
            <v>4910.5324602000001</v>
          </cell>
          <cell r="M108">
            <v>0</v>
          </cell>
          <cell r="P108">
            <v>4910.5324602000001</v>
          </cell>
          <cell r="Q108">
            <v>0</v>
          </cell>
          <cell r="R108">
            <v>98210.649204000001</v>
          </cell>
        </row>
        <row r="109">
          <cell r="A109">
            <v>5</v>
          </cell>
          <cell r="B109" t="str">
            <v>Ambreen Abdul Aziz Jiwani</v>
          </cell>
          <cell r="C109" t="str">
            <v>BSCN02009</v>
          </cell>
          <cell r="D109">
            <v>103025</v>
          </cell>
          <cell r="E109">
            <v>2402.7496000000001</v>
          </cell>
          <cell r="F109">
            <v>105427.7496</v>
          </cell>
          <cell r="H109">
            <v>0</v>
          </cell>
          <cell r="I109">
            <v>105427.7496</v>
          </cell>
          <cell r="J109">
            <v>1</v>
          </cell>
          <cell r="K109">
            <v>5271.3874799999994</v>
          </cell>
          <cell r="L109">
            <v>5271.3874799999994</v>
          </cell>
          <cell r="M109">
            <v>56250</v>
          </cell>
          <cell r="N109">
            <v>49178</v>
          </cell>
          <cell r="P109">
            <v>0</v>
          </cell>
          <cell r="Q109">
            <v>-100156.61252</v>
          </cell>
          <cell r="R109">
            <v>-0.25040000000444707</v>
          </cell>
        </row>
        <row r="110">
          <cell r="A110">
            <v>6</v>
          </cell>
          <cell r="B110" t="str">
            <v>Munira Faiz Muhammad Jumani</v>
          </cell>
          <cell r="C110" t="str">
            <v>BSCN02011</v>
          </cell>
          <cell r="D110">
            <v>25500</v>
          </cell>
          <cell r="E110">
            <v>2102.0200800000002</v>
          </cell>
          <cell r="F110">
            <v>27602.020080000002</v>
          </cell>
          <cell r="H110">
            <v>0</v>
          </cell>
          <cell r="I110">
            <v>27602.020080000002</v>
          </cell>
          <cell r="J110">
            <v>1</v>
          </cell>
          <cell r="K110">
            <v>1380.1010040000001</v>
          </cell>
          <cell r="L110">
            <v>1380.1010040000001</v>
          </cell>
          <cell r="M110">
            <v>0</v>
          </cell>
          <cell r="P110">
            <v>1380.1010040000001</v>
          </cell>
          <cell r="Q110">
            <v>0</v>
          </cell>
          <cell r="R110">
            <v>27602.020080000002</v>
          </cell>
        </row>
        <row r="111">
          <cell r="A111">
            <v>7</v>
          </cell>
          <cell r="B111" t="str">
            <v>Karima Dostmohammad Badruddin Karim</v>
          </cell>
          <cell r="C111" t="str">
            <v>BSCN02012</v>
          </cell>
          <cell r="D111">
            <v>91550</v>
          </cell>
          <cell r="E111">
            <v>4855.492776</v>
          </cell>
          <cell r="F111">
            <v>96405.492775999999</v>
          </cell>
          <cell r="H111">
            <v>0</v>
          </cell>
          <cell r="I111">
            <v>96405.492775999999</v>
          </cell>
          <cell r="J111">
            <v>1</v>
          </cell>
          <cell r="K111">
            <v>4820.2746387999996</v>
          </cell>
          <cell r="L111">
            <v>4820.2746387999996</v>
          </cell>
          <cell r="M111">
            <v>7880</v>
          </cell>
          <cell r="P111">
            <v>0</v>
          </cell>
          <cell r="Q111">
            <v>-3059.7253612000004</v>
          </cell>
          <cell r="R111">
            <v>88525.492775999999</v>
          </cell>
        </row>
        <row r="112">
          <cell r="A112">
            <v>8</v>
          </cell>
          <cell r="B112" t="str">
            <v>Saima Sadruddin Khaddiwala</v>
          </cell>
          <cell r="C112" t="str">
            <v>BSCN02013</v>
          </cell>
          <cell r="D112">
            <v>53350</v>
          </cell>
          <cell r="E112">
            <v>906.6</v>
          </cell>
          <cell r="F112">
            <v>54256.6</v>
          </cell>
          <cell r="H112">
            <v>0</v>
          </cell>
          <cell r="I112">
            <v>54256.6</v>
          </cell>
          <cell r="J112">
            <v>1</v>
          </cell>
          <cell r="K112">
            <v>2712.83</v>
          </cell>
          <cell r="L112">
            <v>2712.83</v>
          </cell>
          <cell r="M112">
            <v>26737</v>
          </cell>
          <cell r="N112">
            <v>27520</v>
          </cell>
          <cell r="P112">
            <v>0</v>
          </cell>
          <cell r="Q112">
            <v>-51544.17</v>
          </cell>
          <cell r="R112">
            <v>-0.40000000000145519</v>
          </cell>
        </row>
        <row r="113">
          <cell r="A113">
            <v>9</v>
          </cell>
          <cell r="B113" t="str">
            <v>Zabunissa Badruddin Makani</v>
          </cell>
          <cell r="C113" t="str">
            <v>BSCN02019</v>
          </cell>
          <cell r="D113">
            <v>108000</v>
          </cell>
          <cell r="E113">
            <v>6909.4217919999992</v>
          </cell>
          <cell r="F113">
            <v>114909.42179199999</v>
          </cell>
          <cell r="H113">
            <v>0</v>
          </cell>
          <cell r="I113">
            <v>114909.42179199999</v>
          </cell>
          <cell r="J113">
            <v>1</v>
          </cell>
          <cell r="K113">
            <v>5745.4710895999997</v>
          </cell>
          <cell r="L113">
            <v>5745.4710895999997</v>
          </cell>
          <cell r="M113">
            <v>3892</v>
          </cell>
          <cell r="P113">
            <v>1853.4710895999997</v>
          </cell>
          <cell r="Q113">
            <v>0</v>
          </cell>
          <cell r="R113">
            <v>111017.42179199999</v>
          </cell>
        </row>
        <row r="114">
          <cell r="A114">
            <v>10</v>
          </cell>
          <cell r="B114" t="str">
            <v>Saima Abdul Aziz Sachwani</v>
          </cell>
          <cell r="C114" t="str">
            <v>BSCN02025</v>
          </cell>
          <cell r="D114">
            <v>111060</v>
          </cell>
          <cell r="E114">
            <v>5805.6482159999996</v>
          </cell>
          <cell r="F114">
            <v>116865.648216</v>
          </cell>
          <cell r="H114">
            <v>0</v>
          </cell>
          <cell r="I114">
            <v>116865.648216</v>
          </cell>
          <cell r="J114">
            <v>1</v>
          </cell>
          <cell r="K114">
            <v>5843.2824108000004</v>
          </cell>
          <cell r="L114">
            <v>5843.2824108000004</v>
          </cell>
          <cell r="M114">
            <v>14265</v>
          </cell>
          <cell r="P114">
            <v>0</v>
          </cell>
          <cell r="Q114">
            <v>-8421.7175891999996</v>
          </cell>
          <cell r="R114">
            <v>102600.648216</v>
          </cell>
        </row>
        <row r="115">
          <cell r="A115">
            <v>11</v>
          </cell>
          <cell r="B115" t="str">
            <v>Erum Akber Ali Sharif</v>
          </cell>
          <cell r="C115" t="str">
            <v>BSCN02027</v>
          </cell>
          <cell r="D115">
            <v>109260</v>
          </cell>
          <cell r="E115">
            <v>5118.4866160000001</v>
          </cell>
          <cell r="F115">
            <v>114378.48661599999</v>
          </cell>
          <cell r="H115">
            <v>0</v>
          </cell>
          <cell r="I115">
            <v>114378.48661599999</v>
          </cell>
          <cell r="J115">
            <v>1</v>
          </cell>
          <cell r="K115">
            <v>5718.9243307999996</v>
          </cell>
          <cell r="L115">
            <v>5718.9243307999996</v>
          </cell>
          <cell r="M115">
            <v>14214</v>
          </cell>
          <cell r="N115">
            <v>33166</v>
          </cell>
          <cell r="P115">
            <v>0</v>
          </cell>
          <cell r="Q115">
            <v>-41661.0756692</v>
          </cell>
          <cell r="R115">
            <v>66998.486615999995</v>
          </cell>
        </row>
        <row r="116">
          <cell r="A116" t="str">
            <v>CLASS OF 2004 - From Dec 31, 2005</v>
          </cell>
          <cell r="D116">
            <v>928065</v>
          </cell>
          <cell r="E116">
            <v>47111.620504000006</v>
          </cell>
          <cell r="F116">
            <v>975176.62050399987</v>
          </cell>
          <cell r="G116">
            <v>0</v>
          </cell>
          <cell r="H116">
            <v>0</v>
          </cell>
          <cell r="I116">
            <v>975176.62050399987</v>
          </cell>
          <cell r="K116">
            <v>48758.831025200001</v>
          </cell>
          <cell r="L116">
            <v>48758.831025200001</v>
          </cell>
          <cell r="M116">
            <v>131238</v>
          </cell>
          <cell r="N116">
            <v>115864</v>
          </cell>
          <cell r="P116">
            <v>13154.833584600001</v>
          </cell>
          <cell r="Q116">
            <v>-211498.00255939999</v>
          </cell>
          <cell r="R116">
            <v>728074.62050399987</v>
          </cell>
          <cell r="S116">
            <v>0</v>
          </cell>
        </row>
        <row r="117">
          <cell r="A117">
            <v>1</v>
          </cell>
          <cell r="B117" t="str">
            <v>Azmina Shahnool Sikander Ali Khowaja</v>
          </cell>
          <cell r="C117" t="str">
            <v>BSCN02015</v>
          </cell>
          <cell r="D117">
            <v>165725</v>
          </cell>
          <cell r="E117">
            <v>10338.604336</v>
          </cell>
          <cell r="F117">
            <v>176063.60433599999</v>
          </cell>
          <cell r="G117">
            <v>0</v>
          </cell>
          <cell r="I117">
            <v>176063.60433599999</v>
          </cell>
          <cell r="M117">
            <v>0</v>
          </cell>
          <cell r="P117">
            <v>0</v>
          </cell>
          <cell r="Q117">
            <v>0</v>
          </cell>
          <cell r="R117">
            <v>176063.60433599999</v>
          </cell>
        </row>
        <row r="118">
          <cell r="A118">
            <v>2</v>
          </cell>
          <cell r="B118" t="str">
            <v>Hashmi Farida Shah</v>
          </cell>
          <cell r="C118" t="str">
            <v>BSCN03007</v>
          </cell>
          <cell r="D118">
            <v>158445</v>
          </cell>
          <cell r="E118">
            <v>6438.4202400000004</v>
          </cell>
          <cell r="F118">
            <v>164883.42024000001</v>
          </cell>
          <cell r="G118">
            <v>0</v>
          </cell>
          <cell r="I118">
            <v>164883.42024000001</v>
          </cell>
          <cell r="M118">
            <v>0</v>
          </cell>
          <cell r="P118">
            <v>0</v>
          </cell>
          <cell r="Q118">
            <v>0</v>
          </cell>
          <cell r="R118">
            <v>164883.42024000001</v>
          </cell>
        </row>
        <row r="119">
          <cell r="A119">
            <v>3</v>
          </cell>
          <cell r="B119" t="str">
            <v>Yasmin.A. Hashwani</v>
          </cell>
          <cell r="C119" t="str">
            <v>BSCN03008</v>
          </cell>
          <cell r="D119">
            <v>41563</v>
          </cell>
          <cell r="E119">
            <v>381.26</v>
          </cell>
          <cell r="F119">
            <v>41944.26</v>
          </cell>
          <cell r="G119">
            <v>0</v>
          </cell>
          <cell r="I119">
            <v>41944.26</v>
          </cell>
          <cell r="M119">
            <v>0</v>
          </cell>
          <cell r="N119">
            <v>22500</v>
          </cell>
          <cell r="P119">
            <v>0</v>
          </cell>
          <cell r="Q119">
            <v>-22500</v>
          </cell>
          <cell r="R119">
            <v>19444.260000000002</v>
          </cell>
        </row>
        <row r="120">
          <cell r="A120">
            <v>4</v>
          </cell>
          <cell r="B120" t="str">
            <v>Nadya Riaz Jindani</v>
          </cell>
          <cell r="C120" t="str">
            <v>BSCN03010</v>
          </cell>
          <cell r="D120">
            <v>40250</v>
          </cell>
          <cell r="E120">
            <v>1340.5</v>
          </cell>
          <cell r="F120">
            <v>41590.5</v>
          </cell>
          <cell r="G120">
            <v>0</v>
          </cell>
          <cell r="I120">
            <v>41590.5</v>
          </cell>
          <cell r="M120">
            <v>0</v>
          </cell>
          <cell r="P120">
            <v>0</v>
          </cell>
          <cell r="Q120">
            <v>0</v>
          </cell>
          <cell r="R120">
            <v>41590.5</v>
          </cell>
        </row>
        <row r="121">
          <cell r="A121">
            <v>5</v>
          </cell>
          <cell r="B121" t="str">
            <v xml:space="preserve">Amber Qurban Ali Khowaja </v>
          </cell>
          <cell r="C121" t="str">
            <v>BSCN03015</v>
          </cell>
          <cell r="D121">
            <v>132405</v>
          </cell>
          <cell r="E121">
            <v>2357.1120000000001</v>
          </cell>
          <cell r="F121">
            <v>134762.11199999999</v>
          </cell>
          <cell r="G121">
            <v>0</v>
          </cell>
          <cell r="I121">
            <v>134762.11199999999</v>
          </cell>
          <cell r="M121">
            <v>0</v>
          </cell>
          <cell r="N121">
            <v>134762</v>
          </cell>
          <cell r="P121">
            <v>0</v>
          </cell>
          <cell r="Q121">
            <v>-134762</v>
          </cell>
          <cell r="R121">
            <v>0.11199999999371357</v>
          </cell>
        </row>
        <row r="122">
          <cell r="A122">
            <v>6</v>
          </cell>
          <cell r="B122" t="str">
            <v xml:space="preserve">Anila Amir Ali Noorani </v>
          </cell>
          <cell r="C122" t="str">
            <v>BSCN03027</v>
          </cell>
          <cell r="D122">
            <v>52500</v>
          </cell>
          <cell r="E122">
            <v>2807.58</v>
          </cell>
          <cell r="F122">
            <v>55307.58</v>
          </cell>
          <cell r="G122">
            <v>0</v>
          </cell>
          <cell r="I122">
            <v>55307.58</v>
          </cell>
          <cell r="M122">
            <v>0</v>
          </cell>
          <cell r="N122">
            <v>4686</v>
          </cell>
          <cell r="P122">
            <v>0</v>
          </cell>
          <cell r="Q122">
            <v>-4686</v>
          </cell>
          <cell r="R122">
            <v>50621.58</v>
          </cell>
        </row>
        <row r="123">
          <cell r="A123">
            <v>7</v>
          </cell>
          <cell r="B123" t="str">
            <v xml:space="preserve">Khairunnisa Nadeem </v>
          </cell>
          <cell r="C123" t="str">
            <v>BSCN03031</v>
          </cell>
          <cell r="D123">
            <v>107625</v>
          </cell>
          <cell r="E123">
            <v>4029.3</v>
          </cell>
          <cell r="F123">
            <v>111654.3</v>
          </cell>
          <cell r="G123">
            <v>0</v>
          </cell>
          <cell r="I123">
            <v>111654.3</v>
          </cell>
          <cell r="M123">
            <v>0</v>
          </cell>
          <cell r="P123">
            <v>0</v>
          </cell>
          <cell r="Q123">
            <v>0</v>
          </cell>
          <cell r="R123">
            <v>111654.3</v>
          </cell>
        </row>
        <row r="124">
          <cell r="A124">
            <v>8</v>
          </cell>
          <cell r="B124" t="str">
            <v>Mumtaz Jannat Ali</v>
          </cell>
          <cell r="C124" t="str">
            <v>BSCN03033</v>
          </cell>
          <cell r="D124">
            <v>17010</v>
          </cell>
          <cell r="E124">
            <v>687.20399999999995</v>
          </cell>
          <cell r="F124">
            <v>17697.204000000002</v>
          </cell>
          <cell r="G124">
            <v>0</v>
          </cell>
          <cell r="I124">
            <v>17697.204000000002</v>
          </cell>
          <cell r="M124">
            <v>0</v>
          </cell>
          <cell r="P124">
            <v>0</v>
          </cell>
          <cell r="Q124">
            <v>0</v>
          </cell>
          <cell r="R124">
            <v>17697.204000000002</v>
          </cell>
        </row>
        <row r="125">
          <cell r="A125">
            <v>9</v>
          </cell>
          <cell r="B125" t="str">
            <v xml:space="preserve">Mehtab Sikander Khan </v>
          </cell>
          <cell r="C125" t="str">
            <v>BSCN03036</v>
          </cell>
          <cell r="D125">
            <v>80500</v>
          </cell>
          <cell r="E125">
            <v>3071.15</v>
          </cell>
          <cell r="F125">
            <v>83571.149999999994</v>
          </cell>
          <cell r="G125">
            <v>0</v>
          </cell>
          <cell r="I125">
            <v>83571.149999999994</v>
          </cell>
          <cell r="M125">
            <v>0</v>
          </cell>
          <cell r="P125">
            <v>0</v>
          </cell>
          <cell r="Q125">
            <v>0</v>
          </cell>
          <cell r="R125">
            <v>83571.149999999994</v>
          </cell>
        </row>
        <row r="126">
          <cell r="A126">
            <v>10</v>
          </cell>
          <cell r="B126" t="str">
            <v>Zehra Habib Tharwani</v>
          </cell>
          <cell r="C126" t="str">
            <v>BSCN03039</v>
          </cell>
          <cell r="D126">
            <v>52500</v>
          </cell>
          <cell r="E126">
            <v>2511.15</v>
          </cell>
          <cell r="F126">
            <v>55011.15</v>
          </cell>
          <cell r="G126">
            <v>0</v>
          </cell>
          <cell r="I126">
            <v>55011.15</v>
          </cell>
          <cell r="M126">
            <v>0</v>
          </cell>
          <cell r="P126">
            <v>0</v>
          </cell>
          <cell r="Q126">
            <v>0</v>
          </cell>
          <cell r="R126">
            <v>55011.15</v>
          </cell>
        </row>
        <row r="127">
          <cell r="A127" t="str">
            <v>CLASS OF 2005 - From Dec 31, 2006</v>
          </cell>
          <cell r="D127">
            <v>848523</v>
          </cell>
          <cell r="E127">
            <v>33962.280576000005</v>
          </cell>
          <cell r="F127">
            <v>882485.28057600011</v>
          </cell>
          <cell r="G127">
            <v>0</v>
          </cell>
          <cell r="H127">
            <v>0</v>
          </cell>
          <cell r="I127">
            <v>882485.28057600011</v>
          </cell>
          <cell r="J127">
            <v>0</v>
          </cell>
          <cell r="K127">
            <v>0</v>
          </cell>
          <cell r="L127">
            <v>0</v>
          </cell>
          <cell r="M127">
            <v>0</v>
          </cell>
          <cell r="N127">
            <v>161948</v>
          </cell>
          <cell r="O127">
            <v>0</v>
          </cell>
          <cell r="P127">
            <v>0</v>
          </cell>
          <cell r="Q127">
            <v>-161948</v>
          </cell>
          <cell r="R127">
            <v>720537.28057600011</v>
          </cell>
        </row>
        <row r="128">
          <cell r="A128">
            <v>1</v>
          </cell>
          <cell r="B128" t="str">
            <v>Umme -e-Kulsum</v>
          </cell>
          <cell r="C128" t="str">
            <v>BSCN04003</v>
          </cell>
          <cell r="D128">
            <v>72225</v>
          </cell>
          <cell r="E128">
            <v>2321.3000000000002</v>
          </cell>
          <cell r="F128">
            <v>74546.3</v>
          </cell>
          <cell r="G128">
            <v>43840</v>
          </cell>
          <cell r="I128">
            <v>118386.3</v>
          </cell>
          <cell r="P128">
            <v>0</v>
          </cell>
          <cell r="R128">
            <v>118386.3</v>
          </cell>
          <cell r="S128">
            <v>0</v>
          </cell>
        </row>
        <row r="129">
          <cell r="A129">
            <v>2</v>
          </cell>
          <cell r="B129" t="str">
            <v>FatimaGohar Ayoub</v>
          </cell>
          <cell r="C129" t="str">
            <v>BSCN04006</v>
          </cell>
          <cell r="D129">
            <v>55125</v>
          </cell>
          <cell r="E129">
            <v>1929.5</v>
          </cell>
          <cell r="F129">
            <v>57054.5</v>
          </cell>
          <cell r="G129">
            <v>41350</v>
          </cell>
          <cell r="I129">
            <v>98404.5</v>
          </cell>
          <cell r="P129">
            <v>0</v>
          </cell>
          <cell r="R129">
            <v>98404.5</v>
          </cell>
        </row>
        <row r="130">
          <cell r="A130">
            <v>3</v>
          </cell>
          <cell r="B130" t="str">
            <v xml:space="preserve">Shahina Ayub </v>
          </cell>
          <cell r="C130" t="str">
            <v>BSCN04007</v>
          </cell>
          <cell r="D130">
            <v>72225</v>
          </cell>
          <cell r="E130">
            <v>2321.3000000000002</v>
          </cell>
          <cell r="F130">
            <v>74546.3</v>
          </cell>
          <cell r="G130">
            <v>43840</v>
          </cell>
          <cell r="I130">
            <v>118386.3</v>
          </cell>
          <cell r="P130">
            <v>0</v>
          </cell>
          <cell r="R130">
            <v>118386.3</v>
          </cell>
        </row>
        <row r="131">
          <cell r="A131">
            <v>4</v>
          </cell>
          <cell r="B131" t="str">
            <v>Shahida begum Nazar</v>
          </cell>
          <cell r="C131" t="str">
            <v>BSCN04025</v>
          </cell>
          <cell r="D131">
            <v>81165</v>
          </cell>
          <cell r="E131">
            <v>2500.1</v>
          </cell>
          <cell r="F131">
            <v>83665.100000000006</v>
          </cell>
          <cell r="G131">
            <v>43840</v>
          </cell>
          <cell r="I131">
            <v>127505.1</v>
          </cell>
          <cell r="P131">
            <v>0</v>
          </cell>
          <cell r="R131">
            <v>127505.1</v>
          </cell>
        </row>
        <row r="132">
          <cell r="A132">
            <v>5</v>
          </cell>
          <cell r="B132" t="str">
            <v>Sobia Parveen Abdul Rashid</v>
          </cell>
          <cell r="C132" t="str">
            <v>BSCN04028</v>
          </cell>
          <cell r="D132">
            <v>81165</v>
          </cell>
          <cell r="E132">
            <v>2500.1</v>
          </cell>
          <cell r="F132">
            <v>83665.100000000006</v>
          </cell>
          <cell r="G132">
            <v>43840</v>
          </cell>
          <cell r="I132">
            <v>127505.1</v>
          </cell>
          <cell r="P132">
            <v>0</v>
          </cell>
          <cell r="R132">
            <v>127505.1</v>
          </cell>
        </row>
        <row r="133">
          <cell r="A133">
            <v>6</v>
          </cell>
          <cell r="B133" t="str">
            <v>Zeenat Amrali Keswani</v>
          </cell>
          <cell r="C133" t="str">
            <v>BSCN03013</v>
          </cell>
          <cell r="D133">
            <v>44310</v>
          </cell>
          <cell r="E133">
            <v>1790.124</v>
          </cell>
          <cell r="F133">
            <v>46100.124000000003</v>
          </cell>
          <cell r="G133">
            <v>0</v>
          </cell>
          <cell r="I133">
            <v>46100.124000000003</v>
          </cell>
          <cell r="P133">
            <v>0</v>
          </cell>
          <cell r="R133">
            <v>46100.124000000003</v>
          </cell>
        </row>
        <row r="134">
          <cell r="A134">
            <v>7</v>
          </cell>
          <cell r="B134" t="str">
            <v>Navroz Bibi Hazir</v>
          </cell>
          <cell r="C134" t="str">
            <v>BSCN04030</v>
          </cell>
          <cell r="D134">
            <v>81165</v>
          </cell>
          <cell r="E134">
            <v>2500.1</v>
          </cell>
          <cell r="F134">
            <v>83665.100000000006</v>
          </cell>
          <cell r="G134">
            <v>43840</v>
          </cell>
          <cell r="I134">
            <v>127505.1</v>
          </cell>
          <cell r="P134">
            <v>0</v>
          </cell>
          <cell r="R134">
            <v>127505.1</v>
          </cell>
        </row>
        <row r="135">
          <cell r="A135">
            <v>8</v>
          </cell>
          <cell r="B135" t="str">
            <v>Anita Ashiq Ali</v>
          </cell>
          <cell r="C135" t="str">
            <v>BSCN04032</v>
          </cell>
          <cell r="D135">
            <v>41300</v>
          </cell>
          <cell r="E135">
            <v>826</v>
          </cell>
          <cell r="F135">
            <v>42126</v>
          </cell>
          <cell r="G135">
            <v>0</v>
          </cell>
          <cell r="I135">
            <v>42126</v>
          </cell>
          <cell r="P135">
            <v>0</v>
          </cell>
          <cell r="R135">
            <v>42126</v>
          </cell>
        </row>
        <row r="136">
          <cell r="A136" t="str">
            <v>CLASS OF 2006 - From Dec 31, 2007</v>
          </cell>
          <cell r="D136">
            <v>528680</v>
          </cell>
          <cell r="E136">
            <v>16688.524000000001</v>
          </cell>
          <cell r="F136">
            <v>545368.52399999998</v>
          </cell>
          <cell r="G136">
            <v>260550</v>
          </cell>
          <cell r="H136">
            <v>0</v>
          </cell>
          <cell r="I136">
            <v>805918.52399999986</v>
          </cell>
          <cell r="K136">
            <v>0</v>
          </cell>
          <cell r="L136">
            <v>0</v>
          </cell>
          <cell r="M136">
            <v>0</v>
          </cell>
          <cell r="N136">
            <v>0</v>
          </cell>
          <cell r="O136">
            <v>0</v>
          </cell>
          <cell r="P136">
            <v>0</v>
          </cell>
          <cell r="Q136">
            <v>0</v>
          </cell>
          <cell r="R136">
            <v>805918.52399999986</v>
          </cell>
        </row>
        <row r="137">
          <cell r="A137">
            <v>110</v>
          </cell>
          <cell r="B137" t="str">
            <v>TOTAL</v>
          </cell>
          <cell r="D137">
            <v>6638586.1699999999</v>
          </cell>
          <cell r="E137">
            <v>546965.91752459446</v>
          </cell>
          <cell r="F137">
            <v>7185552.0875245957</v>
          </cell>
          <cell r="G137">
            <v>260550</v>
          </cell>
          <cell r="H137">
            <v>0</v>
          </cell>
          <cell r="I137">
            <v>7446102.0875245957</v>
          </cell>
          <cell r="K137">
            <v>287884.91414742963</v>
          </cell>
          <cell r="L137">
            <v>3970779.8352050656</v>
          </cell>
          <cell r="M137">
            <v>2999730.2</v>
          </cell>
          <cell r="N137">
            <v>701539</v>
          </cell>
          <cell r="O137">
            <v>-1.5</v>
          </cell>
          <cell r="P137">
            <v>1021968.8609400042</v>
          </cell>
          <cell r="Q137">
            <v>-752458.38641331648</v>
          </cell>
          <cell r="R137">
            <v>3744833.9765203926</v>
          </cell>
          <cell r="S13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 BS OVERDRAWNS"/>
      <sheetName val="OFF BS CASH MARGINS"/>
      <sheetName val="OFF BS"/>
      <sheetName val="Summary (2)"/>
      <sheetName val="CALCULATIONS"/>
      <sheetName val="ON BS"/>
      <sheetName val="ON BS CASHMARGINS"/>
      <sheetName val="ON BS OVERDRAWNS"/>
      <sheetName val="PARTY RATINGS"/>
      <sheetName val="PRODUCTS"/>
      <sheetName val="TABLES"/>
      <sheetName val="Raw Data"/>
      <sheetName val="MISSING DATA"/>
      <sheetName val="Macro1"/>
      <sheetName val="BSDOMOVS"/>
      <sheetName val="FX"/>
      <sheetName val="Code"/>
      <sheetName val="OUTSTANDING FX-SWAP"/>
      <sheetName val="Lookups"/>
      <sheetName val="Sheet4"/>
      <sheetName val="B3"/>
      <sheetName val="SOA "/>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Revised"/>
      <sheetName val="CCP 05"/>
      <sheetName val="base sheet"/>
      <sheetName val="Depreciation"/>
      <sheetName val="BS"/>
      <sheetName val="PL"/>
      <sheetName val="TB"/>
      <sheetName val="capex"/>
      <sheetName val="Investments"/>
      <sheetName val="budget"/>
      <sheetName val="CCP 04"/>
      <sheetName val="sales"/>
      <sheetName val="COGS"/>
      <sheetName val="COMP OF BUDGET"/>
      <sheetName val="annexure"/>
      <sheetName val="revised production sch june18"/>
      <sheetName val="Production"/>
      <sheetName val="Cotton"/>
      <sheetName val="July 03"/>
      <sheetName val="Aug 03"/>
      <sheetName val="Sept 03"/>
      <sheetName val="Oct 03"/>
      <sheetName val="Nov 03"/>
      <sheetName val="Dec 03"/>
      <sheetName val="Jan 04"/>
      <sheetName val="Feb 04"/>
      <sheetName val="Mar 04"/>
      <sheetName val="Apr 04"/>
      <sheetName val="May 04"/>
      <sheetName val="Jun 04"/>
      <sheetName val="P &amp; L for scenarios"/>
      <sheetName val="Sheet2"/>
      <sheetName val="RiskSim Summary 1"/>
      <sheetName val="Regression results"/>
      <sheetName val="Regression "/>
      <sheetName val="Budget vs actual"/>
      <sheetName val="break even (1)"/>
      <sheetName val="scenario 1"/>
      <sheetName val="what if sheet"/>
      <sheetName val="balance Sheet"/>
      <sheetName val="Sheet1"/>
      <sheetName val="Sheet3"/>
      <sheetName val="INCOME 2004"/>
      <sheetName val="AC-CODES"/>
      <sheetName val="Cash Flow  HOH"/>
      <sheetName val="12"/>
      <sheetName val="Links"/>
      <sheetName val="FundsNW"/>
      <sheetName val="GP Analysis"/>
      <sheetName val="POWER"/>
      <sheetName val="Macro1"/>
      <sheetName val="Provision Patient Diet"/>
      <sheetName val="Provision Utility"/>
      <sheetName val="Provision R&amp;M"/>
      <sheetName val="Provision Legal"/>
      <sheetName val="Provision Sanitation "/>
      <sheetName val="Provision for Implant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2">
          <cell r="B2">
            <v>-47484930.867525369</v>
          </cell>
          <cell r="I2">
            <v>-60000000</v>
          </cell>
          <cell r="J2">
            <v>0</v>
          </cell>
        </row>
        <row r="3">
          <cell r="B3">
            <v>-5312348.103807535</v>
          </cell>
          <cell r="I3">
            <v>-50000000</v>
          </cell>
          <cell r="J3">
            <v>2</v>
          </cell>
        </row>
        <row r="4">
          <cell r="B4">
            <v>-11832872.255787458</v>
          </cell>
          <cell r="I4">
            <v>-40000000</v>
          </cell>
          <cell r="J4">
            <v>19</v>
          </cell>
        </row>
        <row r="5">
          <cell r="B5">
            <v>7170843.8065362908</v>
          </cell>
          <cell r="I5">
            <v>-30000000</v>
          </cell>
          <cell r="J5">
            <v>34</v>
          </cell>
        </row>
        <row r="6">
          <cell r="B6">
            <v>-26722653.668225911</v>
          </cell>
          <cell r="I6">
            <v>-20000000</v>
          </cell>
          <cell r="J6">
            <v>51</v>
          </cell>
        </row>
        <row r="7">
          <cell r="B7">
            <v>-9006840.1133766435</v>
          </cell>
          <cell r="I7">
            <v>-10000000</v>
          </cell>
          <cell r="J7">
            <v>72</v>
          </cell>
        </row>
        <row r="8">
          <cell r="B8">
            <v>8150181.9953878857</v>
          </cell>
          <cell r="I8">
            <v>0</v>
          </cell>
          <cell r="J8">
            <v>70</v>
          </cell>
        </row>
        <row r="9">
          <cell r="B9">
            <v>9324318.5963191129</v>
          </cell>
          <cell r="I9">
            <v>10000000</v>
          </cell>
          <cell r="J9">
            <v>48</v>
          </cell>
        </row>
        <row r="10">
          <cell r="B10">
            <v>-9098578.1762243174</v>
          </cell>
          <cell r="I10">
            <v>20000000</v>
          </cell>
          <cell r="J10">
            <v>4</v>
          </cell>
        </row>
        <row r="11">
          <cell r="B11">
            <v>-6047094.7006564997</v>
          </cell>
          <cell r="J11">
            <v>0</v>
          </cell>
        </row>
        <row r="12">
          <cell r="B12">
            <v>-16132675.14973804</v>
          </cell>
        </row>
        <row r="13">
          <cell r="B13">
            <v>-21832823.774503436</v>
          </cell>
        </row>
        <row r="14">
          <cell r="B14">
            <v>-14187064.531299379</v>
          </cell>
        </row>
        <row r="15">
          <cell r="B15">
            <v>-499225.58452644572</v>
          </cell>
        </row>
        <row r="16">
          <cell r="B16">
            <v>-11411145.723555353</v>
          </cell>
        </row>
        <row r="17">
          <cell r="B17">
            <v>-35846113.333010167</v>
          </cell>
        </row>
        <row r="18">
          <cell r="B18">
            <v>11020745.398523007</v>
          </cell>
        </row>
        <row r="19">
          <cell r="B19">
            <v>-16307625.386413541</v>
          </cell>
        </row>
        <row r="20">
          <cell r="B20">
            <v>-4251217.5010077618</v>
          </cell>
        </row>
        <row r="21">
          <cell r="B21">
            <v>810264.56890342012</v>
          </cell>
        </row>
        <row r="22">
          <cell r="B22">
            <v>-15047276.699233916</v>
          </cell>
        </row>
        <row r="23">
          <cell r="B23">
            <v>-14710633.631831791</v>
          </cell>
        </row>
        <row r="24">
          <cell r="B24">
            <v>4609373.5578334667</v>
          </cell>
        </row>
        <row r="25">
          <cell r="B25">
            <v>-9173750.2068627141</v>
          </cell>
        </row>
        <row r="26">
          <cell r="B26">
            <v>4794490.9952434041</v>
          </cell>
        </row>
        <row r="27">
          <cell r="B27">
            <v>5194770.4523809887</v>
          </cell>
        </row>
        <row r="28">
          <cell r="B28">
            <v>-41046938.472919732</v>
          </cell>
        </row>
        <row r="29">
          <cell r="B29">
            <v>-17705422.061628487</v>
          </cell>
        </row>
        <row r="30">
          <cell r="B30">
            <v>-40968220.709881276</v>
          </cell>
        </row>
        <row r="31">
          <cell r="B31">
            <v>-28080042.640007105</v>
          </cell>
        </row>
        <row r="32">
          <cell r="B32">
            <v>-12340563.205852415</v>
          </cell>
        </row>
        <row r="33">
          <cell r="B33">
            <v>-24667365.63921931</v>
          </cell>
        </row>
        <row r="34">
          <cell r="B34">
            <v>4444456.0402362682</v>
          </cell>
        </row>
        <row r="35">
          <cell r="B35">
            <v>-7386004.5017544292</v>
          </cell>
        </row>
        <row r="36">
          <cell r="B36">
            <v>-27161060.708701756</v>
          </cell>
        </row>
        <row r="37">
          <cell r="B37">
            <v>-131199.9044819735</v>
          </cell>
        </row>
        <row r="38">
          <cell r="B38">
            <v>-9681583.8668152951</v>
          </cell>
        </row>
        <row r="39">
          <cell r="B39">
            <v>-2984987.8908607624</v>
          </cell>
        </row>
        <row r="40">
          <cell r="B40">
            <v>-18124592.689183738</v>
          </cell>
        </row>
        <row r="41">
          <cell r="B41">
            <v>-26638567.508353617</v>
          </cell>
        </row>
        <row r="42">
          <cell r="B42">
            <v>-12708216.311735</v>
          </cell>
        </row>
        <row r="43">
          <cell r="B43">
            <v>5389793.0943759419</v>
          </cell>
        </row>
        <row r="44">
          <cell r="B44">
            <v>-14030716.042445149</v>
          </cell>
        </row>
        <row r="45">
          <cell r="B45">
            <v>2497828.3501562811</v>
          </cell>
        </row>
        <row r="46">
          <cell r="B46">
            <v>-2956868.9705332778</v>
          </cell>
        </row>
        <row r="47">
          <cell r="B47">
            <v>-27164937.866854455</v>
          </cell>
        </row>
        <row r="48">
          <cell r="B48">
            <v>-35810748.603422135</v>
          </cell>
        </row>
        <row r="49">
          <cell r="B49">
            <v>-38437942.923436433</v>
          </cell>
        </row>
        <row r="50">
          <cell r="B50">
            <v>-23743783.33110049</v>
          </cell>
        </row>
        <row r="51">
          <cell r="B51">
            <v>-9677913.7190187834</v>
          </cell>
        </row>
        <row r="52">
          <cell r="B52">
            <v>-23090716.929416504</v>
          </cell>
        </row>
        <row r="53">
          <cell r="B53">
            <v>-2792478.0703662895</v>
          </cell>
        </row>
        <row r="54">
          <cell r="B54">
            <v>-23760718.534685757</v>
          </cell>
        </row>
        <row r="55">
          <cell r="B55">
            <v>-16235152.856592264</v>
          </cell>
        </row>
        <row r="56">
          <cell r="B56">
            <v>-25357155.001513686</v>
          </cell>
        </row>
        <row r="57">
          <cell r="B57">
            <v>-27132012.907870796</v>
          </cell>
        </row>
        <row r="58">
          <cell r="B58">
            <v>-25354339.96942487</v>
          </cell>
        </row>
        <row r="59">
          <cell r="B59">
            <v>2414812.9889974929</v>
          </cell>
        </row>
        <row r="60">
          <cell r="B60">
            <v>-15609555.248239961</v>
          </cell>
        </row>
        <row r="61">
          <cell r="B61">
            <v>-15617997.052016225</v>
          </cell>
        </row>
        <row r="62">
          <cell r="B62">
            <v>12780760.637151692</v>
          </cell>
        </row>
        <row r="63">
          <cell r="B63">
            <v>-25081806.391064193</v>
          </cell>
        </row>
        <row r="64">
          <cell r="B64">
            <v>7617077.9909385182</v>
          </cell>
        </row>
        <row r="65">
          <cell r="B65">
            <v>-18277968.609684076</v>
          </cell>
        </row>
        <row r="66">
          <cell r="B66">
            <v>-11782666.775232818</v>
          </cell>
        </row>
        <row r="67">
          <cell r="B67">
            <v>2773435.6947269179</v>
          </cell>
        </row>
        <row r="68">
          <cell r="B68">
            <v>6354881.8538458683</v>
          </cell>
        </row>
        <row r="69">
          <cell r="B69">
            <v>-20748763.193895247</v>
          </cell>
        </row>
        <row r="70">
          <cell r="B70">
            <v>-2292783.7548620962</v>
          </cell>
        </row>
        <row r="71">
          <cell r="B71">
            <v>-38479367.810686499</v>
          </cell>
        </row>
        <row r="72">
          <cell r="B72">
            <v>-21752714.993916895</v>
          </cell>
        </row>
        <row r="73">
          <cell r="B73">
            <v>3490786.7264026739</v>
          </cell>
        </row>
        <row r="74">
          <cell r="B74">
            <v>-31612551.809486654</v>
          </cell>
        </row>
        <row r="75">
          <cell r="B75">
            <v>-6555458.3892348073</v>
          </cell>
        </row>
        <row r="76">
          <cell r="B76">
            <v>-22396119.312322523</v>
          </cell>
        </row>
        <row r="77">
          <cell r="B77">
            <v>2417306.8661893345</v>
          </cell>
        </row>
        <row r="78">
          <cell r="B78">
            <v>-2526948.538489487</v>
          </cell>
        </row>
        <row r="79">
          <cell r="B79">
            <v>4319627.1156497337</v>
          </cell>
        </row>
        <row r="80">
          <cell r="B80">
            <v>2655216.5541765429</v>
          </cell>
        </row>
        <row r="81">
          <cell r="B81">
            <v>-13974055.636777308</v>
          </cell>
        </row>
        <row r="82">
          <cell r="B82">
            <v>-1415359.8127318285</v>
          </cell>
        </row>
        <row r="83">
          <cell r="B83">
            <v>658109.14219394699</v>
          </cell>
        </row>
        <row r="84">
          <cell r="B84">
            <v>60062.553475413471</v>
          </cell>
        </row>
        <row r="85">
          <cell r="B85">
            <v>-6017038.4718019627</v>
          </cell>
        </row>
        <row r="86">
          <cell r="B86">
            <v>-5958745.6112504862</v>
          </cell>
        </row>
        <row r="87">
          <cell r="B87">
            <v>-32517136.119168844</v>
          </cell>
        </row>
        <row r="88">
          <cell r="B88">
            <v>-38568441.531676561</v>
          </cell>
        </row>
        <row r="89">
          <cell r="B89">
            <v>-1843727.944805827</v>
          </cell>
        </row>
        <row r="90">
          <cell r="B90">
            <v>-2366906.9612095617</v>
          </cell>
        </row>
        <row r="91">
          <cell r="B91">
            <v>1357282.5542763211</v>
          </cell>
        </row>
        <row r="92">
          <cell r="B92">
            <v>-20821594.879812326</v>
          </cell>
        </row>
        <row r="93">
          <cell r="B93">
            <v>8234385.1696446277</v>
          </cell>
        </row>
        <row r="94">
          <cell r="B94">
            <v>2296124.9012145139</v>
          </cell>
        </row>
        <row r="95">
          <cell r="B95">
            <v>-527709.24113413319</v>
          </cell>
        </row>
        <row r="96">
          <cell r="B96">
            <v>-16804924.938080397</v>
          </cell>
        </row>
        <row r="97">
          <cell r="B97">
            <v>-13076550.366373923</v>
          </cell>
        </row>
        <row r="98">
          <cell r="B98">
            <v>-4742380.5600909851</v>
          </cell>
        </row>
        <row r="99">
          <cell r="B99">
            <v>4604299.9655344822</v>
          </cell>
        </row>
        <row r="100">
          <cell r="B100">
            <v>-14424117.452324476</v>
          </cell>
        </row>
        <row r="101">
          <cell r="B101">
            <v>9151168.561559055</v>
          </cell>
        </row>
        <row r="102">
          <cell r="B102">
            <v>-41360387.190150887</v>
          </cell>
        </row>
        <row r="103">
          <cell r="B103">
            <v>3922515.438094113</v>
          </cell>
        </row>
        <row r="104">
          <cell r="B104">
            <v>7735221.6129802801</v>
          </cell>
        </row>
        <row r="105">
          <cell r="B105">
            <v>-10715008.046465721</v>
          </cell>
        </row>
        <row r="106">
          <cell r="B106">
            <v>-23930286.662104573</v>
          </cell>
        </row>
        <row r="107">
          <cell r="B107">
            <v>-41419348.833945423</v>
          </cell>
        </row>
        <row r="108">
          <cell r="B108">
            <v>-38959927.41510579</v>
          </cell>
        </row>
        <row r="109">
          <cell r="B109">
            <v>-16368451.327957597</v>
          </cell>
        </row>
        <row r="110">
          <cell r="B110">
            <v>-8755822.7707791589</v>
          </cell>
        </row>
        <row r="111">
          <cell r="B111">
            <v>-35216545.03944096</v>
          </cell>
        </row>
        <row r="112">
          <cell r="B112">
            <v>-1138459.3893122338</v>
          </cell>
        </row>
        <row r="113">
          <cell r="B113">
            <v>-16404147.48876157</v>
          </cell>
        </row>
        <row r="114">
          <cell r="B114">
            <v>2113579.1915930249</v>
          </cell>
        </row>
        <row r="115">
          <cell r="B115">
            <v>380120.93483636156</v>
          </cell>
        </row>
        <row r="116">
          <cell r="B116">
            <v>-4134214.0622067116</v>
          </cell>
        </row>
        <row r="117">
          <cell r="B117">
            <v>15262138.452911053</v>
          </cell>
        </row>
        <row r="118">
          <cell r="B118">
            <v>-35982985.23807165</v>
          </cell>
        </row>
        <row r="119">
          <cell r="B119">
            <v>-30639357.213342633</v>
          </cell>
        </row>
        <row r="120">
          <cell r="B120">
            <v>-3286911.104066696</v>
          </cell>
        </row>
        <row r="121">
          <cell r="B121">
            <v>-20904089.925725009</v>
          </cell>
        </row>
        <row r="122">
          <cell r="B122">
            <v>-44601605.000577718</v>
          </cell>
        </row>
        <row r="123">
          <cell r="B123">
            <v>493267.89466497675</v>
          </cell>
        </row>
        <row r="124">
          <cell r="B124">
            <v>-31488768.610045698</v>
          </cell>
        </row>
        <row r="125">
          <cell r="B125">
            <v>-23281876.64024904</v>
          </cell>
        </row>
        <row r="126">
          <cell r="B126">
            <v>-16955879.08909246</v>
          </cell>
        </row>
        <row r="127">
          <cell r="B127">
            <v>974915.48498794809</v>
          </cell>
        </row>
        <row r="128">
          <cell r="B128">
            <v>-16344306.56834152</v>
          </cell>
        </row>
        <row r="129">
          <cell r="B129">
            <v>-44862.127741422504</v>
          </cell>
        </row>
        <row r="130">
          <cell r="B130">
            <v>-11153397.515137162</v>
          </cell>
        </row>
        <row r="131">
          <cell r="B131">
            <v>2645927.9587660171</v>
          </cell>
        </row>
        <row r="132">
          <cell r="B132">
            <v>-8793578.2081912421</v>
          </cell>
        </row>
        <row r="133">
          <cell r="B133">
            <v>-16588156.133207228</v>
          </cell>
        </row>
        <row r="134">
          <cell r="B134">
            <v>-14583193.796018805</v>
          </cell>
        </row>
        <row r="135">
          <cell r="B135">
            <v>-12799220.718857493</v>
          </cell>
        </row>
        <row r="136">
          <cell r="B136">
            <v>-3976425.5111606978</v>
          </cell>
        </row>
        <row r="137">
          <cell r="B137">
            <v>-7083756.7493223809</v>
          </cell>
        </row>
        <row r="138">
          <cell r="B138">
            <v>4247480.0114642717</v>
          </cell>
        </row>
        <row r="139">
          <cell r="B139">
            <v>-9948561.4800008796</v>
          </cell>
        </row>
        <row r="140">
          <cell r="B140">
            <v>14578557.729997907</v>
          </cell>
        </row>
        <row r="141">
          <cell r="B141">
            <v>-18639903.343002882</v>
          </cell>
        </row>
        <row r="142">
          <cell r="B142">
            <v>-1747703.5704805516</v>
          </cell>
        </row>
        <row r="143">
          <cell r="B143">
            <v>-16422717.01080313</v>
          </cell>
        </row>
        <row r="144">
          <cell r="B144">
            <v>-17859247.232121017</v>
          </cell>
        </row>
        <row r="145">
          <cell r="B145">
            <v>-17748095.094636764</v>
          </cell>
        </row>
        <row r="146">
          <cell r="B146">
            <v>-11897576.084493127</v>
          </cell>
        </row>
        <row r="147">
          <cell r="B147">
            <v>-42152288.664007872</v>
          </cell>
        </row>
        <row r="148">
          <cell r="B148">
            <v>-44217260.026510984</v>
          </cell>
        </row>
        <row r="149">
          <cell r="B149">
            <v>-33569894.758126289</v>
          </cell>
        </row>
        <row r="150">
          <cell r="B150">
            <v>-16008859.452101734</v>
          </cell>
        </row>
        <row r="151">
          <cell r="B151">
            <v>-21612879.256760146</v>
          </cell>
        </row>
        <row r="152">
          <cell r="B152">
            <v>-27049521.122559574</v>
          </cell>
        </row>
        <row r="153">
          <cell r="B153">
            <v>-24687173.943595257</v>
          </cell>
        </row>
        <row r="154">
          <cell r="B154">
            <v>-9459963.3971468471</v>
          </cell>
        </row>
        <row r="155">
          <cell r="B155">
            <v>7020023.4140230753</v>
          </cell>
        </row>
        <row r="156">
          <cell r="B156">
            <v>662167.4280420281</v>
          </cell>
        </row>
        <row r="157">
          <cell r="B157">
            <v>-20422223.53482106</v>
          </cell>
        </row>
        <row r="158">
          <cell r="B158">
            <v>-1959327.9597234987</v>
          </cell>
        </row>
        <row r="159">
          <cell r="B159">
            <v>1058346.616852615</v>
          </cell>
        </row>
        <row r="160">
          <cell r="B160">
            <v>-3401584.3981201313</v>
          </cell>
        </row>
        <row r="161">
          <cell r="B161">
            <v>-23960906.708705273</v>
          </cell>
        </row>
        <row r="162">
          <cell r="B162">
            <v>-20083381.550207105</v>
          </cell>
        </row>
        <row r="163">
          <cell r="B163">
            <v>-29309363.91168591</v>
          </cell>
        </row>
        <row r="164">
          <cell r="B164">
            <v>-18207382.479620781</v>
          </cell>
        </row>
        <row r="165">
          <cell r="B165">
            <v>-7165226.1293267272</v>
          </cell>
        </row>
        <row r="166">
          <cell r="B166">
            <v>-34271384.651872545</v>
          </cell>
        </row>
        <row r="167">
          <cell r="B167">
            <v>-28247537.18139514</v>
          </cell>
        </row>
        <row r="168">
          <cell r="B168">
            <v>-20398754.68030211</v>
          </cell>
        </row>
        <row r="169">
          <cell r="B169">
            <v>-1744305.7627974413</v>
          </cell>
        </row>
        <row r="170">
          <cell r="B170">
            <v>-38728992.145433456</v>
          </cell>
        </row>
        <row r="171">
          <cell r="B171">
            <v>-23535471.425961759</v>
          </cell>
        </row>
        <row r="172">
          <cell r="B172">
            <v>-14461381.101863649</v>
          </cell>
        </row>
        <row r="173">
          <cell r="B173">
            <v>-7659087.4438450597</v>
          </cell>
        </row>
        <row r="174">
          <cell r="B174">
            <v>-8198800.4066758417</v>
          </cell>
        </row>
        <row r="175">
          <cell r="B175">
            <v>-37333215.286400288</v>
          </cell>
        </row>
        <row r="176">
          <cell r="B176">
            <v>-25769885.556405809</v>
          </cell>
        </row>
        <row r="177">
          <cell r="B177">
            <v>-5859005.3904407881</v>
          </cell>
        </row>
        <row r="178">
          <cell r="B178">
            <v>-9446024.3954004906</v>
          </cell>
        </row>
        <row r="179">
          <cell r="B179">
            <v>-26829342.755277123</v>
          </cell>
        </row>
        <row r="180">
          <cell r="B180">
            <v>6208507.2915591933</v>
          </cell>
        </row>
        <row r="181">
          <cell r="B181">
            <v>-342181.28454342112</v>
          </cell>
        </row>
        <row r="182">
          <cell r="B182">
            <v>5613295.6633069254</v>
          </cell>
        </row>
        <row r="183">
          <cell r="B183">
            <v>4143201.6971167065</v>
          </cell>
        </row>
        <row r="184">
          <cell r="B184">
            <v>-42748023.360378176</v>
          </cell>
        </row>
        <row r="185">
          <cell r="B185">
            <v>-14094861.371356156</v>
          </cell>
        </row>
        <row r="186">
          <cell r="B186">
            <v>-14458801.026547041</v>
          </cell>
        </row>
        <row r="187">
          <cell r="B187">
            <v>6218028.1781050898</v>
          </cell>
        </row>
        <row r="188">
          <cell r="B188">
            <v>-4403677.2212624811</v>
          </cell>
        </row>
        <row r="189">
          <cell r="B189">
            <v>-43961157.159751028</v>
          </cell>
        </row>
        <row r="190">
          <cell r="B190">
            <v>-18321535.837232199</v>
          </cell>
        </row>
        <row r="191">
          <cell r="B191">
            <v>-16931585.596959379</v>
          </cell>
        </row>
        <row r="192">
          <cell r="B192">
            <v>2018864.170688007</v>
          </cell>
        </row>
        <row r="193">
          <cell r="B193">
            <v>-12627050.261585619</v>
          </cell>
        </row>
        <row r="194">
          <cell r="B194">
            <v>-42086291.452635139</v>
          </cell>
        </row>
        <row r="195">
          <cell r="B195">
            <v>-2055518.1912740134</v>
          </cell>
        </row>
        <row r="196">
          <cell r="B196">
            <v>-18651671.712489691</v>
          </cell>
        </row>
        <row r="197">
          <cell r="B197">
            <v>-14085832.213164594</v>
          </cell>
        </row>
        <row r="198">
          <cell r="B198">
            <v>-14235004.307895627</v>
          </cell>
        </row>
        <row r="199">
          <cell r="B199">
            <v>-6499696.2149623297</v>
          </cell>
        </row>
        <row r="200">
          <cell r="B200">
            <v>-2383584.5365737341</v>
          </cell>
        </row>
        <row r="201">
          <cell r="B201">
            <v>-18839874.271820094</v>
          </cell>
        </row>
        <row r="202">
          <cell r="B202">
            <v>-29617725.006442454</v>
          </cell>
        </row>
        <row r="203">
          <cell r="B203">
            <v>-34293749.723051339</v>
          </cell>
        </row>
        <row r="204">
          <cell r="B204">
            <v>-15556675.066940274</v>
          </cell>
        </row>
        <row r="205">
          <cell r="B205">
            <v>8683628.8815102316</v>
          </cell>
        </row>
        <row r="206">
          <cell r="B206">
            <v>-5308906.3888238333</v>
          </cell>
        </row>
        <row r="207">
          <cell r="B207">
            <v>-14725146.581185963</v>
          </cell>
        </row>
        <row r="208">
          <cell r="B208">
            <v>-37000134.595025748</v>
          </cell>
        </row>
        <row r="209">
          <cell r="B209">
            <v>-11982.960818137974</v>
          </cell>
        </row>
        <row r="210">
          <cell r="B210">
            <v>9617785.6068533994</v>
          </cell>
        </row>
        <row r="211">
          <cell r="B211">
            <v>-41849421.454282314</v>
          </cell>
        </row>
        <row r="212">
          <cell r="B212">
            <v>-20515533.216832485</v>
          </cell>
        </row>
        <row r="213">
          <cell r="B213">
            <v>-11568135.61270323</v>
          </cell>
        </row>
        <row r="214">
          <cell r="B214">
            <v>-5246653.6924466752</v>
          </cell>
        </row>
        <row r="215">
          <cell r="B215">
            <v>-11316662.712978806</v>
          </cell>
        </row>
        <row r="216">
          <cell r="B216">
            <v>-4585827.0954939388</v>
          </cell>
        </row>
        <row r="217">
          <cell r="B217">
            <v>-49998979.186377734</v>
          </cell>
        </row>
        <row r="218">
          <cell r="B218">
            <v>-6652123.8744168542</v>
          </cell>
        </row>
        <row r="219">
          <cell r="B219">
            <v>-15882845.831135835</v>
          </cell>
        </row>
        <row r="220">
          <cell r="B220">
            <v>-10357574.382290687</v>
          </cell>
        </row>
        <row r="221">
          <cell r="B221">
            <v>-32328066.155932214</v>
          </cell>
        </row>
        <row r="222">
          <cell r="B222">
            <v>-12464039.54446378</v>
          </cell>
        </row>
        <row r="223">
          <cell r="B223">
            <v>-9870211.6656124257</v>
          </cell>
        </row>
        <row r="224">
          <cell r="B224">
            <v>-36069457.995797068</v>
          </cell>
        </row>
        <row r="225">
          <cell r="B225">
            <v>-5242951.6884408258</v>
          </cell>
        </row>
        <row r="226">
          <cell r="B226">
            <v>-17624684.92093071</v>
          </cell>
        </row>
        <row r="227">
          <cell r="B227">
            <v>-15730715.427573469</v>
          </cell>
        </row>
        <row r="228">
          <cell r="B228">
            <v>-42109408.120071739</v>
          </cell>
        </row>
        <row r="229">
          <cell r="B229">
            <v>-8906846.7210520171</v>
          </cell>
        </row>
        <row r="230">
          <cell r="B230">
            <v>-28606982.261108842</v>
          </cell>
        </row>
        <row r="231">
          <cell r="B231">
            <v>-21807300.011813369</v>
          </cell>
        </row>
        <row r="232">
          <cell r="B232">
            <v>-15926547.827514794</v>
          </cell>
        </row>
        <row r="233">
          <cell r="B233">
            <v>-36480540.752164334</v>
          </cell>
        </row>
        <row r="234">
          <cell r="B234">
            <v>-36203831.010031313</v>
          </cell>
        </row>
        <row r="235">
          <cell r="B235">
            <v>-16821409.19760647</v>
          </cell>
        </row>
        <row r="236">
          <cell r="B236">
            <v>-12114491.977967348</v>
          </cell>
        </row>
        <row r="237">
          <cell r="B237">
            <v>-6017199.5861426257</v>
          </cell>
        </row>
        <row r="238">
          <cell r="B238">
            <v>-11832840.772406902</v>
          </cell>
        </row>
        <row r="239">
          <cell r="B239">
            <v>-24415636.208389606</v>
          </cell>
        </row>
        <row r="240">
          <cell r="B240">
            <v>-31813321.346272316</v>
          </cell>
        </row>
        <row r="241">
          <cell r="B241">
            <v>-31484141.650161114</v>
          </cell>
        </row>
        <row r="242">
          <cell r="B242">
            <v>-7124645.4228619002</v>
          </cell>
        </row>
        <row r="243">
          <cell r="B243">
            <v>-31384679.462332513</v>
          </cell>
        </row>
        <row r="244">
          <cell r="B244">
            <v>-34650184.28811577</v>
          </cell>
        </row>
        <row r="245">
          <cell r="B245">
            <v>-8868202.864781823</v>
          </cell>
        </row>
        <row r="246">
          <cell r="B246">
            <v>-21418170.733191993</v>
          </cell>
        </row>
        <row r="247">
          <cell r="B247">
            <v>-19549335.233442452</v>
          </cell>
        </row>
        <row r="248">
          <cell r="B248">
            <v>-24623732.384938087</v>
          </cell>
        </row>
        <row r="249">
          <cell r="B249">
            <v>-7363842.2508297227</v>
          </cell>
        </row>
        <row r="250">
          <cell r="B250">
            <v>-45737448.062055677</v>
          </cell>
        </row>
        <row r="251">
          <cell r="B251">
            <v>-417099.61526068673</v>
          </cell>
        </row>
        <row r="252">
          <cell r="B252">
            <v>-13392886.70943078</v>
          </cell>
        </row>
        <row r="253">
          <cell r="B253">
            <v>5714653.3899780847</v>
          </cell>
        </row>
        <row r="254">
          <cell r="B254">
            <v>-14474542.685753729</v>
          </cell>
        </row>
        <row r="255">
          <cell r="B255">
            <v>-13274530.123043265</v>
          </cell>
        </row>
        <row r="256">
          <cell r="B256">
            <v>-26395371.19468322</v>
          </cell>
        </row>
        <row r="257">
          <cell r="B257">
            <v>-30895567.419835236</v>
          </cell>
        </row>
        <row r="258">
          <cell r="B258">
            <v>-19384366.357239809</v>
          </cell>
        </row>
        <row r="259">
          <cell r="B259">
            <v>566538.09185180441</v>
          </cell>
        </row>
        <row r="260">
          <cell r="B260">
            <v>-15072171.699745979</v>
          </cell>
        </row>
        <row r="261">
          <cell r="B261">
            <v>-2130816.8374499939</v>
          </cell>
        </row>
        <row r="262">
          <cell r="B262">
            <v>-21480124.907175388</v>
          </cell>
        </row>
        <row r="263">
          <cell r="B263">
            <v>-32947103.832889345</v>
          </cell>
        </row>
        <row r="264">
          <cell r="B264">
            <v>-25485661.328802671</v>
          </cell>
        </row>
        <row r="265">
          <cell r="B265">
            <v>-22311929.265002098</v>
          </cell>
        </row>
        <row r="266">
          <cell r="B266">
            <v>-20090077.332832005</v>
          </cell>
        </row>
        <row r="267">
          <cell r="B267">
            <v>-3342197.2020561956</v>
          </cell>
        </row>
        <row r="268">
          <cell r="B268">
            <v>-13879661.931876626</v>
          </cell>
        </row>
        <row r="269">
          <cell r="B269">
            <v>-3863433.1434642933</v>
          </cell>
        </row>
        <row r="270">
          <cell r="B270">
            <v>-50483038.025924951</v>
          </cell>
        </row>
        <row r="271">
          <cell r="B271">
            <v>-21543437.141250279</v>
          </cell>
        </row>
        <row r="272">
          <cell r="B272">
            <v>-48265700.985754877</v>
          </cell>
        </row>
        <row r="273">
          <cell r="B273">
            <v>-16222902.939170685</v>
          </cell>
        </row>
        <row r="274">
          <cell r="B274">
            <v>-30396483.119835343</v>
          </cell>
        </row>
        <row r="275">
          <cell r="B275">
            <v>-32300083.115407851</v>
          </cell>
        </row>
        <row r="276">
          <cell r="B276">
            <v>-49312763.55332908</v>
          </cell>
        </row>
        <row r="277">
          <cell r="B277">
            <v>1092130.9275410511</v>
          </cell>
        </row>
        <row r="278">
          <cell r="B278">
            <v>-38976157.309883565</v>
          </cell>
        </row>
        <row r="279">
          <cell r="B279">
            <v>-1335100.9561496042</v>
          </cell>
        </row>
        <row r="280">
          <cell r="B280">
            <v>-6301369.1268682145</v>
          </cell>
        </row>
        <row r="281">
          <cell r="B281">
            <v>-979939.0259093307</v>
          </cell>
        </row>
        <row r="282">
          <cell r="B282">
            <v>-52124501.684455544</v>
          </cell>
        </row>
        <row r="283">
          <cell r="B283">
            <v>6257468.5772409774</v>
          </cell>
        </row>
        <row r="284">
          <cell r="B284">
            <v>-24949580.912249532</v>
          </cell>
        </row>
        <row r="285">
          <cell r="B285">
            <v>-44810588.376427621</v>
          </cell>
        </row>
        <row r="286">
          <cell r="B286">
            <v>-26850676.356302109</v>
          </cell>
        </row>
        <row r="287">
          <cell r="B287">
            <v>-17990036.869896796</v>
          </cell>
        </row>
        <row r="288">
          <cell r="B288">
            <v>-25770869.475576546</v>
          </cell>
        </row>
        <row r="289">
          <cell r="B289">
            <v>-46589866.971598655</v>
          </cell>
        </row>
        <row r="290">
          <cell r="B290">
            <v>-27124435.095012989</v>
          </cell>
        </row>
        <row r="291">
          <cell r="B291">
            <v>-8930599.1427575611</v>
          </cell>
        </row>
        <row r="292">
          <cell r="B292">
            <v>6502385.7426023819</v>
          </cell>
        </row>
        <row r="293">
          <cell r="B293">
            <v>-33175012.836436298</v>
          </cell>
        </row>
        <row r="294">
          <cell r="B294">
            <v>-13185813.30352458</v>
          </cell>
        </row>
        <row r="295">
          <cell r="B295">
            <v>-33999511.155248374</v>
          </cell>
        </row>
        <row r="296">
          <cell r="B296">
            <v>-28908450.261539068</v>
          </cell>
        </row>
        <row r="297">
          <cell r="B297">
            <v>-16029637.925913896</v>
          </cell>
        </row>
        <row r="298">
          <cell r="B298">
            <v>-32134240.912300672</v>
          </cell>
        </row>
        <row r="299">
          <cell r="B299">
            <v>-18033093.648733761</v>
          </cell>
        </row>
        <row r="300">
          <cell r="B300">
            <v>-3672635.3662449978</v>
          </cell>
        </row>
        <row r="301">
          <cell r="B301">
            <v>-3858780.208824899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I5">
            <v>0</v>
          </cell>
        </row>
      </sheetData>
      <sheetData sheetId="53"/>
      <sheetData sheetId="54"/>
      <sheetData sheetId="55"/>
      <sheetData sheetId="56"/>
      <sheetData sheetId="57"/>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OUTSTANDING FX-SWAP"/>
      <sheetName val="Code"/>
      <sheetName val="Lookups"/>
      <sheetName val="Macro1"/>
      <sheetName val="TABLES"/>
      <sheetName val="1-bwb(cb)"/>
      <sheetName val="actual (2)"/>
      <sheetName val="Pool"/>
      <sheetName val="INDEX"/>
      <sheetName val="MAT-MANUAL"/>
      <sheetName val="Key Assumptions"/>
      <sheetName val="bank in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Others"/>
      <sheetName val="Stancom 29"/>
      <sheetName val="Code"/>
      <sheetName val=""/>
      <sheetName val="IE"/>
      <sheetName val="broker sheet-2"/>
      <sheetName val="1-bwb(cb)"/>
      <sheetName val="N-Debts"/>
      <sheetName val="S-Rental"/>
      <sheetName val="T-Debts"/>
      <sheetName val="Abu_Dhabi"/>
      <sheetName val="TOTAL_OVS_BRS_ST_AUG_02"/>
      <sheetName val="A-C_CODE_&amp;_NAME"/>
      <sheetName val="OUTSTANDING_FX-SWAP"/>
      <sheetName val="Stancom_29"/>
      <sheetName val="LOCAL STUDEN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Sheet4"/>
      <sheetName val="Macro1"/>
      <sheetName val="INPUT"/>
      <sheetName val="Ranges"/>
      <sheetName val="I-BR"/>
      <sheetName val="I-B"/>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TFCs  (3)"/>
      <sheetName val="July-31, 2011"/>
      <sheetName val="Quoted and unquoted  Sec-AF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100.3411</v>
          </cell>
        </row>
        <row r="14">
          <cell r="C14" t="str">
            <v>KARACHI SHIPYARD &amp; ENGINEERING WORKS LTD-SUKUK (04-02-08)</v>
          </cell>
          <cell r="D14" t="str">
            <v>Non-Traded</v>
          </cell>
          <cell r="E14">
            <v>100.3634</v>
          </cell>
        </row>
        <row r="15">
          <cell r="C15" t="str">
            <v>NATIONAL INDUSTRIAL PARK DEVEL. &amp; MANAGEMENT Co. SUKUK (11-08-07)</v>
          </cell>
          <cell r="D15" t="str">
            <v>Non-Traded</v>
          </cell>
          <cell r="E15">
            <v>101.24169999999999</v>
          </cell>
        </row>
        <row r="16">
          <cell r="C16" t="str">
            <v>SCB (PAK) LTD-TFC (01-02-06)</v>
          </cell>
          <cell r="D16" t="str">
            <v>Non-Traded</v>
          </cell>
          <cell r="E16">
            <v>101.5099</v>
          </cell>
        </row>
        <row r="17">
          <cell r="C17" t="str">
            <v>WAPDA-SUKUK (05-01-06)</v>
          </cell>
          <cell r="D17" t="str">
            <v>Non-Traded</v>
          </cell>
          <cell r="E17">
            <v>100.1544</v>
          </cell>
        </row>
        <row r="18">
          <cell r="C18" t="str">
            <v>WAPDA-SUKUK (13-07-07)</v>
          </cell>
          <cell r="D18" t="str">
            <v>Non-Traded</v>
          </cell>
          <cell r="E18">
            <v>96.136600000000001</v>
          </cell>
        </row>
        <row r="20">
          <cell r="C20" t="str">
            <v>ORIX LEASING PAKISTAN LTD-TFC (25-05-07)**</v>
          </cell>
          <cell r="D20" t="str">
            <v>Non-Traded</v>
          </cell>
          <cell r="E20">
            <v>96.25</v>
          </cell>
        </row>
        <row r="21">
          <cell r="C21" t="str">
            <v>ORIX LEASING PAKISTAN LTD-TFC (15-01-08)</v>
          </cell>
          <cell r="D21" t="str">
            <v>Non-Traded</v>
          </cell>
          <cell r="E21">
            <v>100.89570000000001</v>
          </cell>
        </row>
        <row r="23">
          <cell r="C23" t="str">
            <v>BANK AL-HABIB LTD-TFC (15-07-04) 10% cap**</v>
          </cell>
          <cell r="D23" t="str">
            <v>Non-Traded</v>
          </cell>
          <cell r="E23">
            <v>90.779499999999999</v>
          </cell>
        </row>
        <row r="24">
          <cell r="C24" t="str">
            <v>BANK AL-HABIB LTD-TFC (07-02-07)</v>
          </cell>
          <cell r="D24" t="str">
            <v>Non-Traded</v>
          </cell>
          <cell r="E24">
            <v>102.7072</v>
          </cell>
        </row>
        <row r="25">
          <cell r="C25" t="str">
            <v>BANK AL-HABIB LTD-TFC (15-06-09)</v>
          </cell>
          <cell r="D25" t="str">
            <v>Non-Traded</v>
          </cell>
          <cell r="E25">
            <v>101.59010000000001</v>
          </cell>
        </row>
        <row r="26">
          <cell r="C26" t="str">
            <v>BANK AL-HABIB LTD-TFC (30-06-11)</v>
          </cell>
          <cell r="D26" t="str">
            <v>Non-Traded</v>
          </cell>
          <cell r="E26">
            <v>99.631299999999996</v>
          </cell>
        </row>
        <row r="27">
          <cell r="C27" t="str">
            <v>ENGRO CORPORATION LTD-TFC (01-02-11)</v>
          </cell>
          <cell r="D27" t="str">
            <v>Traded</v>
          </cell>
          <cell r="E27">
            <v>99.246099999999998</v>
          </cell>
        </row>
        <row r="28">
          <cell r="C28" t="str">
            <v>ENGRO FERTILIZER LTD-TFC (30-11-07)</v>
          </cell>
          <cell r="D28" t="str">
            <v>Traded</v>
          </cell>
          <cell r="E28">
            <v>96.151200000000003</v>
          </cell>
        </row>
        <row r="29">
          <cell r="C29" t="str">
            <v>ENGRO FERTILIZER LTD-TFC (18-03-08) (PRP-I)**</v>
          </cell>
          <cell r="D29" t="str">
            <v>Non-Traded</v>
          </cell>
          <cell r="E29">
            <v>94</v>
          </cell>
        </row>
        <row r="30">
          <cell r="C30" t="str">
            <v>ENGRO FERTILIZER LTD-TFC (18-03-08) (PRP-II)</v>
          </cell>
          <cell r="D30" t="str">
            <v>Non-Traded</v>
          </cell>
          <cell r="E30">
            <v>101.41970000000001</v>
          </cell>
        </row>
        <row r="31">
          <cell r="C31" t="str">
            <v>ENGRO FERTILIZER LTD-TFC (17-12-09)**</v>
          </cell>
          <cell r="D31" t="str">
            <v>Non-Traded</v>
          </cell>
          <cell r="E31">
            <v>101.55159999999999</v>
          </cell>
        </row>
        <row r="32">
          <cell r="C32" t="str">
            <v>JAHANGIR SIDDIQUI &amp; COMPANY LTD-TFC (21-11-06)</v>
          </cell>
          <cell r="D32" t="str">
            <v>Non-Traded</v>
          </cell>
          <cell r="E32">
            <v>101.0557</v>
          </cell>
        </row>
        <row r="33">
          <cell r="C33" t="str">
            <v>JAHANGIR SIDDIQUI &amp; COMPANY LTD-TFC (04-07-07)</v>
          </cell>
          <cell r="D33" t="str">
            <v>Non-Traded</v>
          </cell>
          <cell r="E33">
            <v>101.56440000000001</v>
          </cell>
        </row>
        <row r="34">
          <cell r="C34" t="str">
            <v>ORIX LEASING PAKISTAN LTD-SUKUK (30-06-07)</v>
          </cell>
          <cell r="D34" t="str">
            <v>Non-Traded</v>
          </cell>
          <cell r="E34">
            <v>100.5436</v>
          </cell>
        </row>
        <row r="35">
          <cell r="C35" t="str">
            <v>PAK ARAB FERTILIZERS LTD-TFC (28-02-08)</v>
          </cell>
          <cell r="D35" t="str">
            <v>Non-Traded</v>
          </cell>
          <cell r="E35">
            <v>100.82510000000001</v>
          </cell>
        </row>
        <row r="36">
          <cell r="C36" t="str">
            <v>PAK ARAB FERTILIZERS LTD-TFC (16-12-09)</v>
          </cell>
          <cell r="D36" t="str">
            <v>Non-Traded</v>
          </cell>
          <cell r="E36">
            <v>102.8039</v>
          </cell>
        </row>
        <row r="37">
          <cell r="C37" t="str">
            <v>PAK LIBYA HOLDING COMPANY (PVT) LTD-TFC (07-02-11)</v>
          </cell>
          <cell r="D37" t="str">
            <v>Non-Traded</v>
          </cell>
          <cell r="E37">
            <v>101.7992</v>
          </cell>
        </row>
        <row r="38">
          <cell r="C38" t="str">
            <v>SUI SOUTHERN GAS COMPANY - SUKKUK (31-12-07) - I</v>
          </cell>
          <cell r="D38" t="str">
            <v>Non-Traded</v>
          </cell>
          <cell r="E38">
            <v>99.89</v>
          </cell>
        </row>
        <row r="39">
          <cell r="C39" t="str">
            <v>UNITED BANK LTD-TFC (10-08-04)**</v>
          </cell>
          <cell r="D39" t="str">
            <v>Non-Traded</v>
          </cell>
          <cell r="E39">
            <v>94.75</v>
          </cell>
        </row>
        <row r="40">
          <cell r="C40" t="str">
            <v>UNITED BANK LTD-TFC (15-03-05)**</v>
          </cell>
          <cell r="D40" t="str">
            <v>Non-Traded</v>
          </cell>
          <cell r="E40">
            <v>91</v>
          </cell>
        </row>
        <row r="41">
          <cell r="C41" t="str">
            <v>UNITED BANK LTD-TFC (08-09-06)**</v>
          </cell>
          <cell r="D41" t="str">
            <v>Non-Traded</v>
          </cell>
          <cell r="E41">
            <v>101.2452</v>
          </cell>
        </row>
        <row r="42">
          <cell r="C42" t="str">
            <v>UNITED BANK LTD-TFC (14-02-08)</v>
          </cell>
          <cell r="D42" t="str">
            <v>Traded</v>
          </cell>
          <cell r="E42">
            <v>98.437700000000007</v>
          </cell>
        </row>
        <row r="44">
          <cell r="C44" t="str">
            <v>ALLIED BANK LTD-TFC (06-12-06)</v>
          </cell>
          <cell r="D44" t="str">
            <v>Non-Traded</v>
          </cell>
          <cell r="E44">
            <v>102.26139999999999</v>
          </cell>
        </row>
        <row r="45">
          <cell r="C45" t="str">
            <v>ALLIED BANK LTD-TFC (28-08-09)**</v>
          </cell>
          <cell r="D45" t="str">
            <v>Non-Traded</v>
          </cell>
          <cell r="E45">
            <v>98.25</v>
          </cell>
        </row>
        <row r="46">
          <cell r="C46" t="str">
            <v>ASKARI BANK LTD-TFC (04-02-05)**</v>
          </cell>
          <cell r="D46" t="str">
            <v>Non-Traded</v>
          </cell>
          <cell r="E46">
            <v>100.8993</v>
          </cell>
        </row>
        <row r="47">
          <cell r="C47" t="str">
            <v>ASKARI BANK LTD-TFC (31-10-05)</v>
          </cell>
          <cell r="D47" t="str">
            <v>Non-Traded</v>
          </cell>
          <cell r="E47">
            <v>101.2774</v>
          </cell>
        </row>
        <row r="48">
          <cell r="C48" t="str">
            <v>ASKARI BANK LTD-TFC (18-11-09)**</v>
          </cell>
          <cell r="D48" t="str">
            <v>Non-Traded</v>
          </cell>
          <cell r="E48">
            <v>103.4333</v>
          </cell>
        </row>
        <row r="49">
          <cell r="C49" t="str">
            <v>BANK ALFALAH LTD-TFC (23-11-04)</v>
          </cell>
          <cell r="D49" t="str">
            <v>Non-Traded</v>
          </cell>
          <cell r="E49">
            <v>100.6853</v>
          </cell>
        </row>
        <row r="50">
          <cell r="C50" t="str">
            <v>BANK ALFALAH LTD-TFC (25-11-05)</v>
          </cell>
          <cell r="D50" t="str">
            <v>Non-Traded</v>
          </cell>
          <cell r="E50">
            <v>101.04470000000001</v>
          </cell>
        </row>
        <row r="51">
          <cell r="C51" t="str">
            <v>BANK ALFALAH LTD-TFC (02-12-09) - Fixed</v>
          </cell>
          <cell r="D51" t="str">
            <v>Traded</v>
          </cell>
          <cell r="E51">
            <v>98.284999999999997</v>
          </cell>
        </row>
        <row r="52">
          <cell r="C52" t="str">
            <v>BANK ALFALAH LTD-TFC (02-12-09) - Floating***</v>
          </cell>
          <cell r="D52" t="str">
            <v>Non-Traded</v>
          </cell>
          <cell r="E52">
            <v>101.4004</v>
          </cell>
        </row>
        <row r="53">
          <cell r="C53" t="str">
            <v>ENGRO FERTILIZER LTD-SUKUK (06-09-07)***</v>
          </cell>
          <cell r="D53" t="str">
            <v>Non-Traded</v>
          </cell>
          <cell r="E53">
            <v>100</v>
          </cell>
        </row>
        <row r="54">
          <cell r="C54" t="str">
            <v>FAYSAL BANK LTD  (12-11-2007)</v>
          </cell>
          <cell r="D54" t="str">
            <v>Non-Traded</v>
          </cell>
          <cell r="E54">
            <v>101.1413</v>
          </cell>
        </row>
        <row r="55">
          <cell r="E55" t="str">
            <v>Page 1 of 3</v>
          </cell>
        </row>
        <row r="62">
          <cell r="C62" t="str">
            <v>FAYSAL BANK LTD -TFC (10-02-05) (FORMERLY: RBS  - TFC (10-02-05)  )</v>
          </cell>
          <cell r="D62" t="str">
            <v>Non-Traded</v>
          </cell>
          <cell r="E62">
            <v>101.01</v>
          </cell>
        </row>
        <row r="64">
          <cell r="C64" t="str">
            <v>AL ABBAS SUGAR MILLS LTD-TFC (21-11-07)</v>
          </cell>
          <cell r="D64" t="str">
            <v>Non-Traded</v>
          </cell>
          <cell r="E64">
            <v>97.870199999999997</v>
          </cell>
        </row>
        <row r="65">
          <cell r="C65" t="str">
            <v>CENTURY PAPER &amp; BOARD MILLS LTD- SUKUK (25-09-07)</v>
          </cell>
          <cell r="D65" t="str">
            <v>Traded</v>
          </cell>
          <cell r="E65">
            <v>98.110299999999995</v>
          </cell>
        </row>
        <row r="66">
          <cell r="C66" t="str">
            <v>FINANCIAL REC'BLES SEC'ZATION CO. LTD-TFC CLASS "A" </v>
          </cell>
          <cell r="D66" t="str">
            <v>Non-Traded</v>
          </cell>
          <cell r="E66">
            <v>97.936300000000003</v>
          </cell>
        </row>
        <row r="67">
          <cell r="C67" t="str">
            <v>FINANCIAL REC'BLES SEC'ZATION CO. LTD-TFC CLASS "B"</v>
          </cell>
          <cell r="D67" t="str">
            <v>Non-Traded</v>
          </cell>
          <cell r="E67">
            <v>97.936300000000003</v>
          </cell>
        </row>
        <row r="68">
          <cell r="C68" t="str">
            <v>KASB SECURITIES LTD- TFC (27-06-07)</v>
          </cell>
          <cell r="D68" t="str">
            <v>Non-Traded</v>
          </cell>
          <cell r="E68">
            <v>99.070899999999995</v>
          </cell>
        </row>
        <row r="69">
          <cell r="C69" t="str">
            <v>NIB BANK LTD-TFC (05-03-08)</v>
          </cell>
          <cell r="D69" t="str">
            <v>Traded</v>
          </cell>
          <cell r="E69">
            <v>95.87</v>
          </cell>
        </row>
        <row r="70">
          <cell r="C70" t="str">
            <v>PAKISTAN MOBILE COMMUNICATION LTD-TFC (31-05-06)</v>
          </cell>
          <cell r="D70" t="str">
            <v>Non-Traded</v>
          </cell>
          <cell r="E70">
            <v>99.238399999999999</v>
          </cell>
        </row>
        <row r="71">
          <cell r="C71" t="str">
            <v>PAKISTAN MOBILE COMMUNICATION LTD-TFC (28-10-08)</v>
          </cell>
          <cell r="D71" t="str">
            <v>Traded</v>
          </cell>
          <cell r="E71">
            <v>95.298000000000002</v>
          </cell>
        </row>
        <row r="72">
          <cell r="C72" t="str">
            <v>SITARA CHEMICALS LTD - SUKUK - II (03-12-06)</v>
          </cell>
          <cell r="D72" t="str">
            <v>Non-Traded</v>
          </cell>
          <cell r="E72">
            <v>99.562299999999993</v>
          </cell>
        </row>
        <row r="73">
          <cell r="C73" t="str">
            <v>SITARA CHEMICALS LTD - SUKUK - III (02-01-08)</v>
          </cell>
          <cell r="D73" t="str">
            <v>Non-Traded</v>
          </cell>
          <cell r="E73">
            <v>98.225700000000003</v>
          </cell>
        </row>
        <row r="74">
          <cell r="C74" t="str">
            <v>SONERI BANK LTD-TFC (05-05-05)</v>
          </cell>
          <cell r="D74" t="str">
            <v>Non-Traded</v>
          </cell>
          <cell r="E74">
            <v>98.142700000000005</v>
          </cell>
        </row>
        <row r="76">
          <cell r="C76" t="str">
            <v>EDEN BUILDERS LTD.- SUKUK (08-09-08)</v>
          </cell>
          <cell r="D76" t="str">
            <v>Non-Traded</v>
          </cell>
          <cell r="E76">
            <v>97.303100000000001</v>
          </cell>
        </row>
        <row r="77">
          <cell r="C77" t="str">
            <v>ESCORTS INVESTMENT BANK LTD-TFC (15-03-07)**</v>
          </cell>
          <cell r="D77" t="str">
            <v>Non-Traded</v>
          </cell>
          <cell r="E77">
            <v>88</v>
          </cell>
        </row>
        <row r="78">
          <cell r="C78" t="str">
            <v>HOUSE BUILDING FINANCE CORPORATION LTD - SUKUK (08-05-08)</v>
          </cell>
          <cell r="D78" t="str">
            <v>Non-Traded</v>
          </cell>
          <cell r="E78">
            <v>95.408600000000007</v>
          </cell>
        </row>
        <row r="79">
          <cell r="C79" t="str">
            <v>JDW SUGAR MILLS LTD. TFC (23-06-08)</v>
          </cell>
          <cell r="D79" t="str">
            <v>Non-Traded</v>
          </cell>
          <cell r="E79">
            <v>95.683300000000003</v>
          </cell>
        </row>
        <row r="80">
          <cell r="C80" t="str">
            <v>OPTIMUS LTD - TFC (10-10-07)</v>
          </cell>
          <cell r="D80" t="str">
            <v>Non-Traded</v>
          </cell>
          <cell r="E80">
            <v>82</v>
          </cell>
        </row>
        <row r="81">
          <cell r="C81" t="str">
            <v>PEL-SUKUK (28-09-07)</v>
          </cell>
          <cell r="D81" t="str">
            <v>Non-Traded</v>
          </cell>
          <cell r="E81">
            <v>94.212900000000005</v>
          </cell>
        </row>
        <row r="82">
          <cell r="C82" t="str">
            <v>PEL-SUKUK (31-03-08)</v>
          </cell>
          <cell r="D82" t="str">
            <v>Non-Traded</v>
          </cell>
          <cell r="E82">
            <v>93.480800000000002</v>
          </cell>
        </row>
        <row r="83">
          <cell r="C83" t="str">
            <v>TRAKKER (15-09-07) - PPTFC</v>
          </cell>
          <cell r="D83" t="str">
            <v>Non-Traded</v>
          </cell>
          <cell r="E83">
            <v>99.275400000000005</v>
          </cell>
        </row>
        <row r="84">
          <cell r="C84" t="str">
            <v>WORLDCALL TELECOM LTD.TFC (28-11-06) </v>
          </cell>
          <cell r="D84" t="str">
            <v>Non-Traded</v>
          </cell>
          <cell r="E84">
            <v>99.230599999999995</v>
          </cell>
        </row>
        <row r="85">
          <cell r="C85" t="str">
            <v>WORLDCALL TELECOM LTD-TFC (07-10-08)**</v>
          </cell>
          <cell r="D85" t="str">
            <v>Non-Traded</v>
          </cell>
          <cell r="E85">
            <v>91.45</v>
          </cell>
        </row>
        <row r="87">
          <cell r="C87" t="str">
            <v>AVARI HOTELS-TFC (30-04-09)</v>
          </cell>
          <cell r="D87" t="str">
            <v>Non-Traded</v>
          </cell>
          <cell r="E87">
            <v>96.535399999999996</v>
          </cell>
        </row>
        <row r="88">
          <cell r="C88" t="str">
            <v>JDW SUGAR MILLS LTD. SUKUK (19-06-08)</v>
          </cell>
          <cell r="D88" t="str">
            <v>Non-Traded</v>
          </cell>
          <cell r="E88">
            <v>94.506500000000003</v>
          </cell>
        </row>
        <row r="89">
          <cell r="C89" t="str">
            <v>SHAHMURAD SUGAR MILLS LTD-SUKUK (27-09-07)</v>
          </cell>
          <cell r="D89" t="str">
            <v>Non-Traded</v>
          </cell>
          <cell r="E89">
            <v>98.13</v>
          </cell>
        </row>
        <row r="91">
          <cell r="C91" t="str">
            <v>QUETTA TEXTILE MILLS LTD-SUKUK (26-09-08)</v>
          </cell>
          <cell r="D91" t="str">
            <v>Non-Traded</v>
          </cell>
          <cell r="E91">
            <v>90.327600000000004</v>
          </cell>
        </row>
        <row r="93">
          <cell r="C93" t="str">
            <v>TRUST INVESTMENT BANK LTD-TFC (04-07-08) </v>
          </cell>
          <cell r="D93" t="str">
            <v>Non-Traded</v>
          </cell>
          <cell r="E93">
            <v>94.251900000000006</v>
          </cell>
        </row>
        <row r="95">
          <cell r="C95" t="str">
            <v>----------------------N/A-----------------------------</v>
          </cell>
        </row>
        <row r="97">
          <cell r="C97" t="str">
            <v>TFCs and Sukuks</v>
          </cell>
          <cell r="D97" t="str">
            <v>Traded / Non-Traded</v>
          </cell>
          <cell r="E97" t="str">
            <v>Price</v>
          </cell>
        </row>
        <row r="98">
          <cell r="C98" t="str">
            <v>ALZAMIN LEASING CORPORATION LTD-TFC (05-09-07)</v>
          </cell>
          <cell r="D98" t="str">
            <v>Non-Traded</v>
          </cell>
          <cell r="E98">
            <v>75</v>
          </cell>
        </row>
        <row r="99">
          <cell r="C99" t="str">
            <v>BRR GUARDIAN MODARABA (07-07-08)</v>
          </cell>
          <cell r="D99" t="str">
            <v>Non-Traded</v>
          </cell>
          <cell r="E99">
            <v>75</v>
          </cell>
        </row>
        <row r="100">
          <cell r="C100" t="str">
            <v>MAPLE LEAF SUKUK-(03-12-07)</v>
          </cell>
          <cell r="D100" t="str">
            <v>Non-Traded</v>
          </cell>
          <cell r="E100">
            <v>62.714500000000001</v>
          </cell>
        </row>
        <row r="101">
          <cell r="C101" t="str">
            <v>MAPLE LEAF SUKUK-(31-03-10)</v>
          </cell>
          <cell r="D101" t="str">
            <v>Non-Traded</v>
          </cell>
          <cell r="E101">
            <v>70.405900000000003</v>
          </cell>
        </row>
        <row r="102">
          <cell r="C102" t="str">
            <v>PACE (PAKISTAN) LTD-TFC (15-02-08)</v>
          </cell>
          <cell r="D102" t="str">
            <v>Non-Traded</v>
          </cell>
          <cell r="E102">
            <v>67.251099999999994</v>
          </cell>
        </row>
        <row r="103">
          <cell r="C103" t="str">
            <v>SAUDI PAK LEASING COMPANY LTD-TFC (13-03-08)</v>
          </cell>
          <cell r="D103" t="str">
            <v>Non-Traded</v>
          </cell>
          <cell r="E103">
            <v>66.024699999999996</v>
          </cell>
        </row>
        <row r="105">
          <cell r="C105" t="str">
            <v>TFCs and Sukuks</v>
          </cell>
          <cell r="D105" t="str">
            <v>Traded / Non-Traded</v>
          </cell>
          <cell r="E105" t="str">
            <v>Price</v>
          </cell>
        </row>
        <row r="106">
          <cell r="C106" t="str">
            <v>DAWOOD HERCULES-SUKUK (18-09-07)</v>
          </cell>
          <cell r="D106" t="str">
            <v>Non-Traded</v>
          </cell>
          <cell r="E106">
            <v>100.4909</v>
          </cell>
        </row>
        <row r="107">
          <cell r="C107" t="str">
            <v>SITARA ENERGY LTD-SUKUK (16-07-07)</v>
          </cell>
          <cell r="D107" t="str">
            <v>Non-Traded</v>
          </cell>
          <cell r="E107">
            <v>98.375900000000001</v>
          </cell>
        </row>
        <row r="109">
          <cell r="E109" t="str">
            <v>Page 2 of 3</v>
          </cell>
        </row>
        <row r="116">
          <cell r="C116" t="str">
            <v>TFCs and Sukuks</v>
          </cell>
          <cell r="D116" t="str">
            <v>Traded / Non-Traded</v>
          </cell>
          <cell r="E116" t="str">
            <v>Price</v>
          </cell>
        </row>
        <row r="117">
          <cell r="C117" t="str">
            <v>JAVEDAN CEMENT LTD-TFC (10-11-06)</v>
          </cell>
          <cell r="D117" t="str">
            <v>Non-Traded</v>
          </cell>
          <cell r="E117">
            <v>75</v>
          </cell>
        </row>
        <row r="118">
          <cell r="C118" t="str">
            <v>KOHAT CEMENT-SUKKUK (20-12-07)</v>
          </cell>
          <cell r="D118" t="str">
            <v>Non-Traded</v>
          </cell>
          <cell r="E118">
            <v>66.802400000000006</v>
          </cell>
        </row>
        <row r="119">
          <cell r="C119" t="str">
            <v>SECURITY LEASING CORPORATION LTD-PPTFC (28-03-06)</v>
          </cell>
          <cell r="D119" t="str">
            <v>Non-Traded</v>
          </cell>
          <cell r="E119">
            <v>70.328000000000003</v>
          </cell>
        </row>
        <row r="120">
          <cell r="C120" t="str">
            <v>SECURITY LEASING CORPORATION LTD-SUKKUK (01-06-07) - I</v>
          </cell>
          <cell r="D120" t="str">
            <v>Non-Traded</v>
          </cell>
          <cell r="E120">
            <v>70.682500000000005</v>
          </cell>
        </row>
        <row r="121">
          <cell r="C121" t="str">
            <v>SECURITY LEASING CORPORATION LTD-SUKKUK (19-09-07) - II</v>
          </cell>
          <cell r="D121" t="str">
            <v>Non-Traded</v>
          </cell>
          <cell r="E121">
            <v>70.682500000000005</v>
          </cell>
        </row>
        <row r="126">
          <cell r="C126" t="str">
            <v>AGRITECH LTD-TFC (30-11-07)</v>
          </cell>
          <cell r="D126" t="str">
            <v>Non-Traded</v>
          </cell>
          <cell r="E126" t="str">
            <v>94.2984</v>
          </cell>
        </row>
        <row r="127">
          <cell r="C127" t="str">
            <v>AGRITECH LTD-TFC (01-12-08)</v>
          </cell>
          <cell r="D127" t="str">
            <v>Non-Traded</v>
          </cell>
          <cell r="E127" t="str">
            <v>A/C to NPA</v>
          </cell>
        </row>
        <row r="128">
          <cell r="C128" t="str">
            <v>AL-ZAMIN LEASING MODARABA LTD-TFC (12-05-08)</v>
          </cell>
          <cell r="D128" t="str">
            <v>Non-Traded</v>
          </cell>
          <cell r="E128">
            <v>97.165899999999993</v>
          </cell>
        </row>
        <row r="129">
          <cell r="C129" t="str">
            <v>ARZOO TEXTILE MILLS LTD-SUKUK (15-04-08)</v>
          </cell>
          <cell r="D129" t="str">
            <v>Non-Traded</v>
          </cell>
          <cell r="E129" t="str">
            <v>A/C to NPA</v>
          </cell>
        </row>
        <row r="130">
          <cell r="C130" t="str">
            <v>AZGARD NINE LTD- TFC (20-09-05)</v>
          </cell>
          <cell r="D130" t="str">
            <v>Non-Traded</v>
          </cell>
          <cell r="E130" t="str">
            <v>96.7658</v>
          </cell>
        </row>
        <row r="131">
          <cell r="C131" t="str">
            <v>AZGARD NINE LTD- TFC (04-12-07) PP</v>
          </cell>
          <cell r="D131" t="str">
            <v>Non-Traded</v>
          </cell>
          <cell r="E131" t="str">
            <v>91.7607</v>
          </cell>
        </row>
        <row r="132">
          <cell r="C132" t="str">
            <v>BUNNY'S LTD. - TFC (30-11-08)</v>
          </cell>
          <cell r="D132" t="str">
            <v>Non-Traded</v>
          </cell>
          <cell r="E132" t="str">
            <v>A/C to NPA</v>
          </cell>
        </row>
        <row r="133">
          <cell r="C133" t="str">
            <v>DEWAN CEMENT LTD</v>
          </cell>
          <cell r="D133" t="str">
            <v>Non-Traded</v>
          </cell>
          <cell r="E133" t="str">
            <v>A/C to NPA</v>
          </cell>
        </row>
        <row r="134">
          <cell r="C134" t="str">
            <v>EDEN HOUSING LTD.- SUKUK (31-12-07)</v>
          </cell>
          <cell r="D134" t="str">
            <v>Non-Traded</v>
          </cell>
          <cell r="E134" t="str">
            <v>92.6441</v>
          </cell>
        </row>
        <row r="135">
          <cell r="C135" t="str">
            <v>EDEN HOUSING LTD.- SUKUK (31-03-08)</v>
          </cell>
          <cell r="D135" t="str">
            <v>Non-Traded</v>
          </cell>
          <cell r="E135" t="str">
            <v>A/C to NPA</v>
          </cell>
        </row>
        <row r="136">
          <cell r="C136" t="str">
            <v>GHARIBWAL CEMENT-TFC (18-01-08)</v>
          </cell>
          <cell r="D136" t="str">
            <v>Non-Traded</v>
          </cell>
          <cell r="E136" t="str">
            <v>A/C to NPA</v>
          </cell>
        </row>
        <row r="137">
          <cell r="C137" t="str">
            <v>NEW ALLIED ELECTRONIC (15-05-07)</v>
          </cell>
          <cell r="D137" t="str">
            <v>Non-Traded</v>
          </cell>
          <cell r="E137" t="str">
            <v>A/C to NPA</v>
          </cell>
        </row>
        <row r="138">
          <cell r="C138" t="str">
            <v>NEW ALLIED ELECTRONIC - SUKUK (27-07-07)</v>
          </cell>
          <cell r="D138" t="str">
            <v>Non-Traded</v>
          </cell>
          <cell r="E138" t="str">
            <v>A/C to NPA</v>
          </cell>
        </row>
        <row r="139">
          <cell r="C139" t="str">
            <v>NEW ALLIED ELECTRONIC - SUKUK (03-12-07)</v>
          </cell>
          <cell r="D139" t="str">
            <v>Non-Traded</v>
          </cell>
          <cell r="E139" t="str">
            <v>A/C to NPA</v>
          </cell>
        </row>
        <row r="140">
          <cell r="C140" t="str">
            <v>PAK HY-OILS LTD-TFC (31-12-08)</v>
          </cell>
          <cell r="D140" t="str">
            <v>Non-Traded</v>
          </cell>
          <cell r="E140" t="str">
            <v>A/C to NPA</v>
          </cell>
        </row>
        <row r="141">
          <cell r="C141" t="str">
            <v>SECURITY LEASING CORPORATION LTD-PPTFC (28-03-06)</v>
          </cell>
          <cell r="D141" t="str">
            <v>Non-Traded</v>
          </cell>
          <cell r="E141" t="str">
            <v>A/C to NPA</v>
          </cell>
        </row>
        <row r="142">
          <cell r="C142" t="str">
            <v>SHAKARGANJ MILLS LTD-TFC (22-09-08)</v>
          </cell>
          <cell r="D142" t="str">
            <v>Non-Traded</v>
          </cell>
          <cell r="E142" t="str">
            <v>A/C to NPA</v>
          </cell>
        </row>
        <row r="143">
          <cell r="C143" t="str">
            <v>SITARA PEROXIDE LTD-SUK (19-08-08)</v>
          </cell>
          <cell r="D143" t="str">
            <v>Non-Traded</v>
          </cell>
          <cell r="E143" t="str">
            <v>A/C to NPA</v>
          </cell>
        </row>
        <row r="144">
          <cell r="C144" t="str">
            <v>THREE STAR HOSIERY SUKUK (25-06-08)</v>
          </cell>
          <cell r="D144" t="str">
            <v>Non-Traded</v>
          </cell>
          <cell r="E144" t="str">
            <v>A/C to NPA</v>
          </cell>
        </row>
        <row r="145">
          <cell r="C145" t="str">
            <v>PACE (PAKISTAN) LTD-TFC (15-02-08)**</v>
          </cell>
          <cell r="D145" t="str">
            <v>Non-Traded</v>
          </cell>
          <cell r="E145" t="str">
            <v>65.0000</v>
          </cell>
        </row>
        <row r="146">
          <cell r="C146" t="str">
            <v>TELECARD LTD-TFC (27-05-05)</v>
          </cell>
          <cell r="D146" t="str">
            <v>Non-Traded</v>
          </cell>
          <cell r="E146" t="str">
            <v>75.0000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s>
    <sheetDataSet>
      <sheetData sheetId="0" refreshError="1"/>
      <sheetData sheetId="1" refreshError="1">
        <row r="24">
          <cell r="C24" t="str">
            <v>and</v>
          </cell>
        </row>
        <row r="27">
          <cell r="C27" t="str">
            <v>Rates of Debt Securities as of June 30, 2009 (Revised)</v>
          </cell>
        </row>
        <row r="29">
          <cell r="C29" t="str">
            <v>TFCs and Sukuks</v>
          </cell>
          <cell r="D29" t="str">
            <v>Traded / Non-Traded</v>
          </cell>
          <cell r="E29" t="str">
            <v>Prices</v>
          </cell>
        </row>
        <row r="31">
          <cell r="C31" t="str">
            <v>GOP IJARA SUKUK (11-03-09)</v>
          </cell>
          <cell r="D31" t="str">
            <v>Non-Traded</v>
          </cell>
          <cell r="E31">
            <v>100</v>
          </cell>
        </row>
        <row r="32">
          <cell r="C32" t="str">
            <v>KARACHI SHIPYARD &amp; ENGINEERING WORKS LTD-SUKUK (02-11-07)</v>
          </cell>
          <cell r="D32" t="str">
            <v>Non-Traded</v>
          </cell>
          <cell r="E32">
            <v>98.882900000000006</v>
          </cell>
        </row>
        <row r="33">
          <cell r="C33" t="str">
            <v>KARACHI SHIPYARD &amp; ENGINEERING WORKS LTD-SUKUK (04-02-08)</v>
          </cell>
          <cell r="D33" t="str">
            <v>Traded</v>
          </cell>
          <cell r="E33">
            <v>98.051599999999993</v>
          </cell>
        </row>
        <row r="34">
          <cell r="C34" t="str">
            <v>NATIONAL INDUSTRIAL PARK DEVEL. &amp; MANAGEMENT Co. SUKUK (11-08-07)</v>
          </cell>
          <cell r="D34" t="str">
            <v>Non-Traded</v>
          </cell>
          <cell r="E34">
            <v>100.0314</v>
          </cell>
        </row>
        <row r="35">
          <cell r="C35" t="str">
            <v>PAKISTAN INTERNATIONAL AIRLINE CORPORATION-TFC (20-02-03)</v>
          </cell>
          <cell r="D35" t="str">
            <v>Non-Traded</v>
          </cell>
          <cell r="E35">
            <v>99.558300000000003</v>
          </cell>
        </row>
        <row r="36">
          <cell r="C36" t="str">
            <v>WAPDA-SUKUK (01-05-06)</v>
          </cell>
          <cell r="D36" t="str">
            <v>Traded</v>
          </cell>
          <cell r="E36">
            <v>98.351100000000002</v>
          </cell>
        </row>
        <row r="37">
          <cell r="C37" t="str">
            <v>WAPDA-SUKUK (13-07-07)</v>
          </cell>
          <cell r="D37" t="str">
            <v>Non-Traded</v>
          </cell>
          <cell r="E37">
            <v>93.893500000000003</v>
          </cell>
        </row>
        <row r="39">
          <cell r="C39" t="str">
            <v>JAHANGIR SIDDIQUI &amp; COMPANY LTD-TFC (21-12-04)</v>
          </cell>
          <cell r="D39" t="str">
            <v>Non-Traded</v>
          </cell>
          <cell r="E39">
            <v>91.550299999999993</v>
          </cell>
        </row>
        <row r="40">
          <cell r="C40" t="str">
            <v>JAHANGIR SIDDIQUI &amp; COMPANY LTD-TFC (30-09-05)</v>
          </cell>
          <cell r="D40" t="str">
            <v>Non-Traded</v>
          </cell>
          <cell r="E40">
            <v>95.016599999999997</v>
          </cell>
        </row>
        <row r="41">
          <cell r="C41" t="str">
            <v>JAHANGIR SIDDIQUI &amp; COMPANY LTD-TFC (21-11-06)</v>
          </cell>
          <cell r="D41" t="str">
            <v>Non-Traded</v>
          </cell>
          <cell r="E41">
            <v>92.999700000000004</v>
          </cell>
        </row>
        <row r="42">
          <cell r="C42" t="str">
            <v>JAHANGIR SIDDIQUI &amp; COMPANY LTD-TFC (04-07-07)</v>
          </cell>
          <cell r="D42" t="str">
            <v>Traded</v>
          </cell>
          <cell r="E42">
            <v>91.5</v>
          </cell>
        </row>
        <row r="43">
          <cell r="C43" t="str">
            <v>ORIX LEASING PAKISTAN LTD-TFC (25-05-07)</v>
          </cell>
          <cell r="D43" t="str">
            <v>Traded</v>
          </cell>
          <cell r="E43">
            <v>82.641599999999997</v>
          </cell>
        </row>
        <row r="44">
          <cell r="C44" t="str">
            <v>PAK KUWAIT INVESTMENT COMPANY LTD-TFC (09-08-05)</v>
          </cell>
          <cell r="D44" t="str">
            <v>Non-Traded</v>
          </cell>
          <cell r="E44">
            <v>99.858599999999996</v>
          </cell>
        </row>
        <row r="45">
          <cell r="C45" t="str">
            <v>PAK KUWAIT INVESTMENT COMPANY LTD-TFC (03-02-06)</v>
          </cell>
          <cell r="D45" t="str">
            <v>Non-Traded</v>
          </cell>
          <cell r="E45">
            <v>99.495099999999994</v>
          </cell>
        </row>
        <row r="46">
          <cell r="C46" t="str">
            <v>PAK KUWAIT INVESTMENT COMPANY LTD-TFC (28-03-06)</v>
          </cell>
          <cell r="D46" t="str">
            <v>Non-Traded</v>
          </cell>
          <cell r="E46">
            <v>99.287199999999999</v>
          </cell>
        </row>
        <row r="48">
          <cell r="C48" t="str">
            <v>ENGRO CHEMICAL PAKISTAN LTD-SUKUK (06-09-07)</v>
          </cell>
          <cell r="D48" t="str">
            <v>Traded</v>
          </cell>
          <cell r="E48">
            <v>98.26</v>
          </cell>
        </row>
        <row r="49">
          <cell r="C49" t="str">
            <v>ENGRO CHEMICAL PAKISTAN LTD-TFC (30-11-07)</v>
          </cell>
          <cell r="D49" t="str">
            <v>Non-Traded</v>
          </cell>
          <cell r="E49">
            <v>97.189499999999995</v>
          </cell>
        </row>
        <row r="50">
          <cell r="C50" t="str">
            <v>ENGRO CHEMICAL PAKISTAN LTD-TFC (18-03-08) (PRP-I)</v>
          </cell>
          <cell r="D50" t="str">
            <v>Non-Traded</v>
          </cell>
          <cell r="E50">
            <v>88</v>
          </cell>
        </row>
        <row r="51">
          <cell r="C51" t="str">
            <v>ENGRO CHEMICAL PAKISTAN LTD-TFC (18-03-08) (PRP-II)</v>
          </cell>
          <cell r="D51" t="str">
            <v>Non-Traded</v>
          </cell>
          <cell r="E51">
            <v>87.666700000000006</v>
          </cell>
        </row>
        <row r="52">
          <cell r="C52" t="str">
            <v>ORIX LEASING PAKISTAN LTD-SUKUK (30-06-07)</v>
          </cell>
          <cell r="D52" t="str">
            <v>Non-Traded</v>
          </cell>
          <cell r="E52">
            <v>98.3</v>
          </cell>
        </row>
        <row r="53">
          <cell r="C53" t="str">
            <v>ORIX LEASING PAKISTAN LTD-TFC (15-01-08)</v>
          </cell>
          <cell r="D53" t="str">
            <v>Non-Traded</v>
          </cell>
          <cell r="E53">
            <v>97.876000000000005</v>
          </cell>
        </row>
        <row r="54">
          <cell r="C54" t="str">
            <v>PAK ARAB FERTILIZERS (28-02-08)</v>
          </cell>
          <cell r="D54" t="str">
            <v>Traded</v>
          </cell>
          <cell r="E54">
            <v>95.369100000000003</v>
          </cell>
        </row>
        <row r="55">
          <cell r="C55" t="str">
            <v>SCB (PAK) LTD-TFC (20-01-04)</v>
          </cell>
          <cell r="D55" t="str">
            <v>Non-Traded</v>
          </cell>
          <cell r="E55">
            <v>97.046199999999999</v>
          </cell>
        </row>
        <row r="56">
          <cell r="C56" t="str">
            <v>SCB (PAK) LTD-TFC (01-02-06)</v>
          </cell>
          <cell r="D56" t="str">
            <v>Non-Traded</v>
          </cell>
          <cell r="E56">
            <v>98.881799999999998</v>
          </cell>
        </row>
        <row r="57">
          <cell r="C57" t="str">
            <v>SUI SOUTHERN GAS COMPANY - SUKKUK (31-12-07) - I</v>
          </cell>
          <cell r="D57" t="str">
            <v>Non-Traded</v>
          </cell>
          <cell r="E57">
            <v>96.9</v>
          </cell>
        </row>
        <row r="58">
          <cell r="C58" t="str">
            <v>UNITED BANK LTD-TFC (10-08-04)</v>
          </cell>
          <cell r="D58" t="str">
            <v>Non-Traded</v>
          </cell>
          <cell r="E58">
            <v>86.472300000000004</v>
          </cell>
        </row>
        <row r="59">
          <cell r="C59" t="str">
            <v>UNITED BANK LTD-TFC (15-03-05)</v>
          </cell>
          <cell r="D59" t="str">
            <v>Non-Traded</v>
          </cell>
          <cell r="E59">
            <v>84.369</v>
          </cell>
        </row>
        <row r="60">
          <cell r="C60" t="str">
            <v>UNITED BANK LTD-TFC (08-09-06)</v>
          </cell>
          <cell r="D60" t="str">
            <v>Non-Traded</v>
          </cell>
          <cell r="E60">
            <v>96.614099999999993</v>
          </cell>
        </row>
        <row r="61">
          <cell r="C61" t="str">
            <v>UNITED BANK LTD-TFC (14-02-08)</v>
          </cell>
          <cell r="D61" t="str">
            <v>Traded</v>
          </cell>
          <cell r="E61">
            <v>91.986699999999999</v>
          </cell>
        </row>
        <row r="63">
          <cell r="C63" t="str">
            <v>ALLIED BANK LTD-TFC (06-12-06)</v>
          </cell>
          <cell r="D63" t="str">
            <v>Non-Traded</v>
          </cell>
          <cell r="E63">
            <v>96.774900000000002</v>
          </cell>
        </row>
        <row r="64">
          <cell r="C64" t="str">
            <v>ASKARI BANK LTD-TFC (04-02-05)</v>
          </cell>
          <cell r="D64" t="str">
            <v>Non-Traded</v>
          </cell>
          <cell r="E64">
            <v>96.171199999999999</v>
          </cell>
        </row>
        <row r="65">
          <cell r="C65" t="str">
            <v>ASKARI BANK LTD-TFC (31-10-05)</v>
          </cell>
          <cell r="D65" t="str">
            <v>Non-Traded</v>
          </cell>
          <cell r="E65">
            <v>95.565600000000003</v>
          </cell>
        </row>
        <row r="66">
          <cell r="C66" t="str">
            <v>AZGARD NINE LTD- TFC (20-09-05)</v>
          </cell>
          <cell r="D66" t="str">
            <v>Non-Traded</v>
          </cell>
          <cell r="E66">
            <v>88.474999999999994</v>
          </cell>
        </row>
        <row r="67">
          <cell r="C67" t="str">
            <v>AZGARD NINE LTD- TFC (04-12-07) PP</v>
          </cell>
          <cell r="D67" t="str">
            <v>Non-Traded</v>
          </cell>
          <cell r="E67">
            <v>98.5989</v>
          </cell>
        </row>
        <row r="68">
          <cell r="C68" t="str">
            <v>BANK ALFALAH LTD-TFC (23-11-04)</v>
          </cell>
          <cell r="D68" t="str">
            <v>Non-Traded</v>
          </cell>
          <cell r="E68">
            <v>97.521299999999997</v>
          </cell>
        </row>
        <row r="69">
          <cell r="C69" t="str">
            <v>BANK ALFALAH LTD-TFC (25-11-05)</v>
          </cell>
          <cell r="D69" t="str">
            <v>Non-Traded</v>
          </cell>
          <cell r="E69">
            <v>96.0899</v>
          </cell>
        </row>
        <row r="70">
          <cell r="C70" t="str">
            <v>BANK AL-HABIB LTD-TFC (15-07-04) 10% cap</v>
          </cell>
          <cell r="D70" t="str">
            <v>Non-Traded</v>
          </cell>
          <cell r="E70">
            <v>89.696399999999997</v>
          </cell>
        </row>
        <row r="71">
          <cell r="C71" t="str">
            <v>BANK AL-HABIB LTD-TFC (07-02-07)</v>
          </cell>
          <cell r="D71" t="str">
            <v>Non-Traded</v>
          </cell>
          <cell r="E71">
            <v>95.594300000000004</v>
          </cell>
        </row>
        <row r="72">
          <cell r="E72" t="str">
            <v>Page 1 of 3</v>
          </cell>
        </row>
        <row r="79">
          <cell r="C79" t="str">
            <v>CENTURY PAPER &amp; BOARD MILLS LTD- SUKUK (25-09-07)</v>
          </cell>
          <cell r="D79" t="str">
            <v>Non-Traded</v>
          </cell>
          <cell r="E79">
            <v>97.550200000000004</v>
          </cell>
        </row>
        <row r="80">
          <cell r="C80" t="str">
            <v>FAYSAL BANK LTD  (12-11-2007)</v>
          </cell>
          <cell r="D80" t="str">
            <v>Non-Traded</v>
          </cell>
          <cell r="E80">
            <v>95.054199999999994</v>
          </cell>
        </row>
        <row r="81">
          <cell r="C81" t="str">
            <v>FINANCIAL REC'BLES SEC'ZATION CO. LTD-TFC CLASS "A"</v>
          </cell>
          <cell r="D81" t="str">
            <v>Non-Traded</v>
          </cell>
          <cell r="E81">
            <v>98.710800000000006</v>
          </cell>
        </row>
        <row r="82">
          <cell r="C82" t="str">
            <v>FINANCIAL REC'BLES SEC'ZATION CO. LTD-TFC CLASS "B"</v>
          </cell>
          <cell r="D82" t="str">
            <v>Non-Traded</v>
          </cell>
          <cell r="E82">
            <v>98.4238</v>
          </cell>
        </row>
        <row r="83">
          <cell r="C83" t="str">
            <v>KASB SECURITIES LTD- TFC (27-06-07)</v>
          </cell>
          <cell r="D83" t="str">
            <v>Non-Traded</v>
          </cell>
          <cell r="E83">
            <v>87.500100000000003</v>
          </cell>
        </row>
        <row r="84">
          <cell r="C84" t="str">
            <v>PACE (PAKISTAN) LTD-TFC (15-02-08)</v>
          </cell>
          <cell r="D84" t="str">
            <v>Traded</v>
          </cell>
          <cell r="E84">
            <v>83</v>
          </cell>
        </row>
        <row r="85">
          <cell r="C85" t="str">
            <v>PAK AMERICAN FERTILIZER LTD-TFC (30-11-07)</v>
          </cell>
          <cell r="D85" t="str">
            <v>Non-Traded</v>
          </cell>
          <cell r="E85">
            <v>97.436700000000002</v>
          </cell>
        </row>
        <row r="86">
          <cell r="C86" t="str">
            <v>PAK AMERICAN FERTILIZER LTD-TFC (14-01-08)</v>
          </cell>
          <cell r="D86" t="str">
            <v>Traded</v>
          </cell>
          <cell r="E86">
            <v>86.887500000000003</v>
          </cell>
        </row>
        <row r="87">
          <cell r="C87" t="str">
            <v>PAK AMERICAN FERTILIZER LTD-SUKUK (06-08-08)</v>
          </cell>
          <cell r="D87" t="str">
            <v>Traded</v>
          </cell>
          <cell r="E87">
            <v>89.659700000000001</v>
          </cell>
        </row>
        <row r="88">
          <cell r="C88" t="str">
            <v>PAK AMERICAN FERTILIZER LTD-TFC (01-12-08)</v>
          </cell>
          <cell r="D88" t="str">
            <v>Non-Traded</v>
          </cell>
          <cell r="E88">
            <v>100.607</v>
          </cell>
        </row>
        <row r="89">
          <cell r="C89" t="str">
            <v>PAKISTAN MOBILE COMMUNICATION LTD-TFC (31-05-06)</v>
          </cell>
          <cell r="D89" t="str">
            <v>Traded</v>
          </cell>
          <cell r="E89">
            <v>100.75</v>
          </cell>
        </row>
        <row r="90">
          <cell r="C90" t="str">
            <v>PAKISTAN MOBILE COMMUNICATION LTD-TFC (01-10-07)</v>
          </cell>
          <cell r="D90" t="str">
            <v>Non-Traded</v>
          </cell>
          <cell r="E90">
            <v>87.180099999999996</v>
          </cell>
        </row>
        <row r="91">
          <cell r="C91" t="str">
            <v>PAKISTAN MOBILE COMMUNICATION LTD-TFC (28-10-08)</v>
          </cell>
          <cell r="D91" t="str">
            <v>Non-Traded</v>
          </cell>
          <cell r="E91">
            <v>96.021299999999997</v>
          </cell>
        </row>
        <row r="92">
          <cell r="C92" t="str">
            <v>ROYAL BANK OF SCOTLAND  - TFC (10-02-05)</v>
          </cell>
          <cell r="D92" t="str">
            <v>Non-Traded</v>
          </cell>
          <cell r="E92">
            <v>98.781899999999993</v>
          </cell>
        </row>
        <row r="93">
          <cell r="C93" t="str">
            <v>SITARA CHEMICALS LTD - SUKUK - II (03-12-06)</v>
          </cell>
          <cell r="D93" t="str">
            <v>Non-Traded</v>
          </cell>
          <cell r="E93">
            <v>98.665499999999994</v>
          </cell>
        </row>
        <row r="94">
          <cell r="C94" t="str">
            <v>SITARA CHEMICALS LTD - SUKUK - III (02-01-08)</v>
          </cell>
          <cell r="D94" t="str">
            <v>Traded</v>
          </cell>
          <cell r="E94">
            <v>99.974999999999994</v>
          </cell>
        </row>
        <row r="96">
          <cell r="C96" t="str">
            <v>AL ABBAS SUGAR MILLS LTD-TFC (21-11-07)</v>
          </cell>
          <cell r="D96" t="str">
            <v>Non-Traded</v>
          </cell>
          <cell r="E96">
            <v>91.592399999999998</v>
          </cell>
        </row>
        <row r="97">
          <cell r="C97" t="str">
            <v>BRR GUARDIAN MODARABA (07-06-08)</v>
          </cell>
          <cell r="D97" t="str">
            <v>Non-Traded</v>
          </cell>
          <cell r="E97">
            <v>95.870999999999995</v>
          </cell>
        </row>
        <row r="98">
          <cell r="C98" t="str">
            <v>ESCORTS INVESTMENT BANK LTD-TFC (15-03-07)</v>
          </cell>
          <cell r="D98" t="str">
            <v>Non-Traded</v>
          </cell>
          <cell r="E98">
            <v>99.472200000000001</v>
          </cell>
        </row>
        <row r="99">
          <cell r="C99" t="str">
            <v>HOUSE BUILDING FINANCE CORPORATION LTD - SUKUK (07-05-08)</v>
          </cell>
          <cell r="D99" t="str">
            <v>Non-Traded</v>
          </cell>
          <cell r="E99">
            <v>94.600399999999993</v>
          </cell>
        </row>
        <row r="100">
          <cell r="C100" t="str">
            <v>IGI INV. BANK LTD-TFC (FIRST INT'l INV. BANK LTD. - TFC) (11-07-06)</v>
          </cell>
          <cell r="D100" t="str">
            <v>Non-Traded</v>
          </cell>
          <cell r="E100">
            <v>96.945800000000006</v>
          </cell>
        </row>
        <row r="101">
          <cell r="C101" t="str">
            <v>NIB BANK LTD-TFC (05-03-08)</v>
          </cell>
          <cell r="D101" t="str">
            <v>Traded</v>
          </cell>
          <cell r="E101">
            <v>92.440200000000004</v>
          </cell>
        </row>
        <row r="102">
          <cell r="C102" t="str">
            <v>PEL-SUKUK (28-09-07)</v>
          </cell>
          <cell r="D102" t="str">
            <v>Non-Traded</v>
          </cell>
          <cell r="E102">
            <v>98.070999999999998</v>
          </cell>
        </row>
        <row r="103">
          <cell r="C103" t="str">
            <v>PEL-SUKUK (30-06-08)</v>
          </cell>
          <cell r="D103" t="str">
            <v>Non-Traded</v>
          </cell>
          <cell r="E103">
            <v>92.417000000000002</v>
          </cell>
        </row>
        <row r="104">
          <cell r="C104" t="str">
            <v>SITARA ENERGY LTD-SUKUK (16-07-07)</v>
          </cell>
          <cell r="D104" t="str">
            <v>Non-Traded</v>
          </cell>
          <cell r="E104">
            <v>98.9452</v>
          </cell>
        </row>
        <row r="105">
          <cell r="C105" t="str">
            <v>SONERI BANK LTD-TFC (05-05-05)</v>
          </cell>
          <cell r="D105" t="str">
            <v>Non-Traded</v>
          </cell>
          <cell r="E105">
            <v>96.542100000000005</v>
          </cell>
        </row>
        <row r="107">
          <cell r="C107" t="str">
            <v>AL-ZAMIN LEASING MODARABA-TFC (31-05-05)</v>
          </cell>
          <cell r="D107" t="str">
            <v>Non-Traded</v>
          </cell>
          <cell r="E107">
            <v>93.779700000000005</v>
          </cell>
        </row>
        <row r="108">
          <cell r="C108" t="str">
            <v>AMTEX LTD.-SUKUK (21-01-08)</v>
          </cell>
          <cell r="D108" t="str">
            <v>Non-Traded</v>
          </cell>
          <cell r="E108">
            <v>89.180800000000005</v>
          </cell>
        </row>
        <row r="109">
          <cell r="C109" t="str">
            <v>EDEN BUILDERS LTD.- SUKUK (08-09-08)</v>
          </cell>
          <cell r="D109" t="str">
            <v>Traded</v>
          </cell>
          <cell r="E109">
            <v>100.1456</v>
          </cell>
        </row>
        <row r="110">
          <cell r="C110" t="str">
            <v>EDEN HOUSING LTD.- SUKUK (31-12-07)</v>
          </cell>
          <cell r="D110" t="str">
            <v>Non-Traded</v>
          </cell>
          <cell r="E110">
            <v>97.261399999999995</v>
          </cell>
        </row>
        <row r="111">
          <cell r="C111" t="str">
            <v>EDEN HOUSING LTD.- SUKUK (31-03-08)</v>
          </cell>
          <cell r="D111" t="str">
            <v>Non-Traded</v>
          </cell>
          <cell r="E111">
            <v>96.914500000000004</v>
          </cell>
        </row>
        <row r="112">
          <cell r="C112" t="str">
            <v>ESCORT INVESTMENT BANK (27-09-04) (Cap @ 10%)</v>
          </cell>
          <cell r="D112" t="str">
            <v>Non-Traded</v>
          </cell>
          <cell r="E112">
            <v>100</v>
          </cell>
        </row>
        <row r="113">
          <cell r="C113" t="str">
            <v>JDW SUGAR MILLS LTD. SUKUK (19-06-08)</v>
          </cell>
          <cell r="D113" t="str">
            <v>Non-Traded</v>
          </cell>
          <cell r="E113">
            <v>92.581400000000002</v>
          </cell>
        </row>
        <row r="114">
          <cell r="C114" t="str">
            <v>JDW SUGAR MILLS LTD. SUKUK (23-06-08)</v>
          </cell>
          <cell r="D114" t="str">
            <v>Non-Traded</v>
          </cell>
          <cell r="E114">
            <v>92.540099999999995</v>
          </cell>
        </row>
        <row r="115">
          <cell r="C115" t="str">
            <v>KASHAF FOUNDATION - TFC  (05-11-07)</v>
          </cell>
          <cell r="D115" t="str">
            <v>Traded</v>
          </cell>
          <cell r="E115">
            <v>95</v>
          </cell>
        </row>
        <row r="116">
          <cell r="C116" t="str">
            <v>OPTIMUS LTD - TFC (10-10-07)</v>
          </cell>
          <cell r="D116" t="str">
            <v>Non-Traded</v>
          </cell>
          <cell r="E116">
            <v>95.534899999999993</v>
          </cell>
        </row>
        <row r="117">
          <cell r="C117" t="str">
            <v>TRAKKER (15-09-07) - PPTFC</v>
          </cell>
          <cell r="D117" t="str">
            <v>Non-Traded</v>
          </cell>
          <cell r="E117">
            <v>98.956000000000003</v>
          </cell>
        </row>
        <row r="118">
          <cell r="C118" t="str">
            <v>TRUST INVESTMENT BANK LTD-TFC (17-07-04) 10% cap</v>
          </cell>
          <cell r="D118" t="str">
            <v>Non-Traded</v>
          </cell>
          <cell r="E118">
            <v>100</v>
          </cell>
        </row>
        <row r="119">
          <cell r="C119" t="str">
            <v>TRUST INVESTMENT BANK LTD-TFC (15-11-05)</v>
          </cell>
          <cell r="D119" t="str">
            <v>Non-Traded</v>
          </cell>
          <cell r="E119">
            <v>98.475499999999997</v>
          </cell>
        </row>
        <row r="120">
          <cell r="C120" t="str">
            <v>TRUST INVESTMENT BANK LTD-TFC (04-07-08)</v>
          </cell>
          <cell r="D120" t="str">
            <v>Non-Traded</v>
          </cell>
          <cell r="E120">
            <v>95.447199999999995</v>
          </cell>
        </row>
        <row r="121">
          <cell r="C121" t="str">
            <v>WORLDCALL TELECOM LTD.TFC (28-11-06)</v>
          </cell>
          <cell r="D121" t="str">
            <v>Non-Traded</v>
          </cell>
          <cell r="E121">
            <v>98.341999999999999</v>
          </cell>
        </row>
        <row r="122">
          <cell r="C122" t="str">
            <v>WORLDCALL TELECOM LTD-TFC (07-10-08)</v>
          </cell>
          <cell r="D122" t="str">
            <v>Traded</v>
          </cell>
          <cell r="E122">
            <v>95.175399999999996</v>
          </cell>
        </row>
        <row r="124">
          <cell r="C124" t="str">
            <v>ALZAMIN LEASING CORPORATION LTD-TFC (05-09-07)</v>
          </cell>
          <cell r="D124" t="str">
            <v>Non-Traded</v>
          </cell>
          <cell r="E124">
            <v>96.896000000000001</v>
          </cell>
        </row>
        <row r="125">
          <cell r="C125" t="str">
            <v>AL-ZAMIN LEASING MODARABA LTD-TFC (12-05-08)</v>
          </cell>
          <cell r="D125" t="str">
            <v>Non-Traded</v>
          </cell>
          <cell r="E125">
            <v>94.7821</v>
          </cell>
        </row>
        <row r="126">
          <cell r="C126" t="str">
            <v>AVARI HOTELS-TFC (30-04-09)</v>
          </cell>
          <cell r="D126" t="str">
            <v>Non-Traded</v>
          </cell>
          <cell r="E126">
            <v>93.129400000000004</v>
          </cell>
        </row>
        <row r="127">
          <cell r="C127" t="str">
            <v>MAPLE LEAF SUKUK-(3-12-07)</v>
          </cell>
          <cell r="D127" t="str">
            <v>Non-Traded</v>
          </cell>
          <cell r="E127">
            <v>90.010099999999994</v>
          </cell>
        </row>
        <row r="128">
          <cell r="C128" t="str">
            <v>QUETTA TEXTILE MILLS LTD-SUKUK (26-09-08)</v>
          </cell>
          <cell r="D128" t="str">
            <v>Non-Traded</v>
          </cell>
          <cell r="E128">
            <v>86.235200000000006</v>
          </cell>
        </row>
        <row r="129">
          <cell r="C129" t="str">
            <v>SHAHMURAD SUGAR MILLS LTD-SUKUK (27-09-07)</v>
          </cell>
          <cell r="D129" t="str">
            <v>Non-Traded</v>
          </cell>
          <cell r="E129">
            <v>94.003900000000002</v>
          </cell>
        </row>
        <row r="130">
          <cell r="C130" t="str">
            <v>SHAKARGANJ MILLS LTD-TFC (22-09-08)</v>
          </cell>
          <cell r="D130" t="str">
            <v>Non-Traded</v>
          </cell>
          <cell r="E130">
            <v>91.9238</v>
          </cell>
        </row>
        <row r="131">
          <cell r="C131" t="str">
            <v>SME LEASING LTD-TFC (16-07-08)</v>
          </cell>
          <cell r="D131" t="str">
            <v>Non-Traded</v>
          </cell>
          <cell r="E131">
            <v>95.640199999999993</v>
          </cell>
        </row>
        <row r="133">
          <cell r="C133" t="str">
            <v>SEARLE PAKISTAN LTD-TFC (09-03-06)</v>
          </cell>
          <cell r="D133" t="str">
            <v>Non-Traded</v>
          </cell>
          <cell r="E133">
            <v>96.017600000000002</v>
          </cell>
        </row>
        <row r="135">
          <cell r="C135" t="str">
            <v>SAUDI PAK LEASING COMPANY LTD-TFC (13-03-08)</v>
          </cell>
          <cell r="D135" t="str">
            <v>Non-Traded</v>
          </cell>
          <cell r="E135">
            <v>74</v>
          </cell>
        </row>
        <row r="136">
          <cell r="C136" t="str">
            <v>TELECARD LTD-TFC (27-05-05)</v>
          </cell>
          <cell r="D136" t="str">
            <v>Non-Traded</v>
          </cell>
          <cell r="E136">
            <v>95.519099999999995</v>
          </cell>
        </row>
        <row r="138">
          <cell r="C138" t="str">
            <v>GHARIBWAL CEMENT-TFC (18-01-08)</v>
          </cell>
          <cell r="D138" t="str">
            <v>Non-Traded</v>
          </cell>
          <cell r="E138">
            <v>88.940700000000007</v>
          </cell>
        </row>
        <row r="139">
          <cell r="C139" t="str">
            <v>SECURITY LEASING CORPORATION LTD-PPTFC (28-03-06)</v>
          </cell>
          <cell r="D139" t="str">
            <v>Non-Traded</v>
          </cell>
          <cell r="E139">
            <v>93.973799999999997</v>
          </cell>
        </row>
        <row r="140">
          <cell r="C140" t="str">
            <v>SECURITY LEASING CORPORATION LTD-SUKKUK (01-06-07) - I</v>
          </cell>
          <cell r="D140" t="str">
            <v>Non-Traded</v>
          </cell>
          <cell r="E140">
            <v>90.503500000000003</v>
          </cell>
        </row>
        <row r="141">
          <cell r="C141" t="str">
            <v>SECURITY LEASING CORPORATION LTD-SUKKUK (19-09-07) - II</v>
          </cell>
          <cell r="D141" t="str">
            <v>Non-Traded</v>
          </cell>
          <cell r="E141">
            <v>89.919200000000004</v>
          </cell>
        </row>
        <row r="143">
          <cell r="C143" t="str">
            <v>TFCs and Sukuks</v>
          </cell>
          <cell r="D143" t="str">
            <v>Traded / Non-Traded</v>
          </cell>
          <cell r="E143" t="str">
            <v>Prices</v>
          </cell>
        </row>
        <row r="144">
          <cell r="C144" t="str">
            <v>FIRST DAWOOD INVESTMENT BANK LTD. TFC (11-09-07)</v>
          </cell>
          <cell r="D144" t="str">
            <v>Non-Traded</v>
          </cell>
          <cell r="E144">
            <v>75</v>
          </cell>
        </row>
        <row r="145">
          <cell r="C145" t="str">
            <v>KOHAT CEMENT-SUKKUK (13-12-07)</v>
          </cell>
          <cell r="D145" t="str">
            <v>Non-Traded</v>
          </cell>
          <cell r="E145">
            <v>75</v>
          </cell>
        </row>
        <row r="146">
          <cell r="C146" t="str">
            <v>THREE STAR HOSIERY (25-06-08)</v>
          </cell>
          <cell r="D146" t="str">
            <v>Non-Traded</v>
          </cell>
          <cell r="E146">
            <v>75</v>
          </cell>
        </row>
        <row r="147">
          <cell r="E147" t="str">
            <v>Page 2 of 3</v>
          </cell>
        </row>
        <row r="156">
          <cell r="C156" t="str">
            <v>TFCs and Sukuks</v>
          </cell>
          <cell r="D156" t="str">
            <v>Traded / Non-Traded</v>
          </cell>
          <cell r="E156" t="str">
            <v>Prices</v>
          </cell>
        </row>
        <row r="157">
          <cell r="C157" t="str">
            <v>AL ABBAS HOLDINGS (PVT) LTD-TFC (23-08-06)</v>
          </cell>
          <cell r="D157" t="str">
            <v>Non-Traded</v>
          </cell>
          <cell r="E157">
            <v>75</v>
          </cell>
        </row>
        <row r="158">
          <cell r="C158" t="str">
            <v>ARZOO TEXTILE MILLS LTD-SUKUK (15-04-08)</v>
          </cell>
          <cell r="D158" t="str">
            <v>Non-Traded</v>
          </cell>
          <cell r="E158">
            <v>75</v>
          </cell>
        </row>
        <row r="159">
          <cell r="C159" t="str">
            <v>CRESCENT TEXTILE MILLS LTD-TFC (17-06-04)</v>
          </cell>
          <cell r="D159" t="str">
            <v>Non-Traded</v>
          </cell>
          <cell r="E159">
            <v>75</v>
          </cell>
        </row>
        <row r="160">
          <cell r="C160" t="str">
            <v>DAWOOD HERCULES-SUKUK (18-09-07)</v>
          </cell>
          <cell r="D160" t="str">
            <v>Non-Traded</v>
          </cell>
          <cell r="E160">
            <v>96.465900000000005</v>
          </cell>
        </row>
        <row r="161">
          <cell r="C161" t="str">
            <v>DEWAN FAROOQUE SPINNING MILLS LTD-TFC (20-12-04)</v>
          </cell>
          <cell r="D161" t="str">
            <v>Non-Traded</v>
          </cell>
          <cell r="E161">
            <v>75</v>
          </cell>
        </row>
        <row r="162">
          <cell r="C162" t="str">
            <v>DGKC DIMINISHING MUSHARKAH (08-05-08)</v>
          </cell>
          <cell r="D162" t="str">
            <v>Non-Traded</v>
          </cell>
          <cell r="E162">
            <v>95.650899999999993</v>
          </cell>
        </row>
        <row r="163">
          <cell r="C163" t="str">
            <v>GHANI HOLDING (PVT) LTD-TFC (23-08-06)</v>
          </cell>
          <cell r="D163" t="str">
            <v>Non-Traded</v>
          </cell>
          <cell r="E163">
            <v>75</v>
          </cell>
        </row>
        <row r="164">
          <cell r="C164" t="str">
            <v>JAVEDAN CEMENT LTD-TFC (10-11-06)</v>
          </cell>
          <cell r="D164" t="str">
            <v>Non-Traded</v>
          </cell>
          <cell r="E164">
            <v>75</v>
          </cell>
        </row>
        <row r="165">
          <cell r="C165" t="str">
            <v>PAK HY-OILS LTD-TFC (31-12-08)</v>
          </cell>
          <cell r="D165" t="str">
            <v>Non-Traded</v>
          </cell>
          <cell r="E165">
            <v>75</v>
          </cell>
        </row>
        <row r="166">
          <cell r="C166" t="str">
            <v>SITARA PEROXIDE LTD-SUK (19-08-08)</v>
          </cell>
          <cell r="D166" t="str">
            <v>Non-Traded</v>
          </cell>
          <cell r="E166">
            <v>75</v>
          </cell>
        </row>
        <row r="167">
          <cell r="C167" t="str">
            <v>VISION DEVELOPERS (PVT) LTD (30-11-08)</v>
          </cell>
          <cell r="D167" t="str">
            <v>Non-Traded</v>
          </cell>
          <cell r="E167">
            <v>75</v>
          </cell>
        </row>
        <row r="169">
          <cell r="C169" t="str">
            <v>TFCs and Sukuks</v>
          </cell>
          <cell r="D169" t="str">
            <v>Traded / Non-Traded</v>
          </cell>
          <cell r="E169" t="str">
            <v>Prices</v>
          </cell>
        </row>
        <row r="170">
          <cell r="C170" t="str">
            <v>DEWAN CEMENT LTD</v>
          </cell>
          <cell r="D170" t="str">
            <v>Non-Traded</v>
          </cell>
          <cell r="E170" t="str">
            <v>A/C to NPA</v>
          </cell>
        </row>
        <row r="171">
          <cell r="C171" t="str">
            <v>NEW ALLIED ELECTRONIC (15-05-07)</v>
          </cell>
          <cell r="D171" t="str">
            <v>Non-Traded</v>
          </cell>
          <cell r="E171" t="str">
            <v>A/C to NPA</v>
          </cell>
        </row>
        <row r="172">
          <cell r="C172" t="str">
            <v>NEW ALLIED ELECTRONIC - SUKUK (27-07-07)</v>
          </cell>
          <cell r="D172" t="str">
            <v>Non-Traded</v>
          </cell>
          <cell r="E172" t="str">
            <v>A/C to NPA</v>
          </cell>
        </row>
        <row r="173">
          <cell r="C173" t="str">
            <v>NEW ALLIED ELECTRONIC - SUKUK (03-12-07)</v>
          </cell>
          <cell r="D173" t="str">
            <v>Non-Traded</v>
          </cell>
          <cell r="E173" t="str">
            <v>A/C to NPA</v>
          </cell>
        </row>
        <row r="174">
          <cell r="C174" t="str">
            <v>Jun 30, 2009 (Prices will change on daily basis)</v>
          </cell>
        </row>
        <row r="175">
          <cell r="C175" t="str">
            <v>Jun 27 to Jul 10, 2009.</v>
          </cell>
        </row>
        <row r="176">
          <cell r="C176" t="str">
            <v>(Page updated on June 30, 2009 at 5:50 P. M.)</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nt²"/>
      <sheetName val="nt__2"/>
      <sheetName val="nt__3"/>
      <sheetName val="nt__4"/>
      <sheetName val="A"/>
      <sheetName val="CliftonMain-1003-P&amp;L"/>
      <sheetName val="CliftonMain-1003-EXP"/>
      <sheetName val="SALARY"/>
      <sheetName val="Parameters"/>
      <sheetName val="broker sheet-2"/>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acc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 val="Note1_11"/>
      <sheetName val="PDF1"/>
      <sheetName val="2000_ Projects Summary"/>
      <sheetName val="Notes _2_"/>
      <sheetName val="PL_Million_"/>
      <sheetName val="Fin_Histo_PL"/>
      <sheetName val="Deposit"/>
      <sheetName val="Non-Statistical Sampling"/>
      <sheetName val="REV VAR INC"/>
      <sheetName val="Sheet5"/>
      <sheetName val="Augbkp98"/>
      <sheetName val="Statement of Claims"/>
      <sheetName val="Revenue-Fire-Marine-Motor"/>
      <sheetName val="Graphs 1"/>
      <sheetName val="Macro1"/>
      <sheetName val="Summary"/>
      <sheetName val="Grouping"/>
      <sheetName val="pinex_(2)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Total_Adjustments2"/>
      <sheetName val="Rate_Input2"/>
      <sheetName val="Profit_Worksheet2"/>
      <sheetName val="broker_sheet-2"/>
      <sheetName val="Notes__2_"/>
      <sheetName val="2000__Projects_Summary"/>
      <sheetName val="Non-Statistical_Sampling"/>
      <sheetName val="REV_VAR_INC"/>
      <sheetName val="Statement_of_Claims"/>
      <sheetName val="Report .1"/>
      <sheetName val="Final Accounts 2001As per Audit"/>
      <sheetName val="Net"/>
      <sheetName val="Profiles"/>
      <sheetName val="Currency"/>
      <sheetName val="DropDown"/>
      <sheetName val="Segment new 1"/>
      <sheetName val="Drop down"/>
      <sheetName val="16-Avg Sales Price"/>
      <sheetName val="stdd costBPCS"/>
      <sheetName val="A-C CODE &amp; NAME"/>
      <sheetName val="ៀFinal Accou"/>
      <sheetName val="ḜFinal Accou"/>
      <sheetName val="⒐Final Accou"/>
      <sheetName val="nt__5"/>
      <sheetName val="nt__6"/>
      <sheetName val="nt__7"/>
      <sheetName val="nt__8"/>
      <sheetName val="nt__9"/>
      <sheetName val="DATABASE"/>
      <sheetName val="会社別"/>
      <sheetName val="Code"/>
      <sheetName val="Abu Dhabi"/>
      <sheetName val="B-S(p)"/>
      <sheetName val="BS-OVS"/>
      <sheetName val="BSDOMOVS"/>
      <sheetName val="PPC-ORD DTL"/>
      <sheetName val="Lead"/>
      <sheetName val="SETUP"/>
      <sheetName val="Note Line"/>
      <sheetName val="pinex_(2)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Total_Adjustments3"/>
      <sheetName val="Rate_Input3"/>
      <sheetName val="Profit_Worksheet3"/>
      <sheetName val="broker_sheet-21"/>
      <sheetName val="Notes__2_1"/>
      <sheetName val="2000__Projects_Summary1"/>
      <sheetName val="Non-Statistical_Sampling1"/>
      <sheetName val="REV_VAR_INC1"/>
      <sheetName val="Statement_of_Claims1"/>
      <sheetName val="Graphs_1"/>
      <sheetName val="Final_Accounts_2001As_per_Audit"/>
      <sheetName val="Report__1"/>
      <sheetName val="Segment_new_1"/>
      <sheetName val="Drop_down"/>
      <sheetName val="16-Avg_Sales_Price"/>
      <sheetName val="stdd_costBPCS"/>
      <sheetName val="P &amp; L"/>
      <sheetName val="New Employee"/>
      <sheetName val="Finance Cost Top Sheet"/>
      <sheetName val="Payroll Costs"/>
      <sheetName val="Neat 9"/>
      <sheetName val="recon-cons"/>
      <sheetName val="IIM"/>
      <sheetName val="BS"/>
      <sheetName val="EDP_Euros"/>
      <sheetName val="Iberdrola_Euros"/>
      <sheetName val="MMR"/>
      <sheetName val="R"/>
      <sheetName val="BScN Local Students"/>
      <sheetName val="Aylık"/>
      <sheetName val="112209"/>
      <sheetName val="Fixed Ass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Maple leaf"/>
      <sheetName val="TFCs  (2)"/>
      <sheetName val="Agritech"/>
      <sheetName val="Impairment (2)"/>
      <sheetName val="Impairment (3)"/>
      <sheetName val="Parameters"/>
      <sheetName val="OCT-14"/>
    </sheetNames>
    <sheetDataSet>
      <sheetData sheetId="0"/>
      <sheetData sheetId="1">
        <row r="11">
          <cell r="C11" t="str">
            <v>TFCs and Sukuks</v>
          </cell>
          <cell r="D11" t="str">
            <v>Traded / Non-Traded</v>
          </cell>
          <cell r="E11" t="str">
            <v>Price</v>
          </cell>
        </row>
        <row r="13">
          <cell r="C13" t="str">
            <v>KARACHI SHIPYARD &amp; ENGINEERING WORKS LTD-SUKUK (02-11-07)</v>
          </cell>
          <cell r="D13" t="str">
            <v>Non-Traded</v>
          </cell>
          <cell r="E13">
            <v>100.1704</v>
          </cell>
        </row>
        <row r="14">
          <cell r="C14" t="str">
            <v>KARACHI SHIPYARD &amp; ENGINEERING WORKS LTD-SUKUK (04-02-08)</v>
          </cell>
          <cell r="D14" t="str">
            <v>Non-Traded</v>
          </cell>
          <cell r="E14">
            <v>100.22839999999999</v>
          </cell>
        </row>
        <row r="15">
          <cell r="C15" t="str">
            <v>NATIONAL INDUSTRIAL PARK DEVEL. &amp; MANAGEMENT Co. SUKUK (11-08-07)</v>
          </cell>
          <cell r="D15" t="str">
            <v>Non-Traded</v>
          </cell>
          <cell r="E15">
            <v>101.5624</v>
          </cell>
        </row>
        <row r="16">
          <cell r="C16" t="str">
            <v>SCB (PAK) LTD-TFC (01-02-06) ***</v>
          </cell>
          <cell r="D16" t="str">
            <v>Non-Traded</v>
          </cell>
          <cell r="E16">
            <v>101.88330000000001</v>
          </cell>
        </row>
        <row r="17">
          <cell r="C17" t="str">
            <v>WAPDA-SUKUK (05-01-06)</v>
          </cell>
          <cell r="D17" t="str">
            <v>Non-Traded</v>
          </cell>
          <cell r="E17">
            <v>100.26730000000001</v>
          </cell>
        </row>
        <row r="18">
          <cell r="C18" t="str">
            <v>WAPDA-SUKUK (13-07-07)</v>
          </cell>
          <cell r="D18" t="str">
            <v>Non-Traded</v>
          </cell>
          <cell r="E18">
            <v>95.8827</v>
          </cell>
        </row>
        <row r="20">
          <cell r="C20" t="str">
            <v>ORIX LEASING PAKISTAN LTD-TFC (25-05-07) - Amortization</v>
          </cell>
          <cell r="D20" t="str">
            <v>Non-Traded</v>
          </cell>
          <cell r="E20">
            <v>97.373500000000007</v>
          </cell>
        </row>
        <row r="21">
          <cell r="C21" t="str">
            <v>ORIX LEASING PAKISTAN LTD-TFC (15-01-08)</v>
          </cell>
          <cell r="D21" t="str">
            <v>Non-Traded</v>
          </cell>
          <cell r="E21">
            <v>100.60899999999999</v>
          </cell>
        </row>
        <row r="22">
          <cell r="C22" t="str">
            <v>ORIX LEASING PAKISTAN LTD-TFC (30-06-11)</v>
          </cell>
          <cell r="D22" t="str">
            <v>Non-Traded</v>
          </cell>
          <cell r="E22">
            <v>100.5</v>
          </cell>
        </row>
        <row r="24">
          <cell r="C24" t="str">
            <v>BANK AL-HABIB LTD-TFC (15-07-04) 10% cap - Amortization</v>
          </cell>
          <cell r="D24" t="str">
            <v>Non-Traded</v>
          </cell>
          <cell r="E24">
            <v>91.01</v>
          </cell>
        </row>
        <row r="25">
          <cell r="C25" t="str">
            <v>BANK AL-HABIB LTD-TFC (07-02-07)</v>
          </cell>
          <cell r="D25" t="str">
            <v>Non-Traded</v>
          </cell>
          <cell r="E25">
            <v>103.23</v>
          </cell>
        </row>
        <row r="26">
          <cell r="C26" t="str">
            <v>BANK AL-HABIB LTD-TFC (15-06-09)***</v>
          </cell>
          <cell r="D26" t="str">
            <v>Non-Traded</v>
          </cell>
          <cell r="E26">
            <v>106.8231</v>
          </cell>
        </row>
        <row r="27">
          <cell r="C27" t="str">
            <v>BANK AL-HABIB LTD-TFC (30-06-11)</v>
          </cell>
          <cell r="D27" t="str">
            <v>Traded</v>
          </cell>
          <cell r="E27">
            <v>106.25</v>
          </cell>
        </row>
        <row r="28">
          <cell r="C28" t="str">
            <v>ENGRO CORPORATION LTD-TFC (01-02-11) ***</v>
          </cell>
          <cell r="D28" t="str">
            <v>Non-Traded</v>
          </cell>
          <cell r="E28">
            <v>100.5615</v>
          </cell>
        </row>
        <row r="29">
          <cell r="C29" t="str">
            <v>ENGRO CORPORATION LTD-TFC (16-09-11)</v>
          </cell>
          <cell r="D29" t="str">
            <v>Non-Traded</v>
          </cell>
          <cell r="E29">
            <v>103.3159</v>
          </cell>
        </row>
        <row r="30">
          <cell r="C30" t="str">
            <v>ENGRO FERTILIZER LTD-TFC (30-11-07) ***</v>
          </cell>
          <cell r="D30" t="str">
            <v>Non-Traded</v>
          </cell>
          <cell r="E30">
            <v>97.603200000000001</v>
          </cell>
        </row>
        <row r="31">
          <cell r="C31" t="str">
            <v>ENGRO FERTILIZER LTD-TFC (18-03-08) (PRP-I) ***</v>
          </cell>
          <cell r="D31" t="str">
            <v>Non-Traded</v>
          </cell>
          <cell r="E31">
            <v>97.953000000000003</v>
          </cell>
        </row>
        <row r="32">
          <cell r="C32" t="str">
            <v>ENGRO FERTILIZER LTD-TFC (18-03-08) (PRP-II)</v>
          </cell>
          <cell r="D32" t="str">
            <v>Non-Traded</v>
          </cell>
          <cell r="E32">
            <v>101.05970000000001</v>
          </cell>
        </row>
        <row r="33">
          <cell r="C33" t="str">
            <v>ENGRO FERTILIZER LTD-TFC (17-12-09)***</v>
          </cell>
          <cell r="D33" t="str">
            <v>Non-Traded</v>
          </cell>
          <cell r="E33">
            <v>101.55159999999999</v>
          </cell>
        </row>
        <row r="34">
          <cell r="C34" t="str">
            <v>JAHANGIR SIDDIQUI &amp; COMPANY LTD-TFC (21-11-06) - Amortization</v>
          </cell>
          <cell r="D34" t="str">
            <v>Non-Traded</v>
          </cell>
          <cell r="E34">
            <v>100.5064</v>
          </cell>
        </row>
        <row r="35">
          <cell r="C35" t="str">
            <v>JAHANGIR SIDDIQUI &amp; COMPANY LTD-TFC (04-07-07)</v>
          </cell>
          <cell r="D35" t="str">
            <v>Non-Traded</v>
          </cell>
          <cell r="E35">
            <v>100.98309999999999</v>
          </cell>
        </row>
        <row r="36">
          <cell r="C36" t="str">
            <v>ORIX LEASING PAKISTAN LTD-SUKUK (30-06-07) - Amortization</v>
          </cell>
          <cell r="D36" t="str">
            <v>Non-Traded</v>
          </cell>
          <cell r="E36">
            <v>100.17959999999999</v>
          </cell>
        </row>
        <row r="37">
          <cell r="C37" t="str">
            <v>PAK ARAB FERTILIZERS LTD-TFC (28-02-08) ***</v>
          </cell>
          <cell r="D37" t="str">
            <v>Traded</v>
          </cell>
          <cell r="E37">
            <v>99.866399999999999</v>
          </cell>
        </row>
        <row r="38">
          <cell r="C38" t="str">
            <v>PAK ARAB FERTILIZERS LTD-TFC (16-12-09)</v>
          </cell>
          <cell r="D38" t="str">
            <v>Non-Traded</v>
          </cell>
          <cell r="E38">
            <v>102.3028</v>
          </cell>
        </row>
        <row r="39">
          <cell r="C39" t="str">
            <v>PAK LIBYA HOLDING COMPANY (PVT) LTD-TFC (07-02-11)</v>
          </cell>
          <cell r="D39" t="str">
            <v>Non-Traded</v>
          </cell>
          <cell r="E39">
            <v>101.86</v>
          </cell>
        </row>
        <row r="40">
          <cell r="C40" t="str">
            <v>SUI SOUTHERN GAS COMPANY - SUKKUK (31-12-07) - I ***</v>
          </cell>
          <cell r="D40" t="str">
            <v>Non-Traded</v>
          </cell>
          <cell r="E40">
            <v>100.24</v>
          </cell>
        </row>
        <row r="41">
          <cell r="C41" t="str">
            <v>UNITED BANK LTD-TFC (10-08-04)**</v>
          </cell>
          <cell r="D41" t="str">
            <v>Non-Traded</v>
          </cell>
          <cell r="E41">
            <v>94.75</v>
          </cell>
        </row>
        <row r="42">
          <cell r="C42" t="str">
            <v>UNITED BANK LTD-TFC (15-03-05)</v>
          </cell>
          <cell r="D42" t="str">
            <v>Non-Traded</v>
          </cell>
          <cell r="E42">
            <v>95.05</v>
          </cell>
        </row>
        <row r="43">
          <cell r="C43" t="str">
            <v>UNITED BANK LTD-TFC (08-09-06) ***</v>
          </cell>
          <cell r="D43" t="str">
            <v>Non-Traded</v>
          </cell>
          <cell r="E43">
            <v>99.409499999999994</v>
          </cell>
        </row>
        <row r="44">
          <cell r="C44" t="str">
            <v>UNITED BANK LTD-TFC (14-02-08)</v>
          </cell>
          <cell r="D44" t="str">
            <v>Traded</v>
          </cell>
          <cell r="E44">
            <v>99.781899999999993</v>
          </cell>
        </row>
        <row r="46">
          <cell r="C46" t="str">
            <v>ALLIED BANK LTD-TFC (06-12-06)</v>
          </cell>
          <cell r="D46" t="str">
            <v>Non-Traded</v>
          </cell>
          <cell r="E46">
            <v>100.58799999999999</v>
          </cell>
        </row>
        <row r="47">
          <cell r="C47" t="str">
            <v>ALLIED BANK LTD-TFC (28-08-09)</v>
          </cell>
          <cell r="D47" t="str">
            <v>Non-Traded</v>
          </cell>
          <cell r="E47">
            <v>95.560400000000001</v>
          </cell>
        </row>
        <row r="48">
          <cell r="C48" t="str">
            <v>ASKARI BANK LTD-TFC (04-02-05)</v>
          </cell>
          <cell r="D48" t="str">
            <v>Non-Traded</v>
          </cell>
          <cell r="E48">
            <v>99.983900000000006</v>
          </cell>
        </row>
        <row r="49">
          <cell r="C49" t="str">
            <v>ASKARI BANK LTD-TFC (31-10-05)</v>
          </cell>
          <cell r="D49" t="str">
            <v>Non-Traded</v>
          </cell>
          <cell r="E49">
            <v>99.893199999999993</v>
          </cell>
        </row>
        <row r="50">
          <cell r="C50" t="str">
            <v>ASKARI BANK LTD-TFC (18-11-09)***</v>
          </cell>
          <cell r="D50" t="str">
            <v>Non-Traded</v>
          </cell>
          <cell r="E50">
            <v>102.9808</v>
          </cell>
        </row>
        <row r="51">
          <cell r="C51" t="str">
            <v>ASKARI BANK LTD-TFC (23-12-11)</v>
          </cell>
          <cell r="D51" t="str">
            <v>Traded</v>
          </cell>
          <cell r="E51">
            <v>101</v>
          </cell>
        </row>
        <row r="52">
          <cell r="C52" t="str">
            <v>BANK ALFALAH LTD-TFC (23-11-04)</v>
          </cell>
          <cell r="D52" t="str">
            <v>Non-Traded</v>
          </cell>
          <cell r="E52">
            <v>100.10809999999999</v>
          </cell>
        </row>
        <row r="53">
          <cell r="C53" t="str">
            <v>BANK ALFALAH LTD-TFC (25-11-05)</v>
          </cell>
          <cell r="D53" t="str">
            <v>Non-Traded</v>
          </cell>
          <cell r="E53">
            <v>99.925200000000004</v>
          </cell>
        </row>
        <row r="54">
          <cell r="C54" t="str">
            <v>BANK ALFALAH LTD-TFC (02-12-09) - Fixed</v>
          </cell>
          <cell r="D54" t="str">
            <v>Traded</v>
          </cell>
          <cell r="E54">
            <v>104.3261</v>
          </cell>
        </row>
        <row r="55">
          <cell r="C55" t="str">
            <v>BANK ALFALAH LTD-TFC (02-12-09) - Floating***</v>
          </cell>
          <cell r="D55" t="str">
            <v>Non-Traded</v>
          </cell>
          <cell r="E55">
            <v>101.4004</v>
          </cell>
        </row>
        <row r="56">
          <cell r="C56" t="str">
            <v>ENGRO FERTILIZER LTD-SUKUK (06-09-07) ***</v>
          </cell>
          <cell r="D56" t="str">
            <v>Non-Traded</v>
          </cell>
          <cell r="E56">
            <v>101.4808</v>
          </cell>
        </row>
        <row r="57">
          <cell r="C57" t="str">
            <v>FAYSAL BANK LTD -TFC (10-02-05) (FORMERLY: RBS  - TFC (10-02-05)  )</v>
          </cell>
          <cell r="D57" t="str">
            <v>Non-Traded</v>
          </cell>
          <cell r="E57">
            <v>100.37430000000001</v>
          </cell>
        </row>
        <row r="58">
          <cell r="C58" t="str">
            <v>FAYSAL BANK LTD  (12-11-2007)</v>
          </cell>
          <cell r="D58" t="str">
            <v>Non-Traded</v>
          </cell>
          <cell r="E58">
            <v>99.698599999999999</v>
          </cell>
        </row>
        <row r="59">
          <cell r="C59" t="str">
            <v>FAYSAL BANK LTD  (27-12-2010) ***</v>
          </cell>
          <cell r="D59" t="str">
            <v>Non-Traded</v>
          </cell>
          <cell r="E59">
            <v>103.41930000000001</v>
          </cell>
        </row>
        <row r="61">
          <cell r="C61" t="str">
            <v>AL ABBAS SUGAR MILLS LTD-TFC (21-11-07)</v>
          </cell>
          <cell r="D61" t="str">
            <v>Non-Traded</v>
          </cell>
          <cell r="E61">
            <v>99.581000000000003</v>
          </cell>
        </row>
        <row r="62">
          <cell r="C62" t="str">
            <v>CENTURY PAPER &amp; BOARD MILLS LTD- SUKUK (25-09-07) ***</v>
          </cell>
          <cell r="D62" t="str">
            <v>Non-Traded</v>
          </cell>
          <cell r="E62">
            <v>98.641199999999998</v>
          </cell>
        </row>
        <row r="63">
          <cell r="C63" t="str">
            <v>FINANCIAL REC'BLES SEC'ZATION CO. LTD-TFC CLASS "A" </v>
          </cell>
          <cell r="D63" t="str">
            <v>Non-Traded</v>
          </cell>
          <cell r="E63">
            <v>99.759299999999996</v>
          </cell>
        </row>
        <row r="64">
          <cell r="E64" t="str">
            <v>Page 1 of 3</v>
          </cell>
        </row>
        <row r="71">
          <cell r="C71" t="str">
            <v>FINANCIAL REC'BLES SEC'ZATION CO. LTD-TFC CLASS "B"</v>
          </cell>
          <cell r="D71" t="str">
            <v>Non-Traded</v>
          </cell>
          <cell r="E71">
            <v>100.6215</v>
          </cell>
        </row>
        <row r="72">
          <cell r="C72" t="str">
            <v>JDW SUGAR MILLS LTD. TFC (23-06-08)</v>
          </cell>
          <cell r="D72" t="str">
            <v>Non-Traded</v>
          </cell>
          <cell r="E72">
            <v>98.937200000000004</v>
          </cell>
        </row>
        <row r="73">
          <cell r="C73" t="str">
            <v>NIB BANK LTD-TFC (05-03-08)</v>
          </cell>
          <cell r="D73" t="str">
            <v>Traded</v>
          </cell>
          <cell r="E73">
            <v>97.766900000000007</v>
          </cell>
        </row>
        <row r="74">
          <cell r="C74" t="str">
            <v>PAKISTAN MOBILE COMMUNICATION LTD-TFC (31-05-06)</v>
          </cell>
          <cell r="D74" t="str">
            <v>Non-Traded</v>
          </cell>
          <cell r="E74">
            <v>100.6769</v>
          </cell>
        </row>
        <row r="75">
          <cell r="C75" t="str">
            <v>PAKISTAN MOBILE COMMUNICATION LTD-TFC (28-10-08)</v>
          </cell>
          <cell r="D75" t="str">
            <v>Non-Traded</v>
          </cell>
          <cell r="E75">
            <v>98.344499999999996</v>
          </cell>
        </row>
        <row r="76">
          <cell r="C76" t="str">
            <v>SITARA CHEMICALS LTD - SUKUK - III (02-01-08)</v>
          </cell>
          <cell r="D76" t="str">
            <v>Non-Traded</v>
          </cell>
          <cell r="E76">
            <v>99.512699999999995</v>
          </cell>
        </row>
        <row r="77">
          <cell r="C77" t="str">
            <v>SONERI BANK LTD-TFC (05-05-05)</v>
          </cell>
          <cell r="D77" t="str">
            <v>Traded</v>
          </cell>
          <cell r="E77">
            <v>99.369100000000003</v>
          </cell>
        </row>
        <row r="79">
          <cell r="C79" t="str">
            <v>EDEN BUILDERS LTD.- SUKUK (08-09-08)</v>
          </cell>
          <cell r="D79" t="str">
            <v>Non-Traded</v>
          </cell>
          <cell r="E79">
            <v>99.117199999999997</v>
          </cell>
        </row>
        <row r="80">
          <cell r="C80" t="str">
            <v>HOUSE BUILDING FINANCE CORPORATION LTD - SUKUK (08-05-08)</v>
          </cell>
          <cell r="D80" t="str">
            <v>Non-Traded</v>
          </cell>
          <cell r="E80">
            <v>97.558199999999999</v>
          </cell>
        </row>
        <row r="81">
          <cell r="C81" t="str">
            <v>JDW SUGAR MILLS LTD. SUKUK (19-06-08)</v>
          </cell>
          <cell r="D81" t="str">
            <v>Non-Traded</v>
          </cell>
          <cell r="E81">
            <v>97.837800000000001</v>
          </cell>
        </row>
        <row r="82">
          <cell r="C82" t="str">
            <v>KASB SECURITIES LTD- TFC (27-06-07) - Amortization</v>
          </cell>
          <cell r="D82" t="str">
            <v>Non-Traded</v>
          </cell>
          <cell r="E82">
            <v>99.899799999999999</v>
          </cell>
        </row>
        <row r="83">
          <cell r="C83" t="str">
            <v>OPTIMUS LTD - TFC (10-10-07) ***</v>
          </cell>
          <cell r="D83" t="str">
            <v>Non-Traded</v>
          </cell>
          <cell r="E83">
            <v>86.818899999999999</v>
          </cell>
        </row>
        <row r="84">
          <cell r="C84" t="str">
            <v>SUMMIT BANK LTD - TFC (27-10-11)</v>
          </cell>
          <cell r="D84" t="str">
            <v>Non-Traded</v>
          </cell>
          <cell r="E84">
            <v>98.123500000000007</v>
          </cell>
        </row>
        <row r="86">
          <cell r="C86" t="str">
            <v>AVARI HOTELS-TFC (30-04-09)</v>
          </cell>
          <cell r="D86" t="str">
            <v>Non-Traded</v>
          </cell>
          <cell r="E86">
            <v>96.4816</v>
          </cell>
        </row>
        <row r="87">
          <cell r="C87" t="str">
            <v>SHAHMURAD SUGAR MILLS LTD-SUKUK (27-09-07)</v>
          </cell>
          <cell r="D87" t="str">
            <v>Non-Traded</v>
          </cell>
          <cell r="E87">
            <v>99.490300000000005</v>
          </cell>
        </row>
        <row r="89">
          <cell r="C89" t="str">
            <v>QUETTA TEXTILE MILLS LTD-SUKUK (26-09-08)</v>
          </cell>
          <cell r="D89" t="str">
            <v>Non-Traded</v>
          </cell>
          <cell r="E89">
            <v>92.695999999999998</v>
          </cell>
        </row>
        <row r="91">
          <cell r="C91" t="str">
            <v>WORLDCALL TELECOM LTD-TFC (07-10-08)</v>
          </cell>
          <cell r="D91" t="str">
            <v>Non-Traded</v>
          </cell>
          <cell r="E91">
            <v>86.998099999999994</v>
          </cell>
        </row>
        <row r="93">
          <cell r="C93" t="str">
            <v>----------------------N/A-----------------------------</v>
          </cell>
        </row>
        <row r="95">
          <cell r="C95" t="str">
            <v>TFCs and Sukuks</v>
          </cell>
          <cell r="D95" t="str">
            <v>Traded / Non-Traded</v>
          </cell>
          <cell r="E95" t="str">
            <v>Price</v>
          </cell>
        </row>
        <row r="96">
          <cell r="C96" t="str">
            <v>ALZAMIN LEASING CORPORATION LTD-TFC (05-09-07)</v>
          </cell>
          <cell r="D96" t="str">
            <v>Non-Traded</v>
          </cell>
          <cell r="E96">
            <v>75</v>
          </cell>
        </row>
        <row r="97">
          <cell r="C97" t="str">
            <v>BRR GUARDIAN MODARABA (07-07-08)</v>
          </cell>
          <cell r="D97" t="str">
            <v>Non-Traded</v>
          </cell>
          <cell r="E97">
            <v>75</v>
          </cell>
        </row>
        <row r="98">
          <cell r="C98" t="str">
            <v>EDEN HOUSING LTD.- SUKUK (31-12-07)</v>
          </cell>
          <cell r="D98" t="str">
            <v>Non-Traded</v>
          </cell>
          <cell r="E98">
            <v>71.143699999999995</v>
          </cell>
        </row>
        <row r="99">
          <cell r="C99" t="str">
            <v>ESCORTS INVESTMENT BANK LTD-TFC (15-03-07)</v>
          </cell>
          <cell r="D99" t="str">
            <v>Non-Traded</v>
          </cell>
          <cell r="E99">
            <v>73.735600000000005</v>
          </cell>
        </row>
        <row r="101">
          <cell r="C101" t="str">
            <v>TFCs and Sukuks</v>
          </cell>
          <cell r="D101" t="str">
            <v>Traded / Non-Traded</v>
          </cell>
          <cell r="E101" t="str">
            <v>Price</v>
          </cell>
        </row>
        <row r="102">
          <cell r="C102" t="str">
            <v>DAWOOD HERCULES-SUKUK (18-09-07)</v>
          </cell>
          <cell r="D102" t="str">
            <v>Non-Traded</v>
          </cell>
          <cell r="E102">
            <v>100.1948</v>
          </cell>
        </row>
        <row r="103">
          <cell r="C103" t="str">
            <v>SITARA ENERGY LTD-SUKUK (16-07-07) - Amortization</v>
          </cell>
          <cell r="D103" t="str">
            <v>Non-Traded</v>
          </cell>
          <cell r="E103">
            <v>99.728999999999999</v>
          </cell>
        </row>
        <row r="105">
          <cell r="C105" t="str">
            <v>TFCs and Sukuks</v>
          </cell>
          <cell r="D105" t="str">
            <v>Traded / Non-Traded</v>
          </cell>
          <cell r="E105" t="str">
            <v>Price</v>
          </cell>
        </row>
        <row r="106">
          <cell r="C106" t="str">
            <v>JAVEDAN CEMENT LTD-TFC (10-11-06)</v>
          </cell>
          <cell r="D106" t="str">
            <v>Non-Traded</v>
          </cell>
          <cell r="E106">
            <v>75</v>
          </cell>
        </row>
        <row r="107">
          <cell r="C107" t="str">
            <v>KOHAT CEMENT-SUKKUK (20-12-07)</v>
          </cell>
          <cell r="D107" t="str">
            <v>Non-Traded</v>
          </cell>
          <cell r="E107">
            <v>66.802400000000006</v>
          </cell>
        </row>
        <row r="108">
          <cell r="C108" t="str">
            <v>SECURITY LEASING CORPORATION LTD-PPTFC (28-03-06)</v>
          </cell>
          <cell r="D108" t="str">
            <v>Non-Traded</v>
          </cell>
          <cell r="E108">
            <v>70.328000000000003</v>
          </cell>
        </row>
        <row r="109">
          <cell r="C109" t="str">
            <v>SECURITY LEASING CORPORATION LTD-SUKKUK (01-06-07) - I</v>
          </cell>
          <cell r="D109" t="str">
            <v>Non-Traded</v>
          </cell>
          <cell r="E109">
            <v>70.682500000000005</v>
          </cell>
        </row>
        <row r="110">
          <cell r="C110" t="str">
            <v>SECURITY LEASING CORPORATION LTD-SUKKUK (19-09-07) - II</v>
          </cell>
          <cell r="D110" t="str">
            <v>Non-Traded</v>
          </cell>
          <cell r="E110">
            <v>70.682500000000005</v>
          </cell>
        </row>
        <row r="115">
          <cell r="C115" t="str">
            <v>MAPLE LEAF SUKUK-(31-03-10)</v>
          </cell>
          <cell r="D115" t="str">
            <v>Non-Traded</v>
          </cell>
          <cell r="E115">
            <v>70.405900000000003</v>
          </cell>
        </row>
        <row r="116">
          <cell r="C116" t="str">
            <v>AGRITECH LTD-TFC (30-11-07)</v>
          </cell>
          <cell r="D116" t="str">
            <v>Non-Traded</v>
          </cell>
          <cell r="E116" t="str">
            <v>94.2984</v>
          </cell>
        </row>
        <row r="117">
          <cell r="C117" t="str">
            <v>AGRITECH LTD-TFC (01-12-08)</v>
          </cell>
          <cell r="D117" t="str">
            <v>Non-Traded</v>
          </cell>
          <cell r="E117" t="str">
            <v>A/C to NPA</v>
          </cell>
        </row>
        <row r="118">
          <cell r="C118" t="str">
            <v>AL-ZAMIN LEASING MODARABA LTD-TFC (12-05-08)</v>
          </cell>
          <cell r="D118" t="str">
            <v>Non-Traded</v>
          </cell>
          <cell r="E118">
            <v>97.165899999999993</v>
          </cell>
        </row>
        <row r="119">
          <cell r="C119" t="str">
            <v>ARZOO TEXTILE MILLS LTD-SUKUK (15-04-08)</v>
          </cell>
          <cell r="D119" t="str">
            <v>Non-Traded</v>
          </cell>
          <cell r="E119" t="str">
            <v>A/C to NPA</v>
          </cell>
        </row>
        <row r="120">
          <cell r="C120" t="str">
            <v>AZGARD NINE LTD- TFC (20-09-05)</v>
          </cell>
          <cell r="D120" t="str">
            <v>Non-Traded</v>
          </cell>
          <cell r="E120" t="str">
            <v>96.7658</v>
          </cell>
        </row>
        <row r="121">
          <cell r="C121" t="str">
            <v>AZGARD NINE LTD- TFC (04-12-07) PP</v>
          </cell>
          <cell r="D121" t="str">
            <v>Non-Traded</v>
          </cell>
          <cell r="E121" t="str">
            <v>91.7607</v>
          </cell>
        </row>
        <row r="122">
          <cell r="C122" t="str">
            <v>BUNNY'S LTD. - TFC (30-11-08)</v>
          </cell>
          <cell r="D122" t="str">
            <v>Non-Traded</v>
          </cell>
          <cell r="E122" t="str">
            <v>A/C to NPA</v>
          </cell>
        </row>
        <row r="123">
          <cell r="C123" t="str">
            <v>DEWAN CEMENT LTD</v>
          </cell>
          <cell r="D123" t="str">
            <v>Non-Traded</v>
          </cell>
          <cell r="E123" t="str">
            <v>A/C to NPA</v>
          </cell>
        </row>
        <row r="124">
          <cell r="C124" t="str">
            <v>EDEN HOUSING LTD.- SUKUK (31-12-07)</v>
          </cell>
          <cell r="D124" t="str">
            <v>Non-Traded</v>
          </cell>
          <cell r="E124" t="str">
            <v>92.6441</v>
          </cell>
        </row>
        <row r="125">
          <cell r="C125" t="str">
            <v>EDEN HOUSING LTD.- SUKUK (31-03-08)</v>
          </cell>
          <cell r="D125" t="str">
            <v>Non-Traded</v>
          </cell>
          <cell r="E125" t="str">
            <v>A/C to NPA</v>
          </cell>
        </row>
        <row r="126">
          <cell r="C126" t="str">
            <v>GHARIBWAL CEMENT-TFC (18-01-08)</v>
          </cell>
          <cell r="D126" t="str">
            <v>Non-Traded</v>
          </cell>
          <cell r="E126" t="str">
            <v>A/C to NPA</v>
          </cell>
        </row>
        <row r="127">
          <cell r="C127" t="str">
            <v>NEW ALLIED ELECTRONIC (15-05-07)</v>
          </cell>
          <cell r="D127" t="str">
            <v>Non-Traded</v>
          </cell>
          <cell r="E127" t="str">
            <v>A/C to NPA</v>
          </cell>
        </row>
        <row r="128">
          <cell r="C128" t="str">
            <v>NEW ALLIED ELECTRONIC - SUKUK (27-07-07)</v>
          </cell>
          <cell r="D128" t="str">
            <v>Non-Traded</v>
          </cell>
          <cell r="E128" t="str">
            <v>A/C to NPA</v>
          </cell>
        </row>
        <row r="129">
          <cell r="C129" t="str">
            <v>NEW ALLIED ELECTRONIC - SUKUK (03-12-07)</v>
          </cell>
          <cell r="D129" t="str">
            <v>Non-Traded</v>
          </cell>
          <cell r="E129" t="str">
            <v>A/C to NPA</v>
          </cell>
        </row>
        <row r="130">
          <cell r="C130" t="str">
            <v>PAK HY-OILS LTD-TFC (31-12-08)</v>
          </cell>
          <cell r="D130" t="str">
            <v>Non-Traded</v>
          </cell>
          <cell r="E130" t="str">
            <v>A/C to NPA</v>
          </cell>
        </row>
        <row r="131">
          <cell r="C131" t="str">
            <v>SECURITY LEASING CORPORATION LTD-PPTFC (28-03-06)</v>
          </cell>
          <cell r="D131" t="str">
            <v>Non-Traded</v>
          </cell>
          <cell r="E131" t="str">
            <v>A/C to NPA</v>
          </cell>
        </row>
        <row r="132">
          <cell r="C132" t="str">
            <v>SHAKARGANJ MILLS LTD-TFC (22-09-08)</v>
          </cell>
          <cell r="D132" t="str">
            <v>Non-Traded</v>
          </cell>
          <cell r="E132" t="str">
            <v>A/C to NPA</v>
          </cell>
        </row>
        <row r="133">
          <cell r="C133" t="str">
            <v>SITARA PEROXIDE LTD-SUK (19-08-08)</v>
          </cell>
          <cell r="D133" t="str">
            <v>Non-Traded</v>
          </cell>
          <cell r="E133" t="str">
            <v>A/C to NPA</v>
          </cell>
        </row>
        <row r="134">
          <cell r="C134" t="str">
            <v>THREE STAR HOSIERY SUKUK (25-06-08)</v>
          </cell>
          <cell r="D134" t="str">
            <v>Non-Traded</v>
          </cell>
          <cell r="E134" t="str">
            <v>A/C to NPA</v>
          </cell>
        </row>
        <row r="135">
          <cell r="C135" t="str">
            <v>PACE (PAKISTAN) LTD-TFC (15-02-08)**</v>
          </cell>
          <cell r="D135" t="str">
            <v>Non-Traded</v>
          </cell>
          <cell r="E135" t="str">
            <v>67.2511</v>
          </cell>
        </row>
        <row r="136">
          <cell r="C136" t="str">
            <v>TELECARD LTD-TFC (27-05-05)</v>
          </cell>
          <cell r="D136" t="str">
            <v>Non-Traded</v>
          </cell>
          <cell r="E136" t="str">
            <v>75.0000</v>
          </cell>
        </row>
        <row r="137">
          <cell r="C137" t="str">
            <v>MAPLE LEAF SUKUK-(03-12-07)</v>
          </cell>
          <cell r="D137" t="str">
            <v>Non-Traded</v>
          </cell>
          <cell r="E137">
            <v>62.714500000000001</v>
          </cell>
        </row>
      </sheetData>
      <sheetData sheetId="2"/>
      <sheetData sheetId="3"/>
      <sheetData sheetId="4"/>
      <sheetData sheetId="5"/>
      <sheetData sheetId="6"/>
      <sheetData sheetId="7"/>
      <sheetData sheetId="8" refreshError="1"/>
      <sheetData sheetId="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A-C CODE &amp; NAME"/>
      <sheetName val="Code"/>
      <sheetName val="PDF1"/>
      <sheetName val="Notes1_5"/>
      <sheetName val="CFR-5"/>
      <sheetName val="Links"/>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 val="Notes _2_"/>
      <sheetName val="PL_Million_"/>
      <sheetName val="Fin_Histo_PL"/>
      <sheetName val="P&amp;L Commentary"/>
      <sheetName val="Non-Statistical Sampling"/>
      <sheetName val="General"/>
      <sheetName val="Consolidated"/>
      <sheetName val="TABLES"/>
      <sheetName val="PLC"/>
      <sheetName val="Notes7-8_(2)1"/>
      <sheetName val="Note_9_7-9_8_(2)1"/>
      <sheetName val="Other_Assets_Notes1"/>
      <sheetName val="Notes_1-6_(2)1"/>
      <sheetName val="Investment_(2)1"/>
      <sheetName val="Notes_1-61"/>
      <sheetName val="Notes_9-101"/>
      <sheetName val="Notes10_11"/>
      <sheetName val="notes_5-60001"/>
      <sheetName val="A-C_CODE_&amp;_NAME1"/>
      <sheetName val="Notes__2_"/>
      <sheetName val="Non-Statistical_Sampling"/>
      <sheetName val="Rates"/>
      <sheetName val="NST ( Cap Gain)"/>
      <sheetName val="BSDOMOVS"/>
      <sheetName val="Notes7-8_(2)3"/>
      <sheetName val="Note_9_7-9_8_(2)3"/>
      <sheetName val="Other_Assets_Notes3"/>
      <sheetName val="Notes_1-6_(2)3"/>
      <sheetName val="Investment_(2)3"/>
      <sheetName val="Notes_1-63"/>
      <sheetName val="Notes_9-103"/>
      <sheetName val="Notes10_13"/>
      <sheetName val="notes_5-60003"/>
      <sheetName val="A-C_CODE_&amp;_NAME3"/>
      <sheetName val="Notes7-8_(2)2"/>
      <sheetName val="Note_9_7-9_8_(2)2"/>
      <sheetName val="Other_Assets_Notes2"/>
      <sheetName val="Notes_1-6_(2)2"/>
      <sheetName val="Investment_(2)2"/>
      <sheetName val="Notes_1-62"/>
      <sheetName val="Notes_9-102"/>
      <sheetName val="Notes10_12"/>
      <sheetName val="notes_5-60002"/>
      <sheetName val="A-C_CODE_&amp;_NAME2"/>
      <sheetName val="Lead Schedule"/>
      <sheetName val="Sheet3"/>
      <sheetName val="Notes 7 - 23"/>
      <sheetName val="E"/>
      <sheetName val="Notes__2_1"/>
      <sheetName val="P&amp;L_Commentary"/>
      <sheetName val="Non-Statistical_Sampling1"/>
      <sheetName val="UK"/>
      <sheetName val="New Employee"/>
      <sheetName val="Stat. Changes Equity"/>
      <sheetName val="Institutions List"/>
      <sheetName val="SOURCE"/>
      <sheetName val="NED09-10 SW"/>
      <sheetName val="Lead"/>
      <sheetName val="Support"/>
      <sheetName val="revenue-fire-marine-motor"/>
      <sheetName val="navlun_cetveli"/>
      <sheetName val="INIT"/>
      <sheetName val="Notes7-8_(2)4"/>
      <sheetName val="Note_9_7-9_8_(2)4"/>
      <sheetName val="Other_Assets_Notes4"/>
      <sheetName val="Notes_1-6_(2)4"/>
      <sheetName val="Investment_(2)4"/>
      <sheetName val="Notes_1-64"/>
      <sheetName val="Notes_9-104"/>
      <sheetName val="Notes10_14"/>
      <sheetName val="notes_5-60004"/>
      <sheetName val="A-C_CODE_&amp;_NAME4"/>
      <sheetName val="NST_(_Cap_Gain)"/>
      <sheetName val="Lead_Schedule"/>
      <sheetName val="RiskSim Summary 1"/>
      <sheetName val="Sheet4"/>
      <sheetName val="P&amp; L"/>
      <sheetName val="Non-Statistical Sampling Master"/>
      <sheetName val="Two Step Revenue Testing Master"/>
      <sheetName val="Global Data"/>
      <sheetName val="BSNT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FINANCE AS AFF"/>
      <sheetName val="Sheet1"/>
      <sheetName val="A-C CODE &amp; NAME"/>
      <sheetName val="Sheet2"/>
      <sheetName val="BS-OVS"/>
      <sheetName val="BSDOMOVS"/>
      <sheetName val="Updated  Rates"/>
      <sheetName val="Sheet4"/>
      <sheetName val="OUTSTANDING FX-SWAP"/>
      <sheetName val="Lookups"/>
      <sheetName val="PARTWISE BRE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Microshots"/>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 val="Sheet1"/>
      <sheetName val="List"/>
      <sheetName val="Implied Rate"/>
      <sheetName val="Sheet4"/>
      <sheetName val="PARTWISE BREAKUP"/>
      <sheetName val="BS-OVS"/>
      <sheetName val="OUTSTANDING FX-SWAP"/>
      <sheetName val="A-C CODE &amp; NAME"/>
      <sheetName val="Sheet2"/>
      <sheetName val="Data-904"/>
      <sheetName val="Lookups"/>
      <sheetName val="Sheet3"/>
      <sheetName val="I-B"/>
      <sheetName val="I-BR"/>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s>
    <sheetDataSet>
      <sheetData sheetId="0"/>
      <sheetData sheetId="1">
        <row r="1">
          <cell r="A1" t="str">
            <v>RECON</v>
          </cell>
          <cell r="B1">
            <v>0</v>
          </cell>
          <cell r="C1">
            <v>0</v>
          </cell>
          <cell r="D1">
            <v>0</v>
          </cell>
          <cell r="E1">
            <v>0</v>
          </cell>
          <cell r="F1">
            <v>0</v>
          </cell>
          <cell r="G1">
            <v>0</v>
          </cell>
          <cell r="H1">
            <v>0</v>
          </cell>
          <cell r="I1">
            <v>0</v>
          </cell>
          <cell r="J1">
            <v>0</v>
          </cell>
          <cell r="K1">
            <v>0</v>
          </cell>
          <cell r="L1">
            <v>0</v>
          </cell>
        </row>
        <row r="2">
          <cell r="A2" t="str">
            <v>SCRIP</v>
          </cell>
          <cell r="B2" t="str">
            <v>CURRENT BALANCE</v>
          </cell>
          <cell r="E2" t="str">
            <v>TRANSACTION OF THE PERIOD</v>
          </cell>
          <cell r="I2" t="str">
            <v>TRANSACTION OF THE PERIOD</v>
          </cell>
          <cell r="K2" t="str">
            <v>OPENING BALANCE</v>
          </cell>
        </row>
        <row r="3">
          <cell r="E3" t="str">
            <v>TOTAL SELLING</v>
          </cell>
          <cell r="I3" t="str">
            <v>TOTAL PURCHASING</v>
          </cell>
          <cell r="K3" t="str">
            <v>AS AT 01 JULY 2011</v>
          </cell>
        </row>
        <row r="4">
          <cell r="B4" t="str">
            <v>NO OF SHARES</v>
          </cell>
          <cell r="C4" t="str">
            <v>AMOUNT</v>
          </cell>
          <cell r="D4" t="str">
            <v>PER UNIT</v>
          </cell>
          <cell r="E4" t="str">
            <v>NO OF SHARES</v>
          </cell>
          <cell r="F4" t="str">
            <v>AMOUNT - BV</v>
          </cell>
          <cell r="G4" t="str">
            <v>SALE VALU - SV</v>
          </cell>
          <cell r="H4" t="str">
            <v>GAIN - TG</v>
          </cell>
          <cell r="I4" t="str">
            <v>NO OF SHARES</v>
          </cell>
          <cell r="J4" t="str">
            <v>AMOUNT - BV</v>
          </cell>
          <cell r="K4" t="str">
            <v>NO OF SHARES</v>
          </cell>
          <cell r="L4" t="str">
            <v>AMOUNT</v>
          </cell>
        </row>
        <row r="5">
          <cell r="A5" t="str">
            <v>AACIL</v>
          </cell>
          <cell r="B5">
            <v>0</v>
          </cell>
          <cell r="C5">
            <v>0</v>
          </cell>
          <cell r="D5">
            <v>0</v>
          </cell>
          <cell r="E5">
            <v>0</v>
          </cell>
          <cell r="F5">
            <v>0</v>
          </cell>
          <cell r="G5">
            <v>0</v>
          </cell>
          <cell r="H5">
            <v>0</v>
          </cell>
          <cell r="I5">
            <v>0</v>
          </cell>
          <cell r="J5">
            <v>0</v>
          </cell>
          <cell r="K5">
            <v>0</v>
          </cell>
          <cell r="L5">
            <v>0</v>
          </cell>
        </row>
        <row r="6">
          <cell r="A6" t="str">
            <v>ABL</v>
          </cell>
          <cell r="B6">
            <v>0</v>
          </cell>
          <cell r="C6">
            <v>0</v>
          </cell>
          <cell r="D6">
            <v>0</v>
          </cell>
          <cell r="E6">
            <v>0</v>
          </cell>
          <cell r="F6">
            <v>0</v>
          </cell>
          <cell r="G6">
            <v>0</v>
          </cell>
          <cell r="H6">
            <v>0</v>
          </cell>
          <cell r="I6">
            <v>0</v>
          </cell>
          <cell r="J6">
            <v>0</v>
          </cell>
          <cell r="K6">
            <v>0</v>
          </cell>
          <cell r="L6">
            <v>0</v>
          </cell>
        </row>
        <row r="7">
          <cell r="A7" t="str">
            <v>ACPL</v>
          </cell>
          <cell r="B7">
            <v>0</v>
          </cell>
          <cell r="C7">
            <v>0</v>
          </cell>
          <cell r="D7">
            <v>0</v>
          </cell>
          <cell r="E7">
            <v>0</v>
          </cell>
          <cell r="F7">
            <v>0</v>
          </cell>
          <cell r="G7">
            <v>0</v>
          </cell>
          <cell r="H7">
            <v>0</v>
          </cell>
          <cell r="I7">
            <v>0</v>
          </cell>
          <cell r="J7">
            <v>0</v>
          </cell>
          <cell r="K7">
            <v>0</v>
          </cell>
          <cell r="L7">
            <v>0</v>
          </cell>
        </row>
        <row r="8">
          <cell r="A8" t="str">
            <v>AHBL</v>
          </cell>
          <cell r="B8">
            <v>0</v>
          </cell>
          <cell r="C8">
            <v>0</v>
          </cell>
          <cell r="D8">
            <v>0</v>
          </cell>
          <cell r="E8">
            <v>0</v>
          </cell>
          <cell r="F8">
            <v>0</v>
          </cell>
          <cell r="G8">
            <v>0</v>
          </cell>
          <cell r="H8">
            <v>0</v>
          </cell>
          <cell r="I8">
            <v>0</v>
          </cell>
          <cell r="J8">
            <v>0</v>
          </cell>
          <cell r="K8">
            <v>0</v>
          </cell>
          <cell r="L8">
            <v>0</v>
          </cell>
        </row>
        <row r="9">
          <cell r="A9" t="str">
            <v>AHL</v>
          </cell>
          <cell r="B9">
            <v>0</v>
          </cell>
          <cell r="C9">
            <v>0</v>
          </cell>
          <cell r="D9">
            <v>0</v>
          </cell>
          <cell r="E9">
            <v>0</v>
          </cell>
          <cell r="F9">
            <v>0</v>
          </cell>
          <cell r="G9">
            <v>0</v>
          </cell>
          <cell r="H9">
            <v>0</v>
          </cell>
          <cell r="I9">
            <v>0</v>
          </cell>
          <cell r="J9">
            <v>0</v>
          </cell>
          <cell r="K9">
            <v>0</v>
          </cell>
          <cell r="L9">
            <v>0</v>
          </cell>
        </row>
        <row r="10">
          <cell r="A10" t="str">
            <v>AHSL</v>
          </cell>
          <cell r="B10">
            <v>0</v>
          </cell>
          <cell r="C10">
            <v>0</v>
          </cell>
          <cell r="D10">
            <v>0</v>
          </cell>
          <cell r="E10">
            <v>0</v>
          </cell>
          <cell r="F10">
            <v>0</v>
          </cell>
          <cell r="G10">
            <v>0</v>
          </cell>
          <cell r="H10">
            <v>0</v>
          </cell>
          <cell r="I10">
            <v>0</v>
          </cell>
          <cell r="J10">
            <v>0</v>
          </cell>
          <cell r="K10">
            <v>0</v>
          </cell>
          <cell r="L10">
            <v>0</v>
          </cell>
        </row>
        <row r="11">
          <cell r="A11" t="str">
            <v>AICL</v>
          </cell>
          <cell r="B11">
            <v>0</v>
          </cell>
          <cell r="C11">
            <v>0</v>
          </cell>
          <cell r="D11">
            <v>0</v>
          </cell>
          <cell r="E11">
            <v>0</v>
          </cell>
          <cell r="F11">
            <v>0</v>
          </cell>
          <cell r="G11">
            <v>0</v>
          </cell>
          <cell r="H11">
            <v>0</v>
          </cell>
          <cell r="I11">
            <v>0</v>
          </cell>
          <cell r="J11">
            <v>0</v>
          </cell>
          <cell r="K11">
            <v>0</v>
          </cell>
          <cell r="L11">
            <v>0</v>
          </cell>
        </row>
        <row r="12">
          <cell r="A12" t="str">
            <v>AKBL</v>
          </cell>
          <cell r="B12">
            <v>0</v>
          </cell>
          <cell r="C12">
            <v>0</v>
          </cell>
          <cell r="D12">
            <v>0</v>
          </cell>
          <cell r="E12">
            <v>0</v>
          </cell>
          <cell r="F12">
            <v>0</v>
          </cell>
          <cell r="G12">
            <v>0</v>
          </cell>
          <cell r="H12">
            <v>0</v>
          </cell>
          <cell r="I12">
            <v>0</v>
          </cell>
          <cell r="J12">
            <v>0</v>
          </cell>
          <cell r="K12">
            <v>0</v>
          </cell>
          <cell r="L12">
            <v>0</v>
          </cell>
        </row>
        <row r="13">
          <cell r="A13" t="str">
            <v>ANL</v>
          </cell>
          <cell r="B13">
            <v>0</v>
          </cell>
          <cell r="C13">
            <v>0</v>
          </cell>
          <cell r="D13">
            <v>0</v>
          </cell>
          <cell r="E13">
            <v>0</v>
          </cell>
          <cell r="F13">
            <v>0</v>
          </cell>
          <cell r="G13">
            <v>0</v>
          </cell>
          <cell r="H13">
            <v>0</v>
          </cell>
          <cell r="I13">
            <v>0</v>
          </cell>
          <cell r="J13">
            <v>0</v>
          </cell>
          <cell r="K13">
            <v>0</v>
          </cell>
          <cell r="L13">
            <v>0</v>
          </cell>
        </row>
        <row r="14">
          <cell r="A14" t="str">
            <v>APL</v>
          </cell>
          <cell r="B14">
            <v>0</v>
          </cell>
          <cell r="C14">
            <v>0</v>
          </cell>
          <cell r="D14">
            <v>0</v>
          </cell>
          <cell r="E14">
            <v>0</v>
          </cell>
          <cell r="F14">
            <v>0</v>
          </cell>
          <cell r="G14">
            <v>0</v>
          </cell>
          <cell r="H14">
            <v>0</v>
          </cell>
          <cell r="I14">
            <v>0</v>
          </cell>
          <cell r="J14">
            <v>0</v>
          </cell>
          <cell r="K14">
            <v>0</v>
          </cell>
          <cell r="L14">
            <v>0</v>
          </cell>
        </row>
        <row r="15">
          <cell r="A15" t="str">
            <v>ATRL</v>
          </cell>
          <cell r="B15">
            <v>0</v>
          </cell>
          <cell r="C15">
            <v>0</v>
          </cell>
          <cell r="D15">
            <v>0</v>
          </cell>
          <cell r="E15">
            <v>0</v>
          </cell>
          <cell r="F15">
            <v>0</v>
          </cell>
          <cell r="G15">
            <v>0</v>
          </cell>
          <cell r="H15">
            <v>0</v>
          </cell>
          <cell r="I15">
            <v>0</v>
          </cell>
          <cell r="J15">
            <v>0</v>
          </cell>
          <cell r="K15">
            <v>0</v>
          </cell>
          <cell r="L15">
            <v>0</v>
          </cell>
        </row>
        <row r="16">
          <cell r="A16" t="str">
            <v>BAFL</v>
          </cell>
          <cell r="B16">
            <v>0</v>
          </cell>
          <cell r="C16">
            <v>0</v>
          </cell>
          <cell r="D16">
            <v>0</v>
          </cell>
          <cell r="E16">
            <v>0</v>
          </cell>
          <cell r="F16">
            <v>0</v>
          </cell>
          <cell r="G16">
            <v>0</v>
          </cell>
          <cell r="H16">
            <v>0</v>
          </cell>
          <cell r="I16">
            <v>0</v>
          </cell>
          <cell r="J16">
            <v>0</v>
          </cell>
          <cell r="K16">
            <v>0</v>
          </cell>
          <cell r="L16">
            <v>0</v>
          </cell>
        </row>
        <row r="17">
          <cell r="A17" t="str">
            <v>BAHL</v>
          </cell>
          <cell r="B17">
            <v>0</v>
          </cell>
          <cell r="C17">
            <v>0</v>
          </cell>
          <cell r="D17">
            <v>0</v>
          </cell>
          <cell r="E17">
            <v>0</v>
          </cell>
          <cell r="F17">
            <v>0</v>
          </cell>
          <cell r="G17">
            <v>0</v>
          </cell>
          <cell r="H17">
            <v>0</v>
          </cell>
          <cell r="I17">
            <v>0</v>
          </cell>
          <cell r="J17">
            <v>0</v>
          </cell>
          <cell r="K17">
            <v>0</v>
          </cell>
          <cell r="L17">
            <v>0</v>
          </cell>
        </row>
        <row r="18">
          <cell r="A18" t="str">
            <v>BIPL</v>
          </cell>
          <cell r="B18">
            <v>0</v>
          </cell>
          <cell r="C18">
            <v>0</v>
          </cell>
          <cell r="D18">
            <v>0</v>
          </cell>
          <cell r="E18">
            <v>0</v>
          </cell>
          <cell r="F18">
            <v>0</v>
          </cell>
          <cell r="G18">
            <v>0</v>
          </cell>
          <cell r="H18">
            <v>0</v>
          </cell>
          <cell r="I18">
            <v>0</v>
          </cell>
          <cell r="J18">
            <v>0</v>
          </cell>
          <cell r="K18">
            <v>0</v>
          </cell>
          <cell r="L18">
            <v>0</v>
          </cell>
        </row>
        <row r="19">
          <cell r="A19" t="str">
            <v>BOC</v>
          </cell>
          <cell r="B19">
            <v>0</v>
          </cell>
          <cell r="C19">
            <v>0</v>
          </cell>
          <cell r="D19">
            <v>0</v>
          </cell>
          <cell r="E19">
            <v>0</v>
          </cell>
          <cell r="F19">
            <v>0</v>
          </cell>
          <cell r="G19">
            <v>0</v>
          </cell>
          <cell r="H19">
            <v>0</v>
          </cell>
          <cell r="I19">
            <v>0</v>
          </cell>
          <cell r="J19">
            <v>0</v>
          </cell>
          <cell r="K19">
            <v>0</v>
          </cell>
          <cell r="L19">
            <v>0</v>
          </cell>
        </row>
        <row r="20">
          <cell r="A20" t="str">
            <v>BOP</v>
          </cell>
          <cell r="B20">
            <v>0</v>
          </cell>
          <cell r="C20">
            <v>0</v>
          </cell>
          <cell r="D20">
            <v>0</v>
          </cell>
          <cell r="E20">
            <v>0</v>
          </cell>
          <cell r="F20">
            <v>0</v>
          </cell>
          <cell r="G20">
            <v>0</v>
          </cell>
          <cell r="H20">
            <v>0</v>
          </cell>
          <cell r="I20">
            <v>0</v>
          </cell>
          <cell r="J20">
            <v>0</v>
          </cell>
          <cell r="K20">
            <v>0</v>
          </cell>
          <cell r="L20">
            <v>0</v>
          </cell>
        </row>
        <row r="21">
          <cell r="A21" t="str">
            <v>BYCO</v>
          </cell>
          <cell r="B21">
            <v>0</v>
          </cell>
          <cell r="C21">
            <v>0</v>
          </cell>
          <cell r="D21">
            <v>0</v>
          </cell>
          <cell r="E21">
            <v>0</v>
          </cell>
          <cell r="F21">
            <v>0</v>
          </cell>
          <cell r="G21">
            <v>0</v>
          </cell>
          <cell r="H21">
            <v>0</v>
          </cell>
          <cell r="I21">
            <v>0</v>
          </cell>
          <cell r="J21">
            <v>0</v>
          </cell>
          <cell r="K21">
            <v>0</v>
          </cell>
          <cell r="L21">
            <v>0</v>
          </cell>
        </row>
        <row r="22">
          <cell r="A22" t="str">
            <v>CSAP</v>
          </cell>
          <cell r="B22">
            <v>0</v>
          </cell>
          <cell r="C22">
            <v>0</v>
          </cell>
          <cell r="D22">
            <v>0</v>
          </cell>
          <cell r="E22">
            <v>0</v>
          </cell>
          <cell r="F22">
            <v>0</v>
          </cell>
          <cell r="G22">
            <v>0</v>
          </cell>
          <cell r="H22">
            <v>0</v>
          </cell>
          <cell r="I22">
            <v>0</v>
          </cell>
          <cell r="J22">
            <v>0</v>
          </cell>
          <cell r="K22">
            <v>0</v>
          </cell>
          <cell r="L22">
            <v>0</v>
          </cell>
        </row>
        <row r="23">
          <cell r="A23" t="str">
            <v>DCL</v>
          </cell>
          <cell r="B23">
            <v>0</v>
          </cell>
          <cell r="C23">
            <v>0</v>
          </cell>
          <cell r="D23">
            <v>0</v>
          </cell>
          <cell r="E23">
            <v>0</v>
          </cell>
          <cell r="F23">
            <v>0</v>
          </cell>
          <cell r="G23">
            <v>0</v>
          </cell>
          <cell r="H23">
            <v>0</v>
          </cell>
          <cell r="I23">
            <v>0</v>
          </cell>
          <cell r="J23">
            <v>0</v>
          </cell>
          <cell r="K23">
            <v>0</v>
          </cell>
          <cell r="L23">
            <v>0</v>
          </cell>
        </row>
        <row r="24">
          <cell r="A24" t="str">
            <v>DGKC</v>
          </cell>
          <cell r="B24">
            <v>0</v>
          </cell>
          <cell r="C24">
            <v>0</v>
          </cell>
          <cell r="D24">
            <v>0</v>
          </cell>
          <cell r="E24">
            <v>0</v>
          </cell>
          <cell r="F24">
            <v>0</v>
          </cell>
          <cell r="G24">
            <v>0</v>
          </cell>
          <cell r="H24">
            <v>0</v>
          </cell>
          <cell r="I24">
            <v>0</v>
          </cell>
          <cell r="J24">
            <v>0</v>
          </cell>
          <cell r="K24">
            <v>0</v>
          </cell>
          <cell r="L24">
            <v>0</v>
          </cell>
        </row>
        <row r="25">
          <cell r="A25" t="str">
            <v>DLL</v>
          </cell>
          <cell r="B25">
            <v>0</v>
          </cell>
          <cell r="C25">
            <v>0</v>
          </cell>
          <cell r="D25">
            <v>0</v>
          </cell>
          <cell r="E25">
            <v>0</v>
          </cell>
          <cell r="F25">
            <v>0</v>
          </cell>
          <cell r="G25">
            <v>0</v>
          </cell>
          <cell r="H25">
            <v>0</v>
          </cell>
          <cell r="I25">
            <v>0</v>
          </cell>
          <cell r="J25">
            <v>0</v>
          </cell>
          <cell r="K25">
            <v>0</v>
          </cell>
          <cell r="L25">
            <v>0</v>
          </cell>
        </row>
        <row r="26">
          <cell r="A26" t="str">
            <v>DOL</v>
          </cell>
          <cell r="B26">
            <v>0</v>
          </cell>
          <cell r="C26">
            <v>0</v>
          </cell>
          <cell r="D26">
            <v>0</v>
          </cell>
          <cell r="E26">
            <v>0</v>
          </cell>
          <cell r="F26">
            <v>0</v>
          </cell>
          <cell r="G26">
            <v>0</v>
          </cell>
          <cell r="H26">
            <v>0</v>
          </cell>
          <cell r="I26">
            <v>0</v>
          </cell>
          <cell r="J26">
            <v>0</v>
          </cell>
          <cell r="K26">
            <v>0</v>
          </cell>
          <cell r="L26">
            <v>0</v>
          </cell>
        </row>
        <row r="27">
          <cell r="A27" t="str">
            <v>DSFL</v>
          </cell>
          <cell r="B27">
            <v>0</v>
          </cell>
          <cell r="C27">
            <v>0</v>
          </cell>
          <cell r="D27">
            <v>0</v>
          </cell>
          <cell r="E27">
            <v>0</v>
          </cell>
          <cell r="F27">
            <v>0</v>
          </cell>
          <cell r="G27">
            <v>0</v>
          </cell>
          <cell r="H27">
            <v>0</v>
          </cell>
          <cell r="I27">
            <v>0</v>
          </cell>
          <cell r="J27">
            <v>0</v>
          </cell>
          <cell r="K27">
            <v>0</v>
          </cell>
          <cell r="L27">
            <v>0</v>
          </cell>
        </row>
        <row r="28">
          <cell r="A28" t="str">
            <v>DSIL</v>
          </cell>
          <cell r="B28">
            <v>0</v>
          </cell>
          <cell r="C28">
            <v>0</v>
          </cell>
          <cell r="D28">
            <v>0</v>
          </cell>
          <cell r="E28">
            <v>0</v>
          </cell>
          <cell r="F28">
            <v>0</v>
          </cell>
          <cell r="G28">
            <v>0</v>
          </cell>
          <cell r="H28">
            <v>0</v>
          </cell>
          <cell r="I28">
            <v>0</v>
          </cell>
          <cell r="J28">
            <v>0</v>
          </cell>
          <cell r="K28">
            <v>0</v>
          </cell>
          <cell r="L28">
            <v>0</v>
          </cell>
        </row>
        <row r="29">
          <cell r="A29" t="str">
            <v>DSL</v>
          </cell>
          <cell r="B29">
            <v>0</v>
          </cell>
          <cell r="C29">
            <v>0</v>
          </cell>
          <cell r="D29">
            <v>0</v>
          </cell>
          <cell r="E29">
            <v>0</v>
          </cell>
          <cell r="F29">
            <v>0</v>
          </cell>
          <cell r="G29">
            <v>0</v>
          </cell>
          <cell r="H29">
            <v>0</v>
          </cell>
          <cell r="I29">
            <v>0</v>
          </cell>
          <cell r="J29">
            <v>0</v>
          </cell>
          <cell r="K29">
            <v>0</v>
          </cell>
          <cell r="L29">
            <v>0</v>
          </cell>
        </row>
        <row r="30">
          <cell r="A30" t="str">
            <v>EFUG</v>
          </cell>
          <cell r="B30">
            <v>0</v>
          </cell>
          <cell r="C30">
            <v>0</v>
          </cell>
          <cell r="D30">
            <v>0</v>
          </cell>
          <cell r="E30">
            <v>0</v>
          </cell>
          <cell r="F30">
            <v>0</v>
          </cell>
          <cell r="G30">
            <v>0</v>
          </cell>
          <cell r="H30">
            <v>0</v>
          </cell>
          <cell r="I30">
            <v>0</v>
          </cell>
          <cell r="J30">
            <v>0</v>
          </cell>
          <cell r="K30">
            <v>0</v>
          </cell>
          <cell r="L30">
            <v>0</v>
          </cell>
        </row>
        <row r="31">
          <cell r="A31" t="str">
            <v>ENGRO</v>
          </cell>
          <cell r="B31">
            <v>0</v>
          </cell>
          <cell r="C31">
            <v>0</v>
          </cell>
          <cell r="D31">
            <v>0</v>
          </cell>
          <cell r="E31">
            <v>0</v>
          </cell>
          <cell r="F31">
            <v>0</v>
          </cell>
          <cell r="G31">
            <v>0</v>
          </cell>
          <cell r="H31">
            <v>0</v>
          </cell>
          <cell r="I31">
            <v>0</v>
          </cell>
          <cell r="J31">
            <v>0</v>
          </cell>
          <cell r="K31">
            <v>0</v>
          </cell>
          <cell r="L31">
            <v>0</v>
          </cell>
        </row>
        <row r="32">
          <cell r="A32" t="str">
            <v>ETNL</v>
          </cell>
          <cell r="B32">
            <v>0</v>
          </cell>
          <cell r="C32">
            <v>0</v>
          </cell>
          <cell r="D32">
            <v>0</v>
          </cell>
          <cell r="E32">
            <v>0</v>
          </cell>
          <cell r="F32">
            <v>0</v>
          </cell>
          <cell r="G32">
            <v>0</v>
          </cell>
          <cell r="H32">
            <v>0</v>
          </cell>
          <cell r="I32">
            <v>0</v>
          </cell>
          <cell r="J32">
            <v>0</v>
          </cell>
          <cell r="K32">
            <v>0</v>
          </cell>
          <cell r="L32">
            <v>0</v>
          </cell>
        </row>
        <row r="33">
          <cell r="A33" t="str">
            <v>FABL</v>
          </cell>
          <cell r="B33">
            <v>0</v>
          </cell>
          <cell r="C33">
            <v>0</v>
          </cell>
          <cell r="D33">
            <v>0</v>
          </cell>
          <cell r="E33">
            <v>0</v>
          </cell>
          <cell r="F33">
            <v>0</v>
          </cell>
          <cell r="G33">
            <v>0</v>
          </cell>
          <cell r="H33">
            <v>0</v>
          </cell>
          <cell r="I33">
            <v>0</v>
          </cell>
          <cell r="J33">
            <v>0</v>
          </cell>
          <cell r="K33">
            <v>0</v>
          </cell>
          <cell r="L33">
            <v>0</v>
          </cell>
        </row>
        <row r="34">
          <cell r="A34" t="str">
            <v>FCCL</v>
          </cell>
          <cell r="B34">
            <v>0</v>
          </cell>
          <cell r="C34">
            <v>0</v>
          </cell>
          <cell r="D34">
            <v>0</v>
          </cell>
          <cell r="E34">
            <v>0</v>
          </cell>
          <cell r="F34">
            <v>0</v>
          </cell>
          <cell r="G34">
            <v>0</v>
          </cell>
          <cell r="H34">
            <v>0</v>
          </cell>
          <cell r="I34">
            <v>0</v>
          </cell>
          <cell r="J34">
            <v>0</v>
          </cell>
          <cell r="K34">
            <v>0</v>
          </cell>
          <cell r="L34">
            <v>0</v>
          </cell>
        </row>
        <row r="35">
          <cell r="A35" t="str">
            <v>FFBL</v>
          </cell>
          <cell r="B35">
            <v>0</v>
          </cell>
          <cell r="C35">
            <v>0</v>
          </cell>
          <cell r="D35">
            <v>0</v>
          </cell>
          <cell r="E35">
            <v>0</v>
          </cell>
          <cell r="F35">
            <v>0</v>
          </cell>
          <cell r="G35">
            <v>0</v>
          </cell>
          <cell r="H35">
            <v>0</v>
          </cell>
          <cell r="I35">
            <v>0</v>
          </cell>
          <cell r="J35">
            <v>0</v>
          </cell>
          <cell r="K35">
            <v>0</v>
          </cell>
          <cell r="L35">
            <v>0</v>
          </cell>
        </row>
        <row r="36">
          <cell r="A36" t="str">
            <v>FFC</v>
          </cell>
          <cell r="B36">
            <v>0</v>
          </cell>
          <cell r="C36">
            <v>0</v>
          </cell>
          <cell r="D36">
            <v>0</v>
          </cell>
          <cell r="E36">
            <v>0</v>
          </cell>
          <cell r="F36">
            <v>0</v>
          </cell>
          <cell r="G36">
            <v>0</v>
          </cell>
          <cell r="H36">
            <v>0</v>
          </cell>
          <cell r="I36">
            <v>0</v>
          </cell>
          <cell r="J36">
            <v>0</v>
          </cell>
          <cell r="K36">
            <v>0</v>
          </cell>
          <cell r="L36">
            <v>0</v>
          </cell>
        </row>
        <row r="37">
          <cell r="A37" t="str">
            <v>FNEL</v>
          </cell>
          <cell r="B37">
            <v>0</v>
          </cell>
          <cell r="C37">
            <v>0</v>
          </cell>
          <cell r="D37">
            <v>0</v>
          </cell>
          <cell r="E37">
            <v>0</v>
          </cell>
          <cell r="F37">
            <v>0</v>
          </cell>
          <cell r="G37">
            <v>0</v>
          </cell>
          <cell r="H37">
            <v>0</v>
          </cell>
          <cell r="I37">
            <v>0</v>
          </cell>
          <cell r="J37">
            <v>0</v>
          </cell>
          <cell r="K37">
            <v>0</v>
          </cell>
          <cell r="L37">
            <v>0</v>
          </cell>
        </row>
        <row r="38">
          <cell r="A38" t="str">
            <v>HBL</v>
          </cell>
          <cell r="B38">
            <v>0</v>
          </cell>
          <cell r="C38">
            <v>0</v>
          </cell>
          <cell r="D38">
            <v>0</v>
          </cell>
          <cell r="E38">
            <v>0</v>
          </cell>
          <cell r="F38">
            <v>0</v>
          </cell>
          <cell r="G38">
            <v>0</v>
          </cell>
          <cell r="H38">
            <v>0</v>
          </cell>
          <cell r="I38">
            <v>0</v>
          </cell>
          <cell r="J38">
            <v>0</v>
          </cell>
          <cell r="K38">
            <v>0</v>
          </cell>
          <cell r="L38">
            <v>0</v>
          </cell>
        </row>
        <row r="39">
          <cell r="A39" t="str">
            <v>HCAR</v>
          </cell>
          <cell r="B39">
            <v>0</v>
          </cell>
          <cell r="C39">
            <v>0</v>
          </cell>
          <cell r="D39">
            <v>0</v>
          </cell>
          <cell r="E39">
            <v>0</v>
          </cell>
          <cell r="F39">
            <v>0</v>
          </cell>
          <cell r="G39">
            <v>0</v>
          </cell>
          <cell r="H39">
            <v>0</v>
          </cell>
          <cell r="I39">
            <v>0</v>
          </cell>
          <cell r="J39">
            <v>0</v>
          </cell>
          <cell r="K39">
            <v>0</v>
          </cell>
          <cell r="L39">
            <v>0</v>
          </cell>
        </row>
        <row r="40">
          <cell r="A40" t="str">
            <v>HIRAT</v>
          </cell>
          <cell r="B40">
            <v>0</v>
          </cell>
          <cell r="C40">
            <v>0</v>
          </cell>
          <cell r="D40">
            <v>0</v>
          </cell>
          <cell r="E40">
            <v>0</v>
          </cell>
          <cell r="F40">
            <v>0</v>
          </cell>
          <cell r="G40">
            <v>0</v>
          </cell>
          <cell r="H40">
            <v>0</v>
          </cell>
          <cell r="I40">
            <v>0</v>
          </cell>
          <cell r="J40">
            <v>0</v>
          </cell>
          <cell r="K40">
            <v>0</v>
          </cell>
          <cell r="L40">
            <v>0</v>
          </cell>
        </row>
        <row r="41">
          <cell r="A41" t="str">
            <v>HUBC</v>
          </cell>
          <cell r="B41">
            <v>0</v>
          </cell>
          <cell r="C41">
            <v>2.9802322387695313E-8</v>
          </cell>
          <cell r="D41">
            <v>0</v>
          </cell>
          <cell r="E41">
            <v>3305000</v>
          </cell>
          <cell r="F41">
            <v>136656338.25288671</v>
          </cell>
          <cell r="G41">
            <v>146823184.99999997</v>
          </cell>
          <cell r="H41">
            <v>10166846.747113267</v>
          </cell>
          <cell r="I41">
            <v>0</v>
          </cell>
          <cell r="J41">
            <v>0</v>
          </cell>
          <cell r="K41">
            <v>3305000</v>
          </cell>
          <cell r="L41">
            <v>136656338.25288674</v>
          </cell>
        </row>
        <row r="42">
          <cell r="A42" t="str">
            <v>IBFL</v>
          </cell>
          <cell r="B42">
            <v>0</v>
          </cell>
          <cell r="C42">
            <v>0</v>
          </cell>
          <cell r="D42">
            <v>0</v>
          </cell>
          <cell r="E42">
            <v>0</v>
          </cell>
          <cell r="F42">
            <v>0</v>
          </cell>
          <cell r="G42">
            <v>0</v>
          </cell>
          <cell r="H42">
            <v>0</v>
          </cell>
          <cell r="I42">
            <v>0</v>
          </cell>
          <cell r="J42">
            <v>0</v>
          </cell>
          <cell r="K42">
            <v>0</v>
          </cell>
          <cell r="L42">
            <v>0</v>
          </cell>
        </row>
        <row r="43">
          <cell r="A43" t="str">
            <v>ICI</v>
          </cell>
          <cell r="B43">
            <v>0</v>
          </cell>
          <cell r="C43">
            <v>0</v>
          </cell>
          <cell r="D43">
            <v>0</v>
          </cell>
          <cell r="E43">
            <v>0</v>
          </cell>
          <cell r="F43">
            <v>0</v>
          </cell>
          <cell r="G43">
            <v>0</v>
          </cell>
          <cell r="H43">
            <v>0</v>
          </cell>
          <cell r="I43">
            <v>0</v>
          </cell>
          <cell r="J43">
            <v>0</v>
          </cell>
          <cell r="K43">
            <v>0</v>
          </cell>
          <cell r="L43">
            <v>0</v>
          </cell>
        </row>
        <row r="44">
          <cell r="A44" t="str">
            <v>INIL</v>
          </cell>
          <cell r="B44">
            <v>0</v>
          </cell>
          <cell r="C44">
            <v>0</v>
          </cell>
          <cell r="D44">
            <v>0</v>
          </cell>
          <cell r="E44">
            <v>0</v>
          </cell>
          <cell r="F44">
            <v>0</v>
          </cell>
          <cell r="G44">
            <v>0</v>
          </cell>
          <cell r="H44">
            <v>0</v>
          </cell>
          <cell r="I44">
            <v>0</v>
          </cell>
          <cell r="J44">
            <v>0</v>
          </cell>
          <cell r="K44">
            <v>0</v>
          </cell>
          <cell r="L44">
            <v>0</v>
          </cell>
        </row>
        <row r="45">
          <cell r="A45" t="str">
            <v>IFSL</v>
          </cell>
          <cell r="B45">
            <v>0</v>
          </cell>
          <cell r="C45">
            <v>0</v>
          </cell>
          <cell r="D45">
            <v>0</v>
          </cell>
          <cell r="E45">
            <v>0</v>
          </cell>
          <cell r="F45">
            <v>0</v>
          </cell>
          <cell r="G45">
            <v>0</v>
          </cell>
          <cell r="H45">
            <v>0</v>
          </cell>
          <cell r="I45">
            <v>0</v>
          </cell>
          <cell r="J45">
            <v>0</v>
          </cell>
          <cell r="K45">
            <v>0</v>
          </cell>
          <cell r="L45">
            <v>0</v>
          </cell>
        </row>
        <row r="46">
          <cell r="A46" t="str">
            <v>INDU</v>
          </cell>
          <cell r="B46">
            <v>0</v>
          </cell>
          <cell r="C46">
            <v>0</v>
          </cell>
          <cell r="D46">
            <v>0</v>
          </cell>
          <cell r="E46">
            <v>0</v>
          </cell>
          <cell r="F46">
            <v>0</v>
          </cell>
          <cell r="G46">
            <v>0</v>
          </cell>
          <cell r="H46">
            <v>0</v>
          </cell>
          <cell r="I46">
            <v>0</v>
          </cell>
          <cell r="J46">
            <v>0</v>
          </cell>
          <cell r="K46">
            <v>0</v>
          </cell>
          <cell r="L46">
            <v>0</v>
          </cell>
        </row>
        <row r="47">
          <cell r="A47" t="str">
            <v>JOVC</v>
          </cell>
          <cell r="B47">
            <v>0</v>
          </cell>
          <cell r="C47">
            <v>0</v>
          </cell>
          <cell r="D47">
            <v>0</v>
          </cell>
          <cell r="E47">
            <v>0</v>
          </cell>
          <cell r="F47">
            <v>0</v>
          </cell>
          <cell r="G47">
            <v>0</v>
          </cell>
          <cell r="H47">
            <v>0</v>
          </cell>
          <cell r="I47">
            <v>0</v>
          </cell>
          <cell r="J47">
            <v>0</v>
          </cell>
          <cell r="K47">
            <v>0</v>
          </cell>
          <cell r="L47">
            <v>0</v>
          </cell>
        </row>
        <row r="48">
          <cell r="A48" t="str">
            <v>JSBL</v>
          </cell>
          <cell r="B48">
            <v>0</v>
          </cell>
          <cell r="C48">
            <v>0</v>
          </cell>
          <cell r="D48">
            <v>0</v>
          </cell>
          <cell r="E48">
            <v>0</v>
          </cell>
          <cell r="F48">
            <v>0</v>
          </cell>
          <cell r="G48">
            <v>0</v>
          </cell>
          <cell r="H48">
            <v>0</v>
          </cell>
          <cell r="I48">
            <v>0</v>
          </cell>
          <cell r="J48">
            <v>0</v>
          </cell>
          <cell r="K48">
            <v>0</v>
          </cell>
          <cell r="L48">
            <v>0</v>
          </cell>
        </row>
        <row r="49">
          <cell r="A49" t="str">
            <v>JSCL</v>
          </cell>
          <cell r="B49">
            <v>0</v>
          </cell>
          <cell r="C49">
            <v>0</v>
          </cell>
          <cell r="D49">
            <v>0</v>
          </cell>
          <cell r="E49">
            <v>0</v>
          </cell>
          <cell r="F49">
            <v>0</v>
          </cell>
          <cell r="G49">
            <v>0</v>
          </cell>
          <cell r="H49">
            <v>0</v>
          </cell>
          <cell r="I49">
            <v>0</v>
          </cell>
          <cell r="J49">
            <v>0</v>
          </cell>
          <cell r="K49">
            <v>0</v>
          </cell>
          <cell r="L49">
            <v>0</v>
          </cell>
        </row>
        <row r="50">
          <cell r="A50" t="str">
            <v>JSGCL</v>
          </cell>
          <cell r="B50">
            <v>0</v>
          </cell>
          <cell r="C50">
            <v>0</v>
          </cell>
          <cell r="D50">
            <v>0</v>
          </cell>
          <cell r="E50">
            <v>0</v>
          </cell>
          <cell r="F50">
            <v>0</v>
          </cell>
          <cell r="G50">
            <v>0</v>
          </cell>
          <cell r="H50">
            <v>0</v>
          </cell>
          <cell r="I50">
            <v>0</v>
          </cell>
          <cell r="J50">
            <v>0</v>
          </cell>
          <cell r="K50">
            <v>0</v>
          </cell>
          <cell r="L50">
            <v>0</v>
          </cell>
        </row>
        <row r="51">
          <cell r="A51" t="str">
            <v>JSIL</v>
          </cell>
          <cell r="B51">
            <v>0</v>
          </cell>
          <cell r="C51">
            <v>0</v>
          </cell>
          <cell r="D51">
            <v>0</v>
          </cell>
          <cell r="E51">
            <v>0</v>
          </cell>
          <cell r="F51">
            <v>0</v>
          </cell>
          <cell r="G51">
            <v>0</v>
          </cell>
          <cell r="H51">
            <v>0</v>
          </cell>
          <cell r="I51">
            <v>0</v>
          </cell>
          <cell r="J51">
            <v>0</v>
          </cell>
          <cell r="K51">
            <v>0</v>
          </cell>
          <cell r="L51">
            <v>0</v>
          </cell>
        </row>
        <row r="52">
          <cell r="A52" t="str">
            <v>KAPCO</v>
          </cell>
          <cell r="B52">
            <v>0</v>
          </cell>
          <cell r="C52">
            <v>0</v>
          </cell>
          <cell r="D52">
            <v>0</v>
          </cell>
          <cell r="E52">
            <v>0</v>
          </cell>
          <cell r="F52">
            <v>0</v>
          </cell>
          <cell r="G52">
            <v>0</v>
          </cell>
          <cell r="H52">
            <v>0</v>
          </cell>
          <cell r="I52">
            <v>0</v>
          </cell>
          <cell r="J52">
            <v>0</v>
          </cell>
          <cell r="K52">
            <v>0</v>
          </cell>
          <cell r="L52">
            <v>0</v>
          </cell>
        </row>
        <row r="53">
          <cell r="A53" t="str">
            <v>KASBB</v>
          </cell>
          <cell r="B53">
            <v>0</v>
          </cell>
          <cell r="C53">
            <v>0</v>
          </cell>
          <cell r="D53">
            <v>0</v>
          </cell>
          <cell r="E53">
            <v>0</v>
          </cell>
          <cell r="F53">
            <v>0</v>
          </cell>
          <cell r="G53">
            <v>0</v>
          </cell>
          <cell r="H53">
            <v>0</v>
          </cell>
          <cell r="I53">
            <v>0</v>
          </cell>
          <cell r="J53">
            <v>0</v>
          </cell>
          <cell r="K53">
            <v>0</v>
          </cell>
          <cell r="L53">
            <v>0</v>
          </cell>
        </row>
        <row r="54">
          <cell r="A54" t="str">
            <v>KTML</v>
          </cell>
          <cell r="B54">
            <v>0</v>
          </cell>
          <cell r="C54">
            <v>0</v>
          </cell>
          <cell r="D54">
            <v>0</v>
          </cell>
          <cell r="E54">
            <v>0</v>
          </cell>
          <cell r="F54">
            <v>0</v>
          </cell>
          <cell r="G54">
            <v>0</v>
          </cell>
          <cell r="H54">
            <v>0</v>
          </cell>
          <cell r="I54">
            <v>0</v>
          </cell>
          <cell r="J54">
            <v>0</v>
          </cell>
          <cell r="K54">
            <v>0</v>
          </cell>
          <cell r="L54">
            <v>0</v>
          </cell>
        </row>
        <row r="55">
          <cell r="A55" t="str">
            <v>LUCK</v>
          </cell>
          <cell r="B55">
            <v>0</v>
          </cell>
          <cell r="C55">
            <v>0</v>
          </cell>
          <cell r="D55">
            <v>0</v>
          </cell>
          <cell r="E55">
            <v>0</v>
          </cell>
          <cell r="F55">
            <v>0</v>
          </cell>
          <cell r="G55">
            <v>0</v>
          </cell>
          <cell r="H55">
            <v>0</v>
          </cell>
          <cell r="I55">
            <v>0</v>
          </cell>
          <cell r="J55">
            <v>0</v>
          </cell>
          <cell r="K55">
            <v>0</v>
          </cell>
          <cell r="L55">
            <v>0</v>
          </cell>
        </row>
        <row r="56">
          <cell r="A56" t="str">
            <v>MARI</v>
          </cell>
          <cell r="B56">
            <v>0</v>
          </cell>
          <cell r="C56">
            <v>0</v>
          </cell>
          <cell r="D56">
            <v>0</v>
          </cell>
          <cell r="E56">
            <v>0</v>
          </cell>
          <cell r="F56">
            <v>0</v>
          </cell>
          <cell r="G56">
            <v>0</v>
          </cell>
          <cell r="H56">
            <v>0</v>
          </cell>
          <cell r="I56">
            <v>0</v>
          </cell>
          <cell r="J56">
            <v>0</v>
          </cell>
          <cell r="K56">
            <v>0</v>
          </cell>
          <cell r="L56">
            <v>0</v>
          </cell>
        </row>
        <row r="57">
          <cell r="A57" t="str">
            <v>MCB</v>
          </cell>
          <cell r="B57">
            <v>0</v>
          </cell>
          <cell r="C57">
            <v>0</v>
          </cell>
          <cell r="D57">
            <v>0</v>
          </cell>
          <cell r="E57">
            <v>0</v>
          </cell>
          <cell r="F57">
            <v>0</v>
          </cell>
          <cell r="G57">
            <v>0</v>
          </cell>
          <cell r="H57">
            <v>0</v>
          </cell>
          <cell r="I57">
            <v>0</v>
          </cell>
          <cell r="J57">
            <v>0</v>
          </cell>
          <cell r="K57">
            <v>0</v>
          </cell>
          <cell r="L57">
            <v>0</v>
          </cell>
        </row>
        <row r="58">
          <cell r="A58" t="str">
            <v>MCB-RF</v>
          </cell>
          <cell r="B58">
            <v>0</v>
          </cell>
          <cell r="C58">
            <v>0</v>
          </cell>
          <cell r="D58">
            <v>0</v>
          </cell>
          <cell r="E58">
            <v>0</v>
          </cell>
          <cell r="F58">
            <v>0</v>
          </cell>
          <cell r="G58">
            <v>0</v>
          </cell>
          <cell r="H58">
            <v>0</v>
          </cell>
          <cell r="I58">
            <v>0</v>
          </cell>
          <cell r="J58">
            <v>0</v>
          </cell>
          <cell r="K58">
            <v>0</v>
          </cell>
          <cell r="L58">
            <v>0</v>
          </cell>
        </row>
        <row r="59">
          <cell r="A59" t="str">
            <v>MEBL</v>
          </cell>
          <cell r="B59">
            <v>0</v>
          </cell>
          <cell r="C59">
            <v>0</v>
          </cell>
          <cell r="D59">
            <v>0</v>
          </cell>
          <cell r="E59">
            <v>0</v>
          </cell>
          <cell r="F59">
            <v>0</v>
          </cell>
          <cell r="G59">
            <v>0</v>
          </cell>
          <cell r="H59">
            <v>0</v>
          </cell>
          <cell r="I59">
            <v>0</v>
          </cell>
          <cell r="J59">
            <v>0</v>
          </cell>
          <cell r="K59">
            <v>0</v>
          </cell>
          <cell r="L59">
            <v>0</v>
          </cell>
        </row>
        <row r="60">
          <cell r="A60" t="str">
            <v>MLCF</v>
          </cell>
          <cell r="B60">
            <v>0</v>
          </cell>
          <cell r="C60">
            <v>0</v>
          </cell>
          <cell r="D60">
            <v>0</v>
          </cell>
          <cell r="E60">
            <v>0</v>
          </cell>
          <cell r="F60">
            <v>0</v>
          </cell>
          <cell r="G60">
            <v>0</v>
          </cell>
          <cell r="H60">
            <v>0</v>
          </cell>
          <cell r="I60">
            <v>0</v>
          </cell>
          <cell r="J60">
            <v>0</v>
          </cell>
          <cell r="K60">
            <v>0</v>
          </cell>
          <cell r="L60">
            <v>0</v>
          </cell>
        </row>
        <row r="61">
          <cell r="A61" t="str">
            <v>MYBL</v>
          </cell>
          <cell r="B61">
            <v>0</v>
          </cell>
          <cell r="C61">
            <v>0</v>
          </cell>
          <cell r="D61">
            <v>0</v>
          </cell>
          <cell r="E61">
            <v>0</v>
          </cell>
          <cell r="F61">
            <v>0</v>
          </cell>
          <cell r="G61">
            <v>0</v>
          </cell>
          <cell r="H61">
            <v>0</v>
          </cell>
          <cell r="I61">
            <v>0</v>
          </cell>
          <cell r="J61">
            <v>0</v>
          </cell>
          <cell r="K61">
            <v>0</v>
          </cell>
          <cell r="L61">
            <v>0</v>
          </cell>
        </row>
        <row r="62">
          <cell r="A62" t="str">
            <v>MTL</v>
          </cell>
          <cell r="B62">
            <v>0</v>
          </cell>
          <cell r="C62">
            <v>7.4505805969238281E-9</v>
          </cell>
          <cell r="D62">
            <v>0</v>
          </cell>
          <cell r="E62">
            <v>100000</v>
          </cell>
          <cell r="F62">
            <v>54818695.395344883</v>
          </cell>
          <cell r="G62">
            <v>56207673.999999993</v>
          </cell>
          <cell r="H62">
            <v>1388978.6046551112</v>
          </cell>
          <cell r="I62">
            <v>0</v>
          </cell>
          <cell r="J62">
            <v>0</v>
          </cell>
          <cell r="K62">
            <v>100000</v>
          </cell>
          <cell r="L62">
            <v>54818695.395344891</v>
          </cell>
        </row>
        <row r="63">
          <cell r="A63" t="str">
            <v>NBP</v>
          </cell>
          <cell r="B63">
            <v>0</v>
          </cell>
          <cell r="C63">
            <v>0</v>
          </cell>
          <cell r="D63">
            <v>0</v>
          </cell>
          <cell r="E63">
            <v>0</v>
          </cell>
          <cell r="F63">
            <v>0</v>
          </cell>
          <cell r="G63">
            <v>0</v>
          </cell>
          <cell r="H63">
            <v>0</v>
          </cell>
          <cell r="I63">
            <v>0</v>
          </cell>
          <cell r="J63">
            <v>0</v>
          </cell>
          <cell r="K63">
            <v>0</v>
          </cell>
          <cell r="L63">
            <v>0</v>
          </cell>
        </row>
        <row r="64">
          <cell r="A64" t="str">
            <v>NCPL</v>
          </cell>
          <cell r="B64">
            <v>0</v>
          </cell>
          <cell r="C64">
            <v>0</v>
          </cell>
          <cell r="D64">
            <v>0</v>
          </cell>
          <cell r="E64">
            <v>0</v>
          </cell>
          <cell r="F64">
            <v>0</v>
          </cell>
          <cell r="G64">
            <v>0</v>
          </cell>
          <cell r="H64">
            <v>0</v>
          </cell>
          <cell r="I64">
            <v>0</v>
          </cell>
          <cell r="J64">
            <v>0</v>
          </cell>
          <cell r="K64">
            <v>0</v>
          </cell>
          <cell r="L64">
            <v>0</v>
          </cell>
        </row>
        <row r="65">
          <cell r="A65" t="str">
            <v>NETSOL</v>
          </cell>
          <cell r="B65">
            <v>0</v>
          </cell>
          <cell r="C65">
            <v>0</v>
          </cell>
          <cell r="D65">
            <v>0</v>
          </cell>
          <cell r="E65">
            <v>0</v>
          </cell>
          <cell r="F65">
            <v>0</v>
          </cell>
          <cell r="G65">
            <v>0</v>
          </cell>
          <cell r="H65">
            <v>0</v>
          </cell>
          <cell r="I65">
            <v>0</v>
          </cell>
          <cell r="J65">
            <v>0</v>
          </cell>
          <cell r="K65">
            <v>0</v>
          </cell>
          <cell r="L65">
            <v>0</v>
          </cell>
        </row>
        <row r="66">
          <cell r="A66" t="str">
            <v>NIB</v>
          </cell>
          <cell r="B66">
            <v>0</v>
          </cell>
          <cell r="C66">
            <v>0</v>
          </cell>
          <cell r="D66">
            <v>0</v>
          </cell>
          <cell r="E66">
            <v>0</v>
          </cell>
          <cell r="F66">
            <v>0</v>
          </cell>
          <cell r="G66">
            <v>0</v>
          </cell>
          <cell r="H66">
            <v>0</v>
          </cell>
          <cell r="I66">
            <v>0</v>
          </cell>
          <cell r="J66">
            <v>0</v>
          </cell>
          <cell r="K66">
            <v>0</v>
          </cell>
          <cell r="L66">
            <v>0</v>
          </cell>
        </row>
        <row r="67">
          <cell r="A67" t="str">
            <v>NML</v>
          </cell>
          <cell r="B67">
            <v>0</v>
          </cell>
          <cell r="C67">
            <v>0</v>
          </cell>
          <cell r="D67">
            <v>0</v>
          </cell>
          <cell r="E67">
            <v>0</v>
          </cell>
          <cell r="F67">
            <v>0</v>
          </cell>
          <cell r="G67">
            <v>0</v>
          </cell>
          <cell r="H67">
            <v>0</v>
          </cell>
          <cell r="I67">
            <v>0</v>
          </cell>
          <cell r="J67">
            <v>0</v>
          </cell>
          <cell r="K67">
            <v>0</v>
          </cell>
          <cell r="L67">
            <v>0</v>
          </cell>
        </row>
        <row r="68">
          <cell r="A68" t="str">
            <v>NPL</v>
          </cell>
          <cell r="B68">
            <v>0</v>
          </cell>
          <cell r="C68">
            <v>0</v>
          </cell>
          <cell r="D68">
            <v>0</v>
          </cell>
          <cell r="E68">
            <v>0</v>
          </cell>
          <cell r="F68">
            <v>0</v>
          </cell>
          <cell r="G68">
            <v>0</v>
          </cell>
          <cell r="H68">
            <v>0</v>
          </cell>
          <cell r="I68">
            <v>0</v>
          </cell>
          <cell r="J68">
            <v>0</v>
          </cell>
          <cell r="K68">
            <v>0</v>
          </cell>
          <cell r="L68">
            <v>0</v>
          </cell>
        </row>
        <row r="69">
          <cell r="A69" t="str">
            <v>NCL</v>
          </cell>
          <cell r="B69">
            <v>0</v>
          </cell>
          <cell r="C69">
            <v>0</v>
          </cell>
          <cell r="D69">
            <v>0</v>
          </cell>
          <cell r="E69">
            <v>0</v>
          </cell>
          <cell r="F69">
            <v>0</v>
          </cell>
          <cell r="G69">
            <v>0</v>
          </cell>
          <cell r="H69">
            <v>0</v>
          </cell>
          <cell r="I69">
            <v>0</v>
          </cell>
          <cell r="J69">
            <v>0</v>
          </cell>
          <cell r="K69">
            <v>0</v>
          </cell>
          <cell r="L69">
            <v>0</v>
          </cell>
        </row>
        <row r="70">
          <cell r="A70" t="str">
            <v>NRL</v>
          </cell>
          <cell r="B70">
            <v>0</v>
          </cell>
          <cell r="C70">
            <v>0</v>
          </cell>
          <cell r="D70">
            <v>0</v>
          </cell>
          <cell r="E70">
            <v>0</v>
          </cell>
          <cell r="F70">
            <v>0</v>
          </cell>
          <cell r="G70">
            <v>0</v>
          </cell>
          <cell r="H70">
            <v>0</v>
          </cell>
          <cell r="I70">
            <v>0</v>
          </cell>
          <cell r="J70">
            <v>0</v>
          </cell>
          <cell r="K70">
            <v>0</v>
          </cell>
          <cell r="L70">
            <v>0</v>
          </cell>
        </row>
        <row r="71">
          <cell r="A71" t="str">
            <v>OGDC</v>
          </cell>
          <cell r="B71">
            <v>0</v>
          </cell>
          <cell r="C71">
            <v>0</v>
          </cell>
          <cell r="D71">
            <v>0</v>
          </cell>
          <cell r="E71">
            <v>0</v>
          </cell>
          <cell r="F71">
            <v>0</v>
          </cell>
          <cell r="G71">
            <v>0</v>
          </cell>
          <cell r="H71">
            <v>0</v>
          </cell>
          <cell r="I71">
            <v>0</v>
          </cell>
          <cell r="J71">
            <v>0</v>
          </cell>
          <cell r="K71">
            <v>0</v>
          </cell>
          <cell r="L71">
            <v>0</v>
          </cell>
        </row>
        <row r="72">
          <cell r="A72" t="str">
            <v>OLPL</v>
          </cell>
          <cell r="B72">
            <v>0</v>
          </cell>
          <cell r="C72">
            <v>0</v>
          </cell>
          <cell r="D72">
            <v>0</v>
          </cell>
          <cell r="E72">
            <v>0</v>
          </cell>
          <cell r="F72">
            <v>0</v>
          </cell>
          <cell r="G72">
            <v>0</v>
          </cell>
          <cell r="H72">
            <v>0</v>
          </cell>
          <cell r="I72">
            <v>0</v>
          </cell>
          <cell r="J72">
            <v>0</v>
          </cell>
          <cell r="K72">
            <v>0</v>
          </cell>
          <cell r="L72">
            <v>0</v>
          </cell>
        </row>
        <row r="73">
          <cell r="A73" t="str">
            <v>PACE</v>
          </cell>
          <cell r="B73">
            <v>0</v>
          </cell>
          <cell r="C73">
            <v>0</v>
          </cell>
          <cell r="D73">
            <v>0</v>
          </cell>
          <cell r="E73">
            <v>0</v>
          </cell>
          <cell r="F73">
            <v>0</v>
          </cell>
          <cell r="G73">
            <v>0</v>
          </cell>
          <cell r="H73">
            <v>0</v>
          </cell>
          <cell r="I73">
            <v>0</v>
          </cell>
          <cell r="J73">
            <v>0</v>
          </cell>
          <cell r="K73">
            <v>0</v>
          </cell>
          <cell r="L73">
            <v>0</v>
          </cell>
        </row>
        <row r="74">
          <cell r="A74" t="str">
            <v>PAEL</v>
          </cell>
          <cell r="B74">
            <v>0</v>
          </cell>
          <cell r="C74">
            <v>0</v>
          </cell>
          <cell r="D74">
            <v>0</v>
          </cell>
          <cell r="E74">
            <v>0</v>
          </cell>
          <cell r="F74">
            <v>0</v>
          </cell>
          <cell r="G74">
            <v>0</v>
          </cell>
          <cell r="H74">
            <v>0</v>
          </cell>
          <cell r="I74">
            <v>0</v>
          </cell>
          <cell r="J74">
            <v>0</v>
          </cell>
          <cell r="K74">
            <v>0</v>
          </cell>
          <cell r="L74">
            <v>0</v>
          </cell>
        </row>
        <row r="75">
          <cell r="A75" t="str">
            <v>PAKRI</v>
          </cell>
          <cell r="B75">
            <v>0</v>
          </cell>
          <cell r="C75">
            <v>0</v>
          </cell>
          <cell r="D75">
            <v>0</v>
          </cell>
          <cell r="E75">
            <v>0</v>
          </cell>
          <cell r="F75">
            <v>0</v>
          </cell>
          <cell r="G75">
            <v>0</v>
          </cell>
          <cell r="H75">
            <v>0</v>
          </cell>
          <cell r="I75">
            <v>0</v>
          </cell>
          <cell r="J75">
            <v>0</v>
          </cell>
          <cell r="K75">
            <v>0</v>
          </cell>
          <cell r="L75">
            <v>0</v>
          </cell>
        </row>
        <row r="76">
          <cell r="A76" t="str">
            <v>PASL</v>
          </cell>
          <cell r="B76">
            <v>0</v>
          </cell>
          <cell r="C76">
            <v>0</v>
          </cell>
          <cell r="D76">
            <v>0</v>
          </cell>
          <cell r="E76">
            <v>0</v>
          </cell>
          <cell r="F76">
            <v>0</v>
          </cell>
          <cell r="G76">
            <v>0</v>
          </cell>
          <cell r="H76">
            <v>0</v>
          </cell>
          <cell r="I76">
            <v>0</v>
          </cell>
          <cell r="J76">
            <v>0</v>
          </cell>
          <cell r="K76">
            <v>0</v>
          </cell>
          <cell r="L76">
            <v>0</v>
          </cell>
        </row>
        <row r="77">
          <cell r="A77" t="str">
            <v>PCCL</v>
          </cell>
          <cell r="B77">
            <v>0</v>
          </cell>
          <cell r="C77">
            <v>0</v>
          </cell>
          <cell r="D77">
            <v>0</v>
          </cell>
          <cell r="E77">
            <v>0</v>
          </cell>
          <cell r="F77">
            <v>0</v>
          </cell>
          <cell r="G77">
            <v>0</v>
          </cell>
          <cell r="H77">
            <v>0</v>
          </cell>
          <cell r="I77">
            <v>0</v>
          </cell>
          <cell r="J77">
            <v>0</v>
          </cell>
          <cell r="K77">
            <v>0</v>
          </cell>
          <cell r="L77">
            <v>0</v>
          </cell>
        </row>
        <row r="78">
          <cell r="A78" t="str">
            <v>PICT</v>
          </cell>
          <cell r="B78">
            <v>0</v>
          </cell>
          <cell r="C78">
            <v>0</v>
          </cell>
          <cell r="D78">
            <v>0</v>
          </cell>
          <cell r="E78">
            <v>0</v>
          </cell>
          <cell r="F78">
            <v>0</v>
          </cell>
          <cell r="G78">
            <v>0</v>
          </cell>
          <cell r="H78">
            <v>0</v>
          </cell>
          <cell r="I78">
            <v>0</v>
          </cell>
          <cell r="J78">
            <v>0</v>
          </cell>
          <cell r="K78">
            <v>0</v>
          </cell>
          <cell r="L78">
            <v>0</v>
          </cell>
        </row>
        <row r="79">
          <cell r="A79" t="str">
            <v>PIOC</v>
          </cell>
          <cell r="B79">
            <v>0</v>
          </cell>
          <cell r="C79">
            <v>0</v>
          </cell>
          <cell r="D79">
            <v>0</v>
          </cell>
          <cell r="E79">
            <v>0</v>
          </cell>
          <cell r="F79">
            <v>0</v>
          </cell>
          <cell r="G79">
            <v>0</v>
          </cell>
          <cell r="H79">
            <v>0</v>
          </cell>
          <cell r="I79">
            <v>0</v>
          </cell>
          <cell r="J79">
            <v>0</v>
          </cell>
          <cell r="K79">
            <v>0</v>
          </cell>
          <cell r="L79">
            <v>0</v>
          </cell>
        </row>
        <row r="80">
          <cell r="A80" t="str">
            <v>PKGS</v>
          </cell>
          <cell r="B80">
            <v>0</v>
          </cell>
          <cell r="C80">
            <v>0</v>
          </cell>
          <cell r="D80">
            <v>0</v>
          </cell>
          <cell r="E80">
            <v>0</v>
          </cell>
          <cell r="F80">
            <v>0</v>
          </cell>
          <cell r="G80">
            <v>0</v>
          </cell>
          <cell r="H80">
            <v>0</v>
          </cell>
          <cell r="I80">
            <v>0</v>
          </cell>
          <cell r="J80">
            <v>0</v>
          </cell>
          <cell r="K80">
            <v>0</v>
          </cell>
          <cell r="L80">
            <v>0</v>
          </cell>
        </row>
        <row r="81">
          <cell r="A81" t="str">
            <v>POL</v>
          </cell>
          <cell r="B81">
            <v>0</v>
          </cell>
          <cell r="C81">
            <v>0</v>
          </cell>
          <cell r="D81">
            <v>0</v>
          </cell>
          <cell r="E81">
            <v>0</v>
          </cell>
          <cell r="F81">
            <v>0</v>
          </cell>
          <cell r="G81">
            <v>0</v>
          </cell>
          <cell r="H81">
            <v>0</v>
          </cell>
          <cell r="I81">
            <v>0</v>
          </cell>
          <cell r="J81">
            <v>0</v>
          </cell>
          <cell r="K81">
            <v>0</v>
          </cell>
          <cell r="L81">
            <v>0</v>
          </cell>
        </row>
        <row r="82">
          <cell r="A82" t="str">
            <v>PPL</v>
          </cell>
          <cell r="B82">
            <v>0</v>
          </cell>
          <cell r="C82">
            <v>0</v>
          </cell>
          <cell r="D82">
            <v>0</v>
          </cell>
          <cell r="E82">
            <v>0</v>
          </cell>
          <cell r="F82">
            <v>0</v>
          </cell>
          <cell r="G82">
            <v>0</v>
          </cell>
          <cell r="H82">
            <v>0</v>
          </cell>
          <cell r="I82">
            <v>0</v>
          </cell>
          <cell r="J82">
            <v>0</v>
          </cell>
          <cell r="K82">
            <v>0</v>
          </cell>
          <cell r="L82">
            <v>0</v>
          </cell>
        </row>
        <row r="83">
          <cell r="A83" t="str">
            <v>LOTPTA</v>
          </cell>
          <cell r="B83">
            <v>0</v>
          </cell>
          <cell r="C83">
            <v>0</v>
          </cell>
          <cell r="D83">
            <v>0</v>
          </cell>
          <cell r="E83">
            <v>0</v>
          </cell>
          <cell r="F83">
            <v>0</v>
          </cell>
          <cell r="G83">
            <v>0</v>
          </cell>
          <cell r="H83">
            <v>0</v>
          </cell>
          <cell r="I83">
            <v>0</v>
          </cell>
          <cell r="J83">
            <v>0</v>
          </cell>
          <cell r="K83">
            <v>0</v>
          </cell>
          <cell r="L83">
            <v>0</v>
          </cell>
        </row>
        <row r="84">
          <cell r="A84" t="str">
            <v>PRL</v>
          </cell>
          <cell r="B84">
            <v>0</v>
          </cell>
          <cell r="C84">
            <v>0</v>
          </cell>
          <cell r="D84">
            <v>0</v>
          </cell>
          <cell r="E84">
            <v>0</v>
          </cell>
          <cell r="F84">
            <v>0</v>
          </cell>
          <cell r="G84">
            <v>0</v>
          </cell>
          <cell r="H84">
            <v>0</v>
          </cell>
          <cell r="I84">
            <v>0</v>
          </cell>
          <cell r="J84">
            <v>0</v>
          </cell>
          <cell r="K84">
            <v>0</v>
          </cell>
          <cell r="L84">
            <v>0</v>
          </cell>
        </row>
        <row r="85">
          <cell r="A85" t="str">
            <v>PSMC</v>
          </cell>
          <cell r="B85">
            <v>0</v>
          </cell>
          <cell r="C85">
            <v>0</v>
          </cell>
          <cell r="D85">
            <v>0</v>
          </cell>
          <cell r="E85">
            <v>0</v>
          </cell>
          <cell r="F85">
            <v>0</v>
          </cell>
          <cell r="G85">
            <v>0</v>
          </cell>
          <cell r="H85">
            <v>0</v>
          </cell>
          <cell r="I85">
            <v>0</v>
          </cell>
          <cell r="J85">
            <v>0</v>
          </cell>
          <cell r="K85">
            <v>0</v>
          </cell>
          <cell r="L85">
            <v>0</v>
          </cell>
        </row>
        <row r="86">
          <cell r="A86" t="str">
            <v>PSO</v>
          </cell>
          <cell r="B86">
            <v>0</v>
          </cell>
          <cell r="C86">
            <v>0</v>
          </cell>
          <cell r="D86">
            <v>0</v>
          </cell>
          <cell r="E86">
            <v>0</v>
          </cell>
          <cell r="F86">
            <v>0</v>
          </cell>
          <cell r="G86">
            <v>0</v>
          </cell>
          <cell r="H86">
            <v>0</v>
          </cell>
          <cell r="I86">
            <v>0</v>
          </cell>
          <cell r="J86">
            <v>0</v>
          </cell>
          <cell r="K86">
            <v>0</v>
          </cell>
          <cell r="L86">
            <v>0</v>
          </cell>
        </row>
        <row r="87">
          <cell r="A87" t="str">
            <v>PTC</v>
          </cell>
          <cell r="B87">
            <v>0</v>
          </cell>
          <cell r="C87">
            <v>0</v>
          </cell>
          <cell r="D87">
            <v>0</v>
          </cell>
          <cell r="E87">
            <v>0</v>
          </cell>
          <cell r="F87">
            <v>0</v>
          </cell>
          <cell r="G87">
            <v>0</v>
          </cell>
          <cell r="H87">
            <v>0</v>
          </cell>
          <cell r="I87">
            <v>0</v>
          </cell>
          <cell r="J87">
            <v>0</v>
          </cell>
          <cell r="K87">
            <v>0</v>
          </cell>
          <cell r="L87">
            <v>0</v>
          </cell>
        </row>
        <row r="88">
          <cell r="A88" t="str">
            <v>SEARL</v>
          </cell>
          <cell r="B88">
            <v>0</v>
          </cell>
          <cell r="C88">
            <v>0</v>
          </cell>
          <cell r="D88">
            <v>0</v>
          </cell>
          <cell r="E88">
            <v>0</v>
          </cell>
          <cell r="F88">
            <v>0</v>
          </cell>
          <cell r="G88">
            <v>0</v>
          </cell>
          <cell r="H88">
            <v>0</v>
          </cell>
          <cell r="I88">
            <v>0</v>
          </cell>
          <cell r="J88">
            <v>0</v>
          </cell>
          <cell r="K88">
            <v>0</v>
          </cell>
          <cell r="L88">
            <v>0</v>
          </cell>
        </row>
        <row r="89">
          <cell r="A89" t="str">
            <v>SHEL</v>
          </cell>
          <cell r="B89">
            <v>0</v>
          </cell>
          <cell r="C89">
            <v>0</v>
          </cell>
          <cell r="D89">
            <v>0</v>
          </cell>
          <cell r="E89">
            <v>0</v>
          </cell>
          <cell r="F89">
            <v>0</v>
          </cell>
          <cell r="G89">
            <v>0</v>
          </cell>
          <cell r="H89">
            <v>0</v>
          </cell>
          <cell r="I89">
            <v>0</v>
          </cell>
          <cell r="J89">
            <v>0</v>
          </cell>
          <cell r="K89">
            <v>0</v>
          </cell>
          <cell r="L89">
            <v>0</v>
          </cell>
        </row>
        <row r="90">
          <cell r="A90" t="str">
            <v>SNBL</v>
          </cell>
          <cell r="B90">
            <v>0</v>
          </cell>
          <cell r="C90">
            <v>0</v>
          </cell>
          <cell r="D90">
            <v>0</v>
          </cell>
          <cell r="E90">
            <v>0</v>
          </cell>
          <cell r="F90">
            <v>0</v>
          </cell>
          <cell r="G90">
            <v>0</v>
          </cell>
          <cell r="H90">
            <v>0</v>
          </cell>
          <cell r="I90">
            <v>0</v>
          </cell>
          <cell r="J90">
            <v>0</v>
          </cell>
          <cell r="K90">
            <v>0</v>
          </cell>
          <cell r="L90">
            <v>0</v>
          </cell>
        </row>
        <row r="91">
          <cell r="A91" t="str">
            <v>SNGP</v>
          </cell>
          <cell r="B91">
            <v>0</v>
          </cell>
          <cell r="C91">
            <v>0</v>
          </cell>
          <cell r="D91">
            <v>0</v>
          </cell>
          <cell r="E91">
            <v>0</v>
          </cell>
          <cell r="F91">
            <v>0</v>
          </cell>
          <cell r="G91">
            <v>0</v>
          </cell>
          <cell r="H91">
            <v>0</v>
          </cell>
          <cell r="I91">
            <v>0</v>
          </cell>
          <cell r="J91">
            <v>0</v>
          </cell>
          <cell r="K91">
            <v>0</v>
          </cell>
          <cell r="L91">
            <v>0</v>
          </cell>
        </row>
        <row r="92">
          <cell r="A92" t="str">
            <v>SPCB</v>
          </cell>
          <cell r="B92">
            <v>0</v>
          </cell>
          <cell r="C92">
            <v>0</v>
          </cell>
          <cell r="D92">
            <v>0</v>
          </cell>
          <cell r="E92">
            <v>0</v>
          </cell>
          <cell r="F92">
            <v>0</v>
          </cell>
          <cell r="G92">
            <v>0</v>
          </cell>
          <cell r="H92">
            <v>0</v>
          </cell>
          <cell r="I92">
            <v>0</v>
          </cell>
          <cell r="J92">
            <v>0</v>
          </cell>
          <cell r="K92">
            <v>0</v>
          </cell>
          <cell r="L92">
            <v>0</v>
          </cell>
        </row>
        <row r="93">
          <cell r="A93" t="str">
            <v>SPL</v>
          </cell>
          <cell r="B93">
            <v>0</v>
          </cell>
          <cell r="C93">
            <v>0</v>
          </cell>
          <cell r="D93">
            <v>0</v>
          </cell>
          <cell r="E93">
            <v>0</v>
          </cell>
          <cell r="F93">
            <v>0</v>
          </cell>
          <cell r="G93">
            <v>0</v>
          </cell>
          <cell r="H93">
            <v>0</v>
          </cell>
          <cell r="I93">
            <v>0</v>
          </cell>
          <cell r="J93">
            <v>0</v>
          </cell>
          <cell r="K93">
            <v>0</v>
          </cell>
          <cell r="L93">
            <v>0</v>
          </cell>
        </row>
        <row r="94">
          <cell r="A94" t="str">
            <v>SSGC</v>
          </cell>
          <cell r="B94">
            <v>0</v>
          </cell>
          <cell r="C94">
            <v>0</v>
          </cell>
          <cell r="D94">
            <v>0</v>
          </cell>
          <cell r="E94">
            <v>0</v>
          </cell>
          <cell r="F94">
            <v>0</v>
          </cell>
          <cell r="G94">
            <v>0</v>
          </cell>
          <cell r="H94">
            <v>0</v>
          </cell>
          <cell r="I94">
            <v>0</v>
          </cell>
          <cell r="J94">
            <v>0</v>
          </cell>
          <cell r="K94">
            <v>0</v>
          </cell>
          <cell r="L94">
            <v>0</v>
          </cell>
        </row>
        <row r="95">
          <cell r="A95" t="str">
            <v>TELE</v>
          </cell>
          <cell r="B95">
            <v>0</v>
          </cell>
          <cell r="C95">
            <v>0</v>
          </cell>
          <cell r="D95">
            <v>0</v>
          </cell>
          <cell r="E95">
            <v>0</v>
          </cell>
          <cell r="F95">
            <v>0</v>
          </cell>
          <cell r="G95">
            <v>0</v>
          </cell>
          <cell r="H95">
            <v>0</v>
          </cell>
          <cell r="I95">
            <v>0</v>
          </cell>
          <cell r="J95">
            <v>0</v>
          </cell>
          <cell r="K95">
            <v>0</v>
          </cell>
          <cell r="L95">
            <v>0</v>
          </cell>
        </row>
        <row r="96">
          <cell r="A96" t="str">
            <v>THALL</v>
          </cell>
          <cell r="B96">
            <v>0</v>
          </cell>
          <cell r="C96">
            <v>0</v>
          </cell>
          <cell r="D96">
            <v>0</v>
          </cell>
          <cell r="E96">
            <v>0</v>
          </cell>
          <cell r="F96">
            <v>0</v>
          </cell>
          <cell r="G96">
            <v>0</v>
          </cell>
          <cell r="H96">
            <v>0</v>
          </cell>
          <cell r="I96">
            <v>0</v>
          </cell>
          <cell r="J96">
            <v>0</v>
          </cell>
          <cell r="K96">
            <v>0</v>
          </cell>
          <cell r="L96">
            <v>0</v>
          </cell>
        </row>
        <row r="97">
          <cell r="A97" t="str">
            <v>THCCL</v>
          </cell>
          <cell r="B97">
            <v>0</v>
          </cell>
          <cell r="C97">
            <v>0</v>
          </cell>
          <cell r="D97">
            <v>0</v>
          </cell>
          <cell r="E97">
            <v>0</v>
          </cell>
          <cell r="F97">
            <v>0</v>
          </cell>
          <cell r="G97">
            <v>0</v>
          </cell>
          <cell r="H97">
            <v>0</v>
          </cell>
          <cell r="I97">
            <v>0</v>
          </cell>
          <cell r="J97">
            <v>0</v>
          </cell>
          <cell r="K97">
            <v>0</v>
          </cell>
          <cell r="L97">
            <v>0</v>
          </cell>
        </row>
        <row r="98">
          <cell r="A98" t="str">
            <v>TRG</v>
          </cell>
          <cell r="B98">
            <v>0</v>
          </cell>
          <cell r="C98">
            <v>0</v>
          </cell>
          <cell r="D98">
            <v>0</v>
          </cell>
          <cell r="E98">
            <v>0</v>
          </cell>
          <cell r="F98">
            <v>0</v>
          </cell>
          <cell r="G98">
            <v>0</v>
          </cell>
          <cell r="H98">
            <v>0</v>
          </cell>
          <cell r="I98">
            <v>0</v>
          </cell>
          <cell r="J98">
            <v>0</v>
          </cell>
          <cell r="K98">
            <v>0</v>
          </cell>
          <cell r="L98">
            <v>0</v>
          </cell>
        </row>
        <row r="99">
          <cell r="A99" t="str">
            <v>TRIPF</v>
          </cell>
          <cell r="B99">
            <v>0</v>
          </cell>
          <cell r="C99">
            <v>0</v>
          </cell>
          <cell r="D99">
            <v>0</v>
          </cell>
          <cell r="E99">
            <v>0</v>
          </cell>
          <cell r="F99">
            <v>0</v>
          </cell>
          <cell r="G99">
            <v>0</v>
          </cell>
          <cell r="H99">
            <v>0</v>
          </cell>
          <cell r="I99">
            <v>0</v>
          </cell>
          <cell r="J99">
            <v>0</v>
          </cell>
          <cell r="K99">
            <v>0</v>
          </cell>
          <cell r="L99">
            <v>0</v>
          </cell>
        </row>
        <row r="100">
          <cell r="A100" t="str">
            <v>UBL</v>
          </cell>
          <cell r="B100">
            <v>0</v>
          </cell>
          <cell r="C100">
            <v>0</v>
          </cell>
          <cell r="D100">
            <v>0</v>
          </cell>
          <cell r="E100">
            <v>0</v>
          </cell>
          <cell r="F100">
            <v>0</v>
          </cell>
          <cell r="G100">
            <v>0</v>
          </cell>
          <cell r="H100">
            <v>0</v>
          </cell>
          <cell r="I100">
            <v>0</v>
          </cell>
          <cell r="J100">
            <v>0</v>
          </cell>
          <cell r="K100">
            <v>0</v>
          </cell>
          <cell r="L100">
            <v>0</v>
          </cell>
        </row>
        <row r="101">
          <cell r="A101" t="str">
            <v>WTL</v>
          </cell>
          <cell r="B101">
            <v>0</v>
          </cell>
          <cell r="C101">
            <v>0</v>
          </cell>
          <cell r="D101">
            <v>0</v>
          </cell>
          <cell r="E101">
            <v>0</v>
          </cell>
          <cell r="F101">
            <v>0</v>
          </cell>
          <cell r="G101">
            <v>0</v>
          </cell>
          <cell r="H101">
            <v>0</v>
          </cell>
          <cell r="I101">
            <v>0</v>
          </cell>
          <cell r="J101">
            <v>0</v>
          </cell>
          <cell r="K101">
            <v>0</v>
          </cell>
          <cell r="L101">
            <v>0</v>
          </cell>
        </row>
        <row r="102">
          <cell r="A102" t="str">
            <v>ZTL</v>
          </cell>
          <cell r="B102">
            <v>0</v>
          </cell>
          <cell r="C102">
            <v>0</v>
          </cell>
          <cell r="D102">
            <v>0</v>
          </cell>
          <cell r="E102">
            <v>0</v>
          </cell>
          <cell r="F102">
            <v>0</v>
          </cell>
          <cell r="G102">
            <v>0</v>
          </cell>
          <cell r="H102">
            <v>0</v>
          </cell>
          <cell r="I102">
            <v>0</v>
          </cell>
          <cell r="J102">
            <v>0</v>
          </cell>
          <cell r="K102">
            <v>0</v>
          </cell>
          <cell r="L102">
            <v>0</v>
          </cell>
        </row>
        <row r="103">
          <cell r="A103" t="str">
            <v>ATFF</v>
          </cell>
          <cell r="B103">
            <v>0</v>
          </cell>
          <cell r="C103">
            <v>0</v>
          </cell>
          <cell r="D103">
            <v>0</v>
          </cell>
          <cell r="E103">
            <v>0</v>
          </cell>
          <cell r="F103">
            <v>0</v>
          </cell>
          <cell r="G103">
            <v>0</v>
          </cell>
          <cell r="H103">
            <v>0</v>
          </cell>
          <cell r="I103">
            <v>0</v>
          </cell>
          <cell r="J103">
            <v>0</v>
          </cell>
          <cell r="K103">
            <v>0</v>
          </cell>
          <cell r="L103">
            <v>0</v>
          </cell>
        </row>
        <row r="104">
          <cell r="A104" t="str">
            <v>FDMF</v>
          </cell>
          <cell r="B104">
            <v>0</v>
          </cell>
          <cell r="C104">
            <v>0</v>
          </cell>
          <cell r="D104">
            <v>0</v>
          </cell>
          <cell r="E104">
            <v>0</v>
          </cell>
          <cell r="F104">
            <v>0</v>
          </cell>
          <cell r="G104">
            <v>0</v>
          </cell>
          <cell r="H104">
            <v>0</v>
          </cell>
          <cell r="I104">
            <v>0</v>
          </cell>
          <cell r="J104">
            <v>0</v>
          </cell>
          <cell r="K104">
            <v>0</v>
          </cell>
          <cell r="L104">
            <v>0</v>
          </cell>
        </row>
        <row r="105">
          <cell r="A105" t="str">
            <v>GASF</v>
          </cell>
          <cell r="B105">
            <v>0</v>
          </cell>
          <cell r="C105">
            <v>0</v>
          </cell>
          <cell r="D105">
            <v>0</v>
          </cell>
          <cell r="E105">
            <v>0</v>
          </cell>
          <cell r="F105">
            <v>0</v>
          </cell>
          <cell r="G105">
            <v>0</v>
          </cell>
          <cell r="H105">
            <v>0</v>
          </cell>
          <cell r="I105">
            <v>0</v>
          </cell>
          <cell r="J105">
            <v>0</v>
          </cell>
          <cell r="K105">
            <v>0</v>
          </cell>
          <cell r="L105">
            <v>0</v>
          </cell>
        </row>
        <row r="106">
          <cell r="A106" t="str">
            <v>JSVFL</v>
          </cell>
          <cell r="B106">
            <v>0</v>
          </cell>
          <cell r="C106">
            <v>0</v>
          </cell>
          <cell r="D106">
            <v>0</v>
          </cell>
          <cell r="E106">
            <v>0</v>
          </cell>
          <cell r="F106">
            <v>0</v>
          </cell>
          <cell r="G106">
            <v>0</v>
          </cell>
          <cell r="H106">
            <v>0</v>
          </cell>
          <cell r="I106">
            <v>0</v>
          </cell>
          <cell r="J106">
            <v>0</v>
          </cell>
          <cell r="K106">
            <v>0</v>
          </cell>
          <cell r="L106">
            <v>0</v>
          </cell>
        </row>
        <row r="107">
          <cell r="A107" t="str">
            <v>MBF</v>
          </cell>
          <cell r="B107">
            <v>0</v>
          </cell>
          <cell r="C107">
            <v>0</v>
          </cell>
          <cell r="D107">
            <v>0</v>
          </cell>
          <cell r="E107">
            <v>0</v>
          </cell>
          <cell r="F107">
            <v>0</v>
          </cell>
          <cell r="G107">
            <v>0</v>
          </cell>
          <cell r="H107">
            <v>0</v>
          </cell>
          <cell r="I107">
            <v>0</v>
          </cell>
          <cell r="J107">
            <v>0</v>
          </cell>
          <cell r="K107">
            <v>0</v>
          </cell>
          <cell r="L107">
            <v>0</v>
          </cell>
        </row>
        <row r="108">
          <cell r="A108" t="str">
            <v>PPFL</v>
          </cell>
          <cell r="B108">
            <v>0</v>
          </cell>
          <cell r="C108">
            <v>0</v>
          </cell>
          <cell r="D108">
            <v>0</v>
          </cell>
          <cell r="E108">
            <v>0</v>
          </cell>
          <cell r="F108">
            <v>0</v>
          </cell>
          <cell r="G108">
            <v>0</v>
          </cell>
          <cell r="H108">
            <v>0</v>
          </cell>
          <cell r="I108">
            <v>0</v>
          </cell>
          <cell r="J108">
            <v>0</v>
          </cell>
          <cell r="K108">
            <v>0</v>
          </cell>
          <cell r="L108">
            <v>0</v>
          </cell>
        </row>
        <row r="109">
          <cell r="A109" t="str">
            <v>PIF</v>
          </cell>
          <cell r="B109">
            <v>0</v>
          </cell>
          <cell r="C109">
            <v>0</v>
          </cell>
          <cell r="D109">
            <v>0</v>
          </cell>
          <cell r="E109">
            <v>0</v>
          </cell>
          <cell r="F109">
            <v>0</v>
          </cell>
          <cell r="G109">
            <v>0</v>
          </cell>
          <cell r="H109">
            <v>0</v>
          </cell>
          <cell r="I109">
            <v>0</v>
          </cell>
          <cell r="J109">
            <v>0</v>
          </cell>
          <cell r="K109">
            <v>0</v>
          </cell>
          <cell r="L109">
            <v>0</v>
          </cell>
        </row>
        <row r="110">
          <cell r="A110" t="str">
            <v>PGF</v>
          </cell>
          <cell r="B110">
            <v>0</v>
          </cell>
          <cell r="C110">
            <v>0</v>
          </cell>
          <cell r="D110">
            <v>0</v>
          </cell>
          <cell r="E110">
            <v>0</v>
          </cell>
          <cell r="F110">
            <v>0</v>
          </cell>
          <cell r="G110">
            <v>0</v>
          </cell>
          <cell r="H110">
            <v>0</v>
          </cell>
          <cell r="I110">
            <v>0</v>
          </cell>
          <cell r="J110">
            <v>0</v>
          </cell>
          <cell r="K110">
            <v>0</v>
          </cell>
          <cell r="L110">
            <v>0</v>
          </cell>
        </row>
        <row r="111">
          <cell r="A111" t="str">
            <v>SFWF</v>
          </cell>
          <cell r="B111">
            <v>0</v>
          </cell>
          <cell r="C111">
            <v>0</v>
          </cell>
          <cell r="D111">
            <v>0</v>
          </cell>
          <cell r="E111">
            <v>0</v>
          </cell>
          <cell r="F111">
            <v>0</v>
          </cell>
          <cell r="G111">
            <v>0</v>
          </cell>
          <cell r="H111">
            <v>0</v>
          </cell>
          <cell r="I111">
            <v>0</v>
          </cell>
          <cell r="J111">
            <v>0</v>
          </cell>
          <cell r="K111">
            <v>0</v>
          </cell>
          <cell r="L111">
            <v>0</v>
          </cell>
        </row>
        <row r="112">
          <cell r="A112" t="str">
            <v>UTPLCF</v>
          </cell>
          <cell r="B112">
            <v>0</v>
          </cell>
          <cell r="C112">
            <v>0</v>
          </cell>
          <cell r="D112">
            <v>0</v>
          </cell>
          <cell r="E112">
            <v>0</v>
          </cell>
          <cell r="F112">
            <v>0</v>
          </cell>
          <cell r="G112">
            <v>0</v>
          </cell>
          <cell r="H112">
            <v>0</v>
          </cell>
          <cell r="I112">
            <v>0</v>
          </cell>
          <cell r="J112">
            <v>0</v>
          </cell>
          <cell r="K112">
            <v>0</v>
          </cell>
          <cell r="L112">
            <v>0</v>
          </cell>
        </row>
        <row r="113">
          <cell r="A113" t="str">
            <v>LAKST</v>
          </cell>
          <cell r="B113">
            <v>0</v>
          </cell>
          <cell r="C113">
            <v>0</v>
          </cell>
          <cell r="D113">
            <v>0</v>
          </cell>
          <cell r="E113">
            <v>0</v>
          </cell>
          <cell r="F113">
            <v>0</v>
          </cell>
          <cell r="G113">
            <v>0</v>
          </cell>
          <cell r="H113">
            <v>0</v>
          </cell>
          <cell r="I113">
            <v>0</v>
          </cell>
          <cell r="J113">
            <v>0</v>
          </cell>
          <cell r="K113">
            <v>0</v>
          </cell>
          <cell r="L113">
            <v>0</v>
          </cell>
        </row>
        <row r="114">
          <cell r="A114" t="str">
            <v>PSAF</v>
          </cell>
          <cell r="B114">
            <v>0</v>
          </cell>
          <cell r="C114">
            <v>0</v>
          </cell>
          <cell r="D114">
            <v>0</v>
          </cell>
          <cell r="E114">
            <v>0</v>
          </cell>
          <cell r="F114">
            <v>0</v>
          </cell>
          <cell r="G114">
            <v>0</v>
          </cell>
          <cell r="H114">
            <v>0</v>
          </cell>
          <cell r="I114">
            <v>0</v>
          </cell>
          <cell r="J114">
            <v>0</v>
          </cell>
          <cell r="K114">
            <v>0</v>
          </cell>
          <cell r="L114">
            <v>0</v>
          </cell>
        </row>
        <row r="115">
          <cell r="A115" t="str">
            <v>JSGF</v>
          </cell>
          <cell r="B115">
            <v>0</v>
          </cell>
          <cell r="C115">
            <v>0</v>
          </cell>
          <cell r="D115">
            <v>0</v>
          </cell>
          <cell r="E115">
            <v>0</v>
          </cell>
          <cell r="F115">
            <v>0</v>
          </cell>
          <cell r="G115">
            <v>0</v>
          </cell>
          <cell r="H115">
            <v>0</v>
          </cell>
          <cell r="I115">
            <v>0</v>
          </cell>
          <cell r="J115">
            <v>0</v>
          </cell>
          <cell r="K115">
            <v>0</v>
          </cell>
          <cell r="L115">
            <v>0</v>
          </cell>
        </row>
        <row r="116">
          <cell r="A116" t="str">
            <v>PEF</v>
          </cell>
          <cell r="B116">
            <v>0</v>
          </cell>
          <cell r="C116">
            <v>0</v>
          </cell>
          <cell r="D116">
            <v>0</v>
          </cell>
          <cell r="E116">
            <v>0</v>
          </cell>
          <cell r="F116">
            <v>0</v>
          </cell>
          <cell r="G116">
            <v>0</v>
          </cell>
          <cell r="H116">
            <v>0</v>
          </cell>
          <cell r="I116">
            <v>0</v>
          </cell>
          <cell r="J116">
            <v>0</v>
          </cell>
          <cell r="K116">
            <v>0</v>
          </cell>
          <cell r="L116">
            <v>0</v>
          </cell>
        </row>
        <row r="117">
          <cell r="A117" t="str">
            <v>DGKCR1</v>
          </cell>
          <cell r="B117">
            <v>0</v>
          </cell>
          <cell r="C117">
            <v>0</v>
          </cell>
          <cell r="D117">
            <v>0</v>
          </cell>
          <cell r="E117">
            <v>0</v>
          </cell>
          <cell r="F117">
            <v>0</v>
          </cell>
          <cell r="G117">
            <v>0</v>
          </cell>
          <cell r="H117">
            <v>0</v>
          </cell>
          <cell r="I117">
            <v>0</v>
          </cell>
          <cell r="J117">
            <v>0</v>
          </cell>
          <cell r="K117">
            <v>0</v>
          </cell>
          <cell r="L117">
            <v>0</v>
          </cell>
        </row>
        <row r="150">
          <cell r="B150">
            <v>0</v>
          </cell>
          <cell r="C150">
            <v>3.7252902984619141E-8</v>
          </cell>
          <cell r="E150">
            <v>3405000</v>
          </cell>
          <cell r="F150">
            <v>191475033.6482316</v>
          </cell>
          <cell r="G150">
            <v>203030858.99999997</v>
          </cell>
          <cell r="H150">
            <v>11555825.351768378</v>
          </cell>
          <cell r="I150">
            <v>0</v>
          </cell>
          <cell r="J150">
            <v>0</v>
          </cell>
          <cell r="K150">
            <v>3405000</v>
          </cell>
          <cell r="L150">
            <v>191475033.64823163</v>
          </cell>
        </row>
        <row r="151">
          <cell r="A151" t="str">
            <v>CHECK</v>
          </cell>
          <cell r="B151">
            <v>0</v>
          </cell>
          <cell r="C151">
            <v>2.9802322387695313E-8</v>
          </cell>
          <cell r="E151">
            <v>3405000</v>
          </cell>
          <cell r="F151">
            <v>191475033.6482316</v>
          </cell>
          <cell r="G151">
            <v>203030858.99999997</v>
          </cell>
          <cell r="H151">
            <v>11555825.351768382</v>
          </cell>
          <cell r="I151">
            <v>0</v>
          </cell>
          <cell r="J151">
            <v>0</v>
          </cell>
          <cell r="K151">
            <v>3405000</v>
          </cell>
          <cell r="L151">
            <v>191475033.64823163</v>
          </cell>
        </row>
        <row r="152">
          <cell r="A152" t="str">
            <v>DIFF.</v>
          </cell>
          <cell r="B152">
            <v>0</v>
          </cell>
          <cell r="C152">
            <v>0</v>
          </cell>
          <cell r="E152">
            <v>0</v>
          </cell>
          <cell r="F152">
            <v>0</v>
          </cell>
          <cell r="G152">
            <v>0</v>
          </cell>
          <cell r="H152">
            <v>0</v>
          </cell>
          <cell r="I152">
            <v>0</v>
          </cell>
          <cell r="J152">
            <v>0</v>
          </cell>
          <cell r="K152">
            <v>0</v>
          </cell>
          <cell r="L152">
            <v>0</v>
          </cell>
        </row>
        <row r="153">
          <cell r="B153">
            <v>0</v>
          </cell>
          <cell r="C153">
            <v>0</v>
          </cell>
        </row>
        <row r="154">
          <cell r="A154" t="str">
            <v>RECON</v>
          </cell>
          <cell r="B154">
            <v>0</v>
          </cell>
          <cell r="C154">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Updated  Rates"/>
      <sheetName val="SCRR+CRR"/>
      <sheetName val="N-OUR"/>
      <sheetName val="PKRV"/>
      <sheetName val="Ranges"/>
      <sheetName val="Data-904"/>
      <sheetName val="Bahrain Final"/>
      <sheetName val="Salary2007"/>
      <sheetName val="LS-UAE"/>
      <sheetName val="I_B"/>
      <sheetName val="I_BR"/>
      <sheetName val="RC-0997"/>
      <sheetName val="Deposits"/>
      <sheetName val="Revenue-Fire-Marine-Motor"/>
    </sheetNames>
    <sheetDataSet>
      <sheetData sheetId="0" refreshError="1"/>
      <sheetData sheetId="1" refreshError="1"/>
      <sheetData sheetId="2" refreshError="1"/>
      <sheetData sheetId="3" refreshError="1"/>
      <sheetData sheetId="4" refreshError="1"/>
      <sheetData sheetId="5" refreshError="1">
        <row r="3">
          <cell r="B3" t="str">
            <v>Cur/P/S</v>
          </cell>
          <cell r="G3" t="str">
            <v xml:space="preserve">Eqvt. Pkr </v>
          </cell>
        </row>
        <row r="4">
          <cell r="B4" t="str">
            <v>FSEU2</v>
          </cell>
          <cell r="G4">
            <v>69002301</v>
          </cell>
        </row>
        <row r="5">
          <cell r="B5" t="str">
            <v>FSJY2</v>
          </cell>
          <cell r="G5">
            <v>212872000</v>
          </cell>
        </row>
        <row r="6">
          <cell r="B6" t="str">
            <v>FSSF2</v>
          </cell>
          <cell r="G6">
            <v>25762896</v>
          </cell>
        </row>
        <row r="7">
          <cell r="B7" t="str">
            <v>FSSF2</v>
          </cell>
          <cell r="G7">
            <v>25670498</v>
          </cell>
        </row>
        <row r="8">
          <cell r="B8" t="str">
            <v>FSSF2</v>
          </cell>
          <cell r="G8">
            <v>50611910</v>
          </cell>
        </row>
        <row r="9">
          <cell r="B9" t="str">
            <v>FPUS2</v>
          </cell>
          <cell r="G9">
            <v>25762896.157500003</v>
          </cell>
        </row>
        <row r="10">
          <cell r="B10" t="str">
            <v>FPUS2</v>
          </cell>
          <cell r="G10">
            <v>212872277.52552</v>
          </cell>
        </row>
        <row r="11">
          <cell r="B11" t="str">
            <v>FPUS2</v>
          </cell>
          <cell r="G11">
            <v>30930000</v>
          </cell>
        </row>
        <row r="12">
          <cell r="B12" t="str">
            <v>FPUS2</v>
          </cell>
          <cell r="G12">
            <v>30760000</v>
          </cell>
        </row>
        <row r="13">
          <cell r="B13" t="str">
            <v>FPUS2</v>
          </cell>
          <cell r="G13">
            <v>30870000</v>
          </cell>
        </row>
        <row r="14">
          <cell r="B14" t="str">
            <v>FPUS2</v>
          </cell>
          <cell r="G14">
            <v>30980000</v>
          </cell>
        </row>
        <row r="15">
          <cell r="B15" t="str">
            <v>FPUS2</v>
          </cell>
          <cell r="G15">
            <v>25670498.241599999</v>
          </cell>
        </row>
        <row r="16">
          <cell r="B16" t="str">
            <v>FPUS2</v>
          </cell>
          <cell r="G16">
            <v>61780000</v>
          </cell>
        </row>
        <row r="17">
          <cell r="B17" t="str">
            <v>FPUS2</v>
          </cell>
          <cell r="G17">
            <v>12360000</v>
          </cell>
        </row>
        <row r="18">
          <cell r="B18" t="str">
            <v>FPUS2</v>
          </cell>
          <cell r="G18">
            <v>50611909.888799995</v>
          </cell>
        </row>
        <row r="19">
          <cell r="B19" t="str">
            <v>FPUS2</v>
          </cell>
          <cell r="G19">
            <v>69002300.851022005</v>
          </cell>
        </row>
        <row r="20">
          <cell r="B20" t="str">
            <v>FPUS2</v>
          </cell>
          <cell r="G20">
            <v>452190.21120000002</v>
          </cell>
        </row>
        <row r="21">
          <cell r="B21" t="str">
            <v>FPUS2</v>
          </cell>
          <cell r="G21">
            <v>2216701.5</v>
          </cell>
        </row>
        <row r="22">
          <cell r="B22" t="str">
            <v>FPUS2</v>
          </cell>
          <cell r="G22">
            <v>1033875.375</v>
          </cell>
        </row>
        <row r="23">
          <cell r="B23" t="str">
            <v>FPUS2</v>
          </cell>
          <cell r="G23">
            <v>2003205.75</v>
          </cell>
        </row>
        <row r="24">
          <cell r="B24" t="str">
            <v>FPUS2</v>
          </cell>
          <cell r="G24">
            <v>2003205.75</v>
          </cell>
        </row>
        <row r="25">
          <cell r="B25" t="str">
            <v>FPUS2</v>
          </cell>
          <cell r="G25">
            <v>2003205.75</v>
          </cell>
        </row>
        <row r="26">
          <cell r="B26" t="str">
            <v>FPUS2</v>
          </cell>
          <cell r="G26">
            <v>2003205.75</v>
          </cell>
        </row>
        <row r="27">
          <cell r="B27" t="str">
            <v>FPUS2</v>
          </cell>
          <cell r="G27">
            <v>2003205.75</v>
          </cell>
        </row>
        <row r="28">
          <cell r="B28" t="str">
            <v>FPUS2</v>
          </cell>
          <cell r="G28">
            <v>2003205.75</v>
          </cell>
        </row>
        <row r="29">
          <cell r="B29" t="str">
            <v>FPUS2</v>
          </cell>
          <cell r="G29">
            <v>3304424.4972000001</v>
          </cell>
        </row>
        <row r="30">
          <cell r="B30" t="str">
            <v>FPUS2</v>
          </cell>
          <cell r="G30">
            <v>2558880.6</v>
          </cell>
        </row>
        <row r="31">
          <cell r="B31" t="str">
            <v>FPUS2</v>
          </cell>
          <cell r="G31">
            <v>7003620</v>
          </cell>
        </row>
        <row r="32">
          <cell r="B32" t="str">
            <v>FPUS2</v>
          </cell>
          <cell r="G32">
            <v>2961860.9759999998</v>
          </cell>
        </row>
        <row r="33">
          <cell r="B33" t="str">
            <v>FPUS2</v>
          </cell>
          <cell r="G33">
            <v>1391952.6288000001</v>
          </cell>
        </row>
        <row r="34">
          <cell r="B34" t="str">
            <v>FPUS2</v>
          </cell>
          <cell r="G34">
            <v>1922698.4867999998</v>
          </cell>
        </row>
        <row r="35">
          <cell r="B35" t="str">
            <v>FPUS2</v>
          </cell>
          <cell r="G35">
            <v>1115145.504</v>
          </cell>
        </row>
        <row r="36">
          <cell r="B36" t="str">
            <v>FPUS2</v>
          </cell>
          <cell r="G36">
            <v>833891.76</v>
          </cell>
        </row>
        <row r="37">
          <cell r="B37" t="str">
            <v>FPUS2</v>
          </cell>
          <cell r="G37">
            <v>8249195.7000000002</v>
          </cell>
        </row>
        <row r="38">
          <cell r="B38" t="str">
            <v>FPUS2</v>
          </cell>
          <cell r="G38">
            <v>1717121.25</v>
          </cell>
        </row>
        <row r="39">
          <cell r="B39" t="str">
            <v>FPUS2</v>
          </cell>
          <cell r="G39">
            <v>2759298.75</v>
          </cell>
        </row>
        <row r="40">
          <cell r="B40" t="str">
            <v>FPUS2</v>
          </cell>
          <cell r="G40">
            <v>2065674</v>
          </cell>
        </row>
        <row r="41">
          <cell r="B41" t="str">
            <v>FPUS2</v>
          </cell>
          <cell r="G41">
            <v>2024360.52</v>
          </cell>
        </row>
        <row r="42">
          <cell r="B42" t="str">
            <v>FPUS2</v>
          </cell>
          <cell r="G42">
            <v>2024360.52</v>
          </cell>
        </row>
        <row r="43">
          <cell r="B43" t="str">
            <v>FPUS2</v>
          </cell>
          <cell r="G43">
            <v>4353862.5</v>
          </cell>
        </row>
        <row r="44">
          <cell r="B44" t="str">
            <v>FPUS2</v>
          </cell>
          <cell r="G44">
            <v>1774734</v>
          </cell>
        </row>
        <row r="45">
          <cell r="B45" t="str">
            <v>FPUS2</v>
          </cell>
          <cell r="G45">
            <v>5153952.375</v>
          </cell>
        </row>
        <row r="46">
          <cell r="B46" t="str">
            <v>FPUS2</v>
          </cell>
          <cell r="G46">
            <v>2732062.608</v>
          </cell>
        </row>
        <row r="47">
          <cell r="B47" t="str">
            <v>FPUS2</v>
          </cell>
          <cell r="G47">
            <v>1147075.5374999999</v>
          </cell>
        </row>
        <row r="48">
          <cell r="B48" t="str">
            <v>FPUS2</v>
          </cell>
          <cell r="G48">
            <v>1898081.25</v>
          </cell>
        </row>
        <row r="49">
          <cell r="B49" t="str">
            <v>FPUS2</v>
          </cell>
          <cell r="G49">
            <v>2031822.9749999999</v>
          </cell>
        </row>
        <row r="50">
          <cell r="B50" t="str">
            <v>FPUS2</v>
          </cell>
          <cell r="G50">
            <v>1947662.9172</v>
          </cell>
        </row>
        <row r="51">
          <cell r="B51" t="str">
            <v>FPUS2</v>
          </cell>
          <cell r="G51">
            <v>2178565.389</v>
          </cell>
        </row>
        <row r="52">
          <cell r="B52" t="str">
            <v>FPUS2</v>
          </cell>
          <cell r="G52">
            <v>2222940.7200000002</v>
          </cell>
        </row>
        <row r="53">
          <cell r="B53" t="str">
            <v>FPUS2</v>
          </cell>
          <cell r="G53">
            <v>2120776.3265999998</v>
          </cell>
        </row>
        <row r="54">
          <cell r="B54" t="str">
            <v>FPUS2</v>
          </cell>
          <cell r="G54">
            <v>619682.5584000001</v>
          </cell>
        </row>
        <row r="55">
          <cell r="B55" t="str">
            <v>FPUS2</v>
          </cell>
          <cell r="G55">
            <v>748214.8014</v>
          </cell>
        </row>
        <row r="56">
          <cell r="B56" t="str">
            <v>FPUS2</v>
          </cell>
          <cell r="G56">
            <v>4541995.0139999995</v>
          </cell>
        </row>
        <row r="57">
          <cell r="B57" t="str">
            <v>FPUS2</v>
          </cell>
          <cell r="G57">
            <v>1871094.825</v>
          </cell>
        </row>
        <row r="58">
          <cell r="B58" t="str">
            <v>FPUS2</v>
          </cell>
          <cell r="G58">
            <v>3751928.95</v>
          </cell>
        </row>
        <row r="59">
          <cell r="B59" t="str">
            <v>FPUS2</v>
          </cell>
          <cell r="G59">
            <v>2034536.595</v>
          </cell>
        </row>
        <row r="60">
          <cell r="B60" t="str">
            <v>FPUS2</v>
          </cell>
          <cell r="G60">
            <v>2284209.0960999997</v>
          </cell>
        </row>
        <row r="61">
          <cell r="B61" t="str">
            <v>FPUS2</v>
          </cell>
          <cell r="G61">
            <v>4589374.3584999992</v>
          </cell>
        </row>
        <row r="62">
          <cell r="B62" t="str">
            <v>FPUS2</v>
          </cell>
          <cell r="G62">
            <v>3343979.9304</v>
          </cell>
        </row>
        <row r="63">
          <cell r="B63" t="str">
            <v>FPUS2</v>
          </cell>
          <cell r="G63">
            <v>3345119.1</v>
          </cell>
        </row>
        <row r="64">
          <cell r="B64" t="str">
            <v>FPUS2</v>
          </cell>
          <cell r="G64">
            <v>3080286</v>
          </cell>
        </row>
        <row r="65">
          <cell r="B65" t="str">
            <v>FPUS2</v>
          </cell>
          <cell r="G65">
            <v>3413696</v>
          </cell>
        </row>
        <row r="66">
          <cell r="B66" t="str">
            <v>FPUS1</v>
          </cell>
          <cell r="G66">
            <v>1981368.2560000001</v>
          </cell>
        </row>
        <row r="67">
          <cell r="B67" t="str">
            <v>FPUS2</v>
          </cell>
          <cell r="G67">
            <v>2294784</v>
          </cell>
        </row>
        <row r="68">
          <cell r="B68" t="str">
            <v>FPUS2</v>
          </cell>
          <cell r="G68">
            <v>2539800</v>
          </cell>
        </row>
        <row r="69">
          <cell r="B69" t="str">
            <v>FPUS2</v>
          </cell>
          <cell r="G69">
            <v>2976296.4</v>
          </cell>
        </row>
        <row r="70">
          <cell r="B70" t="str">
            <v>FPUS2</v>
          </cell>
          <cell r="G70">
            <v>3256890</v>
          </cell>
        </row>
        <row r="71">
          <cell r="B71" t="str">
            <v>FPUS2</v>
          </cell>
          <cell r="G71">
            <v>6028396.8345999997</v>
          </cell>
        </row>
        <row r="72">
          <cell r="B72" t="str">
            <v>FPUS2</v>
          </cell>
          <cell r="G72">
            <v>5909022.8113000002</v>
          </cell>
        </row>
        <row r="73">
          <cell r="B73" t="str">
            <v>FSUS2</v>
          </cell>
          <cell r="G73">
            <v>79003708.320000008</v>
          </cell>
        </row>
        <row r="74">
          <cell r="B74" t="str">
            <v>FSUS2</v>
          </cell>
          <cell r="G74">
            <v>70014680</v>
          </cell>
        </row>
        <row r="75">
          <cell r="B75" t="str">
            <v>FSUS2</v>
          </cell>
          <cell r="G75">
            <v>30204823.439999998</v>
          </cell>
        </row>
        <row r="76">
          <cell r="B76" t="str">
            <v>FSUS2</v>
          </cell>
          <cell r="G76">
            <v>1624355030.24</v>
          </cell>
        </row>
        <row r="77">
          <cell r="B77" t="str">
            <v>FSUS2</v>
          </cell>
          <cell r="G77">
            <v>315000000</v>
          </cell>
        </row>
        <row r="78">
          <cell r="B78" t="str">
            <v>FPUS2</v>
          </cell>
          <cell r="G78">
            <v>30178.75</v>
          </cell>
        </row>
        <row r="79">
          <cell r="B79" t="str">
            <v>FPUS2</v>
          </cell>
          <cell r="G79">
            <v>15084.4</v>
          </cell>
        </row>
        <row r="80">
          <cell r="B80" t="str">
            <v>FPUS2</v>
          </cell>
          <cell r="G80">
            <v>27160.875</v>
          </cell>
        </row>
        <row r="81">
          <cell r="B81" t="str">
            <v>FPUS2</v>
          </cell>
          <cell r="G81">
            <v>30218.65</v>
          </cell>
        </row>
        <row r="82">
          <cell r="B82" t="str">
            <v>FPUS2</v>
          </cell>
          <cell r="G82">
            <v>18101.28</v>
          </cell>
        </row>
        <row r="83">
          <cell r="B83" t="str">
            <v>FPUS2</v>
          </cell>
          <cell r="G83">
            <v>24174.920000000002</v>
          </cell>
        </row>
        <row r="84">
          <cell r="B84" t="str">
            <v>FPUS2</v>
          </cell>
          <cell r="G84">
            <v>18101.28</v>
          </cell>
        </row>
        <row r="85">
          <cell r="B85" t="str">
            <v>FPUS2</v>
          </cell>
          <cell r="G85">
            <v>12047.56</v>
          </cell>
        </row>
        <row r="86">
          <cell r="B86" t="str">
            <v>FPUS2</v>
          </cell>
          <cell r="G86">
            <v>30178.75</v>
          </cell>
        </row>
        <row r="87">
          <cell r="B87" t="str">
            <v>FPUS2</v>
          </cell>
          <cell r="G87">
            <v>27196.785</v>
          </cell>
        </row>
        <row r="88">
          <cell r="B88" t="str">
            <v>FPUS2</v>
          </cell>
          <cell r="G88">
            <v>24174.920000000002</v>
          </cell>
        </row>
        <row r="89">
          <cell r="B89" t="str">
            <v>FPUS2</v>
          </cell>
          <cell r="G89">
            <v>30218.65</v>
          </cell>
        </row>
        <row r="90">
          <cell r="B90" t="str">
            <v>FPUS2</v>
          </cell>
          <cell r="G90">
            <v>303305.43210000003</v>
          </cell>
        </row>
        <row r="91">
          <cell r="B91" t="str">
            <v>FPUS2</v>
          </cell>
          <cell r="G91">
            <v>165321.24000000002</v>
          </cell>
        </row>
        <row r="92">
          <cell r="B92" t="str">
            <v>FSSF2</v>
          </cell>
          <cell r="G92">
            <v>4752000</v>
          </cell>
        </row>
        <row r="93">
          <cell r="B93" t="str">
            <v>FSUS2</v>
          </cell>
          <cell r="G93">
            <v>12596700</v>
          </cell>
        </row>
        <row r="94">
          <cell r="B94" t="str">
            <v>FPEU2</v>
          </cell>
          <cell r="G94">
            <v>22714558.844999999</v>
          </cell>
        </row>
        <row r="95">
          <cell r="B95" t="str">
            <v>FPEU2</v>
          </cell>
          <cell r="G95">
            <v>1400080</v>
          </cell>
        </row>
        <row r="96">
          <cell r="B96" t="str">
            <v>FPEU2</v>
          </cell>
          <cell r="G96">
            <v>900278.00600000005</v>
          </cell>
        </row>
        <row r="97">
          <cell r="B97" t="str">
            <v>FPEU2</v>
          </cell>
          <cell r="G97">
            <v>1638218.4</v>
          </cell>
        </row>
        <row r="98">
          <cell r="B98" t="str">
            <v>FPEU2</v>
          </cell>
          <cell r="G98">
            <v>1794554.0000000002</v>
          </cell>
        </row>
        <row r="99">
          <cell r="B99" t="str">
            <v>FPEU2</v>
          </cell>
          <cell r="G99">
            <v>1011780</v>
          </cell>
        </row>
        <row r="100">
          <cell r="B100" t="str">
            <v>FPEU2</v>
          </cell>
          <cell r="G100">
            <v>1242017.25</v>
          </cell>
        </row>
        <row r="101">
          <cell r="B101" t="str">
            <v>FPEU2</v>
          </cell>
          <cell r="G101">
            <v>1651765.5</v>
          </cell>
        </row>
        <row r="102">
          <cell r="B102" t="str">
            <v>FPEU2</v>
          </cell>
          <cell r="G102">
            <v>818952.75</v>
          </cell>
        </row>
        <row r="103">
          <cell r="B103" t="str">
            <v>FPEU2</v>
          </cell>
          <cell r="G103">
            <v>907830.7</v>
          </cell>
        </row>
        <row r="104">
          <cell r="B104" t="str">
            <v>FPEU2</v>
          </cell>
          <cell r="G104">
            <v>581537.77820000006</v>
          </cell>
        </row>
        <row r="105">
          <cell r="B105" t="str">
            <v>FPEU2</v>
          </cell>
          <cell r="G105">
            <v>578082.99829999998</v>
          </cell>
        </row>
        <row r="106">
          <cell r="B106" t="str">
            <v>FPEU2</v>
          </cell>
          <cell r="G106">
            <v>256685</v>
          </cell>
        </row>
        <row r="107">
          <cell r="B107" t="str">
            <v>FPEU2</v>
          </cell>
          <cell r="G107">
            <v>258219</v>
          </cell>
        </row>
        <row r="108">
          <cell r="B108" t="str">
            <v>FPUK2</v>
          </cell>
          <cell r="G108">
            <v>2994660</v>
          </cell>
        </row>
        <row r="109">
          <cell r="B109" t="str">
            <v>FPUK2</v>
          </cell>
          <cell r="G109">
            <v>1042319.94</v>
          </cell>
        </row>
        <row r="110">
          <cell r="B110" t="str">
            <v>FPUK2</v>
          </cell>
          <cell r="G110">
            <v>1182538.3999999999</v>
          </cell>
        </row>
        <row r="111">
          <cell r="B111" t="str">
            <v>FPUK2</v>
          </cell>
          <cell r="G111">
            <v>2393031.75</v>
          </cell>
        </row>
        <row r="112">
          <cell r="B112" t="str">
            <v>FPUS2</v>
          </cell>
          <cell r="G112">
            <v>19113600</v>
          </cell>
        </row>
        <row r="113">
          <cell r="B113" t="str">
            <v>FPUS2</v>
          </cell>
          <cell r="G113">
            <v>295086.10599999997</v>
          </cell>
        </row>
        <row r="114">
          <cell r="B114" t="str">
            <v>FPUS2</v>
          </cell>
          <cell r="G114">
            <v>806014.97499999998</v>
          </cell>
        </row>
        <row r="115">
          <cell r="B115" t="str">
            <v>FPUS2</v>
          </cell>
          <cell r="G115">
            <v>384208.30499999999</v>
          </cell>
        </row>
        <row r="116">
          <cell r="B116" t="str">
            <v>FPUS2</v>
          </cell>
          <cell r="G116">
            <v>1795290</v>
          </cell>
        </row>
        <row r="117">
          <cell r="B117" t="str">
            <v>FPUS2</v>
          </cell>
          <cell r="G117">
            <v>4032549</v>
          </cell>
        </row>
        <row r="118">
          <cell r="B118" t="str">
            <v>FPUS2</v>
          </cell>
          <cell r="G118">
            <v>1033281.4</v>
          </cell>
        </row>
        <row r="119">
          <cell r="B119" t="str">
            <v>FPUS2</v>
          </cell>
          <cell r="G119">
            <v>678798</v>
          </cell>
        </row>
        <row r="120">
          <cell r="B120" t="str">
            <v>FPUS2</v>
          </cell>
          <cell r="G120">
            <v>908838.8</v>
          </cell>
        </row>
        <row r="121">
          <cell r="B121" t="str">
            <v>FPEU2</v>
          </cell>
          <cell r="G121">
            <v>4095000.0000000005</v>
          </cell>
        </row>
        <row r="122">
          <cell r="B122" t="str">
            <v>FPEU2</v>
          </cell>
          <cell r="G122">
            <v>4117499.9999999995</v>
          </cell>
        </row>
        <row r="123">
          <cell r="B123" t="str">
            <v>FPEU2</v>
          </cell>
          <cell r="G123">
            <v>2320743.4880000004</v>
          </cell>
        </row>
        <row r="124">
          <cell r="B124" t="str">
            <v>FPEU2</v>
          </cell>
          <cell r="G124">
            <v>1935883.1600000001</v>
          </cell>
        </row>
        <row r="125">
          <cell r="B125" t="str">
            <v>FPEU2</v>
          </cell>
          <cell r="G125">
            <v>3940768.0959999999</v>
          </cell>
        </row>
        <row r="126">
          <cell r="B126" t="str">
            <v>FPEU2</v>
          </cell>
          <cell r="G126">
            <v>511849.91200000001</v>
          </cell>
        </row>
        <row r="127">
          <cell r="B127" t="str">
            <v>FPEU2</v>
          </cell>
          <cell r="G127">
            <v>2034964.16</v>
          </cell>
        </row>
        <row r="128">
          <cell r="B128" t="str">
            <v>FPEU2</v>
          </cell>
          <cell r="G128">
            <v>2301139.2352999998</v>
          </cell>
        </row>
        <row r="129">
          <cell r="B129" t="str">
            <v>FPEU2</v>
          </cell>
          <cell r="G129">
            <v>1162721.79</v>
          </cell>
        </row>
        <row r="130">
          <cell r="B130" t="str">
            <v>FPEU2</v>
          </cell>
          <cell r="G130">
            <v>1153386</v>
          </cell>
        </row>
        <row r="131">
          <cell r="B131" t="str">
            <v>FPEU2</v>
          </cell>
          <cell r="G131">
            <v>1113967.764</v>
          </cell>
        </row>
        <row r="132">
          <cell r="B132" t="str">
            <v>FPEU2</v>
          </cell>
          <cell r="G132">
            <v>1216996.3319999999</v>
          </cell>
        </row>
        <row r="133">
          <cell r="B133" t="str">
            <v>FPEU2</v>
          </cell>
          <cell r="G133">
            <v>1087630.167936</v>
          </cell>
        </row>
        <row r="134">
          <cell r="B134" t="str">
            <v>FPEU2</v>
          </cell>
          <cell r="G134">
            <v>3217739.9981999998</v>
          </cell>
        </row>
        <row r="135">
          <cell r="B135" t="str">
            <v>FPEU2</v>
          </cell>
          <cell r="G135">
            <v>1182848.145</v>
          </cell>
        </row>
        <row r="136">
          <cell r="B136" t="str">
            <v>FPEU2</v>
          </cell>
          <cell r="G136">
            <v>2196253.0320000001</v>
          </cell>
        </row>
        <row r="137">
          <cell r="B137" t="str">
            <v>FPEU2</v>
          </cell>
          <cell r="G137">
            <v>990507</v>
          </cell>
        </row>
        <row r="138">
          <cell r="B138" t="str">
            <v>FPEU2</v>
          </cell>
          <cell r="G138">
            <v>5990502.7663999991</v>
          </cell>
        </row>
        <row r="139">
          <cell r="B139" t="str">
            <v>FPEU2</v>
          </cell>
          <cell r="G139">
            <v>1174967.2</v>
          </cell>
        </row>
        <row r="140">
          <cell r="B140" t="str">
            <v>FPEU2</v>
          </cell>
          <cell r="G140">
            <v>2063764.946</v>
          </cell>
        </row>
        <row r="141">
          <cell r="B141" t="str">
            <v>FPEU2</v>
          </cell>
          <cell r="G141">
            <v>6088608.4080000008</v>
          </cell>
        </row>
        <row r="142">
          <cell r="B142" t="str">
            <v>FPEU2</v>
          </cell>
          <cell r="G142">
            <v>1219198.4640000002</v>
          </cell>
        </row>
        <row r="143">
          <cell r="B143" t="str">
            <v>FPEU2</v>
          </cell>
          <cell r="G143">
            <v>1052121.134722</v>
          </cell>
        </row>
        <row r="144">
          <cell r="B144" t="str">
            <v>FPEU2</v>
          </cell>
          <cell r="G144">
            <v>1074958.5</v>
          </cell>
        </row>
        <row r="145">
          <cell r="B145" t="str">
            <v>FPEU2</v>
          </cell>
          <cell r="G145">
            <v>1983745.3959999999</v>
          </cell>
        </row>
        <row r="146">
          <cell r="B146" t="str">
            <v>FPEU2</v>
          </cell>
          <cell r="G146">
            <v>2021782.652</v>
          </cell>
        </row>
        <row r="147">
          <cell r="B147" t="str">
            <v>FPEU2</v>
          </cell>
          <cell r="G147">
            <v>8425000</v>
          </cell>
        </row>
        <row r="148">
          <cell r="B148" t="str">
            <v>FSEU2</v>
          </cell>
          <cell r="G148">
            <v>9528400</v>
          </cell>
        </row>
        <row r="149">
          <cell r="B149" t="str">
            <v>FPUK2</v>
          </cell>
          <cell r="G149">
            <v>6254000</v>
          </cell>
        </row>
        <row r="150">
          <cell r="B150" t="str">
            <v>FPUK2</v>
          </cell>
          <cell r="G150">
            <v>1064870.352</v>
          </cell>
        </row>
        <row r="151">
          <cell r="B151" t="str">
            <v>FPUK2</v>
          </cell>
          <cell r="G151">
            <v>119680.276518</v>
          </cell>
        </row>
        <row r="152">
          <cell r="B152" t="str">
            <v>FPUK2</v>
          </cell>
          <cell r="G152">
            <v>39437.440046999996</v>
          </cell>
        </row>
        <row r="153">
          <cell r="B153" t="str">
            <v>FPUK2</v>
          </cell>
          <cell r="G153">
            <v>1456456.1387519999</v>
          </cell>
        </row>
        <row r="154">
          <cell r="B154" t="str">
            <v>FPUK2</v>
          </cell>
          <cell r="G154">
            <v>999039.27372200007</v>
          </cell>
        </row>
        <row r="155">
          <cell r="B155" t="str">
            <v>FPUK2</v>
          </cell>
          <cell r="G155">
            <v>1463724.8639999998</v>
          </cell>
        </row>
        <row r="156">
          <cell r="B156" t="str">
            <v>FPUK2</v>
          </cell>
          <cell r="G156">
            <v>1940681.9114999999</v>
          </cell>
        </row>
        <row r="157">
          <cell r="B157" t="str">
            <v>FPUK2</v>
          </cell>
          <cell r="G157">
            <v>971905.49862300011</v>
          </cell>
        </row>
        <row r="158">
          <cell r="B158" t="str">
            <v>FPUS2</v>
          </cell>
          <cell r="G158">
            <v>7746250</v>
          </cell>
        </row>
        <row r="159">
          <cell r="B159" t="str">
            <v>FPUS2</v>
          </cell>
          <cell r="G159">
            <v>12414000</v>
          </cell>
        </row>
        <row r="160">
          <cell r="B160" t="str">
            <v>FPUS2</v>
          </cell>
          <cell r="G160">
            <v>12424000</v>
          </cell>
        </row>
        <row r="161">
          <cell r="B161" t="str">
            <v>FPUS2</v>
          </cell>
          <cell r="G161">
            <v>12444000</v>
          </cell>
        </row>
        <row r="162">
          <cell r="B162" t="str">
            <v>FPUS2</v>
          </cell>
          <cell r="G162">
            <v>12462000</v>
          </cell>
        </row>
        <row r="163">
          <cell r="B163" t="str">
            <v>FPUS2</v>
          </cell>
          <cell r="G163">
            <v>93045000</v>
          </cell>
        </row>
        <row r="164">
          <cell r="B164" t="str">
            <v>FPUS2</v>
          </cell>
          <cell r="G164">
            <v>12478000</v>
          </cell>
        </row>
        <row r="165">
          <cell r="B165" t="str">
            <v>FPUS2</v>
          </cell>
          <cell r="G165">
            <v>12496000</v>
          </cell>
        </row>
        <row r="166">
          <cell r="B166" t="str">
            <v>FPUS2</v>
          </cell>
          <cell r="G166">
            <v>12514000</v>
          </cell>
        </row>
        <row r="167">
          <cell r="B167" t="str">
            <v>FPUS2</v>
          </cell>
          <cell r="G167">
            <v>12532000</v>
          </cell>
        </row>
        <row r="168">
          <cell r="B168" t="str">
            <v>FPUS2</v>
          </cell>
          <cell r="G168">
            <v>4871790</v>
          </cell>
        </row>
        <row r="169">
          <cell r="B169" t="str">
            <v>FPUS2</v>
          </cell>
          <cell r="G169">
            <v>3760054.6809</v>
          </cell>
        </row>
        <row r="170">
          <cell r="B170" t="str">
            <v>FPUS2</v>
          </cell>
          <cell r="G170">
            <v>2012154.375</v>
          </cell>
        </row>
        <row r="171">
          <cell r="B171" t="str">
            <v>FPUS2</v>
          </cell>
          <cell r="G171">
            <v>2299605</v>
          </cell>
        </row>
        <row r="172">
          <cell r="B172" t="str">
            <v>FPUS2</v>
          </cell>
          <cell r="G172">
            <v>1768749.702</v>
          </cell>
        </row>
        <row r="173">
          <cell r="B173" t="str">
            <v>FPUS2</v>
          </cell>
          <cell r="G173">
            <v>2093523.7441000002</v>
          </cell>
        </row>
        <row r="174">
          <cell r="B174" t="str">
            <v>FPUS2</v>
          </cell>
          <cell r="G174">
            <v>1985171.496</v>
          </cell>
        </row>
        <row r="175">
          <cell r="B175" t="str">
            <v>FPUS2</v>
          </cell>
          <cell r="G175">
            <v>2368670.5350000001</v>
          </cell>
        </row>
        <row r="176">
          <cell r="B176" t="str">
            <v>FPUS2</v>
          </cell>
          <cell r="G176">
            <v>1912960</v>
          </cell>
        </row>
        <row r="177">
          <cell r="B177" t="str">
            <v>FPUS2</v>
          </cell>
          <cell r="G177">
            <v>2439213.7000000002</v>
          </cell>
        </row>
        <row r="178">
          <cell r="B178" t="str">
            <v>FPUS2</v>
          </cell>
          <cell r="G178">
            <v>2041582.8125</v>
          </cell>
        </row>
        <row r="179">
          <cell r="B179" t="str">
            <v>FPUS2</v>
          </cell>
          <cell r="G179">
            <v>1913280</v>
          </cell>
        </row>
        <row r="180">
          <cell r="B180" t="str">
            <v>FPUS2</v>
          </cell>
          <cell r="G180">
            <v>1985171.496</v>
          </cell>
        </row>
        <row r="181">
          <cell r="B181" t="str">
            <v>FPUS2</v>
          </cell>
          <cell r="G181">
            <v>1262976</v>
          </cell>
        </row>
        <row r="182">
          <cell r="B182" t="str">
            <v>FPUS2</v>
          </cell>
          <cell r="G182">
            <v>3327870</v>
          </cell>
        </row>
        <row r="183">
          <cell r="B183" t="str">
            <v>FPUS2</v>
          </cell>
          <cell r="G183">
            <v>3327870</v>
          </cell>
        </row>
        <row r="184">
          <cell r="B184" t="str">
            <v>FPUS2</v>
          </cell>
          <cell r="G184">
            <v>2440846.1</v>
          </cell>
        </row>
        <row r="185">
          <cell r="B185" t="str">
            <v>FPUS2</v>
          </cell>
          <cell r="G185">
            <v>2301145</v>
          </cell>
        </row>
        <row r="186">
          <cell r="B186" t="str">
            <v>FPUS2</v>
          </cell>
          <cell r="G186">
            <v>4095566.8620000007</v>
          </cell>
        </row>
        <row r="187">
          <cell r="B187" t="str">
            <v>FPUS2</v>
          </cell>
          <cell r="G187">
            <v>2004406.25</v>
          </cell>
        </row>
        <row r="188">
          <cell r="B188" t="str">
            <v>FPUS2</v>
          </cell>
          <cell r="G188">
            <v>2033040.625</v>
          </cell>
        </row>
        <row r="189">
          <cell r="B189" t="str">
            <v>FPUS2</v>
          </cell>
          <cell r="G189">
            <v>3325922.25</v>
          </cell>
        </row>
        <row r="190">
          <cell r="B190" t="str">
            <v>FPUS2</v>
          </cell>
          <cell r="G190">
            <v>3325922.25</v>
          </cell>
        </row>
        <row r="191">
          <cell r="B191" t="str">
            <v>FPUS2</v>
          </cell>
          <cell r="G191">
            <v>1577796</v>
          </cell>
        </row>
        <row r="192">
          <cell r="B192" t="str">
            <v>FPUS2</v>
          </cell>
          <cell r="G192">
            <v>2245689.6</v>
          </cell>
        </row>
        <row r="193">
          <cell r="B193" t="str">
            <v>FPUS2</v>
          </cell>
          <cell r="G193">
            <v>2407072</v>
          </cell>
        </row>
        <row r="194">
          <cell r="B194" t="str">
            <v>FPUS2</v>
          </cell>
          <cell r="G194">
            <v>2030632.8160000003</v>
          </cell>
        </row>
        <row r="195">
          <cell r="B195" t="str">
            <v>FPUS2</v>
          </cell>
          <cell r="G195">
            <v>4064670.72</v>
          </cell>
        </row>
        <row r="196">
          <cell r="B196" t="str">
            <v>FPUS2</v>
          </cell>
          <cell r="G196">
            <v>2415393.75</v>
          </cell>
        </row>
        <row r="197">
          <cell r="B197" t="str">
            <v>FPUS2</v>
          </cell>
          <cell r="G197">
            <v>4013208.5759999999</v>
          </cell>
        </row>
        <row r="198">
          <cell r="B198" t="str">
            <v>FPUS2</v>
          </cell>
          <cell r="G198">
            <v>1384914.18</v>
          </cell>
        </row>
        <row r="199">
          <cell r="B199" t="str">
            <v>FPUS2</v>
          </cell>
          <cell r="G199">
            <v>2034128.25</v>
          </cell>
        </row>
        <row r="200">
          <cell r="B200" t="str">
            <v>FPUS2</v>
          </cell>
          <cell r="G200">
            <v>3319522.5</v>
          </cell>
        </row>
        <row r="201">
          <cell r="B201" t="str">
            <v>FPUS2</v>
          </cell>
          <cell r="G201">
            <v>3319522.5</v>
          </cell>
        </row>
        <row r="202">
          <cell r="B202" t="str">
            <v>FPUS2</v>
          </cell>
          <cell r="G202">
            <v>3071975</v>
          </cell>
        </row>
        <row r="203">
          <cell r="B203" t="str">
            <v>FPUS2</v>
          </cell>
          <cell r="G203">
            <v>1971012.564</v>
          </cell>
        </row>
        <row r="204">
          <cell r="B204" t="str">
            <v>FPUS2</v>
          </cell>
          <cell r="G204">
            <v>2047783.4310000003</v>
          </cell>
        </row>
        <row r="205">
          <cell r="B205" t="str">
            <v>FPUS2</v>
          </cell>
          <cell r="G205">
            <v>1986041.0939999998</v>
          </cell>
        </row>
        <row r="206">
          <cell r="B206" t="str">
            <v>FPUS2</v>
          </cell>
          <cell r="G206">
            <v>1986041.0939999998</v>
          </cell>
        </row>
        <row r="207">
          <cell r="B207" t="str">
            <v>FPUS2</v>
          </cell>
          <cell r="G207">
            <v>2030632.8160000003</v>
          </cell>
        </row>
        <row r="208">
          <cell r="B208" t="str">
            <v>FPUS2</v>
          </cell>
          <cell r="G208">
            <v>2413776.75</v>
          </cell>
        </row>
        <row r="209">
          <cell r="B209" t="str">
            <v>FPUS2</v>
          </cell>
          <cell r="G209">
            <v>5579650.2608000003</v>
          </cell>
        </row>
        <row r="210">
          <cell r="B210" t="str">
            <v>FPUS2</v>
          </cell>
          <cell r="G210">
            <v>2558034.0225</v>
          </cell>
        </row>
        <row r="211">
          <cell r="B211" t="str">
            <v>FPUS2</v>
          </cell>
          <cell r="G211">
            <v>5373853.0595999993</v>
          </cell>
        </row>
        <row r="212">
          <cell r="B212" t="str">
            <v>FPUS2</v>
          </cell>
          <cell r="G212">
            <v>2215117.5799999996</v>
          </cell>
        </row>
        <row r="213">
          <cell r="B213" t="str">
            <v>FPUS2</v>
          </cell>
          <cell r="G213">
            <v>2035831.875</v>
          </cell>
        </row>
        <row r="214">
          <cell r="B214" t="str">
            <v>FPUS2</v>
          </cell>
          <cell r="G214">
            <v>1708485.9900000002</v>
          </cell>
        </row>
        <row r="215">
          <cell r="B215" t="str">
            <v>FPUS2</v>
          </cell>
          <cell r="G215">
            <v>2924306.1120000002</v>
          </cell>
        </row>
        <row r="216">
          <cell r="B216" t="str">
            <v>FPUS2</v>
          </cell>
          <cell r="G216">
            <v>2114005.4</v>
          </cell>
        </row>
        <row r="217">
          <cell r="B217" t="str">
            <v>FPUS2</v>
          </cell>
          <cell r="G217">
            <v>5369885</v>
          </cell>
        </row>
        <row r="218">
          <cell r="B218" t="str">
            <v>FPUS2</v>
          </cell>
          <cell r="G218">
            <v>1795388.7294000001</v>
          </cell>
        </row>
        <row r="219">
          <cell r="B219" t="str">
            <v>FPUS2</v>
          </cell>
          <cell r="G219">
            <v>2042607.875</v>
          </cell>
        </row>
        <row r="220">
          <cell r="B220" t="str">
            <v>FPUS2</v>
          </cell>
          <cell r="G220">
            <v>2042607.875</v>
          </cell>
        </row>
        <row r="221">
          <cell r="B221" t="str">
            <v>FPUS2</v>
          </cell>
          <cell r="G221">
            <v>1979387.6899999997</v>
          </cell>
        </row>
        <row r="222">
          <cell r="B222" t="str">
            <v>FPUS2</v>
          </cell>
          <cell r="G222">
            <v>2189412.6275999998</v>
          </cell>
        </row>
        <row r="223">
          <cell r="B223" t="str">
            <v>FPUS2</v>
          </cell>
          <cell r="G223">
            <v>2051213.554</v>
          </cell>
        </row>
        <row r="224">
          <cell r="B224" t="str">
            <v>FPUS2</v>
          </cell>
          <cell r="G224">
            <v>2051213.554</v>
          </cell>
        </row>
        <row r="225">
          <cell r="B225" t="str">
            <v>FPUS2</v>
          </cell>
          <cell r="G225">
            <v>2255499.4</v>
          </cell>
        </row>
        <row r="226">
          <cell r="B226" t="str">
            <v>FPUS2</v>
          </cell>
          <cell r="G226">
            <v>2025346.4000000001</v>
          </cell>
        </row>
        <row r="227">
          <cell r="B227" t="str">
            <v>FPUS2</v>
          </cell>
          <cell r="G227">
            <v>2025346.4000000001</v>
          </cell>
        </row>
        <row r="228">
          <cell r="B228" t="str">
            <v>FPUS2</v>
          </cell>
          <cell r="G228">
            <v>2413776.75</v>
          </cell>
        </row>
        <row r="229">
          <cell r="B229" t="str">
            <v>FPUS2</v>
          </cell>
          <cell r="G229">
            <v>1016347.5</v>
          </cell>
        </row>
        <row r="230">
          <cell r="B230" t="str">
            <v>FPUS2</v>
          </cell>
          <cell r="G230">
            <v>2115037.0692000003</v>
          </cell>
        </row>
        <row r="231">
          <cell r="B231" t="str">
            <v>FPUS2</v>
          </cell>
          <cell r="G231">
            <v>2046754.3941000002</v>
          </cell>
        </row>
        <row r="232">
          <cell r="B232" t="str">
            <v>FPUS2</v>
          </cell>
          <cell r="G232">
            <v>1997402.9169999999</v>
          </cell>
        </row>
        <row r="233">
          <cell r="B233" t="str">
            <v>FPUS2</v>
          </cell>
          <cell r="G233">
            <v>1997402.9169999999</v>
          </cell>
        </row>
        <row r="234">
          <cell r="B234" t="str">
            <v>FPUS2</v>
          </cell>
          <cell r="G234">
            <v>2020942</v>
          </cell>
        </row>
        <row r="235">
          <cell r="B235" t="str">
            <v>FPUS2</v>
          </cell>
          <cell r="G235">
            <v>2210405.3125</v>
          </cell>
        </row>
        <row r="236">
          <cell r="B236" t="str">
            <v>FPUS2</v>
          </cell>
          <cell r="G236">
            <v>3419318</v>
          </cell>
        </row>
        <row r="237">
          <cell r="B237" t="str">
            <v>FPUS2</v>
          </cell>
          <cell r="G237">
            <v>3335920</v>
          </cell>
        </row>
        <row r="238">
          <cell r="B238" t="str">
            <v>FPUS2</v>
          </cell>
          <cell r="G238">
            <v>3335920</v>
          </cell>
        </row>
        <row r="239">
          <cell r="B239" t="str">
            <v>FPUS2</v>
          </cell>
          <cell r="G239">
            <v>3335920</v>
          </cell>
        </row>
        <row r="240">
          <cell r="B240" t="str">
            <v>FPUS2</v>
          </cell>
          <cell r="G240">
            <v>2031743.175</v>
          </cell>
        </row>
        <row r="241">
          <cell r="B241" t="str">
            <v>FPUS2</v>
          </cell>
          <cell r="G241">
            <v>2013838.75</v>
          </cell>
        </row>
        <row r="242">
          <cell r="B242" t="str">
            <v>FPUS2</v>
          </cell>
          <cell r="G242">
            <v>760883.76</v>
          </cell>
        </row>
        <row r="243">
          <cell r="B243" t="str">
            <v>FPUS2</v>
          </cell>
          <cell r="G243">
            <v>2142507.3930000002</v>
          </cell>
        </row>
        <row r="244">
          <cell r="B244" t="str">
            <v>FPUS2</v>
          </cell>
          <cell r="G244">
            <v>2115800</v>
          </cell>
        </row>
        <row r="245">
          <cell r="B245" t="str">
            <v>FPUS2</v>
          </cell>
          <cell r="G245">
            <v>2201201.6850000001</v>
          </cell>
        </row>
        <row r="246">
          <cell r="B246" t="str">
            <v>FPUS2</v>
          </cell>
          <cell r="G246">
            <v>3604262.1300000004</v>
          </cell>
        </row>
        <row r="247">
          <cell r="B247" t="str">
            <v>FPUS2</v>
          </cell>
          <cell r="G247">
            <v>315932.40000000002</v>
          </cell>
        </row>
        <row r="248">
          <cell r="B248" t="str">
            <v>FPUS2</v>
          </cell>
          <cell r="G248">
            <v>2031061.7250000001</v>
          </cell>
        </row>
        <row r="249">
          <cell r="B249" t="str">
            <v>FPUS2</v>
          </cell>
          <cell r="G249">
            <v>2044353.3080000002</v>
          </cell>
        </row>
        <row r="250">
          <cell r="B250" t="str">
            <v>FPUS2</v>
          </cell>
          <cell r="G250">
            <v>792860.04200000002</v>
          </cell>
        </row>
        <row r="251">
          <cell r="B251" t="str">
            <v>FPUS2</v>
          </cell>
          <cell r="G251">
            <v>4370623.5986000001</v>
          </cell>
        </row>
        <row r="252">
          <cell r="B252" t="str">
            <v>FPUS2</v>
          </cell>
          <cell r="G252">
            <v>2403803.9099999997</v>
          </cell>
        </row>
        <row r="253">
          <cell r="B253" t="str">
            <v>FPUS2</v>
          </cell>
          <cell r="G253">
            <v>2438421.5625</v>
          </cell>
        </row>
        <row r="254">
          <cell r="B254" t="str">
            <v>FPUS2</v>
          </cell>
          <cell r="G254">
            <v>2019586.8</v>
          </cell>
        </row>
        <row r="255">
          <cell r="B255" t="str">
            <v>FPUS2</v>
          </cell>
          <cell r="G255">
            <v>2031061.7250000001</v>
          </cell>
        </row>
        <row r="256">
          <cell r="B256" t="str">
            <v>FPUS2</v>
          </cell>
          <cell r="G256">
            <v>3422762</v>
          </cell>
        </row>
        <row r="257">
          <cell r="B257" t="str">
            <v>FPUS2</v>
          </cell>
          <cell r="G257">
            <v>3422762</v>
          </cell>
        </row>
        <row r="258">
          <cell r="B258" t="str">
            <v>FPUS2</v>
          </cell>
          <cell r="G258">
            <v>3070945</v>
          </cell>
        </row>
        <row r="259">
          <cell r="B259" t="str">
            <v>FPUS2</v>
          </cell>
          <cell r="G259">
            <v>2096455.9174999997</v>
          </cell>
        </row>
        <row r="260">
          <cell r="B260" t="str">
            <v>FPUS2</v>
          </cell>
          <cell r="G260">
            <v>2218540.6239999998</v>
          </cell>
        </row>
        <row r="261">
          <cell r="B261" t="str">
            <v>FPUS2</v>
          </cell>
          <cell r="G261">
            <v>1943018.8119999999</v>
          </cell>
        </row>
        <row r="262">
          <cell r="B262" t="str">
            <v>FPUS2</v>
          </cell>
          <cell r="G262">
            <v>3070430</v>
          </cell>
        </row>
        <row r="263">
          <cell r="B263" t="str">
            <v>FPUS2</v>
          </cell>
          <cell r="G263">
            <v>3422188</v>
          </cell>
        </row>
        <row r="264">
          <cell r="B264" t="str">
            <v>FPUS2</v>
          </cell>
          <cell r="G264">
            <v>3422188</v>
          </cell>
        </row>
        <row r="265">
          <cell r="B265" t="str">
            <v>FPUS2</v>
          </cell>
          <cell r="G265">
            <v>2112250</v>
          </cell>
        </row>
        <row r="266">
          <cell r="B266" t="str">
            <v>FPUS2</v>
          </cell>
          <cell r="G266">
            <v>2600781.12</v>
          </cell>
        </row>
        <row r="267">
          <cell r="B267" t="str">
            <v>FPUS2</v>
          </cell>
          <cell r="G267">
            <v>2453780.4479999999</v>
          </cell>
        </row>
        <row r="268">
          <cell r="B268" t="str">
            <v>FPUS2</v>
          </cell>
          <cell r="G268">
            <v>2453780.4479999999</v>
          </cell>
        </row>
        <row r="269">
          <cell r="B269" t="str">
            <v>FPUS2</v>
          </cell>
          <cell r="G269">
            <v>2017903.3824999998</v>
          </cell>
        </row>
        <row r="270">
          <cell r="B270" t="str">
            <v>FPUS2</v>
          </cell>
          <cell r="G270">
            <v>3041130</v>
          </cell>
        </row>
        <row r="271">
          <cell r="B271" t="str">
            <v>FPUS2</v>
          </cell>
          <cell r="G271">
            <v>2324287.9550000001</v>
          </cell>
        </row>
        <row r="272">
          <cell r="B272" t="str">
            <v>FPUS2</v>
          </cell>
          <cell r="G272">
            <v>2324287.9550000001</v>
          </cell>
        </row>
        <row r="273">
          <cell r="B273" t="str">
            <v>FPUS2</v>
          </cell>
          <cell r="G273">
            <v>1722791.6400000001</v>
          </cell>
        </row>
        <row r="274">
          <cell r="B274" t="str">
            <v>FPUS2</v>
          </cell>
          <cell r="G274">
            <v>2187874.5</v>
          </cell>
        </row>
        <row r="275">
          <cell r="B275" t="str">
            <v>FPUS2</v>
          </cell>
          <cell r="G275">
            <v>453070.80000000005</v>
          </cell>
        </row>
        <row r="276">
          <cell r="B276" t="str">
            <v>FPUS2</v>
          </cell>
          <cell r="G276">
            <v>798714.39039999992</v>
          </cell>
        </row>
        <row r="277">
          <cell r="B277" t="str">
            <v>FPUS2</v>
          </cell>
          <cell r="G277">
            <v>760673.94479999994</v>
          </cell>
        </row>
        <row r="278">
          <cell r="B278" t="str">
            <v>FPUS2</v>
          </cell>
          <cell r="G278">
            <v>468204.79999999999</v>
          </cell>
        </row>
        <row r="279">
          <cell r="B279" t="str">
            <v>FPUS2</v>
          </cell>
          <cell r="G279">
            <v>2154399</v>
          </cell>
        </row>
        <row r="280">
          <cell r="B280" t="str">
            <v>FPUS2</v>
          </cell>
          <cell r="G280">
            <v>3514476</v>
          </cell>
        </row>
        <row r="281">
          <cell r="B281" t="str">
            <v>FPUS2</v>
          </cell>
          <cell r="G281">
            <v>3514476</v>
          </cell>
        </row>
        <row r="282">
          <cell r="B282" t="str">
            <v>FPUS2</v>
          </cell>
          <cell r="G282">
            <v>3514476</v>
          </cell>
        </row>
        <row r="283">
          <cell r="B283" t="str">
            <v>FPUS2</v>
          </cell>
          <cell r="G283">
            <v>3514476</v>
          </cell>
        </row>
        <row r="284">
          <cell r="B284" t="str">
            <v>FPUS2</v>
          </cell>
          <cell r="G284">
            <v>2612991.36</v>
          </cell>
        </row>
        <row r="285">
          <cell r="B285" t="str">
            <v>FPUS2</v>
          </cell>
          <cell r="G285">
            <v>3515064</v>
          </cell>
        </row>
        <row r="286">
          <cell r="B286" t="str">
            <v>FPUS2</v>
          </cell>
          <cell r="G286">
            <v>3515064</v>
          </cell>
        </row>
        <row r="287">
          <cell r="B287" t="str">
            <v>FPUS2</v>
          </cell>
          <cell r="G287">
            <v>3515064</v>
          </cell>
        </row>
        <row r="288">
          <cell r="B288" t="str">
            <v>FPUS2</v>
          </cell>
          <cell r="G288">
            <v>3515064</v>
          </cell>
        </row>
        <row r="289">
          <cell r="B289" t="str">
            <v>FPUS2</v>
          </cell>
          <cell r="G289">
            <v>1126697.4720000001</v>
          </cell>
        </row>
        <row r="290">
          <cell r="B290" t="str">
            <v>FPUS2</v>
          </cell>
          <cell r="G290">
            <v>1850120.58</v>
          </cell>
        </row>
        <row r="291">
          <cell r="B291" t="str">
            <v>FPUS2</v>
          </cell>
          <cell r="G291">
            <v>3047250</v>
          </cell>
        </row>
        <row r="292">
          <cell r="B292" t="str">
            <v>FPUS2</v>
          </cell>
          <cell r="G292">
            <v>2257200</v>
          </cell>
        </row>
        <row r="293">
          <cell r="B293" t="str">
            <v>FPUS2</v>
          </cell>
          <cell r="G293">
            <v>2876564.3328</v>
          </cell>
        </row>
        <row r="294">
          <cell r="B294" t="str">
            <v>FPUS2</v>
          </cell>
          <cell r="G294">
            <v>2354220</v>
          </cell>
        </row>
        <row r="295">
          <cell r="B295" t="str">
            <v>FPUS2</v>
          </cell>
          <cell r="G295">
            <v>9061558.6159199998</v>
          </cell>
        </row>
        <row r="296">
          <cell r="B296" t="str">
            <v>FPUS2</v>
          </cell>
          <cell r="G296">
            <v>3043680</v>
          </cell>
        </row>
        <row r="297">
          <cell r="B297" t="str">
            <v>FPUS2</v>
          </cell>
          <cell r="G297">
            <v>1521840</v>
          </cell>
        </row>
        <row r="298">
          <cell r="B298" t="str">
            <v>FPUS2</v>
          </cell>
          <cell r="G298">
            <v>2254942.7999999998</v>
          </cell>
        </row>
        <row r="299">
          <cell r="B299" t="str">
            <v>FPUS2</v>
          </cell>
          <cell r="G299">
            <v>3509184</v>
          </cell>
        </row>
        <row r="300">
          <cell r="B300" t="str">
            <v>FPUS2</v>
          </cell>
          <cell r="G300">
            <v>717836.5</v>
          </cell>
        </row>
        <row r="301">
          <cell r="B301" t="str">
            <v>FPUS2</v>
          </cell>
          <cell r="G301">
            <v>3798824.3374999999</v>
          </cell>
        </row>
        <row r="302">
          <cell r="B302" t="str">
            <v>FPUS2</v>
          </cell>
          <cell r="G302">
            <v>2139133.65</v>
          </cell>
        </row>
        <row r="303">
          <cell r="B303" t="str">
            <v>FPUS2</v>
          </cell>
          <cell r="G303">
            <v>3856440.665</v>
          </cell>
        </row>
        <row r="304">
          <cell r="B304" t="str">
            <v>FPUS2</v>
          </cell>
          <cell r="G304">
            <v>871162.17</v>
          </cell>
        </row>
        <row r="305">
          <cell r="B305" t="str">
            <v>FPUS2</v>
          </cell>
          <cell r="G305">
            <v>1121990.3999999999</v>
          </cell>
        </row>
        <row r="306">
          <cell r="B306" t="str">
            <v>FPUS2</v>
          </cell>
          <cell r="G306">
            <v>1377460.48</v>
          </cell>
        </row>
        <row r="307">
          <cell r="B307" t="str">
            <v>FPUS2</v>
          </cell>
          <cell r="G307">
            <v>1627593.209</v>
          </cell>
        </row>
        <row r="308">
          <cell r="B308" t="str">
            <v>FPUS2</v>
          </cell>
          <cell r="G308">
            <v>1404555.6703999999</v>
          </cell>
        </row>
        <row r="309">
          <cell r="B309" t="str">
            <v>FPUS2</v>
          </cell>
          <cell r="G309">
            <v>4782960</v>
          </cell>
        </row>
        <row r="310">
          <cell r="B310" t="str">
            <v>FPUS2</v>
          </cell>
          <cell r="G310">
            <v>1092567.2504999998</v>
          </cell>
        </row>
        <row r="311">
          <cell r="B311" t="str">
            <v>FPUS2</v>
          </cell>
          <cell r="G311">
            <v>3833316.9194999998</v>
          </cell>
        </row>
        <row r="312">
          <cell r="B312" t="str">
            <v>FPUS2</v>
          </cell>
          <cell r="G312">
            <v>3511536</v>
          </cell>
        </row>
        <row r="313">
          <cell r="B313" t="str">
            <v>FPUS2</v>
          </cell>
          <cell r="G313">
            <v>3506832</v>
          </cell>
        </row>
        <row r="314">
          <cell r="B314" t="str">
            <v>FPUS2</v>
          </cell>
          <cell r="G314">
            <v>1196362.8794</v>
          </cell>
        </row>
        <row r="315">
          <cell r="B315" t="str">
            <v>FPUS2</v>
          </cell>
          <cell r="G315">
            <v>1354152.1860000002</v>
          </cell>
        </row>
        <row r="316">
          <cell r="B316" t="str">
            <v>FPUS2</v>
          </cell>
          <cell r="G316">
            <v>2346300</v>
          </cell>
        </row>
        <row r="317">
          <cell r="B317" t="str">
            <v>FPUS2</v>
          </cell>
          <cell r="G317">
            <v>4795245</v>
          </cell>
        </row>
        <row r="318">
          <cell r="B318" t="str">
            <v>FPUS2</v>
          </cell>
          <cell r="G318">
            <v>1913229.5</v>
          </cell>
        </row>
        <row r="319">
          <cell r="B319" t="str">
            <v>FPUS2</v>
          </cell>
          <cell r="G319">
            <v>3568158</v>
          </cell>
        </row>
        <row r="320">
          <cell r="B320" t="str">
            <v>FPUS2</v>
          </cell>
          <cell r="G320">
            <v>3041130</v>
          </cell>
        </row>
        <row r="321">
          <cell r="B321" t="str">
            <v>FPUS2</v>
          </cell>
          <cell r="G321">
            <v>964799.76</v>
          </cell>
        </row>
        <row r="322">
          <cell r="B322" t="str">
            <v>FPUS2</v>
          </cell>
          <cell r="G322">
            <v>2293016.04</v>
          </cell>
        </row>
        <row r="323">
          <cell r="B323" t="str">
            <v>FPUS2</v>
          </cell>
          <cell r="G323">
            <v>4138888.0500000003</v>
          </cell>
        </row>
        <row r="324">
          <cell r="B324" t="str">
            <v>FPUS2</v>
          </cell>
          <cell r="G324">
            <v>2115445</v>
          </cell>
        </row>
        <row r="325">
          <cell r="B325" t="str">
            <v>FPUS2</v>
          </cell>
          <cell r="G325">
            <v>5074111.21</v>
          </cell>
        </row>
        <row r="326">
          <cell r="B326" t="str">
            <v>FPUS2</v>
          </cell>
          <cell r="G326">
            <v>3221246.7</v>
          </cell>
        </row>
        <row r="327">
          <cell r="B327" t="str">
            <v>FPUS2</v>
          </cell>
          <cell r="G327">
            <v>2349468</v>
          </cell>
        </row>
        <row r="328">
          <cell r="B328" t="str">
            <v>FPUS2</v>
          </cell>
          <cell r="G328">
            <v>2384901.5129999998</v>
          </cell>
        </row>
        <row r="329">
          <cell r="B329" t="str">
            <v>FPUS2</v>
          </cell>
          <cell r="G329">
            <v>4782960</v>
          </cell>
        </row>
        <row r="330">
          <cell r="B330" t="str">
            <v>FPUS2</v>
          </cell>
          <cell r="G330">
            <v>2533805.0549999997</v>
          </cell>
        </row>
        <row r="331">
          <cell r="B331" t="str">
            <v>FPUS2</v>
          </cell>
          <cell r="G331">
            <v>234467.52</v>
          </cell>
        </row>
        <row r="332">
          <cell r="B332" t="str">
            <v>FPUS1</v>
          </cell>
          <cell r="G332">
            <v>516732.25005599996</v>
          </cell>
        </row>
        <row r="333">
          <cell r="B333" t="str">
            <v>FPUS1</v>
          </cell>
          <cell r="G333">
            <v>7125803.6850000005</v>
          </cell>
        </row>
        <row r="334">
          <cell r="B334" t="str">
            <v>FPUS2</v>
          </cell>
          <cell r="G334">
            <v>951216</v>
          </cell>
        </row>
        <row r="335">
          <cell r="B335" t="str">
            <v>FPUS2</v>
          </cell>
          <cell r="G335">
            <v>1022736</v>
          </cell>
        </row>
        <row r="336">
          <cell r="B336" t="str">
            <v>FPUS1</v>
          </cell>
          <cell r="G336">
            <v>803204.95000000007</v>
          </cell>
        </row>
        <row r="337">
          <cell r="B337" t="str">
            <v>FPUS2</v>
          </cell>
          <cell r="G337">
            <v>2030186.8599999999</v>
          </cell>
        </row>
        <row r="338">
          <cell r="B338" t="str">
            <v>FPUS1</v>
          </cell>
          <cell r="G338">
            <v>2156922.3480000002</v>
          </cell>
        </row>
        <row r="339">
          <cell r="B339" t="str">
            <v>FPUS2</v>
          </cell>
          <cell r="G339">
            <v>2248731.912</v>
          </cell>
        </row>
        <row r="340">
          <cell r="B340" t="str">
            <v>FPUS1</v>
          </cell>
          <cell r="G340">
            <v>2091621.2759999998</v>
          </cell>
        </row>
        <row r="341">
          <cell r="B341" t="str">
            <v>FPUS2</v>
          </cell>
          <cell r="G341">
            <v>1258212.5919999999</v>
          </cell>
        </row>
        <row r="342">
          <cell r="B342" t="str">
            <v>FPUS2</v>
          </cell>
          <cell r="G342">
            <v>620976.56999999995</v>
          </cell>
        </row>
        <row r="343">
          <cell r="B343" t="str">
            <v>FPUS2</v>
          </cell>
          <cell r="G343">
            <v>424388.32500000001</v>
          </cell>
        </row>
        <row r="344">
          <cell r="B344" t="str">
            <v>FPUS1</v>
          </cell>
          <cell r="G344">
            <v>2795141.3840000001</v>
          </cell>
        </row>
        <row r="345">
          <cell r="B345" t="str">
            <v>FPUS2</v>
          </cell>
          <cell r="G345">
            <v>6189000</v>
          </cell>
        </row>
        <row r="346">
          <cell r="B346" t="str">
            <v>FSUS2</v>
          </cell>
          <cell r="G346">
            <v>57828088</v>
          </cell>
        </row>
        <row r="347">
          <cell r="B347" t="str">
            <v>FPEU2</v>
          </cell>
          <cell r="G347">
            <v>2961828.4640000002</v>
          </cell>
        </row>
        <row r="348">
          <cell r="B348" t="str">
            <v>FPEU2</v>
          </cell>
          <cell r="G348">
            <v>4448677.5</v>
          </cell>
        </row>
        <row r="349">
          <cell r="B349" t="str">
            <v>FPEU2</v>
          </cell>
          <cell r="G349">
            <v>3127871.8658880005</v>
          </cell>
        </row>
        <row r="350">
          <cell r="B350" t="str">
            <v>FPEU2</v>
          </cell>
          <cell r="G350">
            <v>829445.76</v>
          </cell>
        </row>
        <row r="351">
          <cell r="B351" t="str">
            <v>FPEU2</v>
          </cell>
          <cell r="G351">
            <v>696038.40000000002</v>
          </cell>
        </row>
        <row r="352">
          <cell r="B352" t="str">
            <v>FPEU2</v>
          </cell>
          <cell r="G352">
            <v>630945.92000000004</v>
          </cell>
        </row>
        <row r="353">
          <cell r="B353" t="str">
            <v>FPEU2</v>
          </cell>
          <cell r="G353">
            <v>602790.20000000007</v>
          </cell>
        </row>
        <row r="354">
          <cell r="B354" t="str">
            <v>FPEU2</v>
          </cell>
          <cell r="G354">
            <v>2876384.16</v>
          </cell>
        </row>
        <row r="355">
          <cell r="B355" t="str">
            <v>FPEU2</v>
          </cell>
          <cell r="G355">
            <v>19042543.52</v>
          </cell>
        </row>
        <row r="356">
          <cell r="B356" t="str">
            <v>FPEU2</v>
          </cell>
          <cell r="G356">
            <v>2729160</v>
          </cell>
        </row>
        <row r="357">
          <cell r="B357" t="str">
            <v>FPEU2</v>
          </cell>
          <cell r="G357">
            <v>553858.55999999994</v>
          </cell>
        </row>
        <row r="358">
          <cell r="B358" t="str">
            <v>FPEU2</v>
          </cell>
          <cell r="G358">
            <v>2241396.36</v>
          </cell>
        </row>
        <row r="359">
          <cell r="B359" t="str">
            <v>FPEU2</v>
          </cell>
          <cell r="G359">
            <v>6531971.25</v>
          </cell>
        </row>
        <row r="360">
          <cell r="B360" t="str">
            <v>FPEU2</v>
          </cell>
          <cell r="G360">
            <v>921149.99999999988</v>
          </cell>
        </row>
        <row r="361">
          <cell r="B361" t="str">
            <v>FPEU2</v>
          </cell>
          <cell r="G361">
            <v>1092825</v>
          </cell>
        </row>
        <row r="362">
          <cell r="B362" t="str">
            <v>FPEU2</v>
          </cell>
          <cell r="G362">
            <v>1356600</v>
          </cell>
        </row>
        <row r="363">
          <cell r="B363" t="str">
            <v>FSJY2</v>
          </cell>
          <cell r="G363">
            <v>4053.5707799999996</v>
          </cell>
        </row>
        <row r="364">
          <cell r="B364" t="str">
            <v>FSJY2</v>
          </cell>
          <cell r="G364">
            <v>3281410.5897960002</v>
          </cell>
        </row>
        <row r="365">
          <cell r="B365" t="str">
            <v>FSJY2</v>
          </cell>
          <cell r="G365">
            <v>9580709.0313900001</v>
          </cell>
        </row>
        <row r="366">
          <cell r="B366" t="str">
            <v>FSJY2</v>
          </cell>
          <cell r="G366">
            <v>6543232.2990000006</v>
          </cell>
        </row>
        <row r="367">
          <cell r="B367" t="str">
            <v>FSJY2</v>
          </cell>
          <cell r="G367">
            <v>5669142.6180000007</v>
          </cell>
        </row>
        <row r="368">
          <cell r="B368" t="str">
            <v>FSJY2</v>
          </cell>
          <cell r="G368">
            <v>5657161.1275199996</v>
          </cell>
        </row>
        <row r="369">
          <cell r="B369" t="str">
            <v>FSJY2</v>
          </cell>
          <cell r="G369">
            <v>6376333.1480799997</v>
          </cell>
        </row>
        <row r="370">
          <cell r="B370" t="str">
            <v>FSJY2</v>
          </cell>
          <cell r="G370">
            <v>5635327.4538000003</v>
          </cell>
        </row>
        <row r="371">
          <cell r="B371" t="str">
            <v>FSJY2</v>
          </cell>
          <cell r="G371">
            <v>3179343.7854500003</v>
          </cell>
        </row>
        <row r="372">
          <cell r="B372" t="str">
            <v>FSJY2</v>
          </cell>
          <cell r="G372">
            <v>12917665.90614</v>
          </cell>
        </row>
        <row r="373">
          <cell r="B373" t="str">
            <v>FSJY2</v>
          </cell>
          <cell r="G373">
            <v>10825608.087239999</v>
          </cell>
        </row>
        <row r="374">
          <cell r="B374" t="str">
            <v>FSJY2</v>
          </cell>
          <cell r="G374">
            <v>5619528.6560399998</v>
          </cell>
        </row>
        <row r="375">
          <cell r="B375" t="str">
            <v>FSJY2</v>
          </cell>
          <cell r="G375">
            <v>12830829.966744</v>
          </cell>
        </row>
        <row r="376">
          <cell r="B376" t="str">
            <v>FSJY2</v>
          </cell>
          <cell r="G376">
            <v>12763192.792566</v>
          </cell>
        </row>
        <row r="377">
          <cell r="B377" t="str">
            <v>FSJY2</v>
          </cell>
          <cell r="G377">
            <v>51859999.999999993</v>
          </cell>
        </row>
        <row r="378">
          <cell r="B378" t="str">
            <v>FSJY2</v>
          </cell>
          <cell r="G378">
            <v>9048884.040000001</v>
          </cell>
        </row>
        <row r="379">
          <cell r="B379" t="str">
            <v>FSJY2</v>
          </cell>
          <cell r="G379">
            <v>5406699.2739899997</v>
          </cell>
        </row>
        <row r="380">
          <cell r="B380" t="str">
            <v>FSJY2</v>
          </cell>
          <cell r="G380">
            <v>8988426.4530900009</v>
          </cell>
        </row>
        <row r="381">
          <cell r="B381" t="str">
            <v>FSJY2</v>
          </cell>
          <cell r="G381">
            <v>8995908.3635099996</v>
          </cell>
        </row>
        <row r="382">
          <cell r="B382" t="str">
            <v>FSJY2</v>
          </cell>
          <cell r="G382">
            <v>10833902.956199998</v>
          </cell>
        </row>
        <row r="383">
          <cell r="B383" t="str">
            <v>FSJY2</v>
          </cell>
          <cell r="G383">
            <v>12852652.479114002</v>
          </cell>
        </row>
        <row r="384">
          <cell r="B384" t="str">
            <v>FSJY2</v>
          </cell>
          <cell r="G384">
            <v>12913755.51375</v>
          </cell>
        </row>
        <row r="385">
          <cell r="B385" t="str">
            <v>FSJY2</v>
          </cell>
          <cell r="G385">
            <v>444816.45</v>
          </cell>
        </row>
        <row r="386">
          <cell r="B386" t="str">
            <v>FSJY2</v>
          </cell>
          <cell r="G386">
            <v>445551.6</v>
          </cell>
        </row>
        <row r="387">
          <cell r="B387" t="str">
            <v>FSUK2</v>
          </cell>
          <cell r="G387">
            <v>1028008</v>
          </cell>
        </row>
        <row r="388">
          <cell r="B388" t="str">
            <v>FPUS2</v>
          </cell>
          <cell r="G388">
            <v>2755746.4725099998</v>
          </cell>
        </row>
        <row r="389">
          <cell r="B389" t="str">
            <v>FPUS2</v>
          </cell>
          <cell r="G389">
            <v>1198.4000000000001</v>
          </cell>
        </row>
        <row r="390">
          <cell r="B390" t="str">
            <v>FPUS2</v>
          </cell>
          <cell r="G390">
            <v>2589.46</v>
          </cell>
        </row>
        <row r="391">
          <cell r="B391" t="str">
            <v>FPUS2</v>
          </cell>
          <cell r="G391">
            <v>2589.46</v>
          </cell>
        </row>
        <row r="392">
          <cell r="B392" t="str">
            <v>FPUS2</v>
          </cell>
          <cell r="G392">
            <v>2589.46</v>
          </cell>
        </row>
        <row r="393">
          <cell r="B393" t="str">
            <v>FPUS2</v>
          </cell>
          <cell r="G393">
            <v>2541830.6550000003</v>
          </cell>
        </row>
        <row r="394">
          <cell r="B394" t="str">
            <v>FPUS2</v>
          </cell>
          <cell r="G394">
            <v>2056312.44</v>
          </cell>
        </row>
        <row r="395">
          <cell r="B395" t="str">
            <v>FPUS2</v>
          </cell>
          <cell r="G395">
            <v>2421905.85</v>
          </cell>
        </row>
        <row r="396">
          <cell r="B396" t="str">
            <v>FPUS2</v>
          </cell>
          <cell r="G396">
            <v>2421905.85</v>
          </cell>
        </row>
        <row r="397">
          <cell r="B397" t="str">
            <v>FPUS2</v>
          </cell>
          <cell r="G397">
            <v>2421905.85</v>
          </cell>
        </row>
        <row r="398">
          <cell r="B398" t="str">
            <v>FPUS2</v>
          </cell>
          <cell r="G398">
            <v>278032.45</v>
          </cell>
        </row>
        <row r="399">
          <cell r="B399" t="str">
            <v>FPUS2</v>
          </cell>
          <cell r="G399">
            <v>226707.61000000002</v>
          </cell>
        </row>
        <row r="400">
          <cell r="B400" t="str">
            <v>FPUS2</v>
          </cell>
          <cell r="G400">
            <v>3847539.5279999999</v>
          </cell>
        </row>
        <row r="401">
          <cell r="B401" t="str">
            <v>FPUS2</v>
          </cell>
          <cell r="G401">
            <v>2094227.9899999998</v>
          </cell>
        </row>
        <row r="402">
          <cell r="B402" t="str">
            <v>FPUS2</v>
          </cell>
          <cell r="G402">
            <v>6136582.0319999997</v>
          </cell>
        </row>
        <row r="403">
          <cell r="B403" t="str">
            <v>FPUS2</v>
          </cell>
          <cell r="G403">
            <v>2297004.6540000001</v>
          </cell>
        </row>
        <row r="404">
          <cell r="B404" t="str">
            <v>FPUS2</v>
          </cell>
          <cell r="G404">
            <v>2399432.4899999998</v>
          </cell>
        </row>
        <row r="405">
          <cell r="B405" t="str">
            <v>FPUS2</v>
          </cell>
          <cell r="G405">
            <v>2399432.4899999998</v>
          </cell>
        </row>
        <row r="406">
          <cell r="B406" t="str">
            <v>FPUS2</v>
          </cell>
          <cell r="G406">
            <v>1862640.2339999999</v>
          </cell>
        </row>
        <row r="407">
          <cell r="B407" t="str">
            <v>FPUS2</v>
          </cell>
          <cell r="G407">
            <v>2471848.2000000002</v>
          </cell>
        </row>
        <row r="408">
          <cell r="B408" t="str">
            <v>FPUS2</v>
          </cell>
          <cell r="G408">
            <v>4199617.4220000003</v>
          </cell>
        </row>
        <row r="409">
          <cell r="B409" t="str">
            <v>FPUS2</v>
          </cell>
          <cell r="G409">
            <v>2095473.4416</v>
          </cell>
        </row>
        <row r="410">
          <cell r="B410" t="str">
            <v>FPUS2</v>
          </cell>
          <cell r="G410">
            <v>4685523.57</v>
          </cell>
        </row>
        <row r="411">
          <cell r="B411" t="str">
            <v>FPUS2</v>
          </cell>
          <cell r="G411">
            <v>2342761.7850000001</v>
          </cell>
        </row>
        <row r="412">
          <cell r="B412" t="str">
            <v>FPUS2</v>
          </cell>
          <cell r="G412">
            <v>2132922.2748000002</v>
          </cell>
        </row>
        <row r="413">
          <cell r="B413" t="str">
            <v>FPUS2</v>
          </cell>
          <cell r="G413">
            <v>2082454.92</v>
          </cell>
        </row>
        <row r="414">
          <cell r="B414" t="str">
            <v>FPUS2</v>
          </cell>
          <cell r="G414">
            <v>2111332.5</v>
          </cell>
        </row>
        <row r="415">
          <cell r="B415" t="str">
            <v>FPUS2</v>
          </cell>
          <cell r="G415">
            <v>2399031.1800000002</v>
          </cell>
        </row>
        <row r="416">
          <cell r="B416" t="str">
            <v>FPUS2</v>
          </cell>
          <cell r="G416">
            <v>2112727.5</v>
          </cell>
        </row>
        <row r="417">
          <cell r="B417" t="str">
            <v>FPUS2</v>
          </cell>
          <cell r="G417">
            <v>2083830.8399999999</v>
          </cell>
        </row>
        <row r="418">
          <cell r="B418" t="str">
            <v>FPUS2</v>
          </cell>
          <cell r="G418">
            <v>3628720.1280000005</v>
          </cell>
        </row>
        <row r="419">
          <cell r="B419" t="str">
            <v>FPUS2</v>
          </cell>
          <cell r="G419">
            <v>3628720.1280000005</v>
          </cell>
        </row>
        <row r="420">
          <cell r="B420" t="str">
            <v>FPUS2</v>
          </cell>
          <cell r="G420">
            <v>2134329.75</v>
          </cell>
        </row>
        <row r="421">
          <cell r="B421" t="str">
            <v>FPUS2</v>
          </cell>
          <cell r="G421">
            <v>2454918.375</v>
          </cell>
        </row>
        <row r="422">
          <cell r="B422" t="str">
            <v>FPUS2</v>
          </cell>
          <cell r="G422">
            <v>2083826.0625</v>
          </cell>
        </row>
        <row r="423">
          <cell r="B423" t="str">
            <v>FPUS2</v>
          </cell>
          <cell r="G423">
            <v>2359378.125</v>
          </cell>
        </row>
        <row r="424">
          <cell r="B424" t="str">
            <v>FPUS2</v>
          </cell>
          <cell r="G424">
            <v>2091201.9407000002</v>
          </cell>
        </row>
        <row r="425">
          <cell r="B425" t="str">
            <v>FPUS2</v>
          </cell>
          <cell r="G425">
            <v>2272553.2799999998</v>
          </cell>
        </row>
        <row r="426">
          <cell r="B426" t="str">
            <v>FPUS2</v>
          </cell>
          <cell r="G426">
            <v>2098866.588</v>
          </cell>
        </row>
        <row r="427">
          <cell r="B427" t="str">
            <v>FPUS2</v>
          </cell>
          <cell r="G427">
            <v>1855351.68</v>
          </cell>
        </row>
        <row r="428">
          <cell r="B428" t="str">
            <v>FPUS2</v>
          </cell>
          <cell r="G428">
            <v>4496388</v>
          </cell>
        </row>
        <row r="429">
          <cell r="B429" t="str">
            <v>FPUS2</v>
          </cell>
          <cell r="G429">
            <v>4435941.0111999996</v>
          </cell>
        </row>
        <row r="430">
          <cell r="B430" t="str">
            <v>FPUS2</v>
          </cell>
          <cell r="G430">
            <v>1872745.6020000002</v>
          </cell>
        </row>
        <row r="431">
          <cell r="B431" t="str">
            <v>FPUS2</v>
          </cell>
          <cell r="G431">
            <v>1872745.6020000002</v>
          </cell>
        </row>
        <row r="432">
          <cell r="B432" t="str">
            <v>FPUS2</v>
          </cell>
          <cell r="G432">
            <v>1893216</v>
          </cell>
        </row>
        <row r="433">
          <cell r="B433" t="str">
            <v>FPUS2</v>
          </cell>
          <cell r="G433">
            <v>2167550.2799999998</v>
          </cell>
        </row>
        <row r="434">
          <cell r="B434" t="str">
            <v>FPUS2</v>
          </cell>
          <cell r="G434">
            <v>4696358.9400000004</v>
          </cell>
        </row>
        <row r="435">
          <cell r="B435" t="str">
            <v>FPUS2</v>
          </cell>
          <cell r="G435">
            <v>2087270.64</v>
          </cell>
        </row>
        <row r="436">
          <cell r="B436" t="str">
            <v>FPUS2</v>
          </cell>
          <cell r="G436">
            <v>2522118.69</v>
          </cell>
        </row>
        <row r="437">
          <cell r="B437" t="str">
            <v>FPUS2</v>
          </cell>
          <cell r="G437">
            <v>2135401.38</v>
          </cell>
        </row>
        <row r="438">
          <cell r="B438" t="str">
            <v>FPUS2</v>
          </cell>
          <cell r="G438">
            <v>4172425.8030000003</v>
          </cell>
        </row>
        <row r="439">
          <cell r="B439" t="str">
            <v>FPUS2</v>
          </cell>
          <cell r="G439">
            <v>1707652.7999999998</v>
          </cell>
        </row>
        <row r="440">
          <cell r="B440" t="str">
            <v>FPUS2</v>
          </cell>
          <cell r="G440">
            <v>1707370.45</v>
          </cell>
        </row>
        <row r="441">
          <cell r="B441" t="str">
            <v>FPUS2</v>
          </cell>
          <cell r="G441">
            <v>2801906.25</v>
          </cell>
        </row>
        <row r="442">
          <cell r="B442" t="str">
            <v>FPUS2</v>
          </cell>
          <cell r="G442">
            <v>1735593.75</v>
          </cell>
        </row>
        <row r="443">
          <cell r="B443" t="str">
            <v>FPUS2</v>
          </cell>
          <cell r="G443">
            <v>662776.875</v>
          </cell>
        </row>
        <row r="444">
          <cell r="B444" t="str">
            <v>FPUS2</v>
          </cell>
          <cell r="G444">
            <v>2376855</v>
          </cell>
        </row>
        <row r="445">
          <cell r="B445" t="str">
            <v>FPUS2</v>
          </cell>
          <cell r="G445">
            <v>2376855</v>
          </cell>
        </row>
        <row r="446">
          <cell r="B446" t="str">
            <v>FPUS2</v>
          </cell>
          <cell r="G446">
            <v>3281410.5123999999</v>
          </cell>
        </row>
        <row r="447">
          <cell r="B447" t="str">
            <v>FPUS2</v>
          </cell>
          <cell r="G447">
            <v>2376855</v>
          </cell>
        </row>
        <row r="448">
          <cell r="B448" t="str">
            <v>FPUS2</v>
          </cell>
          <cell r="G448">
            <v>2376855</v>
          </cell>
        </row>
        <row r="449">
          <cell r="B449" t="str">
            <v>FPUS2</v>
          </cell>
          <cell r="G449">
            <v>9580709.5524000004</v>
          </cell>
        </row>
        <row r="450">
          <cell r="B450" t="str">
            <v>FPUS2</v>
          </cell>
          <cell r="G450">
            <v>6543232.8443999998</v>
          </cell>
        </row>
        <row r="451">
          <cell r="B451" t="str">
            <v>FPUS2</v>
          </cell>
          <cell r="G451">
            <v>5669142.8687999994</v>
          </cell>
        </row>
        <row r="452">
          <cell r="B452" t="str">
            <v>FPUS2</v>
          </cell>
          <cell r="G452">
            <v>2329504.56</v>
          </cell>
        </row>
        <row r="453">
          <cell r="B453" t="str">
            <v>FPUS2</v>
          </cell>
          <cell r="G453">
            <v>5657161.3055999996</v>
          </cell>
        </row>
        <row r="454">
          <cell r="B454" t="str">
            <v>FPUS2</v>
          </cell>
          <cell r="G454">
            <v>4659068.88</v>
          </cell>
        </row>
        <row r="455">
          <cell r="B455" t="str">
            <v>FPUS2</v>
          </cell>
          <cell r="G455">
            <v>6376333.5269999998</v>
          </cell>
        </row>
        <row r="456">
          <cell r="B456" t="str">
            <v>FPUS2</v>
          </cell>
          <cell r="G456">
            <v>2312310</v>
          </cell>
        </row>
        <row r="457">
          <cell r="B457" t="str">
            <v>FPUS2</v>
          </cell>
          <cell r="G457">
            <v>5635327.3424000004</v>
          </cell>
        </row>
        <row r="458">
          <cell r="B458" t="str">
            <v>FPUS2</v>
          </cell>
          <cell r="G458">
            <v>3179343.8081999999</v>
          </cell>
        </row>
        <row r="459">
          <cell r="B459" t="str">
            <v>FPUS2</v>
          </cell>
          <cell r="G459">
            <v>12917665.188999999</v>
          </cell>
        </row>
        <row r="460">
          <cell r="B460" t="str">
            <v>FPUS2</v>
          </cell>
          <cell r="G460">
            <v>10825608.3345</v>
          </cell>
        </row>
        <row r="461">
          <cell r="B461" t="str">
            <v>FPUS2</v>
          </cell>
          <cell r="G461">
            <v>5619528.5255999994</v>
          </cell>
        </row>
        <row r="462">
          <cell r="B462" t="str">
            <v>FPUS2</v>
          </cell>
          <cell r="G462">
            <v>2132543.7000000002</v>
          </cell>
        </row>
        <row r="463">
          <cell r="B463" t="str">
            <v>FPUS2</v>
          </cell>
          <cell r="G463">
            <v>2132543.7000000002</v>
          </cell>
        </row>
        <row r="464">
          <cell r="B464" t="str">
            <v>FPUS2</v>
          </cell>
          <cell r="G464">
            <v>2132543.7000000002</v>
          </cell>
        </row>
        <row r="465">
          <cell r="B465" t="str">
            <v>FPUS2</v>
          </cell>
          <cell r="G465">
            <v>2510161.7220000001</v>
          </cell>
        </row>
        <row r="466">
          <cell r="B466" t="str">
            <v>FPUS2</v>
          </cell>
          <cell r="G466">
            <v>12830829.135000002</v>
          </cell>
        </row>
        <row r="467">
          <cell r="B467" t="str">
            <v>FPUS2</v>
          </cell>
          <cell r="G467">
            <v>2132543.7000000002</v>
          </cell>
        </row>
        <row r="468">
          <cell r="B468" t="str">
            <v>FPUS2</v>
          </cell>
          <cell r="G468">
            <v>12763192.6962</v>
          </cell>
        </row>
        <row r="469">
          <cell r="B469" t="str">
            <v>FPUS2</v>
          </cell>
          <cell r="G469">
            <v>2310255.6750000003</v>
          </cell>
        </row>
        <row r="470">
          <cell r="B470" t="str">
            <v>FPUS2</v>
          </cell>
          <cell r="G470">
            <v>1996517.25</v>
          </cell>
        </row>
        <row r="471">
          <cell r="B471" t="str">
            <v>FPUS2</v>
          </cell>
          <cell r="G471">
            <v>2042157.9000000001</v>
          </cell>
        </row>
        <row r="472">
          <cell r="B472" t="str">
            <v>FPUS2</v>
          </cell>
          <cell r="G472">
            <v>2053680</v>
          </cell>
        </row>
        <row r="473">
          <cell r="B473" t="str">
            <v>FPUS2</v>
          </cell>
          <cell r="G473">
            <v>2293494.9</v>
          </cell>
        </row>
        <row r="474">
          <cell r="B474" t="str">
            <v>FPUS2</v>
          </cell>
          <cell r="G474">
            <v>2103328.3109999998</v>
          </cell>
        </row>
        <row r="475">
          <cell r="B475" t="str">
            <v>FPUS2</v>
          </cell>
          <cell r="G475">
            <v>1350938.4965999997</v>
          </cell>
        </row>
        <row r="476">
          <cell r="B476" t="str">
            <v>FPUS2</v>
          </cell>
          <cell r="G476">
            <v>4364769.75</v>
          </cell>
        </row>
        <row r="477">
          <cell r="B477" t="str">
            <v>FPUS2</v>
          </cell>
          <cell r="G477">
            <v>2351868.75</v>
          </cell>
        </row>
        <row r="478">
          <cell r="B478" t="str">
            <v>FPUS2</v>
          </cell>
          <cell r="G478">
            <v>2001134.19</v>
          </cell>
        </row>
        <row r="479">
          <cell r="B479" t="str">
            <v>FPUS2</v>
          </cell>
          <cell r="G479">
            <v>2040033.3524999998</v>
          </cell>
        </row>
        <row r="480">
          <cell r="B480" t="str">
            <v>FPUS2</v>
          </cell>
          <cell r="G480">
            <v>2868731.25</v>
          </cell>
        </row>
        <row r="481">
          <cell r="B481" t="str">
            <v>FPUS2</v>
          </cell>
          <cell r="G481">
            <v>3293327.3190000001</v>
          </cell>
        </row>
        <row r="482">
          <cell r="B482" t="str">
            <v>FPUS2</v>
          </cell>
          <cell r="G482">
            <v>1705395.2080000001</v>
          </cell>
        </row>
        <row r="483">
          <cell r="B483" t="str">
            <v>FPUS2</v>
          </cell>
          <cell r="G483">
            <v>2093017.875</v>
          </cell>
        </row>
        <row r="484">
          <cell r="B484" t="str">
            <v>FPUS2</v>
          </cell>
          <cell r="G484">
            <v>1706241.05</v>
          </cell>
        </row>
        <row r="485">
          <cell r="B485" t="str">
            <v>FPUS2</v>
          </cell>
          <cell r="G485">
            <v>2764071.5885999999</v>
          </cell>
        </row>
        <row r="486">
          <cell r="B486" t="str">
            <v>FPUS2</v>
          </cell>
          <cell r="G486">
            <v>2350687.5</v>
          </cell>
        </row>
        <row r="487">
          <cell r="B487" t="str">
            <v>FPUS2</v>
          </cell>
          <cell r="G487">
            <v>2338150.5</v>
          </cell>
        </row>
        <row r="488">
          <cell r="B488" t="str">
            <v>FPUS2</v>
          </cell>
          <cell r="G488">
            <v>2018591.3250000002</v>
          </cell>
        </row>
        <row r="489">
          <cell r="B489" t="str">
            <v>FPUS2</v>
          </cell>
          <cell r="G489">
            <v>2561105.1923000002</v>
          </cell>
        </row>
        <row r="490">
          <cell r="B490" t="str">
            <v>FPUS2</v>
          </cell>
          <cell r="G490">
            <v>2302819.9155000001</v>
          </cell>
        </row>
        <row r="491">
          <cell r="B491" t="str">
            <v>FPUS2</v>
          </cell>
          <cell r="G491">
            <v>957541.5</v>
          </cell>
        </row>
        <row r="492">
          <cell r="B492" t="str">
            <v>FPUS2</v>
          </cell>
          <cell r="G492">
            <v>2373624</v>
          </cell>
        </row>
        <row r="493">
          <cell r="B493" t="str">
            <v>FPUS2</v>
          </cell>
          <cell r="G493">
            <v>2315135.83</v>
          </cell>
        </row>
        <row r="494">
          <cell r="B494" t="str">
            <v>FPUS2</v>
          </cell>
          <cell r="G494">
            <v>2324758.6936000003</v>
          </cell>
        </row>
        <row r="495">
          <cell r="B495" t="str">
            <v>FPUS2</v>
          </cell>
          <cell r="G495">
            <v>1706805.75</v>
          </cell>
        </row>
        <row r="496">
          <cell r="B496" t="str">
            <v>FPUS2</v>
          </cell>
          <cell r="G496">
            <v>2053560.6</v>
          </cell>
        </row>
        <row r="497">
          <cell r="B497" t="str">
            <v>FPUS2</v>
          </cell>
          <cell r="G497">
            <v>4155549.84</v>
          </cell>
        </row>
        <row r="498">
          <cell r="B498" t="str">
            <v>FPUS2</v>
          </cell>
          <cell r="G498">
            <v>2064724.5</v>
          </cell>
        </row>
        <row r="499">
          <cell r="B499" t="str">
            <v>FPUS2</v>
          </cell>
          <cell r="G499">
            <v>2074575</v>
          </cell>
        </row>
        <row r="500">
          <cell r="B500" t="str">
            <v>FPUS2</v>
          </cell>
          <cell r="G500">
            <v>2521316.0699999998</v>
          </cell>
        </row>
        <row r="501">
          <cell r="B501" t="str">
            <v>FPUS2</v>
          </cell>
          <cell r="G501">
            <v>2064969.27</v>
          </cell>
        </row>
        <row r="502">
          <cell r="B502" t="str">
            <v>FPUS2</v>
          </cell>
          <cell r="G502">
            <v>5109230.3999999994</v>
          </cell>
        </row>
        <row r="503">
          <cell r="B503" t="str">
            <v>FPUS2</v>
          </cell>
          <cell r="G503">
            <v>5424424.2000000002</v>
          </cell>
        </row>
        <row r="504">
          <cell r="B504" t="str">
            <v>FPUS2</v>
          </cell>
          <cell r="G504">
            <v>5424424.2000000002</v>
          </cell>
        </row>
        <row r="505">
          <cell r="B505" t="str">
            <v>FPUS2</v>
          </cell>
          <cell r="G505">
            <v>5044354.148</v>
          </cell>
        </row>
        <row r="506">
          <cell r="B506" t="str">
            <v>FPUS2</v>
          </cell>
          <cell r="G506">
            <v>4709427.5890000006</v>
          </cell>
        </row>
        <row r="507">
          <cell r="B507" t="str">
            <v>FPUS2</v>
          </cell>
          <cell r="G507">
            <v>2841244</v>
          </cell>
        </row>
        <row r="508">
          <cell r="B508" t="str">
            <v>FPUS2</v>
          </cell>
          <cell r="G508">
            <v>3939887.5</v>
          </cell>
        </row>
        <row r="509">
          <cell r="B509" t="str">
            <v>FPUS2</v>
          </cell>
          <cell r="G509">
            <v>2814858.5807999996</v>
          </cell>
        </row>
        <row r="510">
          <cell r="B510" t="str">
            <v>FPUS2</v>
          </cell>
          <cell r="G510">
            <v>2314360.37</v>
          </cell>
        </row>
        <row r="511">
          <cell r="B511" t="str">
            <v>FPUS2</v>
          </cell>
          <cell r="G511">
            <v>2779744.5</v>
          </cell>
        </row>
        <row r="512">
          <cell r="B512" t="str">
            <v>FPUS2</v>
          </cell>
          <cell r="G512">
            <v>294636.99950000003</v>
          </cell>
        </row>
        <row r="513">
          <cell r="B513" t="str">
            <v>FPUS2</v>
          </cell>
          <cell r="G513">
            <v>1769755.5</v>
          </cell>
        </row>
        <row r="514">
          <cell r="B514" t="str">
            <v>FPUS2</v>
          </cell>
          <cell r="G514">
            <v>2303580.2985</v>
          </cell>
        </row>
        <row r="515">
          <cell r="B515" t="str">
            <v>FPUS2</v>
          </cell>
          <cell r="G515">
            <v>6059000</v>
          </cell>
        </row>
        <row r="516">
          <cell r="B516" t="str">
            <v>FPUS2</v>
          </cell>
          <cell r="G516">
            <v>4188357.12</v>
          </cell>
        </row>
        <row r="517">
          <cell r="B517" t="str">
            <v>FPUS2</v>
          </cell>
          <cell r="G517">
            <v>2530988.7823999999</v>
          </cell>
        </row>
        <row r="518">
          <cell r="B518" t="str">
            <v>FPUS2</v>
          </cell>
          <cell r="G518">
            <v>2025886.6758000001</v>
          </cell>
        </row>
        <row r="519">
          <cell r="B519" t="str">
            <v>FPUS2</v>
          </cell>
          <cell r="G519">
            <v>2083940.8800000001</v>
          </cell>
        </row>
        <row r="520">
          <cell r="B520" t="str">
            <v>FPUS2</v>
          </cell>
          <cell r="G520">
            <v>1850474.1360000002</v>
          </cell>
        </row>
        <row r="521">
          <cell r="B521" t="str">
            <v>FPUS2</v>
          </cell>
          <cell r="G521">
            <v>2291189.88</v>
          </cell>
        </row>
        <row r="522">
          <cell r="B522" t="str">
            <v>FPUS2</v>
          </cell>
          <cell r="G522">
            <v>2106514.62</v>
          </cell>
        </row>
        <row r="523">
          <cell r="B523" t="str">
            <v>FPUS2</v>
          </cell>
          <cell r="G523">
            <v>2062893.9239999999</v>
          </cell>
        </row>
        <row r="524">
          <cell r="B524" t="str">
            <v>FPUS2</v>
          </cell>
          <cell r="G524">
            <v>3518014.5</v>
          </cell>
        </row>
        <row r="525">
          <cell r="B525" t="str">
            <v>FPUS2</v>
          </cell>
          <cell r="G525">
            <v>2542679.3699999996</v>
          </cell>
        </row>
        <row r="526">
          <cell r="B526" t="str">
            <v>FPUS2</v>
          </cell>
          <cell r="G526">
            <v>2192728.7250000001</v>
          </cell>
        </row>
        <row r="527">
          <cell r="B527" t="str">
            <v>FPUS2</v>
          </cell>
          <cell r="G527">
            <v>2995000</v>
          </cell>
        </row>
        <row r="528">
          <cell r="B528" t="str">
            <v>FPUS2</v>
          </cell>
          <cell r="G528">
            <v>956902.5</v>
          </cell>
        </row>
        <row r="529">
          <cell r="B529" t="str">
            <v>FPUS2</v>
          </cell>
          <cell r="G529">
            <v>1706523.4</v>
          </cell>
        </row>
        <row r="530">
          <cell r="B530" t="str">
            <v>FPUS2</v>
          </cell>
          <cell r="G530">
            <v>1978021.85</v>
          </cell>
        </row>
        <row r="531">
          <cell r="B531" t="str">
            <v>FPUS2</v>
          </cell>
          <cell r="G531">
            <v>2538873.4</v>
          </cell>
        </row>
        <row r="532">
          <cell r="B532" t="str">
            <v>FPUS2</v>
          </cell>
          <cell r="G532">
            <v>2866806.25</v>
          </cell>
        </row>
        <row r="533">
          <cell r="B533" t="str">
            <v>FPUS2</v>
          </cell>
          <cell r="G533">
            <v>2309707.61</v>
          </cell>
        </row>
        <row r="534">
          <cell r="B534" t="str">
            <v>FPUS2</v>
          </cell>
          <cell r="G534">
            <v>2364333.2999999998</v>
          </cell>
        </row>
        <row r="535">
          <cell r="B535" t="str">
            <v>FPUS2</v>
          </cell>
          <cell r="G535">
            <v>2891850</v>
          </cell>
        </row>
        <row r="536">
          <cell r="B536" t="str">
            <v>FPUS2</v>
          </cell>
          <cell r="G536">
            <v>2464500.9375</v>
          </cell>
        </row>
        <row r="537">
          <cell r="B537" t="str">
            <v>FPUS2</v>
          </cell>
          <cell r="G537">
            <v>2606894.3250000002</v>
          </cell>
        </row>
        <row r="538">
          <cell r="B538" t="str">
            <v>FPUS2</v>
          </cell>
          <cell r="G538">
            <v>2276887.7999999998</v>
          </cell>
        </row>
        <row r="539">
          <cell r="B539" t="str">
            <v>FPUS2</v>
          </cell>
          <cell r="G539">
            <v>280956.09630000003</v>
          </cell>
        </row>
        <row r="540">
          <cell r="B540" t="str">
            <v>FPUS2</v>
          </cell>
          <cell r="G540">
            <v>1546847.4582</v>
          </cell>
        </row>
        <row r="541">
          <cell r="B541" t="str">
            <v>FPUS2</v>
          </cell>
          <cell r="G541">
            <v>2018933.28</v>
          </cell>
        </row>
        <row r="542">
          <cell r="B542" t="str">
            <v>FPUS2</v>
          </cell>
          <cell r="G542">
            <v>1916021.25</v>
          </cell>
        </row>
        <row r="543">
          <cell r="B543" t="str">
            <v>FPUS2</v>
          </cell>
          <cell r="G543">
            <v>3832085.3759999997</v>
          </cell>
        </row>
        <row r="544">
          <cell r="B544" t="str">
            <v>FPUS2</v>
          </cell>
          <cell r="G544">
            <v>1832215.9394999999</v>
          </cell>
        </row>
        <row r="545">
          <cell r="B545" t="str">
            <v>FPUS2</v>
          </cell>
          <cell r="G545">
            <v>2867768.75</v>
          </cell>
        </row>
        <row r="546">
          <cell r="B546" t="str">
            <v>FPUS2</v>
          </cell>
          <cell r="G546">
            <v>2898100.06</v>
          </cell>
        </row>
        <row r="547">
          <cell r="B547" t="str">
            <v>FPUS2</v>
          </cell>
          <cell r="G547">
            <v>2092123.8576</v>
          </cell>
        </row>
        <row r="548">
          <cell r="B548" t="str">
            <v>FPUS2</v>
          </cell>
          <cell r="G548">
            <v>2544414</v>
          </cell>
        </row>
        <row r="549">
          <cell r="B549" t="str">
            <v>FPUS2</v>
          </cell>
          <cell r="G549">
            <v>1981313.4510000001</v>
          </cell>
        </row>
        <row r="550">
          <cell r="B550" t="str">
            <v>FPUS2</v>
          </cell>
          <cell r="G550">
            <v>2660560.35</v>
          </cell>
        </row>
        <row r="551">
          <cell r="B551" t="str">
            <v>FPUS2</v>
          </cell>
          <cell r="G551">
            <v>3285342.3420000002</v>
          </cell>
        </row>
        <row r="552">
          <cell r="B552" t="str">
            <v>FPUS2</v>
          </cell>
          <cell r="G552">
            <v>3526289.5815000003</v>
          </cell>
        </row>
        <row r="553">
          <cell r="B553" t="str">
            <v>FPUS2</v>
          </cell>
          <cell r="G553">
            <v>1978668.5599999998</v>
          </cell>
        </row>
        <row r="554">
          <cell r="B554" t="str">
            <v>FPUS2</v>
          </cell>
          <cell r="G554">
            <v>1829737.7999999998</v>
          </cell>
        </row>
        <row r="555">
          <cell r="B555" t="str">
            <v>FPUS2</v>
          </cell>
          <cell r="G555">
            <v>9465271.1999999993</v>
          </cell>
        </row>
        <row r="556">
          <cell r="B556" t="str">
            <v>FPUS2</v>
          </cell>
          <cell r="G556">
            <v>2865827.25</v>
          </cell>
        </row>
        <row r="557">
          <cell r="B557" t="str">
            <v>FPUS2</v>
          </cell>
          <cell r="G557">
            <v>3335217.7039999999</v>
          </cell>
        </row>
        <row r="558">
          <cell r="B558" t="str">
            <v>FPUS2</v>
          </cell>
          <cell r="G558">
            <v>3641711.6248000003</v>
          </cell>
        </row>
        <row r="559">
          <cell r="B559" t="str">
            <v>FPUS2</v>
          </cell>
          <cell r="G559">
            <v>2103017.2799999998</v>
          </cell>
        </row>
        <row r="560">
          <cell r="B560" t="str">
            <v>FPUS2</v>
          </cell>
          <cell r="G560">
            <v>2103017.2799999998</v>
          </cell>
        </row>
        <row r="561">
          <cell r="B561" t="str">
            <v>FPUS2</v>
          </cell>
          <cell r="G561">
            <v>2347001.6</v>
          </cell>
        </row>
        <row r="562">
          <cell r="B562" t="str">
            <v>FPUS2</v>
          </cell>
          <cell r="G562">
            <v>2415067.1999999997</v>
          </cell>
        </row>
        <row r="563">
          <cell r="B563" t="str">
            <v>FPUS2</v>
          </cell>
          <cell r="G563">
            <v>2415067.1999999997</v>
          </cell>
        </row>
        <row r="564">
          <cell r="B564" t="str">
            <v>FPUS2</v>
          </cell>
          <cell r="G564">
            <v>2660486.4</v>
          </cell>
        </row>
        <row r="565">
          <cell r="B565" t="str">
            <v>FPUS2</v>
          </cell>
          <cell r="G565">
            <v>2339280</v>
          </cell>
        </row>
        <row r="566">
          <cell r="B566" t="str">
            <v>FPUS2</v>
          </cell>
          <cell r="G566">
            <v>4294984.352</v>
          </cell>
        </row>
        <row r="567">
          <cell r="B567" t="str">
            <v>FPUS2</v>
          </cell>
          <cell r="G567">
            <v>1859020.7999999998</v>
          </cell>
        </row>
        <row r="568">
          <cell r="B568" t="str">
            <v>FPUS2</v>
          </cell>
          <cell r="G568">
            <v>2235889.6</v>
          </cell>
        </row>
        <row r="569">
          <cell r="B569" t="str">
            <v>FPUS2</v>
          </cell>
          <cell r="G569">
            <v>1966059.2</v>
          </cell>
        </row>
        <row r="570">
          <cell r="B570" t="str">
            <v>FPUS2</v>
          </cell>
          <cell r="G570">
            <v>2106720</v>
          </cell>
        </row>
        <row r="571">
          <cell r="B571" t="str">
            <v>FPUS2</v>
          </cell>
          <cell r="G571">
            <v>2004015</v>
          </cell>
        </row>
        <row r="572">
          <cell r="B572" t="str">
            <v>FPUS2</v>
          </cell>
          <cell r="G572">
            <v>2321287.5</v>
          </cell>
        </row>
        <row r="573">
          <cell r="B573" t="str">
            <v>FPUS2</v>
          </cell>
          <cell r="G573">
            <v>2196036.5625</v>
          </cell>
        </row>
        <row r="574">
          <cell r="B574" t="str">
            <v>FPUS2</v>
          </cell>
          <cell r="G574">
            <v>2097741.2399999998</v>
          </cell>
        </row>
        <row r="575">
          <cell r="B575" t="str">
            <v>FPUS2</v>
          </cell>
          <cell r="G575">
            <v>2875468.75</v>
          </cell>
        </row>
        <row r="576">
          <cell r="B576" t="str">
            <v>FPUS2</v>
          </cell>
          <cell r="G576">
            <v>2040931.2</v>
          </cell>
        </row>
        <row r="577">
          <cell r="B577" t="str">
            <v>FPUS2</v>
          </cell>
          <cell r="G577">
            <v>2381604.6869999999</v>
          </cell>
        </row>
        <row r="578">
          <cell r="B578" t="str">
            <v>FPUS2</v>
          </cell>
          <cell r="G578">
            <v>4162510.5599999996</v>
          </cell>
        </row>
        <row r="579">
          <cell r="B579" t="str">
            <v>FPUS2</v>
          </cell>
          <cell r="G579">
            <v>4197960</v>
          </cell>
        </row>
        <row r="580">
          <cell r="B580" t="str">
            <v>FPUS2</v>
          </cell>
          <cell r="G580">
            <v>4750691.3999999994</v>
          </cell>
        </row>
        <row r="581">
          <cell r="B581" t="str">
            <v>FPUS2</v>
          </cell>
          <cell r="G581">
            <v>4224343.1619999995</v>
          </cell>
        </row>
        <row r="582">
          <cell r="B582" t="str">
            <v>FPUS2</v>
          </cell>
          <cell r="G582">
            <v>1933685.6240000001</v>
          </cell>
        </row>
        <row r="583">
          <cell r="B583" t="str">
            <v>FPUS2</v>
          </cell>
          <cell r="G583">
            <v>2450038.5</v>
          </cell>
        </row>
        <row r="584">
          <cell r="B584" t="str">
            <v>FPUS2</v>
          </cell>
          <cell r="G584">
            <v>1856082.6375000002</v>
          </cell>
        </row>
        <row r="585">
          <cell r="B585" t="str">
            <v>FPUS2</v>
          </cell>
          <cell r="G585">
            <v>1818203.4000000001</v>
          </cell>
        </row>
        <row r="586">
          <cell r="B586" t="str">
            <v>FPUS2</v>
          </cell>
          <cell r="G586">
            <v>1956107.1348000001</v>
          </cell>
        </row>
        <row r="587">
          <cell r="B587" t="str">
            <v>FPUS2</v>
          </cell>
          <cell r="G587">
            <v>5690626.9875000007</v>
          </cell>
        </row>
        <row r="588">
          <cell r="B588" t="str">
            <v>FPUS2</v>
          </cell>
          <cell r="G588">
            <v>2542646.568</v>
          </cell>
        </row>
        <row r="589">
          <cell r="B589" t="str">
            <v>FPUS2</v>
          </cell>
          <cell r="G589">
            <v>2449117.44</v>
          </cell>
        </row>
        <row r="590">
          <cell r="B590" t="str">
            <v>FPUS2</v>
          </cell>
          <cell r="G590">
            <v>4055313.6</v>
          </cell>
        </row>
        <row r="591">
          <cell r="B591" t="str">
            <v>FPUS2</v>
          </cell>
          <cell r="G591">
            <v>3845556</v>
          </cell>
        </row>
        <row r="592">
          <cell r="B592" t="str">
            <v>FPUS2</v>
          </cell>
          <cell r="G592">
            <v>2204596.6</v>
          </cell>
        </row>
        <row r="593">
          <cell r="B593" t="str">
            <v>FPUS2</v>
          </cell>
          <cell r="G593">
            <v>2642331.0375000001</v>
          </cell>
        </row>
        <row r="594">
          <cell r="B594" t="str">
            <v>FPUS2</v>
          </cell>
          <cell r="G594">
            <v>7065644</v>
          </cell>
        </row>
        <row r="595">
          <cell r="B595" t="str">
            <v>FPUS2</v>
          </cell>
          <cell r="G595">
            <v>5790947.9040000001</v>
          </cell>
        </row>
        <row r="596">
          <cell r="B596" t="str">
            <v>FPUS2</v>
          </cell>
          <cell r="G596">
            <v>6838860</v>
          </cell>
        </row>
        <row r="597">
          <cell r="B597" t="str">
            <v>FPUS2</v>
          </cell>
          <cell r="G597">
            <v>2324395.5</v>
          </cell>
        </row>
        <row r="598">
          <cell r="B598" t="str">
            <v>FPUS2</v>
          </cell>
          <cell r="G598">
            <v>2701324.5</v>
          </cell>
        </row>
        <row r="599">
          <cell r="B599" t="str">
            <v>FPUS2</v>
          </cell>
          <cell r="G599">
            <v>1546836.3372</v>
          </cell>
        </row>
        <row r="600">
          <cell r="B600" t="str">
            <v>FPUS2</v>
          </cell>
          <cell r="G600">
            <v>2127620.6688000001</v>
          </cell>
        </row>
        <row r="601">
          <cell r="B601" t="str">
            <v>FPUS2</v>
          </cell>
          <cell r="G601">
            <v>3754447.1713</v>
          </cell>
        </row>
        <row r="602">
          <cell r="B602" t="str">
            <v>FPUS2</v>
          </cell>
          <cell r="G602">
            <v>6803615.3472000007</v>
          </cell>
        </row>
        <row r="603">
          <cell r="B603" t="str">
            <v>FPUS2</v>
          </cell>
          <cell r="G603">
            <v>2458637.7200000002</v>
          </cell>
        </row>
        <row r="604">
          <cell r="B604" t="str">
            <v>FPUS2</v>
          </cell>
          <cell r="G604">
            <v>2458637.7200000002</v>
          </cell>
        </row>
        <row r="605">
          <cell r="B605" t="str">
            <v>FPUS2</v>
          </cell>
          <cell r="G605">
            <v>2458637.7200000002</v>
          </cell>
        </row>
        <row r="606">
          <cell r="B606" t="str">
            <v>FPUS2</v>
          </cell>
          <cell r="G606">
            <v>2558990.2800000003</v>
          </cell>
        </row>
        <row r="607">
          <cell r="B607" t="str">
            <v>FPUS2</v>
          </cell>
          <cell r="G607">
            <v>2558990.2800000003</v>
          </cell>
        </row>
        <row r="608">
          <cell r="B608" t="str">
            <v>FPUS2</v>
          </cell>
          <cell r="G608">
            <v>2408461.44</v>
          </cell>
        </row>
        <row r="609">
          <cell r="B609" t="str">
            <v>FPUS2</v>
          </cell>
          <cell r="G609">
            <v>2960400.52</v>
          </cell>
        </row>
        <row r="610">
          <cell r="B610" t="str">
            <v>FPUS2</v>
          </cell>
          <cell r="G610">
            <v>7445790</v>
          </cell>
        </row>
        <row r="611">
          <cell r="B611" t="str">
            <v>FPUS2</v>
          </cell>
          <cell r="G611">
            <v>2200542</v>
          </cell>
        </row>
        <row r="612">
          <cell r="B612" t="str">
            <v>FPUS2</v>
          </cell>
          <cell r="G612">
            <v>5895375</v>
          </cell>
        </row>
        <row r="613">
          <cell r="B613" t="str">
            <v>FPUS2</v>
          </cell>
          <cell r="G613">
            <v>2469607.0559999999</v>
          </cell>
        </row>
        <row r="614">
          <cell r="B614" t="str">
            <v>FPUS2</v>
          </cell>
          <cell r="G614">
            <v>2444715</v>
          </cell>
        </row>
        <row r="615">
          <cell r="B615" t="str">
            <v>FPUS2</v>
          </cell>
          <cell r="G615">
            <v>7403825</v>
          </cell>
        </row>
        <row r="616">
          <cell r="B616" t="str">
            <v>FPUS2</v>
          </cell>
          <cell r="G616">
            <v>3042768.75</v>
          </cell>
        </row>
        <row r="617">
          <cell r="B617" t="str">
            <v>FPUS2</v>
          </cell>
          <cell r="G617">
            <v>1907668.125</v>
          </cell>
        </row>
        <row r="618">
          <cell r="B618" t="str">
            <v>FPUS2</v>
          </cell>
          <cell r="G618">
            <v>2572237.5</v>
          </cell>
        </row>
        <row r="619">
          <cell r="B619" t="str">
            <v>FPUS2</v>
          </cell>
          <cell r="G619">
            <v>6834300</v>
          </cell>
        </row>
        <row r="620">
          <cell r="B620" t="str">
            <v>FPUS2</v>
          </cell>
          <cell r="G620">
            <v>6811884.4319999991</v>
          </cell>
        </row>
        <row r="621">
          <cell r="B621" t="str">
            <v>FPUS2</v>
          </cell>
          <cell r="G621">
            <v>7402590</v>
          </cell>
        </row>
        <row r="622">
          <cell r="B622" t="str">
            <v>FPUS2</v>
          </cell>
          <cell r="G622">
            <v>2820431.25</v>
          </cell>
        </row>
        <row r="623">
          <cell r="B623" t="str">
            <v>FPUS2</v>
          </cell>
          <cell r="G623">
            <v>2820431.25</v>
          </cell>
        </row>
        <row r="624">
          <cell r="B624" t="str">
            <v>FPUS2</v>
          </cell>
          <cell r="G624">
            <v>2813947.5</v>
          </cell>
        </row>
        <row r="625">
          <cell r="B625" t="str">
            <v>FPUS2</v>
          </cell>
          <cell r="G625">
            <v>2813947.5</v>
          </cell>
        </row>
        <row r="626">
          <cell r="B626" t="str">
            <v>FPUS2</v>
          </cell>
          <cell r="G626">
            <v>2366100</v>
          </cell>
        </row>
        <row r="627">
          <cell r="B627" t="str">
            <v>FPUS2</v>
          </cell>
          <cell r="G627">
            <v>2283645</v>
          </cell>
        </row>
        <row r="628">
          <cell r="B628" t="str">
            <v>FPUS2</v>
          </cell>
          <cell r="G628">
            <v>1283094.8025</v>
          </cell>
        </row>
        <row r="629">
          <cell r="B629" t="str">
            <v>FPUS2</v>
          </cell>
          <cell r="G629">
            <v>1553110.8075000001</v>
          </cell>
        </row>
        <row r="630">
          <cell r="B630" t="str">
            <v>FPUS2</v>
          </cell>
          <cell r="G630">
            <v>6464880</v>
          </cell>
        </row>
        <row r="631">
          <cell r="B631" t="str">
            <v>FPUS2</v>
          </cell>
          <cell r="G631">
            <v>2111162.625</v>
          </cell>
        </row>
        <row r="632">
          <cell r="B632" t="str">
            <v>FPUS2</v>
          </cell>
          <cell r="G632">
            <v>2111162.625</v>
          </cell>
        </row>
        <row r="633">
          <cell r="B633" t="str">
            <v>FPUS2</v>
          </cell>
          <cell r="G633">
            <v>3340314.9360000002</v>
          </cell>
        </row>
        <row r="634">
          <cell r="B634" t="str">
            <v>FPUS2</v>
          </cell>
          <cell r="G634">
            <v>2890015.92</v>
          </cell>
        </row>
        <row r="635">
          <cell r="B635" t="str">
            <v>FPUS2</v>
          </cell>
          <cell r="G635">
            <v>2910389.625</v>
          </cell>
        </row>
        <row r="636">
          <cell r="B636" t="str">
            <v>FPUS2</v>
          </cell>
          <cell r="G636">
            <v>2910389.625</v>
          </cell>
        </row>
        <row r="637">
          <cell r="B637" t="str">
            <v>FPUS2</v>
          </cell>
          <cell r="G637">
            <v>1888258.125</v>
          </cell>
        </row>
        <row r="638">
          <cell r="B638" t="str">
            <v>FPUS2</v>
          </cell>
          <cell r="G638">
            <v>2373649.2000000002</v>
          </cell>
        </row>
        <row r="639">
          <cell r="B639" t="str">
            <v>FPUS2</v>
          </cell>
          <cell r="G639">
            <v>2373649.2000000002</v>
          </cell>
        </row>
        <row r="640">
          <cell r="B640" t="str">
            <v>FPUS2</v>
          </cell>
          <cell r="G640">
            <v>1308701.6000000001</v>
          </cell>
        </row>
        <row r="641">
          <cell r="B641" t="str">
            <v>FPUS2</v>
          </cell>
          <cell r="G641">
            <v>1047890.15</v>
          </cell>
        </row>
        <row r="642">
          <cell r="B642" t="str">
            <v>FPUS2</v>
          </cell>
          <cell r="G642">
            <v>7391475</v>
          </cell>
        </row>
        <row r="643">
          <cell r="B643" t="str">
            <v>FPUS2</v>
          </cell>
          <cell r="G643">
            <v>4847850</v>
          </cell>
        </row>
        <row r="644">
          <cell r="B644" t="str">
            <v>FPUS2</v>
          </cell>
          <cell r="G644">
            <v>1823705.52</v>
          </cell>
        </row>
        <row r="645">
          <cell r="B645" t="str">
            <v>FPUS2</v>
          </cell>
          <cell r="G645">
            <v>2039859</v>
          </cell>
        </row>
        <row r="646">
          <cell r="B646" t="str">
            <v>FPUS2</v>
          </cell>
          <cell r="G646">
            <v>1815892.0250000001</v>
          </cell>
        </row>
        <row r="647">
          <cell r="B647" t="str">
            <v>FPUS2</v>
          </cell>
          <cell r="G647">
            <v>2369188.8675000002</v>
          </cell>
        </row>
        <row r="648">
          <cell r="B648" t="str">
            <v>FPUS2</v>
          </cell>
          <cell r="G648">
            <v>2770629.54</v>
          </cell>
        </row>
        <row r="649">
          <cell r="B649" t="str">
            <v>FPUS2</v>
          </cell>
          <cell r="G649">
            <v>2308127.2987500001</v>
          </cell>
        </row>
        <row r="650">
          <cell r="B650" t="str">
            <v>FPUS2</v>
          </cell>
          <cell r="G650">
            <v>2308127.2987500001</v>
          </cell>
        </row>
        <row r="651">
          <cell r="B651" t="str">
            <v>FPUS2</v>
          </cell>
          <cell r="G651">
            <v>3235955.1839999999</v>
          </cell>
        </row>
        <row r="652">
          <cell r="B652" t="str">
            <v>FPUS2</v>
          </cell>
          <cell r="G652">
            <v>3099428.1779999998</v>
          </cell>
        </row>
        <row r="653">
          <cell r="B653" t="str">
            <v>FPUS2</v>
          </cell>
          <cell r="G653">
            <v>2821820.625</v>
          </cell>
        </row>
        <row r="654">
          <cell r="B654" t="str">
            <v>FPUS2</v>
          </cell>
          <cell r="G654">
            <v>2156465.0249999999</v>
          </cell>
        </row>
        <row r="655">
          <cell r="B655" t="str">
            <v>FPUS2</v>
          </cell>
          <cell r="G655">
            <v>1283513.9000000001</v>
          </cell>
        </row>
        <row r="656">
          <cell r="B656" t="str">
            <v>FPUS2</v>
          </cell>
          <cell r="G656">
            <v>1114714.3500000001</v>
          </cell>
        </row>
        <row r="657">
          <cell r="B657" t="str">
            <v>FPUS2</v>
          </cell>
          <cell r="G657">
            <v>3840408</v>
          </cell>
        </row>
        <row r="658">
          <cell r="B658" t="str">
            <v>FPUS2</v>
          </cell>
          <cell r="G658">
            <v>2094768</v>
          </cell>
        </row>
        <row r="659">
          <cell r="B659" t="str">
            <v>FPUS2</v>
          </cell>
          <cell r="G659">
            <v>2081384.76</v>
          </cell>
        </row>
        <row r="660">
          <cell r="B660" t="str">
            <v>FPUS2</v>
          </cell>
          <cell r="G660">
            <v>2704835.25</v>
          </cell>
        </row>
        <row r="661">
          <cell r="B661" t="str">
            <v>FPUS2</v>
          </cell>
          <cell r="G661">
            <v>42833000</v>
          </cell>
        </row>
        <row r="662">
          <cell r="B662" t="str">
            <v>FPUS2</v>
          </cell>
          <cell r="G662">
            <v>6170000</v>
          </cell>
        </row>
        <row r="663">
          <cell r="B663" t="str">
            <v>FPUS2</v>
          </cell>
          <cell r="G663">
            <v>10792250</v>
          </cell>
        </row>
        <row r="664">
          <cell r="B664" t="str">
            <v>FPUS2</v>
          </cell>
          <cell r="G664">
            <v>3068000</v>
          </cell>
        </row>
        <row r="665">
          <cell r="B665" t="str">
            <v>FPUS2</v>
          </cell>
          <cell r="G665">
            <v>62010000</v>
          </cell>
        </row>
        <row r="666">
          <cell r="B666" t="str">
            <v>FPUS2</v>
          </cell>
          <cell r="G666">
            <v>9277500</v>
          </cell>
        </row>
        <row r="667">
          <cell r="B667" t="str">
            <v>FPUS2</v>
          </cell>
          <cell r="G667">
            <v>62150000</v>
          </cell>
        </row>
        <row r="668">
          <cell r="B668" t="str">
            <v>FPUS2</v>
          </cell>
          <cell r="G668">
            <v>46237500</v>
          </cell>
        </row>
        <row r="669">
          <cell r="B669" t="str">
            <v>FPUS2</v>
          </cell>
          <cell r="G669">
            <v>30750000</v>
          </cell>
        </row>
        <row r="670">
          <cell r="B670" t="str">
            <v>FPUS2</v>
          </cell>
          <cell r="G670">
            <v>6163000</v>
          </cell>
        </row>
        <row r="671">
          <cell r="B671" t="str">
            <v>FPUS2</v>
          </cell>
          <cell r="G671">
            <v>61620000</v>
          </cell>
        </row>
        <row r="672">
          <cell r="B672" t="str">
            <v>FPUS2</v>
          </cell>
          <cell r="G672">
            <v>12258000</v>
          </cell>
        </row>
        <row r="673">
          <cell r="B673" t="str">
            <v>FPUS2</v>
          </cell>
          <cell r="G673">
            <v>6095000</v>
          </cell>
        </row>
        <row r="674">
          <cell r="B674" t="str">
            <v>FPUS2</v>
          </cell>
          <cell r="G674">
            <v>40326000</v>
          </cell>
        </row>
        <row r="675">
          <cell r="B675" t="str">
            <v>FPUS2</v>
          </cell>
          <cell r="G675">
            <v>4611750</v>
          </cell>
        </row>
        <row r="676">
          <cell r="B676" t="str">
            <v>FPUS2</v>
          </cell>
          <cell r="G676">
            <v>12396000</v>
          </cell>
        </row>
        <row r="677">
          <cell r="B677" t="str">
            <v>FPUS2</v>
          </cell>
          <cell r="G677">
            <v>61600000</v>
          </cell>
        </row>
        <row r="678">
          <cell r="B678" t="str">
            <v>FPUS2</v>
          </cell>
          <cell r="G678">
            <v>4614750</v>
          </cell>
        </row>
        <row r="679">
          <cell r="B679" t="str">
            <v>FPUS2</v>
          </cell>
          <cell r="G679">
            <v>27895500</v>
          </cell>
        </row>
        <row r="680">
          <cell r="B680" t="str">
            <v>FPUS2</v>
          </cell>
          <cell r="G680">
            <v>18459000</v>
          </cell>
        </row>
        <row r="681">
          <cell r="B681" t="str">
            <v>FPUS2</v>
          </cell>
          <cell r="G681">
            <v>19042543.503983997</v>
          </cell>
        </row>
        <row r="682">
          <cell r="B682" t="str">
            <v>FPUS2</v>
          </cell>
          <cell r="G682">
            <v>334923.4056</v>
          </cell>
        </row>
        <row r="683">
          <cell r="B683" t="str">
            <v>FPUS2</v>
          </cell>
          <cell r="G683">
            <v>3049500</v>
          </cell>
        </row>
        <row r="684">
          <cell r="B684" t="str">
            <v>FPUS2</v>
          </cell>
          <cell r="G684">
            <v>6121000</v>
          </cell>
        </row>
        <row r="685">
          <cell r="B685" t="str">
            <v>FPUS2</v>
          </cell>
          <cell r="G685">
            <v>6138000</v>
          </cell>
        </row>
        <row r="686">
          <cell r="B686" t="str">
            <v>FPUS2</v>
          </cell>
          <cell r="G686">
            <v>6157000</v>
          </cell>
        </row>
        <row r="687">
          <cell r="B687" t="str">
            <v>FPUS2</v>
          </cell>
          <cell r="G687">
            <v>18360000</v>
          </cell>
        </row>
        <row r="688">
          <cell r="B688" t="str">
            <v>FPUS2</v>
          </cell>
          <cell r="G688">
            <v>30695000</v>
          </cell>
        </row>
        <row r="689">
          <cell r="B689" t="str">
            <v>FPUS2</v>
          </cell>
          <cell r="G689">
            <v>12374000</v>
          </cell>
        </row>
        <row r="690">
          <cell r="B690" t="str">
            <v>FPUS2</v>
          </cell>
          <cell r="G690">
            <v>6167000</v>
          </cell>
        </row>
        <row r="691">
          <cell r="B691" t="str">
            <v>FPUS2</v>
          </cell>
          <cell r="G691">
            <v>18396000</v>
          </cell>
        </row>
        <row r="692">
          <cell r="B692" t="str">
            <v>FPUS2</v>
          </cell>
          <cell r="G692">
            <v>46267500</v>
          </cell>
        </row>
        <row r="693">
          <cell r="B693" t="str">
            <v>FPUS2</v>
          </cell>
          <cell r="G693">
            <v>24748000</v>
          </cell>
        </row>
        <row r="694">
          <cell r="B694" t="str">
            <v>FPUS2</v>
          </cell>
          <cell r="G694">
            <v>61860000</v>
          </cell>
        </row>
        <row r="695">
          <cell r="B695" t="str">
            <v>FPUS2</v>
          </cell>
          <cell r="G695">
            <v>10864000</v>
          </cell>
        </row>
        <row r="696">
          <cell r="B696" t="str">
            <v>FPUS2</v>
          </cell>
          <cell r="G696">
            <v>6208000</v>
          </cell>
        </row>
        <row r="697">
          <cell r="B697" t="str">
            <v>FPUS2</v>
          </cell>
          <cell r="G697">
            <v>10885000</v>
          </cell>
        </row>
        <row r="698">
          <cell r="B698" t="str">
            <v>FPUS2</v>
          </cell>
          <cell r="G698">
            <v>4650750</v>
          </cell>
        </row>
        <row r="699">
          <cell r="B699" t="str">
            <v>FPUS2</v>
          </cell>
          <cell r="G699">
            <v>6107000</v>
          </cell>
        </row>
        <row r="700">
          <cell r="B700" t="str">
            <v>FPUS2</v>
          </cell>
          <cell r="G700">
            <v>30865000</v>
          </cell>
        </row>
        <row r="701">
          <cell r="B701" t="str">
            <v>FPUS2</v>
          </cell>
          <cell r="G701">
            <v>30795000</v>
          </cell>
        </row>
        <row r="702">
          <cell r="B702" t="str">
            <v>FPUS2</v>
          </cell>
          <cell r="G702">
            <v>43309000</v>
          </cell>
        </row>
        <row r="703">
          <cell r="B703" t="str">
            <v>FPUS2</v>
          </cell>
          <cell r="G703">
            <v>10813250</v>
          </cell>
        </row>
        <row r="704">
          <cell r="B704" t="str">
            <v>FPUS2</v>
          </cell>
          <cell r="G704">
            <v>62020000</v>
          </cell>
        </row>
        <row r="705">
          <cell r="B705" t="str">
            <v>FPUS2</v>
          </cell>
          <cell r="G705">
            <v>3051500</v>
          </cell>
        </row>
        <row r="706">
          <cell r="B706" t="str">
            <v>FPUS2</v>
          </cell>
          <cell r="G706">
            <v>3052000</v>
          </cell>
        </row>
        <row r="707">
          <cell r="B707" t="str">
            <v>FPUS2</v>
          </cell>
          <cell r="G707">
            <v>3056500</v>
          </cell>
        </row>
        <row r="708">
          <cell r="B708" t="str">
            <v>FPUS2</v>
          </cell>
          <cell r="G708">
            <v>3060000</v>
          </cell>
        </row>
        <row r="709">
          <cell r="B709" t="str">
            <v>FPUS2</v>
          </cell>
          <cell r="G709">
            <v>3060500</v>
          </cell>
        </row>
        <row r="710">
          <cell r="B710" t="str">
            <v>FPUS2</v>
          </cell>
          <cell r="G710">
            <v>3061000</v>
          </cell>
        </row>
        <row r="711">
          <cell r="B711" t="str">
            <v>FPUS2</v>
          </cell>
          <cell r="G711">
            <v>3072000</v>
          </cell>
        </row>
        <row r="712">
          <cell r="B712" t="str">
            <v>FPUS2</v>
          </cell>
          <cell r="G712">
            <v>3072500</v>
          </cell>
        </row>
        <row r="713">
          <cell r="B713" t="str">
            <v>FPUS2</v>
          </cell>
          <cell r="G713">
            <v>3073000</v>
          </cell>
        </row>
        <row r="714">
          <cell r="B714" t="str">
            <v>FPUS2</v>
          </cell>
          <cell r="G714">
            <v>12256000</v>
          </cell>
        </row>
        <row r="715">
          <cell r="B715" t="str">
            <v>FPUS2</v>
          </cell>
          <cell r="G715">
            <v>71185000</v>
          </cell>
        </row>
        <row r="716">
          <cell r="B716" t="str">
            <v>FPUS2</v>
          </cell>
          <cell r="G716">
            <v>71219500</v>
          </cell>
        </row>
        <row r="717">
          <cell r="B717" t="str">
            <v>FPUS2</v>
          </cell>
          <cell r="G717">
            <v>3265978.3075000001</v>
          </cell>
        </row>
        <row r="718">
          <cell r="B718" t="str">
            <v>FPUS2</v>
          </cell>
          <cell r="G718">
            <v>3593125.8000000003</v>
          </cell>
        </row>
        <row r="719">
          <cell r="B719" t="str">
            <v>FPUS2</v>
          </cell>
          <cell r="G719">
            <v>19058703.663999997</v>
          </cell>
        </row>
        <row r="720">
          <cell r="B720" t="str">
            <v>FPUS2</v>
          </cell>
          <cell r="G720">
            <v>30895000</v>
          </cell>
        </row>
        <row r="721">
          <cell r="B721" t="str">
            <v>FPUS2</v>
          </cell>
          <cell r="G721">
            <v>6186000</v>
          </cell>
        </row>
        <row r="722">
          <cell r="B722" t="str">
            <v>FPUS2</v>
          </cell>
          <cell r="G722">
            <v>6124000</v>
          </cell>
        </row>
        <row r="723">
          <cell r="B723" t="str">
            <v>FPUS2</v>
          </cell>
          <cell r="G723">
            <v>30795000</v>
          </cell>
        </row>
        <row r="724">
          <cell r="B724" t="str">
            <v>FPUS2</v>
          </cell>
          <cell r="G724">
            <v>10820250</v>
          </cell>
        </row>
        <row r="725">
          <cell r="B725" t="str">
            <v>FPUS2</v>
          </cell>
          <cell r="G725">
            <v>10827250</v>
          </cell>
        </row>
        <row r="726">
          <cell r="B726" t="str">
            <v>FPUS2</v>
          </cell>
          <cell r="G726">
            <v>6187000</v>
          </cell>
        </row>
        <row r="727">
          <cell r="B727" t="str">
            <v>FPUS2</v>
          </cell>
          <cell r="G727">
            <v>6187000</v>
          </cell>
        </row>
        <row r="728">
          <cell r="B728" t="str">
            <v>FPUS2</v>
          </cell>
          <cell r="G728">
            <v>3066500</v>
          </cell>
        </row>
        <row r="729">
          <cell r="B729" t="str">
            <v>FPUS2</v>
          </cell>
          <cell r="G729">
            <v>12374000</v>
          </cell>
        </row>
        <row r="730">
          <cell r="B730" t="str">
            <v>FPUS2</v>
          </cell>
          <cell r="G730">
            <v>6105000</v>
          </cell>
        </row>
        <row r="731">
          <cell r="B731" t="str">
            <v>FPUS2</v>
          </cell>
          <cell r="G731">
            <v>30985000</v>
          </cell>
        </row>
        <row r="732">
          <cell r="B732" t="str">
            <v>FPUS2</v>
          </cell>
          <cell r="G732">
            <v>12374000</v>
          </cell>
        </row>
        <row r="733">
          <cell r="B733" t="str">
            <v>FPUS2</v>
          </cell>
          <cell r="G733">
            <v>31075000</v>
          </cell>
        </row>
        <row r="734">
          <cell r="B734" t="str">
            <v>FPUS2</v>
          </cell>
          <cell r="G734">
            <v>85932000</v>
          </cell>
        </row>
        <row r="735">
          <cell r="B735" t="str">
            <v>FPUS2</v>
          </cell>
          <cell r="G735">
            <v>12298000</v>
          </cell>
        </row>
        <row r="736">
          <cell r="B736" t="str">
            <v>FPUS2</v>
          </cell>
          <cell r="G736">
            <v>10871000</v>
          </cell>
        </row>
        <row r="737">
          <cell r="B737" t="str">
            <v>FPUS2</v>
          </cell>
          <cell r="G737">
            <v>10804500</v>
          </cell>
        </row>
        <row r="738">
          <cell r="B738" t="str">
            <v>FPUS2</v>
          </cell>
          <cell r="G738">
            <v>10878000</v>
          </cell>
        </row>
        <row r="739">
          <cell r="B739" t="str">
            <v>FPUS2</v>
          </cell>
          <cell r="G739">
            <v>6208000</v>
          </cell>
        </row>
        <row r="740">
          <cell r="B740" t="str">
            <v>FPUS2</v>
          </cell>
          <cell r="G740">
            <v>4567500</v>
          </cell>
        </row>
        <row r="741">
          <cell r="B741" t="str">
            <v>FPUS2</v>
          </cell>
          <cell r="G741">
            <v>7642500</v>
          </cell>
        </row>
        <row r="742">
          <cell r="B742" t="str">
            <v>FPUS2</v>
          </cell>
          <cell r="G742">
            <v>4578000</v>
          </cell>
        </row>
        <row r="743">
          <cell r="B743" t="str">
            <v>FPUS2</v>
          </cell>
          <cell r="G743">
            <v>7688750</v>
          </cell>
        </row>
        <row r="744">
          <cell r="B744" t="str">
            <v>FPUS2</v>
          </cell>
          <cell r="G744">
            <v>7672500</v>
          </cell>
        </row>
        <row r="745">
          <cell r="B745" t="str">
            <v>FPUS2</v>
          </cell>
          <cell r="G745">
            <v>7655000</v>
          </cell>
        </row>
        <row r="746">
          <cell r="B746" t="str">
            <v>FPUS2</v>
          </cell>
          <cell r="G746">
            <v>12280000</v>
          </cell>
        </row>
        <row r="747">
          <cell r="B747" t="str">
            <v>FPUS2</v>
          </cell>
          <cell r="G747">
            <v>7665000</v>
          </cell>
        </row>
        <row r="748">
          <cell r="B748" t="str">
            <v>FPUS2</v>
          </cell>
          <cell r="G748">
            <v>7747500</v>
          </cell>
        </row>
        <row r="749">
          <cell r="B749" t="str">
            <v>FPUS2</v>
          </cell>
          <cell r="G749">
            <v>7736250</v>
          </cell>
        </row>
        <row r="750">
          <cell r="B750" t="str">
            <v>FPUS2</v>
          </cell>
          <cell r="G750">
            <v>7701250</v>
          </cell>
        </row>
        <row r="751">
          <cell r="B751" t="str">
            <v>FPUS2</v>
          </cell>
          <cell r="G751">
            <v>124000000</v>
          </cell>
        </row>
        <row r="752">
          <cell r="B752" t="str">
            <v>FPUS2</v>
          </cell>
          <cell r="G752">
            <v>123800000</v>
          </cell>
        </row>
        <row r="753">
          <cell r="B753" t="str">
            <v>FPUS2</v>
          </cell>
          <cell r="G753">
            <v>41060250</v>
          </cell>
        </row>
        <row r="754">
          <cell r="B754" t="str">
            <v>FPUS2</v>
          </cell>
          <cell r="G754">
            <v>21346500</v>
          </cell>
        </row>
        <row r="755">
          <cell r="B755" t="str">
            <v>FPUS2</v>
          </cell>
          <cell r="G755">
            <v>30665000</v>
          </cell>
        </row>
        <row r="756">
          <cell r="B756" t="str">
            <v>FPUS2</v>
          </cell>
          <cell r="G756">
            <v>6101000</v>
          </cell>
        </row>
        <row r="757">
          <cell r="B757" t="str">
            <v>FPUS2</v>
          </cell>
          <cell r="G757">
            <v>6111000</v>
          </cell>
        </row>
        <row r="758">
          <cell r="B758" t="str">
            <v>FPUS2</v>
          </cell>
          <cell r="G758">
            <v>6130000</v>
          </cell>
        </row>
        <row r="759">
          <cell r="B759" t="str">
            <v>FPUS2</v>
          </cell>
          <cell r="G759">
            <v>3766224</v>
          </cell>
        </row>
        <row r="760">
          <cell r="B760" t="str">
            <v>FPUS2</v>
          </cell>
          <cell r="G760">
            <v>19669188</v>
          </cell>
        </row>
        <row r="761">
          <cell r="B761" t="str">
            <v>FPUS2</v>
          </cell>
          <cell r="G761">
            <v>30685000</v>
          </cell>
        </row>
        <row r="762">
          <cell r="B762" t="str">
            <v>FPUS2</v>
          </cell>
          <cell r="G762">
            <v>61420000</v>
          </cell>
        </row>
        <row r="763">
          <cell r="B763" t="str">
            <v>FPUS2</v>
          </cell>
          <cell r="G763">
            <v>6180000</v>
          </cell>
        </row>
        <row r="764">
          <cell r="B764" t="str">
            <v>FPUS2</v>
          </cell>
          <cell r="G764">
            <v>7600041</v>
          </cell>
        </row>
        <row r="765">
          <cell r="B765" t="str">
            <v>FPUS2</v>
          </cell>
          <cell r="G765">
            <v>7396415</v>
          </cell>
        </row>
        <row r="766">
          <cell r="B766" t="str">
            <v>FPUS2</v>
          </cell>
          <cell r="G766">
            <v>2339610.1950000003</v>
          </cell>
        </row>
        <row r="767">
          <cell r="B767" t="str">
            <v>FPUS2</v>
          </cell>
          <cell r="G767">
            <v>2339610.1950000003</v>
          </cell>
        </row>
        <row r="768">
          <cell r="B768" t="str">
            <v>FPUS2</v>
          </cell>
          <cell r="G768">
            <v>2339610.1950000003</v>
          </cell>
        </row>
        <row r="769">
          <cell r="B769" t="str">
            <v>FPUS2</v>
          </cell>
          <cell r="G769">
            <v>1977505.4664999999</v>
          </cell>
        </row>
        <row r="770">
          <cell r="B770" t="str">
            <v>FPUS2</v>
          </cell>
          <cell r="G770">
            <v>5760562.5</v>
          </cell>
        </row>
        <row r="771">
          <cell r="B771" t="str">
            <v>FPUS2</v>
          </cell>
          <cell r="G771">
            <v>2301273.3744000001</v>
          </cell>
        </row>
        <row r="772">
          <cell r="B772" t="str">
            <v>FPUS2</v>
          </cell>
          <cell r="G772">
            <v>7390240</v>
          </cell>
        </row>
        <row r="773">
          <cell r="B773" t="str">
            <v>FPUS2</v>
          </cell>
          <cell r="G773">
            <v>2118994.02</v>
          </cell>
        </row>
        <row r="774">
          <cell r="B774" t="str">
            <v>FPUS2</v>
          </cell>
          <cell r="G774">
            <v>2354437.7999999998</v>
          </cell>
        </row>
        <row r="775">
          <cell r="B775" t="str">
            <v>FPUS2</v>
          </cell>
          <cell r="G775">
            <v>2354437.7999999998</v>
          </cell>
        </row>
        <row r="776">
          <cell r="B776" t="str">
            <v>FPUS2</v>
          </cell>
          <cell r="G776">
            <v>2126677.5</v>
          </cell>
        </row>
        <row r="777">
          <cell r="B777" t="str">
            <v>FPUS2</v>
          </cell>
          <cell r="G777">
            <v>2422217.0699999998</v>
          </cell>
        </row>
        <row r="778">
          <cell r="B778" t="str">
            <v>FPUS2</v>
          </cell>
          <cell r="G778">
            <v>2151374.4</v>
          </cell>
        </row>
        <row r="779">
          <cell r="B779" t="str">
            <v>FPUS2</v>
          </cell>
          <cell r="G779">
            <v>2832642.96</v>
          </cell>
        </row>
        <row r="780">
          <cell r="B780" t="str">
            <v>FPUS2</v>
          </cell>
          <cell r="G780">
            <v>2593223.284</v>
          </cell>
        </row>
        <row r="781">
          <cell r="B781" t="str">
            <v>FPUS2</v>
          </cell>
          <cell r="G781">
            <v>7592427</v>
          </cell>
        </row>
        <row r="782">
          <cell r="B782" t="str">
            <v>FPUS2</v>
          </cell>
          <cell r="G782">
            <v>2324896.3295</v>
          </cell>
        </row>
        <row r="783">
          <cell r="B783" t="str">
            <v>FPUS2</v>
          </cell>
          <cell r="G783">
            <v>2324896.3295</v>
          </cell>
        </row>
        <row r="784">
          <cell r="B784" t="str">
            <v>FPUS2</v>
          </cell>
          <cell r="G784">
            <v>2324896.3295</v>
          </cell>
        </row>
        <row r="785">
          <cell r="B785" t="str">
            <v>FPUS2</v>
          </cell>
          <cell r="G785">
            <v>2531927.7600000002</v>
          </cell>
        </row>
        <row r="786">
          <cell r="B786" t="str">
            <v>FPUS2</v>
          </cell>
          <cell r="G786">
            <v>2372877</v>
          </cell>
        </row>
        <row r="787">
          <cell r="B787" t="str">
            <v>FPUS2</v>
          </cell>
          <cell r="G787">
            <v>2945218.75</v>
          </cell>
        </row>
        <row r="788">
          <cell r="B788" t="str">
            <v>FPUS2</v>
          </cell>
          <cell r="G788">
            <v>2945218.75</v>
          </cell>
        </row>
        <row r="789">
          <cell r="B789" t="str">
            <v>FPUS2</v>
          </cell>
          <cell r="G789">
            <v>2506668.1209</v>
          </cell>
        </row>
        <row r="790">
          <cell r="B790" t="str">
            <v>FPUS2</v>
          </cell>
          <cell r="G790">
            <v>2063081.8791000003</v>
          </cell>
        </row>
        <row r="791">
          <cell r="B791" t="str">
            <v>FPUS2</v>
          </cell>
          <cell r="G791">
            <v>441180.12</v>
          </cell>
        </row>
        <row r="792">
          <cell r="B792" t="str">
            <v>FPUS2</v>
          </cell>
          <cell r="G792">
            <v>3257210.8800000004</v>
          </cell>
        </row>
        <row r="793">
          <cell r="B793" t="str">
            <v>FPUS2</v>
          </cell>
          <cell r="G793">
            <v>2377263.6030000001</v>
          </cell>
        </row>
        <row r="794">
          <cell r="B794" t="str">
            <v>FPUS2</v>
          </cell>
          <cell r="G794">
            <v>2392560.3000000003</v>
          </cell>
        </row>
        <row r="795">
          <cell r="B795" t="str">
            <v>FPUS2</v>
          </cell>
          <cell r="G795">
            <v>208777.20600000001</v>
          </cell>
        </row>
        <row r="796">
          <cell r="B796" t="str">
            <v>FPUS2</v>
          </cell>
          <cell r="G796">
            <v>2182439.6999999997</v>
          </cell>
        </row>
        <row r="797">
          <cell r="B797" t="str">
            <v>FPUS2</v>
          </cell>
          <cell r="G797">
            <v>2825062.5</v>
          </cell>
        </row>
        <row r="798">
          <cell r="B798" t="str">
            <v>FPUS2</v>
          </cell>
          <cell r="G798">
            <v>2124922.8000000003</v>
          </cell>
        </row>
        <row r="799">
          <cell r="B799" t="str">
            <v>FPUS2</v>
          </cell>
          <cell r="G799">
            <v>2587573.6199999996</v>
          </cell>
        </row>
        <row r="800">
          <cell r="B800" t="str">
            <v>FPUS2</v>
          </cell>
          <cell r="G800">
            <v>2587573.6199999996</v>
          </cell>
        </row>
        <row r="801">
          <cell r="B801" t="str">
            <v>FPUS1</v>
          </cell>
          <cell r="G801">
            <v>10509284.232799999</v>
          </cell>
        </row>
        <row r="802">
          <cell r="B802" t="str">
            <v>FPUS2</v>
          </cell>
          <cell r="G802">
            <v>5760562.5</v>
          </cell>
        </row>
        <row r="803">
          <cell r="B803" t="str">
            <v>FPUS2</v>
          </cell>
          <cell r="G803">
            <v>2806182.56</v>
          </cell>
        </row>
        <row r="804">
          <cell r="B804" t="str">
            <v>FPUS2</v>
          </cell>
          <cell r="G804">
            <v>2806187.3280000002</v>
          </cell>
        </row>
        <row r="805">
          <cell r="B805" t="str">
            <v>FPUS2</v>
          </cell>
          <cell r="G805">
            <v>2225613</v>
          </cell>
        </row>
        <row r="806">
          <cell r="B806" t="str">
            <v>FPUS2</v>
          </cell>
          <cell r="G806">
            <v>2190747</v>
          </cell>
        </row>
        <row r="807">
          <cell r="B807" t="str">
            <v>FPUS2</v>
          </cell>
          <cell r="G807">
            <v>2702115</v>
          </cell>
        </row>
        <row r="808">
          <cell r="B808" t="str">
            <v>FPUS2</v>
          </cell>
          <cell r="G808">
            <v>2539407</v>
          </cell>
        </row>
        <row r="809">
          <cell r="B809" t="str">
            <v>FPUS1</v>
          </cell>
          <cell r="G809">
            <v>1330001.0635000002</v>
          </cell>
        </row>
        <row r="810">
          <cell r="B810" t="str">
            <v>FPUS1</v>
          </cell>
          <cell r="G810">
            <v>720326.73200000008</v>
          </cell>
        </row>
        <row r="811">
          <cell r="B811" t="str">
            <v>FPUS1</v>
          </cell>
          <cell r="G811">
            <v>1630441.7890000001</v>
          </cell>
        </row>
        <row r="812">
          <cell r="B812" t="str">
            <v>FPUS2</v>
          </cell>
          <cell r="G812">
            <v>1103568.875</v>
          </cell>
        </row>
        <row r="813">
          <cell r="B813" t="str">
            <v>FPUS2</v>
          </cell>
          <cell r="G813">
            <v>1847820</v>
          </cell>
        </row>
        <row r="814">
          <cell r="B814" t="str">
            <v>FPUS2</v>
          </cell>
          <cell r="G814">
            <v>7385300</v>
          </cell>
        </row>
        <row r="815">
          <cell r="B815" t="str">
            <v>FPUS2</v>
          </cell>
          <cell r="G815">
            <v>2119402.5</v>
          </cell>
        </row>
        <row r="816">
          <cell r="B816" t="str">
            <v>FPUS2</v>
          </cell>
          <cell r="G816">
            <v>2360175.7725</v>
          </cell>
        </row>
        <row r="817">
          <cell r="B817" t="str">
            <v>FPUS2</v>
          </cell>
          <cell r="G817">
            <v>1864830.24</v>
          </cell>
        </row>
        <row r="818">
          <cell r="B818" t="str">
            <v>FPUS2</v>
          </cell>
          <cell r="G818">
            <v>2868969.6</v>
          </cell>
        </row>
        <row r="819">
          <cell r="B819" t="str">
            <v>FPUS2</v>
          </cell>
          <cell r="G819">
            <v>2127026.25</v>
          </cell>
        </row>
        <row r="820">
          <cell r="B820" t="str">
            <v>FPUS2</v>
          </cell>
          <cell r="G820">
            <v>72269.667499999996</v>
          </cell>
        </row>
        <row r="821">
          <cell r="B821" t="str">
            <v>FPUS2</v>
          </cell>
          <cell r="G821">
            <v>2475538.3574999999</v>
          </cell>
        </row>
        <row r="822">
          <cell r="B822" t="str">
            <v>FPUS2</v>
          </cell>
          <cell r="G822">
            <v>2196168.9750000001</v>
          </cell>
        </row>
        <row r="823">
          <cell r="B823" t="str">
            <v>FPUS2</v>
          </cell>
          <cell r="G823">
            <v>2351117.34</v>
          </cell>
        </row>
        <row r="824">
          <cell r="B824" t="str">
            <v>FPUS2</v>
          </cell>
          <cell r="G824">
            <v>2351117.34</v>
          </cell>
        </row>
        <row r="825">
          <cell r="B825" t="str">
            <v>FPUS2</v>
          </cell>
          <cell r="G825">
            <v>2747394</v>
          </cell>
        </row>
        <row r="826">
          <cell r="B826" t="str">
            <v>FPUS2</v>
          </cell>
          <cell r="G826">
            <v>2083672.5</v>
          </cell>
        </row>
        <row r="827">
          <cell r="B827" t="str">
            <v>FPUS2</v>
          </cell>
          <cell r="G827">
            <v>917580</v>
          </cell>
        </row>
        <row r="828">
          <cell r="B828" t="str">
            <v>FPUS2</v>
          </cell>
          <cell r="G828">
            <v>1920204</v>
          </cell>
        </row>
        <row r="829">
          <cell r="B829" t="str">
            <v>FPUS1</v>
          </cell>
          <cell r="G829">
            <v>1791616.77</v>
          </cell>
        </row>
        <row r="830">
          <cell r="B830" t="str">
            <v>FPUS1</v>
          </cell>
          <cell r="G830">
            <v>421142.87759999995</v>
          </cell>
        </row>
        <row r="831">
          <cell r="B831" t="str">
            <v>FPUS2</v>
          </cell>
          <cell r="G831">
            <v>2247768.0225</v>
          </cell>
        </row>
        <row r="832">
          <cell r="B832" t="str">
            <v>FPUS2</v>
          </cell>
          <cell r="G832">
            <v>3840275.25</v>
          </cell>
        </row>
        <row r="833">
          <cell r="B833" t="str">
            <v>FPUS2</v>
          </cell>
          <cell r="G833">
            <v>2324896.3295</v>
          </cell>
        </row>
        <row r="834">
          <cell r="B834" t="str">
            <v>FPUS2</v>
          </cell>
          <cell r="G834">
            <v>2130219</v>
          </cell>
        </row>
        <row r="835">
          <cell r="B835" t="str">
            <v>FPUS2</v>
          </cell>
          <cell r="G835">
            <v>436476.94500000001</v>
          </cell>
        </row>
        <row r="836">
          <cell r="B836" t="str">
            <v>FPUS2</v>
          </cell>
          <cell r="G836">
            <v>2421531</v>
          </cell>
        </row>
        <row r="837">
          <cell r="B837" t="str">
            <v>FPUS2</v>
          </cell>
          <cell r="G837">
            <v>2126664.54</v>
          </cell>
        </row>
        <row r="838">
          <cell r="B838" t="str">
            <v>FPUS2</v>
          </cell>
          <cell r="G838">
            <v>689989.44499999995</v>
          </cell>
        </row>
        <row r="839">
          <cell r="B839" t="str">
            <v>FPUS2</v>
          </cell>
          <cell r="G839">
            <v>1895004.21</v>
          </cell>
        </row>
        <row r="840">
          <cell r="B840" t="str">
            <v>FPUS2</v>
          </cell>
          <cell r="G840">
            <v>2674023.0075000003</v>
          </cell>
        </row>
        <row r="841">
          <cell r="B841" t="str">
            <v>FPUS2</v>
          </cell>
          <cell r="G841">
            <v>5506367.0363999996</v>
          </cell>
        </row>
        <row r="842">
          <cell r="B842" t="str">
            <v>FPUS2</v>
          </cell>
          <cell r="G842">
            <v>1928485.2250999999</v>
          </cell>
        </row>
        <row r="843">
          <cell r="B843" t="str">
            <v>FPUS2</v>
          </cell>
          <cell r="G843">
            <v>1928485.2250999999</v>
          </cell>
        </row>
        <row r="844">
          <cell r="B844" t="str">
            <v>FPUS2</v>
          </cell>
          <cell r="G844">
            <v>1928485.2250999999</v>
          </cell>
        </row>
        <row r="845">
          <cell r="B845" t="str">
            <v>FPUS2</v>
          </cell>
          <cell r="G845">
            <v>2385842.2398999999</v>
          </cell>
        </row>
        <row r="846">
          <cell r="B846" t="str">
            <v>FPUS2</v>
          </cell>
          <cell r="G846">
            <v>2385842.2398999999</v>
          </cell>
        </row>
        <row r="847">
          <cell r="B847" t="str">
            <v>FPUS2</v>
          </cell>
          <cell r="G847">
            <v>2555553</v>
          </cell>
        </row>
        <row r="848">
          <cell r="B848" t="str">
            <v>FPUS2</v>
          </cell>
          <cell r="G848">
            <v>1988695.8</v>
          </cell>
        </row>
        <row r="849">
          <cell r="B849" t="str">
            <v>FPUS2</v>
          </cell>
          <cell r="G849">
            <v>2372479.2000000002</v>
          </cell>
        </row>
        <row r="850">
          <cell r="B850" t="str">
            <v>FPUS2</v>
          </cell>
          <cell r="G850">
            <v>1000225.2386</v>
          </cell>
        </row>
        <row r="851">
          <cell r="B851" t="str">
            <v>FPUS2</v>
          </cell>
          <cell r="G851">
            <v>3909187.2694000001</v>
          </cell>
        </row>
        <row r="852">
          <cell r="B852" t="str">
            <v>FPUS2</v>
          </cell>
          <cell r="G852">
            <v>1432032.1358</v>
          </cell>
        </row>
        <row r="853">
          <cell r="B853" t="str">
            <v>FPUS2</v>
          </cell>
          <cell r="G853">
            <v>1278717.0928</v>
          </cell>
        </row>
        <row r="854">
          <cell r="B854" t="str">
            <v>FPUS2</v>
          </cell>
          <cell r="G854">
            <v>1097428.1376</v>
          </cell>
        </row>
        <row r="855">
          <cell r="B855" t="str">
            <v>FPUS2</v>
          </cell>
          <cell r="G855">
            <v>2241540.6</v>
          </cell>
        </row>
        <row r="856">
          <cell r="B856" t="str">
            <v>FPUS2</v>
          </cell>
          <cell r="G856">
            <v>2241540.6</v>
          </cell>
        </row>
        <row r="857">
          <cell r="B857" t="str">
            <v>FPUS2</v>
          </cell>
          <cell r="G857">
            <v>2241540.6</v>
          </cell>
        </row>
        <row r="858">
          <cell r="B858" t="str">
            <v>FPUS2</v>
          </cell>
          <cell r="G858">
            <v>2130461.2000000002</v>
          </cell>
        </row>
        <row r="859">
          <cell r="B859" t="str">
            <v>FPUS2</v>
          </cell>
          <cell r="G859">
            <v>3832686</v>
          </cell>
        </row>
        <row r="860">
          <cell r="B860" t="str">
            <v>FPUS2</v>
          </cell>
          <cell r="G860">
            <v>2446367.44</v>
          </cell>
        </row>
        <row r="861">
          <cell r="B861" t="str">
            <v>FPUS2</v>
          </cell>
          <cell r="G861">
            <v>2801702.4</v>
          </cell>
        </row>
        <row r="862">
          <cell r="B862" t="str">
            <v>FPUS2</v>
          </cell>
          <cell r="G862">
            <v>2312605.2096000002</v>
          </cell>
        </row>
        <row r="863">
          <cell r="B863" t="str">
            <v>FPUS2</v>
          </cell>
          <cell r="G863">
            <v>2129597.58</v>
          </cell>
        </row>
        <row r="864">
          <cell r="B864" t="str">
            <v>FPUS2</v>
          </cell>
          <cell r="G864">
            <v>4288320</v>
          </cell>
        </row>
        <row r="865">
          <cell r="B865" t="str">
            <v>FPUS2</v>
          </cell>
          <cell r="G865">
            <v>2365812.54</v>
          </cell>
        </row>
        <row r="866">
          <cell r="B866" t="str">
            <v>FPUS2</v>
          </cell>
          <cell r="G866">
            <v>2102468</v>
          </cell>
        </row>
        <row r="867">
          <cell r="B867" t="str">
            <v>FPUS2</v>
          </cell>
          <cell r="G867">
            <v>2102468</v>
          </cell>
        </row>
        <row r="868">
          <cell r="B868" t="str">
            <v>FPUS2</v>
          </cell>
          <cell r="G868">
            <v>2162028</v>
          </cell>
        </row>
        <row r="869">
          <cell r="B869" t="str">
            <v>FPUS2</v>
          </cell>
          <cell r="G869">
            <v>2162028</v>
          </cell>
        </row>
        <row r="870">
          <cell r="B870" t="str">
            <v>FPUS2</v>
          </cell>
          <cell r="G870">
            <v>2491662.8200000003</v>
          </cell>
        </row>
        <row r="871">
          <cell r="B871" t="str">
            <v>FPUS2</v>
          </cell>
          <cell r="G871">
            <v>4259195.16</v>
          </cell>
        </row>
        <row r="872">
          <cell r="B872" t="str">
            <v>FPUS1</v>
          </cell>
          <cell r="G872">
            <v>4956774.8549000006</v>
          </cell>
        </row>
        <row r="873">
          <cell r="B873" t="str">
            <v>FPUS1</v>
          </cell>
          <cell r="G873">
            <v>324810.06</v>
          </cell>
        </row>
        <row r="874">
          <cell r="B874" t="str">
            <v>FPUS2</v>
          </cell>
          <cell r="G874">
            <v>2726986.08</v>
          </cell>
        </row>
        <row r="875">
          <cell r="B875" t="str">
            <v>FPUS2</v>
          </cell>
          <cell r="G875">
            <v>2076154.0800000003</v>
          </cell>
        </row>
        <row r="876">
          <cell r="B876" t="str">
            <v>FPUS2</v>
          </cell>
          <cell r="G876">
            <v>2721088.5</v>
          </cell>
        </row>
        <row r="877">
          <cell r="B877" t="str">
            <v>FPUS2</v>
          </cell>
          <cell r="G877">
            <v>2532627.2790000001</v>
          </cell>
        </row>
        <row r="878">
          <cell r="B878" t="str">
            <v>FPUS2</v>
          </cell>
          <cell r="G878">
            <v>2306181.15</v>
          </cell>
        </row>
        <row r="879">
          <cell r="B879" t="str">
            <v>FPUS2</v>
          </cell>
          <cell r="G879">
            <v>2306181.15</v>
          </cell>
        </row>
        <row r="880">
          <cell r="B880" t="str">
            <v>FPUS2</v>
          </cell>
          <cell r="G880">
            <v>2306181.15</v>
          </cell>
        </row>
        <row r="881">
          <cell r="B881" t="str">
            <v>FPUS2</v>
          </cell>
          <cell r="G881">
            <v>2346712.41</v>
          </cell>
        </row>
        <row r="882">
          <cell r="B882" t="str">
            <v>FPUS2</v>
          </cell>
          <cell r="G882">
            <v>2346712.41</v>
          </cell>
        </row>
        <row r="883">
          <cell r="B883" t="str">
            <v>FPUS2</v>
          </cell>
          <cell r="G883">
            <v>2227170</v>
          </cell>
        </row>
        <row r="884">
          <cell r="B884" t="str">
            <v>FPUS2</v>
          </cell>
          <cell r="G884">
            <v>2070250</v>
          </cell>
        </row>
        <row r="885">
          <cell r="B885" t="str">
            <v>FPUS2</v>
          </cell>
          <cell r="G885">
            <v>1169198.8</v>
          </cell>
        </row>
        <row r="886">
          <cell r="B886" t="str">
            <v>FPUS2</v>
          </cell>
          <cell r="G886">
            <v>1950884.375</v>
          </cell>
        </row>
        <row r="887">
          <cell r="B887" t="str">
            <v>FPUS2</v>
          </cell>
          <cell r="G887">
            <v>1941725.52</v>
          </cell>
        </row>
        <row r="888">
          <cell r="B888" t="str">
            <v>FPUS2</v>
          </cell>
          <cell r="G888">
            <v>1063832.3999999999</v>
          </cell>
        </row>
        <row r="889">
          <cell r="B889" t="str">
            <v>FPUS1</v>
          </cell>
          <cell r="G889">
            <v>446498.24</v>
          </cell>
        </row>
        <row r="890">
          <cell r="B890" t="str">
            <v>FPUS1</v>
          </cell>
          <cell r="G890">
            <v>512869.60000000003</v>
          </cell>
        </row>
        <row r="891">
          <cell r="B891" t="str">
            <v>FPUS1</v>
          </cell>
          <cell r="G891">
            <v>645612.32000000007</v>
          </cell>
        </row>
        <row r="892">
          <cell r="B892" t="str">
            <v>FPUS2</v>
          </cell>
          <cell r="G892">
            <v>2071024.65</v>
          </cell>
        </row>
        <row r="893">
          <cell r="B893" t="str">
            <v>FPUS2</v>
          </cell>
          <cell r="G893">
            <v>2333404.6647000001</v>
          </cell>
        </row>
        <row r="894">
          <cell r="B894" t="str">
            <v>FPUS2</v>
          </cell>
          <cell r="G894">
            <v>2889600</v>
          </cell>
        </row>
        <row r="895">
          <cell r="B895" t="str">
            <v>FPUS1</v>
          </cell>
          <cell r="G895">
            <v>421664.6</v>
          </cell>
        </row>
        <row r="896">
          <cell r="B896" t="str">
            <v>FPUS1</v>
          </cell>
          <cell r="G896">
            <v>343071.60000000003</v>
          </cell>
        </row>
        <row r="897">
          <cell r="B897" t="str">
            <v>FPUS2</v>
          </cell>
          <cell r="G897">
            <v>724879.54</v>
          </cell>
        </row>
        <row r="898">
          <cell r="B898" t="str">
            <v>FPUS2</v>
          </cell>
          <cell r="G898">
            <v>2249438.125</v>
          </cell>
        </row>
        <row r="899">
          <cell r="B899" t="str">
            <v>FPUS2</v>
          </cell>
          <cell r="G899">
            <v>2955703.68</v>
          </cell>
        </row>
        <row r="900">
          <cell r="B900" t="str">
            <v>FPUS2</v>
          </cell>
          <cell r="G900">
            <v>1855857.4080000003</v>
          </cell>
        </row>
        <row r="901">
          <cell r="B901" t="str">
            <v>FPUS2</v>
          </cell>
          <cell r="G901">
            <v>5406694.1952</v>
          </cell>
        </row>
        <row r="902">
          <cell r="B902" t="str">
            <v>FPUS2</v>
          </cell>
          <cell r="G902">
            <v>10833903.4232</v>
          </cell>
        </row>
        <row r="903">
          <cell r="B903" t="str">
            <v>FPUS2</v>
          </cell>
          <cell r="G903">
            <v>8995912.5971000008</v>
          </cell>
        </row>
        <row r="904">
          <cell r="B904" t="str">
            <v>FPUS2</v>
          </cell>
          <cell r="G904">
            <v>8988425.5746999998</v>
          </cell>
        </row>
        <row r="905">
          <cell r="B905" t="str">
            <v>FPUS2</v>
          </cell>
          <cell r="G905">
            <v>12913758.139600001</v>
          </cell>
        </row>
        <row r="906">
          <cell r="B906" t="str">
            <v>FPUS2</v>
          </cell>
          <cell r="G906">
            <v>12852645.888</v>
          </cell>
        </row>
        <row r="907">
          <cell r="B907" t="str">
            <v>FSUS2</v>
          </cell>
          <cell r="G907">
            <v>1321614</v>
          </cell>
        </row>
        <row r="908">
          <cell r="B908" t="str">
            <v>FSUS2</v>
          </cell>
          <cell r="G908">
            <v>2865259.5729999999</v>
          </cell>
        </row>
        <row r="909">
          <cell r="B909" t="str">
            <v>FSUS2</v>
          </cell>
          <cell r="G909">
            <v>469709.23199999996</v>
          </cell>
        </row>
        <row r="910">
          <cell r="B910" t="str">
            <v>FSUS2</v>
          </cell>
          <cell r="G910">
            <v>2332223.2000000002</v>
          </cell>
        </row>
        <row r="911">
          <cell r="B911" t="str">
            <v>FSUS2</v>
          </cell>
          <cell r="G911">
            <v>1322470.8</v>
          </cell>
        </row>
        <row r="912">
          <cell r="B912" t="str">
            <v>FSUS2</v>
          </cell>
          <cell r="G912">
            <v>2889416.145</v>
          </cell>
        </row>
        <row r="913">
          <cell r="B913" t="str">
            <v>FSUS2</v>
          </cell>
          <cell r="G913">
            <v>1078293.3311999999</v>
          </cell>
        </row>
        <row r="914">
          <cell r="B914" t="str">
            <v>FPEU2</v>
          </cell>
          <cell r="G914">
            <v>4642650</v>
          </cell>
        </row>
        <row r="915">
          <cell r="B915" t="str">
            <v>FPEU2</v>
          </cell>
          <cell r="G915">
            <v>7224300</v>
          </cell>
        </row>
        <row r="916">
          <cell r="B916" t="str">
            <v>FPEU2</v>
          </cell>
          <cell r="G916">
            <v>5113600</v>
          </cell>
        </row>
        <row r="917">
          <cell r="B917" t="str">
            <v>FPEU2</v>
          </cell>
          <cell r="G917">
            <v>9922500</v>
          </cell>
        </row>
        <row r="918">
          <cell r="B918" t="str">
            <v>FPEU2</v>
          </cell>
          <cell r="G918">
            <v>2050603.0000000002</v>
          </cell>
        </row>
        <row r="919">
          <cell r="B919" t="str">
            <v>FSEU2</v>
          </cell>
          <cell r="G919">
            <v>114730000</v>
          </cell>
        </row>
        <row r="920">
          <cell r="B920" t="str">
            <v>FPUK2</v>
          </cell>
          <cell r="G920">
            <v>736741.04</v>
          </cell>
        </row>
        <row r="921">
          <cell r="B921" t="str">
            <v>FPUS2</v>
          </cell>
          <cell r="G921">
            <v>2328300</v>
          </cell>
        </row>
        <row r="922">
          <cell r="B922" t="str">
            <v>FPUS2</v>
          </cell>
          <cell r="G922">
            <v>1224875</v>
          </cell>
        </row>
        <row r="923">
          <cell r="B923" t="str">
            <v>FPUS2</v>
          </cell>
          <cell r="G923">
            <v>777411.7</v>
          </cell>
        </row>
        <row r="924">
          <cell r="B924" t="str">
            <v>FPUS2</v>
          </cell>
          <cell r="G924">
            <v>1196018</v>
          </cell>
        </row>
        <row r="925">
          <cell r="B925" t="str">
            <v>FPUS1</v>
          </cell>
          <cell r="G925">
            <v>2115400</v>
          </cell>
        </row>
        <row r="926">
          <cell r="B926" t="str">
            <v>FPUS1</v>
          </cell>
          <cell r="G926">
            <v>2024740</v>
          </cell>
        </row>
        <row r="927">
          <cell r="B927" t="str">
            <v>FPUS2</v>
          </cell>
          <cell r="G927">
            <v>8370824</v>
          </cell>
        </row>
        <row r="928">
          <cell r="B928" t="str">
            <v>FPUS2</v>
          </cell>
          <cell r="G928">
            <v>8991525</v>
          </cell>
        </row>
        <row r="929">
          <cell r="B929" t="str">
            <v>FSUS2</v>
          </cell>
          <cell r="G929">
            <v>38142300</v>
          </cell>
        </row>
        <row r="930">
          <cell r="B930" t="str">
            <v>FPUS2</v>
          </cell>
          <cell r="G930">
            <v>6109000</v>
          </cell>
        </row>
        <row r="931">
          <cell r="B931" t="str">
            <v>FPUS2</v>
          </cell>
          <cell r="G931">
            <v>12396000</v>
          </cell>
        </row>
        <row r="932">
          <cell r="B932" t="str">
            <v>FPUS2</v>
          </cell>
          <cell r="G932">
            <v>6182000</v>
          </cell>
        </row>
        <row r="933">
          <cell r="B933" t="str">
            <v>FPUS2</v>
          </cell>
          <cell r="G933">
            <v>12376000</v>
          </cell>
        </row>
        <row r="934">
          <cell r="B934" t="str">
            <v>FPUS2</v>
          </cell>
          <cell r="G934">
            <v>12410000</v>
          </cell>
        </row>
        <row r="935">
          <cell r="B935" t="str">
            <v>FPUS2</v>
          </cell>
          <cell r="G935">
            <v>6190000</v>
          </cell>
        </row>
        <row r="936">
          <cell r="B936" t="str">
            <v>FPUS2</v>
          </cell>
          <cell r="G936">
            <v>6119000</v>
          </cell>
        </row>
        <row r="937">
          <cell r="B937" t="str">
            <v>FPUS2</v>
          </cell>
          <cell r="G937">
            <v>6189000</v>
          </cell>
        </row>
        <row r="938">
          <cell r="B938" t="str">
            <v>FPUS2</v>
          </cell>
          <cell r="G938">
            <v>6186000</v>
          </cell>
        </row>
        <row r="939">
          <cell r="B939" t="str">
            <v>FPUS2</v>
          </cell>
          <cell r="G939">
            <v>6118000</v>
          </cell>
        </row>
        <row r="940">
          <cell r="B940" t="str">
            <v>FPUS2</v>
          </cell>
          <cell r="G940">
            <v>6103000</v>
          </cell>
        </row>
        <row r="941">
          <cell r="B941" t="str">
            <v>FPUS2</v>
          </cell>
          <cell r="G941">
            <v>6190000</v>
          </cell>
        </row>
        <row r="942">
          <cell r="B942" t="str">
            <v>FPUS2</v>
          </cell>
          <cell r="G942">
            <v>6147000</v>
          </cell>
        </row>
        <row r="943">
          <cell r="B943" t="str">
            <v>FPUS2</v>
          </cell>
          <cell r="G943">
            <v>6185000</v>
          </cell>
        </row>
        <row r="944">
          <cell r="B944" t="str">
            <v>FPUS2</v>
          </cell>
          <cell r="G944">
            <v>6128000</v>
          </cell>
        </row>
        <row r="945">
          <cell r="B945" t="str">
            <v>FPUS2</v>
          </cell>
          <cell r="G945">
            <v>6203000</v>
          </cell>
        </row>
        <row r="946">
          <cell r="B946" t="str">
            <v>FPUS2</v>
          </cell>
          <cell r="G946">
            <v>6189000</v>
          </cell>
        </row>
        <row r="947">
          <cell r="B947" t="str">
            <v>FPUS2</v>
          </cell>
          <cell r="G947">
            <v>6114000</v>
          </cell>
        </row>
        <row r="948">
          <cell r="B948" t="str">
            <v>FPUS2</v>
          </cell>
          <cell r="G948">
            <v>6185000</v>
          </cell>
        </row>
        <row r="949">
          <cell r="B949" t="str">
            <v>FPEU2</v>
          </cell>
          <cell r="G949">
            <v>41730000</v>
          </cell>
        </row>
        <row r="950">
          <cell r="B950" t="str">
            <v>FPEU2</v>
          </cell>
          <cell r="G950">
            <v>12262392.5</v>
          </cell>
        </row>
        <row r="951">
          <cell r="B951" t="str">
            <v>FPEU2</v>
          </cell>
          <cell r="G951">
            <v>16572000</v>
          </cell>
        </row>
        <row r="952">
          <cell r="B952" t="str">
            <v>FPEU2</v>
          </cell>
          <cell r="G952">
            <v>4075820.5759999999</v>
          </cell>
        </row>
        <row r="953">
          <cell r="B953" t="str">
            <v>FPEU2</v>
          </cell>
          <cell r="G953">
            <v>1836070.4179999998</v>
          </cell>
        </row>
        <row r="954">
          <cell r="B954" t="str">
            <v>FPEU2</v>
          </cell>
          <cell r="G954">
            <v>1960565.0688000002</v>
          </cell>
        </row>
        <row r="955">
          <cell r="B955" t="str">
            <v>FPEU2</v>
          </cell>
          <cell r="G955">
            <v>2751805.4399999999</v>
          </cell>
        </row>
        <row r="956">
          <cell r="B956" t="str">
            <v>FPEU2</v>
          </cell>
          <cell r="G956">
            <v>1248563.8219999999</v>
          </cell>
        </row>
        <row r="957">
          <cell r="B957" t="str">
            <v>FPEU2</v>
          </cell>
          <cell r="G957">
            <v>10363909.92</v>
          </cell>
        </row>
        <row r="958">
          <cell r="B958" t="str">
            <v>FPEU2</v>
          </cell>
          <cell r="G958">
            <v>976532.71199999994</v>
          </cell>
        </row>
        <row r="959">
          <cell r="B959" t="str">
            <v>FPEU2</v>
          </cell>
          <cell r="G959">
            <v>3149012.8219999997</v>
          </cell>
        </row>
        <row r="960">
          <cell r="B960" t="str">
            <v>FPEU2</v>
          </cell>
          <cell r="G960">
            <v>2792977.2</v>
          </cell>
        </row>
        <row r="961">
          <cell r="B961" t="str">
            <v>FPEU2</v>
          </cell>
          <cell r="G961">
            <v>3346143.64</v>
          </cell>
        </row>
        <row r="962">
          <cell r="B962" t="str">
            <v>FPUK2</v>
          </cell>
          <cell r="G962">
            <v>1243228.3199999998</v>
          </cell>
        </row>
        <row r="963">
          <cell r="B963" t="str">
            <v>FPUK2</v>
          </cell>
          <cell r="G963">
            <v>4469760</v>
          </cell>
        </row>
        <row r="964">
          <cell r="B964" t="str">
            <v>FPUK2</v>
          </cell>
          <cell r="G964">
            <v>768937.93131000001</v>
          </cell>
        </row>
        <row r="965">
          <cell r="B965" t="str">
            <v>FPUK2</v>
          </cell>
          <cell r="G965">
            <v>5037242.5920000002</v>
          </cell>
        </row>
        <row r="966">
          <cell r="B966" t="str">
            <v>FPUK2</v>
          </cell>
          <cell r="G966">
            <v>2004071.88</v>
          </cell>
        </row>
        <row r="967">
          <cell r="B967" t="str">
            <v>FPUK2</v>
          </cell>
          <cell r="G967">
            <v>1800607.5</v>
          </cell>
        </row>
        <row r="968">
          <cell r="B968" t="str">
            <v>FPUK2</v>
          </cell>
          <cell r="G968">
            <v>3148200</v>
          </cell>
        </row>
        <row r="969">
          <cell r="B969" t="str">
            <v>FPUK2</v>
          </cell>
          <cell r="G969">
            <v>364080</v>
          </cell>
        </row>
        <row r="970">
          <cell r="B970" t="str">
            <v>FPUK2</v>
          </cell>
          <cell r="G970">
            <v>1850211.243</v>
          </cell>
        </row>
        <row r="971">
          <cell r="B971" t="str">
            <v>FPUK2</v>
          </cell>
          <cell r="G971">
            <v>6615648</v>
          </cell>
        </row>
        <row r="972">
          <cell r="B972" t="str">
            <v>FPUK2</v>
          </cell>
          <cell r="G972">
            <v>1906525.83</v>
          </cell>
        </row>
        <row r="973">
          <cell r="B973" t="str">
            <v>FPUK2</v>
          </cell>
          <cell r="G973">
            <v>154731.04005000001</v>
          </cell>
        </row>
        <row r="974">
          <cell r="B974" t="str">
            <v>FPUK2</v>
          </cell>
          <cell r="G974">
            <v>731600</v>
          </cell>
        </row>
        <row r="975">
          <cell r="B975" t="str">
            <v>FPUK2</v>
          </cell>
          <cell r="G975">
            <v>4919802.5500000007</v>
          </cell>
        </row>
        <row r="976">
          <cell r="B976" t="str">
            <v>FPUK2</v>
          </cell>
          <cell r="G976">
            <v>1335061.45</v>
          </cell>
        </row>
        <row r="977">
          <cell r="B977" t="str">
            <v>FPUK2</v>
          </cell>
          <cell r="G977">
            <v>5076879.2</v>
          </cell>
        </row>
        <row r="978">
          <cell r="B978" t="str">
            <v>FPUK2</v>
          </cell>
          <cell r="G978">
            <v>728748</v>
          </cell>
        </row>
        <row r="979">
          <cell r="B979" t="str">
            <v>FPUK2</v>
          </cell>
          <cell r="G979">
            <v>549280.22931600001</v>
          </cell>
        </row>
        <row r="980">
          <cell r="B980" t="str">
            <v>FPUK2</v>
          </cell>
          <cell r="G980">
            <v>833436.17799999996</v>
          </cell>
        </row>
        <row r="981">
          <cell r="B981" t="str">
            <v>FPUK2</v>
          </cell>
          <cell r="G981">
            <v>3947120.7600000002</v>
          </cell>
        </row>
        <row r="982">
          <cell r="B982" t="str">
            <v>FPUK2</v>
          </cell>
          <cell r="G982">
            <v>2030625</v>
          </cell>
        </row>
        <row r="983">
          <cell r="B983" t="str">
            <v>FPUK2</v>
          </cell>
          <cell r="G983">
            <v>1126240.2216</v>
          </cell>
        </row>
        <row r="984">
          <cell r="B984" t="str">
            <v>FPUK2</v>
          </cell>
          <cell r="G984">
            <v>5348947.8000000007</v>
          </cell>
        </row>
        <row r="985">
          <cell r="B985" t="str">
            <v>FPUK2</v>
          </cell>
          <cell r="G985">
            <v>4068579</v>
          </cell>
        </row>
        <row r="986">
          <cell r="B986" t="str">
            <v>FPUK2</v>
          </cell>
          <cell r="G986">
            <v>730646.4</v>
          </cell>
        </row>
        <row r="987">
          <cell r="B987" t="str">
            <v>FPUK2</v>
          </cell>
          <cell r="G987">
            <v>4132159.85</v>
          </cell>
        </row>
        <row r="988">
          <cell r="B988" t="str">
            <v>FPUK2</v>
          </cell>
          <cell r="G988">
            <v>1075354.75</v>
          </cell>
        </row>
        <row r="989">
          <cell r="B989" t="str">
            <v>FPUS2</v>
          </cell>
          <cell r="G989">
            <v>30470000</v>
          </cell>
        </row>
        <row r="990">
          <cell r="B990" t="str">
            <v>FPUS2</v>
          </cell>
          <cell r="G990">
            <v>30560000</v>
          </cell>
        </row>
        <row r="991">
          <cell r="B991" t="str">
            <v>FPUS2</v>
          </cell>
          <cell r="G991">
            <v>61320000</v>
          </cell>
        </row>
        <row r="992">
          <cell r="B992" t="str">
            <v>FPUS2</v>
          </cell>
          <cell r="G992">
            <v>61500000</v>
          </cell>
        </row>
        <row r="993">
          <cell r="B993" t="str">
            <v>FPUS2</v>
          </cell>
          <cell r="G993">
            <v>2503893.1120000002</v>
          </cell>
        </row>
        <row r="994">
          <cell r="B994" t="str">
            <v>FPUS2</v>
          </cell>
          <cell r="G994">
            <v>4864396.5</v>
          </cell>
        </row>
        <row r="995">
          <cell r="B995" t="str">
            <v>FPUS2</v>
          </cell>
          <cell r="G995">
            <v>2555356.3884999999</v>
          </cell>
        </row>
        <row r="996">
          <cell r="B996" t="str">
            <v>FPUS2</v>
          </cell>
          <cell r="G996">
            <v>4950126.8</v>
          </cell>
        </row>
        <row r="997">
          <cell r="B997" t="str">
            <v>FPUS2</v>
          </cell>
          <cell r="G997">
            <v>2749408.7102999999</v>
          </cell>
        </row>
        <row r="998">
          <cell r="B998" t="str">
            <v>FPUS2</v>
          </cell>
          <cell r="G998">
            <v>2304390.1999999997</v>
          </cell>
        </row>
        <row r="999">
          <cell r="B999" t="str">
            <v>FPUS2</v>
          </cell>
          <cell r="G999">
            <v>4969737.5</v>
          </cell>
        </row>
        <row r="1000">
          <cell r="B1000" t="str">
            <v>FPUS2</v>
          </cell>
          <cell r="G1000">
            <v>2027191.4275</v>
          </cell>
        </row>
        <row r="1001">
          <cell r="B1001" t="str">
            <v>FPUS2</v>
          </cell>
          <cell r="G1001">
            <v>4755346.05</v>
          </cell>
        </row>
        <row r="1002">
          <cell r="B1002" t="str">
            <v>FPUS2</v>
          </cell>
          <cell r="G1002">
            <v>2989337.91</v>
          </cell>
        </row>
        <row r="1003">
          <cell r="B1003" t="str">
            <v>FPUS2</v>
          </cell>
          <cell r="G1003">
            <v>2684085.8190000001</v>
          </cell>
        </row>
        <row r="1004">
          <cell r="B1004" t="str">
            <v>FPUS2</v>
          </cell>
          <cell r="G1004">
            <v>2094961.5</v>
          </cell>
        </row>
        <row r="1005">
          <cell r="B1005" t="str">
            <v>FPUS2</v>
          </cell>
          <cell r="G1005">
            <v>3627285.0749999997</v>
          </cell>
        </row>
        <row r="1006">
          <cell r="B1006" t="str">
            <v>FPUS2</v>
          </cell>
          <cell r="G1006">
            <v>2137882.7400000002</v>
          </cell>
        </row>
        <row r="1007">
          <cell r="B1007" t="str">
            <v>FPUS2</v>
          </cell>
          <cell r="G1007">
            <v>2600320</v>
          </cell>
        </row>
        <row r="1008">
          <cell r="B1008" t="str">
            <v>FPUS2</v>
          </cell>
          <cell r="G1008">
            <v>4276488.8099999996</v>
          </cell>
        </row>
        <row r="1009">
          <cell r="B1009" t="str">
            <v>FPUS2</v>
          </cell>
          <cell r="G1009">
            <v>473314.33799999999</v>
          </cell>
        </row>
        <row r="1010">
          <cell r="B1010" t="str">
            <v>FPUS2</v>
          </cell>
          <cell r="G1010">
            <v>3835990.5999999996</v>
          </cell>
        </row>
        <row r="1011">
          <cell r="B1011" t="str">
            <v>FPUS2</v>
          </cell>
          <cell r="G1011">
            <v>7073858.9941000007</v>
          </cell>
        </row>
        <row r="1012">
          <cell r="B1012" t="str">
            <v>FPUS2</v>
          </cell>
          <cell r="G1012">
            <v>4385208.9462000001</v>
          </cell>
        </row>
        <row r="1013">
          <cell r="B1013" t="str">
            <v>FPUS2</v>
          </cell>
          <cell r="G1013">
            <v>1212.8</v>
          </cell>
        </row>
        <row r="1014">
          <cell r="B1014" t="str">
            <v>FPUS2</v>
          </cell>
          <cell r="G1014">
            <v>1912640</v>
          </cell>
        </row>
        <row r="1015">
          <cell r="B1015" t="str">
            <v>FPUS2</v>
          </cell>
          <cell r="G1015">
            <v>2181605</v>
          </cell>
        </row>
        <row r="1016">
          <cell r="B1016" t="str">
            <v>FPUS2</v>
          </cell>
          <cell r="G1016">
            <v>3477834.2123999996</v>
          </cell>
        </row>
        <row r="1017">
          <cell r="B1017" t="str">
            <v>FPUS2</v>
          </cell>
          <cell r="G1017">
            <v>4351347</v>
          </cell>
        </row>
        <row r="1018">
          <cell r="B1018" t="str">
            <v>FPUS2</v>
          </cell>
          <cell r="G1018">
            <v>3760618.6799999997</v>
          </cell>
        </row>
        <row r="1019">
          <cell r="B1019" t="str">
            <v>FPUS2</v>
          </cell>
          <cell r="G1019">
            <v>4267305</v>
          </cell>
        </row>
        <row r="1020">
          <cell r="B1020" t="str">
            <v>FPUS2</v>
          </cell>
          <cell r="G1020">
            <v>1445980.1608</v>
          </cell>
        </row>
        <row r="1021">
          <cell r="B1021" t="str">
            <v>FPUS2</v>
          </cell>
          <cell r="G1021">
            <v>789750.57642000006</v>
          </cell>
        </row>
        <row r="1022">
          <cell r="B1022" t="str">
            <v>FPUS2</v>
          </cell>
          <cell r="G1022">
            <v>2182700</v>
          </cell>
        </row>
        <row r="1023">
          <cell r="B1023" t="str">
            <v>FPUS2</v>
          </cell>
          <cell r="G1023">
            <v>1913600</v>
          </cell>
        </row>
        <row r="1024">
          <cell r="B1024" t="str">
            <v>FPUS2</v>
          </cell>
          <cell r="G1024">
            <v>2125179</v>
          </cell>
        </row>
        <row r="1025">
          <cell r="B1025" t="str">
            <v>FPUS2</v>
          </cell>
          <cell r="G1025">
            <v>2821817.5991999996</v>
          </cell>
        </row>
        <row r="1026">
          <cell r="B1026" t="str">
            <v>FPUS2</v>
          </cell>
          <cell r="G1026">
            <v>1861284.96</v>
          </cell>
        </row>
        <row r="1027">
          <cell r="B1027" t="str">
            <v>FPUS2</v>
          </cell>
          <cell r="G1027">
            <v>2208461.0155000002</v>
          </cell>
        </row>
        <row r="1028">
          <cell r="B1028" t="str">
            <v>FPUS2</v>
          </cell>
          <cell r="G1028">
            <v>4839703.1142999995</v>
          </cell>
        </row>
        <row r="1029">
          <cell r="B1029" t="str">
            <v>FPUS2</v>
          </cell>
          <cell r="G1029">
            <v>1900928.6772</v>
          </cell>
        </row>
        <row r="1030">
          <cell r="B1030" t="str">
            <v>FPUS2</v>
          </cell>
          <cell r="G1030">
            <v>2865639</v>
          </cell>
        </row>
        <row r="1031">
          <cell r="B1031" t="str">
            <v>FPUS2</v>
          </cell>
          <cell r="G1031">
            <v>2217755.4</v>
          </cell>
        </row>
        <row r="1032">
          <cell r="B1032" t="str">
            <v>FPUS2</v>
          </cell>
          <cell r="G1032">
            <v>4147802.4</v>
          </cell>
        </row>
        <row r="1033">
          <cell r="B1033" t="str">
            <v>FPUS2</v>
          </cell>
          <cell r="G1033">
            <v>667996.80000000005</v>
          </cell>
        </row>
        <row r="1034">
          <cell r="B1034" t="str">
            <v>FPUS2</v>
          </cell>
          <cell r="G1034">
            <v>2159010</v>
          </cell>
        </row>
        <row r="1035">
          <cell r="B1035" t="str">
            <v>FPUS2</v>
          </cell>
          <cell r="G1035">
            <v>2462854.7280000001</v>
          </cell>
        </row>
        <row r="1036">
          <cell r="B1036" t="str">
            <v>FPUS2</v>
          </cell>
          <cell r="G1036">
            <v>5287747.5</v>
          </cell>
        </row>
        <row r="1037">
          <cell r="B1037" t="str">
            <v>FPUS2</v>
          </cell>
          <cell r="G1037">
            <v>5305576.1896000002</v>
          </cell>
        </row>
        <row r="1038">
          <cell r="B1038" t="str">
            <v>FPUS2</v>
          </cell>
          <cell r="G1038">
            <v>2026072.5547999998</v>
          </cell>
        </row>
        <row r="1039">
          <cell r="B1039" t="str">
            <v>FPUS2</v>
          </cell>
          <cell r="G1039">
            <v>1499565.21</v>
          </cell>
        </row>
        <row r="1040">
          <cell r="B1040" t="str">
            <v>FPUS2</v>
          </cell>
          <cell r="G1040">
            <v>4446095.0669999998</v>
          </cell>
        </row>
        <row r="1041">
          <cell r="B1041" t="str">
            <v>FPUS2</v>
          </cell>
          <cell r="G1041">
            <v>4149251.7</v>
          </cell>
        </row>
        <row r="1042">
          <cell r="B1042" t="str">
            <v>FPUS2</v>
          </cell>
          <cell r="G1042">
            <v>2977375.9050000003</v>
          </cell>
        </row>
        <row r="1043">
          <cell r="B1043" t="str">
            <v>FPUS2</v>
          </cell>
          <cell r="G1043">
            <v>3713106.8429999999</v>
          </cell>
        </row>
        <row r="1044">
          <cell r="B1044" t="str">
            <v>FPUS2</v>
          </cell>
          <cell r="G1044">
            <v>20202512.229399998</v>
          </cell>
        </row>
        <row r="1045">
          <cell r="B1045" t="str">
            <v>FPUS2</v>
          </cell>
          <cell r="G1045">
            <v>1215781.9955000002</v>
          </cell>
        </row>
        <row r="1046">
          <cell r="B1046" t="str">
            <v>FPUS2</v>
          </cell>
          <cell r="G1046">
            <v>3843676.6439999999</v>
          </cell>
        </row>
        <row r="1047">
          <cell r="B1047" t="str">
            <v>FPUS2</v>
          </cell>
          <cell r="G1047">
            <v>2455324.5120000001</v>
          </cell>
        </row>
        <row r="1048">
          <cell r="B1048" t="str">
            <v>FPUS2</v>
          </cell>
          <cell r="G1048">
            <v>1251695.2</v>
          </cell>
        </row>
        <row r="1049">
          <cell r="B1049" t="str">
            <v>FPUS2</v>
          </cell>
          <cell r="G1049">
            <v>1745237.58</v>
          </cell>
        </row>
        <row r="1050">
          <cell r="B1050" t="str">
            <v>FPUS2</v>
          </cell>
          <cell r="G1050">
            <v>3891331.08</v>
          </cell>
        </row>
        <row r="1051">
          <cell r="B1051" t="str">
            <v>FPUS2</v>
          </cell>
          <cell r="G1051">
            <v>4224743.25</v>
          </cell>
        </row>
        <row r="1052">
          <cell r="B1052" t="str">
            <v>FPUS2</v>
          </cell>
          <cell r="G1052">
            <v>1914560</v>
          </cell>
        </row>
        <row r="1053">
          <cell r="B1053" t="str">
            <v>FPUS2</v>
          </cell>
          <cell r="G1053">
            <v>1913280</v>
          </cell>
        </row>
        <row r="1054">
          <cell r="B1054" t="str">
            <v>FPUS2</v>
          </cell>
          <cell r="G1054">
            <v>1913280</v>
          </cell>
        </row>
        <row r="1055">
          <cell r="B1055" t="str">
            <v>FPUS2</v>
          </cell>
          <cell r="G1055">
            <v>1460232.1184</v>
          </cell>
        </row>
        <row r="1056">
          <cell r="B1056" t="str">
            <v>FPUS2</v>
          </cell>
          <cell r="G1056">
            <v>2654366.6520000002</v>
          </cell>
        </row>
        <row r="1057">
          <cell r="B1057" t="str">
            <v>FPUS2</v>
          </cell>
          <cell r="G1057">
            <v>2300250.96</v>
          </cell>
        </row>
        <row r="1058">
          <cell r="B1058" t="str">
            <v>FPUS2</v>
          </cell>
          <cell r="G1058">
            <v>965346.84</v>
          </cell>
        </row>
        <row r="1059">
          <cell r="B1059" t="str">
            <v>FPUS2</v>
          </cell>
          <cell r="G1059">
            <v>4595180.6800000006</v>
          </cell>
        </row>
        <row r="1060">
          <cell r="B1060" t="str">
            <v>FPUS2</v>
          </cell>
          <cell r="G1060">
            <v>5896515.0942000002</v>
          </cell>
        </row>
        <row r="1061">
          <cell r="B1061" t="str">
            <v>FPUS2</v>
          </cell>
          <cell r="G1061">
            <v>1118438.763</v>
          </cell>
        </row>
        <row r="1062">
          <cell r="B1062" t="str">
            <v>FPUS2</v>
          </cell>
          <cell r="G1062">
            <v>2035926</v>
          </cell>
        </row>
        <row r="1063">
          <cell r="B1063" t="str">
            <v>FPUS2</v>
          </cell>
          <cell r="G1063">
            <v>2976872.0625</v>
          </cell>
        </row>
        <row r="1064">
          <cell r="B1064" t="str">
            <v>FPUS2</v>
          </cell>
          <cell r="G1064">
            <v>3069344.9070000001</v>
          </cell>
        </row>
        <row r="1065">
          <cell r="B1065" t="str">
            <v>FPUS2</v>
          </cell>
          <cell r="G1065">
            <v>3333218.8032000004</v>
          </cell>
        </row>
        <row r="1066">
          <cell r="B1066" t="str">
            <v>FPUS2</v>
          </cell>
          <cell r="G1066">
            <v>3788867.6640000003</v>
          </cell>
        </row>
        <row r="1067">
          <cell r="B1067" t="str">
            <v>FPUS2</v>
          </cell>
          <cell r="G1067">
            <v>469524.21</v>
          </cell>
        </row>
        <row r="1068">
          <cell r="B1068" t="str">
            <v>FPUS2</v>
          </cell>
          <cell r="G1068">
            <v>4285685.25</v>
          </cell>
        </row>
        <row r="1069">
          <cell r="B1069" t="str">
            <v>FPUS2</v>
          </cell>
          <cell r="G1069">
            <v>4480161.84</v>
          </cell>
        </row>
        <row r="1070">
          <cell r="B1070" t="str">
            <v>FPUS2</v>
          </cell>
          <cell r="G1070">
            <v>2488978.7999999998</v>
          </cell>
        </row>
        <row r="1071">
          <cell r="B1071" t="str">
            <v>FPUS2</v>
          </cell>
          <cell r="G1071">
            <v>2397795.4601000003</v>
          </cell>
        </row>
        <row r="1072">
          <cell r="B1072" t="str">
            <v>FPUS2</v>
          </cell>
          <cell r="G1072">
            <v>2770433.8898</v>
          </cell>
        </row>
        <row r="1073">
          <cell r="B1073" t="str">
            <v>FPUS2</v>
          </cell>
          <cell r="G1073">
            <v>2297552.04</v>
          </cell>
        </row>
        <row r="1074">
          <cell r="B1074" t="str">
            <v>FPUS2</v>
          </cell>
          <cell r="G1074">
            <v>2477501.9070000001</v>
          </cell>
        </row>
        <row r="1075">
          <cell r="B1075" t="str">
            <v>FPUS2</v>
          </cell>
          <cell r="G1075">
            <v>907037.5</v>
          </cell>
        </row>
        <row r="1076">
          <cell r="B1076" t="str">
            <v>FPUS2</v>
          </cell>
          <cell r="G1076">
            <v>5278912.5</v>
          </cell>
        </row>
        <row r="1077">
          <cell r="B1077" t="str">
            <v>FPUS2</v>
          </cell>
          <cell r="G1077">
            <v>4316643.4752000002</v>
          </cell>
        </row>
        <row r="1078">
          <cell r="B1078" t="str">
            <v>FPUS2</v>
          </cell>
          <cell r="G1078">
            <v>2209483.2599999998</v>
          </cell>
        </row>
        <row r="1079">
          <cell r="B1079" t="str">
            <v>FPUS2</v>
          </cell>
          <cell r="G1079">
            <v>1840551.02</v>
          </cell>
        </row>
        <row r="1080">
          <cell r="B1080" t="str">
            <v>FPUS2</v>
          </cell>
          <cell r="G1080">
            <v>1361346.7564000001</v>
          </cell>
        </row>
        <row r="1081">
          <cell r="B1081" t="str">
            <v>FPUS2</v>
          </cell>
          <cell r="G1081">
            <v>745953.51600000006</v>
          </cell>
        </row>
        <row r="1082">
          <cell r="B1082" t="str">
            <v>FPUS2</v>
          </cell>
          <cell r="G1082">
            <v>1756195.8630000001</v>
          </cell>
        </row>
        <row r="1083">
          <cell r="B1083" t="str">
            <v>FPUS2</v>
          </cell>
          <cell r="G1083">
            <v>1533847.392</v>
          </cell>
        </row>
        <row r="1084">
          <cell r="B1084" t="str">
            <v>FPUS2</v>
          </cell>
          <cell r="G1084">
            <v>616910.54700000002</v>
          </cell>
        </row>
        <row r="1085">
          <cell r="B1085" t="str">
            <v>FPUS2</v>
          </cell>
          <cell r="G1085">
            <v>1374411.6</v>
          </cell>
        </row>
        <row r="1086">
          <cell r="B1086" t="str">
            <v>FPUS2</v>
          </cell>
          <cell r="G1086">
            <v>2438682.6149999998</v>
          </cell>
        </row>
        <row r="1087">
          <cell r="B1087" t="str">
            <v>FPUS2</v>
          </cell>
          <cell r="G1087">
            <v>11717364.484800002</v>
          </cell>
        </row>
        <row r="1088">
          <cell r="B1088" t="str">
            <v>FPUS2</v>
          </cell>
          <cell r="G1088">
            <v>2430205.2544000004</v>
          </cell>
        </row>
        <row r="1089">
          <cell r="B1089" t="str">
            <v>FPUS2</v>
          </cell>
          <cell r="G1089">
            <v>3838649.4</v>
          </cell>
        </row>
        <row r="1090">
          <cell r="B1090" t="str">
            <v>FPUS2</v>
          </cell>
          <cell r="G1090">
            <v>1517275.6015999999</v>
          </cell>
        </row>
        <row r="1091">
          <cell r="B1091" t="str">
            <v>FPUS2</v>
          </cell>
          <cell r="G1091">
            <v>2209628.1600000001</v>
          </cell>
        </row>
        <row r="1092">
          <cell r="B1092" t="str">
            <v>FPUS2</v>
          </cell>
          <cell r="G1092">
            <v>4282681.8370000003</v>
          </cell>
        </row>
        <row r="1093">
          <cell r="B1093" t="str">
            <v>FPUS2</v>
          </cell>
          <cell r="G1093">
            <v>2532898.2000000002</v>
          </cell>
        </row>
        <row r="1094">
          <cell r="B1094" t="str">
            <v>FPUS2</v>
          </cell>
          <cell r="G1094">
            <v>4350619.3499999996</v>
          </cell>
        </row>
        <row r="1095">
          <cell r="B1095" t="str">
            <v>FPUS2</v>
          </cell>
          <cell r="G1095">
            <v>1473617.3663999999</v>
          </cell>
        </row>
        <row r="1096">
          <cell r="B1096" t="str">
            <v>FPUS2</v>
          </cell>
          <cell r="G1096">
            <v>1059168</v>
          </cell>
        </row>
        <row r="1097">
          <cell r="B1097" t="str">
            <v>FPUS2</v>
          </cell>
          <cell r="G1097">
            <v>2848824</v>
          </cell>
        </row>
        <row r="1098">
          <cell r="B1098" t="str">
            <v>FPUS2</v>
          </cell>
          <cell r="G1098">
            <v>643299.88319999992</v>
          </cell>
        </row>
        <row r="1099">
          <cell r="B1099" t="str">
            <v>FPUS2</v>
          </cell>
          <cell r="G1099">
            <v>2683164.2939999998</v>
          </cell>
        </row>
        <row r="1100">
          <cell r="B1100" t="str">
            <v>FPUS2</v>
          </cell>
          <cell r="G1100">
            <v>4572549.5640000002</v>
          </cell>
        </row>
        <row r="1101">
          <cell r="B1101" t="str">
            <v>FPUS2</v>
          </cell>
          <cell r="G1101">
            <v>2896379.9739999999</v>
          </cell>
        </row>
        <row r="1102">
          <cell r="B1102" t="str">
            <v>FPUS2</v>
          </cell>
          <cell r="G1102">
            <v>2060841.3</v>
          </cell>
        </row>
        <row r="1103">
          <cell r="B1103" t="str">
            <v>FPUS2</v>
          </cell>
          <cell r="G1103">
            <v>938328.29999999993</v>
          </cell>
        </row>
        <row r="1104">
          <cell r="B1104" t="str">
            <v>FPUS2</v>
          </cell>
          <cell r="G1104">
            <v>1747648.9845</v>
          </cell>
        </row>
        <row r="1105">
          <cell r="B1105" t="str">
            <v>FPUS2</v>
          </cell>
          <cell r="G1105">
            <v>4450361.8</v>
          </cell>
        </row>
        <row r="1106">
          <cell r="B1106" t="str">
            <v>FPUS2</v>
          </cell>
          <cell r="G1106">
            <v>907683.83999999997</v>
          </cell>
        </row>
        <row r="1107">
          <cell r="B1107" t="str">
            <v>FPUS2</v>
          </cell>
          <cell r="G1107">
            <v>4253644.5</v>
          </cell>
        </row>
        <row r="1108">
          <cell r="B1108" t="str">
            <v>FPUS2</v>
          </cell>
          <cell r="G1108">
            <v>2339053.6779999998</v>
          </cell>
        </row>
        <row r="1109">
          <cell r="B1109" t="str">
            <v>FPUS2</v>
          </cell>
          <cell r="G1109">
            <v>2203076.75</v>
          </cell>
        </row>
        <row r="1110">
          <cell r="B1110" t="str">
            <v>FPUS2</v>
          </cell>
          <cell r="G1110">
            <v>2355473.75</v>
          </cell>
        </row>
        <row r="1111">
          <cell r="B1111" t="str">
            <v>FPUS2</v>
          </cell>
          <cell r="G1111">
            <v>2391054.057</v>
          </cell>
        </row>
        <row r="1112">
          <cell r="B1112" t="str">
            <v>FPUS2</v>
          </cell>
          <cell r="G1112">
            <v>1941900.84</v>
          </cell>
        </row>
        <row r="1113">
          <cell r="B1113" t="str">
            <v>FPUS2</v>
          </cell>
          <cell r="G1113">
            <v>12626687.528000001</v>
          </cell>
        </row>
        <row r="1114">
          <cell r="B1114" t="str">
            <v>FPUS2</v>
          </cell>
          <cell r="G1114">
            <v>2399947.7999999998</v>
          </cell>
        </row>
        <row r="1115">
          <cell r="B1115" t="str">
            <v>FPUS2</v>
          </cell>
          <cell r="G1115">
            <v>2145600</v>
          </cell>
        </row>
        <row r="1116">
          <cell r="B1116" t="str">
            <v>FPUS2</v>
          </cell>
          <cell r="G1116">
            <v>2668998.2599999998</v>
          </cell>
        </row>
        <row r="1117">
          <cell r="B1117" t="str">
            <v>FPUS2</v>
          </cell>
          <cell r="G1117">
            <v>1827694.55</v>
          </cell>
        </row>
        <row r="1118">
          <cell r="B1118" t="str">
            <v>FPUS2</v>
          </cell>
          <cell r="G1118">
            <v>1104939.51</v>
          </cell>
        </row>
        <row r="1119">
          <cell r="B1119" t="str">
            <v>FPUS2</v>
          </cell>
          <cell r="G1119">
            <v>2330358.0209999997</v>
          </cell>
        </row>
        <row r="1120">
          <cell r="B1120" t="str">
            <v>FPUS2</v>
          </cell>
          <cell r="G1120">
            <v>1410370.8736</v>
          </cell>
        </row>
        <row r="1121">
          <cell r="B1121" t="str">
            <v>FPUS2</v>
          </cell>
          <cell r="G1121">
            <v>2061195.3</v>
          </cell>
        </row>
        <row r="1122">
          <cell r="B1122" t="str">
            <v>FPUS2</v>
          </cell>
          <cell r="G1122">
            <v>6215232.0780000007</v>
          </cell>
        </row>
        <row r="1123">
          <cell r="B1123" t="str">
            <v>FPUS2</v>
          </cell>
          <cell r="G1123">
            <v>2640536.415</v>
          </cell>
        </row>
        <row r="1124">
          <cell r="B1124" t="str">
            <v>FPUS2</v>
          </cell>
          <cell r="G1124">
            <v>2131762.9900000002</v>
          </cell>
        </row>
        <row r="1125">
          <cell r="B1125" t="str">
            <v>FPUS2</v>
          </cell>
          <cell r="G1125">
            <v>3912158.5360000003</v>
          </cell>
        </row>
        <row r="1126">
          <cell r="B1126" t="str">
            <v>FPUS2</v>
          </cell>
          <cell r="G1126">
            <v>1995761.1599999997</v>
          </cell>
        </row>
        <row r="1127">
          <cell r="B1127" t="str">
            <v>FPUS2</v>
          </cell>
          <cell r="G1127">
            <v>2038137.5999999999</v>
          </cell>
        </row>
        <row r="1128">
          <cell r="B1128" t="str">
            <v>FPUS2</v>
          </cell>
          <cell r="G1128">
            <v>1421187.8399999999</v>
          </cell>
        </row>
        <row r="1129">
          <cell r="B1129" t="str">
            <v>FPUS2</v>
          </cell>
          <cell r="G1129">
            <v>2949626.1795999999</v>
          </cell>
        </row>
        <row r="1130">
          <cell r="B1130" t="str">
            <v>FPUS2</v>
          </cell>
          <cell r="G1130">
            <v>916457.48999999987</v>
          </cell>
        </row>
        <row r="1131">
          <cell r="B1131" t="str">
            <v>FPUS2</v>
          </cell>
          <cell r="G1131">
            <v>501997.5</v>
          </cell>
        </row>
        <row r="1132">
          <cell r="B1132" t="str">
            <v>FPUS2</v>
          </cell>
          <cell r="G1132">
            <v>364402.41038400005</v>
          </cell>
        </row>
        <row r="1133">
          <cell r="B1133" t="str">
            <v>FPUS2</v>
          </cell>
          <cell r="G1133">
            <v>2147365.4687999999</v>
          </cell>
        </row>
        <row r="1134">
          <cell r="B1134" t="str">
            <v>FPUS2</v>
          </cell>
          <cell r="G1134">
            <v>1900503.8496000001</v>
          </cell>
        </row>
        <row r="1135">
          <cell r="B1135" t="str">
            <v>FPUS2</v>
          </cell>
          <cell r="G1135">
            <v>720747.76319999993</v>
          </cell>
        </row>
        <row r="1136">
          <cell r="B1136" t="str">
            <v>FPUS2</v>
          </cell>
          <cell r="G1136">
            <v>588913.74</v>
          </cell>
        </row>
        <row r="1137">
          <cell r="B1137" t="str">
            <v>FPUS2</v>
          </cell>
          <cell r="G1137">
            <v>4100414.64</v>
          </cell>
        </row>
        <row r="1138">
          <cell r="B1138" t="str">
            <v>FPUS2</v>
          </cell>
          <cell r="G1138">
            <v>319119.97200000001</v>
          </cell>
        </row>
        <row r="1139">
          <cell r="B1139" t="str">
            <v>FPUS2</v>
          </cell>
          <cell r="G1139">
            <v>373845.94559999998</v>
          </cell>
        </row>
        <row r="1140">
          <cell r="B1140" t="str">
            <v>FPUS2</v>
          </cell>
          <cell r="G1140">
            <v>321187.70399999997</v>
          </cell>
        </row>
        <row r="1141">
          <cell r="B1141" t="str">
            <v>FPUS2</v>
          </cell>
          <cell r="G1141">
            <v>261912.72</v>
          </cell>
        </row>
        <row r="1142">
          <cell r="B1142" t="str">
            <v>FPUS2</v>
          </cell>
          <cell r="G1142">
            <v>175343.67359999998</v>
          </cell>
        </row>
        <row r="1143">
          <cell r="B1143" t="str">
            <v>FPUS2</v>
          </cell>
          <cell r="G1143">
            <v>175343.67359999998</v>
          </cell>
        </row>
        <row r="1144">
          <cell r="B1144" t="str">
            <v>FPUS2</v>
          </cell>
          <cell r="G1144">
            <v>126820.89599999999</v>
          </cell>
        </row>
        <row r="1145">
          <cell r="B1145" t="str">
            <v>FPUS2</v>
          </cell>
          <cell r="G1145">
            <v>1986799.2964999997</v>
          </cell>
        </row>
        <row r="1146">
          <cell r="B1146" t="str">
            <v>FPUS1</v>
          </cell>
          <cell r="G1146">
            <v>434974.50057600002</v>
          </cell>
        </row>
        <row r="1147">
          <cell r="B1147" t="str">
            <v>FPUS2</v>
          </cell>
          <cell r="G1147">
            <v>3738790.1100000003</v>
          </cell>
        </row>
        <row r="1148">
          <cell r="B1148" t="str">
            <v>FPUS1</v>
          </cell>
          <cell r="G1148">
            <v>101752.23827999999</v>
          </cell>
        </row>
        <row r="1149">
          <cell r="B1149" t="str">
            <v>FPUS2</v>
          </cell>
          <cell r="G1149">
            <v>388669.32000000007</v>
          </cell>
        </row>
        <row r="1150">
          <cell r="B1150" t="str">
            <v>FPUS2</v>
          </cell>
          <cell r="G1150">
            <v>1382119.128</v>
          </cell>
        </row>
        <row r="1151">
          <cell r="B1151" t="str">
            <v>FPUS2</v>
          </cell>
          <cell r="G1151">
            <v>120184.27200000001</v>
          </cell>
        </row>
        <row r="1152">
          <cell r="B1152" t="str">
            <v>FPUS2</v>
          </cell>
          <cell r="G1152">
            <v>60092.136000000006</v>
          </cell>
        </row>
        <row r="1153">
          <cell r="B1153" t="str">
            <v>FPUS2</v>
          </cell>
          <cell r="G1153">
            <v>838671.21</v>
          </cell>
        </row>
        <row r="1154">
          <cell r="B1154" t="str">
            <v>FPUS2</v>
          </cell>
          <cell r="G1154">
            <v>1325449.4550000001</v>
          </cell>
        </row>
        <row r="1155">
          <cell r="B1155" t="str">
            <v>FPUS2</v>
          </cell>
          <cell r="G1155">
            <v>2845240.7974999999</v>
          </cell>
        </row>
        <row r="1156">
          <cell r="B1156" t="str">
            <v>FPUS2</v>
          </cell>
          <cell r="G1156">
            <v>3017417.52</v>
          </cell>
        </row>
        <row r="1157">
          <cell r="B1157" t="str">
            <v>FPUS2</v>
          </cell>
          <cell r="G1157">
            <v>3600688.2912000003</v>
          </cell>
        </row>
        <row r="1158">
          <cell r="B1158" t="str">
            <v>FPUS2</v>
          </cell>
          <cell r="G1158">
            <v>2200021.38</v>
          </cell>
        </row>
        <row r="1159">
          <cell r="B1159" t="str">
            <v>FPUS2</v>
          </cell>
          <cell r="G1159">
            <v>2251047.2400000002</v>
          </cell>
        </row>
        <row r="1160">
          <cell r="B1160" t="str">
            <v>FPUS2</v>
          </cell>
          <cell r="G1160">
            <v>2895928.2017999999</v>
          </cell>
        </row>
        <row r="1161">
          <cell r="B1161" t="str">
            <v>FPUS2</v>
          </cell>
          <cell r="G1161">
            <v>2548135.6032000002</v>
          </cell>
        </row>
        <row r="1162">
          <cell r="B1162" t="str">
            <v>FPUS2</v>
          </cell>
          <cell r="G1162">
            <v>2197253.6414999999</v>
          </cell>
        </row>
        <row r="1163">
          <cell r="B1163" t="str">
            <v>FPUS2</v>
          </cell>
          <cell r="G1163">
            <v>4523489.8146000002</v>
          </cell>
        </row>
        <row r="1164">
          <cell r="B1164" t="str">
            <v>FPUS2</v>
          </cell>
          <cell r="G1164">
            <v>2817661.5384</v>
          </cell>
        </row>
        <row r="1165">
          <cell r="B1165" t="str">
            <v>FPUS2</v>
          </cell>
          <cell r="G1165">
            <v>2880192.5375999999</v>
          </cell>
        </row>
        <row r="1166">
          <cell r="B1166" t="str">
            <v>FPUS2</v>
          </cell>
          <cell r="G1166">
            <v>1155971.6610000001</v>
          </cell>
        </row>
        <row r="1167">
          <cell r="B1167" t="str">
            <v>FPUS2</v>
          </cell>
          <cell r="G1167">
            <v>1356300</v>
          </cell>
        </row>
        <row r="1168">
          <cell r="B1168" t="str">
            <v>FPUS2</v>
          </cell>
          <cell r="G1168">
            <v>2237083.7288000002</v>
          </cell>
        </row>
        <row r="1169">
          <cell r="B1169" t="str">
            <v>FPUS2</v>
          </cell>
          <cell r="G1169">
            <v>367404.09494400001</v>
          </cell>
        </row>
        <row r="1170">
          <cell r="B1170" t="str">
            <v>FPUS2</v>
          </cell>
          <cell r="G1170">
            <v>4460855.5200000005</v>
          </cell>
        </row>
        <row r="1171">
          <cell r="B1171" t="str">
            <v>FPUS2</v>
          </cell>
          <cell r="G1171">
            <v>384869.10055999999</v>
          </cell>
        </row>
        <row r="1172">
          <cell r="B1172" t="str">
            <v>FPUS2</v>
          </cell>
          <cell r="G1172">
            <v>7697718</v>
          </cell>
        </row>
        <row r="1173">
          <cell r="B1173" t="str">
            <v>FPUS2</v>
          </cell>
          <cell r="G1173">
            <v>6126223.2126000002</v>
          </cell>
        </row>
        <row r="1174">
          <cell r="B1174" t="str">
            <v>FPUS2</v>
          </cell>
          <cell r="G1174">
            <v>7875782.2768000001</v>
          </cell>
        </row>
        <row r="1175">
          <cell r="B1175" t="str">
            <v>FPUS2</v>
          </cell>
          <cell r="G1175">
            <v>5553553.0005999999</v>
          </cell>
        </row>
        <row r="1176">
          <cell r="B1176" t="str">
            <v>FSJY2</v>
          </cell>
          <cell r="G1176">
            <v>13127649.999999998</v>
          </cell>
        </row>
        <row r="1177">
          <cell r="B1177" t="str">
            <v>FSJY2</v>
          </cell>
          <cell r="G1177">
            <v>25910750</v>
          </cell>
        </row>
        <row r="1178">
          <cell r="B1178" t="str">
            <v>FPUS2</v>
          </cell>
          <cell r="G1178">
            <v>25910727.752000004</v>
          </cell>
        </row>
        <row r="1179">
          <cell r="B1179" t="str">
            <v>FPUS2</v>
          </cell>
          <cell r="G1179">
            <v>13127641.3156</v>
          </cell>
        </row>
        <row r="1180">
          <cell r="B1180" t="str">
            <v>FPUS2</v>
          </cell>
          <cell r="G1180">
            <v>3778961.8</v>
          </cell>
        </row>
        <row r="1181">
          <cell r="B1181" t="str">
            <v>FPUS2</v>
          </cell>
          <cell r="G1181">
            <v>3762359.088</v>
          </cell>
        </row>
        <row r="1182">
          <cell r="B1182" t="str">
            <v>FPUS2</v>
          </cell>
          <cell r="G1182">
            <v>21759137.447999999</v>
          </cell>
        </row>
        <row r="1183">
          <cell r="B1183" t="str">
            <v>FPUS2</v>
          </cell>
          <cell r="G1183">
            <v>27468664.220000003</v>
          </cell>
        </row>
        <row r="1184">
          <cell r="B1184" t="str">
            <v>FPUS2</v>
          </cell>
          <cell r="G1184">
            <v>36663913.555200003</v>
          </cell>
        </row>
        <row r="1185">
          <cell r="B1185" t="str">
            <v>FPUS2</v>
          </cell>
          <cell r="G1185">
            <v>2743075.125</v>
          </cell>
        </row>
        <row r="1186">
          <cell r="B1186" t="str">
            <v>FPUS2</v>
          </cell>
          <cell r="G1186">
            <v>2380671</v>
          </cell>
        </row>
        <row r="1187">
          <cell r="B1187" t="str">
            <v>FPUS2</v>
          </cell>
          <cell r="G1187">
            <v>2380671</v>
          </cell>
        </row>
        <row r="1188">
          <cell r="B1188" t="str">
            <v>FPUS2</v>
          </cell>
          <cell r="G1188">
            <v>37987783.469999999</v>
          </cell>
        </row>
        <row r="1189">
          <cell r="B1189" t="str">
            <v>FPUS2</v>
          </cell>
          <cell r="G1189">
            <v>2375325</v>
          </cell>
        </row>
        <row r="1190">
          <cell r="B1190" t="str">
            <v>FPUS2</v>
          </cell>
          <cell r="G1190">
            <v>2685150</v>
          </cell>
        </row>
        <row r="1191">
          <cell r="B1191" t="str">
            <v>FPUS2</v>
          </cell>
          <cell r="G1191">
            <v>1940128.8</v>
          </cell>
        </row>
        <row r="1192">
          <cell r="B1192" t="str">
            <v>FPUS2</v>
          </cell>
          <cell r="G1192">
            <v>2312792.37</v>
          </cell>
        </row>
        <row r="1193">
          <cell r="B1193" t="str">
            <v>FPUS2</v>
          </cell>
          <cell r="G1193">
            <v>13576492.825000001</v>
          </cell>
        </row>
        <row r="1194">
          <cell r="B1194" t="str">
            <v>FPUS2</v>
          </cell>
          <cell r="G1194">
            <v>11658939.484000001</v>
          </cell>
        </row>
        <row r="1195">
          <cell r="B1195" t="str">
            <v>FPUS2</v>
          </cell>
          <cell r="G1195">
            <v>27170184.172000002</v>
          </cell>
        </row>
        <row r="1196">
          <cell r="B1196" t="str">
            <v>FPUS2</v>
          </cell>
          <cell r="G1196">
            <v>2748900</v>
          </cell>
        </row>
        <row r="1197">
          <cell r="B1197" t="str">
            <v>FPUS2</v>
          </cell>
          <cell r="G1197">
            <v>29751150.18</v>
          </cell>
        </row>
        <row r="1198">
          <cell r="B1198" t="str">
            <v>FPUS1</v>
          </cell>
          <cell r="G1198">
            <v>7560640.4831999997</v>
          </cell>
        </row>
        <row r="1199">
          <cell r="B1199" t="str">
            <v>FSUS2</v>
          </cell>
          <cell r="G1199">
            <v>213255000</v>
          </cell>
        </row>
        <row r="1200">
          <cell r="B1200" t="str">
            <v>FSUS2</v>
          </cell>
          <cell r="G1200">
            <v>303850000</v>
          </cell>
        </row>
        <row r="1201">
          <cell r="B1201" t="str">
            <v>FSUS2</v>
          </cell>
          <cell r="G1201">
            <v>304000000</v>
          </cell>
        </row>
        <row r="1202">
          <cell r="B1202" t="str">
            <v>FSUS2</v>
          </cell>
          <cell r="G1202">
            <v>305900000</v>
          </cell>
        </row>
        <row r="1203">
          <cell r="B1203" t="str">
            <v>FSUS2</v>
          </cell>
          <cell r="G1203">
            <v>314100000</v>
          </cell>
        </row>
        <row r="1204">
          <cell r="B1204" t="str">
            <v>FSUS2</v>
          </cell>
          <cell r="G1204">
            <v>304700000</v>
          </cell>
        </row>
        <row r="1205">
          <cell r="B1205" t="str">
            <v>FSUS3</v>
          </cell>
          <cell r="G1205">
            <v>314100000</v>
          </cell>
        </row>
        <row r="1206">
          <cell r="B1206" t="str">
            <v>FSUS2</v>
          </cell>
          <cell r="G1206">
            <v>304050000</v>
          </cell>
        </row>
        <row r="1207">
          <cell r="B1207" t="str">
            <v>FSUS2</v>
          </cell>
          <cell r="G1207">
            <v>303650000</v>
          </cell>
        </row>
        <row r="1208">
          <cell r="B1208" t="str">
            <v>FSUS2</v>
          </cell>
          <cell r="G1208">
            <v>305650000</v>
          </cell>
        </row>
        <row r="1209">
          <cell r="B1209" t="str">
            <v>FSEU2</v>
          </cell>
          <cell r="G1209">
            <v>612323906.39999998</v>
          </cell>
        </row>
        <row r="1210">
          <cell r="B1210" t="str">
            <v>FPUS2</v>
          </cell>
          <cell r="G1210">
            <v>304600</v>
          </cell>
        </row>
        <row r="1211">
          <cell r="B1211" t="str">
            <v>FPJY2</v>
          </cell>
          <cell r="G1211">
            <v>9010386</v>
          </cell>
        </row>
        <row r="1212">
          <cell r="B1212" t="str">
            <v>FPJY2</v>
          </cell>
          <cell r="G1212">
            <v>9010386</v>
          </cell>
        </row>
        <row r="1213">
          <cell r="B1213" t="str">
            <v>FPJY2</v>
          </cell>
          <cell r="G1213">
            <v>9010386</v>
          </cell>
        </row>
        <row r="1214">
          <cell r="B1214" t="str">
            <v>FPJY2</v>
          </cell>
          <cell r="G1214">
            <v>25502950.000000004</v>
          </cell>
        </row>
        <row r="1215">
          <cell r="B1215" t="str">
            <v>FPJY2</v>
          </cell>
          <cell r="G1215">
            <v>126562500</v>
          </cell>
        </row>
        <row r="1216">
          <cell r="B1216" t="str">
            <v>FPJY3</v>
          </cell>
          <cell r="G1216">
            <v>546996000</v>
          </cell>
        </row>
        <row r="1217">
          <cell r="B1217" t="str">
            <v>FPJY2</v>
          </cell>
          <cell r="G1217">
            <v>21024234.000000004</v>
          </cell>
        </row>
        <row r="1218">
          <cell r="B1218" t="str">
            <v>FPJY2</v>
          </cell>
          <cell r="G1218">
            <v>21024234.000000004</v>
          </cell>
        </row>
        <row r="1219">
          <cell r="B1219" t="str">
            <v>FPJY2</v>
          </cell>
          <cell r="G1219">
            <v>22622196.915170003</v>
          </cell>
        </row>
        <row r="1220">
          <cell r="B1220" t="str">
            <v>FPJY3</v>
          </cell>
          <cell r="G1220">
            <v>546996000</v>
          </cell>
        </row>
        <row r="1221">
          <cell r="B1221" t="str">
            <v>FPJY2</v>
          </cell>
          <cell r="G1221">
            <v>124925000</v>
          </cell>
        </row>
        <row r="1222">
          <cell r="B1222" t="str">
            <v>FPJY2</v>
          </cell>
          <cell r="G1222">
            <v>122975000</v>
          </cell>
        </row>
        <row r="1223">
          <cell r="B1223" t="str">
            <v>FPJY2</v>
          </cell>
          <cell r="G1223">
            <v>128305000</v>
          </cell>
        </row>
        <row r="1224">
          <cell r="B1224" t="str">
            <v>FPJY3</v>
          </cell>
          <cell r="G1224">
            <v>543341000</v>
          </cell>
        </row>
        <row r="1225">
          <cell r="B1225" t="str">
            <v>FPJY2</v>
          </cell>
          <cell r="G1225">
            <v>23663417.222010002</v>
          </cell>
        </row>
        <row r="1226">
          <cell r="B1226" t="str">
            <v>FPJY2</v>
          </cell>
          <cell r="G1226">
            <v>21024234.000000004</v>
          </cell>
        </row>
        <row r="1227">
          <cell r="B1227" t="str">
            <v>FPJY3</v>
          </cell>
          <cell r="G1227">
            <v>543341000</v>
          </cell>
        </row>
        <row r="1228">
          <cell r="B1228" t="str">
            <v>FPJY2</v>
          </cell>
          <cell r="G1228">
            <v>23364937.884160001</v>
          </cell>
        </row>
        <row r="1229">
          <cell r="B1229" t="str">
            <v>FPJY2</v>
          </cell>
          <cell r="G1229">
            <v>25783900</v>
          </cell>
        </row>
        <row r="1230">
          <cell r="B1230" t="str">
            <v>FPJY3</v>
          </cell>
          <cell r="G1230">
            <v>525776000</v>
          </cell>
        </row>
        <row r="1231">
          <cell r="B1231" t="str">
            <v>FSJY3</v>
          </cell>
          <cell r="G1231">
            <v>543341000</v>
          </cell>
        </row>
        <row r="1232">
          <cell r="B1232" t="str">
            <v>FSJY3</v>
          </cell>
          <cell r="G1232">
            <v>546996000</v>
          </cell>
        </row>
        <row r="1233">
          <cell r="B1233" t="str">
            <v>FSJY2</v>
          </cell>
          <cell r="G1233">
            <v>126562500</v>
          </cell>
        </row>
        <row r="1234">
          <cell r="B1234" t="str">
            <v>FSJY2</v>
          </cell>
          <cell r="G1234">
            <v>25783900</v>
          </cell>
        </row>
        <row r="1235">
          <cell r="B1235" t="str">
            <v>FSJY3</v>
          </cell>
          <cell r="G1235">
            <v>525776000</v>
          </cell>
        </row>
        <row r="1236">
          <cell r="B1236" t="str">
            <v>FSJY2</v>
          </cell>
          <cell r="G1236">
            <v>122975000</v>
          </cell>
        </row>
        <row r="1237">
          <cell r="B1237" t="str">
            <v>FSJY2</v>
          </cell>
          <cell r="G1237">
            <v>124925000</v>
          </cell>
        </row>
        <row r="1238">
          <cell r="B1238" t="str">
            <v>FSJY2</v>
          </cell>
          <cell r="G1238">
            <v>21119567.387919001</v>
          </cell>
        </row>
        <row r="1239">
          <cell r="B1239" t="str">
            <v>FSJY2</v>
          </cell>
          <cell r="G1239">
            <v>21119567.387919001</v>
          </cell>
        </row>
        <row r="1240">
          <cell r="B1240" t="str">
            <v>FSJY2</v>
          </cell>
          <cell r="G1240">
            <v>128305000</v>
          </cell>
        </row>
        <row r="1241">
          <cell r="B1241" t="str">
            <v>FSJY2</v>
          </cell>
          <cell r="G1241">
            <v>25502950.000000004</v>
          </cell>
        </row>
        <row r="1242">
          <cell r="B1242" t="str">
            <v>FSJY3</v>
          </cell>
          <cell r="G1242">
            <v>543341000</v>
          </cell>
        </row>
        <row r="1243">
          <cell r="B1243" t="str">
            <v>FSJY2</v>
          </cell>
          <cell r="G1243">
            <v>9414753.6023310013</v>
          </cell>
        </row>
        <row r="1244">
          <cell r="B1244" t="str">
            <v>FSJY2</v>
          </cell>
          <cell r="G1244">
            <v>9125260.4122680016</v>
          </cell>
        </row>
        <row r="1245">
          <cell r="B1245" t="str">
            <v>FSJY2</v>
          </cell>
          <cell r="G1245">
            <v>9414753.6023310013</v>
          </cell>
        </row>
        <row r="1246">
          <cell r="B1246" t="str">
            <v>FSJY2</v>
          </cell>
          <cell r="G1246">
            <v>22622196.915170003</v>
          </cell>
        </row>
        <row r="1247">
          <cell r="B1247" t="str">
            <v>FSJY2</v>
          </cell>
          <cell r="G1247">
            <v>21119567.387919001</v>
          </cell>
        </row>
        <row r="1248">
          <cell r="B1248" t="str">
            <v>FSJY2</v>
          </cell>
          <cell r="G1248">
            <v>23663417.222010002</v>
          </cell>
        </row>
        <row r="1249">
          <cell r="B1249" t="str">
            <v>FSJY2</v>
          </cell>
          <cell r="G1249">
            <v>23364937.884160001</v>
          </cell>
        </row>
        <row r="1250">
          <cell r="B1250" t="str">
            <v>FSJY3</v>
          </cell>
          <cell r="G1250">
            <v>546996000</v>
          </cell>
        </row>
        <row r="1251">
          <cell r="B1251" t="str">
            <v>FPUS3</v>
          </cell>
          <cell r="G1251">
            <v>543340757.31030011</v>
          </cell>
        </row>
        <row r="1252">
          <cell r="B1252" t="str">
            <v>FPUS3</v>
          </cell>
          <cell r="G1252">
            <v>543340757.31030011</v>
          </cell>
        </row>
        <row r="1253">
          <cell r="B1253" t="str">
            <v>FPUS3</v>
          </cell>
          <cell r="G1253">
            <v>546995515.97130001</v>
          </cell>
        </row>
        <row r="1254">
          <cell r="B1254" t="str">
            <v>FPUS3</v>
          </cell>
          <cell r="G1254">
            <v>546995515.97130001</v>
          </cell>
        </row>
        <row r="1255">
          <cell r="B1255" t="str">
            <v>FPUS3</v>
          </cell>
          <cell r="G1255">
            <v>525775862.36340004</v>
          </cell>
        </row>
        <row r="1256">
          <cell r="B1256" t="str">
            <v>FPUS2</v>
          </cell>
          <cell r="G1256">
            <v>23663431.815000001</v>
          </cell>
        </row>
        <row r="1257">
          <cell r="B1257" t="str">
            <v>FPUS2</v>
          </cell>
          <cell r="G1257">
            <v>23364952.1754</v>
          </cell>
        </row>
        <row r="1258">
          <cell r="B1258" t="str">
            <v>FPUS2</v>
          </cell>
          <cell r="G1258">
            <v>22622210.8506</v>
          </cell>
        </row>
        <row r="1259">
          <cell r="B1259" t="str">
            <v>FPUS2</v>
          </cell>
          <cell r="G1259">
            <v>122970779.26800001</v>
          </cell>
        </row>
        <row r="1260">
          <cell r="B1260" t="str">
            <v>FPUS2</v>
          </cell>
          <cell r="G1260">
            <v>124948453.602</v>
          </cell>
        </row>
        <row r="1261">
          <cell r="B1261" t="str">
            <v>FPUS2</v>
          </cell>
          <cell r="G1261">
            <v>9125256.8925000001</v>
          </cell>
        </row>
        <row r="1262">
          <cell r="B1262" t="str">
            <v>FPUS2</v>
          </cell>
          <cell r="G1262">
            <v>25502933.557999998</v>
          </cell>
        </row>
        <row r="1263">
          <cell r="B1263" t="str">
            <v>FPUS2</v>
          </cell>
          <cell r="G1263">
            <v>25783898.088500001</v>
          </cell>
        </row>
        <row r="1264">
          <cell r="B1264" t="str">
            <v>FPUS2</v>
          </cell>
          <cell r="G1264">
            <v>9414749.4749999996</v>
          </cell>
        </row>
        <row r="1265">
          <cell r="B1265" t="str">
            <v>FPUS2</v>
          </cell>
          <cell r="G1265">
            <v>9414749.4749999996</v>
          </cell>
        </row>
        <row r="1266">
          <cell r="B1266" t="str">
            <v>FPUS2</v>
          </cell>
          <cell r="G1266">
            <v>21119558.895</v>
          </cell>
        </row>
        <row r="1267">
          <cell r="B1267" t="str">
            <v>FPUS2</v>
          </cell>
          <cell r="G1267">
            <v>21119558.895</v>
          </cell>
        </row>
        <row r="1268">
          <cell r="B1268" t="str">
            <v>FPUS2</v>
          </cell>
          <cell r="G1268">
            <v>21119558.895</v>
          </cell>
        </row>
        <row r="1269">
          <cell r="B1269" t="str">
            <v>FPUS2</v>
          </cell>
          <cell r="G1269">
            <v>126562499.7975</v>
          </cell>
        </row>
        <row r="1270">
          <cell r="B1270" t="str">
            <v>FPUS2</v>
          </cell>
          <cell r="G1270">
            <v>128305084.8792</v>
          </cell>
        </row>
        <row r="1271">
          <cell r="B1271" t="str">
            <v>FPUS2</v>
          </cell>
          <cell r="G1271">
            <v>50411895.752549998</v>
          </cell>
        </row>
        <row r="1272">
          <cell r="B1272" t="str">
            <v>FPUS2</v>
          </cell>
          <cell r="G1272">
            <v>51375731.327849999</v>
          </cell>
        </row>
        <row r="1273">
          <cell r="B1273" t="str">
            <v>FPUS3</v>
          </cell>
          <cell r="G1273">
            <v>366146305.54694998</v>
          </cell>
        </row>
        <row r="1274">
          <cell r="B1274" t="str">
            <v>FSUS3</v>
          </cell>
          <cell r="G1274">
            <v>546995515.97130001</v>
          </cell>
        </row>
        <row r="1275">
          <cell r="B1275" t="str">
            <v>FSUS3</v>
          </cell>
          <cell r="G1275">
            <v>546995515.97130001</v>
          </cell>
        </row>
        <row r="1276">
          <cell r="B1276" t="str">
            <v>FSUS3</v>
          </cell>
          <cell r="G1276">
            <v>543340757.31030011</v>
          </cell>
        </row>
        <row r="1277">
          <cell r="B1277" t="str">
            <v>FSUS3</v>
          </cell>
          <cell r="G1277">
            <v>543340757.31030011</v>
          </cell>
        </row>
        <row r="1278">
          <cell r="B1278" t="str">
            <v>FSUS3</v>
          </cell>
          <cell r="G1278">
            <v>525775862.36340004</v>
          </cell>
        </row>
        <row r="1279">
          <cell r="B1279" t="str">
            <v>FSUS2</v>
          </cell>
          <cell r="G1279">
            <v>128305084.8792</v>
          </cell>
        </row>
        <row r="1280">
          <cell r="B1280" t="str">
            <v>FSUS2</v>
          </cell>
          <cell r="G1280">
            <v>126562499.7975</v>
          </cell>
        </row>
        <row r="1281">
          <cell r="B1281" t="str">
            <v>FSUS2</v>
          </cell>
          <cell r="G1281">
            <v>21024225.7425</v>
          </cell>
        </row>
        <row r="1282">
          <cell r="B1282" t="str">
            <v>FSUS2</v>
          </cell>
          <cell r="G1282">
            <v>25783898.088500001</v>
          </cell>
        </row>
        <row r="1283">
          <cell r="B1283" t="str">
            <v>FSUS2</v>
          </cell>
          <cell r="G1283">
            <v>21024225.7425</v>
          </cell>
        </row>
        <row r="1284">
          <cell r="B1284" t="str">
            <v>FSUS2</v>
          </cell>
          <cell r="G1284">
            <v>21024225.7425</v>
          </cell>
        </row>
        <row r="1285">
          <cell r="B1285" t="str">
            <v>FSUS2</v>
          </cell>
          <cell r="G1285">
            <v>25502933.557999998</v>
          </cell>
        </row>
        <row r="1286">
          <cell r="B1286" t="str">
            <v>FSUS2</v>
          </cell>
          <cell r="G1286">
            <v>122970779.26800001</v>
          </cell>
        </row>
        <row r="1287">
          <cell r="B1287" t="str">
            <v>FSUS2</v>
          </cell>
          <cell r="G1287">
            <v>124948453.602</v>
          </cell>
        </row>
        <row r="1288">
          <cell r="B1288" t="str">
            <v>FSUS2</v>
          </cell>
          <cell r="G1288">
            <v>23364952.1754</v>
          </cell>
        </row>
        <row r="1289">
          <cell r="B1289" t="str">
            <v>FSUS2</v>
          </cell>
          <cell r="G1289">
            <v>23663431.815000001</v>
          </cell>
        </row>
        <row r="1290">
          <cell r="B1290" t="str">
            <v>FSUS2</v>
          </cell>
          <cell r="G1290">
            <v>9010382.2874999996</v>
          </cell>
        </row>
        <row r="1291">
          <cell r="B1291" t="str">
            <v>FSUS2</v>
          </cell>
          <cell r="G1291">
            <v>9010382.2874999996</v>
          </cell>
        </row>
        <row r="1292">
          <cell r="B1292" t="str">
            <v>FSUS2</v>
          </cell>
          <cell r="G1292">
            <v>9010382.2874999996</v>
          </cell>
        </row>
        <row r="1293">
          <cell r="B1293" t="str">
            <v>FSUS2</v>
          </cell>
          <cell r="G1293">
            <v>22622210.8506</v>
          </cell>
        </row>
        <row r="65536">
          <cell r="B65536" t="str">
            <v>Cur/P/S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rporate-Funded"/>
      <sheetName val="Corporate-Non Funded"/>
      <sheetName val="Commercial-Funded"/>
      <sheetName val="Commercial-Non Funded"/>
      <sheetName val="FI-Funded"/>
      <sheetName val="FI-Non Funded"/>
      <sheetName val="IBG-Funded"/>
      <sheetName val="IBG-Non Funded"/>
      <sheetName val="Retail"/>
      <sheetName val="Investments"/>
      <sheetName val="Cash Balances &amp; Placements"/>
      <sheetName val="Lookups"/>
      <sheetName val="T-BILL"/>
      <sheetName val="BS-OVS"/>
      <sheetName val="FX"/>
      <sheetName val="Sheet1"/>
      <sheetName val="Sheet4"/>
      <sheetName val="BSDOMOV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OCI"/>
      <sheetName val="CFS"/>
      <sheetName val="SOMPF"/>
      <sheetName val="Note 1"/>
      <sheetName val="Notes 2-4.13"/>
      <sheetName val="Notes 5-7"/>
      <sheetName val="Note 7.1-7.1.2"/>
      <sheetName val="Notes 7.2"/>
      <sheetName val="Notes 7.3"/>
      <sheetName val="Note 7.4"/>
      <sheetName val="Notes 7.5-9"/>
      <sheetName val="Notes 10-14"/>
      <sheetName val="Notes 15-9"/>
      <sheetName val="Notes 20-22"/>
      <sheetName val="22.1.2"/>
      <sheetName val="22.1.3-22.2"/>
      <sheetName val="22.3"/>
      <sheetName val="22.4"/>
      <sheetName val="23"/>
      <sheetName val="Note 23-27"/>
      <sheetName val="Note 28-29"/>
      <sheetName val="TB ESF"/>
      <sheetName val="TB DSF"/>
      <sheetName val="TBMMSF"/>
      <sheetName val="TB CSF"/>
      <sheetName val="PURCHASE PIVOT"/>
      <sheetName val="REDEMPTION PIVOT"/>
      <sheetName val="PIVOT UNIT HE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Linked Disclosure"/>
      <sheetName val="2.Disclosure 5.2-5.4"/>
      <sheetName val="3.Movement"/>
      <sheetName val="4.Valuation as at June 30,2017"/>
      <sheetName val="5.Moving Average"/>
      <sheetName val="6.Summary of Capital Gain"/>
      <sheetName val="Moving Average Report"/>
    </sheetNames>
    <sheetDataSet>
      <sheetData sheetId="0" refreshError="1"/>
      <sheetData sheetId="1" refreshError="1"/>
      <sheetData sheetId="2" refreshError="1"/>
      <sheetData sheetId="3" refreshError="1"/>
      <sheetData sheetId="4">
        <row r="14">
          <cell r="B14" t="str">
            <v>Nishat Mills Limited</v>
          </cell>
        </row>
      </sheetData>
      <sheetData sheetId="5">
        <row r="78">
          <cell r="O78">
            <v>-225541.94000000041</v>
          </cell>
        </row>
      </sheetData>
      <sheetData sheetId="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ncome Stat"/>
      <sheetName val="SCI"/>
      <sheetName val="Cashflow"/>
      <sheetName val="Distribution"/>
      <sheetName val="UHF (New)"/>
      <sheetName val="UHF"/>
      <sheetName val="Note 1-8"/>
      <sheetName val="8.1"/>
      <sheetName val="8.1 latest old"/>
      <sheetName val="8.1 old"/>
      <sheetName val="8.2 to 8.4"/>
      <sheetName val="Note 9-16"/>
      <sheetName val="Note. 18"/>
      <sheetName val="Note 19-20"/>
      <sheetName val="Note19.1"/>
      <sheetName val="21-24"/>
      <sheetName val="CF Working"/>
      <sheetName val="Lead."/>
      <sheetName val="TB"/>
      <sheetName val="Lead"/>
      <sheetName val="Realised working"/>
    </sheetNames>
    <sheetDataSet>
      <sheetData sheetId="0">
        <row r="32">
          <cell r="I32">
            <v>702210143.45000005</v>
          </cell>
        </row>
      </sheetData>
      <sheetData sheetId="1">
        <row r="3">
          <cell r="A3" t="str">
            <v>FOR THE PERIOD ENDED DECEMBER 31, 2017 (UN-AUDITED)</v>
          </cell>
        </row>
      </sheetData>
      <sheetData sheetId="2">
        <row r="13">
          <cell r="G13">
            <v>10735123</v>
          </cell>
        </row>
      </sheetData>
      <sheetData sheetId="3" refreshError="1"/>
      <sheetData sheetId="4">
        <row r="11">
          <cell r="G11">
            <v>-179372056</v>
          </cell>
        </row>
      </sheetData>
      <sheetData sheetId="5"/>
      <sheetData sheetId="6">
        <row r="15">
          <cell r="G15">
            <v>450238575</v>
          </cell>
        </row>
      </sheetData>
      <sheetData sheetId="7" refreshError="1"/>
      <sheetData sheetId="8" refreshError="1"/>
      <sheetData sheetId="9" refreshError="1"/>
      <sheetData sheetId="10">
        <row r="121">
          <cell r="K121">
            <v>355378719.52999997</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F"/>
      <sheetName val="DS"/>
      <sheetName val="UHF"/>
      <sheetName val="Notes 1-6"/>
      <sheetName val="6.1 - Equity HFT"/>
      <sheetName val="6.2 Tbills"/>
      <sheetName val="6.3 - Equity AFS"/>
      <sheetName val="Notes 6.3 - 24"/>
      <sheetName val="Lead"/>
      <sheetName val="CF Working"/>
      <sheetName val="form 7"/>
      <sheetName val="Links"/>
      <sheetName val="Tickmarks"/>
      <sheetName val="Sheet1"/>
      <sheetName val="Sheet2"/>
    </sheetNames>
    <sheetDataSet>
      <sheetData sheetId="0"/>
      <sheetData sheetId="1">
        <row r="26">
          <cell r="F26">
            <v>6947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Tickmarks"/>
    </sheetNames>
    <sheetDataSet>
      <sheetData sheetId="0" refreshError="1"/>
      <sheetData sheetId="1">
        <row r="14">
          <cell r="Y14">
            <v>0</v>
          </cell>
        </row>
      </sheetData>
      <sheetData sheetId="2" refreshError="1"/>
      <sheetData sheetId="3" refreshError="1"/>
      <sheetData sheetId="4" refreshError="1"/>
      <sheetData sheetId="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ior loans"/>
      <sheetName val="SRF"/>
      <sheetName val="ECO-USD"/>
      <sheetName val="ECO-YEN"/>
      <sheetName val="ECO-FRF Conversion"/>
      <sheetName val="ECO-ECU"/>
      <sheetName val="JEXIM-YEN"/>
      <sheetName val="COFACE-ECU"/>
      <sheetName val="MITI-JPY"/>
      <sheetName val="SACE-ECU"/>
      <sheetName val="CDC-GBP"/>
      <sheetName val="Reasoning"/>
      <sheetName val="Tickmarks"/>
      <sheetName val="for Siddiqui Sahib A"/>
    </sheetNames>
    <sheetDataSet>
      <sheetData sheetId="0" refreshError="1"/>
      <sheetData sheetId="1" refreshError="1">
        <row r="25">
          <cell r="I25">
            <v>114553725.34000003</v>
          </cell>
        </row>
        <row r="33">
          <cell r="A33" t="str">
            <v>Change is due to repayment of principal as per repayment schedule amounting Rs.271,521,238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June09"/>
      <sheetName val="Verification Purchases"/>
      <sheetName val="Verification of Sales"/>
      <sheetName val="Dividend"/>
      <sheetName val="Tickmarks"/>
      <sheetName val="Movement"/>
      <sheetName val="MOvement Sched."/>
    </sheetNames>
    <sheetDataSet>
      <sheetData sheetId="0" refreshError="1"/>
      <sheetData sheetId="1" refreshError="1"/>
      <sheetData sheetId="2">
        <row r="3">
          <cell r="E3">
            <v>966404653</v>
          </cell>
        </row>
      </sheetData>
      <sheetData sheetId="3" refreshError="1"/>
      <sheetData sheetId="4" refreshError="1"/>
      <sheetData sheetId="5" refreshError="1"/>
      <sheetData sheetId="6"/>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BILUSZY"/>
    </sheetNames>
    <sheetDataSet>
      <sheetData sheetId="0"/>
      <sheetData sheetId="1"/>
      <sheetData sheetId="2"/>
      <sheetData sheetId="3"/>
      <sheetData sheetId="4"/>
      <sheetData sheetId="5"/>
      <sheetData sheetId="6">
        <row r="15">
          <cell r="C15">
            <v>37400</v>
          </cell>
        </row>
        <row r="22">
          <cell r="C22">
            <v>12000</v>
          </cell>
        </row>
      </sheetData>
      <sheetData sheetId="7"/>
      <sheetData sheetId="8"/>
      <sheetData sheetId="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1"/>
      <sheetName val="S2"/>
      <sheetName val="S3"/>
      <sheetName val="S4"/>
      <sheetName val="S5"/>
      <sheetName val="Tickmarks"/>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 val="Revised Budget as per CNPP"/>
      <sheetName val="AL905"/>
      <sheetName val="last qrt2001"/>
      <sheetName val="Sundry_Deposits"/>
      <sheetName val="BSCOMBINED_"/>
      <sheetName val="Balance_Sheet"/>
      <sheetName val="2_-_5_3"/>
      <sheetName val="6_-_9_2"/>
      <sheetName val="Note_10-10_1"/>
      <sheetName val="Note_10_2-10_7"/>
      <sheetName val="Note_11_-_12_1"/>
      <sheetName val="10-11_1"/>
      <sheetName val="12-14_9"/>
      <sheetName val="Note_16_2-18"/>
      <sheetName val="Note_22-23"/>
      <sheetName val="Maturity_Investments"/>
      <sheetName val="Maturities_of_AL_OS"/>
      <sheetName val="Int_Yield_-OS"/>
      <sheetName val="Int_Yield-_Dom"/>
      <sheetName val="27_1,_27_2"/>
      <sheetName val="27_3-DOM"/>
      <sheetName val="27_3-OVS"/>
      <sheetName val="Currency_Risk_OVS+UBL"/>
      <sheetName val="Currency_Risk_DOM"/>
      <sheetName val="Cash_flow"/>
      <sheetName val="Maturity_of_Deposits_-KP_"/>
      <sheetName val="Note_28_1-30"/>
      <sheetName val="Note_37-38"/>
      <sheetName val="Note_42_2-44"/>
      <sheetName val="Implied_Rate"/>
      <sheetName val="Revised_Budget_as_per_CN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VT. SEC."/>
      <sheetName val="INCOME FUNDS "/>
      <sheetName val="MOV IN EQUITY SEC."/>
      <sheetName val="Equity portfolio"/>
      <sheetName val="TFCs 2"/>
      <sheetName val="DEBT SEC."/>
      <sheetName val="REV REPO CFS"/>
      <sheetName val="REPO TRANS"/>
      <sheetName val="FUTURE TRANSAC"/>
      <sheetName val="LOANS &amp; ADVANCES"/>
      <sheetName val="REPORT"/>
    </sheetNames>
    <sheetDataSet>
      <sheetData sheetId="0" refreshError="1"/>
      <sheetData sheetId="1" refreshError="1"/>
      <sheetData sheetId="2" refreshError="1"/>
      <sheetData sheetId="3" refreshError="1"/>
      <sheetData sheetId="4">
        <row r="8">
          <cell r="B8" t="str">
            <v>Issuer</v>
          </cell>
          <cell r="C8" t="str">
            <v>Instrument Rating</v>
          </cell>
          <cell r="D8" t="str">
            <v>Issue Date</v>
          </cell>
          <cell r="E8" t="str">
            <v>Purchase Date</v>
          </cell>
          <cell r="F8" t="str">
            <v>Maturity Date</v>
          </cell>
          <cell r="G8" t="str">
            <v>Face Value of Outstanding TFCs as at</v>
          </cell>
          <cell r="H8" t="str">
            <v>Purchase Price</v>
          </cell>
          <cell r="I8" t="str">
            <v>Purchase Cost</v>
          </cell>
          <cell r="J8" t="str">
            <v># of Units</v>
          </cell>
          <cell r="K8" t="str">
            <v>Coupon Rate</v>
          </cell>
          <cell r="L8" t="str">
            <v>Current Yield</v>
          </cell>
          <cell r="M8" t="str">
            <v>Redeem Value Per TFC</v>
          </cell>
          <cell r="N8" t="str">
            <v>Market Price</v>
          </cell>
          <cell r="O8" t="str">
            <v>Market Value</v>
          </cell>
          <cell r="P8" t="str">
            <v>Appreciation/ (Depreciation)</v>
          </cell>
          <cell r="Q8" t="str">
            <v>Total Days to Maturity From Purchase Date</v>
          </cell>
          <cell r="R8" t="str">
            <v>No of Days up to</v>
          </cell>
          <cell r="S8" t="str">
            <v>No. of Days Left in Maturity After</v>
          </cell>
          <cell r="T8" t="str">
            <v>Last Coupon Date</v>
          </cell>
          <cell r="U8" t="str">
            <v>Next Coupon Date</v>
          </cell>
          <cell r="V8" t="str">
            <v>Cut off Date</v>
          </cell>
          <cell r="W8" t="str">
            <v>Coupon Days</v>
          </cell>
          <cell r="X8" t="str">
            <v>Accrued Days</v>
          </cell>
          <cell r="Y8" t="str">
            <v>Premium/ Discount on Purchase</v>
          </cell>
          <cell r="Z8" t="str">
            <v>Premium /Disc.  Amortised up to</v>
          </cell>
          <cell r="AA8" t="str">
            <v>Unamortised Premium</v>
          </cell>
          <cell r="AB8" t="str">
            <v>Amortised Cost / Book Value</v>
          </cell>
          <cell r="AC8" t="str">
            <v>Coupon Accrual up to</v>
          </cell>
          <cell r="AD8" t="str">
            <v>Coupon A/Cs #</v>
          </cell>
          <cell r="AE8" t="str">
            <v>Coupon Accrued</v>
          </cell>
          <cell r="AF8" t="str">
            <v>Coupon for the Month</v>
          </cell>
          <cell r="AG8" t="str">
            <v>AmortisedA/Cs #</v>
          </cell>
          <cell r="AH8" t="str">
            <v>Amortised  Prem/disc.</v>
          </cell>
          <cell r="AI8" t="str">
            <v xml:space="preserve">Amortised  Prem/disc. for the Month </v>
          </cell>
        </row>
        <row r="9">
          <cell r="C9" t="str">
            <v>Rating</v>
          </cell>
          <cell r="N9">
            <v>40036</v>
          </cell>
          <cell r="R9">
            <v>40036</v>
          </cell>
          <cell r="S9">
            <v>40036</v>
          </cell>
          <cell r="Z9">
            <v>40036</v>
          </cell>
          <cell r="AC9">
            <v>40036</v>
          </cell>
        </row>
        <row r="13">
          <cell r="B13" t="str">
            <v>AVARI HOTELS-TFC (30-04-09)</v>
          </cell>
          <cell r="C13" t="str">
            <v>A-</v>
          </cell>
          <cell r="D13">
            <v>39933</v>
          </cell>
          <cell r="E13">
            <v>39951</v>
          </cell>
          <cell r="F13">
            <v>42490</v>
          </cell>
          <cell r="G13">
            <v>3333</v>
          </cell>
          <cell r="H13">
            <v>80</v>
          </cell>
          <cell r="I13">
            <v>2666.4</v>
          </cell>
          <cell r="J13">
            <v>1</v>
          </cell>
          <cell r="K13">
            <v>0.16600000000000001</v>
          </cell>
          <cell r="L13">
            <v>0.20749999999999999</v>
          </cell>
          <cell r="M13">
            <v>3333</v>
          </cell>
          <cell r="N13">
            <v>92.890299999999996</v>
          </cell>
          <cell r="O13">
            <v>3096.0336989999996</v>
          </cell>
          <cell r="P13">
            <v>393.9276730055135</v>
          </cell>
          <cell r="Q13">
            <v>2539</v>
          </cell>
          <cell r="R13">
            <v>136</v>
          </cell>
          <cell r="S13">
            <v>2403</v>
          </cell>
          <cell r="T13">
            <v>39933</v>
          </cell>
          <cell r="U13">
            <v>40116</v>
          </cell>
          <cell r="V13">
            <v>40086</v>
          </cell>
          <cell r="W13">
            <v>183</v>
          </cell>
          <cell r="X13">
            <v>154</v>
          </cell>
          <cell r="Y13">
            <v>-666.6</v>
          </cell>
          <cell r="Z13">
            <v>-35.706025994486012</v>
          </cell>
          <cell r="AA13">
            <v>-630.89397400551388</v>
          </cell>
          <cell r="AB13">
            <v>2702.1060259944861</v>
          </cell>
          <cell r="AC13">
            <v>233.43784109589041</v>
          </cell>
          <cell r="AD13" t="str">
            <v>212636-5871</v>
          </cell>
          <cell r="AE13">
            <v>187.96</v>
          </cell>
          <cell r="AF13">
            <v>45.477841095890398</v>
          </cell>
          <cell r="AG13" t="str">
            <v>212636-5801</v>
          </cell>
          <cell r="AH13">
            <v>638.77</v>
          </cell>
          <cell r="AI13">
            <v>7.8760259944860991</v>
          </cell>
        </row>
        <row r="15">
          <cell r="B15" t="str">
            <v>ORIX LEASING PAKISTAN LTD-TFC (15-01-08)</v>
          </cell>
          <cell r="C15" t="str">
            <v>AA</v>
          </cell>
          <cell r="D15">
            <v>39462</v>
          </cell>
          <cell r="E15">
            <v>39974</v>
          </cell>
          <cell r="F15">
            <v>41289</v>
          </cell>
          <cell r="G15">
            <v>25000000</v>
          </cell>
          <cell r="H15">
            <v>98.33</v>
          </cell>
          <cell r="I15">
            <v>24582500</v>
          </cell>
          <cell r="J15">
            <v>250</v>
          </cell>
          <cell r="K15">
            <v>0.13200000000000001</v>
          </cell>
          <cell r="L15">
            <v>0.13424183870639683</v>
          </cell>
          <cell r="M15">
            <v>100000</v>
          </cell>
          <cell r="N15">
            <v>82.410899999999998</v>
          </cell>
          <cell r="O15">
            <v>20602725</v>
          </cell>
          <cell r="P15">
            <v>-4015651.4258555137</v>
          </cell>
          <cell r="Q15">
            <v>1315</v>
          </cell>
          <cell r="R15">
            <v>113</v>
          </cell>
          <cell r="S15">
            <v>1202</v>
          </cell>
          <cell r="T15">
            <v>40009</v>
          </cell>
          <cell r="U15">
            <v>40193</v>
          </cell>
          <cell r="V15">
            <v>40086</v>
          </cell>
          <cell r="W15">
            <v>184</v>
          </cell>
          <cell r="X15">
            <v>78</v>
          </cell>
          <cell r="Y15">
            <v>-417500</v>
          </cell>
          <cell r="Z15">
            <v>-35876.425855513306</v>
          </cell>
          <cell r="AA15">
            <v>-381623.57414448669</v>
          </cell>
          <cell r="AB15">
            <v>24618376.425855514</v>
          </cell>
          <cell r="AC15">
            <v>705205.47945205483</v>
          </cell>
          <cell r="AD15" t="str">
            <v>202975-5871</v>
          </cell>
          <cell r="AE15">
            <v>433972.7</v>
          </cell>
          <cell r="AF15">
            <v>271232.77945205482</v>
          </cell>
          <cell r="AG15" t="str">
            <v>202975-5801</v>
          </cell>
          <cell r="AH15">
            <v>391148.29</v>
          </cell>
          <cell r="AI15">
            <v>9524.7158555132919</v>
          </cell>
        </row>
        <row r="17">
          <cell r="B17" t="str">
            <v>AZGARD NINE LTD- TFC (04-12-07) PP</v>
          </cell>
          <cell r="C17" t="str">
            <v>AA-</v>
          </cell>
          <cell r="D17">
            <v>39420</v>
          </cell>
          <cell r="E17">
            <v>39974</v>
          </cell>
          <cell r="F17">
            <v>41977</v>
          </cell>
          <cell r="G17">
            <v>64961000</v>
          </cell>
          <cell r="H17">
            <v>97.86</v>
          </cell>
          <cell r="I17">
            <v>63570834.600000001</v>
          </cell>
          <cell r="J17">
            <v>13000</v>
          </cell>
          <cell r="K17">
            <v>0.15989999999999999</v>
          </cell>
          <cell r="L17">
            <v>0.16339668914776209</v>
          </cell>
          <cell r="M17">
            <v>4997</v>
          </cell>
          <cell r="N17">
            <v>99.029600000000002</v>
          </cell>
          <cell r="O17">
            <v>64330618.456000008</v>
          </cell>
          <cell r="P17">
            <v>681357.15095756948</v>
          </cell>
          <cell r="Q17">
            <v>2003</v>
          </cell>
          <cell r="R17">
            <v>113</v>
          </cell>
          <cell r="S17">
            <v>1890</v>
          </cell>
          <cell r="T17">
            <v>39968</v>
          </cell>
          <cell r="U17">
            <v>40151</v>
          </cell>
          <cell r="V17">
            <v>40086</v>
          </cell>
          <cell r="W17">
            <v>183</v>
          </cell>
          <cell r="X17">
            <v>119</v>
          </cell>
          <cell r="Y17">
            <v>-1390165.4</v>
          </cell>
          <cell r="Z17">
            <v>-78426.705042436253</v>
          </cell>
          <cell r="AA17">
            <v>-1311738.6949575623</v>
          </cell>
          <cell r="AB17">
            <v>63649261.305042438</v>
          </cell>
          <cell r="AC17">
            <v>3386532.6139726019</v>
          </cell>
          <cell r="AD17" t="str">
            <v>208159-5871</v>
          </cell>
          <cell r="AE17">
            <v>2532784.9</v>
          </cell>
          <cell r="AF17">
            <v>853747.71397260204</v>
          </cell>
          <cell r="AG17" t="str">
            <v>208159-5801</v>
          </cell>
          <cell r="AH17">
            <v>1332559.94</v>
          </cell>
          <cell r="AI17">
            <v>20821.245042437688</v>
          </cell>
        </row>
        <row r="19">
          <cell r="B19" t="str">
            <v>PAK AMERICAN FERTILIZER LTD-SUKUK (06-08-08)</v>
          </cell>
          <cell r="C19" t="str">
            <v>AA-</v>
          </cell>
          <cell r="D19">
            <v>39666</v>
          </cell>
          <cell r="E19">
            <v>39974</v>
          </cell>
          <cell r="F19">
            <v>42222</v>
          </cell>
          <cell r="G19">
            <v>24000000</v>
          </cell>
          <cell r="H19">
            <v>88.5</v>
          </cell>
          <cell r="I19">
            <v>21240000</v>
          </cell>
          <cell r="J19">
            <v>4800</v>
          </cell>
          <cell r="K19">
            <v>0.14029999999999998</v>
          </cell>
          <cell r="L19">
            <v>0.15853107344632766</v>
          </cell>
          <cell r="M19">
            <v>5000</v>
          </cell>
          <cell r="N19">
            <v>89.954999999999998</v>
          </cell>
          <cell r="O19">
            <v>21589200</v>
          </cell>
          <cell r="P19">
            <v>210463.34519572929</v>
          </cell>
          <cell r="Q19">
            <v>2248</v>
          </cell>
          <cell r="R19">
            <v>113</v>
          </cell>
          <cell r="S19">
            <v>2135</v>
          </cell>
          <cell r="T19">
            <v>40031</v>
          </cell>
          <cell r="U19">
            <v>40215</v>
          </cell>
          <cell r="V19">
            <v>40086</v>
          </cell>
          <cell r="W19">
            <v>184</v>
          </cell>
          <cell r="X19">
            <v>56</v>
          </cell>
          <cell r="Y19">
            <v>-2760000</v>
          </cell>
          <cell r="Z19">
            <v>-138736.65480427045</v>
          </cell>
          <cell r="AA19">
            <v>-2621263.3451957298</v>
          </cell>
          <cell r="AB19">
            <v>21378736.654804271</v>
          </cell>
          <cell r="AC19">
            <v>516611.50684931502</v>
          </cell>
          <cell r="AD19" t="str">
            <v>208140-5871</v>
          </cell>
          <cell r="AE19">
            <v>239855.34</v>
          </cell>
          <cell r="AF19">
            <v>276756.16684931505</v>
          </cell>
          <cell r="AG19" t="str">
            <v>208140-5801</v>
          </cell>
          <cell r="AH19">
            <v>2658096.09</v>
          </cell>
          <cell r="AI19">
            <v>36832.7448042701</v>
          </cell>
        </row>
        <row r="21">
          <cell r="B21" t="str">
            <v>PAK AMERICAN FERTILIZER LTD-TFC (30-11-07)</v>
          </cell>
          <cell r="C21" t="str">
            <v>AA-</v>
          </cell>
          <cell r="D21">
            <v>39416</v>
          </cell>
          <cell r="E21">
            <v>39974</v>
          </cell>
          <cell r="F21">
            <v>41973</v>
          </cell>
          <cell r="G21">
            <v>19988000</v>
          </cell>
          <cell r="H21">
            <v>97.55</v>
          </cell>
          <cell r="I21">
            <v>19498294</v>
          </cell>
          <cell r="J21">
            <v>4000</v>
          </cell>
          <cell r="K21">
            <v>0.1552</v>
          </cell>
          <cell r="L21">
            <v>0.15909789851358278</v>
          </cell>
          <cell r="M21">
            <v>4997</v>
          </cell>
          <cell r="N21">
            <v>97.921400000000006</v>
          </cell>
          <cell r="O21">
            <v>19572529.432</v>
          </cell>
          <cell r="P21">
            <v>46553.201884943992</v>
          </cell>
          <cell r="Q21">
            <v>1999</v>
          </cell>
          <cell r="R21">
            <v>113</v>
          </cell>
          <cell r="S21">
            <v>1886</v>
          </cell>
          <cell r="T21">
            <v>39963</v>
          </cell>
          <cell r="U21">
            <v>40147</v>
          </cell>
          <cell r="V21">
            <v>40086</v>
          </cell>
          <cell r="W21">
            <v>184</v>
          </cell>
          <cell r="X21">
            <v>124</v>
          </cell>
          <cell r="Y21">
            <v>-489706</v>
          </cell>
          <cell r="Z21">
            <v>-27682.230115057526</v>
          </cell>
          <cell r="AA21">
            <v>-462023.76988494245</v>
          </cell>
          <cell r="AB21">
            <v>19525976.230115056</v>
          </cell>
          <cell r="AC21">
            <v>1053876.8832876713</v>
          </cell>
          <cell r="AD21" t="str">
            <v>212717-5871</v>
          </cell>
          <cell r="AE21">
            <v>798906.67</v>
          </cell>
          <cell r="AF21">
            <v>254970.21328767121</v>
          </cell>
          <cell r="AG21" t="str">
            <v>212717-5801</v>
          </cell>
          <cell r="AH21">
            <v>469373.03</v>
          </cell>
          <cell r="AI21">
            <v>7349.2601150575792</v>
          </cell>
        </row>
        <row r="23">
          <cell r="B23" t="str">
            <v>PACE (PAKISTAN) LTD-TFC (15-02-08)</v>
          </cell>
          <cell r="C23" t="str">
            <v>AA-</v>
          </cell>
          <cell r="D23">
            <v>39493</v>
          </cell>
          <cell r="E23">
            <v>39997</v>
          </cell>
          <cell r="F23">
            <v>41320</v>
          </cell>
          <cell r="G23">
            <v>49970000</v>
          </cell>
          <cell r="H23">
            <v>83</v>
          </cell>
          <cell r="I23">
            <v>41473400</v>
          </cell>
          <cell r="J23">
            <v>10000</v>
          </cell>
          <cell r="K23">
            <v>0.1578</v>
          </cell>
          <cell r="L23">
            <v>0.19012827499071694</v>
          </cell>
          <cell r="M23">
            <v>4997</v>
          </cell>
          <cell r="N23">
            <v>84.466700000000003</v>
          </cell>
          <cell r="O23">
            <v>42208009.990000002</v>
          </cell>
          <cell r="P23">
            <v>156609.99000000209</v>
          </cell>
          <cell r="Q23">
            <v>1323</v>
          </cell>
          <cell r="R23">
            <v>90</v>
          </cell>
          <cell r="S23">
            <v>1233</v>
          </cell>
          <cell r="T23">
            <v>40040</v>
          </cell>
          <cell r="U23">
            <v>40224</v>
          </cell>
          <cell r="V23">
            <v>40086</v>
          </cell>
          <cell r="W23">
            <v>184</v>
          </cell>
          <cell r="X23">
            <v>47</v>
          </cell>
          <cell r="Y23">
            <v>-8496600</v>
          </cell>
          <cell r="Z23">
            <v>-578000</v>
          </cell>
          <cell r="AA23">
            <v>-7918600</v>
          </cell>
          <cell r="AB23">
            <v>42051400</v>
          </cell>
          <cell r="AC23">
            <v>1015363.0191780822</v>
          </cell>
          <cell r="AD23" t="str">
            <v>210803-5871</v>
          </cell>
          <cell r="AE23">
            <v>367258.96</v>
          </cell>
          <cell r="AF23">
            <v>648104.05917808227</v>
          </cell>
          <cell r="AG23" t="str">
            <v>210803-5801</v>
          </cell>
          <cell r="AH23">
            <v>8111266.6699999999</v>
          </cell>
          <cell r="AI23">
            <v>192666.67</v>
          </cell>
        </row>
        <row r="25">
          <cell r="B25" t="str">
            <v>PAKISTAN MOBILE COMMUNICATION LTD-TFC (28-10-08)</v>
          </cell>
          <cell r="C25" t="str">
            <v>AA-</v>
          </cell>
          <cell r="D25">
            <v>39749</v>
          </cell>
          <cell r="E25">
            <v>39997</v>
          </cell>
          <cell r="F25">
            <v>41575</v>
          </cell>
          <cell r="G25">
            <v>30000000</v>
          </cell>
          <cell r="H25">
            <v>97.89</v>
          </cell>
          <cell r="I25">
            <v>29367000</v>
          </cell>
          <cell r="J25">
            <v>6000</v>
          </cell>
          <cell r="K25">
            <v>0.15010000000000001</v>
          </cell>
          <cell r="L25">
            <v>0.15333537644294618</v>
          </cell>
          <cell r="M25">
            <v>5000</v>
          </cell>
          <cell r="N25">
            <v>92.25</v>
          </cell>
          <cell r="O25">
            <v>27675000</v>
          </cell>
          <cell r="P25">
            <v>-1728102.6615969576</v>
          </cell>
          <cell r="Q25">
            <v>1578</v>
          </cell>
          <cell r="R25">
            <v>90</v>
          </cell>
          <cell r="S25">
            <v>1488</v>
          </cell>
          <cell r="T25">
            <v>39931</v>
          </cell>
          <cell r="U25">
            <v>40114</v>
          </cell>
          <cell r="V25">
            <v>40086</v>
          </cell>
          <cell r="W25">
            <v>183</v>
          </cell>
          <cell r="X25">
            <v>156</v>
          </cell>
          <cell r="Y25">
            <v>-633000</v>
          </cell>
          <cell r="Z25">
            <v>-36102.661596958176</v>
          </cell>
          <cell r="AA25">
            <v>-596897.33840304182</v>
          </cell>
          <cell r="AB25">
            <v>29403102.661596958</v>
          </cell>
          <cell r="AC25">
            <v>1924569.8630136987</v>
          </cell>
          <cell r="AD25" t="str">
            <v>204099-5871</v>
          </cell>
          <cell r="AE25">
            <v>1554460.27</v>
          </cell>
          <cell r="AF25">
            <v>370109.5930136987</v>
          </cell>
          <cell r="AG25" t="str">
            <v>204099-5801</v>
          </cell>
          <cell r="AH25">
            <v>608931.56000000006</v>
          </cell>
          <cell r="AI25">
            <v>12034.221596958232</v>
          </cell>
        </row>
        <row r="27">
          <cell r="B27" t="str">
            <v>ENGRO CHEMICAL PAKISTAN LTD-TFC (18-03-08) (PRP-I)</v>
          </cell>
          <cell r="C27" t="str">
            <v>AA</v>
          </cell>
          <cell r="D27">
            <v>39525</v>
          </cell>
          <cell r="E27">
            <v>40004</v>
          </cell>
          <cell r="F27">
            <v>43177</v>
          </cell>
          <cell r="G27">
            <v>67000000</v>
          </cell>
          <cell r="H27">
            <v>86.75</v>
          </cell>
          <cell r="I27">
            <v>58122500</v>
          </cell>
          <cell r="J27">
            <v>13400</v>
          </cell>
          <cell r="K27">
            <v>0.14369999999999999</v>
          </cell>
          <cell r="L27">
            <v>0.16564841498559077</v>
          </cell>
          <cell r="M27">
            <v>5000</v>
          </cell>
          <cell r="N27">
            <v>88</v>
          </cell>
          <cell r="O27">
            <v>58960000</v>
          </cell>
          <cell r="P27">
            <v>605280.49164827913</v>
          </cell>
          <cell r="Q27">
            <v>3173</v>
          </cell>
          <cell r="R27">
            <v>83</v>
          </cell>
          <cell r="S27">
            <v>3090</v>
          </cell>
          <cell r="T27">
            <v>40074</v>
          </cell>
          <cell r="U27">
            <v>40255</v>
          </cell>
          <cell r="V27">
            <v>40086</v>
          </cell>
          <cell r="W27">
            <v>181</v>
          </cell>
          <cell r="X27">
            <v>13</v>
          </cell>
          <cell r="Y27">
            <v>-8877500</v>
          </cell>
          <cell r="Z27">
            <v>-232219.50835171761</v>
          </cell>
          <cell r="AA27">
            <v>-8645280.4916482829</v>
          </cell>
          <cell r="AB27">
            <v>58354719.508351721</v>
          </cell>
          <cell r="AC27">
            <v>342911.50684931508</v>
          </cell>
          <cell r="AD27" t="str">
            <v>212822-5871</v>
          </cell>
          <cell r="AE27">
            <v>0</v>
          </cell>
          <cell r="AF27">
            <v>342911.50684931508</v>
          </cell>
          <cell r="AG27" t="str">
            <v>212822-5801</v>
          </cell>
          <cell r="AH27">
            <v>8729215.25</v>
          </cell>
          <cell r="AI27">
            <v>83934.758351717144</v>
          </cell>
        </row>
        <row r="29">
          <cell r="B29" t="str">
            <v>ENGRO CHEMICAL PAKISTAN LTD-TFC (18-03-08) (PRP-II)</v>
          </cell>
          <cell r="C29" t="str">
            <v>AA</v>
          </cell>
          <cell r="D29">
            <v>39525</v>
          </cell>
          <cell r="E29">
            <v>40010</v>
          </cell>
          <cell r="F29">
            <v>43177</v>
          </cell>
          <cell r="G29">
            <v>20000000</v>
          </cell>
          <cell r="H29">
            <v>87.67</v>
          </cell>
          <cell r="I29">
            <v>17534000</v>
          </cell>
          <cell r="J29">
            <v>4000</v>
          </cell>
          <cell r="K29">
            <v>0.13920000000000002</v>
          </cell>
          <cell r="L29">
            <v>0.15877723280483635</v>
          </cell>
          <cell r="M29">
            <v>5000</v>
          </cell>
          <cell r="N29">
            <v>86</v>
          </cell>
          <cell r="O29">
            <v>17200000</v>
          </cell>
          <cell r="P29">
            <v>-393956.42563940585</v>
          </cell>
          <cell r="Q29">
            <v>3167</v>
          </cell>
          <cell r="R29">
            <v>77</v>
          </cell>
          <cell r="S29">
            <v>3090</v>
          </cell>
          <cell r="T29">
            <v>40074</v>
          </cell>
          <cell r="U29">
            <v>40255</v>
          </cell>
          <cell r="V29">
            <v>40086</v>
          </cell>
          <cell r="W29">
            <v>181</v>
          </cell>
          <cell r="X29">
            <v>13</v>
          </cell>
          <cell r="Y29">
            <v>-2466000</v>
          </cell>
          <cell r="Z29">
            <v>-59956.425639406378</v>
          </cell>
          <cell r="AA29">
            <v>-2406043.5743605937</v>
          </cell>
          <cell r="AB29">
            <v>17593956.425639406</v>
          </cell>
          <cell r="AC29">
            <v>99156.164383561671</v>
          </cell>
          <cell r="AD29" t="str">
            <v>212873-5871</v>
          </cell>
          <cell r="AE29">
            <v>0</v>
          </cell>
          <cell r="AF29">
            <v>99156.164383561671</v>
          </cell>
          <cell r="AG29" t="str">
            <v>212873-5801</v>
          </cell>
          <cell r="AH29">
            <v>2429403.2200000002</v>
          </cell>
          <cell r="AI29">
            <v>23359.645639406517</v>
          </cell>
        </row>
        <row r="31">
          <cell r="B31" t="str">
            <v>KARACHI SHIPYARD &amp; ENGINEERING WORKS LTD-SUKUK (04-02-08)</v>
          </cell>
          <cell r="C31" t="str">
            <v>GG</v>
          </cell>
          <cell r="D31">
            <v>39482</v>
          </cell>
          <cell r="E31">
            <v>40065</v>
          </cell>
          <cell r="F31">
            <v>42404</v>
          </cell>
          <cell r="G31">
            <v>29600000</v>
          </cell>
          <cell r="H31">
            <v>98.084459459459467</v>
          </cell>
          <cell r="I31">
            <v>29033000</v>
          </cell>
          <cell r="J31">
            <v>5920</v>
          </cell>
          <cell r="K31">
            <v>0.124</v>
          </cell>
          <cell r="L31">
            <v>0.12642165811318154</v>
          </cell>
          <cell r="M31">
            <v>5000</v>
          </cell>
          <cell r="N31">
            <v>98.084500000000006</v>
          </cell>
          <cell r="O31">
            <v>29033012.000000004</v>
          </cell>
          <cell r="P31">
            <v>-5321.0483112409711</v>
          </cell>
          <cell r="Q31">
            <v>2339</v>
          </cell>
          <cell r="R31">
            <v>22</v>
          </cell>
          <cell r="S31">
            <v>2317</v>
          </cell>
          <cell r="T31">
            <v>40029</v>
          </cell>
          <cell r="U31">
            <v>40213</v>
          </cell>
          <cell r="V31">
            <v>40086</v>
          </cell>
          <cell r="W31">
            <v>184</v>
          </cell>
          <cell r="X31">
            <v>58</v>
          </cell>
          <cell r="Y31">
            <v>-567000</v>
          </cell>
          <cell r="Z31">
            <v>-5333.0483112441216</v>
          </cell>
          <cell r="AA31">
            <v>-561666.95168875589</v>
          </cell>
          <cell r="AB31">
            <v>29038333.048311245</v>
          </cell>
          <cell r="AC31">
            <v>583241.64383561641</v>
          </cell>
          <cell r="AD31" t="str">
            <v>212725-5871</v>
          </cell>
          <cell r="AE31">
            <v>362012</v>
          </cell>
          <cell r="AF31">
            <v>221229.64383561641</v>
          </cell>
          <cell r="AG31" t="str">
            <v>212725-5801</v>
          </cell>
          <cell r="AH31">
            <v>567000</v>
          </cell>
          <cell r="AI31">
            <v>5333.0483112441143</v>
          </cell>
        </row>
        <row r="33">
          <cell r="B33" t="str">
            <v>AZGARD NINE LTD- TFC (20-09-05)</v>
          </cell>
          <cell r="C33" t="str">
            <v>AA-</v>
          </cell>
          <cell r="D33">
            <v>38615</v>
          </cell>
          <cell r="E33">
            <v>40086</v>
          </cell>
          <cell r="F33">
            <v>41172</v>
          </cell>
          <cell r="G33">
            <v>18725000</v>
          </cell>
          <cell r="H33">
            <v>94</v>
          </cell>
          <cell r="I33">
            <v>17601500</v>
          </cell>
          <cell r="J33">
            <v>5000</v>
          </cell>
          <cell r="K33">
            <v>0.15060000000000001</v>
          </cell>
          <cell r="L33">
            <v>0.1602127659574468</v>
          </cell>
          <cell r="M33">
            <v>3745</v>
          </cell>
          <cell r="N33">
            <v>94</v>
          </cell>
          <cell r="O33">
            <v>17601500</v>
          </cell>
          <cell r="P33">
            <v>-1034.5303867384791</v>
          </cell>
          <cell r="Q33">
            <v>1086</v>
          </cell>
          <cell r="R33">
            <v>1</v>
          </cell>
          <cell r="S33">
            <v>1085</v>
          </cell>
          <cell r="T33">
            <v>40076</v>
          </cell>
          <cell r="U33">
            <v>40257</v>
          </cell>
          <cell r="V33">
            <v>40086</v>
          </cell>
          <cell r="W33">
            <v>181</v>
          </cell>
          <cell r="X33">
            <v>11</v>
          </cell>
          <cell r="Y33">
            <v>-1123500</v>
          </cell>
          <cell r="Z33">
            <v>-1034.5303867403316</v>
          </cell>
          <cell r="AA33">
            <v>-1122465.4696132597</v>
          </cell>
          <cell r="AB33">
            <v>17602534.530386738</v>
          </cell>
          <cell r="AC33">
            <v>84985.849315068495</v>
          </cell>
          <cell r="AD33" t="str">
            <v>213047-5871</v>
          </cell>
          <cell r="AE33">
            <v>77260</v>
          </cell>
          <cell r="AF33">
            <v>7725.8493150684953</v>
          </cell>
          <cell r="AG33" t="str">
            <v>213047-5801</v>
          </cell>
          <cell r="AH33">
            <v>1123500</v>
          </cell>
          <cell r="AI33">
            <v>1034.5303867403418</v>
          </cell>
        </row>
        <row r="37">
          <cell r="G37">
            <v>349247333</v>
          </cell>
          <cell r="I37">
            <v>322025695</v>
          </cell>
          <cell r="K37">
            <v>0.14731023236761553</v>
          </cell>
          <cell r="L37">
            <v>0.16055317800951749</v>
          </cell>
          <cell r="O37">
            <v>318775690.911699</v>
          </cell>
          <cell r="P37">
            <v>-4443407.9844303271</v>
          </cell>
        </row>
        <row r="39">
          <cell r="B39" t="str">
            <v>ENGRO CHEMICAL PAKISTAN LTD-TFC (30-11-07)</v>
          </cell>
          <cell r="C39" t="str">
            <v>AA</v>
          </cell>
          <cell r="D39">
            <v>39416</v>
          </cell>
          <cell r="E39">
            <v>40024</v>
          </cell>
          <cell r="F39">
            <v>42338</v>
          </cell>
          <cell r="G39">
            <v>39976000</v>
          </cell>
          <cell r="H39">
            <v>97.5</v>
          </cell>
          <cell r="I39">
            <v>38976600</v>
          </cell>
          <cell r="J39">
            <v>8000</v>
          </cell>
          <cell r="K39">
            <v>0.153</v>
          </cell>
          <cell r="L39">
            <v>0.15692307692307692</v>
          </cell>
          <cell r="M39">
            <v>4997</v>
          </cell>
          <cell r="N39">
            <v>96.420199999999994</v>
          </cell>
          <cell r="O39">
            <v>38544939.152000003</v>
          </cell>
          <cell r="P39">
            <v>-458870.09605531394</v>
          </cell>
          <cell r="Q39">
            <v>2314</v>
          </cell>
          <cell r="R39">
            <v>63</v>
          </cell>
          <cell r="S39">
            <v>2251</v>
          </cell>
          <cell r="T39">
            <v>39963</v>
          </cell>
          <cell r="U39">
            <v>40147</v>
          </cell>
          <cell r="V39">
            <v>40086</v>
          </cell>
          <cell r="W39">
            <v>184</v>
          </cell>
          <cell r="X39">
            <v>124</v>
          </cell>
          <cell r="Y39">
            <v>-999400</v>
          </cell>
          <cell r="Z39">
            <v>-27209.248055315471</v>
          </cell>
          <cell r="AA39">
            <v>-972190.75194468454</v>
          </cell>
          <cell r="AB39">
            <v>39003809.248055317</v>
          </cell>
          <cell r="AC39">
            <v>2077875.8136986301</v>
          </cell>
          <cell r="AD39" t="str">
            <v>212962-5871</v>
          </cell>
          <cell r="AE39">
            <v>1575163.92</v>
          </cell>
          <cell r="AF39">
            <v>502711.89369863016</v>
          </cell>
          <cell r="AG39" t="str">
            <v>212962-5801</v>
          </cell>
          <cell r="AH39">
            <v>985147.54</v>
          </cell>
          <cell r="AI39">
            <v>12956.788055315497</v>
          </cell>
        </row>
        <row r="41">
          <cell r="B41" t="str">
            <v>BANK AL-HABIB LTD-TFC (15-06-09)</v>
          </cell>
          <cell r="C41" t="str">
            <v>AA</v>
          </cell>
          <cell r="D41">
            <v>39979</v>
          </cell>
          <cell r="E41">
            <v>40010</v>
          </cell>
          <cell r="F41">
            <v>42901</v>
          </cell>
          <cell r="G41">
            <v>49990000</v>
          </cell>
          <cell r="H41">
            <v>105</v>
          </cell>
          <cell r="I41">
            <v>52490000</v>
          </cell>
          <cell r="J41">
            <v>10000</v>
          </cell>
          <cell r="K41">
            <v>0.155</v>
          </cell>
          <cell r="L41">
            <v>0.14761764145551534</v>
          </cell>
          <cell r="M41">
            <v>4999</v>
          </cell>
          <cell r="N41">
            <v>103.5</v>
          </cell>
          <cell r="O41">
            <v>51739649.999999993</v>
          </cell>
          <cell r="P41">
            <v>-683764.04358354211</v>
          </cell>
          <cell r="Q41">
            <v>2891</v>
          </cell>
          <cell r="R41">
            <v>77</v>
          </cell>
          <cell r="S41">
            <v>2814</v>
          </cell>
          <cell r="T41">
            <v>40071</v>
          </cell>
          <cell r="U41">
            <v>40162</v>
          </cell>
          <cell r="V41">
            <v>40086</v>
          </cell>
          <cell r="W41">
            <v>91</v>
          </cell>
          <cell r="X41">
            <v>16</v>
          </cell>
          <cell r="Y41">
            <v>2500000</v>
          </cell>
          <cell r="Z41">
            <v>66585.956416464891</v>
          </cell>
          <cell r="AA41">
            <v>2433414.0435835351</v>
          </cell>
          <cell r="AB41">
            <v>52423414.043583535</v>
          </cell>
          <cell r="AC41">
            <v>339658.08219178085</v>
          </cell>
          <cell r="AD41" t="str">
            <v>212881-5871</v>
          </cell>
          <cell r="AE41">
            <v>0</v>
          </cell>
          <cell r="AF41">
            <v>339658.08219178085</v>
          </cell>
          <cell r="AG41" t="str">
            <v>212881-5801</v>
          </cell>
          <cell r="AH41">
            <v>-2459356.62</v>
          </cell>
          <cell r="AI41">
            <v>-25942.576416464988</v>
          </cell>
        </row>
        <row r="43">
          <cell r="B43" t="str">
            <v>BANK AL-HABIB LTD-TFC (15-06-09)</v>
          </cell>
          <cell r="C43" t="str">
            <v>AA</v>
          </cell>
          <cell r="D43">
            <v>39979</v>
          </cell>
          <cell r="E43">
            <v>39979</v>
          </cell>
          <cell r="F43">
            <v>42901</v>
          </cell>
          <cell r="G43">
            <v>49990000</v>
          </cell>
          <cell r="H43">
            <v>100</v>
          </cell>
          <cell r="I43">
            <v>49990000</v>
          </cell>
          <cell r="J43">
            <v>10000</v>
          </cell>
          <cell r="K43">
            <v>0.155</v>
          </cell>
          <cell r="L43">
            <v>0.155</v>
          </cell>
          <cell r="M43">
            <v>4999</v>
          </cell>
          <cell r="N43">
            <v>103.5</v>
          </cell>
          <cell r="O43">
            <v>51739649.999999993</v>
          </cell>
          <cell r="P43">
            <v>1749649.9999999925</v>
          </cell>
          <cell r="Q43">
            <v>2922</v>
          </cell>
          <cell r="R43">
            <v>108</v>
          </cell>
          <cell r="S43">
            <v>2814</v>
          </cell>
          <cell r="T43">
            <v>40071</v>
          </cell>
          <cell r="U43">
            <v>40162</v>
          </cell>
          <cell r="V43">
            <v>40086</v>
          </cell>
          <cell r="W43">
            <v>91</v>
          </cell>
          <cell r="X43">
            <v>16</v>
          </cell>
          <cell r="Y43">
            <v>0</v>
          </cell>
          <cell r="Z43">
            <v>0</v>
          </cell>
          <cell r="AA43">
            <v>0</v>
          </cell>
          <cell r="AB43">
            <v>49990000</v>
          </cell>
          <cell r="AC43">
            <v>339658.08219178085</v>
          </cell>
          <cell r="AD43" t="str">
            <v>208175-5871</v>
          </cell>
          <cell r="AE43">
            <v>0</v>
          </cell>
          <cell r="AF43">
            <v>339658.08219178085</v>
          </cell>
          <cell r="AI43">
            <v>0</v>
          </cell>
        </row>
        <row r="45">
          <cell r="B45" t="str">
            <v>ENGRO CHEMICAL PAKISTAN LTD-TFC (30-11-07)</v>
          </cell>
          <cell r="C45" t="str">
            <v>AA</v>
          </cell>
          <cell r="D45">
            <v>39416</v>
          </cell>
          <cell r="E45">
            <v>39946</v>
          </cell>
          <cell r="F45">
            <v>42338</v>
          </cell>
          <cell r="G45">
            <v>49970000</v>
          </cell>
          <cell r="H45">
            <v>98</v>
          </cell>
          <cell r="I45">
            <v>48970600</v>
          </cell>
          <cell r="J45">
            <v>10000</v>
          </cell>
          <cell r="K45">
            <v>0.153</v>
          </cell>
          <cell r="L45">
            <v>0.15612244897959185</v>
          </cell>
          <cell r="M45">
            <v>4997</v>
          </cell>
          <cell r="N45">
            <v>96.420199999999994</v>
          </cell>
          <cell r="O45">
            <v>48181173.939999998</v>
          </cell>
          <cell r="P45">
            <v>-848337.18040134013</v>
          </cell>
          <cell r="Q45">
            <v>2392</v>
          </cell>
          <cell r="R45">
            <v>141</v>
          </cell>
          <cell r="S45">
            <v>2251</v>
          </cell>
          <cell r="T45">
            <v>39963</v>
          </cell>
          <cell r="U45">
            <v>40147</v>
          </cell>
          <cell r="V45">
            <v>40086</v>
          </cell>
          <cell r="W45">
            <v>184</v>
          </cell>
          <cell r="X45">
            <v>124</v>
          </cell>
          <cell r="Y45">
            <v>-999400</v>
          </cell>
          <cell r="Z45">
            <v>-58911.120401337794</v>
          </cell>
          <cell r="AA45">
            <v>-940488.87959866226</v>
          </cell>
          <cell r="AB45">
            <v>49029511.120401338</v>
          </cell>
          <cell r="AC45">
            <v>2597344.7671232875</v>
          </cell>
          <cell r="AD45" t="str">
            <v>203807-5871</v>
          </cell>
          <cell r="AE45">
            <v>1968954.9</v>
          </cell>
          <cell r="AF45">
            <v>628389.86712328764</v>
          </cell>
          <cell r="AG45" t="str">
            <v>203807-5801</v>
          </cell>
          <cell r="AH45">
            <v>953023.16</v>
          </cell>
          <cell r="AI45">
            <v>12534.280401337775</v>
          </cell>
        </row>
        <row r="47">
          <cell r="B47" t="str">
            <v>JAHANGIR SIDDIQUI &amp; COMPANY LTD-TFC (21-11-06)</v>
          </cell>
          <cell r="C47" t="str">
            <v>AA+</v>
          </cell>
          <cell r="D47">
            <v>39042</v>
          </cell>
          <cell r="E47">
            <v>38906</v>
          </cell>
          <cell r="F47">
            <v>40868</v>
          </cell>
          <cell r="G47">
            <v>24975000</v>
          </cell>
          <cell r="H47">
            <v>100</v>
          </cell>
          <cell r="I47">
            <v>24975000</v>
          </cell>
          <cell r="J47">
            <v>5000</v>
          </cell>
          <cell r="K47">
            <v>0.16</v>
          </cell>
          <cell r="L47">
            <v>0.16</v>
          </cell>
          <cell r="M47">
            <v>4995</v>
          </cell>
          <cell r="N47">
            <v>92.999700000000004</v>
          </cell>
          <cell r="O47">
            <v>23226675.075000003</v>
          </cell>
          <cell r="P47">
            <v>-1748324.924999997</v>
          </cell>
          <cell r="Q47">
            <v>1962</v>
          </cell>
          <cell r="R47">
            <v>1181</v>
          </cell>
          <cell r="S47">
            <v>781</v>
          </cell>
          <cell r="T47">
            <v>39954</v>
          </cell>
          <cell r="U47">
            <v>40138</v>
          </cell>
          <cell r="V47">
            <v>40086</v>
          </cell>
          <cell r="W47">
            <v>184</v>
          </cell>
          <cell r="X47">
            <v>133</v>
          </cell>
          <cell r="Y47">
            <v>0</v>
          </cell>
          <cell r="Z47">
            <v>0</v>
          </cell>
          <cell r="AA47">
            <v>0</v>
          </cell>
          <cell r="AB47">
            <v>24975000</v>
          </cell>
          <cell r="AC47">
            <v>1456076.7123287672</v>
          </cell>
          <cell r="AD47" t="str">
            <v>205303-5871</v>
          </cell>
          <cell r="AE47">
            <v>1127638.3600000001</v>
          </cell>
          <cell r="AF47">
            <v>328438.35232876707</v>
          </cell>
          <cell r="AI47">
            <v>0</v>
          </cell>
        </row>
        <row r="49">
          <cell r="B49" t="str">
            <v>AL-ZAMIN LEASING MODARABA LTD-TFC (12-05-08)</v>
          </cell>
          <cell r="C49" t="str">
            <v>A-</v>
          </cell>
          <cell r="D49">
            <v>39580</v>
          </cell>
          <cell r="E49">
            <v>39580</v>
          </cell>
          <cell r="F49">
            <v>41041</v>
          </cell>
          <cell r="G49">
            <v>50000000</v>
          </cell>
          <cell r="H49">
            <v>100</v>
          </cell>
          <cell r="I49">
            <v>50000000</v>
          </cell>
          <cell r="J49">
            <v>10000</v>
          </cell>
          <cell r="K49">
            <v>0.1525</v>
          </cell>
          <cell r="L49">
            <v>0.1525</v>
          </cell>
          <cell r="M49">
            <v>5000</v>
          </cell>
          <cell r="N49">
            <v>95.129499999999993</v>
          </cell>
          <cell r="O49">
            <v>47564749.999999993</v>
          </cell>
          <cell r="P49">
            <v>-2435250.0000000075</v>
          </cell>
          <cell r="Q49">
            <v>1461</v>
          </cell>
          <cell r="R49">
            <v>507</v>
          </cell>
          <cell r="S49">
            <v>954</v>
          </cell>
          <cell r="T49">
            <v>39945</v>
          </cell>
          <cell r="U49">
            <v>40129</v>
          </cell>
          <cell r="V49">
            <v>40086</v>
          </cell>
          <cell r="W49">
            <v>184</v>
          </cell>
          <cell r="X49">
            <v>142</v>
          </cell>
          <cell r="Y49">
            <v>0</v>
          </cell>
          <cell r="Z49">
            <v>0</v>
          </cell>
          <cell r="AA49">
            <v>0</v>
          </cell>
          <cell r="AB49">
            <v>50000000</v>
          </cell>
          <cell r="AC49">
            <v>2966438.3561643837</v>
          </cell>
          <cell r="AD49" t="str">
            <v>210986-5871</v>
          </cell>
          <cell r="AE49">
            <v>2339726.0299999998</v>
          </cell>
          <cell r="AF49">
            <v>626712.32616438391</v>
          </cell>
          <cell r="AI49">
            <v>0</v>
          </cell>
        </row>
        <row r="51">
          <cell r="B51" t="str">
            <v>PAK ARAB FERTILIZERS (28-02-08)</v>
          </cell>
          <cell r="C51" t="str">
            <v>AA</v>
          </cell>
          <cell r="D51">
            <v>39506</v>
          </cell>
          <cell r="E51">
            <v>39506</v>
          </cell>
          <cell r="F51">
            <v>41333</v>
          </cell>
          <cell r="G51">
            <v>17224659</v>
          </cell>
          <cell r="H51">
            <v>100</v>
          </cell>
          <cell r="I51">
            <v>17224659</v>
          </cell>
          <cell r="J51">
            <v>3447</v>
          </cell>
          <cell r="K51">
            <v>0.14050000000000001</v>
          </cell>
          <cell r="L51">
            <v>0.14050000000000001</v>
          </cell>
          <cell r="M51">
            <v>4997</v>
          </cell>
          <cell r="N51">
            <v>96.675200000000004</v>
          </cell>
          <cell r="O51">
            <v>16651973.537568001</v>
          </cell>
          <cell r="P51">
            <v>-572685.46243199892</v>
          </cell>
          <cell r="Q51">
            <v>1827</v>
          </cell>
          <cell r="R51">
            <v>581</v>
          </cell>
          <cell r="S51">
            <v>1246</v>
          </cell>
          <cell r="T51">
            <v>40053</v>
          </cell>
          <cell r="U51">
            <v>40237</v>
          </cell>
          <cell r="V51">
            <v>40086</v>
          </cell>
          <cell r="W51">
            <v>184</v>
          </cell>
          <cell r="X51">
            <v>34</v>
          </cell>
          <cell r="Y51">
            <v>0</v>
          </cell>
          <cell r="Z51">
            <v>0</v>
          </cell>
          <cell r="AA51">
            <v>0</v>
          </cell>
          <cell r="AB51">
            <v>17224659</v>
          </cell>
          <cell r="AC51">
            <v>225430.67409041099</v>
          </cell>
          <cell r="AD51" t="str">
            <v>202398-5871</v>
          </cell>
          <cell r="AE51">
            <v>26521.26</v>
          </cell>
          <cell r="AF51">
            <v>198909.41409041098</v>
          </cell>
          <cell r="AI51">
            <v>0</v>
          </cell>
        </row>
        <row r="53">
          <cell r="B53" t="str">
            <v>MAPLE LEAF SUKUK-(3-12-07)</v>
          </cell>
          <cell r="C53" t="str">
            <v>A+</v>
          </cell>
          <cell r="D53">
            <v>39419</v>
          </cell>
          <cell r="E53">
            <v>39419</v>
          </cell>
          <cell r="F53">
            <v>41611</v>
          </cell>
          <cell r="G53">
            <v>30000000</v>
          </cell>
          <cell r="H53">
            <v>100</v>
          </cell>
          <cell r="I53">
            <v>30000000</v>
          </cell>
          <cell r="J53">
            <v>6000</v>
          </cell>
          <cell r="K53">
            <v>0.15440000000000001</v>
          </cell>
          <cell r="L53">
            <v>0.15440000000000001</v>
          </cell>
          <cell r="M53">
            <v>5000</v>
          </cell>
          <cell r="N53">
            <v>91</v>
          </cell>
          <cell r="O53">
            <v>27300000</v>
          </cell>
          <cell r="P53">
            <v>-2700000</v>
          </cell>
          <cell r="Q53">
            <v>2192</v>
          </cell>
          <cell r="R53">
            <v>668</v>
          </cell>
          <cell r="S53">
            <v>1524</v>
          </cell>
          <cell r="T53">
            <v>39967</v>
          </cell>
          <cell r="U53">
            <v>40150</v>
          </cell>
          <cell r="V53">
            <v>40086</v>
          </cell>
          <cell r="W53">
            <v>183</v>
          </cell>
          <cell r="X53">
            <v>120</v>
          </cell>
          <cell r="Y53">
            <v>0</v>
          </cell>
          <cell r="Z53">
            <v>0</v>
          </cell>
          <cell r="AA53">
            <v>0</v>
          </cell>
          <cell r="AB53">
            <v>30000000</v>
          </cell>
          <cell r="AC53">
            <v>1522849.3150684931</v>
          </cell>
          <cell r="AD53" t="str">
            <v>210765-5871</v>
          </cell>
          <cell r="AE53">
            <v>1142136.99</v>
          </cell>
          <cell r="AF53">
            <v>380712.32506849314</v>
          </cell>
          <cell r="AI53">
            <v>0</v>
          </cell>
        </row>
        <row r="55">
          <cell r="B55" t="str">
            <v>EDEN HOUSING LTD.- SUKUK (31-12-07)</v>
          </cell>
          <cell r="C55" t="str">
            <v>A</v>
          </cell>
          <cell r="D55">
            <v>39447</v>
          </cell>
          <cell r="E55">
            <v>39447</v>
          </cell>
          <cell r="F55">
            <v>41274</v>
          </cell>
          <cell r="G55">
            <v>43750000</v>
          </cell>
          <cell r="H55">
            <v>100</v>
          </cell>
          <cell r="I55">
            <v>43750000</v>
          </cell>
          <cell r="J55">
            <v>10000</v>
          </cell>
          <cell r="K55">
            <v>0.1525</v>
          </cell>
          <cell r="L55">
            <v>0.1525</v>
          </cell>
          <cell r="M55">
            <v>4375</v>
          </cell>
          <cell r="N55">
            <v>96.407399999999996</v>
          </cell>
          <cell r="O55">
            <v>42178237.499999993</v>
          </cell>
          <cell r="P55">
            <v>-1571762.5000000075</v>
          </cell>
          <cell r="Q55">
            <v>1827</v>
          </cell>
          <cell r="R55">
            <v>640</v>
          </cell>
          <cell r="S55">
            <v>1187</v>
          </cell>
          <cell r="T55">
            <v>39994</v>
          </cell>
          <cell r="U55">
            <v>40178</v>
          </cell>
          <cell r="V55">
            <v>40086</v>
          </cell>
          <cell r="W55">
            <v>184</v>
          </cell>
          <cell r="X55">
            <v>93</v>
          </cell>
          <cell r="Y55">
            <v>0</v>
          </cell>
          <cell r="Z55">
            <v>0</v>
          </cell>
          <cell r="AA55">
            <v>0</v>
          </cell>
          <cell r="AB55">
            <v>43750000</v>
          </cell>
          <cell r="AC55">
            <v>1699957.1917808219</v>
          </cell>
          <cell r="AD55" t="str">
            <v>202355-5871</v>
          </cell>
          <cell r="AE55">
            <v>1151583.8999999999</v>
          </cell>
          <cell r="AF55">
            <v>548373.29178082198</v>
          </cell>
          <cell r="AI55">
            <v>0</v>
          </cell>
        </row>
        <row r="57">
          <cell r="B57" t="str">
            <v>SEARLE PAKISTAN LTD-TFC (09-03-06)</v>
          </cell>
          <cell r="C57" t="str">
            <v>BBB+</v>
          </cell>
          <cell r="D57">
            <v>38785</v>
          </cell>
          <cell r="E57">
            <v>38646</v>
          </cell>
          <cell r="F57">
            <v>40611</v>
          </cell>
          <cell r="G57">
            <v>11063697.75</v>
          </cell>
          <cell r="H57">
            <v>100</v>
          </cell>
          <cell r="I57">
            <v>11063697.75</v>
          </cell>
          <cell r="J57">
            <v>5903</v>
          </cell>
          <cell r="K57">
            <v>0.15060000000000001</v>
          </cell>
          <cell r="L57">
            <v>0.15060000000000001</v>
          </cell>
          <cell r="M57">
            <v>1874.25</v>
          </cell>
          <cell r="N57">
            <v>95.919399999999996</v>
          </cell>
          <cell r="O57">
            <v>10612232.499613499</v>
          </cell>
          <cell r="P57">
            <v>-451465.25038650073</v>
          </cell>
          <cell r="Q57">
            <v>1965</v>
          </cell>
          <cell r="R57">
            <v>1441</v>
          </cell>
          <cell r="S57">
            <v>524</v>
          </cell>
          <cell r="T57">
            <v>40065</v>
          </cell>
          <cell r="U57">
            <v>40246</v>
          </cell>
          <cell r="V57">
            <v>40086</v>
          </cell>
          <cell r="W57">
            <v>181</v>
          </cell>
          <cell r="X57">
            <v>22</v>
          </cell>
          <cell r="Y57">
            <v>0</v>
          </cell>
          <cell r="Z57">
            <v>0</v>
          </cell>
          <cell r="AA57">
            <v>0</v>
          </cell>
          <cell r="AB57">
            <v>11063697.75</v>
          </cell>
          <cell r="AC57">
            <v>100428.06406931508</v>
          </cell>
          <cell r="AD57" t="str">
            <v>204749-5871</v>
          </cell>
          <cell r="AE57">
            <v>0</v>
          </cell>
          <cell r="AF57">
            <v>100428.06406931508</v>
          </cell>
          <cell r="AI57">
            <v>0</v>
          </cell>
        </row>
        <row r="59">
          <cell r="B59" t="str">
            <v>AL-ZAMIN LEASING MODARABA-TFC (31-05-05)</v>
          </cell>
          <cell r="C59" t="str">
            <v>A</v>
          </cell>
          <cell r="D59">
            <v>38503</v>
          </cell>
          <cell r="E59">
            <v>37408</v>
          </cell>
          <cell r="F59">
            <v>40329</v>
          </cell>
          <cell r="G59">
            <v>323000</v>
          </cell>
          <cell r="H59">
            <v>100</v>
          </cell>
          <cell r="I59">
            <v>323000</v>
          </cell>
          <cell r="J59">
            <v>190</v>
          </cell>
          <cell r="K59">
            <v>9.5000000000000001E-2</v>
          </cell>
          <cell r="L59">
            <v>9.5000000000000001E-2</v>
          </cell>
          <cell r="M59">
            <v>1700</v>
          </cell>
          <cell r="N59">
            <v>94.9589</v>
          </cell>
          <cell r="O59">
            <v>306717.24700000003</v>
          </cell>
          <cell r="P59">
            <v>-16282.752999999968</v>
          </cell>
          <cell r="Q59">
            <v>2921</v>
          </cell>
          <cell r="R59">
            <v>2679</v>
          </cell>
          <cell r="S59">
            <v>242</v>
          </cell>
          <cell r="T59">
            <v>39964</v>
          </cell>
          <cell r="U59">
            <v>40147</v>
          </cell>
          <cell r="V59">
            <v>40086</v>
          </cell>
          <cell r="W59">
            <v>183</v>
          </cell>
          <cell r="X59">
            <v>123</v>
          </cell>
          <cell r="Y59">
            <v>0</v>
          </cell>
          <cell r="Z59">
            <v>0</v>
          </cell>
          <cell r="AA59">
            <v>0</v>
          </cell>
          <cell r="AB59">
            <v>323000</v>
          </cell>
          <cell r="AC59">
            <v>10340.424657534246</v>
          </cell>
          <cell r="AD59" t="str">
            <v>204625-5871</v>
          </cell>
          <cell r="AE59">
            <v>7818.37</v>
          </cell>
          <cell r="AF59">
            <v>2522.054657534246</v>
          </cell>
          <cell r="AI59">
            <v>0</v>
          </cell>
        </row>
        <row r="61">
          <cell r="B61" t="str">
            <v>TELECARD LTD-TFC (27-05-05)</v>
          </cell>
          <cell r="C61" t="str">
            <v>BBB</v>
          </cell>
          <cell r="D61">
            <v>38499</v>
          </cell>
          <cell r="E61">
            <v>38468</v>
          </cell>
          <cell r="F61">
            <v>40690</v>
          </cell>
          <cell r="G61">
            <v>20497680</v>
          </cell>
          <cell r="H61">
            <v>100</v>
          </cell>
          <cell r="I61">
            <v>20497680</v>
          </cell>
          <cell r="J61">
            <v>8715</v>
          </cell>
          <cell r="K61">
            <v>0.17499999999999999</v>
          </cell>
          <cell r="L61">
            <v>0.17499999999999999</v>
          </cell>
          <cell r="M61">
            <v>2352</v>
          </cell>
          <cell r="N61">
            <v>96.313900000000004</v>
          </cell>
          <cell r="O61">
            <v>19742115.017519999</v>
          </cell>
          <cell r="P61">
            <v>-755564.9824800007</v>
          </cell>
          <cell r="Q61">
            <v>2222</v>
          </cell>
          <cell r="R61">
            <v>1619</v>
          </cell>
          <cell r="S61">
            <v>603</v>
          </cell>
          <cell r="T61">
            <v>39960</v>
          </cell>
          <cell r="U61">
            <v>40144</v>
          </cell>
          <cell r="V61">
            <v>40086</v>
          </cell>
          <cell r="W61">
            <v>184</v>
          </cell>
          <cell r="X61">
            <v>127</v>
          </cell>
          <cell r="Y61">
            <v>0</v>
          </cell>
          <cell r="Z61">
            <v>0</v>
          </cell>
          <cell r="AA61">
            <v>0</v>
          </cell>
          <cell r="AB61">
            <v>20497680</v>
          </cell>
          <cell r="AC61">
            <v>1248112.1589041096</v>
          </cell>
          <cell r="AD61" t="str">
            <v>204560-5871</v>
          </cell>
          <cell r="AE61">
            <v>953282.52</v>
          </cell>
          <cell r="AF61">
            <v>294829.6389041096</v>
          </cell>
          <cell r="AI61">
            <v>0</v>
          </cell>
        </row>
        <row r="63">
          <cell r="B63" t="str">
            <v>UNITED BANK LTD-TFC (15-03-05)</v>
          </cell>
          <cell r="C63" t="str">
            <v>AA</v>
          </cell>
          <cell r="D63">
            <v>38426</v>
          </cell>
          <cell r="E63">
            <v>38352</v>
          </cell>
          <cell r="F63">
            <v>41348</v>
          </cell>
          <cell r="G63">
            <v>31754283.200000007</v>
          </cell>
          <cell r="H63">
            <v>100</v>
          </cell>
          <cell r="I63">
            <v>31754283.200000007</v>
          </cell>
          <cell r="J63">
            <v>6352</v>
          </cell>
          <cell r="K63">
            <v>9.4899999999999998E-2</v>
          </cell>
          <cell r="L63">
            <v>9.4899999999999998E-2</v>
          </cell>
          <cell r="M63">
            <v>4999.1000000000004</v>
          </cell>
          <cell r="N63">
            <v>85.932599999999994</v>
          </cell>
          <cell r="O63">
            <v>27287281.165123202</v>
          </cell>
          <cell r="P63">
            <v>-4467002.0348768048</v>
          </cell>
          <cell r="Q63">
            <v>2996</v>
          </cell>
          <cell r="R63">
            <v>1735</v>
          </cell>
          <cell r="S63">
            <v>1261</v>
          </cell>
          <cell r="T63">
            <v>40071</v>
          </cell>
          <cell r="U63">
            <v>40252</v>
          </cell>
          <cell r="V63">
            <v>40086</v>
          </cell>
          <cell r="W63">
            <v>181</v>
          </cell>
          <cell r="X63">
            <v>16</v>
          </cell>
          <cell r="Y63">
            <v>0</v>
          </cell>
          <cell r="Z63">
            <v>0</v>
          </cell>
          <cell r="AA63">
            <v>0</v>
          </cell>
          <cell r="AB63">
            <v>31754283.200000007</v>
          </cell>
          <cell r="AC63">
            <v>132097.81811200004</v>
          </cell>
          <cell r="AD63" t="str">
            <v>204420-5871</v>
          </cell>
          <cell r="AE63">
            <v>0</v>
          </cell>
          <cell r="AF63">
            <v>132097.81811200004</v>
          </cell>
          <cell r="AI63">
            <v>0</v>
          </cell>
        </row>
        <row r="65">
          <cell r="B65" t="str">
            <v>SCB (PAK) LTD-TFC (20-01-04)</v>
          </cell>
          <cell r="C65" t="str">
            <v>AA</v>
          </cell>
          <cell r="D65">
            <v>38006</v>
          </cell>
          <cell r="E65">
            <v>38259</v>
          </cell>
          <cell r="F65">
            <v>40563</v>
          </cell>
          <cell r="G65">
            <v>16036152</v>
          </cell>
          <cell r="H65">
            <v>100.0485</v>
          </cell>
          <cell r="I65">
            <v>16036152</v>
          </cell>
          <cell r="J65">
            <v>4587</v>
          </cell>
          <cell r="K65">
            <v>0.1075</v>
          </cell>
          <cell r="L65">
            <v>0.1075</v>
          </cell>
          <cell r="M65">
            <v>3496</v>
          </cell>
          <cell r="N65">
            <v>97.263900000000007</v>
          </cell>
          <cell r="O65">
            <v>15597386.845128</v>
          </cell>
          <cell r="P65">
            <v>-438765.15487200022</v>
          </cell>
          <cell r="Q65">
            <v>2304</v>
          </cell>
          <cell r="R65">
            <v>1828</v>
          </cell>
          <cell r="S65">
            <v>476</v>
          </cell>
          <cell r="T65">
            <v>40014</v>
          </cell>
          <cell r="U65">
            <v>40198</v>
          </cell>
          <cell r="V65">
            <v>40086</v>
          </cell>
          <cell r="W65">
            <v>184</v>
          </cell>
          <cell r="X65">
            <v>73</v>
          </cell>
          <cell r="Y65">
            <v>0</v>
          </cell>
          <cell r="Z65">
            <v>0</v>
          </cell>
          <cell r="AA65">
            <v>0</v>
          </cell>
          <cell r="AB65">
            <v>16036152</v>
          </cell>
          <cell r="AC65">
            <v>344777.26800000004</v>
          </cell>
          <cell r="AD65" t="str">
            <v>204102-5871</v>
          </cell>
          <cell r="AE65">
            <v>203087.98</v>
          </cell>
          <cell r="AF65">
            <v>141689.28800000003</v>
          </cell>
          <cell r="AI65">
            <v>0</v>
          </cell>
        </row>
        <row r="67">
          <cell r="G67">
            <v>435550471.94999999</v>
          </cell>
          <cell r="I67">
            <v>436051671.94999999</v>
          </cell>
          <cell r="K67">
            <v>0.14837526635431766</v>
          </cell>
          <cell r="L67">
            <v>0.1482462654493247</v>
          </cell>
          <cell r="O67">
            <v>420672781.97895271</v>
          </cell>
          <cell r="P67">
            <v>-15398424.383087521</v>
          </cell>
        </row>
        <row r="69">
          <cell r="G69">
            <v>784797804.95000005</v>
          </cell>
          <cell r="I69">
            <v>758077366.95000005</v>
          </cell>
          <cell r="K69">
            <v>0.14790130952484642</v>
          </cell>
          <cell r="L69">
            <v>0.15372303457635528</v>
          </cell>
          <cell r="O69">
            <v>739448472.8906517</v>
          </cell>
          <cell r="P69">
            <v>-19841832.367517848</v>
          </cell>
          <cell r="AB69">
            <v>759290305.25816953</v>
          </cell>
          <cell r="AD69" t="str">
            <v>9363130-586</v>
          </cell>
          <cell r="AF69">
            <v>7911119.6663593967</v>
          </cell>
          <cell r="AG69" t="str">
            <v>9363135-586</v>
          </cell>
          <cell r="AI69">
            <v>392447.2081695277</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Lookups"/>
      <sheetName val="BS-OVS"/>
      <sheetName val="T-BILL"/>
      <sheetName val="Sheet1"/>
      <sheetName val="ADDITION 2011"/>
      <sheetName val="Deposit_Summary_GLs"/>
      <sheetName val="Sheet4"/>
      <sheetName val="March 110"/>
      <sheetName val="Feb"/>
      <sheetName val="MarchSL904"/>
      <sheetName val="TB"/>
      <sheetName val="29-30"/>
      <sheetName val="FI-Funded"/>
      <sheetName val="Sheet2"/>
      <sheetName val="I-BR"/>
      <sheetName val="I-B"/>
      <sheetName val="FE - Summary - STD"/>
      <sheetName val="Abu Dhabi"/>
      <sheetName val="BS - 2"/>
      <sheetName val="Data-904"/>
      <sheetName val="DATA 1211"/>
      <sheetName val="Investments"/>
      <sheetName val="AL"/>
      <sheetName val="Notes"/>
      <sheetName val="ASSET QLTY"/>
      <sheetName val="INPUT"/>
      <sheetName val="AL905"/>
      <sheetName val="CDB-Deposits"/>
      <sheetName val="B2"/>
      <sheetName val="Implied Rate"/>
      <sheetName val="DISTRIBUTION"/>
      <sheetName val="Deposits"/>
      <sheetName val="Tables"/>
      <sheetName val="OUTSTANDING FX-SWAP"/>
      <sheetName val="Code"/>
      <sheetName val="Macro1"/>
      <sheetName val="1-bwb(cb)"/>
      <sheetName val="actual (2)"/>
      <sheetName val="Pool"/>
      <sheetName val="INDEX"/>
      <sheetName val="MAT-MANUAL"/>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ead"/>
      <sheetName val="disposal"/>
      <sheetName val="MIS Equipments Disposal"/>
      <sheetName val="Furniture &amp; Fixtures Disposal"/>
      <sheetName val="Machinery &amp; Equipment Disposal"/>
      <sheetName val="Vehicles Disposal"/>
      <sheetName val="Sheet1"/>
      <sheetName val="TRAN"/>
      <sheetName val="7-38"/>
      <sheetName val="BS"/>
      <sheetName val="Plant and machinery"/>
      <sheetName val="Iron Curtain Method"/>
      <sheetName val="BS-JPN"/>
      <sheetName val="Rec;pay"/>
      <sheetName val="CLIENTSHEET2"/>
      <sheetName val="Air Conditioner"/>
      <sheetName val="Green Tyre Curing"/>
      <sheetName val="CURRENT-DATA"/>
      <sheetName val="RiskSim Summary 1"/>
      <sheetName val="SUMM-2"/>
      <sheetName val="FINANCE"/>
      <sheetName val="NOTES"/>
      <sheetName val="MIS_Equipments_Disposal"/>
      <sheetName val="Furniture_&amp;_Fixtures_Disposal"/>
      <sheetName val="Machinery_&amp;_Equipment_Disposal"/>
      <sheetName val="Vehicles_Disposal"/>
      <sheetName val="Parameters"/>
      <sheetName val="Sheet3"/>
      <sheetName val="Schedule "/>
      <sheetName val="Depreciation working-09"/>
      <sheetName val="dep on wdv"/>
      <sheetName val="disposal of assets"/>
      <sheetName val="Plant_and_machinery"/>
      <sheetName val="Iron_Curtain_Method"/>
    </sheetNames>
    <sheetDataSet>
      <sheetData sheetId="0">
        <row r="4">
          <cell r="A4" t="str">
            <v>Suzuki Mehran</v>
          </cell>
        </row>
      </sheetData>
      <sheetData sheetId="1">
        <row r="4">
          <cell r="A4" t="str">
            <v>Suzuki Mehran</v>
          </cell>
        </row>
      </sheetData>
      <sheetData sheetId="2">
        <row r="4">
          <cell r="A4" t="str">
            <v>Suzuki Mehran</v>
          </cell>
        </row>
      </sheetData>
      <sheetData sheetId="3">
        <row r="4">
          <cell r="A4" t="str">
            <v>Suzuki Mehran</v>
          </cell>
        </row>
      </sheetData>
      <sheetData sheetId="4">
        <row r="4">
          <cell r="A4" t="str">
            <v>Suzuki Mehran</v>
          </cell>
        </row>
      </sheetData>
      <sheetData sheetId="5">
        <row r="4">
          <cell r="A4" t="str">
            <v>Suzuki Mehran</v>
          </cell>
        </row>
      </sheetData>
      <sheetData sheetId="6">
        <row r="4">
          <cell r="A4" t="str">
            <v>Suzuki Mehran</v>
          </cell>
        </row>
      </sheetData>
      <sheetData sheetId="7">
        <row r="4">
          <cell r="A4" t="str">
            <v>Suzuki Mehran</v>
          </cell>
        </row>
        <row r="5">
          <cell r="A5" t="str">
            <v>Suzuki Mehran VXR</v>
          </cell>
        </row>
        <row r="6">
          <cell r="A6" t="str">
            <v>Suzuki Mehran VXL</v>
          </cell>
        </row>
        <row r="7">
          <cell r="A7" t="str">
            <v>Suzuki Cultus</v>
          </cell>
        </row>
        <row r="8">
          <cell r="A8" t="str">
            <v>Suzuki Cultus VXR</v>
          </cell>
        </row>
        <row r="9">
          <cell r="A9" t="str">
            <v>Suzuki Cultus VXL</v>
          </cell>
        </row>
        <row r="10">
          <cell r="A10" t="str">
            <v>Honda City</v>
          </cell>
        </row>
        <row r="11">
          <cell r="A11" t="str">
            <v>Honda City Exi</v>
          </cell>
        </row>
        <row r="12">
          <cell r="A12" t="str">
            <v>Honda City Vario</v>
          </cell>
        </row>
        <row r="13">
          <cell r="A13" t="str">
            <v>Yamaha 100</v>
          </cell>
        </row>
        <row r="14">
          <cell r="A14" t="str">
            <v>Vespa Scooter</v>
          </cell>
        </row>
        <row r="15">
          <cell r="A15" t="str">
            <v>Shahzore Pickup</v>
          </cell>
        </row>
        <row r="16">
          <cell r="A16" t="str">
            <v>Suzuki Ravi</v>
          </cell>
        </row>
        <row r="17">
          <cell r="A17" t="str">
            <v>Suzuki Bolan</v>
          </cell>
        </row>
        <row r="18">
          <cell r="A18" t="str">
            <v>KIA Classic</v>
          </cell>
        </row>
        <row r="19">
          <cell r="A19" t="str">
            <v>Honda CD 70</v>
          </cell>
        </row>
        <row r="20">
          <cell r="A20" t="str">
            <v>-- end of list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 30062013"/>
      <sheetName val="TB - 10062013"/>
      <sheetName val="30 June"/>
      <sheetName val="Final TB 30 June 2014"/>
      <sheetName val="TB 30 June 2014"/>
      <sheetName val="TB 29 June 2014"/>
      <sheetName val="TB 22 June 2014"/>
      <sheetName val="TB 10 June 2014"/>
      <sheetName val="tb final old"/>
      <sheetName val="Working of Income Cert"/>
      <sheetName val="Income Certification "/>
      <sheetName val="TB Final SK"/>
      <sheetName val="BS"/>
      <sheetName val="P&amp;L"/>
      <sheetName val="Comprehensive Income "/>
      <sheetName val="Dis"/>
      <sheetName val="Cash flow"/>
      <sheetName val="UHF"/>
      <sheetName val="Note 1-7"/>
      <sheetName val="Note 7.1-7.2.2"/>
      <sheetName val="Note 8-17"/>
      <sheetName val="Note 18-19"/>
      <sheetName val="Note 20-21"/>
      <sheetName val="21(Cont) -21.2"/>
      <sheetName val="21.2 (Cont.)"/>
      <sheetName val="Note 21.3-21.3.2"/>
      <sheetName val="Note 21.3.2 (Cont.)-22"/>
      <sheetName val="Note 23-25"/>
      <sheetName val="Note 26-27"/>
      <sheetName val="Bank Ratings"/>
      <sheetName val="TFC Rating"/>
      <sheetName val="CF sensitivity"/>
      <sheetName val="Bank Profit Sensitivty"/>
      <sheetName val="Quantity Movement"/>
      <sheetName val="PIB and TBills Mark to Market"/>
      <sheetName val="RP LIST "/>
      <sheetName val="Final Sheet"/>
      <sheetName val="TB"/>
      <sheetName val="Dis 2"/>
      <sheetName val="UHF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op sub - Invest"/>
      <sheetName val="Top sub - Profit"/>
      <sheetName val="Top sub - Capital gain"/>
      <sheetName val="Work done-inv"/>
      <sheetName val="Work done-unrealiz"/>
      <sheetName val="Work done-capital gain"/>
      <sheetName val="Work done-profit"/>
      <sheetName val="Work done-imp"/>
      <sheetName val="Summary of unrealised gain"/>
      <sheetName val="Summary of profit"/>
      <sheetName val="Placement with SLCL"/>
      <sheetName val="Placements and commercial pap"/>
      <sheetName val="Note related to provision-(lib)"/>
      <sheetName val="Provision exp (2)"/>
      <sheetName val="Provision exp"/>
      <sheetName val="KOHAT-All"/>
      <sheetName val="Existence"/>
      <sheetName val="KOHAT Summary"/>
      <sheetName val="Summary- Unrealis AFS"/>
      <sheetName val="AFS movement sukuk (2)"/>
      <sheetName val="Sheet1"/>
      <sheetName val="M2M 31st dec 2011-AFS"/>
      <sheetName val="Total Exposure"/>
      <sheetName val="Profit receivable on TFCs"/>
      <sheetName val="Sheet2"/>
      <sheetName val="Profit Working-New"/>
      <sheetName val="Top Unrealised gain loss"/>
      <sheetName val="Top sub - CG"/>
      <sheetName val="Top sub - Profit receivable"/>
      <sheetName val="Profit on TFCs"/>
      <sheetName val="Quantity Movement"/>
      <sheetName val="Income on TFC"/>
      <sheetName val="M2M 10062013-AFV"/>
      <sheetName val="C.G."/>
      <sheetName val="NIB-05-03-08"/>
      <sheetName val="PMCL-18-04-12"/>
      <sheetName val="BAFL-20-02-13"/>
      <sheetName val="UBL-14-02-08"/>
      <sheetName val="SCB-29-06-12"/>
      <sheetName val="KESC-13-08-12(3years)"/>
      <sheetName val="KESC-13-08-12(5years)"/>
      <sheetName val="Capital Gain"/>
      <sheetName val="Principal outstanding"/>
      <sheetName val="Summary of capital gain"/>
      <sheetName val="SLCL-PPTFC"/>
      <sheetName val="SLCL-28 3 2006 PPTFC"/>
      <sheetName val="SLCL-01-06-07"/>
      <sheetName val="SLCL- 19-09-07"/>
      <sheetName val="Avari-30-04-09"/>
      <sheetName val="BRR"/>
      <sheetName val="Telecards 25-05-05"/>
      <sheetName val="SPLC- 13-03-08"/>
      <sheetName val="worldcall"/>
      <sheetName val="Escort Inv"/>
      <sheetName val="Trust Invest bank"/>
      <sheetName val="Kohat-Total"/>
      <sheetName val="KOHAT-per unit-AFV"/>
      <sheetName val="KOHAT-per unit-AFS1"/>
      <sheetName val="KOHAT-per unit-AFS"/>
      <sheetName val="KOHAT"/>
      <sheetName val="Security Leasing"/>
      <sheetName val="CDC Recon"/>
      <sheetName val="agritech provision"/>
      <sheetName val="Kohat repayment schedule "/>
      <sheetName val="AFS Recon-scripwise ijarah"/>
      <sheetName val="cash rec on redmeption for cash"/>
      <sheetName val=" On Cost"/>
      <sheetName val="maple schedule "/>
      <sheetName val="Agri tech schedule"/>
      <sheetName val="Adju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16">
          <cell r="I16">
            <v>100.77173913043478</v>
          </cell>
        </row>
      </sheetData>
      <sheetData sheetId="34"/>
      <sheetData sheetId="35"/>
      <sheetData sheetId="36"/>
      <sheetData sheetId="37"/>
      <sheetData sheetId="38"/>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POSITION"/>
    </sheetNames>
    <sheetDataSet>
      <sheetData sheetId="0" refreshError="1"/>
      <sheetData sheetId="1">
        <row r="11">
          <cell r="C11" t="str">
            <v>TFCs and Sukuks</v>
          </cell>
          <cell r="D11" t="str">
            <v>Traded / Non-Traded</v>
          </cell>
        </row>
        <row r="13">
          <cell r="C13" t="str">
            <v>GOP IJARA SUKUK (11-03-09)</v>
          </cell>
          <cell r="D13" t="str">
            <v>Non-Traded</v>
          </cell>
          <cell r="E13">
            <v>100</v>
          </cell>
        </row>
        <row r="14">
          <cell r="C14" t="str">
            <v>KARACHI SHIPYARD &amp; ENGINEERING WORKS LTD-SUKUK (02-11-07)</v>
          </cell>
          <cell r="D14" t="str">
            <v>Non-Traded</v>
          </cell>
          <cell r="E14">
            <v>98.250200000000007</v>
          </cell>
        </row>
        <row r="15">
          <cell r="C15" t="str">
            <v>KARACHI SHIPYARD &amp; ENGINEERING WORKS LTD-SUKUK (04-02-08)</v>
          </cell>
          <cell r="D15" t="str">
            <v>Traded</v>
          </cell>
          <cell r="E15">
            <v>98.094200000000001</v>
          </cell>
        </row>
        <row r="16">
          <cell r="C16" t="str">
            <v>NATIONAL INDUSTRIAL PARK DEVEL. &amp; MANAGEMENT Co. SUKUK (11-08-07)</v>
          </cell>
          <cell r="D16" t="str">
            <v>Non-Traded</v>
          </cell>
          <cell r="E16">
            <v>99.016300000000001</v>
          </cell>
        </row>
        <row r="17">
          <cell r="C17" t="str">
            <v>WAPDA-SUKUK (01-05-06)</v>
          </cell>
          <cell r="D17" t="str">
            <v>Non-Traded</v>
          </cell>
          <cell r="E17">
            <v>98.2286</v>
          </cell>
        </row>
        <row r="18">
          <cell r="C18" t="str">
            <v>WAPDA-SUKUK (13-07-07)</v>
          </cell>
          <cell r="D18" t="str">
            <v>Non-Traded</v>
          </cell>
          <cell r="E18">
            <v>92.510400000000004</v>
          </cell>
        </row>
        <row r="20">
          <cell r="C20" t="str">
            <v>JAHANGIR SIDDIQUI &amp; COMPANY LTD-TFC (21-12-04)</v>
          </cell>
          <cell r="D20" t="str">
            <v>Non-Traded</v>
          </cell>
          <cell r="E20">
            <v>92.887100000000004</v>
          </cell>
        </row>
        <row r="21">
          <cell r="C21" t="str">
            <v>JAHANGIR SIDDIQUI &amp; COMPANY LTD-TFC (30-09-05)</v>
          </cell>
          <cell r="D21" t="str">
            <v>Non-Traded</v>
          </cell>
          <cell r="E21">
            <v>95.016599999999997</v>
          </cell>
        </row>
        <row r="22">
          <cell r="C22" t="str">
            <v>JAHANGIR SIDDIQUI &amp; COMPANY LTD-TFC (21-11-06)</v>
          </cell>
          <cell r="D22" t="str">
            <v>Non-Traded</v>
          </cell>
          <cell r="E22">
            <v>92.999700000000004</v>
          </cell>
        </row>
        <row r="23">
          <cell r="C23" t="str">
            <v>JAHANGIR SIDDIQUI &amp; COMPANY LTD-TFC (04-07-07)</v>
          </cell>
          <cell r="D23" t="str">
            <v>Non-Traded</v>
          </cell>
          <cell r="E23">
            <v>91.5</v>
          </cell>
        </row>
        <row r="24">
          <cell r="C24" t="str">
            <v>ORIX LEASING PAKISTAN LTD-TFC (25-05-07)</v>
          </cell>
          <cell r="D24" t="str">
            <v>Traded</v>
          </cell>
          <cell r="E24">
            <v>89.5</v>
          </cell>
        </row>
        <row r="25">
          <cell r="C25" t="str">
            <v>PAK KUWAIT INVESTMENT COMPANY LTD-TFC (09-08-05)</v>
          </cell>
          <cell r="D25" t="str">
            <v>Non-Traded</v>
          </cell>
          <cell r="E25">
            <v>99.896799999999999</v>
          </cell>
        </row>
        <row r="26">
          <cell r="C26" t="str">
            <v>PAK KUWAIT INVESTMENT COMPANY LTD-TFC (03-02-06)</v>
          </cell>
          <cell r="D26" t="str">
            <v>Non-Traded</v>
          </cell>
          <cell r="E26">
            <v>99.548299999999998</v>
          </cell>
        </row>
        <row r="27">
          <cell r="C27" t="str">
            <v>PAK KUWAIT INVESTMENT COMPANY LTD-TFC (28-03-06)</v>
          </cell>
          <cell r="D27" t="str">
            <v>Non-Traded</v>
          </cell>
          <cell r="E27">
            <v>99.525899999999993</v>
          </cell>
        </row>
        <row r="29">
          <cell r="C29" t="str">
            <v>BANK AL-HABIB LTD-TFC (15-07-04) 10% cap</v>
          </cell>
          <cell r="D29" t="str">
            <v>Non-Traded</v>
          </cell>
          <cell r="E29">
            <v>91.0792</v>
          </cell>
        </row>
        <row r="30">
          <cell r="C30" t="str">
            <v>BANK AL-HABIB LTD-TFC (07-02-07)</v>
          </cell>
          <cell r="D30" t="str">
            <v>Traded</v>
          </cell>
          <cell r="E30">
            <v>99.5</v>
          </cell>
        </row>
        <row r="31">
          <cell r="C31" t="str">
            <v>BANK AL-HABIB LTD-TFC (15-06-09)</v>
          </cell>
          <cell r="D31" t="str">
            <v>Traded</v>
          </cell>
          <cell r="E31">
            <v>105</v>
          </cell>
        </row>
        <row r="32">
          <cell r="C32" t="str">
            <v>ENGRO CHEMICAL PAKISTAN LTD-SUKUK (06-09-07)</v>
          </cell>
          <cell r="D32" t="str">
            <v>Non-Traded</v>
          </cell>
          <cell r="E32">
            <v>98.261899999999997</v>
          </cell>
        </row>
        <row r="33">
          <cell r="C33" t="str">
            <v>ENGRO CHEMICAL PAKISTAN LTD-TFC (30-11-07)</v>
          </cell>
          <cell r="D33" t="str">
            <v>Traded</v>
          </cell>
          <cell r="E33">
            <v>97.582700000000003</v>
          </cell>
        </row>
        <row r="34">
          <cell r="C34" t="str">
            <v>ENGRO CHEMICAL PAKISTAN LTD-TFC (18-03-08) (PRP-I)</v>
          </cell>
          <cell r="D34" t="str">
            <v>Traded</v>
          </cell>
          <cell r="E34">
            <v>88</v>
          </cell>
        </row>
        <row r="35">
          <cell r="C35" t="str">
            <v>ENGRO CHEMICAL PAKISTAN LTD-TFC (18-03-08) (PRP-II)</v>
          </cell>
          <cell r="D35" t="str">
            <v>Traded</v>
          </cell>
          <cell r="E35">
            <v>87.668499999999995</v>
          </cell>
        </row>
        <row r="36">
          <cell r="C36" t="str">
            <v>ORIX LEASING PAKISTAN LTD-SUKUK (30-06-07)</v>
          </cell>
          <cell r="D36" t="str">
            <v>Non-Traded</v>
          </cell>
          <cell r="E36">
            <v>98.317800000000005</v>
          </cell>
        </row>
        <row r="37">
          <cell r="C37" t="str">
            <v>ORIX LEASING PAKISTAN LTD-TFC (15-01-08)</v>
          </cell>
          <cell r="D37" t="str">
            <v>Traded</v>
          </cell>
          <cell r="E37">
            <v>83.5</v>
          </cell>
        </row>
        <row r="38">
          <cell r="C38" t="str">
            <v>PAK ARAB FERTILIZERS (28-02-08)</v>
          </cell>
          <cell r="D38" t="str">
            <v>Traded</v>
          </cell>
          <cell r="E38">
            <v>96.698700000000002</v>
          </cell>
        </row>
        <row r="39">
          <cell r="C39" t="str">
            <v>SCB (PAK) LTD-TFC (20-01-04)</v>
          </cell>
          <cell r="D39" t="str">
            <v>Non-Traded</v>
          </cell>
          <cell r="E39">
            <v>96.689599999999999</v>
          </cell>
        </row>
        <row r="40">
          <cell r="C40" t="str">
            <v>SCB (PAK) LTD-TFC (01-02-06)</v>
          </cell>
          <cell r="D40" t="str">
            <v>Traded</v>
          </cell>
          <cell r="E40">
            <v>100.7</v>
          </cell>
        </row>
        <row r="41">
          <cell r="C41" t="str">
            <v>SUI SOUTHERN GAS COMPANY - SUKKUK (31-12-07) - I</v>
          </cell>
          <cell r="D41" t="str">
            <v>Traded</v>
          </cell>
          <cell r="E41">
            <v>96</v>
          </cell>
        </row>
        <row r="42">
          <cell r="C42" t="str">
            <v>UNITED BANK LTD-TFC (10-08-04)</v>
          </cell>
          <cell r="D42" t="str">
            <v>Non-Traded</v>
          </cell>
          <cell r="E42">
            <v>87.672200000000004</v>
          </cell>
        </row>
        <row r="43">
          <cell r="C43" t="str">
            <v>UNITED BANK LTD-TFC (15-03-05)</v>
          </cell>
          <cell r="D43" t="str">
            <v>Non-Traded</v>
          </cell>
          <cell r="E43">
            <v>85.770399999999995</v>
          </cell>
        </row>
        <row r="44">
          <cell r="C44" t="str">
            <v>UNITED BANK LTD-TFC (08-09-06)</v>
          </cell>
          <cell r="D44" t="str">
            <v>Non-Traded</v>
          </cell>
          <cell r="E44">
            <v>96.554500000000004</v>
          </cell>
        </row>
        <row r="45">
          <cell r="C45" t="str">
            <v>UNITED BANK LTD-TFC (14-02-08)</v>
          </cell>
          <cell r="D45" t="str">
            <v>Traded</v>
          </cell>
          <cell r="E45">
            <v>91.233900000000006</v>
          </cell>
        </row>
        <row r="47">
          <cell r="C47" t="str">
            <v>ALLIED BANK LTD-TFC (06-12-06)</v>
          </cell>
          <cell r="D47" t="str">
            <v>Traded</v>
          </cell>
          <cell r="E47">
            <v>100</v>
          </cell>
        </row>
        <row r="48">
          <cell r="C48" t="str">
            <v>ASKARI BANK LTD-TFC (04-02-05)</v>
          </cell>
          <cell r="D48" t="str">
            <v>Non-Traded</v>
          </cell>
          <cell r="E48">
            <v>95.653800000000004</v>
          </cell>
        </row>
        <row r="49">
          <cell r="C49" t="str">
            <v>ASKARI BANK LTD-TFC (31-10-05)</v>
          </cell>
          <cell r="D49" t="str">
            <v>Traded</v>
          </cell>
          <cell r="E49">
            <v>97.625</v>
          </cell>
        </row>
        <row r="50">
          <cell r="C50" t="str">
            <v>AZGARD NINE LTD- TFC (20-09-05)</v>
          </cell>
          <cell r="D50" t="str">
            <v>Non-Traded</v>
          </cell>
          <cell r="E50">
            <v>88.474999999999994</v>
          </cell>
        </row>
        <row r="51">
          <cell r="C51" t="str">
            <v>AZGARD NINE LTD- TFC (04-12-07) PP</v>
          </cell>
          <cell r="D51" t="str">
            <v>Non-Traded</v>
          </cell>
          <cell r="E51">
            <v>98.542599999999993</v>
          </cell>
        </row>
        <row r="52">
          <cell r="C52" t="str">
            <v>BANK ALFALAH LTD-TFC (23-11-04)</v>
          </cell>
          <cell r="D52" t="str">
            <v>Non-Traded</v>
          </cell>
          <cell r="E52">
            <v>97.461699999999993</v>
          </cell>
        </row>
        <row r="53">
          <cell r="C53" t="str">
            <v>BANK ALFALAH LTD-TFC (25-11-05)</v>
          </cell>
          <cell r="D53" t="str">
            <v>Non-Traded</v>
          </cell>
          <cell r="E53">
            <v>95.924599999999998</v>
          </cell>
        </row>
        <row r="54">
          <cell r="C54" t="str">
            <v>CENTURY PAPER &amp; BOARD MILLS LTD- SUKUK (25-09-07)</v>
          </cell>
          <cell r="D54" t="str">
            <v>Traded</v>
          </cell>
          <cell r="E54">
            <v>97.82</v>
          </cell>
        </row>
        <row r="55">
          <cell r="C55" t="str">
            <v>FAYSAL BANK LTD  (12-11-2007)</v>
          </cell>
          <cell r="D55" t="str">
            <v>Non-Traded</v>
          </cell>
          <cell r="E55">
            <v>94.805499999999995</v>
          </cell>
        </row>
        <row r="56">
          <cell r="C56" t="str">
            <v>KASB SECURITIES LTD- TFC (27-06-07)</v>
          </cell>
          <cell r="D56" t="str">
            <v>Traded</v>
          </cell>
          <cell r="E56">
            <v>84</v>
          </cell>
        </row>
        <row r="57">
          <cell r="C57" t="str">
            <v>PACE (PAKISTAN) LTD-TFC (15-02-08)</v>
          </cell>
          <cell r="D57" t="str">
            <v>Traded</v>
          </cell>
          <cell r="E57">
            <v>85.5</v>
          </cell>
        </row>
        <row r="58">
          <cell r="C58" t="str">
            <v>PAK AMERICAN FERTILIZER LTD-TFC (30-11-07)</v>
          </cell>
          <cell r="D58" t="str">
            <v>Non-Traded</v>
          </cell>
          <cell r="E58">
            <v>97.378</v>
          </cell>
        </row>
        <row r="59">
          <cell r="C59" t="str">
            <v>PAK AMERICAN FERTILIZER LTD-TFC (14-01-08)</v>
          </cell>
          <cell r="D59" t="str">
            <v>Traded</v>
          </cell>
          <cell r="E59">
            <v>90.777799999999999</v>
          </cell>
        </row>
        <row r="60">
          <cell r="C60" t="str">
            <v>PAK AMERICAN FERTILIZER LTD-SUKUK (06-08-08)</v>
          </cell>
          <cell r="D60" t="str">
            <v>Traded</v>
          </cell>
          <cell r="E60">
            <v>87.5</v>
          </cell>
        </row>
        <row r="61">
          <cell r="C61" t="str">
            <v>PAK AMERICAN FERTILIZER LTD-TFC (01-12-08)</v>
          </cell>
          <cell r="D61" t="str">
            <v>Non-Traded</v>
          </cell>
          <cell r="E61">
            <v>100.6992</v>
          </cell>
        </row>
        <row r="62">
          <cell r="C62" t="str">
            <v>PAKISTAN MOBILE COMMUNICATION LTD-TFC (31-05-06)</v>
          </cell>
          <cell r="D62" t="str">
            <v>Non-Traded</v>
          </cell>
          <cell r="E62">
            <v>100.7358</v>
          </cell>
        </row>
        <row r="63">
          <cell r="C63" t="str">
            <v>PAKISTAN MOBILE COMMUNICATION LTD-TFC (01-10-07)</v>
          </cell>
          <cell r="D63" t="str">
            <v>Traded</v>
          </cell>
          <cell r="E63">
            <v>90.592600000000004</v>
          </cell>
        </row>
        <row r="64">
          <cell r="C64" t="str">
            <v>PAKISTAN MOBILE COMMUNICATION LTD-TFC (28-10-08)</v>
          </cell>
          <cell r="D64" t="str">
            <v>Non-Traded</v>
          </cell>
          <cell r="E64">
            <v>97.89</v>
          </cell>
        </row>
        <row r="65">
          <cell r="C65" t="str">
            <v>ROYAL BANK OF SCOTLAND  - TFC (10-02-05)</v>
          </cell>
          <cell r="D65" t="str">
            <v>Non-Traded</v>
          </cell>
          <cell r="E65">
            <v>98.4636</v>
          </cell>
        </row>
        <row r="66">
          <cell r="C66" t="str">
            <v>SITARA CHEMICALS LTD - SUKUK - II (03-12-06)</v>
          </cell>
          <cell r="D66" t="str">
            <v>Non-Traded</v>
          </cell>
          <cell r="E66">
            <v>98.8142</v>
          </cell>
        </row>
        <row r="67">
          <cell r="C67" t="str">
            <v>SITARA CHEMICALS LTD - SUKUK - III (02-01-08)</v>
          </cell>
          <cell r="D67" t="str">
            <v>Non-Traded</v>
          </cell>
          <cell r="E67">
            <v>99.974999999999994</v>
          </cell>
        </row>
        <row r="69">
          <cell r="C69" t="str">
            <v>AL ABBAS SUGAR MILLS LTD-TFC (21-11-07)</v>
          </cell>
          <cell r="D69" t="str">
            <v>Non-Traded</v>
          </cell>
          <cell r="E69">
            <v>91.592399999999998</v>
          </cell>
        </row>
        <row r="70">
          <cell r="C70" t="str">
            <v>BRR GUARDIAN MODARABA (07-06-08)</v>
          </cell>
          <cell r="D70" t="str">
            <v>Non-Traded</v>
          </cell>
          <cell r="E70">
            <v>95.630300000000005</v>
          </cell>
        </row>
        <row r="71">
          <cell r="E71" t="str">
            <v>Page 1 of 3</v>
          </cell>
        </row>
        <row r="78">
          <cell r="C78" t="str">
            <v>ESCORTS INVESTMENT BANK LTD-TFC (15-03-07)</v>
          </cell>
          <cell r="D78" t="str">
            <v>Non-Traded</v>
          </cell>
          <cell r="E78">
            <v>99.368099999999998</v>
          </cell>
        </row>
        <row r="79">
          <cell r="C79" t="str">
            <v>FINANCIAL REC'BLES SEC'ZATION CO. LTD-TFC CLASS "A"</v>
          </cell>
          <cell r="D79" t="str">
            <v>Non-Traded</v>
          </cell>
          <cell r="E79">
            <v>98.7624</v>
          </cell>
        </row>
        <row r="80">
          <cell r="C80" t="str">
            <v>FINANCIAL REC'BLES SEC'ZATION CO. LTD-TFC CLASS "B"</v>
          </cell>
          <cell r="D80" t="str">
            <v>Non-Traded</v>
          </cell>
          <cell r="E80">
            <v>98.553100000000001</v>
          </cell>
        </row>
        <row r="81">
          <cell r="C81" t="str">
            <v>HOUSE BUILDING FINANCE CORPORATION LTD - SUKUK (07-05-08)</v>
          </cell>
          <cell r="D81" t="str">
            <v>Non-Traded</v>
          </cell>
          <cell r="E81">
            <v>94.600399999999993</v>
          </cell>
        </row>
        <row r="82">
          <cell r="C82" t="str">
            <v>IGI INV. BANK LTD-TFC (FIRST INT'l INV. BANK LTD. - TFC) (11-07-06)</v>
          </cell>
          <cell r="D82" t="str">
            <v>Non-Traded</v>
          </cell>
          <cell r="E82">
            <v>96.945800000000006</v>
          </cell>
        </row>
        <row r="83">
          <cell r="C83" t="str">
            <v>NIB BANK LTD-TFC (05-03-08)</v>
          </cell>
          <cell r="D83" t="str">
            <v>Traded</v>
          </cell>
          <cell r="E83">
            <v>93.5</v>
          </cell>
        </row>
        <row r="84">
          <cell r="C84" t="str">
            <v>PEL-SUKUK (28-09-07)</v>
          </cell>
          <cell r="D84" t="str">
            <v>Non-Traded</v>
          </cell>
          <cell r="E84">
            <v>98.102500000000006</v>
          </cell>
        </row>
        <row r="85">
          <cell r="C85" t="str">
            <v>PEL-SUKUK (30-06-08)</v>
          </cell>
          <cell r="D85" t="str">
            <v>Non-Traded</v>
          </cell>
          <cell r="E85">
            <v>92.377499999999998</v>
          </cell>
        </row>
        <row r="86">
          <cell r="C86" t="str">
            <v>SONERI BANK LTD-TFC (05-05-05)</v>
          </cell>
          <cell r="D86" t="str">
            <v>Non-Traded</v>
          </cell>
          <cell r="E86">
            <v>96.259</v>
          </cell>
        </row>
        <row r="88">
          <cell r="C88" t="str">
            <v>AL-ZAMIN LEASING MODARABA-TFC (31-05-05)</v>
          </cell>
          <cell r="D88" t="str">
            <v>Non-Traded</v>
          </cell>
          <cell r="E88">
            <v>95.769199999999998</v>
          </cell>
        </row>
        <row r="89">
          <cell r="C89" t="str">
            <v>AMTEX LTD.-SUKUK (21-01-08)</v>
          </cell>
          <cell r="D89" t="str">
            <v>Non-Traded</v>
          </cell>
          <cell r="E89">
            <v>89.180800000000005</v>
          </cell>
        </row>
        <row r="90">
          <cell r="C90" t="str">
            <v>EDEN BUILDERS LTD.- SUKUK (08-09-08)</v>
          </cell>
          <cell r="D90" t="str">
            <v>Non-Traded</v>
          </cell>
          <cell r="E90">
            <v>100.25</v>
          </cell>
        </row>
        <row r="91">
          <cell r="C91" t="str">
            <v>EDEN HOUSING LTD.- SUKUK (31-12-07)</v>
          </cell>
          <cell r="D91" t="str">
            <v>Non-Traded</v>
          </cell>
          <cell r="E91">
            <v>99.029899999999998</v>
          </cell>
        </row>
        <row r="92">
          <cell r="C92" t="str">
            <v>EDEN HOUSING LTD.- SUKUK (31-03-08)</v>
          </cell>
          <cell r="D92" t="str">
            <v>Non-Traded</v>
          </cell>
          <cell r="E92">
            <v>98.876000000000005</v>
          </cell>
        </row>
        <row r="93">
          <cell r="C93" t="str">
            <v>ESCORT INVESTMENT BANK (27-09-04) (Cap @ 10%)</v>
          </cell>
          <cell r="D93" t="str">
            <v>Non-Traded</v>
          </cell>
          <cell r="E93">
            <v>99.2821</v>
          </cell>
        </row>
        <row r="94">
          <cell r="C94" t="str">
            <v>JDW SUGAR MILLS LTD. SUKUK (19-06-08)</v>
          </cell>
          <cell r="D94" t="str">
            <v>Non-Traded</v>
          </cell>
          <cell r="E94">
            <v>95.469499999999996</v>
          </cell>
        </row>
        <row r="95">
          <cell r="C95" t="str">
            <v>JDW SUGAR MILLS LTD. SUKUK (23-06-08)</v>
          </cell>
          <cell r="D95" t="str">
            <v>Non-Traded</v>
          </cell>
          <cell r="E95">
            <v>90</v>
          </cell>
        </row>
        <row r="96">
          <cell r="C96" t="str">
            <v>KASHAF FOUNDATION - TFC  (05-11-07)</v>
          </cell>
          <cell r="D96" t="str">
            <v>Non-Traded</v>
          </cell>
          <cell r="E96">
            <v>94.999300000000005</v>
          </cell>
        </row>
        <row r="97">
          <cell r="C97" t="str">
            <v>OPTIMUS LTD - TFC (10-10-07)</v>
          </cell>
          <cell r="D97" t="str">
            <v>Non-Traded</v>
          </cell>
          <cell r="E97">
            <v>97.915999999999997</v>
          </cell>
        </row>
        <row r="98">
          <cell r="C98" t="str">
            <v>TRAKKER (15-09-07) - PPTFC</v>
          </cell>
          <cell r="D98" t="str">
            <v>Non-Traded</v>
          </cell>
          <cell r="E98">
            <v>100.2658</v>
          </cell>
        </row>
        <row r="99">
          <cell r="C99" t="str">
            <v>TRUST INVESTMENT BANK LTD-TFC (15-11-05)</v>
          </cell>
          <cell r="D99" t="str">
            <v>Non-Traded</v>
          </cell>
          <cell r="E99">
            <v>99.666799999999995</v>
          </cell>
        </row>
        <row r="100">
          <cell r="C100" t="str">
            <v>TRUST INVESTMENT BANK LTD-TFC (04-07-08)</v>
          </cell>
          <cell r="D100" t="str">
            <v>Non-Traded</v>
          </cell>
          <cell r="E100">
            <v>97.616500000000002</v>
          </cell>
        </row>
        <row r="101">
          <cell r="C101" t="str">
            <v>WORLDCALL TELECOM LTD.TFC (28-11-06)</v>
          </cell>
          <cell r="D101" t="str">
            <v>Non-Traded</v>
          </cell>
          <cell r="E101">
            <v>99.966099999999997</v>
          </cell>
        </row>
        <row r="102">
          <cell r="C102" t="str">
            <v>WORLDCALL TELECOM LTD-TFC (07-10-08)</v>
          </cell>
          <cell r="D102" t="str">
            <v>Non-Traded</v>
          </cell>
          <cell r="E102">
            <v>96.779499999999999</v>
          </cell>
        </row>
        <row r="104">
          <cell r="C104" t="str">
            <v>ALZAMIN LEASING CORPORATION LTD-TFC (05-09-07)</v>
          </cell>
          <cell r="D104" t="str">
            <v>Non-Traded</v>
          </cell>
          <cell r="E104">
            <v>97.971400000000003</v>
          </cell>
        </row>
        <row r="105">
          <cell r="C105" t="str">
            <v>AL-ZAMIN LEASING MODARABA LTD-TFC (12-05-08)</v>
          </cell>
          <cell r="D105" t="str">
            <v>Non-Traded</v>
          </cell>
          <cell r="E105">
            <v>96.430199999999999</v>
          </cell>
        </row>
        <row r="106">
          <cell r="C106" t="str">
            <v>AVARI HOTELS-TFC (30-04-09)</v>
          </cell>
          <cell r="D106" t="str">
            <v>Non-Traded</v>
          </cell>
          <cell r="E106">
            <v>95.595100000000002</v>
          </cell>
        </row>
        <row r="107">
          <cell r="C107" t="str">
            <v>MAPLE LEAF SUKUK-(3-12-07)</v>
          </cell>
          <cell r="D107" t="str">
            <v>Non-Traded</v>
          </cell>
          <cell r="E107">
            <v>90.010099999999994</v>
          </cell>
        </row>
        <row r="108">
          <cell r="C108" t="str">
            <v>QUETTA TEXTILE MILLS LTD-SUKUK (26-09-08)</v>
          </cell>
          <cell r="D108" t="str">
            <v>Non-Traded</v>
          </cell>
          <cell r="E108">
            <v>88.984700000000004</v>
          </cell>
        </row>
        <row r="109">
          <cell r="C109" t="str">
            <v>SHAHMURAD SUGAR MILLS LTD-SUKUK (27-09-07)</v>
          </cell>
          <cell r="D109" t="str">
            <v>Non-Traded</v>
          </cell>
          <cell r="E109">
            <v>95.804100000000005</v>
          </cell>
        </row>
        <row r="110">
          <cell r="C110" t="str">
            <v>SHAKARGANJ MILLS LTD-TFC (22-09-08)</v>
          </cell>
          <cell r="D110" t="str">
            <v>Non-Traded</v>
          </cell>
          <cell r="E110">
            <v>94.153599999999997</v>
          </cell>
        </row>
        <row r="111">
          <cell r="C111" t="str">
            <v>SME LEASING LTD-TFC (16-07-08)</v>
          </cell>
          <cell r="D111" t="str">
            <v>Non-Traded</v>
          </cell>
          <cell r="E111">
            <v>96.448599999999999</v>
          </cell>
        </row>
        <row r="113">
          <cell r="C113" t="str">
            <v>SEARLE PAKISTAN LTD-TFC (09-03-06)</v>
          </cell>
          <cell r="D113" t="str">
            <v>Non-Traded</v>
          </cell>
          <cell r="E113">
            <v>97.220399999999998</v>
          </cell>
        </row>
        <row r="115">
          <cell r="C115" t="str">
            <v>SAUDI PAK LEASING COMPANY LTD-TFC (13-03-08)</v>
          </cell>
          <cell r="D115" t="str">
            <v>Non-Traded</v>
          </cell>
          <cell r="E115">
            <v>74</v>
          </cell>
        </row>
        <row r="116">
          <cell r="C116" t="str">
            <v>TELECARD LTD-TFC (27-05-05)</v>
          </cell>
          <cell r="D116" t="str">
            <v>Non-Traded</v>
          </cell>
          <cell r="E116">
            <v>96.563599999999994</v>
          </cell>
        </row>
        <row r="118">
          <cell r="C118" t="str">
            <v>GHARIBWAL CEMENT-TFC (18-01-08)</v>
          </cell>
          <cell r="D118" t="str">
            <v>Non-Traded</v>
          </cell>
          <cell r="E118">
            <v>89.1083</v>
          </cell>
        </row>
        <row r="119">
          <cell r="C119" t="str">
            <v>SECURITY LEASING CORPORATION LTD-PPTFC (28-03-06)</v>
          </cell>
          <cell r="D119" t="str">
            <v>Non-Traded</v>
          </cell>
          <cell r="E119">
            <v>94.792299999999997</v>
          </cell>
        </row>
        <row r="120">
          <cell r="C120" t="str">
            <v>SECURITY LEASING CORPORATION LTD-SUKKUK (01-06-07) - I</v>
          </cell>
          <cell r="D120" t="str">
            <v>Non-Traded</v>
          </cell>
          <cell r="E120">
            <v>91.188000000000002</v>
          </cell>
        </row>
        <row r="121">
          <cell r="C121" t="str">
            <v>SECURITY LEASING CORPORATION LTD-SUKKUK (19-09-07) - II</v>
          </cell>
          <cell r="D121" t="str">
            <v>Non-Traded</v>
          </cell>
          <cell r="E121">
            <v>90.490700000000004</v>
          </cell>
        </row>
        <row r="122">
          <cell r="C122" t="str">
            <v>VALUATION OF RATED NON-INVESTMENT GRADE DEBT SECURITIES</v>
          </cell>
        </row>
        <row r="123">
          <cell r="C123" t="str">
            <v>TFCs and Sukuks</v>
          </cell>
          <cell r="D123" t="str">
            <v>Traded / Non-Traded</v>
          </cell>
        </row>
        <row r="124">
          <cell r="C124" t="str">
            <v>FIRST DAWOOD INVESTMENT BANK LTD. TFC (11-09-07)</v>
          </cell>
          <cell r="D124" t="str">
            <v>Non-Traded</v>
          </cell>
          <cell r="E124">
            <v>75</v>
          </cell>
        </row>
        <row r="125">
          <cell r="C125" t="str">
            <v>KOHAT CEMENT-SUKKUK (20-12-07)</v>
          </cell>
          <cell r="D125" t="str">
            <v>Non-Traded</v>
          </cell>
          <cell r="E125">
            <v>75</v>
          </cell>
        </row>
        <row r="126">
          <cell r="C126" t="str">
            <v>THREE STAR HOSIERY (25-06-08)</v>
          </cell>
          <cell r="D126" t="str">
            <v>Non-Traded</v>
          </cell>
          <cell r="E126">
            <v>75</v>
          </cell>
        </row>
        <row r="128">
          <cell r="C128" t="str">
            <v>TFCs and Sukuks</v>
          </cell>
          <cell r="D128" t="str">
            <v>Traded / Non-Traded</v>
          </cell>
        </row>
        <row r="129">
          <cell r="C129" t="str">
            <v>AL ABBAS HOLDINGS (PVT) LTD-TFC (23-08-06)</v>
          </cell>
          <cell r="D129" t="str">
            <v>Non-Traded</v>
          </cell>
          <cell r="E129">
            <v>75</v>
          </cell>
        </row>
        <row r="130">
          <cell r="C130" t="str">
            <v>ARZOO TEXTILE MILLS LTD-SUKUK (15-04-08)</v>
          </cell>
          <cell r="D130" t="str">
            <v>Non-Traded</v>
          </cell>
          <cell r="E130">
            <v>75</v>
          </cell>
        </row>
        <row r="131">
          <cell r="C131" t="str">
            <v>CRESCENT TEXTILE MILLS LTD-TFC (17-06-04)</v>
          </cell>
          <cell r="D131" t="str">
            <v>Non-Traded</v>
          </cell>
          <cell r="E131">
            <v>75</v>
          </cell>
        </row>
        <row r="132">
          <cell r="C132" t="str">
            <v>DAWOOD HERCULES-SUKUK (18-09-07)</v>
          </cell>
          <cell r="D132" t="str">
            <v>Non-Traded</v>
          </cell>
          <cell r="E132">
            <v>96.336799999999997</v>
          </cell>
        </row>
        <row r="133">
          <cell r="C133" t="str">
            <v>DEWAN FAROOQUE SPINNING MILLS LTD-TFC (20-12-04)</v>
          </cell>
          <cell r="D133" t="str">
            <v>Non-Traded</v>
          </cell>
          <cell r="E133">
            <v>75</v>
          </cell>
        </row>
        <row r="134">
          <cell r="C134" t="str">
            <v>DGKC DIMINISHING MUSHARKAH (08-05-08)</v>
          </cell>
          <cell r="D134" t="str">
            <v>Non-Traded</v>
          </cell>
          <cell r="E134">
            <v>96.802499999999995</v>
          </cell>
        </row>
        <row r="135">
          <cell r="C135" t="str">
            <v>GHANI HOLDING (PVT) LTD-TFC (23-08-06)</v>
          </cell>
          <cell r="D135" t="str">
            <v>Non-Traded</v>
          </cell>
          <cell r="E135">
            <v>75</v>
          </cell>
        </row>
        <row r="136">
          <cell r="C136" t="str">
            <v>JAVEDAN CEMENT LTD-TFC (10-11-06)</v>
          </cell>
          <cell r="D136" t="str">
            <v>Non-Traded</v>
          </cell>
          <cell r="E136">
            <v>75</v>
          </cell>
        </row>
        <row r="137">
          <cell r="C137" t="str">
            <v>PAK HY-OILS LTD-TFC (31-12-08)</v>
          </cell>
          <cell r="D137" t="str">
            <v>Non-Traded</v>
          </cell>
          <cell r="E137">
            <v>75</v>
          </cell>
        </row>
        <row r="138">
          <cell r="C138" t="str">
            <v>SITARA ENERGY LTD-SUKUK (16-07-07)</v>
          </cell>
          <cell r="D138" t="str">
            <v>Non-Traded</v>
          </cell>
          <cell r="E138">
            <v>98.334900000000005</v>
          </cell>
        </row>
        <row r="139">
          <cell r="C139" t="str">
            <v>SITARA PEROXIDE LTD-SUK (19-08-08)</v>
          </cell>
          <cell r="D139" t="str">
            <v>Non-Traded</v>
          </cell>
          <cell r="E139">
            <v>75</v>
          </cell>
        </row>
        <row r="140">
          <cell r="C140" t="str">
            <v>VISION DEVELOPERS (PVT) LTD (30-11-08)</v>
          </cell>
          <cell r="D140" t="str">
            <v>Non-Traded</v>
          </cell>
          <cell r="E140">
            <v>75</v>
          </cell>
        </row>
        <row r="142">
          <cell r="C142" t="str">
            <v>TFCs and Sukuks</v>
          </cell>
          <cell r="D142" t="str">
            <v>Traded / Non-Traded</v>
          </cell>
        </row>
        <row r="143">
          <cell r="C143" t="str">
            <v>DEWAN CEMENT LTD</v>
          </cell>
          <cell r="D143" t="str">
            <v>Non-Traded</v>
          </cell>
          <cell r="E143" t="str">
            <v>A/C to NPA</v>
          </cell>
        </row>
        <row r="144">
          <cell r="C144" t="str">
            <v>NEW ALLIED ELECTRONIC (15-05-07)</v>
          </cell>
          <cell r="D144" t="str">
            <v>Non-Traded</v>
          </cell>
          <cell r="E144" t="str">
            <v>A/C to NPA</v>
          </cell>
        </row>
        <row r="145">
          <cell r="C145" t="str">
            <v>NEW ALLIED ELECTRONIC - SUKUK (27-07-07)</v>
          </cell>
          <cell r="D145" t="str">
            <v>Non-Traded</v>
          </cell>
          <cell r="E145" t="str">
            <v>A/C to NPA</v>
          </cell>
        </row>
        <row r="146">
          <cell r="E146" t="str">
            <v>Page 2 of 3</v>
          </cell>
        </row>
        <row r="153">
          <cell r="C153" t="str">
            <v>NEW ALLIED ELECTRONIC - SUKUK (03-12-07)</v>
          </cell>
          <cell r="D153" t="str">
            <v>Non-Traded</v>
          </cell>
          <cell r="E153" t="str">
            <v>A/C to NPA</v>
          </cell>
        </row>
        <row r="154">
          <cell r="C154" t="str">
            <v>Jul 31, 2009 (Prices will change on daily basis)</v>
          </cell>
        </row>
        <row r="155">
          <cell r="C155" t="str">
            <v>Jul 25 to Aug 7, 2009.</v>
          </cell>
        </row>
        <row r="156">
          <cell r="C156" t="str">
            <v>(Page updated on July 31, 2009 at 12:35 P. M.)</v>
          </cell>
        </row>
      </sheetData>
      <sheetData sheetId="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WORKERS"/>
      <sheetName val="TBPRICE"/>
    </sheetNames>
    <sheetDataSet>
      <sheetData sheetId="0" refreshError="1"/>
      <sheetData sheetId="1" refreshError="1"/>
      <sheetData sheetId="2">
        <row r="8">
          <cell r="E8" t="str">
            <v>Practice US C Corporation</v>
          </cell>
        </row>
        <row r="27">
          <cell r="F2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heetName val="Working"/>
      <sheetName val="{f} Reuter(extract)"/>
      <sheetName val="Entries"/>
      <sheetName val="XREF"/>
      <sheetName val="Tickmarks"/>
    </sheetNames>
    <sheetDataSet>
      <sheetData sheetId="0"/>
      <sheetData sheetId="1"/>
      <sheetData sheetId="2"/>
      <sheetData sheetId="3"/>
      <sheetData sheetId="4" refreshError="1"/>
      <sheetData sheetId="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sheetName val="CGL"/>
      <sheetName val="Dummy"/>
      <sheetName val="18.06.2008"/>
      <sheetName val="17.06.2008"/>
      <sheetName val="16.06.2008"/>
      <sheetName val="13.06.2008"/>
      <sheetName val="12.06.2008"/>
      <sheetName val="11.06.2008"/>
      <sheetName val="10.06.2008"/>
      <sheetName val="09.06.2008"/>
      <sheetName val="06.06.2008"/>
      <sheetName val="05.06.2008"/>
      <sheetName val="04.06.2008"/>
      <sheetName val="03.06.2008"/>
      <sheetName val="02.06.2008"/>
      <sheetName val="30.05.2008"/>
      <sheetName val="29.05.2008"/>
      <sheetName val="28.05.2008"/>
      <sheetName val="27.05.2008"/>
      <sheetName val="26.05.2008"/>
      <sheetName val="23.05.2008"/>
      <sheetName val="22.05.2008"/>
      <sheetName val="21.05.2008"/>
      <sheetName val="20.05.2008"/>
      <sheetName val="19.05.2008"/>
      <sheetName val="16.05.2008"/>
      <sheetName val="15.05.2008"/>
      <sheetName val="14.05.2008"/>
      <sheetName val="13.05.2008"/>
      <sheetName val="12.05.2008"/>
      <sheetName val="09.05.2008"/>
      <sheetName val="08.05.2008"/>
      <sheetName val="07.05.2008"/>
      <sheetName val="06.05.2008"/>
      <sheetName val="05.05.2008"/>
      <sheetName val="02.05.2008"/>
      <sheetName val="30.04.2008"/>
      <sheetName val="29.04.2008"/>
      <sheetName val="28.04.2008"/>
      <sheetName val="25.04.2008"/>
      <sheetName val="24.04.2008"/>
      <sheetName val="23.04.2008"/>
      <sheetName val="22.04.2008"/>
      <sheetName val="21.04.2008"/>
      <sheetName val="18.04.2008"/>
      <sheetName val="17.04.2008"/>
      <sheetName val="16.04.2008"/>
      <sheetName val="15.04.2008"/>
      <sheetName val="14.04.2008"/>
      <sheetName val="11.04.2008"/>
      <sheetName val="10.04.2008"/>
      <sheetName val="09.04.2008"/>
      <sheetName val="08.04.2008"/>
      <sheetName val="07.04.2008"/>
      <sheetName val="04.04.2008"/>
      <sheetName val="03.04.2008"/>
      <sheetName val="02.04.2008"/>
      <sheetName val="01.04.2008"/>
      <sheetName val="31.03.2008"/>
      <sheetName val="Dis. amortization (revised)"/>
      <sheetName val="10 Y PIBs (revised)"/>
      <sheetName val="10 Y PIBs"/>
      <sheetName val="Top"/>
      <sheetName val="Dis. amortization"/>
      <sheetName val="PIB accrual"/>
      <sheetName val="Dis. amortization (6)"/>
      <sheetName val="Dis. amortization (5)"/>
      <sheetName val="Dis. amortization (2)"/>
      <sheetName val="Dis. amortization (3)"/>
      <sheetName val="Dis. amortization (4)"/>
      <sheetName val="PIB (IRR)"/>
      <sheetName val="ol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Input"/>
      <sheetName val="TOTAL P&amp;L"/>
      <sheetName val="T&amp;D"/>
      <sheetName val="Prf sumry"/>
      <sheetName val="bsheet"/>
      <sheetName val="Ratios"/>
      <sheetName val="Toyota PL ckd"/>
      <sheetName val="cbu pl"/>
      <sheetName val="Toyota ckd_cbu"/>
      <sheetName val="Cuore PL ckd"/>
      <sheetName val="Cuore PL ckd_parts"/>
      <sheetName val="consld pl"/>
      <sheetName val="C Sheet ckd cbu"/>
      <sheetName val="Cashflow"/>
      <sheetName val="Invetory level"/>
      <sheetName val="comparision"/>
      <sheetName val="Sheet1 (3)"/>
      <sheetName val="Sheet1 (2)"/>
      <sheetName val="CKD Variant"/>
      <sheetName val="CBU Variant"/>
      <sheetName val="SUMMARY"/>
      <sheetName val="Sales Plan"/>
      <sheetName val="Reconcilation CKD "/>
      <sheetName val="Reconciliation 2"/>
      <sheetName val="OBJECTIVES"/>
      <sheetName val="R"/>
      <sheetName val="Final Budget 2002-2003"/>
      <sheetName val="in time arr"/>
      <sheetName val="TOTAL_P&amp;L"/>
      <sheetName val="Prf_sumry"/>
      <sheetName val="Toyota_PL_ckd"/>
      <sheetName val="cbu_pl"/>
      <sheetName val="Toyota_ckd_cbu"/>
      <sheetName val="Cuore_PL_ckd"/>
      <sheetName val="Cuore_PL_ckd_parts"/>
      <sheetName val="consld_pl"/>
      <sheetName val="C_Sheet_ckd_cbu"/>
      <sheetName val="Invetory_level"/>
      <sheetName val="Sheet1_(3)"/>
      <sheetName val="Sheet1_(2)"/>
      <sheetName val="CKD_Variant"/>
      <sheetName val="CBU_Variant"/>
      <sheetName val="Sales_Plan"/>
      <sheetName val="Reconcilation_CKD_"/>
      <sheetName val="Reconciliation_2"/>
      <sheetName val="TOTAL_P&amp;L1"/>
      <sheetName val="Prf_sumry1"/>
      <sheetName val="Toyota_PL_ckd1"/>
      <sheetName val="cbu_pl1"/>
      <sheetName val="Toyota_ckd_cbu1"/>
      <sheetName val="Cuore_PL_ckd1"/>
      <sheetName val="Cuore_PL_ckd_parts1"/>
      <sheetName val="consld_pl1"/>
      <sheetName val="C_Sheet_ckd_cbu1"/>
      <sheetName val="Invetory_level1"/>
      <sheetName val="Sheet1_(3)1"/>
      <sheetName val="Sheet1_(2)1"/>
      <sheetName val="CKD_Variant1"/>
      <sheetName val="CBU_Variant1"/>
      <sheetName val="Sales_Plan1"/>
      <sheetName val="Reconcilation_CKD_1"/>
      <sheetName val="Reconciliation_21"/>
      <sheetName val="Final_Budget_2002-2003"/>
      <sheetName val="in_time_arr"/>
      <sheetName val="ELEC. METER READINGS(Annex-A)"/>
      <sheetName val="AC-CODES"/>
      <sheetName val="ATI Payable"/>
      <sheetName val="ISBL-J10"/>
      <sheetName val="BQ Working"/>
      <sheetName val="PipWT"/>
      <sheetName val="FIB-TFC"/>
      <sheetName val="FIB"/>
      <sheetName val="22 - 23.1 (C)"/>
      <sheetName val="PROFIT AND LOSS LEADS"/>
      <sheetName val="ADD TAXDEP  FIG "/>
      <sheetName val="Adj_EBITDA"/>
      <sheetName val="Adj_EV"/>
      <sheetName val="BVPS"/>
      <sheetName val="EBITDA"/>
      <sheetName val="EV"/>
      <sheetName val="Gross_Yield"/>
      <sheetName val="Start &amp;_EPS"/>
      <sheetName val="PE"/>
      <sheetName val="Recomm"/>
      <sheetName val="corporate"/>
      <sheetName val="middle market"/>
      <sheetName val="sme"/>
      <sheetName val="e"/>
      <sheetName val="Balance Sheet Main"/>
      <sheetName val="P&amp;L Commentary"/>
      <sheetName val="Frenchise fee"/>
      <sheetName val="Input:Invetory level"/>
    </sheetNames>
    <sheetDataSet>
      <sheetData sheetId="0"/>
      <sheetData sheetId="1">
        <row r="31">
          <cell r="B31">
            <v>5</v>
          </cell>
          <cell r="C31">
            <v>3</v>
          </cell>
          <cell r="D31">
            <v>2</v>
          </cell>
          <cell r="E31">
            <v>2</v>
          </cell>
          <cell r="F31">
            <v>3</v>
          </cell>
          <cell r="G31">
            <v>6</v>
          </cell>
          <cell r="H31">
            <v>5</v>
          </cell>
          <cell r="I31">
            <v>3</v>
          </cell>
          <cell r="J31">
            <v>2</v>
          </cell>
          <cell r="K31">
            <v>2</v>
          </cell>
          <cell r="L31">
            <v>3</v>
          </cell>
          <cell r="M31">
            <v>6</v>
          </cell>
          <cell r="N31">
            <v>42</v>
          </cell>
        </row>
        <row r="32">
          <cell r="B32">
            <v>10</v>
          </cell>
          <cell r="C32">
            <v>10</v>
          </cell>
          <cell r="D32">
            <v>10</v>
          </cell>
          <cell r="E32">
            <v>10</v>
          </cell>
          <cell r="F32">
            <v>10</v>
          </cell>
          <cell r="G32">
            <v>10</v>
          </cell>
          <cell r="H32">
            <v>10</v>
          </cell>
          <cell r="I32">
            <v>10</v>
          </cell>
          <cell r="J32">
            <v>10</v>
          </cell>
          <cell r="K32">
            <v>10</v>
          </cell>
          <cell r="L32">
            <v>10</v>
          </cell>
          <cell r="M32">
            <v>10</v>
          </cell>
          <cell r="N32">
            <v>120</v>
          </cell>
          <cell r="O32" t="str">
            <v>Hiace - Commuter</v>
          </cell>
        </row>
        <row r="33">
          <cell r="B33">
            <v>10</v>
          </cell>
          <cell r="C33">
            <v>10</v>
          </cell>
          <cell r="D33">
            <v>10</v>
          </cell>
          <cell r="E33">
            <v>10</v>
          </cell>
          <cell r="F33">
            <v>10</v>
          </cell>
          <cell r="G33">
            <v>10</v>
          </cell>
          <cell r="H33">
            <v>10</v>
          </cell>
          <cell r="I33">
            <v>10</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v>0</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35</v>
          </cell>
          <cell r="C37">
            <v>31</v>
          </cell>
          <cell r="D37">
            <v>30</v>
          </cell>
          <cell r="E37">
            <v>30</v>
          </cell>
          <cell r="F37">
            <v>31</v>
          </cell>
          <cell r="G37">
            <v>36</v>
          </cell>
          <cell r="H37">
            <v>35</v>
          </cell>
          <cell r="I37">
            <v>32</v>
          </cell>
          <cell r="J37">
            <v>30</v>
          </cell>
          <cell r="K37">
            <v>29</v>
          </cell>
          <cell r="L37">
            <v>31</v>
          </cell>
          <cell r="M37">
            <v>37</v>
          </cell>
          <cell r="N37">
            <v>387</v>
          </cell>
        </row>
        <row r="38">
          <cell r="B38">
            <v>1245</v>
          </cell>
          <cell r="C38">
            <v>1421</v>
          </cell>
          <cell r="D38">
            <v>1451</v>
          </cell>
          <cell r="E38">
            <v>1580</v>
          </cell>
          <cell r="F38">
            <v>1201</v>
          </cell>
          <cell r="G38">
            <v>1237</v>
          </cell>
          <cell r="H38">
            <v>1635</v>
          </cell>
          <cell r="I38">
            <v>1332</v>
          </cell>
          <cell r="J38">
            <v>1410</v>
          </cell>
          <cell r="K38">
            <v>1319</v>
          </cell>
          <cell r="L38">
            <v>1311</v>
          </cell>
          <cell r="M38">
            <v>1345</v>
          </cell>
          <cell r="N38">
            <v>16487</v>
          </cell>
        </row>
        <row r="39">
          <cell r="B39">
            <v>30</v>
          </cell>
          <cell r="C39">
            <v>25</v>
          </cell>
          <cell r="D39">
            <v>27</v>
          </cell>
          <cell r="E39">
            <v>672</v>
          </cell>
          <cell r="F39">
            <v>675</v>
          </cell>
          <cell r="G39">
            <v>671</v>
          </cell>
          <cell r="H39">
            <v>176</v>
          </cell>
          <cell r="I39">
            <v>27</v>
          </cell>
          <cell r="J39">
            <v>31</v>
          </cell>
          <cell r="K39">
            <v>25</v>
          </cell>
          <cell r="L39">
            <v>27</v>
          </cell>
          <cell r="M39">
            <v>27</v>
          </cell>
          <cell r="N39">
            <v>2413</v>
          </cell>
        </row>
        <row r="40">
          <cell r="B40">
            <v>1275</v>
          </cell>
          <cell r="C40">
            <v>1446</v>
          </cell>
          <cell r="D40">
            <v>1478</v>
          </cell>
          <cell r="E40">
            <v>2252</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v>870</v>
          </cell>
          <cell r="G41">
            <v>901</v>
          </cell>
          <cell r="H41">
            <v>1250</v>
          </cell>
          <cell r="I41">
            <v>950</v>
          </cell>
          <cell r="J41">
            <v>1030</v>
          </cell>
          <cell r="K41">
            <v>940</v>
          </cell>
          <cell r="L41">
            <v>930</v>
          </cell>
          <cell r="M41">
            <v>958</v>
          </cell>
          <cell r="N41">
            <v>12200</v>
          </cell>
        </row>
        <row r="42">
          <cell r="B42">
            <v>910</v>
          </cell>
          <cell r="C42">
            <v>1090</v>
          </cell>
          <cell r="D42">
            <v>1121</v>
          </cell>
          <cell r="E42">
            <v>1250</v>
          </cell>
          <cell r="F42">
            <v>870</v>
          </cell>
          <cell r="G42">
            <v>901</v>
          </cell>
          <cell r="H42">
            <v>1250</v>
          </cell>
          <cell r="I42">
            <v>950</v>
          </cell>
          <cell r="J42">
            <v>1030</v>
          </cell>
          <cell r="K42">
            <v>940</v>
          </cell>
          <cell r="L42">
            <v>930</v>
          </cell>
          <cell r="M42">
            <v>958</v>
          </cell>
          <cell r="N42">
            <v>12200</v>
          </cell>
        </row>
        <row r="43">
          <cell r="B43">
            <v>0</v>
          </cell>
          <cell r="C43">
            <v>0</v>
          </cell>
          <cell r="D43">
            <v>0</v>
          </cell>
          <cell r="E43">
            <v>0</v>
          </cell>
          <cell r="F43">
            <v>0</v>
          </cell>
          <cell r="G43">
            <v>0</v>
          </cell>
          <cell r="H43">
            <v>0</v>
          </cell>
          <cell r="I43">
            <v>0</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v>391.12</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200657</v>
          </cell>
          <cell r="D48">
            <v>200657</v>
          </cell>
          <cell r="E48">
            <v>200657</v>
          </cell>
          <cell r="F48">
            <v>200657</v>
          </cell>
          <cell r="G48">
            <v>200657</v>
          </cell>
          <cell r="H48">
            <v>200326</v>
          </cell>
          <cell r="I48">
            <v>200326</v>
          </cell>
          <cell r="J48">
            <v>200326</v>
          </cell>
          <cell r="K48">
            <v>200326</v>
          </cell>
          <cell r="L48">
            <v>200326</v>
          </cell>
          <cell r="M48">
            <v>200326</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208301</v>
          </cell>
          <cell r="D50">
            <v>208301</v>
          </cell>
          <cell r="E50">
            <v>208301</v>
          </cell>
          <cell r="F50">
            <v>208301</v>
          </cell>
          <cell r="G50">
            <v>208301</v>
          </cell>
          <cell r="H50">
            <v>207970</v>
          </cell>
          <cell r="I50">
            <v>207970</v>
          </cell>
          <cell r="J50">
            <v>207970</v>
          </cell>
          <cell r="K50">
            <v>207970</v>
          </cell>
          <cell r="L50">
            <v>207970</v>
          </cell>
          <cell r="M50">
            <v>207970</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0</v>
          </cell>
          <cell r="D52">
            <v>0</v>
          </cell>
          <cell r="E52">
            <v>0</v>
          </cell>
          <cell r="F52">
            <v>0</v>
          </cell>
          <cell r="G52">
            <v>0</v>
          </cell>
          <cell r="H52">
            <v>0</v>
          </cell>
          <cell r="I52">
            <v>0</v>
          </cell>
          <cell r="J52">
            <v>0</v>
          </cell>
          <cell r="K52">
            <v>0</v>
          </cell>
          <cell r="L52">
            <v>0</v>
          </cell>
          <cell r="M52">
            <v>0</v>
          </cell>
          <cell r="N52">
            <v>-1.6179027081113066E-2</v>
          </cell>
          <cell r="P52" t="str">
            <v>Salaries &amp; Wages</v>
          </cell>
        </row>
        <row r="53">
          <cell r="B53">
            <v>230311</v>
          </cell>
          <cell r="C53">
            <v>230311</v>
          </cell>
          <cell r="D53">
            <v>230311</v>
          </cell>
          <cell r="E53">
            <v>230311</v>
          </cell>
          <cell r="F53">
            <v>230311</v>
          </cell>
          <cell r="G53">
            <v>230311</v>
          </cell>
          <cell r="H53">
            <v>229980</v>
          </cell>
          <cell r="I53">
            <v>229980</v>
          </cell>
          <cell r="J53">
            <v>229980</v>
          </cell>
          <cell r="K53">
            <v>229980</v>
          </cell>
          <cell r="L53">
            <v>229980</v>
          </cell>
          <cell r="M53">
            <v>229980</v>
          </cell>
          <cell r="N53" t="e">
            <v>#DIV/0!</v>
          </cell>
          <cell r="P53" t="str">
            <v>Utilities</v>
          </cell>
        </row>
        <row r="54">
          <cell r="B54">
            <v>0</v>
          </cell>
          <cell r="C54">
            <v>0</v>
          </cell>
          <cell r="D54">
            <v>0</v>
          </cell>
          <cell r="E54">
            <v>0</v>
          </cell>
          <cell r="F54">
            <v>0</v>
          </cell>
          <cell r="G54">
            <v>0</v>
          </cell>
          <cell r="H54">
            <v>0</v>
          </cell>
          <cell r="I54">
            <v>0</v>
          </cell>
          <cell r="J54">
            <v>0</v>
          </cell>
          <cell r="K54">
            <v>0</v>
          </cell>
          <cell r="L54">
            <v>0</v>
          </cell>
          <cell r="M54">
            <v>0</v>
          </cell>
          <cell r="N54">
            <v>-8.7700644222185584E-2</v>
          </cell>
          <cell r="P54" t="str">
            <v>Depreciation</v>
          </cell>
        </row>
        <row r="55">
          <cell r="B55">
            <v>202074</v>
          </cell>
          <cell r="C55">
            <v>202074</v>
          </cell>
          <cell r="D55">
            <v>202074</v>
          </cell>
          <cell r="E55">
            <v>202074</v>
          </cell>
          <cell r="F55">
            <v>202074</v>
          </cell>
          <cell r="G55">
            <v>202074</v>
          </cell>
          <cell r="H55">
            <v>201743</v>
          </cell>
          <cell r="I55">
            <v>201743</v>
          </cell>
          <cell r="J55">
            <v>201743</v>
          </cell>
          <cell r="K55">
            <v>201743</v>
          </cell>
          <cell r="L55">
            <v>201743</v>
          </cell>
          <cell r="M55">
            <v>201743</v>
          </cell>
          <cell r="N55">
            <v>-0.12668914552994412</v>
          </cell>
          <cell r="P55" t="str">
            <v>Other Factory overhead</v>
          </cell>
        </row>
        <row r="56">
          <cell r="B56">
            <v>226394</v>
          </cell>
          <cell r="C56">
            <v>226394</v>
          </cell>
          <cell r="D56">
            <v>226394</v>
          </cell>
          <cell r="E56">
            <v>226394</v>
          </cell>
          <cell r="F56">
            <v>226394</v>
          </cell>
          <cell r="G56">
            <v>226394</v>
          </cell>
          <cell r="H56">
            <v>226063</v>
          </cell>
          <cell r="I56">
            <v>226063</v>
          </cell>
          <cell r="J56">
            <v>226063</v>
          </cell>
          <cell r="K56">
            <v>226063</v>
          </cell>
          <cell r="L56">
            <v>226063</v>
          </cell>
          <cell r="M56">
            <v>226063</v>
          </cell>
          <cell r="N56" t="e">
            <v>#DIV/0!</v>
          </cell>
          <cell r="P56" t="str">
            <v>Running Royalty</v>
          </cell>
        </row>
        <row r="57">
          <cell r="B57">
            <v>0</v>
          </cell>
          <cell r="C57">
            <v>0</v>
          </cell>
          <cell r="D57">
            <v>0</v>
          </cell>
          <cell r="E57">
            <v>0</v>
          </cell>
          <cell r="F57">
            <v>0</v>
          </cell>
          <cell r="G57">
            <v>0</v>
          </cell>
          <cell r="H57">
            <v>0</v>
          </cell>
          <cell r="I57">
            <v>0</v>
          </cell>
          <cell r="J57">
            <v>0</v>
          </cell>
          <cell r="K57">
            <v>0</v>
          </cell>
          <cell r="L57">
            <v>0</v>
          </cell>
          <cell r="M57">
            <v>0</v>
          </cell>
          <cell r="N57">
            <v>-7.5155475887966533E-2</v>
          </cell>
          <cell r="O57" t="str">
            <v>Total Conversion Cost</v>
          </cell>
        </row>
        <row r="58">
          <cell r="B58">
            <v>0</v>
          </cell>
          <cell r="C58">
            <v>0</v>
          </cell>
          <cell r="D58">
            <v>0</v>
          </cell>
          <cell r="E58">
            <v>0</v>
          </cell>
          <cell r="F58">
            <v>0</v>
          </cell>
          <cell r="G58">
            <v>0</v>
          </cell>
          <cell r="H58">
            <v>0</v>
          </cell>
          <cell r="I58">
            <v>0</v>
          </cell>
          <cell r="J58">
            <v>0</v>
          </cell>
          <cell r="K58">
            <v>0</v>
          </cell>
          <cell r="L58">
            <v>0</v>
          </cell>
          <cell r="M58">
            <v>0</v>
          </cell>
          <cell r="N58">
            <v>-0.58998714170895039</v>
          </cell>
          <cell r="O58" t="str">
            <v>Net Cost of Sales</v>
          </cell>
        </row>
        <row r="59">
          <cell r="B59">
            <v>139346</v>
          </cell>
          <cell r="C59">
            <v>139346</v>
          </cell>
          <cell r="D59">
            <v>139346</v>
          </cell>
          <cell r="E59">
            <v>139346</v>
          </cell>
          <cell r="F59">
            <v>139346</v>
          </cell>
          <cell r="G59">
            <v>139346</v>
          </cell>
          <cell r="H59">
            <v>139346</v>
          </cell>
          <cell r="I59">
            <v>139346</v>
          </cell>
          <cell r="J59">
            <v>139346</v>
          </cell>
          <cell r="K59">
            <v>139346</v>
          </cell>
          <cell r="L59">
            <v>139346</v>
          </cell>
          <cell r="M59">
            <v>139346</v>
          </cell>
          <cell r="N59">
            <v>0.28450869769358966</v>
          </cell>
          <cell r="O59" t="str">
            <v>Gross Profit</v>
          </cell>
        </row>
        <row r="60">
          <cell r="B60">
            <v>139346</v>
          </cell>
          <cell r="C60">
            <v>139346</v>
          </cell>
          <cell r="D60">
            <v>139346</v>
          </cell>
          <cell r="E60">
            <v>139346</v>
          </cell>
          <cell r="F60">
            <v>139346</v>
          </cell>
          <cell r="G60">
            <v>139346</v>
          </cell>
          <cell r="H60">
            <v>139346</v>
          </cell>
          <cell r="I60">
            <v>139346</v>
          </cell>
          <cell r="J60">
            <v>139346</v>
          </cell>
          <cell r="K60">
            <v>139346</v>
          </cell>
          <cell r="L60">
            <v>139346</v>
          </cell>
          <cell r="M60">
            <v>139346</v>
          </cell>
          <cell r="O60" t="str">
            <v>Administration &amp; selling expenses:</v>
          </cell>
        </row>
        <row r="61">
          <cell r="B61">
            <v>70231</v>
          </cell>
          <cell r="C61">
            <v>70231</v>
          </cell>
          <cell r="D61">
            <v>70231</v>
          </cell>
          <cell r="E61">
            <v>70231</v>
          </cell>
          <cell r="F61">
            <v>70231</v>
          </cell>
          <cell r="G61">
            <v>70231</v>
          </cell>
          <cell r="H61">
            <v>70231</v>
          </cell>
          <cell r="I61">
            <v>70231</v>
          </cell>
          <cell r="J61">
            <v>70231</v>
          </cell>
          <cell r="K61">
            <v>70231</v>
          </cell>
          <cell r="L61">
            <v>70231</v>
          </cell>
          <cell r="M61">
            <v>70231</v>
          </cell>
          <cell r="N61">
            <v>-8.3768148513688731E-2</v>
          </cell>
          <cell r="P61" t="str">
            <v>Selling Expenses</v>
          </cell>
        </row>
        <row r="62">
          <cell r="B62">
            <v>92231</v>
          </cell>
          <cell r="C62">
            <v>92231</v>
          </cell>
          <cell r="D62">
            <v>92231</v>
          </cell>
          <cell r="E62">
            <v>92231</v>
          </cell>
          <cell r="F62">
            <v>92231</v>
          </cell>
          <cell r="G62">
            <v>92231</v>
          </cell>
          <cell r="H62">
            <v>92231</v>
          </cell>
          <cell r="I62">
            <v>92231</v>
          </cell>
          <cell r="J62">
            <v>92231</v>
          </cell>
          <cell r="K62">
            <v>92231</v>
          </cell>
          <cell r="L62">
            <v>92231</v>
          </cell>
          <cell r="M62">
            <v>92231</v>
          </cell>
          <cell r="N62">
            <v>-0.95645551948461016</v>
          </cell>
          <cell r="P62" t="str">
            <v>Advertisement Expenses</v>
          </cell>
        </row>
        <row r="63">
          <cell r="B63">
            <v>102048</v>
          </cell>
          <cell r="C63">
            <v>102048</v>
          </cell>
          <cell r="D63">
            <v>102048</v>
          </cell>
          <cell r="E63">
            <v>102048</v>
          </cell>
          <cell r="F63">
            <v>102048</v>
          </cell>
          <cell r="G63">
            <v>102048</v>
          </cell>
          <cell r="H63">
            <v>102048</v>
          </cell>
          <cell r="I63">
            <v>102048</v>
          </cell>
          <cell r="J63">
            <v>102048</v>
          </cell>
          <cell r="K63">
            <v>102048</v>
          </cell>
          <cell r="L63">
            <v>102048</v>
          </cell>
          <cell r="M63">
            <v>102048</v>
          </cell>
          <cell r="N63">
            <v>3.6687055801899446E-2</v>
          </cell>
          <cell r="P63" t="str">
            <v>Administrative Expenses</v>
          </cell>
        </row>
        <row r="64">
          <cell r="B64">
            <v>124048</v>
          </cell>
          <cell r="C64">
            <v>124048</v>
          </cell>
          <cell r="D64">
            <v>124048</v>
          </cell>
          <cell r="E64">
            <v>124048</v>
          </cell>
          <cell r="F64">
            <v>124048</v>
          </cell>
          <cell r="G64">
            <v>124048</v>
          </cell>
          <cell r="H64">
            <v>124048</v>
          </cell>
          <cell r="I64">
            <v>124048</v>
          </cell>
          <cell r="J64">
            <v>124048</v>
          </cell>
          <cell r="K64">
            <v>124048</v>
          </cell>
          <cell r="L64">
            <v>124048</v>
          </cell>
          <cell r="M64">
            <v>124048</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t="str">
            <v>Rupees Per Unit</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136433.13680000001</v>
          </cell>
          <cell r="D68">
            <v>136433.13680000001</v>
          </cell>
          <cell r="E68">
            <v>136433.13680000001</v>
          </cell>
          <cell r="F68">
            <v>136433.13680000001</v>
          </cell>
          <cell r="G68">
            <v>136433.13680000001</v>
          </cell>
          <cell r="H68">
            <v>136433.13680000001</v>
          </cell>
          <cell r="I68">
            <v>136433.13680000001</v>
          </cell>
          <cell r="J68">
            <v>136433.13680000001</v>
          </cell>
          <cell r="K68">
            <v>136433.13680000001</v>
          </cell>
          <cell r="L68">
            <v>136433.13680000001</v>
          </cell>
          <cell r="M68">
            <v>136433.13680000001</v>
          </cell>
          <cell r="N68">
            <v>1.1830679652518139</v>
          </cell>
          <cell r="P68" t="str">
            <v>H.D. Commission</v>
          </cell>
        </row>
        <row r="69">
          <cell r="B69">
            <v>0</v>
          </cell>
          <cell r="C69">
            <v>0</v>
          </cell>
          <cell r="D69">
            <v>0</v>
          </cell>
          <cell r="E69">
            <v>0</v>
          </cell>
          <cell r="F69">
            <v>0</v>
          </cell>
          <cell r="G69">
            <v>0</v>
          </cell>
          <cell r="H69">
            <v>0</v>
          </cell>
          <cell r="I69">
            <v>0</v>
          </cell>
          <cell r="J69">
            <v>0</v>
          </cell>
          <cell r="K69">
            <v>0</v>
          </cell>
          <cell r="L69">
            <v>0</v>
          </cell>
          <cell r="M69">
            <v>0</v>
          </cell>
          <cell r="N69">
            <v>0.62250849383196516</v>
          </cell>
          <cell r="P69" t="str">
            <v>Other Income</v>
          </cell>
        </row>
        <row r="70">
          <cell r="B70">
            <v>134303.26995000002</v>
          </cell>
          <cell r="C70">
            <v>134303.26995000002</v>
          </cell>
          <cell r="D70">
            <v>134303.26995000002</v>
          </cell>
          <cell r="E70">
            <v>134303.26995000002</v>
          </cell>
          <cell r="F70">
            <v>134303.26995000002</v>
          </cell>
          <cell r="G70">
            <v>134303.26995000002</v>
          </cell>
          <cell r="H70">
            <v>134303.26995000002</v>
          </cell>
          <cell r="I70">
            <v>134303.26995000002</v>
          </cell>
          <cell r="J70">
            <v>134303.26995000002</v>
          </cell>
          <cell r="K70">
            <v>134303.26995000002</v>
          </cell>
          <cell r="L70">
            <v>134303.26995000002</v>
          </cell>
          <cell r="M70">
            <v>134303.26995000002</v>
          </cell>
          <cell r="N70">
            <v>0.7239991741935623</v>
          </cell>
        </row>
        <row r="71">
          <cell r="B71">
            <v>167695.96620000002</v>
          </cell>
          <cell r="C71">
            <v>167695.96620000002</v>
          </cell>
          <cell r="D71">
            <v>167695.96620000002</v>
          </cell>
          <cell r="E71">
            <v>167695.96620000002</v>
          </cell>
          <cell r="F71">
            <v>167695.96620000002</v>
          </cell>
          <cell r="G71">
            <v>167695.96620000002</v>
          </cell>
          <cell r="H71">
            <v>167695.96620000002</v>
          </cell>
          <cell r="I71">
            <v>167695.96620000002</v>
          </cell>
          <cell r="J71">
            <v>167695.96620000002</v>
          </cell>
          <cell r="K71">
            <v>167695.96620000002</v>
          </cell>
          <cell r="L71">
            <v>167695.96620000002</v>
          </cell>
          <cell r="M71">
            <v>167695.96620000002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169049.41589999999</v>
          </cell>
          <cell r="D73">
            <v>169049.41589999999</v>
          </cell>
          <cell r="E73">
            <v>169049.41589999999</v>
          </cell>
          <cell r="F73">
            <v>169049.41589999999</v>
          </cell>
          <cell r="G73">
            <v>169049.41589999999</v>
          </cell>
          <cell r="H73">
            <v>169049.41589999999</v>
          </cell>
          <cell r="I73">
            <v>169049.41589999999</v>
          </cell>
          <cell r="J73">
            <v>169049.41589999999</v>
          </cell>
          <cell r="K73">
            <v>169049.41589999999</v>
          </cell>
          <cell r="L73">
            <v>169049.41589999999</v>
          </cell>
          <cell r="M73">
            <v>169049.41589999999</v>
          </cell>
          <cell r="N73">
            <v>1</v>
          </cell>
          <cell r="P73" t="str">
            <v>Financial Charges - Capital Exp.</v>
          </cell>
        </row>
        <row r="74">
          <cell r="B74">
            <v>0</v>
          </cell>
          <cell r="C74">
            <v>0</v>
          </cell>
          <cell r="D74">
            <v>0</v>
          </cell>
          <cell r="E74">
            <v>0</v>
          </cell>
          <cell r="F74">
            <v>0</v>
          </cell>
          <cell r="G74">
            <v>0</v>
          </cell>
          <cell r="H74">
            <v>0</v>
          </cell>
          <cell r="I74">
            <v>0</v>
          </cell>
          <cell r="J74">
            <v>0</v>
          </cell>
          <cell r="K74">
            <v>0</v>
          </cell>
          <cell r="L74">
            <v>0</v>
          </cell>
          <cell r="M74">
            <v>0</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141809.7622</v>
          </cell>
          <cell r="K75">
            <v>141809.7622</v>
          </cell>
          <cell r="L75">
            <v>141809.7622</v>
          </cell>
          <cell r="M75">
            <v>141809.7622</v>
          </cell>
          <cell r="O75" t="str">
            <v>Other charges:</v>
          </cell>
        </row>
        <row r="76">
          <cell r="B76">
            <v>153026.83564999999</v>
          </cell>
          <cell r="C76">
            <v>153026.83564999999</v>
          </cell>
          <cell r="D76">
            <v>153026.83564999999</v>
          </cell>
          <cell r="E76">
            <v>153026.83564999999</v>
          </cell>
          <cell r="F76">
            <v>153026.83564999999</v>
          </cell>
          <cell r="G76">
            <v>153026.83564999999</v>
          </cell>
          <cell r="H76">
            <v>153026.83564999999</v>
          </cell>
          <cell r="I76">
            <v>153026.83564999999</v>
          </cell>
          <cell r="J76">
            <v>153026.83564999999</v>
          </cell>
          <cell r="K76">
            <v>153026.83564999999</v>
          </cell>
          <cell r="L76">
            <v>153026.83564999999</v>
          </cell>
          <cell r="M76">
            <v>153026.83564999999</v>
          </cell>
          <cell r="P76" t="str">
            <v>Auditor's remuneration</v>
          </cell>
        </row>
        <row r="77">
          <cell r="B77">
            <v>0</v>
          </cell>
          <cell r="C77">
            <v>0</v>
          </cell>
          <cell r="D77">
            <v>0</v>
          </cell>
          <cell r="E77">
            <v>0</v>
          </cell>
          <cell r="F77">
            <v>0</v>
          </cell>
          <cell r="G77">
            <v>0</v>
          </cell>
          <cell r="H77">
            <v>0</v>
          </cell>
          <cell r="I77">
            <v>0</v>
          </cell>
          <cell r="J77">
            <v>0</v>
          </cell>
          <cell r="K77">
            <v>0</v>
          </cell>
          <cell r="L77">
            <v>0</v>
          </cell>
          <cell r="M77">
            <v>0</v>
          </cell>
          <cell r="N77">
            <v>-0.497967108836598</v>
          </cell>
          <cell r="P77" t="str">
            <v>Charity &amp; Donation</v>
          </cell>
        </row>
        <row r="78">
          <cell r="B78">
            <v>0</v>
          </cell>
          <cell r="C78">
            <v>0</v>
          </cell>
          <cell r="D78">
            <v>0</v>
          </cell>
          <cell r="E78">
            <v>0</v>
          </cell>
          <cell r="F78">
            <v>0</v>
          </cell>
          <cell r="G78">
            <v>0</v>
          </cell>
          <cell r="H78">
            <v>0</v>
          </cell>
          <cell r="I78">
            <v>0</v>
          </cell>
          <cell r="J78">
            <v>0</v>
          </cell>
          <cell r="K78">
            <v>0</v>
          </cell>
          <cell r="L78">
            <v>0</v>
          </cell>
          <cell r="M78">
            <v>0</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t="str">
            <v>Rupees Per Unit</v>
          </cell>
          <cell r="K86">
            <v>-7741000</v>
          </cell>
          <cell r="L86">
            <v>0</v>
          </cell>
          <cell r="M86">
            <v>-7741000</v>
          </cell>
          <cell r="N86">
            <v>1</v>
          </cell>
        </row>
        <row r="87">
          <cell r="B87">
            <v>914</v>
          </cell>
          <cell r="C87">
            <v>945</v>
          </cell>
          <cell r="D87">
            <v>976</v>
          </cell>
          <cell r="E87">
            <v>1007</v>
          </cell>
          <cell r="F87">
            <v>1038</v>
          </cell>
          <cell r="G87">
            <v>1069</v>
          </cell>
          <cell r="H87">
            <v>1100</v>
          </cell>
          <cell r="I87">
            <v>1131</v>
          </cell>
          <cell r="J87">
            <v>1162</v>
          </cell>
          <cell r="K87">
            <v>1193</v>
          </cell>
          <cell r="L87">
            <v>1224</v>
          </cell>
          <cell r="M87">
            <v>1255</v>
          </cell>
        </row>
        <row r="88">
          <cell r="B88">
            <v>11365</v>
          </cell>
          <cell r="C88">
            <v>11365</v>
          </cell>
          <cell r="D88">
            <v>11365</v>
          </cell>
          <cell r="E88">
            <v>11365</v>
          </cell>
          <cell r="F88">
            <v>11365</v>
          </cell>
          <cell r="G88">
            <v>11365</v>
          </cell>
          <cell r="H88">
            <v>11365</v>
          </cell>
          <cell r="I88">
            <v>11365</v>
          </cell>
          <cell r="J88">
            <v>11365</v>
          </cell>
          <cell r="K88">
            <v>11365</v>
          </cell>
          <cell r="L88">
            <v>11365</v>
          </cell>
          <cell r="M88">
            <v>11365</v>
          </cell>
          <cell r="N88">
            <v>0</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14743</v>
          </cell>
          <cell r="D90">
            <v>14743</v>
          </cell>
          <cell r="E90">
            <v>14743</v>
          </cell>
          <cell r="F90">
            <v>14743</v>
          </cell>
          <cell r="G90">
            <v>14743</v>
          </cell>
          <cell r="H90">
            <v>14743</v>
          </cell>
          <cell r="I90">
            <v>14743</v>
          </cell>
          <cell r="J90">
            <v>14743</v>
          </cell>
          <cell r="K90">
            <v>14743</v>
          </cell>
          <cell r="L90">
            <v>14743</v>
          </cell>
          <cell r="M90">
            <v>14743</v>
          </cell>
          <cell r="N90">
            <v>0</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v>0</v>
          </cell>
          <cell r="G92">
            <v>0</v>
          </cell>
          <cell r="H92">
            <v>0</v>
          </cell>
          <cell r="I92">
            <v>0</v>
          </cell>
          <cell r="J92">
            <v>0</v>
          </cell>
          <cell r="K92">
            <v>0</v>
          </cell>
          <cell r="L92">
            <v>0</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v>0</v>
          </cell>
          <cell r="C94">
            <v>0</v>
          </cell>
          <cell r="D94">
            <v>0</v>
          </cell>
          <cell r="E94">
            <v>0</v>
          </cell>
          <cell r="F94">
            <v>0</v>
          </cell>
          <cell r="G94">
            <v>0</v>
          </cell>
          <cell r="H94">
            <v>0</v>
          </cell>
          <cell r="I94">
            <v>0</v>
          </cell>
          <cell r="J94">
            <v>0</v>
          </cell>
          <cell r="K94">
            <v>0</v>
          </cell>
          <cell r="L94">
            <v>0</v>
          </cell>
          <cell r="M94">
            <v>0</v>
          </cell>
          <cell r="N94" t="str">
            <v>Budget  2002 ~ 2003</v>
          </cell>
          <cell r="P94">
            <v>0</v>
          </cell>
        </row>
        <row r="95">
          <cell r="B95">
            <v>11355</v>
          </cell>
          <cell r="C95">
            <v>11355</v>
          </cell>
          <cell r="D95">
            <v>11355</v>
          </cell>
          <cell r="E95">
            <v>11355</v>
          </cell>
          <cell r="F95">
            <v>11355</v>
          </cell>
          <cell r="G95">
            <v>11355</v>
          </cell>
          <cell r="H95">
            <v>11355</v>
          </cell>
          <cell r="I95">
            <v>11355</v>
          </cell>
          <cell r="J95">
            <v>11355</v>
          </cell>
          <cell r="K95">
            <v>11355</v>
          </cell>
          <cell r="L95">
            <v>11355</v>
          </cell>
          <cell r="M95">
            <v>11355</v>
          </cell>
          <cell r="N95">
            <v>0</v>
          </cell>
        </row>
        <row r="96">
          <cell r="B96">
            <v>14625</v>
          </cell>
          <cell r="C96">
            <v>14625</v>
          </cell>
          <cell r="D96">
            <v>14625</v>
          </cell>
          <cell r="E96">
            <v>14625</v>
          </cell>
          <cell r="F96">
            <v>14625</v>
          </cell>
          <cell r="G96">
            <v>14625</v>
          </cell>
          <cell r="H96">
            <v>14625</v>
          </cell>
          <cell r="I96">
            <v>14625</v>
          </cell>
          <cell r="J96">
            <v>14625</v>
          </cell>
          <cell r="K96">
            <v>14625</v>
          </cell>
          <cell r="L96">
            <v>14625</v>
          </cell>
          <cell r="M96">
            <v>14625</v>
          </cell>
          <cell r="N96">
            <v>0</v>
          </cell>
          <cell r="P96" t="e">
            <v>#REF!</v>
          </cell>
        </row>
        <row r="97">
          <cell r="B97">
            <v>0</v>
          </cell>
          <cell r="C97">
            <v>0</v>
          </cell>
          <cell r="D97">
            <v>0</v>
          </cell>
          <cell r="E97">
            <v>0</v>
          </cell>
          <cell r="F97">
            <v>0</v>
          </cell>
          <cell r="G97">
            <v>0</v>
          </cell>
          <cell r="H97">
            <v>0</v>
          </cell>
          <cell r="I97">
            <v>0</v>
          </cell>
          <cell r="J97">
            <v>0</v>
          </cell>
          <cell r="K97">
            <v>0</v>
          </cell>
          <cell r="L97">
            <v>0</v>
          </cell>
          <cell r="M97">
            <v>0</v>
          </cell>
          <cell r="N97">
            <v>0</v>
          </cell>
        </row>
        <row r="98">
          <cell r="B98">
            <v>0</v>
          </cell>
          <cell r="C98">
            <v>0</v>
          </cell>
          <cell r="D98">
            <v>0</v>
          </cell>
          <cell r="E98">
            <v>0</v>
          </cell>
          <cell r="F98">
            <v>0</v>
          </cell>
          <cell r="G98">
            <v>0</v>
          </cell>
          <cell r="H98">
            <v>0</v>
          </cell>
          <cell r="I98">
            <v>0</v>
          </cell>
          <cell r="J98">
            <v>0</v>
          </cell>
          <cell r="K98">
            <v>0</v>
          </cell>
          <cell r="L98">
            <v>0</v>
          </cell>
          <cell r="M98">
            <v>0</v>
          </cell>
          <cell r="N98">
            <v>645000</v>
          </cell>
        </row>
        <row r="99">
          <cell r="B99">
            <v>11677</v>
          </cell>
          <cell r="C99">
            <v>11677</v>
          </cell>
          <cell r="D99">
            <v>11677</v>
          </cell>
          <cell r="E99">
            <v>11677</v>
          </cell>
          <cell r="F99">
            <v>11677</v>
          </cell>
          <cell r="G99">
            <v>11677</v>
          </cell>
          <cell r="H99">
            <v>11677</v>
          </cell>
          <cell r="I99">
            <v>11677</v>
          </cell>
          <cell r="J99">
            <v>11677</v>
          </cell>
          <cell r="K99">
            <v>11677</v>
          </cell>
          <cell r="L99">
            <v>11677</v>
          </cell>
          <cell r="M99">
            <v>11677</v>
          </cell>
          <cell r="N99">
            <v>0</v>
          </cell>
          <cell r="P99" t="e">
            <v>#REF!</v>
          </cell>
        </row>
        <row r="100">
          <cell r="B100">
            <v>11677</v>
          </cell>
          <cell r="C100">
            <v>11677</v>
          </cell>
          <cell r="D100">
            <v>11677</v>
          </cell>
          <cell r="E100">
            <v>11677</v>
          </cell>
          <cell r="F100">
            <v>11677</v>
          </cell>
          <cell r="G100">
            <v>11677</v>
          </cell>
          <cell r="H100">
            <v>11677</v>
          </cell>
          <cell r="I100">
            <v>11677</v>
          </cell>
          <cell r="J100">
            <v>11677</v>
          </cell>
          <cell r="K100">
            <v>11677</v>
          </cell>
          <cell r="L100">
            <v>11677</v>
          </cell>
          <cell r="M100">
            <v>11677</v>
          </cell>
          <cell r="N100">
            <v>0</v>
          </cell>
          <cell r="P100" t="e">
            <v>#REF!</v>
          </cell>
        </row>
        <row r="101">
          <cell r="B101">
            <v>3341</v>
          </cell>
          <cell r="C101">
            <v>3341</v>
          </cell>
          <cell r="D101">
            <v>3341</v>
          </cell>
          <cell r="E101">
            <v>3341</v>
          </cell>
          <cell r="F101">
            <v>3341</v>
          </cell>
          <cell r="G101">
            <v>3341</v>
          </cell>
          <cell r="H101">
            <v>3341</v>
          </cell>
          <cell r="I101">
            <v>3341</v>
          </cell>
          <cell r="J101">
            <v>3341</v>
          </cell>
          <cell r="K101">
            <v>3341</v>
          </cell>
          <cell r="L101">
            <v>3341</v>
          </cell>
          <cell r="M101">
            <v>3341</v>
          </cell>
          <cell r="N101">
            <v>12055500</v>
          </cell>
          <cell r="P101" t="e">
            <v>#REF!</v>
          </cell>
        </row>
        <row r="102">
          <cell r="B102">
            <v>3341</v>
          </cell>
          <cell r="C102">
            <v>3341</v>
          </cell>
          <cell r="D102">
            <v>3341</v>
          </cell>
          <cell r="E102">
            <v>3341</v>
          </cell>
          <cell r="F102">
            <v>3341</v>
          </cell>
          <cell r="G102">
            <v>3341</v>
          </cell>
          <cell r="H102">
            <v>3341</v>
          </cell>
          <cell r="I102">
            <v>3341</v>
          </cell>
          <cell r="J102">
            <v>3341</v>
          </cell>
          <cell r="K102">
            <v>3341</v>
          </cell>
          <cell r="L102">
            <v>3341</v>
          </cell>
          <cell r="M102">
            <v>3341</v>
          </cell>
          <cell r="P102" t="e">
            <v>#REF!</v>
          </cell>
        </row>
        <row r="103">
          <cell r="B103">
            <v>6816</v>
          </cell>
          <cell r="C103">
            <v>6816</v>
          </cell>
          <cell r="D103">
            <v>6816</v>
          </cell>
          <cell r="E103">
            <v>6816</v>
          </cell>
          <cell r="F103">
            <v>6816</v>
          </cell>
          <cell r="G103">
            <v>6816</v>
          </cell>
          <cell r="H103">
            <v>6816</v>
          </cell>
          <cell r="I103">
            <v>6816</v>
          </cell>
          <cell r="J103">
            <v>6816</v>
          </cell>
          <cell r="K103">
            <v>6816</v>
          </cell>
          <cell r="L103">
            <v>6816</v>
          </cell>
          <cell r="M103">
            <v>6816</v>
          </cell>
          <cell r="N103">
            <v>1720000</v>
          </cell>
          <cell r="P103" t="e">
            <v>#REF!</v>
          </cell>
        </row>
        <row r="104">
          <cell r="B104">
            <v>6816</v>
          </cell>
          <cell r="C104">
            <v>6816</v>
          </cell>
          <cell r="D104">
            <v>6816</v>
          </cell>
          <cell r="E104">
            <v>6816</v>
          </cell>
          <cell r="F104">
            <v>6816</v>
          </cell>
          <cell r="G104">
            <v>6816</v>
          </cell>
          <cell r="H104">
            <v>6816</v>
          </cell>
          <cell r="I104">
            <v>6816</v>
          </cell>
          <cell r="J104">
            <v>6816</v>
          </cell>
          <cell r="K104">
            <v>6816</v>
          </cell>
          <cell r="L104">
            <v>6816</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t="str">
            <v>Rupees Per Unit</v>
          </cell>
          <cell r="L106" t="str">
            <v>Cuore Special edition</v>
          </cell>
          <cell r="N106">
            <v>500000</v>
          </cell>
        </row>
        <row r="107">
          <cell r="B107">
            <v>914</v>
          </cell>
          <cell r="C107">
            <v>945</v>
          </cell>
          <cell r="D107">
            <v>976</v>
          </cell>
          <cell r="E107">
            <v>1007</v>
          </cell>
          <cell r="F107">
            <v>1038</v>
          </cell>
          <cell r="G107">
            <v>1069</v>
          </cell>
          <cell r="H107">
            <v>1100</v>
          </cell>
          <cell r="I107">
            <v>1131</v>
          </cell>
          <cell r="J107">
            <v>1162</v>
          </cell>
          <cell r="K107">
            <v>1193</v>
          </cell>
          <cell r="L107">
            <v>1224</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v>5237</v>
          </cell>
          <cell r="M108">
            <v>5237</v>
          </cell>
          <cell r="N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v>5349</v>
          </cell>
          <cell r="M110">
            <v>5349</v>
          </cell>
          <cell r="N110">
            <v>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5346</v>
          </cell>
          <cell r="L116">
            <v>5346</v>
          </cell>
          <cell r="M116">
            <v>5346</v>
          </cell>
          <cell r="N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3227</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v>17536</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v>20581</v>
          </cell>
          <cell r="M172">
            <v>20581</v>
          </cell>
          <cell r="N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v>0</v>
          </cell>
          <cell r="C175">
            <v>0</v>
          </cell>
          <cell r="D175">
            <v>0</v>
          </cell>
          <cell r="E175">
            <v>0</v>
          </cell>
          <cell r="F175">
            <v>0</v>
          </cell>
          <cell r="G175">
            <v>0</v>
          </cell>
          <cell r="H175">
            <v>0</v>
          </cell>
          <cell r="I175">
            <v>0</v>
          </cell>
          <cell r="J175">
            <v>0</v>
          </cell>
          <cell r="K175">
            <v>0</v>
          </cell>
          <cell r="L175">
            <v>0</v>
          </cell>
          <cell r="M175">
            <v>0</v>
          </cell>
          <cell r="N175">
            <v>287548043.47826093</v>
          </cell>
        </row>
        <row r="176">
          <cell r="B176">
            <v>17491</v>
          </cell>
          <cell r="C176">
            <v>17491</v>
          </cell>
          <cell r="D176">
            <v>17491</v>
          </cell>
          <cell r="E176">
            <v>17491</v>
          </cell>
          <cell r="F176">
            <v>17491</v>
          </cell>
          <cell r="G176">
            <v>17491</v>
          </cell>
          <cell r="H176">
            <v>17491</v>
          </cell>
          <cell r="I176">
            <v>17491</v>
          </cell>
          <cell r="J176">
            <v>17491</v>
          </cell>
          <cell r="K176">
            <v>17491</v>
          </cell>
          <cell r="L176">
            <v>17491</v>
          </cell>
          <cell r="M176">
            <v>17491</v>
          </cell>
          <cell r="N176">
            <v>0</v>
          </cell>
        </row>
        <row r="177">
          <cell r="B177">
            <v>20760</v>
          </cell>
          <cell r="C177">
            <v>20760</v>
          </cell>
          <cell r="D177">
            <v>20760</v>
          </cell>
          <cell r="E177">
            <v>20760</v>
          </cell>
          <cell r="F177">
            <v>20760</v>
          </cell>
          <cell r="G177">
            <v>20760</v>
          </cell>
          <cell r="H177">
            <v>20760</v>
          </cell>
          <cell r="I177">
            <v>20760</v>
          </cell>
          <cell r="J177">
            <v>20760</v>
          </cell>
          <cell r="K177">
            <v>20760</v>
          </cell>
          <cell r="L177">
            <v>20760</v>
          </cell>
          <cell r="M177">
            <v>20760</v>
          </cell>
          <cell r="N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v>0</v>
          </cell>
          <cell r="H179">
            <v>0</v>
          </cell>
          <cell r="I179">
            <v>0</v>
          </cell>
          <cell r="J179">
            <v>0</v>
          </cell>
          <cell r="K179">
            <v>0</v>
          </cell>
          <cell r="L179">
            <v>0</v>
          </cell>
          <cell r="M179">
            <v>0</v>
          </cell>
          <cell r="N179">
            <v>-251696609.9015587</v>
          </cell>
        </row>
        <row r="180">
          <cell r="B180">
            <v>14945</v>
          </cell>
          <cell r="C180">
            <v>14945</v>
          </cell>
          <cell r="D180">
            <v>14945</v>
          </cell>
          <cell r="E180">
            <v>14945</v>
          </cell>
          <cell r="F180">
            <v>14945</v>
          </cell>
          <cell r="G180">
            <v>14945</v>
          </cell>
          <cell r="H180">
            <v>14945</v>
          </cell>
          <cell r="I180">
            <v>14945</v>
          </cell>
          <cell r="J180">
            <v>14945</v>
          </cell>
          <cell r="K180">
            <v>14945</v>
          </cell>
          <cell r="L180">
            <v>14945</v>
          </cell>
          <cell r="M180">
            <v>14945</v>
          </cell>
          <cell r="N180">
            <v>0</v>
          </cell>
        </row>
        <row r="181">
          <cell r="B181">
            <v>14945</v>
          </cell>
          <cell r="C181">
            <v>14945</v>
          </cell>
          <cell r="D181">
            <v>14945</v>
          </cell>
          <cell r="E181">
            <v>14945</v>
          </cell>
          <cell r="F181">
            <v>14945</v>
          </cell>
          <cell r="G181">
            <v>14945</v>
          </cell>
          <cell r="H181">
            <v>14945</v>
          </cell>
          <cell r="I181">
            <v>14945</v>
          </cell>
          <cell r="J181">
            <v>14945</v>
          </cell>
          <cell r="K181">
            <v>14945</v>
          </cell>
          <cell r="L181">
            <v>14945</v>
          </cell>
          <cell r="M181">
            <v>14945</v>
          </cell>
          <cell r="N181">
            <v>0</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v>6689</v>
          </cell>
          <cell r="H183">
            <v>6689</v>
          </cell>
          <cell r="I183">
            <v>6689</v>
          </cell>
          <cell r="J183">
            <v>6689</v>
          </cell>
          <cell r="K183">
            <v>6689</v>
          </cell>
          <cell r="L183">
            <v>6689</v>
          </cell>
          <cell r="M183">
            <v>6689</v>
          </cell>
          <cell r="N183">
            <v>35851433.576702222</v>
          </cell>
        </row>
        <row r="184">
          <cell r="B184">
            <v>10217</v>
          </cell>
          <cell r="C184">
            <v>10217</v>
          </cell>
          <cell r="D184">
            <v>10217</v>
          </cell>
          <cell r="E184">
            <v>10217</v>
          </cell>
          <cell r="F184">
            <v>10217</v>
          </cell>
          <cell r="G184">
            <v>10217</v>
          </cell>
          <cell r="H184">
            <v>10217</v>
          </cell>
          <cell r="I184">
            <v>10217</v>
          </cell>
          <cell r="J184">
            <v>10217</v>
          </cell>
          <cell r="K184">
            <v>10217</v>
          </cell>
          <cell r="L184">
            <v>10217</v>
          </cell>
          <cell r="M184">
            <v>10217</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2">
        <row r="31">
          <cell r="B31">
            <v>5</v>
          </cell>
          <cell r="C31">
            <v>3</v>
          </cell>
          <cell r="D31">
            <v>2</v>
          </cell>
          <cell r="E31">
            <v>2</v>
          </cell>
          <cell r="F31" t="str">
            <v xml:space="preserve"> Cost of Sales - T</v>
          </cell>
          <cell r="G31">
            <v>-284739130.43478262</v>
          </cell>
          <cell r="H31">
            <v>5</v>
          </cell>
          <cell r="I31">
            <v>-284739130.43478262</v>
          </cell>
          <cell r="J31">
            <v>2</v>
          </cell>
          <cell r="K31">
            <v>2</v>
          </cell>
          <cell r="L31">
            <v>3</v>
          </cell>
          <cell r="M31">
            <v>6</v>
          </cell>
          <cell r="N31">
            <v>42</v>
          </cell>
        </row>
        <row r="32">
          <cell r="B32">
            <v>57</v>
          </cell>
          <cell r="C32">
            <v>10</v>
          </cell>
          <cell r="D32">
            <v>40</v>
          </cell>
          <cell r="E32">
            <v>17</v>
          </cell>
          <cell r="F32" t="str">
            <v xml:space="preserve"> Cost of Sales - D</v>
          </cell>
          <cell r="G32">
            <v>-34539130.434782617</v>
          </cell>
          <cell r="H32">
            <v>0</v>
          </cell>
          <cell r="I32">
            <v>-34539130.434782617</v>
          </cell>
          <cell r="J32" t="str">
            <v xml:space="preserve"> Parts</v>
          </cell>
          <cell r="K32">
            <v>10</v>
          </cell>
          <cell r="L32">
            <v>10</v>
          </cell>
          <cell r="M32">
            <v>10</v>
          </cell>
          <cell r="N32">
            <v>120</v>
          </cell>
          <cell r="O32" t="str">
            <v>Hiace - Commuter</v>
          </cell>
        </row>
        <row r="33">
          <cell r="B33">
            <v>70</v>
          </cell>
          <cell r="C33">
            <v>10</v>
          </cell>
          <cell r="D33">
            <v>52</v>
          </cell>
          <cell r="E33">
            <v>18</v>
          </cell>
          <cell r="F33">
            <v>10</v>
          </cell>
          <cell r="G33">
            <v>-319278260.86956525</v>
          </cell>
          <cell r="H33">
            <v>0</v>
          </cell>
          <cell r="I33">
            <v>-319278260.86956525</v>
          </cell>
          <cell r="J33">
            <v>10</v>
          </cell>
          <cell r="K33">
            <v>10</v>
          </cell>
          <cell r="L33">
            <v>10</v>
          </cell>
          <cell r="M33">
            <v>10</v>
          </cell>
          <cell r="N33">
            <v>120</v>
          </cell>
          <cell r="O33" t="str">
            <v>Hiace - Panle Van</v>
          </cell>
        </row>
        <row r="34">
          <cell r="B34">
            <v>0</v>
          </cell>
          <cell r="C34">
            <v>0</v>
          </cell>
          <cell r="D34">
            <v>0</v>
          </cell>
          <cell r="E34">
            <v>0</v>
          </cell>
          <cell r="F34">
            <v>0</v>
          </cell>
          <cell r="G34">
            <v>0</v>
          </cell>
          <cell r="H34">
            <v>1</v>
          </cell>
          <cell r="I34">
            <v>0</v>
          </cell>
          <cell r="J34" t="str">
            <v xml:space="preserve"> Taxation:</v>
          </cell>
          <cell r="K34">
            <v>0</v>
          </cell>
          <cell r="L34">
            <v>0</v>
          </cell>
          <cell r="M34">
            <v>1</v>
          </cell>
          <cell r="N34">
            <v>2</v>
          </cell>
          <cell r="O34" t="str">
            <v>Coaster</v>
          </cell>
        </row>
        <row r="35">
          <cell r="B35">
            <v>103</v>
          </cell>
          <cell r="D35">
            <v>81</v>
          </cell>
          <cell r="E35">
            <v>22</v>
          </cell>
          <cell r="F35" t="str">
            <v xml:space="preserve"> G.P. - Parts</v>
          </cell>
          <cell r="G35">
            <v>44200000.00000006</v>
          </cell>
          <cell r="H35">
            <v>0</v>
          </cell>
          <cell r="I35">
            <v>44200000.00000006</v>
          </cell>
        </row>
        <row r="36">
          <cell r="B36">
            <v>0</v>
          </cell>
          <cell r="E36">
            <v>0</v>
          </cell>
          <cell r="F36" t="str">
            <v>Oil</v>
          </cell>
        </row>
        <row r="37">
          <cell r="B37">
            <v>1</v>
          </cell>
          <cell r="C37">
            <v>31</v>
          </cell>
          <cell r="D37">
            <v>1</v>
          </cell>
          <cell r="E37">
            <v>0</v>
          </cell>
          <cell r="F37" t="str">
            <v xml:space="preserve"> Net Sales </v>
          </cell>
          <cell r="G37">
            <v>58995652.173913039</v>
          </cell>
          <cell r="H37">
            <v>0</v>
          </cell>
          <cell r="I37">
            <v>58995652.173913039</v>
          </cell>
          <cell r="J37" t="str">
            <v xml:space="preserve"> Daihatsu Project:</v>
          </cell>
          <cell r="K37">
            <v>29</v>
          </cell>
          <cell r="L37">
            <v>31</v>
          </cell>
          <cell r="M37">
            <v>37</v>
          </cell>
          <cell r="N37">
            <v>387</v>
          </cell>
        </row>
        <row r="38">
          <cell r="B38">
            <v>231</v>
          </cell>
          <cell r="C38">
            <v>1421</v>
          </cell>
          <cell r="D38">
            <v>174</v>
          </cell>
          <cell r="E38">
            <v>57</v>
          </cell>
          <cell r="F38" t="str">
            <v xml:space="preserve"> Cost of Sales</v>
          </cell>
          <cell r="G38">
            <v>-50854252.173913039</v>
          </cell>
          <cell r="H38">
            <v>0</v>
          </cell>
          <cell r="I38">
            <v>-50854252.173913039</v>
          </cell>
          <cell r="J38">
            <v>1410</v>
          </cell>
          <cell r="K38">
            <v>1319</v>
          </cell>
          <cell r="L38">
            <v>1311</v>
          </cell>
          <cell r="M38">
            <v>1345</v>
          </cell>
          <cell r="N38">
            <v>16487</v>
          </cell>
        </row>
        <row r="39">
          <cell r="B39">
            <v>30</v>
          </cell>
          <cell r="C39">
            <v>25</v>
          </cell>
          <cell r="D39">
            <v>27</v>
          </cell>
          <cell r="E39">
            <v>672</v>
          </cell>
          <cell r="F39" t="str">
            <v xml:space="preserve"> G.P. - Oil</v>
          </cell>
          <cell r="G39">
            <v>8141400</v>
          </cell>
          <cell r="H39">
            <v>0</v>
          </cell>
          <cell r="I39">
            <v>8141400</v>
          </cell>
          <cell r="J39">
            <v>31</v>
          </cell>
          <cell r="K39">
            <v>25</v>
          </cell>
          <cell r="L39">
            <v>27</v>
          </cell>
          <cell r="M39">
            <v>27</v>
          </cell>
          <cell r="N39">
            <v>2413</v>
          </cell>
        </row>
        <row r="40">
          <cell r="B40">
            <v>359</v>
          </cell>
          <cell r="C40">
            <v>1446</v>
          </cell>
          <cell r="D40">
            <v>319</v>
          </cell>
          <cell r="E40">
            <v>40</v>
          </cell>
          <cell r="F40">
            <v>1876</v>
          </cell>
          <cell r="G40">
            <v>1908</v>
          </cell>
          <cell r="H40">
            <v>1811</v>
          </cell>
          <cell r="I40">
            <v>1359</v>
          </cell>
          <cell r="J40">
            <v>1441</v>
          </cell>
          <cell r="K40">
            <v>1344</v>
          </cell>
          <cell r="L40">
            <v>1338</v>
          </cell>
          <cell r="M40">
            <v>1372</v>
          </cell>
          <cell r="N40">
            <v>18900</v>
          </cell>
        </row>
        <row r="41">
          <cell r="B41">
            <v>910</v>
          </cell>
          <cell r="C41">
            <v>1090</v>
          </cell>
          <cell r="D41">
            <v>1121</v>
          </cell>
          <cell r="E41">
            <v>1250</v>
          </cell>
          <cell r="F41" t="str">
            <v>G.P. Parts &amp; Oil</v>
          </cell>
          <cell r="G41">
            <v>52341400.00000006</v>
          </cell>
          <cell r="H41">
            <v>0</v>
          </cell>
          <cell r="I41">
            <v>52341400.00000006</v>
          </cell>
          <cell r="J41">
            <v>1030</v>
          </cell>
          <cell r="K41">
            <v>940</v>
          </cell>
          <cell r="L41">
            <v>930</v>
          </cell>
          <cell r="M41">
            <v>958</v>
          </cell>
          <cell r="N41">
            <v>12200</v>
          </cell>
        </row>
        <row r="42">
          <cell r="B42">
            <v>14590.4</v>
          </cell>
          <cell r="C42">
            <v>1090</v>
          </cell>
          <cell r="D42">
            <v>11762</v>
          </cell>
          <cell r="E42">
            <v>2828.3999999999996</v>
          </cell>
          <cell r="F42" t="str">
            <v>Sell &amp; Admin Exp.</v>
          </cell>
          <cell r="G42">
            <v>0</v>
          </cell>
          <cell r="H42">
            <v>0</v>
          </cell>
          <cell r="I42">
            <v>0</v>
          </cell>
          <cell r="J42">
            <v>1030</v>
          </cell>
          <cell r="K42">
            <v>940</v>
          </cell>
          <cell r="L42">
            <v>930</v>
          </cell>
          <cell r="M42">
            <v>958</v>
          </cell>
          <cell r="N42">
            <v>12200</v>
          </cell>
        </row>
        <row r="43">
          <cell r="B43">
            <v>0</v>
          </cell>
          <cell r="C43">
            <v>0</v>
          </cell>
          <cell r="D43">
            <v>0</v>
          </cell>
          <cell r="E43">
            <v>0</v>
          </cell>
          <cell r="F43" t="str">
            <v>N.P. Before Tax</v>
          </cell>
          <cell r="G43">
            <v>52341400.00000006</v>
          </cell>
          <cell r="H43">
            <v>0</v>
          </cell>
          <cell r="I43">
            <v>52341400.00000006</v>
          </cell>
          <cell r="J43">
            <v>0</v>
          </cell>
          <cell r="K43">
            <v>0</v>
          </cell>
          <cell r="L43">
            <v>0</v>
          </cell>
          <cell r="M43">
            <v>0</v>
          </cell>
          <cell r="N43">
            <v>0</v>
          </cell>
        </row>
        <row r="44">
          <cell r="C44" t="str">
            <v>Budget 2002-2003</v>
          </cell>
          <cell r="G44" t="str">
            <v xml:space="preserve">Results   2001-2002 </v>
          </cell>
          <cell r="K44" t="str">
            <v>Variance Favorable / (Adverse)</v>
          </cell>
        </row>
        <row r="45">
          <cell r="C45" t="str">
            <v>CKD</v>
          </cell>
          <cell r="D45" t="str">
            <v xml:space="preserve">CBU </v>
          </cell>
          <cell r="E45" t="str">
            <v>Total</v>
          </cell>
          <cell r="F45" t="str">
            <v>% of Sales</v>
          </cell>
          <cell r="G45" t="str">
            <v xml:space="preserve">CKD </v>
          </cell>
          <cell r="H45" t="str">
            <v xml:space="preserve">CBU </v>
          </cell>
          <cell r="I45" t="str">
            <v>Total</v>
          </cell>
          <cell r="J45" t="str">
            <v>% of Sales</v>
          </cell>
          <cell r="K45" t="str">
            <v xml:space="preserve">CKD </v>
          </cell>
          <cell r="L45" t="str">
            <v xml:space="preserve">CBU </v>
          </cell>
          <cell r="M45" t="str">
            <v>Total</v>
          </cell>
          <cell r="N45" t="str">
            <v xml:space="preserve">% </v>
          </cell>
        </row>
        <row r="46">
          <cell r="C46">
            <v>16100</v>
          </cell>
          <cell r="D46">
            <v>387</v>
          </cell>
          <cell r="E46">
            <v>16487</v>
          </cell>
          <cell r="G46">
            <v>11066</v>
          </cell>
          <cell r="H46">
            <v>172</v>
          </cell>
          <cell r="I46">
            <v>11238</v>
          </cell>
          <cell r="J46" t="str">
            <v>Rupees Per Unit</v>
          </cell>
          <cell r="K46">
            <v>5034</v>
          </cell>
          <cell r="L46">
            <v>215</v>
          </cell>
          <cell r="M46">
            <v>5249</v>
          </cell>
          <cell r="O46" t="str">
            <v>Sales Unit</v>
          </cell>
        </row>
        <row r="47">
          <cell r="B47">
            <v>914</v>
          </cell>
          <cell r="C47">
            <v>945</v>
          </cell>
          <cell r="D47">
            <v>976</v>
          </cell>
          <cell r="E47">
            <v>1007</v>
          </cell>
          <cell r="F47">
            <v>1038</v>
          </cell>
          <cell r="G47">
            <v>1069</v>
          </cell>
          <cell r="H47">
            <v>1100</v>
          </cell>
          <cell r="I47">
            <v>1131</v>
          </cell>
          <cell r="J47">
            <v>1162</v>
          </cell>
          <cell r="K47">
            <v>1193</v>
          </cell>
          <cell r="L47">
            <v>1224</v>
          </cell>
          <cell r="M47">
            <v>1255</v>
          </cell>
        </row>
        <row r="48">
          <cell r="B48">
            <v>200657</v>
          </cell>
          <cell r="C48">
            <v>11552113913.043478</v>
          </cell>
          <cell r="D48">
            <v>1101895217.3913043</v>
          </cell>
          <cell r="E48">
            <v>12654009130.434782</v>
          </cell>
          <cell r="F48">
            <v>1</v>
          </cell>
          <cell r="G48">
            <v>7455006909</v>
          </cell>
          <cell r="H48">
            <v>656280000</v>
          </cell>
          <cell r="I48">
            <v>8111286909</v>
          </cell>
          <cell r="J48">
            <v>1</v>
          </cell>
          <cell r="K48">
            <v>4097107004.043478</v>
          </cell>
          <cell r="L48">
            <v>445615217.39130425</v>
          </cell>
          <cell r="M48">
            <v>4542722221.434782</v>
          </cell>
          <cell r="N48">
            <v>0.5600495053866652</v>
          </cell>
          <cell r="O48" t="str">
            <v>Net Sales</v>
          </cell>
        </row>
        <row r="49">
          <cell r="B49">
            <v>0</v>
          </cell>
          <cell r="C49">
            <v>0</v>
          </cell>
          <cell r="D49">
            <v>0</v>
          </cell>
          <cell r="E49">
            <v>0</v>
          </cell>
          <cell r="F49">
            <v>0</v>
          </cell>
          <cell r="G49">
            <v>0</v>
          </cell>
          <cell r="H49">
            <v>0</v>
          </cell>
          <cell r="I49">
            <v>0</v>
          </cell>
          <cell r="J49">
            <v>0</v>
          </cell>
          <cell r="K49">
            <v>0</v>
          </cell>
          <cell r="L49">
            <v>0</v>
          </cell>
          <cell r="M49">
            <v>0</v>
          </cell>
          <cell r="O49" t="str">
            <v>Cost of Sales</v>
          </cell>
        </row>
        <row r="50">
          <cell r="B50">
            <v>208301</v>
          </cell>
          <cell r="C50">
            <v>10437121135.099457</v>
          </cell>
          <cell r="D50">
            <v>882929313.31255102</v>
          </cell>
          <cell r="E50">
            <v>11320050448.412008</v>
          </cell>
          <cell r="F50">
            <v>0.89458213059018554</v>
          </cell>
          <cell r="G50">
            <v>6510508767</v>
          </cell>
          <cell r="H50">
            <v>514853000</v>
          </cell>
          <cell r="I50">
            <v>7025361767</v>
          </cell>
          <cell r="J50">
            <v>0.86612171974892227</v>
          </cell>
          <cell r="K50">
            <v>-3926612368.0994568</v>
          </cell>
          <cell r="L50">
            <v>-368076313.31255102</v>
          </cell>
          <cell r="M50">
            <v>-4294688681.4120078</v>
          </cell>
          <cell r="N50">
            <v>-0.61131210375319134</v>
          </cell>
          <cell r="O50" t="str">
            <v>Variable Cost (CKD Vendor Parts &amp; Consumables)</v>
          </cell>
        </row>
        <row r="51">
          <cell r="B51">
            <v>230254</v>
          </cell>
          <cell r="C51">
            <v>230254</v>
          </cell>
          <cell r="D51">
            <v>230254</v>
          </cell>
          <cell r="E51">
            <v>230254</v>
          </cell>
          <cell r="F51">
            <v>230254</v>
          </cell>
          <cell r="G51">
            <v>230254</v>
          </cell>
          <cell r="H51">
            <v>229923</v>
          </cell>
          <cell r="I51">
            <v>229923</v>
          </cell>
          <cell r="J51">
            <v>229923</v>
          </cell>
          <cell r="K51">
            <v>229923</v>
          </cell>
          <cell r="L51">
            <v>229923</v>
          </cell>
          <cell r="M51">
            <v>229923</v>
          </cell>
          <cell r="O51" t="str">
            <v>Conversion Cost:</v>
          </cell>
        </row>
        <row r="52">
          <cell r="B52">
            <v>0</v>
          </cell>
          <cell r="C52">
            <v>74843761.999999985</v>
          </cell>
          <cell r="D52">
            <v>0</v>
          </cell>
          <cell r="E52">
            <v>74843761.999999985</v>
          </cell>
          <cell r="F52">
            <v>5.9146284176442993E-3</v>
          </cell>
          <cell r="G52">
            <v>73652142</v>
          </cell>
          <cell r="H52">
            <v>0</v>
          </cell>
          <cell r="I52">
            <v>73652142</v>
          </cell>
          <cell r="J52">
            <v>9.0802042667579869E-3</v>
          </cell>
          <cell r="K52">
            <v>-1191619.9999999851</v>
          </cell>
          <cell r="L52">
            <v>0</v>
          </cell>
          <cell r="M52">
            <v>-1191619.9999999851</v>
          </cell>
          <cell r="N52">
            <v>-1.6179027081113066E-2</v>
          </cell>
          <cell r="P52" t="str">
            <v>Salaries &amp; Wages</v>
          </cell>
        </row>
        <row r="53">
          <cell r="B53">
            <v>230311</v>
          </cell>
          <cell r="C53">
            <v>0</v>
          </cell>
          <cell r="D53">
            <v>0</v>
          </cell>
          <cell r="E53">
            <v>0</v>
          </cell>
          <cell r="F53">
            <v>0</v>
          </cell>
          <cell r="G53">
            <v>0</v>
          </cell>
          <cell r="H53">
            <v>0</v>
          </cell>
          <cell r="I53">
            <v>0</v>
          </cell>
          <cell r="J53">
            <v>0</v>
          </cell>
          <cell r="K53">
            <v>0</v>
          </cell>
          <cell r="L53">
            <v>0</v>
          </cell>
          <cell r="M53">
            <v>0</v>
          </cell>
          <cell r="N53" t="e">
            <v>#DIV/0!</v>
          </cell>
          <cell r="P53" t="str">
            <v>Utilities</v>
          </cell>
        </row>
        <row r="54">
          <cell r="B54">
            <v>0</v>
          </cell>
          <cell r="C54">
            <v>191295000</v>
          </cell>
          <cell r="D54">
            <v>0</v>
          </cell>
          <cell r="E54">
            <v>191295000</v>
          </cell>
          <cell r="F54">
            <v>1.5117343288452902E-2</v>
          </cell>
          <cell r="G54">
            <v>175871000</v>
          </cell>
          <cell r="H54">
            <v>0</v>
          </cell>
          <cell r="I54">
            <v>175871000</v>
          </cell>
          <cell r="J54">
            <v>2.1682256092416075E-2</v>
          </cell>
          <cell r="K54">
            <v>-15424000</v>
          </cell>
          <cell r="L54">
            <v>0</v>
          </cell>
          <cell r="M54">
            <v>-15424000</v>
          </cell>
          <cell r="N54">
            <v>-8.7700644222185584E-2</v>
          </cell>
          <cell r="P54" t="str">
            <v>Depreciation</v>
          </cell>
        </row>
        <row r="55">
          <cell r="B55">
            <v>202074</v>
          </cell>
          <cell r="C55">
            <v>46730558.999999963</v>
          </cell>
          <cell r="D55">
            <v>0</v>
          </cell>
          <cell r="E55">
            <v>46730558.999999963</v>
          </cell>
          <cell r="F55">
            <v>3.6929449408730068E-3</v>
          </cell>
          <cell r="G55">
            <v>41476000</v>
          </cell>
          <cell r="H55">
            <v>0</v>
          </cell>
          <cell r="I55">
            <v>41476000</v>
          </cell>
          <cell r="J55">
            <v>5.1133686263741557E-3</v>
          </cell>
          <cell r="K55">
            <v>-5254558.9999999627</v>
          </cell>
          <cell r="L55">
            <v>0</v>
          </cell>
          <cell r="M55">
            <v>-5254558.9999999627</v>
          </cell>
          <cell r="N55">
            <v>-0.12668914552994412</v>
          </cell>
          <cell r="P55" t="str">
            <v>Other Factory overhead</v>
          </cell>
        </row>
        <row r="56">
          <cell r="B56">
            <v>226394</v>
          </cell>
          <cell r="C56">
            <v>0</v>
          </cell>
          <cell r="D56">
            <v>0</v>
          </cell>
          <cell r="E56">
            <v>0</v>
          </cell>
          <cell r="F56">
            <v>0</v>
          </cell>
          <cell r="G56">
            <v>0</v>
          </cell>
          <cell r="H56">
            <v>0</v>
          </cell>
          <cell r="I56">
            <v>0</v>
          </cell>
          <cell r="J56">
            <v>0</v>
          </cell>
          <cell r="K56">
            <v>0</v>
          </cell>
          <cell r="L56">
            <v>0</v>
          </cell>
          <cell r="M56">
            <v>0</v>
          </cell>
          <cell r="N56" t="e">
            <v>#DIV/0!</v>
          </cell>
          <cell r="P56" t="str">
            <v>Running Royalty</v>
          </cell>
        </row>
        <row r="57">
          <cell r="B57">
            <v>0</v>
          </cell>
          <cell r="C57">
            <v>312869320.99999994</v>
          </cell>
          <cell r="D57">
            <v>0</v>
          </cell>
          <cell r="E57">
            <v>312869320.99999994</v>
          </cell>
          <cell r="F57">
            <v>2.4724916646970206E-2</v>
          </cell>
          <cell r="G57">
            <v>290999142</v>
          </cell>
          <cell r="H57">
            <v>0</v>
          </cell>
          <cell r="I57">
            <v>290999142</v>
          </cell>
          <cell r="J57">
            <v>3.5875828985548218E-2</v>
          </cell>
          <cell r="K57">
            <v>-21870178.999999948</v>
          </cell>
          <cell r="L57">
            <v>0</v>
          </cell>
          <cell r="M57">
            <v>-21870178.999999948</v>
          </cell>
          <cell r="N57">
            <v>-7.5155475887966533E-2</v>
          </cell>
          <cell r="O57" t="str">
            <v>Total Conversion Cost</v>
          </cell>
        </row>
        <row r="58">
          <cell r="B58">
            <v>0</v>
          </cell>
          <cell r="C58">
            <v>10749990456.099457</v>
          </cell>
          <cell r="D58">
            <v>882929313.31255102</v>
          </cell>
          <cell r="E58">
            <v>11632919769.412008</v>
          </cell>
          <cell r="F58">
            <v>0.91930704723715573</v>
          </cell>
          <cell r="G58">
            <v>6801507909</v>
          </cell>
          <cell r="H58">
            <v>514853000</v>
          </cell>
          <cell r="I58">
            <v>7316360909</v>
          </cell>
          <cell r="J58">
            <v>0.90199754873447047</v>
          </cell>
          <cell r="K58">
            <v>-3948482547.0994568</v>
          </cell>
          <cell r="L58">
            <v>-368076313.31255102</v>
          </cell>
          <cell r="M58">
            <v>-4316558860.4120083</v>
          </cell>
          <cell r="N58">
            <v>-0.58998714170895039</v>
          </cell>
          <cell r="O58" t="str">
            <v>Net Cost of Sales</v>
          </cell>
        </row>
        <row r="59">
          <cell r="B59">
            <v>139346</v>
          </cell>
          <cell r="C59">
            <v>802123456.94402122</v>
          </cell>
          <cell r="D59">
            <v>202965904.07875323</v>
          </cell>
          <cell r="E59">
            <v>1005089361.0227737</v>
          </cell>
          <cell r="F59">
            <v>7.9428531358127732E-2</v>
          </cell>
          <cell r="G59">
            <v>653499000</v>
          </cell>
          <cell r="H59">
            <v>141427000</v>
          </cell>
          <cell r="I59">
            <v>794926000</v>
          </cell>
          <cell r="J59">
            <v>9.8002451265529505E-2</v>
          </cell>
          <cell r="K59">
            <v>148624456.94402122</v>
          </cell>
          <cell r="L59">
            <v>77538904.078753233</v>
          </cell>
          <cell r="M59">
            <v>226163361.02277446</v>
          </cell>
          <cell r="N59">
            <v>0.28450869769358966</v>
          </cell>
          <cell r="O59" t="str">
            <v>Gross Profit</v>
          </cell>
        </row>
        <row r="60">
          <cell r="B60">
            <v>139346</v>
          </cell>
          <cell r="C60">
            <v>206300976.77992368</v>
          </cell>
          <cell r="D60">
            <v>139346</v>
          </cell>
          <cell r="E60">
            <v>139346</v>
          </cell>
          <cell r="F60">
            <v>139346</v>
          </cell>
          <cell r="G60">
            <v>653499000</v>
          </cell>
          <cell r="H60">
            <v>139346</v>
          </cell>
          <cell r="I60">
            <v>139346</v>
          </cell>
          <cell r="J60">
            <v>139346</v>
          </cell>
          <cell r="K60">
            <v>139346</v>
          </cell>
          <cell r="L60">
            <v>139346</v>
          </cell>
          <cell r="M60">
            <v>139346</v>
          </cell>
          <cell r="O60" t="str">
            <v>Administration &amp; selling expenses:</v>
          </cell>
        </row>
        <row r="61">
          <cell r="B61">
            <v>70231</v>
          </cell>
          <cell r="C61">
            <v>57137729.470650472</v>
          </cell>
          <cell r="D61">
            <v>6004474.5293495171</v>
          </cell>
          <cell r="E61">
            <v>63142203.999999985</v>
          </cell>
          <cell r="F61">
            <v>4.9898971424110605E-3</v>
          </cell>
          <cell r="G61">
            <v>53547801.007179476</v>
          </cell>
          <cell r="H61">
            <v>4713925.9928205237</v>
          </cell>
          <cell r="I61">
            <v>58261727</v>
          </cell>
          <cell r="J61">
            <v>7.18279696596046E-3</v>
          </cell>
          <cell r="K61">
            <v>-3589928.4634709954</v>
          </cell>
          <cell r="L61">
            <v>-1290548.5365289934</v>
          </cell>
          <cell r="M61">
            <v>-4880476.9999999888</v>
          </cell>
          <cell r="N61">
            <v>-8.3768148513688731E-2</v>
          </cell>
          <cell r="P61" t="str">
            <v>Selling Expenses</v>
          </cell>
        </row>
        <row r="62">
          <cell r="B62">
            <v>92231</v>
          </cell>
          <cell r="C62">
            <v>79639894.647539333</v>
          </cell>
          <cell r="D62">
            <v>5610105.3524606703</v>
          </cell>
          <cell r="E62">
            <v>85250000</v>
          </cell>
          <cell r="F62">
            <v>6.7369952970052008E-3</v>
          </cell>
          <cell r="G62">
            <v>40048171.865951262</v>
          </cell>
          <cell r="H62">
            <v>3525525.1340487376</v>
          </cell>
          <cell r="I62">
            <v>43573697</v>
          </cell>
          <cell r="J62">
            <v>5.3719831993184891E-3</v>
          </cell>
          <cell r="K62">
            <v>-39591722.78158807</v>
          </cell>
          <cell r="L62">
            <v>-2084580.2184119327</v>
          </cell>
          <cell r="M62">
            <v>-41676303</v>
          </cell>
          <cell r="N62">
            <v>-0.95645551948461016</v>
          </cell>
          <cell r="P62" t="str">
            <v>Advertisement Expenses</v>
          </cell>
        </row>
        <row r="63">
          <cell r="B63">
            <v>102048</v>
          </cell>
          <cell r="C63">
            <v>116421955.4831742</v>
          </cell>
          <cell r="D63">
            <v>12234519.516825749</v>
          </cell>
          <cell r="E63">
            <v>128656474.99999996</v>
          </cell>
          <cell r="F63">
            <v>1.0167250052835976E-2</v>
          </cell>
          <cell r="G63">
            <v>122750293.46951772</v>
          </cell>
          <cell r="H63">
            <v>10805967.530482277</v>
          </cell>
          <cell r="I63">
            <v>133556261</v>
          </cell>
          <cell r="J63">
            <v>1.6465483529106911E-2</v>
          </cell>
          <cell r="K63">
            <v>6328337.9863435179</v>
          </cell>
          <cell r="L63">
            <v>-1428551.9863434713</v>
          </cell>
          <cell r="M63">
            <v>4899786.0000000466</v>
          </cell>
          <cell r="N63">
            <v>3.6687055801899446E-2</v>
          </cell>
          <cell r="P63" t="str">
            <v>Administrative Expenses</v>
          </cell>
        </row>
        <row r="64">
          <cell r="B64">
            <v>124048</v>
          </cell>
          <cell r="C64">
            <v>32741291.826099008</v>
          </cell>
          <cell r="D64">
            <v>3440708.1739009968</v>
          </cell>
          <cell r="E64">
            <v>36182000.000000007</v>
          </cell>
          <cell r="F64">
            <v>2.8593309540908178E-3</v>
          </cell>
          <cell r="G64">
            <v>30720166.84474352</v>
          </cell>
          <cell r="H64">
            <v>2704361.15525648</v>
          </cell>
          <cell r="I64">
            <v>33424528</v>
          </cell>
          <cell r="J64">
            <v>4.1207429073817272E-3</v>
          </cell>
          <cell r="K64">
            <v>-2021124.9813554883</v>
          </cell>
          <cell r="L64">
            <v>-736347.01864451682</v>
          </cell>
          <cell r="M64">
            <v>-2757472.0000000051</v>
          </cell>
          <cell r="N64">
            <v>-8.2498457420251539E-2</v>
          </cell>
          <cell r="P64" t="str">
            <v>Depreciation    (Selling &amp; Admin.)</v>
          </cell>
        </row>
        <row r="65">
          <cell r="C65">
            <v>285940871.42746305</v>
          </cell>
          <cell r="D65">
            <v>27289807.572536934</v>
          </cell>
          <cell r="E65">
            <v>313230678.99999994</v>
          </cell>
          <cell r="F65">
            <v>2.4753473446343054E-2</v>
          </cell>
          <cell r="G65">
            <v>247066433.18739197</v>
          </cell>
          <cell r="H65">
            <v>21749779.812608019</v>
          </cell>
          <cell r="I65">
            <v>268816213</v>
          </cell>
          <cell r="J65">
            <v>3.3141006601767588E-2</v>
          </cell>
          <cell r="K65">
            <v>-38874438.240071036</v>
          </cell>
          <cell r="L65">
            <v>-5540027.7599289138</v>
          </cell>
          <cell r="M65">
            <v>-44414465.999999948</v>
          </cell>
          <cell r="N65">
            <v>-0.16522242280081503</v>
          </cell>
        </row>
        <row r="66">
          <cell r="C66">
            <v>516182585.51655817</v>
          </cell>
          <cell r="D66">
            <v>175676096.50621629</v>
          </cell>
          <cell r="E66">
            <v>691858682.02277374</v>
          </cell>
          <cell r="F66">
            <v>5.4675057911784675E-2</v>
          </cell>
          <cell r="G66">
            <v>406432566.812608</v>
          </cell>
          <cell r="H66">
            <v>119677220.18739198</v>
          </cell>
          <cell r="I66">
            <v>526109787</v>
          </cell>
          <cell r="J66">
            <v>6.4861444663761925E-2</v>
          </cell>
          <cell r="K66">
            <v>109750018.7039502</v>
          </cell>
          <cell r="L66">
            <v>71998876.318824321</v>
          </cell>
          <cell r="M66">
            <v>181748895.02277452</v>
          </cell>
          <cell r="N66">
            <v>0.3454581144729294</v>
          </cell>
          <cell r="O66" t="str">
            <v>Operating profit</v>
          </cell>
        </row>
        <row r="67">
          <cell r="B67">
            <v>914</v>
          </cell>
          <cell r="C67">
            <v>945</v>
          </cell>
          <cell r="D67">
            <v>976</v>
          </cell>
          <cell r="E67">
            <v>1007</v>
          </cell>
          <cell r="F67">
            <v>1038</v>
          </cell>
          <cell r="G67">
            <v>1069</v>
          </cell>
          <cell r="H67">
            <v>1100</v>
          </cell>
          <cell r="I67">
            <v>1131</v>
          </cell>
          <cell r="J67">
            <v>1162</v>
          </cell>
          <cell r="K67">
            <v>1193</v>
          </cell>
          <cell r="L67">
            <v>1224</v>
          </cell>
          <cell r="M67">
            <v>1255</v>
          </cell>
          <cell r="O67" t="str">
            <v>Other income:</v>
          </cell>
        </row>
        <row r="68">
          <cell r="B68">
            <v>136433.13680000001</v>
          </cell>
          <cell r="C68">
            <v>0</v>
          </cell>
          <cell r="D68">
            <v>35100288</v>
          </cell>
          <cell r="E68">
            <v>35100288</v>
          </cell>
          <cell r="F68">
            <v>2.7738472161821476E-3</v>
          </cell>
          <cell r="G68">
            <v>0</v>
          </cell>
          <cell r="H68">
            <v>16078422</v>
          </cell>
          <cell r="I68">
            <v>16078422</v>
          </cell>
          <cell r="J68">
            <v>1.9822282432347383E-3</v>
          </cell>
          <cell r="K68">
            <v>0</v>
          </cell>
          <cell r="L68">
            <v>19021866</v>
          </cell>
          <cell r="M68">
            <v>19021866</v>
          </cell>
          <cell r="N68">
            <v>1.1830679652518139</v>
          </cell>
          <cell r="P68" t="str">
            <v>H.D. Commission</v>
          </cell>
        </row>
        <row r="69">
          <cell r="B69">
            <v>0</v>
          </cell>
          <cell r="C69">
            <v>118000000</v>
          </cell>
          <cell r="D69">
            <v>0</v>
          </cell>
          <cell r="E69">
            <v>118000000</v>
          </cell>
          <cell r="F69">
            <v>9.3251078597843245E-3</v>
          </cell>
          <cell r="G69">
            <v>72726892</v>
          </cell>
          <cell r="H69">
            <v>0</v>
          </cell>
          <cell r="I69">
            <v>72726892</v>
          </cell>
          <cell r="J69">
            <v>8.9661348212581142E-3</v>
          </cell>
          <cell r="K69">
            <v>45273108</v>
          </cell>
          <cell r="L69">
            <v>0</v>
          </cell>
          <cell r="M69">
            <v>45273108</v>
          </cell>
          <cell r="N69">
            <v>0.62250849383196516</v>
          </cell>
          <cell r="P69" t="str">
            <v>Other Income</v>
          </cell>
        </row>
        <row r="70">
          <cell r="B70">
            <v>134303.26995000002</v>
          </cell>
          <cell r="C70">
            <v>118000000</v>
          </cell>
          <cell r="D70">
            <v>35100288</v>
          </cell>
          <cell r="E70">
            <v>153100288</v>
          </cell>
          <cell r="F70">
            <v>1.2098955075966472E-2</v>
          </cell>
          <cell r="G70">
            <v>72726892</v>
          </cell>
          <cell r="H70">
            <v>16078422</v>
          </cell>
          <cell r="I70">
            <v>88805314</v>
          </cell>
          <cell r="J70">
            <v>1.0948363064492853E-2</v>
          </cell>
          <cell r="K70">
            <v>45273108</v>
          </cell>
          <cell r="L70">
            <v>19021866</v>
          </cell>
          <cell r="M70">
            <v>64294974</v>
          </cell>
          <cell r="N70">
            <v>0.7239991741935623</v>
          </cell>
        </row>
        <row r="71">
          <cell r="B71">
            <v>167695.96620000002</v>
          </cell>
          <cell r="C71">
            <v>634182585.51655817</v>
          </cell>
          <cell r="D71">
            <v>210776384.50621629</v>
          </cell>
          <cell r="E71">
            <v>844958970.02277374</v>
          </cell>
          <cell r="F71">
            <v>6.6774012987751152E-2</v>
          </cell>
          <cell r="G71">
            <v>479159458.812608</v>
          </cell>
          <cell r="H71">
            <v>135755642.187392</v>
          </cell>
          <cell r="I71">
            <v>614915101</v>
          </cell>
          <cell r="J71">
            <v>7.5809807728254783E-2</v>
          </cell>
          <cell r="K71">
            <v>155023126.7039502</v>
          </cell>
          <cell r="L71">
            <v>91020742.318824321</v>
          </cell>
          <cell r="M71">
            <v>246043869.02277452</v>
          </cell>
          <cell r="N71">
            <v>0.4001265680785005</v>
          </cell>
        </row>
        <row r="72">
          <cell r="B72">
            <v>0</v>
          </cell>
          <cell r="C72">
            <v>0</v>
          </cell>
          <cell r="D72">
            <v>0</v>
          </cell>
          <cell r="E72">
            <v>0</v>
          </cell>
          <cell r="F72">
            <v>0</v>
          </cell>
          <cell r="G72">
            <v>0</v>
          </cell>
          <cell r="H72">
            <v>0</v>
          </cell>
          <cell r="I72">
            <v>0</v>
          </cell>
          <cell r="J72">
            <v>0</v>
          </cell>
          <cell r="K72">
            <v>0</v>
          </cell>
          <cell r="L72">
            <v>0</v>
          </cell>
          <cell r="M72">
            <v>0</v>
          </cell>
          <cell r="O72" t="str">
            <v>Financial charges :</v>
          </cell>
        </row>
        <row r="73">
          <cell r="B73">
            <v>169049.41589999999</v>
          </cell>
          <cell r="C73">
            <v>0</v>
          </cell>
          <cell r="D73">
            <v>0</v>
          </cell>
          <cell r="E73">
            <v>0</v>
          </cell>
          <cell r="F73">
            <v>0</v>
          </cell>
          <cell r="G73">
            <v>20398189</v>
          </cell>
          <cell r="H73">
            <v>0</v>
          </cell>
          <cell r="I73">
            <v>20398189</v>
          </cell>
          <cell r="J73">
            <v>2.5147907143275726E-3</v>
          </cell>
          <cell r="K73">
            <v>20398189</v>
          </cell>
          <cell r="L73">
            <v>0</v>
          </cell>
          <cell r="M73">
            <v>20398189</v>
          </cell>
          <cell r="N73">
            <v>1</v>
          </cell>
          <cell r="P73" t="str">
            <v>Financial Charges - Capital Exp.</v>
          </cell>
        </row>
        <row r="74">
          <cell r="B74">
            <v>0</v>
          </cell>
          <cell r="C74">
            <v>6567543.7731114728</v>
          </cell>
          <cell r="D74">
            <v>632456.22688852809</v>
          </cell>
          <cell r="E74">
            <v>7200000.0000000009</v>
          </cell>
          <cell r="F74">
            <v>5.689896321224335E-4</v>
          </cell>
          <cell r="G74">
            <v>22339942</v>
          </cell>
          <cell r="H74">
            <v>0</v>
          </cell>
          <cell r="I74">
            <v>22339942</v>
          </cell>
          <cell r="J74">
            <v>2.7541797313583353E-3</v>
          </cell>
          <cell r="K74">
            <v>15772398.226888526</v>
          </cell>
          <cell r="L74">
            <v>-632456.22688852809</v>
          </cell>
          <cell r="M74">
            <v>15139941.999999998</v>
          </cell>
          <cell r="N74">
            <v>0.67770731007269391</v>
          </cell>
          <cell r="P74" t="str">
            <v>Financial Charges - Working Capital</v>
          </cell>
        </row>
        <row r="75">
          <cell r="B75">
            <v>141809.7622</v>
          </cell>
          <cell r="C75">
            <v>141809.7622</v>
          </cell>
          <cell r="D75">
            <v>141809.7622</v>
          </cell>
          <cell r="E75">
            <v>141809.7622</v>
          </cell>
          <cell r="F75">
            <v>141809.7622</v>
          </cell>
          <cell r="G75">
            <v>141809.7622</v>
          </cell>
          <cell r="H75">
            <v>141809.7622</v>
          </cell>
          <cell r="I75">
            <v>141809.7622</v>
          </cell>
          <cell r="J75">
            <v>0</v>
          </cell>
          <cell r="K75">
            <v>141809.7622</v>
          </cell>
          <cell r="L75">
            <v>141809.7622</v>
          </cell>
          <cell r="M75">
            <v>141809.7622</v>
          </cell>
          <cell r="O75" t="str">
            <v>Other charges:</v>
          </cell>
        </row>
        <row r="76">
          <cell r="B76">
            <v>153026.83564999999</v>
          </cell>
          <cell r="C76">
            <v>0</v>
          </cell>
          <cell r="D76">
            <v>0</v>
          </cell>
          <cell r="E76">
            <v>0</v>
          </cell>
          <cell r="F76">
            <v>0</v>
          </cell>
          <cell r="G76">
            <v>1828512</v>
          </cell>
          <cell r="H76">
            <v>0</v>
          </cell>
          <cell r="I76">
            <v>1828512</v>
          </cell>
          <cell r="J76">
            <v>2.2542810043757016E-4</v>
          </cell>
          <cell r="K76">
            <v>1828512</v>
          </cell>
          <cell r="L76">
            <v>0</v>
          </cell>
          <cell r="M76">
            <v>1828512</v>
          </cell>
          <cell r="P76" t="str">
            <v>Auditor's remuneration</v>
          </cell>
        </row>
        <row r="77">
          <cell r="B77">
            <v>0</v>
          </cell>
          <cell r="C77">
            <v>4560794.2868829668</v>
          </cell>
          <cell r="D77">
            <v>439205.71311703336</v>
          </cell>
          <cell r="E77">
            <v>5000000</v>
          </cell>
          <cell r="F77">
            <v>3.9513168897391211E-4</v>
          </cell>
          <cell r="G77">
            <v>3067792.7282591714</v>
          </cell>
          <cell r="H77">
            <v>270064.27174082841</v>
          </cell>
          <cell r="I77">
            <v>3337857</v>
          </cell>
          <cell r="J77">
            <v>4.1150769753889863E-4</v>
          </cell>
          <cell r="K77">
            <v>-1493001.5586237954</v>
          </cell>
          <cell r="L77">
            <v>-169141.44137620495</v>
          </cell>
          <cell r="M77">
            <v>-1662143.0000000005</v>
          </cell>
          <cell r="N77">
            <v>-0.497967108836598</v>
          </cell>
          <cell r="P77" t="str">
            <v>Charity &amp; Donation</v>
          </cell>
        </row>
        <row r="78">
          <cell r="B78">
            <v>0</v>
          </cell>
          <cell r="C78">
            <v>0</v>
          </cell>
          <cell r="D78">
            <v>0</v>
          </cell>
          <cell r="E78">
            <v>0</v>
          </cell>
          <cell r="F78">
            <v>0</v>
          </cell>
          <cell r="G78">
            <v>1134666</v>
          </cell>
          <cell r="H78">
            <v>0</v>
          </cell>
          <cell r="I78">
            <v>1134666</v>
          </cell>
          <cell r="J78">
            <v>1.3988729689009204E-4</v>
          </cell>
          <cell r="K78">
            <v>-1134666</v>
          </cell>
          <cell r="L78">
            <v>0</v>
          </cell>
          <cell r="M78">
            <v>-1134666</v>
          </cell>
          <cell r="N78">
            <v>-1</v>
          </cell>
        </row>
        <row r="79">
          <cell r="C79">
            <v>38501476.909725003</v>
          </cell>
          <cell r="D79">
            <v>3936471.5914136693</v>
          </cell>
          <cell r="E79">
            <v>42437948.501138672</v>
          </cell>
          <cell r="F79">
            <v>3.3537156535685649E-3</v>
          </cell>
          <cell r="G79">
            <v>26005666.284113809</v>
          </cell>
          <cell r="H79">
            <v>2289333.7158861929</v>
          </cell>
          <cell r="I79">
            <v>28295000</v>
          </cell>
          <cell r="J79">
            <v>3.4883490520603898E-3</v>
          </cell>
          <cell r="K79">
            <v>-12495810.625611193</v>
          </cell>
          <cell r="L79">
            <v>-1647137.8755274764</v>
          </cell>
          <cell r="M79">
            <v>-14142948.50113867</v>
          </cell>
          <cell r="N79">
            <v>-0.49983914123126594</v>
          </cell>
          <cell r="P79" t="str">
            <v>W.P.P.F.  -  5%</v>
          </cell>
        </row>
        <row r="80">
          <cell r="C80">
            <v>16126420.430432698</v>
          </cell>
          <cell r="D80">
            <v>0</v>
          </cell>
          <cell r="E80">
            <v>16126420.430432698</v>
          </cell>
          <cell r="F80">
            <v>1.2744119483560547E-3</v>
          </cell>
          <cell r="G80">
            <v>8472176.4201081842</v>
          </cell>
          <cell r="H80">
            <v>745823.57989181567</v>
          </cell>
          <cell r="I80">
            <v>9218000</v>
          </cell>
          <cell r="J80">
            <v>1.1364411225266893E-3</v>
          </cell>
          <cell r="K80">
            <v>-7654244.0103245135</v>
          </cell>
          <cell r="L80">
            <v>745823.57989181567</v>
          </cell>
          <cell r="M80">
            <v>-6908420.4304326978</v>
          </cell>
          <cell r="N80">
            <v>-0.7494489510124428</v>
          </cell>
          <cell r="P80" t="str">
            <v>Workers Welfare Fund -  2%</v>
          </cell>
        </row>
        <row r="81">
          <cell r="C81">
            <v>65756235.400152139</v>
          </cell>
          <cell r="D81">
            <v>5008133.5314192306</v>
          </cell>
          <cell r="E81">
            <v>70764368.931571364</v>
          </cell>
          <cell r="F81">
            <v>5.5922489230209645E-3</v>
          </cell>
          <cell r="G81">
            <v>83246944.432481155</v>
          </cell>
          <cell r="H81">
            <v>3305221.5675188368</v>
          </cell>
          <cell r="I81">
            <v>86552166</v>
          </cell>
          <cell r="J81">
            <v>1.0670583715139547E-2</v>
          </cell>
          <cell r="K81">
            <v>15221377.032329017</v>
          </cell>
          <cell r="L81">
            <v>-1702911.9639003938</v>
          </cell>
          <cell r="M81">
            <v>13518465.06842863</v>
          </cell>
          <cell r="N81">
            <v>0.15618863967458227</v>
          </cell>
        </row>
        <row r="82">
          <cell r="C82">
            <v>568426350.11640608</v>
          </cell>
          <cell r="D82">
            <v>205768250.97479707</v>
          </cell>
          <cell r="E82">
            <v>774194601.09120238</v>
          </cell>
          <cell r="F82">
            <v>6.1181764064730186E-2</v>
          </cell>
          <cell r="G82">
            <v>395912514.38012683</v>
          </cell>
          <cell r="H82">
            <v>132450420.61987317</v>
          </cell>
          <cell r="I82">
            <v>528362935</v>
          </cell>
          <cell r="J82">
            <v>6.5139224013115227E-2</v>
          </cell>
          <cell r="K82">
            <v>170244503.73627922</v>
          </cell>
          <cell r="L82">
            <v>89317830.354923934</v>
          </cell>
          <cell r="M82">
            <v>259562334.09120315</v>
          </cell>
          <cell r="N82">
            <v>0.49125765056022175</v>
          </cell>
          <cell r="O82" t="str">
            <v>Profit Before Tax</v>
          </cell>
        </row>
        <row r="83">
          <cell r="O83" t="str">
            <v>Taxation</v>
          </cell>
        </row>
        <row r="84">
          <cell r="C84">
            <v>0</v>
          </cell>
          <cell r="D84">
            <v>51733092.861361779</v>
          </cell>
          <cell r="E84">
            <v>51733092.861361779</v>
          </cell>
          <cell r="F84">
            <v>4.0882768716308231E-3</v>
          </cell>
          <cell r="H84">
            <v>36015862</v>
          </cell>
          <cell r="I84">
            <v>36015862</v>
          </cell>
          <cell r="J84">
            <v>4.4402155174708543E-3</v>
          </cell>
          <cell r="K84">
            <v>0</v>
          </cell>
          <cell r="L84">
            <v>-15717230.861361779</v>
          </cell>
          <cell r="M84">
            <v>-15717230.861361779</v>
          </cell>
          <cell r="N84">
            <v>-0.43639746457718487</v>
          </cell>
          <cell r="P84" t="str">
            <v>Presumptive</v>
          </cell>
        </row>
        <row r="85">
          <cell r="C85">
            <v>211234323.34074187</v>
          </cell>
          <cell r="D85">
            <v>3076804.5</v>
          </cell>
          <cell r="E85">
            <v>214311127.84074187</v>
          </cell>
          <cell r="F85">
            <v>1.6936223581923267E-2</v>
          </cell>
          <cell r="G85">
            <v>139626138</v>
          </cell>
          <cell r="H85">
            <v>0</v>
          </cell>
          <cell r="I85">
            <v>139626138</v>
          </cell>
          <cell r="J85">
            <v>1.7213808310130876E-2</v>
          </cell>
          <cell r="K85">
            <v>-71608185.340741873</v>
          </cell>
          <cell r="L85">
            <v>-3076804.5</v>
          </cell>
          <cell r="M85">
            <v>-74684989.840741873</v>
          </cell>
          <cell r="N85">
            <v>-0.53489261330669957</v>
          </cell>
          <cell r="P85" t="str">
            <v>Normal</v>
          </cell>
        </row>
        <row r="86">
          <cell r="C86">
            <v>0</v>
          </cell>
          <cell r="D86">
            <v>0</v>
          </cell>
          <cell r="E86">
            <v>0</v>
          </cell>
          <cell r="F86">
            <v>0</v>
          </cell>
          <cell r="G86">
            <v>-7741000</v>
          </cell>
          <cell r="H86">
            <v>0</v>
          </cell>
          <cell r="I86">
            <v>-7741000</v>
          </cell>
          <cell r="J86">
            <v>-9.5434917872413776E-4</v>
          </cell>
          <cell r="K86">
            <v>-7741000</v>
          </cell>
          <cell r="L86">
            <v>0</v>
          </cell>
          <cell r="M86">
            <v>-7741000</v>
          </cell>
          <cell r="N86">
            <v>1</v>
          </cell>
        </row>
        <row r="87">
          <cell r="B87">
            <v>914</v>
          </cell>
          <cell r="C87">
            <v>0</v>
          </cell>
          <cell r="D87">
            <v>0</v>
          </cell>
          <cell r="E87">
            <v>0</v>
          </cell>
          <cell r="F87">
            <v>0</v>
          </cell>
          <cell r="G87">
            <v>0</v>
          </cell>
          <cell r="H87">
            <v>0</v>
          </cell>
          <cell r="I87">
            <v>0</v>
          </cell>
          <cell r="J87">
            <v>0</v>
          </cell>
          <cell r="K87">
            <v>0</v>
          </cell>
          <cell r="L87">
            <v>0</v>
          </cell>
          <cell r="M87">
            <v>0</v>
          </cell>
        </row>
        <row r="88">
          <cell r="B88">
            <v>11365</v>
          </cell>
          <cell r="C88">
            <v>211234323.34074187</v>
          </cell>
          <cell r="D88">
            <v>54809897.361361779</v>
          </cell>
          <cell r="E88">
            <v>266044220.70210364</v>
          </cell>
          <cell r="F88">
            <v>2.1024500453554088E-2</v>
          </cell>
          <cell r="G88">
            <v>131885138</v>
          </cell>
          <cell r="H88">
            <v>36015862</v>
          </cell>
          <cell r="I88">
            <v>167901000</v>
          </cell>
          <cell r="J88">
            <v>2.0699674648877595E-2</v>
          </cell>
          <cell r="K88">
            <v>-79349185.340741873</v>
          </cell>
          <cell r="L88">
            <v>-18794035.361361779</v>
          </cell>
          <cell r="M88">
            <v>-98143220.702103645</v>
          </cell>
          <cell r="N88">
            <v>-0.58453029286367353</v>
          </cell>
        </row>
        <row r="89">
          <cell r="B89">
            <v>0</v>
          </cell>
          <cell r="C89">
            <v>0</v>
          </cell>
          <cell r="D89">
            <v>0</v>
          </cell>
          <cell r="E89">
            <v>0</v>
          </cell>
          <cell r="F89">
            <v>0</v>
          </cell>
          <cell r="G89">
            <v>0</v>
          </cell>
          <cell r="H89">
            <v>0</v>
          </cell>
          <cell r="I89">
            <v>0</v>
          </cell>
          <cell r="J89">
            <v>0</v>
          </cell>
          <cell r="K89">
            <v>0</v>
          </cell>
          <cell r="L89">
            <v>0</v>
          </cell>
          <cell r="M89">
            <v>0</v>
          </cell>
          <cell r="N89">
            <v>0</v>
          </cell>
        </row>
        <row r="90">
          <cell r="B90">
            <v>14743</v>
          </cell>
          <cell r="C90">
            <v>357192026.77566421</v>
          </cell>
          <cell r="D90">
            <v>150958353.6134353</v>
          </cell>
          <cell r="E90">
            <v>508150380.38909876</v>
          </cell>
          <cell r="F90">
            <v>4.0157263611176094E-2</v>
          </cell>
          <cell r="G90">
            <v>264027376.38012683</v>
          </cell>
          <cell r="H90">
            <v>96434558.619873166</v>
          </cell>
          <cell r="I90">
            <v>360461935</v>
          </cell>
          <cell r="J90">
            <v>4.4439549364237635E-2</v>
          </cell>
          <cell r="K90">
            <v>90895318.395537347</v>
          </cell>
          <cell r="L90">
            <v>70523794.993562162</v>
          </cell>
          <cell r="M90">
            <v>161419113.38909951</v>
          </cell>
          <cell r="N90">
            <v>0.44781181510635654</v>
          </cell>
        </row>
        <row r="91">
          <cell r="B91">
            <v>14450</v>
          </cell>
          <cell r="C91">
            <v>14450</v>
          </cell>
          <cell r="D91">
            <v>14450</v>
          </cell>
          <cell r="E91">
            <v>14450</v>
          </cell>
          <cell r="F91">
            <v>14450</v>
          </cell>
          <cell r="G91">
            <v>14450</v>
          </cell>
          <cell r="H91">
            <v>14450</v>
          </cell>
          <cell r="I91">
            <v>14450</v>
          </cell>
          <cell r="J91">
            <v>14450</v>
          </cell>
          <cell r="K91">
            <v>14450</v>
          </cell>
          <cell r="L91">
            <v>14450</v>
          </cell>
          <cell r="M91">
            <v>14450</v>
          </cell>
          <cell r="N91">
            <v>0</v>
          </cell>
        </row>
        <row r="92">
          <cell r="B92">
            <v>0</v>
          </cell>
          <cell r="C92">
            <v>0</v>
          </cell>
          <cell r="D92">
            <v>0</v>
          </cell>
          <cell r="E92">
            <v>0</v>
          </cell>
          <cell r="F92" t="str">
            <v>Revenue Expenditure</v>
          </cell>
          <cell r="G92">
            <v>0</v>
          </cell>
          <cell r="H92">
            <v>0</v>
          </cell>
          <cell r="I92">
            <v>0</v>
          </cell>
          <cell r="J92">
            <v>0</v>
          </cell>
          <cell r="K92">
            <v>0</v>
          </cell>
          <cell r="L92" t="str">
            <v>Capital Expenditure</v>
          </cell>
          <cell r="M92">
            <v>0</v>
          </cell>
        </row>
        <row r="93">
          <cell r="B93">
            <v>14623</v>
          </cell>
          <cell r="C93">
            <v>14623</v>
          </cell>
          <cell r="D93">
            <v>14623</v>
          </cell>
          <cell r="E93">
            <v>14623</v>
          </cell>
          <cell r="F93">
            <v>14623</v>
          </cell>
          <cell r="G93">
            <v>14623</v>
          </cell>
          <cell r="H93">
            <v>14623</v>
          </cell>
          <cell r="I93">
            <v>14623</v>
          </cell>
          <cell r="J93">
            <v>14623</v>
          </cell>
          <cell r="K93">
            <v>14623</v>
          </cell>
          <cell r="L93">
            <v>14623</v>
          </cell>
          <cell r="M93">
            <v>14623</v>
          </cell>
          <cell r="N93">
            <v>0</v>
          </cell>
        </row>
        <row r="94">
          <cell r="B94" t="str">
            <v>Budget 2002 ~ 2003</v>
          </cell>
          <cell r="C94" t="str">
            <v>Actual 2001 ~ 2002</v>
          </cell>
          <cell r="D94" t="str">
            <v>Variance</v>
          </cell>
          <cell r="E94">
            <v>0</v>
          </cell>
          <cell r="F94" t="str">
            <v>Division / Department</v>
          </cell>
          <cell r="G94">
            <v>0</v>
          </cell>
          <cell r="H94" t="str">
            <v>Budget    2002 ~ 2003</v>
          </cell>
          <cell r="I94" t="str">
            <v>Actual                    2001~ 2002</v>
          </cell>
          <cell r="J94" t="str">
            <v>Variance</v>
          </cell>
          <cell r="K94">
            <v>0</v>
          </cell>
          <cell r="L94" t="str">
            <v>Description</v>
          </cell>
          <cell r="M94">
            <v>0</v>
          </cell>
          <cell r="N94" t="str">
            <v>Budget  2002 ~ 2003</v>
          </cell>
          <cell r="P94">
            <v>0</v>
          </cell>
        </row>
        <row r="95">
          <cell r="B95">
            <v>11355</v>
          </cell>
          <cell r="C95">
            <v>11355</v>
          </cell>
          <cell r="D95">
            <v>11355</v>
          </cell>
          <cell r="E95">
            <v>11355</v>
          </cell>
          <cell r="F95" t="str">
            <v>Technical</v>
          </cell>
          <cell r="G95">
            <v>11355</v>
          </cell>
          <cell r="H95">
            <v>121574320.99999994</v>
          </cell>
          <cell r="I95">
            <v>115128142</v>
          </cell>
          <cell r="J95">
            <v>6446178.9999999404</v>
          </cell>
          <cell r="K95">
            <v>11355</v>
          </cell>
          <cell r="L95" t="str">
            <v>Furniture &amp; Fixture</v>
          </cell>
          <cell r="M95">
            <v>11355</v>
          </cell>
          <cell r="N95">
            <v>466000</v>
          </cell>
        </row>
        <row r="96">
          <cell r="B96">
            <v>451053043.47826093</v>
          </cell>
          <cell r="C96">
            <v>355186250.62</v>
          </cell>
          <cell r="D96">
            <v>95866792.85826093</v>
          </cell>
          <cell r="E96">
            <v>14625</v>
          </cell>
          <cell r="F96">
            <v>14625</v>
          </cell>
          <cell r="G96">
            <v>14625</v>
          </cell>
          <cell r="H96">
            <v>14625</v>
          </cell>
          <cell r="I96">
            <v>14625</v>
          </cell>
          <cell r="J96">
            <v>14625</v>
          </cell>
          <cell r="K96">
            <v>14625</v>
          </cell>
          <cell r="L96" t="str">
            <v>Building</v>
          </cell>
          <cell r="M96">
            <v>14625</v>
          </cell>
          <cell r="N96">
            <v>6700000</v>
          </cell>
          <cell r="P96" t="e">
            <v>#REF!</v>
          </cell>
        </row>
        <row r="97">
          <cell r="B97">
            <v>34782608.695652179</v>
          </cell>
          <cell r="C97">
            <v>22768749.379999999</v>
          </cell>
          <cell r="D97">
            <v>12013859.31565218</v>
          </cell>
          <cell r="E97">
            <v>0</v>
          </cell>
          <cell r="F97" t="str">
            <v>Advertisement</v>
          </cell>
          <cell r="G97">
            <v>0</v>
          </cell>
          <cell r="H97">
            <v>85250000</v>
          </cell>
          <cell r="I97">
            <v>80561384.189999998</v>
          </cell>
          <cell r="J97">
            <v>4688615.8100000024</v>
          </cell>
          <cell r="K97">
            <v>0</v>
          </cell>
          <cell r="L97" t="str">
            <v>Office Equipment</v>
          </cell>
          <cell r="M97">
            <v>0</v>
          </cell>
          <cell r="N97">
            <v>1770000</v>
          </cell>
        </row>
        <row r="98">
          <cell r="B98">
            <v>485835652.17391312</v>
          </cell>
          <cell r="C98">
            <v>377955000</v>
          </cell>
          <cell r="D98">
            <v>107880652.17391311</v>
          </cell>
          <cell r="E98">
            <v>0</v>
          </cell>
          <cell r="F98">
            <v>0</v>
          </cell>
          <cell r="G98">
            <v>0</v>
          </cell>
          <cell r="H98">
            <v>0</v>
          </cell>
          <cell r="I98">
            <v>0</v>
          </cell>
          <cell r="J98">
            <v>0</v>
          </cell>
          <cell r="K98">
            <v>0</v>
          </cell>
          <cell r="L98" t="str">
            <v>EDP Equipment / Software</v>
          </cell>
          <cell r="M98">
            <v>0</v>
          </cell>
          <cell r="N98">
            <v>645000</v>
          </cell>
        </row>
        <row r="99">
          <cell r="B99">
            <v>11677</v>
          </cell>
          <cell r="C99">
            <v>11677</v>
          </cell>
          <cell r="D99">
            <v>11677</v>
          </cell>
          <cell r="E99">
            <v>11677</v>
          </cell>
          <cell r="F99" t="str">
            <v>Selling &amp; Administrative Expenses</v>
          </cell>
          <cell r="G99">
            <v>11677</v>
          </cell>
          <cell r="H99">
            <v>191798678.99999994</v>
          </cell>
          <cell r="I99">
            <v>191817988</v>
          </cell>
          <cell r="J99">
            <v>-19309.000000059605</v>
          </cell>
          <cell r="K99">
            <v>11677</v>
          </cell>
          <cell r="L99" t="str">
            <v>Vehicles</v>
          </cell>
          <cell r="M99">
            <v>11677</v>
          </cell>
          <cell r="N99">
            <v>399000</v>
          </cell>
          <cell r="P99" t="e">
            <v>#REF!</v>
          </cell>
        </row>
        <row r="100">
          <cell r="B100">
            <v>386134609.9015587</v>
          </cell>
          <cell r="C100">
            <v>291361624.54000002</v>
          </cell>
          <cell r="D100">
            <v>-94772985.361558676</v>
          </cell>
          <cell r="E100">
            <v>11677</v>
          </cell>
          <cell r="F100" t="str">
            <v>TOTAL</v>
          </cell>
          <cell r="G100">
            <v>11677</v>
          </cell>
          <cell r="H100">
            <v>398622999.99999988</v>
          </cell>
          <cell r="I100">
            <v>387507514.19</v>
          </cell>
          <cell r="J100">
            <v>11115485.809999883</v>
          </cell>
          <cell r="K100">
            <v>11677</v>
          </cell>
          <cell r="L100" t="str">
            <v>Loose Tools &amp; Equipment</v>
          </cell>
          <cell r="M100">
            <v>11677</v>
          </cell>
          <cell r="N100">
            <v>2075500</v>
          </cell>
          <cell r="P100" t="e">
            <v>#REF!</v>
          </cell>
        </row>
        <row r="101">
          <cell r="B101">
            <v>27908121.410992622</v>
          </cell>
          <cell r="C101">
            <v>18940375.460000001</v>
          </cell>
          <cell r="D101">
            <v>-8967745.9509926215</v>
          </cell>
          <cell r="E101">
            <v>3341</v>
          </cell>
          <cell r="F101" t="str">
            <v>Add: Utilities</v>
          </cell>
          <cell r="G101">
            <v>3341</v>
          </cell>
          <cell r="H101">
            <v>60859999.999999993</v>
          </cell>
          <cell r="I101">
            <v>45549326</v>
          </cell>
          <cell r="J101">
            <v>15310673.999999993</v>
          </cell>
          <cell r="K101">
            <v>3341</v>
          </cell>
          <cell r="L101" t="str">
            <v>Total capex without project cost</v>
          </cell>
          <cell r="M101">
            <v>3341</v>
          </cell>
          <cell r="N101">
            <v>12055500</v>
          </cell>
          <cell r="P101" t="e">
            <v>#REF!</v>
          </cell>
        </row>
        <row r="102">
          <cell r="B102">
            <v>414042731.31255132</v>
          </cell>
          <cell r="C102">
            <v>310302000</v>
          </cell>
          <cell r="D102">
            <v>-103740731.31255129</v>
          </cell>
          <cell r="E102">
            <v>3341</v>
          </cell>
          <cell r="F102" t="str">
            <v xml:space="preserve">         Depreciation</v>
          </cell>
          <cell r="G102">
            <v>3341</v>
          </cell>
          <cell r="H102">
            <v>227477000</v>
          </cell>
          <cell r="I102">
            <v>209295528</v>
          </cell>
          <cell r="J102">
            <v>18181472</v>
          </cell>
          <cell r="K102">
            <v>3341</v>
          </cell>
          <cell r="L102" t="str">
            <v>PROJECTS</v>
          </cell>
          <cell r="M102">
            <v>3341</v>
          </cell>
          <cell r="P102" t="e">
            <v>#REF!</v>
          </cell>
        </row>
        <row r="103">
          <cell r="B103">
            <v>6816</v>
          </cell>
          <cell r="C103">
            <v>6816</v>
          </cell>
          <cell r="D103">
            <v>6816</v>
          </cell>
          <cell r="E103">
            <v>6816</v>
          </cell>
          <cell r="F103" t="str">
            <v>Less: Advertising subsidy</v>
          </cell>
          <cell r="G103">
            <v>6816</v>
          </cell>
          <cell r="H103">
            <v>-22000000</v>
          </cell>
          <cell r="I103">
            <v>-36987687.189999998</v>
          </cell>
          <cell r="J103">
            <v>14987687.189999998</v>
          </cell>
          <cell r="K103">
            <v>6816</v>
          </cell>
          <cell r="L103" t="str">
            <v>Kaizen</v>
          </cell>
          <cell r="M103">
            <v>6816</v>
          </cell>
          <cell r="N103">
            <v>1720000</v>
          </cell>
          <cell r="P103" t="e">
            <v>#REF!</v>
          </cell>
        </row>
        <row r="104">
          <cell r="B104">
            <v>64918433.576702222</v>
          </cell>
          <cell r="C104">
            <v>63824626.079999983</v>
          </cell>
          <cell r="D104">
            <v>1093807.4967022389</v>
          </cell>
          <cell r="E104">
            <v>6816</v>
          </cell>
          <cell r="F104" t="str">
            <v>Total of IMC without subsidy</v>
          </cell>
          <cell r="G104">
            <v>6816</v>
          </cell>
          <cell r="H104">
            <v>664959999.99999988</v>
          </cell>
          <cell r="I104">
            <v>605364681</v>
          </cell>
          <cell r="J104">
            <v>59595318.999999881</v>
          </cell>
          <cell r="K104">
            <v>6816</v>
          </cell>
          <cell r="L104" t="str">
            <v>Hilux exclusive line</v>
          </cell>
          <cell r="M104">
            <v>6816</v>
          </cell>
          <cell r="N104">
            <v>3500000</v>
          </cell>
          <cell r="P104" t="e">
            <v>#REF!</v>
          </cell>
        </row>
        <row r="105">
          <cell r="B105">
            <v>6874487.284659557</v>
          </cell>
          <cell r="C105">
            <v>3828373.9199999981</v>
          </cell>
          <cell r="D105">
            <v>3046113.364659559</v>
          </cell>
          <cell r="F105" t="str">
            <v>Add: Chariy &amp; Donation</v>
          </cell>
          <cell r="H105">
            <v>5000000</v>
          </cell>
          <cell r="I105">
            <v>3337857</v>
          </cell>
          <cell r="J105">
            <v>1662143</v>
          </cell>
          <cell r="L105" t="str">
            <v>Cuore CNG</v>
          </cell>
          <cell r="N105">
            <v>2660000</v>
          </cell>
        </row>
        <row r="106">
          <cell r="F106" t="str">
            <v>Total of IMC including charity</v>
          </cell>
          <cell r="H106">
            <v>669959999.99999988</v>
          </cell>
          <cell r="I106">
            <v>608702538</v>
          </cell>
          <cell r="J106">
            <v>61257461.999999881</v>
          </cell>
          <cell r="L106" t="str">
            <v>Cuore Special edition</v>
          </cell>
          <cell r="N106">
            <v>500000</v>
          </cell>
        </row>
        <row r="107">
          <cell r="B107">
            <v>71792920.861361772</v>
          </cell>
          <cell r="C107">
            <v>67652999.999999985</v>
          </cell>
          <cell r="D107">
            <v>4139920.8613617979</v>
          </cell>
          <cell r="E107">
            <v>1007</v>
          </cell>
          <cell r="F107">
            <v>1038</v>
          </cell>
          <cell r="G107">
            <v>1069</v>
          </cell>
          <cell r="H107">
            <v>1100</v>
          </cell>
          <cell r="I107">
            <v>1131</v>
          </cell>
          <cell r="J107">
            <v>1162</v>
          </cell>
          <cell r="K107">
            <v>1193</v>
          </cell>
          <cell r="L107" t="str">
            <v>Bumper and Booth extension</v>
          </cell>
          <cell r="M107">
            <v>1255</v>
          </cell>
          <cell r="N107">
            <v>8000000</v>
          </cell>
        </row>
        <row r="108">
          <cell r="B108">
            <v>5237</v>
          </cell>
          <cell r="C108">
            <v>5237</v>
          </cell>
          <cell r="D108">
            <v>5237</v>
          </cell>
          <cell r="E108">
            <v>5237</v>
          </cell>
          <cell r="F108">
            <v>5237</v>
          </cell>
          <cell r="G108">
            <v>5237</v>
          </cell>
          <cell r="H108">
            <v>5237</v>
          </cell>
          <cell r="I108">
            <v>5237</v>
          </cell>
          <cell r="J108">
            <v>5237</v>
          </cell>
          <cell r="K108">
            <v>5237</v>
          </cell>
          <cell r="L108" t="str">
            <v>Total project cost</v>
          </cell>
          <cell r="M108">
            <v>5237</v>
          </cell>
          <cell r="N108">
            <v>16380000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t="e">
            <v>#REF!</v>
          </cell>
          <cell r="P109" t="e">
            <v>#REF!</v>
          </cell>
        </row>
        <row r="110">
          <cell r="B110">
            <v>5349</v>
          </cell>
          <cell r="C110">
            <v>5349</v>
          </cell>
          <cell r="D110">
            <v>5349</v>
          </cell>
          <cell r="E110">
            <v>5349</v>
          </cell>
          <cell r="F110">
            <v>5349</v>
          </cell>
          <cell r="G110">
            <v>5349</v>
          </cell>
          <cell r="H110">
            <v>5349</v>
          </cell>
          <cell r="I110">
            <v>5349</v>
          </cell>
          <cell r="J110">
            <v>5349</v>
          </cell>
          <cell r="K110">
            <v>5349</v>
          </cell>
          <cell r="L110" t="str">
            <v>Total Capital expenditure</v>
          </cell>
          <cell r="M110">
            <v>5349</v>
          </cell>
          <cell r="N110">
            <v>28435500</v>
          </cell>
          <cell r="O110" t="e">
            <v>#REF!</v>
          </cell>
          <cell r="P110" t="e">
            <v>#REF!</v>
          </cell>
        </row>
        <row r="111">
          <cell r="B111">
            <v>5342</v>
          </cell>
          <cell r="C111">
            <v>5342</v>
          </cell>
          <cell r="D111">
            <v>5342</v>
          </cell>
          <cell r="E111">
            <v>5342</v>
          </cell>
          <cell r="F111">
            <v>5342</v>
          </cell>
          <cell r="G111">
            <v>5342</v>
          </cell>
          <cell r="H111">
            <v>5342</v>
          </cell>
          <cell r="I111">
            <v>5342</v>
          </cell>
          <cell r="J111">
            <v>5342</v>
          </cell>
          <cell r="K111">
            <v>5342</v>
          </cell>
          <cell r="L111">
            <v>5342</v>
          </cell>
          <cell r="M111">
            <v>5342</v>
          </cell>
          <cell r="N111">
            <v>0</v>
          </cell>
          <cell r="O111" t="e">
            <v>#REF!</v>
          </cell>
          <cell r="P111" t="e">
            <v>#REF!</v>
          </cell>
        </row>
        <row r="112">
          <cell r="B112">
            <v>0</v>
          </cell>
          <cell r="C112">
            <v>0</v>
          </cell>
          <cell r="D112">
            <v>0</v>
          </cell>
          <cell r="E112">
            <v>0</v>
          </cell>
          <cell r="F112">
            <v>0</v>
          </cell>
          <cell r="G112">
            <v>0</v>
          </cell>
          <cell r="H112">
            <v>0</v>
          </cell>
          <cell r="I112">
            <v>0</v>
          </cell>
          <cell r="J112">
            <v>0</v>
          </cell>
          <cell r="K112">
            <v>0</v>
          </cell>
          <cell r="L112">
            <v>0</v>
          </cell>
          <cell r="M112">
            <v>0</v>
          </cell>
          <cell r="O112" t="e">
            <v>#REF!</v>
          </cell>
          <cell r="P112" t="e">
            <v>#REF!</v>
          </cell>
        </row>
        <row r="113">
          <cell r="B113">
            <v>5347</v>
          </cell>
          <cell r="C113">
            <v>5347</v>
          </cell>
          <cell r="D113">
            <v>5347</v>
          </cell>
          <cell r="E113">
            <v>5347</v>
          </cell>
          <cell r="F113">
            <v>5347</v>
          </cell>
          <cell r="G113">
            <v>5347</v>
          </cell>
          <cell r="H113">
            <v>5347</v>
          </cell>
          <cell r="I113">
            <v>5347</v>
          </cell>
          <cell r="J113">
            <v>5347</v>
          </cell>
          <cell r="K113">
            <v>5347</v>
          </cell>
          <cell r="L113">
            <v>5347</v>
          </cell>
          <cell r="M113">
            <v>5347</v>
          </cell>
          <cell r="N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5236</v>
          </cell>
          <cell r="C115">
            <v>5236</v>
          </cell>
          <cell r="D115">
            <v>5236</v>
          </cell>
          <cell r="E115">
            <v>5236</v>
          </cell>
          <cell r="F115">
            <v>5236</v>
          </cell>
          <cell r="G115">
            <v>5236</v>
          </cell>
          <cell r="H115">
            <v>5236</v>
          </cell>
          <cell r="I115">
            <v>5236</v>
          </cell>
          <cell r="J115">
            <v>5236</v>
          </cell>
          <cell r="K115">
            <v>5236</v>
          </cell>
          <cell r="L115">
            <v>5236</v>
          </cell>
          <cell r="M115">
            <v>5236</v>
          </cell>
          <cell r="N115">
            <v>0</v>
          </cell>
        </row>
        <row r="116">
          <cell r="B116">
            <v>5346</v>
          </cell>
          <cell r="C116">
            <v>5346</v>
          </cell>
          <cell r="D116">
            <v>5346</v>
          </cell>
          <cell r="E116">
            <v>5346</v>
          </cell>
          <cell r="F116">
            <v>5346</v>
          </cell>
          <cell r="G116">
            <v>5346</v>
          </cell>
          <cell r="H116">
            <v>5346</v>
          </cell>
          <cell r="I116">
            <v>5346</v>
          </cell>
          <cell r="J116">
            <v>5346</v>
          </cell>
          <cell r="K116">
            <v>135505000</v>
          </cell>
          <cell r="L116">
            <v>5346</v>
          </cell>
          <cell r="M116">
            <v>5346</v>
          </cell>
          <cell r="N116">
            <v>0</v>
          </cell>
        </row>
        <row r="117">
          <cell r="B117">
            <v>0</v>
          </cell>
          <cell r="C117">
            <v>0</v>
          </cell>
          <cell r="D117">
            <v>0</v>
          </cell>
          <cell r="E117">
            <v>0</v>
          </cell>
          <cell r="F117">
            <v>0</v>
          </cell>
          <cell r="G117">
            <v>0</v>
          </cell>
          <cell r="H117">
            <v>0</v>
          </cell>
          <cell r="I117">
            <v>0</v>
          </cell>
          <cell r="J117">
            <v>0</v>
          </cell>
          <cell r="K117">
            <v>801054207.19000006</v>
          </cell>
          <cell r="L117">
            <v>0</v>
          </cell>
          <cell r="M117">
            <v>0</v>
          </cell>
          <cell r="N117">
            <v>0</v>
          </cell>
        </row>
        <row r="118">
          <cell r="B118">
            <v>0</v>
          </cell>
          <cell r="C118">
            <v>0</v>
          </cell>
          <cell r="D118">
            <v>0</v>
          </cell>
          <cell r="E118">
            <v>0</v>
          </cell>
          <cell r="F118">
            <v>0</v>
          </cell>
          <cell r="G118">
            <v>0</v>
          </cell>
          <cell r="H118">
            <v>0</v>
          </cell>
          <cell r="I118">
            <v>0</v>
          </cell>
          <cell r="J118">
            <v>0</v>
          </cell>
          <cell r="K118">
            <v>339152000</v>
          </cell>
          <cell r="L118">
            <v>0</v>
          </cell>
          <cell r="M118">
            <v>0</v>
          </cell>
        </row>
        <row r="119">
          <cell r="B119">
            <v>3227</v>
          </cell>
          <cell r="C119">
            <v>3227</v>
          </cell>
          <cell r="D119">
            <v>3227</v>
          </cell>
          <cell r="E119">
            <v>3227</v>
          </cell>
          <cell r="F119">
            <v>3227</v>
          </cell>
          <cell r="G119">
            <v>3227</v>
          </cell>
          <cell r="H119">
            <v>3227</v>
          </cell>
          <cell r="I119">
            <v>3227</v>
          </cell>
          <cell r="J119">
            <v>3227</v>
          </cell>
          <cell r="K119">
            <v>461902207.19000006</v>
          </cell>
          <cell r="L119">
            <v>3227</v>
          </cell>
          <cell r="M119">
            <v>3227</v>
          </cell>
          <cell r="N119">
            <v>0</v>
          </cell>
        </row>
        <row r="120">
          <cell r="B120">
            <v>3227</v>
          </cell>
          <cell r="C120">
            <v>3227</v>
          </cell>
          <cell r="D120">
            <v>3227</v>
          </cell>
          <cell r="E120">
            <v>3227</v>
          </cell>
          <cell r="F120">
            <v>3227</v>
          </cell>
          <cell r="G120">
            <v>3227</v>
          </cell>
          <cell r="H120">
            <v>3227</v>
          </cell>
          <cell r="I120">
            <v>3227</v>
          </cell>
          <cell r="J120">
            <v>3227</v>
          </cell>
          <cell r="K120">
            <v>3227</v>
          </cell>
          <cell r="L120">
            <v>3227</v>
          </cell>
          <cell r="M120">
            <v>3227</v>
          </cell>
          <cell r="N120">
            <v>0</v>
          </cell>
        </row>
        <row r="121">
          <cell r="B121">
            <v>3304</v>
          </cell>
          <cell r="C121">
            <v>3304</v>
          </cell>
          <cell r="D121">
            <v>3304</v>
          </cell>
          <cell r="E121">
            <v>3304</v>
          </cell>
          <cell r="F121">
            <v>3304</v>
          </cell>
          <cell r="G121">
            <v>3304</v>
          </cell>
          <cell r="H121">
            <v>3304</v>
          </cell>
          <cell r="I121">
            <v>3304</v>
          </cell>
          <cell r="J121">
            <v>3304</v>
          </cell>
          <cell r="K121">
            <v>3304</v>
          </cell>
          <cell r="L121">
            <v>3304</v>
          </cell>
          <cell r="M121">
            <v>3304</v>
          </cell>
        </row>
        <row r="122">
          <cell r="B122">
            <v>3304</v>
          </cell>
          <cell r="C122">
            <v>3304</v>
          </cell>
          <cell r="D122">
            <v>3304</v>
          </cell>
          <cell r="E122">
            <v>3304</v>
          </cell>
          <cell r="F122">
            <v>3304</v>
          </cell>
          <cell r="G122">
            <v>3304</v>
          </cell>
          <cell r="H122">
            <v>3304</v>
          </cell>
          <cell r="I122">
            <v>3304</v>
          </cell>
          <cell r="J122">
            <v>3304</v>
          </cell>
          <cell r="K122">
            <v>3304</v>
          </cell>
          <cell r="L122">
            <v>3304</v>
          </cell>
          <cell r="M122">
            <v>3304</v>
          </cell>
        </row>
        <row r="123">
          <cell r="B123">
            <v>3362</v>
          </cell>
          <cell r="C123">
            <v>3362</v>
          </cell>
          <cell r="D123">
            <v>3362</v>
          </cell>
          <cell r="E123">
            <v>3362</v>
          </cell>
          <cell r="F123">
            <v>3362</v>
          </cell>
          <cell r="G123">
            <v>3362</v>
          </cell>
          <cell r="H123">
            <v>3362</v>
          </cell>
          <cell r="I123">
            <v>3362</v>
          </cell>
          <cell r="J123">
            <v>3362</v>
          </cell>
          <cell r="K123">
            <v>3362</v>
          </cell>
          <cell r="L123">
            <v>3362</v>
          </cell>
          <cell r="M123">
            <v>3362</v>
          </cell>
        </row>
        <row r="124">
          <cell r="B124">
            <v>3362</v>
          </cell>
          <cell r="C124">
            <v>3362</v>
          </cell>
          <cell r="D124">
            <v>3362</v>
          </cell>
          <cell r="E124">
            <v>3362</v>
          </cell>
          <cell r="F124">
            <v>3362</v>
          </cell>
          <cell r="G124">
            <v>3362</v>
          </cell>
          <cell r="H124">
            <v>3362</v>
          </cell>
          <cell r="I124">
            <v>3362</v>
          </cell>
          <cell r="J124">
            <v>3362</v>
          </cell>
          <cell r="K124">
            <v>3362</v>
          </cell>
          <cell r="L124">
            <v>3362</v>
          </cell>
          <cell r="M124">
            <v>3362</v>
          </cell>
        </row>
        <row r="126">
          <cell r="J126" t="str">
            <v>Rupees Per Unit</v>
          </cell>
        </row>
        <row r="127">
          <cell r="B127">
            <v>914</v>
          </cell>
          <cell r="C127">
            <v>945</v>
          </cell>
          <cell r="D127">
            <v>976</v>
          </cell>
          <cell r="E127">
            <v>1007</v>
          </cell>
          <cell r="F127">
            <v>1038</v>
          </cell>
          <cell r="G127">
            <v>1069</v>
          </cell>
          <cell r="H127">
            <v>1100</v>
          </cell>
          <cell r="I127">
            <v>1131</v>
          </cell>
          <cell r="J127">
            <v>1162</v>
          </cell>
          <cell r="K127">
            <v>1193</v>
          </cell>
          <cell r="L127">
            <v>1224</v>
          </cell>
          <cell r="M127">
            <v>1255</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7">
          <cell r="J147" t="str">
            <v>Rupees Per Unit</v>
          </cell>
        </row>
        <row r="148">
          <cell r="B148">
            <v>914</v>
          </cell>
          <cell r="C148">
            <v>945</v>
          </cell>
          <cell r="D148">
            <v>976</v>
          </cell>
          <cell r="E148">
            <v>1007</v>
          </cell>
          <cell r="F148">
            <v>1038</v>
          </cell>
          <cell r="G148">
            <v>1069</v>
          </cell>
          <cell r="H148">
            <v>1100</v>
          </cell>
          <cell r="I148">
            <v>1131</v>
          </cell>
          <cell r="J148">
            <v>1162</v>
          </cell>
          <cell r="K148">
            <v>1193</v>
          </cell>
          <cell r="L148">
            <v>1224</v>
          </cell>
          <cell r="M148">
            <v>1255</v>
          </cell>
        </row>
        <row r="149">
          <cell r="B149">
            <v>934</v>
          </cell>
          <cell r="C149">
            <v>934</v>
          </cell>
          <cell r="D149">
            <v>934</v>
          </cell>
          <cell r="E149">
            <v>934</v>
          </cell>
          <cell r="F149">
            <v>934</v>
          </cell>
          <cell r="G149">
            <v>934</v>
          </cell>
          <cell r="H149">
            <v>934</v>
          </cell>
          <cell r="I149">
            <v>934</v>
          </cell>
          <cell r="J149">
            <v>934</v>
          </cell>
          <cell r="K149">
            <v>934</v>
          </cell>
          <cell r="L149">
            <v>934</v>
          </cell>
          <cell r="M149">
            <v>934</v>
          </cell>
          <cell r="N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row>
        <row r="151">
          <cell r="B151">
            <v>1002</v>
          </cell>
          <cell r="C151">
            <v>1002</v>
          </cell>
          <cell r="D151">
            <v>1002</v>
          </cell>
          <cell r="E151">
            <v>1002</v>
          </cell>
          <cell r="F151">
            <v>1002</v>
          </cell>
          <cell r="G151">
            <v>1002</v>
          </cell>
          <cell r="H151">
            <v>1002</v>
          </cell>
          <cell r="I151">
            <v>1002</v>
          </cell>
          <cell r="J151">
            <v>1002</v>
          </cell>
          <cell r="K151">
            <v>1002</v>
          </cell>
          <cell r="L151">
            <v>1002</v>
          </cell>
          <cell r="M151">
            <v>1002</v>
          </cell>
          <cell r="N151">
            <v>0</v>
          </cell>
        </row>
        <row r="152">
          <cell r="B152">
            <v>789</v>
          </cell>
          <cell r="C152">
            <v>789</v>
          </cell>
          <cell r="D152">
            <v>789</v>
          </cell>
          <cell r="E152">
            <v>789</v>
          </cell>
          <cell r="F152">
            <v>789</v>
          </cell>
          <cell r="G152">
            <v>789</v>
          </cell>
          <cell r="H152">
            <v>789</v>
          </cell>
          <cell r="I152">
            <v>789</v>
          </cell>
          <cell r="J152">
            <v>789</v>
          </cell>
          <cell r="K152">
            <v>789</v>
          </cell>
          <cell r="L152">
            <v>789</v>
          </cell>
          <cell r="M152">
            <v>789</v>
          </cell>
          <cell r="N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779</v>
          </cell>
          <cell r="C154">
            <v>779</v>
          </cell>
          <cell r="D154">
            <v>779</v>
          </cell>
          <cell r="E154">
            <v>779</v>
          </cell>
          <cell r="F154">
            <v>779</v>
          </cell>
          <cell r="G154">
            <v>779</v>
          </cell>
          <cell r="H154">
            <v>779</v>
          </cell>
          <cell r="I154">
            <v>779</v>
          </cell>
          <cell r="J154">
            <v>779</v>
          </cell>
          <cell r="K154">
            <v>779</v>
          </cell>
          <cell r="L154">
            <v>779</v>
          </cell>
          <cell r="M154">
            <v>779</v>
          </cell>
          <cell r="N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900</v>
          </cell>
          <cell r="C156">
            <v>900</v>
          </cell>
          <cell r="D156">
            <v>900</v>
          </cell>
          <cell r="E156">
            <v>900</v>
          </cell>
          <cell r="F156">
            <v>900</v>
          </cell>
          <cell r="G156">
            <v>900</v>
          </cell>
          <cell r="H156">
            <v>900</v>
          </cell>
          <cell r="I156">
            <v>900</v>
          </cell>
          <cell r="J156">
            <v>900</v>
          </cell>
          <cell r="K156">
            <v>900</v>
          </cell>
          <cell r="L156">
            <v>900</v>
          </cell>
          <cell r="M156">
            <v>900</v>
          </cell>
          <cell r="N156">
            <v>0</v>
          </cell>
        </row>
        <row r="157">
          <cell r="B157">
            <v>789</v>
          </cell>
          <cell r="C157">
            <v>789</v>
          </cell>
          <cell r="D157">
            <v>789</v>
          </cell>
          <cell r="E157">
            <v>789</v>
          </cell>
          <cell r="F157">
            <v>789</v>
          </cell>
          <cell r="G157">
            <v>789</v>
          </cell>
          <cell r="H157">
            <v>789</v>
          </cell>
          <cell r="I157">
            <v>789</v>
          </cell>
          <cell r="J157">
            <v>789</v>
          </cell>
          <cell r="K157">
            <v>789</v>
          </cell>
          <cell r="L157">
            <v>789</v>
          </cell>
          <cell r="M157">
            <v>789</v>
          </cell>
          <cell r="N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41</v>
          </cell>
          <cell r="C160">
            <v>41</v>
          </cell>
          <cell r="D160">
            <v>41</v>
          </cell>
          <cell r="E160">
            <v>41</v>
          </cell>
          <cell r="F160">
            <v>41</v>
          </cell>
          <cell r="G160">
            <v>41</v>
          </cell>
          <cell r="H160">
            <v>41</v>
          </cell>
          <cell r="I160">
            <v>41</v>
          </cell>
          <cell r="J160">
            <v>41</v>
          </cell>
          <cell r="K160">
            <v>41</v>
          </cell>
          <cell r="L160">
            <v>41</v>
          </cell>
          <cell r="M160">
            <v>41</v>
          </cell>
          <cell r="N160">
            <v>0</v>
          </cell>
        </row>
        <row r="161">
          <cell r="B161">
            <v>41</v>
          </cell>
          <cell r="C161">
            <v>41</v>
          </cell>
          <cell r="D161">
            <v>41</v>
          </cell>
          <cell r="E161">
            <v>41</v>
          </cell>
          <cell r="F161">
            <v>41</v>
          </cell>
          <cell r="G161">
            <v>41</v>
          </cell>
          <cell r="H161">
            <v>41</v>
          </cell>
          <cell r="I161">
            <v>41</v>
          </cell>
          <cell r="J161">
            <v>41</v>
          </cell>
          <cell r="K161">
            <v>41</v>
          </cell>
          <cell r="L161">
            <v>41</v>
          </cell>
          <cell r="M161">
            <v>41</v>
          </cell>
          <cell r="N161">
            <v>0</v>
          </cell>
        </row>
        <row r="162">
          <cell r="B162">
            <v>44</v>
          </cell>
          <cell r="C162">
            <v>44</v>
          </cell>
          <cell r="D162">
            <v>44</v>
          </cell>
          <cell r="E162">
            <v>44</v>
          </cell>
          <cell r="F162">
            <v>44</v>
          </cell>
          <cell r="G162">
            <v>44</v>
          </cell>
          <cell r="H162">
            <v>44</v>
          </cell>
          <cell r="I162">
            <v>44</v>
          </cell>
          <cell r="J162">
            <v>44</v>
          </cell>
          <cell r="K162">
            <v>44</v>
          </cell>
          <cell r="L162">
            <v>44</v>
          </cell>
          <cell r="M162">
            <v>44</v>
          </cell>
        </row>
        <row r="163">
          <cell r="B163">
            <v>44</v>
          </cell>
          <cell r="C163">
            <v>44</v>
          </cell>
          <cell r="D163">
            <v>44</v>
          </cell>
          <cell r="E163">
            <v>44</v>
          </cell>
          <cell r="F163">
            <v>44</v>
          </cell>
          <cell r="G163">
            <v>44</v>
          </cell>
          <cell r="H163">
            <v>44</v>
          </cell>
          <cell r="I163">
            <v>44</v>
          </cell>
          <cell r="J163">
            <v>44</v>
          </cell>
          <cell r="K163">
            <v>44</v>
          </cell>
          <cell r="L163">
            <v>44</v>
          </cell>
          <cell r="M163">
            <v>44</v>
          </cell>
        </row>
        <row r="164">
          <cell r="B164">
            <v>39</v>
          </cell>
          <cell r="C164">
            <v>39</v>
          </cell>
          <cell r="D164">
            <v>39</v>
          </cell>
          <cell r="E164">
            <v>39</v>
          </cell>
          <cell r="F164">
            <v>39</v>
          </cell>
          <cell r="G164">
            <v>39</v>
          </cell>
          <cell r="H164">
            <v>39</v>
          </cell>
          <cell r="I164">
            <v>39</v>
          </cell>
          <cell r="J164">
            <v>39</v>
          </cell>
          <cell r="K164">
            <v>39</v>
          </cell>
          <cell r="L164">
            <v>39</v>
          </cell>
          <cell r="M164">
            <v>39</v>
          </cell>
        </row>
        <row r="165">
          <cell r="B165">
            <v>39</v>
          </cell>
          <cell r="C165">
            <v>39</v>
          </cell>
          <cell r="D165">
            <v>39</v>
          </cell>
          <cell r="E165">
            <v>39</v>
          </cell>
          <cell r="F165">
            <v>39</v>
          </cell>
          <cell r="G165">
            <v>39</v>
          </cell>
          <cell r="H165">
            <v>39</v>
          </cell>
          <cell r="I165">
            <v>39</v>
          </cell>
          <cell r="J165">
            <v>39</v>
          </cell>
          <cell r="K165">
            <v>39</v>
          </cell>
          <cell r="L165">
            <v>39</v>
          </cell>
          <cell r="M165">
            <v>39</v>
          </cell>
        </row>
        <row r="167">
          <cell r="J167" t="str">
            <v>Rupees Per Unit</v>
          </cell>
        </row>
        <row r="168">
          <cell r="B168">
            <v>914</v>
          </cell>
          <cell r="C168">
            <v>945</v>
          </cell>
          <cell r="D168">
            <v>976</v>
          </cell>
          <cell r="E168">
            <v>1007</v>
          </cell>
          <cell r="F168">
            <v>1038</v>
          </cell>
          <cell r="G168">
            <v>1069</v>
          </cell>
          <cell r="H168">
            <v>1100</v>
          </cell>
          <cell r="I168">
            <v>1131</v>
          </cell>
          <cell r="J168">
            <v>1162</v>
          </cell>
          <cell r="K168">
            <v>1193</v>
          </cell>
          <cell r="L168">
            <v>1224</v>
          </cell>
          <cell r="M168">
            <v>1255</v>
          </cell>
        </row>
        <row r="169">
          <cell r="B169">
            <v>17536</v>
          </cell>
          <cell r="C169">
            <v>17536</v>
          </cell>
          <cell r="D169">
            <v>17536</v>
          </cell>
          <cell r="E169">
            <v>17536</v>
          </cell>
          <cell r="F169">
            <v>17536</v>
          </cell>
          <cell r="G169" t="str">
            <v>INDUS MOTOR COMPANY LIMITED</v>
          </cell>
          <cell r="H169">
            <v>17536</v>
          </cell>
          <cell r="I169">
            <v>17536</v>
          </cell>
          <cell r="J169">
            <v>17536</v>
          </cell>
          <cell r="K169">
            <v>17536</v>
          </cell>
          <cell r="L169">
            <v>17536</v>
          </cell>
          <cell r="M169">
            <v>17536</v>
          </cell>
          <cell r="N169">
            <v>0</v>
          </cell>
        </row>
        <row r="170">
          <cell r="B170">
            <v>0</v>
          </cell>
          <cell r="C170">
            <v>0</v>
          </cell>
          <cell r="D170">
            <v>0</v>
          </cell>
          <cell r="E170">
            <v>0</v>
          </cell>
          <cell r="F170">
            <v>0</v>
          </cell>
          <cell r="G170" t="str">
            <v>Parts &amp; Oil Operations - Toyota &amp; Daihatsu</v>
          </cell>
          <cell r="H170">
            <v>0</v>
          </cell>
          <cell r="I170">
            <v>0</v>
          </cell>
          <cell r="J170">
            <v>0</v>
          </cell>
          <cell r="K170">
            <v>0</v>
          </cell>
          <cell r="L170">
            <v>0</v>
          </cell>
          <cell r="M170">
            <v>0</v>
          </cell>
          <cell r="N170">
            <v>0</v>
          </cell>
        </row>
        <row r="171">
          <cell r="B171">
            <v>21094</v>
          </cell>
          <cell r="C171">
            <v>21094</v>
          </cell>
          <cell r="D171">
            <v>21094</v>
          </cell>
          <cell r="E171">
            <v>21094</v>
          </cell>
          <cell r="F171">
            <v>21094</v>
          </cell>
          <cell r="G171">
            <v>21094</v>
          </cell>
          <cell r="H171">
            <v>21094</v>
          </cell>
          <cell r="I171">
            <v>21094</v>
          </cell>
          <cell r="J171">
            <v>21094</v>
          </cell>
          <cell r="K171">
            <v>21094</v>
          </cell>
          <cell r="L171">
            <v>21094</v>
          </cell>
          <cell r="M171">
            <v>21094</v>
          </cell>
          <cell r="N171">
            <v>0</v>
          </cell>
        </row>
        <row r="172">
          <cell r="B172">
            <v>20581</v>
          </cell>
          <cell r="C172">
            <v>20581</v>
          </cell>
          <cell r="D172">
            <v>20581</v>
          </cell>
          <cell r="E172">
            <v>20581</v>
          </cell>
          <cell r="F172">
            <v>20581</v>
          </cell>
          <cell r="G172">
            <v>20581</v>
          </cell>
          <cell r="H172">
            <v>20581</v>
          </cell>
          <cell r="I172">
            <v>20581</v>
          </cell>
          <cell r="J172">
            <v>20581</v>
          </cell>
          <cell r="K172">
            <v>20581</v>
          </cell>
          <cell r="L172" t="str">
            <v>Budget                  2000 ~ 2001</v>
          </cell>
          <cell r="M172" t="str">
            <v>Actual                    1999 ~ 2000</v>
          </cell>
          <cell r="N172" t="str">
            <v>Variance</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20749</v>
          </cell>
          <cell r="C174">
            <v>20749</v>
          </cell>
          <cell r="D174">
            <v>20749</v>
          </cell>
          <cell r="E174">
            <v>20749</v>
          </cell>
          <cell r="F174">
            <v>20749</v>
          </cell>
          <cell r="G174">
            <v>20749</v>
          </cell>
          <cell r="H174">
            <v>20749</v>
          </cell>
          <cell r="I174">
            <v>20749</v>
          </cell>
          <cell r="J174">
            <v>20749</v>
          </cell>
          <cell r="K174">
            <v>20749</v>
          </cell>
          <cell r="L174">
            <v>20749</v>
          </cell>
          <cell r="M174">
            <v>20749</v>
          </cell>
          <cell r="N174">
            <v>0</v>
          </cell>
        </row>
        <row r="175">
          <cell r="B175" t="str">
            <v>JULY '00</v>
          </cell>
          <cell r="C175" t="str">
            <v>AUGUST '00</v>
          </cell>
          <cell r="D175" t="str">
            <v>JAN '01</v>
          </cell>
          <cell r="E175">
            <v>0</v>
          </cell>
          <cell r="F175">
            <v>0</v>
          </cell>
          <cell r="G175" t="str">
            <v>Net Sales - Toyota Parts &amp; Oil</v>
          </cell>
          <cell r="H175">
            <v>0</v>
          </cell>
          <cell r="I175">
            <v>0</v>
          </cell>
          <cell r="J175">
            <v>0</v>
          </cell>
          <cell r="K175">
            <v>0</v>
          </cell>
          <cell r="L175">
            <v>451053043.47826093</v>
          </cell>
          <cell r="M175">
            <v>163505000</v>
          </cell>
          <cell r="N175">
            <v>287548043.47826093</v>
          </cell>
        </row>
        <row r="176">
          <cell r="B176">
            <v>349000</v>
          </cell>
          <cell r="C176">
            <v>0</v>
          </cell>
          <cell r="D176">
            <v>349000</v>
          </cell>
          <cell r="E176">
            <v>17491</v>
          </cell>
          <cell r="F176">
            <v>17491</v>
          </cell>
          <cell r="G176" t="str">
            <v>Net Sales - Daihatsu Parts</v>
          </cell>
          <cell r="H176">
            <v>17491</v>
          </cell>
          <cell r="I176">
            <v>17491</v>
          </cell>
          <cell r="J176">
            <v>17491</v>
          </cell>
          <cell r="K176">
            <v>17491</v>
          </cell>
          <cell r="L176">
            <v>34782608.695652179</v>
          </cell>
          <cell r="M176">
            <v>0</v>
          </cell>
          <cell r="N176">
            <v>34782608.695652179</v>
          </cell>
        </row>
        <row r="177">
          <cell r="B177">
            <v>379000</v>
          </cell>
          <cell r="C177">
            <v>379000</v>
          </cell>
          <cell r="D177">
            <v>379000</v>
          </cell>
          <cell r="E177">
            <v>20760</v>
          </cell>
          <cell r="F177">
            <v>20760</v>
          </cell>
          <cell r="G177">
            <v>20760</v>
          </cell>
          <cell r="H177">
            <v>20760</v>
          </cell>
          <cell r="I177">
            <v>20760</v>
          </cell>
          <cell r="J177">
            <v>20760</v>
          </cell>
          <cell r="K177">
            <v>20760</v>
          </cell>
          <cell r="L177">
            <v>485835652.17391312</v>
          </cell>
          <cell r="M177">
            <v>163505000</v>
          </cell>
          <cell r="N177">
            <v>322330652.17391312</v>
          </cell>
        </row>
        <row r="178">
          <cell r="B178">
            <v>399000</v>
          </cell>
          <cell r="C178">
            <v>0</v>
          </cell>
          <cell r="D178">
            <v>399000</v>
          </cell>
          <cell r="E178">
            <v>0</v>
          </cell>
          <cell r="F178">
            <v>0</v>
          </cell>
          <cell r="G178">
            <v>0</v>
          </cell>
          <cell r="H178">
            <v>0</v>
          </cell>
          <cell r="I178">
            <v>0</v>
          </cell>
          <cell r="J178">
            <v>0</v>
          </cell>
          <cell r="K178">
            <v>0</v>
          </cell>
          <cell r="L178">
            <v>0</v>
          </cell>
          <cell r="M178">
            <v>0</v>
          </cell>
          <cell r="N178">
            <v>0</v>
          </cell>
        </row>
        <row r="179">
          <cell r="B179">
            <v>0</v>
          </cell>
          <cell r="C179">
            <v>0</v>
          </cell>
          <cell r="D179">
            <v>0</v>
          </cell>
          <cell r="E179">
            <v>0</v>
          </cell>
          <cell r="F179">
            <v>0</v>
          </cell>
          <cell r="G179" t="str">
            <v>Cost of Sales - Toyota Parts &amp; Oil</v>
          </cell>
          <cell r="H179">
            <v>0</v>
          </cell>
          <cell r="I179">
            <v>0</v>
          </cell>
          <cell r="J179">
            <v>0</v>
          </cell>
          <cell r="K179">
            <v>0</v>
          </cell>
          <cell r="L179">
            <v>386134609.9015587</v>
          </cell>
          <cell r="M179">
            <v>134438000</v>
          </cell>
          <cell r="N179">
            <v>-251696609.9015587</v>
          </cell>
        </row>
        <row r="180">
          <cell r="B180">
            <v>14945</v>
          </cell>
          <cell r="C180">
            <v>14945</v>
          </cell>
          <cell r="D180">
            <v>14945</v>
          </cell>
          <cell r="E180">
            <v>14945</v>
          </cell>
          <cell r="F180">
            <v>14945</v>
          </cell>
          <cell r="G180" t="str">
            <v>Cost of Sales - Daihatsu Parts</v>
          </cell>
          <cell r="H180">
            <v>14945</v>
          </cell>
          <cell r="I180">
            <v>14945</v>
          </cell>
          <cell r="J180">
            <v>14945</v>
          </cell>
          <cell r="K180">
            <v>14945</v>
          </cell>
          <cell r="L180">
            <v>27908121.410992622</v>
          </cell>
          <cell r="M180">
            <v>0</v>
          </cell>
          <cell r="N180">
            <v>-27908121.410992622</v>
          </cell>
        </row>
        <row r="181">
          <cell r="B181">
            <v>14945</v>
          </cell>
          <cell r="C181">
            <v>14945</v>
          </cell>
          <cell r="D181">
            <v>14945</v>
          </cell>
          <cell r="E181">
            <v>14945</v>
          </cell>
          <cell r="F181">
            <v>14945</v>
          </cell>
          <cell r="G181">
            <v>14945</v>
          </cell>
          <cell r="H181">
            <v>14945</v>
          </cell>
          <cell r="I181">
            <v>14945</v>
          </cell>
          <cell r="J181">
            <v>14945</v>
          </cell>
          <cell r="K181">
            <v>14945</v>
          </cell>
          <cell r="L181">
            <v>414042731.31255132</v>
          </cell>
          <cell r="M181">
            <v>134438000</v>
          </cell>
          <cell r="N181">
            <v>-279604731.31255132</v>
          </cell>
        </row>
        <row r="182">
          <cell r="B182">
            <v>6689</v>
          </cell>
          <cell r="C182">
            <v>6689</v>
          </cell>
          <cell r="D182">
            <v>6689</v>
          </cell>
          <cell r="E182">
            <v>6689</v>
          </cell>
          <cell r="F182">
            <v>6689</v>
          </cell>
          <cell r="G182">
            <v>6689</v>
          </cell>
          <cell r="H182">
            <v>6689</v>
          </cell>
          <cell r="I182">
            <v>6689</v>
          </cell>
          <cell r="J182">
            <v>6689</v>
          </cell>
          <cell r="K182">
            <v>6689</v>
          </cell>
          <cell r="L182">
            <v>6689</v>
          </cell>
          <cell r="M182">
            <v>6689</v>
          </cell>
        </row>
        <row r="183">
          <cell r="B183">
            <v>6689</v>
          </cell>
          <cell r="C183">
            <v>6689</v>
          </cell>
          <cell r="D183">
            <v>6689</v>
          </cell>
          <cell r="E183">
            <v>6689</v>
          </cell>
          <cell r="F183">
            <v>6689</v>
          </cell>
          <cell r="G183" t="str">
            <v>Gross Profit - Parts &amp; Oil</v>
          </cell>
          <cell r="H183">
            <v>6689</v>
          </cell>
          <cell r="I183">
            <v>6689</v>
          </cell>
          <cell r="J183">
            <v>6689</v>
          </cell>
          <cell r="K183">
            <v>6689</v>
          </cell>
          <cell r="L183">
            <v>64918433.576702222</v>
          </cell>
          <cell r="M183">
            <v>29067000</v>
          </cell>
          <cell r="N183">
            <v>35851433.576702222</v>
          </cell>
        </row>
        <row r="184">
          <cell r="B184">
            <v>10217</v>
          </cell>
          <cell r="C184">
            <v>10217</v>
          </cell>
          <cell r="D184">
            <v>10217</v>
          </cell>
          <cell r="E184">
            <v>10217</v>
          </cell>
          <cell r="F184">
            <v>10217</v>
          </cell>
          <cell r="G184" t="str">
            <v>Gross Profit - Daihatsu Parts</v>
          </cell>
          <cell r="H184">
            <v>10217</v>
          </cell>
          <cell r="I184">
            <v>10217</v>
          </cell>
          <cell r="J184">
            <v>10217</v>
          </cell>
          <cell r="K184">
            <v>10217</v>
          </cell>
          <cell r="L184">
            <v>6874487.284659557</v>
          </cell>
          <cell r="M184">
            <v>0</v>
          </cell>
          <cell r="N184">
            <v>6874487.284659557</v>
          </cell>
        </row>
        <row r="185">
          <cell r="B185">
            <v>10217</v>
          </cell>
          <cell r="C185">
            <v>10217</v>
          </cell>
          <cell r="D185">
            <v>10217</v>
          </cell>
          <cell r="E185">
            <v>10217</v>
          </cell>
          <cell r="F185">
            <v>10217</v>
          </cell>
          <cell r="G185">
            <v>10217</v>
          </cell>
          <cell r="H185">
            <v>10217</v>
          </cell>
          <cell r="I185">
            <v>10217</v>
          </cell>
          <cell r="J185">
            <v>10217</v>
          </cell>
          <cell r="K185">
            <v>10217</v>
          </cell>
          <cell r="L185">
            <v>10217</v>
          </cell>
          <cell r="M185">
            <v>10217</v>
          </cell>
        </row>
        <row r="186">
          <cell r="G186" t="str">
            <v>Total Gross Profit Parts &amp; Oil</v>
          </cell>
          <cell r="L186">
            <v>71792920.861361772</v>
          </cell>
          <cell r="M186">
            <v>29067000</v>
          </cell>
          <cell r="N186">
            <v>42725920.861361779</v>
          </cell>
        </row>
        <row r="187">
          <cell r="B187">
            <v>914</v>
          </cell>
          <cell r="C187">
            <v>945</v>
          </cell>
          <cell r="D187">
            <v>976</v>
          </cell>
          <cell r="E187">
            <v>1007</v>
          </cell>
          <cell r="F187">
            <v>1038</v>
          </cell>
          <cell r="G187">
            <v>1069</v>
          </cell>
          <cell r="H187">
            <v>1100</v>
          </cell>
          <cell r="I187">
            <v>1131</v>
          </cell>
          <cell r="J187">
            <v>1162</v>
          </cell>
          <cell r="K187">
            <v>1193</v>
          </cell>
          <cell r="L187">
            <v>1224</v>
          </cell>
          <cell r="M187">
            <v>1255</v>
          </cell>
        </row>
        <row r="190">
          <cell r="B190">
            <v>0.52</v>
          </cell>
          <cell r="C190">
            <v>0.52</v>
          </cell>
          <cell r="D190">
            <v>0.52</v>
          </cell>
          <cell r="E190">
            <v>0.52</v>
          </cell>
          <cell r="F190">
            <v>0.52</v>
          </cell>
          <cell r="G190">
            <v>0.52</v>
          </cell>
          <cell r="H190">
            <v>0.52</v>
          </cell>
          <cell r="I190">
            <v>0.52</v>
          </cell>
          <cell r="J190">
            <v>0.52</v>
          </cell>
          <cell r="K190">
            <v>0.52</v>
          </cell>
          <cell r="L190">
            <v>0.52</v>
          </cell>
          <cell r="M190">
            <v>0.52</v>
          </cell>
        </row>
        <row r="191">
          <cell r="B191">
            <v>0.52</v>
          </cell>
          <cell r="C191">
            <v>0.52</v>
          </cell>
          <cell r="D191">
            <v>0.52</v>
          </cell>
          <cell r="E191">
            <v>0.52</v>
          </cell>
          <cell r="F191">
            <v>0.52</v>
          </cell>
          <cell r="G191">
            <v>0.52</v>
          </cell>
          <cell r="H191">
            <v>0.52</v>
          </cell>
          <cell r="I191">
            <v>0.52</v>
          </cell>
          <cell r="J191">
            <v>0.52</v>
          </cell>
          <cell r="K191">
            <v>0.52</v>
          </cell>
          <cell r="L191">
            <v>0.52</v>
          </cell>
          <cell r="M191">
            <v>0.52</v>
          </cell>
        </row>
        <row r="194">
          <cell r="B194">
            <v>0.52</v>
          </cell>
          <cell r="C194">
            <v>0.52</v>
          </cell>
          <cell r="D194">
            <v>0.52</v>
          </cell>
          <cell r="E194">
            <v>0.52</v>
          </cell>
          <cell r="F194">
            <v>0.52</v>
          </cell>
          <cell r="G194">
            <v>0.52</v>
          </cell>
          <cell r="H194">
            <v>0.52</v>
          </cell>
          <cell r="I194">
            <v>0.52</v>
          </cell>
          <cell r="J194">
            <v>0.52</v>
          </cell>
          <cell r="K194">
            <v>0.52</v>
          </cell>
          <cell r="L194">
            <v>0.52</v>
          </cell>
          <cell r="M194">
            <v>0.52</v>
          </cell>
        </row>
        <row r="195">
          <cell r="B195">
            <v>0.52</v>
          </cell>
          <cell r="C195">
            <v>0.52</v>
          </cell>
          <cell r="D195">
            <v>0.52</v>
          </cell>
          <cell r="E195">
            <v>0.52</v>
          </cell>
          <cell r="F195">
            <v>0.52</v>
          </cell>
          <cell r="G195">
            <v>0.52</v>
          </cell>
          <cell r="H195">
            <v>0.52</v>
          </cell>
          <cell r="I195">
            <v>0.52</v>
          </cell>
          <cell r="J195">
            <v>0.52</v>
          </cell>
          <cell r="K195">
            <v>0.52</v>
          </cell>
          <cell r="L195">
            <v>0.52</v>
          </cell>
          <cell r="M195">
            <v>0.52</v>
          </cell>
        </row>
        <row r="198">
          <cell r="B198">
            <v>0.52</v>
          </cell>
          <cell r="C198">
            <v>0.52</v>
          </cell>
          <cell r="D198">
            <v>0.52</v>
          </cell>
          <cell r="E198">
            <v>0.52</v>
          </cell>
          <cell r="F198">
            <v>0.52</v>
          </cell>
          <cell r="G198">
            <v>0.52</v>
          </cell>
          <cell r="H198">
            <v>0.52</v>
          </cell>
          <cell r="I198">
            <v>0.52</v>
          </cell>
          <cell r="J198">
            <v>0.52</v>
          </cell>
          <cell r="K198">
            <v>0.52</v>
          </cell>
          <cell r="L198">
            <v>0.52</v>
          </cell>
          <cell r="M198">
            <v>0.52</v>
          </cell>
        </row>
        <row r="199">
          <cell r="B199">
            <v>0.52</v>
          </cell>
          <cell r="C199">
            <v>0.52</v>
          </cell>
          <cell r="D199">
            <v>0.52</v>
          </cell>
          <cell r="E199">
            <v>0.52</v>
          </cell>
          <cell r="F199">
            <v>0.52</v>
          </cell>
          <cell r="G199">
            <v>0.52</v>
          </cell>
          <cell r="H199">
            <v>0.52</v>
          </cell>
          <cell r="I199">
            <v>0.52</v>
          </cell>
          <cell r="J199">
            <v>0.52</v>
          </cell>
          <cell r="K199">
            <v>0.52</v>
          </cell>
          <cell r="L199">
            <v>0.52</v>
          </cell>
          <cell r="M199">
            <v>0.52</v>
          </cell>
        </row>
        <row r="201">
          <cell r="D201">
            <v>0</v>
          </cell>
        </row>
        <row r="202">
          <cell r="B202">
            <v>914</v>
          </cell>
          <cell r="C202">
            <v>945</v>
          </cell>
          <cell r="D202">
            <v>976</v>
          </cell>
          <cell r="E202">
            <v>1007</v>
          </cell>
          <cell r="F202">
            <v>1038</v>
          </cell>
          <cell r="G202">
            <v>1069</v>
          </cell>
          <cell r="H202">
            <v>1100</v>
          </cell>
          <cell r="I202">
            <v>1131</v>
          </cell>
          <cell r="J202">
            <v>1162</v>
          </cell>
          <cell r="K202">
            <v>1193</v>
          </cell>
          <cell r="L202">
            <v>1224</v>
          </cell>
          <cell r="M202">
            <v>1255</v>
          </cell>
        </row>
        <row r="203">
          <cell r="B203">
            <v>361160</v>
          </cell>
          <cell r="C203">
            <v>361160</v>
          </cell>
          <cell r="D203">
            <v>361160</v>
          </cell>
          <cell r="E203">
            <v>355561</v>
          </cell>
          <cell r="F203">
            <v>355561</v>
          </cell>
          <cell r="G203">
            <v>355561</v>
          </cell>
          <cell r="H203">
            <v>355561</v>
          </cell>
          <cell r="I203">
            <v>355561</v>
          </cell>
          <cell r="J203">
            <v>355561</v>
          </cell>
          <cell r="K203">
            <v>355561</v>
          </cell>
          <cell r="L203">
            <v>355561</v>
          </cell>
          <cell r="M203">
            <v>355561</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435394</v>
          </cell>
          <cell r="C205">
            <v>435394</v>
          </cell>
          <cell r="D205">
            <v>435394</v>
          </cell>
          <cell r="E205">
            <v>428667</v>
          </cell>
          <cell r="F205">
            <v>428667</v>
          </cell>
          <cell r="G205">
            <v>428667</v>
          </cell>
          <cell r="H205">
            <v>428667</v>
          </cell>
          <cell r="I205">
            <v>428667</v>
          </cell>
          <cell r="J205">
            <v>428667</v>
          </cell>
          <cell r="K205">
            <v>428667</v>
          </cell>
          <cell r="L205">
            <v>428667</v>
          </cell>
          <cell r="M205">
            <v>428667</v>
          </cell>
        </row>
        <row r="206">
          <cell r="B206">
            <v>526273</v>
          </cell>
          <cell r="C206">
            <v>526273</v>
          </cell>
          <cell r="D206">
            <v>526273</v>
          </cell>
          <cell r="E206">
            <v>518119</v>
          </cell>
          <cell r="F206">
            <v>518119</v>
          </cell>
          <cell r="G206">
            <v>518119</v>
          </cell>
          <cell r="H206">
            <v>518119</v>
          </cell>
          <cell r="I206">
            <v>518119</v>
          </cell>
          <cell r="J206">
            <v>518119</v>
          </cell>
          <cell r="K206">
            <v>518119</v>
          </cell>
          <cell r="L206">
            <v>518119</v>
          </cell>
          <cell r="M206">
            <v>518119</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611345</v>
          </cell>
          <cell r="C208">
            <v>611345</v>
          </cell>
          <cell r="D208">
            <v>611345</v>
          </cell>
          <cell r="E208">
            <v>601897</v>
          </cell>
          <cell r="F208">
            <v>601897</v>
          </cell>
          <cell r="G208">
            <v>601897</v>
          </cell>
          <cell r="H208">
            <v>601897</v>
          </cell>
          <cell r="I208">
            <v>601897</v>
          </cell>
          <cell r="J208">
            <v>601897</v>
          </cell>
          <cell r="K208">
            <v>601897</v>
          </cell>
          <cell r="L208">
            <v>601897</v>
          </cell>
          <cell r="M208">
            <v>601897</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525074</v>
          </cell>
          <cell r="C210">
            <v>525074</v>
          </cell>
          <cell r="D210">
            <v>525074</v>
          </cell>
          <cell r="E210">
            <v>516949</v>
          </cell>
          <cell r="F210">
            <v>516949</v>
          </cell>
          <cell r="G210">
            <v>516949</v>
          </cell>
          <cell r="H210">
            <v>516949</v>
          </cell>
          <cell r="I210">
            <v>516949</v>
          </cell>
          <cell r="J210">
            <v>516949</v>
          </cell>
          <cell r="K210">
            <v>516949</v>
          </cell>
          <cell r="L210">
            <v>516949</v>
          </cell>
          <cell r="M210">
            <v>516949</v>
          </cell>
        </row>
        <row r="211">
          <cell r="B211">
            <v>712402</v>
          </cell>
          <cell r="C211">
            <v>712402</v>
          </cell>
          <cell r="D211">
            <v>712402</v>
          </cell>
          <cell r="E211">
            <v>701383</v>
          </cell>
          <cell r="F211">
            <v>701383</v>
          </cell>
          <cell r="G211">
            <v>701383</v>
          </cell>
          <cell r="H211">
            <v>701383</v>
          </cell>
          <cell r="I211">
            <v>701383</v>
          </cell>
          <cell r="J211">
            <v>701383</v>
          </cell>
          <cell r="K211">
            <v>701383</v>
          </cell>
          <cell r="L211">
            <v>701383</v>
          </cell>
          <cell r="M211">
            <v>701383</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710824</v>
          </cell>
          <cell r="C214">
            <v>710824</v>
          </cell>
          <cell r="D214">
            <v>710824</v>
          </cell>
          <cell r="E214">
            <v>710824</v>
          </cell>
          <cell r="F214">
            <v>710824</v>
          </cell>
          <cell r="G214">
            <v>710824</v>
          </cell>
          <cell r="H214">
            <v>710824</v>
          </cell>
          <cell r="I214">
            <v>710824</v>
          </cell>
          <cell r="J214">
            <v>710824</v>
          </cell>
          <cell r="K214">
            <v>710824</v>
          </cell>
          <cell r="L214">
            <v>710824</v>
          </cell>
          <cell r="M214">
            <v>710824</v>
          </cell>
        </row>
        <row r="215">
          <cell r="B215">
            <v>710824</v>
          </cell>
          <cell r="C215">
            <v>710824</v>
          </cell>
          <cell r="D215">
            <v>710824</v>
          </cell>
          <cell r="E215">
            <v>710824</v>
          </cell>
          <cell r="F215">
            <v>710824</v>
          </cell>
          <cell r="G215">
            <v>710824</v>
          </cell>
          <cell r="H215">
            <v>710824</v>
          </cell>
          <cell r="I215">
            <v>710824</v>
          </cell>
          <cell r="J215">
            <v>710824</v>
          </cell>
          <cell r="K215">
            <v>710824</v>
          </cell>
          <cell r="L215">
            <v>710824</v>
          </cell>
          <cell r="M215">
            <v>710824</v>
          </cell>
        </row>
        <row r="216">
          <cell r="B216">
            <v>256211</v>
          </cell>
          <cell r="C216">
            <v>256211</v>
          </cell>
          <cell r="D216">
            <v>256211</v>
          </cell>
          <cell r="E216">
            <v>256211</v>
          </cell>
          <cell r="F216">
            <v>256211</v>
          </cell>
          <cell r="G216">
            <v>256211</v>
          </cell>
          <cell r="H216">
            <v>256211</v>
          </cell>
          <cell r="I216">
            <v>256211</v>
          </cell>
          <cell r="J216">
            <v>256211</v>
          </cell>
          <cell r="K216">
            <v>256211</v>
          </cell>
          <cell r="L216">
            <v>256211</v>
          </cell>
          <cell r="M216">
            <v>256211</v>
          </cell>
        </row>
        <row r="217">
          <cell r="B217">
            <v>256211</v>
          </cell>
          <cell r="C217">
            <v>256211</v>
          </cell>
          <cell r="D217">
            <v>256211</v>
          </cell>
          <cell r="E217">
            <v>256211</v>
          </cell>
          <cell r="F217">
            <v>256211</v>
          </cell>
          <cell r="G217">
            <v>256211</v>
          </cell>
          <cell r="H217">
            <v>256211</v>
          </cell>
          <cell r="I217">
            <v>256211</v>
          </cell>
          <cell r="J217">
            <v>256211</v>
          </cell>
          <cell r="K217">
            <v>256211</v>
          </cell>
          <cell r="L217">
            <v>256211</v>
          </cell>
          <cell r="M217">
            <v>256211</v>
          </cell>
        </row>
        <row r="218">
          <cell r="B218">
            <v>256211</v>
          </cell>
          <cell r="C218">
            <v>256211</v>
          </cell>
          <cell r="D218">
            <v>256211</v>
          </cell>
          <cell r="E218">
            <v>256211</v>
          </cell>
          <cell r="F218">
            <v>256211</v>
          </cell>
          <cell r="G218">
            <v>256211</v>
          </cell>
          <cell r="H218">
            <v>256211</v>
          </cell>
          <cell r="I218">
            <v>256211</v>
          </cell>
          <cell r="J218">
            <v>256211</v>
          </cell>
          <cell r="K218">
            <v>256211</v>
          </cell>
          <cell r="L218">
            <v>256211</v>
          </cell>
          <cell r="M218">
            <v>256211</v>
          </cell>
        </row>
        <row r="219">
          <cell r="B219">
            <v>256211</v>
          </cell>
          <cell r="C219">
            <v>256211</v>
          </cell>
          <cell r="D219">
            <v>256211</v>
          </cell>
          <cell r="E219">
            <v>256211</v>
          </cell>
          <cell r="F219">
            <v>256211</v>
          </cell>
          <cell r="G219">
            <v>256211</v>
          </cell>
          <cell r="H219">
            <v>256211</v>
          </cell>
          <cell r="I219">
            <v>256211</v>
          </cell>
          <cell r="J219">
            <v>256211</v>
          </cell>
          <cell r="K219">
            <v>256211</v>
          </cell>
          <cell r="L219">
            <v>256211</v>
          </cell>
          <cell r="M219">
            <v>256211</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45">
          <cell r="E245">
            <v>0</v>
          </cell>
        </row>
        <row r="246">
          <cell r="B246">
            <v>914</v>
          </cell>
          <cell r="C246">
            <v>945</v>
          </cell>
          <cell r="D246">
            <v>976</v>
          </cell>
          <cell r="E246">
            <v>1007</v>
          </cell>
          <cell r="F246">
            <v>1038</v>
          </cell>
          <cell r="G246">
            <v>1069</v>
          </cell>
          <cell r="H246">
            <v>1100</v>
          </cell>
          <cell r="I246">
            <v>1131</v>
          </cell>
          <cell r="J246">
            <v>1162</v>
          </cell>
          <cell r="K246">
            <v>1193</v>
          </cell>
          <cell r="L246">
            <v>1224</v>
          </cell>
          <cell r="M246">
            <v>1255</v>
          </cell>
        </row>
        <row r="247">
          <cell r="B247">
            <v>849000</v>
          </cell>
          <cell r="C247">
            <v>849000</v>
          </cell>
          <cell r="D247">
            <v>849000</v>
          </cell>
          <cell r="E247">
            <v>849000</v>
          </cell>
          <cell r="F247">
            <v>849000</v>
          </cell>
          <cell r="G247">
            <v>849000</v>
          </cell>
          <cell r="H247">
            <v>849000</v>
          </cell>
          <cell r="I247">
            <v>849000</v>
          </cell>
          <cell r="J247">
            <v>849000</v>
          </cell>
          <cell r="K247">
            <v>849000</v>
          </cell>
          <cell r="L247">
            <v>849000</v>
          </cell>
          <cell r="M247">
            <v>849000</v>
          </cell>
        </row>
        <row r="248">
          <cell r="C248">
            <v>0</v>
          </cell>
          <cell r="D248">
            <v>0</v>
          </cell>
          <cell r="E248">
            <v>0</v>
          </cell>
          <cell r="F248">
            <v>0</v>
          </cell>
          <cell r="G248">
            <v>0</v>
          </cell>
          <cell r="H248">
            <v>0</v>
          </cell>
          <cell r="I248">
            <v>0</v>
          </cell>
          <cell r="J248">
            <v>0</v>
          </cell>
          <cell r="K248">
            <v>0</v>
          </cell>
          <cell r="L248">
            <v>0</v>
          </cell>
          <cell r="M248">
            <v>0</v>
          </cell>
        </row>
        <row r="249">
          <cell r="B249">
            <v>939000</v>
          </cell>
          <cell r="C249">
            <v>939000</v>
          </cell>
          <cell r="D249">
            <v>939000</v>
          </cell>
          <cell r="E249">
            <v>939000</v>
          </cell>
          <cell r="F249">
            <v>939000</v>
          </cell>
          <cell r="G249">
            <v>939000</v>
          </cell>
          <cell r="H249">
            <v>939000</v>
          </cell>
          <cell r="I249">
            <v>939000</v>
          </cell>
          <cell r="J249">
            <v>939000</v>
          </cell>
          <cell r="K249">
            <v>939000</v>
          </cell>
          <cell r="L249">
            <v>939000</v>
          </cell>
          <cell r="M249">
            <v>939000</v>
          </cell>
        </row>
        <row r="250">
          <cell r="B250">
            <v>1079000</v>
          </cell>
          <cell r="C250">
            <v>1079000</v>
          </cell>
          <cell r="D250">
            <v>1079000</v>
          </cell>
          <cell r="E250">
            <v>1079000</v>
          </cell>
          <cell r="F250">
            <v>1079000</v>
          </cell>
          <cell r="G250">
            <v>1079000</v>
          </cell>
          <cell r="H250">
            <v>1079000</v>
          </cell>
          <cell r="I250">
            <v>1079000</v>
          </cell>
          <cell r="J250">
            <v>1079000</v>
          </cell>
          <cell r="K250">
            <v>1079000</v>
          </cell>
          <cell r="L250">
            <v>1079000</v>
          </cell>
          <cell r="M250">
            <v>1079000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1169000</v>
          </cell>
          <cell r="C252">
            <v>1169000</v>
          </cell>
          <cell r="D252">
            <v>1169000</v>
          </cell>
          <cell r="E252">
            <v>1169000</v>
          </cell>
          <cell r="F252">
            <v>1169000</v>
          </cell>
          <cell r="G252">
            <v>1169000</v>
          </cell>
          <cell r="H252">
            <v>1169000</v>
          </cell>
          <cell r="I252">
            <v>1169000</v>
          </cell>
          <cell r="J252">
            <v>1169000</v>
          </cell>
          <cell r="K252">
            <v>1169000</v>
          </cell>
          <cell r="L252">
            <v>1169000</v>
          </cell>
          <cell r="M252">
            <v>1169000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999000</v>
          </cell>
          <cell r="C254">
            <v>999000</v>
          </cell>
          <cell r="D254">
            <v>999000</v>
          </cell>
          <cell r="E254">
            <v>999000</v>
          </cell>
          <cell r="F254">
            <v>999000</v>
          </cell>
          <cell r="G254">
            <v>999000</v>
          </cell>
          <cell r="H254">
            <v>999000</v>
          </cell>
          <cell r="I254">
            <v>999000</v>
          </cell>
          <cell r="J254">
            <v>999000</v>
          </cell>
          <cell r="K254">
            <v>999000</v>
          </cell>
          <cell r="L254">
            <v>999000</v>
          </cell>
          <cell r="M254">
            <v>999000</v>
          </cell>
        </row>
        <row r="255">
          <cell r="B255">
            <v>1189000</v>
          </cell>
          <cell r="C255">
            <v>1189000</v>
          </cell>
          <cell r="D255">
            <v>1189000</v>
          </cell>
          <cell r="E255">
            <v>1189000</v>
          </cell>
          <cell r="F255">
            <v>1189000</v>
          </cell>
          <cell r="G255">
            <v>1189000</v>
          </cell>
          <cell r="H255">
            <v>1189000</v>
          </cell>
          <cell r="I255">
            <v>1189000</v>
          </cell>
          <cell r="J255">
            <v>1189000</v>
          </cell>
          <cell r="K255">
            <v>1189000</v>
          </cell>
          <cell r="L255">
            <v>1189000</v>
          </cell>
          <cell r="M255">
            <v>1189000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799000</v>
          </cell>
          <cell r="C258">
            <v>799000</v>
          </cell>
          <cell r="D258">
            <v>799000</v>
          </cell>
          <cell r="E258">
            <v>799000</v>
          </cell>
          <cell r="F258">
            <v>799000</v>
          </cell>
          <cell r="G258">
            <v>799000</v>
          </cell>
          <cell r="H258">
            <v>799000</v>
          </cell>
          <cell r="I258">
            <v>799000</v>
          </cell>
          <cell r="J258">
            <v>799000</v>
          </cell>
          <cell r="K258">
            <v>799000</v>
          </cell>
          <cell r="L258">
            <v>799000</v>
          </cell>
          <cell r="M258">
            <v>799000</v>
          </cell>
          <cell r="N258">
            <v>834000</v>
          </cell>
          <cell r="O258">
            <v>-35000</v>
          </cell>
        </row>
        <row r="259">
          <cell r="B259">
            <v>765000</v>
          </cell>
          <cell r="C259">
            <v>765000</v>
          </cell>
          <cell r="D259">
            <v>765000</v>
          </cell>
          <cell r="E259">
            <v>765000</v>
          </cell>
          <cell r="F259">
            <v>765000</v>
          </cell>
          <cell r="G259">
            <v>765000</v>
          </cell>
          <cell r="H259">
            <v>765000</v>
          </cell>
          <cell r="I259">
            <v>765000</v>
          </cell>
          <cell r="J259">
            <v>765000</v>
          </cell>
          <cell r="K259">
            <v>765000</v>
          </cell>
          <cell r="L259">
            <v>765000</v>
          </cell>
          <cell r="M259">
            <v>765000</v>
          </cell>
          <cell r="N259">
            <v>779000</v>
          </cell>
          <cell r="O259">
            <v>-14000</v>
          </cell>
        </row>
        <row r="260">
          <cell r="B260">
            <v>349000</v>
          </cell>
          <cell r="C260">
            <v>349000</v>
          </cell>
          <cell r="D260">
            <v>349000</v>
          </cell>
          <cell r="E260">
            <v>349000</v>
          </cell>
          <cell r="F260">
            <v>349000</v>
          </cell>
          <cell r="G260">
            <v>349000</v>
          </cell>
          <cell r="H260">
            <v>349000</v>
          </cell>
          <cell r="I260">
            <v>349000</v>
          </cell>
          <cell r="J260">
            <v>349000</v>
          </cell>
          <cell r="K260">
            <v>349000</v>
          </cell>
          <cell r="L260">
            <v>349000</v>
          </cell>
          <cell r="M260">
            <v>349000</v>
          </cell>
        </row>
        <row r="261">
          <cell r="B261">
            <v>379000</v>
          </cell>
          <cell r="C261">
            <v>379000</v>
          </cell>
          <cell r="D261">
            <v>379000</v>
          </cell>
          <cell r="E261">
            <v>379000</v>
          </cell>
          <cell r="F261">
            <v>379000</v>
          </cell>
          <cell r="G261">
            <v>379000</v>
          </cell>
          <cell r="H261">
            <v>379000</v>
          </cell>
          <cell r="I261">
            <v>379000</v>
          </cell>
          <cell r="J261">
            <v>379000</v>
          </cell>
          <cell r="K261">
            <v>379000</v>
          </cell>
          <cell r="L261">
            <v>379000</v>
          </cell>
          <cell r="M261">
            <v>379000</v>
          </cell>
        </row>
        <row r="262">
          <cell r="B262">
            <v>399000</v>
          </cell>
          <cell r="C262">
            <v>399000</v>
          </cell>
          <cell r="D262">
            <v>399000</v>
          </cell>
          <cell r="E262">
            <v>399000</v>
          </cell>
          <cell r="F262">
            <v>399000</v>
          </cell>
          <cell r="G262">
            <v>399000</v>
          </cell>
          <cell r="H262">
            <v>399000</v>
          </cell>
          <cell r="I262">
            <v>399000</v>
          </cell>
          <cell r="J262">
            <v>399000</v>
          </cell>
          <cell r="K262">
            <v>399000</v>
          </cell>
          <cell r="L262">
            <v>399000</v>
          </cell>
          <cell r="M262">
            <v>399000</v>
          </cell>
        </row>
        <row r="263">
          <cell r="B263">
            <v>429000</v>
          </cell>
          <cell r="C263">
            <v>429000</v>
          </cell>
          <cell r="D263">
            <v>429000</v>
          </cell>
          <cell r="E263">
            <v>429000</v>
          </cell>
          <cell r="F263">
            <v>429000</v>
          </cell>
          <cell r="G263">
            <v>429000</v>
          </cell>
          <cell r="H263">
            <v>429000</v>
          </cell>
          <cell r="I263">
            <v>429000</v>
          </cell>
          <cell r="J263">
            <v>429000</v>
          </cell>
          <cell r="K263">
            <v>429000</v>
          </cell>
          <cell r="L263">
            <v>429000</v>
          </cell>
          <cell r="M263">
            <v>429000</v>
          </cell>
        </row>
        <row r="266">
          <cell r="B266">
            <v>914</v>
          </cell>
          <cell r="C266">
            <v>945</v>
          </cell>
          <cell r="D266">
            <v>976</v>
          </cell>
          <cell r="E266">
            <v>1007</v>
          </cell>
          <cell r="F266">
            <v>1038</v>
          </cell>
          <cell r="G266">
            <v>1069</v>
          </cell>
          <cell r="H266">
            <v>1100</v>
          </cell>
          <cell r="I266">
            <v>1131</v>
          </cell>
          <cell r="J266">
            <v>1162</v>
          </cell>
          <cell r="K266">
            <v>1193</v>
          </cell>
          <cell r="L266">
            <v>1224</v>
          </cell>
          <cell r="M266">
            <v>1255</v>
          </cell>
        </row>
        <row r="267">
          <cell r="B267">
            <v>20000</v>
          </cell>
          <cell r="C267">
            <v>20000</v>
          </cell>
          <cell r="D267">
            <v>20000</v>
          </cell>
          <cell r="E267">
            <v>20000</v>
          </cell>
          <cell r="F267">
            <v>20000</v>
          </cell>
          <cell r="G267">
            <v>20000</v>
          </cell>
          <cell r="H267">
            <v>20000</v>
          </cell>
          <cell r="I267">
            <v>20000</v>
          </cell>
          <cell r="J267">
            <v>20000</v>
          </cell>
          <cell r="K267">
            <v>20000</v>
          </cell>
          <cell r="L267">
            <v>20000</v>
          </cell>
          <cell r="M267">
            <v>20000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20000</v>
          </cell>
          <cell r="C269">
            <v>20000</v>
          </cell>
          <cell r="D269">
            <v>20000</v>
          </cell>
          <cell r="E269">
            <v>20000</v>
          </cell>
          <cell r="F269">
            <v>20000</v>
          </cell>
          <cell r="G269">
            <v>20000</v>
          </cell>
          <cell r="H269">
            <v>20000</v>
          </cell>
          <cell r="I269">
            <v>20000</v>
          </cell>
          <cell r="J269">
            <v>20000</v>
          </cell>
          <cell r="K269">
            <v>20000</v>
          </cell>
          <cell r="L269">
            <v>20000</v>
          </cell>
          <cell r="M269">
            <v>20000</v>
          </cell>
        </row>
        <row r="270">
          <cell r="B270">
            <v>35000</v>
          </cell>
          <cell r="C270">
            <v>35000</v>
          </cell>
          <cell r="D270">
            <v>35000</v>
          </cell>
          <cell r="E270">
            <v>35000</v>
          </cell>
          <cell r="F270">
            <v>35000</v>
          </cell>
          <cell r="G270">
            <v>35000</v>
          </cell>
          <cell r="H270">
            <v>35000</v>
          </cell>
          <cell r="I270">
            <v>35000</v>
          </cell>
          <cell r="J270">
            <v>35000</v>
          </cell>
          <cell r="K270">
            <v>35000</v>
          </cell>
          <cell r="L270">
            <v>35000</v>
          </cell>
          <cell r="M270">
            <v>35000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35000</v>
          </cell>
          <cell r="C272">
            <v>35000</v>
          </cell>
          <cell r="D272">
            <v>35000</v>
          </cell>
          <cell r="E272">
            <v>35000</v>
          </cell>
          <cell r="F272">
            <v>35000</v>
          </cell>
          <cell r="G272">
            <v>35000</v>
          </cell>
          <cell r="H272">
            <v>35000</v>
          </cell>
          <cell r="I272">
            <v>35000</v>
          </cell>
          <cell r="J272">
            <v>35000</v>
          </cell>
          <cell r="K272">
            <v>35000</v>
          </cell>
          <cell r="L272">
            <v>35000</v>
          </cell>
          <cell r="M272">
            <v>35000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20000</v>
          </cell>
          <cell r="C274">
            <v>20000</v>
          </cell>
          <cell r="D274">
            <v>20000</v>
          </cell>
          <cell r="E274">
            <v>20000</v>
          </cell>
          <cell r="F274">
            <v>20000</v>
          </cell>
          <cell r="G274">
            <v>20000</v>
          </cell>
          <cell r="H274">
            <v>20000</v>
          </cell>
          <cell r="I274">
            <v>20000</v>
          </cell>
          <cell r="J274">
            <v>20000</v>
          </cell>
          <cell r="K274">
            <v>20000</v>
          </cell>
          <cell r="L274">
            <v>20000</v>
          </cell>
          <cell r="M274">
            <v>20000</v>
          </cell>
        </row>
        <row r="275">
          <cell r="B275">
            <v>35000</v>
          </cell>
          <cell r="C275">
            <v>35000</v>
          </cell>
          <cell r="D275">
            <v>35000</v>
          </cell>
          <cell r="E275">
            <v>35000</v>
          </cell>
          <cell r="F275">
            <v>35000</v>
          </cell>
          <cell r="G275">
            <v>35000</v>
          </cell>
          <cell r="H275">
            <v>35000</v>
          </cell>
          <cell r="I275">
            <v>35000</v>
          </cell>
          <cell r="J275">
            <v>35000</v>
          </cell>
          <cell r="K275">
            <v>35000</v>
          </cell>
          <cell r="L275">
            <v>35000</v>
          </cell>
          <cell r="M275">
            <v>35000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20000</v>
          </cell>
          <cell r="C278">
            <v>20000</v>
          </cell>
          <cell r="D278">
            <v>20000</v>
          </cell>
          <cell r="E278">
            <v>20000</v>
          </cell>
          <cell r="F278">
            <v>20000</v>
          </cell>
          <cell r="G278">
            <v>20000</v>
          </cell>
          <cell r="H278">
            <v>20000</v>
          </cell>
          <cell r="I278">
            <v>20000</v>
          </cell>
          <cell r="J278">
            <v>20000</v>
          </cell>
          <cell r="K278">
            <v>20000</v>
          </cell>
          <cell r="L278">
            <v>20000</v>
          </cell>
          <cell r="M278">
            <v>20000</v>
          </cell>
        </row>
        <row r="279">
          <cell r="B279">
            <v>20000</v>
          </cell>
          <cell r="C279">
            <v>20000</v>
          </cell>
          <cell r="D279">
            <v>20000</v>
          </cell>
          <cell r="E279">
            <v>20000</v>
          </cell>
          <cell r="F279">
            <v>20000</v>
          </cell>
          <cell r="G279">
            <v>20000</v>
          </cell>
          <cell r="H279">
            <v>20000</v>
          </cell>
          <cell r="I279">
            <v>20000</v>
          </cell>
          <cell r="J279">
            <v>20000</v>
          </cell>
          <cell r="K279">
            <v>20000</v>
          </cell>
          <cell r="L279">
            <v>20000</v>
          </cell>
          <cell r="M279">
            <v>20000</v>
          </cell>
        </row>
        <row r="280">
          <cell r="B280">
            <v>6000</v>
          </cell>
          <cell r="C280">
            <v>6000</v>
          </cell>
          <cell r="D280">
            <v>6000</v>
          </cell>
          <cell r="E280">
            <v>6000</v>
          </cell>
          <cell r="F280">
            <v>6000</v>
          </cell>
          <cell r="G280">
            <v>6000</v>
          </cell>
          <cell r="H280">
            <v>6000</v>
          </cell>
          <cell r="I280">
            <v>6000</v>
          </cell>
          <cell r="J280">
            <v>6000</v>
          </cell>
          <cell r="K280">
            <v>6000</v>
          </cell>
          <cell r="L280">
            <v>6000</v>
          </cell>
          <cell r="M280">
            <v>6000</v>
          </cell>
        </row>
        <row r="281">
          <cell r="B281">
            <v>6000</v>
          </cell>
          <cell r="C281">
            <v>6000</v>
          </cell>
          <cell r="D281">
            <v>6000</v>
          </cell>
          <cell r="E281">
            <v>6000</v>
          </cell>
          <cell r="F281">
            <v>6000</v>
          </cell>
          <cell r="G281">
            <v>6000</v>
          </cell>
          <cell r="H281">
            <v>6000</v>
          </cell>
          <cell r="I281">
            <v>6000</v>
          </cell>
          <cell r="J281">
            <v>6000</v>
          </cell>
          <cell r="K281">
            <v>6000</v>
          </cell>
          <cell r="L281">
            <v>6000</v>
          </cell>
          <cell r="M281">
            <v>6000</v>
          </cell>
        </row>
        <row r="282">
          <cell r="B282">
            <v>10000</v>
          </cell>
          <cell r="C282">
            <v>10000</v>
          </cell>
          <cell r="D282">
            <v>10000</v>
          </cell>
          <cell r="E282">
            <v>10000</v>
          </cell>
          <cell r="F282">
            <v>10000</v>
          </cell>
          <cell r="G282">
            <v>10000</v>
          </cell>
          <cell r="H282">
            <v>10000</v>
          </cell>
          <cell r="I282">
            <v>10000</v>
          </cell>
          <cell r="J282">
            <v>10000</v>
          </cell>
          <cell r="K282">
            <v>10000</v>
          </cell>
          <cell r="L282">
            <v>10000</v>
          </cell>
          <cell r="M282">
            <v>10000</v>
          </cell>
        </row>
        <row r="283">
          <cell r="B283">
            <v>10000</v>
          </cell>
          <cell r="C283">
            <v>10000</v>
          </cell>
          <cell r="D283">
            <v>10000</v>
          </cell>
          <cell r="E283">
            <v>10000</v>
          </cell>
          <cell r="F283">
            <v>10000</v>
          </cell>
          <cell r="G283">
            <v>10000</v>
          </cell>
          <cell r="H283">
            <v>10000</v>
          </cell>
          <cell r="I283">
            <v>10000</v>
          </cell>
          <cell r="J283">
            <v>10000</v>
          </cell>
          <cell r="K283">
            <v>10000</v>
          </cell>
          <cell r="L283">
            <v>10000</v>
          </cell>
          <cell r="M283">
            <v>10000</v>
          </cell>
        </row>
        <row r="286">
          <cell r="B286">
            <v>914</v>
          </cell>
          <cell r="C286">
            <v>945</v>
          </cell>
          <cell r="D286">
            <v>976</v>
          </cell>
          <cell r="E286">
            <v>1007</v>
          </cell>
          <cell r="F286">
            <v>1038</v>
          </cell>
          <cell r="G286">
            <v>1069</v>
          </cell>
          <cell r="H286">
            <v>1100</v>
          </cell>
          <cell r="I286">
            <v>1131</v>
          </cell>
          <cell r="J286">
            <v>1162</v>
          </cell>
          <cell r="K286">
            <v>1193</v>
          </cell>
          <cell r="L286">
            <v>1224</v>
          </cell>
          <cell r="M286">
            <v>1255</v>
          </cell>
          <cell r="N286" t="str">
            <v>Units</v>
          </cell>
        </row>
        <row r="287">
          <cell r="B287">
            <v>6674</v>
          </cell>
          <cell r="C287">
            <v>6674</v>
          </cell>
          <cell r="D287">
            <v>6674</v>
          </cell>
          <cell r="E287">
            <v>6674</v>
          </cell>
          <cell r="F287">
            <v>6674</v>
          </cell>
          <cell r="G287">
            <v>6674</v>
          </cell>
          <cell r="H287">
            <v>6674</v>
          </cell>
          <cell r="I287">
            <v>6674</v>
          </cell>
          <cell r="J287">
            <v>6674</v>
          </cell>
          <cell r="K287">
            <v>6674</v>
          </cell>
          <cell r="L287">
            <v>6674</v>
          </cell>
          <cell r="M287">
            <v>6674</v>
          </cell>
          <cell r="N287">
            <v>1460</v>
          </cell>
          <cell r="O287">
            <v>9744040</v>
          </cell>
        </row>
        <row r="288">
          <cell r="B288">
            <v>0</v>
          </cell>
          <cell r="C288">
            <v>0</v>
          </cell>
          <cell r="D288">
            <v>0</v>
          </cell>
          <cell r="E288">
            <v>0</v>
          </cell>
          <cell r="F288">
            <v>0</v>
          </cell>
          <cell r="G288">
            <v>0</v>
          </cell>
          <cell r="H288">
            <v>0</v>
          </cell>
          <cell r="I288">
            <v>0</v>
          </cell>
          <cell r="J288">
            <v>0</v>
          </cell>
          <cell r="K288">
            <v>0</v>
          </cell>
          <cell r="L288">
            <v>0</v>
          </cell>
          <cell r="M288">
            <v>0</v>
          </cell>
          <cell r="N288">
            <v>0</v>
          </cell>
          <cell r="O288">
            <v>0</v>
          </cell>
        </row>
        <row r="289">
          <cell r="B289">
            <v>6987</v>
          </cell>
          <cell r="C289">
            <v>6987</v>
          </cell>
          <cell r="D289">
            <v>6987</v>
          </cell>
          <cell r="E289">
            <v>6987</v>
          </cell>
          <cell r="F289">
            <v>6987</v>
          </cell>
          <cell r="G289">
            <v>6987</v>
          </cell>
          <cell r="H289">
            <v>6987</v>
          </cell>
          <cell r="I289">
            <v>6987</v>
          </cell>
          <cell r="J289">
            <v>6987</v>
          </cell>
          <cell r="K289">
            <v>6987</v>
          </cell>
          <cell r="L289">
            <v>6987</v>
          </cell>
          <cell r="M289">
            <v>6987</v>
          </cell>
          <cell r="N289">
            <v>960</v>
          </cell>
          <cell r="O289">
            <v>6707520</v>
          </cell>
        </row>
        <row r="290">
          <cell r="B290">
            <v>7155</v>
          </cell>
          <cell r="C290">
            <v>7155</v>
          </cell>
          <cell r="D290">
            <v>7155</v>
          </cell>
          <cell r="E290">
            <v>7155</v>
          </cell>
          <cell r="F290">
            <v>7155</v>
          </cell>
          <cell r="G290">
            <v>7155</v>
          </cell>
          <cell r="H290">
            <v>7155</v>
          </cell>
          <cell r="I290">
            <v>7155</v>
          </cell>
          <cell r="J290">
            <v>7155</v>
          </cell>
          <cell r="K290">
            <v>7155</v>
          </cell>
          <cell r="L290">
            <v>7155</v>
          </cell>
          <cell r="M290">
            <v>7155</v>
          </cell>
          <cell r="N290">
            <v>1300</v>
          </cell>
          <cell r="O290">
            <v>9301500</v>
          </cell>
        </row>
        <row r="291">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B292">
            <v>7715</v>
          </cell>
          <cell r="C292">
            <v>7715</v>
          </cell>
          <cell r="D292">
            <v>7715</v>
          </cell>
          <cell r="E292">
            <v>7715</v>
          </cell>
          <cell r="F292">
            <v>7715</v>
          </cell>
          <cell r="G292">
            <v>7715</v>
          </cell>
          <cell r="H292">
            <v>7715</v>
          </cell>
          <cell r="I292">
            <v>7715</v>
          </cell>
          <cell r="J292">
            <v>7715</v>
          </cell>
          <cell r="K292">
            <v>7715</v>
          </cell>
          <cell r="L292">
            <v>7715</v>
          </cell>
          <cell r="M292">
            <v>7715</v>
          </cell>
          <cell r="N292">
            <v>1100</v>
          </cell>
          <cell r="O292">
            <v>8486500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6550</v>
          </cell>
          <cell r="C294">
            <v>6550</v>
          </cell>
          <cell r="D294">
            <v>6550</v>
          </cell>
          <cell r="E294">
            <v>6550</v>
          </cell>
          <cell r="F294">
            <v>6550</v>
          </cell>
          <cell r="G294">
            <v>6550</v>
          </cell>
          <cell r="H294">
            <v>6550</v>
          </cell>
          <cell r="I294">
            <v>6550</v>
          </cell>
          <cell r="J294">
            <v>6550</v>
          </cell>
          <cell r="K294">
            <v>6550</v>
          </cell>
          <cell r="L294">
            <v>6550</v>
          </cell>
          <cell r="M294">
            <v>6550</v>
          </cell>
          <cell r="N294">
            <v>1840</v>
          </cell>
          <cell r="O294">
            <v>12052000</v>
          </cell>
        </row>
        <row r="295">
          <cell r="B295">
            <v>7106</v>
          </cell>
          <cell r="C295">
            <v>7106</v>
          </cell>
          <cell r="D295">
            <v>7106</v>
          </cell>
          <cell r="E295">
            <v>7106</v>
          </cell>
          <cell r="F295">
            <v>7106</v>
          </cell>
          <cell r="G295">
            <v>7106</v>
          </cell>
          <cell r="H295">
            <v>7106</v>
          </cell>
          <cell r="I295">
            <v>7106</v>
          </cell>
          <cell r="J295">
            <v>7106</v>
          </cell>
          <cell r="K295">
            <v>7106</v>
          </cell>
          <cell r="L295">
            <v>7106</v>
          </cell>
          <cell r="M295">
            <v>7106</v>
          </cell>
          <cell r="N295">
            <v>2940</v>
          </cell>
          <cell r="O295">
            <v>20891640</v>
          </cell>
        </row>
        <row r="296">
          <cell r="B296">
            <v>0</v>
          </cell>
          <cell r="C296">
            <v>0</v>
          </cell>
          <cell r="D296">
            <v>0</v>
          </cell>
          <cell r="E296">
            <v>0</v>
          </cell>
          <cell r="F296">
            <v>0</v>
          </cell>
          <cell r="G296">
            <v>0</v>
          </cell>
          <cell r="H296">
            <v>0</v>
          </cell>
          <cell r="I296">
            <v>0</v>
          </cell>
          <cell r="J296">
            <v>0</v>
          </cell>
          <cell r="K296">
            <v>0</v>
          </cell>
          <cell r="L296">
            <v>0</v>
          </cell>
          <cell r="M296">
            <v>0</v>
          </cell>
          <cell r="N296">
            <v>0</v>
          </cell>
          <cell r="O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B298">
            <v>3399.76</v>
          </cell>
          <cell r="C298">
            <v>3399.76</v>
          </cell>
          <cell r="D298">
            <v>3399.76</v>
          </cell>
          <cell r="E298">
            <v>3399.76</v>
          </cell>
          <cell r="F298">
            <v>3399.76</v>
          </cell>
          <cell r="G298">
            <v>3399.76</v>
          </cell>
          <cell r="H298">
            <v>3399.76</v>
          </cell>
          <cell r="I298">
            <v>3399.76</v>
          </cell>
          <cell r="J298">
            <v>3399.76</v>
          </cell>
          <cell r="K298">
            <v>3399.76</v>
          </cell>
          <cell r="L298">
            <v>3399.76</v>
          </cell>
          <cell r="M298">
            <v>3399.76</v>
          </cell>
          <cell r="N298">
            <v>1121</v>
          </cell>
        </row>
        <row r="299">
          <cell r="B299">
            <v>3399.76</v>
          </cell>
          <cell r="C299">
            <v>3399.76</v>
          </cell>
          <cell r="D299">
            <v>3399.76</v>
          </cell>
          <cell r="E299">
            <v>3399.76</v>
          </cell>
          <cell r="F299">
            <v>3399.76</v>
          </cell>
          <cell r="G299">
            <v>3399.76</v>
          </cell>
          <cell r="H299">
            <v>3399.76</v>
          </cell>
          <cell r="I299">
            <v>3399.76</v>
          </cell>
          <cell r="J299">
            <v>3399.76</v>
          </cell>
          <cell r="K299">
            <v>3399.76</v>
          </cell>
          <cell r="L299">
            <v>3399.76</v>
          </cell>
          <cell r="M299">
            <v>3399.76</v>
          </cell>
          <cell r="N299">
            <v>1479</v>
          </cell>
        </row>
        <row r="300">
          <cell r="B300">
            <v>1894</v>
          </cell>
          <cell r="C300">
            <v>1894</v>
          </cell>
          <cell r="D300">
            <v>1894</v>
          </cell>
          <cell r="E300">
            <v>1894</v>
          </cell>
          <cell r="F300">
            <v>1894</v>
          </cell>
          <cell r="G300">
            <v>1894</v>
          </cell>
          <cell r="H300">
            <v>1894</v>
          </cell>
          <cell r="I300">
            <v>1894</v>
          </cell>
          <cell r="J300">
            <v>1894</v>
          </cell>
          <cell r="K300">
            <v>1894</v>
          </cell>
          <cell r="L300">
            <v>1894</v>
          </cell>
          <cell r="M300">
            <v>1894</v>
          </cell>
          <cell r="O300">
            <v>67183200</v>
          </cell>
        </row>
        <row r="301">
          <cell r="B301">
            <v>1894</v>
          </cell>
          <cell r="C301">
            <v>1894</v>
          </cell>
          <cell r="D301">
            <v>1894</v>
          </cell>
          <cell r="E301">
            <v>1894</v>
          </cell>
          <cell r="F301">
            <v>1894</v>
          </cell>
          <cell r="G301">
            <v>1894</v>
          </cell>
          <cell r="H301">
            <v>1894</v>
          </cell>
          <cell r="I301">
            <v>1894</v>
          </cell>
          <cell r="J301">
            <v>1894</v>
          </cell>
          <cell r="K301">
            <v>1894</v>
          </cell>
          <cell r="L301">
            <v>1894</v>
          </cell>
          <cell r="M301">
            <v>1894</v>
          </cell>
        </row>
        <row r="302">
          <cell r="B302">
            <v>2105</v>
          </cell>
          <cell r="C302">
            <v>2105</v>
          </cell>
          <cell r="D302">
            <v>2105</v>
          </cell>
          <cell r="E302">
            <v>2105</v>
          </cell>
          <cell r="F302">
            <v>2105</v>
          </cell>
          <cell r="G302">
            <v>2105</v>
          </cell>
          <cell r="H302">
            <v>2105</v>
          </cell>
          <cell r="I302">
            <v>2105</v>
          </cell>
          <cell r="J302">
            <v>2105</v>
          </cell>
          <cell r="K302">
            <v>2105</v>
          </cell>
          <cell r="L302">
            <v>2105</v>
          </cell>
          <cell r="M302">
            <v>2105</v>
          </cell>
        </row>
        <row r="303">
          <cell r="B303">
            <v>2105</v>
          </cell>
          <cell r="C303">
            <v>2105</v>
          </cell>
          <cell r="D303">
            <v>2105</v>
          </cell>
          <cell r="E303">
            <v>2105</v>
          </cell>
          <cell r="F303">
            <v>2105</v>
          </cell>
          <cell r="G303">
            <v>2105</v>
          </cell>
          <cell r="H303">
            <v>2105</v>
          </cell>
          <cell r="I303">
            <v>2105</v>
          </cell>
          <cell r="J303">
            <v>2105</v>
          </cell>
          <cell r="K303">
            <v>2105</v>
          </cell>
          <cell r="L303">
            <v>2105</v>
          </cell>
          <cell r="M303">
            <v>2105</v>
          </cell>
        </row>
        <row r="306">
          <cell r="B306">
            <v>914</v>
          </cell>
          <cell r="C306">
            <v>945</v>
          </cell>
          <cell r="D306">
            <v>976</v>
          </cell>
          <cell r="E306">
            <v>1007</v>
          </cell>
          <cell r="F306">
            <v>1038</v>
          </cell>
          <cell r="G306">
            <v>1069</v>
          </cell>
          <cell r="H306">
            <v>1100</v>
          </cell>
          <cell r="I306">
            <v>1131</v>
          </cell>
          <cell r="J306">
            <v>1162</v>
          </cell>
          <cell r="K306">
            <v>1193</v>
          </cell>
          <cell r="L306">
            <v>1224</v>
          </cell>
          <cell r="M306">
            <v>1255</v>
          </cell>
          <cell r="N306" t="str">
            <v>Total</v>
          </cell>
        </row>
        <row r="307">
          <cell r="B307">
            <v>934360</v>
          </cell>
          <cell r="C307">
            <v>934360</v>
          </cell>
          <cell r="D307">
            <v>934360</v>
          </cell>
          <cell r="E307">
            <v>1067840</v>
          </cell>
          <cell r="F307">
            <v>734140</v>
          </cell>
          <cell r="G307">
            <v>734140</v>
          </cell>
          <cell r="H307">
            <v>1001100</v>
          </cell>
          <cell r="I307">
            <v>800880</v>
          </cell>
          <cell r="J307">
            <v>667400</v>
          </cell>
          <cell r="K307">
            <v>600660</v>
          </cell>
          <cell r="L307">
            <v>667400</v>
          </cell>
          <cell r="M307">
            <v>667400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628830</v>
          </cell>
          <cell r="C309">
            <v>628830</v>
          </cell>
          <cell r="D309">
            <v>628830</v>
          </cell>
          <cell r="E309">
            <v>698700</v>
          </cell>
          <cell r="F309">
            <v>489090</v>
          </cell>
          <cell r="G309">
            <v>489090</v>
          </cell>
          <cell r="H309">
            <v>698700</v>
          </cell>
          <cell r="I309">
            <v>558960</v>
          </cell>
          <cell r="J309">
            <v>419220</v>
          </cell>
          <cell r="K309">
            <v>489090</v>
          </cell>
          <cell r="L309">
            <v>489090</v>
          </cell>
          <cell r="M309">
            <v>489090</v>
          </cell>
        </row>
        <row r="310">
          <cell r="B310">
            <v>643950</v>
          </cell>
          <cell r="C310">
            <v>715500</v>
          </cell>
          <cell r="D310">
            <v>715500</v>
          </cell>
          <cell r="E310">
            <v>787050</v>
          </cell>
          <cell r="F310">
            <v>643950</v>
          </cell>
          <cell r="G310">
            <v>572400</v>
          </cell>
          <cell r="H310">
            <v>930150</v>
          </cell>
          <cell r="I310">
            <v>715500</v>
          </cell>
          <cell r="J310">
            <v>787050</v>
          </cell>
          <cell r="K310">
            <v>930150</v>
          </cell>
          <cell r="L310">
            <v>930150</v>
          </cell>
          <cell r="M310">
            <v>930150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617200</v>
          </cell>
          <cell r="C312">
            <v>694350</v>
          </cell>
          <cell r="D312">
            <v>694350</v>
          </cell>
          <cell r="E312">
            <v>694350</v>
          </cell>
          <cell r="F312">
            <v>462900</v>
          </cell>
          <cell r="G312">
            <v>540050</v>
          </cell>
          <cell r="H312">
            <v>848650</v>
          </cell>
          <cell r="I312">
            <v>694350</v>
          </cell>
          <cell r="J312">
            <v>694350</v>
          </cell>
          <cell r="K312">
            <v>848650</v>
          </cell>
          <cell r="L312">
            <v>848650</v>
          </cell>
          <cell r="M312">
            <v>848650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982500</v>
          </cell>
          <cell r="C314">
            <v>1113500</v>
          </cell>
          <cell r="D314">
            <v>1113500</v>
          </cell>
          <cell r="E314">
            <v>1179000</v>
          </cell>
          <cell r="F314">
            <v>851500</v>
          </cell>
          <cell r="G314">
            <v>851500</v>
          </cell>
          <cell r="H314">
            <v>1113500</v>
          </cell>
          <cell r="I314">
            <v>786000</v>
          </cell>
          <cell r="J314">
            <v>982500</v>
          </cell>
          <cell r="K314">
            <v>1048000</v>
          </cell>
          <cell r="L314">
            <v>982500</v>
          </cell>
          <cell r="M314">
            <v>1048000</v>
          </cell>
        </row>
        <row r="315">
          <cell r="B315">
            <v>1705440</v>
          </cell>
          <cell r="C315">
            <v>1847560</v>
          </cell>
          <cell r="D315">
            <v>1847560</v>
          </cell>
          <cell r="E315">
            <v>2060740</v>
          </cell>
          <cell r="F315">
            <v>1421200</v>
          </cell>
          <cell r="G315">
            <v>1492260</v>
          </cell>
          <cell r="H315">
            <v>1918620</v>
          </cell>
          <cell r="I315">
            <v>1421200</v>
          </cell>
          <cell r="J315">
            <v>1705440</v>
          </cell>
          <cell r="K315">
            <v>1847560</v>
          </cell>
          <cell r="L315">
            <v>1776500</v>
          </cell>
          <cell r="M315">
            <v>1847560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173387.76</v>
          </cell>
          <cell r="C318">
            <v>169988</v>
          </cell>
          <cell r="D318">
            <v>149589.44</v>
          </cell>
          <cell r="E318">
            <v>186986.80000000002</v>
          </cell>
          <cell r="F318">
            <v>333176.48000000004</v>
          </cell>
          <cell r="G318">
            <v>78194.48000000001</v>
          </cell>
          <cell r="H318">
            <v>339976</v>
          </cell>
          <cell r="I318">
            <v>176787.52000000002</v>
          </cell>
          <cell r="J318">
            <v>951932.8</v>
          </cell>
          <cell r="K318">
            <v>407971.2</v>
          </cell>
          <cell r="L318">
            <v>407971.2</v>
          </cell>
          <cell r="M318">
            <v>435169.28000000003</v>
          </cell>
        </row>
        <row r="319">
          <cell r="B319">
            <v>234583.44</v>
          </cell>
          <cell r="C319">
            <v>645954.4</v>
          </cell>
          <cell r="D319">
            <v>771745.52</v>
          </cell>
          <cell r="E319">
            <v>900936.4</v>
          </cell>
          <cell r="F319">
            <v>380773.12</v>
          </cell>
          <cell r="G319">
            <v>707150.08000000007</v>
          </cell>
          <cell r="H319">
            <v>747947.20000000007</v>
          </cell>
          <cell r="I319">
            <v>639154.88</v>
          </cell>
          <cell r="J319">
            <v>0</v>
          </cell>
          <cell r="K319">
            <v>0</v>
          </cell>
          <cell r="L319">
            <v>0</v>
          </cell>
          <cell r="M319">
            <v>0</v>
          </cell>
        </row>
        <row r="320">
          <cell r="B320">
            <v>170460</v>
          </cell>
          <cell r="C320">
            <v>170460</v>
          </cell>
          <cell r="D320">
            <v>170460</v>
          </cell>
          <cell r="E320">
            <v>170460</v>
          </cell>
          <cell r="F320">
            <v>170460</v>
          </cell>
          <cell r="G320">
            <v>170460</v>
          </cell>
          <cell r="H320">
            <v>170460</v>
          </cell>
          <cell r="I320">
            <v>170460</v>
          </cell>
          <cell r="J320">
            <v>170460</v>
          </cell>
          <cell r="K320">
            <v>170460</v>
          </cell>
          <cell r="L320">
            <v>170460</v>
          </cell>
          <cell r="M320">
            <v>170460</v>
          </cell>
        </row>
        <row r="321">
          <cell r="B321">
            <v>0</v>
          </cell>
          <cell r="C321">
            <v>0</v>
          </cell>
          <cell r="D321">
            <v>0</v>
          </cell>
          <cell r="E321">
            <v>0</v>
          </cell>
          <cell r="F321">
            <v>0</v>
          </cell>
          <cell r="G321">
            <v>0</v>
          </cell>
          <cell r="H321">
            <v>28410</v>
          </cell>
          <cell r="I321">
            <v>28410</v>
          </cell>
          <cell r="J321">
            <v>28410</v>
          </cell>
          <cell r="K321">
            <v>28410</v>
          </cell>
          <cell r="L321">
            <v>28410</v>
          </cell>
          <cell r="M321">
            <v>28410</v>
          </cell>
        </row>
        <row r="322">
          <cell r="B322">
            <v>442050</v>
          </cell>
          <cell r="C322">
            <v>442050</v>
          </cell>
          <cell r="D322">
            <v>442050</v>
          </cell>
          <cell r="E322">
            <v>442050</v>
          </cell>
          <cell r="F322">
            <v>442050</v>
          </cell>
          <cell r="G322">
            <v>442050</v>
          </cell>
          <cell r="H322">
            <v>442050</v>
          </cell>
          <cell r="I322">
            <v>442050</v>
          </cell>
          <cell r="J322">
            <v>442050</v>
          </cell>
          <cell r="K322">
            <v>442050</v>
          </cell>
          <cell r="L322">
            <v>442050</v>
          </cell>
          <cell r="M322">
            <v>442050</v>
          </cell>
        </row>
        <row r="324">
          <cell r="B324">
            <v>6532761.2000000002</v>
          </cell>
          <cell r="C324">
            <v>7362552.4000000004</v>
          </cell>
          <cell r="D324">
            <v>7467944.9600000009</v>
          </cell>
          <cell r="E324">
            <v>8188113.2000000002</v>
          </cell>
          <cell r="F324">
            <v>5929239.6000000006</v>
          </cell>
          <cell r="G324">
            <v>6077294.5600000005</v>
          </cell>
          <cell r="H324">
            <v>8239563.2000000002</v>
          </cell>
          <cell r="I324">
            <v>6433752.3999999994</v>
          </cell>
          <cell r="J324">
            <v>6848812.7999999998</v>
          </cell>
          <cell r="K324">
            <v>6813001.2000000002</v>
          </cell>
          <cell r="L324">
            <v>6743181.2000000002</v>
          </cell>
          <cell r="M324">
            <v>6906939.2800000003</v>
          </cell>
          <cell r="N324">
            <v>83543156</v>
          </cell>
        </row>
        <row r="328">
          <cell r="C328" t="str">
            <v>Exchange rate</v>
          </cell>
          <cell r="E328">
            <v>0.52</v>
          </cell>
        </row>
        <row r="329">
          <cell r="C329" t="str">
            <v>XE</v>
          </cell>
          <cell r="D329" t="str">
            <v>GL</v>
          </cell>
          <cell r="E329" t="str">
            <v>GLi</v>
          </cell>
          <cell r="F329" t="str">
            <v>GLi - A/T</v>
          </cell>
          <cell r="G329" t="str">
            <v>2.0D</v>
          </cell>
        </row>
        <row r="330">
          <cell r="B330" t="str">
            <v>A</v>
          </cell>
          <cell r="C330">
            <v>0</v>
          </cell>
          <cell r="D330">
            <v>435394</v>
          </cell>
          <cell r="E330">
            <v>526273</v>
          </cell>
          <cell r="F330">
            <v>0</v>
          </cell>
          <cell r="G330">
            <v>611345</v>
          </cell>
        </row>
        <row r="331">
          <cell r="B331" t="str">
            <v>B</v>
          </cell>
          <cell r="C331">
            <v>0</v>
          </cell>
          <cell r="D331">
            <v>771949.03505927371</v>
          </cell>
          <cell r="E331">
            <v>902161.30401995801</v>
          </cell>
          <cell r="F331">
            <v>0</v>
          </cell>
          <cell r="G331">
            <v>968590.2322021377</v>
          </cell>
        </row>
        <row r="332">
          <cell r="B332" t="str">
            <v>C</v>
          </cell>
          <cell r="C332">
            <v>7365</v>
          </cell>
          <cell r="D332">
            <v>8891</v>
          </cell>
          <cell r="E332">
            <v>8884</v>
          </cell>
          <cell r="F332">
            <v>10550</v>
          </cell>
          <cell r="G332">
            <v>7779</v>
          </cell>
        </row>
        <row r="334">
          <cell r="B334" t="str">
            <v>D</v>
          </cell>
          <cell r="C334">
            <v>42.603589999999997</v>
          </cell>
          <cell r="D334">
            <v>43.598089999999999</v>
          </cell>
          <cell r="E334">
            <v>41.665309999999998</v>
          </cell>
          <cell r="F334">
            <v>41.550800000000002</v>
          </cell>
          <cell r="G334">
            <v>36.883009999999999</v>
          </cell>
        </row>
        <row r="335">
          <cell r="C335">
            <v>11.360099999999999</v>
          </cell>
          <cell r="D335">
            <v>10.187799999999999</v>
          </cell>
          <cell r="E335">
            <v>10.3911</v>
          </cell>
          <cell r="F335">
            <v>10.3911</v>
          </cell>
          <cell r="G335">
            <v>10.083</v>
          </cell>
        </row>
        <row r="336">
          <cell r="C336">
            <v>1.5323</v>
          </cell>
          <cell r="D336">
            <v>1.7496</v>
          </cell>
          <cell r="E336">
            <v>1.8768</v>
          </cell>
          <cell r="F336">
            <v>1.8768</v>
          </cell>
          <cell r="G336">
            <v>1.4814000000000001</v>
          </cell>
        </row>
        <row r="337">
          <cell r="C337">
            <v>0.18559999999999999</v>
          </cell>
          <cell r="D337">
            <v>0.16639999999999999</v>
          </cell>
          <cell r="E337">
            <v>0.1421</v>
          </cell>
          <cell r="F337">
            <v>0.1421</v>
          </cell>
          <cell r="G337">
            <v>0.34200000000000003</v>
          </cell>
        </row>
        <row r="338">
          <cell r="B338" t="str">
            <v>E</v>
          </cell>
          <cell r="C338">
            <v>13.077999999999999</v>
          </cell>
          <cell r="D338">
            <v>12.1038</v>
          </cell>
          <cell r="E338">
            <v>12.409999999999998</v>
          </cell>
          <cell r="F338">
            <v>12.409999999999998</v>
          </cell>
          <cell r="G338">
            <v>11.906400000000001</v>
          </cell>
        </row>
        <row r="339">
          <cell r="B339" t="str">
            <v>F</v>
          </cell>
          <cell r="C339">
            <v>29.525589999999998</v>
          </cell>
          <cell r="D339">
            <v>31.494289999999999</v>
          </cell>
          <cell r="E339">
            <v>29.255310000000001</v>
          </cell>
          <cell r="F339">
            <v>29.140800000000006</v>
          </cell>
          <cell r="G339">
            <v>24.976609999999997</v>
          </cell>
        </row>
        <row r="340">
          <cell r="C340">
            <v>7365</v>
          </cell>
          <cell r="D340">
            <v>8891</v>
          </cell>
          <cell r="E340">
            <v>8884</v>
          </cell>
          <cell r="F340">
            <v>10550</v>
          </cell>
          <cell r="G340">
            <v>7779</v>
          </cell>
        </row>
        <row r="341">
          <cell r="C341">
            <v>3829.8</v>
          </cell>
          <cell r="D341">
            <v>4623.32</v>
          </cell>
          <cell r="E341">
            <v>4619.68</v>
          </cell>
          <cell r="F341">
            <v>5486</v>
          </cell>
          <cell r="G341">
            <v>4045.08</v>
          </cell>
        </row>
        <row r="345">
          <cell r="B345">
            <v>914</v>
          </cell>
          <cell r="C345">
            <v>945</v>
          </cell>
          <cell r="D345">
            <v>976</v>
          </cell>
          <cell r="E345">
            <v>1007</v>
          </cell>
          <cell r="F345">
            <v>1038</v>
          </cell>
          <cell r="G345">
            <v>1069</v>
          </cell>
          <cell r="H345">
            <v>1100</v>
          </cell>
          <cell r="I345">
            <v>1131</v>
          </cell>
          <cell r="J345">
            <v>1162</v>
          </cell>
          <cell r="K345">
            <v>1193</v>
          </cell>
          <cell r="L345">
            <v>1224</v>
          </cell>
          <cell r="M345">
            <v>1255</v>
          </cell>
        </row>
        <row r="346">
          <cell r="B346">
            <v>4866</v>
          </cell>
          <cell r="C346">
            <v>4866</v>
          </cell>
          <cell r="D346">
            <v>4866</v>
          </cell>
          <cell r="E346">
            <v>4866</v>
          </cell>
          <cell r="F346">
            <v>4866</v>
          </cell>
          <cell r="G346">
            <v>4866</v>
          </cell>
          <cell r="H346">
            <v>4866</v>
          </cell>
          <cell r="I346">
            <v>4866</v>
          </cell>
          <cell r="J346">
            <v>4866</v>
          </cell>
          <cell r="K346">
            <v>4866</v>
          </cell>
          <cell r="L346">
            <v>4866</v>
          </cell>
          <cell r="M346">
            <v>4866</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4030</v>
          </cell>
          <cell r="C348">
            <v>4030</v>
          </cell>
          <cell r="D348">
            <v>4030</v>
          </cell>
          <cell r="E348">
            <v>4030</v>
          </cell>
          <cell r="F348">
            <v>4030</v>
          </cell>
          <cell r="G348">
            <v>4030</v>
          </cell>
          <cell r="H348">
            <v>4030</v>
          </cell>
          <cell r="I348">
            <v>4030</v>
          </cell>
          <cell r="J348">
            <v>4030</v>
          </cell>
          <cell r="K348">
            <v>4030</v>
          </cell>
          <cell r="L348">
            <v>4030</v>
          </cell>
          <cell r="M348">
            <v>4030</v>
          </cell>
        </row>
        <row r="349">
          <cell r="B349">
            <v>4841</v>
          </cell>
          <cell r="C349">
            <v>4841</v>
          </cell>
          <cell r="D349">
            <v>4841</v>
          </cell>
          <cell r="E349">
            <v>4841</v>
          </cell>
          <cell r="F349">
            <v>4841</v>
          </cell>
          <cell r="G349">
            <v>4841</v>
          </cell>
          <cell r="H349">
            <v>4841</v>
          </cell>
          <cell r="I349">
            <v>4841</v>
          </cell>
          <cell r="J349">
            <v>4841</v>
          </cell>
          <cell r="K349">
            <v>4841</v>
          </cell>
          <cell r="L349">
            <v>4841</v>
          </cell>
          <cell r="M349">
            <v>4841</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4789</v>
          </cell>
          <cell r="C351">
            <v>4789</v>
          </cell>
          <cell r="D351">
            <v>4789</v>
          </cell>
          <cell r="E351">
            <v>4789</v>
          </cell>
          <cell r="F351">
            <v>4789</v>
          </cell>
          <cell r="G351">
            <v>4789</v>
          </cell>
          <cell r="H351">
            <v>4789</v>
          </cell>
          <cell r="I351">
            <v>4789</v>
          </cell>
          <cell r="J351">
            <v>4789</v>
          </cell>
          <cell r="K351">
            <v>4789</v>
          </cell>
          <cell r="L351">
            <v>4789</v>
          </cell>
          <cell r="M351">
            <v>4789</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3878</v>
          </cell>
          <cell r="C353">
            <v>3878</v>
          </cell>
          <cell r="D353">
            <v>3878</v>
          </cell>
          <cell r="E353">
            <v>3878</v>
          </cell>
          <cell r="F353">
            <v>3878</v>
          </cell>
          <cell r="G353">
            <v>3878</v>
          </cell>
          <cell r="H353">
            <v>3878</v>
          </cell>
          <cell r="I353">
            <v>3878</v>
          </cell>
          <cell r="J353">
            <v>3878</v>
          </cell>
          <cell r="K353">
            <v>3878</v>
          </cell>
          <cell r="L353">
            <v>3878</v>
          </cell>
          <cell r="M353">
            <v>3878</v>
          </cell>
        </row>
        <row r="354">
          <cell r="B354">
            <v>5093</v>
          </cell>
          <cell r="C354">
            <v>5093</v>
          </cell>
          <cell r="D354">
            <v>5093</v>
          </cell>
          <cell r="E354">
            <v>5093</v>
          </cell>
          <cell r="F354">
            <v>5093</v>
          </cell>
          <cell r="G354">
            <v>5093</v>
          </cell>
          <cell r="H354">
            <v>5093</v>
          </cell>
          <cell r="I354">
            <v>5093</v>
          </cell>
          <cell r="J354">
            <v>5093</v>
          </cell>
          <cell r="K354">
            <v>5093</v>
          </cell>
          <cell r="L354">
            <v>5093</v>
          </cell>
          <cell r="M354">
            <v>5093</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4297</v>
          </cell>
          <cell r="C357">
            <v>4297</v>
          </cell>
          <cell r="D357">
            <v>4297</v>
          </cell>
          <cell r="E357">
            <v>4297</v>
          </cell>
          <cell r="F357">
            <v>4297</v>
          </cell>
          <cell r="G357">
            <v>4297</v>
          </cell>
          <cell r="H357">
            <v>4297</v>
          </cell>
          <cell r="I357">
            <v>4297</v>
          </cell>
          <cell r="J357">
            <v>4297</v>
          </cell>
          <cell r="K357">
            <v>4297</v>
          </cell>
          <cell r="L357">
            <v>4297</v>
          </cell>
          <cell r="M357">
            <v>4297</v>
          </cell>
        </row>
        <row r="358">
          <cell r="B358">
            <v>4297</v>
          </cell>
          <cell r="C358">
            <v>4297</v>
          </cell>
          <cell r="D358">
            <v>4297</v>
          </cell>
          <cell r="E358">
            <v>4297</v>
          </cell>
          <cell r="F358">
            <v>4297</v>
          </cell>
          <cell r="G358">
            <v>4297</v>
          </cell>
          <cell r="H358">
            <v>4297</v>
          </cell>
          <cell r="I358">
            <v>4297</v>
          </cell>
          <cell r="J358">
            <v>4297</v>
          </cell>
          <cell r="K358">
            <v>4297</v>
          </cell>
          <cell r="L358">
            <v>4297</v>
          </cell>
          <cell r="M358">
            <v>4297</v>
          </cell>
        </row>
        <row r="359">
          <cell r="B359">
            <v>3875</v>
          </cell>
          <cell r="C359">
            <v>3875</v>
          </cell>
          <cell r="D359">
            <v>3875</v>
          </cell>
          <cell r="E359">
            <v>3875</v>
          </cell>
          <cell r="F359">
            <v>3875</v>
          </cell>
          <cell r="G359">
            <v>3875</v>
          </cell>
          <cell r="H359">
            <v>3875</v>
          </cell>
          <cell r="I359">
            <v>3875</v>
          </cell>
          <cell r="J359">
            <v>3875</v>
          </cell>
          <cell r="K359">
            <v>3875</v>
          </cell>
          <cell r="L359">
            <v>3875</v>
          </cell>
          <cell r="M359">
            <v>3875</v>
          </cell>
        </row>
        <row r="360">
          <cell r="B360">
            <v>3875</v>
          </cell>
          <cell r="C360">
            <v>3875</v>
          </cell>
          <cell r="D360">
            <v>3875</v>
          </cell>
          <cell r="E360">
            <v>3875</v>
          </cell>
          <cell r="F360">
            <v>3875</v>
          </cell>
          <cell r="G360">
            <v>3875</v>
          </cell>
          <cell r="H360">
            <v>3875</v>
          </cell>
          <cell r="I360">
            <v>3875</v>
          </cell>
          <cell r="J360">
            <v>3875</v>
          </cell>
          <cell r="K360">
            <v>3875</v>
          </cell>
          <cell r="L360">
            <v>3875</v>
          </cell>
          <cell r="M360">
            <v>3875</v>
          </cell>
        </row>
        <row r="361">
          <cell r="B361">
            <v>4396</v>
          </cell>
          <cell r="C361">
            <v>4396</v>
          </cell>
          <cell r="D361">
            <v>4396</v>
          </cell>
          <cell r="E361">
            <v>4396</v>
          </cell>
          <cell r="F361">
            <v>4396</v>
          </cell>
          <cell r="G361">
            <v>4396</v>
          </cell>
          <cell r="H361">
            <v>4396</v>
          </cell>
          <cell r="I361">
            <v>4396</v>
          </cell>
          <cell r="J361">
            <v>4396</v>
          </cell>
          <cell r="K361">
            <v>4396</v>
          </cell>
          <cell r="L361">
            <v>4396</v>
          </cell>
          <cell r="M361">
            <v>4396</v>
          </cell>
        </row>
        <row r="362">
          <cell r="B362">
            <v>4396</v>
          </cell>
          <cell r="C362">
            <v>4396</v>
          </cell>
          <cell r="D362">
            <v>4396</v>
          </cell>
          <cell r="E362">
            <v>4396</v>
          </cell>
          <cell r="F362">
            <v>4396</v>
          </cell>
          <cell r="G362">
            <v>4396</v>
          </cell>
          <cell r="H362">
            <v>4396</v>
          </cell>
          <cell r="I362">
            <v>4396</v>
          </cell>
          <cell r="J362">
            <v>4396</v>
          </cell>
          <cell r="K362">
            <v>4396</v>
          </cell>
          <cell r="L362">
            <v>4396</v>
          </cell>
          <cell r="M362">
            <v>4396</v>
          </cell>
        </row>
        <row r="366">
          <cell r="B366">
            <v>914</v>
          </cell>
          <cell r="C366">
            <v>945</v>
          </cell>
          <cell r="D366">
            <v>976</v>
          </cell>
          <cell r="E366">
            <v>1007</v>
          </cell>
          <cell r="F366">
            <v>1038</v>
          </cell>
          <cell r="G366">
            <v>1069</v>
          </cell>
          <cell r="H366">
            <v>1100</v>
          </cell>
          <cell r="I366">
            <v>1131</v>
          </cell>
          <cell r="J366">
            <v>1162</v>
          </cell>
          <cell r="K366">
            <v>1193</v>
          </cell>
          <cell r="L366">
            <v>1224</v>
          </cell>
          <cell r="M366">
            <v>1255</v>
          </cell>
          <cell r="N366" t="str">
            <v>Total</v>
          </cell>
        </row>
        <row r="368">
          <cell r="B368">
            <v>6236980.166666666</v>
          </cell>
          <cell r="C368">
            <v>6236980.166666666</v>
          </cell>
          <cell r="D368">
            <v>6236980.166666666</v>
          </cell>
          <cell r="E368">
            <v>6236980.166666666</v>
          </cell>
          <cell r="F368">
            <v>6236980.166666666</v>
          </cell>
          <cell r="G368">
            <v>6236980.166666666</v>
          </cell>
          <cell r="H368">
            <v>6236980.166666666</v>
          </cell>
          <cell r="I368">
            <v>6236980.166666666</v>
          </cell>
          <cell r="J368">
            <v>6236980.166666666</v>
          </cell>
          <cell r="K368">
            <v>6236980.166666666</v>
          </cell>
          <cell r="L368">
            <v>6236980.166666666</v>
          </cell>
          <cell r="M368">
            <v>6236980.166666666</v>
          </cell>
          <cell r="N368">
            <v>74843761.999999985</v>
          </cell>
          <cell r="O368" t="str">
            <v>Salaries &amp; Allowances</v>
          </cell>
          <cell r="P368">
            <v>68132779</v>
          </cell>
          <cell r="Q368">
            <v>6710982.9999999851</v>
          </cell>
        </row>
        <row r="369">
          <cell r="B369">
            <v>0</v>
          </cell>
          <cell r="C369">
            <v>0</v>
          </cell>
          <cell r="D369">
            <v>0</v>
          </cell>
          <cell r="E369">
            <v>0</v>
          </cell>
          <cell r="F369">
            <v>0</v>
          </cell>
          <cell r="G369">
            <v>0</v>
          </cell>
          <cell r="H369">
            <v>0</v>
          </cell>
          <cell r="I369">
            <v>0</v>
          </cell>
          <cell r="J369">
            <v>0</v>
          </cell>
          <cell r="K369">
            <v>0</v>
          </cell>
          <cell r="L369">
            <v>0</v>
          </cell>
          <cell r="M369">
            <v>0</v>
          </cell>
          <cell r="N369">
            <v>0</v>
          </cell>
          <cell r="O369" t="str">
            <v xml:space="preserve">Utilities </v>
          </cell>
          <cell r="Q369">
            <v>0</v>
          </cell>
        </row>
        <row r="370">
          <cell r="B370">
            <v>0</v>
          </cell>
          <cell r="C370">
            <v>0</v>
          </cell>
          <cell r="D370">
            <v>0</v>
          </cell>
          <cell r="E370">
            <v>0</v>
          </cell>
          <cell r="F370">
            <v>0</v>
          </cell>
          <cell r="G370">
            <v>0</v>
          </cell>
          <cell r="H370">
            <v>0</v>
          </cell>
          <cell r="I370">
            <v>0</v>
          </cell>
          <cell r="J370">
            <v>0</v>
          </cell>
          <cell r="K370">
            <v>0</v>
          </cell>
          <cell r="L370">
            <v>0</v>
          </cell>
          <cell r="M370">
            <v>0</v>
          </cell>
          <cell r="N370">
            <v>0</v>
          </cell>
          <cell r="O370" t="str">
            <v>Depreciation  -  See below</v>
          </cell>
          <cell r="Q370">
            <v>0</v>
          </cell>
        </row>
        <row r="371">
          <cell r="B371">
            <v>3894213.2499999963</v>
          </cell>
          <cell r="C371">
            <v>3894213.2499999963</v>
          </cell>
          <cell r="D371">
            <v>3894213.2499999963</v>
          </cell>
          <cell r="E371">
            <v>3894213.2499999963</v>
          </cell>
          <cell r="F371">
            <v>3894213.2499999963</v>
          </cell>
          <cell r="G371">
            <v>3894213.2499999963</v>
          </cell>
          <cell r="H371">
            <v>3894213.2499999963</v>
          </cell>
          <cell r="I371">
            <v>3894213.2499999963</v>
          </cell>
          <cell r="J371">
            <v>3894213.2499999963</v>
          </cell>
          <cell r="K371">
            <v>3894213.2499999963</v>
          </cell>
          <cell r="L371">
            <v>3894213.2499999963</v>
          </cell>
          <cell r="M371">
            <v>3894213.2499999963</v>
          </cell>
          <cell r="N371">
            <v>46730558.99999997</v>
          </cell>
          <cell r="O371" t="str">
            <v>Other Factory Overhead</v>
          </cell>
          <cell r="P371">
            <v>28741611</v>
          </cell>
          <cell r="Q371">
            <v>17988947.99999997</v>
          </cell>
        </row>
        <row r="372">
          <cell r="Q372">
            <v>0</v>
          </cell>
        </row>
        <row r="373">
          <cell r="B373">
            <v>10131193.416666662</v>
          </cell>
          <cell r="C373">
            <v>10131193.416666662</v>
          </cell>
          <cell r="D373">
            <v>10131193.416666662</v>
          </cell>
          <cell r="E373">
            <v>10131193.416666662</v>
          </cell>
          <cell r="F373">
            <v>10131193.416666662</v>
          </cell>
          <cell r="G373">
            <v>10131193.416666662</v>
          </cell>
          <cell r="H373">
            <v>10131193.416666662</v>
          </cell>
          <cell r="I373">
            <v>10131193.416666662</v>
          </cell>
          <cell r="J373">
            <v>10131193.416666662</v>
          </cell>
          <cell r="K373">
            <v>10131193.416666662</v>
          </cell>
          <cell r="L373">
            <v>10131193.416666662</v>
          </cell>
          <cell r="M373">
            <v>10131193.416666662</v>
          </cell>
          <cell r="N373">
            <v>121574320.99999996</v>
          </cell>
          <cell r="P373">
            <v>96874390</v>
          </cell>
          <cell r="Q373">
            <v>24699930.999999955</v>
          </cell>
        </row>
        <row r="374">
          <cell r="Q374">
            <v>0</v>
          </cell>
        </row>
        <row r="375">
          <cell r="B375">
            <v>5261850.333333333</v>
          </cell>
          <cell r="C375">
            <v>5261850.333333333</v>
          </cell>
          <cell r="D375">
            <v>5261850.333333333</v>
          </cell>
          <cell r="E375">
            <v>5261850.333333333</v>
          </cell>
          <cell r="F375">
            <v>5261850.333333333</v>
          </cell>
          <cell r="G375">
            <v>5261850.333333333</v>
          </cell>
          <cell r="H375">
            <v>5261850.333333333</v>
          </cell>
          <cell r="I375">
            <v>5261850.333333333</v>
          </cell>
          <cell r="J375">
            <v>5261850.333333333</v>
          </cell>
          <cell r="K375">
            <v>5261850.333333333</v>
          </cell>
          <cell r="L375">
            <v>5261850.333333333</v>
          </cell>
          <cell r="M375">
            <v>5261850.333333333</v>
          </cell>
          <cell r="N375">
            <v>63142204.000000007</v>
          </cell>
          <cell r="O375" t="str">
            <v>Selling Expenses</v>
          </cell>
          <cell r="P375">
            <v>61809213</v>
          </cell>
          <cell r="Q375">
            <v>1332991.0000000075</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t="str">
            <v>Advertisement expenses</v>
          </cell>
          <cell r="Q376">
            <v>0</v>
          </cell>
        </row>
        <row r="377">
          <cell r="B377">
            <v>10721372.916666664</v>
          </cell>
          <cell r="C377">
            <v>10721372.916666664</v>
          </cell>
          <cell r="D377">
            <v>10721372.916666664</v>
          </cell>
          <cell r="E377">
            <v>10721372.916666664</v>
          </cell>
          <cell r="F377">
            <v>10721372.916666664</v>
          </cell>
          <cell r="G377">
            <v>10721372.916666664</v>
          </cell>
          <cell r="H377">
            <v>10721372.916666664</v>
          </cell>
          <cell r="I377">
            <v>10721372.916666664</v>
          </cell>
          <cell r="J377">
            <v>10721372.916666664</v>
          </cell>
          <cell r="K377">
            <v>10721372.916666664</v>
          </cell>
          <cell r="L377">
            <v>10721372.916666664</v>
          </cell>
          <cell r="M377">
            <v>10721372.916666664</v>
          </cell>
          <cell r="N377">
            <v>128656474.99999994</v>
          </cell>
          <cell r="O377" t="str">
            <v>Admin Expenses</v>
          </cell>
          <cell r="P377">
            <v>118396009</v>
          </cell>
          <cell r="Q377">
            <v>10260465.99999994</v>
          </cell>
        </row>
        <row r="378">
          <cell r="B378">
            <v>0</v>
          </cell>
          <cell r="C378">
            <v>0</v>
          </cell>
          <cell r="D378">
            <v>0</v>
          </cell>
          <cell r="E378">
            <v>0</v>
          </cell>
          <cell r="F378">
            <v>0</v>
          </cell>
          <cell r="G378">
            <v>0</v>
          </cell>
          <cell r="H378">
            <v>0</v>
          </cell>
          <cell r="I378">
            <v>0</v>
          </cell>
          <cell r="J378">
            <v>0</v>
          </cell>
          <cell r="K378">
            <v>0</v>
          </cell>
          <cell r="L378">
            <v>0</v>
          </cell>
          <cell r="M378">
            <v>0</v>
          </cell>
          <cell r="N378">
            <v>0</v>
          </cell>
          <cell r="O378" t="str">
            <v>Depreciation</v>
          </cell>
          <cell r="Q378">
            <v>0</v>
          </cell>
        </row>
        <row r="379">
          <cell r="B379">
            <v>600000</v>
          </cell>
          <cell r="C379">
            <v>600000</v>
          </cell>
          <cell r="D379">
            <v>600000</v>
          </cell>
          <cell r="E379">
            <v>600000</v>
          </cell>
          <cell r="F379">
            <v>600000</v>
          </cell>
          <cell r="G379">
            <v>600000</v>
          </cell>
          <cell r="H379">
            <v>600000</v>
          </cell>
          <cell r="I379">
            <v>600000</v>
          </cell>
          <cell r="J379">
            <v>600000</v>
          </cell>
          <cell r="K379">
            <v>600000</v>
          </cell>
          <cell r="L379">
            <v>600000</v>
          </cell>
          <cell r="M379">
            <v>600000</v>
          </cell>
          <cell r="N379">
            <v>7200000</v>
          </cell>
          <cell r="O379" t="str">
            <v>Financial Charges - Working Capital</v>
          </cell>
          <cell r="P379">
            <v>1200000</v>
          </cell>
          <cell r="Q379">
            <v>6000000</v>
          </cell>
        </row>
        <row r="380">
          <cell r="B380">
            <v>0</v>
          </cell>
          <cell r="C380">
            <v>0</v>
          </cell>
          <cell r="D380">
            <v>0</v>
          </cell>
          <cell r="E380">
            <v>0</v>
          </cell>
          <cell r="F380">
            <v>0</v>
          </cell>
          <cell r="G380">
            <v>0</v>
          </cell>
          <cell r="H380">
            <v>0</v>
          </cell>
          <cell r="I380">
            <v>0</v>
          </cell>
          <cell r="J380">
            <v>0</v>
          </cell>
          <cell r="K380">
            <v>0</v>
          </cell>
          <cell r="L380">
            <v>0</v>
          </cell>
          <cell r="M380">
            <v>0</v>
          </cell>
          <cell r="N380">
            <v>0</v>
          </cell>
          <cell r="O380" t="str">
            <v>F/C- W.Cap - On the basis of Cash flow</v>
          </cell>
          <cell r="P380">
            <v>0</v>
          </cell>
          <cell r="Q380">
            <v>0</v>
          </cell>
        </row>
        <row r="381">
          <cell r="B381">
            <v>0</v>
          </cell>
          <cell r="C381">
            <v>0</v>
          </cell>
          <cell r="D381">
            <v>0</v>
          </cell>
          <cell r="E381">
            <v>0</v>
          </cell>
          <cell r="F381">
            <v>0</v>
          </cell>
          <cell r="G381">
            <v>0</v>
          </cell>
          <cell r="H381">
            <v>0</v>
          </cell>
          <cell r="I381">
            <v>0</v>
          </cell>
          <cell r="J381">
            <v>0</v>
          </cell>
          <cell r="K381">
            <v>0</v>
          </cell>
          <cell r="L381">
            <v>0</v>
          </cell>
          <cell r="M381">
            <v>0</v>
          </cell>
          <cell r="N381">
            <v>0</v>
          </cell>
          <cell r="O381" t="str">
            <v>F/C- W.Cap - On the basis of Cash flow</v>
          </cell>
          <cell r="P381">
            <v>0</v>
          </cell>
          <cell r="Q381">
            <v>0</v>
          </cell>
        </row>
        <row r="382">
          <cell r="B382">
            <v>0</v>
          </cell>
          <cell r="C382">
            <v>0</v>
          </cell>
          <cell r="D382">
            <v>0</v>
          </cell>
          <cell r="E382">
            <v>0</v>
          </cell>
          <cell r="F382">
            <v>0</v>
          </cell>
          <cell r="G382">
            <v>0</v>
          </cell>
          <cell r="H382">
            <v>0</v>
          </cell>
          <cell r="I382">
            <v>0</v>
          </cell>
          <cell r="J382">
            <v>0</v>
          </cell>
          <cell r="K382">
            <v>0</v>
          </cell>
          <cell r="L382">
            <v>0</v>
          </cell>
          <cell r="M382">
            <v>0</v>
          </cell>
          <cell r="N382">
            <v>0</v>
          </cell>
          <cell r="O382" t="str">
            <v>Financial Charges - Capital Exp</v>
          </cell>
          <cell r="Q382">
            <v>0</v>
          </cell>
        </row>
        <row r="383">
          <cell r="B383">
            <v>416666.66666666669</v>
          </cell>
          <cell r="C383">
            <v>416666.66666666669</v>
          </cell>
          <cell r="D383">
            <v>416666.66666666669</v>
          </cell>
          <cell r="E383">
            <v>416666.66666666669</v>
          </cell>
          <cell r="F383">
            <v>416666.66666666669</v>
          </cell>
          <cell r="G383">
            <v>416666.66666666669</v>
          </cell>
          <cell r="H383">
            <v>416666.66666666669</v>
          </cell>
          <cell r="I383">
            <v>416666.66666666669</v>
          </cell>
          <cell r="J383">
            <v>416666.66666666669</v>
          </cell>
          <cell r="K383">
            <v>416666.66666666669</v>
          </cell>
          <cell r="L383">
            <v>416666.66666666669</v>
          </cell>
          <cell r="M383">
            <v>416666.66666666669</v>
          </cell>
          <cell r="N383">
            <v>5000000</v>
          </cell>
          <cell r="O383" t="str">
            <v>Charity &amp; Donation</v>
          </cell>
          <cell r="P383">
            <v>3643925</v>
          </cell>
          <cell r="Q383">
            <v>1356075</v>
          </cell>
        </row>
        <row r="384">
          <cell r="B384">
            <v>0</v>
          </cell>
          <cell r="C384">
            <v>0</v>
          </cell>
          <cell r="D384">
            <v>0</v>
          </cell>
          <cell r="E384">
            <v>0</v>
          </cell>
          <cell r="F384">
            <v>0</v>
          </cell>
          <cell r="G384">
            <v>0</v>
          </cell>
          <cell r="H384">
            <v>0</v>
          </cell>
          <cell r="I384">
            <v>0</v>
          </cell>
          <cell r="J384">
            <v>0</v>
          </cell>
          <cell r="K384">
            <v>0</v>
          </cell>
          <cell r="L384">
            <v>0</v>
          </cell>
          <cell r="M384">
            <v>0</v>
          </cell>
          <cell r="N384">
            <v>0</v>
          </cell>
          <cell r="O384" t="str">
            <v>Deferred taxation</v>
          </cell>
          <cell r="Q384">
            <v>0</v>
          </cell>
        </row>
        <row r="385">
          <cell r="B385">
            <v>0</v>
          </cell>
          <cell r="C385">
            <v>0</v>
          </cell>
          <cell r="D385">
            <v>0</v>
          </cell>
          <cell r="E385">
            <v>0</v>
          </cell>
          <cell r="F385">
            <v>0</v>
          </cell>
          <cell r="G385">
            <v>0</v>
          </cell>
          <cell r="H385">
            <v>0</v>
          </cell>
          <cell r="I385">
            <v>0</v>
          </cell>
          <cell r="J385">
            <v>0</v>
          </cell>
          <cell r="K385">
            <v>0</v>
          </cell>
          <cell r="L385">
            <v>0</v>
          </cell>
          <cell r="M385">
            <v>0</v>
          </cell>
          <cell r="N385">
            <v>0</v>
          </cell>
          <cell r="O385" t="str">
            <v>W.P.P.F  &lt;Specifically&gt;</v>
          </cell>
          <cell r="Q385">
            <v>0</v>
          </cell>
        </row>
        <row r="386">
          <cell r="B386">
            <v>0</v>
          </cell>
          <cell r="C386">
            <v>0</v>
          </cell>
          <cell r="D386">
            <v>0</v>
          </cell>
          <cell r="E386">
            <v>0</v>
          </cell>
          <cell r="F386">
            <v>0</v>
          </cell>
          <cell r="G386">
            <v>0</v>
          </cell>
          <cell r="H386">
            <v>0</v>
          </cell>
          <cell r="I386">
            <v>0</v>
          </cell>
          <cell r="J386">
            <v>0</v>
          </cell>
          <cell r="K386">
            <v>0</v>
          </cell>
          <cell r="L386">
            <v>0</v>
          </cell>
          <cell r="M386">
            <v>0</v>
          </cell>
          <cell r="N386">
            <v>0</v>
          </cell>
          <cell r="O386" t="str">
            <v>W.W.F  &lt;Specifically&gt;</v>
          </cell>
          <cell r="Q386">
            <v>0</v>
          </cell>
        </row>
        <row r="387">
          <cell r="B387">
            <v>16999889.916666664</v>
          </cell>
          <cell r="C387">
            <v>16999889.916666664</v>
          </cell>
          <cell r="D387">
            <v>16999889.916666664</v>
          </cell>
          <cell r="E387">
            <v>16999889.916666664</v>
          </cell>
          <cell r="F387">
            <v>16999889.916666664</v>
          </cell>
          <cell r="G387">
            <v>16999889.916666664</v>
          </cell>
          <cell r="H387">
            <v>16999889.916666664</v>
          </cell>
          <cell r="I387">
            <v>16999889.916666664</v>
          </cell>
          <cell r="J387">
            <v>16999889.916666664</v>
          </cell>
          <cell r="K387">
            <v>16999889.916666664</v>
          </cell>
          <cell r="L387">
            <v>16999889.916666664</v>
          </cell>
          <cell r="M387">
            <v>16999889.916666664</v>
          </cell>
          <cell r="N387">
            <v>203998678.99999994</v>
          </cell>
          <cell r="P387">
            <v>185049147</v>
          </cell>
          <cell r="Q387">
            <v>18949531.99999994</v>
          </cell>
        </row>
        <row r="388">
          <cell r="B388">
            <v>508150380.38909876</v>
          </cell>
          <cell r="Q388">
            <v>0</v>
          </cell>
        </row>
        <row r="389">
          <cell r="B389">
            <v>0</v>
          </cell>
          <cell r="N389">
            <v>0</v>
          </cell>
          <cell r="Q389">
            <v>0</v>
          </cell>
        </row>
        <row r="390">
          <cell r="B390">
            <v>15000000</v>
          </cell>
          <cell r="C390">
            <v>15000000</v>
          </cell>
          <cell r="D390">
            <v>15000000</v>
          </cell>
          <cell r="E390">
            <v>5000000</v>
          </cell>
          <cell r="F390">
            <v>5000000</v>
          </cell>
          <cell r="G390">
            <v>5000000</v>
          </cell>
          <cell r="H390">
            <v>5000000</v>
          </cell>
          <cell r="I390">
            <v>5000000</v>
          </cell>
          <cell r="J390">
            <v>5000000</v>
          </cell>
          <cell r="K390">
            <v>5000000</v>
          </cell>
          <cell r="L390">
            <v>5000000</v>
          </cell>
          <cell r="M390">
            <v>5000000</v>
          </cell>
          <cell r="N390">
            <v>90000000</v>
          </cell>
          <cell r="P390">
            <v>90000000</v>
          </cell>
          <cell r="Q390">
            <v>0</v>
          </cell>
        </row>
        <row r="391">
          <cell r="Q391">
            <v>0</v>
          </cell>
        </row>
        <row r="392">
          <cell r="Q392">
            <v>0</v>
          </cell>
        </row>
        <row r="393">
          <cell r="B393">
            <v>27131083.333333328</v>
          </cell>
          <cell r="C393">
            <v>27131083.333333328</v>
          </cell>
          <cell r="D393">
            <v>27131083.333333328</v>
          </cell>
          <cell r="E393">
            <v>27131083.333333328</v>
          </cell>
          <cell r="F393">
            <v>27131083.333333328</v>
          </cell>
          <cell r="G393">
            <v>27131083.333333328</v>
          </cell>
          <cell r="H393">
            <v>27131083.333333328</v>
          </cell>
          <cell r="I393">
            <v>27131083.333333328</v>
          </cell>
          <cell r="J393">
            <v>27131083.333333328</v>
          </cell>
          <cell r="K393">
            <v>27131083.333333328</v>
          </cell>
          <cell r="L393">
            <v>27131083.333333328</v>
          </cell>
          <cell r="M393">
            <v>27131083.333333328</v>
          </cell>
          <cell r="N393">
            <v>325572999.99999988</v>
          </cell>
          <cell r="P393">
            <v>281923537</v>
          </cell>
          <cell r="Q393">
            <v>43649462.999999881</v>
          </cell>
        </row>
        <row r="395">
          <cell r="B395" t="str">
            <v>M/H Per Unit</v>
          </cell>
          <cell r="C395" t="str">
            <v>Units</v>
          </cell>
          <cell r="D395" t="str">
            <v>Total M/Hs</v>
          </cell>
        </row>
        <row r="396">
          <cell r="B396">
            <v>36.365714285714283</v>
          </cell>
          <cell r="C396">
            <v>12200</v>
          </cell>
          <cell r="D396">
            <v>443661.71428571426</v>
          </cell>
          <cell r="E396">
            <v>0.77780980772597419</v>
          </cell>
        </row>
        <row r="397">
          <cell r="B397">
            <v>32.496666666666663</v>
          </cell>
          <cell r="C397">
            <v>3900</v>
          </cell>
          <cell r="D397">
            <v>126736.99999999999</v>
          </cell>
          <cell r="E397">
            <v>0.22219019227402587</v>
          </cell>
        </row>
        <row r="398">
          <cell r="B398">
            <v>68.862380952380946</v>
          </cell>
          <cell r="C398">
            <v>16100</v>
          </cell>
          <cell r="D398">
            <v>570398.7142857142</v>
          </cell>
        </row>
        <row r="400">
          <cell r="B400">
            <v>914</v>
          </cell>
          <cell r="C400">
            <v>945</v>
          </cell>
          <cell r="D400">
            <v>976</v>
          </cell>
          <cell r="E400">
            <v>1007</v>
          </cell>
          <cell r="F400">
            <v>1038</v>
          </cell>
          <cell r="G400">
            <v>1069</v>
          </cell>
          <cell r="H400">
            <v>1100</v>
          </cell>
          <cell r="I400">
            <v>1131</v>
          </cell>
          <cell r="J400">
            <v>1162</v>
          </cell>
          <cell r="K400">
            <v>1193</v>
          </cell>
          <cell r="L400">
            <v>1224</v>
          </cell>
          <cell r="M400">
            <v>1255</v>
          </cell>
          <cell r="N400" t="str">
            <v>Total</v>
          </cell>
        </row>
        <row r="401">
          <cell r="B401">
            <v>10146583.333333334</v>
          </cell>
          <cell r="C401">
            <v>10146583.333333334</v>
          </cell>
          <cell r="D401">
            <v>10146583.333333334</v>
          </cell>
          <cell r="E401">
            <v>10146583.333333334</v>
          </cell>
          <cell r="F401">
            <v>10146583.333333334</v>
          </cell>
          <cell r="G401">
            <v>10146583.333333334</v>
          </cell>
          <cell r="H401">
            <v>10146583.333333334</v>
          </cell>
          <cell r="I401">
            <v>10146583.333333334</v>
          </cell>
          <cell r="J401">
            <v>10146583.333333334</v>
          </cell>
          <cell r="K401">
            <v>10146583.333333334</v>
          </cell>
          <cell r="L401">
            <v>10146583.333333334</v>
          </cell>
          <cell r="M401">
            <v>10146583.333333334</v>
          </cell>
          <cell r="N401">
            <v>121758999.99999999</v>
          </cell>
        </row>
        <row r="402">
          <cell r="B402">
            <v>0</v>
          </cell>
          <cell r="C402">
            <v>0</v>
          </cell>
          <cell r="D402">
            <v>0</v>
          </cell>
          <cell r="E402">
            <v>0</v>
          </cell>
          <cell r="F402">
            <v>0</v>
          </cell>
          <cell r="G402">
            <v>0</v>
          </cell>
          <cell r="H402">
            <v>0</v>
          </cell>
          <cell r="I402">
            <v>0</v>
          </cell>
          <cell r="J402">
            <v>0</v>
          </cell>
          <cell r="K402">
            <v>0</v>
          </cell>
          <cell r="L402">
            <v>0</v>
          </cell>
          <cell r="M402">
            <v>0</v>
          </cell>
          <cell r="O402">
            <v>-422</v>
          </cell>
        </row>
        <row r="403">
          <cell r="B403">
            <v>10146583.333333334</v>
          </cell>
          <cell r="C403">
            <v>10146583.333333334</v>
          </cell>
          <cell r="D403">
            <v>10146583.333333334</v>
          </cell>
          <cell r="E403">
            <v>10146583.333333334</v>
          </cell>
          <cell r="F403">
            <v>10146583.333333334</v>
          </cell>
          <cell r="G403">
            <v>10146583.333333334</v>
          </cell>
          <cell r="H403">
            <v>10146583.333333334</v>
          </cell>
          <cell r="I403">
            <v>10146583.333333334</v>
          </cell>
          <cell r="J403">
            <v>10146583.333333334</v>
          </cell>
          <cell r="K403">
            <v>10146583.333333334</v>
          </cell>
          <cell r="L403">
            <v>10146583.333333334</v>
          </cell>
          <cell r="M403">
            <v>10146583.333333334</v>
          </cell>
          <cell r="N403">
            <v>121758999.99999999</v>
          </cell>
        </row>
        <row r="404">
          <cell r="B404">
            <v>3015166.6666666665</v>
          </cell>
          <cell r="C404">
            <v>3015166.6666666665</v>
          </cell>
          <cell r="D404">
            <v>3015166.6666666665</v>
          </cell>
          <cell r="E404">
            <v>3015166.6666666665</v>
          </cell>
          <cell r="F404">
            <v>3015166.6666666665</v>
          </cell>
          <cell r="G404">
            <v>3015166.6666666665</v>
          </cell>
          <cell r="H404">
            <v>3015166.6666666665</v>
          </cell>
          <cell r="I404">
            <v>3015166.6666666665</v>
          </cell>
          <cell r="J404">
            <v>3015166.6666666665</v>
          </cell>
          <cell r="K404">
            <v>3015166.6666666665</v>
          </cell>
          <cell r="L404">
            <v>3015166.6666666665</v>
          </cell>
          <cell r="M404">
            <v>3015166.6666666665</v>
          </cell>
          <cell r="N404">
            <v>36182000.000000007</v>
          </cell>
        </row>
        <row r="405">
          <cell r="B405">
            <v>0</v>
          </cell>
          <cell r="C405">
            <v>0</v>
          </cell>
          <cell r="D405">
            <v>0</v>
          </cell>
          <cell r="E405">
            <v>0</v>
          </cell>
          <cell r="F405">
            <v>0</v>
          </cell>
          <cell r="G405">
            <v>0</v>
          </cell>
          <cell r="H405">
            <v>0</v>
          </cell>
          <cell r="I405">
            <v>0</v>
          </cell>
          <cell r="J405">
            <v>0</v>
          </cell>
          <cell r="K405">
            <v>0</v>
          </cell>
          <cell r="L405">
            <v>0</v>
          </cell>
          <cell r="M405">
            <v>0</v>
          </cell>
          <cell r="N405">
            <v>0</v>
          </cell>
          <cell r="O405">
            <v>1</v>
          </cell>
        </row>
        <row r="406">
          <cell r="B406">
            <v>3015166.6666666665</v>
          </cell>
          <cell r="C406">
            <v>3015166.6666666665</v>
          </cell>
          <cell r="D406">
            <v>3015166.6666666665</v>
          </cell>
          <cell r="E406">
            <v>3015166.6666666665</v>
          </cell>
          <cell r="F406">
            <v>3015166.6666666665</v>
          </cell>
          <cell r="G406">
            <v>3015166.6666666665</v>
          </cell>
          <cell r="H406">
            <v>3015166.6666666665</v>
          </cell>
          <cell r="I406">
            <v>3015166.6666666665</v>
          </cell>
          <cell r="J406">
            <v>3015166.6666666665</v>
          </cell>
          <cell r="K406">
            <v>3015166.6666666665</v>
          </cell>
          <cell r="L406">
            <v>3015166.6666666665</v>
          </cell>
          <cell r="M406">
            <v>3015166.6666666665</v>
          </cell>
          <cell r="N406">
            <v>36182000.000000007</v>
          </cell>
        </row>
        <row r="408">
          <cell r="B408">
            <v>13161750</v>
          </cell>
          <cell r="C408">
            <v>13161750</v>
          </cell>
          <cell r="D408">
            <v>13161750</v>
          </cell>
          <cell r="E408">
            <v>13161750</v>
          </cell>
          <cell r="F408">
            <v>13161750</v>
          </cell>
          <cell r="G408">
            <v>13161750</v>
          </cell>
          <cell r="H408">
            <v>13161750</v>
          </cell>
          <cell r="I408">
            <v>13161750</v>
          </cell>
          <cell r="J408">
            <v>13161750</v>
          </cell>
          <cell r="K408">
            <v>13161750</v>
          </cell>
          <cell r="L408">
            <v>13161750</v>
          </cell>
          <cell r="M408">
            <v>13161750</v>
          </cell>
          <cell r="N408">
            <v>315882000</v>
          </cell>
        </row>
        <row r="409">
          <cell r="N409">
            <v>157941000</v>
          </cell>
        </row>
        <row r="411">
          <cell r="B411">
            <v>914</v>
          </cell>
          <cell r="C411">
            <v>945</v>
          </cell>
          <cell r="D411">
            <v>976</v>
          </cell>
          <cell r="E411">
            <v>1007</v>
          </cell>
          <cell r="F411">
            <v>1038</v>
          </cell>
          <cell r="G411">
            <v>1069</v>
          </cell>
          <cell r="H411">
            <v>1100</v>
          </cell>
          <cell r="I411">
            <v>1131</v>
          </cell>
          <cell r="J411">
            <v>1162</v>
          </cell>
          <cell r="K411">
            <v>1193</v>
          </cell>
          <cell r="L411">
            <v>1224</v>
          </cell>
          <cell r="M411">
            <v>1255</v>
          </cell>
          <cell r="N411" t="str">
            <v>Total</v>
          </cell>
        </row>
        <row r="413">
          <cell r="B413">
            <v>4851184.344225714</v>
          </cell>
          <cell r="C413">
            <v>4851184.344225714</v>
          </cell>
          <cell r="D413">
            <v>4851184.344225714</v>
          </cell>
          <cell r="E413">
            <v>4851184.344225714</v>
          </cell>
          <cell r="F413">
            <v>4851184.344225714</v>
          </cell>
          <cell r="G413">
            <v>4851184.344225714</v>
          </cell>
          <cell r="H413">
            <v>4851184.344225714</v>
          </cell>
          <cell r="I413">
            <v>4851184.344225714</v>
          </cell>
          <cell r="J413">
            <v>4851184.344225714</v>
          </cell>
          <cell r="K413">
            <v>4851184.344225714</v>
          </cell>
          <cell r="L413">
            <v>4851184.344225714</v>
          </cell>
          <cell r="M413">
            <v>4851184.344225714</v>
          </cell>
          <cell r="N413">
            <v>58214212.130708553</v>
          </cell>
        </row>
        <row r="414">
          <cell r="B414">
            <v>0</v>
          </cell>
          <cell r="C414">
            <v>0</v>
          </cell>
          <cell r="D414">
            <v>0</v>
          </cell>
          <cell r="E414">
            <v>0</v>
          </cell>
          <cell r="F414">
            <v>0</v>
          </cell>
          <cell r="G414">
            <v>0</v>
          </cell>
          <cell r="H414">
            <v>0</v>
          </cell>
          <cell r="I414">
            <v>0</v>
          </cell>
          <cell r="J414">
            <v>0</v>
          </cell>
          <cell r="K414">
            <v>0</v>
          </cell>
          <cell r="L414">
            <v>0</v>
          </cell>
          <cell r="M414">
            <v>0</v>
          </cell>
          <cell r="N414">
            <v>0</v>
          </cell>
          <cell r="O414" t="str">
            <v>Salaries &amp; Allowances</v>
          </cell>
          <cell r="P414">
            <v>74843761.999999985</v>
          </cell>
          <cell r="Q414">
            <v>0</v>
          </cell>
        </row>
        <row r="415">
          <cell r="B415">
            <v>10146583.333333334</v>
          </cell>
          <cell r="C415">
            <v>10146583.333333334</v>
          </cell>
          <cell r="D415">
            <v>10146583.333333334</v>
          </cell>
          <cell r="E415">
            <v>10146583.333333334</v>
          </cell>
          <cell r="F415">
            <v>10146583.333333334</v>
          </cell>
          <cell r="G415">
            <v>10146583.333333334</v>
          </cell>
          <cell r="H415">
            <v>10146583.333333334</v>
          </cell>
          <cell r="I415">
            <v>10146583.333333334</v>
          </cell>
          <cell r="J415">
            <v>10146583.333333334</v>
          </cell>
          <cell r="K415">
            <v>10146583.333333334</v>
          </cell>
          <cell r="L415">
            <v>10146583.333333334</v>
          </cell>
          <cell r="M415">
            <v>10146583.333333334</v>
          </cell>
          <cell r="N415">
            <v>121758999.99999999</v>
          </cell>
          <cell r="O415" t="str">
            <v xml:space="preserve">Utilities </v>
          </cell>
        </row>
        <row r="416">
          <cell r="B416">
            <v>3028957.2592264381</v>
          </cell>
          <cell r="C416">
            <v>3028957.2592264381</v>
          </cell>
          <cell r="D416">
            <v>3028957.2592264381</v>
          </cell>
          <cell r="E416">
            <v>3028957.2592264381</v>
          </cell>
          <cell r="F416">
            <v>3028957.2592264381</v>
          </cell>
          <cell r="G416">
            <v>3028957.2592264381</v>
          </cell>
          <cell r="H416">
            <v>3028957.2592264381</v>
          </cell>
          <cell r="I416">
            <v>3028957.2592264381</v>
          </cell>
          <cell r="J416">
            <v>3028957.2592264381</v>
          </cell>
          <cell r="K416">
            <v>3028957.2592264381</v>
          </cell>
          <cell r="L416">
            <v>3028957.2592264381</v>
          </cell>
          <cell r="M416">
            <v>3028957.2592264381</v>
          </cell>
          <cell r="N416">
            <v>36347487.110717259</v>
          </cell>
          <cell r="O416" t="str">
            <v>Depreciation  -  See below</v>
          </cell>
          <cell r="P416">
            <v>191294999.99999997</v>
          </cell>
          <cell r="Q416">
            <v>0</v>
          </cell>
        </row>
        <row r="417">
          <cell r="O417" t="str">
            <v>Other Factory Overhead</v>
          </cell>
          <cell r="P417">
            <v>46730558.999999963</v>
          </cell>
          <cell r="Q417">
            <v>0</v>
          </cell>
        </row>
        <row r="418">
          <cell r="B418">
            <v>18026724.936785486</v>
          </cell>
          <cell r="C418">
            <v>18026724.936785486</v>
          </cell>
          <cell r="D418">
            <v>18026724.936785486</v>
          </cell>
          <cell r="E418">
            <v>18026724.936785486</v>
          </cell>
          <cell r="F418">
            <v>18026724.936785486</v>
          </cell>
          <cell r="G418">
            <v>18026724.936785486</v>
          </cell>
          <cell r="H418">
            <v>18026724.936785486</v>
          </cell>
          <cell r="I418">
            <v>18026724.936785486</v>
          </cell>
          <cell r="J418">
            <v>18026724.936785486</v>
          </cell>
          <cell r="K418">
            <v>18026724.936785486</v>
          </cell>
          <cell r="L418">
            <v>18026724.936785486</v>
          </cell>
          <cell r="M418">
            <v>18026724.936785486</v>
          </cell>
          <cell r="N418">
            <v>216320699.24142581</v>
          </cell>
        </row>
        <row r="419">
          <cell r="B419">
            <v>812500</v>
          </cell>
          <cell r="O419">
            <v>46730558.999999963</v>
          </cell>
        </row>
        <row r="420">
          <cell r="B420">
            <v>5261850.333333333</v>
          </cell>
          <cell r="C420">
            <v>5261850.333333333</v>
          </cell>
          <cell r="D420">
            <v>5261850.333333333</v>
          </cell>
          <cell r="E420">
            <v>5261850.333333333</v>
          </cell>
          <cell r="F420">
            <v>5261850.333333333</v>
          </cell>
          <cell r="G420">
            <v>5261850.333333333</v>
          </cell>
          <cell r="H420">
            <v>5261850.333333333</v>
          </cell>
          <cell r="I420">
            <v>5261850.333333333</v>
          </cell>
          <cell r="J420">
            <v>5261850.333333333</v>
          </cell>
          <cell r="K420">
            <v>5261850.333333333</v>
          </cell>
          <cell r="L420">
            <v>5261850.333333333</v>
          </cell>
          <cell r="M420">
            <v>5261850.333333333</v>
          </cell>
          <cell r="N420">
            <v>63142204.000000007</v>
          </cell>
        </row>
        <row r="421">
          <cell r="B421">
            <v>812500</v>
          </cell>
          <cell r="C421">
            <v>1152500</v>
          </cell>
          <cell r="D421">
            <v>8972500</v>
          </cell>
          <cell r="E421">
            <v>9362500</v>
          </cell>
          <cell r="F421">
            <v>7487500</v>
          </cell>
          <cell r="G421">
            <v>812500</v>
          </cell>
          <cell r="H421">
            <v>1012500</v>
          </cell>
          <cell r="I421">
            <v>4962500</v>
          </cell>
          <cell r="J421">
            <v>6112500</v>
          </cell>
          <cell r="K421">
            <v>812500</v>
          </cell>
          <cell r="L421">
            <v>9062500</v>
          </cell>
          <cell r="M421">
            <v>1187500</v>
          </cell>
          <cell r="N421">
            <v>51750000</v>
          </cell>
          <cell r="O421" t="str">
            <v>Selling Expenses</v>
          </cell>
          <cell r="P421">
            <v>63142204.000000007</v>
          </cell>
          <cell r="Q421">
            <v>0</v>
          </cell>
        </row>
        <row r="422">
          <cell r="B422">
            <v>10721372.916666664</v>
          </cell>
          <cell r="C422">
            <v>10721372.916666664</v>
          </cell>
          <cell r="D422">
            <v>10721372.916666664</v>
          </cell>
          <cell r="E422">
            <v>10721372.916666664</v>
          </cell>
          <cell r="F422">
            <v>10721372.916666664</v>
          </cell>
          <cell r="G422">
            <v>10721372.916666664</v>
          </cell>
          <cell r="H422">
            <v>10721372.916666664</v>
          </cell>
          <cell r="I422">
            <v>10721372.916666664</v>
          </cell>
          <cell r="J422">
            <v>10721372.916666664</v>
          </cell>
          <cell r="K422">
            <v>10721372.916666664</v>
          </cell>
          <cell r="L422">
            <v>10721372.916666664</v>
          </cell>
          <cell r="M422">
            <v>10721372.916666664</v>
          </cell>
          <cell r="N422">
            <v>128656474.99999994</v>
          </cell>
          <cell r="O422" t="str">
            <v>Advertisement expenses</v>
          </cell>
          <cell r="P422">
            <v>85250000</v>
          </cell>
          <cell r="Q422">
            <v>0</v>
          </cell>
          <cell r="R422">
            <v>-53370000</v>
          </cell>
          <cell r="S422">
            <v>28600000</v>
          </cell>
          <cell r="T422">
            <v>23150000</v>
          </cell>
        </row>
        <row r="423">
          <cell r="B423">
            <v>3015166.6666666665</v>
          </cell>
          <cell r="C423">
            <v>3015166.6666666665</v>
          </cell>
          <cell r="D423">
            <v>3015166.6666666665</v>
          </cell>
          <cell r="E423">
            <v>3015166.6666666665</v>
          </cell>
          <cell r="F423">
            <v>3015166.6666666665</v>
          </cell>
          <cell r="G423">
            <v>3015166.6666666665</v>
          </cell>
          <cell r="H423">
            <v>3015166.6666666665</v>
          </cell>
          <cell r="I423">
            <v>3015166.6666666665</v>
          </cell>
          <cell r="J423">
            <v>3015166.6666666665</v>
          </cell>
          <cell r="K423">
            <v>3015166.6666666665</v>
          </cell>
          <cell r="L423">
            <v>3015166.6666666665</v>
          </cell>
          <cell r="M423">
            <v>3015166.6666666665</v>
          </cell>
          <cell r="N423">
            <v>36182000.000000007</v>
          </cell>
          <cell r="O423" t="str">
            <v>Admin Expenses</v>
          </cell>
          <cell r="P423">
            <v>128656474.99999994</v>
          </cell>
          <cell r="Q423">
            <v>0</v>
          </cell>
        </row>
        <row r="424">
          <cell r="B424">
            <v>538178.35778849502</v>
          </cell>
          <cell r="C424">
            <v>545279.40365888865</v>
          </cell>
          <cell r="D424">
            <v>546159.11057164613</v>
          </cell>
          <cell r="E424">
            <v>550766.9760380591</v>
          </cell>
          <cell r="F424">
            <v>533902.17678276927</v>
          </cell>
          <cell r="G424">
            <v>536128.40429160511</v>
          </cell>
          <cell r="H424">
            <v>543219.37853817036</v>
          </cell>
          <cell r="I424">
            <v>528543.1866506486</v>
          </cell>
          <cell r="J424">
            <v>533418.02417513914</v>
          </cell>
          <cell r="K424">
            <v>530651.1719569487</v>
          </cell>
          <cell r="L424">
            <v>530141.54451475514</v>
          </cell>
          <cell r="M424">
            <v>532607.77613354754</v>
          </cell>
          <cell r="N424">
            <v>6448995.5111006722</v>
          </cell>
          <cell r="O424" t="str">
            <v>Depreciation</v>
          </cell>
          <cell r="P424">
            <v>36182000.000000007</v>
          </cell>
          <cell r="Q424">
            <v>0</v>
          </cell>
        </row>
        <row r="425">
          <cell r="B425">
            <v>0</v>
          </cell>
          <cell r="C425">
            <v>0</v>
          </cell>
          <cell r="D425">
            <v>0</v>
          </cell>
          <cell r="E425">
            <v>0</v>
          </cell>
          <cell r="F425">
            <v>0</v>
          </cell>
          <cell r="G425">
            <v>0</v>
          </cell>
          <cell r="H425">
            <v>0</v>
          </cell>
          <cell r="I425">
            <v>0</v>
          </cell>
          <cell r="J425">
            <v>0</v>
          </cell>
          <cell r="K425">
            <v>0</v>
          </cell>
          <cell r="L425">
            <v>0</v>
          </cell>
          <cell r="M425">
            <v>0</v>
          </cell>
          <cell r="N425">
            <v>0</v>
          </cell>
          <cell r="O425" t="str">
            <v>Financial Charges - Working Capital</v>
          </cell>
          <cell r="P425">
            <v>7199999.9999999991</v>
          </cell>
          <cell r="Q425">
            <v>0</v>
          </cell>
        </row>
        <row r="426">
          <cell r="B426">
            <v>0</v>
          </cell>
          <cell r="C426">
            <v>0</v>
          </cell>
          <cell r="D426">
            <v>0</v>
          </cell>
          <cell r="E426">
            <v>0</v>
          </cell>
          <cell r="F426">
            <v>0</v>
          </cell>
          <cell r="G426">
            <v>0</v>
          </cell>
          <cell r="H426">
            <v>0</v>
          </cell>
          <cell r="I426">
            <v>0</v>
          </cell>
          <cell r="J426">
            <v>0</v>
          </cell>
          <cell r="K426">
            <v>0</v>
          </cell>
          <cell r="L426">
            <v>0</v>
          </cell>
          <cell r="M426">
            <v>0</v>
          </cell>
          <cell r="N426">
            <v>0</v>
          </cell>
          <cell r="O426" t="str">
            <v>F/C- W.Cap - On the basis of Cash flow</v>
          </cell>
        </row>
        <row r="427">
          <cell r="B427">
            <v>0</v>
          </cell>
          <cell r="C427">
            <v>0</v>
          </cell>
          <cell r="D427">
            <v>0</v>
          </cell>
          <cell r="E427">
            <v>0</v>
          </cell>
          <cell r="F427">
            <v>0</v>
          </cell>
          <cell r="G427">
            <v>0</v>
          </cell>
          <cell r="H427">
            <v>0</v>
          </cell>
          <cell r="I427">
            <v>0</v>
          </cell>
          <cell r="J427">
            <v>0</v>
          </cell>
          <cell r="K427">
            <v>0</v>
          </cell>
          <cell r="L427">
            <v>0</v>
          </cell>
          <cell r="M427">
            <v>0</v>
          </cell>
          <cell r="N427">
            <v>0</v>
          </cell>
          <cell r="O427" t="str">
            <v>F/C- W.Cap - On the basis of Cash flow</v>
          </cell>
        </row>
        <row r="428">
          <cell r="B428">
            <v>373734.97068645485</v>
          </cell>
          <cell r="C428">
            <v>378666.25254089496</v>
          </cell>
          <cell r="D428">
            <v>379277.16011919873</v>
          </cell>
          <cell r="E428">
            <v>382477.06669309665</v>
          </cell>
          <cell r="F428">
            <v>370765.40054358984</v>
          </cell>
          <cell r="G428">
            <v>372311.39186917018</v>
          </cell>
          <cell r="H428">
            <v>377235.67954039614</v>
          </cell>
          <cell r="I428">
            <v>367043.87961850601</v>
          </cell>
          <cell r="J428">
            <v>370429.18345495773</v>
          </cell>
          <cell r="K428">
            <v>368507.75830343668</v>
          </cell>
          <cell r="L428">
            <v>368153.85035746882</v>
          </cell>
          <cell r="M428">
            <v>369866.51120385248</v>
          </cell>
          <cell r="N428">
            <v>4478469.104931023</v>
          </cell>
          <cell r="O428" t="str">
            <v>Financial Charges - Capital Exp</v>
          </cell>
          <cell r="P428">
            <v>0</v>
          </cell>
          <cell r="Q428">
            <v>0</v>
          </cell>
        </row>
        <row r="429">
          <cell r="B429">
            <v>0</v>
          </cell>
          <cell r="C429">
            <v>0</v>
          </cell>
          <cell r="D429">
            <v>0</v>
          </cell>
          <cell r="E429">
            <v>0</v>
          </cell>
          <cell r="F429">
            <v>0</v>
          </cell>
          <cell r="G429">
            <v>0</v>
          </cell>
          <cell r="H429">
            <v>0</v>
          </cell>
          <cell r="I429">
            <v>0</v>
          </cell>
          <cell r="J429">
            <v>0</v>
          </cell>
          <cell r="K429">
            <v>0</v>
          </cell>
          <cell r="L429">
            <v>0</v>
          </cell>
          <cell r="M429">
            <v>0</v>
          </cell>
          <cell r="N429">
            <v>0</v>
          </cell>
          <cell r="O429" t="str">
            <v>Charity &amp; Donation</v>
          </cell>
          <cell r="P429">
            <v>5000000</v>
          </cell>
          <cell r="Q429">
            <v>0</v>
          </cell>
        </row>
        <row r="430">
          <cell r="B430">
            <v>3589774.5550159286</v>
          </cell>
          <cell r="C430">
            <v>3922511.6023490066</v>
          </cell>
          <cell r="D430">
            <v>3549138.8696840252</v>
          </cell>
          <cell r="E430">
            <v>4070928.0358714508</v>
          </cell>
          <cell r="F430">
            <v>2866161.5121403583</v>
          </cell>
          <cell r="G430">
            <v>3244173.7403808953</v>
          </cell>
          <cell r="H430">
            <v>4444926.430905452</v>
          </cell>
          <cell r="I430">
            <v>2828698.7636283087</v>
          </cell>
          <cell r="J430">
            <v>3271629.4725080747</v>
          </cell>
          <cell r="K430">
            <v>3403642.5566826407</v>
          </cell>
          <cell r="L430">
            <v>2989231.6872532275</v>
          </cell>
          <cell r="M430">
            <v>3664069.5858620517</v>
          </cell>
          <cell r="N430">
            <v>41844886.812281415</v>
          </cell>
        </row>
        <row r="431">
          <cell r="B431">
            <v>1364114.3309060526</v>
          </cell>
          <cell r="C431">
            <v>1490554.4088926227</v>
          </cell>
          <cell r="D431">
            <v>1348672.7704799294</v>
          </cell>
          <cell r="E431">
            <v>1546952.6536311514</v>
          </cell>
          <cell r="F431">
            <v>1089141.3746133363</v>
          </cell>
          <cell r="G431">
            <v>1232786.0213447402</v>
          </cell>
          <cell r="H431">
            <v>1689072.0437440719</v>
          </cell>
          <cell r="I431">
            <v>1074905.5301787574</v>
          </cell>
          <cell r="J431">
            <v>1243219.1995530683</v>
          </cell>
          <cell r="K431">
            <v>1293384.1715394033</v>
          </cell>
          <cell r="L431">
            <v>1135908.0411562263</v>
          </cell>
          <cell r="M431">
            <v>1392346.4426275797</v>
          </cell>
          <cell r="N431">
            <v>15901056.98866694</v>
          </cell>
          <cell r="P431">
            <v>42437948.501138672</v>
          </cell>
          <cell r="Q431">
            <v>0</v>
          </cell>
        </row>
        <row r="432">
          <cell r="B432">
            <v>25676692.131063595</v>
          </cell>
          <cell r="C432">
            <v>26487901.584108077</v>
          </cell>
          <cell r="D432">
            <v>33794137.827521466</v>
          </cell>
          <cell r="E432">
            <v>34912014.648900419</v>
          </cell>
          <cell r="F432">
            <v>31345860.380746718</v>
          </cell>
          <cell r="G432">
            <v>25196289.474553071</v>
          </cell>
          <cell r="H432">
            <v>27065343.449394755</v>
          </cell>
          <cell r="I432">
            <v>28760081.276742883</v>
          </cell>
          <cell r="J432">
            <v>30529585.796357904</v>
          </cell>
          <cell r="K432">
            <v>25407075.575149097</v>
          </cell>
          <cell r="L432">
            <v>33084325.039948344</v>
          </cell>
          <cell r="M432">
            <v>26144780.232493695</v>
          </cell>
          <cell r="N432">
            <v>348404087.41697997</v>
          </cell>
          <cell r="P432">
            <v>16126420.430432698</v>
          </cell>
          <cell r="Q432">
            <v>0</v>
          </cell>
        </row>
        <row r="434">
          <cell r="B434">
            <v>508150380.38909876</v>
          </cell>
        </row>
        <row r="435">
          <cell r="B435">
            <v>15000000</v>
          </cell>
          <cell r="C435">
            <v>15000000</v>
          </cell>
          <cell r="D435">
            <v>15000000</v>
          </cell>
          <cell r="E435">
            <v>5000000</v>
          </cell>
          <cell r="F435">
            <v>5000000</v>
          </cell>
          <cell r="G435">
            <v>5000000</v>
          </cell>
          <cell r="H435">
            <v>5000000</v>
          </cell>
          <cell r="I435">
            <v>5000000</v>
          </cell>
          <cell r="J435">
            <v>5000000</v>
          </cell>
          <cell r="K435">
            <v>5000000</v>
          </cell>
          <cell r="L435">
            <v>5000000</v>
          </cell>
          <cell r="M435">
            <v>5000000</v>
          </cell>
          <cell r="N435">
            <v>90000000</v>
          </cell>
        </row>
        <row r="436">
          <cell r="B436">
            <v>1400000</v>
          </cell>
          <cell r="C436">
            <v>1400000</v>
          </cell>
          <cell r="D436">
            <v>1400000</v>
          </cell>
          <cell r="E436">
            <v>1400000</v>
          </cell>
          <cell r="F436">
            <v>1400000</v>
          </cell>
          <cell r="G436">
            <v>1400000</v>
          </cell>
          <cell r="H436">
            <v>1400000</v>
          </cell>
          <cell r="I436">
            <v>1400000</v>
          </cell>
          <cell r="J436">
            <v>1400000</v>
          </cell>
          <cell r="K436">
            <v>1400000</v>
          </cell>
          <cell r="L436">
            <v>1400000</v>
          </cell>
          <cell r="M436">
            <v>1400000</v>
          </cell>
          <cell r="N436">
            <v>16800000</v>
          </cell>
          <cell r="S436" t="str">
            <v>T</v>
          </cell>
          <cell r="T436" t="str">
            <v>D</v>
          </cell>
        </row>
        <row r="437">
          <cell r="B437">
            <v>537328</v>
          </cell>
          <cell r="C437">
            <v>427928</v>
          </cell>
          <cell r="D437">
            <v>507960</v>
          </cell>
          <cell r="E437">
            <v>9525448</v>
          </cell>
          <cell r="F437">
            <v>9587968</v>
          </cell>
          <cell r="G437">
            <v>9511316</v>
          </cell>
          <cell r="H437">
            <v>2546760</v>
          </cell>
          <cell r="I437">
            <v>474808</v>
          </cell>
          <cell r="J437">
            <v>570076</v>
          </cell>
          <cell r="K437">
            <v>427928</v>
          </cell>
          <cell r="L437">
            <v>474808</v>
          </cell>
          <cell r="M437">
            <v>507960</v>
          </cell>
          <cell r="N437">
            <v>35100288</v>
          </cell>
          <cell r="O437">
            <v>12000000</v>
          </cell>
          <cell r="P437">
            <v>28000000</v>
          </cell>
          <cell r="Q437">
            <v>-90000000</v>
          </cell>
          <cell r="S437">
            <v>12000000</v>
          </cell>
          <cell r="T437">
            <v>10000000</v>
          </cell>
        </row>
        <row r="438">
          <cell r="P438">
            <v>35100288</v>
          </cell>
          <cell r="Q438">
            <v>0</v>
          </cell>
          <cell r="S438">
            <v>0</v>
          </cell>
          <cell r="T438">
            <v>0</v>
          </cell>
        </row>
        <row r="439">
          <cell r="B439">
            <v>43703417.067849085</v>
          </cell>
          <cell r="C439">
            <v>44514626.520893559</v>
          </cell>
          <cell r="D439">
            <v>51820862.764306948</v>
          </cell>
          <cell r="E439">
            <v>52938739.585685909</v>
          </cell>
          <cell r="F439">
            <v>49372585.317532204</v>
          </cell>
          <cell r="G439">
            <v>43223014.411338553</v>
          </cell>
          <cell r="H439">
            <v>45092068.386180237</v>
          </cell>
          <cell r="I439">
            <v>46786806.213528365</v>
          </cell>
          <cell r="J439">
            <v>48556310.733143389</v>
          </cell>
          <cell r="K439">
            <v>43433800.511934578</v>
          </cell>
          <cell r="L439">
            <v>51111049.976733834</v>
          </cell>
          <cell r="M439">
            <v>44171505.16927918</v>
          </cell>
          <cell r="N439">
            <v>564724786.65840578</v>
          </cell>
        </row>
        <row r="440">
          <cell r="B440">
            <v>5300000</v>
          </cell>
          <cell r="P440">
            <v>759964656.93157113</v>
          </cell>
          <cell r="Q440">
            <v>-90000000.000000119</v>
          </cell>
          <cell r="S440">
            <v>12000000</v>
          </cell>
          <cell r="T440">
            <v>10000000</v>
          </cell>
          <cell r="U440">
            <v>22000000</v>
          </cell>
        </row>
        <row r="442">
          <cell r="B442">
            <v>914</v>
          </cell>
          <cell r="C442">
            <v>945</v>
          </cell>
          <cell r="D442">
            <v>976</v>
          </cell>
          <cell r="E442">
            <v>1007</v>
          </cell>
          <cell r="F442">
            <v>1038</v>
          </cell>
          <cell r="G442">
            <v>1069</v>
          </cell>
          <cell r="H442">
            <v>1100</v>
          </cell>
          <cell r="I442">
            <v>1131</v>
          </cell>
          <cell r="J442">
            <v>1162</v>
          </cell>
          <cell r="K442">
            <v>1193</v>
          </cell>
          <cell r="L442">
            <v>1224</v>
          </cell>
          <cell r="M442">
            <v>1255</v>
          </cell>
          <cell r="N442" t="str">
            <v>Total</v>
          </cell>
        </row>
        <row r="443">
          <cell r="B443">
            <v>5794666.666666667</v>
          </cell>
          <cell r="C443">
            <v>5794666.666666667</v>
          </cell>
          <cell r="D443">
            <v>5794666.666666667</v>
          </cell>
          <cell r="E443">
            <v>5794666.666666667</v>
          </cell>
          <cell r="F443">
            <v>5794666.666666667</v>
          </cell>
          <cell r="G443">
            <v>5794666.666666667</v>
          </cell>
          <cell r="H443">
            <v>5794666.666666667</v>
          </cell>
          <cell r="I443">
            <v>5794666.666666667</v>
          </cell>
          <cell r="J443">
            <v>5794666.666666667</v>
          </cell>
          <cell r="K443">
            <v>5794666.666666667</v>
          </cell>
          <cell r="L443">
            <v>5794666.666666667</v>
          </cell>
          <cell r="M443">
            <v>5794666.666666667</v>
          </cell>
          <cell r="N443">
            <v>69535999.999999985</v>
          </cell>
        </row>
        <row r="444">
          <cell r="B444">
            <v>0</v>
          </cell>
          <cell r="C444">
            <v>0</v>
          </cell>
          <cell r="D444">
            <v>0</v>
          </cell>
          <cell r="E444">
            <v>0</v>
          </cell>
          <cell r="F444">
            <v>0</v>
          </cell>
          <cell r="G444">
            <v>0</v>
          </cell>
          <cell r="H444">
            <v>0</v>
          </cell>
          <cell r="I444">
            <v>0</v>
          </cell>
          <cell r="J444">
            <v>0</v>
          </cell>
          <cell r="K444">
            <v>0</v>
          </cell>
          <cell r="L444">
            <v>0</v>
          </cell>
          <cell r="M444">
            <v>0</v>
          </cell>
          <cell r="N444">
            <v>0</v>
          </cell>
          <cell r="O444">
            <v>-422</v>
          </cell>
        </row>
        <row r="445">
          <cell r="B445">
            <v>5794666.666666667</v>
          </cell>
          <cell r="C445">
            <v>5794666.666666667</v>
          </cell>
          <cell r="D445">
            <v>5794666.666666667</v>
          </cell>
          <cell r="E445">
            <v>5794666.666666667</v>
          </cell>
          <cell r="F445">
            <v>5794666.666666667</v>
          </cell>
          <cell r="G445">
            <v>5794666.666666667</v>
          </cell>
          <cell r="H445">
            <v>5794666.666666667</v>
          </cell>
          <cell r="I445">
            <v>5794666.666666667</v>
          </cell>
          <cell r="J445">
            <v>5794666.666666667</v>
          </cell>
          <cell r="K445">
            <v>5794666.666666667</v>
          </cell>
          <cell r="L445">
            <v>5794666.666666667</v>
          </cell>
          <cell r="M445">
            <v>5794666.666666667</v>
          </cell>
          <cell r="N445">
            <v>69535999.999999985</v>
          </cell>
        </row>
        <row r="447">
          <cell r="B447">
            <v>0</v>
          </cell>
          <cell r="C447">
            <v>0</v>
          </cell>
          <cell r="D447">
            <v>0</v>
          </cell>
          <cell r="E447">
            <v>0</v>
          </cell>
          <cell r="F447">
            <v>0</v>
          </cell>
          <cell r="G447">
            <v>0</v>
          </cell>
          <cell r="H447">
            <v>0</v>
          </cell>
          <cell r="I447">
            <v>0</v>
          </cell>
          <cell r="J447">
            <v>0</v>
          </cell>
          <cell r="K447">
            <v>0</v>
          </cell>
          <cell r="L447">
            <v>0</v>
          </cell>
          <cell r="M447">
            <v>0</v>
          </cell>
          <cell r="N447">
            <v>0</v>
          </cell>
        </row>
        <row r="448">
          <cell r="B448">
            <v>0</v>
          </cell>
          <cell r="C448">
            <v>0</v>
          </cell>
          <cell r="D448">
            <v>0</v>
          </cell>
          <cell r="E448">
            <v>0</v>
          </cell>
          <cell r="F448">
            <v>0</v>
          </cell>
          <cell r="G448">
            <v>0</v>
          </cell>
          <cell r="H448">
            <v>0</v>
          </cell>
          <cell r="I448">
            <v>0</v>
          </cell>
          <cell r="J448">
            <v>0</v>
          </cell>
          <cell r="K448">
            <v>0</v>
          </cell>
          <cell r="L448">
            <v>0</v>
          </cell>
          <cell r="M448">
            <v>0</v>
          </cell>
          <cell r="N448">
            <v>0</v>
          </cell>
          <cell r="O448">
            <v>1</v>
          </cell>
        </row>
        <row r="449">
          <cell r="B449">
            <v>0</v>
          </cell>
          <cell r="C449">
            <v>0</v>
          </cell>
          <cell r="D449">
            <v>0</v>
          </cell>
          <cell r="E449">
            <v>0</v>
          </cell>
          <cell r="F449">
            <v>0</v>
          </cell>
          <cell r="G449">
            <v>0</v>
          </cell>
          <cell r="H449">
            <v>0</v>
          </cell>
          <cell r="I449">
            <v>0</v>
          </cell>
          <cell r="J449">
            <v>0</v>
          </cell>
          <cell r="K449">
            <v>0</v>
          </cell>
          <cell r="L449">
            <v>0</v>
          </cell>
          <cell r="M449">
            <v>0</v>
          </cell>
          <cell r="N449">
            <v>0</v>
          </cell>
        </row>
        <row r="451">
          <cell r="B451">
            <v>5794666.666666667</v>
          </cell>
          <cell r="C451">
            <v>5794666.666666667</v>
          </cell>
          <cell r="D451">
            <v>5794666.666666667</v>
          </cell>
          <cell r="E451">
            <v>5794666.666666667</v>
          </cell>
          <cell r="F451">
            <v>5794666.666666667</v>
          </cell>
          <cell r="G451">
            <v>5794666.666666667</v>
          </cell>
          <cell r="H451">
            <v>5794666.666666667</v>
          </cell>
          <cell r="I451">
            <v>5794666.666666667</v>
          </cell>
          <cell r="J451">
            <v>5794666.666666667</v>
          </cell>
          <cell r="K451">
            <v>5794666.666666667</v>
          </cell>
          <cell r="L451">
            <v>5794666.666666667</v>
          </cell>
          <cell r="M451">
            <v>5794666.666666667</v>
          </cell>
          <cell r="N451">
            <v>69535999.999999985</v>
          </cell>
        </row>
        <row r="452">
          <cell r="N452">
            <v>0</v>
          </cell>
        </row>
        <row r="454">
          <cell r="B454">
            <v>914</v>
          </cell>
          <cell r="C454">
            <v>945</v>
          </cell>
          <cell r="D454">
            <v>976</v>
          </cell>
          <cell r="E454">
            <v>1007</v>
          </cell>
          <cell r="F454">
            <v>1038</v>
          </cell>
          <cell r="G454">
            <v>1069</v>
          </cell>
          <cell r="H454">
            <v>1100</v>
          </cell>
          <cell r="I454">
            <v>1131</v>
          </cell>
          <cell r="J454">
            <v>1162</v>
          </cell>
          <cell r="K454">
            <v>1193</v>
          </cell>
          <cell r="L454">
            <v>1224</v>
          </cell>
          <cell r="M454">
            <v>1255</v>
          </cell>
          <cell r="N454" t="str">
            <v>Total</v>
          </cell>
        </row>
        <row r="456">
          <cell r="B456">
            <v>1385795.8224409525</v>
          </cell>
          <cell r="C456">
            <v>1385795.8224409525</v>
          </cell>
          <cell r="D456">
            <v>1385795.8224409525</v>
          </cell>
          <cell r="E456">
            <v>1385795.8224409525</v>
          </cell>
          <cell r="F456">
            <v>1385795.8224409525</v>
          </cell>
          <cell r="G456">
            <v>1385795.8224409525</v>
          </cell>
          <cell r="H456">
            <v>1385795.8224409525</v>
          </cell>
          <cell r="I456">
            <v>1385795.8224409525</v>
          </cell>
          <cell r="J456">
            <v>1385795.8224409525</v>
          </cell>
          <cell r="K456">
            <v>1385795.8224409525</v>
          </cell>
          <cell r="L456">
            <v>1385795.8224409525</v>
          </cell>
          <cell r="M456">
            <v>1385795.8224409525</v>
          </cell>
          <cell r="N456">
            <v>16629549.869291427</v>
          </cell>
        </row>
        <row r="457">
          <cell r="N457">
            <v>0</v>
          </cell>
          <cell r="O457" t="str">
            <v>Salaries &amp; Allowances</v>
          </cell>
        </row>
        <row r="458">
          <cell r="B458">
            <v>5794666.666666667</v>
          </cell>
          <cell r="C458">
            <v>5794666.666666667</v>
          </cell>
          <cell r="D458">
            <v>5794666.666666667</v>
          </cell>
          <cell r="E458">
            <v>5794666.666666667</v>
          </cell>
          <cell r="F458">
            <v>5794666.666666667</v>
          </cell>
          <cell r="G458">
            <v>5794666.666666667</v>
          </cell>
          <cell r="H458">
            <v>5794666.666666667</v>
          </cell>
          <cell r="I458">
            <v>5794666.666666667</v>
          </cell>
          <cell r="J458">
            <v>5794666.666666667</v>
          </cell>
          <cell r="K458">
            <v>5794666.666666667</v>
          </cell>
          <cell r="L458">
            <v>5794666.666666667</v>
          </cell>
          <cell r="M458">
            <v>5794666.666666667</v>
          </cell>
          <cell r="N458">
            <v>69535999.999999985</v>
          </cell>
          <cell r="O458" t="str">
            <v xml:space="preserve">Utilities </v>
          </cell>
        </row>
        <row r="459">
          <cell r="B459">
            <v>865255.99077355838</v>
          </cell>
          <cell r="C459">
            <v>865255.99077355838</v>
          </cell>
          <cell r="D459">
            <v>865255.99077355838</v>
          </cell>
          <cell r="E459">
            <v>865255.99077355838</v>
          </cell>
          <cell r="F459">
            <v>865255.99077355838</v>
          </cell>
          <cell r="G459">
            <v>865255.99077355838</v>
          </cell>
          <cell r="H459">
            <v>865255.99077355838</v>
          </cell>
          <cell r="I459">
            <v>865255.99077355838</v>
          </cell>
          <cell r="J459">
            <v>865255.99077355838</v>
          </cell>
          <cell r="K459">
            <v>865255.99077355838</v>
          </cell>
          <cell r="L459">
            <v>865255.99077355838</v>
          </cell>
          <cell r="M459">
            <v>865255.99077355838</v>
          </cell>
          <cell r="N459">
            <v>10383071.889282702</v>
          </cell>
          <cell r="O459" t="str">
            <v>Depreciation  -  See below</v>
          </cell>
        </row>
        <row r="460">
          <cell r="N460">
            <v>0</v>
          </cell>
          <cell r="O460" t="str">
            <v>Other Factory Overhead</v>
          </cell>
        </row>
        <row r="461">
          <cell r="B461">
            <v>8045718.4798811786</v>
          </cell>
          <cell r="C461">
            <v>8045718.4798811786</v>
          </cell>
          <cell r="D461">
            <v>8045718.4798811786</v>
          </cell>
          <cell r="E461">
            <v>8045718.4798811786</v>
          </cell>
          <cell r="F461">
            <v>8045718.4798811786</v>
          </cell>
          <cell r="G461">
            <v>8045718.4798811786</v>
          </cell>
          <cell r="H461">
            <v>8045718.4798811786</v>
          </cell>
          <cell r="I461">
            <v>8045718.4798811786</v>
          </cell>
          <cell r="J461">
            <v>8045718.4798811786</v>
          </cell>
          <cell r="K461">
            <v>8045718.4798811786</v>
          </cell>
          <cell r="L461">
            <v>8045718.4798811786</v>
          </cell>
          <cell r="M461">
            <v>8045718.4798811786</v>
          </cell>
          <cell r="N461">
            <v>96548621.758574113</v>
          </cell>
        </row>
        <row r="463">
          <cell r="B463">
            <v>0</v>
          </cell>
          <cell r="C463">
            <v>0</v>
          </cell>
          <cell r="D463">
            <v>0</v>
          </cell>
          <cell r="E463">
            <v>0</v>
          </cell>
          <cell r="F463">
            <v>0</v>
          </cell>
          <cell r="G463">
            <v>0</v>
          </cell>
          <cell r="H463">
            <v>0</v>
          </cell>
          <cell r="I463">
            <v>0</v>
          </cell>
          <cell r="J463">
            <v>0</v>
          </cell>
          <cell r="K463">
            <v>0</v>
          </cell>
          <cell r="L463">
            <v>0</v>
          </cell>
          <cell r="M463">
            <v>0</v>
          </cell>
          <cell r="N463">
            <v>0</v>
          </cell>
        </row>
        <row r="464">
          <cell r="B464">
            <v>3340000</v>
          </cell>
          <cell r="C464">
            <v>5850000</v>
          </cell>
          <cell r="D464">
            <v>180000</v>
          </cell>
          <cell r="E464">
            <v>748750</v>
          </cell>
          <cell r="F464">
            <v>3322500</v>
          </cell>
          <cell r="G464">
            <v>3553750</v>
          </cell>
          <cell r="H464">
            <v>6980000</v>
          </cell>
          <cell r="I464">
            <v>50000</v>
          </cell>
          <cell r="J464">
            <v>50000</v>
          </cell>
          <cell r="K464">
            <v>5625000</v>
          </cell>
          <cell r="L464">
            <v>3250000</v>
          </cell>
          <cell r="M464">
            <v>550000</v>
          </cell>
          <cell r="N464">
            <v>33500000</v>
          </cell>
          <cell r="O464" t="str">
            <v>Selling Expenses</v>
          </cell>
        </row>
        <row r="465">
          <cell r="B465">
            <v>0</v>
          </cell>
          <cell r="C465">
            <v>0</v>
          </cell>
          <cell r="D465">
            <v>0</v>
          </cell>
          <cell r="E465">
            <v>0</v>
          </cell>
          <cell r="F465">
            <v>0</v>
          </cell>
          <cell r="G465">
            <v>0</v>
          </cell>
          <cell r="H465">
            <v>0</v>
          </cell>
          <cell r="I465">
            <v>0</v>
          </cell>
          <cell r="J465">
            <v>0</v>
          </cell>
          <cell r="K465">
            <v>0</v>
          </cell>
          <cell r="L465">
            <v>0</v>
          </cell>
          <cell r="M465">
            <v>0</v>
          </cell>
          <cell r="N465">
            <v>0</v>
          </cell>
          <cell r="O465" t="str">
            <v>Advertisement expenses</v>
          </cell>
        </row>
        <row r="466">
          <cell r="B466">
            <v>0</v>
          </cell>
          <cell r="C466">
            <v>0</v>
          </cell>
          <cell r="D466">
            <v>0</v>
          </cell>
          <cell r="E466">
            <v>0</v>
          </cell>
          <cell r="F466">
            <v>0</v>
          </cell>
          <cell r="G466">
            <v>0</v>
          </cell>
          <cell r="H466">
            <v>0</v>
          </cell>
          <cell r="I466">
            <v>0</v>
          </cell>
          <cell r="J466">
            <v>0</v>
          </cell>
          <cell r="K466">
            <v>0</v>
          </cell>
          <cell r="L466">
            <v>0</v>
          </cell>
          <cell r="M466">
            <v>0</v>
          </cell>
          <cell r="N466">
            <v>0</v>
          </cell>
          <cell r="O466" t="str">
            <v>Admin Expenses</v>
          </cell>
        </row>
        <row r="467">
          <cell r="B467">
            <v>61821.642211505015</v>
          </cell>
          <cell r="C467">
            <v>54720.596341111312</v>
          </cell>
          <cell r="D467">
            <v>53840.889428353745</v>
          </cell>
          <cell r="E467">
            <v>49233.023961940838</v>
          </cell>
          <cell r="F467">
            <v>66097.823217230602</v>
          </cell>
          <cell r="G467">
            <v>63871.595708394918</v>
          </cell>
          <cell r="H467">
            <v>56780.621461829563</v>
          </cell>
          <cell r="I467">
            <v>71456.813349351432</v>
          </cell>
          <cell r="J467">
            <v>66581.975824860856</v>
          </cell>
          <cell r="K467">
            <v>69348.82804305121</v>
          </cell>
          <cell r="L467">
            <v>69858.455485244849</v>
          </cell>
          <cell r="M467">
            <v>67392.223866452434</v>
          </cell>
          <cell r="N467">
            <v>751004.48889932688</v>
          </cell>
          <cell r="O467" t="str">
            <v>Depreciation</v>
          </cell>
        </row>
        <row r="468">
          <cell r="B468">
            <v>0</v>
          </cell>
          <cell r="C468">
            <v>0</v>
          </cell>
          <cell r="D468">
            <v>0</v>
          </cell>
          <cell r="E468">
            <v>0</v>
          </cell>
          <cell r="F468">
            <v>0</v>
          </cell>
          <cell r="G468">
            <v>0</v>
          </cell>
          <cell r="H468">
            <v>0</v>
          </cell>
          <cell r="I468">
            <v>0</v>
          </cell>
          <cell r="J468">
            <v>0</v>
          </cell>
          <cell r="K468">
            <v>0</v>
          </cell>
          <cell r="L468">
            <v>0</v>
          </cell>
          <cell r="M468">
            <v>0</v>
          </cell>
          <cell r="N468">
            <v>0</v>
          </cell>
          <cell r="O468" t="str">
            <v>Financial Charges - Working Capital</v>
          </cell>
        </row>
        <row r="469">
          <cell r="B469">
            <v>0</v>
          </cell>
          <cell r="C469">
            <v>0</v>
          </cell>
          <cell r="D469">
            <v>0</v>
          </cell>
          <cell r="E469">
            <v>0</v>
          </cell>
          <cell r="F469">
            <v>0</v>
          </cell>
          <cell r="G469">
            <v>0</v>
          </cell>
          <cell r="H469">
            <v>0</v>
          </cell>
          <cell r="I469">
            <v>0</v>
          </cell>
          <cell r="J469">
            <v>0</v>
          </cell>
          <cell r="K469">
            <v>0</v>
          </cell>
          <cell r="L469">
            <v>0</v>
          </cell>
          <cell r="M469">
            <v>0</v>
          </cell>
          <cell r="N469">
            <v>0</v>
          </cell>
          <cell r="O469" t="str">
            <v>F/C- W.Cap - On the basis of Cash flow</v>
          </cell>
        </row>
        <row r="470">
          <cell r="B470">
            <v>0</v>
          </cell>
          <cell r="C470">
            <v>0</v>
          </cell>
          <cell r="D470">
            <v>0</v>
          </cell>
          <cell r="E470">
            <v>0</v>
          </cell>
          <cell r="F470">
            <v>0</v>
          </cell>
          <cell r="G470">
            <v>0</v>
          </cell>
          <cell r="H470">
            <v>0</v>
          </cell>
          <cell r="I470">
            <v>0</v>
          </cell>
          <cell r="J470">
            <v>0</v>
          </cell>
          <cell r="K470">
            <v>0</v>
          </cell>
          <cell r="L470">
            <v>0</v>
          </cell>
          <cell r="M470">
            <v>0</v>
          </cell>
          <cell r="N470">
            <v>0</v>
          </cell>
          <cell r="O470" t="str">
            <v>F/C- W.Cap - On the basis of Cash flow</v>
          </cell>
        </row>
        <row r="471">
          <cell r="B471">
            <v>42931.695980211822</v>
          </cell>
          <cell r="C471">
            <v>38000.414125771742</v>
          </cell>
          <cell r="D471">
            <v>37389.506547467885</v>
          </cell>
          <cell r="E471">
            <v>34189.599973570032</v>
          </cell>
          <cell r="F471">
            <v>45901.266123076806</v>
          </cell>
          <cell r="G471">
            <v>44355.274797496466</v>
          </cell>
          <cell r="H471">
            <v>39430.987126270535</v>
          </cell>
          <cell r="I471">
            <v>49622.787048160717</v>
          </cell>
          <cell r="J471">
            <v>46237.483211708925</v>
          </cell>
          <cell r="K471">
            <v>48158.90836323001</v>
          </cell>
          <cell r="L471">
            <v>48512.816309197813</v>
          </cell>
          <cell r="M471">
            <v>46800.155462814197</v>
          </cell>
          <cell r="N471">
            <v>521530.89506897703</v>
          </cell>
          <cell r="O471" t="str">
            <v>Financial Charges - Capital Exp</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t="str">
            <v>Charity &amp; Donation</v>
          </cell>
        </row>
        <row r="473">
          <cell r="B473">
            <v>-29905.625785854187</v>
          </cell>
          <cell r="C473">
            <v>-154804.00939961255</v>
          </cell>
          <cell r="D473">
            <v>128770.52132494061</v>
          </cell>
          <cell r="E473">
            <v>100723.40992695613</v>
          </cell>
          <cell r="F473">
            <v>-25096.35879037097</v>
          </cell>
          <cell r="G473">
            <v>-36470.247848650171</v>
          </cell>
          <cell r="H473">
            <v>-108960.06339482868</v>
          </cell>
          <cell r="I473">
            <v>236296.53701470076</v>
          </cell>
          <cell r="J473">
            <v>236709.54408274789</v>
          </cell>
          <cell r="K473">
            <v>-42274.869785737734</v>
          </cell>
          <cell r="L473">
            <v>76431.95344485424</v>
          </cell>
          <cell r="M473">
            <v>211640.89806811302</v>
          </cell>
          <cell r="N473">
            <v>593061.68885725841</v>
          </cell>
        </row>
        <row r="474">
          <cell r="B474">
            <v>-11364.137798624592</v>
          </cell>
          <cell r="C474">
            <v>-58825.523571852769</v>
          </cell>
          <cell r="D474">
            <v>48932.798103477435</v>
          </cell>
          <cell r="E474">
            <v>38274.895772243326</v>
          </cell>
          <cell r="F474">
            <v>-9536.6163403409646</v>
          </cell>
          <cell r="G474">
            <v>-13858.694182487068</v>
          </cell>
          <cell r="H474">
            <v>-41404.824090034897</v>
          </cell>
          <cell r="I474">
            <v>89792.684065586291</v>
          </cell>
          <cell r="J474">
            <v>89949.626751444186</v>
          </cell>
          <cell r="K474">
            <v>-16064.450518580328</v>
          </cell>
          <cell r="L474">
            <v>29044.142309044608</v>
          </cell>
          <cell r="M474">
            <v>80423.541265882959</v>
          </cell>
          <cell r="N474">
            <v>225363.44176575818</v>
          </cell>
        </row>
        <row r="475">
          <cell r="B475">
            <v>3403483.5746072382</v>
          </cell>
          <cell r="C475">
            <v>5729091.4774954189</v>
          </cell>
          <cell r="D475">
            <v>448933.71540423972</v>
          </cell>
          <cell r="E475">
            <v>971170.92963471031</v>
          </cell>
          <cell r="F475">
            <v>3399866.1142095951</v>
          </cell>
          <cell r="G475">
            <v>3611647.9284747541</v>
          </cell>
          <cell r="H475">
            <v>6925846.7211032361</v>
          </cell>
          <cell r="I475">
            <v>497168.82147779921</v>
          </cell>
          <cell r="J475">
            <v>489478.62987076188</v>
          </cell>
          <cell r="K475">
            <v>5684168.4161019623</v>
          </cell>
          <cell r="L475">
            <v>3473847.3675483414</v>
          </cell>
          <cell r="M475">
            <v>956256.81866326253</v>
          </cell>
          <cell r="N475">
            <v>35590960.514591321</v>
          </cell>
        </row>
        <row r="478">
          <cell r="B478">
            <v>0</v>
          </cell>
          <cell r="C478">
            <v>0</v>
          </cell>
          <cell r="D478">
            <v>0</v>
          </cell>
          <cell r="E478">
            <v>0</v>
          </cell>
          <cell r="F478">
            <v>0</v>
          </cell>
          <cell r="G478">
            <v>0</v>
          </cell>
          <cell r="H478">
            <v>0</v>
          </cell>
          <cell r="I478">
            <v>0</v>
          </cell>
          <cell r="J478">
            <v>0</v>
          </cell>
          <cell r="K478">
            <v>0</v>
          </cell>
          <cell r="L478">
            <v>0</v>
          </cell>
          <cell r="M478">
            <v>0</v>
          </cell>
          <cell r="N478">
            <v>0</v>
          </cell>
        </row>
        <row r="479">
          <cell r="B479">
            <v>933333.33333333337</v>
          </cell>
          <cell r="C479">
            <v>933333.33333333337</v>
          </cell>
          <cell r="D479">
            <v>933333.33333333337</v>
          </cell>
          <cell r="E479">
            <v>933333.33333333337</v>
          </cell>
          <cell r="F479">
            <v>933333.33333333337</v>
          </cell>
          <cell r="G479">
            <v>933333.33333333337</v>
          </cell>
          <cell r="H479">
            <v>933333.33333333337</v>
          </cell>
          <cell r="I479">
            <v>933333.33333333337</v>
          </cell>
          <cell r="J479">
            <v>933333.33333333337</v>
          </cell>
          <cell r="K479">
            <v>933333.33333333337</v>
          </cell>
          <cell r="L479">
            <v>933333.33333333337</v>
          </cell>
          <cell r="M479">
            <v>933333.33333333337</v>
          </cell>
          <cell r="N479">
            <v>11200000.000000002</v>
          </cell>
          <cell r="O479">
            <v>19408750</v>
          </cell>
        </row>
        <row r="480">
          <cell r="B480">
            <v>0</v>
          </cell>
          <cell r="C480">
            <v>0</v>
          </cell>
          <cell r="D480">
            <v>0</v>
          </cell>
          <cell r="E480">
            <v>0</v>
          </cell>
          <cell r="F480">
            <v>0</v>
          </cell>
          <cell r="G480">
            <v>0</v>
          </cell>
          <cell r="H480">
            <v>0</v>
          </cell>
          <cell r="I480">
            <v>0</v>
          </cell>
          <cell r="J480">
            <v>0</v>
          </cell>
          <cell r="K480">
            <v>0</v>
          </cell>
          <cell r="L480">
            <v>0</v>
          </cell>
          <cell r="M480">
            <v>0</v>
          </cell>
          <cell r="N480">
            <v>0</v>
          </cell>
          <cell r="O480">
            <v>10000000.000000002</v>
          </cell>
        </row>
        <row r="481">
          <cell r="O481">
            <v>29408750</v>
          </cell>
        </row>
        <row r="483">
          <cell r="B483">
            <v>11449202.054488417</v>
          </cell>
          <cell r="C483">
            <v>13774809.957376597</v>
          </cell>
          <cell r="D483">
            <v>8494652.195285419</v>
          </cell>
          <cell r="E483">
            <v>9016889.4095158894</v>
          </cell>
          <cell r="F483">
            <v>11445584.594090775</v>
          </cell>
          <cell r="G483">
            <v>11657366.408355933</v>
          </cell>
          <cell r="H483">
            <v>14971565.200984415</v>
          </cell>
          <cell r="I483">
            <v>8542887.3013589773</v>
          </cell>
          <cell r="J483">
            <v>8535197.1097519398</v>
          </cell>
          <cell r="K483">
            <v>13729886.895983141</v>
          </cell>
          <cell r="L483">
            <v>11519565.84742952</v>
          </cell>
          <cell r="M483">
            <v>9001975.2985444404</v>
          </cell>
          <cell r="N483">
            <v>132139582.27316543</v>
          </cell>
        </row>
        <row r="488">
          <cell r="B488">
            <v>914</v>
          </cell>
          <cell r="C488">
            <v>945</v>
          </cell>
          <cell r="D488">
            <v>976</v>
          </cell>
          <cell r="E488">
            <v>1007</v>
          </cell>
          <cell r="F488">
            <v>1038</v>
          </cell>
          <cell r="G488">
            <v>1069</v>
          </cell>
          <cell r="H488">
            <v>1100</v>
          </cell>
          <cell r="I488">
            <v>1131</v>
          </cell>
          <cell r="J488">
            <v>1162</v>
          </cell>
          <cell r="K488">
            <v>1193</v>
          </cell>
          <cell r="L488">
            <v>1224</v>
          </cell>
          <cell r="M488">
            <v>1255</v>
          </cell>
          <cell r="N488" t="str">
            <v>Total</v>
          </cell>
          <cell r="O488" t="str">
            <v>Jul ~ Dec</v>
          </cell>
          <cell r="P488" t="str">
            <v>Jan ~ Jun</v>
          </cell>
        </row>
        <row r="489">
          <cell r="Q489" t="str">
            <v>Selling Expenses</v>
          </cell>
        </row>
        <row r="490">
          <cell r="B490">
            <v>4716537.5094517833</v>
          </cell>
          <cell r="C490">
            <v>4825810.0553567894</v>
          </cell>
          <cell r="D490">
            <v>4843714.4884970682</v>
          </cell>
          <cell r="E490">
            <v>4872148.2111430261</v>
          </cell>
          <cell r="F490">
            <v>4706057.5212955838</v>
          </cell>
          <cell r="G490">
            <v>4667035.8775320202</v>
          </cell>
          <cell r="H490">
            <v>4806417.0365934977</v>
          </cell>
          <cell r="I490">
            <v>4719198.6145617524</v>
          </cell>
          <cell r="J490">
            <v>4781941.4535826249</v>
          </cell>
          <cell r="K490">
            <v>4768724.3505052468</v>
          </cell>
          <cell r="L490">
            <v>4742345.8814959452</v>
          </cell>
          <cell r="M490">
            <v>4687798.4706351412</v>
          </cell>
          <cell r="N490">
            <v>57137729.470650472</v>
          </cell>
          <cell r="O490">
            <v>28631303.66327627</v>
          </cell>
          <cell r="P490">
            <v>28506425.807374209</v>
          </cell>
          <cell r="Q490" t="str">
            <v>CKD - Toyota</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t="str">
            <v>CKD - Daihatsu</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t="str">
            <v>Parts - Daihaitsu</v>
          </cell>
        </row>
        <row r="493">
          <cell r="B493">
            <v>545312.82388154941</v>
          </cell>
          <cell r="C493">
            <v>436040.27797654417</v>
          </cell>
          <cell r="D493">
            <v>418135.84483626514</v>
          </cell>
          <cell r="E493">
            <v>389702.12219030695</v>
          </cell>
          <cell r="F493">
            <v>555792.8120377498</v>
          </cell>
          <cell r="G493">
            <v>594814.45580131351</v>
          </cell>
          <cell r="H493">
            <v>455433.29673983448</v>
          </cell>
          <cell r="I493">
            <v>542651.71877158002</v>
          </cell>
          <cell r="J493">
            <v>479908.87975070754</v>
          </cell>
          <cell r="K493">
            <v>493125.98282808578</v>
          </cell>
          <cell r="L493">
            <v>519504.45183738845</v>
          </cell>
          <cell r="M493">
            <v>574051.86269819131</v>
          </cell>
          <cell r="N493">
            <v>6004474.5293495171</v>
          </cell>
          <cell r="O493">
            <v>2939798.336723729</v>
          </cell>
          <cell r="P493">
            <v>3064676.1926257876</v>
          </cell>
          <cell r="Q493" t="str">
            <v>Toyota CBU</v>
          </cell>
        </row>
        <row r="494">
          <cell r="B494">
            <v>5261850.333333333</v>
          </cell>
          <cell r="C494">
            <v>5261850.333333334</v>
          </cell>
          <cell r="D494">
            <v>5261850.333333333</v>
          </cell>
          <cell r="E494">
            <v>5261850.333333333</v>
          </cell>
          <cell r="F494">
            <v>5261850.333333334</v>
          </cell>
          <cell r="G494">
            <v>5261850.333333334</v>
          </cell>
          <cell r="H494">
            <v>5261850.3333333321</v>
          </cell>
          <cell r="I494">
            <v>5261850.3333333321</v>
          </cell>
          <cell r="J494">
            <v>5261850.3333333321</v>
          </cell>
          <cell r="K494">
            <v>5261850.3333333321</v>
          </cell>
          <cell r="L494">
            <v>5261850.333333334</v>
          </cell>
          <cell r="M494">
            <v>5261850.3333333321</v>
          </cell>
          <cell r="N494">
            <v>63142203.999999985</v>
          </cell>
          <cell r="O494">
            <v>31571102</v>
          </cell>
          <cell r="P494">
            <v>31571101.999999996</v>
          </cell>
        </row>
        <row r="495">
          <cell r="Q495" t="str">
            <v>Adveritisement Expenses</v>
          </cell>
        </row>
        <row r="496">
          <cell r="B496">
            <v>728296.41355494794</v>
          </cell>
          <cell r="C496">
            <v>1056994.3530255042</v>
          </cell>
          <cell r="D496">
            <v>8259495.3286153795</v>
          </cell>
          <cell r="E496">
            <v>8669096.3705023527</v>
          </cell>
          <cell r="F496">
            <v>6696618.7668775115</v>
          </cell>
          <cell r="G496">
            <v>720652.70014865487</v>
          </cell>
          <cell r="H496">
            <v>924864.2476054685</v>
          </cell>
          <cell r="I496">
            <v>4450720.1157747423</v>
          </cell>
          <cell r="J496">
            <v>5555007.3231571959</v>
          </cell>
          <cell r="K496">
            <v>736354.75913109025</v>
          </cell>
          <cell r="L496">
            <v>8167755.9847718347</v>
          </cell>
          <cell r="M496">
            <v>1057947.3628533899</v>
          </cell>
          <cell r="N496">
            <v>47023803.726018071</v>
          </cell>
          <cell r="O496">
            <v>26131153.932724345</v>
          </cell>
          <cell r="P496">
            <v>20892649.793293722</v>
          </cell>
          <cell r="Q496" t="str">
            <v>CKD - Toyota</v>
          </cell>
        </row>
        <row r="497">
          <cell r="B497">
            <v>3267178.539035792</v>
          </cell>
          <cell r="C497">
            <v>5722453.4291495159</v>
          </cell>
          <cell r="D497">
            <v>176075.49012767742</v>
          </cell>
          <cell r="E497">
            <v>732425.1290727692</v>
          </cell>
          <cell r="F497">
            <v>3235949.5154735856</v>
          </cell>
          <cell r="G497">
            <v>3461175.4975513183</v>
          </cell>
          <cell r="H497">
            <v>6775244.8701212984</v>
          </cell>
          <cell r="I497">
            <v>48533.272708605291</v>
          </cell>
          <cell r="J497">
            <v>48533.272708605291</v>
          </cell>
          <cell r="K497">
            <v>5459993.1797180949</v>
          </cell>
          <cell r="L497">
            <v>3154662.7260593437</v>
          </cell>
          <cell r="M497">
            <v>533865.99979465816</v>
          </cell>
          <cell r="N497">
            <v>32616090.921521265</v>
          </cell>
          <cell r="O497">
            <v>16595257.600410657</v>
          </cell>
          <cell r="P497">
            <v>16020833.321110606</v>
          </cell>
          <cell r="Q497" t="str">
            <v>CKD - Daihatsu</v>
          </cell>
        </row>
        <row r="498">
          <cell r="B498">
            <v>72821.460964208469</v>
          </cell>
          <cell r="C498">
            <v>127546.57085048489</v>
          </cell>
          <cell r="D498">
            <v>3924.509872322612</v>
          </cell>
          <cell r="E498">
            <v>16324.870927230866</v>
          </cell>
          <cell r="F498">
            <v>86550.484526414497</v>
          </cell>
          <cell r="G498">
            <v>92574.502448681873</v>
          </cell>
          <cell r="H498">
            <v>204755.12987870167</v>
          </cell>
          <cell r="I498">
            <v>1466.7272913947111</v>
          </cell>
          <cell r="J498">
            <v>1466.7272913947111</v>
          </cell>
          <cell r="K498">
            <v>165006.82028190501</v>
          </cell>
          <cell r="L498">
            <v>95337.273940656218</v>
          </cell>
          <cell r="M498">
            <v>16134.000205341823</v>
          </cell>
          <cell r="N498">
            <v>883909.07847873739</v>
          </cell>
          <cell r="O498">
            <v>399742.39958934317</v>
          </cell>
          <cell r="P498">
            <v>484166.67888939416</v>
          </cell>
          <cell r="Q498" t="str">
            <v>Parts - Daihaitsu</v>
          </cell>
        </row>
        <row r="499">
          <cell r="B499">
            <v>84203.586445051988</v>
          </cell>
          <cell r="C499">
            <v>95505.646974495947</v>
          </cell>
          <cell r="D499">
            <v>713004.67138462048</v>
          </cell>
          <cell r="E499">
            <v>693403.62949764938</v>
          </cell>
          <cell r="F499">
            <v>790881.23312249</v>
          </cell>
          <cell r="G499">
            <v>91847.299851345189</v>
          </cell>
          <cell r="H499">
            <v>87635.752394531388</v>
          </cell>
          <cell r="I499">
            <v>511779.8842252575</v>
          </cell>
          <cell r="J499">
            <v>557492.67684280383</v>
          </cell>
          <cell r="K499">
            <v>76145.24086890975</v>
          </cell>
          <cell r="L499">
            <v>894744.01522816648</v>
          </cell>
          <cell r="M499">
            <v>129552.63714661001</v>
          </cell>
          <cell r="N499">
            <v>4726196.2739819326</v>
          </cell>
          <cell r="O499">
            <v>2468846.0672756531</v>
          </cell>
          <cell r="P499">
            <v>2257350.206706279</v>
          </cell>
          <cell r="Q499" t="str">
            <v>CBU</v>
          </cell>
        </row>
        <row r="500">
          <cell r="B500">
            <v>4152500.0000000005</v>
          </cell>
          <cell r="C500">
            <v>7002500.0000000009</v>
          </cell>
          <cell r="D500">
            <v>9152500</v>
          </cell>
          <cell r="E500">
            <v>10111250.000000002</v>
          </cell>
          <cell r="F500">
            <v>10810000.000000002</v>
          </cell>
          <cell r="G500">
            <v>4366250</v>
          </cell>
          <cell r="H500">
            <v>7992500</v>
          </cell>
          <cell r="I500">
            <v>5012500</v>
          </cell>
          <cell r="J500">
            <v>6162500</v>
          </cell>
          <cell r="K500">
            <v>6437500</v>
          </cell>
          <cell r="L500">
            <v>12312500.000000002</v>
          </cell>
          <cell r="M500">
            <v>1737499.9999999998</v>
          </cell>
          <cell r="N500">
            <v>85250000</v>
          </cell>
          <cell r="O500">
            <v>45595000</v>
          </cell>
          <cell r="P500">
            <v>39655000</v>
          </cell>
        </row>
        <row r="501">
          <cell r="Q501" t="str">
            <v>Admin Expenses</v>
          </cell>
        </row>
        <row r="502">
          <cell r="B502">
            <v>9610261.4690381344</v>
          </cell>
          <cell r="C502">
            <v>9832911.6091950051</v>
          </cell>
          <cell r="D502">
            <v>9869393.092399193</v>
          </cell>
          <cell r="E502">
            <v>9927328.7090709955</v>
          </cell>
          <cell r="F502">
            <v>9588907.7903762609</v>
          </cell>
          <cell r="G502">
            <v>9509398.5743956808</v>
          </cell>
          <cell r="H502">
            <v>9793397.0329585802</v>
          </cell>
          <cell r="I502">
            <v>9615683.6491548289</v>
          </cell>
          <cell r="J502">
            <v>9743526.3912282288</v>
          </cell>
          <cell r="K502">
            <v>9716595.6573620625</v>
          </cell>
          <cell r="L502">
            <v>9662847.7578013577</v>
          </cell>
          <cell r="M502">
            <v>9551703.7501938995</v>
          </cell>
          <cell r="N502">
            <v>116421955.4831742</v>
          </cell>
          <cell r="O502">
            <v>58338201.244475268</v>
          </cell>
          <cell r="P502">
            <v>58083754.238698952</v>
          </cell>
          <cell r="Q502" t="str">
            <v>CKD - Toyota</v>
          </cell>
        </row>
        <row r="503">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t="str">
            <v>CKD - Daihatsu</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t="str">
            <v>Parts - Daihaitsu</v>
          </cell>
        </row>
        <row r="505">
          <cell r="B505">
            <v>1111111.44762853</v>
          </cell>
          <cell r="C505">
            <v>888461.3074716602</v>
          </cell>
          <cell r="D505">
            <v>851979.82426747109</v>
          </cell>
          <cell r="E505">
            <v>794044.20759567025</v>
          </cell>
          <cell r="F505">
            <v>1132465.1262904038</v>
          </cell>
          <cell r="G505">
            <v>1211974.3422709841</v>
          </cell>
          <cell r="H505">
            <v>927975.88370808354</v>
          </cell>
          <cell r="I505">
            <v>1105689.2675118342</v>
          </cell>
          <cell r="J505">
            <v>977846.52543843572</v>
          </cell>
          <cell r="K505">
            <v>1004777.2593046015</v>
          </cell>
          <cell r="L505">
            <v>1058525.1588653075</v>
          </cell>
          <cell r="M505">
            <v>1169669.1664727647</v>
          </cell>
          <cell r="N505">
            <v>12234519.516825749</v>
          </cell>
          <cell r="O505">
            <v>5990036.2555247201</v>
          </cell>
          <cell r="P505">
            <v>6244483.2613010267</v>
          </cell>
          <cell r="Q505" t="str">
            <v>Toyota CBU</v>
          </cell>
        </row>
        <row r="506">
          <cell r="B506">
            <v>10721372.916666664</v>
          </cell>
          <cell r="C506">
            <v>10721372.916666666</v>
          </cell>
          <cell r="D506">
            <v>10721372.916666664</v>
          </cell>
          <cell r="E506">
            <v>10721372.916666666</v>
          </cell>
          <cell r="F506">
            <v>10721372.916666664</v>
          </cell>
          <cell r="G506">
            <v>10721372.916666664</v>
          </cell>
          <cell r="H506">
            <v>10721372.916666664</v>
          </cell>
          <cell r="I506">
            <v>10721372.916666662</v>
          </cell>
          <cell r="J506">
            <v>10721372.916666664</v>
          </cell>
          <cell r="K506">
            <v>10721372.916666664</v>
          </cell>
          <cell r="L506">
            <v>10721372.916666664</v>
          </cell>
          <cell r="M506">
            <v>10721372.916666664</v>
          </cell>
          <cell r="N506">
            <v>128656474.99999996</v>
          </cell>
          <cell r="O506">
            <v>64328237.499999985</v>
          </cell>
          <cell r="P506">
            <v>64328237.499999978</v>
          </cell>
        </row>
        <row r="507">
          <cell r="Q507" t="str">
            <v>Depreciaiton Expenses</v>
          </cell>
        </row>
        <row r="508">
          <cell r="B508">
            <v>2702689.3164353976</v>
          </cell>
          <cell r="C508">
            <v>2765305.1107135783</v>
          </cell>
          <cell r="D508">
            <v>2775564.7810900123</v>
          </cell>
          <cell r="E508">
            <v>2791857.9873388163</v>
          </cell>
          <cell r="F508">
            <v>2696684.0314208358</v>
          </cell>
          <cell r="G508">
            <v>2674323.6919772951</v>
          </cell>
          <cell r="H508">
            <v>2754192.4450091408</v>
          </cell>
          <cell r="I508">
            <v>2704214.1936013722</v>
          </cell>
          <cell r="J508">
            <v>2740167.3478728514</v>
          </cell>
          <cell r="K508">
            <v>2732593.630244216</v>
          </cell>
          <cell r="L508">
            <v>2717478.1337104784</v>
          </cell>
          <cell r="M508">
            <v>2686221.1566850073</v>
          </cell>
          <cell r="N508">
            <v>32741291.826099001</v>
          </cell>
          <cell r="O508">
            <v>16406424.918975934</v>
          </cell>
          <cell r="P508">
            <v>16334866.907123065</v>
          </cell>
          <cell r="Q508" t="str">
            <v>CKD - Toyota</v>
          </cell>
        </row>
        <row r="509">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t="str">
            <v>CKD - Daihatsu</v>
          </cell>
        </row>
        <row r="510">
          <cell r="N510">
            <v>0</v>
          </cell>
          <cell r="O510">
            <v>0</v>
          </cell>
          <cell r="P510">
            <v>0</v>
          </cell>
          <cell r="Q510" t="str">
            <v>Parts - Daihaitsu</v>
          </cell>
        </row>
        <row r="511">
          <cell r="B511">
            <v>312477.35023126879</v>
          </cell>
          <cell r="C511">
            <v>249861.55595308839</v>
          </cell>
          <cell r="D511">
            <v>239601.88557665399</v>
          </cell>
          <cell r="E511">
            <v>223308.67932785</v>
          </cell>
          <cell r="F511">
            <v>318482.63524583122</v>
          </cell>
          <cell r="G511">
            <v>340842.97468937142</v>
          </cell>
          <cell r="H511">
            <v>260974.22165752549</v>
          </cell>
          <cell r="I511">
            <v>310952.47306529415</v>
          </cell>
          <cell r="J511">
            <v>274999.31879381498</v>
          </cell>
          <cell r="K511">
            <v>282573.0364224505</v>
          </cell>
          <cell r="L511">
            <v>297688.53295618866</v>
          </cell>
          <cell r="M511">
            <v>328945.50998165912</v>
          </cell>
          <cell r="N511">
            <v>3440708.1739009968</v>
          </cell>
          <cell r="O511">
            <v>1684575.0810240638</v>
          </cell>
          <cell r="P511">
            <v>1756133.092876933</v>
          </cell>
          <cell r="Q511" t="str">
            <v>Toyota CBU</v>
          </cell>
        </row>
        <row r="512">
          <cell r="B512">
            <v>3015166.6666666665</v>
          </cell>
          <cell r="C512">
            <v>3015166.6666666665</v>
          </cell>
          <cell r="D512">
            <v>3015166.666666666</v>
          </cell>
          <cell r="E512">
            <v>3015166.666666666</v>
          </cell>
          <cell r="F512">
            <v>3015166.666666667</v>
          </cell>
          <cell r="G512">
            <v>3015166.6666666665</v>
          </cell>
          <cell r="H512">
            <v>3015166.666666666</v>
          </cell>
          <cell r="I512">
            <v>3015166.6666666665</v>
          </cell>
          <cell r="J512">
            <v>3015166.6666666665</v>
          </cell>
          <cell r="K512">
            <v>3015166.6666666665</v>
          </cell>
          <cell r="L512">
            <v>3015166.666666667</v>
          </cell>
          <cell r="M512">
            <v>3015166.6666666665</v>
          </cell>
          <cell r="N512">
            <v>36182000</v>
          </cell>
          <cell r="O512">
            <v>18091000</v>
          </cell>
          <cell r="P512">
            <v>18090999.999999996</v>
          </cell>
        </row>
        <row r="513">
          <cell r="Q513" t="str">
            <v>Financial  Charges -Capital Exp</v>
          </cell>
        </row>
        <row r="514">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t="str">
            <v>CKD - Toyota</v>
          </cell>
        </row>
        <row r="515">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t="str">
            <v>CKD - Daihatsu</v>
          </cell>
        </row>
        <row r="516">
          <cell r="O516">
            <v>0</v>
          </cell>
          <cell r="P516">
            <v>0</v>
          </cell>
          <cell r="Q516" t="str">
            <v>Parts - Daihaitsu</v>
          </cell>
        </row>
        <row r="517">
          <cell r="O517">
            <v>0</v>
          </cell>
          <cell r="P517">
            <v>0</v>
          </cell>
          <cell r="Q517" t="str">
            <v>Toyota CBU</v>
          </cell>
        </row>
        <row r="518">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row>
        <row r="519">
          <cell r="Q519" t="str">
            <v>Financial. Charges - Working Capital</v>
          </cell>
        </row>
        <row r="520">
          <cell r="B520">
            <v>482404.14502184925</v>
          </cell>
          <cell r="C520">
            <v>500093.05899224273</v>
          </cell>
          <cell r="D520">
            <v>502758.27500108577</v>
          </cell>
          <cell r="E520">
            <v>509976.18082393525</v>
          </cell>
          <cell r="F520">
            <v>477507.75782574253</v>
          </cell>
          <cell r="G520">
            <v>475522.93191278144</v>
          </cell>
          <cell r="H520">
            <v>496201.66105324955</v>
          </cell>
          <cell r="I520">
            <v>474034.81972427724</v>
          </cell>
          <cell r="J520">
            <v>484767.44876841555</v>
          </cell>
          <cell r="K520">
            <v>480920.01958029502</v>
          </cell>
          <cell r="L520">
            <v>477800.47150196694</v>
          </cell>
          <cell r="M520">
            <v>474501.88816479599</v>
          </cell>
          <cell r="N520">
            <v>5836488.6583706383</v>
          </cell>
          <cell r="O520">
            <v>2948262.3495776374</v>
          </cell>
          <cell r="P520">
            <v>2888226.3087929999</v>
          </cell>
          <cell r="Q520" t="str">
            <v>CKD - Toyota</v>
          </cell>
        </row>
        <row r="521">
          <cell r="B521">
            <v>60473.755293825867</v>
          </cell>
          <cell r="C521">
            <v>53527.532337999808</v>
          </cell>
          <cell r="D521">
            <v>52667.005527819281</v>
          </cell>
          <cell r="E521">
            <v>48159.604580924555</v>
          </cell>
          <cell r="F521">
            <v>64375.987664004839</v>
          </cell>
          <cell r="G521">
            <v>62207.752952627627</v>
          </cell>
          <cell r="H521">
            <v>55114.987719421209</v>
          </cell>
          <cell r="I521">
            <v>69360.660183439599</v>
          </cell>
          <cell r="J521">
            <v>64628.823803714731</v>
          </cell>
          <cell r="K521">
            <v>67314.511668711566</v>
          </cell>
          <cell r="L521">
            <v>67809.189421347022</v>
          </cell>
          <cell r="M521">
            <v>65415.303586998278</v>
          </cell>
          <cell r="N521">
            <v>731055.11474083434</v>
          </cell>
          <cell r="O521">
            <v>341411.63835720194</v>
          </cell>
          <cell r="P521">
            <v>389643.4763836324</v>
          </cell>
          <cell r="Q521" t="str">
            <v>CKD - Daihatsu</v>
          </cell>
        </row>
        <row r="522">
          <cell r="B522">
            <v>1347.8869176791541</v>
          </cell>
          <cell r="C522">
            <v>1193.0640031115108</v>
          </cell>
          <cell r="D522">
            <v>1173.8839005344691</v>
          </cell>
          <cell r="E522">
            <v>1073.4193810162919</v>
          </cell>
          <cell r="F522">
            <v>1721.8355532257633</v>
          </cell>
          <cell r="G522">
            <v>1663.8427557672949</v>
          </cell>
          <cell r="H522">
            <v>1665.6337424083536</v>
          </cell>
          <cell r="I522">
            <v>2096.1531659118332</v>
          </cell>
          <cell r="J522">
            <v>1953.1520211461259</v>
          </cell>
          <cell r="K522">
            <v>2034.3163743396417</v>
          </cell>
          <cell r="L522">
            <v>2049.2660638978236</v>
          </cell>
          <cell r="M522">
            <v>1976.9202794541557</v>
          </cell>
          <cell r="N522">
            <v>19949.374158492421</v>
          </cell>
          <cell r="O522">
            <v>8173.9325113344839</v>
          </cell>
          <cell r="P522">
            <v>11775.441647157933</v>
          </cell>
          <cell r="Q522" t="str">
            <v>Parts - Daihaitsu</v>
          </cell>
        </row>
        <row r="523">
          <cell r="B523">
            <v>55774.212766645731</v>
          </cell>
          <cell r="C523">
            <v>45186.344666645986</v>
          </cell>
          <cell r="D523">
            <v>43400.83557056039</v>
          </cell>
          <cell r="E523">
            <v>40790.7952141239</v>
          </cell>
          <cell r="F523">
            <v>56394.418957026806</v>
          </cell>
          <cell r="G523">
            <v>60605.472378823724</v>
          </cell>
          <cell r="H523">
            <v>47017.71748492081</v>
          </cell>
          <cell r="I523">
            <v>54508.366926371309</v>
          </cell>
          <cell r="J523">
            <v>48650.575406723568</v>
          </cell>
          <cell r="K523">
            <v>49731.15237665367</v>
          </cell>
          <cell r="L523">
            <v>52341.073012788278</v>
          </cell>
          <cell r="M523">
            <v>58105.887968751478</v>
          </cell>
          <cell r="N523">
            <v>612506.85273003567</v>
          </cell>
          <cell r="O523">
            <v>302152.07955382654</v>
          </cell>
          <cell r="P523">
            <v>310354.77317620913</v>
          </cell>
          <cell r="Q523" t="str">
            <v>Toyota CBU</v>
          </cell>
        </row>
        <row r="524">
          <cell r="B524">
            <v>599999.99999999988</v>
          </cell>
          <cell r="C524">
            <v>600000.00000000012</v>
          </cell>
          <cell r="D524">
            <v>600000</v>
          </cell>
          <cell r="E524">
            <v>600000</v>
          </cell>
          <cell r="F524">
            <v>599999.99999999988</v>
          </cell>
          <cell r="G524">
            <v>600000</v>
          </cell>
          <cell r="H524">
            <v>600000</v>
          </cell>
          <cell r="I524">
            <v>600000</v>
          </cell>
          <cell r="J524">
            <v>600000</v>
          </cell>
          <cell r="K524">
            <v>599999.99999999988</v>
          </cell>
          <cell r="L524">
            <v>600000.00000000012</v>
          </cell>
          <cell r="M524">
            <v>600000</v>
          </cell>
          <cell r="N524">
            <v>7200000.0000000009</v>
          </cell>
          <cell r="O524">
            <v>3600000.0000000005</v>
          </cell>
          <cell r="P524">
            <v>3599999.9999999995</v>
          </cell>
        </row>
        <row r="525">
          <cell r="Q525" t="str">
            <v>Charity &amp; Donation</v>
          </cell>
        </row>
        <row r="526">
          <cell r="B526">
            <v>335002.8784873953</v>
          </cell>
          <cell r="C526">
            <v>347286.84652239084</v>
          </cell>
          <cell r="D526">
            <v>349137.69097297621</v>
          </cell>
          <cell r="E526">
            <v>354150.12557217729</v>
          </cell>
          <cell r="F526">
            <v>331602.60960121016</v>
          </cell>
          <cell r="G526">
            <v>330224.25827276486</v>
          </cell>
          <cell r="H526">
            <v>344584.48684253445</v>
          </cell>
          <cell r="I526">
            <v>329190.84703074809</v>
          </cell>
          <cell r="J526">
            <v>336644.06164473307</v>
          </cell>
          <cell r="K526">
            <v>333972.23581964942</v>
          </cell>
          <cell r="L526">
            <v>331805.882987477</v>
          </cell>
          <cell r="M526">
            <v>329515.20011444169</v>
          </cell>
          <cell r="N526">
            <v>4053117.123868498</v>
          </cell>
          <cell r="O526">
            <v>2047404.4094289145</v>
          </cell>
          <cell r="P526">
            <v>2005712.7144395835</v>
          </cell>
          <cell r="Q526" t="str">
            <v>CKD - Toyota</v>
          </cell>
        </row>
        <row r="527">
          <cell r="B527">
            <v>41995.663398490193</v>
          </cell>
          <cell r="C527">
            <v>37171.897456944309</v>
          </cell>
          <cell r="D527">
            <v>36574.309394318952</v>
          </cell>
          <cell r="E527">
            <v>33444.169847864279</v>
          </cell>
          <cell r="F527">
            <v>44705.546988892253</v>
          </cell>
          <cell r="G527">
            <v>43199.828439324738</v>
          </cell>
          <cell r="H527">
            <v>38274.297027375847</v>
          </cell>
          <cell r="I527">
            <v>48167.125127388616</v>
          </cell>
          <cell r="J527">
            <v>44881.127641468564</v>
          </cell>
          <cell r="K527">
            <v>46746.188658827479</v>
          </cell>
          <cell r="L527">
            <v>47089.714875935439</v>
          </cell>
          <cell r="M527">
            <v>45427.294157637698</v>
          </cell>
          <cell r="N527">
            <v>507677.16301446845</v>
          </cell>
          <cell r="O527">
            <v>237091.41552583475</v>
          </cell>
          <cell r="P527">
            <v>270585.74748863367</v>
          </cell>
          <cell r="Q527" t="str">
            <v>CKD - Daihatsu</v>
          </cell>
        </row>
        <row r="528">
          <cell r="B528">
            <v>936.03258172163498</v>
          </cell>
          <cell r="C528">
            <v>828.51666882743802</v>
          </cell>
          <cell r="D528">
            <v>815.19715314893699</v>
          </cell>
          <cell r="E528">
            <v>745.43012570575831</v>
          </cell>
          <cell r="F528">
            <v>1195.7191341845578</v>
          </cell>
          <cell r="G528">
            <v>1155.4463581717325</v>
          </cell>
          <cell r="H528">
            <v>1156.69009889469</v>
          </cell>
          <cell r="I528">
            <v>1455.6619207721064</v>
          </cell>
          <cell r="J528">
            <v>1356.3555702403651</v>
          </cell>
          <cell r="K528">
            <v>1412.719704402529</v>
          </cell>
          <cell r="L528">
            <v>1423.1014332623774</v>
          </cell>
          <cell r="M528">
            <v>1372.8613051764971</v>
          </cell>
          <cell r="N528">
            <v>13853.732054508624</v>
          </cell>
          <cell r="O528">
            <v>5676.3420217600587</v>
          </cell>
          <cell r="P528">
            <v>8177.3900327485644</v>
          </cell>
          <cell r="Q528" t="str">
            <v>Parts - Daihaitsu</v>
          </cell>
        </row>
        <row r="529">
          <cell r="B529">
            <v>38732.092199059531</v>
          </cell>
          <cell r="C529">
            <v>31379.40601850416</v>
          </cell>
          <cell r="D529">
            <v>30139.469146222498</v>
          </cell>
          <cell r="E529">
            <v>28326.941120919382</v>
          </cell>
          <cell r="F529">
            <v>39162.790942379739</v>
          </cell>
          <cell r="G529">
            <v>42087.133596405358</v>
          </cell>
          <cell r="H529">
            <v>32651.192697861676</v>
          </cell>
          <cell r="I529">
            <v>37853.032587757858</v>
          </cell>
          <cell r="J529">
            <v>33785.121810224693</v>
          </cell>
          <cell r="K529">
            <v>34535.522483787281</v>
          </cell>
          <cell r="L529">
            <v>36347.967369991857</v>
          </cell>
          <cell r="M529">
            <v>40351.311089410745</v>
          </cell>
          <cell r="N529">
            <v>425351.98106252484</v>
          </cell>
          <cell r="O529">
            <v>209827.83302349068</v>
          </cell>
          <cell r="P529">
            <v>215524.14803903407</v>
          </cell>
          <cell r="Q529" t="str">
            <v>Toyota CBU</v>
          </cell>
        </row>
        <row r="530">
          <cell r="B530">
            <v>416666.66666666663</v>
          </cell>
          <cell r="C530">
            <v>416666.6666666668</v>
          </cell>
          <cell r="D530">
            <v>416666.66666666663</v>
          </cell>
          <cell r="E530">
            <v>416666.66666666669</v>
          </cell>
          <cell r="F530">
            <v>416666.66666666669</v>
          </cell>
          <cell r="G530">
            <v>416666.66666666674</v>
          </cell>
          <cell r="H530">
            <v>416666.66666666669</v>
          </cell>
          <cell r="I530">
            <v>416666.66666666669</v>
          </cell>
          <cell r="J530">
            <v>416666.66666666663</v>
          </cell>
          <cell r="K530">
            <v>416666.66666666669</v>
          </cell>
          <cell r="L530">
            <v>416666.66666666674</v>
          </cell>
          <cell r="M530">
            <v>416666.66666666663</v>
          </cell>
          <cell r="N530">
            <v>5000000</v>
          </cell>
          <cell r="O530">
            <v>2500000</v>
          </cell>
          <cell r="P530">
            <v>2500000.0000000005</v>
          </cell>
        </row>
        <row r="531">
          <cell r="Q531" t="str">
            <v>Other income</v>
          </cell>
        </row>
        <row r="532">
          <cell r="B532">
            <v>16400000</v>
          </cell>
          <cell r="C532">
            <v>16400000</v>
          </cell>
          <cell r="D532">
            <v>16400000</v>
          </cell>
          <cell r="E532">
            <v>6400000</v>
          </cell>
          <cell r="F532">
            <v>6400000</v>
          </cell>
          <cell r="G532">
            <v>6400000</v>
          </cell>
          <cell r="H532">
            <v>6400000</v>
          </cell>
          <cell r="I532">
            <v>6400000</v>
          </cell>
          <cell r="J532">
            <v>6400000</v>
          </cell>
          <cell r="K532">
            <v>6400000</v>
          </cell>
          <cell r="L532">
            <v>6400000</v>
          </cell>
          <cell r="M532">
            <v>6400000</v>
          </cell>
          <cell r="N532">
            <v>106800000</v>
          </cell>
          <cell r="O532">
            <v>68400000</v>
          </cell>
          <cell r="P532">
            <v>38400000</v>
          </cell>
          <cell r="Q532" t="str">
            <v>CKD - Toyota</v>
          </cell>
        </row>
        <row r="533">
          <cell r="B533">
            <v>933333.33333333337</v>
          </cell>
          <cell r="C533">
            <v>933333.33333333337</v>
          </cell>
          <cell r="D533">
            <v>933333.33333333337</v>
          </cell>
          <cell r="E533">
            <v>933333.33333333337</v>
          </cell>
          <cell r="F533">
            <v>933333.33333333337</v>
          </cell>
          <cell r="G533">
            <v>933333.33333333337</v>
          </cell>
          <cell r="H533">
            <v>933333.33333333337</v>
          </cell>
          <cell r="I533">
            <v>933333.33333333337</v>
          </cell>
          <cell r="J533">
            <v>933333.33333333337</v>
          </cell>
          <cell r="K533">
            <v>933333.33333333337</v>
          </cell>
          <cell r="L533">
            <v>933333.33333333337</v>
          </cell>
          <cell r="M533">
            <v>933333.33333333337</v>
          </cell>
          <cell r="N533">
            <v>11200000.000000002</v>
          </cell>
          <cell r="O533">
            <v>5600000</v>
          </cell>
          <cell r="P533">
            <v>5600000</v>
          </cell>
          <cell r="Q533" t="str">
            <v>CKD - Daihatsu</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t="str">
            <v>Parts - Daihaitsu</v>
          </cell>
        </row>
        <row r="535">
          <cell r="B535">
            <v>537328</v>
          </cell>
          <cell r="C535">
            <v>427928</v>
          </cell>
          <cell r="D535">
            <v>507960</v>
          </cell>
          <cell r="E535">
            <v>9525448</v>
          </cell>
          <cell r="F535">
            <v>9587968</v>
          </cell>
          <cell r="G535">
            <v>9511316</v>
          </cell>
          <cell r="H535">
            <v>2546760</v>
          </cell>
          <cell r="I535">
            <v>474808</v>
          </cell>
          <cell r="J535">
            <v>570076</v>
          </cell>
          <cell r="K535">
            <v>427928</v>
          </cell>
          <cell r="L535">
            <v>474808</v>
          </cell>
          <cell r="M535">
            <v>507960</v>
          </cell>
          <cell r="N535">
            <v>35100288</v>
          </cell>
          <cell r="O535">
            <v>30097948</v>
          </cell>
          <cell r="P535">
            <v>5002340</v>
          </cell>
          <cell r="Q535" t="str">
            <v>Toyota CBU</v>
          </cell>
        </row>
        <row r="536">
          <cell r="B536">
            <v>17870661.333333332</v>
          </cell>
          <cell r="C536">
            <v>17761261.333333332</v>
          </cell>
          <cell r="D536">
            <v>17841293.333333332</v>
          </cell>
          <cell r="E536">
            <v>16858781.333333332</v>
          </cell>
          <cell r="F536">
            <v>16921301.333333332</v>
          </cell>
          <cell r="G536">
            <v>16844649.333333332</v>
          </cell>
          <cell r="H536">
            <v>9880093.3333333321</v>
          </cell>
          <cell r="I536">
            <v>7808141.333333333</v>
          </cell>
          <cell r="J536">
            <v>7903409.333333333</v>
          </cell>
          <cell r="K536">
            <v>7761261.333333333</v>
          </cell>
          <cell r="L536">
            <v>7808141.333333333</v>
          </cell>
          <cell r="M536">
            <v>7841293.333333333</v>
          </cell>
          <cell r="N536">
            <v>153100288</v>
          </cell>
          <cell r="O536">
            <v>104097948</v>
          </cell>
          <cell r="P536">
            <v>49002340</v>
          </cell>
        </row>
        <row r="539">
          <cell r="B539">
            <v>914</v>
          </cell>
          <cell r="C539">
            <v>945</v>
          </cell>
          <cell r="D539">
            <v>976</v>
          </cell>
          <cell r="E539">
            <v>1007</v>
          </cell>
          <cell r="F539">
            <v>1038</v>
          </cell>
          <cell r="G539">
            <v>1069</v>
          </cell>
          <cell r="H539">
            <v>1100</v>
          </cell>
          <cell r="I539">
            <v>1131</v>
          </cell>
          <cell r="J539">
            <v>1162</v>
          </cell>
          <cell r="K539">
            <v>1193</v>
          </cell>
          <cell r="L539">
            <v>1224</v>
          </cell>
          <cell r="M539">
            <v>1255</v>
          </cell>
        </row>
        <row r="541">
          <cell r="B541">
            <v>5330.971806841444</v>
          </cell>
          <cell r="C541">
            <v>4450.6278387391867</v>
          </cell>
          <cell r="D541">
            <v>4327.5507084975143</v>
          </cell>
          <cell r="E541">
            <v>3880.9474753805712</v>
          </cell>
          <cell r="F541">
            <v>5576.0739588801307</v>
          </cell>
          <cell r="G541">
            <v>5384.2223576312035</v>
          </cell>
          <cell r="H541">
            <v>3880.9474753805712</v>
          </cell>
          <cell r="I541">
            <v>5106.5098360270676</v>
          </cell>
          <cell r="J541">
            <v>4709.8877128404993</v>
          </cell>
          <cell r="K541">
            <v>5160.8344087507594</v>
          </cell>
          <cell r="L541">
            <v>5216.3272518556068</v>
          </cell>
          <cell r="M541">
            <v>5063.8667476260061</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11150.091575091576</v>
          </cell>
          <cell r="C543">
            <v>9308.7920489296648</v>
          </cell>
          <cell r="D543">
            <v>9051.3678263455258</v>
          </cell>
          <cell r="E543">
            <v>8117.2666666666673</v>
          </cell>
          <cell r="F543">
            <v>11662.739463601532</v>
          </cell>
          <cell r="G543">
            <v>11261.468738438773</v>
          </cell>
          <cell r="H543">
            <v>8117.2666666666673</v>
          </cell>
          <cell r="I543">
            <v>10680.614035087719</v>
          </cell>
          <cell r="J543">
            <v>9851.0517799352765</v>
          </cell>
          <cell r="K543">
            <v>10794.237588652482</v>
          </cell>
          <cell r="L543">
            <v>10910.304659498208</v>
          </cell>
          <cell r="M543">
            <v>10591.423103688239</v>
          </cell>
        </row>
        <row r="544">
          <cell r="B544">
            <v>3328.5244606883934</v>
          </cell>
          <cell r="C544">
            <v>2778.859870849943</v>
          </cell>
          <cell r="D544">
            <v>2702.0136121556093</v>
          </cell>
          <cell r="E544">
            <v>2423.1658073811504</v>
          </cell>
          <cell r="F544">
            <v>3481.5600680763655</v>
          </cell>
          <cell r="G544">
            <v>3361.7727627374452</v>
          </cell>
          <cell r="H544">
            <v>2423.1658073811504</v>
          </cell>
          <cell r="I544">
            <v>3188.3760623436192</v>
          </cell>
          <cell r="J544">
            <v>2940.735203132464</v>
          </cell>
          <cell r="K544">
            <v>3222.2949566238703</v>
          </cell>
          <cell r="L544">
            <v>3256.9432894907936</v>
          </cell>
          <cell r="M544">
            <v>3161.7507925119394</v>
          </cell>
        </row>
        <row r="545">
          <cell r="B545">
            <v>19809.587842621411</v>
          </cell>
          <cell r="C545">
            <v>16538.279758518795</v>
          </cell>
          <cell r="D545">
            <v>16080.93214699865</v>
          </cell>
          <cell r="E545">
            <v>14421.379949428388</v>
          </cell>
          <cell r="F545">
            <v>20720.373490558028</v>
          </cell>
          <cell r="G545">
            <v>20007.463858807419</v>
          </cell>
          <cell r="H545">
            <v>14421.379949428388</v>
          </cell>
          <cell r="I545">
            <v>18975.499933458406</v>
          </cell>
          <cell r="J545">
            <v>17501.674695908237</v>
          </cell>
          <cell r="K545">
            <v>19177.366954027111</v>
          </cell>
          <cell r="L545">
            <v>19383.575200844611</v>
          </cell>
          <cell r="M545">
            <v>18817.040643826185</v>
          </cell>
        </row>
        <row r="547">
          <cell r="B547">
            <v>4619.3194081365082</v>
          </cell>
          <cell r="C547">
            <v>4619.3194081365082</v>
          </cell>
          <cell r="D547">
            <v>4619.3194081365082</v>
          </cell>
          <cell r="E547">
            <v>4619.3194081365082</v>
          </cell>
          <cell r="F547">
            <v>4619.3194081365082</v>
          </cell>
          <cell r="G547">
            <v>4619.3194081365082</v>
          </cell>
          <cell r="H547">
            <v>3959.4166355455786</v>
          </cell>
          <cell r="I547">
            <v>3959.4166355455786</v>
          </cell>
          <cell r="J547">
            <v>3959.4166355455786</v>
          </cell>
          <cell r="K547">
            <v>3959.4166355455786</v>
          </cell>
          <cell r="L547">
            <v>3959.4166355455786</v>
          </cell>
          <cell r="M547">
            <v>3959.4166355455786</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19315.555555555558</v>
          </cell>
          <cell r="C549">
            <v>19315.555555555558</v>
          </cell>
          <cell r="D549">
            <v>19315.555555555558</v>
          </cell>
          <cell r="E549">
            <v>19315.555555555558</v>
          </cell>
          <cell r="F549">
            <v>19315.555555555558</v>
          </cell>
          <cell r="G549">
            <v>19315.555555555558</v>
          </cell>
          <cell r="H549">
            <v>16556.190476190477</v>
          </cell>
          <cell r="I549">
            <v>16556.190476190477</v>
          </cell>
          <cell r="J549">
            <v>16556.190476190477</v>
          </cell>
          <cell r="K549">
            <v>16556.190476190477</v>
          </cell>
          <cell r="L549">
            <v>16556.190476190477</v>
          </cell>
          <cell r="M549">
            <v>16556.190476190477</v>
          </cell>
        </row>
        <row r="550">
          <cell r="B550">
            <v>2884.1866359118612</v>
          </cell>
          <cell r="C550">
            <v>2884.1866359118612</v>
          </cell>
          <cell r="D550">
            <v>2884.1866359118612</v>
          </cell>
          <cell r="E550">
            <v>2884.1866359118612</v>
          </cell>
          <cell r="F550">
            <v>2884.1866359118612</v>
          </cell>
          <cell r="G550">
            <v>2884.1866359118612</v>
          </cell>
          <cell r="H550">
            <v>2472.1599736387384</v>
          </cell>
          <cell r="I550">
            <v>2472.1599736387384</v>
          </cell>
          <cell r="J550">
            <v>2472.1599736387384</v>
          </cell>
          <cell r="K550">
            <v>2472.1599736387384</v>
          </cell>
          <cell r="L550">
            <v>2472.1599736387384</v>
          </cell>
          <cell r="M550">
            <v>2472.1599736387384</v>
          </cell>
        </row>
        <row r="551">
          <cell r="B551">
            <v>26819.061599603927</v>
          </cell>
          <cell r="C551">
            <v>26819.061599603927</v>
          </cell>
          <cell r="D551">
            <v>26819.061599603927</v>
          </cell>
          <cell r="E551">
            <v>26819.061599603927</v>
          </cell>
          <cell r="F551">
            <v>26819.061599603927</v>
          </cell>
          <cell r="G551">
            <v>26819.061599603927</v>
          </cell>
          <cell r="H551">
            <v>22987.767085374795</v>
          </cell>
          <cell r="I551">
            <v>22987.767085374795</v>
          </cell>
          <cell r="J551">
            <v>22987.767085374795</v>
          </cell>
          <cell r="K551">
            <v>22987.767085374795</v>
          </cell>
          <cell r="L551">
            <v>22987.767085374795</v>
          </cell>
          <cell r="M551">
            <v>22987.767085374795</v>
          </cell>
        </row>
        <row r="554">
          <cell r="B554">
            <v>5183.0082521448167</v>
          </cell>
          <cell r="C554">
            <v>4427.3486746392564</v>
          </cell>
          <cell r="D554">
            <v>4320.887144065181</v>
          </cell>
          <cell r="E554">
            <v>3897.7185689144208</v>
          </cell>
          <cell r="F554">
            <v>5409.2615187305564</v>
          </cell>
          <cell r="G554">
            <v>5179.8400416559607</v>
          </cell>
          <cell r="H554">
            <v>3845.1336292747983</v>
          </cell>
          <cell r="I554">
            <v>4967.5774890123712</v>
          </cell>
          <cell r="J554">
            <v>4642.661605420024</v>
          </cell>
          <cell r="K554">
            <v>5073.1110111757944</v>
          </cell>
          <cell r="L554">
            <v>5099.2966467698334</v>
          </cell>
          <cell r="M554">
            <v>4893.3178190345943</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15580.366396615698</v>
          </cell>
          <cell r="C556">
            <v>14065.815418598198</v>
          </cell>
          <cell r="D556">
            <v>13937.86149454217</v>
          </cell>
          <cell r="E556">
            <v>12990.070739676898</v>
          </cell>
          <cell r="F556">
            <v>17928.80038831451</v>
          </cell>
          <cell r="G556">
            <v>16522.62377225871</v>
          </cell>
          <cell r="H556">
            <v>13012.379906852413</v>
          </cell>
          <cell r="I556">
            <v>16957.866211611876</v>
          </cell>
          <cell r="J556">
            <v>15996.962658356917</v>
          </cell>
          <cell r="K556">
            <v>17004.344235451234</v>
          </cell>
          <cell r="L556">
            <v>16758.208123786724</v>
          </cell>
          <cell r="M556">
            <v>15514.915208059225</v>
          </cell>
        </row>
        <row r="557">
          <cell r="B557">
            <v>20763.374648760517</v>
          </cell>
          <cell r="C557">
            <v>18493.164093237454</v>
          </cell>
          <cell r="D557">
            <v>18258.748638607351</v>
          </cell>
          <cell r="E557">
            <v>16887.789308591317</v>
          </cell>
          <cell r="F557">
            <v>23338.061907045067</v>
          </cell>
          <cell r="G557">
            <v>21702.46381391467</v>
          </cell>
          <cell r="H557">
            <v>16857.513536127211</v>
          </cell>
          <cell r="I557">
            <v>21925.443700624248</v>
          </cell>
          <cell r="J557">
            <v>20639.624263776939</v>
          </cell>
          <cell r="K557">
            <v>22077.455246627029</v>
          </cell>
          <cell r="L557">
            <v>21857.504770556559</v>
          </cell>
          <cell r="M557">
            <v>20408.233027093818</v>
          </cell>
        </row>
        <row r="559">
          <cell r="B559">
            <v>800.32572918126152</v>
          </cell>
          <cell r="C559">
            <v>969.71958993165515</v>
          </cell>
          <cell r="D559">
            <v>7367.9708551430685</v>
          </cell>
          <cell r="E559">
            <v>6935.2770964018819</v>
          </cell>
          <cell r="F559">
            <v>7697.2629504339211</v>
          </cell>
          <cell r="G559">
            <v>799.8365151483406</v>
          </cell>
          <cell r="H559">
            <v>739.89139808437483</v>
          </cell>
          <cell r="I559">
            <v>4684.9685429207811</v>
          </cell>
          <cell r="J559">
            <v>5393.2109933565007</v>
          </cell>
          <cell r="K559">
            <v>783.35612673520234</v>
          </cell>
          <cell r="L559">
            <v>8782.5333169589612</v>
          </cell>
          <cell r="M559">
            <v>1104.3291887822443</v>
          </cell>
        </row>
        <row r="560">
          <cell r="B560">
            <v>10890.595130119307</v>
          </cell>
          <cell r="C560">
            <v>19074.844763831719</v>
          </cell>
          <cell r="D560">
            <v>586.91830042559138</v>
          </cell>
          <cell r="E560">
            <v>2441.4170969092306</v>
          </cell>
          <cell r="F560">
            <v>10786.498384911953</v>
          </cell>
          <cell r="G560">
            <v>11537.251658504394</v>
          </cell>
          <cell r="H560">
            <v>19357.842486060854</v>
          </cell>
          <cell r="I560">
            <v>138.66649345315798</v>
          </cell>
          <cell r="J560">
            <v>138.66649345315798</v>
          </cell>
          <cell r="K560">
            <v>15599.980513480272</v>
          </cell>
          <cell r="L560">
            <v>9013.3220744552673</v>
          </cell>
          <cell r="M560">
            <v>1525.3314279847375</v>
          </cell>
        </row>
        <row r="561">
          <cell r="B561">
            <v>2405.8167555729137</v>
          </cell>
          <cell r="C561">
            <v>3080.827321757934</v>
          </cell>
          <cell r="D561">
            <v>23766.822379487348</v>
          </cell>
          <cell r="E561">
            <v>23113.454316588311</v>
          </cell>
          <cell r="F561">
            <v>25512.297842660966</v>
          </cell>
          <cell r="G561">
            <v>2551.3138847595887</v>
          </cell>
          <cell r="H561">
            <v>2503.8786398437537</v>
          </cell>
          <cell r="I561">
            <v>15993.121382039297</v>
          </cell>
          <cell r="J561">
            <v>18583.08922809346</v>
          </cell>
          <cell r="K561">
            <v>2625.697960996888</v>
          </cell>
          <cell r="L561">
            <v>28862.71016865053</v>
          </cell>
          <cell r="M561">
            <v>3501.4226255840545</v>
          </cell>
        </row>
        <row r="562">
          <cell r="B562">
            <v>14096.737614873482</v>
          </cell>
          <cell r="C562">
            <v>23125.391675521307</v>
          </cell>
          <cell r="D562">
            <v>31721.711535056009</v>
          </cell>
          <cell r="E562">
            <v>32490.148509899424</v>
          </cell>
          <cell r="F562">
            <v>43996.059178006835</v>
          </cell>
          <cell r="G562">
            <v>14888.402058412325</v>
          </cell>
          <cell r="H562">
            <v>22601.612523988984</v>
          </cell>
          <cell r="I562">
            <v>20816.756418413235</v>
          </cell>
          <cell r="J562">
            <v>24114.966714903119</v>
          </cell>
          <cell r="K562">
            <v>19009.034601212363</v>
          </cell>
          <cell r="L562">
            <v>46658.565560064759</v>
          </cell>
          <cell r="M562">
            <v>6131.0832423510365</v>
          </cell>
        </row>
        <row r="564">
          <cell r="B564">
            <v>10560.726889052896</v>
          </cell>
          <cell r="C564">
            <v>9021.0198249495461</v>
          </cell>
          <cell r="D564">
            <v>8804.0973170376383</v>
          </cell>
          <cell r="E564">
            <v>7941.8629672567968</v>
          </cell>
          <cell r="F564">
            <v>11021.733092386507</v>
          </cell>
          <cell r="G564">
            <v>10554.271447719957</v>
          </cell>
          <cell r="H564">
            <v>7834.7176263668644</v>
          </cell>
          <cell r="I564">
            <v>10121.772262268241</v>
          </cell>
          <cell r="J564">
            <v>9459.7343604157559</v>
          </cell>
          <cell r="K564">
            <v>10336.803890810705</v>
          </cell>
          <cell r="L564">
            <v>10390.158879356299</v>
          </cell>
          <cell r="M564">
            <v>9970.4632047953019</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31746.041360815143</v>
          </cell>
          <cell r="C566">
            <v>28660.042176505169</v>
          </cell>
          <cell r="D566">
            <v>28399.32747558237</v>
          </cell>
          <cell r="E566">
            <v>26468.140253189009</v>
          </cell>
          <cell r="F566">
            <v>36531.133106142057</v>
          </cell>
          <cell r="G566">
            <v>33665.95395197178</v>
          </cell>
          <cell r="H566">
            <v>26513.596677373815</v>
          </cell>
          <cell r="I566">
            <v>34552.789609744817</v>
          </cell>
          <cell r="J566">
            <v>32594.884181281192</v>
          </cell>
          <cell r="K566">
            <v>34647.491700158673</v>
          </cell>
          <cell r="L566">
            <v>34145.972866622818</v>
          </cell>
          <cell r="M566">
            <v>31612.680174939585</v>
          </cell>
        </row>
        <row r="567">
          <cell r="B567">
            <v>42306.768249868037</v>
          </cell>
          <cell r="C567">
            <v>37681.062001454717</v>
          </cell>
          <cell r="D567">
            <v>37203.424792620004</v>
          </cell>
          <cell r="E567">
            <v>34410.003220445804</v>
          </cell>
          <cell r="F567">
            <v>47552.866198528565</v>
          </cell>
          <cell r="G567">
            <v>44220.225399691735</v>
          </cell>
          <cell r="H567">
            <v>34348.314303740677</v>
          </cell>
          <cell r="I567">
            <v>44674.561872013059</v>
          </cell>
          <cell r="J567">
            <v>42054.618541696946</v>
          </cell>
          <cell r="K567">
            <v>44984.295590969377</v>
          </cell>
          <cell r="L567">
            <v>44536.131745979117</v>
          </cell>
          <cell r="M567">
            <v>41583.143379734887</v>
          </cell>
        </row>
        <row r="569">
          <cell r="B569">
            <v>2969.9882598191184</v>
          </cell>
          <cell r="C569">
            <v>2536.9771657922738</v>
          </cell>
          <cell r="D569">
            <v>2475.9721508385478</v>
          </cell>
          <cell r="E569">
            <v>2233.4863898710532</v>
          </cell>
          <cell r="F569">
            <v>3099.6368177250984</v>
          </cell>
          <cell r="G569">
            <v>2968.1727990868981</v>
          </cell>
          <cell r="H569">
            <v>2203.3539560073127</v>
          </cell>
          <cell r="I569">
            <v>2846.5412564224971</v>
          </cell>
          <cell r="J569">
            <v>2660.3566484202443</v>
          </cell>
          <cell r="K569">
            <v>2907.0145002598042</v>
          </cell>
          <cell r="L569">
            <v>2922.0194986134175</v>
          </cell>
          <cell r="M569">
            <v>2803.9886812995901</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8927.9242923219663</v>
          </cell>
          <cell r="C571">
            <v>8060.0501920351098</v>
          </cell>
          <cell r="D571">
            <v>7986.7295192217998</v>
          </cell>
          <cell r="E571">
            <v>7443.6226442616662</v>
          </cell>
          <cell r="F571">
            <v>10273.633395026813</v>
          </cell>
          <cell r="G571">
            <v>9467.8604080380956</v>
          </cell>
          <cell r="H571">
            <v>7456.4063330721565</v>
          </cell>
          <cell r="I571">
            <v>9717.2647832904422</v>
          </cell>
          <cell r="J571">
            <v>9166.6439597938333</v>
          </cell>
          <cell r="K571">
            <v>9743.8978076707062</v>
          </cell>
          <cell r="L571">
            <v>9602.8559018125379</v>
          </cell>
          <cell r="M571">
            <v>8890.4191886934896</v>
          </cell>
        </row>
        <row r="572">
          <cell r="B572">
            <v>11897.912552141084</v>
          </cell>
          <cell r="C572">
            <v>10597.027357827385</v>
          </cell>
          <cell r="D572">
            <v>10462.701670060347</v>
          </cell>
          <cell r="E572">
            <v>9677.1090341327199</v>
          </cell>
          <cell r="F572">
            <v>13373.270212751911</v>
          </cell>
          <cell r="G572">
            <v>12436.033207124994</v>
          </cell>
          <cell r="H572">
            <v>9659.7602890794697</v>
          </cell>
          <cell r="I572">
            <v>12563.806039712939</v>
          </cell>
          <cell r="J572">
            <v>11827.000608214077</v>
          </cell>
          <cell r="K572">
            <v>12650.91230793051</v>
          </cell>
          <cell r="L572">
            <v>12524.875400425955</v>
          </cell>
          <cell r="M572">
            <v>11694.40786999308</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9">
          <cell r="B579">
            <v>530.11444507895521</v>
          </cell>
          <cell r="C579">
            <v>458.80097155251627</v>
          </cell>
          <cell r="D579">
            <v>448.49087868071882</v>
          </cell>
          <cell r="E579">
            <v>407.98094465914818</v>
          </cell>
          <cell r="F579">
            <v>548.85949175372707</v>
          </cell>
          <cell r="G579">
            <v>527.77239945924691</v>
          </cell>
          <cell r="H579">
            <v>396.96132884259964</v>
          </cell>
          <cell r="I579">
            <v>498.98402076239711</v>
          </cell>
          <cell r="J579">
            <v>470.64800851302482</v>
          </cell>
          <cell r="K579">
            <v>511.61704210669683</v>
          </cell>
          <cell r="L579">
            <v>513.76394785157731</v>
          </cell>
          <cell r="M579">
            <v>495.30468493193735</v>
          </cell>
        </row>
        <row r="580">
          <cell r="B580">
            <v>201.57918431275289</v>
          </cell>
          <cell r="C580">
            <v>178.4251077933327</v>
          </cell>
          <cell r="D580">
            <v>175.55668509273093</v>
          </cell>
          <cell r="E580">
            <v>160.53201526974851</v>
          </cell>
          <cell r="F580">
            <v>214.5866255466828</v>
          </cell>
          <cell r="G580">
            <v>207.35917650875876</v>
          </cell>
          <cell r="H580">
            <v>157.4713934840606</v>
          </cell>
          <cell r="I580">
            <v>198.17331480982742</v>
          </cell>
          <cell r="J580">
            <v>184.65378229632779</v>
          </cell>
          <cell r="K580">
            <v>192.32717619631876</v>
          </cell>
          <cell r="L580">
            <v>193.74054120384864</v>
          </cell>
          <cell r="M580">
            <v>186.90086739142365</v>
          </cell>
        </row>
        <row r="581">
          <cell r="B581">
            <v>1593.5489361898781</v>
          </cell>
          <cell r="C581">
            <v>1457.6240215047092</v>
          </cell>
          <cell r="D581">
            <v>1446.6945190186796</v>
          </cell>
          <cell r="E581">
            <v>1359.6931738041301</v>
          </cell>
          <cell r="F581">
            <v>1819.174805065381</v>
          </cell>
          <cell r="G581">
            <v>1683.4853438562145</v>
          </cell>
          <cell r="H581">
            <v>1343.3633567120232</v>
          </cell>
          <cell r="I581">
            <v>1703.3864664491034</v>
          </cell>
          <cell r="J581">
            <v>1621.6858468907856</v>
          </cell>
          <cell r="K581">
            <v>1714.8673233328852</v>
          </cell>
          <cell r="L581">
            <v>1688.4217100899446</v>
          </cell>
          <cell r="M581">
            <v>1570.4294045608508</v>
          </cell>
        </row>
        <row r="582">
          <cell r="B582">
            <v>2325.2425655815859</v>
          </cell>
          <cell r="C582">
            <v>2094.8501008505582</v>
          </cell>
          <cell r="D582">
            <v>2070.7420827921292</v>
          </cell>
          <cell r="E582">
            <v>1928.2061337330267</v>
          </cell>
          <cell r="F582">
            <v>2582.6209223657906</v>
          </cell>
          <cell r="G582">
            <v>2418.6169198242201</v>
          </cell>
          <cell r="H582">
            <v>1897.7960790386835</v>
          </cell>
          <cell r="I582">
            <v>2400.5438020213278</v>
          </cell>
          <cell r="J582">
            <v>2276.9876377001383</v>
          </cell>
          <cell r="K582">
            <v>2418.8115416359005</v>
          </cell>
          <cell r="L582">
            <v>2395.9261991453704</v>
          </cell>
          <cell r="M582">
            <v>2252.6349568842115</v>
          </cell>
        </row>
        <row r="584">
          <cell r="B584">
            <v>368.13503130483002</v>
          </cell>
          <cell r="C584">
            <v>318.61178580035858</v>
          </cell>
          <cell r="D584">
            <v>311.4519990838325</v>
          </cell>
          <cell r="E584">
            <v>283.32010045774183</v>
          </cell>
          <cell r="F584">
            <v>381.15242482897719</v>
          </cell>
          <cell r="G584">
            <v>366.50861073558809</v>
          </cell>
          <cell r="H584">
            <v>275.66758947402758</v>
          </cell>
          <cell r="I584">
            <v>346.51668108499797</v>
          </cell>
          <cell r="J584">
            <v>326.83889480071173</v>
          </cell>
          <cell r="K584">
            <v>355.28961257409514</v>
          </cell>
          <cell r="L584">
            <v>356.78051934137312</v>
          </cell>
          <cell r="M584">
            <v>343.96158675828985</v>
          </cell>
        </row>
        <row r="585">
          <cell r="B585">
            <v>139.98554466163398</v>
          </cell>
          <cell r="C585">
            <v>123.90632485648104</v>
          </cell>
          <cell r="D585">
            <v>121.91436464772984</v>
          </cell>
          <cell r="E585">
            <v>111.48056615954759</v>
          </cell>
          <cell r="F585">
            <v>149.01848996297417</v>
          </cell>
          <cell r="G585">
            <v>143.99942813108245</v>
          </cell>
          <cell r="H585">
            <v>109.35513436393099</v>
          </cell>
          <cell r="I585">
            <v>137.6203575068246</v>
          </cell>
          <cell r="J585">
            <v>128.23179326133877</v>
          </cell>
          <cell r="K585">
            <v>133.56053902522137</v>
          </cell>
          <cell r="L585">
            <v>134.54204250267267</v>
          </cell>
          <cell r="M585">
            <v>129.79226902182199</v>
          </cell>
        </row>
        <row r="586">
          <cell r="B586">
            <v>1106.6312056874151</v>
          </cell>
          <cell r="C586">
            <v>1012.2389038227149</v>
          </cell>
          <cell r="D586">
            <v>1004.6489715407499</v>
          </cell>
          <cell r="E586">
            <v>944.23137069731274</v>
          </cell>
          <cell r="F586">
            <v>1263.3158368509594</v>
          </cell>
          <cell r="G586">
            <v>1169.0870443445933</v>
          </cell>
          <cell r="H586">
            <v>932.89121993890501</v>
          </cell>
          <cell r="I586">
            <v>1182.9072683674331</v>
          </cell>
          <cell r="J586">
            <v>1126.1707270074899</v>
          </cell>
          <cell r="K586">
            <v>1190.8800856478372</v>
          </cell>
          <cell r="L586">
            <v>1172.5150764513503</v>
          </cell>
          <cell r="M586">
            <v>1090.5759753894795</v>
          </cell>
        </row>
        <row r="587">
          <cell r="B587">
            <v>1614.7517816538791</v>
          </cell>
          <cell r="C587">
            <v>1454.7570144795545</v>
          </cell>
          <cell r="D587">
            <v>1438.0153352723123</v>
          </cell>
          <cell r="E587">
            <v>1339.0320373146021</v>
          </cell>
          <cell r="F587">
            <v>1793.4867516429108</v>
          </cell>
          <cell r="G587">
            <v>1679.595083211264</v>
          </cell>
          <cell r="H587">
            <v>1317.9139437768636</v>
          </cell>
          <cell r="I587">
            <v>1667.0443069592557</v>
          </cell>
          <cell r="J587">
            <v>1581.2414150695404</v>
          </cell>
          <cell r="K587">
            <v>1679.7302372471536</v>
          </cell>
          <cell r="L587">
            <v>1663.8376382953961</v>
          </cell>
          <cell r="M587">
            <v>1564.3298311695912</v>
          </cell>
          <cell r="N587">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15352.228571428572</v>
          </cell>
          <cell r="C591">
            <v>13804.129032258064</v>
          </cell>
          <cell r="D591">
            <v>16932</v>
          </cell>
          <cell r="E591">
            <v>317514.93333333335</v>
          </cell>
          <cell r="F591">
            <v>309289.29032258067</v>
          </cell>
          <cell r="G591">
            <v>264203.22222222225</v>
          </cell>
          <cell r="H591">
            <v>72764.571428571435</v>
          </cell>
          <cell r="I591">
            <v>14837.75</v>
          </cell>
          <cell r="J591">
            <v>19002.533333333333</v>
          </cell>
          <cell r="K591">
            <v>14756.137931034482</v>
          </cell>
          <cell r="L591">
            <v>15316.387096774193</v>
          </cell>
          <cell r="M591">
            <v>13728.648648648648</v>
          </cell>
        </row>
        <row r="592">
          <cell r="B592">
            <v>15352.228571428572</v>
          </cell>
          <cell r="C592">
            <v>13804.129032258064</v>
          </cell>
          <cell r="D592">
            <v>16932</v>
          </cell>
          <cell r="E592">
            <v>317514.93333333335</v>
          </cell>
          <cell r="F592">
            <v>309289.29032258067</v>
          </cell>
          <cell r="G592">
            <v>264203.22222222225</v>
          </cell>
          <cell r="H592">
            <v>72764.571428571435</v>
          </cell>
          <cell r="I592">
            <v>14837.75</v>
          </cell>
          <cell r="J592">
            <v>19002.533333333333</v>
          </cell>
          <cell r="K592">
            <v>14756.137931034482</v>
          </cell>
          <cell r="L592">
            <v>15316.387096774193</v>
          </cell>
          <cell r="M592">
            <v>13728.648648648648</v>
          </cell>
        </row>
        <row r="594">
          <cell r="B594">
            <v>18021.978021978022</v>
          </cell>
          <cell r="C594">
            <v>15045.871559633028</v>
          </cell>
          <cell r="D594">
            <v>14629.794826048172</v>
          </cell>
          <cell r="E594">
            <v>5120</v>
          </cell>
          <cell r="F594">
            <v>7356.3218390804595</v>
          </cell>
          <cell r="G594">
            <v>7103.2186459489458</v>
          </cell>
          <cell r="H594">
            <v>5120</v>
          </cell>
          <cell r="I594">
            <v>6736.8421052631575</v>
          </cell>
          <cell r="J594">
            <v>6213.5922330097092</v>
          </cell>
          <cell r="K594">
            <v>6808.510638297872</v>
          </cell>
          <cell r="L594">
            <v>6881.7204301075271</v>
          </cell>
          <cell r="M594">
            <v>6680.5845511482257</v>
          </cell>
        </row>
        <row r="595">
          <cell r="B595">
            <v>3111.1111111111113</v>
          </cell>
          <cell r="C595">
            <v>3111.1111111111113</v>
          </cell>
          <cell r="D595">
            <v>3111.1111111111113</v>
          </cell>
          <cell r="E595">
            <v>3111.1111111111113</v>
          </cell>
          <cell r="F595">
            <v>3111.1111111111113</v>
          </cell>
          <cell r="G595">
            <v>3111.1111111111113</v>
          </cell>
          <cell r="H595">
            <v>2666.666666666667</v>
          </cell>
          <cell r="I595">
            <v>2666.666666666667</v>
          </cell>
          <cell r="J595">
            <v>2666.666666666667</v>
          </cell>
          <cell r="K595">
            <v>2666.666666666667</v>
          </cell>
          <cell r="L595">
            <v>2666.666666666667</v>
          </cell>
          <cell r="M595">
            <v>2666.666666666667</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21133.089133089132</v>
          </cell>
          <cell r="C597">
            <v>18156.982670744139</v>
          </cell>
          <cell r="D597">
            <v>17740.905937159281</v>
          </cell>
          <cell r="E597">
            <v>8231.1111111111113</v>
          </cell>
          <cell r="F597">
            <v>10467.432950191571</v>
          </cell>
          <cell r="G597">
            <v>10214.329757060057</v>
          </cell>
          <cell r="H597">
            <v>7786.666666666667</v>
          </cell>
          <cell r="I597">
            <v>9403.5087719298244</v>
          </cell>
          <cell r="J597">
            <v>8880.258899676377</v>
          </cell>
          <cell r="K597">
            <v>9475.1773049645381</v>
          </cell>
          <cell r="L597">
            <v>9548.3870967741932</v>
          </cell>
          <cell r="M597">
            <v>9347.2512178148936</v>
          </cell>
        </row>
        <row r="599">
          <cell r="B599">
            <v>0</v>
          </cell>
          <cell r="C599">
            <v>0</v>
          </cell>
          <cell r="D599">
            <v>0</v>
          </cell>
          <cell r="E599">
            <v>0</v>
          </cell>
          <cell r="F599">
            <v>0</v>
          </cell>
          <cell r="G599">
            <v>0</v>
          </cell>
          <cell r="H599">
            <v>0</v>
          </cell>
          <cell r="I599">
            <v>0</v>
          </cell>
          <cell r="J599">
            <v>0</v>
          </cell>
          <cell r="K599">
            <v>0</v>
          </cell>
          <cell r="L599">
            <v>0</v>
          </cell>
          <cell r="M599">
            <v>0</v>
          </cell>
        </row>
        <row r="603">
          <cell r="B603">
            <v>3573.7075858361454</v>
          </cell>
          <cell r="C603">
            <v>3260.1003648049996</v>
          </cell>
          <cell r="D603">
            <v>2868.2077932472907</v>
          </cell>
          <cell r="E603">
            <v>2950.3710885468208</v>
          </cell>
          <cell r="F603">
            <v>2984.5209973853607</v>
          </cell>
          <cell r="G603">
            <v>3261.9142882485439</v>
          </cell>
          <cell r="H603">
            <v>3221.4233012482478</v>
          </cell>
          <cell r="I603">
            <v>2697.4681580678207</v>
          </cell>
          <cell r="J603">
            <v>2877.5317129664104</v>
          </cell>
          <cell r="K603">
            <v>3280.2679674234987</v>
          </cell>
          <cell r="L603">
            <v>2911.8557735997142</v>
          </cell>
          <cell r="M603">
            <v>3464.9058265788067</v>
          </cell>
        </row>
        <row r="604">
          <cell r="B604">
            <v>-99.685419286180618</v>
          </cell>
          <cell r="C604">
            <v>-516.01336466537521</v>
          </cell>
          <cell r="D604">
            <v>429.23507108313538</v>
          </cell>
          <cell r="E604">
            <v>335.74469975652045</v>
          </cell>
          <cell r="F604">
            <v>-83.654529301236565</v>
          </cell>
          <cell r="G604">
            <v>-121.56749282883391</v>
          </cell>
          <cell r="H604">
            <v>-311.31446684236766</v>
          </cell>
          <cell r="I604">
            <v>675.13296289914501</v>
          </cell>
          <cell r="J604">
            <v>676.31298309356544</v>
          </cell>
          <cell r="K604">
            <v>-120.78534224496495</v>
          </cell>
          <cell r="L604">
            <v>218.37700984244069</v>
          </cell>
          <cell r="M604">
            <v>604.68828019460864</v>
          </cell>
        </row>
        <row r="605">
          <cell r="B605">
            <v>9648.5900544295782</v>
          </cell>
          <cell r="C605">
            <v>11903.296926179239</v>
          </cell>
          <cell r="D605">
            <v>11129.264448460395</v>
          </cell>
          <cell r="E605">
            <v>12765.472506264148</v>
          </cell>
          <cell r="F605">
            <v>8697.6853037127148</v>
          </cell>
          <cell r="G605">
            <v>8477.4712963599068</v>
          </cell>
          <cell r="H605">
            <v>11947.065838432633</v>
          </cell>
          <cell r="I605">
            <v>8315.7504207462025</v>
          </cell>
          <cell r="J605">
            <v>10259.06027175571</v>
          </cell>
          <cell r="K605">
            <v>11041.057493260387</v>
          </cell>
          <cell r="L605">
            <v>9071.1554130804143</v>
          </cell>
          <cell r="M605">
            <v>9315.9406486366006</v>
          </cell>
        </row>
        <row r="606">
          <cell r="B606">
            <v>13122.612220979543</v>
          </cell>
          <cell r="C606">
            <v>14647.383926318864</v>
          </cell>
          <cell r="D606">
            <v>14426.707312790822</v>
          </cell>
          <cell r="E606">
            <v>16051.588294567489</v>
          </cell>
          <cell r="F606">
            <v>11598.55177179684</v>
          </cell>
          <cell r="G606">
            <v>11617.818091779616</v>
          </cell>
          <cell r="H606">
            <v>14857.174672838511</v>
          </cell>
          <cell r="I606">
            <v>11688.351541713168</v>
          </cell>
          <cell r="J606">
            <v>13812.904967815686</v>
          </cell>
          <cell r="K606">
            <v>14200.540118438921</v>
          </cell>
          <cell r="L606">
            <v>12201.38819652257</v>
          </cell>
          <cell r="M606">
            <v>13385.534755410015</v>
          </cell>
        </row>
        <row r="608">
          <cell r="B608">
            <v>1499.0267372593985</v>
          </cell>
          <cell r="C608">
            <v>1367.4811090758005</v>
          </cell>
          <cell r="D608">
            <v>1203.0979219267881</v>
          </cell>
          <cell r="E608">
            <v>1237.5621229049211</v>
          </cell>
          <cell r="F608">
            <v>1251.8866374865934</v>
          </cell>
          <cell r="G608">
            <v>1368.2419770751833</v>
          </cell>
          <cell r="H608">
            <v>1351.2576349952574</v>
          </cell>
          <cell r="I608">
            <v>1131.4795054513236</v>
          </cell>
          <cell r="J608">
            <v>1207.0089316049207</v>
          </cell>
          <cell r="K608">
            <v>1375.9406080206418</v>
          </cell>
          <cell r="L608">
            <v>1221.4064958669101</v>
          </cell>
          <cell r="M608">
            <v>1453.3887710099996</v>
          </cell>
        </row>
        <row r="609">
          <cell r="B609">
            <v>-37.880459328748636</v>
          </cell>
          <cell r="C609">
            <v>-196.08507857284258</v>
          </cell>
          <cell r="D609">
            <v>163.10932701159146</v>
          </cell>
          <cell r="E609">
            <v>127.58298590747775</v>
          </cell>
          <cell r="F609">
            <v>-31.788721134469881</v>
          </cell>
          <cell r="G609">
            <v>-46.195647274956897</v>
          </cell>
          <cell r="H609">
            <v>-118.29949740009971</v>
          </cell>
          <cell r="I609">
            <v>256.55052590167514</v>
          </cell>
          <cell r="J609">
            <v>256.99893357555482</v>
          </cell>
          <cell r="K609">
            <v>-45.898430053086649</v>
          </cell>
          <cell r="L609">
            <v>82.983263740127455</v>
          </cell>
          <cell r="M609">
            <v>229.78154647395132</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1461.1462779306498</v>
          </cell>
          <cell r="C611">
            <v>1171.396030502958</v>
          </cell>
          <cell r="D611">
            <v>1366.2072489383795</v>
          </cell>
          <cell r="E611">
            <v>1365.1451088123988</v>
          </cell>
          <cell r="F611">
            <v>1220.0979163521235</v>
          </cell>
          <cell r="G611">
            <v>1322.0463298002264</v>
          </cell>
          <cell r="H611">
            <v>1232.9581375951577</v>
          </cell>
          <cell r="I611">
            <v>1388.0300313529988</v>
          </cell>
          <cell r="J611">
            <v>1464.0078651804756</v>
          </cell>
          <cell r="K611">
            <v>1330.0421779675551</v>
          </cell>
          <cell r="L611">
            <v>1304.3897596070376</v>
          </cell>
          <cell r="M611">
            <v>1683.1703174839508</v>
          </cell>
        </row>
        <row r="614">
          <cell r="B614">
            <v>19809.587842621411</v>
          </cell>
          <cell r="C614">
            <v>16538.279758518795</v>
          </cell>
          <cell r="D614">
            <v>16080.93214699865</v>
          </cell>
          <cell r="E614">
            <v>14421.379949428388</v>
          </cell>
          <cell r="F614">
            <v>20720.373490558028</v>
          </cell>
          <cell r="G614">
            <v>20007.463858807419</v>
          </cell>
          <cell r="H614">
            <v>14421.379949428388</v>
          </cell>
          <cell r="I614">
            <v>18975.499933458406</v>
          </cell>
          <cell r="J614">
            <v>17501.674695908237</v>
          </cell>
          <cell r="K614">
            <v>19177.366954027111</v>
          </cell>
          <cell r="L614">
            <v>19383.575200844611</v>
          </cell>
          <cell r="M614">
            <v>18817.040643826185</v>
          </cell>
        </row>
        <row r="615">
          <cell r="B615">
            <v>26819.061599603927</v>
          </cell>
          <cell r="C615">
            <v>26819.061599603927</v>
          </cell>
          <cell r="D615">
            <v>26819.061599603927</v>
          </cell>
          <cell r="E615">
            <v>26819.061599603927</v>
          </cell>
          <cell r="F615">
            <v>26819.061599603927</v>
          </cell>
          <cell r="G615">
            <v>26819.061599603927</v>
          </cell>
          <cell r="H615">
            <v>22987.767085374795</v>
          </cell>
          <cell r="I615">
            <v>22987.767085374795</v>
          </cell>
          <cell r="J615">
            <v>22987.767085374795</v>
          </cell>
          <cell r="K615">
            <v>22987.767085374795</v>
          </cell>
          <cell r="L615">
            <v>22987.767085374795</v>
          </cell>
          <cell r="M615">
            <v>22987.767085374795</v>
          </cell>
        </row>
        <row r="617">
          <cell r="B617">
            <v>42706.685222474182</v>
          </cell>
          <cell r="C617">
            <v>36436.211456247787</v>
          </cell>
          <cell r="D617">
            <v>35062.000030928175</v>
          </cell>
          <cell r="E617">
            <v>24072.302182610903</v>
          </cell>
          <cell r="F617">
            <v>32053.372819377284</v>
          </cell>
          <cell r="G617">
            <v>31329.940209930322</v>
          </cell>
          <cell r="H617">
            <v>24248.515066209107</v>
          </cell>
          <cell r="I617">
            <v>29347.181478332808</v>
          </cell>
          <cell r="J617">
            <v>27858.3723951508</v>
          </cell>
          <cell r="K617">
            <v>30648.555270669105</v>
          </cell>
          <cell r="L617">
            <v>30297.00219150665</v>
          </cell>
          <cell r="M617">
            <v>30105.915125556745</v>
          </cell>
        </row>
        <row r="618">
          <cell r="B618">
            <v>3315.109961470569</v>
          </cell>
          <cell r="C618">
            <v>2701.3441005227073</v>
          </cell>
          <cell r="D618">
            <v>4000.9265589462993</v>
          </cell>
          <cell r="E618">
            <v>3846.4513782044055</v>
          </cell>
          <cell r="F618">
            <v>3359.2729761850619</v>
          </cell>
          <cell r="G618">
            <v>3294.7065756471616</v>
          </cell>
          <cell r="H618">
            <v>2503.8792302721909</v>
          </cell>
          <cell r="I618">
            <v>3934.1438277841394</v>
          </cell>
          <cell r="J618">
            <v>3912.8641588934538</v>
          </cell>
          <cell r="K618">
            <v>2825.8706095901557</v>
          </cell>
          <cell r="L618">
            <v>3296.309523955756</v>
          </cell>
          <cell r="M618">
            <v>3817.8296297484726</v>
          </cell>
        </row>
        <row r="619">
          <cell r="B619">
            <v>83955.330817488255</v>
          </cell>
          <cell r="C619">
            <v>78963.196670903199</v>
          </cell>
          <cell r="D619">
            <v>80836.526428366167</v>
          </cell>
          <cell r="E619">
            <v>379486.16402122658</v>
          </cell>
          <cell r="F619">
            <v>385803.03315769311</v>
          </cell>
          <cell r="G619">
            <v>335189.70403905149</v>
          </cell>
          <cell r="H619">
            <v>133970.27476095338</v>
          </cell>
          <cell r="I619">
            <v>87267.714760209885</v>
          </cell>
          <cell r="J619">
            <v>89767.940978419269</v>
          </cell>
          <cell r="K619">
            <v>90098.676576556216</v>
          </cell>
          <cell r="L619">
            <v>87755.516188617985</v>
          </cell>
          <cell r="M619">
            <v>81723.609248927882</v>
          </cell>
        </row>
        <row r="620">
          <cell r="B620">
            <v>129977.126001433</v>
          </cell>
          <cell r="C620">
            <v>118100.75222767369</v>
          </cell>
          <cell r="D620">
            <v>119899.45301824065</v>
          </cell>
          <cell r="E620">
            <v>407404.91758204187</v>
          </cell>
          <cell r="F620">
            <v>421215.67895325547</v>
          </cell>
          <cell r="G620">
            <v>369814.35082462896</v>
          </cell>
          <cell r="H620">
            <v>160722.66905743469</v>
          </cell>
          <cell r="I620">
            <v>120549.04006632682</v>
          </cell>
          <cell r="J620">
            <v>121539.17753246352</v>
          </cell>
          <cell r="K620">
            <v>123573.10245681548</v>
          </cell>
          <cell r="L620">
            <v>121348.82790408039</v>
          </cell>
          <cell r="M620">
            <v>115647.3540042331</v>
          </cell>
        </row>
        <row r="621">
          <cell r="B621">
            <v>176605.77544365835</v>
          </cell>
          <cell r="C621">
            <v>161458.09358579642</v>
          </cell>
          <cell r="D621">
            <v>162799.44676484325</v>
          </cell>
          <cell r="E621">
            <v>448645.35913107416</v>
          </cell>
          <cell r="F621">
            <v>468755.11404341739</v>
          </cell>
          <cell r="G621">
            <v>416640.87628304027</v>
          </cell>
          <cell r="H621">
            <v>198131.81609223789</v>
          </cell>
          <cell r="I621">
            <v>162512.30708516002</v>
          </cell>
          <cell r="J621">
            <v>162028.61931374657</v>
          </cell>
          <cell r="K621">
            <v>165738.2364962174</v>
          </cell>
          <cell r="L621">
            <v>163720.1701902998</v>
          </cell>
          <cell r="M621">
            <v>157452.16173343407</v>
          </cell>
        </row>
        <row r="626">
          <cell r="B626">
            <v>914</v>
          </cell>
          <cell r="C626">
            <v>945</v>
          </cell>
          <cell r="D626">
            <v>976</v>
          </cell>
          <cell r="E626">
            <v>1007</v>
          </cell>
          <cell r="F626">
            <v>1038</v>
          </cell>
          <cell r="G626">
            <v>1069</v>
          </cell>
          <cell r="H626">
            <v>1100</v>
          </cell>
          <cell r="I626">
            <v>1131</v>
          </cell>
          <cell r="J626">
            <v>1162</v>
          </cell>
          <cell r="K626">
            <v>1193</v>
          </cell>
          <cell r="L626">
            <v>1224</v>
          </cell>
          <cell r="M626">
            <v>1255</v>
          </cell>
          <cell r="N626">
            <v>0</v>
          </cell>
        </row>
        <row r="627">
          <cell r="N627" t="str">
            <v>Total</v>
          </cell>
        </row>
        <row r="628">
          <cell r="B628">
            <v>35500000</v>
          </cell>
          <cell r="C628">
            <v>35500000</v>
          </cell>
          <cell r="D628">
            <v>35500000</v>
          </cell>
          <cell r="E628">
            <v>37500000</v>
          </cell>
          <cell r="F628">
            <v>38500000</v>
          </cell>
          <cell r="G628">
            <v>38500000</v>
          </cell>
          <cell r="H628">
            <v>41000000</v>
          </cell>
          <cell r="I628">
            <v>41000000</v>
          </cell>
          <cell r="J628">
            <v>41000000</v>
          </cell>
          <cell r="K628">
            <v>41000000</v>
          </cell>
          <cell r="L628">
            <v>41000000</v>
          </cell>
          <cell r="M628">
            <v>41000000</v>
          </cell>
          <cell r="N628">
            <v>467000000</v>
          </cell>
        </row>
        <row r="629">
          <cell r="B629">
            <v>3245000</v>
          </cell>
          <cell r="C629">
            <v>3245000</v>
          </cell>
          <cell r="D629">
            <v>3245000</v>
          </cell>
          <cell r="E629">
            <v>3817000</v>
          </cell>
          <cell r="F629">
            <v>3817000</v>
          </cell>
          <cell r="G629">
            <v>3817000</v>
          </cell>
          <cell r="H629">
            <v>4950000</v>
          </cell>
          <cell r="I629">
            <v>4950000</v>
          </cell>
          <cell r="J629">
            <v>4950000</v>
          </cell>
          <cell r="K629">
            <v>5225000</v>
          </cell>
          <cell r="L629">
            <v>5225000</v>
          </cell>
          <cell r="M629">
            <v>5225000</v>
          </cell>
          <cell r="N629">
            <v>51711000</v>
          </cell>
        </row>
        <row r="630">
          <cell r="B630">
            <v>38745000</v>
          </cell>
          <cell r="C630">
            <v>38745000</v>
          </cell>
          <cell r="D630">
            <v>38745000</v>
          </cell>
          <cell r="E630">
            <v>41317000</v>
          </cell>
          <cell r="F630">
            <v>42317000</v>
          </cell>
          <cell r="G630">
            <v>42317000</v>
          </cell>
          <cell r="H630">
            <v>45950000</v>
          </cell>
          <cell r="I630">
            <v>45950000</v>
          </cell>
          <cell r="J630">
            <v>45950000</v>
          </cell>
          <cell r="K630">
            <v>46225000</v>
          </cell>
          <cell r="L630">
            <v>46225000</v>
          </cell>
          <cell r="M630">
            <v>46225000</v>
          </cell>
          <cell r="N630">
            <v>518711000</v>
          </cell>
          <cell r="O630">
            <v>558711000</v>
          </cell>
          <cell r="P630">
            <v>531</v>
          </cell>
        </row>
        <row r="631">
          <cell r="B631">
            <v>4630434.7826086953</v>
          </cell>
          <cell r="C631">
            <v>4630434.7826086953</v>
          </cell>
          <cell r="D631">
            <v>4630434.7826086953</v>
          </cell>
          <cell r="E631">
            <v>4891304.3478260869</v>
          </cell>
          <cell r="F631">
            <v>5021739.1304347822</v>
          </cell>
          <cell r="G631">
            <v>5021739.1304347822</v>
          </cell>
          <cell r="H631">
            <v>5347826.0869565215</v>
          </cell>
          <cell r="I631">
            <v>5347826.0869565215</v>
          </cell>
          <cell r="J631">
            <v>5347826.0869565215</v>
          </cell>
          <cell r="K631">
            <v>5347826.0869565215</v>
          </cell>
          <cell r="L631">
            <v>5347826.0869565215</v>
          </cell>
          <cell r="M631">
            <v>5347826.0869565215</v>
          </cell>
          <cell r="N631">
            <v>60913043.478260875</v>
          </cell>
        </row>
        <row r="632">
          <cell r="B632">
            <v>423260.86956521741</v>
          </cell>
          <cell r="C632">
            <v>423260.86956521741</v>
          </cell>
          <cell r="D632">
            <v>423260.86956521741</v>
          </cell>
          <cell r="E632">
            <v>497869.5652173913</v>
          </cell>
          <cell r="F632">
            <v>497869.5652173913</v>
          </cell>
          <cell r="G632">
            <v>497869.5652173913</v>
          </cell>
          <cell r="H632">
            <v>645652.17391304346</v>
          </cell>
          <cell r="I632">
            <v>645652.17391304346</v>
          </cell>
          <cell r="J632">
            <v>645652.17391304346</v>
          </cell>
          <cell r="K632">
            <v>681521.73913043481</v>
          </cell>
          <cell r="L632">
            <v>681521.73913043481</v>
          </cell>
          <cell r="M632">
            <v>681521.73913043481</v>
          </cell>
          <cell r="N632">
            <v>6744913.0434782607</v>
          </cell>
        </row>
        <row r="633">
          <cell r="B633">
            <v>5053695.6521739131</v>
          </cell>
          <cell r="C633">
            <v>5053695.6521739131</v>
          </cell>
          <cell r="D633">
            <v>5053695.6521739131</v>
          </cell>
          <cell r="E633">
            <v>5389173.9130434785</v>
          </cell>
          <cell r="F633">
            <v>5519608.6956521738</v>
          </cell>
          <cell r="G633">
            <v>5519608.6956521738</v>
          </cell>
          <cell r="H633">
            <v>5993478.2608695645</v>
          </cell>
          <cell r="I633">
            <v>5993478.2608695645</v>
          </cell>
          <cell r="J633">
            <v>5993478.2608695645</v>
          </cell>
          <cell r="K633">
            <v>6029347.8260869561</v>
          </cell>
          <cell r="L633">
            <v>6029347.8260869561</v>
          </cell>
          <cell r="M633">
            <v>6029347.8260869561</v>
          </cell>
          <cell r="N633">
            <v>67657956.52173914</v>
          </cell>
          <cell r="O633">
            <v>72875347.826086968</v>
          </cell>
          <cell r="P633" t="e">
            <v>#REF!</v>
          </cell>
        </row>
        <row r="634">
          <cell r="B634">
            <v>30869565.217391305</v>
          </cell>
          <cell r="C634">
            <v>30869565.217391305</v>
          </cell>
          <cell r="D634">
            <v>30869565.217391305</v>
          </cell>
          <cell r="E634">
            <v>32608695.652173914</v>
          </cell>
          <cell r="F634">
            <v>33478260.869565219</v>
          </cell>
          <cell r="G634">
            <v>33478260.869565219</v>
          </cell>
          <cell r="H634">
            <v>35652173.913043477</v>
          </cell>
          <cell r="I634">
            <v>35652173.913043477</v>
          </cell>
          <cell r="J634">
            <v>35652173.913043477</v>
          </cell>
          <cell r="K634">
            <v>35652173.913043477</v>
          </cell>
          <cell r="L634">
            <v>35652173.913043477</v>
          </cell>
          <cell r="M634">
            <v>35652173.913043477</v>
          </cell>
          <cell r="N634">
            <v>406086956.52173918</v>
          </cell>
        </row>
        <row r="635">
          <cell r="B635">
            <v>2821739.1304347827</v>
          </cell>
          <cell r="C635">
            <v>2821739.1304347827</v>
          </cell>
          <cell r="D635">
            <v>2821739.1304347827</v>
          </cell>
          <cell r="E635">
            <v>3319130.4347826089</v>
          </cell>
          <cell r="F635">
            <v>3319130.4347826089</v>
          </cell>
          <cell r="G635">
            <v>3319130.4347826089</v>
          </cell>
          <cell r="H635">
            <v>4304347.826086957</v>
          </cell>
          <cell r="I635">
            <v>4304347.826086957</v>
          </cell>
          <cell r="J635">
            <v>4304347.826086957</v>
          </cell>
          <cell r="K635">
            <v>4543478.2608695654</v>
          </cell>
          <cell r="L635">
            <v>4543478.2608695654</v>
          </cell>
          <cell r="M635">
            <v>4543478.2608695654</v>
          </cell>
          <cell r="N635">
            <v>44966086.956521735</v>
          </cell>
          <cell r="Q635">
            <v>8790869.9999999925</v>
          </cell>
        </row>
        <row r="636">
          <cell r="B636">
            <v>33691304.347826086</v>
          </cell>
          <cell r="C636">
            <v>33691304.347826086</v>
          </cell>
          <cell r="D636">
            <v>33691304.347826086</v>
          </cell>
          <cell r="E636">
            <v>35927826.086956523</v>
          </cell>
          <cell r="F636">
            <v>36797391.304347828</v>
          </cell>
          <cell r="G636">
            <v>36797391.304347828</v>
          </cell>
          <cell r="H636">
            <v>39956521.739130437</v>
          </cell>
          <cell r="I636">
            <v>39956521.739130437</v>
          </cell>
          <cell r="J636">
            <v>39956521.739130437</v>
          </cell>
          <cell r="K636">
            <v>40195652.173913039</v>
          </cell>
          <cell r="L636">
            <v>40195652.173913039</v>
          </cell>
          <cell r="M636">
            <v>40195652.173913039</v>
          </cell>
          <cell r="N636">
            <v>451053043.47826093</v>
          </cell>
          <cell r="O636">
            <v>485835652.17391312</v>
          </cell>
          <cell r="P636">
            <v>0</v>
          </cell>
        </row>
        <row r="638">
          <cell r="B638">
            <v>0</v>
          </cell>
          <cell r="C638">
            <v>0</v>
          </cell>
          <cell r="D638">
            <v>0</v>
          </cell>
          <cell r="E638">
            <v>0</v>
          </cell>
          <cell r="F638">
            <v>0</v>
          </cell>
          <cell r="G638">
            <v>0</v>
          </cell>
          <cell r="H638">
            <v>0</v>
          </cell>
          <cell r="I638">
            <v>0</v>
          </cell>
          <cell r="J638">
            <v>0</v>
          </cell>
          <cell r="K638">
            <v>0</v>
          </cell>
          <cell r="L638">
            <v>0</v>
          </cell>
          <cell r="M638">
            <v>0</v>
          </cell>
          <cell r="N638">
            <v>0</v>
          </cell>
        </row>
        <row r="640">
          <cell r="B640">
            <v>25381665.299425758</v>
          </cell>
          <cell r="C640">
            <v>25381665.299425758</v>
          </cell>
          <cell r="D640">
            <v>25381665.299425758</v>
          </cell>
          <cell r="E640">
            <v>26814807.219031993</v>
          </cell>
          <cell r="F640">
            <v>27531378.178835113</v>
          </cell>
          <cell r="G640">
            <v>27531378.178835113</v>
          </cell>
          <cell r="H640">
            <v>29322805.578342903</v>
          </cell>
          <cell r="I640">
            <v>29322805.578342903</v>
          </cell>
          <cell r="J640">
            <v>29322805.578342903</v>
          </cell>
          <cell r="K640">
            <v>29322805.578342903</v>
          </cell>
          <cell r="L640">
            <v>29322805.578342903</v>
          </cell>
          <cell r="M640">
            <v>29322805.578342903</v>
          </cell>
          <cell r="N640">
            <v>333959392.94503695</v>
          </cell>
        </row>
        <row r="641">
          <cell r="B641">
            <v>2270089.1304347827</v>
          </cell>
          <cell r="C641">
            <v>2270089.1304347827</v>
          </cell>
          <cell r="D641">
            <v>2270089.1304347827</v>
          </cell>
          <cell r="E641">
            <v>2670240.4347826089</v>
          </cell>
          <cell r="F641">
            <v>2670240.4347826089</v>
          </cell>
          <cell r="G641">
            <v>2670240.4347826089</v>
          </cell>
          <cell r="H641">
            <v>3462847.826086957</v>
          </cell>
          <cell r="I641">
            <v>3462847.826086957</v>
          </cell>
          <cell r="J641">
            <v>3462847.826086957</v>
          </cell>
          <cell r="K641">
            <v>3655228.2608695654</v>
          </cell>
          <cell r="L641">
            <v>3655228.2608695654</v>
          </cell>
          <cell r="M641">
            <v>3655228.2608695654</v>
          </cell>
          <cell r="N641">
            <v>36175216.956521742</v>
          </cell>
        </row>
        <row r="642">
          <cell r="B642">
            <v>27651754.42986054</v>
          </cell>
          <cell r="C642">
            <v>27651754.42986054</v>
          </cell>
          <cell r="D642">
            <v>27651754.42986054</v>
          </cell>
          <cell r="E642">
            <v>29485047.653814603</v>
          </cell>
          <cell r="F642">
            <v>30201618.613617722</v>
          </cell>
          <cell r="G642">
            <v>30201618.613617722</v>
          </cell>
          <cell r="H642">
            <v>32785653.40442986</v>
          </cell>
          <cell r="I642">
            <v>32785653.40442986</v>
          </cell>
          <cell r="J642">
            <v>32785653.40442986</v>
          </cell>
          <cell r="K642">
            <v>32978033.83921247</v>
          </cell>
          <cell r="L642">
            <v>32978033.83921247</v>
          </cell>
          <cell r="M642">
            <v>32978033.83921247</v>
          </cell>
          <cell r="N642">
            <v>370134609.9015587</v>
          </cell>
          <cell r="O642">
            <v>398042731.31255132</v>
          </cell>
          <cell r="P642">
            <v>-16000000</v>
          </cell>
        </row>
        <row r="643">
          <cell r="B643">
            <v>4154566.5846322132</v>
          </cell>
          <cell r="C643">
            <v>4154566.5846322132</v>
          </cell>
          <cell r="D643">
            <v>4154566.5846322132</v>
          </cell>
          <cell r="E643">
            <v>4460555.0998085877</v>
          </cell>
          <cell r="F643">
            <v>4613549.3573967731</v>
          </cell>
          <cell r="G643">
            <v>4613549.3573967731</v>
          </cell>
          <cell r="H643">
            <v>4996035.0013672402</v>
          </cell>
          <cell r="I643">
            <v>4996035.0013672402</v>
          </cell>
          <cell r="J643">
            <v>4996035.0013672402</v>
          </cell>
          <cell r="K643">
            <v>4996035.0013672402</v>
          </cell>
          <cell r="L643">
            <v>4996035.0013672402</v>
          </cell>
          <cell r="M643">
            <v>4996035.0013672402</v>
          </cell>
          <cell r="N643">
            <v>56127563.576702222</v>
          </cell>
        </row>
        <row r="644">
          <cell r="B644">
            <v>551650</v>
          </cell>
          <cell r="C644">
            <v>551650</v>
          </cell>
          <cell r="D644">
            <v>551650</v>
          </cell>
          <cell r="E644">
            <v>648890</v>
          </cell>
          <cell r="F644">
            <v>648890</v>
          </cell>
          <cell r="G644">
            <v>648890</v>
          </cell>
          <cell r="H644">
            <v>841500.00000000012</v>
          </cell>
          <cell r="I644">
            <v>841500.00000000012</v>
          </cell>
          <cell r="J644">
            <v>841500.00000000012</v>
          </cell>
          <cell r="K644">
            <v>888250.00000000012</v>
          </cell>
          <cell r="L644">
            <v>888250.00000000012</v>
          </cell>
          <cell r="M644">
            <v>888250.00000000012</v>
          </cell>
          <cell r="N644">
            <v>8790870</v>
          </cell>
          <cell r="O644">
            <v>64918433.576702222</v>
          </cell>
        </row>
        <row r="646">
          <cell r="B646">
            <v>4706216.5846322132</v>
          </cell>
          <cell r="C646">
            <v>4706216.5846322132</v>
          </cell>
          <cell r="D646">
            <v>4706216.5846322132</v>
          </cell>
          <cell r="E646">
            <v>5109445.0998085877</v>
          </cell>
          <cell r="F646">
            <v>5262439.3573967731</v>
          </cell>
          <cell r="G646">
            <v>5262439.3573967731</v>
          </cell>
          <cell r="H646">
            <v>5837535.0013672402</v>
          </cell>
          <cell r="I646">
            <v>5837535.0013672402</v>
          </cell>
          <cell r="J646">
            <v>5837535.0013672402</v>
          </cell>
          <cell r="K646">
            <v>5884285.0013672402</v>
          </cell>
          <cell r="L646">
            <v>5884285.0013672402</v>
          </cell>
          <cell r="M646">
            <v>5884285.0013672402</v>
          </cell>
          <cell r="N646">
            <v>64918433.576702222</v>
          </cell>
          <cell r="O646">
            <v>71792920.861361772</v>
          </cell>
          <cell r="P646">
            <v>71792920.861361772</v>
          </cell>
        </row>
        <row r="647">
          <cell r="B647">
            <v>0.13968638720678914</v>
          </cell>
          <cell r="C647">
            <v>0.13968638720678914</v>
          </cell>
          <cell r="D647">
            <v>0.13968638720678914</v>
          </cell>
          <cell r="E647">
            <v>0.14221414586683145</v>
          </cell>
          <cell r="F647">
            <v>0.1430112073399884</v>
          </cell>
          <cell r="G647">
            <v>0.1430112073399884</v>
          </cell>
          <cell r="H647">
            <v>0.14609717631278185</v>
          </cell>
          <cell r="I647">
            <v>0.14609717631278185</v>
          </cell>
          <cell r="J647">
            <v>0.14609717631278185</v>
          </cell>
          <cell r="K647">
            <v>0.14639108169977993</v>
          </cell>
          <cell r="L647">
            <v>0.14639108169977993</v>
          </cell>
          <cell r="M647">
            <v>0.14639108169977993</v>
          </cell>
          <cell r="N647">
            <v>0.1439263840813238</v>
          </cell>
        </row>
        <row r="648">
          <cell r="B648">
            <v>1522899.9179655456</v>
          </cell>
          <cell r="C648">
            <v>1522899.9179655456</v>
          </cell>
          <cell r="D648">
            <v>1522899.9179655456</v>
          </cell>
          <cell r="E648">
            <v>1608888.4331419196</v>
          </cell>
          <cell r="F648">
            <v>1651882.6907301068</v>
          </cell>
          <cell r="G648">
            <v>1651882.6907301068</v>
          </cell>
          <cell r="H648">
            <v>1759368.3347005742</v>
          </cell>
          <cell r="I648">
            <v>1759368.3347005742</v>
          </cell>
          <cell r="J648">
            <v>1759368.3347005742</v>
          </cell>
          <cell r="K648">
            <v>1759368.3347005742</v>
          </cell>
          <cell r="L648">
            <v>1759368.3347005742</v>
          </cell>
          <cell r="M648">
            <v>1759368.3347005742</v>
          </cell>
          <cell r="N648">
            <v>20037563.576702211</v>
          </cell>
        </row>
        <row r="652">
          <cell r="B652">
            <v>2631666.6666666679</v>
          </cell>
          <cell r="C652">
            <v>2631666.6666666679</v>
          </cell>
          <cell r="D652">
            <v>2631666.6666666679</v>
          </cell>
          <cell r="E652">
            <v>2851666.6666666679</v>
          </cell>
          <cell r="F652">
            <v>2961666.666666666</v>
          </cell>
          <cell r="G652">
            <v>2961666.666666666</v>
          </cell>
          <cell r="H652">
            <v>3236666.666666666</v>
          </cell>
          <cell r="I652">
            <v>3236666.666666666</v>
          </cell>
          <cell r="J652">
            <v>3236666.666666666</v>
          </cell>
          <cell r="K652">
            <v>3236666.666666666</v>
          </cell>
          <cell r="L652">
            <v>3236666.666666666</v>
          </cell>
          <cell r="M652">
            <v>3236666.666666666</v>
          </cell>
          <cell r="N652">
            <v>36089999.999999993</v>
          </cell>
        </row>
        <row r="657">
          <cell r="B657">
            <v>914</v>
          </cell>
          <cell r="C657">
            <v>945</v>
          </cell>
          <cell r="D657">
            <v>976</v>
          </cell>
          <cell r="E657">
            <v>1007</v>
          </cell>
          <cell r="F657">
            <v>1038</v>
          </cell>
          <cell r="G657">
            <v>1069</v>
          </cell>
          <cell r="H657">
            <v>1100</v>
          </cell>
          <cell r="I657">
            <v>1131</v>
          </cell>
          <cell r="J657">
            <v>1162</v>
          </cell>
          <cell r="K657">
            <v>1193</v>
          </cell>
          <cell r="L657">
            <v>1224</v>
          </cell>
          <cell r="M657">
            <v>1255</v>
          </cell>
          <cell r="N657" t="str">
            <v>Jul~Jun</v>
          </cell>
          <cell r="O657">
            <v>0</v>
          </cell>
        </row>
        <row r="658">
          <cell r="N658" t="str">
            <v>Total</v>
          </cell>
          <cell r="O658" t="str">
            <v>Jul ~ Dec</v>
          </cell>
          <cell r="P658" t="str">
            <v>Jan ~ Jun</v>
          </cell>
        </row>
        <row r="659">
          <cell r="B659">
            <v>2500000</v>
          </cell>
          <cell r="C659">
            <v>2500000</v>
          </cell>
          <cell r="D659">
            <v>2500000</v>
          </cell>
          <cell r="E659">
            <v>2500000</v>
          </cell>
          <cell r="F659">
            <v>3000000</v>
          </cell>
          <cell r="G659">
            <v>3000000</v>
          </cell>
          <cell r="H659">
            <v>4000000</v>
          </cell>
          <cell r="I659">
            <v>4000000</v>
          </cell>
          <cell r="J659">
            <v>4000000</v>
          </cell>
          <cell r="K659">
            <v>4000000</v>
          </cell>
          <cell r="L659">
            <v>4000000</v>
          </cell>
          <cell r="M659">
            <v>4000000</v>
          </cell>
          <cell r="N659">
            <v>40000000</v>
          </cell>
          <cell r="O659">
            <v>16000000</v>
          </cell>
          <cell r="P659">
            <v>24000000</v>
          </cell>
        </row>
        <row r="660">
          <cell r="B660">
            <v>326086.95652173914</v>
          </cell>
          <cell r="C660">
            <v>326086.95652173914</v>
          </cell>
          <cell r="D660">
            <v>326086.95652173914</v>
          </cell>
          <cell r="E660">
            <v>326086.95652173914</v>
          </cell>
          <cell r="F660">
            <v>391304.34782608697</v>
          </cell>
          <cell r="G660">
            <v>391304.34782608697</v>
          </cell>
          <cell r="H660">
            <v>521739.13043478259</v>
          </cell>
          <cell r="I660">
            <v>521739.13043478259</v>
          </cell>
          <cell r="J660">
            <v>521739.13043478259</v>
          </cell>
          <cell r="K660">
            <v>521739.13043478259</v>
          </cell>
          <cell r="L660">
            <v>521739.13043478259</v>
          </cell>
          <cell r="M660">
            <v>521739.13043478259</v>
          </cell>
          <cell r="N660">
            <v>5217391.3043478252</v>
          </cell>
          <cell r="O660">
            <v>2086956.5217391304</v>
          </cell>
          <cell r="P660">
            <v>3130434.7826086958</v>
          </cell>
        </row>
        <row r="661">
          <cell r="B661">
            <v>2173913.0434782607</v>
          </cell>
          <cell r="C661">
            <v>2173913.0434782607</v>
          </cell>
          <cell r="D661">
            <v>2173913.0434782607</v>
          </cell>
          <cell r="E661">
            <v>2173913.0434782607</v>
          </cell>
          <cell r="F661">
            <v>2608695.6521739131</v>
          </cell>
          <cell r="G661">
            <v>2608695.6521739131</v>
          </cell>
          <cell r="H661">
            <v>3478260.8695652173</v>
          </cell>
          <cell r="I661">
            <v>3478260.8695652173</v>
          </cell>
          <cell r="J661">
            <v>3478260.8695652173</v>
          </cell>
          <cell r="K661">
            <v>3478260.8695652173</v>
          </cell>
          <cell r="L661">
            <v>3478260.8695652173</v>
          </cell>
          <cell r="M661">
            <v>3478260.8695652173</v>
          </cell>
          <cell r="N661">
            <v>34782608.695652179</v>
          </cell>
          <cell r="O661">
            <v>13913043.478260871</v>
          </cell>
          <cell r="P661">
            <v>20869565.217391305</v>
          </cell>
        </row>
        <row r="662">
          <cell r="O662">
            <v>0</v>
          </cell>
          <cell r="P662">
            <v>0</v>
          </cell>
        </row>
        <row r="663">
          <cell r="B663">
            <v>0</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row>
        <row r="664">
          <cell r="O664">
            <v>0</v>
          </cell>
          <cell r="P664">
            <v>0</v>
          </cell>
        </row>
        <row r="665">
          <cell r="B665">
            <v>1744257.5881870384</v>
          </cell>
          <cell r="C665">
            <v>1744257.5881870384</v>
          </cell>
          <cell r="D665">
            <v>1744257.5881870384</v>
          </cell>
          <cell r="E665">
            <v>1744257.5881870384</v>
          </cell>
          <cell r="F665">
            <v>2093109.1058244463</v>
          </cell>
          <cell r="G665">
            <v>2093109.1058244463</v>
          </cell>
          <cell r="H665">
            <v>2790812.1410992616</v>
          </cell>
          <cell r="I665">
            <v>2790812.1410992616</v>
          </cell>
          <cell r="J665">
            <v>2790812.1410992616</v>
          </cell>
          <cell r="K665">
            <v>2790812.1410992616</v>
          </cell>
          <cell r="L665">
            <v>2790812.1410992616</v>
          </cell>
          <cell r="M665">
            <v>2790812.1410992616</v>
          </cell>
          <cell r="N665">
            <v>27908121.410992622</v>
          </cell>
          <cell r="O665">
            <v>11163248.564397048</v>
          </cell>
          <cell r="P665">
            <v>16744872.84659557</v>
          </cell>
        </row>
        <row r="666">
          <cell r="B666">
            <v>429655.45529122232</v>
          </cell>
          <cell r="C666">
            <v>429655.45529122232</v>
          </cell>
          <cell r="D666">
            <v>429655.45529122232</v>
          </cell>
          <cell r="E666">
            <v>429655.45529122232</v>
          </cell>
          <cell r="F666">
            <v>515586.54634946678</v>
          </cell>
          <cell r="G666">
            <v>515586.54634946678</v>
          </cell>
          <cell r="H666">
            <v>687448.7284659557</v>
          </cell>
          <cell r="I666">
            <v>687448.7284659557</v>
          </cell>
          <cell r="J666">
            <v>687448.7284659557</v>
          </cell>
          <cell r="K666">
            <v>687448.7284659557</v>
          </cell>
          <cell r="L666">
            <v>687448.7284659557</v>
          </cell>
          <cell r="M666">
            <v>687448.7284659557</v>
          </cell>
          <cell r="N666">
            <v>6874487.284659557</v>
          </cell>
          <cell r="O666">
            <v>2749794.9138638228</v>
          </cell>
          <cell r="P666">
            <v>4124692.3707957342</v>
          </cell>
        </row>
        <row r="667">
          <cell r="B667">
            <v>0.17186218211648893</v>
          </cell>
          <cell r="C667">
            <v>0.17186218211648893</v>
          </cell>
          <cell r="D667">
            <v>0.17186218211648893</v>
          </cell>
          <cell r="E667">
            <v>0.17186218211648893</v>
          </cell>
          <cell r="F667">
            <v>0.17186218211648893</v>
          </cell>
          <cell r="G667">
            <v>0.17186218211648893</v>
          </cell>
          <cell r="H667">
            <v>0.17186218211648893</v>
          </cell>
          <cell r="I667">
            <v>0.17186218211648893</v>
          </cell>
          <cell r="J667">
            <v>0.17186218211648893</v>
          </cell>
          <cell r="K667">
            <v>0.17186218211648893</v>
          </cell>
          <cell r="L667">
            <v>0.17186218211648893</v>
          </cell>
          <cell r="M667">
            <v>0.17186218211648893</v>
          </cell>
          <cell r="N667">
            <v>0.17186218211648893</v>
          </cell>
          <cell r="O667">
            <v>0.17186218211648893</v>
          </cell>
          <cell r="P667">
            <v>0.17186218211648893</v>
          </cell>
        </row>
        <row r="668">
          <cell r="B668">
            <v>104655.4552912223</v>
          </cell>
          <cell r="C668">
            <v>104655.4552912223</v>
          </cell>
          <cell r="D668">
            <v>104655.4552912223</v>
          </cell>
          <cell r="E668">
            <v>104655.4552912223</v>
          </cell>
          <cell r="F668">
            <v>125586.54634946678</v>
          </cell>
          <cell r="G668">
            <v>125586.54634946678</v>
          </cell>
          <cell r="H668">
            <v>167448.72846595568</v>
          </cell>
          <cell r="I668">
            <v>167448.72846595568</v>
          </cell>
          <cell r="J668">
            <v>167448.72846595568</v>
          </cell>
          <cell r="K668">
            <v>167448.72846595568</v>
          </cell>
          <cell r="L668">
            <v>167448.72846595568</v>
          </cell>
          <cell r="M668">
            <v>167448.72846595568</v>
          </cell>
          <cell r="N668">
            <v>1674487.2846595573</v>
          </cell>
          <cell r="O668">
            <v>669794.91386382282</v>
          </cell>
          <cell r="P668">
            <v>1004692.3707957342</v>
          </cell>
        </row>
        <row r="671">
          <cell r="B671">
            <v>325000</v>
          </cell>
          <cell r="C671">
            <v>325000</v>
          </cell>
          <cell r="D671">
            <v>325000</v>
          </cell>
          <cell r="E671">
            <v>325000</v>
          </cell>
          <cell r="F671">
            <v>390000</v>
          </cell>
          <cell r="G671">
            <v>390000</v>
          </cell>
          <cell r="H671">
            <v>520000</v>
          </cell>
          <cell r="I671">
            <v>520000</v>
          </cell>
          <cell r="J671">
            <v>520000</v>
          </cell>
          <cell r="K671">
            <v>520000</v>
          </cell>
          <cell r="L671">
            <v>520000</v>
          </cell>
          <cell r="M671">
            <v>520000</v>
          </cell>
          <cell r="N671">
            <v>5200000</v>
          </cell>
          <cell r="O671">
            <v>2080000</v>
          </cell>
          <cell r="P671">
            <v>3120000</v>
          </cell>
        </row>
        <row r="673">
          <cell r="D673">
            <v>0</v>
          </cell>
        </row>
        <row r="676">
          <cell r="B676">
            <v>914</v>
          </cell>
          <cell r="C676">
            <v>945</v>
          </cell>
          <cell r="D676">
            <v>976</v>
          </cell>
          <cell r="E676">
            <v>1007</v>
          </cell>
          <cell r="F676">
            <v>1038</v>
          </cell>
          <cell r="G676">
            <v>1069</v>
          </cell>
          <cell r="H676">
            <v>1100</v>
          </cell>
          <cell r="I676">
            <v>1131</v>
          </cell>
          <cell r="J676">
            <v>1162</v>
          </cell>
          <cell r="K676">
            <v>1193</v>
          </cell>
          <cell r="L676">
            <v>1224</v>
          </cell>
          <cell r="M676">
            <v>1255</v>
          </cell>
          <cell r="N676" t="str">
            <v>Total</v>
          </cell>
        </row>
        <row r="677">
          <cell r="B677">
            <v>537328</v>
          </cell>
        </row>
        <row r="678">
          <cell r="B678">
            <v>537328</v>
          </cell>
          <cell r="C678">
            <v>427928</v>
          </cell>
          <cell r="D678">
            <v>507960</v>
          </cell>
          <cell r="E678">
            <v>9525448</v>
          </cell>
          <cell r="F678">
            <v>9587968</v>
          </cell>
          <cell r="G678">
            <v>9511316</v>
          </cell>
          <cell r="H678">
            <v>2546760</v>
          </cell>
          <cell r="I678">
            <v>474808</v>
          </cell>
          <cell r="J678">
            <v>570076</v>
          </cell>
          <cell r="K678">
            <v>427928</v>
          </cell>
          <cell r="L678">
            <v>474808</v>
          </cell>
          <cell r="M678">
            <v>507960</v>
          </cell>
          <cell r="N678">
            <v>35100288</v>
          </cell>
        </row>
        <row r="679">
          <cell r="B679">
            <v>30</v>
          </cell>
          <cell r="C679">
            <v>25</v>
          </cell>
          <cell r="D679">
            <v>27</v>
          </cell>
          <cell r="E679">
            <v>672</v>
          </cell>
          <cell r="F679">
            <v>675</v>
          </cell>
          <cell r="G679">
            <v>671</v>
          </cell>
          <cell r="H679">
            <v>176</v>
          </cell>
          <cell r="I679">
            <v>27</v>
          </cell>
          <cell r="J679">
            <v>31</v>
          </cell>
          <cell r="K679">
            <v>25</v>
          </cell>
          <cell r="L679">
            <v>27</v>
          </cell>
          <cell r="M679">
            <v>27</v>
          </cell>
          <cell r="N679">
            <v>2413</v>
          </cell>
        </row>
        <row r="683">
          <cell r="B683">
            <v>440</v>
          </cell>
          <cell r="C683">
            <v>367</v>
          </cell>
          <cell r="D683">
            <v>357</v>
          </cell>
          <cell r="E683">
            <v>320</v>
          </cell>
          <cell r="F683">
            <v>460</v>
          </cell>
          <cell r="G683">
            <v>444</v>
          </cell>
          <cell r="H683">
            <v>311</v>
          </cell>
          <cell r="I683">
            <v>406</v>
          </cell>
          <cell r="J683">
            <v>376</v>
          </cell>
          <cell r="K683">
            <v>410</v>
          </cell>
          <cell r="L683">
            <v>415</v>
          </cell>
          <cell r="M683">
            <v>403</v>
          </cell>
          <cell r="N683">
            <v>387</v>
          </cell>
        </row>
        <row r="684">
          <cell r="B684">
            <v>4800000</v>
          </cell>
          <cell r="C684">
            <v>0</v>
          </cell>
          <cell r="D684">
            <v>0</v>
          </cell>
          <cell r="E684">
            <v>0</v>
          </cell>
          <cell r="F684">
            <v>0</v>
          </cell>
          <cell r="G684">
            <v>0</v>
          </cell>
          <cell r="H684">
            <v>0</v>
          </cell>
          <cell r="I684">
            <v>0</v>
          </cell>
          <cell r="J684">
            <v>0</v>
          </cell>
          <cell r="K684">
            <v>0</v>
          </cell>
          <cell r="L684">
            <v>0</v>
          </cell>
          <cell r="M684">
            <v>0</v>
          </cell>
          <cell r="N684">
            <v>0</v>
          </cell>
        </row>
        <row r="685">
          <cell r="B685">
            <v>400000</v>
          </cell>
          <cell r="C685">
            <v>400000</v>
          </cell>
          <cell r="D685">
            <v>400000</v>
          </cell>
          <cell r="E685">
            <v>400000</v>
          </cell>
          <cell r="F685">
            <v>400000</v>
          </cell>
          <cell r="G685">
            <v>400000</v>
          </cell>
          <cell r="H685">
            <v>400000</v>
          </cell>
          <cell r="I685">
            <v>400000</v>
          </cell>
          <cell r="J685">
            <v>400000</v>
          </cell>
          <cell r="K685">
            <v>400000</v>
          </cell>
          <cell r="L685">
            <v>400000</v>
          </cell>
          <cell r="M685">
            <v>400000</v>
          </cell>
          <cell r="N685">
            <v>4800000</v>
          </cell>
        </row>
        <row r="686">
          <cell r="B686">
            <v>0</v>
          </cell>
          <cell r="C686">
            <v>15000000</v>
          </cell>
          <cell r="D686">
            <v>15000000</v>
          </cell>
          <cell r="E686">
            <v>5000000</v>
          </cell>
          <cell r="F686">
            <v>5000000</v>
          </cell>
          <cell r="G686">
            <v>5000000</v>
          </cell>
          <cell r="H686">
            <v>5000000</v>
          </cell>
          <cell r="I686">
            <v>5000000</v>
          </cell>
          <cell r="J686">
            <v>5000000</v>
          </cell>
          <cell r="K686">
            <v>5000000</v>
          </cell>
          <cell r="L686">
            <v>5000000</v>
          </cell>
          <cell r="M686">
            <v>5000000</v>
          </cell>
          <cell r="N686">
            <v>75000000</v>
          </cell>
        </row>
        <row r="687">
          <cell r="B687">
            <v>0</v>
          </cell>
          <cell r="C687">
            <v>0</v>
          </cell>
          <cell r="D687">
            <v>0</v>
          </cell>
          <cell r="E687">
            <v>0</v>
          </cell>
          <cell r="F687">
            <v>0</v>
          </cell>
          <cell r="G687">
            <v>0</v>
          </cell>
          <cell r="H687">
            <v>0</v>
          </cell>
          <cell r="I687">
            <v>0</v>
          </cell>
          <cell r="J687">
            <v>0</v>
          </cell>
          <cell r="K687">
            <v>0</v>
          </cell>
          <cell r="L687">
            <v>0</v>
          </cell>
          <cell r="M687">
            <v>0</v>
          </cell>
          <cell r="N687">
            <v>0</v>
          </cell>
        </row>
        <row r="688">
          <cell r="B688">
            <v>400000</v>
          </cell>
          <cell r="C688">
            <v>400000</v>
          </cell>
          <cell r="D688">
            <v>400000</v>
          </cell>
          <cell r="E688">
            <v>400000</v>
          </cell>
          <cell r="F688">
            <v>400000</v>
          </cell>
          <cell r="G688">
            <v>400000</v>
          </cell>
          <cell r="H688">
            <v>400000</v>
          </cell>
          <cell r="I688">
            <v>400000</v>
          </cell>
          <cell r="J688">
            <v>400000</v>
          </cell>
          <cell r="K688">
            <v>400000</v>
          </cell>
          <cell r="L688">
            <v>400000</v>
          </cell>
          <cell r="M688">
            <v>400000</v>
          </cell>
          <cell r="N688">
            <v>4800000</v>
          </cell>
        </row>
        <row r="691">
          <cell r="B691">
            <v>333</v>
          </cell>
          <cell r="C691">
            <v>333</v>
          </cell>
          <cell r="D691">
            <v>333</v>
          </cell>
          <cell r="E691">
            <v>333</v>
          </cell>
          <cell r="F691">
            <v>333</v>
          </cell>
          <cell r="G691">
            <v>333</v>
          </cell>
          <cell r="H691">
            <v>317</v>
          </cell>
          <cell r="I691">
            <v>317</v>
          </cell>
          <cell r="J691">
            <v>317</v>
          </cell>
          <cell r="K691">
            <v>317</v>
          </cell>
          <cell r="L691">
            <v>317</v>
          </cell>
          <cell r="M691">
            <v>317</v>
          </cell>
          <cell r="N691">
            <v>325</v>
          </cell>
        </row>
        <row r="692">
          <cell r="B692">
            <v>1200000</v>
          </cell>
          <cell r="C692">
            <v>0</v>
          </cell>
          <cell r="D692">
            <v>0</v>
          </cell>
          <cell r="E692">
            <v>0</v>
          </cell>
          <cell r="F692">
            <v>0</v>
          </cell>
          <cell r="G692">
            <v>0</v>
          </cell>
          <cell r="H692">
            <v>0</v>
          </cell>
          <cell r="I692">
            <v>0</v>
          </cell>
          <cell r="J692">
            <v>0</v>
          </cell>
          <cell r="K692">
            <v>0</v>
          </cell>
          <cell r="L692">
            <v>0</v>
          </cell>
          <cell r="M692">
            <v>0</v>
          </cell>
          <cell r="N692">
            <v>0</v>
          </cell>
        </row>
        <row r="693">
          <cell r="B693">
            <v>100000</v>
          </cell>
          <cell r="C693">
            <v>100000</v>
          </cell>
          <cell r="D693">
            <v>100000</v>
          </cell>
          <cell r="E693">
            <v>100000</v>
          </cell>
          <cell r="F693">
            <v>100000</v>
          </cell>
          <cell r="G693">
            <v>100000</v>
          </cell>
          <cell r="H693">
            <v>100000</v>
          </cell>
          <cell r="I693">
            <v>100000</v>
          </cell>
          <cell r="J693">
            <v>100000</v>
          </cell>
          <cell r="K693">
            <v>100000</v>
          </cell>
          <cell r="L693">
            <v>100000</v>
          </cell>
          <cell r="M693">
            <v>100000</v>
          </cell>
          <cell r="N693">
            <v>1200000</v>
          </cell>
        </row>
        <row r="694">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row>
        <row r="695">
          <cell r="B695">
            <v>0</v>
          </cell>
          <cell r="C695">
            <v>0</v>
          </cell>
          <cell r="D695">
            <v>0</v>
          </cell>
          <cell r="E695">
            <v>0</v>
          </cell>
          <cell r="F695">
            <v>0</v>
          </cell>
          <cell r="G695">
            <v>0</v>
          </cell>
          <cell r="H695">
            <v>0</v>
          </cell>
          <cell r="I695">
            <v>0</v>
          </cell>
          <cell r="J695">
            <v>0</v>
          </cell>
          <cell r="K695">
            <v>0</v>
          </cell>
          <cell r="L695">
            <v>0</v>
          </cell>
          <cell r="M695">
            <v>0</v>
          </cell>
          <cell r="N695">
            <v>0</v>
          </cell>
        </row>
        <row r="696">
          <cell r="B696">
            <v>100000</v>
          </cell>
          <cell r="C696">
            <v>100000</v>
          </cell>
          <cell r="D696">
            <v>100000</v>
          </cell>
          <cell r="E696">
            <v>100000</v>
          </cell>
          <cell r="F696">
            <v>100000</v>
          </cell>
          <cell r="G696">
            <v>100000</v>
          </cell>
          <cell r="H696">
            <v>100000</v>
          </cell>
          <cell r="I696">
            <v>100000</v>
          </cell>
          <cell r="J696">
            <v>100000</v>
          </cell>
          <cell r="K696">
            <v>100000</v>
          </cell>
          <cell r="L696">
            <v>100000</v>
          </cell>
          <cell r="M696">
            <v>100000</v>
          </cell>
          <cell r="N696">
            <v>1200000</v>
          </cell>
        </row>
        <row r="698">
          <cell r="B698">
            <v>30940</v>
          </cell>
        </row>
        <row r="699">
          <cell r="B699">
            <v>59500</v>
          </cell>
        </row>
        <row r="702">
          <cell r="B702" t="str">
            <v>Commission</v>
          </cell>
          <cell r="C702" t="str">
            <v>Exchange</v>
          </cell>
          <cell r="D702" t="str">
            <v>commission</v>
          </cell>
          <cell r="E702" t="str">
            <v>Commission</v>
          </cell>
          <cell r="F702" t="str">
            <v>Net  Comm</v>
          </cell>
          <cell r="G702">
            <v>548</v>
          </cell>
          <cell r="I702">
            <v>579</v>
          </cell>
          <cell r="K702">
            <v>610</v>
          </cell>
          <cell r="M702">
            <v>640</v>
          </cell>
          <cell r="O702">
            <v>671</v>
          </cell>
          <cell r="Q702">
            <v>702</v>
          </cell>
          <cell r="S702">
            <v>733</v>
          </cell>
          <cell r="U702">
            <v>764</v>
          </cell>
          <cell r="W702">
            <v>795</v>
          </cell>
          <cell r="Y702">
            <v>826</v>
          </cell>
          <cell r="AA702">
            <v>857</v>
          </cell>
          <cell r="AC702">
            <v>888</v>
          </cell>
        </row>
        <row r="703">
          <cell r="B703" t="str">
            <v>Income ¥</v>
          </cell>
          <cell r="C703" t="str">
            <v>Rate ¥</v>
          </cell>
          <cell r="D703" t="str">
            <v>Income Rs.</v>
          </cell>
          <cell r="E703" t="str">
            <v>Expense Rs</v>
          </cell>
          <cell r="F703" t="str">
            <v>Income Rs.</v>
          </cell>
          <cell r="G703" t="str">
            <v>Units</v>
          </cell>
          <cell r="H703" t="str">
            <v>Comm Rs.</v>
          </cell>
          <cell r="I703" t="str">
            <v>Units</v>
          </cell>
          <cell r="J703" t="str">
            <v>Comm Rs.</v>
          </cell>
          <cell r="K703" t="str">
            <v>Units</v>
          </cell>
          <cell r="L703" t="str">
            <v>Comm Rs.</v>
          </cell>
          <cell r="M703" t="str">
            <v>Units</v>
          </cell>
          <cell r="N703" t="str">
            <v>Comm Rs.</v>
          </cell>
          <cell r="O703" t="str">
            <v>Units</v>
          </cell>
          <cell r="P703" t="str">
            <v>Comm Rs.</v>
          </cell>
          <cell r="Q703" t="str">
            <v>Units</v>
          </cell>
          <cell r="R703" t="str">
            <v>Comm Rs.</v>
          </cell>
          <cell r="S703" t="str">
            <v>Units</v>
          </cell>
          <cell r="T703" t="str">
            <v>Comm Rs.</v>
          </cell>
          <cell r="U703" t="str">
            <v>Units</v>
          </cell>
          <cell r="V703" t="str">
            <v>Comm Rs.</v>
          </cell>
          <cell r="W703" t="str">
            <v>Units</v>
          </cell>
          <cell r="X703" t="str">
            <v>Comm Rs.</v>
          </cell>
          <cell r="Y703" t="str">
            <v>Units</v>
          </cell>
          <cell r="Z703" t="str">
            <v>Comm Rs.</v>
          </cell>
          <cell r="AA703" t="str">
            <v>Units</v>
          </cell>
          <cell r="AB703" t="str">
            <v>Comm Rs.</v>
          </cell>
          <cell r="AC703" t="str">
            <v>Units</v>
          </cell>
          <cell r="AD703" t="str">
            <v>Comm Rs.</v>
          </cell>
        </row>
        <row r="704">
          <cell r="B704">
            <v>30000</v>
          </cell>
          <cell r="C704">
            <v>0.52</v>
          </cell>
          <cell r="D704">
            <v>15600</v>
          </cell>
          <cell r="E704">
            <v>7500</v>
          </cell>
          <cell r="F704">
            <v>8100</v>
          </cell>
          <cell r="H704">
            <v>0</v>
          </cell>
          <cell r="J704">
            <v>0</v>
          </cell>
          <cell r="L704">
            <v>0</v>
          </cell>
          <cell r="N704">
            <v>0</v>
          </cell>
          <cell r="P704">
            <v>0</v>
          </cell>
          <cell r="R704">
            <v>0</v>
          </cell>
          <cell r="T704">
            <v>0</v>
          </cell>
          <cell r="V704">
            <v>0</v>
          </cell>
          <cell r="X704">
            <v>0</v>
          </cell>
          <cell r="Z704">
            <v>0</v>
          </cell>
          <cell r="AB704">
            <v>0</v>
          </cell>
          <cell r="AD704">
            <v>0</v>
          </cell>
          <cell r="AE704">
            <v>0</v>
          </cell>
        </row>
        <row r="705">
          <cell r="B705">
            <v>36600</v>
          </cell>
          <cell r="C705">
            <v>0.52</v>
          </cell>
          <cell r="D705">
            <v>19032</v>
          </cell>
          <cell r="E705">
            <v>5000</v>
          </cell>
          <cell r="F705">
            <v>14032</v>
          </cell>
          <cell r="G705">
            <v>13</v>
          </cell>
          <cell r="H705">
            <v>182416</v>
          </cell>
          <cell r="I705">
            <v>13</v>
          </cell>
          <cell r="J705">
            <v>182416</v>
          </cell>
          <cell r="K705">
            <v>13</v>
          </cell>
          <cell r="L705">
            <v>182416</v>
          </cell>
          <cell r="M705">
            <v>658</v>
          </cell>
          <cell r="N705">
            <v>9233056</v>
          </cell>
          <cell r="O705">
            <v>658</v>
          </cell>
          <cell r="P705">
            <v>9233056</v>
          </cell>
          <cell r="Q705">
            <v>658</v>
          </cell>
          <cell r="R705">
            <v>9233056</v>
          </cell>
          <cell r="S705">
            <v>164</v>
          </cell>
          <cell r="T705">
            <v>2301248</v>
          </cell>
          <cell r="U705">
            <v>13</v>
          </cell>
          <cell r="V705">
            <v>182416</v>
          </cell>
          <cell r="W705">
            <v>13</v>
          </cell>
          <cell r="X705">
            <v>182416</v>
          </cell>
          <cell r="Y705">
            <v>13</v>
          </cell>
          <cell r="Z705">
            <v>182416</v>
          </cell>
          <cell r="AA705">
            <v>13</v>
          </cell>
          <cell r="AB705">
            <v>182416</v>
          </cell>
          <cell r="AC705">
            <v>13</v>
          </cell>
          <cell r="AD705">
            <v>182416</v>
          </cell>
          <cell r="AE705">
            <v>2242</v>
          </cell>
        </row>
        <row r="706">
          <cell r="B706">
            <v>35300</v>
          </cell>
          <cell r="C706">
            <v>0.52</v>
          </cell>
          <cell r="D706">
            <v>18356</v>
          </cell>
          <cell r="E706">
            <v>5000</v>
          </cell>
          <cell r="F706">
            <v>13356</v>
          </cell>
          <cell r="G706">
            <v>2</v>
          </cell>
          <cell r="H706">
            <v>26712</v>
          </cell>
          <cell r="I706">
            <v>2</v>
          </cell>
          <cell r="J706">
            <v>26712</v>
          </cell>
          <cell r="K706">
            <v>2</v>
          </cell>
          <cell r="L706">
            <v>26712</v>
          </cell>
          <cell r="M706">
            <v>2</v>
          </cell>
          <cell r="N706">
            <v>26712</v>
          </cell>
          <cell r="O706">
            <v>2</v>
          </cell>
          <cell r="P706">
            <v>26712</v>
          </cell>
          <cell r="Q706">
            <v>2</v>
          </cell>
          <cell r="R706">
            <v>26712</v>
          </cell>
          <cell r="S706">
            <v>2</v>
          </cell>
          <cell r="T706">
            <v>26712</v>
          </cell>
          <cell r="U706">
            <v>2</v>
          </cell>
          <cell r="V706">
            <v>26712</v>
          </cell>
          <cell r="W706">
            <v>2</v>
          </cell>
          <cell r="X706">
            <v>26712</v>
          </cell>
          <cell r="Y706">
            <v>2</v>
          </cell>
          <cell r="Z706">
            <v>26712</v>
          </cell>
          <cell r="AA706">
            <v>2</v>
          </cell>
          <cell r="AB706">
            <v>26712</v>
          </cell>
          <cell r="AC706">
            <v>2</v>
          </cell>
          <cell r="AD706">
            <v>26712</v>
          </cell>
          <cell r="AE706">
            <v>24</v>
          </cell>
        </row>
        <row r="707">
          <cell r="B707">
            <v>150000</v>
          </cell>
          <cell r="C707">
            <v>0.52</v>
          </cell>
          <cell r="D707">
            <v>78000</v>
          </cell>
          <cell r="E707">
            <v>7500</v>
          </cell>
          <cell r="F707">
            <v>70500</v>
          </cell>
          <cell r="H707">
            <v>0</v>
          </cell>
          <cell r="J707">
            <v>0</v>
          </cell>
          <cell r="L707">
            <v>0</v>
          </cell>
          <cell r="N707">
            <v>0</v>
          </cell>
          <cell r="P707">
            <v>0</v>
          </cell>
          <cell r="R707">
            <v>0</v>
          </cell>
          <cell r="T707">
            <v>0</v>
          </cell>
          <cell r="V707">
            <v>0</v>
          </cell>
          <cell r="X707">
            <v>0</v>
          </cell>
          <cell r="Z707">
            <v>0</v>
          </cell>
          <cell r="AB707">
            <v>0</v>
          </cell>
          <cell r="AD707">
            <v>0</v>
          </cell>
          <cell r="AE707">
            <v>0</v>
          </cell>
        </row>
        <row r="708">
          <cell r="B708">
            <v>400000</v>
          </cell>
          <cell r="C708">
            <v>0.52</v>
          </cell>
          <cell r="D708">
            <v>208000</v>
          </cell>
          <cell r="E708">
            <v>7500</v>
          </cell>
          <cell r="F708">
            <v>200500</v>
          </cell>
          <cell r="H708">
            <v>0</v>
          </cell>
          <cell r="J708">
            <v>0</v>
          </cell>
          <cell r="L708">
            <v>0</v>
          </cell>
          <cell r="N708">
            <v>0</v>
          </cell>
          <cell r="P708">
            <v>0</v>
          </cell>
          <cell r="R708">
            <v>0</v>
          </cell>
          <cell r="T708">
            <v>0</v>
          </cell>
          <cell r="V708">
            <v>0</v>
          </cell>
          <cell r="X708">
            <v>0</v>
          </cell>
          <cell r="Z708">
            <v>0</v>
          </cell>
          <cell r="AB708">
            <v>0</v>
          </cell>
          <cell r="AD708">
            <v>0</v>
          </cell>
          <cell r="AE708">
            <v>0</v>
          </cell>
        </row>
        <row r="709">
          <cell r="B709">
            <v>77400</v>
          </cell>
          <cell r="C709">
            <v>0.52</v>
          </cell>
          <cell r="D709">
            <v>40248</v>
          </cell>
          <cell r="E709">
            <v>7500</v>
          </cell>
          <cell r="F709">
            <v>32748</v>
          </cell>
          <cell r="G709">
            <v>0</v>
          </cell>
          <cell r="H709">
            <v>0</v>
          </cell>
          <cell r="I709">
            <v>0</v>
          </cell>
          <cell r="J709">
            <v>0</v>
          </cell>
          <cell r="K709">
            <v>0</v>
          </cell>
          <cell r="L709">
            <v>0</v>
          </cell>
          <cell r="M709">
            <v>0</v>
          </cell>
          <cell r="N709">
            <v>0</v>
          </cell>
          <cell r="O709">
            <v>0</v>
          </cell>
          <cell r="P709">
            <v>0</v>
          </cell>
          <cell r="Q709">
            <v>1</v>
          </cell>
          <cell r="R709">
            <v>32748</v>
          </cell>
          <cell r="S709">
            <v>0</v>
          </cell>
          <cell r="T709">
            <v>0</v>
          </cell>
          <cell r="U709">
            <v>0</v>
          </cell>
          <cell r="V709">
            <v>0</v>
          </cell>
          <cell r="W709">
            <v>1</v>
          </cell>
          <cell r="X709">
            <v>32748</v>
          </cell>
          <cell r="Y709">
            <v>0</v>
          </cell>
          <cell r="Z709">
            <v>0</v>
          </cell>
          <cell r="AA709">
            <v>0</v>
          </cell>
          <cell r="AB709">
            <v>0</v>
          </cell>
          <cell r="AC709">
            <v>0</v>
          </cell>
          <cell r="AD709">
            <v>0</v>
          </cell>
          <cell r="AE709">
            <v>2</v>
          </cell>
        </row>
        <row r="710">
          <cell r="B710">
            <v>150000</v>
          </cell>
          <cell r="C710">
            <v>0.52</v>
          </cell>
          <cell r="D710">
            <v>78000</v>
          </cell>
          <cell r="E710">
            <v>7500</v>
          </cell>
          <cell r="F710">
            <v>70500</v>
          </cell>
          <cell r="H710">
            <v>0</v>
          </cell>
          <cell r="J710">
            <v>0</v>
          </cell>
          <cell r="L710">
            <v>0</v>
          </cell>
          <cell r="N710">
            <v>0</v>
          </cell>
          <cell r="P710">
            <v>0</v>
          </cell>
          <cell r="R710">
            <v>0</v>
          </cell>
          <cell r="T710">
            <v>0</v>
          </cell>
          <cell r="V710">
            <v>0</v>
          </cell>
          <cell r="X710">
            <v>0</v>
          </cell>
          <cell r="Z710">
            <v>0</v>
          </cell>
          <cell r="AB710">
            <v>0</v>
          </cell>
          <cell r="AD710">
            <v>0</v>
          </cell>
          <cell r="AE710">
            <v>0</v>
          </cell>
        </row>
        <row r="711">
          <cell r="B711">
            <v>59500</v>
          </cell>
          <cell r="C711">
            <v>0.52</v>
          </cell>
          <cell r="D711">
            <v>30940</v>
          </cell>
          <cell r="E711">
            <v>7500</v>
          </cell>
          <cell r="F711">
            <v>23440</v>
          </cell>
          <cell r="G711">
            <v>0</v>
          </cell>
          <cell r="H711">
            <v>0</v>
          </cell>
          <cell r="I711">
            <v>0</v>
          </cell>
          <cell r="J711">
            <v>0</v>
          </cell>
          <cell r="K711">
            <v>0</v>
          </cell>
          <cell r="L711">
            <v>0</v>
          </cell>
          <cell r="M711">
            <v>2</v>
          </cell>
          <cell r="N711">
            <v>46880</v>
          </cell>
          <cell r="O711">
            <v>0</v>
          </cell>
          <cell r="P711">
            <v>0</v>
          </cell>
          <cell r="Q711">
            <v>0</v>
          </cell>
          <cell r="R711">
            <v>0</v>
          </cell>
          <cell r="S711">
            <v>0</v>
          </cell>
          <cell r="T711">
            <v>0</v>
          </cell>
          <cell r="U711">
            <v>2</v>
          </cell>
          <cell r="V711">
            <v>46880</v>
          </cell>
          <cell r="W711">
            <v>0</v>
          </cell>
          <cell r="X711">
            <v>0</v>
          </cell>
          <cell r="Y711">
            <v>0</v>
          </cell>
          <cell r="Z711">
            <v>0</v>
          </cell>
          <cell r="AA711">
            <v>2</v>
          </cell>
          <cell r="AB711">
            <v>46880</v>
          </cell>
          <cell r="AC711">
            <v>0</v>
          </cell>
          <cell r="AD711">
            <v>0</v>
          </cell>
          <cell r="AE711">
            <v>6</v>
          </cell>
        </row>
        <row r="712">
          <cell r="B712">
            <v>150000</v>
          </cell>
          <cell r="C712">
            <v>0.52</v>
          </cell>
          <cell r="D712">
            <v>78000</v>
          </cell>
          <cell r="E712">
            <v>7500</v>
          </cell>
          <cell r="F712">
            <v>70500</v>
          </cell>
          <cell r="H712">
            <v>0</v>
          </cell>
          <cell r="J712">
            <v>0</v>
          </cell>
          <cell r="L712">
            <v>0</v>
          </cell>
          <cell r="N712">
            <v>0</v>
          </cell>
          <cell r="P712">
            <v>0</v>
          </cell>
          <cell r="R712">
            <v>0</v>
          </cell>
          <cell r="T712">
            <v>0</v>
          </cell>
          <cell r="V712">
            <v>0</v>
          </cell>
          <cell r="X712">
            <v>0</v>
          </cell>
          <cell r="Z712">
            <v>0</v>
          </cell>
          <cell r="AB712">
            <v>0</v>
          </cell>
          <cell r="AD712">
            <v>0</v>
          </cell>
          <cell r="AE712">
            <v>0</v>
          </cell>
        </row>
        <row r="713">
          <cell r="B713">
            <v>150000</v>
          </cell>
          <cell r="C713">
            <v>0.52</v>
          </cell>
          <cell r="D713">
            <v>78000</v>
          </cell>
          <cell r="E713">
            <v>7500</v>
          </cell>
          <cell r="F713">
            <v>70500</v>
          </cell>
          <cell r="H713">
            <v>0</v>
          </cell>
          <cell r="J713">
            <v>0</v>
          </cell>
          <cell r="L713">
            <v>0</v>
          </cell>
          <cell r="N713">
            <v>0</v>
          </cell>
          <cell r="P713">
            <v>0</v>
          </cell>
          <cell r="R713">
            <v>0</v>
          </cell>
          <cell r="T713">
            <v>0</v>
          </cell>
          <cell r="V713">
            <v>0</v>
          </cell>
          <cell r="X713">
            <v>0</v>
          </cell>
          <cell r="Z713">
            <v>0</v>
          </cell>
          <cell r="AB713">
            <v>0</v>
          </cell>
          <cell r="AD713">
            <v>0</v>
          </cell>
          <cell r="AE713">
            <v>0</v>
          </cell>
        </row>
        <row r="714">
          <cell r="B714">
            <v>56500</v>
          </cell>
          <cell r="C714">
            <v>0.52</v>
          </cell>
          <cell r="D714">
            <v>29380</v>
          </cell>
          <cell r="E714">
            <v>7500</v>
          </cell>
          <cell r="F714">
            <v>21880</v>
          </cell>
          <cell r="G714">
            <v>0</v>
          </cell>
          <cell r="H714">
            <v>0</v>
          </cell>
          <cell r="J714">
            <v>0</v>
          </cell>
          <cell r="L714">
            <v>0</v>
          </cell>
          <cell r="M714">
            <v>0</v>
          </cell>
          <cell r="N714">
            <v>0</v>
          </cell>
          <cell r="O714">
            <v>0</v>
          </cell>
          <cell r="P714">
            <v>0</v>
          </cell>
          <cell r="Q714">
            <v>0</v>
          </cell>
          <cell r="R714">
            <v>0</v>
          </cell>
          <cell r="S714">
            <v>0</v>
          </cell>
          <cell r="T714">
            <v>0</v>
          </cell>
          <cell r="V714">
            <v>0</v>
          </cell>
          <cell r="X714">
            <v>0</v>
          </cell>
          <cell r="Z714">
            <v>0</v>
          </cell>
          <cell r="AA714">
            <v>0</v>
          </cell>
          <cell r="AB714">
            <v>0</v>
          </cell>
          <cell r="AC714">
            <v>0</v>
          </cell>
          <cell r="AD714">
            <v>0</v>
          </cell>
          <cell r="AE714">
            <v>0</v>
          </cell>
        </row>
        <row r="715">
          <cell r="B715">
            <v>105800</v>
          </cell>
          <cell r="C715">
            <v>0.52</v>
          </cell>
          <cell r="D715">
            <v>55016</v>
          </cell>
          <cell r="E715">
            <v>15000</v>
          </cell>
          <cell r="F715">
            <v>40016</v>
          </cell>
          <cell r="G715">
            <v>0</v>
          </cell>
          <cell r="H715">
            <v>0</v>
          </cell>
          <cell r="I715">
            <v>0</v>
          </cell>
          <cell r="J715">
            <v>0</v>
          </cell>
          <cell r="K715">
            <v>2</v>
          </cell>
          <cell r="L715">
            <v>80032</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v>
          </cell>
          <cell r="AD715">
            <v>80032</v>
          </cell>
          <cell r="AE715">
            <v>4</v>
          </cell>
        </row>
        <row r="716">
          <cell r="B716">
            <v>56500</v>
          </cell>
          <cell r="C716">
            <v>0.52</v>
          </cell>
          <cell r="D716">
            <v>29380.5</v>
          </cell>
          <cell r="E716">
            <v>7500</v>
          </cell>
          <cell r="F716">
            <v>21880.5</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row>
        <row r="717">
          <cell r="B717">
            <v>56500</v>
          </cell>
          <cell r="C717">
            <v>0.52</v>
          </cell>
          <cell r="D717">
            <v>29380</v>
          </cell>
          <cell r="E717">
            <v>7500</v>
          </cell>
          <cell r="F717">
            <v>21880</v>
          </cell>
          <cell r="G717">
            <v>15</v>
          </cell>
          <cell r="H717">
            <v>328200</v>
          </cell>
          <cell r="I717">
            <v>10</v>
          </cell>
          <cell r="J717">
            <v>218800</v>
          </cell>
          <cell r="K717">
            <v>10</v>
          </cell>
          <cell r="L717">
            <v>218800</v>
          </cell>
          <cell r="M717">
            <v>10</v>
          </cell>
          <cell r="N717">
            <v>218800</v>
          </cell>
          <cell r="O717">
            <v>15</v>
          </cell>
          <cell r="P717">
            <v>328200</v>
          </cell>
          <cell r="Q717">
            <v>10</v>
          </cell>
          <cell r="R717">
            <v>218800</v>
          </cell>
          <cell r="S717">
            <v>10</v>
          </cell>
          <cell r="T717">
            <v>218800</v>
          </cell>
          <cell r="U717">
            <v>10</v>
          </cell>
          <cell r="V717">
            <v>218800</v>
          </cell>
          <cell r="W717">
            <v>15</v>
          </cell>
          <cell r="X717">
            <v>328200</v>
          </cell>
          <cell r="Y717">
            <v>10</v>
          </cell>
          <cell r="Z717">
            <v>218800</v>
          </cell>
          <cell r="AA717">
            <v>10</v>
          </cell>
          <cell r="AB717">
            <v>218800</v>
          </cell>
          <cell r="AC717">
            <v>10</v>
          </cell>
          <cell r="AD717">
            <v>218800</v>
          </cell>
          <cell r="AE717">
            <v>135</v>
          </cell>
        </row>
        <row r="718">
          <cell r="G718">
            <v>30</v>
          </cell>
          <cell r="H718">
            <v>537328</v>
          </cell>
          <cell r="I718">
            <v>25</v>
          </cell>
          <cell r="J718">
            <v>427928</v>
          </cell>
          <cell r="K718">
            <v>27</v>
          </cell>
          <cell r="L718">
            <v>507960</v>
          </cell>
          <cell r="M718">
            <v>672</v>
          </cell>
          <cell r="N718">
            <v>9525448</v>
          </cell>
          <cell r="O718">
            <v>675</v>
          </cell>
          <cell r="P718">
            <v>9587968</v>
          </cell>
          <cell r="Q718">
            <v>671</v>
          </cell>
          <cell r="R718">
            <v>9511316</v>
          </cell>
          <cell r="S718">
            <v>176</v>
          </cell>
          <cell r="T718">
            <v>2546760</v>
          </cell>
          <cell r="U718">
            <v>27</v>
          </cell>
          <cell r="V718">
            <v>474808</v>
          </cell>
          <cell r="W718">
            <v>31</v>
          </cell>
          <cell r="X718">
            <v>570076</v>
          </cell>
          <cell r="Y718">
            <v>25</v>
          </cell>
          <cell r="Z718">
            <v>427928</v>
          </cell>
          <cell r="AA718">
            <v>27</v>
          </cell>
          <cell r="AB718">
            <v>474808</v>
          </cell>
          <cell r="AC718">
            <v>27</v>
          </cell>
          <cell r="AD718">
            <v>507960</v>
          </cell>
          <cell r="AE718">
            <v>35100288</v>
          </cell>
          <cell r="AG718">
            <v>6216518</v>
          </cell>
        </row>
        <row r="719">
          <cell r="H719">
            <v>0</v>
          </cell>
          <cell r="J719">
            <v>0</v>
          </cell>
          <cell r="L719">
            <v>0</v>
          </cell>
          <cell r="N719">
            <v>0</v>
          </cell>
          <cell r="P719">
            <v>0</v>
          </cell>
          <cell r="R719">
            <v>0</v>
          </cell>
          <cell r="T719">
            <v>0</v>
          </cell>
          <cell r="V719">
            <v>0</v>
          </cell>
          <cell r="X719">
            <v>0</v>
          </cell>
          <cell r="Z719">
            <v>0</v>
          </cell>
          <cell r="AB719">
            <v>0</v>
          </cell>
          <cell r="AD719">
            <v>0</v>
          </cell>
          <cell r="AE719">
            <v>0</v>
          </cell>
          <cell r="AG719">
            <v>6046603</v>
          </cell>
        </row>
        <row r="723">
          <cell r="B723">
            <v>914</v>
          </cell>
          <cell r="C723">
            <v>945</v>
          </cell>
          <cell r="D723">
            <v>976</v>
          </cell>
          <cell r="E723">
            <v>1007</v>
          </cell>
          <cell r="F723">
            <v>1038</v>
          </cell>
          <cell r="G723">
            <v>1069</v>
          </cell>
          <cell r="H723">
            <v>1100</v>
          </cell>
          <cell r="I723">
            <v>1131</v>
          </cell>
          <cell r="J723">
            <v>1162</v>
          </cell>
          <cell r="K723">
            <v>1193</v>
          </cell>
          <cell r="L723">
            <v>1224</v>
          </cell>
          <cell r="M723">
            <v>1255</v>
          </cell>
        </row>
        <row r="725">
          <cell r="B725">
            <v>1860000</v>
          </cell>
          <cell r="C725">
            <v>1860000</v>
          </cell>
          <cell r="D725">
            <v>1860000</v>
          </cell>
          <cell r="E725">
            <v>1860000</v>
          </cell>
          <cell r="F725">
            <v>1860000</v>
          </cell>
          <cell r="G725">
            <v>1860000</v>
          </cell>
          <cell r="H725">
            <v>1860000</v>
          </cell>
          <cell r="I725">
            <v>1860000</v>
          </cell>
          <cell r="J725">
            <v>1860000</v>
          </cell>
          <cell r="K725">
            <v>1860000</v>
          </cell>
          <cell r="L725">
            <v>1860000</v>
          </cell>
          <cell r="M725">
            <v>1860000</v>
          </cell>
        </row>
        <row r="726">
          <cell r="B726">
            <v>2090000</v>
          </cell>
          <cell r="C726">
            <v>2090000</v>
          </cell>
          <cell r="D726">
            <v>2090000</v>
          </cell>
          <cell r="E726">
            <v>2090000</v>
          </cell>
          <cell r="F726">
            <v>2090000</v>
          </cell>
          <cell r="G726">
            <v>2090000</v>
          </cell>
          <cell r="H726">
            <v>2090000</v>
          </cell>
          <cell r="I726">
            <v>2090000</v>
          </cell>
          <cell r="J726">
            <v>2090000</v>
          </cell>
          <cell r="K726">
            <v>2090000</v>
          </cell>
          <cell r="L726">
            <v>2090000</v>
          </cell>
          <cell r="M726">
            <v>2090000</v>
          </cell>
        </row>
        <row r="727">
          <cell r="B727">
            <v>2160000</v>
          </cell>
          <cell r="C727">
            <v>2160000</v>
          </cell>
          <cell r="D727">
            <v>2160000</v>
          </cell>
          <cell r="E727">
            <v>2160000</v>
          </cell>
          <cell r="F727">
            <v>2160000</v>
          </cell>
          <cell r="G727">
            <v>2160000</v>
          </cell>
          <cell r="H727">
            <v>2160000</v>
          </cell>
          <cell r="I727">
            <v>2160000</v>
          </cell>
          <cell r="J727">
            <v>2160000</v>
          </cell>
          <cell r="K727">
            <v>2160000</v>
          </cell>
          <cell r="L727">
            <v>2160000</v>
          </cell>
          <cell r="M727">
            <v>2160000</v>
          </cell>
        </row>
        <row r="728">
          <cell r="B728">
            <v>2290000</v>
          </cell>
          <cell r="C728">
            <v>2290000</v>
          </cell>
          <cell r="D728">
            <v>2290000</v>
          </cell>
          <cell r="E728">
            <v>2290000</v>
          </cell>
          <cell r="F728">
            <v>2290000</v>
          </cell>
          <cell r="G728">
            <v>2290000</v>
          </cell>
          <cell r="H728">
            <v>2290000</v>
          </cell>
          <cell r="I728">
            <v>2290000</v>
          </cell>
          <cell r="J728">
            <v>2290000</v>
          </cell>
          <cell r="K728">
            <v>2290000</v>
          </cell>
          <cell r="L728">
            <v>2290000</v>
          </cell>
          <cell r="M728">
            <v>2290000</v>
          </cell>
        </row>
        <row r="729">
          <cell r="B729">
            <v>1580000</v>
          </cell>
          <cell r="C729">
            <v>1580000</v>
          </cell>
          <cell r="D729">
            <v>1580000</v>
          </cell>
          <cell r="E729">
            <v>1580000</v>
          </cell>
          <cell r="F729">
            <v>1580000</v>
          </cell>
          <cell r="G729">
            <v>1580000</v>
          </cell>
          <cell r="H729">
            <v>1580000</v>
          </cell>
          <cell r="I729">
            <v>1580000</v>
          </cell>
          <cell r="J729">
            <v>1580000</v>
          </cell>
          <cell r="K729">
            <v>1580000</v>
          </cell>
          <cell r="L729">
            <v>1580000</v>
          </cell>
          <cell r="M729">
            <v>1580000</v>
          </cell>
        </row>
        <row r="730">
          <cell r="B730">
            <v>1810000</v>
          </cell>
          <cell r="C730">
            <v>1810000</v>
          </cell>
          <cell r="D730">
            <v>1810000</v>
          </cell>
          <cell r="E730">
            <v>1810000</v>
          </cell>
          <cell r="F730">
            <v>1810000</v>
          </cell>
          <cell r="G730">
            <v>1810000</v>
          </cell>
          <cell r="H730">
            <v>1810000</v>
          </cell>
          <cell r="I730">
            <v>1810000</v>
          </cell>
          <cell r="J730">
            <v>1810000</v>
          </cell>
          <cell r="K730">
            <v>1810000</v>
          </cell>
          <cell r="L730">
            <v>1810000</v>
          </cell>
          <cell r="M730">
            <v>1810000</v>
          </cell>
        </row>
        <row r="731">
          <cell r="B731">
            <v>4420000</v>
          </cell>
          <cell r="C731">
            <v>4420000</v>
          </cell>
          <cell r="D731">
            <v>4420000</v>
          </cell>
          <cell r="E731">
            <v>4420000</v>
          </cell>
          <cell r="F731">
            <v>4420000</v>
          </cell>
          <cell r="G731">
            <v>4420000</v>
          </cell>
          <cell r="H731">
            <v>4420000</v>
          </cell>
          <cell r="I731">
            <v>4420000</v>
          </cell>
          <cell r="J731">
            <v>4420000</v>
          </cell>
          <cell r="K731">
            <v>4420000</v>
          </cell>
          <cell r="L731">
            <v>4420000</v>
          </cell>
          <cell r="M731">
            <v>4420000</v>
          </cell>
        </row>
        <row r="734">
          <cell r="B734">
            <v>1860000</v>
          </cell>
          <cell r="C734">
            <v>1860000</v>
          </cell>
          <cell r="D734">
            <v>1860000</v>
          </cell>
          <cell r="E734">
            <v>1860000</v>
          </cell>
          <cell r="F734">
            <v>1860000</v>
          </cell>
          <cell r="G734">
            <v>1860000</v>
          </cell>
          <cell r="H734">
            <v>1860000</v>
          </cell>
          <cell r="I734">
            <v>1860000</v>
          </cell>
          <cell r="J734">
            <v>1860000</v>
          </cell>
          <cell r="K734">
            <v>1860000</v>
          </cell>
          <cell r="L734">
            <v>1860000</v>
          </cell>
          <cell r="M734">
            <v>1860000</v>
          </cell>
        </row>
        <row r="735">
          <cell r="B735">
            <v>2090000</v>
          </cell>
          <cell r="C735">
            <v>2090000</v>
          </cell>
          <cell r="D735">
            <v>2090000</v>
          </cell>
          <cell r="E735">
            <v>2090000</v>
          </cell>
          <cell r="F735">
            <v>2090000</v>
          </cell>
          <cell r="G735">
            <v>2090000</v>
          </cell>
          <cell r="H735">
            <v>2090000</v>
          </cell>
          <cell r="I735">
            <v>2090000</v>
          </cell>
          <cell r="J735">
            <v>2090000</v>
          </cell>
          <cell r="K735">
            <v>2090000</v>
          </cell>
          <cell r="L735">
            <v>2090000</v>
          </cell>
          <cell r="M735">
            <v>2090000</v>
          </cell>
        </row>
        <row r="736">
          <cell r="B736">
            <v>1580000</v>
          </cell>
          <cell r="C736">
            <v>1580000</v>
          </cell>
          <cell r="D736">
            <v>1580000</v>
          </cell>
          <cell r="E736">
            <v>1580000</v>
          </cell>
          <cell r="F736">
            <v>1580000</v>
          </cell>
          <cell r="G736">
            <v>1580000</v>
          </cell>
          <cell r="H736">
            <v>1580000</v>
          </cell>
          <cell r="I736">
            <v>1580000</v>
          </cell>
          <cell r="J736">
            <v>1580000</v>
          </cell>
          <cell r="K736">
            <v>1580000</v>
          </cell>
          <cell r="L736">
            <v>1580000</v>
          </cell>
          <cell r="M736">
            <v>1580000</v>
          </cell>
        </row>
        <row r="737">
          <cell r="B737">
            <v>1810000</v>
          </cell>
          <cell r="C737">
            <v>1810000</v>
          </cell>
          <cell r="D737">
            <v>1810000</v>
          </cell>
          <cell r="E737">
            <v>1810000</v>
          </cell>
          <cell r="F737">
            <v>1810000</v>
          </cell>
          <cell r="G737">
            <v>1810000</v>
          </cell>
          <cell r="H737">
            <v>1810000</v>
          </cell>
          <cell r="I737">
            <v>1810000</v>
          </cell>
          <cell r="J737">
            <v>1810000</v>
          </cell>
          <cell r="K737">
            <v>1810000</v>
          </cell>
          <cell r="L737">
            <v>1810000</v>
          </cell>
          <cell r="M737">
            <v>1810000</v>
          </cell>
        </row>
        <row r="738">
          <cell r="B738">
            <v>4420000</v>
          </cell>
          <cell r="C738">
            <v>4420000</v>
          </cell>
          <cell r="D738">
            <v>4420000</v>
          </cell>
          <cell r="E738">
            <v>4420000</v>
          </cell>
          <cell r="F738">
            <v>4420000</v>
          </cell>
          <cell r="G738">
            <v>4420000</v>
          </cell>
          <cell r="H738">
            <v>4420000</v>
          </cell>
          <cell r="I738">
            <v>4420000</v>
          </cell>
          <cell r="J738">
            <v>4420000</v>
          </cell>
          <cell r="K738">
            <v>4420000</v>
          </cell>
          <cell r="L738">
            <v>4420000</v>
          </cell>
          <cell r="M738">
            <v>4420000</v>
          </cell>
        </row>
        <row r="741">
          <cell r="B741">
            <v>548</v>
          </cell>
          <cell r="C741">
            <v>579</v>
          </cell>
          <cell r="D741">
            <v>610</v>
          </cell>
          <cell r="E741">
            <v>641</v>
          </cell>
          <cell r="F741">
            <v>672</v>
          </cell>
          <cell r="G741">
            <v>703</v>
          </cell>
          <cell r="H741">
            <v>734</v>
          </cell>
          <cell r="I741">
            <v>765</v>
          </cell>
          <cell r="J741">
            <v>796</v>
          </cell>
          <cell r="K741">
            <v>827</v>
          </cell>
          <cell r="L741">
            <v>858</v>
          </cell>
          <cell r="M741">
            <v>889</v>
          </cell>
        </row>
        <row r="742">
          <cell r="B742">
            <v>30000</v>
          </cell>
          <cell r="C742">
            <v>30000</v>
          </cell>
          <cell r="D742">
            <v>30000</v>
          </cell>
          <cell r="E742">
            <v>30000</v>
          </cell>
          <cell r="F742">
            <v>30000</v>
          </cell>
          <cell r="G742">
            <v>30000</v>
          </cell>
          <cell r="H742">
            <v>30000</v>
          </cell>
          <cell r="I742">
            <v>30000</v>
          </cell>
          <cell r="J742">
            <v>30000</v>
          </cell>
          <cell r="K742">
            <v>30000</v>
          </cell>
          <cell r="L742">
            <v>30000</v>
          </cell>
          <cell r="M742">
            <v>30000</v>
          </cell>
        </row>
        <row r="743">
          <cell r="B743">
            <v>30000</v>
          </cell>
          <cell r="C743">
            <v>30000</v>
          </cell>
          <cell r="D743">
            <v>30000</v>
          </cell>
          <cell r="E743">
            <v>30000</v>
          </cell>
          <cell r="F743">
            <v>30000</v>
          </cell>
          <cell r="G743">
            <v>30000</v>
          </cell>
          <cell r="H743">
            <v>30000</v>
          </cell>
          <cell r="I743">
            <v>30000</v>
          </cell>
          <cell r="J743">
            <v>30000</v>
          </cell>
          <cell r="K743">
            <v>30000</v>
          </cell>
          <cell r="L743">
            <v>30000</v>
          </cell>
          <cell r="M743">
            <v>30000</v>
          </cell>
        </row>
        <row r="744">
          <cell r="B744">
            <v>30000</v>
          </cell>
          <cell r="C744">
            <v>30000</v>
          </cell>
          <cell r="D744">
            <v>30000</v>
          </cell>
          <cell r="E744">
            <v>30000</v>
          </cell>
          <cell r="F744">
            <v>30000</v>
          </cell>
          <cell r="G744">
            <v>30000</v>
          </cell>
          <cell r="H744">
            <v>30000</v>
          </cell>
          <cell r="I744">
            <v>30000</v>
          </cell>
          <cell r="J744">
            <v>30000</v>
          </cell>
          <cell r="K744">
            <v>30000</v>
          </cell>
          <cell r="L744">
            <v>30000</v>
          </cell>
          <cell r="M744">
            <v>30000</v>
          </cell>
        </row>
        <row r="745">
          <cell r="B745">
            <v>30000</v>
          </cell>
          <cell r="C745">
            <v>30000</v>
          </cell>
          <cell r="D745">
            <v>30000</v>
          </cell>
          <cell r="E745">
            <v>30000</v>
          </cell>
          <cell r="F745">
            <v>30000</v>
          </cell>
          <cell r="G745">
            <v>30000</v>
          </cell>
          <cell r="H745">
            <v>30000</v>
          </cell>
          <cell r="I745">
            <v>30000</v>
          </cell>
          <cell r="J745">
            <v>30000</v>
          </cell>
          <cell r="K745">
            <v>30000</v>
          </cell>
          <cell r="L745">
            <v>30000</v>
          </cell>
          <cell r="M745">
            <v>30000</v>
          </cell>
        </row>
        <row r="746">
          <cell r="B746">
            <v>30000</v>
          </cell>
          <cell r="C746">
            <v>30000</v>
          </cell>
          <cell r="D746">
            <v>30000</v>
          </cell>
          <cell r="E746">
            <v>30000</v>
          </cell>
          <cell r="F746">
            <v>30000</v>
          </cell>
          <cell r="G746">
            <v>30000</v>
          </cell>
          <cell r="H746">
            <v>30000</v>
          </cell>
          <cell r="I746">
            <v>30000</v>
          </cell>
          <cell r="J746">
            <v>30000</v>
          </cell>
          <cell r="K746">
            <v>30000</v>
          </cell>
          <cell r="L746">
            <v>30000</v>
          </cell>
          <cell r="M746">
            <v>30000</v>
          </cell>
        </row>
        <row r="747">
          <cell r="B747">
            <v>30000</v>
          </cell>
          <cell r="C747">
            <v>30000</v>
          </cell>
          <cell r="D747">
            <v>30000</v>
          </cell>
          <cell r="E747">
            <v>30000</v>
          </cell>
          <cell r="F747">
            <v>30000</v>
          </cell>
          <cell r="G747">
            <v>30000</v>
          </cell>
          <cell r="H747">
            <v>30000</v>
          </cell>
          <cell r="I747">
            <v>30000</v>
          </cell>
          <cell r="J747">
            <v>30000</v>
          </cell>
          <cell r="K747">
            <v>30000</v>
          </cell>
          <cell r="L747">
            <v>30000</v>
          </cell>
          <cell r="M747">
            <v>30000</v>
          </cell>
        </row>
        <row r="748">
          <cell r="B748">
            <v>30000</v>
          </cell>
          <cell r="C748">
            <v>30000</v>
          </cell>
          <cell r="D748">
            <v>30000</v>
          </cell>
          <cell r="E748">
            <v>30000</v>
          </cell>
          <cell r="F748">
            <v>30000</v>
          </cell>
          <cell r="G748">
            <v>30000</v>
          </cell>
          <cell r="H748">
            <v>30000</v>
          </cell>
          <cell r="I748">
            <v>30000</v>
          </cell>
          <cell r="J748">
            <v>30000</v>
          </cell>
          <cell r="K748">
            <v>30000</v>
          </cell>
          <cell r="L748">
            <v>30000</v>
          </cell>
          <cell r="M748">
            <v>30000</v>
          </cell>
        </row>
        <row r="750">
          <cell r="B750">
            <v>548</v>
          </cell>
          <cell r="C750">
            <v>579</v>
          </cell>
          <cell r="D750">
            <v>610</v>
          </cell>
          <cell r="E750">
            <v>641</v>
          </cell>
          <cell r="F750">
            <v>672</v>
          </cell>
          <cell r="G750">
            <v>703</v>
          </cell>
          <cell r="H750">
            <v>734</v>
          </cell>
          <cell r="I750">
            <v>765</v>
          </cell>
          <cell r="J750">
            <v>796</v>
          </cell>
          <cell r="K750">
            <v>827</v>
          </cell>
          <cell r="L750">
            <v>858</v>
          </cell>
          <cell r="M750">
            <v>889</v>
          </cell>
        </row>
        <row r="751">
          <cell r="B751">
            <v>1324000</v>
          </cell>
          <cell r="C751">
            <v>1324000</v>
          </cell>
          <cell r="D751">
            <v>1324000</v>
          </cell>
          <cell r="E751">
            <v>1324000</v>
          </cell>
          <cell r="F751">
            <v>1324000</v>
          </cell>
          <cell r="G751">
            <v>1324000</v>
          </cell>
          <cell r="H751">
            <v>1324000</v>
          </cell>
          <cell r="I751">
            <v>1324000</v>
          </cell>
          <cell r="J751">
            <v>1324000</v>
          </cell>
          <cell r="K751">
            <v>1324000</v>
          </cell>
          <cell r="L751">
            <v>1324000</v>
          </cell>
          <cell r="M751">
            <v>1324000</v>
          </cell>
        </row>
        <row r="752">
          <cell r="B752">
            <v>1541500</v>
          </cell>
          <cell r="C752">
            <v>1541500</v>
          </cell>
          <cell r="D752">
            <v>1541500</v>
          </cell>
          <cell r="E752">
            <v>1541500</v>
          </cell>
          <cell r="F752">
            <v>1541500</v>
          </cell>
          <cell r="G752">
            <v>1541500</v>
          </cell>
          <cell r="H752">
            <v>1541500</v>
          </cell>
          <cell r="I752">
            <v>1541500</v>
          </cell>
          <cell r="J752">
            <v>1541500</v>
          </cell>
          <cell r="K752">
            <v>1541500</v>
          </cell>
          <cell r="L752">
            <v>1541500</v>
          </cell>
          <cell r="M752">
            <v>1541500</v>
          </cell>
        </row>
        <row r="753">
          <cell r="B753">
            <v>1596300</v>
          </cell>
          <cell r="C753">
            <v>1596300</v>
          </cell>
          <cell r="D753">
            <v>1596300</v>
          </cell>
          <cell r="E753">
            <v>1596300</v>
          </cell>
          <cell r="F753">
            <v>1596300</v>
          </cell>
          <cell r="G753">
            <v>1596300</v>
          </cell>
          <cell r="H753">
            <v>1596300</v>
          </cell>
          <cell r="I753">
            <v>1596300</v>
          </cell>
          <cell r="J753">
            <v>1596300</v>
          </cell>
          <cell r="K753">
            <v>1596300</v>
          </cell>
          <cell r="L753">
            <v>1596300</v>
          </cell>
          <cell r="M753">
            <v>1596300</v>
          </cell>
        </row>
        <row r="754">
          <cell r="B754">
            <v>1408411</v>
          </cell>
          <cell r="C754">
            <v>1408411</v>
          </cell>
          <cell r="D754">
            <v>1408411</v>
          </cell>
          <cell r="E754">
            <v>1408411</v>
          </cell>
          <cell r="F754">
            <v>1408411</v>
          </cell>
          <cell r="G754">
            <v>1408411</v>
          </cell>
          <cell r="H754">
            <v>1408411</v>
          </cell>
          <cell r="I754">
            <v>1408411</v>
          </cell>
          <cell r="J754">
            <v>1408411</v>
          </cell>
          <cell r="K754">
            <v>1408411</v>
          </cell>
          <cell r="L754">
            <v>1408411</v>
          </cell>
          <cell r="M754">
            <v>1408411</v>
          </cell>
        </row>
        <row r="755">
          <cell r="B755">
            <v>3421100</v>
          </cell>
          <cell r="C755">
            <v>3421100</v>
          </cell>
          <cell r="D755">
            <v>3421100</v>
          </cell>
          <cell r="E755">
            <v>3421100</v>
          </cell>
          <cell r="F755">
            <v>3421100</v>
          </cell>
          <cell r="G755">
            <v>3421100</v>
          </cell>
          <cell r="H755">
            <v>3421100</v>
          </cell>
          <cell r="I755">
            <v>3421100</v>
          </cell>
          <cell r="J755">
            <v>3421100</v>
          </cell>
          <cell r="K755">
            <v>3421100</v>
          </cell>
          <cell r="L755">
            <v>3421100</v>
          </cell>
          <cell r="M755">
            <v>3421100</v>
          </cell>
        </row>
        <row r="759">
          <cell r="C759" t="str">
            <v>CBU</v>
          </cell>
        </row>
        <row r="760">
          <cell r="C760" t="str">
            <v>4x2  D/C</v>
          </cell>
          <cell r="D760" t="str">
            <v>4x2  D/C  A/C</v>
          </cell>
          <cell r="E760" t="str">
            <v>4x4  D/C D/S</v>
          </cell>
          <cell r="F760" t="str">
            <v>4x4'  D/C U/S</v>
          </cell>
          <cell r="G760" t="str">
            <v>4x4'D/CU/SF/L</v>
          </cell>
          <cell r="H760" t="str">
            <v>4x4'D/CU/SS/E</v>
          </cell>
          <cell r="I760" t="str">
            <v>Hiace Std</v>
          </cell>
          <cell r="J760" t="str">
            <v>Hiace Dual A/C</v>
          </cell>
          <cell r="K760" t="str">
            <v>Hiace P/S A/C</v>
          </cell>
          <cell r="L760" t="str">
            <v>Coaster</v>
          </cell>
        </row>
        <row r="761">
          <cell r="C761">
            <v>1580000</v>
          </cell>
          <cell r="D761">
            <v>1750000</v>
          </cell>
          <cell r="E761">
            <v>1840000</v>
          </cell>
          <cell r="F761">
            <v>1990000</v>
          </cell>
          <cell r="G761">
            <v>2130000</v>
          </cell>
          <cell r="H761">
            <v>2390000</v>
          </cell>
          <cell r="I761">
            <v>1350000</v>
          </cell>
          <cell r="J761">
            <v>1550000</v>
          </cell>
          <cell r="K761">
            <v>1845000</v>
          </cell>
          <cell r="L761">
            <v>3740000</v>
          </cell>
        </row>
        <row r="762">
          <cell r="C762">
            <v>-206086.95652173914</v>
          </cell>
          <cell r="D762">
            <v>-228260.86956521738</v>
          </cell>
          <cell r="E762">
            <v>-240000</v>
          </cell>
          <cell r="F762">
            <v>-259565.21739130435</v>
          </cell>
          <cell r="G762">
            <v>-277826.08695652173</v>
          </cell>
          <cell r="H762">
            <v>-311739.13043478259</v>
          </cell>
          <cell r="I762">
            <v>-176086.95652173914</v>
          </cell>
          <cell r="J762">
            <v>-202173.91304347827</v>
          </cell>
          <cell r="K762">
            <v>-240652.17391304349</v>
          </cell>
          <cell r="L762">
            <v>-487826.08695652173</v>
          </cell>
        </row>
        <row r="763">
          <cell r="C763">
            <v>-30000</v>
          </cell>
          <cell r="D763">
            <v>-30000</v>
          </cell>
          <cell r="E763">
            <v>-30000</v>
          </cell>
          <cell r="F763">
            <v>-30000</v>
          </cell>
          <cell r="G763">
            <v>-30000</v>
          </cell>
          <cell r="H763">
            <v>-30000</v>
          </cell>
          <cell r="I763">
            <v>-30000</v>
          </cell>
          <cell r="J763">
            <v>-30000</v>
          </cell>
          <cell r="K763">
            <v>-30000</v>
          </cell>
          <cell r="L763">
            <v>-30000</v>
          </cell>
        </row>
        <row r="764">
          <cell r="C764">
            <v>1343913.0434782607</v>
          </cell>
          <cell r="D764">
            <v>1491739.1304347827</v>
          </cell>
          <cell r="E764">
            <v>1570000</v>
          </cell>
          <cell r="F764">
            <v>1700434.7826086956</v>
          </cell>
          <cell r="G764">
            <v>1822173.9130434783</v>
          </cell>
          <cell r="H764">
            <v>2048260.8695652173</v>
          </cell>
          <cell r="I764">
            <v>1143913.0434782607</v>
          </cell>
          <cell r="J764">
            <v>1317826.0869565217</v>
          </cell>
          <cell r="K764">
            <v>1574347.8260869565</v>
          </cell>
          <cell r="L764">
            <v>3222173.9130434785</v>
          </cell>
        </row>
        <row r="765">
          <cell r="C765">
            <v>1227669</v>
          </cell>
          <cell r="D765">
            <v>1374775</v>
          </cell>
          <cell r="E765">
            <v>1425632</v>
          </cell>
          <cell r="F765">
            <v>1653574</v>
          </cell>
          <cell r="G765">
            <v>1582162.46</v>
          </cell>
          <cell r="H765">
            <v>1544048</v>
          </cell>
          <cell r="I765">
            <v>1028478</v>
          </cell>
          <cell r="J765">
            <v>1179375</v>
          </cell>
          <cell r="K765">
            <v>1253176</v>
          </cell>
          <cell r="L765">
            <v>2388762.84</v>
          </cell>
        </row>
        <row r="766">
          <cell r="C766">
            <v>116244.04347826075</v>
          </cell>
          <cell r="D766">
            <v>116964.13043478271</v>
          </cell>
          <cell r="E766">
            <v>144368</v>
          </cell>
          <cell r="F766">
            <v>46860.782608695561</v>
          </cell>
          <cell r="G766">
            <v>240011.45304347831</v>
          </cell>
          <cell r="H766">
            <v>504212.86956521729</v>
          </cell>
          <cell r="I766">
            <v>115435.04347826075</v>
          </cell>
          <cell r="J766">
            <v>138451.08695652173</v>
          </cell>
          <cell r="K766">
            <v>321171.82608695654</v>
          </cell>
          <cell r="L766">
            <v>833411.07304347865</v>
          </cell>
        </row>
        <row r="767">
          <cell r="C767">
            <v>4</v>
          </cell>
          <cell r="D767">
            <v>11</v>
          </cell>
          <cell r="E767">
            <v>6</v>
          </cell>
          <cell r="F767">
            <v>3</v>
          </cell>
          <cell r="G767">
            <v>3</v>
          </cell>
          <cell r="H767">
            <v>3</v>
          </cell>
          <cell r="I767">
            <v>6</v>
          </cell>
          <cell r="J767">
            <v>7</v>
          </cell>
          <cell r="K767">
            <v>1</v>
          </cell>
          <cell r="L767">
            <v>2</v>
          </cell>
          <cell r="M767">
            <v>46</v>
          </cell>
        </row>
        <row r="769">
          <cell r="C769">
            <v>6320000</v>
          </cell>
          <cell r="D769">
            <v>19250000</v>
          </cell>
          <cell r="E769">
            <v>11040000</v>
          </cell>
          <cell r="F769">
            <v>5970000</v>
          </cell>
          <cell r="G769">
            <v>6390000</v>
          </cell>
          <cell r="H769">
            <v>7170000</v>
          </cell>
          <cell r="I769">
            <v>8100000</v>
          </cell>
          <cell r="J769">
            <v>10850000</v>
          </cell>
          <cell r="K769">
            <v>1845000</v>
          </cell>
          <cell r="L769">
            <v>7480000</v>
          </cell>
        </row>
        <row r="770">
          <cell r="C770">
            <v>-824347.82608695654</v>
          </cell>
          <cell r="D770">
            <v>-2510869.5652173911</v>
          </cell>
          <cell r="E770">
            <v>-1440000</v>
          </cell>
          <cell r="F770">
            <v>-778695.65217391308</v>
          </cell>
          <cell r="G770">
            <v>-833478.26086956519</v>
          </cell>
          <cell r="H770">
            <v>-935217.39130434778</v>
          </cell>
          <cell r="I770">
            <v>-1056521.7391304348</v>
          </cell>
          <cell r="J770">
            <v>-1415217.3913043479</v>
          </cell>
          <cell r="K770">
            <v>-240652.17391304349</v>
          </cell>
          <cell r="L770">
            <v>-975652.17391304346</v>
          </cell>
        </row>
        <row r="771">
          <cell r="C771">
            <v>-120000</v>
          </cell>
          <cell r="D771">
            <v>-330000</v>
          </cell>
          <cell r="E771">
            <v>-180000</v>
          </cell>
          <cell r="F771">
            <v>-90000</v>
          </cell>
          <cell r="G771">
            <v>-90000</v>
          </cell>
          <cell r="H771">
            <v>-90000</v>
          </cell>
          <cell r="I771">
            <v>-180000</v>
          </cell>
          <cell r="J771">
            <v>-210000</v>
          </cell>
          <cell r="K771">
            <v>-30000</v>
          </cell>
          <cell r="L771">
            <v>-60000</v>
          </cell>
        </row>
        <row r="772">
          <cell r="C772">
            <v>5375652.173913043</v>
          </cell>
          <cell r="D772">
            <v>16409130.434782609</v>
          </cell>
          <cell r="E772">
            <v>9420000</v>
          </cell>
          <cell r="F772">
            <v>5101304.3478260869</v>
          </cell>
          <cell r="G772">
            <v>5466521.7391304346</v>
          </cell>
          <cell r="H772">
            <v>6144782.6086956523</v>
          </cell>
          <cell r="I772">
            <v>6863478.2608695654</v>
          </cell>
          <cell r="J772">
            <v>9224782.6086956523</v>
          </cell>
          <cell r="K772">
            <v>1574347.8260869565</v>
          </cell>
          <cell r="L772">
            <v>6444347.826086957</v>
          </cell>
        </row>
        <row r="773">
          <cell r="C773">
            <v>4910676</v>
          </cell>
          <cell r="D773">
            <v>15122525</v>
          </cell>
          <cell r="E773">
            <v>8553792</v>
          </cell>
          <cell r="F773">
            <v>4960722</v>
          </cell>
          <cell r="G773">
            <v>4746487.38</v>
          </cell>
          <cell r="H773">
            <v>4632144</v>
          </cell>
          <cell r="I773">
            <v>6170868</v>
          </cell>
          <cell r="J773">
            <v>8255625</v>
          </cell>
          <cell r="K773">
            <v>1253176</v>
          </cell>
          <cell r="L773">
            <v>4777525.68</v>
          </cell>
        </row>
        <row r="774">
          <cell r="C774">
            <v>464976.17391304299</v>
          </cell>
          <cell r="D774">
            <v>1286605.4347826093</v>
          </cell>
          <cell r="E774">
            <v>866208</v>
          </cell>
          <cell r="F774">
            <v>140582.34782608692</v>
          </cell>
          <cell r="G774">
            <v>720034.35913043469</v>
          </cell>
          <cell r="H774">
            <v>1512638.6086956523</v>
          </cell>
          <cell r="I774">
            <v>692610.26086956542</v>
          </cell>
          <cell r="J774">
            <v>969157.60869565234</v>
          </cell>
          <cell r="K774">
            <v>321171.82608695654</v>
          </cell>
          <cell r="L774">
            <v>1666822.1460869573</v>
          </cell>
        </row>
        <row r="775">
          <cell r="B775" t="str">
            <v>4x2  D/C</v>
          </cell>
          <cell r="C775" t="str">
            <v xml:space="preserve">4x4  D/C </v>
          </cell>
          <cell r="D775" t="str">
            <v>Hiace Std</v>
          </cell>
          <cell r="E775" t="str">
            <v>Coaster</v>
          </cell>
        </row>
        <row r="776">
          <cell r="B776">
            <v>1704666.6666666667</v>
          </cell>
          <cell r="C776">
            <v>2038000</v>
          </cell>
          <cell r="D776">
            <v>1485357.142857143</v>
          </cell>
          <cell r="E776">
            <v>3740000</v>
          </cell>
        </row>
        <row r="777">
          <cell r="B777">
            <v>-222347.82608695651</v>
          </cell>
          <cell r="C777">
            <v>-265826.08695652173</v>
          </cell>
          <cell r="D777">
            <v>-193742.23602484472</v>
          </cell>
          <cell r="E777">
            <v>-487826.08695652173</v>
          </cell>
        </row>
        <row r="778">
          <cell r="B778">
            <v>-30000</v>
          </cell>
          <cell r="C778">
            <v>-30000</v>
          </cell>
          <cell r="D778">
            <v>-30000</v>
          </cell>
          <cell r="E778">
            <v>-30000</v>
          </cell>
        </row>
        <row r="779">
          <cell r="B779">
            <v>1452318.8405797102</v>
          </cell>
          <cell r="C779">
            <v>1742173.913043478</v>
          </cell>
          <cell r="D779">
            <v>1261614.9068322983</v>
          </cell>
          <cell r="E779">
            <v>3222173.9130434785</v>
          </cell>
        </row>
        <row r="780">
          <cell r="B780">
            <v>1335546.7333333334</v>
          </cell>
          <cell r="C780">
            <v>1526209.692</v>
          </cell>
          <cell r="D780">
            <v>1119976.357142857</v>
          </cell>
          <cell r="E780">
            <v>2388762.84</v>
          </cell>
        </row>
        <row r="781">
          <cell r="B781">
            <v>116772.10724637682</v>
          </cell>
          <cell r="C781">
            <v>215964.22104347826</v>
          </cell>
          <cell r="D781">
            <v>141638.54968944102</v>
          </cell>
          <cell r="E781">
            <v>833411.07304347865</v>
          </cell>
        </row>
        <row r="790">
          <cell r="B790" t="str">
            <v xml:space="preserve">Tech Budget                                                                                                                                                                                                                                                    </v>
          </cell>
          <cell r="N790" t="str">
            <v>TOTAL</v>
          </cell>
          <cell r="O790" t="str">
            <v>ACTUAL UPTO APRIL '00</v>
          </cell>
        </row>
        <row r="792">
          <cell r="B792">
            <v>548</v>
          </cell>
          <cell r="C792">
            <v>579</v>
          </cell>
          <cell r="D792">
            <v>610</v>
          </cell>
          <cell r="E792">
            <v>641</v>
          </cell>
          <cell r="F792">
            <v>672</v>
          </cell>
          <cell r="G792">
            <v>703</v>
          </cell>
          <cell r="H792">
            <v>734</v>
          </cell>
          <cell r="I792">
            <v>765</v>
          </cell>
          <cell r="J792">
            <v>796</v>
          </cell>
          <cell r="K792">
            <v>827</v>
          </cell>
          <cell r="L792">
            <v>858</v>
          </cell>
          <cell r="M792">
            <v>889</v>
          </cell>
        </row>
        <row r="793">
          <cell r="B793">
            <v>6016996</v>
          </cell>
          <cell r="C793">
            <v>6016996</v>
          </cell>
          <cell r="D793">
            <v>6016996</v>
          </cell>
          <cell r="E793">
            <v>6016996</v>
          </cell>
          <cell r="F793">
            <v>6016996</v>
          </cell>
          <cell r="G793">
            <v>6016996</v>
          </cell>
          <cell r="H793">
            <v>6016996</v>
          </cell>
          <cell r="I793">
            <v>6016996</v>
          </cell>
          <cell r="J793">
            <v>6016996</v>
          </cell>
          <cell r="K793">
            <v>6016996</v>
          </cell>
          <cell r="L793">
            <v>6016996</v>
          </cell>
          <cell r="M793">
            <v>6016996</v>
          </cell>
          <cell r="N793">
            <v>72203952</v>
          </cell>
          <cell r="O793">
            <v>49161656</v>
          </cell>
        </row>
        <row r="794">
          <cell r="B794">
            <v>188673.33333333334</v>
          </cell>
          <cell r="C794">
            <v>188673.33333333334</v>
          </cell>
          <cell r="D794">
            <v>188673.33333333334</v>
          </cell>
          <cell r="E794">
            <v>188673.33333333334</v>
          </cell>
          <cell r="F794">
            <v>188673.33333333334</v>
          </cell>
          <cell r="G794">
            <v>188673.33333333334</v>
          </cell>
          <cell r="H794">
            <v>188673.33333333334</v>
          </cell>
          <cell r="I794">
            <v>188673.33333333334</v>
          </cell>
          <cell r="J794">
            <v>188673.33333333334</v>
          </cell>
          <cell r="K794">
            <v>188673.33333333334</v>
          </cell>
          <cell r="L794">
            <v>188673.33333333334</v>
          </cell>
          <cell r="M794">
            <v>188673.33333333334</v>
          </cell>
          <cell r="N794">
            <v>2264079.9999999995</v>
          </cell>
          <cell r="O794">
            <v>1401829</v>
          </cell>
        </row>
        <row r="795">
          <cell r="B795">
            <v>31310.833333333332</v>
          </cell>
          <cell r="C795">
            <v>31310.833333333332</v>
          </cell>
          <cell r="D795">
            <v>31310.833333333332</v>
          </cell>
          <cell r="E795">
            <v>31310.833333333332</v>
          </cell>
          <cell r="F795">
            <v>31310.833333333332</v>
          </cell>
          <cell r="G795">
            <v>31310.833333333332</v>
          </cell>
          <cell r="H795">
            <v>31310.833333333332</v>
          </cell>
          <cell r="I795">
            <v>31310.833333333332</v>
          </cell>
          <cell r="J795">
            <v>31310.833333333332</v>
          </cell>
          <cell r="K795">
            <v>31310.833333333332</v>
          </cell>
          <cell r="L795">
            <v>31310.833333333332</v>
          </cell>
          <cell r="M795">
            <v>31310.833333333332</v>
          </cell>
          <cell r="N795">
            <v>375729.99999999994</v>
          </cell>
          <cell r="O795">
            <v>173616</v>
          </cell>
        </row>
        <row r="796">
          <cell r="B796">
            <v>37500</v>
          </cell>
          <cell r="C796">
            <v>37500</v>
          </cell>
          <cell r="D796">
            <v>37500</v>
          </cell>
          <cell r="E796">
            <v>37500</v>
          </cell>
          <cell r="F796">
            <v>37500</v>
          </cell>
          <cell r="G796">
            <v>37500</v>
          </cell>
          <cell r="H796">
            <v>37500</v>
          </cell>
          <cell r="I796">
            <v>37500</v>
          </cell>
          <cell r="J796">
            <v>37500</v>
          </cell>
          <cell r="K796">
            <v>37500</v>
          </cell>
          <cell r="L796">
            <v>37500</v>
          </cell>
          <cell r="M796">
            <v>37500</v>
          </cell>
          <cell r="N796">
            <v>450000</v>
          </cell>
          <cell r="O796">
            <v>885537</v>
          </cell>
        </row>
        <row r="797">
          <cell r="B797">
            <v>4533.333333333333</v>
          </cell>
          <cell r="C797">
            <v>4533.333333333333</v>
          </cell>
          <cell r="D797">
            <v>4533.333333333333</v>
          </cell>
          <cell r="E797">
            <v>4533.333333333333</v>
          </cell>
          <cell r="F797">
            <v>4533.333333333333</v>
          </cell>
          <cell r="G797">
            <v>4533.333333333333</v>
          </cell>
          <cell r="H797">
            <v>4533.333333333333</v>
          </cell>
          <cell r="I797">
            <v>4533.333333333333</v>
          </cell>
          <cell r="J797">
            <v>4533.333333333333</v>
          </cell>
          <cell r="K797">
            <v>4533.333333333333</v>
          </cell>
          <cell r="L797">
            <v>4533.333333333333</v>
          </cell>
          <cell r="M797">
            <v>4533.333333333333</v>
          </cell>
          <cell r="N797">
            <v>54400.000000000007</v>
          </cell>
          <cell r="O797">
            <v>47864</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row>
        <row r="799">
          <cell r="B799">
            <v>140991.66666666666</v>
          </cell>
          <cell r="C799">
            <v>140991.66666666666</v>
          </cell>
          <cell r="D799">
            <v>140991.66666666666</v>
          </cell>
          <cell r="E799">
            <v>140991.66666666666</v>
          </cell>
          <cell r="F799">
            <v>140991.66666666666</v>
          </cell>
          <cell r="G799">
            <v>140991.66666666666</v>
          </cell>
          <cell r="H799">
            <v>140991.66666666666</v>
          </cell>
          <cell r="I799">
            <v>140991.66666666666</v>
          </cell>
          <cell r="J799">
            <v>140991.66666666666</v>
          </cell>
          <cell r="K799">
            <v>140991.66666666666</v>
          </cell>
          <cell r="L799">
            <v>140991.66666666666</v>
          </cell>
          <cell r="M799">
            <v>140991.66666666666</v>
          </cell>
          <cell r="N799">
            <v>1691900.0000000002</v>
          </cell>
          <cell r="O799">
            <v>1680815</v>
          </cell>
        </row>
        <row r="800">
          <cell r="B800">
            <v>39333.333333333336</v>
          </cell>
          <cell r="C800">
            <v>39333.333333333336</v>
          </cell>
          <cell r="D800">
            <v>39333.333333333336</v>
          </cell>
          <cell r="E800">
            <v>39333.333333333336</v>
          </cell>
          <cell r="F800">
            <v>39333.333333333336</v>
          </cell>
          <cell r="G800">
            <v>39333.333333333336</v>
          </cell>
          <cell r="H800">
            <v>39333.333333333336</v>
          </cell>
          <cell r="I800">
            <v>39333.333333333336</v>
          </cell>
          <cell r="J800">
            <v>39333.333333333336</v>
          </cell>
          <cell r="K800">
            <v>39333.333333333336</v>
          </cell>
          <cell r="L800">
            <v>39333.333333333336</v>
          </cell>
          <cell r="M800">
            <v>39333.333333333336</v>
          </cell>
          <cell r="N800">
            <v>471999.99999999994</v>
          </cell>
          <cell r="O800">
            <v>308042</v>
          </cell>
        </row>
        <row r="801">
          <cell r="B801">
            <v>100783.33333333333</v>
          </cell>
          <cell r="C801">
            <v>100783.33333333333</v>
          </cell>
          <cell r="D801">
            <v>100783.33333333333</v>
          </cell>
          <cell r="E801">
            <v>100783.33333333333</v>
          </cell>
          <cell r="F801">
            <v>100783.33333333333</v>
          </cell>
          <cell r="G801">
            <v>100783.33333333333</v>
          </cell>
          <cell r="H801">
            <v>100783.33333333333</v>
          </cell>
          <cell r="I801">
            <v>100783.33333333333</v>
          </cell>
          <cell r="J801">
            <v>100783.33333333333</v>
          </cell>
          <cell r="K801">
            <v>100783.33333333333</v>
          </cell>
          <cell r="L801">
            <v>100783.33333333333</v>
          </cell>
          <cell r="M801">
            <v>100783.33333333333</v>
          </cell>
          <cell r="N801">
            <v>1209400</v>
          </cell>
          <cell r="O801">
            <v>308042</v>
          </cell>
        </row>
        <row r="802">
          <cell r="B802">
            <v>853584.91666666663</v>
          </cell>
          <cell r="C802">
            <v>853584.91666666663</v>
          </cell>
          <cell r="D802">
            <v>853584.91666666663</v>
          </cell>
          <cell r="E802">
            <v>853584.91666666663</v>
          </cell>
          <cell r="F802">
            <v>853584.91666666663</v>
          </cell>
          <cell r="G802">
            <v>853584.91666666663</v>
          </cell>
          <cell r="H802">
            <v>853584.91666666663</v>
          </cell>
          <cell r="I802">
            <v>853584.91666666663</v>
          </cell>
          <cell r="J802">
            <v>853584.91666666663</v>
          </cell>
          <cell r="K802">
            <v>853584.91666666663</v>
          </cell>
          <cell r="L802">
            <v>853584.91666666663</v>
          </cell>
          <cell r="M802">
            <v>853584.91666666663</v>
          </cell>
          <cell r="N802">
            <v>10243019</v>
          </cell>
          <cell r="O802">
            <v>5037215</v>
          </cell>
          <cell r="Q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2890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row>
        <row r="805">
          <cell r="B805">
            <v>750000</v>
          </cell>
          <cell r="C805">
            <v>750000</v>
          </cell>
          <cell r="D805">
            <v>750000</v>
          </cell>
          <cell r="E805">
            <v>750000</v>
          </cell>
          <cell r="F805">
            <v>750000</v>
          </cell>
          <cell r="G805">
            <v>750000</v>
          </cell>
          <cell r="H805">
            <v>750000</v>
          </cell>
          <cell r="I805">
            <v>750000</v>
          </cell>
          <cell r="J805">
            <v>750000</v>
          </cell>
          <cell r="K805">
            <v>750000</v>
          </cell>
          <cell r="L805">
            <v>750000</v>
          </cell>
          <cell r="M805">
            <v>750000</v>
          </cell>
          <cell r="N805">
            <v>9000000</v>
          </cell>
          <cell r="O805">
            <v>726948</v>
          </cell>
        </row>
        <row r="806">
          <cell r="B806">
            <v>0</v>
          </cell>
          <cell r="C806">
            <v>0</v>
          </cell>
          <cell r="D806">
            <v>0</v>
          </cell>
          <cell r="E806">
            <v>0</v>
          </cell>
          <cell r="F806">
            <v>0</v>
          </cell>
          <cell r="G806">
            <v>0</v>
          </cell>
          <cell r="H806">
            <v>0</v>
          </cell>
          <cell r="I806">
            <v>0</v>
          </cell>
          <cell r="J806">
            <v>0</v>
          </cell>
          <cell r="K806">
            <v>0</v>
          </cell>
          <cell r="L806">
            <v>0</v>
          </cell>
          <cell r="M806">
            <v>0</v>
          </cell>
          <cell r="N806">
            <v>0</v>
          </cell>
          <cell r="O806">
            <v>0</v>
          </cell>
        </row>
        <row r="807">
          <cell r="B807">
            <v>0</v>
          </cell>
          <cell r="C807">
            <v>0</v>
          </cell>
          <cell r="D807">
            <v>0</v>
          </cell>
          <cell r="E807">
            <v>0</v>
          </cell>
          <cell r="F807">
            <v>0</v>
          </cell>
          <cell r="G807">
            <v>0</v>
          </cell>
          <cell r="H807">
            <v>0</v>
          </cell>
          <cell r="I807">
            <v>0</v>
          </cell>
          <cell r="J807">
            <v>0</v>
          </cell>
          <cell r="K807">
            <v>0</v>
          </cell>
          <cell r="L807">
            <v>0</v>
          </cell>
          <cell r="M807">
            <v>0</v>
          </cell>
          <cell r="N807">
            <v>0</v>
          </cell>
          <cell r="O807">
            <v>742068</v>
          </cell>
        </row>
        <row r="808">
          <cell r="B808">
            <v>0</v>
          </cell>
          <cell r="C808">
            <v>0</v>
          </cell>
          <cell r="D808">
            <v>0</v>
          </cell>
          <cell r="E808">
            <v>0</v>
          </cell>
          <cell r="F808">
            <v>0</v>
          </cell>
          <cell r="G808">
            <v>0</v>
          </cell>
          <cell r="H808">
            <v>0</v>
          </cell>
          <cell r="I808">
            <v>0</v>
          </cell>
          <cell r="J808">
            <v>0</v>
          </cell>
          <cell r="K808">
            <v>0</v>
          </cell>
          <cell r="L808">
            <v>0</v>
          </cell>
          <cell r="M808">
            <v>0</v>
          </cell>
          <cell r="N808">
            <v>0</v>
          </cell>
          <cell r="O808">
            <v>0</v>
          </cell>
        </row>
        <row r="809">
          <cell r="B809">
            <v>989583.33333333337</v>
          </cell>
          <cell r="C809">
            <v>989583.33333333337</v>
          </cell>
          <cell r="D809">
            <v>989583.33333333337</v>
          </cell>
          <cell r="E809">
            <v>989583.33333333337</v>
          </cell>
          <cell r="F809">
            <v>989583.33333333337</v>
          </cell>
          <cell r="G809">
            <v>989583.33333333337</v>
          </cell>
          <cell r="H809">
            <v>989583.33333333337</v>
          </cell>
          <cell r="I809">
            <v>989583.33333333337</v>
          </cell>
          <cell r="J809">
            <v>989583.33333333337</v>
          </cell>
          <cell r="K809">
            <v>989583.33333333337</v>
          </cell>
          <cell r="L809">
            <v>989583.33333333337</v>
          </cell>
          <cell r="M809">
            <v>989583.33333333337</v>
          </cell>
          <cell r="N809">
            <v>11875000.000000002</v>
          </cell>
          <cell r="O809">
            <v>3591220</v>
          </cell>
        </row>
        <row r="810">
          <cell r="B810">
            <v>12500</v>
          </cell>
          <cell r="C810">
            <v>12500</v>
          </cell>
          <cell r="D810">
            <v>12500</v>
          </cell>
          <cell r="E810">
            <v>12500</v>
          </cell>
          <cell r="F810">
            <v>12500</v>
          </cell>
          <cell r="G810">
            <v>12500</v>
          </cell>
          <cell r="H810">
            <v>12500</v>
          </cell>
          <cell r="I810">
            <v>12500</v>
          </cell>
          <cell r="J810">
            <v>12500</v>
          </cell>
          <cell r="K810">
            <v>12500</v>
          </cell>
          <cell r="L810">
            <v>12500</v>
          </cell>
          <cell r="M810">
            <v>12500</v>
          </cell>
          <cell r="N810">
            <v>150000</v>
          </cell>
          <cell r="O810">
            <v>3591220</v>
          </cell>
        </row>
        <row r="811">
          <cell r="B811">
            <v>25000</v>
          </cell>
          <cell r="C811">
            <v>25000</v>
          </cell>
          <cell r="D811">
            <v>25000</v>
          </cell>
          <cell r="E811">
            <v>25000</v>
          </cell>
          <cell r="F811">
            <v>25000</v>
          </cell>
          <cell r="G811">
            <v>25000</v>
          </cell>
          <cell r="H811">
            <v>25000</v>
          </cell>
          <cell r="I811">
            <v>25000</v>
          </cell>
          <cell r="J811">
            <v>25000</v>
          </cell>
          <cell r="K811">
            <v>25000</v>
          </cell>
          <cell r="L811">
            <v>25000</v>
          </cell>
          <cell r="M811">
            <v>25000</v>
          </cell>
          <cell r="N811">
            <v>300000</v>
          </cell>
          <cell r="O811">
            <v>3591220</v>
          </cell>
        </row>
        <row r="812">
          <cell r="B812">
            <v>100000</v>
          </cell>
          <cell r="C812">
            <v>100000</v>
          </cell>
          <cell r="D812">
            <v>100000</v>
          </cell>
          <cell r="E812">
            <v>100000</v>
          </cell>
          <cell r="F812">
            <v>100000</v>
          </cell>
          <cell r="G812">
            <v>100000</v>
          </cell>
          <cell r="H812">
            <v>100000</v>
          </cell>
          <cell r="I812">
            <v>100000</v>
          </cell>
          <cell r="J812">
            <v>100000</v>
          </cell>
          <cell r="K812">
            <v>100000</v>
          </cell>
          <cell r="L812">
            <v>100000</v>
          </cell>
          <cell r="M812">
            <v>100000</v>
          </cell>
          <cell r="N812">
            <v>1200000</v>
          </cell>
          <cell r="O812">
            <v>3591220</v>
          </cell>
        </row>
        <row r="813">
          <cell r="B813">
            <v>143750</v>
          </cell>
          <cell r="C813">
            <v>143750</v>
          </cell>
          <cell r="D813">
            <v>143750</v>
          </cell>
          <cell r="E813">
            <v>143750</v>
          </cell>
          <cell r="F813">
            <v>143750</v>
          </cell>
          <cell r="G813">
            <v>143750</v>
          </cell>
          <cell r="H813">
            <v>143750</v>
          </cell>
          <cell r="I813">
            <v>143750</v>
          </cell>
          <cell r="J813">
            <v>143750</v>
          </cell>
          <cell r="K813">
            <v>143750</v>
          </cell>
          <cell r="L813">
            <v>143750</v>
          </cell>
          <cell r="M813">
            <v>143750</v>
          </cell>
          <cell r="N813">
            <v>1725000</v>
          </cell>
          <cell r="O813">
            <v>1677046</v>
          </cell>
        </row>
        <row r="814">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row>
        <row r="816">
          <cell r="B816">
            <v>28101</v>
          </cell>
          <cell r="C816">
            <v>28101</v>
          </cell>
          <cell r="D816">
            <v>28101</v>
          </cell>
          <cell r="E816">
            <v>28101</v>
          </cell>
          <cell r="F816">
            <v>28101</v>
          </cell>
          <cell r="G816">
            <v>28101</v>
          </cell>
          <cell r="H816">
            <v>28101</v>
          </cell>
          <cell r="I816">
            <v>28101</v>
          </cell>
          <cell r="J816">
            <v>28101</v>
          </cell>
          <cell r="K816">
            <v>28101</v>
          </cell>
          <cell r="L816">
            <v>28101</v>
          </cell>
          <cell r="M816">
            <v>28101</v>
          </cell>
          <cell r="N816">
            <v>337212</v>
          </cell>
          <cell r="O816">
            <v>233447</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row>
        <row r="818">
          <cell r="B818">
            <v>235416.66666666666</v>
          </cell>
          <cell r="C818">
            <v>235416.66666666666</v>
          </cell>
          <cell r="D818">
            <v>235416.66666666666</v>
          </cell>
          <cell r="E818">
            <v>235416.66666666666</v>
          </cell>
          <cell r="F818">
            <v>235416.66666666666</v>
          </cell>
          <cell r="G818">
            <v>235416.66666666666</v>
          </cell>
          <cell r="H818">
            <v>235416.66666666666</v>
          </cell>
          <cell r="I818">
            <v>235416.66666666666</v>
          </cell>
          <cell r="J818">
            <v>235416.66666666666</v>
          </cell>
          <cell r="K818">
            <v>235416.66666666666</v>
          </cell>
          <cell r="L818">
            <v>235416.66666666666</v>
          </cell>
          <cell r="M818">
            <v>235416.66666666666</v>
          </cell>
          <cell r="N818">
            <v>2824999.9999999995</v>
          </cell>
          <cell r="O818">
            <v>1045326</v>
          </cell>
        </row>
        <row r="819">
          <cell r="B819">
            <v>9675</v>
          </cell>
          <cell r="C819">
            <v>9675</v>
          </cell>
          <cell r="D819">
            <v>9675</v>
          </cell>
          <cell r="E819">
            <v>9675</v>
          </cell>
          <cell r="F819">
            <v>9675</v>
          </cell>
          <cell r="G819">
            <v>9675</v>
          </cell>
          <cell r="H819">
            <v>9675</v>
          </cell>
          <cell r="I819">
            <v>9675</v>
          </cell>
          <cell r="J819">
            <v>9675</v>
          </cell>
          <cell r="K819">
            <v>9675</v>
          </cell>
          <cell r="L819">
            <v>9675</v>
          </cell>
          <cell r="M819">
            <v>9675</v>
          </cell>
          <cell r="N819">
            <v>116100</v>
          </cell>
          <cell r="O819">
            <v>74232</v>
          </cell>
        </row>
        <row r="820">
          <cell r="B820">
            <v>13550</v>
          </cell>
          <cell r="C820">
            <v>13550</v>
          </cell>
          <cell r="D820">
            <v>13550</v>
          </cell>
          <cell r="E820">
            <v>13550</v>
          </cell>
          <cell r="F820">
            <v>13550</v>
          </cell>
          <cell r="G820">
            <v>13550</v>
          </cell>
          <cell r="H820">
            <v>13550</v>
          </cell>
          <cell r="I820">
            <v>13550</v>
          </cell>
          <cell r="J820">
            <v>13550</v>
          </cell>
          <cell r="K820">
            <v>13550</v>
          </cell>
          <cell r="L820">
            <v>13550</v>
          </cell>
          <cell r="M820">
            <v>13550</v>
          </cell>
          <cell r="N820">
            <v>162600</v>
          </cell>
          <cell r="O820">
            <v>91093</v>
          </cell>
        </row>
        <row r="821">
          <cell r="B821">
            <v>5071666.666666667</v>
          </cell>
          <cell r="C821">
            <v>5071666.666666667</v>
          </cell>
          <cell r="D821">
            <v>5071666.666666667</v>
          </cell>
          <cell r="E821">
            <v>5071666.666666667</v>
          </cell>
          <cell r="F821">
            <v>5071666.666666667</v>
          </cell>
          <cell r="G821">
            <v>5071666.666666667</v>
          </cell>
          <cell r="H821">
            <v>5071666.666666667</v>
          </cell>
          <cell r="I821">
            <v>5071666.666666667</v>
          </cell>
          <cell r="J821">
            <v>5071666.666666667</v>
          </cell>
          <cell r="K821">
            <v>5071666.666666667</v>
          </cell>
          <cell r="L821">
            <v>5071666.666666667</v>
          </cell>
          <cell r="M821">
            <v>5071666.666666667</v>
          </cell>
          <cell r="N821">
            <v>60859999.999999993</v>
          </cell>
          <cell r="O821">
            <v>33191400</v>
          </cell>
        </row>
        <row r="822">
          <cell r="B822">
            <v>306494</v>
          </cell>
          <cell r="C822">
            <v>306494</v>
          </cell>
          <cell r="D822">
            <v>306494</v>
          </cell>
          <cell r="E822">
            <v>306494</v>
          </cell>
          <cell r="F822">
            <v>306494</v>
          </cell>
          <cell r="G822">
            <v>306494</v>
          </cell>
          <cell r="H822">
            <v>306494</v>
          </cell>
          <cell r="I822">
            <v>306494</v>
          </cell>
          <cell r="J822">
            <v>306494</v>
          </cell>
          <cell r="K822">
            <v>306494</v>
          </cell>
          <cell r="L822">
            <v>306494</v>
          </cell>
          <cell r="M822">
            <v>306494</v>
          </cell>
          <cell r="N822">
            <v>3677928</v>
          </cell>
          <cell r="O822">
            <v>3108178</v>
          </cell>
        </row>
        <row r="823">
          <cell r="B823">
            <v>0</v>
          </cell>
          <cell r="C823">
            <v>0</v>
          </cell>
          <cell r="D823">
            <v>0</v>
          </cell>
          <cell r="E823">
            <v>0</v>
          </cell>
          <cell r="F823">
            <v>0</v>
          </cell>
          <cell r="G823">
            <v>0</v>
          </cell>
          <cell r="H823">
            <v>0</v>
          </cell>
          <cell r="I823">
            <v>0</v>
          </cell>
          <cell r="J823">
            <v>0</v>
          </cell>
          <cell r="K823">
            <v>0</v>
          </cell>
          <cell r="L823">
            <v>0</v>
          </cell>
          <cell r="M823">
            <v>0</v>
          </cell>
          <cell r="N823">
            <v>0</v>
          </cell>
          <cell r="O823">
            <v>0</v>
          </cell>
        </row>
        <row r="824">
          <cell r="B824">
            <v>0</v>
          </cell>
          <cell r="C824">
            <v>0</v>
          </cell>
          <cell r="D824">
            <v>0</v>
          </cell>
          <cell r="E824">
            <v>0</v>
          </cell>
          <cell r="F824">
            <v>0</v>
          </cell>
          <cell r="G824">
            <v>0</v>
          </cell>
          <cell r="H824">
            <v>0</v>
          </cell>
          <cell r="I824">
            <v>0</v>
          </cell>
          <cell r="J824">
            <v>0</v>
          </cell>
          <cell r="K824">
            <v>0</v>
          </cell>
          <cell r="L824">
            <v>0</v>
          </cell>
          <cell r="M824">
            <v>0</v>
          </cell>
          <cell r="N824">
            <v>0</v>
          </cell>
          <cell r="O824">
            <v>0</v>
          </cell>
        </row>
        <row r="825">
          <cell r="B825">
            <v>0</v>
          </cell>
          <cell r="C825">
            <v>0</v>
          </cell>
          <cell r="D825">
            <v>0</v>
          </cell>
          <cell r="E825">
            <v>0</v>
          </cell>
          <cell r="F825">
            <v>0</v>
          </cell>
          <cell r="G825">
            <v>0</v>
          </cell>
          <cell r="H825">
            <v>0</v>
          </cell>
          <cell r="I825">
            <v>0</v>
          </cell>
          <cell r="J825">
            <v>0</v>
          </cell>
          <cell r="K825">
            <v>0</v>
          </cell>
          <cell r="L825">
            <v>0</v>
          </cell>
          <cell r="M825">
            <v>0</v>
          </cell>
          <cell r="N825">
            <v>0</v>
          </cell>
          <cell r="O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row>
        <row r="827">
          <cell r="B827">
            <v>35416.666666666664</v>
          </cell>
          <cell r="C827">
            <v>35416.666666666664</v>
          </cell>
          <cell r="D827">
            <v>35416.666666666664</v>
          </cell>
          <cell r="E827">
            <v>35416.666666666664</v>
          </cell>
          <cell r="F827">
            <v>35416.666666666664</v>
          </cell>
          <cell r="G827">
            <v>35416.666666666664</v>
          </cell>
          <cell r="H827">
            <v>35416.666666666664</v>
          </cell>
          <cell r="I827">
            <v>35416.666666666664</v>
          </cell>
          <cell r="J827">
            <v>35416.666666666664</v>
          </cell>
          <cell r="K827">
            <v>35416.666666666664</v>
          </cell>
          <cell r="L827">
            <v>35416.666666666664</v>
          </cell>
          <cell r="M827">
            <v>35416.666666666664</v>
          </cell>
          <cell r="N827">
            <v>425000.00000000006</v>
          </cell>
          <cell r="O827">
            <v>220416</v>
          </cell>
        </row>
        <row r="828">
          <cell r="B828">
            <v>0</v>
          </cell>
          <cell r="C828">
            <v>0</v>
          </cell>
          <cell r="D828">
            <v>0</v>
          </cell>
          <cell r="E828">
            <v>0</v>
          </cell>
          <cell r="F828">
            <v>0</v>
          </cell>
          <cell r="G828">
            <v>0</v>
          </cell>
          <cell r="H828">
            <v>0</v>
          </cell>
          <cell r="I828">
            <v>0</v>
          </cell>
          <cell r="J828">
            <v>0</v>
          </cell>
          <cell r="K828">
            <v>0</v>
          </cell>
          <cell r="L828">
            <v>0</v>
          </cell>
          <cell r="M828">
            <v>0</v>
          </cell>
          <cell r="N828">
            <v>0</v>
          </cell>
          <cell r="O828">
            <v>0</v>
          </cell>
        </row>
        <row r="829">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row>
        <row r="830">
          <cell r="B830">
            <v>50000</v>
          </cell>
          <cell r="C830">
            <v>50000</v>
          </cell>
          <cell r="D830">
            <v>50000</v>
          </cell>
          <cell r="E830">
            <v>50000</v>
          </cell>
          <cell r="F830">
            <v>50000</v>
          </cell>
          <cell r="G830">
            <v>50000</v>
          </cell>
          <cell r="H830">
            <v>50000</v>
          </cell>
          <cell r="I830">
            <v>50000</v>
          </cell>
          <cell r="J830">
            <v>50000</v>
          </cell>
          <cell r="K830">
            <v>50000</v>
          </cell>
          <cell r="L830">
            <v>50000</v>
          </cell>
          <cell r="M830">
            <v>50000</v>
          </cell>
          <cell r="N830">
            <v>600000</v>
          </cell>
          <cell r="O830">
            <v>499640</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row>
        <row r="833">
          <cell r="B833">
            <v>18000</v>
          </cell>
          <cell r="C833">
            <v>18000</v>
          </cell>
          <cell r="D833">
            <v>18000</v>
          </cell>
          <cell r="E833">
            <v>18000</v>
          </cell>
          <cell r="F833">
            <v>18000</v>
          </cell>
          <cell r="G833">
            <v>18000</v>
          </cell>
          <cell r="H833">
            <v>18000</v>
          </cell>
          <cell r="I833">
            <v>18000</v>
          </cell>
          <cell r="J833">
            <v>18000</v>
          </cell>
          <cell r="K833">
            <v>18000</v>
          </cell>
          <cell r="L833">
            <v>18000</v>
          </cell>
          <cell r="M833">
            <v>18000</v>
          </cell>
          <cell r="N833">
            <v>216000</v>
          </cell>
          <cell r="O833">
            <v>0</v>
          </cell>
        </row>
        <row r="835">
          <cell r="B835">
            <v>15202860.08333333</v>
          </cell>
          <cell r="C835">
            <v>15202860.08333333</v>
          </cell>
          <cell r="D835">
            <v>15202860.08333333</v>
          </cell>
          <cell r="E835">
            <v>15202860.08333333</v>
          </cell>
          <cell r="F835">
            <v>15202860.08333333</v>
          </cell>
          <cell r="G835">
            <v>15202860.08333333</v>
          </cell>
          <cell r="H835">
            <v>15202860.08333333</v>
          </cell>
          <cell r="I835">
            <v>15202860.08333333</v>
          </cell>
          <cell r="J835">
            <v>15202860.08333333</v>
          </cell>
          <cell r="K835">
            <v>15202860.08333333</v>
          </cell>
          <cell r="L835">
            <v>15202860.08333333</v>
          </cell>
          <cell r="M835">
            <v>15202860.08333333</v>
          </cell>
          <cell r="N835">
            <v>182434321</v>
          </cell>
          <cell r="O835">
            <v>114982180</v>
          </cell>
        </row>
        <row r="837">
          <cell r="B837">
            <v>-6236980.166666666</v>
          </cell>
          <cell r="C837">
            <v>-6236980.166666666</v>
          </cell>
          <cell r="D837">
            <v>-6236980.166666666</v>
          </cell>
          <cell r="E837">
            <v>-6236980.166666666</v>
          </cell>
          <cell r="F837">
            <v>-6236980.166666666</v>
          </cell>
          <cell r="G837">
            <v>-6236980.166666666</v>
          </cell>
          <cell r="H837">
            <v>-6236980.166666666</v>
          </cell>
          <cell r="I837">
            <v>-6236980.166666666</v>
          </cell>
          <cell r="J837">
            <v>-6236980.166666666</v>
          </cell>
          <cell r="K837">
            <v>-6236980.166666666</v>
          </cell>
          <cell r="L837">
            <v>-6236980.166666666</v>
          </cell>
          <cell r="M837">
            <v>-6236980.166666666</v>
          </cell>
          <cell r="N837">
            <v>-74843761.999999985</v>
          </cell>
        </row>
        <row r="838">
          <cell r="B838">
            <v>-5071666.666666667</v>
          </cell>
          <cell r="C838">
            <v>-5071666.666666667</v>
          </cell>
          <cell r="D838">
            <v>-5071666.666666667</v>
          </cell>
          <cell r="E838">
            <v>-5071666.666666667</v>
          </cell>
          <cell r="F838">
            <v>-5071666.666666667</v>
          </cell>
          <cell r="G838">
            <v>-5071666.666666667</v>
          </cell>
          <cell r="H838">
            <v>-5071666.666666667</v>
          </cell>
          <cell r="I838">
            <v>-5071666.666666667</v>
          </cell>
          <cell r="J838">
            <v>-5071666.666666667</v>
          </cell>
          <cell r="K838">
            <v>-5071666.666666667</v>
          </cell>
          <cell r="L838">
            <v>-5071666.666666667</v>
          </cell>
          <cell r="M838">
            <v>-5071666.666666667</v>
          </cell>
          <cell r="N838">
            <v>-60859999.999999993</v>
          </cell>
        </row>
        <row r="839">
          <cell r="B839">
            <v>-11308646.833333332</v>
          </cell>
          <cell r="C839">
            <v>-11308646.833333332</v>
          </cell>
          <cell r="D839">
            <v>-11308646.833333332</v>
          </cell>
          <cell r="E839">
            <v>-11308646.833333332</v>
          </cell>
          <cell r="F839">
            <v>-11308646.833333332</v>
          </cell>
          <cell r="G839">
            <v>-11308646.833333332</v>
          </cell>
          <cell r="H839">
            <v>-11308646.833333332</v>
          </cell>
          <cell r="I839">
            <v>-11308646.833333332</v>
          </cell>
          <cell r="J839">
            <v>-11308646.833333332</v>
          </cell>
          <cell r="K839">
            <v>-11308646.833333332</v>
          </cell>
          <cell r="L839">
            <v>-11308646.833333332</v>
          </cell>
          <cell r="M839">
            <v>-11308646.833333332</v>
          </cell>
          <cell r="N839">
            <v>-135703761.99999997</v>
          </cell>
        </row>
        <row r="840">
          <cell r="B840">
            <v>3894213.2499999981</v>
          </cell>
          <cell r="C840">
            <v>3894213.2499999981</v>
          </cell>
          <cell r="D840">
            <v>3894213.2499999981</v>
          </cell>
          <cell r="E840">
            <v>3894213.2499999981</v>
          </cell>
          <cell r="F840">
            <v>3894213.2499999981</v>
          </cell>
          <cell r="G840">
            <v>3894213.2499999981</v>
          </cell>
          <cell r="H840">
            <v>3894213.2499999981</v>
          </cell>
          <cell r="I840">
            <v>3894213.2499999981</v>
          </cell>
          <cell r="J840">
            <v>3894213.2499999981</v>
          </cell>
          <cell r="K840">
            <v>3894213.2499999981</v>
          </cell>
          <cell r="L840">
            <v>3894213.2499999981</v>
          </cell>
          <cell r="M840">
            <v>3894213.2499999981</v>
          </cell>
          <cell r="N840">
            <v>46730559.00000003</v>
          </cell>
        </row>
        <row r="846">
          <cell r="B846" t="str">
            <v xml:space="preserve">Marketing Budget                                                                                                                                                                                                                                               </v>
          </cell>
          <cell r="N846" t="str">
            <v>TOTAL</v>
          </cell>
          <cell r="O846" t="str">
            <v>ACTUAL UPTO APRIL '00</v>
          </cell>
        </row>
        <row r="848">
          <cell r="B848">
            <v>548</v>
          </cell>
          <cell r="C848">
            <v>579</v>
          </cell>
          <cell r="D848">
            <v>610</v>
          </cell>
          <cell r="E848">
            <v>641</v>
          </cell>
          <cell r="F848">
            <v>672</v>
          </cell>
          <cell r="G848">
            <v>703</v>
          </cell>
          <cell r="H848">
            <v>734</v>
          </cell>
          <cell r="I848">
            <v>765</v>
          </cell>
          <cell r="J848">
            <v>796</v>
          </cell>
          <cell r="K848">
            <v>827</v>
          </cell>
          <cell r="L848">
            <v>858</v>
          </cell>
          <cell r="M848">
            <v>889</v>
          </cell>
        </row>
        <row r="849">
          <cell r="B849">
            <v>2519332</v>
          </cell>
          <cell r="C849">
            <v>2519332</v>
          </cell>
          <cell r="D849">
            <v>2519332</v>
          </cell>
          <cell r="E849">
            <v>2519332</v>
          </cell>
          <cell r="F849">
            <v>2519332</v>
          </cell>
          <cell r="G849">
            <v>2519332</v>
          </cell>
          <cell r="H849">
            <v>2519332</v>
          </cell>
          <cell r="I849">
            <v>2519332</v>
          </cell>
          <cell r="J849">
            <v>2519332</v>
          </cell>
          <cell r="K849">
            <v>2519332</v>
          </cell>
          <cell r="L849">
            <v>2519332</v>
          </cell>
          <cell r="M849">
            <v>2519332</v>
          </cell>
          <cell r="N849">
            <v>30231984</v>
          </cell>
          <cell r="O849">
            <v>20980487</v>
          </cell>
        </row>
        <row r="850">
          <cell r="B850">
            <v>5000</v>
          </cell>
          <cell r="C850">
            <v>5000</v>
          </cell>
          <cell r="D850">
            <v>5000</v>
          </cell>
          <cell r="E850">
            <v>5000</v>
          </cell>
          <cell r="F850">
            <v>5000</v>
          </cell>
          <cell r="G850">
            <v>5000</v>
          </cell>
          <cell r="H850">
            <v>5000</v>
          </cell>
          <cell r="I850">
            <v>5000</v>
          </cell>
          <cell r="J850">
            <v>5000</v>
          </cell>
          <cell r="K850">
            <v>5000</v>
          </cell>
          <cell r="L850">
            <v>5000</v>
          </cell>
          <cell r="M850">
            <v>5000</v>
          </cell>
          <cell r="N850">
            <v>60000</v>
          </cell>
          <cell r="O850">
            <v>111582</v>
          </cell>
        </row>
        <row r="851">
          <cell r="B851">
            <v>6833.333333333333</v>
          </cell>
          <cell r="C851">
            <v>6833.333333333333</v>
          </cell>
          <cell r="D851">
            <v>6833.333333333333</v>
          </cell>
          <cell r="E851">
            <v>6833.333333333333</v>
          </cell>
          <cell r="F851">
            <v>6833.333333333333</v>
          </cell>
          <cell r="G851">
            <v>6833.333333333333</v>
          </cell>
          <cell r="H851">
            <v>6833.333333333333</v>
          </cell>
          <cell r="I851">
            <v>6833.333333333333</v>
          </cell>
          <cell r="J851">
            <v>6833.333333333333</v>
          </cell>
          <cell r="K851">
            <v>6833.333333333333</v>
          </cell>
          <cell r="L851">
            <v>6833.333333333333</v>
          </cell>
          <cell r="M851">
            <v>6833.333333333333</v>
          </cell>
          <cell r="N851">
            <v>82000</v>
          </cell>
          <cell r="O851">
            <v>61623</v>
          </cell>
        </row>
        <row r="852">
          <cell r="B852">
            <v>0</v>
          </cell>
          <cell r="C852">
            <v>0</v>
          </cell>
          <cell r="D852">
            <v>0</v>
          </cell>
          <cell r="E852">
            <v>0</v>
          </cell>
          <cell r="F852">
            <v>0</v>
          </cell>
          <cell r="G852">
            <v>0</v>
          </cell>
          <cell r="H852">
            <v>0</v>
          </cell>
          <cell r="I852">
            <v>0</v>
          </cell>
          <cell r="J852">
            <v>0</v>
          </cell>
          <cell r="K852">
            <v>0</v>
          </cell>
          <cell r="L852">
            <v>0</v>
          </cell>
          <cell r="M852">
            <v>0</v>
          </cell>
          <cell r="N852">
            <v>0</v>
          </cell>
          <cell r="O852">
            <v>0</v>
          </cell>
        </row>
        <row r="853">
          <cell r="B853">
            <v>21083.333333333332</v>
          </cell>
          <cell r="C853">
            <v>21083.333333333332</v>
          </cell>
          <cell r="D853">
            <v>21083.333333333332</v>
          </cell>
          <cell r="E853">
            <v>21083.333333333332</v>
          </cell>
          <cell r="F853">
            <v>21083.333333333332</v>
          </cell>
          <cell r="G853">
            <v>21083.333333333332</v>
          </cell>
          <cell r="H853">
            <v>21083.333333333332</v>
          </cell>
          <cell r="I853">
            <v>21083.333333333332</v>
          </cell>
          <cell r="J853">
            <v>21083.333333333332</v>
          </cell>
          <cell r="K853">
            <v>21083.333333333332</v>
          </cell>
          <cell r="L853">
            <v>21083.333333333332</v>
          </cell>
          <cell r="M853">
            <v>21083.333333333332</v>
          </cell>
          <cell r="N853">
            <v>253000.00000000003</v>
          </cell>
          <cell r="O853">
            <v>53981</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row>
        <row r="855">
          <cell r="B855">
            <v>206466.66666666666</v>
          </cell>
          <cell r="C855">
            <v>206466.66666666666</v>
          </cell>
          <cell r="D855">
            <v>206466.66666666666</v>
          </cell>
          <cell r="E855">
            <v>206466.66666666666</v>
          </cell>
          <cell r="F855">
            <v>206466.66666666666</v>
          </cell>
          <cell r="G855">
            <v>206466.66666666666</v>
          </cell>
          <cell r="H855">
            <v>206466.66666666666</v>
          </cell>
          <cell r="I855">
            <v>206466.66666666666</v>
          </cell>
          <cell r="J855">
            <v>206466.66666666666</v>
          </cell>
          <cell r="K855">
            <v>206466.66666666666</v>
          </cell>
          <cell r="L855">
            <v>206466.66666666666</v>
          </cell>
          <cell r="M855">
            <v>206466.66666666666</v>
          </cell>
          <cell r="N855">
            <v>2477600</v>
          </cell>
          <cell r="O855">
            <v>2916849</v>
          </cell>
        </row>
        <row r="856">
          <cell r="B856">
            <v>67750</v>
          </cell>
          <cell r="C856">
            <v>67750</v>
          </cell>
          <cell r="D856">
            <v>67750</v>
          </cell>
          <cell r="E856">
            <v>67750</v>
          </cell>
          <cell r="F856">
            <v>67750</v>
          </cell>
          <cell r="G856">
            <v>67750</v>
          </cell>
          <cell r="H856">
            <v>67750</v>
          </cell>
          <cell r="I856">
            <v>67750</v>
          </cell>
          <cell r="J856">
            <v>67750</v>
          </cell>
          <cell r="K856">
            <v>67750</v>
          </cell>
          <cell r="L856">
            <v>67750</v>
          </cell>
          <cell r="M856">
            <v>67750</v>
          </cell>
          <cell r="N856">
            <v>813000</v>
          </cell>
          <cell r="O856">
            <v>683689</v>
          </cell>
        </row>
        <row r="857">
          <cell r="B857">
            <v>57118.333333333336</v>
          </cell>
          <cell r="C857">
            <v>57118.333333333336</v>
          </cell>
          <cell r="D857">
            <v>57118.333333333336</v>
          </cell>
          <cell r="E857">
            <v>57118.333333333336</v>
          </cell>
          <cell r="F857">
            <v>57118.333333333336</v>
          </cell>
          <cell r="G857">
            <v>57118.333333333336</v>
          </cell>
          <cell r="H857">
            <v>57118.333333333336</v>
          </cell>
          <cell r="I857">
            <v>57118.333333333336</v>
          </cell>
          <cell r="J857">
            <v>57118.333333333336</v>
          </cell>
          <cell r="K857">
            <v>57118.333333333336</v>
          </cell>
          <cell r="L857">
            <v>57118.333333333336</v>
          </cell>
          <cell r="M857">
            <v>57118.333333333336</v>
          </cell>
          <cell r="N857">
            <v>685420</v>
          </cell>
          <cell r="O857">
            <v>274136</v>
          </cell>
        </row>
        <row r="858">
          <cell r="B858">
            <v>0</v>
          </cell>
          <cell r="C858">
            <v>0</v>
          </cell>
          <cell r="D858">
            <v>0</v>
          </cell>
          <cell r="E858">
            <v>0</v>
          </cell>
          <cell r="F858">
            <v>0</v>
          </cell>
          <cell r="G858">
            <v>0</v>
          </cell>
          <cell r="H858">
            <v>0</v>
          </cell>
          <cell r="I858">
            <v>0</v>
          </cell>
          <cell r="J858">
            <v>0</v>
          </cell>
          <cell r="K858">
            <v>0</v>
          </cell>
          <cell r="L858">
            <v>0</v>
          </cell>
          <cell r="M858">
            <v>0</v>
          </cell>
          <cell r="N858">
            <v>0</v>
          </cell>
          <cell r="O858">
            <v>231272</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row>
        <row r="860">
          <cell r="B860">
            <v>0</v>
          </cell>
          <cell r="C860">
            <v>0</v>
          </cell>
          <cell r="D860">
            <v>0</v>
          </cell>
          <cell r="E860">
            <v>0</v>
          </cell>
          <cell r="F860">
            <v>0</v>
          </cell>
          <cell r="G860">
            <v>0</v>
          </cell>
          <cell r="H860">
            <v>0</v>
          </cell>
          <cell r="I860">
            <v>0</v>
          </cell>
          <cell r="J860">
            <v>0</v>
          </cell>
          <cell r="K860">
            <v>0</v>
          </cell>
          <cell r="L860">
            <v>0</v>
          </cell>
          <cell r="M860">
            <v>0</v>
          </cell>
          <cell r="N860">
            <v>0</v>
          </cell>
          <cell r="O860">
            <v>0</v>
          </cell>
        </row>
        <row r="861">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row>
        <row r="862">
          <cell r="B862">
            <v>93550</v>
          </cell>
          <cell r="C862">
            <v>93550</v>
          </cell>
          <cell r="D862">
            <v>93550</v>
          </cell>
          <cell r="E862">
            <v>93550</v>
          </cell>
          <cell r="F862">
            <v>93550</v>
          </cell>
          <cell r="G862">
            <v>93550</v>
          </cell>
          <cell r="H862">
            <v>93550</v>
          </cell>
          <cell r="I862">
            <v>93550</v>
          </cell>
          <cell r="J862">
            <v>93550</v>
          </cell>
          <cell r="K862">
            <v>93550</v>
          </cell>
          <cell r="L862">
            <v>93550</v>
          </cell>
          <cell r="M862">
            <v>93550</v>
          </cell>
          <cell r="N862">
            <v>1122600</v>
          </cell>
          <cell r="O862">
            <v>861157</v>
          </cell>
        </row>
        <row r="863">
          <cell r="B863">
            <v>34100</v>
          </cell>
          <cell r="C863">
            <v>34100</v>
          </cell>
          <cell r="D863">
            <v>34100</v>
          </cell>
          <cell r="E863">
            <v>34100</v>
          </cell>
          <cell r="F863">
            <v>34100</v>
          </cell>
          <cell r="G863">
            <v>34100</v>
          </cell>
          <cell r="H863">
            <v>34100</v>
          </cell>
          <cell r="I863">
            <v>34100</v>
          </cell>
          <cell r="J863">
            <v>34100</v>
          </cell>
          <cell r="K863">
            <v>34100</v>
          </cell>
          <cell r="L863">
            <v>34100</v>
          </cell>
          <cell r="M863">
            <v>34100</v>
          </cell>
          <cell r="N863">
            <v>409200</v>
          </cell>
          <cell r="O863">
            <v>758670</v>
          </cell>
        </row>
        <row r="864">
          <cell r="B864">
            <v>35833.333333333336</v>
          </cell>
          <cell r="C864">
            <v>35833.333333333336</v>
          </cell>
          <cell r="D864">
            <v>35833.333333333336</v>
          </cell>
          <cell r="E864">
            <v>35833.333333333336</v>
          </cell>
          <cell r="F864">
            <v>35833.333333333336</v>
          </cell>
          <cell r="G864">
            <v>35833.333333333336</v>
          </cell>
          <cell r="H864">
            <v>35833.333333333336</v>
          </cell>
          <cell r="I864">
            <v>35833.333333333336</v>
          </cell>
          <cell r="J864">
            <v>35833.333333333336</v>
          </cell>
          <cell r="K864">
            <v>35833.333333333336</v>
          </cell>
          <cell r="L864">
            <v>35833.333333333336</v>
          </cell>
          <cell r="M864">
            <v>35833.333333333336</v>
          </cell>
          <cell r="N864">
            <v>429999.99999999994</v>
          </cell>
          <cell r="O864">
            <v>3135617</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row>
        <row r="866">
          <cell r="B866">
            <v>500</v>
          </cell>
          <cell r="C866">
            <v>500</v>
          </cell>
          <cell r="D866">
            <v>500</v>
          </cell>
          <cell r="E866">
            <v>500</v>
          </cell>
          <cell r="F866">
            <v>500</v>
          </cell>
          <cell r="G866">
            <v>500</v>
          </cell>
          <cell r="H866">
            <v>500</v>
          </cell>
          <cell r="I866">
            <v>500</v>
          </cell>
          <cell r="J866">
            <v>500</v>
          </cell>
          <cell r="K866">
            <v>500</v>
          </cell>
          <cell r="L866">
            <v>500</v>
          </cell>
          <cell r="M866">
            <v>500</v>
          </cell>
          <cell r="N866">
            <v>6000</v>
          </cell>
          <cell r="O866">
            <v>0</v>
          </cell>
        </row>
        <row r="867">
          <cell r="B867">
            <v>777500</v>
          </cell>
          <cell r="C867">
            <v>777500</v>
          </cell>
          <cell r="D867">
            <v>777500</v>
          </cell>
          <cell r="E867">
            <v>777500</v>
          </cell>
          <cell r="F867">
            <v>777500</v>
          </cell>
          <cell r="G867">
            <v>777500</v>
          </cell>
          <cell r="H867">
            <v>777500</v>
          </cell>
          <cell r="I867">
            <v>777500</v>
          </cell>
          <cell r="J867">
            <v>777500</v>
          </cell>
          <cell r="K867">
            <v>777500</v>
          </cell>
          <cell r="L867">
            <v>777500</v>
          </cell>
          <cell r="M867">
            <v>777500</v>
          </cell>
          <cell r="N867">
            <v>9330000</v>
          </cell>
          <cell r="O867">
            <v>2250688</v>
          </cell>
        </row>
        <row r="868">
          <cell r="B868">
            <v>220916.66666666666</v>
          </cell>
          <cell r="C868">
            <v>220916.66666666666</v>
          </cell>
          <cell r="D868">
            <v>220916.66666666666</v>
          </cell>
          <cell r="E868">
            <v>220916.66666666666</v>
          </cell>
          <cell r="F868">
            <v>220916.66666666666</v>
          </cell>
          <cell r="G868">
            <v>220916.66666666666</v>
          </cell>
          <cell r="H868">
            <v>220916.66666666666</v>
          </cell>
          <cell r="I868">
            <v>220916.66666666666</v>
          </cell>
          <cell r="J868">
            <v>220916.66666666666</v>
          </cell>
          <cell r="K868">
            <v>220916.66666666666</v>
          </cell>
          <cell r="L868">
            <v>220916.66666666666</v>
          </cell>
          <cell r="M868">
            <v>220916.66666666666</v>
          </cell>
          <cell r="N868">
            <v>2651000</v>
          </cell>
          <cell r="O868">
            <v>1476779</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row>
        <row r="870">
          <cell r="B870">
            <v>521250</v>
          </cell>
          <cell r="C870">
            <v>521250</v>
          </cell>
          <cell r="D870">
            <v>521250</v>
          </cell>
          <cell r="E870">
            <v>521250</v>
          </cell>
          <cell r="F870">
            <v>521250</v>
          </cell>
          <cell r="G870">
            <v>521250</v>
          </cell>
          <cell r="H870">
            <v>521250</v>
          </cell>
          <cell r="I870">
            <v>521250</v>
          </cell>
          <cell r="J870">
            <v>521250</v>
          </cell>
          <cell r="K870">
            <v>521250</v>
          </cell>
          <cell r="L870">
            <v>521250</v>
          </cell>
          <cell r="M870">
            <v>521250</v>
          </cell>
          <cell r="N870">
            <v>6255000</v>
          </cell>
          <cell r="O870">
            <v>4047464</v>
          </cell>
        </row>
        <row r="871">
          <cell r="B871">
            <v>38083.333333333336</v>
          </cell>
          <cell r="C871">
            <v>38083.333333333336</v>
          </cell>
          <cell r="D871">
            <v>38083.333333333336</v>
          </cell>
          <cell r="E871">
            <v>38083.333333333336</v>
          </cell>
          <cell r="F871">
            <v>38083.333333333336</v>
          </cell>
          <cell r="G871">
            <v>38083.333333333336</v>
          </cell>
          <cell r="H871">
            <v>38083.333333333336</v>
          </cell>
          <cell r="I871">
            <v>38083.333333333336</v>
          </cell>
          <cell r="J871">
            <v>38083.333333333336</v>
          </cell>
          <cell r="K871">
            <v>38083.333333333336</v>
          </cell>
          <cell r="L871">
            <v>38083.333333333336</v>
          </cell>
          <cell r="M871">
            <v>38083.333333333336</v>
          </cell>
          <cell r="N871">
            <v>456999.99999999994</v>
          </cell>
          <cell r="O871">
            <v>372126</v>
          </cell>
        </row>
        <row r="872">
          <cell r="B872">
            <v>31333.333333333332</v>
          </cell>
          <cell r="C872">
            <v>31333.333333333332</v>
          </cell>
          <cell r="D872">
            <v>31333.333333333332</v>
          </cell>
          <cell r="E872">
            <v>31333.333333333332</v>
          </cell>
          <cell r="F872">
            <v>31333.333333333332</v>
          </cell>
          <cell r="G872">
            <v>31333.333333333332</v>
          </cell>
          <cell r="H872">
            <v>31333.333333333332</v>
          </cell>
          <cell r="I872">
            <v>31333.333333333332</v>
          </cell>
          <cell r="J872">
            <v>31333.333333333332</v>
          </cell>
          <cell r="K872">
            <v>31333.333333333332</v>
          </cell>
          <cell r="L872">
            <v>31333.333333333332</v>
          </cell>
          <cell r="M872">
            <v>31333.333333333332</v>
          </cell>
          <cell r="N872">
            <v>375999.99999999994</v>
          </cell>
          <cell r="O872">
            <v>366541</v>
          </cell>
        </row>
        <row r="873">
          <cell r="B873">
            <v>12500</v>
          </cell>
          <cell r="C873">
            <v>12500</v>
          </cell>
          <cell r="D873">
            <v>12500</v>
          </cell>
          <cell r="E873">
            <v>12500</v>
          </cell>
          <cell r="F873">
            <v>12500</v>
          </cell>
          <cell r="G873">
            <v>12500</v>
          </cell>
          <cell r="H873">
            <v>12500</v>
          </cell>
          <cell r="I873">
            <v>12500</v>
          </cell>
          <cell r="J873">
            <v>12500</v>
          </cell>
          <cell r="K873">
            <v>12500</v>
          </cell>
          <cell r="L873">
            <v>12500</v>
          </cell>
          <cell r="M873">
            <v>12500</v>
          </cell>
          <cell r="N873">
            <v>150000</v>
          </cell>
          <cell r="O873">
            <v>368351</v>
          </cell>
        </row>
        <row r="874">
          <cell r="B874">
            <v>226000</v>
          </cell>
          <cell r="C874">
            <v>226000</v>
          </cell>
          <cell r="D874">
            <v>226000</v>
          </cell>
          <cell r="E874">
            <v>226000</v>
          </cell>
          <cell r="F874">
            <v>226000</v>
          </cell>
          <cell r="G874">
            <v>226000</v>
          </cell>
          <cell r="H874">
            <v>226000</v>
          </cell>
          <cell r="I874">
            <v>226000</v>
          </cell>
          <cell r="J874">
            <v>226000</v>
          </cell>
          <cell r="K874">
            <v>226000</v>
          </cell>
          <cell r="L874">
            <v>226000</v>
          </cell>
          <cell r="M874">
            <v>226000</v>
          </cell>
          <cell r="N874">
            <v>2712000</v>
          </cell>
          <cell r="O874">
            <v>2177994</v>
          </cell>
        </row>
        <row r="875">
          <cell r="B875">
            <v>0</v>
          </cell>
          <cell r="C875">
            <v>0</v>
          </cell>
          <cell r="D875">
            <v>0</v>
          </cell>
          <cell r="E875">
            <v>0</v>
          </cell>
          <cell r="F875">
            <v>0</v>
          </cell>
          <cell r="G875">
            <v>0</v>
          </cell>
          <cell r="H875">
            <v>0</v>
          </cell>
          <cell r="I875">
            <v>0</v>
          </cell>
          <cell r="J875">
            <v>0</v>
          </cell>
          <cell r="K875">
            <v>0</v>
          </cell>
          <cell r="L875">
            <v>0</v>
          </cell>
          <cell r="M875">
            <v>0</v>
          </cell>
          <cell r="N875">
            <v>0</v>
          </cell>
          <cell r="O875">
            <v>14401</v>
          </cell>
        </row>
        <row r="876">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row>
        <row r="877">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row>
        <row r="878">
          <cell r="B878">
            <v>0</v>
          </cell>
          <cell r="C878">
            <v>0</v>
          </cell>
          <cell r="D878">
            <v>0</v>
          </cell>
          <cell r="E878">
            <v>0</v>
          </cell>
          <cell r="F878">
            <v>0</v>
          </cell>
          <cell r="G878">
            <v>0</v>
          </cell>
          <cell r="H878">
            <v>0</v>
          </cell>
          <cell r="I878">
            <v>0</v>
          </cell>
          <cell r="J878">
            <v>0</v>
          </cell>
          <cell r="K878">
            <v>0</v>
          </cell>
          <cell r="L878">
            <v>0</v>
          </cell>
          <cell r="M878">
            <v>0</v>
          </cell>
          <cell r="N878">
            <v>0</v>
          </cell>
          <cell r="O878">
            <v>0</v>
          </cell>
        </row>
        <row r="879">
          <cell r="B879">
            <v>232533.33333333334</v>
          </cell>
          <cell r="C879">
            <v>232533.33333333334</v>
          </cell>
          <cell r="D879">
            <v>232533.33333333334</v>
          </cell>
          <cell r="E879">
            <v>232533.33333333334</v>
          </cell>
          <cell r="F879">
            <v>232533.33333333334</v>
          </cell>
          <cell r="G879">
            <v>232533.33333333334</v>
          </cell>
          <cell r="H879">
            <v>232533.33333333334</v>
          </cell>
          <cell r="I879">
            <v>232533.33333333334</v>
          </cell>
          <cell r="J879">
            <v>232533.33333333334</v>
          </cell>
          <cell r="K879">
            <v>232533.33333333334</v>
          </cell>
          <cell r="L879">
            <v>232533.33333333334</v>
          </cell>
          <cell r="M879">
            <v>232533.33333333334</v>
          </cell>
          <cell r="N879">
            <v>2790400</v>
          </cell>
          <cell r="O879">
            <v>303414</v>
          </cell>
        </row>
        <row r="880">
          <cell r="B880">
            <v>87500</v>
          </cell>
          <cell r="C880">
            <v>87500</v>
          </cell>
          <cell r="D880">
            <v>87500</v>
          </cell>
          <cell r="E880">
            <v>87500</v>
          </cell>
          <cell r="F880">
            <v>87500</v>
          </cell>
          <cell r="G880">
            <v>87500</v>
          </cell>
          <cell r="H880">
            <v>87500</v>
          </cell>
          <cell r="I880">
            <v>87500</v>
          </cell>
          <cell r="J880">
            <v>87500</v>
          </cell>
          <cell r="K880">
            <v>87500</v>
          </cell>
          <cell r="L880">
            <v>87500</v>
          </cell>
          <cell r="M880">
            <v>87500</v>
          </cell>
          <cell r="N880">
            <v>1050000</v>
          </cell>
          <cell r="O880">
            <v>352422</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row>
        <row r="882">
          <cell r="B882">
            <v>66666.666666666672</v>
          </cell>
          <cell r="C882">
            <v>66666.666666666672</v>
          </cell>
          <cell r="D882">
            <v>66666.666666666672</v>
          </cell>
          <cell r="E882">
            <v>66666.666666666672</v>
          </cell>
          <cell r="F882">
            <v>66666.666666666672</v>
          </cell>
          <cell r="G882">
            <v>66666.666666666672</v>
          </cell>
          <cell r="H882">
            <v>66666.666666666672</v>
          </cell>
          <cell r="I882">
            <v>66666.666666666672</v>
          </cell>
          <cell r="J882">
            <v>66666.666666666672</v>
          </cell>
          <cell r="K882">
            <v>66666.666666666672</v>
          </cell>
          <cell r="L882">
            <v>66666.666666666672</v>
          </cell>
          <cell r="M882">
            <v>66666.666666666672</v>
          </cell>
          <cell r="N882">
            <v>799999.99999999988</v>
          </cell>
          <cell r="O882">
            <v>260727</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row>
        <row r="886">
          <cell r="B886">
            <v>5261850.333333333</v>
          </cell>
          <cell r="C886">
            <v>5261850.333333333</v>
          </cell>
          <cell r="D886">
            <v>5261850.333333333</v>
          </cell>
          <cell r="E886">
            <v>5261850.333333333</v>
          </cell>
          <cell r="F886">
            <v>5261850.333333333</v>
          </cell>
          <cell r="G886">
            <v>5261850.333333333</v>
          </cell>
          <cell r="H886">
            <v>5261850.333333333</v>
          </cell>
          <cell r="I886">
            <v>5261850.333333333</v>
          </cell>
          <cell r="J886">
            <v>5261850.333333333</v>
          </cell>
          <cell r="K886">
            <v>5261850.333333333</v>
          </cell>
          <cell r="L886">
            <v>5261850.333333333</v>
          </cell>
          <cell r="M886">
            <v>5261850.333333333</v>
          </cell>
          <cell r="N886">
            <v>63142204.000000007</v>
          </cell>
          <cell r="O886">
            <v>42059970</v>
          </cell>
        </row>
        <row r="887">
          <cell r="N887">
            <v>54799755</v>
          </cell>
        </row>
        <row r="888">
          <cell r="B888">
            <v>63142204</v>
          </cell>
          <cell r="C888">
            <v>138620000</v>
          </cell>
          <cell r="D888">
            <v>201762204</v>
          </cell>
          <cell r="E888">
            <v>193419755</v>
          </cell>
          <cell r="F888">
            <v>8342449</v>
          </cell>
          <cell r="P888">
            <v>17988460.5</v>
          </cell>
        </row>
        <row r="892">
          <cell r="B892" t="str">
            <v xml:space="preserve">Corporate, Admin. &amp; Finance Budget                                                                                                                                                                                                                             </v>
          </cell>
          <cell r="N892" t="str">
            <v>TOTAL</v>
          </cell>
          <cell r="O892" t="str">
            <v>ACTUAL UPTO APRIL '00</v>
          </cell>
        </row>
        <row r="894">
          <cell r="B894">
            <v>548</v>
          </cell>
          <cell r="C894">
            <v>579</v>
          </cell>
          <cell r="D894">
            <v>610</v>
          </cell>
          <cell r="E894">
            <v>641</v>
          </cell>
          <cell r="F894">
            <v>672</v>
          </cell>
          <cell r="G894">
            <v>703</v>
          </cell>
          <cell r="H894">
            <v>734</v>
          </cell>
          <cell r="I894">
            <v>765</v>
          </cell>
          <cell r="J894">
            <v>796</v>
          </cell>
          <cell r="K894">
            <v>827</v>
          </cell>
          <cell r="L894">
            <v>858</v>
          </cell>
          <cell r="M894">
            <v>889</v>
          </cell>
        </row>
        <row r="895">
          <cell r="B895">
            <v>3031422.6666666665</v>
          </cell>
          <cell r="C895">
            <v>3031422.6666666665</v>
          </cell>
          <cell r="D895">
            <v>3031422.6666666665</v>
          </cell>
          <cell r="E895">
            <v>3031422.6666666665</v>
          </cell>
          <cell r="F895">
            <v>3031422.6666666665</v>
          </cell>
          <cell r="G895">
            <v>3031422.6666666665</v>
          </cell>
          <cell r="H895">
            <v>3031422.6666666665</v>
          </cell>
          <cell r="I895">
            <v>3031422.6666666665</v>
          </cell>
          <cell r="J895">
            <v>3031422.6666666665</v>
          </cell>
          <cell r="K895">
            <v>3031422.6666666665</v>
          </cell>
          <cell r="L895">
            <v>3031422.6666666665</v>
          </cell>
          <cell r="M895">
            <v>3031422.6666666665</v>
          </cell>
          <cell r="N895">
            <v>36377072.000000007</v>
          </cell>
          <cell r="O895">
            <v>32304059</v>
          </cell>
          <cell r="P895">
            <v>36377072.000000007</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94342</v>
          </cell>
          <cell r="P896">
            <v>0</v>
          </cell>
        </row>
        <row r="897">
          <cell r="B897">
            <v>112155.33333333333</v>
          </cell>
          <cell r="C897">
            <v>112155.33333333333</v>
          </cell>
          <cell r="D897">
            <v>112155.33333333333</v>
          </cell>
          <cell r="E897">
            <v>112155.33333333333</v>
          </cell>
          <cell r="F897">
            <v>112155.33333333333</v>
          </cell>
          <cell r="G897">
            <v>112155.33333333333</v>
          </cell>
          <cell r="H897">
            <v>112155.33333333333</v>
          </cell>
          <cell r="I897">
            <v>112155.33333333333</v>
          </cell>
          <cell r="J897">
            <v>112155.33333333333</v>
          </cell>
          <cell r="K897">
            <v>112155.33333333333</v>
          </cell>
          <cell r="L897">
            <v>112155.33333333333</v>
          </cell>
          <cell r="M897">
            <v>112155.33333333333</v>
          </cell>
          <cell r="N897">
            <v>1345864</v>
          </cell>
          <cell r="O897">
            <v>182502</v>
          </cell>
          <cell r="P897">
            <v>1345864</v>
          </cell>
        </row>
        <row r="898">
          <cell r="B898">
            <v>183750</v>
          </cell>
          <cell r="C898">
            <v>183750</v>
          </cell>
          <cell r="D898">
            <v>183750</v>
          </cell>
          <cell r="E898">
            <v>183750</v>
          </cell>
          <cell r="F898">
            <v>183750</v>
          </cell>
          <cell r="G898">
            <v>183750</v>
          </cell>
          <cell r="H898">
            <v>183750</v>
          </cell>
          <cell r="I898">
            <v>183750</v>
          </cell>
          <cell r="J898">
            <v>183750</v>
          </cell>
          <cell r="K898">
            <v>183750</v>
          </cell>
          <cell r="L898">
            <v>183750</v>
          </cell>
          <cell r="M898">
            <v>183750</v>
          </cell>
          <cell r="N898">
            <v>2205000</v>
          </cell>
          <cell r="O898">
            <v>1015628</v>
          </cell>
          <cell r="P898">
            <v>2205000</v>
          </cell>
        </row>
        <row r="899">
          <cell r="B899">
            <v>44914.5</v>
          </cell>
          <cell r="C899">
            <v>44914.5</v>
          </cell>
          <cell r="D899">
            <v>44914.5</v>
          </cell>
          <cell r="E899">
            <v>44914.5</v>
          </cell>
          <cell r="F899">
            <v>44914.5</v>
          </cell>
          <cell r="G899">
            <v>44914.5</v>
          </cell>
          <cell r="H899">
            <v>44914.5</v>
          </cell>
          <cell r="I899">
            <v>44914.5</v>
          </cell>
          <cell r="J899">
            <v>44914.5</v>
          </cell>
          <cell r="K899">
            <v>44914.5</v>
          </cell>
          <cell r="L899">
            <v>44914.5</v>
          </cell>
          <cell r="M899">
            <v>44914.5</v>
          </cell>
          <cell r="N899">
            <v>538974</v>
          </cell>
          <cell r="O899">
            <v>451660</v>
          </cell>
          <cell r="P899">
            <v>-35838098.000000007</v>
          </cell>
        </row>
        <row r="900">
          <cell r="B900">
            <v>416666.66666666669</v>
          </cell>
          <cell r="C900">
            <v>416666.66666666669</v>
          </cell>
          <cell r="D900">
            <v>416666.66666666669</v>
          </cell>
          <cell r="E900">
            <v>416666.66666666669</v>
          </cell>
          <cell r="F900">
            <v>416666.66666666669</v>
          </cell>
          <cell r="G900">
            <v>416666.66666666669</v>
          </cell>
          <cell r="H900">
            <v>416666.66666666669</v>
          </cell>
          <cell r="I900">
            <v>416666.66666666669</v>
          </cell>
          <cell r="J900">
            <v>416666.66666666669</v>
          </cell>
          <cell r="K900">
            <v>416666.66666666669</v>
          </cell>
          <cell r="L900">
            <v>416666.66666666669</v>
          </cell>
          <cell r="M900">
            <v>416666.66666666669</v>
          </cell>
          <cell r="N900">
            <v>5000000</v>
          </cell>
          <cell r="O900">
            <v>0</v>
          </cell>
          <cell r="P900">
            <v>5000000</v>
          </cell>
          <cell r="T900">
            <v>75000</v>
          </cell>
          <cell r="U900">
            <v>500000</v>
          </cell>
        </row>
        <row r="901">
          <cell r="B901">
            <v>179666.66666666666</v>
          </cell>
          <cell r="C901">
            <v>179666.66666666666</v>
          </cell>
          <cell r="D901">
            <v>179666.66666666666</v>
          </cell>
          <cell r="E901">
            <v>179666.66666666666</v>
          </cell>
          <cell r="F901">
            <v>179666.66666666666</v>
          </cell>
          <cell r="G901">
            <v>179666.66666666666</v>
          </cell>
          <cell r="H901">
            <v>179666.66666666666</v>
          </cell>
          <cell r="I901">
            <v>179666.66666666666</v>
          </cell>
          <cell r="J901">
            <v>179666.66666666666</v>
          </cell>
          <cell r="K901">
            <v>179666.66666666666</v>
          </cell>
          <cell r="L901">
            <v>179666.66666666666</v>
          </cell>
          <cell r="M901">
            <v>179666.66666666666</v>
          </cell>
          <cell r="N901">
            <v>2156000.0000000005</v>
          </cell>
          <cell r="O901">
            <v>3164700</v>
          </cell>
          <cell r="P901">
            <v>810136.00000000047</v>
          </cell>
          <cell r="T901">
            <v>1000</v>
          </cell>
          <cell r="U901">
            <v>300000</v>
          </cell>
        </row>
        <row r="902">
          <cell r="B902">
            <v>30000</v>
          </cell>
          <cell r="C902">
            <v>30000</v>
          </cell>
          <cell r="D902">
            <v>30000</v>
          </cell>
          <cell r="E902">
            <v>30000</v>
          </cell>
          <cell r="F902">
            <v>30000</v>
          </cell>
          <cell r="G902">
            <v>30000</v>
          </cell>
          <cell r="H902">
            <v>30000</v>
          </cell>
          <cell r="I902">
            <v>30000</v>
          </cell>
          <cell r="J902">
            <v>30000</v>
          </cell>
          <cell r="K902">
            <v>30000</v>
          </cell>
          <cell r="L902">
            <v>30000</v>
          </cell>
          <cell r="M902">
            <v>30000</v>
          </cell>
          <cell r="N902">
            <v>360000</v>
          </cell>
          <cell r="P902">
            <v>-1845000</v>
          </cell>
          <cell r="T902">
            <v>5000</v>
          </cell>
          <cell r="U902">
            <v>3000000</v>
          </cell>
        </row>
        <row r="903">
          <cell r="B903">
            <v>21125</v>
          </cell>
          <cell r="C903">
            <v>21125</v>
          </cell>
          <cell r="D903">
            <v>21125</v>
          </cell>
          <cell r="E903">
            <v>21125</v>
          </cell>
          <cell r="F903">
            <v>21125</v>
          </cell>
          <cell r="G903">
            <v>21125</v>
          </cell>
          <cell r="H903">
            <v>21125</v>
          </cell>
          <cell r="I903">
            <v>21125</v>
          </cell>
          <cell r="J903">
            <v>21125</v>
          </cell>
          <cell r="K903">
            <v>21125</v>
          </cell>
          <cell r="L903">
            <v>21125</v>
          </cell>
          <cell r="M903">
            <v>21125</v>
          </cell>
          <cell r="N903">
            <v>253500</v>
          </cell>
          <cell r="O903">
            <v>175965</v>
          </cell>
          <cell r="P903">
            <v>-285474</v>
          </cell>
          <cell r="T903">
            <v>5000</v>
          </cell>
          <cell r="U903">
            <v>100000</v>
          </cell>
        </row>
        <row r="904">
          <cell r="B904">
            <v>211864.91666666666</v>
          </cell>
          <cell r="C904">
            <v>211864.91666666666</v>
          </cell>
          <cell r="D904">
            <v>211864.91666666666</v>
          </cell>
          <cell r="E904">
            <v>211864.91666666666</v>
          </cell>
          <cell r="F904">
            <v>211864.91666666666</v>
          </cell>
          <cell r="G904">
            <v>211864.91666666666</v>
          </cell>
          <cell r="H904">
            <v>211864.91666666666</v>
          </cell>
          <cell r="I904">
            <v>211864.91666666666</v>
          </cell>
          <cell r="J904">
            <v>211864.91666666666</v>
          </cell>
          <cell r="K904">
            <v>211864.91666666666</v>
          </cell>
          <cell r="L904">
            <v>211864.91666666666</v>
          </cell>
          <cell r="M904">
            <v>211864.91666666666</v>
          </cell>
          <cell r="N904">
            <v>2542379</v>
          </cell>
          <cell r="O904">
            <v>1569651</v>
          </cell>
          <cell r="P904">
            <v>-2457621</v>
          </cell>
          <cell r="R904">
            <v>1000000.0000000002</v>
          </cell>
          <cell r="T904">
            <v>150000</v>
          </cell>
          <cell r="U904">
            <v>400000</v>
          </cell>
        </row>
        <row r="905">
          <cell r="B905">
            <v>409583.33333333331</v>
          </cell>
          <cell r="C905">
            <v>409583.33333333331</v>
          </cell>
          <cell r="D905">
            <v>409583.33333333331</v>
          </cell>
          <cell r="E905">
            <v>409583.33333333331</v>
          </cell>
          <cell r="F905">
            <v>409583.33333333331</v>
          </cell>
          <cell r="G905">
            <v>409583.33333333331</v>
          </cell>
          <cell r="H905">
            <v>409583.33333333331</v>
          </cell>
          <cell r="I905">
            <v>409583.33333333331</v>
          </cell>
          <cell r="J905">
            <v>409583.33333333331</v>
          </cell>
          <cell r="K905">
            <v>409583.33333333331</v>
          </cell>
          <cell r="L905">
            <v>409583.33333333331</v>
          </cell>
          <cell r="M905">
            <v>409583.33333333331</v>
          </cell>
          <cell r="N905">
            <v>4915000</v>
          </cell>
          <cell r="O905">
            <v>3502932</v>
          </cell>
          <cell r="P905">
            <v>2758999.9999999995</v>
          </cell>
          <cell r="T905">
            <v>100000</v>
          </cell>
          <cell r="U905">
            <v>2000000</v>
          </cell>
        </row>
        <row r="906">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-360000</v>
          </cell>
          <cell r="T906">
            <v>10000</v>
          </cell>
          <cell r="U906">
            <v>500000</v>
          </cell>
        </row>
        <row r="907">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-253500</v>
          </cell>
          <cell r="T907">
            <v>2000</v>
          </cell>
          <cell r="U907">
            <v>50000</v>
          </cell>
        </row>
        <row r="908">
          <cell r="B908">
            <v>265646.66666666669</v>
          </cell>
          <cell r="C908">
            <v>265646.66666666669</v>
          </cell>
          <cell r="D908">
            <v>265646.66666666669</v>
          </cell>
          <cell r="E908">
            <v>265646.66666666669</v>
          </cell>
          <cell r="F908">
            <v>265646.66666666669</v>
          </cell>
          <cell r="G908">
            <v>265646.66666666669</v>
          </cell>
          <cell r="H908">
            <v>265646.66666666669</v>
          </cell>
          <cell r="I908">
            <v>265646.66666666669</v>
          </cell>
          <cell r="J908">
            <v>265646.66666666669</v>
          </cell>
          <cell r="K908">
            <v>265646.66666666669</v>
          </cell>
          <cell r="L908">
            <v>265646.66666666669</v>
          </cell>
          <cell r="M908">
            <v>265646.66666666669</v>
          </cell>
          <cell r="N908">
            <v>3187759.9999999995</v>
          </cell>
          <cell r="O908">
            <v>2205648</v>
          </cell>
          <cell r="P908">
            <v>645380.99999999953</v>
          </cell>
          <cell r="R908">
            <v>499999.99999999953</v>
          </cell>
          <cell r="T908">
            <v>10000</v>
          </cell>
          <cell r="U908">
            <v>300000</v>
          </cell>
        </row>
        <row r="909">
          <cell r="B909">
            <v>129491.66666666667</v>
          </cell>
          <cell r="C909">
            <v>129491.66666666667</v>
          </cell>
          <cell r="D909">
            <v>129491.66666666667</v>
          </cell>
          <cell r="E909">
            <v>129491.66666666667</v>
          </cell>
          <cell r="F909">
            <v>129491.66666666667</v>
          </cell>
          <cell r="G909">
            <v>129491.66666666667</v>
          </cell>
          <cell r="H909">
            <v>129491.66666666667</v>
          </cell>
          <cell r="I909">
            <v>129491.66666666667</v>
          </cell>
          <cell r="J909">
            <v>129491.66666666667</v>
          </cell>
          <cell r="K909">
            <v>129491.66666666667</v>
          </cell>
          <cell r="L909">
            <v>129491.66666666667</v>
          </cell>
          <cell r="M909">
            <v>129491.66666666667</v>
          </cell>
          <cell r="N909">
            <v>1553900.0000000002</v>
          </cell>
          <cell r="O909">
            <v>1216681</v>
          </cell>
          <cell r="P909">
            <v>-3361100</v>
          </cell>
          <cell r="T909">
            <v>15000</v>
          </cell>
          <cell r="U909">
            <v>3000000</v>
          </cell>
        </row>
        <row r="910">
          <cell r="B910">
            <v>250000</v>
          </cell>
          <cell r="C910">
            <v>250000</v>
          </cell>
          <cell r="D910">
            <v>250000</v>
          </cell>
          <cell r="E910">
            <v>250000</v>
          </cell>
          <cell r="F910">
            <v>250000</v>
          </cell>
          <cell r="G910">
            <v>250000</v>
          </cell>
          <cell r="H910">
            <v>250000</v>
          </cell>
          <cell r="I910">
            <v>250000</v>
          </cell>
          <cell r="J910">
            <v>250000</v>
          </cell>
          <cell r="K910">
            <v>250000</v>
          </cell>
          <cell r="L910">
            <v>250000</v>
          </cell>
          <cell r="M910">
            <v>250000</v>
          </cell>
          <cell r="N910">
            <v>3000000</v>
          </cell>
          <cell r="O910">
            <v>2555378</v>
          </cell>
          <cell r="P910">
            <v>3000000</v>
          </cell>
          <cell r="T910">
            <v>10000</v>
          </cell>
          <cell r="U910">
            <v>160000</v>
          </cell>
        </row>
        <row r="911">
          <cell r="B911">
            <v>578333.33333333337</v>
          </cell>
          <cell r="C911">
            <v>578333.33333333337</v>
          </cell>
          <cell r="D911">
            <v>578333.33333333337</v>
          </cell>
          <cell r="E911">
            <v>578333.33333333337</v>
          </cell>
          <cell r="F911">
            <v>578333.33333333337</v>
          </cell>
          <cell r="G911">
            <v>578333.33333333337</v>
          </cell>
          <cell r="H911">
            <v>578333.33333333337</v>
          </cell>
          <cell r="I911">
            <v>578333.33333333337</v>
          </cell>
          <cell r="J911">
            <v>578333.33333333337</v>
          </cell>
          <cell r="K911">
            <v>578333.33333333337</v>
          </cell>
          <cell r="L911">
            <v>578333.33333333337</v>
          </cell>
          <cell r="M911">
            <v>578333.33333333337</v>
          </cell>
          <cell r="N911">
            <v>6939999.9999999991</v>
          </cell>
          <cell r="O911">
            <v>4013389</v>
          </cell>
          <cell r="P911">
            <v>6939999.9999999991</v>
          </cell>
          <cell r="R911">
            <v>4999999.9999999991</v>
          </cell>
          <cell r="T911">
            <v>25000</v>
          </cell>
          <cell r="U911">
            <v>2000</v>
          </cell>
        </row>
        <row r="912">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-3187759.9999999995</v>
          </cell>
          <cell r="T912">
            <v>408000</v>
          </cell>
          <cell r="U912">
            <v>30000</v>
          </cell>
        </row>
        <row r="913">
          <cell r="B913">
            <v>137745.5</v>
          </cell>
          <cell r="C913">
            <v>137745.5</v>
          </cell>
          <cell r="D913">
            <v>137745.5</v>
          </cell>
          <cell r="E913">
            <v>137745.5</v>
          </cell>
          <cell r="F913">
            <v>137745.5</v>
          </cell>
          <cell r="G913">
            <v>137745.5</v>
          </cell>
          <cell r="H913">
            <v>137745.5</v>
          </cell>
          <cell r="I913">
            <v>137745.5</v>
          </cell>
          <cell r="J913">
            <v>137745.5</v>
          </cell>
          <cell r="K913">
            <v>137745.5</v>
          </cell>
          <cell r="L913">
            <v>137745.5</v>
          </cell>
          <cell r="M913">
            <v>137745.5</v>
          </cell>
          <cell r="N913">
            <v>1652946</v>
          </cell>
          <cell r="O913">
            <v>1199394</v>
          </cell>
          <cell r="P913">
            <v>99045.999999999767</v>
          </cell>
          <cell r="U913">
            <v>10000</v>
          </cell>
        </row>
        <row r="914">
          <cell r="B914">
            <v>0</v>
          </cell>
          <cell r="C914">
            <v>0</v>
          </cell>
          <cell r="D914">
            <v>0</v>
          </cell>
          <cell r="E914">
            <v>0</v>
          </cell>
          <cell r="F914">
            <v>0</v>
          </cell>
          <cell r="G914">
            <v>0</v>
          </cell>
          <cell r="H914">
            <v>0</v>
          </cell>
          <cell r="I914">
            <v>0</v>
          </cell>
          <cell r="J914">
            <v>0</v>
          </cell>
          <cell r="K914">
            <v>0</v>
          </cell>
          <cell r="L914">
            <v>0</v>
          </cell>
          <cell r="M914">
            <v>0</v>
          </cell>
          <cell r="N914">
            <v>0</v>
          </cell>
          <cell r="O914">
            <v>2500000</v>
          </cell>
          <cell r="P914">
            <v>-3000000</v>
          </cell>
          <cell r="U914">
            <v>150000</v>
          </cell>
        </row>
        <row r="915">
          <cell r="B915">
            <v>3416.6666666666665</v>
          </cell>
          <cell r="C915">
            <v>3416.6666666666665</v>
          </cell>
          <cell r="D915">
            <v>3416.6666666666665</v>
          </cell>
          <cell r="E915">
            <v>3416.6666666666665</v>
          </cell>
          <cell r="F915">
            <v>3416.6666666666665</v>
          </cell>
          <cell r="G915">
            <v>3416.6666666666665</v>
          </cell>
          <cell r="H915">
            <v>3416.6666666666665</v>
          </cell>
          <cell r="I915">
            <v>3416.6666666666665</v>
          </cell>
          <cell r="J915">
            <v>3416.6666666666665</v>
          </cell>
          <cell r="K915">
            <v>3416.6666666666665</v>
          </cell>
          <cell r="L915">
            <v>3416.6666666666665</v>
          </cell>
          <cell r="M915">
            <v>3416.6666666666665</v>
          </cell>
          <cell r="N915">
            <v>41000</v>
          </cell>
          <cell r="O915">
            <v>45713</v>
          </cell>
          <cell r="P915">
            <v>-6898999.9999999991</v>
          </cell>
          <cell r="U915">
            <v>250000</v>
          </cell>
        </row>
        <row r="916">
          <cell r="B916">
            <v>518750</v>
          </cell>
          <cell r="C916">
            <v>518750</v>
          </cell>
          <cell r="D916">
            <v>518750</v>
          </cell>
          <cell r="E916">
            <v>518750</v>
          </cell>
          <cell r="F916">
            <v>518750</v>
          </cell>
          <cell r="G916">
            <v>518750</v>
          </cell>
          <cell r="H916">
            <v>518750</v>
          </cell>
          <cell r="I916">
            <v>518750</v>
          </cell>
          <cell r="J916">
            <v>518750</v>
          </cell>
          <cell r="K916">
            <v>518750</v>
          </cell>
          <cell r="L916">
            <v>518750</v>
          </cell>
          <cell r="M916">
            <v>518750</v>
          </cell>
          <cell r="N916">
            <v>6225000</v>
          </cell>
          <cell r="O916">
            <v>5979240</v>
          </cell>
          <cell r="P916">
            <v>6225000</v>
          </cell>
          <cell r="U916">
            <v>200000</v>
          </cell>
        </row>
        <row r="917">
          <cell r="B917">
            <v>669583.33333333337</v>
          </cell>
          <cell r="C917">
            <v>669583.33333333337</v>
          </cell>
          <cell r="D917">
            <v>669583.33333333337</v>
          </cell>
          <cell r="E917">
            <v>669583.33333333337</v>
          </cell>
          <cell r="F917">
            <v>669583.33333333337</v>
          </cell>
          <cell r="G917">
            <v>669583.33333333337</v>
          </cell>
          <cell r="H917">
            <v>669583.33333333337</v>
          </cell>
          <cell r="I917">
            <v>669583.33333333337</v>
          </cell>
          <cell r="J917">
            <v>669583.33333333337</v>
          </cell>
          <cell r="K917">
            <v>669583.33333333337</v>
          </cell>
          <cell r="L917">
            <v>669583.33333333337</v>
          </cell>
          <cell r="M917">
            <v>669583.33333333337</v>
          </cell>
          <cell r="N917">
            <v>8034999.9999999991</v>
          </cell>
          <cell r="O917">
            <v>6071928</v>
          </cell>
          <cell r="P917">
            <v>6382053.9999999991</v>
          </cell>
          <cell r="R917">
            <v>1500000</v>
          </cell>
          <cell r="U917">
            <v>4000000</v>
          </cell>
        </row>
        <row r="918">
          <cell r="B918">
            <v>40708.333333333336</v>
          </cell>
          <cell r="C918">
            <v>40708.333333333336</v>
          </cell>
          <cell r="D918">
            <v>40708.333333333336</v>
          </cell>
          <cell r="E918">
            <v>40708.333333333336</v>
          </cell>
          <cell r="F918">
            <v>40708.333333333336</v>
          </cell>
          <cell r="G918">
            <v>40708.333333333336</v>
          </cell>
          <cell r="H918">
            <v>40708.333333333336</v>
          </cell>
          <cell r="I918">
            <v>40708.333333333336</v>
          </cell>
          <cell r="J918">
            <v>40708.333333333336</v>
          </cell>
          <cell r="K918">
            <v>40708.333333333336</v>
          </cell>
          <cell r="L918">
            <v>40708.333333333336</v>
          </cell>
          <cell r="M918">
            <v>40708.333333333336</v>
          </cell>
          <cell r="N918">
            <v>488499.99999999994</v>
          </cell>
          <cell r="O918">
            <v>358661</v>
          </cell>
          <cell r="P918">
            <v>488499.99999999994</v>
          </cell>
          <cell r="U918">
            <v>14952000</v>
          </cell>
        </row>
        <row r="919">
          <cell r="B919">
            <v>115833.33333333333</v>
          </cell>
          <cell r="C919">
            <v>115833.33333333333</v>
          </cell>
          <cell r="D919">
            <v>115833.33333333333</v>
          </cell>
          <cell r="E919">
            <v>115833.33333333333</v>
          </cell>
          <cell r="F919">
            <v>115833.33333333333</v>
          </cell>
          <cell r="G919">
            <v>115833.33333333333</v>
          </cell>
          <cell r="H919">
            <v>115833.33333333333</v>
          </cell>
          <cell r="I919">
            <v>115833.33333333333</v>
          </cell>
          <cell r="J919">
            <v>115833.33333333333</v>
          </cell>
          <cell r="K919">
            <v>115833.33333333333</v>
          </cell>
          <cell r="L919">
            <v>115833.33333333333</v>
          </cell>
          <cell r="M919">
            <v>115833.33333333333</v>
          </cell>
          <cell r="N919">
            <v>1390000</v>
          </cell>
          <cell r="O919">
            <v>1189760</v>
          </cell>
          <cell r="P919">
            <v>1349000</v>
          </cell>
        </row>
        <row r="920">
          <cell r="B920">
            <v>32083.333333333332</v>
          </cell>
          <cell r="C920">
            <v>32083.333333333332</v>
          </cell>
          <cell r="D920">
            <v>32083.333333333332</v>
          </cell>
          <cell r="E920">
            <v>32083.333333333332</v>
          </cell>
          <cell r="F920">
            <v>32083.333333333332</v>
          </cell>
          <cell r="G920">
            <v>32083.333333333332</v>
          </cell>
          <cell r="H920">
            <v>32083.333333333332</v>
          </cell>
          <cell r="I920">
            <v>32083.333333333332</v>
          </cell>
          <cell r="J920">
            <v>32083.333333333332</v>
          </cell>
          <cell r="K920">
            <v>32083.333333333332</v>
          </cell>
          <cell r="L920">
            <v>32083.333333333332</v>
          </cell>
          <cell r="M920">
            <v>32083.333333333332</v>
          </cell>
          <cell r="N920">
            <v>384999.99999999994</v>
          </cell>
          <cell r="O920">
            <v>449400</v>
          </cell>
          <cell r="P920">
            <v>-5840000</v>
          </cell>
        </row>
        <row r="921">
          <cell r="B921">
            <v>423243.08333333331</v>
          </cell>
          <cell r="C921">
            <v>423243.08333333331</v>
          </cell>
          <cell r="D921">
            <v>423243.08333333331</v>
          </cell>
          <cell r="E921">
            <v>423243.08333333331</v>
          </cell>
          <cell r="F921">
            <v>423243.08333333331</v>
          </cell>
          <cell r="G921">
            <v>423243.08333333331</v>
          </cell>
          <cell r="H921">
            <v>423243.08333333331</v>
          </cell>
          <cell r="I921">
            <v>423243.08333333331</v>
          </cell>
          <cell r="J921">
            <v>423243.08333333331</v>
          </cell>
          <cell r="K921">
            <v>423243.08333333331</v>
          </cell>
          <cell r="L921">
            <v>423243.08333333331</v>
          </cell>
          <cell r="M921">
            <v>423243.08333333331</v>
          </cell>
          <cell r="N921">
            <v>5078917</v>
          </cell>
          <cell r="O921">
            <v>4601099</v>
          </cell>
          <cell r="P921">
            <v>-2956082.9999999991</v>
          </cell>
          <cell r="U921">
            <v>15360000</v>
          </cell>
        </row>
        <row r="922">
          <cell r="B922">
            <v>306953</v>
          </cell>
          <cell r="C922">
            <v>306953</v>
          </cell>
          <cell r="D922">
            <v>306953</v>
          </cell>
          <cell r="E922">
            <v>306953</v>
          </cell>
          <cell r="F922">
            <v>306953</v>
          </cell>
          <cell r="G922">
            <v>306953</v>
          </cell>
          <cell r="H922">
            <v>306953</v>
          </cell>
          <cell r="I922">
            <v>306953</v>
          </cell>
          <cell r="J922">
            <v>306953</v>
          </cell>
          <cell r="K922">
            <v>306953</v>
          </cell>
          <cell r="L922">
            <v>306953</v>
          </cell>
          <cell r="M922">
            <v>306953</v>
          </cell>
          <cell r="N922">
            <v>3683436</v>
          </cell>
          <cell r="O922">
            <v>1172446</v>
          </cell>
          <cell r="P922">
            <v>3194936</v>
          </cell>
        </row>
        <row r="923">
          <cell r="B923">
            <v>814768.91666666674</v>
          </cell>
          <cell r="C923">
            <v>814768.91666666674</v>
          </cell>
          <cell r="D923">
            <v>814768.91666666674</v>
          </cell>
          <cell r="E923">
            <v>814768.91666666674</v>
          </cell>
          <cell r="F923">
            <v>814768.91666666674</v>
          </cell>
          <cell r="G923">
            <v>814768.91666666674</v>
          </cell>
          <cell r="H923">
            <v>814768.91666666674</v>
          </cell>
          <cell r="I923">
            <v>814768.91666666674</v>
          </cell>
          <cell r="J923">
            <v>814768.91666666674</v>
          </cell>
          <cell r="K923">
            <v>814768.91666666674</v>
          </cell>
          <cell r="L923">
            <v>814768.91666666674</v>
          </cell>
          <cell r="M923">
            <v>814768.91666666674</v>
          </cell>
          <cell r="N923">
            <v>9777227.0000000019</v>
          </cell>
          <cell r="O923">
            <v>5911596</v>
          </cell>
          <cell r="P923">
            <v>8387227.0000000019</v>
          </cell>
          <cell r="R923">
            <v>1000000.0000000037</v>
          </cell>
          <cell r="U923">
            <v>108296475</v>
          </cell>
        </row>
        <row r="924">
          <cell r="B924">
            <v>1374833.3333333333</v>
          </cell>
          <cell r="C924">
            <v>1374833.3333333333</v>
          </cell>
          <cell r="D924">
            <v>1374833.3333333333</v>
          </cell>
          <cell r="E924">
            <v>1374833.3333333333</v>
          </cell>
          <cell r="F924">
            <v>1374833.3333333333</v>
          </cell>
          <cell r="G924">
            <v>1374833.3333333333</v>
          </cell>
          <cell r="H924">
            <v>1374833.3333333333</v>
          </cell>
          <cell r="I924">
            <v>1374833.3333333333</v>
          </cell>
          <cell r="J924">
            <v>1374833.3333333333</v>
          </cell>
          <cell r="K924">
            <v>1374833.3333333333</v>
          </cell>
          <cell r="L924">
            <v>1374833.3333333333</v>
          </cell>
          <cell r="M924">
            <v>1374833.3333333333</v>
          </cell>
          <cell r="N924">
            <v>16498000.000000002</v>
          </cell>
          <cell r="O924">
            <v>10997228</v>
          </cell>
          <cell r="P924">
            <v>16113000.000000002</v>
          </cell>
          <cell r="R924">
            <v>1000000.0000000019</v>
          </cell>
        </row>
        <row r="925">
          <cell r="B925">
            <v>275666.66666666669</v>
          </cell>
          <cell r="C925">
            <v>275666.66666666669</v>
          </cell>
          <cell r="D925">
            <v>275666.66666666669</v>
          </cell>
          <cell r="E925">
            <v>275666.66666666669</v>
          </cell>
          <cell r="F925">
            <v>275666.66666666669</v>
          </cell>
          <cell r="G925">
            <v>275666.66666666669</v>
          </cell>
          <cell r="H925">
            <v>275666.66666666669</v>
          </cell>
          <cell r="I925">
            <v>275666.66666666669</v>
          </cell>
          <cell r="J925">
            <v>275666.66666666669</v>
          </cell>
          <cell r="K925">
            <v>275666.66666666669</v>
          </cell>
          <cell r="L925">
            <v>275666.66666666669</v>
          </cell>
          <cell r="M925">
            <v>275666.66666666669</v>
          </cell>
          <cell r="N925">
            <v>3307999.9999999995</v>
          </cell>
          <cell r="O925">
            <v>3121396</v>
          </cell>
          <cell r="P925">
            <v>-1770917.0000000005</v>
          </cell>
          <cell r="U925">
            <v>123656475</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50235</v>
          </cell>
          <cell r="P926">
            <v>-3683436</v>
          </cell>
        </row>
        <row r="927">
          <cell r="B927">
            <v>0</v>
          </cell>
          <cell r="C927">
            <v>0</v>
          </cell>
          <cell r="D927">
            <v>0</v>
          </cell>
          <cell r="E927">
            <v>0</v>
          </cell>
          <cell r="F927">
            <v>0</v>
          </cell>
          <cell r="G927">
            <v>0</v>
          </cell>
          <cell r="H927">
            <v>0</v>
          </cell>
          <cell r="I927">
            <v>0</v>
          </cell>
          <cell r="J927">
            <v>0</v>
          </cell>
          <cell r="K927">
            <v>0</v>
          </cell>
          <cell r="L927">
            <v>0</v>
          </cell>
          <cell r="M927">
            <v>0</v>
          </cell>
          <cell r="N927">
            <v>0</v>
          </cell>
          <cell r="O927">
            <v>0</v>
          </cell>
          <cell r="P927">
            <v>-9777227.0000000019</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-16498000.000000002</v>
          </cell>
          <cell r="U928">
            <v>133656475</v>
          </cell>
        </row>
        <row r="929">
          <cell r="B929">
            <v>343750</v>
          </cell>
          <cell r="C929">
            <v>343750</v>
          </cell>
          <cell r="D929">
            <v>343750</v>
          </cell>
          <cell r="E929">
            <v>343750</v>
          </cell>
          <cell r="F929">
            <v>343750</v>
          </cell>
          <cell r="G929">
            <v>343750</v>
          </cell>
          <cell r="H929">
            <v>343750</v>
          </cell>
          <cell r="I929">
            <v>343750</v>
          </cell>
          <cell r="J929">
            <v>343750</v>
          </cell>
          <cell r="K929">
            <v>343750</v>
          </cell>
          <cell r="L929">
            <v>343750</v>
          </cell>
          <cell r="M929">
            <v>343750</v>
          </cell>
          <cell r="N929">
            <v>4125000</v>
          </cell>
          <cell r="O929">
            <v>503123</v>
          </cell>
          <cell r="P929">
            <v>817000.00000000047</v>
          </cell>
        </row>
        <row r="930">
          <cell r="B930">
            <v>24416.666666666668</v>
          </cell>
          <cell r="C930">
            <v>24416.666666666668</v>
          </cell>
          <cell r="D930">
            <v>24416.666666666668</v>
          </cell>
          <cell r="E930">
            <v>24416.666666666668</v>
          </cell>
          <cell r="F930">
            <v>24416.666666666668</v>
          </cell>
          <cell r="G930">
            <v>24416.666666666668</v>
          </cell>
          <cell r="H930">
            <v>24416.666666666668</v>
          </cell>
          <cell r="I930">
            <v>24416.666666666668</v>
          </cell>
          <cell r="J930">
            <v>24416.666666666668</v>
          </cell>
          <cell r="K930">
            <v>24416.666666666668</v>
          </cell>
          <cell r="L930">
            <v>24416.666666666668</v>
          </cell>
          <cell r="M930">
            <v>24416.666666666668</v>
          </cell>
          <cell r="N930">
            <v>293000</v>
          </cell>
          <cell r="O930">
            <v>13864</v>
          </cell>
          <cell r="P930">
            <v>293000</v>
          </cell>
          <cell r="U930">
            <v>-10000000</v>
          </cell>
        </row>
        <row r="931">
          <cell r="B931">
            <v>191666.66666666666</v>
          </cell>
          <cell r="C931">
            <v>191666.66666666666</v>
          </cell>
          <cell r="D931">
            <v>191666.66666666666</v>
          </cell>
          <cell r="E931">
            <v>191666.66666666666</v>
          </cell>
          <cell r="F931">
            <v>191666.66666666666</v>
          </cell>
          <cell r="G931">
            <v>191666.66666666666</v>
          </cell>
          <cell r="H931">
            <v>191666.66666666666</v>
          </cell>
          <cell r="I931">
            <v>191666.66666666666</v>
          </cell>
          <cell r="J931">
            <v>191666.66666666666</v>
          </cell>
          <cell r="K931">
            <v>191666.66666666666</v>
          </cell>
          <cell r="L931">
            <v>191666.66666666666</v>
          </cell>
          <cell r="M931">
            <v>191666.66666666666</v>
          </cell>
          <cell r="N931">
            <v>2300000</v>
          </cell>
          <cell r="O931">
            <v>100372</v>
          </cell>
          <cell r="P931">
            <v>2300000</v>
          </cell>
        </row>
        <row r="932">
          <cell r="B932">
            <v>0</v>
          </cell>
          <cell r="C932">
            <v>0</v>
          </cell>
          <cell r="D932">
            <v>0</v>
          </cell>
          <cell r="E932">
            <v>0</v>
          </cell>
          <cell r="F932">
            <v>0</v>
          </cell>
          <cell r="G932">
            <v>0</v>
          </cell>
          <cell r="H932">
            <v>0</v>
          </cell>
          <cell r="I932">
            <v>0</v>
          </cell>
          <cell r="J932">
            <v>0</v>
          </cell>
          <cell r="K932">
            <v>0</v>
          </cell>
          <cell r="L932">
            <v>0</v>
          </cell>
          <cell r="M932">
            <v>0</v>
          </cell>
          <cell r="N932">
            <v>0</v>
          </cell>
          <cell r="O932">
            <v>682527</v>
          </cell>
          <cell r="P932">
            <v>0</v>
          </cell>
        </row>
        <row r="933">
          <cell r="B933">
            <v>11138039.58333333</v>
          </cell>
          <cell r="C933">
            <v>11138039.58333333</v>
          </cell>
          <cell r="D933">
            <v>11138039.58333333</v>
          </cell>
          <cell r="E933">
            <v>11138039.58333333</v>
          </cell>
          <cell r="F933">
            <v>11138039.58333333</v>
          </cell>
          <cell r="G933">
            <v>11138039.58333333</v>
          </cell>
          <cell r="H933">
            <v>11138039.58333333</v>
          </cell>
          <cell r="I933">
            <v>11138039.58333333</v>
          </cell>
          <cell r="J933">
            <v>11138039.58333333</v>
          </cell>
          <cell r="K933">
            <v>11138039.58333333</v>
          </cell>
          <cell r="L933">
            <v>11138039.58333333</v>
          </cell>
          <cell r="M933">
            <v>11138039.58333333</v>
          </cell>
          <cell r="N933">
            <v>133656475</v>
          </cell>
          <cell r="O933">
            <v>97400517</v>
          </cell>
          <cell r="P933">
            <v>129531475</v>
          </cell>
        </row>
        <row r="935">
          <cell r="B935">
            <v>416666.66666666669</v>
          </cell>
          <cell r="C935">
            <v>416666.66666666669</v>
          </cell>
          <cell r="D935">
            <v>416666.66666666669</v>
          </cell>
          <cell r="E935">
            <v>416666.66666666669</v>
          </cell>
          <cell r="F935">
            <v>416666.66666666669</v>
          </cell>
          <cell r="G935">
            <v>416666.66666666669</v>
          </cell>
          <cell r="H935">
            <v>416666.66666666669</v>
          </cell>
          <cell r="I935">
            <v>416666.66666666669</v>
          </cell>
          <cell r="J935">
            <v>416666.66666666669</v>
          </cell>
          <cell r="K935">
            <v>416666.66666666669</v>
          </cell>
          <cell r="L935">
            <v>416666.66666666669</v>
          </cell>
          <cell r="M935">
            <v>416666.66666666669</v>
          </cell>
          <cell r="N935">
            <v>5000000</v>
          </cell>
          <cell r="O935">
            <v>0</v>
          </cell>
        </row>
        <row r="936">
          <cell r="B936">
            <v>10721372.916666664</v>
          </cell>
          <cell r="C936">
            <v>10721372.916666664</v>
          </cell>
          <cell r="D936">
            <v>10721372.916666664</v>
          </cell>
          <cell r="E936">
            <v>10721372.916666664</v>
          </cell>
          <cell r="F936">
            <v>10721372.916666664</v>
          </cell>
          <cell r="G936">
            <v>10721372.916666664</v>
          </cell>
          <cell r="H936">
            <v>10721372.916666664</v>
          </cell>
          <cell r="I936">
            <v>10721372.916666664</v>
          </cell>
          <cell r="J936">
            <v>10721372.916666664</v>
          </cell>
          <cell r="K936">
            <v>10721372.916666664</v>
          </cell>
          <cell r="L936">
            <v>10721372.916666664</v>
          </cell>
          <cell r="M936">
            <v>10721372.916666664</v>
          </cell>
          <cell r="N936">
            <v>128656474.99999994</v>
          </cell>
          <cell r="O936">
            <v>97400517</v>
          </cell>
          <cell r="R936">
            <v>9999999.9999999851</v>
          </cell>
        </row>
        <row r="939">
          <cell r="N939">
            <v>123656475</v>
          </cell>
        </row>
        <row r="942">
          <cell r="B942" t="str">
            <v xml:space="preserve">Total of Admin &amp; Selling Budget                                                                                                                                                                                                                                </v>
          </cell>
          <cell r="O942" t="str">
            <v>ACTUAL UPTO APRIL '00</v>
          </cell>
        </row>
        <row r="943">
          <cell r="N943" t="str">
            <v>TOTAL</v>
          </cell>
        </row>
        <row r="944">
          <cell r="B944">
            <v>548</v>
          </cell>
          <cell r="C944">
            <v>579</v>
          </cell>
          <cell r="D944">
            <v>610</v>
          </cell>
          <cell r="E944">
            <v>641</v>
          </cell>
          <cell r="F944">
            <v>672</v>
          </cell>
          <cell r="G944">
            <v>703</v>
          </cell>
          <cell r="H944">
            <v>734</v>
          </cell>
          <cell r="I944">
            <v>765</v>
          </cell>
          <cell r="J944">
            <v>796</v>
          </cell>
          <cell r="K944">
            <v>827</v>
          </cell>
          <cell r="L944">
            <v>858</v>
          </cell>
          <cell r="M944">
            <v>889</v>
          </cell>
        </row>
        <row r="945">
          <cell r="B945">
            <v>0</v>
          </cell>
          <cell r="C945">
            <v>0</v>
          </cell>
          <cell r="D945">
            <v>0</v>
          </cell>
          <cell r="E945">
            <v>0</v>
          </cell>
          <cell r="F945">
            <v>0</v>
          </cell>
          <cell r="G945">
            <v>0</v>
          </cell>
          <cell r="H945">
            <v>0</v>
          </cell>
          <cell r="I945">
            <v>0</v>
          </cell>
          <cell r="J945">
            <v>0</v>
          </cell>
          <cell r="K945">
            <v>0</v>
          </cell>
          <cell r="L945">
            <v>0</v>
          </cell>
          <cell r="M945">
            <v>0</v>
          </cell>
          <cell r="N945">
            <v>0</v>
          </cell>
          <cell r="O945">
            <v>53284546</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205924</v>
          </cell>
        </row>
        <row r="947">
          <cell r="B947">
            <v>0</v>
          </cell>
          <cell r="C947">
            <v>0</v>
          </cell>
          <cell r="D947">
            <v>0</v>
          </cell>
          <cell r="E947">
            <v>0</v>
          </cell>
          <cell r="F947">
            <v>0</v>
          </cell>
          <cell r="G947">
            <v>0</v>
          </cell>
          <cell r="H947">
            <v>0</v>
          </cell>
          <cell r="I947">
            <v>0</v>
          </cell>
          <cell r="J947">
            <v>0</v>
          </cell>
          <cell r="K947">
            <v>0</v>
          </cell>
          <cell r="L947">
            <v>0</v>
          </cell>
          <cell r="M947">
            <v>0</v>
          </cell>
          <cell r="N947">
            <v>0</v>
          </cell>
          <cell r="O947">
            <v>244125</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1015628</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505641</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6081549</v>
          </cell>
        </row>
        <row r="952">
          <cell r="B952">
            <v>0</v>
          </cell>
          <cell r="C952">
            <v>0</v>
          </cell>
          <cell r="D952">
            <v>0</v>
          </cell>
          <cell r="E952">
            <v>0</v>
          </cell>
          <cell r="F952">
            <v>0</v>
          </cell>
          <cell r="G952">
            <v>0</v>
          </cell>
          <cell r="H952">
            <v>0</v>
          </cell>
          <cell r="I952">
            <v>0</v>
          </cell>
          <cell r="J952">
            <v>0</v>
          </cell>
          <cell r="K952">
            <v>0</v>
          </cell>
          <cell r="L952">
            <v>0</v>
          </cell>
          <cell r="M952">
            <v>0</v>
          </cell>
          <cell r="N952">
            <v>0</v>
          </cell>
          <cell r="O952">
            <v>859654</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1843787</v>
          </cell>
        </row>
        <row r="954">
          <cell r="B954">
            <v>0</v>
          </cell>
          <cell r="C954">
            <v>0</v>
          </cell>
          <cell r="D954">
            <v>0</v>
          </cell>
          <cell r="E954">
            <v>0</v>
          </cell>
          <cell r="F954">
            <v>0</v>
          </cell>
          <cell r="G954">
            <v>0</v>
          </cell>
          <cell r="H954">
            <v>0</v>
          </cell>
          <cell r="I954">
            <v>0</v>
          </cell>
          <cell r="J954">
            <v>0</v>
          </cell>
          <cell r="K954">
            <v>0</v>
          </cell>
          <cell r="L954">
            <v>0</v>
          </cell>
          <cell r="M954">
            <v>0</v>
          </cell>
          <cell r="N954">
            <v>0</v>
          </cell>
          <cell r="O954">
            <v>3734204</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row>
        <row r="956">
          <cell r="B956">
            <v>0</v>
          </cell>
          <cell r="C956">
            <v>0</v>
          </cell>
          <cell r="D956">
            <v>0</v>
          </cell>
          <cell r="E956">
            <v>0</v>
          </cell>
          <cell r="F956">
            <v>0</v>
          </cell>
          <cell r="G956">
            <v>0</v>
          </cell>
          <cell r="H956">
            <v>0</v>
          </cell>
          <cell r="I956">
            <v>0</v>
          </cell>
          <cell r="J956">
            <v>0</v>
          </cell>
          <cell r="K956">
            <v>0</v>
          </cell>
          <cell r="L956">
            <v>0</v>
          </cell>
          <cell r="M956">
            <v>0</v>
          </cell>
          <cell r="N956">
            <v>0</v>
          </cell>
          <cell r="O956">
            <v>0</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2205648</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2077838</v>
          </cell>
        </row>
        <row r="959">
          <cell r="B959">
            <v>0</v>
          </cell>
          <cell r="C959">
            <v>0</v>
          </cell>
          <cell r="D959">
            <v>0</v>
          </cell>
          <cell r="E959">
            <v>0</v>
          </cell>
          <cell r="F959">
            <v>0</v>
          </cell>
          <cell r="G959">
            <v>0</v>
          </cell>
          <cell r="H959">
            <v>0</v>
          </cell>
          <cell r="I959">
            <v>0</v>
          </cell>
          <cell r="J959">
            <v>0</v>
          </cell>
          <cell r="K959">
            <v>0</v>
          </cell>
          <cell r="L959">
            <v>0</v>
          </cell>
          <cell r="M959">
            <v>0</v>
          </cell>
          <cell r="N959">
            <v>0</v>
          </cell>
          <cell r="O959">
            <v>3314048</v>
          </cell>
        </row>
        <row r="960">
          <cell r="B960">
            <v>0</v>
          </cell>
          <cell r="C960">
            <v>0</v>
          </cell>
          <cell r="D960">
            <v>0</v>
          </cell>
          <cell r="E960">
            <v>0</v>
          </cell>
          <cell r="F960">
            <v>0</v>
          </cell>
          <cell r="G960">
            <v>0</v>
          </cell>
          <cell r="H960">
            <v>0</v>
          </cell>
          <cell r="I960">
            <v>0</v>
          </cell>
          <cell r="J960">
            <v>0</v>
          </cell>
          <cell r="K960">
            <v>0</v>
          </cell>
          <cell r="L960">
            <v>0</v>
          </cell>
          <cell r="M960">
            <v>0</v>
          </cell>
          <cell r="N960">
            <v>0</v>
          </cell>
          <cell r="O960">
            <v>7149006</v>
          </cell>
        </row>
        <row r="961">
          <cell r="B961">
            <v>0</v>
          </cell>
          <cell r="C961">
            <v>0</v>
          </cell>
          <cell r="D961">
            <v>0</v>
          </cell>
          <cell r="E961">
            <v>0</v>
          </cell>
          <cell r="F961">
            <v>0</v>
          </cell>
          <cell r="G961">
            <v>0</v>
          </cell>
          <cell r="H961">
            <v>0</v>
          </cell>
          <cell r="I961">
            <v>0</v>
          </cell>
          <cell r="J961">
            <v>0</v>
          </cell>
          <cell r="K961">
            <v>0</v>
          </cell>
          <cell r="L961">
            <v>0</v>
          </cell>
          <cell r="M961">
            <v>0</v>
          </cell>
          <cell r="N961">
            <v>0</v>
          </cell>
          <cell r="O961">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1199394</v>
          </cell>
        </row>
        <row r="963">
          <cell r="B963">
            <v>0</v>
          </cell>
          <cell r="C963">
            <v>0</v>
          </cell>
          <cell r="D963">
            <v>0</v>
          </cell>
          <cell r="E963">
            <v>0</v>
          </cell>
          <cell r="F963">
            <v>0</v>
          </cell>
          <cell r="G963">
            <v>0</v>
          </cell>
          <cell r="H963">
            <v>0</v>
          </cell>
          <cell r="I963">
            <v>0</v>
          </cell>
          <cell r="J963">
            <v>0</v>
          </cell>
          <cell r="K963">
            <v>0</v>
          </cell>
          <cell r="L963">
            <v>0</v>
          </cell>
          <cell r="M963">
            <v>0</v>
          </cell>
          <cell r="N963">
            <v>0</v>
          </cell>
          <cell r="O963">
            <v>4750688</v>
          </cell>
        </row>
        <row r="964">
          <cell r="B964">
            <v>0</v>
          </cell>
          <cell r="C964">
            <v>0</v>
          </cell>
          <cell r="D964">
            <v>0</v>
          </cell>
          <cell r="E964">
            <v>0</v>
          </cell>
          <cell r="F964">
            <v>0</v>
          </cell>
          <cell r="G964">
            <v>0</v>
          </cell>
          <cell r="H964">
            <v>0</v>
          </cell>
          <cell r="I964">
            <v>0</v>
          </cell>
          <cell r="J964">
            <v>0</v>
          </cell>
          <cell r="K964">
            <v>0</v>
          </cell>
          <cell r="L964">
            <v>0</v>
          </cell>
          <cell r="M964">
            <v>0</v>
          </cell>
          <cell r="N964">
            <v>0</v>
          </cell>
          <cell r="O964">
            <v>1522492</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5979240</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10119392</v>
          </cell>
        </row>
        <row r="967">
          <cell r="B967">
            <v>0</v>
          </cell>
          <cell r="C967">
            <v>0</v>
          </cell>
          <cell r="D967">
            <v>0</v>
          </cell>
          <cell r="E967">
            <v>0</v>
          </cell>
          <cell r="F967">
            <v>0</v>
          </cell>
          <cell r="G967">
            <v>0</v>
          </cell>
          <cell r="H967">
            <v>0</v>
          </cell>
          <cell r="I967">
            <v>0</v>
          </cell>
          <cell r="J967">
            <v>0</v>
          </cell>
          <cell r="K967">
            <v>0</v>
          </cell>
          <cell r="L967">
            <v>0</v>
          </cell>
          <cell r="M967">
            <v>0</v>
          </cell>
          <cell r="N967">
            <v>0</v>
          </cell>
          <cell r="O967">
            <v>730787</v>
          </cell>
        </row>
        <row r="968">
          <cell r="B968">
            <v>0</v>
          </cell>
          <cell r="C968">
            <v>0</v>
          </cell>
          <cell r="D968">
            <v>0</v>
          </cell>
          <cell r="E968">
            <v>0</v>
          </cell>
          <cell r="F968">
            <v>0</v>
          </cell>
          <cell r="G968">
            <v>0</v>
          </cell>
          <cell r="H968">
            <v>0</v>
          </cell>
          <cell r="I968">
            <v>0</v>
          </cell>
          <cell r="J968">
            <v>0</v>
          </cell>
          <cell r="K968">
            <v>0</v>
          </cell>
          <cell r="L968">
            <v>0</v>
          </cell>
          <cell r="M968">
            <v>0</v>
          </cell>
          <cell r="N968">
            <v>0</v>
          </cell>
          <cell r="O968">
            <v>1556301</v>
          </cell>
        </row>
        <row r="969">
          <cell r="B969">
            <v>0</v>
          </cell>
          <cell r="C969">
            <v>0</v>
          </cell>
          <cell r="D969">
            <v>0</v>
          </cell>
          <cell r="E969">
            <v>0</v>
          </cell>
          <cell r="F969">
            <v>0</v>
          </cell>
          <cell r="G969">
            <v>0</v>
          </cell>
          <cell r="H969">
            <v>0</v>
          </cell>
          <cell r="I969">
            <v>0</v>
          </cell>
          <cell r="J969">
            <v>0</v>
          </cell>
          <cell r="K969">
            <v>0</v>
          </cell>
          <cell r="L969">
            <v>0</v>
          </cell>
          <cell r="M969">
            <v>0</v>
          </cell>
          <cell r="N969">
            <v>0</v>
          </cell>
          <cell r="O969">
            <v>817751</v>
          </cell>
        </row>
        <row r="970">
          <cell r="B970">
            <v>0</v>
          </cell>
          <cell r="C970">
            <v>0</v>
          </cell>
          <cell r="D970">
            <v>0</v>
          </cell>
          <cell r="E970">
            <v>0</v>
          </cell>
          <cell r="F970">
            <v>0</v>
          </cell>
          <cell r="G970">
            <v>0</v>
          </cell>
          <cell r="H970">
            <v>0</v>
          </cell>
          <cell r="I970">
            <v>0</v>
          </cell>
          <cell r="J970">
            <v>0</v>
          </cell>
          <cell r="K970">
            <v>0</v>
          </cell>
          <cell r="L970">
            <v>0</v>
          </cell>
          <cell r="M970">
            <v>0</v>
          </cell>
          <cell r="N970">
            <v>0</v>
          </cell>
          <cell r="O970">
            <v>6779093</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1186847</v>
          </cell>
        </row>
        <row r="972">
          <cell r="B972">
            <v>0</v>
          </cell>
          <cell r="C972">
            <v>0</v>
          </cell>
          <cell r="D972">
            <v>0</v>
          </cell>
          <cell r="E972">
            <v>0</v>
          </cell>
          <cell r="F972">
            <v>0</v>
          </cell>
          <cell r="G972">
            <v>0</v>
          </cell>
          <cell r="H972">
            <v>0</v>
          </cell>
          <cell r="I972">
            <v>0</v>
          </cell>
          <cell r="J972">
            <v>0</v>
          </cell>
          <cell r="K972">
            <v>0</v>
          </cell>
          <cell r="L972">
            <v>0</v>
          </cell>
          <cell r="M972">
            <v>0</v>
          </cell>
          <cell r="N972">
            <v>0</v>
          </cell>
          <cell r="O972">
            <v>5911596</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10997228</v>
          </cell>
        </row>
        <row r="974">
          <cell r="B974">
            <v>0</v>
          </cell>
          <cell r="C974">
            <v>0</v>
          </cell>
          <cell r="D974">
            <v>0</v>
          </cell>
          <cell r="E974">
            <v>0</v>
          </cell>
          <cell r="F974">
            <v>0</v>
          </cell>
          <cell r="G974">
            <v>0</v>
          </cell>
          <cell r="H974">
            <v>0</v>
          </cell>
          <cell r="I974">
            <v>0</v>
          </cell>
          <cell r="J974">
            <v>0</v>
          </cell>
          <cell r="K974">
            <v>0</v>
          </cell>
          <cell r="L974">
            <v>0</v>
          </cell>
          <cell r="M974">
            <v>0</v>
          </cell>
          <cell r="N974">
            <v>0</v>
          </cell>
          <cell r="O974">
            <v>3121396</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353649</v>
          </cell>
        </row>
        <row r="976">
          <cell r="B976">
            <v>0</v>
          </cell>
          <cell r="C976">
            <v>0</v>
          </cell>
          <cell r="D976">
            <v>0</v>
          </cell>
          <cell r="E976">
            <v>0</v>
          </cell>
          <cell r="F976">
            <v>0</v>
          </cell>
          <cell r="G976">
            <v>0</v>
          </cell>
          <cell r="H976">
            <v>0</v>
          </cell>
          <cell r="I976">
            <v>0</v>
          </cell>
          <cell r="J976">
            <v>0</v>
          </cell>
          <cell r="K976">
            <v>0</v>
          </cell>
          <cell r="L976">
            <v>0</v>
          </cell>
          <cell r="M976">
            <v>0</v>
          </cell>
          <cell r="N976">
            <v>0</v>
          </cell>
          <cell r="O976">
            <v>352422</v>
          </cell>
        </row>
        <row r="977">
          <cell r="B977">
            <v>0</v>
          </cell>
          <cell r="C977">
            <v>0</v>
          </cell>
          <cell r="D977">
            <v>0</v>
          </cell>
          <cell r="E977">
            <v>0</v>
          </cell>
          <cell r="F977">
            <v>0</v>
          </cell>
          <cell r="G977">
            <v>0</v>
          </cell>
          <cell r="H977">
            <v>0</v>
          </cell>
          <cell r="I977">
            <v>0</v>
          </cell>
          <cell r="J977">
            <v>0</v>
          </cell>
          <cell r="K977">
            <v>0</v>
          </cell>
          <cell r="L977">
            <v>0</v>
          </cell>
          <cell r="M977">
            <v>0</v>
          </cell>
          <cell r="N977">
            <v>0</v>
          </cell>
          <cell r="O977">
            <v>0</v>
          </cell>
        </row>
        <row r="978">
          <cell r="B978">
            <v>0</v>
          </cell>
          <cell r="C978">
            <v>0</v>
          </cell>
          <cell r="D978">
            <v>0</v>
          </cell>
          <cell r="E978">
            <v>0</v>
          </cell>
          <cell r="F978">
            <v>0</v>
          </cell>
          <cell r="G978">
            <v>0</v>
          </cell>
          <cell r="H978">
            <v>0</v>
          </cell>
          <cell r="I978">
            <v>0</v>
          </cell>
          <cell r="J978">
            <v>0</v>
          </cell>
          <cell r="K978">
            <v>0</v>
          </cell>
          <cell r="L978">
            <v>0</v>
          </cell>
          <cell r="M978">
            <v>0</v>
          </cell>
          <cell r="N978">
            <v>0</v>
          </cell>
          <cell r="O978">
            <v>763850</v>
          </cell>
        </row>
        <row r="979">
          <cell r="B979">
            <v>0</v>
          </cell>
          <cell r="C979">
            <v>0</v>
          </cell>
          <cell r="D979">
            <v>0</v>
          </cell>
          <cell r="E979">
            <v>0</v>
          </cell>
          <cell r="F979">
            <v>0</v>
          </cell>
          <cell r="G979">
            <v>0</v>
          </cell>
          <cell r="H979">
            <v>0</v>
          </cell>
          <cell r="I979">
            <v>0</v>
          </cell>
          <cell r="J979">
            <v>0</v>
          </cell>
          <cell r="K979">
            <v>0</v>
          </cell>
          <cell r="L979">
            <v>0</v>
          </cell>
          <cell r="M979">
            <v>0</v>
          </cell>
          <cell r="N979">
            <v>0</v>
          </cell>
          <cell r="O979">
            <v>13864</v>
          </cell>
        </row>
        <row r="980">
          <cell r="B980">
            <v>0</v>
          </cell>
          <cell r="C980">
            <v>0</v>
          </cell>
          <cell r="D980">
            <v>0</v>
          </cell>
          <cell r="E980">
            <v>0</v>
          </cell>
          <cell r="F980">
            <v>0</v>
          </cell>
          <cell r="G980">
            <v>0</v>
          </cell>
          <cell r="H980">
            <v>0</v>
          </cell>
          <cell r="I980">
            <v>0</v>
          </cell>
          <cell r="J980">
            <v>0</v>
          </cell>
          <cell r="K980">
            <v>0</v>
          </cell>
          <cell r="L980">
            <v>0</v>
          </cell>
          <cell r="M980">
            <v>0</v>
          </cell>
          <cell r="N980">
            <v>0</v>
          </cell>
          <cell r="O980">
            <v>100372</v>
          </cell>
        </row>
        <row r="981">
          <cell r="B981">
            <v>0</v>
          </cell>
          <cell r="C981">
            <v>0</v>
          </cell>
          <cell r="D981">
            <v>0</v>
          </cell>
          <cell r="E981">
            <v>0</v>
          </cell>
          <cell r="F981">
            <v>0</v>
          </cell>
          <cell r="G981">
            <v>0</v>
          </cell>
          <cell r="H981">
            <v>0</v>
          </cell>
          <cell r="I981">
            <v>0</v>
          </cell>
          <cell r="J981">
            <v>0</v>
          </cell>
          <cell r="K981">
            <v>0</v>
          </cell>
          <cell r="L981">
            <v>0</v>
          </cell>
          <cell r="M981">
            <v>0</v>
          </cell>
          <cell r="N981">
            <v>0</v>
          </cell>
          <cell r="O981">
            <v>682527</v>
          </cell>
        </row>
        <row r="982">
          <cell r="B982">
            <v>0</v>
          </cell>
          <cell r="C982">
            <v>0</v>
          </cell>
          <cell r="D982">
            <v>0</v>
          </cell>
          <cell r="E982">
            <v>0</v>
          </cell>
          <cell r="F982">
            <v>0</v>
          </cell>
          <cell r="G982">
            <v>0</v>
          </cell>
          <cell r="H982">
            <v>0</v>
          </cell>
          <cell r="I982">
            <v>0</v>
          </cell>
          <cell r="J982">
            <v>0</v>
          </cell>
          <cell r="K982">
            <v>0</v>
          </cell>
          <cell r="L982">
            <v>0</v>
          </cell>
          <cell r="M982">
            <v>0</v>
          </cell>
          <cell r="N982">
            <v>0</v>
          </cell>
          <cell r="O982">
            <v>139460487</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139460487</v>
          </cell>
        </row>
        <row r="986">
          <cell r="N986">
            <v>277048678.99999994</v>
          </cell>
        </row>
        <row r="987">
          <cell r="N987">
            <v>-277048678.99999994</v>
          </cell>
        </row>
        <row r="990">
          <cell r="B990">
            <v>63142204.000000007</v>
          </cell>
        </row>
        <row r="991">
          <cell r="B991">
            <v>133656475</v>
          </cell>
        </row>
        <row r="993">
          <cell r="B993">
            <v>196798679</v>
          </cell>
        </row>
        <row r="995">
          <cell r="B995">
            <v>182434321</v>
          </cell>
        </row>
        <row r="997">
          <cell r="B997">
            <v>379233000</v>
          </cell>
        </row>
        <row r="998">
          <cell r="D998" t="str">
            <v>*</v>
          </cell>
          <cell r="AF998" t="str">
            <v>Depreciation Schedule</v>
          </cell>
        </row>
        <row r="1002">
          <cell r="AF1002" t="str">
            <v>S. No..</v>
          </cell>
          <cell r="AG1002" t="str">
            <v>Name of Asset</v>
          </cell>
        </row>
        <row r="1004">
          <cell r="C1004" t="str">
            <v>Rupees</v>
          </cell>
        </row>
        <row r="1005">
          <cell r="AF1005">
            <v>1</v>
          </cell>
          <cell r="AG1005" t="str">
            <v>Factory Building</v>
          </cell>
        </row>
        <row r="1006">
          <cell r="B1006">
            <v>60300000</v>
          </cell>
          <cell r="AF1006">
            <v>2</v>
          </cell>
          <cell r="AG1006" t="str">
            <v>Other Building</v>
          </cell>
        </row>
        <row r="1007">
          <cell r="B1007">
            <v>-8500000</v>
          </cell>
          <cell r="C1007">
            <v>51800000</v>
          </cell>
        </row>
        <row r="1009">
          <cell r="C1009">
            <v>54075000</v>
          </cell>
        </row>
        <row r="1010">
          <cell r="C1010">
            <v>105875000</v>
          </cell>
        </row>
        <row r="1011">
          <cell r="AF1011">
            <v>3</v>
          </cell>
          <cell r="AG1011" t="str">
            <v>Plant &amp; Machinery</v>
          </cell>
        </row>
        <row r="1012">
          <cell r="C1012">
            <v>12523890</v>
          </cell>
          <cell r="AF1012">
            <v>4</v>
          </cell>
          <cell r="AG1012" t="str">
            <v>Furniture &amp; Fixture</v>
          </cell>
        </row>
        <row r="1013">
          <cell r="C1013">
            <v>726110</v>
          </cell>
          <cell r="AF1013">
            <v>5</v>
          </cell>
          <cell r="AG1013" t="str">
            <v>Office Equipment</v>
          </cell>
        </row>
        <row r="1014">
          <cell r="C1014">
            <v>13250000</v>
          </cell>
          <cell r="AF1014">
            <v>6</v>
          </cell>
          <cell r="AG1014" t="str">
            <v>EDP Equipment</v>
          </cell>
        </row>
        <row r="1015">
          <cell r="AF1015">
            <v>7</v>
          </cell>
          <cell r="AG1015" t="str">
            <v>Vehicles</v>
          </cell>
        </row>
        <row r="1016">
          <cell r="C1016">
            <v>830000</v>
          </cell>
          <cell r="AF1016">
            <v>8</v>
          </cell>
          <cell r="AG1016" t="str">
            <v>Tools &amp; Equipment</v>
          </cell>
        </row>
        <row r="1017">
          <cell r="AF1017">
            <v>9</v>
          </cell>
          <cell r="AG1017" t="str">
            <v>EDP Client Access</v>
          </cell>
        </row>
        <row r="1018">
          <cell r="C1018">
            <v>40000</v>
          </cell>
          <cell r="AF1018">
            <v>10</v>
          </cell>
          <cell r="AG1018" t="str">
            <v>Jigs &amp; Fixture</v>
          </cell>
        </row>
        <row r="1019">
          <cell r="AF1019">
            <v>11</v>
          </cell>
          <cell r="AG1019" t="str">
            <v>Jigs &amp; Fixture Hilux</v>
          </cell>
        </row>
        <row r="1020">
          <cell r="C1020">
            <v>119995000</v>
          </cell>
          <cell r="AF1020">
            <v>12</v>
          </cell>
          <cell r="AG1020" t="str">
            <v>EDP equipment</v>
          </cell>
        </row>
        <row r="1021">
          <cell r="AF1021">
            <v>13</v>
          </cell>
          <cell r="AG1021" t="str">
            <v>Furniture &amp; Fixture</v>
          </cell>
        </row>
        <row r="1022">
          <cell r="AF1022">
            <v>14</v>
          </cell>
          <cell r="AG1022" t="str">
            <v>Office Equipment</v>
          </cell>
        </row>
        <row r="1023">
          <cell r="AG1023" t="str">
            <v>Tools &amp; Equipment</v>
          </cell>
        </row>
        <row r="1024">
          <cell r="AG1024" t="str">
            <v>TOTAL</v>
          </cell>
        </row>
        <row r="1027">
          <cell r="C1027" t="str">
            <v>COST UPTO</v>
          </cell>
          <cell r="D1027" t="str">
            <v>ADDITIONS</v>
          </cell>
          <cell r="E1027" t="str">
            <v>YTD 4/01</v>
          </cell>
          <cell r="F1027" t="str">
            <v>DEPRIATION</v>
          </cell>
        </row>
        <row r="1028">
          <cell r="C1028" t="str">
            <v>JAN 2001</v>
          </cell>
          <cell r="D1028" t="str">
            <v>BUDGET</v>
          </cell>
          <cell r="E1028" t="str">
            <v>TOTAL</v>
          </cell>
        </row>
        <row r="1029">
          <cell r="B1029" t="str">
            <v>Rate %</v>
          </cell>
          <cell r="C1029" t="str">
            <v>Rs ' 000</v>
          </cell>
          <cell r="D1029" t="str">
            <v>2001~02</v>
          </cell>
          <cell r="E1029" t="str">
            <v>COST</v>
          </cell>
        </row>
        <row r="1031">
          <cell r="B1031">
            <v>10</v>
          </cell>
          <cell r="C1031">
            <v>179997</v>
          </cell>
          <cell r="D1031">
            <v>0</v>
          </cell>
          <cell r="E1031">
            <v>179997</v>
          </cell>
          <cell r="F1031">
            <v>17999.7</v>
          </cell>
        </row>
        <row r="1032">
          <cell r="B1032">
            <v>5</v>
          </cell>
          <cell r="C1032">
            <v>4400</v>
          </cell>
          <cell r="D1032">
            <v>0</v>
          </cell>
          <cell r="E1032">
            <v>4400</v>
          </cell>
          <cell r="F1032">
            <v>220</v>
          </cell>
          <cell r="AF1032" t="str">
            <v>S. No..</v>
          </cell>
          <cell r="AG1032" t="str">
            <v>Name of Asset</v>
          </cell>
        </row>
        <row r="1033">
          <cell r="B1033">
            <v>12.5</v>
          </cell>
          <cell r="C1033">
            <v>453835</v>
          </cell>
          <cell r="D1033">
            <v>0</v>
          </cell>
          <cell r="E1033">
            <v>453835</v>
          </cell>
          <cell r="F1033">
            <v>56729.375</v>
          </cell>
        </row>
        <row r="1034">
          <cell r="B1034">
            <v>20</v>
          </cell>
          <cell r="C1034">
            <v>4998</v>
          </cell>
          <cell r="D1034">
            <v>0</v>
          </cell>
          <cell r="E1034">
            <v>4998</v>
          </cell>
          <cell r="F1034">
            <v>999.6</v>
          </cell>
          <cell r="AF1034">
            <v>1</v>
          </cell>
          <cell r="AG1034" t="str">
            <v>Factory Building</v>
          </cell>
        </row>
        <row r="1035">
          <cell r="B1035">
            <v>20</v>
          </cell>
          <cell r="C1035">
            <v>4467</v>
          </cell>
          <cell r="D1035">
            <v>0</v>
          </cell>
          <cell r="E1035">
            <v>4467</v>
          </cell>
          <cell r="F1035">
            <v>893.4</v>
          </cell>
          <cell r="AF1035">
            <v>2</v>
          </cell>
          <cell r="AG1035" t="str">
            <v>Other Building</v>
          </cell>
        </row>
        <row r="1036">
          <cell r="B1036">
            <v>33</v>
          </cell>
          <cell r="C1036">
            <v>2239</v>
          </cell>
          <cell r="D1036">
            <v>0</v>
          </cell>
          <cell r="E1036">
            <v>2239</v>
          </cell>
          <cell r="F1036">
            <v>738.87</v>
          </cell>
          <cell r="AF1036">
            <v>3</v>
          </cell>
          <cell r="AG1036" t="str">
            <v>Plant &amp; Machinery</v>
          </cell>
        </row>
        <row r="1037">
          <cell r="B1037">
            <v>20</v>
          </cell>
          <cell r="C1037">
            <v>22540</v>
          </cell>
          <cell r="D1037">
            <v>0</v>
          </cell>
          <cell r="E1037">
            <v>22540</v>
          </cell>
          <cell r="F1037">
            <v>4508</v>
          </cell>
          <cell r="AF1037">
            <v>4</v>
          </cell>
          <cell r="AG1037" t="str">
            <v>Furniture &amp; Fixture</v>
          </cell>
        </row>
        <row r="1038">
          <cell r="B1038">
            <v>20</v>
          </cell>
          <cell r="C1038">
            <v>15657</v>
          </cell>
          <cell r="D1038">
            <v>0</v>
          </cell>
          <cell r="E1038">
            <v>15657</v>
          </cell>
          <cell r="F1038">
            <v>3131.4</v>
          </cell>
          <cell r="AF1038">
            <v>5</v>
          </cell>
          <cell r="AG1038" t="str">
            <v>Office Equipment</v>
          </cell>
        </row>
        <row r="1039">
          <cell r="B1039">
            <v>20</v>
          </cell>
          <cell r="C1039">
            <v>39758</v>
          </cell>
          <cell r="D1039">
            <v>0</v>
          </cell>
          <cell r="E1039">
            <v>39758</v>
          </cell>
          <cell r="F1039">
            <v>7951.6</v>
          </cell>
          <cell r="AF1039">
            <v>6</v>
          </cell>
          <cell r="AG1039" t="str">
            <v>EDP Equipment</v>
          </cell>
        </row>
        <row r="1040">
          <cell r="B1040">
            <v>50</v>
          </cell>
          <cell r="C1040">
            <v>40146</v>
          </cell>
          <cell r="D1040">
            <v>0</v>
          </cell>
          <cell r="E1040">
            <v>40146</v>
          </cell>
          <cell r="F1040">
            <v>20073</v>
          </cell>
          <cell r="AF1040">
            <v>7</v>
          </cell>
          <cell r="AG1040" t="str">
            <v>Vehicles</v>
          </cell>
        </row>
        <row r="1041">
          <cell r="B1041">
            <v>33</v>
          </cell>
          <cell r="C1041">
            <v>2870</v>
          </cell>
          <cell r="D1041">
            <v>0</v>
          </cell>
          <cell r="E1041">
            <v>2870</v>
          </cell>
          <cell r="F1041">
            <v>947.1</v>
          </cell>
          <cell r="AF1041">
            <v>8</v>
          </cell>
          <cell r="AG1041" t="str">
            <v>Tools &amp; Equipment</v>
          </cell>
        </row>
        <row r="1042">
          <cell r="B1042">
            <v>20</v>
          </cell>
          <cell r="C1042">
            <v>872</v>
          </cell>
          <cell r="D1042">
            <v>0</v>
          </cell>
          <cell r="E1042">
            <v>872</v>
          </cell>
          <cell r="F1042">
            <v>174.4</v>
          </cell>
          <cell r="AF1042">
            <v>9</v>
          </cell>
          <cell r="AG1042" t="str">
            <v>EDP Client Access</v>
          </cell>
        </row>
        <row r="1043">
          <cell r="B1043">
            <v>20</v>
          </cell>
          <cell r="C1043">
            <v>2384</v>
          </cell>
          <cell r="D1043">
            <v>0</v>
          </cell>
          <cell r="E1043">
            <v>2384</v>
          </cell>
          <cell r="F1043">
            <v>476.8</v>
          </cell>
          <cell r="AF1043">
            <v>10</v>
          </cell>
          <cell r="AG1043" t="str">
            <v>Jigs &amp; Fixture</v>
          </cell>
        </row>
        <row r="1044">
          <cell r="B1044">
            <v>20</v>
          </cell>
          <cell r="C1044">
            <v>50150</v>
          </cell>
          <cell r="D1044">
            <v>0</v>
          </cell>
          <cell r="E1044">
            <v>50150</v>
          </cell>
          <cell r="F1044">
            <v>10030</v>
          </cell>
          <cell r="AF1044">
            <v>11</v>
          </cell>
          <cell r="AG1044" t="str">
            <v>Jigs &amp; Fixture Hilux</v>
          </cell>
        </row>
        <row r="1045">
          <cell r="B1045">
            <v>10</v>
          </cell>
          <cell r="C1045">
            <v>672479</v>
          </cell>
          <cell r="D1045">
            <v>0</v>
          </cell>
          <cell r="E1045">
            <v>672479</v>
          </cell>
          <cell r="F1045">
            <v>67247.899999999994</v>
          </cell>
          <cell r="AF1045">
            <v>12</v>
          </cell>
          <cell r="AG1045" t="str">
            <v>EDP equipment</v>
          </cell>
        </row>
        <row r="1046">
          <cell r="C1046">
            <v>1496792</v>
          </cell>
          <cell r="D1046">
            <v>0</v>
          </cell>
          <cell r="E1046">
            <v>1496792</v>
          </cell>
          <cell r="F1046">
            <v>192121.14499999999</v>
          </cell>
          <cell r="H1046">
            <v>290538.25499999995</v>
          </cell>
          <cell r="AF1046">
            <v>13</v>
          </cell>
          <cell r="AG1046" t="str">
            <v>Furniture &amp; Fixture</v>
          </cell>
        </row>
        <row r="1047">
          <cell r="AF1047">
            <v>14</v>
          </cell>
          <cell r="AG1047" t="str">
            <v>Office Equipment</v>
          </cell>
        </row>
        <row r="1048">
          <cell r="AG1048" t="str">
            <v>Tools &amp; Equipment</v>
          </cell>
        </row>
        <row r="1049">
          <cell r="AG1049" t="str">
            <v>TOTAL</v>
          </cell>
        </row>
        <row r="1052">
          <cell r="C1052" t="str">
            <v>COST UPTO</v>
          </cell>
          <cell r="D1052" t="str">
            <v>ADDITIONS</v>
          </cell>
          <cell r="E1052" t="str">
            <v>YTD 4/01</v>
          </cell>
          <cell r="F1052" t="str">
            <v>DEPRIATION</v>
          </cell>
        </row>
        <row r="1053">
          <cell r="C1053" t="str">
            <v>JAN 2001</v>
          </cell>
          <cell r="D1053" t="str">
            <v>BUDGET</v>
          </cell>
          <cell r="E1053" t="str">
            <v>TOTAL</v>
          </cell>
        </row>
        <row r="1054">
          <cell r="B1054" t="str">
            <v>Rate %</v>
          </cell>
          <cell r="C1054" t="str">
            <v>Rs ' 000</v>
          </cell>
          <cell r="D1054" t="str">
            <v>2001~02</v>
          </cell>
          <cell r="E1054" t="str">
            <v>COST</v>
          </cell>
          <cell r="AF1054" t="str">
            <v>S. No..</v>
          </cell>
          <cell r="AG1054" t="str">
            <v>Name of Asset</v>
          </cell>
        </row>
        <row r="1056">
          <cell r="B1056">
            <v>20</v>
          </cell>
          <cell r="C1056">
            <v>150198</v>
          </cell>
          <cell r="D1056">
            <v>0</v>
          </cell>
          <cell r="E1056">
            <v>150198</v>
          </cell>
          <cell r="F1056">
            <v>30039.599999999999</v>
          </cell>
          <cell r="AF1056" t="e">
            <v>#REF!</v>
          </cell>
          <cell r="AG1056" t="str">
            <v>Plant &amp; Machinery</v>
          </cell>
        </row>
        <row r="1057">
          <cell r="B1057">
            <v>20</v>
          </cell>
          <cell r="C1057">
            <v>119801</v>
          </cell>
          <cell r="D1057">
            <v>0</v>
          </cell>
          <cell r="E1057">
            <v>119801</v>
          </cell>
          <cell r="F1057">
            <v>23960.2</v>
          </cell>
          <cell r="AF1057" t="e">
            <v>#REF!</v>
          </cell>
          <cell r="AG1057" t="str">
            <v>Furniture &amp; Fixture</v>
          </cell>
        </row>
        <row r="1058">
          <cell r="B1058">
            <v>20</v>
          </cell>
          <cell r="C1058">
            <v>92451</v>
          </cell>
          <cell r="D1058">
            <v>0</v>
          </cell>
          <cell r="E1058">
            <v>92451</v>
          </cell>
          <cell r="F1058">
            <v>18490.2</v>
          </cell>
          <cell r="AF1058" t="e">
            <v>#REF!</v>
          </cell>
          <cell r="AG1058" t="str">
            <v>Office Equipment</v>
          </cell>
        </row>
        <row r="1059">
          <cell r="B1059">
            <v>20</v>
          </cell>
          <cell r="C1059">
            <v>18</v>
          </cell>
          <cell r="D1059">
            <v>0</v>
          </cell>
          <cell r="E1059">
            <v>18</v>
          </cell>
          <cell r="F1059">
            <v>3.6</v>
          </cell>
          <cell r="AF1059" t="e">
            <v>#REF!</v>
          </cell>
          <cell r="AG1059" t="str">
            <v>Tools &amp; Equipment</v>
          </cell>
        </row>
        <row r="1060">
          <cell r="B1060">
            <v>20</v>
          </cell>
          <cell r="C1060">
            <v>248</v>
          </cell>
          <cell r="D1060">
            <v>0</v>
          </cell>
          <cell r="E1060">
            <v>248</v>
          </cell>
          <cell r="F1060">
            <v>49.6</v>
          </cell>
          <cell r="AF1060" t="e">
            <v>#REF!</v>
          </cell>
          <cell r="AG1060" t="str">
            <v>EDP Client Access</v>
          </cell>
        </row>
        <row r="1061">
          <cell r="C1061">
            <v>362716</v>
          </cell>
          <cell r="D1061">
            <v>0</v>
          </cell>
          <cell r="E1061">
            <v>362716</v>
          </cell>
          <cell r="F1061">
            <v>72543.200000000012</v>
          </cell>
          <cell r="AG1061" t="str">
            <v>TOTAL</v>
          </cell>
        </row>
        <row r="1064">
          <cell r="AF1064" t="str">
            <v>S. No..</v>
          </cell>
          <cell r="AG1064" t="str">
            <v>Name of Asset</v>
          </cell>
        </row>
        <row r="1066">
          <cell r="C1066" t="str">
            <v>COST UPTO</v>
          </cell>
          <cell r="D1066" t="str">
            <v>ADDITIONS</v>
          </cell>
          <cell r="E1066" t="str">
            <v>YTD 4/01</v>
          </cell>
          <cell r="F1066" t="str">
            <v>DEPRIATION</v>
          </cell>
          <cell r="AF1066">
            <v>1</v>
          </cell>
          <cell r="AG1066" t="str">
            <v>Factory Building</v>
          </cell>
        </row>
        <row r="1067">
          <cell r="C1067" t="str">
            <v>JAN 2001</v>
          </cell>
          <cell r="D1067" t="str">
            <v>BUDGET</v>
          </cell>
          <cell r="E1067" t="str">
            <v>TOTAL</v>
          </cell>
          <cell r="AF1067">
            <v>2</v>
          </cell>
          <cell r="AG1067" t="str">
            <v>Other Building</v>
          </cell>
        </row>
        <row r="1068">
          <cell r="B1068" t="str">
            <v>Rate %</v>
          </cell>
          <cell r="C1068" t="str">
            <v>Rs ' 000</v>
          </cell>
          <cell r="D1068" t="str">
            <v>2001~02</v>
          </cell>
          <cell r="E1068" t="str">
            <v>COST</v>
          </cell>
          <cell r="AF1068">
            <v>3</v>
          </cell>
          <cell r="AG1068" t="str">
            <v>Plant &amp; Machinery</v>
          </cell>
        </row>
        <row r="1069">
          <cell r="AF1069">
            <v>4</v>
          </cell>
          <cell r="AG1069" t="str">
            <v>Furniture &amp; Fixture</v>
          </cell>
        </row>
        <row r="1070">
          <cell r="B1070">
            <v>10</v>
          </cell>
          <cell r="C1070">
            <v>35700</v>
          </cell>
          <cell r="D1070">
            <v>0</v>
          </cell>
          <cell r="E1070">
            <v>35700</v>
          </cell>
          <cell r="F1070">
            <v>3570</v>
          </cell>
          <cell r="AF1070">
            <v>5</v>
          </cell>
          <cell r="AG1070" t="str">
            <v>Office Equipment</v>
          </cell>
        </row>
        <row r="1071">
          <cell r="B1071">
            <v>5</v>
          </cell>
          <cell r="C1071">
            <v>18770</v>
          </cell>
          <cell r="D1071">
            <v>0</v>
          </cell>
          <cell r="E1071">
            <v>18770</v>
          </cell>
          <cell r="F1071">
            <v>938.5</v>
          </cell>
          <cell r="AF1071">
            <v>6</v>
          </cell>
          <cell r="AG1071" t="str">
            <v>EDP Equipment</v>
          </cell>
        </row>
        <row r="1072">
          <cell r="B1072">
            <v>20</v>
          </cell>
          <cell r="C1072">
            <v>6083</v>
          </cell>
          <cell r="D1072">
            <v>0</v>
          </cell>
          <cell r="E1072">
            <v>6083</v>
          </cell>
          <cell r="F1072">
            <v>1216.5999999999999</v>
          </cell>
          <cell r="AF1072">
            <v>7</v>
          </cell>
          <cell r="AG1072" t="str">
            <v>Vehicles</v>
          </cell>
        </row>
        <row r="1073">
          <cell r="B1073">
            <v>20</v>
          </cell>
          <cell r="C1073">
            <v>7339</v>
          </cell>
          <cell r="D1073">
            <v>0</v>
          </cell>
          <cell r="E1073">
            <v>7339</v>
          </cell>
          <cell r="F1073">
            <v>1467.8</v>
          </cell>
          <cell r="AF1073">
            <v>8</v>
          </cell>
          <cell r="AG1073" t="str">
            <v>Tools &amp; Equipment</v>
          </cell>
        </row>
        <row r="1074">
          <cell r="B1074">
            <v>33</v>
          </cell>
          <cell r="C1074">
            <v>10516</v>
          </cell>
          <cell r="D1074">
            <v>0</v>
          </cell>
          <cell r="E1074">
            <v>10516</v>
          </cell>
          <cell r="F1074">
            <v>3470.28</v>
          </cell>
          <cell r="AF1074">
            <v>9</v>
          </cell>
          <cell r="AG1074" t="str">
            <v>EDP Client Access</v>
          </cell>
        </row>
        <row r="1075">
          <cell r="B1075">
            <v>20</v>
          </cell>
          <cell r="C1075">
            <v>26673</v>
          </cell>
          <cell r="D1075">
            <v>0</v>
          </cell>
          <cell r="E1075">
            <v>26673</v>
          </cell>
          <cell r="F1075">
            <v>5334.6</v>
          </cell>
          <cell r="AF1075">
            <v>10</v>
          </cell>
          <cell r="AG1075" t="str">
            <v>Jigs &amp; Fixture</v>
          </cell>
        </row>
        <row r="1076">
          <cell r="B1076">
            <v>20</v>
          </cell>
          <cell r="C1076">
            <v>26</v>
          </cell>
          <cell r="D1076">
            <v>0</v>
          </cell>
          <cell r="E1076">
            <v>26</v>
          </cell>
          <cell r="F1076">
            <v>5.2</v>
          </cell>
          <cell r="AF1076">
            <v>11</v>
          </cell>
          <cell r="AG1076" t="str">
            <v>Jigs &amp; Fixture Hilux</v>
          </cell>
        </row>
        <row r="1077">
          <cell r="B1077">
            <v>33</v>
          </cell>
          <cell r="C1077">
            <v>9881</v>
          </cell>
          <cell r="D1077">
            <v>0</v>
          </cell>
          <cell r="E1077">
            <v>9881</v>
          </cell>
          <cell r="F1077">
            <v>3260.73</v>
          </cell>
          <cell r="AF1077">
            <v>12</v>
          </cell>
          <cell r="AG1077" t="str">
            <v>EDP equipment</v>
          </cell>
        </row>
        <row r="1078">
          <cell r="B1078">
            <v>33</v>
          </cell>
          <cell r="C1078">
            <v>17760</v>
          </cell>
          <cell r="D1078">
            <v>0</v>
          </cell>
          <cell r="E1078">
            <v>17760</v>
          </cell>
          <cell r="F1078">
            <v>5860.8</v>
          </cell>
          <cell r="AF1078">
            <v>13</v>
          </cell>
          <cell r="AG1078" t="str">
            <v>Furniture &amp; Fixture</v>
          </cell>
        </row>
        <row r="1079">
          <cell r="B1079">
            <v>20</v>
          </cell>
          <cell r="C1079">
            <v>2354</v>
          </cell>
          <cell r="D1079">
            <v>0</v>
          </cell>
          <cell r="E1079">
            <v>2354</v>
          </cell>
          <cell r="F1079">
            <v>470.8</v>
          </cell>
          <cell r="AF1079">
            <v>14</v>
          </cell>
          <cell r="AG1079" t="str">
            <v>Office Equipment</v>
          </cell>
        </row>
        <row r="1080">
          <cell r="B1080">
            <v>20</v>
          </cell>
          <cell r="C1080">
            <v>1384</v>
          </cell>
          <cell r="D1080">
            <v>0</v>
          </cell>
          <cell r="E1080">
            <v>1384</v>
          </cell>
          <cell r="F1080">
            <v>276.8</v>
          </cell>
          <cell r="AG1080" t="str">
            <v>Tools &amp; Equipment</v>
          </cell>
        </row>
        <row r="1081">
          <cell r="B1081">
            <v>20</v>
          </cell>
          <cell r="C1081">
            <v>9</v>
          </cell>
          <cell r="D1081">
            <v>0</v>
          </cell>
          <cell r="E1081">
            <v>9</v>
          </cell>
          <cell r="F1081">
            <v>1.8</v>
          </cell>
        </row>
        <row r="1082">
          <cell r="C1082">
            <v>136495</v>
          </cell>
          <cell r="D1082">
            <v>0</v>
          </cell>
          <cell r="E1082">
            <v>136495</v>
          </cell>
          <cell r="F1082">
            <v>25873.91</v>
          </cell>
        </row>
      </sheetData>
      <sheetData sheetId="3">
        <row r="31">
          <cell r="B31">
            <v>520239394.56162417</v>
          </cell>
          <cell r="C31">
            <v>169685518.30003542</v>
          </cell>
          <cell r="D31">
            <v>689924912.86166</v>
          </cell>
          <cell r="E31">
            <v>-4056809.0450671501</v>
          </cell>
          <cell r="F31">
            <v>5990578.2061808193</v>
          </cell>
          <cell r="G31">
            <v>1933769.1611136692</v>
          </cell>
          <cell r="H31">
            <v>516182585.51655704</v>
          </cell>
          <cell r="I31">
            <v>175676096.50621623</v>
          </cell>
          <cell r="J31">
            <v>691858682.02277362</v>
          </cell>
          <cell r="K31">
            <v>357.77728590124383</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v>0</v>
          </cell>
          <cell r="C33">
            <v>35100288</v>
          </cell>
          <cell r="D33">
            <v>35100288</v>
          </cell>
          <cell r="E33">
            <v>0</v>
          </cell>
          <cell r="F33">
            <v>0</v>
          </cell>
          <cell r="G33">
            <v>0</v>
          </cell>
          <cell r="H33">
            <v>0</v>
          </cell>
          <cell r="I33">
            <v>35100288</v>
          </cell>
          <cell r="J33">
            <v>35100288</v>
          </cell>
          <cell r="K33" t="e">
            <v>#DIV/0!</v>
          </cell>
          <cell r="L33">
            <v>0</v>
          </cell>
          <cell r="M33">
            <v>0</v>
          </cell>
          <cell r="N33">
            <v>0</v>
          </cell>
          <cell r="O33">
            <v>0</v>
          </cell>
        </row>
        <row r="34">
          <cell r="B34">
            <v>106800000</v>
          </cell>
          <cell r="C34">
            <v>0</v>
          </cell>
          <cell r="D34">
            <v>106800000</v>
          </cell>
          <cell r="E34">
            <v>11200000.000000004</v>
          </cell>
          <cell r="F34">
            <v>0</v>
          </cell>
          <cell r="G34">
            <v>11200000.000000004</v>
          </cell>
          <cell r="H34">
            <v>118000000</v>
          </cell>
          <cell r="I34">
            <v>0</v>
          </cell>
          <cell r="J34">
            <v>118000000</v>
          </cell>
          <cell r="K34">
            <v>10.535714285714283</v>
          </cell>
          <cell r="L34">
            <v>110</v>
          </cell>
          <cell r="M34">
            <v>110</v>
          </cell>
          <cell r="N34">
            <v>110</v>
          </cell>
          <cell r="O34">
            <v>1100</v>
          </cell>
        </row>
        <row r="35">
          <cell r="B35">
            <v>106800000</v>
          </cell>
          <cell r="C35">
            <v>35100288</v>
          </cell>
          <cell r="D35">
            <v>141900288</v>
          </cell>
          <cell r="E35">
            <v>11200000.000000004</v>
          </cell>
          <cell r="F35">
            <v>0</v>
          </cell>
          <cell r="G35">
            <v>11200000.000000004</v>
          </cell>
          <cell r="H35">
            <v>118000000</v>
          </cell>
          <cell r="I35">
            <v>35100288</v>
          </cell>
          <cell r="J35">
            <v>153100288</v>
          </cell>
          <cell r="K35">
            <v>13.669668571428566</v>
          </cell>
          <cell r="L35">
            <v>0</v>
          </cell>
          <cell r="M35">
            <v>0</v>
          </cell>
          <cell r="N35">
            <v>0</v>
          </cell>
          <cell r="O35">
            <v>0</v>
          </cell>
        </row>
        <row r="36">
          <cell r="B36">
            <v>627039394.56162417</v>
          </cell>
          <cell r="C36">
            <v>204785806.30003542</v>
          </cell>
          <cell r="D36">
            <v>831825200.86166</v>
          </cell>
          <cell r="E36">
            <v>7143190.9549328536</v>
          </cell>
          <cell r="F36">
            <v>5990578.2061808193</v>
          </cell>
          <cell r="G36">
            <v>13133769.161113672</v>
          </cell>
          <cell r="H36">
            <v>634182585.51655698</v>
          </cell>
          <cell r="I36">
            <v>210776384.50621623</v>
          </cell>
          <cell r="J36">
            <v>844958970.02277362</v>
          </cell>
          <cell r="K36">
            <v>64.33484247039452</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v>0</v>
          </cell>
          <cell r="C38">
            <v>0</v>
          </cell>
          <cell r="D38">
            <v>0</v>
          </cell>
          <cell r="E38">
            <v>0</v>
          </cell>
          <cell r="F38">
            <v>0</v>
          </cell>
          <cell r="G38">
            <v>0</v>
          </cell>
          <cell r="H38">
            <v>0</v>
          </cell>
          <cell r="I38">
            <v>0</v>
          </cell>
          <cell r="J38">
            <v>0</v>
          </cell>
          <cell r="K38" t="e">
            <v>#DIV/0!</v>
          </cell>
          <cell r="L38">
            <v>0</v>
          </cell>
          <cell r="M38">
            <v>0</v>
          </cell>
          <cell r="N38">
            <v>40237148</v>
          </cell>
          <cell r="O38">
            <v>0</v>
          </cell>
        </row>
        <row r="39">
          <cell r="B39">
            <v>5836488.6583706383</v>
          </cell>
          <cell r="C39">
            <v>612506.85273003567</v>
          </cell>
          <cell r="D39">
            <v>6448995.511100674</v>
          </cell>
          <cell r="E39">
            <v>731055.11474083434</v>
          </cell>
          <cell r="F39">
            <v>19949.374158492421</v>
          </cell>
          <cell r="G39">
            <v>751004.48889932677</v>
          </cell>
          <cell r="H39">
            <v>6567543.7731114728</v>
          </cell>
          <cell r="I39">
            <v>632456.22688852809</v>
          </cell>
          <cell r="J39">
            <v>7200000.0000000009</v>
          </cell>
          <cell r="K39">
            <v>9.5871597392877526</v>
          </cell>
          <cell r="L39">
            <v>0</v>
          </cell>
          <cell r="M39">
            <v>0</v>
          </cell>
          <cell r="N39">
            <v>11827577</v>
          </cell>
          <cell r="O39">
            <v>127178.24731182796</v>
          </cell>
        </row>
        <row r="40">
          <cell r="B40" t="str">
            <v>Hilux  4 X 2 Std</v>
          </cell>
          <cell r="C40">
            <v>51</v>
          </cell>
          <cell r="D40">
            <v>50</v>
          </cell>
          <cell r="E40">
            <v>44</v>
          </cell>
          <cell r="F40">
            <v>55</v>
          </cell>
          <cell r="G40">
            <v>98</v>
          </cell>
          <cell r="H40">
            <v>0</v>
          </cell>
          <cell r="I40">
            <v>0</v>
          </cell>
          <cell r="J40">
            <v>0</v>
          </cell>
          <cell r="K40">
            <v>280</v>
          </cell>
          <cell r="L40">
            <v>120</v>
          </cell>
          <cell r="M40">
            <v>120</v>
          </cell>
          <cell r="N40">
            <v>128</v>
          </cell>
          <cell r="O40">
            <v>1121</v>
          </cell>
        </row>
        <row r="41">
          <cell r="B41">
            <v>0</v>
          </cell>
          <cell r="C41">
            <v>0</v>
          </cell>
          <cell r="D41">
            <v>0</v>
          </cell>
          <cell r="E41">
            <v>0</v>
          </cell>
          <cell r="F41">
            <v>0</v>
          </cell>
          <cell r="G41">
            <v>0</v>
          </cell>
          <cell r="H41">
            <v>0</v>
          </cell>
          <cell r="I41">
            <v>0</v>
          </cell>
          <cell r="J41">
            <v>0</v>
          </cell>
          <cell r="K41" t="e">
            <v>#DIV/0!</v>
          </cell>
          <cell r="L41">
            <v>0</v>
          </cell>
          <cell r="M41">
            <v>0</v>
          </cell>
          <cell r="N41">
            <v>0</v>
          </cell>
          <cell r="O41">
            <v>1479</v>
          </cell>
        </row>
        <row r="42">
          <cell r="B42">
            <v>4053117.123868498</v>
          </cell>
          <cell r="C42">
            <v>425351.98106252472</v>
          </cell>
          <cell r="D42">
            <v>4478469.104931023</v>
          </cell>
          <cell r="E42">
            <v>507677.16301446839</v>
          </cell>
          <cell r="F42">
            <v>13853.732054508624</v>
          </cell>
          <cell r="G42">
            <v>521530.89506897703</v>
          </cell>
          <cell r="H42">
            <v>4560794.2868829668</v>
          </cell>
          <cell r="I42">
            <v>439205.71311703336</v>
          </cell>
          <cell r="J42">
            <v>5000000</v>
          </cell>
          <cell r="K42">
            <v>9.587159739287749</v>
          </cell>
          <cell r="L42">
            <v>90</v>
          </cell>
          <cell r="M42">
            <v>90</v>
          </cell>
          <cell r="N42">
            <v>-1339815</v>
          </cell>
          <cell r="O42">
            <v>1080</v>
          </cell>
        </row>
        <row r="43">
          <cell r="B43">
            <v>37908415.220867746</v>
          </cell>
          <cell r="C43">
            <v>3936471.5914136693</v>
          </cell>
          <cell r="D43">
            <v>41844886.812281415</v>
          </cell>
          <cell r="E43">
            <v>593061.6888572583</v>
          </cell>
          <cell r="F43">
            <v>0</v>
          </cell>
          <cell r="G43">
            <v>593061.6888572583</v>
          </cell>
          <cell r="H43">
            <v>38501476.909725003</v>
          </cell>
          <cell r="I43">
            <v>3936471.5914136693</v>
          </cell>
          <cell r="J43">
            <v>42437948.501138672</v>
          </cell>
          <cell r="K43">
            <v>71.557393266980853</v>
          </cell>
          <cell r="L43">
            <v>15</v>
          </cell>
          <cell r="M43">
            <v>15</v>
          </cell>
          <cell r="N43">
            <v>-31116214.501138672</v>
          </cell>
          <cell r="O43">
            <v>90</v>
          </cell>
        </row>
        <row r="44">
          <cell r="B44">
            <v>15901056.98866694</v>
          </cell>
          <cell r="C44">
            <v>0</v>
          </cell>
          <cell r="D44">
            <v>15901056.98866694</v>
          </cell>
          <cell r="E44">
            <v>225363.44176575818</v>
          </cell>
          <cell r="F44">
            <v>0</v>
          </cell>
          <cell r="G44">
            <v>225363.44176575818</v>
          </cell>
          <cell r="H44">
            <v>16126420.430432698</v>
          </cell>
          <cell r="I44">
            <v>0</v>
          </cell>
          <cell r="J44">
            <v>16126420.430432698</v>
          </cell>
          <cell r="K44">
            <v>71.557393266980867</v>
          </cell>
          <cell r="L44">
            <v>210</v>
          </cell>
          <cell r="M44">
            <v>210</v>
          </cell>
          <cell r="N44">
            <v>-11824147.430432698</v>
          </cell>
          <cell r="O44">
            <v>2520</v>
          </cell>
        </row>
        <row r="45">
          <cell r="B45">
            <v>63699077.991773814</v>
          </cell>
          <cell r="C45">
            <v>4974330.42520623</v>
          </cell>
          <cell r="D45">
            <v>68673408.416980058</v>
          </cell>
          <cell r="E45">
            <v>2057157.4083783193</v>
          </cell>
          <cell r="F45">
            <v>33803.106213001047</v>
          </cell>
          <cell r="G45">
            <v>2090960.5145913204</v>
          </cell>
          <cell r="H45">
            <v>65756235.400152132</v>
          </cell>
          <cell r="I45">
            <v>5008133.5314192306</v>
          </cell>
          <cell r="J45">
            <v>70764368.931571379</v>
          </cell>
          <cell r="K45">
            <v>33.842996286996993</v>
          </cell>
          <cell r="L45">
            <v>35</v>
          </cell>
          <cell r="M45">
            <v>35</v>
          </cell>
          <cell r="N45">
            <v>35</v>
          </cell>
          <cell r="O45">
            <v>210</v>
          </cell>
        </row>
        <row r="46">
          <cell r="B46">
            <v>563340316.56985033</v>
          </cell>
          <cell r="C46">
            <v>199811475.87482917</v>
          </cell>
          <cell r="D46">
            <v>763151792.44467998</v>
          </cell>
          <cell r="E46">
            <v>5086033.5465545338</v>
          </cell>
          <cell r="F46">
            <v>5956775.0999678187</v>
          </cell>
          <cell r="G46">
            <v>11042808.646522352</v>
          </cell>
          <cell r="H46">
            <v>568426350.11640489</v>
          </cell>
          <cell r="I46">
            <v>205768250.97479698</v>
          </cell>
          <cell r="J46">
            <v>774194601.09120238</v>
          </cell>
          <cell r="K46">
            <v>70.1084865157937</v>
          </cell>
          <cell r="L46">
            <v>1290</v>
          </cell>
          <cell r="M46">
            <v>1280</v>
          </cell>
          <cell r="N46">
            <v>1308</v>
          </cell>
          <cell r="O46">
            <v>16100</v>
          </cell>
        </row>
        <row r="48">
          <cell r="J48">
            <v>-109601463.54879451</v>
          </cell>
        </row>
        <row r="49">
          <cell r="B49">
            <v>0</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v>0</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v>209454211.59944785</v>
          </cell>
          <cell r="C53">
            <v>53135410.076702222</v>
          </cell>
          <cell r="D53">
            <v>262589621.67615008</v>
          </cell>
          <cell r="E53">
            <v>1780111.7412940233</v>
          </cell>
          <cell r="F53">
            <v>1674487.2846595573</v>
          </cell>
          <cell r="G53">
            <v>3454599.0259535806</v>
          </cell>
          <cell r="H53">
            <v>211234323.34074187</v>
          </cell>
          <cell r="I53">
            <v>54809897.361361779</v>
          </cell>
          <cell r="J53">
            <v>266044220.70210367</v>
          </cell>
          <cell r="K53">
            <v>77.011606471077172</v>
          </cell>
          <cell r="L53">
            <v>37352</v>
          </cell>
          <cell r="M53">
            <v>37383</v>
          </cell>
          <cell r="N53">
            <v>37414</v>
          </cell>
        </row>
        <row r="54">
          <cell r="D54">
            <v>290555210.76911294</v>
          </cell>
          <cell r="E54">
            <v>-27965589.092962861</v>
          </cell>
          <cell r="F54">
            <v>1865265.5037923935</v>
          </cell>
          <cell r="G54">
            <v>1589333.5221611871</v>
          </cell>
        </row>
        <row r="55">
          <cell r="B55">
            <v>353886104.97040248</v>
          </cell>
          <cell r="C55">
            <v>146676065.79812694</v>
          </cell>
          <cell r="D55">
            <v>500562170.76852989</v>
          </cell>
          <cell r="E55">
            <v>3305921.8052605102</v>
          </cell>
          <cell r="F55">
            <v>4282287.8153082617</v>
          </cell>
          <cell r="G55">
            <v>7588209.6205687718</v>
          </cell>
          <cell r="H55">
            <v>357192026.77566302</v>
          </cell>
          <cell r="I55">
            <v>150958353.61343521</v>
          </cell>
          <cell r="J55">
            <v>508150380.38909864</v>
          </cell>
          <cell r="K55">
            <v>66.96578057249431</v>
          </cell>
          <cell r="L55">
            <v>718260.86956521741</v>
          </cell>
          <cell r="M55">
            <v>718260.86956521741</v>
          </cell>
          <cell r="N55">
            <v>-377319098.38909864</v>
          </cell>
          <cell r="O55">
            <v>-178312462.63367501</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INDUS MOTOR COMPANY LIMITED</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Parts &amp; Oil Operations - Toyota &amp; Daihatsu</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t="str">
            <v>Budget                  2002 ~ 2003</v>
          </cell>
          <cell r="E60">
            <v>981521.73913043481</v>
          </cell>
          <cell r="F60" t="str">
            <v>Actual                    2001~ 2002</v>
          </cell>
          <cell r="G60">
            <v>981521.73913043481</v>
          </cell>
          <cell r="H60" t="str">
            <v>Variance</v>
          </cell>
          <cell r="I60">
            <v>981521.73913043481</v>
          </cell>
          <cell r="J60">
            <v>981521.73913043481</v>
          </cell>
          <cell r="K60">
            <v>981521.73913043481</v>
          </cell>
          <cell r="L60" t="e">
            <v>#REF!</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t="e">
            <v>#REF!</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t="e">
            <v>#REF!</v>
          </cell>
          <cell r="M62">
            <v>848695.65217391308</v>
          </cell>
          <cell r="N62">
            <v>848695.65217391308</v>
          </cell>
          <cell r="O62">
            <v>10184347.826086957</v>
          </cell>
        </row>
        <row r="63">
          <cell r="B63" t="str">
            <v>Net Sales - Toyota Parts &amp; Oil</v>
          </cell>
          <cell r="C63">
            <v>998913.04347826086</v>
          </cell>
          <cell r="D63">
            <v>451053043.47826093</v>
          </cell>
          <cell r="E63">
            <v>998913.04347826086</v>
          </cell>
          <cell r="F63">
            <v>355186250.62</v>
          </cell>
          <cell r="G63">
            <v>998913.04347826086</v>
          </cell>
          <cell r="H63">
            <v>95866792.85826093</v>
          </cell>
          <cell r="I63">
            <v>998913.04347826086</v>
          </cell>
          <cell r="J63">
            <v>998913.04347826086</v>
          </cell>
          <cell r="K63">
            <v>998913.04347826086</v>
          </cell>
          <cell r="L63" t="e">
            <v>#REF!</v>
          </cell>
          <cell r="M63">
            <v>998913.04347826086</v>
          </cell>
          <cell r="N63">
            <v>998913.04347826086</v>
          </cell>
          <cell r="O63">
            <v>11986956.521739133</v>
          </cell>
        </row>
        <row r="64">
          <cell r="B64" t="str">
            <v>Net Sales - Daihatsu Parts</v>
          </cell>
          <cell r="C64">
            <v>0</v>
          </cell>
          <cell r="D64">
            <v>34782608.695652179</v>
          </cell>
          <cell r="E64">
            <v>0</v>
          </cell>
          <cell r="F64">
            <v>22768749.379999999</v>
          </cell>
          <cell r="G64">
            <v>0</v>
          </cell>
          <cell r="H64">
            <v>12013859.31565218</v>
          </cell>
          <cell r="I64">
            <v>0</v>
          </cell>
          <cell r="J64">
            <v>0</v>
          </cell>
          <cell r="K64">
            <v>0</v>
          </cell>
          <cell r="L64" t="e">
            <v>#REF!</v>
          </cell>
          <cell r="M64">
            <v>0</v>
          </cell>
          <cell r="N64">
            <v>0</v>
          </cell>
          <cell r="O64">
            <v>0</v>
          </cell>
        </row>
        <row r="65">
          <cell r="B65">
            <v>0</v>
          </cell>
          <cell r="C65">
            <v>0</v>
          </cell>
          <cell r="D65">
            <v>485835652.17391312</v>
          </cell>
          <cell r="E65">
            <v>0</v>
          </cell>
          <cell r="F65">
            <v>377955000</v>
          </cell>
          <cell r="G65">
            <v>0</v>
          </cell>
          <cell r="H65">
            <v>107880652.17391311</v>
          </cell>
          <cell r="I65">
            <v>0</v>
          </cell>
          <cell r="J65">
            <v>0</v>
          </cell>
          <cell r="K65">
            <v>0</v>
          </cell>
          <cell r="L65" t="e">
            <v>#REF!</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t="e">
            <v>#REF!</v>
          </cell>
          <cell r="M66">
            <v>674782.60869565222</v>
          </cell>
          <cell r="N66">
            <v>674782.60869565222</v>
          </cell>
          <cell r="O66">
            <v>8097391.3043478271</v>
          </cell>
        </row>
        <row r="67">
          <cell r="B67" t="str">
            <v>Cost of Sales - Toyota Parts &amp; Oil</v>
          </cell>
          <cell r="C67">
            <v>645217.39130434778</v>
          </cell>
          <cell r="D67">
            <v>386134609.9015587</v>
          </cell>
          <cell r="E67">
            <v>645217.39130434778</v>
          </cell>
          <cell r="F67">
            <v>291361624.54000002</v>
          </cell>
          <cell r="G67">
            <v>645217.39130434778</v>
          </cell>
          <cell r="H67">
            <v>-94772985.361558676</v>
          </cell>
          <cell r="I67">
            <v>645217.39130434778</v>
          </cell>
          <cell r="J67">
            <v>645217.39130434778</v>
          </cell>
          <cell r="K67">
            <v>645217.39130434778</v>
          </cell>
          <cell r="L67" t="e">
            <v>#REF!</v>
          </cell>
          <cell r="M67">
            <v>645217.39130434778</v>
          </cell>
          <cell r="N67">
            <v>645217.39130434778</v>
          </cell>
          <cell r="O67">
            <v>7742608.6956521729</v>
          </cell>
        </row>
        <row r="68">
          <cell r="B68" t="str">
            <v>Cost of Sales - Daihatsu Parts</v>
          </cell>
          <cell r="C68">
            <v>297478.26086956525</v>
          </cell>
          <cell r="D68">
            <v>27908121.410992622</v>
          </cell>
          <cell r="E68">
            <v>297478.26086956525</v>
          </cell>
          <cell r="F68">
            <v>18940375.460000001</v>
          </cell>
          <cell r="G68">
            <v>297478.26086956525</v>
          </cell>
          <cell r="H68">
            <v>-8967745.9509926215</v>
          </cell>
          <cell r="I68">
            <v>297478.26086956525</v>
          </cell>
          <cell r="J68">
            <v>297478.26086956525</v>
          </cell>
          <cell r="K68">
            <v>297478.26086956525</v>
          </cell>
          <cell r="L68" t="e">
            <v>#REF!</v>
          </cell>
          <cell r="M68">
            <v>297478.26086956525</v>
          </cell>
          <cell r="N68">
            <v>297478.26086956525</v>
          </cell>
          <cell r="O68">
            <v>3569739.1304347836</v>
          </cell>
        </row>
        <row r="69">
          <cell r="B69" t="str">
            <v>Cuore - Cl+AC</v>
          </cell>
          <cell r="C69">
            <v>323565.21739130432</v>
          </cell>
          <cell r="D69">
            <v>414042731.31255132</v>
          </cell>
          <cell r="E69">
            <v>323565.21739130432</v>
          </cell>
          <cell r="F69">
            <v>310302000</v>
          </cell>
          <cell r="G69">
            <v>323565.21739130432</v>
          </cell>
          <cell r="H69">
            <v>-103740731.31255129</v>
          </cell>
          <cell r="I69">
            <v>323565.21739130432</v>
          </cell>
          <cell r="J69">
            <v>323565.21739130432</v>
          </cell>
          <cell r="K69">
            <v>323565.21739130432</v>
          </cell>
          <cell r="L69" t="e">
            <v>#REF!</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t="e">
            <v>#REF!</v>
          </cell>
          <cell r="M70">
            <v>336956.52173913043</v>
          </cell>
          <cell r="N70">
            <v>336956.52173913043</v>
          </cell>
          <cell r="O70">
            <v>4043478.260869565</v>
          </cell>
        </row>
        <row r="71">
          <cell r="B71" t="str">
            <v>Gross Profit - Parts &amp; Oil</v>
          </cell>
          <cell r="C71">
            <v>363043.47826086957</v>
          </cell>
          <cell r="D71">
            <v>64918433.576702222</v>
          </cell>
          <cell r="E71">
            <v>363043.47826086957</v>
          </cell>
          <cell r="F71">
            <v>63824626.079999983</v>
          </cell>
          <cell r="G71">
            <v>363043.47826086957</v>
          </cell>
          <cell r="H71">
            <v>1093807.4967022389</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6874487.284659557</v>
          </cell>
          <cell r="E72">
            <v>7888217.3913043486</v>
          </cell>
          <cell r="F72">
            <v>3828373.9199999981</v>
          </cell>
          <cell r="G72">
            <v>7888217.3913043486</v>
          </cell>
          <cell r="H72">
            <v>3046113.364659559</v>
          </cell>
          <cell r="I72">
            <v>7888217.3913043486</v>
          </cell>
          <cell r="J72">
            <v>7888217.3913043486</v>
          </cell>
          <cell r="K72">
            <v>7888217.3913043486</v>
          </cell>
          <cell r="L72" t="e">
            <v>#REF!</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t="str">
            <v>ANNEXURE 'B'</v>
          </cell>
          <cell r="K83">
            <v>0</v>
          </cell>
          <cell r="L83">
            <v>0</v>
          </cell>
          <cell r="M83">
            <v>0</v>
          </cell>
          <cell r="N83">
            <v>0</v>
          </cell>
          <cell r="O83">
            <v>0</v>
          </cell>
        </row>
        <row r="84">
          <cell r="B84" t="str">
            <v>TOYOTA</v>
          </cell>
          <cell r="C84">
            <v>78521739.130434781</v>
          </cell>
          <cell r="D84">
            <v>88336956.52173914</v>
          </cell>
          <cell r="E84" t="str">
            <v>DAIHATSU</v>
          </cell>
          <cell r="F84">
            <v>88336956.52173914</v>
          </cell>
          <cell r="G84">
            <v>58891304.347826086</v>
          </cell>
          <cell r="H84" t="str">
            <v>TOTAL &lt; TOYOTA + DAIHATSU&gt;</v>
          </cell>
          <cell r="I84">
            <v>107967391.30434783</v>
          </cell>
          <cell r="J84">
            <v>88336956.52173914</v>
          </cell>
          <cell r="K84">
            <v>88336956.52173914</v>
          </cell>
          <cell r="L84">
            <v>107967391.30434783</v>
          </cell>
          <cell r="M84">
            <v>107967391.30434783</v>
          </cell>
          <cell r="N84">
            <v>107967391.30434783</v>
          </cell>
          <cell r="O84">
            <v>1079673913.0434783</v>
          </cell>
        </row>
        <row r="85">
          <cell r="B85" t="str">
            <v>CKD</v>
          </cell>
          <cell r="C85" t="str">
            <v xml:space="preserve">CBU </v>
          </cell>
          <cell r="D85" t="str">
            <v>Total</v>
          </cell>
          <cell r="E85" t="str">
            <v xml:space="preserve">CKD </v>
          </cell>
          <cell r="F85" t="str">
            <v>Parts</v>
          </cell>
          <cell r="G85" t="str">
            <v>Total</v>
          </cell>
          <cell r="H85" t="str">
            <v xml:space="preserve">CKD </v>
          </cell>
          <cell r="I85" t="str">
            <v xml:space="preserve">CBU </v>
          </cell>
          <cell r="J85" t="str">
            <v>Total</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v>6142</v>
          </cell>
          <cell r="C87">
            <v>193</v>
          </cell>
          <cell r="D87">
            <v>6335</v>
          </cell>
          <cell r="E87">
            <v>1800</v>
          </cell>
          <cell r="F87">
            <v>289684782.60869563</v>
          </cell>
          <cell r="G87">
            <v>1800</v>
          </cell>
          <cell r="H87">
            <v>7942</v>
          </cell>
          <cell r="I87">
            <v>193</v>
          </cell>
          <cell r="J87">
            <v>8135</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5122156956.521739</v>
          </cell>
          <cell r="C89">
            <v>515736956.52173913</v>
          </cell>
          <cell r="D89">
            <v>5637893913.043478</v>
          </cell>
          <cell r="E89">
            <v>585203478.26086962</v>
          </cell>
          <cell r="F89">
            <v>13913043.478260871</v>
          </cell>
          <cell r="G89">
            <v>599116521.7391305</v>
          </cell>
          <cell r="H89">
            <v>5707360434.782609</v>
          </cell>
          <cell r="I89">
            <v>529650000</v>
          </cell>
          <cell r="J89">
            <v>6237010434.782608</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v>4641484998.7717171</v>
          </cell>
          <cell r="C91">
            <v>413794760.17063165</v>
          </cell>
          <cell r="D91">
            <v>5055279758.9423485</v>
          </cell>
          <cell r="E91">
            <v>528027255.178482</v>
          </cell>
          <cell r="F91">
            <v>11163248.564397048</v>
          </cell>
          <cell r="G91">
            <v>539190503.74287903</v>
          </cell>
          <cell r="H91">
            <v>5169512253.9501991</v>
          </cell>
          <cell r="I91">
            <v>424958008.73502868</v>
          </cell>
          <cell r="J91">
            <v>5594470262.6852274</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v>29107106.06535428</v>
          </cell>
          <cell r="C93">
            <v>0</v>
          </cell>
          <cell r="D93">
            <v>29107106.06535428</v>
          </cell>
          <cell r="E93">
            <v>8314774.9346457142</v>
          </cell>
          <cell r="F93">
            <v>0</v>
          </cell>
          <cell r="G93">
            <v>8314774.9346457142</v>
          </cell>
          <cell r="H93">
            <v>37421880.999999993</v>
          </cell>
          <cell r="I93">
            <v>0</v>
          </cell>
          <cell r="J93">
            <v>37421880.999999993</v>
          </cell>
          <cell r="K93">
            <v>4853478.2608695645</v>
          </cell>
          <cell r="L93">
            <v>4853478.2608695645</v>
          </cell>
          <cell r="M93">
            <v>4853478.2608695645</v>
          </cell>
          <cell r="N93">
            <v>4853478.2608695645</v>
          </cell>
          <cell r="O93">
            <v>29120869.565217383</v>
          </cell>
        </row>
        <row r="94">
          <cell r="B94">
            <v>0</v>
          </cell>
          <cell r="C94">
            <v>0</v>
          </cell>
          <cell r="D94">
            <v>0</v>
          </cell>
          <cell r="E94">
            <v>0</v>
          </cell>
          <cell r="F94">
            <v>0</v>
          </cell>
          <cell r="G94">
            <v>0</v>
          </cell>
          <cell r="H94">
            <v>0</v>
          </cell>
          <cell r="I94">
            <v>0</v>
          </cell>
          <cell r="J94">
            <v>0</v>
          </cell>
          <cell r="K94">
            <v>70760869.565217391</v>
          </cell>
          <cell r="L94">
            <v>70760869.565217391</v>
          </cell>
          <cell r="M94">
            <v>70760869.565217391</v>
          </cell>
          <cell r="N94">
            <v>70760869.565217391</v>
          </cell>
          <cell r="O94">
            <v>849130434.78260863</v>
          </cell>
        </row>
        <row r="95">
          <cell r="B95">
            <v>60879500.000000007</v>
          </cell>
          <cell r="C95">
            <v>0</v>
          </cell>
          <cell r="D95">
            <v>60879500.000000007</v>
          </cell>
          <cell r="E95">
            <v>34768000.000000007</v>
          </cell>
          <cell r="F95">
            <v>0</v>
          </cell>
          <cell r="G95">
            <v>34768000.000000007</v>
          </cell>
          <cell r="H95">
            <v>95647500.000000015</v>
          </cell>
          <cell r="I95">
            <v>0</v>
          </cell>
          <cell r="J95">
            <v>95647500.000000015</v>
          </cell>
          <cell r="K95">
            <v>12706521.739130436</v>
          </cell>
          <cell r="L95">
            <v>12706521.739130436</v>
          </cell>
          <cell r="M95">
            <v>12706521.739130436</v>
          </cell>
          <cell r="N95">
            <v>12706521.739130436</v>
          </cell>
          <cell r="O95">
            <v>76239130.434782609</v>
          </cell>
        </row>
        <row r="96">
          <cell r="B96">
            <v>18173743.55535863</v>
          </cell>
          <cell r="C96">
            <v>0</v>
          </cell>
          <cell r="D96">
            <v>18173743.55535863</v>
          </cell>
          <cell r="E96">
            <v>5191535.9446413508</v>
          </cell>
          <cell r="F96">
            <v>0</v>
          </cell>
          <cell r="G96">
            <v>5191535.9446413508</v>
          </cell>
          <cell r="H96">
            <v>23365279.499999981</v>
          </cell>
          <cell r="I96">
            <v>0</v>
          </cell>
          <cell r="J96">
            <v>23365279.499999981</v>
          </cell>
          <cell r="K96">
            <v>978389565.21739137</v>
          </cell>
          <cell r="L96">
            <v>937367826.0869565</v>
          </cell>
          <cell r="M96">
            <v>926074347.826087</v>
          </cell>
          <cell r="N96">
            <v>949948695.652174</v>
          </cell>
          <cell r="O96">
            <v>11552113913.043478</v>
          </cell>
        </row>
        <row r="97">
          <cell r="B97">
            <v>0</v>
          </cell>
          <cell r="C97">
            <v>0</v>
          </cell>
          <cell r="D97">
            <v>0</v>
          </cell>
          <cell r="E97">
            <v>0</v>
          </cell>
          <cell r="F97">
            <v>0</v>
          </cell>
          <cell r="G97">
            <v>0</v>
          </cell>
          <cell r="H97">
            <v>0</v>
          </cell>
          <cell r="I97">
            <v>0</v>
          </cell>
          <cell r="J97">
            <v>0</v>
          </cell>
        </row>
        <row r="98">
          <cell r="B98">
            <v>108160349.62071292</v>
          </cell>
          <cell r="C98">
            <v>0</v>
          </cell>
          <cell r="D98">
            <v>108160349.62071292</v>
          </cell>
          <cell r="E98">
            <v>48274310.879287072</v>
          </cell>
          <cell r="F98">
            <v>0</v>
          </cell>
          <cell r="G98">
            <v>48274310.879287072</v>
          </cell>
          <cell r="H98">
            <v>156434660.5</v>
          </cell>
          <cell r="I98">
            <v>0</v>
          </cell>
          <cell r="J98">
            <v>156434660.5</v>
          </cell>
        </row>
        <row r="99">
          <cell r="B99">
            <v>4749645348.3924303</v>
          </cell>
          <cell r="C99">
            <v>413794760.17063165</v>
          </cell>
          <cell r="D99">
            <v>5163440108.5630617</v>
          </cell>
          <cell r="E99">
            <v>576301566.05776906</v>
          </cell>
          <cell r="F99">
            <v>11163248.564397048</v>
          </cell>
          <cell r="G99">
            <v>587464814.62216616</v>
          </cell>
          <cell r="H99">
            <v>5325946914.4501991</v>
          </cell>
          <cell r="I99">
            <v>424958008.73502868</v>
          </cell>
          <cell r="J99">
            <v>5750904923.1852283</v>
          </cell>
          <cell r="K99">
            <v>940037608.69565225</v>
          </cell>
          <cell r="L99">
            <v>957878695.652174</v>
          </cell>
          <cell r="M99">
            <v>931721086.95652175</v>
          </cell>
          <cell r="N99">
            <v>938011521.7391305</v>
          </cell>
          <cell r="O99">
            <v>-11552113913.043478</v>
          </cell>
        </row>
        <row r="100">
          <cell r="B100">
            <v>372511608.1293087</v>
          </cell>
          <cell r="C100">
            <v>93942196.351107478</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v>7.2725535607613842E-2</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v>26131153.932724353</v>
          </cell>
          <cell r="C106">
            <v>2468846.0672756531</v>
          </cell>
          <cell r="D106">
            <v>28600000.000000007</v>
          </cell>
          <cell r="E106">
            <v>16595257.600410657</v>
          </cell>
          <cell r="F106">
            <v>399742.39958934317</v>
          </cell>
          <cell r="G106">
            <v>16995000</v>
          </cell>
          <cell r="H106">
            <v>42726411.533135012</v>
          </cell>
          <cell r="I106">
            <v>2868588.4668649961</v>
          </cell>
          <cell r="J106">
            <v>45595000.000000007</v>
          </cell>
          <cell r="K106">
            <v>186648.19134000002</v>
          </cell>
          <cell r="L106">
            <v>186648.19134000002</v>
          </cell>
          <cell r="M106">
            <v>186648.19134000002</v>
          </cell>
          <cell r="N106">
            <v>186648.19134000002</v>
          </cell>
        </row>
        <row r="107">
          <cell r="B107">
            <v>58338201.244475268</v>
          </cell>
          <cell r="C107">
            <v>5990036.2555247191</v>
          </cell>
          <cell r="D107">
            <v>64328237.499999985</v>
          </cell>
          <cell r="E107">
            <v>0</v>
          </cell>
          <cell r="F107">
            <v>0</v>
          </cell>
          <cell r="G107">
            <v>0</v>
          </cell>
          <cell r="H107">
            <v>58338201.244475268</v>
          </cell>
          <cell r="I107">
            <v>5990036.2555247191</v>
          </cell>
          <cell r="J107">
            <v>64328237.499999985</v>
          </cell>
          <cell r="K107">
            <v>186648.19134000002</v>
          </cell>
          <cell r="L107">
            <v>186648.19134000002</v>
          </cell>
          <cell r="M107">
            <v>186648.19134000002</v>
          </cell>
          <cell r="N107">
            <v>186648.19134000002</v>
          </cell>
        </row>
        <row r="108">
          <cell r="B108">
            <v>16406424.918975938</v>
          </cell>
          <cell r="C108">
            <v>1684575.0810240638</v>
          </cell>
          <cell r="D108">
            <v>18091000</v>
          </cell>
          <cell r="E108">
            <v>0</v>
          </cell>
          <cell r="F108">
            <v>0</v>
          </cell>
          <cell r="G108">
            <v>0</v>
          </cell>
          <cell r="H108">
            <v>16406424.918975938</v>
          </cell>
          <cell r="I108">
            <v>1684575.0810240638</v>
          </cell>
          <cell r="J108">
            <v>18091000</v>
          </cell>
          <cell r="K108">
            <v>225024.45498000004</v>
          </cell>
          <cell r="L108">
            <v>225024.45498000004</v>
          </cell>
          <cell r="M108">
            <v>225024.45498000004</v>
          </cell>
          <cell r="N108">
            <v>225024.45498000004</v>
          </cell>
        </row>
        <row r="109">
          <cell r="B109">
            <v>129507083.75945182</v>
          </cell>
          <cell r="C109">
            <v>13083255.740548166</v>
          </cell>
          <cell r="D109">
            <v>142590339.5</v>
          </cell>
          <cell r="E109">
            <v>16595257.600410657</v>
          </cell>
          <cell r="F109">
            <v>399742.39958934317</v>
          </cell>
          <cell r="G109">
            <v>16995000</v>
          </cell>
          <cell r="H109">
            <v>146102341.35986248</v>
          </cell>
          <cell r="I109">
            <v>13482998.140137509</v>
          </cell>
          <cell r="J109">
            <v>159585339.5</v>
          </cell>
          <cell r="K109">
            <v>271981.38786000002</v>
          </cell>
          <cell r="L109">
            <v>271981.38786000002</v>
          </cell>
          <cell r="M109">
            <v>271981.38786000002</v>
          </cell>
          <cell r="N109">
            <v>271981.38786000002</v>
          </cell>
        </row>
        <row r="110">
          <cell r="B110">
            <v>243004524.36985689</v>
          </cell>
          <cell r="C110">
            <v>80858940.610559314</v>
          </cell>
          <cell r="D110">
            <v>323863464.9804163</v>
          </cell>
          <cell r="E110">
            <v>-7693345.3973100949</v>
          </cell>
          <cell r="F110">
            <v>2350052.5142744798</v>
          </cell>
          <cell r="G110">
            <v>-5343292.8830356151</v>
          </cell>
          <cell r="H110">
            <v>235311178.97254679</v>
          </cell>
          <cell r="I110">
            <v>83208993.124833792</v>
          </cell>
          <cell r="J110">
            <v>318520172.0973807</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v>0</v>
          </cell>
          <cell r="C112">
            <v>30097948</v>
          </cell>
          <cell r="D112">
            <v>30097948</v>
          </cell>
          <cell r="E112">
            <v>0</v>
          </cell>
          <cell r="F112">
            <v>0</v>
          </cell>
          <cell r="G112">
            <v>0</v>
          </cell>
          <cell r="H112">
            <v>0</v>
          </cell>
          <cell r="I112">
            <v>30097948</v>
          </cell>
          <cell r="J112">
            <v>30097948</v>
          </cell>
          <cell r="K112">
            <v>320919.44430000003</v>
          </cell>
          <cell r="L112">
            <v>320919.44430000003</v>
          </cell>
          <cell r="M112">
            <v>320919.44430000003</v>
          </cell>
          <cell r="N112">
            <v>320919.44430000003</v>
          </cell>
        </row>
        <row r="113">
          <cell r="B113">
            <v>68400000</v>
          </cell>
          <cell r="C113">
            <v>0</v>
          </cell>
          <cell r="D113">
            <v>68400000</v>
          </cell>
          <cell r="E113">
            <v>5600000</v>
          </cell>
          <cell r="F113">
            <v>0</v>
          </cell>
          <cell r="G113">
            <v>5600000</v>
          </cell>
          <cell r="H113">
            <v>74000000</v>
          </cell>
          <cell r="I113">
            <v>0</v>
          </cell>
          <cell r="J113">
            <v>74000000</v>
          </cell>
          <cell r="K113">
            <v>271367.20806000003</v>
          </cell>
          <cell r="L113">
            <v>271367.20806000003</v>
          </cell>
          <cell r="M113">
            <v>271367.20806000003</v>
          </cell>
          <cell r="N113">
            <v>271367.20806000003</v>
          </cell>
        </row>
        <row r="114">
          <cell r="B114">
            <v>68400000</v>
          </cell>
          <cell r="C114">
            <v>30097948</v>
          </cell>
          <cell r="D114">
            <v>98497948</v>
          </cell>
          <cell r="E114">
            <v>5600000</v>
          </cell>
          <cell r="F114">
            <v>0</v>
          </cell>
          <cell r="G114">
            <v>5600000</v>
          </cell>
          <cell r="H114">
            <v>74000000</v>
          </cell>
          <cell r="I114">
            <v>30097948</v>
          </cell>
          <cell r="J114">
            <v>104097948</v>
          </cell>
          <cell r="K114">
            <v>271367.20806000003</v>
          </cell>
          <cell r="L114">
            <v>271367.20806000003</v>
          </cell>
          <cell r="M114">
            <v>271367.20806000003</v>
          </cell>
          <cell r="N114">
            <v>271367.20806000003</v>
          </cell>
        </row>
        <row r="115">
          <cell r="B115">
            <v>311404524.36985689</v>
          </cell>
          <cell r="C115">
            <v>110956888.61055931</v>
          </cell>
          <cell r="D115">
            <v>422361412.9804163</v>
          </cell>
          <cell r="E115">
            <v>-2093345.3973100949</v>
          </cell>
          <cell r="F115">
            <v>2350052.5142744798</v>
          </cell>
          <cell r="G115">
            <v>256707.11696438491</v>
          </cell>
          <cell r="H115">
            <v>309311178.97254682</v>
          </cell>
          <cell r="I115">
            <v>113306941.12483379</v>
          </cell>
          <cell r="J115">
            <v>422618120.0973807</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v>0</v>
          </cell>
          <cell r="C117">
            <v>0</v>
          </cell>
          <cell r="D117">
            <v>0</v>
          </cell>
          <cell r="E117">
            <v>0</v>
          </cell>
          <cell r="F117">
            <v>0</v>
          </cell>
          <cell r="G117">
            <v>0</v>
          </cell>
          <cell r="H117">
            <v>0</v>
          </cell>
          <cell r="I117">
            <v>0</v>
          </cell>
          <cell r="J117">
            <v>0</v>
          </cell>
          <cell r="K117">
            <v>373139.95056000008</v>
          </cell>
          <cell r="L117">
            <v>373139.95056000008</v>
          </cell>
          <cell r="M117">
            <v>373139.95056000008</v>
          </cell>
          <cell r="N117">
            <v>373139.95056000008</v>
          </cell>
        </row>
        <row r="118">
          <cell r="B118">
            <v>2948262.3495776374</v>
          </cell>
          <cell r="C118">
            <v>302152.07955382654</v>
          </cell>
          <cell r="D118">
            <v>3250414.4291314641</v>
          </cell>
          <cell r="E118">
            <v>341411.63835720194</v>
          </cell>
          <cell r="F118">
            <v>8173.9325113344839</v>
          </cell>
          <cell r="G118">
            <v>349585.57086853642</v>
          </cell>
          <cell r="H118">
            <v>3289673.9879348394</v>
          </cell>
          <cell r="I118">
            <v>310326.01206516102</v>
          </cell>
          <cell r="J118">
            <v>3600000.0000000005</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0</v>
          </cell>
          <cell r="I119">
            <v>0</v>
          </cell>
          <cell r="J119">
            <v>0</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0</v>
          </cell>
          <cell r="H120">
            <v>0</v>
          </cell>
          <cell r="I120">
            <v>0</v>
          </cell>
          <cell r="J120">
            <v>0</v>
          </cell>
          <cell r="K120">
            <v>134495.40234</v>
          </cell>
          <cell r="L120">
            <v>134495.40234</v>
          </cell>
          <cell r="M120">
            <v>134495.40234</v>
          </cell>
          <cell r="N120">
            <v>134495.40234</v>
          </cell>
        </row>
        <row r="121">
          <cell r="B121">
            <v>2047404.4094289145</v>
          </cell>
          <cell r="C121">
            <v>209827.83302349065</v>
          </cell>
          <cell r="D121">
            <v>2257232.2424524054</v>
          </cell>
          <cell r="E121">
            <v>237091.41552583475</v>
          </cell>
          <cell r="F121">
            <v>5676.3420217600587</v>
          </cell>
          <cell r="G121">
            <v>242767.75754759481</v>
          </cell>
          <cell r="H121">
            <v>2284495.8249547491</v>
          </cell>
          <cell r="I121">
            <v>215504.17504525071</v>
          </cell>
          <cell r="J121">
            <v>2500000</v>
          </cell>
          <cell r="K121">
            <v>134495.40234</v>
          </cell>
          <cell r="L121">
            <v>134495.40234</v>
          </cell>
          <cell r="M121">
            <v>134495.40234</v>
          </cell>
          <cell r="N121">
            <v>134495.40234</v>
          </cell>
        </row>
        <row r="122">
          <cell r="B122">
            <v>19244326.139099281</v>
          </cell>
          <cell r="C122">
            <v>1998362.1763423786</v>
          </cell>
          <cell r="D122">
            <v>21242688.315441661</v>
          </cell>
          <cell r="E122">
            <v>-16782.310572591134</v>
          </cell>
          <cell r="F122">
            <v>0</v>
          </cell>
          <cell r="G122">
            <v>-16782.310572591134</v>
          </cell>
          <cell r="H122">
            <v>19227543.828526691</v>
          </cell>
          <cell r="I122">
            <v>1998362.1763423786</v>
          </cell>
          <cell r="J122">
            <v>21225906.00486907</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v>32312214.457973666</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v>0</v>
          </cell>
          <cell r="C128">
            <v>24201458.568498768</v>
          </cell>
          <cell r="D128">
            <v>24201458.568498768</v>
          </cell>
          <cell r="E128">
            <v>0</v>
          </cell>
          <cell r="F128">
            <v>669794.91386382282</v>
          </cell>
          <cell r="G128">
            <v>669794.91386382282</v>
          </cell>
          <cell r="H128">
            <v>0</v>
          </cell>
          <cell r="I128">
            <v>24871253.482362591</v>
          </cell>
          <cell r="J128">
            <v>24871253.482362591</v>
          </cell>
          <cell r="K128">
            <v>70457.540606837661</v>
          </cell>
          <cell r="L128">
            <v>70457.540606837661</v>
          </cell>
          <cell r="M128">
            <v>70457.540606837661</v>
          </cell>
          <cell r="N128">
            <v>70457.540606837661</v>
          </cell>
          <cell r="O128">
            <v>0</v>
          </cell>
        </row>
        <row r="129">
          <cell r="B129">
            <v>108216590.26915957</v>
          </cell>
          <cell r="C129">
            <v>1260567</v>
          </cell>
          <cell r="D129">
            <v>109477157.26915957</v>
          </cell>
          <cell r="E129">
            <v>-927041.10191104526</v>
          </cell>
          <cell r="F129">
            <v>0</v>
          </cell>
          <cell r="G129">
            <v>-927041.10191104526</v>
          </cell>
          <cell r="H129">
            <v>107289549.16724853</v>
          </cell>
          <cell r="I129">
            <v>1260567</v>
          </cell>
          <cell r="J129">
            <v>108550116.16724853</v>
          </cell>
          <cell r="K129">
            <v>70457.540606837661</v>
          </cell>
          <cell r="L129">
            <v>70457.540606837661</v>
          </cell>
          <cell r="M129">
            <v>70457.540606837661</v>
          </cell>
          <cell r="N129">
            <v>70457.540606837661</v>
          </cell>
          <cell r="O129">
            <v>0</v>
          </cell>
        </row>
        <row r="130">
          <cell r="B130">
            <v>0</v>
          </cell>
          <cell r="C130">
            <v>0</v>
          </cell>
          <cell r="D130">
            <v>0</v>
          </cell>
          <cell r="E130">
            <v>0</v>
          </cell>
          <cell r="F130">
            <v>0</v>
          </cell>
          <cell r="G130">
            <v>0</v>
          </cell>
          <cell r="H130">
            <v>0</v>
          </cell>
          <cell r="I130">
            <v>0</v>
          </cell>
          <cell r="J130">
            <v>0</v>
          </cell>
          <cell r="K130">
            <v>84841.334002636053</v>
          </cell>
          <cell r="L130">
            <v>84841.334002636053</v>
          </cell>
          <cell r="M130">
            <v>84841.334002636053</v>
          </cell>
          <cell r="N130">
            <v>84841.334002636053</v>
          </cell>
          <cell r="O130" t="e">
            <v>#REF!</v>
          </cell>
        </row>
        <row r="131">
          <cell r="B131">
            <v>0</v>
          </cell>
          <cell r="C131">
            <v>0</v>
          </cell>
          <cell r="D131">
            <v>0</v>
          </cell>
          <cell r="E131">
            <v>0</v>
          </cell>
          <cell r="F131">
            <v>0</v>
          </cell>
          <cell r="G131">
            <v>0</v>
          </cell>
          <cell r="H131">
            <v>0</v>
          </cell>
          <cell r="I131">
            <v>0</v>
          </cell>
          <cell r="J131">
            <v>0</v>
          </cell>
          <cell r="K131">
            <v>102441.24491064579</v>
          </cell>
          <cell r="L131">
            <v>102441.24491064579</v>
          </cell>
          <cell r="M131">
            <v>102441.24491064579</v>
          </cell>
          <cell r="N131">
            <v>102441.24491064579</v>
          </cell>
          <cell r="O131">
            <v>0</v>
          </cell>
        </row>
        <row r="132">
          <cell r="B132">
            <v>108216590.26915957</v>
          </cell>
          <cell r="C132">
            <v>25462025.568498768</v>
          </cell>
          <cell r="D132">
            <v>133678615.83765835</v>
          </cell>
          <cell r="E132">
            <v>-927041.10191104526</v>
          </cell>
          <cell r="F132">
            <v>669794.91386382282</v>
          </cell>
          <cell r="G132">
            <v>-257246.18804722244</v>
          </cell>
          <cell r="H132">
            <v>107289549.16724853</v>
          </cell>
          <cell r="I132">
            <v>26131820.482362591</v>
          </cell>
          <cell r="J132">
            <v>133421369.64961113</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v>170875719.64272368</v>
          </cell>
          <cell r="C134">
            <v>82984520.953140855</v>
          </cell>
          <cell r="D134">
            <v>253860240.59586459</v>
          </cell>
          <cell r="E134">
            <v>-1721647.7606919105</v>
          </cell>
          <cell r="F134">
            <v>1666407.3258775626</v>
          </cell>
          <cell r="G134">
            <v>-55240.434814347769</v>
          </cell>
          <cell r="H134">
            <v>169154071.88203177</v>
          </cell>
          <cell r="I134">
            <v>84650928.279018417</v>
          </cell>
          <cell r="J134">
            <v>253805000.16105026</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INDUS MOTOR COMPANY LIMITED</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Parts &amp; Oil Operations - Toyota &amp; Daihatsu</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t="str">
            <v>Budget                  2001 ~ 2002</v>
          </cell>
          <cell r="E139">
            <v>83409.564184176721</v>
          </cell>
          <cell r="F139" t="str">
            <v>Actual                    2000~ 2001</v>
          </cell>
          <cell r="G139">
            <v>83409.564184176721</v>
          </cell>
          <cell r="H139" t="str">
            <v>Variance</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Net Sales - Toyota Parts &amp; Oil</v>
          </cell>
          <cell r="C142">
            <v>50910.172759156616</v>
          </cell>
          <cell r="D142">
            <v>451053043.47826093</v>
          </cell>
          <cell r="E142">
            <v>50910.172759156616</v>
          </cell>
          <cell r="F142">
            <v>163505000</v>
          </cell>
          <cell r="G142">
            <v>50910.172759156616</v>
          </cell>
          <cell r="H142">
            <v>287548043.47826093</v>
          </cell>
          <cell r="I142">
            <v>50910.172759156616</v>
          </cell>
          <cell r="J142">
            <v>50910.172759156616</v>
          </cell>
          <cell r="K142">
            <v>50910.172759156616</v>
          </cell>
          <cell r="L142">
            <v>50910.172759156616</v>
          </cell>
          <cell r="M142">
            <v>50910.172759156616</v>
          </cell>
          <cell r="N142">
            <v>50910.172759156616</v>
          </cell>
          <cell r="O142">
            <v>0</v>
          </cell>
        </row>
        <row r="143">
          <cell r="B143" t="str">
            <v>Net Sales - Daihatsu Parts</v>
          </cell>
          <cell r="C143">
            <v>50910.172759156616</v>
          </cell>
          <cell r="D143">
            <v>34782608.695652179</v>
          </cell>
          <cell r="E143">
            <v>50910.172759156616</v>
          </cell>
          <cell r="F143">
            <v>0</v>
          </cell>
          <cell r="G143">
            <v>50910.172759156616</v>
          </cell>
          <cell r="H143">
            <v>34782608.695652179</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485835652.17391312</v>
          </cell>
          <cell r="E144">
            <v>50910.172759156616</v>
          </cell>
          <cell r="F144">
            <v>163505000</v>
          </cell>
          <cell r="G144">
            <v>50910.172759156616</v>
          </cell>
          <cell r="H144">
            <v>322330652.17391312</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Cost of Sales - Daihatsu Parts</v>
          </cell>
          <cell r="D147">
            <v>27908121.410992622</v>
          </cell>
          <cell r="F147">
            <v>0</v>
          </cell>
          <cell r="H147">
            <v>-27908121.410992622</v>
          </cell>
        </row>
        <row r="148">
          <cell r="B148" t="str">
            <v>Product</v>
          </cell>
          <cell r="C148">
            <v>35977</v>
          </cell>
          <cell r="D148">
            <v>414042731.31255132</v>
          </cell>
          <cell r="E148">
            <v>36039</v>
          </cell>
          <cell r="F148">
            <v>134438000</v>
          </cell>
          <cell r="G148">
            <v>36101</v>
          </cell>
          <cell r="H148">
            <v>-279604731.31255132</v>
          </cell>
          <cell r="I148">
            <v>36163</v>
          </cell>
          <cell r="J148">
            <v>36194</v>
          </cell>
          <cell r="K148">
            <v>36225</v>
          </cell>
          <cell r="L148">
            <v>36256</v>
          </cell>
          <cell r="M148">
            <v>36287</v>
          </cell>
          <cell r="N148">
            <v>36318</v>
          </cell>
        </row>
        <row r="150">
          <cell r="B150" t="str">
            <v>Gross Profit - Parts &amp; Oil</v>
          </cell>
          <cell r="C150">
            <v>261146.48864729228</v>
          </cell>
          <cell r="D150">
            <v>64918433.576702222</v>
          </cell>
          <cell r="E150">
            <v>261146.48864729228</v>
          </cell>
          <cell r="F150">
            <v>29067000</v>
          </cell>
          <cell r="G150">
            <v>257105.73194683768</v>
          </cell>
          <cell r="H150">
            <v>35851433.576702222</v>
          </cell>
          <cell r="I150">
            <v>257105.73194683768</v>
          </cell>
          <cell r="J150">
            <v>257105.73194683768</v>
          </cell>
          <cell r="K150">
            <v>257105.73194683768</v>
          </cell>
          <cell r="L150">
            <v>257105.73194683768</v>
          </cell>
          <cell r="M150">
            <v>257105.73194683768</v>
          </cell>
          <cell r="N150">
            <v>257105.73194683768</v>
          </cell>
        </row>
        <row r="151">
          <cell r="B151" t="str">
            <v>Gross Profit - Daihatsu Parts</v>
          </cell>
          <cell r="C151">
            <v>261146.48864729228</v>
          </cell>
          <cell r="D151">
            <v>6874487.284659557</v>
          </cell>
          <cell r="E151">
            <v>261146.48864729228</v>
          </cell>
          <cell r="F151">
            <v>0</v>
          </cell>
          <cell r="G151">
            <v>257105.73194683768</v>
          </cell>
          <cell r="H151">
            <v>6874487.284659557</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Total Gross Profit Parts &amp; Oil</v>
          </cell>
          <cell r="C153">
            <v>380307.31398791802</v>
          </cell>
          <cell r="D153">
            <v>71792920.861361772</v>
          </cell>
          <cell r="E153">
            <v>380307.31398791802</v>
          </cell>
          <cell r="F153">
            <v>29067000</v>
          </cell>
          <cell r="G153">
            <v>374422.63277064578</v>
          </cell>
          <cell r="H153">
            <v>42725920.861361779</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t="str">
            <v>ANNEXURE 'B'</v>
          </cell>
          <cell r="K163">
            <v>185405.57509915662</v>
          </cell>
          <cell r="L163">
            <v>185405.57509915662</v>
          </cell>
          <cell r="M163">
            <v>185405.57509915662</v>
          </cell>
          <cell r="N163">
            <v>185405.57509915662</v>
          </cell>
        </row>
        <row r="164">
          <cell r="B164" t="str">
            <v>TOYOTA</v>
          </cell>
          <cell r="C164">
            <v>185405.57509915662</v>
          </cell>
          <cell r="D164">
            <v>185405.57509915662</v>
          </cell>
          <cell r="E164" t="str">
            <v>DAIHATSU</v>
          </cell>
          <cell r="F164">
            <v>185405.57509915662</v>
          </cell>
          <cell r="G164">
            <v>185405.57509915662</v>
          </cell>
          <cell r="H164" t="str">
            <v>TOTAL &lt; TOYOTA + DAIHATSU&gt;</v>
          </cell>
          <cell r="I164">
            <v>185405.57509915662</v>
          </cell>
          <cell r="J164">
            <v>185405.57509915662</v>
          </cell>
          <cell r="K164">
            <v>185405.57509915662</v>
          </cell>
          <cell r="L164">
            <v>185405.57509915662</v>
          </cell>
          <cell r="M164">
            <v>185405.57509915662</v>
          </cell>
          <cell r="N164">
            <v>185405.57509915662</v>
          </cell>
        </row>
        <row r="165">
          <cell r="B165" t="str">
            <v>CKD</v>
          </cell>
          <cell r="C165" t="str">
            <v xml:space="preserve">CBU </v>
          </cell>
          <cell r="D165" t="str">
            <v>Total</v>
          </cell>
          <cell r="E165" t="str">
            <v xml:space="preserve">CKD </v>
          </cell>
          <cell r="F165" t="str">
            <v>Parts</v>
          </cell>
          <cell r="G165" t="str">
            <v>Total</v>
          </cell>
          <cell r="H165" t="str">
            <v xml:space="preserve">CKD </v>
          </cell>
          <cell r="I165" t="str">
            <v xml:space="preserve">CBU </v>
          </cell>
          <cell r="J165" t="str">
            <v>Total</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v>5154190000</v>
          </cell>
          <cell r="C169">
            <v>551375652.173913</v>
          </cell>
          <cell r="D169">
            <v>5705565652.173913</v>
          </cell>
          <cell r="E169">
            <v>690563478.2608695</v>
          </cell>
          <cell r="F169">
            <v>20869565.217391305</v>
          </cell>
          <cell r="G169">
            <v>711433043.47826076</v>
          </cell>
          <cell r="H169">
            <v>5844753478.26087</v>
          </cell>
          <cell r="I169">
            <v>572245217.39130425</v>
          </cell>
          <cell r="J169">
            <v>6416998695.652174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v>4644977083.4410305</v>
          </cell>
          <cell r="C171">
            <v>441226431.73092699</v>
          </cell>
          <cell r="D171">
            <v>5086203515.171957</v>
          </cell>
          <cell r="E171">
            <v>622631797.70822895</v>
          </cell>
          <cell r="F171">
            <v>16744872.84659557</v>
          </cell>
          <cell r="G171">
            <v>639376670.55482447</v>
          </cell>
          <cell r="H171">
            <v>5267608881.1492596</v>
          </cell>
          <cell r="I171">
            <v>457971304.57752258</v>
          </cell>
          <cell r="J171">
            <v>5725580185.7267818</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v>29107106.065354288</v>
          </cell>
          <cell r="C173">
            <v>0</v>
          </cell>
          <cell r="D173">
            <v>29107106.065354288</v>
          </cell>
          <cell r="E173">
            <v>8314774.9346457142</v>
          </cell>
          <cell r="F173">
            <v>0</v>
          </cell>
          <cell r="G173">
            <v>8314774.9346457142</v>
          </cell>
          <cell r="H173">
            <v>37421881</v>
          </cell>
          <cell r="I173">
            <v>0</v>
          </cell>
          <cell r="J173">
            <v>37421881</v>
          </cell>
          <cell r="K173">
            <v>41186489.604771033</v>
          </cell>
          <cell r="L173">
            <v>48674942.260183953</v>
          </cell>
          <cell r="M173">
            <v>48674942.260183953</v>
          </cell>
          <cell r="N173">
            <v>48674942.260183953</v>
          </cell>
          <cell r="O173">
            <v>488455980.1548484</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v>60879500.000000007</v>
          </cell>
          <cell r="C175">
            <v>0</v>
          </cell>
          <cell r="D175">
            <v>60879500.000000007</v>
          </cell>
          <cell r="E175">
            <v>34768000</v>
          </cell>
          <cell r="F175">
            <v>0</v>
          </cell>
          <cell r="G175">
            <v>34768000</v>
          </cell>
          <cell r="H175">
            <v>95647500</v>
          </cell>
          <cell r="I175">
            <v>0</v>
          </cell>
          <cell r="J175">
            <v>95647500</v>
          </cell>
          <cell r="K175">
            <v>39753282.988667354</v>
          </cell>
          <cell r="L175">
            <v>48587345.875037879</v>
          </cell>
          <cell r="M175">
            <v>48587345.875037879</v>
          </cell>
          <cell r="N175">
            <v>48587345.875037879</v>
          </cell>
          <cell r="O175">
            <v>485873458.75037885</v>
          </cell>
        </row>
        <row r="176">
          <cell r="B176">
            <v>18173743.55535863</v>
          </cell>
          <cell r="C176">
            <v>0</v>
          </cell>
          <cell r="D176">
            <v>18173743.55535863</v>
          </cell>
          <cell r="E176">
            <v>5191535.9446413508</v>
          </cell>
          <cell r="F176">
            <v>0</v>
          </cell>
          <cell r="G176">
            <v>5191535.9446413508</v>
          </cell>
          <cell r="H176">
            <v>23365279.499999981</v>
          </cell>
          <cell r="I176">
            <v>0</v>
          </cell>
          <cell r="J176">
            <v>23365279.499999981</v>
          </cell>
          <cell r="K176">
            <v>0</v>
          </cell>
          <cell r="L176">
            <v>0</v>
          </cell>
          <cell r="M176">
            <v>0</v>
          </cell>
          <cell r="N176">
            <v>0</v>
          </cell>
          <cell r="O176">
            <v>0</v>
          </cell>
        </row>
        <row r="177">
          <cell r="B177">
            <v>0</v>
          </cell>
          <cell r="C177">
            <v>0</v>
          </cell>
          <cell r="D177">
            <v>0</v>
          </cell>
          <cell r="E177">
            <v>0</v>
          </cell>
          <cell r="F177">
            <v>0</v>
          </cell>
          <cell r="G177">
            <v>0</v>
          </cell>
          <cell r="H177">
            <v>0</v>
          </cell>
          <cell r="I177">
            <v>0</v>
          </cell>
          <cell r="J177">
            <v>0</v>
          </cell>
          <cell r="K177">
            <v>56036737.869529754</v>
          </cell>
          <cell r="L177">
            <v>59772520.394165069</v>
          </cell>
          <cell r="M177">
            <v>56036737.869529754</v>
          </cell>
          <cell r="N177">
            <v>59772520.394165069</v>
          </cell>
          <cell r="O177">
            <v>690257223.07793915</v>
          </cell>
        </row>
        <row r="178">
          <cell r="B178">
            <v>108160349.62071292</v>
          </cell>
          <cell r="C178">
            <v>0</v>
          </cell>
          <cell r="D178">
            <v>108160349.62071292</v>
          </cell>
          <cell r="E178">
            <v>48274310.879287064</v>
          </cell>
          <cell r="F178">
            <v>0</v>
          </cell>
          <cell r="G178">
            <v>48274310.879287064</v>
          </cell>
          <cell r="H178">
            <v>156434660.5</v>
          </cell>
          <cell r="I178">
            <v>0</v>
          </cell>
          <cell r="J178">
            <v>156434660.5</v>
          </cell>
          <cell r="K178">
            <v>89658780.591247603</v>
          </cell>
          <cell r="L178">
            <v>97130345.640518233</v>
          </cell>
          <cell r="M178">
            <v>93394563.115882918</v>
          </cell>
          <cell r="N178">
            <v>97130345.640518233</v>
          </cell>
          <cell r="O178">
            <v>1102776513.863663</v>
          </cell>
        </row>
        <row r="179">
          <cell r="B179">
            <v>4753137433.0617437</v>
          </cell>
          <cell r="C179">
            <v>441226431.73092699</v>
          </cell>
          <cell r="D179">
            <v>5194363864.7926702</v>
          </cell>
          <cell r="E179">
            <v>670906108.58751607</v>
          </cell>
          <cell r="F179">
            <v>16744872.84659557</v>
          </cell>
          <cell r="G179">
            <v>687650981.4341116</v>
          </cell>
          <cell r="H179">
            <v>5424043541.6492596</v>
          </cell>
          <cell r="I179">
            <v>457971304.57752258</v>
          </cell>
          <cell r="J179">
            <v>5882014846.2267818</v>
          </cell>
          <cell r="K179">
            <v>0</v>
          </cell>
          <cell r="L179">
            <v>0</v>
          </cell>
          <cell r="M179">
            <v>0</v>
          </cell>
          <cell r="N179">
            <v>0</v>
          </cell>
          <cell r="O179">
            <v>0</v>
          </cell>
        </row>
        <row r="180">
          <cell r="B180">
            <v>401052566.93825626</v>
          </cell>
          <cell r="C180">
            <v>102149220.44298601</v>
          </cell>
          <cell r="D180">
            <v>503201787.38124275</v>
          </cell>
          <cell r="E180">
            <v>19657369.673353434</v>
          </cell>
          <cell r="F180">
            <v>4124692.3707957342</v>
          </cell>
          <cell r="G180">
            <v>23782062.044149168</v>
          </cell>
          <cell r="H180">
            <v>420709936.6116097</v>
          </cell>
          <cell r="I180">
            <v>106273912.81378174</v>
          </cell>
          <cell r="J180">
            <v>526983849.42539191</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v>7.7810978434682515E-2</v>
          </cell>
          <cell r="C182">
            <v>0.18526247947337082</v>
          </cell>
          <cell r="D182">
            <v>8.8194899166485749E-2</v>
          </cell>
          <cell r="E182">
            <v>2.8465695467792464E-2</v>
          </cell>
          <cell r="F182">
            <v>0.02</v>
          </cell>
          <cell r="G182">
            <v>3.3428391135554382E-2</v>
          </cell>
          <cell r="H182">
            <v>7.1980783822005373E-2</v>
          </cell>
          <cell r="I182">
            <v>0.18571393798318298</v>
          </cell>
          <cell r="J182">
            <v>8.212310371551873E-2</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v>28506425.807374209</v>
          </cell>
          <cell r="C185">
            <v>3064676.1926257876</v>
          </cell>
          <cell r="D185">
            <v>31571101.999999996</v>
          </cell>
          <cell r="E185">
            <v>0</v>
          </cell>
          <cell r="F185">
            <v>0</v>
          </cell>
          <cell r="G185">
            <v>0</v>
          </cell>
          <cell r="H185">
            <v>28506425.807374209</v>
          </cell>
          <cell r="I185">
            <v>3064676.1926257876</v>
          </cell>
          <cell r="J185">
            <v>31571101.999999996</v>
          </cell>
          <cell r="K185">
            <v>38935170.77082289</v>
          </cell>
          <cell r="L185">
            <v>38935170.77082289</v>
          </cell>
          <cell r="M185">
            <v>38935170.77082289</v>
          </cell>
          <cell r="N185">
            <v>38935170.77082289</v>
          </cell>
          <cell r="O185">
            <v>467222049.24987465</v>
          </cell>
        </row>
        <row r="186">
          <cell r="B186">
            <v>20892649.793293718</v>
          </cell>
          <cell r="C186">
            <v>2257350.206706279</v>
          </cell>
          <cell r="D186">
            <v>23149999.999999996</v>
          </cell>
          <cell r="E186">
            <v>16020833.321110606</v>
          </cell>
          <cell r="F186">
            <v>484166.67888939416</v>
          </cell>
          <cell r="G186">
            <v>16505000</v>
          </cell>
          <cell r="H186">
            <v>36913483.114404321</v>
          </cell>
          <cell r="I186">
            <v>2741516.8855956732</v>
          </cell>
          <cell r="J186">
            <v>39655000</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1756133.092876933</v>
          </cell>
          <cell r="D188">
            <v>18091000</v>
          </cell>
          <cell r="E188">
            <v>0</v>
          </cell>
          <cell r="F188">
            <v>0</v>
          </cell>
          <cell r="G188">
            <v>0</v>
          </cell>
          <cell r="H188">
            <v>16334866.907123068</v>
          </cell>
          <cell r="I188">
            <v>1756133.092876933</v>
          </cell>
          <cell r="J188">
            <v>18091000</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4">
        <row r="31">
          <cell r="B31">
            <v>0</v>
          </cell>
          <cell r="C31">
            <v>0</v>
          </cell>
          <cell r="D31">
            <v>0</v>
          </cell>
          <cell r="E31">
            <v>0</v>
          </cell>
          <cell r="F31">
            <v>0</v>
          </cell>
          <cell r="G31">
            <v>0</v>
          </cell>
          <cell r="H31">
            <v>0</v>
          </cell>
          <cell r="I31">
            <v>0</v>
          </cell>
          <cell r="J31">
            <v>0</v>
          </cell>
          <cell r="K31">
            <v>0</v>
          </cell>
        </row>
        <row r="32">
          <cell r="B32">
            <v>0</v>
          </cell>
          <cell r="C32">
            <v>0</v>
          </cell>
          <cell r="D32">
            <v>0</v>
          </cell>
          <cell r="E32">
            <v>0</v>
          </cell>
          <cell r="F32">
            <v>0</v>
          </cell>
          <cell r="G32">
            <v>0</v>
          </cell>
          <cell r="H32">
            <v>0</v>
          </cell>
          <cell r="I32">
            <v>0</v>
          </cell>
          <cell r="J32">
            <v>0</v>
          </cell>
          <cell r="K32">
            <v>0</v>
          </cell>
        </row>
        <row r="34">
          <cell r="B34">
            <v>0</v>
          </cell>
          <cell r="C34">
            <v>0</v>
          </cell>
          <cell r="D34">
            <v>0</v>
          </cell>
          <cell r="E34">
            <v>0</v>
          </cell>
          <cell r="F34">
            <v>0</v>
          </cell>
          <cell r="G34">
            <v>0</v>
          </cell>
          <cell r="H34">
            <v>0</v>
          </cell>
          <cell r="I34">
            <v>0</v>
          </cell>
          <cell r="J34">
            <v>0</v>
          </cell>
          <cell r="K34">
            <v>0</v>
          </cell>
        </row>
        <row r="35">
          <cell r="B35">
            <v>0</v>
          </cell>
          <cell r="C35">
            <v>0</v>
          </cell>
          <cell r="D35">
            <v>0</v>
          </cell>
          <cell r="E35">
            <v>0</v>
          </cell>
          <cell r="F35">
            <v>0</v>
          </cell>
          <cell r="G35">
            <v>0</v>
          </cell>
          <cell r="H35">
            <v>0</v>
          </cell>
          <cell r="I35">
            <v>0</v>
          </cell>
          <cell r="J35">
            <v>0</v>
          </cell>
          <cell r="K35">
            <v>0</v>
          </cell>
        </row>
        <row r="36">
          <cell r="B36">
            <v>106800</v>
          </cell>
          <cell r="C36">
            <v>11200.000000000004</v>
          </cell>
          <cell r="D36">
            <v>118000</v>
          </cell>
          <cell r="E36">
            <v>35100.288</v>
          </cell>
          <cell r="F36">
            <v>0</v>
          </cell>
          <cell r="G36">
            <v>0</v>
          </cell>
          <cell r="H36">
            <v>0</v>
          </cell>
          <cell r="I36">
            <v>0</v>
          </cell>
          <cell r="J36">
            <v>35100.288</v>
          </cell>
          <cell r="K36">
            <v>153100.288</v>
          </cell>
        </row>
        <row r="38">
          <cell r="B38">
            <v>627039.39456162462</v>
          </cell>
          <cell r="C38">
            <v>7143.1909549328666</v>
          </cell>
          <cell r="D38">
            <v>634182.58551655745</v>
          </cell>
          <cell r="E38">
            <v>139867.3727233331</v>
          </cell>
          <cell r="F38">
            <v>8790.8699999999953</v>
          </cell>
          <cell r="G38">
            <v>56127.563576702261</v>
          </cell>
          <cell r="H38">
            <v>5990.5782061808159</v>
          </cell>
          <cell r="I38">
            <v>70909.011782883041</v>
          </cell>
          <cell r="J38">
            <v>210776.38450621627</v>
          </cell>
          <cell r="K38">
            <v>844958.97002277221</v>
          </cell>
        </row>
        <row r="41">
          <cell r="B41">
            <v>0</v>
          </cell>
          <cell r="C41">
            <v>0</v>
          </cell>
          <cell r="D41">
            <v>0</v>
          </cell>
          <cell r="E41">
            <v>0</v>
          </cell>
          <cell r="F41">
            <v>0</v>
          </cell>
          <cell r="G41">
            <v>0</v>
          </cell>
          <cell r="H41">
            <v>0</v>
          </cell>
          <cell r="I41">
            <v>0</v>
          </cell>
          <cell r="J41">
            <v>0</v>
          </cell>
          <cell r="K41">
            <v>0</v>
          </cell>
        </row>
        <row r="42">
          <cell r="B42">
            <v>5836.4886583706384</v>
          </cell>
          <cell r="C42">
            <v>731.05511474083437</v>
          </cell>
          <cell r="D42">
            <v>6567.5437731114725</v>
          </cell>
          <cell r="E42">
            <v>612.50685273003569</v>
          </cell>
          <cell r="F42">
            <v>0</v>
          </cell>
          <cell r="G42">
            <v>0</v>
          </cell>
          <cell r="H42">
            <v>19.949374158492422</v>
          </cell>
          <cell r="I42">
            <v>19.949374158492422</v>
          </cell>
          <cell r="J42">
            <v>632.45622688852814</v>
          </cell>
          <cell r="K42">
            <v>7200.0000000000009</v>
          </cell>
        </row>
        <row r="43">
          <cell r="B43">
            <v>4053.1171238684979</v>
          </cell>
          <cell r="C43">
            <v>507.67716301446836</v>
          </cell>
          <cell r="D43">
            <v>4560.7942868829659</v>
          </cell>
          <cell r="E43">
            <v>425.35198106252471</v>
          </cell>
          <cell r="F43">
            <v>0</v>
          </cell>
          <cell r="G43">
            <v>0</v>
          </cell>
          <cell r="H43">
            <v>13.853732054508624</v>
          </cell>
          <cell r="I43">
            <v>13.853732054508624</v>
          </cell>
          <cell r="J43">
            <v>439.20571311703333</v>
          </cell>
          <cell r="K43">
            <v>4999.9999999999991</v>
          </cell>
        </row>
        <row r="44">
          <cell r="B44">
            <v>37908.415220867748</v>
          </cell>
          <cell r="C44">
            <v>593.06168885725833</v>
          </cell>
          <cell r="D44">
            <v>38501.476909725003</v>
          </cell>
          <cell r="E44">
            <v>3936.4715914136691</v>
          </cell>
          <cell r="F44">
            <v>0</v>
          </cell>
          <cell r="G44">
            <v>0</v>
          </cell>
          <cell r="H44">
            <v>0</v>
          </cell>
          <cell r="I44">
            <v>0</v>
          </cell>
          <cell r="J44">
            <v>3936.4715914136691</v>
          </cell>
          <cell r="K44">
            <v>42437.948501138671</v>
          </cell>
        </row>
        <row r="45">
          <cell r="B45">
            <v>15901.05698866694</v>
          </cell>
          <cell r="C45">
            <v>225.36344176575818</v>
          </cell>
          <cell r="D45">
            <v>16126.420430432698</v>
          </cell>
          <cell r="E45">
            <v>0</v>
          </cell>
          <cell r="F45">
            <v>0</v>
          </cell>
          <cell r="G45">
            <v>0</v>
          </cell>
          <cell r="H45">
            <v>0</v>
          </cell>
          <cell r="I45">
            <v>0</v>
          </cell>
          <cell r="J45">
            <v>0</v>
          </cell>
          <cell r="K45">
            <v>16126.420430432698</v>
          </cell>
        </row>
        <row r="46">
          <cell r="B46">
            <v>63699.077991773825</v>
          </cell>
          <cell r="C46">
            <v>2057.1574083783194</v>
          </cell>
          <cell r="D46">
            <v>65756.235400152145</v>
          </cell>
          <cell r="E46">
            <v>4974.3304252062298</v>
          </cell>
          <cell r="F46">
            <v>0</v>
          </cell>
          <cell r="G46">
            <v>0</v>
          </cell>
          <cell r="H46">
            <v>33.803106213001044</v>
          </cell>
          <cell r="I46">
            <v>33.803106213001044</v>
          </cell>
          <cell r="J46">
            <v>5008.1335314192311</v>
          </cell>
          <cell r="K46">
            <v>70764.368931571371</v>
          </cell>
        </row>
        <row r="48">
          <cell r="B48">
            <v>563340.31656985078</v>
          </cell>
          <cell r="C48">
            <v>5086.0335465545468</v>
          </cell>
          <cell r="D48">
            <v>568426.35011640529</v>
          </cell>
          <cell r="E48">
            <v>134893.04229812688</v>
          </cell>
          <cell r="F48">
            <v>8790.8699999999953</v>
          </cell>
          <cell r="G48">
            <v>56127.563576702261</v>
          </cell>
          <cell r="H48">
            <v>5956.7750999678146</v>
          </cell>
          <cell r="I48">
            <v>70875.208676670067</v>
          </cell>
          <cell r="J48">
            <v>205768.25097479703</v>
          </cell>
          <cell r="K48">
            <v>774194.60109120084</v>
          </cell>
        </row>
        <row r="49">
          <cell r="D49">
            <v>0</v>
          </cell>
        </row>
        <row r="50">
          <cell r="B50">
            <v>209454.21159944785</v>
          </cell>
          <cell r="C50">
            <v>1780.1117412940234</v>
          </cell>
          <cell r="D50">
            <v>211234.32334074189</v>
          </cell>
          <cell r="E50">
            <v>30021.042000000016</v>
          </cell>
          <cell r="F50">
            <v>3076.8045000000002</v>
          </cell>
          <cell r="G50">
            <v>20037.56357670221</v>
          </cell>
          <cell r="H50">
            <v>1674.4872846595572</v>
          </cell>
          <cell r="I50">
            <v>24788.855361361766</v>
          </cell>
          <cell r="J50">
            <v>54809.897361361785</v>
          </cell>
          <cell r="K50">
            <v>266044.22070210369</v>
          </cell>
        </row>
        <row r="52">
          <cell r="B52">
            <v>353886.1049704029</v>
          </cell>
          <cell r="C52">
            <v>3305.9218052605233</v>
          </cell>
          <cell r="D52">
            <v>357192.02677566337</v>
          </cell>
          <cell r="E52">
            <v>104872.00029812686</v>
          </cell>
          <cell r="F52">
            <v>5714.0654999999952</v>
          </cell>
          <cell r="G52">
            <v>36090.000000000051</v>
          </cell>
          <cell r="H52">
            <v>4282.2878153082574</v>
          </cell>
          <cell r="I52">
            <v>46086.353315308297</v>
          </cell>
          <cell r="J52">
            <v>150958.35361343523</v>
          </cell>
          <cell r="K52">
            <v>508150.38038909715</v>
          </cell>
        </row>
        <row r="54">
          <cell r="I54" t="str">
            <v xml:space="preserve">               Net profit %</v>
          </cell>
          <cell r="K54">
            <v>4.0208103598008353E-2</v>
          </cell>
        </row>
        <row r="62">
          <cell r="B62" t="str">
            <v>CKD</v>
          </cell>
          <cell r="D62" t="str">
            <v xml:space="preserve">TOTAL OF </v>
          </cell>
          <cell r="E62" t="str">
            <v>TOYOTA</v>
          </cell>
          <cell r="H62" t="str">
            <v xml:space="preserve">Daihatsu </v>
          </cell>
          <cell r="I62" t="str">
            <v>TOTAL                      OF                  PARTS &amp; OIL</v>
          </cell>
          <cell r="J62" t="str">
            <v>TOTAL OF CBU  PARTS &amp; MOTOR OIL</v>
          </cell>
          <cell r="K62" t="str">
            <v>TOTAL OF CKD &amp; CBU</v>
          </cell>
        </row>
        <row r="63">
          <cell r="B63" t="str">
            <v>Toyota</v>
          </cell>
          <cell r="C63" t="str">
            <v>Daihatsu</v>
          </cell>
          <cell r="D63" t="str">
            <v>CKD</v>
          </cell>
          <cell r="E63" t="str">
            <v xml:space="preserve">CBU </v>
          </cell>
          <cell r="F63" t="str">
            <v>Motor Oil</v>
          </cell>
          <cell r="G63" t="str">
            <v xml:space="preserve">Parts </v>
          </cell>
          <cell r="H63" t="str">
            <v>Parts</v>
          </cell>
        </row>
        <row r="66">
          <cell r="B66">
            <v>9477</v>
          </cell>
          <cell r="C66">
            <v>3052</v>
          </cell>
          <cell r="D66">
            <v>12529</v>
          </cell>
          <cell r="J66">
            <v>0</v>
          </cell>
          <cell r="K66">
            <v>12529</v>
          </cell>
        </row>
        <row r="67">
          <cell r="D67">
            <v>0</v>
          </cell>
          <cell r="E67">
            <v>135</v>
          </cell>
          <cell r="J67">
            <v>135</v>
          </cell>
          <cell r="K67">
            <v>135</v>
          </cell>
        </row>
        <row r="68">
          <cell r="D68">
            <v>0</v>
          </cell>
          <cell r="E68">
            <v>316</v>
          </cell>
          <cell r="J68">
            <v>316</v>
          </cell>
          <cell r="K68">
            <v>316</v>
          </cell>
        </row>
        <row r="69">
          <cell r="B69">
            <v>9477</v>
          </cell>
          <cell r="C69">
            <v>3052</v>
          </cell>
          <cell r="D69">
            <v>12529</v>
          </cell>
          <cell r="E69">
            <v>451</v>
          </cell>
          <cell r="J69">
            <v>451</v>
          </cell>
          <cell r="K69">
            <v>12980</v>
          </cell>
        </row>
        <row r="72">
          <cell r="B72">
            <v>7409747</v>
          </cell>
          <cell r="C72">
            <v>1082171</v>
          </cell>
          <cell r="D72">
            <v>8491918</v>
          </cell>
          <cell r="E72">
            <v>208976</v>
          </cell>
          <cell r="F72">
            <v>24908</v>
          </cell>
          <cell r="G72">
            <v>309135</v>
          </cell>
          <cell r="H72">
            <v>19793</v>
          </cell>
          <cell r="I72">
            <v>353836</v>
          </cell>
          <cell r="J72">
            <v>562812</v>
          </cell>
          <cell r="K72">
            <v>9054730</v>
          </cell>
        </row>
        <row r="74">
          <cell r="B74">
            <v>6866121</v>
          </cell>
          <cell r="C74">
            <v>1091642</v>
          </cell>
          <cell r="D74">
            <v>7957763</v>
          </cell>
          <cell r="E74">
            <v>178809</v>
          </cell>
          <cell r="F74">
            <v>20883</v>
          </cell>
          <cell r="G74">
            <v>267780</v>
          </cell>
          <cell r="H74">
            <v>15744</v>
          </cell>
          <cell r="I74">
            <v>304407</v>
          </cell>
          <cell r="J74">
            <v>483216</v>
          </cell>
          <cell r="K74">
            <v>8440979</v>
          </cell>
        </row>
        <row r="76">
          <cell r="B76">
            <v>543626</v>
          </cell>
          <cell r="C76">
            <v>-9471</v>
          </cell>
          <cell r="D76">
            <v>534155</v>
          </cell>
          <cell r="E76">
            <v>30167</v>
          </cell>
          <cell r="F76">
            <v>4025</v>
          </cell>
          <cell r="G76">
            <v>41355</v>
          </cell>
          <cell r="H76">
            <v>4049</v>
          </cell>
          <cell r="I76">
            <v>49429</v>
          </cell>
          <cell r="J76">
            <v>79596</v>
          </cell>
          <cell r="K76">
            <v>613751</v>
          </cell>
        </row>
        <row r="78">
          <cell r="B78">
            <v>7.3366337609097859E-2</v>
          </cell>
          <cell r="C78">
            <v>-8.7518516020111421E-3</v>
          </cell>
          <cell r="D78">
            <v>6.2901573001529223E-2</v>
          </cell>
          <cell r="E78">
            <v>0.14435628971747952</v>
          </cell>
          <cell r="F78">
            <v>0.16159466837963707</v>
          </cell>
          <cell r="G78">
            <v>0.13377650541025765</v>
          </cell>
          <cell r="H78">
            <v>0</v>
          </cell>
          <cell r="I78">
            <v>0.13969466080331</v>
          </cell>
          <cell r="J78">
            <v>0.14142555595829515</v>
          </cell>
          <cell r="K78">
            <v>6.7782363471909163E-2</v>
          </cell>
        </row>
        <row r="80">
          <cell r="B80">
            <v>243681.97192627497</v>
          </cell>
          <cell r="C80">
            <v>35589.010426594716</v>
          </cell>
          <cell r="D80">
            <v>279270.9823528697</v>
          </cell>
          <cell r="E80">
            <v>6872.526655129418</v>
          </cell>
          <cell r="F80">
            <v>819.14140344328314</v>
          </cell>
          <cell r="G80">
            <v>10166.423548797147</v>
          </cell>
          <cell r="H80">
            <v>650.92603976043461</v>
          </cell>
          <cell r="I80">
            <v>11636.490992000865</v>
          </cell>
          <cell r="J80">
            <v>18509.017647130284</v>
          </cell>
          <cell r="K80">
            <v>297780</v>
          </cell>
        </row>
        <row r="82">
          <cell r="B82">
            <v>299944.02807372506</v>
          </cell>
          <cell r="C82">
            <v>-45060.010426594716</v>
          </cell>
          <cell r="D82">
            <v>254884.0176471303</v>
          </cell>
          <cell r="E82">
            <v>23294.473344870581</v>
          </cell>
          <cell r="F82">
            <v>3205.8585965567167</v>
          </cell>
          <cell r="G82">
            <v>31188.576451202855</v>
          </cell>
          <cell r="H82">
            <v>3398.0739602395652</v>
          </cell>
          <cell r="I82">
            <v>37792.509007999135</v>
          </cell>
          <cell r="J82">
            <v>61086.982352869716</v>
          </cell>
          <cell r="K82">
            <v>315971</v>
          </cell>
        </row>
        <row r="85">
          <cell r="B85">
            <v>19660</v>
          </cell>
          <cell r="C85">
            <v>44203</v>
          </cell>
          <cell r="D85">
            <v>63863</v>
          </cell>
          <cell r="F85">
            <v>0</v>
          </cell>
          <cell r="H85">
            <v>0</v>
          </cell>
          <cell r="I85">
            <v>0</v>
          </cell>
          <cell r="J85">
            <v>0</v>
          </cell>
          <cell r="K85">
            <v>63863</v>
          </cell>
        </row>
        <row r="86">
          <cell r="B86">
            <v>4971</v>
          </cell>
          <cell r="C86">
            <v>0</v>
          </cell>
          <cell r="D86">
            <v>4971</v>
          </cell>
          <cell r="E86">
            <v>0</v>
          </cell>
          <cell r="F86">
            <v>0</v>
          </cell>
          <cell r="G86">
            <v>0</v>
          </cell>
          <cell r="H86">
            <v>0</v>
          </cell>
          <cell r="I86">
            <v>0</v>
          </cell>
          <cell r="J86">
            <v>0</v>
          </cell>
          <cell r="K86">
            <v>4971</v>
          </cell>
        </row>
        <row r="87">
          <cell r="B87">
            <v>23764.270484045355</v>
          </cell>
          <cell r="C87">
            <v>3470.6993847414556</v>
          </cell>
          <cell r="D87">
            <v>27234.969868786811</v>
          </cell>
          <cell r="E87">
            <v>670.22020976881697</v>
          </cell>
          <cell r="F87">
            <v>79.884029672889199</v>
          </cell>
          <cell r="G87">
            <v>991.44650365057817</v>
          </cell>
          <cell r="H87">
            <v>63.479388120904765</v>
          </cell>
          <cell r="I87">
            <v>1134.8099214443721</v>
          </cell>
          <cell r="J87">
            <v>1805.0301312131892</v>
          </cell>
          <cell r="K87">
            <v>29040</v>
          </cell>
        </row>
        <row r="88">
          <cell r="B88">
            <v>0</v>
          </cell>
          <cell r="C88">
            <v>0</v>
          </cell>
          <cell r="D88">
            <v>0</v>
          </cell>
          <cell r="E88">
            <v>22242</v>
          </cell>
          <cell r="I88">
            <v>0</v>
          </cell>
          <cell r="J88">
            <v>22242</v>
          </cell>
          <cell r="K88">
            <v>22242</v>
          </cell>
          <cell r="M88">
            <v>-55915</v>
          </cell>
        </row>
        <row r="89">
          <cell r="B89">
            <v>48395.270484045352</v>
          </cell>
          <cell r="C89">
            <v>47673.699384741456</v>
          </cell>
          <cell r="D89">
            <v>96068.969868786808</v>
          </cell>
          <cell r="E89">
            <v>22912.220209768817</v>
          </cell>
          <cell r="F89">
            <v>79.884029672889199</v>
          </cell>
          <cell r="G89">
            <v>991.44650365057817</v>
          </cell>
          <cell r="H89">
            <v>63.479388120904765</v>
          </cell>
          <cell r="I89">
            <v>1134.8099214443721</v>
          </cell>
          <cell r="J89">
            <v>24047.030131213189</v>
          </cell>
          <cell r="K89">
            <v>120116</v>
          </cell>
        </row>
        <row r="91">
          <cell r="B91">
            <v>348339.29855777044</v>
          </cell>
          <cell r="C91">
            <v>2613.6889581467403</v>
          </cell>
          <cell r="D91">
            <v>350952.98751591711</v>
          </cell>
          <cell r="E91">
            <v>46206.693554639394</v>
          </cell>
          <cell r="F91">
            <v>3285.7426262296058</v>
          </cell>
          <cell r="G91">
            <v>32180.022954853433</v>
          </cell>
          <cell r="H91">
            <v>3461.55334836047</v>
          </cell>
          <cell r="I91">
            <v>38927.318929443507</v>
          </cell>
          <cell r="J91">
            <v>85134.012484082894</v>
          </cell>
          <cell r="K91">
            <v>436087</v>
          </cell>
        </row>
        <row r="94">
          <cell r="B94">
            <v>3102</v>
          </cell>
          <cell r="C94">
            <v>34679</v>
          </cell>
          <cell r="D94">
            <v>37781</v>
          </cell>
          <cell r="E94">
            <v>0</v>
          </cell>
          <cell r="F94">
            <v>0</v>
          </cell>
          <cell r="G94">
            <v>0</v>
          </cell>
          <cell r="H94">
            <v>0</v>
          </cell>
          <cell r="I94">
            <v>0</v>
          </cell>
          <cell r="J94">
            <v>0</v>
          </cell>
          <cell r="K94">
            <v>37781</v>
          </cell>
        </row>
        <row r="95">
          <cell r="B95">
            <v>24396.838703197111</v>
          </cell>
          <cell r="C95">
            <v>3563.0840481162882</v>
          </cell>
          <cell r="D95">
            <v>27959.922751313399</v>
          </cell>
          <cell r="E95">
            <v>688.06043780432981</v>
          </cell>
          <cell r="F95">
            <v>82.01041930571094</v>
          </cell>
          <cell r="G95">
            <v>1017.8372800735085</v>
          </cell>
          <cell r="H95">
            <v>65.169111503048683</v>
          </cell>
          <cell r="I95">
            <v>1165.0168108822681</v>
          </cell>
          <cell r="J95">
            <v>1853.0772486865981</v>
          </cell>
          <cell r="K95">
            <v>29812.999999999996</v>
          </cell>
        </row>
        <row r="96">
          <cell r="B96">
            <v>2108.0151779235825</v>
          </cell>
          <cell r="C96">
            <v>307.86920162169389</v>
          </cell>
          <cell r="D96">
            <v>2415.8843795452763</v>
          </cell>
          <cell r="E96">
            <v>59.452040646159524</v>
          </cell>
          <cell r="F96">
            <v>7.08613155776042</v>
          </cell>
          <cell r="G96">
            <v>87.946494263219336</v>
          </cell>
          <cell r="H96">
            <v>5.6309539875843901</v>
          </cell>
          <cell r="I96">
            <v>100.66357980856415</v>
          </cell>
          <cell r="J96">
            <v>160.11562045472368</v>
          </cell>
          <cell r="K96">
            <v>2576</v>
          </cell>
        </row>
        <row r="97">
          <cell r="B97">
            <v>1200</v>
          </cell>
          <cell r="C97">
            <v>0</v>
          </cell>
          <cell r="D97">
            <v>1200</v>
          </cell>
          <cell r="E97">
            <v>0</v>
          </cell>
          <cell r="F97">
            <v>0</v>
          </cell>
          <cell r="G97">
            <v>0</v>
          </cell>
          <cell r="H97">
            <v>0</v>
          </cell>
          <cell r="I97">
            <v>0</v>
          </cell>
          <cell r="J97">
            <v>0</v>
          </cell>
          <cell r="K97">
            <v>1200</v>
          </cell>
        </row>
        <row r="98">
          <cell r="B98">
            <v>14923.045335642255</v>
          </cell>
          <cell r="C98">
            <v>2179.4653574430158</v>
          </cell>
          <cell r="D98">
            <v>17102.510693085271</v>
          </cell>
          <cell r="E98">
            <v>420.87244302149264</v>
          </cell>
          <cell r="F98">
            <v>50.16408970781017</v>
          </cell>
          <cell r="G98">
            <v>622.59016668636173</v>
          </cell>
          <cell r="H98">
            <v>39.862607499064026</v>
          </cell>
          <cell r="I98">
            <v>712.61686389323586</v>
          </cell>
          <cell r="J98">
            <v>1133.4893069147286</v>
          </cell>
          <cell r="K98">
            <v>18236</v>
          </cell>
        </row>
        <row r="99">
          <cell r="B99">
            <v>6599.2060404963877</v>
          </cell>
          <cell r="C99">
            <v>963.79395950361277</v>
          </cell>
          <cell r="D99">
            <v>7563</v>
          </cell>
          <cell r="E99">
            <v>0</v>
          </cell>
          <cell r="F99">
            <v>0</v>
          </cell>
          <cell r="G99">
            <v>0</v>
          </cell>
          <cell r="H99">
            <v>0</v>
          </cell>
          <cell r="I99">
            <v>0</v>
          </cell>
          <cell r="J99">
            <v>0</v>
          </cell>
          <cell r="K99">
            <v>7563</v>
          </cell>
        </row>
        <row r="100">
          <cell r="B100">
            <v>52329.105257259333</v>
          </cell>
          <cell r="C100">
            <v>41693.212566684611</v>
          </cell>
          <cell r="D100">
            <v>94022.317823943944</v>
          </cell>
          <cell r="E100">
            <v>1168.3849214719819</v>
          </cell>
          <cell r="F100">
            <v>139.26064057128153</v>
          </cell>
          <cell r="G100">
            <v>1728.3739410230896</v>
          </cell>
          <cell r="H100">
            <v>110.6626729896971</v>
          </cell>
          <cell r="I100">
            <v>1978.2972545840682</v>
          </cell>
          <cell r="J100">
            <v>3146.6821760560506</v>
          </cell>
          <cell r="K100">
            <v>97169</v>
          </cell>
        </row>
        <row r="102">
          <cell r="B102">
            <v>296010.19330051111</v>
          </cell>
          <cell r="C102">
            <v>-39079.523608537871</v>
          </cell>
          <cell r="D102">
            <v>256930.66969197316</v>
          </cell>
          <cell r="E102">
            <v>45038.308633167413</v>
          </cell>
          <cell r="F102">
            <v>3146.4819856583244</v>
          </cell>
          <cell r="G102">
            <v>30451.649013830345</v>
          </cell>
          <cell r="H102">
            <v>3350.8906753707729</v>
          </cell>
          <cell r="I102">
            <v>36949.021674859439</v>
          </cell>
          <cell r="J102">
            <v>81987.330308026852</v>
          </cell>
          <cell r="K102">
            <v>338918</v>
          </cell>
        </row>
        <row r="104">
          <cell r="B104">
            <v>103468</v>
          </cell>
          <cell r="C104">
            <v>0</v>
          </cell>
          <cell r="D104">
            <v>103468</v>
          </cell>
          <cell r="E104">
            <v>12939.215882310933</v>
          </cell>
          <cell r="F104">
            <v>0</v>
          </cell>
          <cell r="G104">
            <v>19140.784117689069</v>
          </cell>
          <cell r="I104">
            <v>19140.784117689069</v>
          </cell>
          <cell r="J104">
            <v>32080</v>
          </cell>
          <cell r="K104">
            <v>135548</v>
          </cell>
        </row>
        <row r="106">
          <cell r="B106">
            <v>192542.19330051111</v>
          </cell>
          <cell r="C106">
            <v>-39079.523608537871</v>
          </cell>
          <cell r="D106">
            <v>153462.66969197316</v>
          </cell>
          <cell r="E106">
            <v>32099.092750856478</v>
          </cell>
          <cell r="F106">
            <v>3146.4819856583244</v>
          </cell>
          <cell r="G106">
            <v>11310.864896141276</v>
          </cell>
          <cell r="H106">
            <v>3350.8906753707729</v>
          </cell>
          <cell r="I106">
            <v>17808.237557170371</v>
          </cell>
          <cell r="J106">
            <v>49907.330308026852</v>
          </cell>
          <cell r="K106">
            <v>203370</v>
          </cell>
        </row>
        <row r="107">
          <cell r="I107" t="str">
            <v xml:space="preserve">               Net profit %</v>
          </cell>
          <cell r="K107">
            <v>2.2460084397878236E-2</v>
          </cell>
        </row>
        <row r="113">
          <cell r="B113" t="str">
            <v>CKD</v>
          </cell>
          <cell r="D113" t="str">
            <v xml:space="preserve">TOTAL OF </v>
          </cell>
          <cell r="E113" t="str">
            <v>TOYOTA</v>
          </cell>
          <cell r="H113" t="str">
            <v xml:space="preserve">Daihatsu </v>
          </cell>
          <cell r="I113" t="str">
            <v>TOTAL                      OF                  PARTS &amp; OIL</v>
          </cell>
          <cell r="J113" t="str">
            <v>TOTAL OF CBU  PARTS &amp; MOTOR OIL</v>
          </cell>
          <cell r="K113" t="str">
            <v>TOTAL OF CKD &amp; CBU</v>
          </cell>
        </row>
        <row r="114">
          <cell r="B114" t="str">
            <v>Toyota</v>
          </cell>
          <cell r="C114" t="str">
            <v>Daihatsu</v>
          </cell>
          <cell r="D114" t="str">
            <v>CKD</v>
          </cell>
          <cell r="E114" t="str">
            <v xml:space="preserve">CBU </v>
          </cell>
          <cell r="F114" t="str">
            <v>Motor Oil</v>
          </cell>
          <cell r="G114" t="str">
            <v xml:space="preserve">Parts </v>
          </cell>
          <cell r="H114" t="str">
            <v>Parts</v>
          </cell>
        </row>
        <row r="117">
          <cell r="B117">
            <v>10002</v>
          </cell>
          <cell r="C117">
            <v>1267</v>
          </cell>
          <cell r="D117">
            <v>11269</v>
          </cell>
          <cell r="J117">
            <v>0</v>
          </cell>
          <cell r="K117">
            <v>11269</v>
          </cell>
        </row>
        <row r="118">
          <cell r="D118">
            <v>0</v>
          </cell>
          <cell r="E118">
            <v>174</v>
          </cell>
          <cell r="J118">
            <v>174</v>
          </cell>
          <cell r="K118">
            <v>174</v>
          </cell>
        </row>
        <row r="119">
          <cell r="D119">
            <v>0</v>
          </cell>
          <cell r="E119">
            <v>319</v>
          </cell>
          <cell r="J119">
            <v>319</v>
          </cell>
          <cell r="K119">
            <v>319</v>
          </cell>
        </row>
        <row r="120">
          <cell r="B120">
            <v>10002</v>
          </cell>
          <cell r="C120">
            <v>1267</v>
          </cell>
          <cell r="D120">
            <v>11269</v>
          </cell>
          <cell r="E120">
            <v>493</v>
          </cell>
          <cell r="J120">
            <v>493</v>
          </cell>
          <cell r="K120">
            <v>11762</v>
          </cell>
        </row>
        <row r="123">
          <cell r="B123">
            <v>7429652</v>
          </cell>
          <cell r="C123">
            <v>420881</v>
          </cell>
          <cell r="D123">
            <v>7850533</v>
          </cell>
          <cell r="E123">
            <v>232223</v>
          </cell>
          <cell r="F123">
            <v>30570</v>
          </cell>
          <cell r="G123">
            <v>132943</v>
          </cell>
          <cell r="H123">
            <v>0</v>
          </cell>
          <cell r="I123">
            <v>163513</v>
          </cell>
          <cell r="J123">
            <v>395736</v>
          </cell>
          <cell r="K123">
            <v>8246269</v>
          </cell>
        </row>
        <row r="125">
          <cell r="B125">
            <v>6922161</v>
          </cell>
          <cell r="C125">
            <v>449036</v>
          </cell>
          <cell r="D125">
            <v>7371197</v>
          </cell>
          <cell r="E125">
            <v>201766</v>
          </cell>
          <cell r="F125">
            <v>26181</v>
          </cell>
          <cell r="G125">
            <v>107754</v>
          </cell>
          <cell r="H125">
            <v>0</v>
          </cell>
          <cell r="I125">
            <v>133935</v>
          </cell>
          <cell r="J125">
            <v>335701</v>
          </cell>
          <cell r="K125">
            <v>7706898</v>
          </cell>
        </row>
        <row r="127">
          <cell r="B127">
            <v>507491</v>
          </cell>
          <cell r="C127">
            <v>-28155</v>
          </cell>
          <cell r="D127">
            <v>479336</v>
          </cell>
          <cell r="E127">
            <v>30457</v>
          </cell>
          <cell r="F127">
            <v>4389</v>
          </cell>
          <cell r="G127">
            <v>25189</v>
          </cell>
          <cell r="H127">
            <v>0</v>
          </cell>
          <cell r="I127">
            <v>29578</v>
          </cell>
          <cell r="J127">
            <v>60035</v>
          </cell>
          <cell r="K127">
            <v>539371</v>
          </cell>
        </row>
        <row r="129">
          <cell r="B129">
            <v>6.830616023469202E-2</v>
          </cell>
          <cell r="C129">
            <v>-6.6895393234667283E-2</v>
          </cell>
          <cell r="D129">
            <v>6.1057765122444554E-2</v>
          </cell>
          <cell r="E129">
            <v>0.13115410618241949</v>
          </cell>
          <cell r="F129">
            <v>0.1435721295387635</v>
          </cell>
          <cell r="G129">
            <v>0.18947217980638317</v>
          </cell>
          <cell r="H129">
            <v>0</v>
          </cell>
          <cell r="I129">
            <v>0.18089081602074453</v>
          </cell>
          <cell r="J129">
            <v>0.15170467180140296</v>
          </cell>
          <cell r="K129">
            <v>6.5407883249988572E-2</v>
          </cell>
        </row>
        <row r="131">
          <cell r="B131">
            <v>240788</v>
          </cell>
          <cell r="C131">
            <v>13640</v>
          </cell>
          <cell r="D131">
            <v>254428</v>
          </cell>
          <cell r="E131">
            <v>7526</v>
          </cell>
          <cell r="F131">
            <v>991</v>
          </cell>
          <cell r="G131">
            <v>4309</v>
          </cell>
          <cell r="H131">
            <v>0</v>
          </cell>
          <cell r="I131">
            <v>5300</v>
          </cell>
          <cell r="J131">
            <v>12826</v>
          </cell>
          <cell r="K131">
            <v>267254</v>
          </cell>
        </row>
        <row r="133">
          <cell r="B133">
            <v>266703</v>
          </cell>
          <cell r="C133">
            <v>-41795</v>
          </cell>
          <cell r="D133">
            <v>224908</v>
          </cell>
          <cell r="E133">
            <v>22931</v>
          </cell>
          <cell r="F133">
            <v>3398</v>
          </cell>
          <cell r="G133">
            <v>20880</v>
          </cell>
          <cell r="H133">
            <v>0</v>
          </cell>
          <cell r="I133">
            <v>24278</v>
          </cell>
          <cell r="J133">
            <v>47209</v>
          </cell>
          <cell r="K133">
            <v>272117</v>
          </cell>
        </row>
        <row r="136">
          <cell r="B136">
            <v>14298</v>
          </cell>
          <cell r="C136">
            <v>0</v>
          </cell>
          <cell r="D136">
            <v>14298</v>
          </cell>
          <cell r="F136">
            <v>0</v>
          </cell>
          <cell r="H136">
            <v>0</v>
          </cell>
          <cell r="I136">
            <v>0</v>
          </cell>
          <cell r="J136">
            <v>0</v>
          </cell>
          <cell r="K136">
            <v>14298</v>
          </cell>
        </row>
        <row r="137">
          <cell r="B137">
            <v>6577</v>
          </cell>
          <cell r="C137">
            <v>0</v>
          </cell>
          <cell r="D137">
            <v>6577</v>
          </cell>
          <cell r="E137">
            <v>0</v>
          </cell>
          <cell r="F137">
            <v>0</v>
          </cell>
          <cell r="G137">
            <v>0</v>
          </cell>
          <cell r="H137">
            <v>0</v>
          </cell>
          <cell r="I137">
            <v>0</v>
          </cell>
          <cell r="J137">
            <v>0</v>
          </cell>
          <cell r="K137">
            <v>6577</v>
          </cell>
        </row>
        <row r="138">
          <cell r="B138">
            <v>34048</v>
          </cell>
          <cell r="C138">
            <v>1929</v>
          </cell>
          <cell r="D138">
            <v>35977</v>
          </cell>
          <cell r="E138">
            <v>1064</v>
          </cell>
          <cell r="F138">
            <v>140</v>
          </cell>
          <cell r="G138">
            <v>609</v>
          </cell>
          <cell r="H138">
            <v>0</v>
          </cell>
          <cell r="I138">
            <v>749</v>
          </cell>
          <cell r="J138">
            <v>1813</v>
          </cell>
          <cell r="K138">
            <v>37790</v>
          </cell>
        </row>
        <row r="139">
          <cell r="B139">
            <v>0</v>
          </cell>
          <cell r="C139">
            <v>0</v>
          </cell>
          <cell r="D139">
            <v>0</v>
          </cell>
          <cell r="E139">
            <v>6476</v>
          </cell>
          <cell r="I139">
            <v>0</v>
          </cell>
          <cell r="J139">
            <v>6476</v>
          </cell>
          <cell r="K139">
            <v>6476</v>
          </cell>
        </row>
        <row r="140">
          <cell r="B140">
            <v>54923</v>
          </cell>
          <cell r="C140">
            <v>1929</v>
          </cell>
          <cell r="D140">
            <v>56852</v>
          </cell>
          <cell r="E140">
            <v>7540</v>
          </cell>
          <cell r="F140">
            <v>140</v>
          </cell>
          <cell r="G140">
            <v>609</v>
          </cell>
          <cell r="H140">
            <v>0</v>
          </cell>
          <cell r="I140">
            <v>749</v>
          </cell>
          <cell r="J140">
            <v>8289</v>
          </cell>
          <cell r="K140">
            <v>65141</v>
          </cell>
        </row>
        <row r="142">
          <cell r="B142">
            <v>321626</v>
          </cell>
          <cell r="C142">
            <v>-39866</v>
          </cell>
          <cell r="D142">
            <v>281760</v>
          </cell>
          <cell r="E142">
            <v>30471</v>
          </cell>
          <cell r="F142">
            <v>3538</v>
          </cell>
          <cell r="G142">
            <v>21490</v>
          </cell>
          <cell r="H142">
            <v>0</v>
          </cell>
          <cell r="I142">
            <v>25028</v>
          </cell>
          <cell r="J142">
            <v>55499</v>
          </cell>
          <cell r="K142">
            <v>337259</v>
          </cell>
        </row>
        <row r="145">
          <cell r="B145">
            <v>4220</v>
          </cell>
          <cell r="C145">
            <v>9932</v>
          </cell>
          <cell r="D145">
            <v>14152</v>
          </cell>
          <cell r="E145">
            <v>0</v>
          </cell>
          <cell r="F145">
            <v>0</v>
          </cell>
          <cell r="G145">
            <v>0</v>
          </cell>
          <cell r="H145">
            <v>0</v>
          </cell>
          <cell r="I145">
            <v>0</v>
          </cell>
          <cell r="J145">
            <v>0</v>
          </cell>
          <cell r="K145">
            <v>14152</v>
          </cell>
        </row>
        <row r="146">
          <cell r="B146">
            <v>18251</v>
          </cell>
          <cell r="C146">
            <v>1034</v>
          </cell>
          <cell r="D146">
            <v>19285</v>
          </cell>
          <cell r="E146">
            <v>570</v>
          </cell>
          <cell r="F146">
            <v>75</v>
          </cell>
          <cell r="G146">
            <v>327</v>
          </cell>
          <cell r="H146">
            <v>0</v>
          </cell>
          <cell r="I146">
            <v>402</v>
          </cell>
          <cell r="J146">
            <v>972</v>
          </cell>
          <cell r="K146">
            <v>20257</v>
          </cell>
        </row>
        <row r="147">
          <cell r="B147">
            <v>4961</v>
          </cell>
          <cell r="C147">
            <v>281</v>
          </cell>
          <cell r="D147">
            <v>5242</v>
          </cell>
          <cell r="E147">
            <v>155</v>
          </cell>
          <cell r="F147">
            <v>20</v>
          </cell>
          <cell r="G147">
            <v>89</v>
          </cell>
          <cell r="H147">
            <v>0</v>
          </cell>
          <cell r="I147">
            <v>109</v>
          </cell>
          <cell r="J147">
            <v>264</v>
          </cell>
          <cell r="K147">
            <v>5506</v>
          </cell>
        </row>
        <row r="148">
          <cell r="B148">
            <v>675</v>
          </cell>
          <cell r="C148">
            <v>0</v>
          </cell>
          <cell r="D148">
            <v>675</v>
          </cell>
          <cell r="E148">
            <v>0</v>
          </cell>
          <cell r="F148">
            <v>0</v>
          </cell>
          <cell r="G148">
            <v>0</v>
          </cell>
          <cell r="H148">
            <v>0</v>
          </cell>
          <cell r="I148">
            <v>0</v>
          </cell>
          <cell r="J148">
            <v>0</v>
          </cell>
          <cell r="K148">
            <v>675</v>
          </cell>
        </row>
        <row r="149">
          <cell r="B149">
            <v>13364</v>
          </cell>
          <cell r="C149">
            <v>757</v>
          </cell>
          <cell r="D149">
            <v>14121</v>
          </cell>
          <cell r="E149">
            <v>418</v>
          </cell>
          <cell r="F149">
            <v>55</v>
          </cell>
          <cell r="G149">
            <v>239</v>
          </cell>
          <cell r="H149">
            <v>0</v>
          </cell>
          <cell r="I149">
            <v>294</v>
          </cell>
          <cell r="J149">
            <v>712</v>
          </cell>
          <cell r="K149">
            <v>14833</v>
          </cell>
        </row>
        <row r="150">
          <cell r="B150">
            <v>1518</v>
          </cell>
          <cell r="C150">
            <v>86</v>
          </cell>
          <cell r="D150">
            <v>1604</v>
          </cell>
          <cell r="E150">
            <v>0</v>
          </cell>
          <cell r="F150">
            <v>0</v>
          </cell>
          <cell r="G150">
            <v>0</v>
          </cell>
          <cell r="H150">
            <v>0</v>
          </cell>
          <cell r="I150">
            <v>0</v>
          </cell>
          <cell r="J150">
            <v>0</v>
          </cell>
          <cell r="K150">
            <v>1604</v>
          </cell>
        </row>
        <row r="151">
          <cell r="B151">
            <v>42989</v>
          </cell>
          <cell r="C151">
            <v>12090</v>
          </cell>
          <cell r="D151">
            <v>55079</v>
          </cell>
          <cell r="E151">
            <v>1143</v>
          </cell>
          <cell r="F151">
            <v>150</v>
          </cell>
          <cell r="G151">
            <v>655</v>
          </cell>
          <cell r="H151">
            <v>0</v>
          </cell>
          <cell r="I151">
            <v>805</v>
          </cell>
          <cell r="J151">
            <v>1948</v>
          </cell>
          <cell r="K151">
            <v>57027</v>
          </cell>
        </row>
        <row r="153">
          <cell r="B153">
            <v>278637</v>
          </cell>
          <cell r="C153">
            <v>-51956</v>
          </cell>
          <cell r="D153">
            <v>226681</v>
          </cell>
          <cell r="E153">
            <v>29328</v>
          </cell>
          <cell r="F153">
            <v>3388</v>
          </cell>
          <cell r="G153">
            <v>20835</v>
          </cell>
          <cell r="H153">
            <v>0</v>
          </cell>
          <cell r="I153">
            <v>24223</v>
          </cell>
          <cell r="J153">
            <v>53551</v>
          </cell>
          <cell r="K153">
            <v>280231</v>
          </cell>
        </row>
        <row r="155">
          <cell r="B155">
            <v>88502</v>
          </cell>
          <cell r="C155">
            <v>0</v>
          </cell>
          <cell r="D155">
            <v>88502</v>
          </cell>
          <cell r="E155">
            <v>12384</v>
          </cell>
          <cell r="G155">
            <v>7090</v>
          </cell>
          <cell r="H155">
            <v>0</v>
          </cell>
          <cell r="I155">
            <v>7090</v>
          </cell>
          <cell r="J155">
            <v>19474</v>
          </cell>
          <cell r="K155">
            <v>107976</v>
          </cell>
        </row>
        <row r="157">
          <cell r="B157">
            <v>190135</v>
          </cell>
          <cell r="C157">
            <v>-51956</v>
          </cell>
          <cell r="D157">
            <v>138179</v>
          </cell>
          <cell r="E157">
            <v>16944</v>
          </cell>
          <cell r="F157">
            <v>3388</v>
          </cell>
          <cell r="G157">
            <v>13745</v>
          </cell>
          <cell r="H157">
            <v>0</v>
          </cell>
          <cell r="I157">
            <v>17133</v>
          </cell>
          <cell r="J157">
            <v>34077</v>
          </cell>
          <cell r="K157">
            <v>172255</v>
          </cell>
        </row>
        <row r="158">
          <cell r="I158" t="str">
            <v xml:space="preserve">               Net profit %</v>
          </cell>
          <cell r="K158">
            <v>2.0888840759378576E-2</v>
          </cell>
        </row>
      </sheetData>
      <sheetData sheetId="5">
        <row r="32">
          <cell r="K32" t="str">
            <v>Advance income tax</v>
          </cell>
          <cell r="O32">
            <v>72970</v>
          </cell>
          <cell r="P32">
            <v>59908</v>
          </cell>
        </row>
        <row r="33">
          <cell r="C33" t="str">
            <v>Finance under mark-up arrangements</v>
          </cell>
          <cell r="G33">
            <v>-4181341.2998515274</v>
          </cell>
          <cell r="H33">
            <v>406343</v>
          </cell>
        </row>
        <row r="34">
          <cell r="K34" t="str">
            <v>Other receivable</v>
          </cell>
          <cell r="O34">
            <v>24768</v>
          </cell>
          <cell r="P34">
            <v>24768</v>
          </cell>
        </row>
        <row r="36">
          <cell r="C36" t="str">
            <v>Creditors, accrued and other liabilities</v>
          </cell>
          <cell r="G36">
            <v>578615</v>
          </cell>
          <cell r="H36">
            <v>594906</v>
          </cell>
          <cell r="K36" t="str">
            <v>Cash and bank balances</v>
          </cell>
          <cell r="O36">
            <v>5000</v>
          </cell>
          <cell r="P36">
            <v>488294</v>
          </cell>
        </row>
        <row r="37">
          <cell r="Q37" t="str">
            <v>ca</v>
          </cell>
        </row>
        <row r="38">
          <cell r="O38">
            <v>1559133</v>
          </cell>
          <cell r="P38">
            <v>2029365</v>
          </cell>
          <cell r="Q38">
            <v>-470232</v>
          </cell>
        </row>
        <row r="39">
          <cell r="G39">
            <v>-3588458.2998515274</v>
          </cell>
          <cell r="H39">
            <v>1015517</v>
          </cell>
        </row>
        <row r="44">
          <cell r="G44">
            <v>-1456761.1720107854</v>
          </cell>
          <cell r="H44">
            <v>3104371</v>
          </cell>
          <cell r="O44">
            <v>2865022</v>
          </cell>
          <cell r="P44">
            <v>3104371</v>
          </cell>
        </row>
        <row r="45">
          <cell r="O45">
            <v>4321783.172010785</v>
          </cell>
        </row>
        <row r="46">
          <cell r="O46">
            <v>2160891.5860053925</v>
          </cell>
        </row>
        <row r="47">
          <cell r="O47">
            <v>480198.13022342057</v>
          </cell>
        </row>
        <row r="49">
          <cell r="B49" t="str">
            <v>INDUS MOTOR COMPANY LIMITED</v>
          </cell>
        </row>
        <row r="50">
          <cell r="B50" t="str">
            <v>BUDGETED PROFIT AND LOSS ACCOUNT</v>
          </cell>
        </row>
        <row r="51">
          <cell r="B51" t="str">
            <v>FOR THE YEAR 2000-2001</v>
          </cell>
        </row>
        <row r="53">
          <cell r="H53" t="str">
            <v>Budget</v>
          </cell>
          <cell r="I53">
            <v>0</v>
          </cell>
          <cell r="J53" t="str">
            <v>Actual</v>
          </cell>
        </row>
        <row r="54">
          <cell r="H54">
            <v>2000</v>
          </cell>
          <cell r="J54">
            <v>1999</v>
          </cell>
        </row>
        <row r="55">
          <cell r="H55" t="str">
            <v>(Rupees in thousand)</v>
          </cell>
        </row>
        <row r="57">
          <cell r="B57" t="str">
            <v>Sales</v>
          </cell>
          <cell r="H57">
            <v>12654009.130434781</v>
          </cell>
          <cell r="J57">
            <v>8111286.909</v>
          </cell>
        </row>
        <row r="59">
          <cell r="B59" t="str">
            <v>Cost of Sales</v>
          </cell>
          <cell r="H59">
            <v>312869.32099999994</v>
          </cell>
          <cell r="J59">
            <v>290999.14199999999</v>
          </cell>
        </row>
        <row r="61">
          <cell r="B61" t="str">
            <v>Gross Profit</v>
          </cell>
          <cell r="H61">
            <v>12341139.809434781</v>
          </cell>
          <cell r="J61">
            <v>7820287.767</v>
          </cell>
        </row>
        <row r="63">
          <cell r="B63" t="str">
            <v>Administrative and selling expenses</v>
          </cell>
          <cell r="H63">
            <v>36182.000000000007</v>
          </cell>
          <cell r="J63">
            <v>33424.527999999998</v>
          </cell>
        </row>
        <row r="65">
          <cell r="B65" t="str">
            <v>Operating Profit</v>
          </cell>
          <cell r="H65">
            <v>12304957.809434781</v>
          </cell>
          <cell r="J65">
            <v>7786863.2390000001</v>
          </cell>
        </row>
        <row r="67">
          <cell r="B67" t="str">
            <v>Financial charges</v>
          </cell>
          <cell r="H67">
            <v>0</v>
          </cell>
          <cell r="J67">
            <v>20398.188999999998</v>
          </cell>
        </row>
        <row r="68">
          <cell r="B68" t="str">
            <v>Other charges</v>
          </cell>
          <cell r="H68">
            <v>47437.948501138671</v>
          </cell>
          <cell r="J68">
            <v>34596.035000000003</v>
          </cell>
        </row>
        <row r="69">
          <cell r="H69">
            <v>47437.948501138671</v>
          </cell>
          <cell r="J69">
            <v>54994.224000000002</v>
          </cell>
        </row>
        <row r="70">
          <cell r="H70">
            <v>12257519.860933643</v>
          </cell>
          <cell r="J70">
            <v>7731869.0149999997</v>
          </cell>
        </row>
        <row r="72">
          <cell r="B72" t="str">
            <v>Other income</v>
          </cell>
          <cell r="H72">
            <v>118000</v>
          </cell>
          <cell r="J72">
            <v>72726.892000000007</v>
          </cell>
        </row>
        <row r="73">
          <cell r="B73" t="str">
            <v>Profit before taxation</v>
          </cell>
          <cell r="H73">
            <v>12375519.860933643</v>
          </cell>
          <cell r="J73">
            <v>7804595.9069999997</v>
          </cell>
        </row>
        <row r="75">
          <cell r="B75" t="str">
            <v>Provision for taxation</v>
          </cell>
        </row>
        <row r="76">
          <cell r="C76" t="str">
            <v>Current</v>
          </cell>
          <cell r="H76">
            <v>51733.09286136178</v>
          </cell>
          <cell r="J76">
            <v>36015.862000000001</v>
          </cell>
        </row>
        <row r="77">
          <cell r="C77" t="str">
            <v>Deferred</v>
          </cell>
          <cell r="H77">
            <v>214311.12784074189</v>
          </cell>
          <cell r="J77">
            <v>139626.13800000001</v>
          </cell>
        </row>
        <row r="78">
          <cell r="H78">
            <v>266044.22070210369</v>
          </cell>
          <cell r="J78">
            <v>175642</v>
          </cell>
        </row>
        <row r="79">
          <cell r="B79" t="str">
            <v>Net profit for the year</v>
          </cell>
          <cell r="H79">
            <v>12109475.640231539</v>
          </cell>
          <cell r="J79">
            <v>7628953.9069999997</v>
          </cell>
        </row>
        <row r="81">
          <cell r="B81" t="str">
            <v>Unappropriated profit brought forward</v>
          </cell>
          <cell r="H81">
            <v>0</v>
          </cell>
          <cell r="J81">
            <v>403</v>
          </cell>
        </row>
        <row r="83">
          <cell r="H83">
            <v>12109475.640231539</v>
          </cell>
          <cell r="J83">
            <v>7629356.9069999997</v>
          </cell>
        </row>
        <row r="87">
          <cell r="B87" t="str">
            <v>INDUS MOTOR COMPANY LIMITED</v>
          </cell>
        </row>
        <row r="88">
          <cell r="B88" t="str">
            <v>BUDGETED CASH FLOW STATEMENT</v>
          </cell>
        </row>
        <row r="89">
          <cell r="B89" t="str">
            <v>FOR THE YEAR 1999-00</v>
          </cell>
        </row>
        <row r="91">
          <cell r="J91" t="str">
            <v>Budget</v>
          </cell>
          <cell r="L91" t="str">
            <v>Actual</v>
          </cell>
        </row>
        <row r="92">
          <cell r="J92">
            <v>2000</v>
          </cell>
          <cell r="L92">
            <v>1999</v>
          </cell>
        </row>
        <row r="93">
          <cell r="J93" t="str">
            <v>Rs ' 000</v>
          </cell>
          <cell r="L93">
            <v>0</v>
          </cell>
        </row>
        <row r="95">
          <cell r="B95" t="str">
            <v>CASH FLOW FROM OPERATING ACTIVITIES</v>
          </cell>
        </row>
        <row r="96">
          <cell r="C96" t="str">
            <v>Profit before taxation</v>
          </cell>
          <cell r="J96">
            <v>70764.368931571371</v>
          </cell>
          <cell r="L96">
            <v>501310</v>
          </cell>
        </row>
        <row r="97">
          <cell r="C97" t="str">
            <v>Adjustment for non-cash charges and other items</v>
          </cell>
        </row>
        <row r="98">
          <cell r="D98" t="str">
            <v>Depreciation</v>
          </cell>
          <cell r="J98">
            <v>157941</v>
          </cell>
          <cell r="L98">
            <v>110788</v>
          </cell>
        </row>
        <row r="99">
          <cell r="D99" t="str">
            <v>Gain on sale of fixed assets</v>
          </cell>
          <cell r="J99">
            <v>0</v>
          </cell>
          <cell r="L99">
            <v>-2599</v>
          </cell>
        </row>
        <row r="100">
          <cell r="D100" t="str">
            <v>Financial charges</v>
          </cell>
          <cell r="J100">
            <v>0</v>
          </cell>
          <cell r="L100">
            <v>42314</v>
          </cell>
        </row>
        <row r="101">
          <cell r="D101" t="str">
            <v>Provision for warranty obligations</v>
          </cell>
          <cell r="J101">
            <v>0</v>
          </cell>
          <cell r="L101">
            <v>2601</v>
          </cell>
        </row>
        <row r="102">
          <cell r="D102" t="str">
            <v>Working capital changes</v>
          </cell>
          <cell r="J102">
            <v>-16288</v>
          </cell>
          <cell r="L102">
            <v>-1054419</v>
          </cell>
        </row>
        <row r="104">
          <cell r="J104">
            <v>212417.36893157137</v>
          </cell>
          <cell r="L104">
            <v>-400005</v>
          </cell>
        </row>
        <row r="106">
          <cell r="C106" t="str">
            <v>Financial charges paid</v>
          </cell>
          <cell r="J106">
            <v>0</v>
          </cell>
          <cell r="L106">
            <v>-26085</v>
          </cell>
        </row>
        <row r="107">
          <cell r="C107" t="str">
            <v>Income tax paid</v>
          </cell>
          <cell r="J107">
            <v>-177858.60557670222</v>
          </cell>
          <cell r="L107">
            <v>-233865</v>
          </cell>
        </row>
        <row r="108">
          <cell r="C108" t="str">
            <v>Long term deposits</v>
          </cell>
          <cell r="J108">
            <v>0</v>
          </cell>
          <cell r="L108">
            <v>837</v>
          </cell>
        </row>
        <row r="109">
          <cell r="C109" t="str">
            <v>Long term loans - net</v>
          </cell>
          <cell r="J109">
            <v>0</v>
          </cell>
          <cell r="L109">
            <v>449</v>
          </cell>
        </row>
        <row r="111">
          <cell r="B111" t="str">
            <v>NET CASH   INFLOW FROM OPERATING ACTIVITIES</v>
          </cell>
          <cell r="J111">
            <v>34558.763354869152</v>
          </cell>
          <cell r="L111">
            <v>-658669</v>
          </cell>
        </row>
        <row r="113">
          <cell r="B113" t="str">
            <v>CASH FLOW FROM INVESTING ACTIVITIES</v>
          </cell>
        </row>
        <row r="114">
          <cell r="C114" t="str">
            <v>Fixed capital expenditure ( Including Daihatsu)</v>
          </cell>
          <cell r="J114">
            <v>-336537</v>
          </cell>
          <cell r="L114">
            <v>-213592</v>
          </cell>
        </row>
        <row r="115">
          <cell r="C115" t="str">
            <v>Sale proceeds of fixed assets</v>
          </cell>
          <cell r="J115">
            <v>0</v>
          </cell>
          <cell r="L115">
            <v>13520</v>
          </cell>
        </row>
        <row r="116">
          <cell r="C116" t="str">
            <v>Long term investment</v>
          </cell>
          <cell r="J116">
            <v>0</v>
          </cell>
          <cell r="L116">
            <v>-1875</v>
          </cell>
        </row>
        <row r="118">
          <cell r="B118" t="str">
            <v>NET CASH  (OUTFLOW) FROM INVESTING ACTIVITIES</v>
          </cell>
          <cell r="J118">
            <v>-336537</v>
          </cell>
          <cell r="L118">
            <v>-201947</v>
          </cell>
        </row>
        <row r="120">
          <cell r="J120">
            <v>-301978.23664513085</v>
          </cell>
          <cell r="L120">
            <v>-860616</v>
          </cell>
        </row>
        <row r="121">
          <cell r="B121" t="str">
            <v>CASH FLOW FROM FINANCING ACTIVITIES</v>
          </cell>
        </row>
        <row r="122">
          <cell r="C122" t="str">
            <v>Long term loan borrowed</v>
          </cell>
          <cell r="J122">
            <v>0</v>
          </cell>
          <cell r="L122">
            <v>283799</v>
          </cell>
        </row>
        <row r="123">
          <cell r="C123" t="str">
            <v>Repayment of locally manufactured machinery loan</v>
          </cell>
          <cell r="J123">
            <v>-14268</v>
          </cell>
          <cell r="L123">
            <v>-6725</v>
          </cell>
        </row>
        <row r="124">
          <cell r="C124" t="str">
            <v>Repayment of suppliers credit loan</v>
          </cell>
          <cell r="J124">
            <v>0</v>
          </cell>
          <cell r="L124">
            <v>-54806</v>
          </cell>
        </row>
        <row r="125">
          <cell r="C125" t="str">
            <v>Dividend paid</v>
          </cell>
          <cell r="J125">
            <v>-157200</v>
          </cell>
          <cell r="L125">
            <v>-113737</v>
          </cell>
        </row>
        <row r="127">
          <cell r="B127" t="str">
            <v>NET CASH  (OUTFLOW)  FROM FINANCING ACTIVITIES</v>
          </cell>
          <cell r="J127">
            <v>-171468</v>
          </cell>
          <cell r="L127">
            <v>108531</v>
          </cell>
        </row>
        <row r="129">
          <cell r="B129" t="str">
            <v>NET (DECREASE)  IN  CASH AND CASH EQUIVALENTS</v>
          </cell>
          <cell r="J129">
            <v>-473446.23664513085</v>
          </cell>
          <cell r="L129">
            <v>-752085</v>
          </cell>
        </row>
        <row r="131">
          <cell r="B131" t="str">
            <v>CASH AND CASH EQUIVALNETS AT BEGINNING OF THE YEAR</v>
          </cell>
          <cell r="J131">
            <v>81951</v>
          </cell>
          <cell r="L131">
            <v>834036</v>
          </cell>
        </row>
        <row r="133">
          <cell r="B133" t="str">
            <v>CASH AND CASH EQUIVALNETS AT END OF THE YEAR</v>
          </cell>
          <cell r="J133">
            <v>-391495.23664513085</v>
          </cell>
          <cell r="L133">
            <v>81951</v>
          </cell>
        </row>
        <row r="134">
          <cell r="J134">
            <v>4176341.2998515274</v>
          </cell>
        </row>
        <row r="135">
          <cell r="J135">
            <v>4567836.5364966579</v>
          </cell>
        </row>
        <row r="137">
          <cell r="B137" t="str">
            <v>INDUS MOTOR COMPANY LIMITED</v>
          </cell>
        </row>
        <row r="138">
          <cell r="B138" t="str">
            <v>SUMMARY OF CASH FLOW</v>
          </cell>
        </row>
        <row r="139">
          <cell r="B139" t="str">
            <v>FOR THE YEAR 1999~00</v>
          </cell>
        </row>
        <row r="141">
          <cell r="H141" t="str">
            <v>Rs '000</v>
          </cell>
          <cell r="I141" t="str">
            <v>Rs '000</v>
          </cell>
        </row>
        <row r="143">
          <cell r="C143" t="str">
            <v>Profit before taxation</v>
          </cell>
          <cell r="I143">
            <v>70764.368931571371</v>
          </cell>
        </row>
        <row r="144">
          <cell r="B144" t="str">
            <v>Add:</v>
          </cell>
          <cell r="C144" t="str">
            <v>Depreciation</v>
          </cell>
          <cell r="I144">
            <v>157941</v>
          </cell>
        </row>
        <row r="145">
          <cell r="I145">
            <v>228705.36893157137</v>
          </cell>
        </row>
        <row r="147">
          <cell r="C147" t="str">
            <v>INFLOWS</v>
          </cell>
          <cell r="I147">
            <v>0</v>
          </cell>
        </row>
        <row r="148">
          <cell r="I148">
            <v>228705.36893157137</v>
          </cell>
        </row>
        <row r="149">
          <cell r="C149" t="str">
            <v>OUTFLOWS</v>
          </cell>
        </row>
        <row r="150">
          <cell r="D150" t="str">
            <v>Decrease in creditors accrued and other liabilities</v>
          </cell>
          <cell r="H150">
            <v>-16288</v>
          </cell>
        </row>
        <row r="151">
          <cell r="D151" t="str">
            <v>Income tax paid</v>
          </cell>
          <cell r="H151">
            <v>-177858.60557670222</v>
          </cell>
        </row>
        <row r="152">
          <cell r="D152" t="str">
            <v>Fixed capital expenditure ( Including Daihatsu)</v>
          </cell>
          <cell r="H152">
            <v>-336537</v>
          </cell>
        </row>
        <row r="153">
          <cell r="D153" t="str">
            <v>Repayment of locally manufactured machinery loan</v>
          </cell>
          <cell r="H153">
            <v>-14268</v>
          </cell>
        </row>
        <row r="154">
          <cell r="D154" t="str">
            <v>Dividend paid</v>
          </cell>
          <cell r="H154">
            <v>-157200</v>
          </cell>
        </row>
        <row r="156">
          <cell r="D156" t="str">
            <v>Total of  Inflow</v>
          </cell>
          <cell r="I156">
            <v>-702151.60557670216</v>
          </cell>
        </row>
        <row r="157">
          <cell r="I157">
            <v>-473446.23664513079</v>
          </cell>
        </row>
        <row r="159">
          <cell r="C159" t="str">
            <v>Opening  Cash and Bank Balance ( 01st July ' 99)</v>
          </cell>
          <cell r="I159">
            <v>81951</v>
          </cell>
        </row>
        <row r="161">
          <cell r="C161" t="str">
            <v>Closing  Cash and Bank Balance</v>
          </cell>
          <cell r="I161">
            <v>-391495.23664513079</v>
          </cell>
        </row>
        <row r="167">
          <cell r="B167" t="str">
            <v>INDUS MOTOR COMPANY LIMITED</v>
          </cell>
        </row>
        <row r="168">
          <cell r="B168" t="str">
            <v xml:space="preserve">SUPPORTS OF BUDGETED BALANCE SHEET </v>
          </cell>
        </row>
        <row r="169">
          <cell r="B169" t="str">
            <v>AS ON 1999-00</v>
          </cell>
          <cell r="J169" t="str">
            <v>Rs' 000</v>
          </cell>
        </row>
        <row r="171">
          <cell r="H171" t="str">
            <v>Budget</v>
          </cell>
          <cell r="I171" t="str">
            <v>Actual</v>
          </cell>
          <cell r="J171" t="str">
            <v>Varinace</v>
          </cell>
        </row>
        <row r="173">
          <cell r="B173" t="str">
            <v>Unappropriated Profit</v>
          </cell>
          <cell r="H173">
            <v>95060</v>
          </cell>
          <cell r="I173">
            <v>252260</v>
          </cell>
          <cell r="J173">
            <v>-157200</v>
          </cell>
        </row>
        <row r="175">
          <cell r="B175" t="str">
            <v>Opening balance</v>
          </cell>
          <cell r="J175">
            <v>252260</v>
          </cell>
        </row>
        <row r="176">
          <cell r="B176" t="str">
            <v>Less: Dividend  for 98~99</v>
          </cell>
          <cell r="J176">
            <v>-157200</v>
          </cell>
        </row>
        <row r="177">
          <cell r="B177" t="str">
            <v>Add: Projected net profit for 99~00</v>
          </cell>
          <cell r="J177">
            <v>0</v>
          </cell>
        </row>
        <row r="178">
          <cell r="B178" t="str">
            <v>Closing balance</v>
          </cell>
          <cell r="J178">
            <v>95060</v>
          </cell>
        </row>
        <row r="181">
          <cell r="B181" t="str">
            <v>Long Term Loans</v>
          </cell>
          <cell r="H181">
            <v>310415</v>
          </cell>
          <cell r="I181">
            <v>324683</v>
          </cell>
          <cell r="J181">
            <v>-14268</v>
          </cell>
        </row>
        <row r="183">
          <cell r="B183" t="str">
            <v>Opening balance</v>
          </cell>
          <cell r="J183">
            <v>324683</v>
          </cell>
        </row>
        <row r="184">
          <cell r="B184" t="str">
            <v>Repayment of loan</v>
          </cell>
          <cell r="J184">
            <v>-14268</v>
          </cell>
        </row>
        <row r="185">
          <cell r="B185" t="str">
            <v>Closing balance</v>
          </cell>
          <cell r="J185">
            <v>310415</v>
          </cell>
        </row>
        <row r="188">
          <cell r="B188" t="str">
            <v>Creditors, accrued and other liabilities</v>
          </cell>
          <cell r="H188">
            <v>578615</v>
          </cell>
          <cell r="I188">
            <v>594906</v>
          </cell>
          <cell r="J188">
            <v>-16291</v>
          </cell>
        </row>
        <row r="190">
          <cell r="B190" t="str">
            <v>Opening balance</v>
          </cell>
          <cell r="J190">
            <v>594906</v>
          </cell>
        </row>
        <row r="191">
          <cell r="B191" t="str">
            <v>Payment of running royalty (Last year 98~99)</v>
          </cell>
          <cell r="J191">
            <v>-33179</v>
          </cell>
        </row>
        <row r="192">
          <cell r="B192" t="str">
            <v>Payment of  W.P.P.F (Last year 98~99)</v>
          </cell>
          <cell r="J192">
            <v>-26925</v>
          </cell>
        </row>
        <row r="193">
          <cell r="B193" t="str">
            <v>Payment of W.W.F (Last year 98~99)</v>
          </cell>
          <cell r="J193">
            <v>-10231</v>
          </cell>
        </row>
        <row r="194">
          <cell r="B194" t="str">
            <v>Payment of markup - short term</v>
          </cell>
          <cell r="J194">
            <v>-25170</v>
          </cell>
        </row>
        <row r="195">
          <cell r="B195" t="str">
            <v>Payment of markup - long term loan</v>
          </cell>
          <cell r="J195">
            <v>-4132</v>
          </cell>
        </row>
        <row r="196">
          <cell r="J196">
            <v>495269</v>
          </cell>
        </row>
        <row r="197">
          <cell r="B197" t="str">
            <v>Provision for running royalty</v>
          </cell>
          <cell r="J197">
            <v>39956</v>
          </cell>
        </row>
        <row r="198">
          <cell r="B198" t="str">
            <v xml:space="preserve">Provision for   W.P.P.F </v>
          </cell>
          <cell r="J198">
            <v>12882</v>
          </cell>
        </row>
        <row r="199">
          <cell r="B199" t="str">
            <v xml:space="preserve">Provision for  W.W.F </v>
          </cell>
          <cell r="J199">
            <v>3661</v>
          </cell>
        </row>
        <row r="200">
          <cell r="B200" t="str">
            <v>Provision for markup - short term</v>
          </cell>
          <cell r="J200">
            <v>4220</v>
          </cell>
        </row>
        <row r="201">
          <cell r="B201" t="str">
            <v>Provision for markup - long  term loan</v>
          </cell>
          <cell r="J201">
            <v>22302</v>
          </cell>
        </row>
        <row r="202">
          <cell r="B202" t="str">
            <v>Provision of expenses</v>
          </cell>
          <cell r="J202">
            <v>325</v>
          </cell>
        </row>
        <row r="203">
          <cell r="B203" t="str">
            <v>Closing balance</v>
          </cell>
          <cell r="J203">
            <v>578615</v>
          </cell>
        </row>
        <row r="206">
          <cell r="B206" t="str">
            <v>Tangible Fixed Assets</v>
          </cell>
          <cell r="H206">
            <v>1014205</v>
          </cell>
          <cell r="I206">
            <v>958644</v>
          </cell>
          <cell r="J206">
            <v>55561</v>
          </cell>
        </row>
        <row r="208">
          <cell r="B208" t="str">
            <v>Opening balance</v>
          </cell>
          <cell r="J208">
            <v>958644</v>
          </cell>
        </row>
        <row r="209">
          <cell r="B209" t="str">
            <v>Addition</v>
          </cell>
          <cell r="J209">
            <v>161214</v>
          </cell>
        </row>
        <row r="210">
          <cell r="B210" t="str">
            <v>Depreciation</v>
          </cell>
          <cell r="J210">
            <v>-157941</v>
          </cell>
        </row>
        <row r="211">
          <cell r="B211" t="str">
            <v>Closing balance</v>
          </cell>
          <cell r="J211">
            <v>961917</v>
          </cell>
        </row>
        <row r="213">
          <cell r="B213" t="str">
            <v>Capital work in progress - D</v>
          </cell>
        </row>
        <row r="215">
          <cell r="B215" t="str">
            <v>Opening balance</v>
          </cell>
          <cell r="J215">
            <v>76347</v>
          </cell>
        </row>
        <row r="216">
          <cell r="B216" t="str">
            <v>Expenditure</v>
          </cell>
          <cell r="J216">
            <v>207452</v>
          </cell>
        </row>
        <row r="217">
          <cell r="B217" t="str">
            <v>Total expenditure of HBL loan</v>
          </cell>
          <cell r="J217">
            <v>283799</v>
          </cell>
        </row>
        <row r="221">
          <cell r="B221" t="str">
            <v>Advance income tax</v>
          </cell>
          <cell r="H221">
            <v>72970</v>
          </cell>
          <cell r="I221">
            <v>59908</v>
          </cell>
          <cell r="J221">
            <v>13062</v>
          </cell>
        </row>
        <row r="223">
          <cell r="B223" t="str">
            <v>Opening balance</v>
          </cell>
          <cell r="J223">
            <v>59908</v>
          </cell>
        </row>
        <row r="224">
          <cell r="B224" t="str">
            <v>Normal taxation</v>
          </cell>
          <cell r="J224">
            <v>-66938</v>
          </cell>
        </row>
        <row r="225">
          <cell r="B225" t="str">
            <v>Advance taxation</v>
          </cell>
          <cell r="J225">
            <v>80000</v>
          </cell>
        </row>
        <row r="226">
          <cell r="B226" t="str">
            <v>Closing balance</v>
          </cell>
          <cell r="J226">
            <v>72970</v>
          </cell>
        </row>
        <row r="228">
          <cell r="B228" t="str">
            <v>INDUS MOTOR COMPANY LIMITED</v>
          </cell>
        </row>
        <row r="229">
          <cell r="B229" t="str">
            <v>SUPPORTS OF BUDGETED CASH FLOW STATEMENT</v>
          </cell>
        </row>
        <row r="230">
          <cell r="B230" t="str">
            <v>FOR THE YEAR 1999~00</v>
          </cell>
          <cell r="J230" t="str">
            <v>Rs' 000</v>
          </cell>
        </row>
        <row r="233">
          <cell r="B233" t="str">
            <v>Fixed capital expenditure</v>
          </cell>
        </row>
        <row r="235">
          <cell r="C235" t="str">
            <v>Capital expenditure budget  - (Toyota)</v>
          </cell>
          <cell r="J235">
            <v>161214</v>
          </cell>
        </row>
        <row r="237">
          <cell r="C237" t="str">
            <v>Capital expenditure             - (Daihatsu)</v>
          </cell>
          <cell r="J237">
            <v>283799</v>
          </cell>
        </row>
        <row r="239">
          <cell r="J239">
            <v>445013</v>
          </cell>
        </row>
        <row r="241">
          <cell r="C241" t="str">
            <v>Less: Already incurred  in 98-99</v>
          </cell>
        </row>
        <row r="243">
          <cell r="D243" t="str">
            <v>Toyota</v>
          </cell>
          <cell r="J243">
            <v>32130</v>
          </cell>
        </row>
        <row r="245">
          <cell r="D245" t="str">
            <v>Daihatsu</v>
          </cell>
          <cell r="J245">
            <v>76347</v>
          </cell>
        </row>
        <row r="246">
          <cell r="J246">
            <v>108477</v>
          </cell>
        </row>
        <row r="248">
          <cell r="C248" t="str">
            <v>To be spent in 99~00</v>
          </cell>
          <cell r="J248">
            <v>336536</v>
          </cell>
        </row>
        <row r="252">
          <cell r="B252" t="str">
            <v>INDUS MOTOR COMPANY LIMITED</v>
          </cell>
        </row>
        <row r="253">
          <cell r="B253" t="str">
            <v>NOTES TO THE ACCOUNTS FOR THE YEAR ENDED</v>
          </cell>
        </row>
        <row r="254">
          <cell r="B254" t="str">
            <v>JUNE 30 , 1999</v>
          </cell>
        </row>
        <row r="255">
          <cell r="I255">
            <v>0</v>
          </cell>
        </row>
        <row r="256">
          <cell r="H256" t="str">
            <v>Budget</v>
          </cell>
          <cell r="I256">
            <v>0</v>
          </cell>
          <cell r="J256" t="str">
            <v>Actual</v>
          </cell>
        </row>
        <row r="257">
          <cell r="H257">
            <v>2000</v>
          </cell>
          <cell r="J257">
            <v>1999</v>
          </cell>
        </row>
        <row r="258">
          <cell r="H258" t="str">
            <v>(Rupees in thousand)</v>
          </cell>
        </row>
        <row r="259">
          <cell r="B259">
            <v>3</v>
          </cell>
          <cell r="C259" t="str">
            <v>RESERVES</v>
          </cell>
        </row>
        <row r="260">
          <cell r="C260" t="str">
            <v>Capital reserve</v>
          </cell>
        </row>
        <row r="261">
          <cell r="D261" t="str">
            <v>Premium on issue of Ordinary shares</v>
          </cell>
          <cell r="H261">
            <v>196500</v>
          </cell>
          <cell r="J261">
            <v>196500</v>
          </cell>
        </row>
        <row r="263">
          <cell r="C263" t="str">
            <v>Revenue reserve</v>
          </cell>
        </row>
        <row r="264">
          <cell r="D264" t="str">
            <v>Balance brought forward</v>
          </cell>
          <cell r="H264">
            <v>418500</v>
          </cell>
          <cell r="J264">
            <v>418500</v>
          </cell>
        </row>
        <row r="266">
          <cell r="D266" t="str">
            <v>Transferred from Profit and Loss account</v>
          </cell>
          <cell r="H266">
            <v>252260</v>
          </cell>
          <cell r="J266">
            <v>0</v>
          </cell>
        </row>
        <row r="267">
          <cell r="H267">
            <v>670760</v>
          </cell>
          <cell r="J267">
            <v>418500</v>
          </cell>
        </row>
        <row r="269">
          <cell r="D269" t="str">
            <v>Unappropriated profit</v>
          </cell>
          <cell r="H269">
            <v>0</v>
          </cell>
          <cell r="J269">
            <v>252260</v>
          </cell>
        </row>
        <row r="271">
          <cell r="H271">
            <v>867260</v>
          </cell>
          <cell r="J271">
            <v>867260</v>
          </cell>
        </row>
        <row r="273">
          <cell r="B273">
            <v>4</v>
          </cell>
          <cell r="C273" t="str">
            <v>LONG TERM LOANS - secured</v>
          </cell>
        </row>
        <row r="275">
          <cell r="D275" t="str">
            <v>Locally manufactured machinery loan</v>
          </cell>
          <cell r="H275">
            <v>40884</v>
          </cell>
          <cell r="J275">
            <v>55152</v>
          </cell>
        </row>
        <row r="276">
          <cell r="D276" t="str">
            <v>Less: Current maturity shown under currnet liabilities</v>
          </cell>
          <cell r="H276">
            <v>14268</v>
          </cell>
          <cell r="J276">
            <v>14268</v>
          </cell>
        </row>
        <row r="277">
          <cell r="H277">
            <v>26616</v>
          </cell>
          <cell r="J277">
            <v>40884</v>
          </cell>
        </row>
        <row r="279">
          <cell r="D279" t="str">
            <v>Term loan</v>
          </cell>
          <cell r="H279">
            <v>283799</v>
          </cell>
          <cell r="J279">
            <v>283799</v>
          </cell>
        </row>
        <row r="281">
          <cell r="H281">
            <v>310415</v>
          </cell>
          <cell r="J281">
            <v>324683</v>
          </cell>
        </row>
        <row r="283">
          <cell r="B283">
            <v>5</v>
          </cell>
          <cell r="C283" t="str">
            <v>CREDITORS , ACCRUED AND OTHER LIABILITIES</v>
          </cell>
        </row>
        <row r="284">
          <cell r="C284" t="str">
            <v>Creditors</v>
          </cell>
        </row>
        <row r="285">
          <cell r="D285" t="str">
            <v>Associated undertakings</v>
          </cell>
          <cell r="H285">
            <v>131355</v>
          </cell>
          <cell r="J285">
            <v>131355</v>
          </cell>
        </row>
        <row r="286">
          <cell r="D286" t="str">
            <v>Other trade creditodrs</v>
          </cell>
          <cell r="H286">
            <v>94622</v>
          </cell>
          <cell r="J286">
            <v>94622</v>
          </cell>
        </row>
        <row r="287">
          <cell r="H287">
            <v>225977</v>
          </cell>
          <cell r="J287">
            <v>225977</v>
          </cell>
        </row>
        <row r="288">
          <cell r="C288" t="str">
            <v>Accrued liabilities</v>
          </cell>
        </row>
        <row r="289">
          <cell r="D289" t="str">
            <v>Accrued expenses</v>
          </cell>
          <cell r="H289">
            <v>62961</v>
          </cell>
          <cell r="J289">
            <v>62636</v>
          </cell>
        </row>
        <row r="290">
          <cell r="D290" t="str">
            <v>Mark-up on secured long therm loans</v>
          </cell>
          <cell r="H290">
            <v>2418</v>
          </cell>
          <cell r="J290">
            <v>2330</v>
          </cell>
        </row>
        <row r="291">
          <cell r="D291" t="str">
            <v>Mark-up on secured short term running finances</v>
          </cell>
          <cell r="H291">
            <v>8341</v>
          </cell>
          <cell r="J291">
            <v>11209</v>
          </cell>
          <cell r="K291">
            <v>13539</v>
          </cell>
          <cell r="L291">
            <v>0</v>
          </cell>
          <cell r="M291">
            <v>13539</v>
          </cell>
          <cell r="N291">
            <v>-7200</v>
          </cell>
          <cell r="O291">
            <v>6339</v>
          </cell>
        </row>
        <row r="292">
          <cell r="H292">
            <v>73720</v>
          </cell>
          <cell r="J292">
            <v>76175</v>
          </cell>
        </row>
        <row r="293">
          <cell r="C293" t="str">
            <v>Other liabilities</v>
          </cell>
        </row>
        <row r="294">
          <cell r="D294" t="str">
            <v>Advances from customers and dealers</v>
          </cell>
          <cell r="H294">
            <v>185864</v>
          </cell>
          <cell r="J294">
            <v>185864</v>
          </cell>
        </row>
        <row r="295">
          <cell r="D295" t="str">
            <v>Commission payable</v>
          </cell>
          <cell r="H295">
            <v>198</v>
          </cell>
          <cell r="J295">
            <v>198</v>
          </cell>
        </row>
        <row r="296">
          <cell r="D296" t="str">
            <v>Interest income</v>
          </cell>
          <cell r="H296">
            <v>0</v>
          </cell>
          <cell r="J296">
            <v>0</v>
          </cell>
        </row>
        <row r="297">
          <cell r="D297" t="str">
            <v>Due to an associated undertakings - running royalty</v>
          </cell>
          <cell r="H297">
            <v>36922</v>
          </cell>
          <cell r="J297">
            <v>30145</v>
          </cell>
        </row>
        <row r="298">
          <cell r="D298" t="str">
            <v>Technical fee</v>
          </cell>
          <cell r="H298">
            <v>3112</v>
          </cell>
          <cell r="J298">
            <v>3112</v>
          </cell>
        </row>
        <row r="299">
          <cell r="D299" t="str">
            <v>Warranty obligations</v>
          </cell>
          <cell r="H299">
            <v>20097</v>
          </cell>
          <cell r="J299">
            <v>20097</v>
          </cell>
        </row>
        <row r="300">
          <cell r="D300" t="str">
            <v>Retention money</v>
          </cell>
          <cell r="H300">
            <v>1050</v>
          </cell>
          <cell r="J300">
            <v>1050</v>
          </cell>
        </row>
        <row r="301">
          <cell r="D301" t="str">
            <v>Worker's profit participation fund</v>
          </cell>
          <cell r="H301">
            <v>12882</v>
          </cell>
          <cell r="J301">
            <v>26925</v>
          </cell>
        </row>
        <row r="302">
          <cell r="D302" t="str">
            <v>Workers welfare fund</v>
          </cell>
          <cell r="H302">
            <v>3976</v>
          </cell>
          <cell r="J302">
            <v>10546</v>
          </cell>
        </row>
        <row r="303">
          <cell r="D303" t="str">
            <v>Tax deducted at source</v>
          </cell>
          <cell r="H303">
            <v>4552</v>
          </cell>
          <cell r="J303">
            <v>4552</v>
          </cell>
        </row>
        <row r="304">
          <cell r="D304" t="str">
            <v>Exchange risk and other charges</v>
          </cell>
          <cell r="H304">
            <v>0</v>
          </cell>
          <cell r="J304">
            <v>0</v>
          </cell>
        </row>
        <row r="305">
          <cell r="D305" t="str">
            <v>Payable to employees</v>
          </cell>
          <cell r="H305">
            <v>3379</v>
          </cell>
          <cell r="J305">
            <v>3379</v>
          </cell>
        </row>
        <row r="306">
          <cell r="D306" t="str">
            <v>Unclaimed dividend</v>
          </cell>
          <cell r="H306">
            <v>6886</v>
          </cell>
          <cell r="J306">
            <v>6886</v>
          </cell>
        </row>
        <row r="307">
          <cell r="H307">
            <v>0</v>
          </cell>
          <cell r="J307">
            <v>0</v>
          </cell>
        </row>
        <row r="309">
          <cell r="H309">
            <v>278918</v>
          </cell>
          <cell r="J309">
            <v>292754</v>
          </cell>
        </row>
        <row r="311">
          <cell r="H311">
            <v>578615</v>
          </cell>
          <cell r="J311">
            <v>594906</v>
          </cell>
        </row>
        <row r="313">
          <cell r="B313">
            <v>6</v>
          </cell>
          <cell r="C313" t="str">
            <v>TRADE DEBTS</v>
          </cell>
        </row>
        <row r="314">
          <cell r="C314" t="str">
            <v>Considered good - unsecured</v>
          </cell>
        </row>
        <row r="315">
          <cell r="D315" t="str">
            <v>Government agencies</v>
          </cell>
          <cell r="H315">
            <v>96414</v>
          </cell>
          <cell r="J315">
            <v>96414</v>
          </cell>
        </row>
        <row r="316">
          <cell r="D316" t="str">
            <v>Others</v>
          </cell>
          <cell r="H316">
            <v>347485</v>
          </cell>
          <cell r="J316">
            <v>347485</v>
          </cell>
        </row>
        <row r="318">
          <cell r="H318">
            <v>443899</v>
          </cell>
          <cell r="J318">
            <v>443899</v>
          </cell>
        </row>
        <row r="321">
          <cell r="B321">
            <v>7</v>
          </cell>
          <cell r="C321" t="str">
            <v>LOANS , ADVANCES AND PREPAYMENTS</v>
          </cell>
        </row>
        <row r="323">
          <cell r="C323" t="str">
            <v>Considered good</v>
          </cell>
        </row>
        <row r="325">
          <cell r="C325" t="str">
            <v>Loans and advances</v>
          </cell>
        </row>
        <row r="327">
          <cell r="D327" t="str">
            <v>Executives</v>
          </cell>
          <cell r="H327">
            <v>2016</v>
          </cell>
          <cell r="J327">
            <v>2016</v>
          </cell>
        </row>
        <row r="328">
          <cell r="D328" t="str">
            <v>Staff</v>
          </cell>
          <cell r="H328">
            <v>1612</v>
          </cell>
          <cell r="J328">
            <v>1612</v>
          </cell>
        </row>
        <row r="329">
          <cell r="H329">
            <v>3628</v>
          </cell>
          <cell r="J329">
            <v>3628</v>
          </cell>
        </row>
        <row r="331">
          <cell r="H331">
            <v>0</v>
          </cell>
          <cell r="J331">
            <v>0</v>
          </cell>
        </row>
        <row r="332">
          <cell r="C332" t="str">
            <v>receivable against scrap</v>
          </cell>
          <cell r="H332">
            <v>0</v>
          </cell>
          <cell r="J332">
            <v>0</v>
          </cell>
        </row>
        <row r="333">
          <cell r="C333" t="str">
            <v>Advances to suppliers and contractors</v>
          </cell>
          <cell r="H333">
            <v>64229</v>
          </cell>
          <cell r="J333">
            <v>64229</v>
          </cell>
        </row>
        <row r="334">
          <cell r="H334">
            <v>0</v>
          </cell>
          <cell r="J334">
            <v>0</v>
          </cell>
        </row>
        <row r="335">
          <cell r="K335">
            <v>13062</v>
          </cell>
        </row>
        <row r="336">
          <cell r="H336">
            <v>67857</v>
          </cell>
          <cell r="J336">
            <v>67857</v>
          </cell>
        </row>
        <row r="338">
          <cell r="C338" t="str">
            <v>Prepayments</v>
          </cell>
        </row>
        <row r="339">
          <cell r="D339" t="str">
            <v>Rent</v>
          </cell>
          <cell r="H339">
            <v>2180</v>
          </cell>
          <cell r="J339">
            <v>2180</v>
          </cell>
        </row>
        <row r="340">
          <cell r="D340" t="str">
            <v>Interest</v>
          </cell>
          <cell r="H340">
            <v>0</v>
          </cell>
          <cell r="J340">
            <v>0</v>
          </cell>
        </row>
        <row r="341">
          <cell r="D341" t="str">
            <v>Insurance</v>
          </cell>
          <cell r="H341">
            <v>7</v>
          </cell>
          <cell r="J341">
            <v>7</v>
          </cell>
        </row>
        <row r="342">
          <cell r="H342">
            <v>2187</v>
          </cell>
          <cell r="J342">
            <v>2187</v>
          </cell>
        </row>
        <row r="344">
          <cell r="H344">
            <v>70044</v>
          </cell>
          <cell r="J344">
            <v>70044</v>
          </cell>
        </row>
        <row r="347">
          <cell r="C347" t="str">
            <v>WORKING OF BUDGETED BALANCE SHEET</v>
          </cell>
          <cell r="G347" t="str">
            <v xml:space="preserve">As per </v>
          </cell>
          <cell r="H347" t="str">
            <v xml:space="preserve">As per </v>
          </cell>
        </row>
        <row r="348">
          <cell r="G348" t="str">
            <v>P&amp;L</v>
          </cell>
          <cell r="H348" t="str">
            <v>Cashflow</v>
          </cell>
          <cell r="I348" t="str">
            <v>Diff</v>
          </cell>
        </row>
        <row r="349">
          <cell r="C349" t="str">
            <v>Creditors,Accrued  and Other Liabilities</v>
          </cell>
        </row>
        <row r="350">
          <cell r="C350" t="str">
            <v>Accrued and Other liabilities:</v>
          </cell>
        </row>
        <row r="351">
          <cell r="D351" t="str">
            <v>Production expenses</v>
          </cell>
          <cell r="G351">
            <v>-46730.558999999965</v>
          </cell>
          <cell r="H351">
            <v>94561.699241425827</v>
          </cell>
          <cell r="I351">
            <v>-141292.25824142579</v>
          </cell>
        </row>
        <row r="352">
          <cell r="D352" t="str">
            <v>Running Royalty</v>
          </cell>
          <cell r="G352">
            <v>46730.558999999965</v>
          </cell>
          <cell r="H352">
            <v>30000</v>
          </cell>
          <cell r="I352">
            <v>16730.558999999965</v>
          </cell>
        </row>
        <row r="353">
          <cell r="D353" t="str">
            <v>Selling expenses</v>
          </cell>
          <cell r="G353">
            <v>0</v>
          </cell>
          <cell r="H353">
            <v>63142.203999999991</v>
          </cell>
          <cell r="I353">
            <v>-63142.203999999991</v>
          </cell>
        </row>
        <row r="354">
          <cell r="D354" t="str">
            <v>Adminstrative expenses</v>
          </cell>
          <cell r="G354">
            <v>85250</v>
          </cell>
          <cell r="H354">
            <v>128656.47499999998</v>
          </cell>
          <cell r="I354">
            <v>-43406.474999999977</v>
          </cell>
        </row>
        <row r="355">
          <cell r="D355" t="str">
            <v>Charity &amp; donation</v>
          </cell>
          <cell r="G355">
            <v>0</v>
          </cell>
          <cell r="H355">
            <v>4478.4691049310231</v>
          </cell>
          <cell r="I355">
            <v>-4478.4691049310231</v>
          </cell>
        </row>
        <row r="356">
          <cell r="D356" t="str">
            <v>W.P.P.F</v>
          </cell>
          <cell r="G356">
            <v>5000</v>
          </cell>
          <cell r="H356">
            <v>54000</v>
          </cell>
          <cell r="I356">
            <v>-49000</v>
          </cell>
        </row>
        <row r="357">
          <cell r="D357" t="str">
            <v>W.W.F</v>
          </cell>
          <cell r="G357">
            <v>42437.948501138671</v>
          </cell>
          <cell r="H357">
            <v>20000</v>
          </cell>
          <cell r="I357">
            <v>22437.948501138671</v>
          </cell>
        </row>
        <row r="358">
          <cell r="G358">
            <v>0</v>
          </cell>
          <cell r="H358">
            <v>0</v>
          </cell>
          <cell r="I358">
            <v>0</v>
          </cell>
        </row>
        <row r="359">
          <cell r="D359" t="str">
            <v>Financial charges : Capital expenditure</v>
          </cell>
          <cell r="G359">
            <v>0</v>
          </cell>
          <cell r="H359">
            <v>-14268</v>
          </cell>
          <cell r="I359">
            <v>14268</v>
          </cell>
        </row>
        <row r="360">
          <cell r="D360" t="str">
            <v>Financial charges : Working Capital</v>
          </cell>
          <cell r="G360">
            <v>0</v>
          </cell>
          <cell r="H360">
            <v>7200</v>
          </cell>
          <cell r="I360">
            <v>-7200</v>
          </cell>
        </row>
        <row r="361">
          <cell r="D361" t="str">
            <v>Taxation - Normal</v>
          </cell>
          <cell r="G361">
            <v>0</v>
          </cell>
          <cell r="H361">
            <v>0</v>
          </cell>
          <cell r="I361">
            <v>0</v>
          </cell>
        </row>
        <row r="363">
          <cell r="G363">
            <v>132687.94850113866</v>
          </cell>
          <cell r="H363">
            <v>387770.84734635684</v>
          </cell>
          <cell r="I363">
            <v>-255082.89884521818</v>
          </cell>
        </row>
        <row r="365">
          <cell r="C365" t="str">
            <v>Payment of dividend</v>
          </cell>
          <cell r="G365">
            <v>0</v>
          </cell>
          <cell r="H365">
            <v>157200</v>
          </cell>
          <cell r="I365">
            <v>-157200</v>
          </cell>
        </row>
        <row r="367">
          <cell r="G367">
            <v>0</v>
          </cell>
          <cell r="H367">
            <v>157200</v>
          </cell>
          <cell r="I367">
            <v>-157200</v>
          </cell>
        </row>
        <row r="369">
          <cell r="C369" t="str">
            <v>Fixed Assets</v>
          </cell>
        </row>
        <row r="370">
          <cell r="C370" t="str">
            <v>Capital work in progress:</v>
          </cell>
        </row>
        <row r="371">
          <cell r="D371" t="str">
            <v xml:space="preserve">Project investment </v>
          </cell>
          <cell r="G371" t="e">
            <v>#REF!</v>
          </cell>
          <cell r="H371">
            <v>18000</v>
          </cell>
          <cell r="I371" t="e">
            <v>#REF!</v>
          </cell>
        </row>
        <row r="373">
          <cell r="G373" t="e">
            <v>#REF!</v>
          </cell>
          <cell r="H373">
            <v>18000</v>
          </cell>
          <cell r="I373" t="e">
            <v>#REF!</v>
          </cell>
        </row>
        <row r="375">
          <cell r="C375" t="str">
            <v>Debtors</v>
          </cell>
        </row>
        <row r="376">
          <cell r="C376" t="str">
            <v>Sales</v>
          </cell>
          <cell r="D376" t="str">
            <v>CKD</v>
          </cell>
          <cell r="G376">
            <v>11552113.913043479</v>
          </cell>
          <cell r="H376">
            <v>10276346.956521738</v>
          </cell>
          <cell r="I376">
            <v>1275766.9565217402</v>
          </cell>
        </row>
        <row r="377">
          <cell r="C377" t="str">
            <v>Sales</v>
          </cell>
          <cell r="D377" t="str">
            <v>CBU</v>
          </cell>
          <cell r="G377">
            <v>1101895.2173913042</v>
          </cell>
          <cell r="H377">
            <v>1067112.6086956523</v>
          </cell>
          <cell r="I377">
            <v>34782.60869565187</v>
          </cell>
        </row>
        <row r="379">
          <cell r="G379">
            <v>12654009.130434783</v>
          </cell>
          <cell r="H379">
            <v>11343459.565217391</v>
          </cell>
          <cell r="I379">
            <v>1310549.5652173921</v>
          </cell>
        </row>
        <row r="381">
          <cell r="C381" t="str">
            <v>Advance Deposits Perepayments and other receivables</v>
          </cell>
        </row>
        <row r="382">
          <cell r="C382" t="str">
            <v>Advances &amp; Other receivable</v>
          </cell>
        </row>
        <row r="383">
          <cell r="C383" t="str">
            <v>CKD Cost</v>
          </cell>
          <cell r="G383">
            <v>0</v>
          </cell>
          <cell r="H383">
            <v>8742459.5609221719</v>
          </cell>
          <cell r="I383">
            <v>-8742459.5609221719</v>
          </cell>
        </row>
        <row r="384">
          <cell r="C384" t="str">
            <v>CBU Cost</v>
          </cell>
          <cell r="G384">
            <v>0</v>
          </cell>
          <cell r="H384">
            <v>882929.31331255147</v>
          </cell>
          <cell r="I384">
            <v>-882929.31331255147</v>
          </cell>
        </row>
        <row r="385">
          <cell r="C385" t="str">
            <v>30% Margin on L/C CKD</v>
          </cell>
          <cell r="G385">
            <v>0</v>
          </cell>
          <cell r="H385">
            <v>0</v>
          </cell>
          <cell r="I385">
            <v>0</v>
          </cell>
        </row>
        <row r="386">
          <cell r="C386" t="str">
            <v>30% Margin on L/C CBU</v>
          </cell>
          <cell r="G386">
            <v>0</v>
          </cell>
          <cell r="H386">
            <v>0</v>
          </cell>
          <cell r="I386">
            <v>0</v>
          </cell>
        </row>
        <row r="387">
          <cell r="C387" t="str">
            <v>Presumptive tax</v>
          </cell>
          <cell r="G387">
            <v>0</v>
          </cell>
          <cell r="H387">
            <v>50058.605576702212</v>
          </cell>
          <cell r="I387">
            <v>-50058.605576702212</v>
          </cell>
        </row>
        <row r="388">
          <cell r="C388" t="str">
            <v>Advance tax payment</v>
          </cell>
          <cell r="G388">
            <v>0</v>
          </cell>
          <cell r="H388">
            <v>127800</v>
          </cell>
          <cell r="I388">
            <v>-127800</v>
          </cell>
        </row>
        <row r="389">
          <cell r="C389" t="str">
            <v>Interest income</v>
          </cell>
          <cell r="G389">
            <v>0</v>
          </cell>
          <cell r="H389" t="e">
            <v>#REF!</v>
          </cell>
          <cell r="I389" t="e">
            <v>#REF!</v>
          </cell>
        </row>
        <row r="390">
          <cell r="C390" t="str">
            <v>HD income</v>
          </cell>
          <cell r="G390">
            <v>0</v>
          </cell>
          <cell r="H390">
            <v>35100.288</v>
          </cell>
          <cell r="I390">
            <v>-35100.288</v>
          </cell>
        </row>
        <row r="391">
          <cell r="C391" t="str">
            <v>Other income</v>
          </cell>
          <cell r="G391">
            <v>35100.288</v>
          </cell>
          <cell r="H391">
            <v>4800</v>
          </cell>
          <cell r="I391">
            <v>30300.288</v>
          </cell>
        </row>
        <row r="393">
          <cell r="G393">
            <v>35100.288</v>
          </cell>
          <cell r="H393" t="e">
            <v>#REF!</v>
          </cell>
          <cell r="I393" t="e">
            <v>#REF!</v>
          </cell>
        </row>
        <row r="395">
          <cell r="C395" t="str">
            <v>Imprest account</v>
          </cell>
          <cell r="G395">
            <v>0</v>
          </cell>
          <cell r="H395">
            <v>0</v>
          </cell>
          <cell r="I395">
            <v>0</v>
          </cell>
        </row>
      </sheetData>
      <sheetData sheetId="6">
        <row r="31">
          <cell r="B31" t="str">
            <v>Shareholders</v>
          </cell>
        </row>
        <row r="32">
          <cell r="B32" t="str">
            <v>Earning per share</v>
          </cell>
          <cell r="C32" t="str">
            <v xml:space="preserve">(Profit after taxation / No of Shares ) </v>
          </cell>
          <cell r="D32">
            <v>0</v>
          </cell>
          <cell r="E32">
            <v>0</v>
          </cell>
        </row>
        <row r="34">
          <cell r="B34" t="str">
            <v>Price earning ratio</v>
          </cell>
          <cell r="C34" t="str">
            <v>(Market Price of Share  / Earning per share ) = Times</v>
          </cell>
          <cell r="D34" t="e">
            <v>#DIV/0!</v>
          </cell>
          <cell r="E34" t="e">
            <v>#DIV/0!</v>
          </cell>
        </row>
        <row r="37">
          <cell r="B37" t="str">
            <v>Debt and Gearing Ratio</v>
          </cell>
        </row>
        <row r="39">
          <cell r="B39" t="str">
            <v>Debt / Equity Ratio</v>
          </cell>
          <cell r="C39" t="str">
            <v>(Share Capital + Reserves + Long Term loan ) / Long</v>
          </cell>
          <cell r="D39" t="str">
            <v xml:space="preserve">      03 :   97</v>
          </cell>
          <cell r="E39" t="str">
            <v xml:space="preserve">      04 :   96</v>
          </cell>
        </row>
        <row r="40">
          <cell r="C40" t="str">
            <v xml:space="preserve">                                                                                Term Loan</v>
          </cell>
        </row>
        <row r="42">
          <cell r="B42" t="str">
            <v>Debt Ratio</v>
          </cell>
          <cell r="C42" t="str">
            <v>(Total Debts  /  Total Assets)</v>
          </cell>
          <cell r="D42" t="str">
            <v>02 : 100</v>
          </cell>
          <cell r="E42" t="str">
            <v>04 : 100</v>
          </cell>
        </row>
        <row r="65">
          <cell r="J65" t="str">
            <v xml:space="preserve">C:\MIS\2002-03\[MIS-Aug-02-Sep17-QP.xls]Variantwise </v>
          </cell>
        </row>
        <row r="66">
          <cell r="C66" t="str">
            <v>XE</v>
          </cell>
          <cell r="D66" t="str">
            <v>XEG</v>
          </cell>
          <cell r="E66" t="str">
            <v>GL</v>
          </cell>
          <cell r="F66" t="str">
            <v>GLi</v>
          </cell>
          <cell r="G66" t="str">
            <v>GLi A/T</v>
          </cell>
          <cell r="H66" t="str">
            <v xml:space="preserve">2.0.D </v>
          </cell>
          <cell r="I66" t="str">
            <v>2.0.D G</v>
          </cell>
          <cell r="J66" t="str">
            <v>2.0.D Ltd</v>
          </cell>
          <cell r="K66" t="str">
            <v>4x2</v>
          </cell>
          <cell r="L66" t="str">
            <v>4x4</v>
          </cell>
          <cell r="M66" t="str">
            <v>Total</v>
          </cell>
        </row>
        <row r="67">
          <cell r="C67">
            <v>1460</v>
          </cell>
          <cell r="D67">
            <v>0</v>
          </cell>
          <cell r="E67">
            <v>960</v>
          </cell>
          <cell r="F67">
            <v>1300</v>
          </cell>
          <cell r="G67">
            <v>1100</v>
          </cell>
          <cell r="H67">
            <v>1840</v>
          </cell>
          <cell r="I67">
            <v>2940</v>
          </cell>
          <cell r="J67">
            <v>0</v>
          </cell>
          <cell r="K67">
            <v>1121</v>
          </cell>
          <cell r="L67">
            <v>1479</v>
          </cell>
          <cell r="M67">
            <v>12200</v>
          </cell>
        </row>
        <row r="68">
          <cell r="C68">
            <v>718260.86956521741</v>
          </cell>
          <cell r="D68" t="e">
            <v>#DIV/0!</v>
          </cell>
          <cell r="E68">
            <v>796521.73913043481</v>
          </cell>
          <cell r="F68">
            <v>903260.86956521741</v>
          </cell>
          <cell r="G68">
            <v>981521.73913043481</v>
          </cell>
          <cell r="H68">
            <v>848695.65217391308</v>
          </cell>
          <cell r="I68">
            <v>998913.04347826086</v>
          </cell>
          <cell r="J68" t="e">
            <v>#DIV/0!</v>
          </cell>
          <cell r="K68">
            <v>674782.60869565222</v>
          </cell>
          <cell r="L68">
            <v>645217.39130434778</v>
          </cell>
        </row>
        <row r="71">
          <cell r="B71" t="str">
            <v>CKD Cost</v>
          </cell>
          <cell r="C71">
            <v>258268.14140861234</v>
          </cell>
          <cell r="D71" t="e">
            <v>#DIV/0!</v>
          </cell>
          <cell r="E71">
            <v>311231.2087725295</v>
          </cell>
          <cell r="F71">
            <v>375735.3693498834</v>
          </cell>
          <cell r="G71">
            <v>441703.1443185262</v>
          </cell>
          <cell r="H71">
            <v>375139.79515105387</v>
          </cell>
          <cell r="I71">
            <v>514635.2303835096</v>
          </cell>
          <cell r="J71" t="e">
            <v>#DIV/0!</v>
          </cell>
          <cell r="K71">
            <v>456549.51474417682</v>
          </cell>
          <cell r="L71">
            <v>456549.51474417676</v>
          </cell>
        </row>
        <row r="72">
          <cell r="B72" t="str">
            <v>Vendor parts</v>
          </cell>
          <cell r="C72">
            <v>200507.36986301371</v>
          </cell>
          <cell r="D72" t="e">
            <v>#DIV/0!</v>
          </cell>
          <cell r="E72">
            <v>208145.84375</v>
          </cell>
          <cell r="F72">
            <v>230068.13076923077</v>
          </cell>
          <cell r="G72">
            <v>230124.43636363637</v>
          </cell>
          <cell r="H72">
            <v>201910.29891304349</v>
          </cell>
          <cell r="I72">
            <v>226227.37414965985</v>
          </cell>
          <cell r="J72" t="e">
            <v>#DIV/0!</v>
          </cell>
          <cell r="K72">
            <v>139346</v>
          </cell>
          <cell r="L72">
            <v>139346</v>
          </cell>
        </row>
        <row r="73">
          <cell r="B73" t="str">
            <v>Paints &amp; Chemicals</v>
          </cell>
          <cell r="C73">
            <v>11365</v>
          </cell>
          <cell r="D73" t="e">
            <v>#DIV/0!</v>
          </cell>
          <cell r="E73">
            <v>14743</v>
          </cell>
          <cell r="F73">
            <v>14450</v>
          </cell>
          <cell r="G73">
            <v>14623</v>
          </cell>
          <cell r="H73">
            <v>11355</v>
          </cell>
          <cell r="I73">
            <v>14625</v>
          </cell>
          <cell r="J73" t="e">
            <v>#DIV/0!</v>
          </cell>
          <cell r="K73">
            <v>11677</v>
          </cell>
          <cell r="L73">
            <v>11677</v>
          </cell>
        </row>
        <row r="74">
          <cell r="B74" t="str">
            <v>Consumables</v>
          </cell>
          <cell r="C74">
            <v>5237</v>
          </cell>
          <cell r="D74" t="e">
            <v>#DIV/0!</v>
          </cell>
          <cell r="E74">
            <v>5349</v>
          </cell>
          <cell r="F74">
            <v>5342</v>
          </cell>
          <cell r="G74">
            <v>5347</v>
          </cell>
          <cell r="H74">
            <v>5236</v>
          </cell>
          <cell r="I74">
            <v>5346</v>
          </cell>
          <cell r="J74" t="e">
            <v>#DIV/0!</v>
          </cell>
          <cell r="K74">
            <v>3227</v>
          </cell>
          <cell r="L74">
            <v>3227</v>
          </cell>
        </row>
        <row r="75">
          <cell r="B75" t="str">
            <v>KD Parts</v>
          </cell>
          <cell r="C75">
            <v>0</v>
          </cell>
          <cell r="D75" t="e">
            <v>#DIV/0!</v>
          </cell>
          <cell r="E75">
            <v>0</v>
          </cell>
          <cell r="F75">
            <v>0</v>
          </cell>
          <cell r="G75">
            <v>0</v>
          </cell>
          <cell r="H75">
            <v>0</v>
          </cell>
          <cell r="I75">
            <v>0</v>
          </cell>
          <cell r="J75" t="e">
            <v>#DIV/0!</v>
          </cell>
          <cell r="K75">
            <v>0</v>
          </cell>
          <cell r="L75">
            <v>0</v>
          </cell>
        </row>
        <row r="76">
          <cell r="B76" t="str">
            <v>Spare parts</v>
          </cell>
          <cell r="C76">
            <v>934</v>
          </cell>
          <cell r="D76" t="e">
            <v>#DIV/0!</v>
          </cell>
          <cell r="E76">
            <v>1002</v>
          </cell>
          <cell r="F76">
            <v>789</v>
          </cell>
          <cell r="G76">
            <v>779</v>
          </cell>
          <cell r="H76">
            <v>900</v>
          </cell>
          <cell r="I76">
            <v>789</v>
          </cell>
          <cell r="J76" t="e">
            <v>#DIV/0!</v>
          </cell>
          <cell r="K76">
            <v>41</v>
          </cell>
          <cell r="L76">
            <v>41</v>
          </cell>
        </row>
        <row r="77">
          <cell r="C77">
            <v>476311.51127162605</v>
          </cell>
          <cell r="D77" t="e">
            <v>#DIV/0!</v>
          </cell>
          <cell r="E77">
            <v>540471.0525225295</v>
          </cell>
          <cell r="F77">
            <v>626384.50011911418</v>
          </cell>
          <cell r="G77">
            <v>692576.58068216254</v>
          </cell>
          <cell r="H77">
            <v>594541.09406409739</v>
          </cell>
          <cell r="I77">
            <v>761622.60453316942</v>
          </cell>
          <cell r="J77" t="e">
            <v>#DIV/0!</v>
          </cell>
          <cell r="K77">
            <v>610840.51474417676</v>
          </cell>
          <cell r="L77">
            <v>610840.51474417676</v>
          </cell>
        </row>
        <row r="78">
          <cell r="C78">
            <v>241949.35829359136</v>
          </cell>
          <cell r="D78" t="e">
            <v>#DIV/0!</v>
          </cell>
          <cell r="E78">
            <v>256050.68660790531</v>
          </cell>
          <cell r="F78">
            <v>276876.36944610323</v>
          </cell>
          <cell r="G78">
            <v>288945.15844827227</v>
          </cell>
          <cell r="H78">
            <v>254154.5581098157</v>
          </cell>
          <cell r="I78">
            <v>237290.43894509145</v>
          </cell>
          <cell r="J78" t="e">
            <v>#DIV/0!</v>
          </cell>
          <cell r="K78">
            <v>63942.093951475457</v>
          </cell>
          <cell r="L78">
            <v>34376.876560171018</v>
          </cell>
        </row>
        <row r="81">
          <cell r="B81" t="str">
            <v xml:space="preserve">Salaries &amp; Wages </v>
          </cell>
          <cell r="C81">
            <v>4767.3094589713646</v>
          </cell>
          <cell r="D81" t="e">
            <v>#DIV/0!</v>
          </cell>
          <cell r="E81">
            <v>4776.2706326331272</v>
          </cell>
          <cell r="F81">
            <v>4813.6072934044723</v>
          </cell>
          <cell r="G81">
            <v>4805.592923404879</v>
          </cell>
          <cell r="H81">
            <v>4789.5499302359103</v>
          </cell>
          <cell r="I81">
            <v>4794.2758030354353</v>
          </cell>
          <cell r="J81" t="e">
            <v>#DIV/0!</v>
          </cell>
          <cell r="K81">
            <v>4847.8178592124559</v>
          </cell>
          <cell r="L81">
            <v>4585.8906446085002</v>
          </cell>
        </row>
        <row r="82">
          <cell r="B82" t="str">
            <v xml:space="preserve">Utilities </v>
          </cell>
          <cell r="C82">
            <v>0</v>
          </cell>
          <cell r="D82" t="e">
            <v>#DIV/0!</v>
          </cell>
          <cell r="E82">
            <v>0</v>
          </cell>
          <cell r="F82">
            <v>0</v>
          </cell>
          <cell r="G82">
            <v>0</v>
          </cell>
          <cell r="H82">
            <v>0</v>
          </cell>
          <cell r="I82">
            <v>0</v>
          </cell>
          <cell r="J82" t="e">
            <v>#DIV/0!</v>
          </cell>
          <cell r="K82">
            <v>0</v>
          </cell>
          <cell r="L82">
            <v>0</v>
          </cell>
        </row>
        <row r="83">
          <cell r="B83" t="str">
            <v>Depreciation</v>
          </cell>
          <cell r="C83">
            <v>9971.1532831807308</v>
          </cell>
          <cell r="D83" t="e">
            <v>#DIV/0!</v>
          </cell>
          <cell r="E83">
            <v>9989.8961898343987</v>
          </cell>
          <cell r="F83">
            <v>10067.98836548132</v>
          </cell>
          <cell r="G83">
            <v>10051.225763342349</v>
          </cell>
          <cell r="H83">
            <v>10017.670747586497</v>
          </cell>
          <cell r="I83">
            <v>10027.555233266825</v>
          </cell>
          <cell r="J83" t="e">
            <v>#DIV/0!</v>
          </cell>
          <cell r="K83">
            <v>10139.542100037777</v>
          </cell>
          <cell r="L83">
            <v>9591.7034442236982</v>
          </cell>
        </row>
        <row r="84">
          <cell r="B84" t="str">
            <v xml:space="preserve">Other Factory overhead </v>
          </cell>
          <cell r="C84">
            <v>2976.5878944422811</v>
          </cell>
          <cell r="D84" t="e">
            <v>#DIV/0!</v>
          </cell>
          <cell r="E84">
            <v>2982.1830254634915</v>
          </cell>
          <cell r="F84">
            <v>3005.4950956001894</v>
          </cell>
          <cell r="G84">
            <v>3000.4911249270708</v>
          </cell>
          <cell r="H84">
            <v>2990.4742842607898</v>
          </cell>
          <cell r="I84">
            <v>2993.4250001492392</v>
          </cell>
          <cell r="J84" t="e">
            <v>#DIV/0!</v>
          </cell>
          <cell r="K84">
            <v>3026.8553108164328</v>
          </cell>
          <cell r="L84">
            <v>2863.3145583385476</v>
          </cell>
        </row>
        <row r="85">
          <cell r="B85" t="str">
            <v>Running Royalty</v>
          </cell>
          <cell r="C85">
            <v>0</v>
          </cell>
          <cell r="D85" t="e">
            <v>#DIV/0!</v>
          </cell>
          <cell r="E85">
            <v>0</v>
          </cell>
          <cell r="F85">
            <v>0</v>
          </cell>
          <cell r="G85">
            <v>0</v>
          </cell>
          <cell r="H85">
            <v>0</v>
          </cell>
          <cell r="I85">
            <v>0</v>
          </cell>
          <cell r="J85" t="e">
            <v>#DIV/0!</v>
          </cell>
          <cell r="K85">
            <v>0</v>
          </cell>
          <cell r="L85">
            <v>0</v>
          </cell>
        </row>
        <row r="86">
          <cell r="C86">
            <v>17715.050636594377</v>
          </cell>
          <cell r="D86" t="e">
            <v>#DIV/0!</v>
          </cell>
          <cell r="E86">
            <v>17748.349847931018</v>
          </cell>
          <cell r="F86">
            <v>17887.09075448598</v>
          </cell>
          <cell r="G86">
            <v>17857.309811674299</v>
          </cell>
          <cell r="H86">
            <v>17797.694962083195</v>
          </cell>
          <cell r="I86">
            <v>17815.256036451501</v>
          </cell>
          <cell r="J86" t="e">
            <v>#DIV/0!</v>
          </cell>
          <cell r="K86">
            <v>18014.215270066667</v>
          </cell>
          <cell r="L86">
            <v>17040.908647170745</v>
          </cell>
        </row>
        <row r="88">
          <cell r="B88" t="str">
            <v>Selling Expenses</v>
          </cell>
          <cell r="C88">
            <v>4679.3131875264999</v>
          </cell>
          <cell r="D88" t="e">
            <v>#DIV/0!</v>
          </cell>
          <cell r="E88">
            <v>4687.3968481846014</v>
          </cell>
          <cell r="F88">
            <v>4720.8663972868326</v>
          </cell>
          <cell r="G88">
            <v>4713.6700629854558</v>
          </cell>
          <cell r="H88">
            <v>4700.2870861829688</v>
          </cell>
          <cell r="I88">
            <v>4704.2368746297925</v>
          </cell>
          <cell r="J88" t="e">
            <v>#DIV/0!</v>
          </cell>
          <cell r="K88">
            <v>4754.0094573397191</v>
          </cell>
          <cell r="L88">
            <v>4513.6163659104886</v>
          </cell>
        </row>
        <row r="89">
          <cell r="B89" t="str">
            <v>Administrative Expenses</v>
          </cell>
          <cell r="C89">
            <v>9534.4144168324146</v>
          </cell>
          <cell r="D89" t="e">
            <v>#DIV/0!</v>
          </cell>
          <cell r="E89">
            <v>9550.8854175179094</v>
          </cell>
          <cell r="F89">
            <v>9619.0818682995832</v>
          </cell>
          <cell r="G89">
            <v>9604.4188545704965</v>
          </cell>
          <cell r="H89">
            <v>9577.1501418658409</v>
          </cell>
          <cell r="I89">
            <v>9585.1981007011727</v>
          </cell>
          <cell r="J89" t="e">
            <v>#DIV/0!</v>
          </cell>
          <cell r="K89">
            <v>9686.6130757486881</v>
          </cell>
          <cell r="L89">
            <v>9196.7960310722374</v>
          </cell>
        </row>
        <row r="90">
          <cell r="B90" t="str">
            <v>Depreciation (Admin. &amp; Selling )</v>
          </cell>
          <cell r="C90">
            <v>2681.3588855891667</v>
          </cell>
          <cell r="D90" t="e">
            <v>#DIV/0!</v>
          </cell>
          <cell r="E90">
            <v>2685.9910173711269</v>
          </cell>
          <cell r="F90">
            <v>2705.1698731744018</v>
          </cell>
          <cell r="G90">
            <v>2701.0462007144979</v>
          </cell>
          <cell r="H90">
            <v>2693.3774334559516</v>
          </cell>
          <cell r="I90">
            <v>2695.6407571369405</v>
          </cell>
          <cell r="J90" t="e">
            <v>#DIV/0!</v>
          </cell>
          <cell r="K90">
            <v>2724.161642907899</v>
          </cell>
          <cell r="L90">
            <v>2586.4106256312061</v>
          </cell>
        </row>
        <row r="91">
          <cell r="B91" t="str">
            <v>Financial Charges -Capital Exp.</v>
          </cell>
          <cell r="C91">
            <v>0</v>
          </cell>
          <cell r="D91" t="e">
            <v>#DIV/0!</v>
          </cell>
          <cell r="E91">
            <v>0</v>
          </cell>
          <cell r="F91">
            <v>0</v>
          </cell>
          <cell r="G91">
            <v>0</v>
          </cell>
          <cell r="H91">
            <v>0</v>
          </cell>
          <cell r="I91">
            <v>0</v>
          </cell>
          <cell r="J91" t="e">
            <v>#DIV/0!</v>
          </cell>
          <cell r="K91">
            <v>0</v>
          </cell>
          <cell r="L91">
            <v>0</v>
          </cell>
        </row>
        <row r="92">
          <cell r="B92" t="str">
            <v>Financial  Charges -Working Capital</v>
          </cell>
          <cell r="C92">
            <v>478.34439743817239</v>
          </cell>
          <cell r="D92" t="e">
            <v>#DIV/0!</v>
          </cell>
          <cell r="E92">
            <v>478.990235132571</v>
          </cell>
          <cell r="F92">
            <v>481.46179131188364</v>
          </cell>
          <cell r="G92">
            <v>480.78854332672643</v>
          </cell>
          <cell r="H92">
            <v>480.04688878990646</v>
          </cell>
          <cell r="I92">
            <v>480.345049334686</v>
          </cell>
          <cell r="J92" t="e">
            <v>#DIV/0!</v>
          </cell>
          <cell r="K92">
            <v>483.44771997155902</v>
          </cell>
          <cell r="L92">
            <v>463.86874341667806</v>
          </cell>
        </row>
        <row r="93">
          <cell r="B93" t="str">
            <v>Other Expenses (Charity &amp; Donation)</v>
          </cell>
          <cell r="C93">
            <v>332.18360933206418</v>
          </cell>
          <cell r="D93" t="e">
            <v>#DIV/0!</v>
          </cell>
          <cell r="E93">
            <v>332.6321077309521</v>
          </cell>
          <cell r="F93">
            <v>334.34846618880817</v>
          </cell>
          <cell r="G93">
            <v>333.88093286578226</v>
          </cell>
          <cell r="H93">
            <v>333.36589499299072</v>
          </cell>
          <cell r="I93">
            <v>333.57295092686536</v>
          </cell>
          <cell r="J93" t="e">
            <v>#DIV/0!</v>
          </cell>
          <cell r="K93">
            <v>335.72758331358267</v>
          </cell>
          <cell r="L93">
            <v>322.13107181713752</v>
          </cell>
        </row>
        <row r="94">
          <cell r="B94" t="str">
            <v>Other Expenses ( W.P.P.F.)</v>
          </cell>
          <cell r="C94">
            <v>3113.0223166230039</v>
          </cell>
          <cell r="D94" t="e">
            <v>#DIV/0!</v>
          </cell>
          <cell r="E94">
            <v>3116.7216157076987</v>
          </cell>
          <cell r="F94">
            <v>3114.6457909837077</v>
          </cell>
          <cell r="G94">
            <v>3117.0570936799472</v>
          </cell>
          <cell r="H94">
            <v>3119.5358576199865</v>
          </cell>
          <cell r="I94">
            <v>3119.1015038384944</v>
          </cell>
          <cell r="J94" t="e">
            <v>#DIV/0!</v>
          </cell>
          <cell r="K94">
            <v>3082.8948197717668</v>
          </cell>
          <cell r="L94">
            <v>3061.2022068437518</v>
          </cell>
        </row>
        <row r="95">
          <cell r="B95" t="str">
            <v>Workers Welfare Fund</v>
          </cell>
          <cell r="C95">
            <v>1305.7877776005132</v>
          </cell>
          <cell r="D95" t="e">
            <v>#DIV/0!</v>
          </cell>
          <cell r="E95">
            <v>1307.3394849251572</v>
          </cell>
          <cell r="F95">
            <v>1306.4687598620717</v>
          </cell>
          <cell r="G95">
            <v>1307.4802044546884</v>
          </cell>
          <cell r="H95">
            <v>1308.5199463284221</v>
          </cell>
          <cell r="I95">
            <v>1308.3377523698375</v>
          </cell>
          <cell r="J95" t="e">
            <v>#DIV/0!</v>
          </cell>
          <cell r="K95">
            <v>1293.1505032231421</v>
          </cell>
          <cell r="L95">
            <v>1284.0513237298362</v>
          </cell>
        </row>
        <row r="96">
          <cell r="C96">
            <v>22124.424590941831</v>
          </cell>
          <cell r="D96" t="e">
            <v>#DIV/0!</v>
          </cell>
          <cell r="E96">
            <v>22159.956726570013</v>
          </cell>
          <cell r="F96">
            <v>22282.042947107289</v>
          </cell>
          <cell r="G96">
            <v>22258.341892597597</v>
          </cell>
          <cell r="H96">
            <v>22212.283249236072</v>
          </cell>
          <cell r="I96">
            <v>22226.432988937788</v>
          </cell>
          <cell r="J96" t="e">
            <v>#DIV/0!</v>
          </cell>
          <cell r="K96">
            <v>22360.004802276359</v>
          </cell>
          <cell r="L96">
            <v>21428.076368421334</v>
          </cell>
        </row>
        <row r="97">
          <cell r="C97">
            <v>39839.475227536212</v>
          </cell>
          <cell r="D97" t="e">
            <v>#DIV/0!</v>
          </cell>
          <cell r="E97">
            <v>39908.306574501032</v>
          </cell>
          <cell r="F97">
            <v>40169.133701593266</v>
          </cell>
          <cell r="G97">
            <v>40115.651704271892</v>
          </cell>
          <cell r="H97">
            <v>40009.978211319263</v>
          </cell>
          <cell r="I97">
            <v>40041.689025389293</v>
          </cell>
          <cell r="J97" t="e">
            <v>#DIV/0!</v>
          </cell>
          <cell r="K97">
            <v>40374.220072343029</v>
          </cell>
          <cell r="L97">
            <v>38468.985015592079</v>
          </cell>
        </row>
        <row r="100">
          <cell r="B100" t="str">
            <v xml:space="preserve">Break Even </v>
          </cell>
        </row>
        <row r="101">
          <cell r="B101" t="str">
            <v>Net Sales Revenue</v>
          </cell>
        </row>
        <row r="102">
          <cell r="B102" t="str">
            <v>Fixed Cost / C.M ratio                     Rs</v>
          </cell>
          <cell r="C102">
            <v>172672905.72614285</v>
          </cell>
          <cell r="D102" t="e">
            <v>#DIV/0!</v>
          </cell>
          <cell r="E102">
            <v>119180779.44802934</v>
          </cell>
          <cell r="F102">
            <v>170358231.44618037</v>
          </cell>
          <cell r="G102">
            <v>149896343.24533701</v>
          </cell>
          <cell r="H102">
            <v>245833017.67029431</v>
          </cell>
          <cell r="I102">
            <v>495572459.41659939</v>
          </cell>
          <cell r="J102" t="e">
            <v>#DIV/0!</v>
          </cell>
          <cell r="K102">
            <v>477624707.98227441</v>
          </cell>
          <cell r="L102">
            <v>1067870408.5072734</v>
          </cell>
          <cell r="M102" t="e">
            <v>#DIV/0!</v>
          </cell>
        </row>
        <row r="103">
          <cell r="B103" t="str">
            <v>Units yearly</v>
          </cell>
          <cell r="C103">
            <v>240</v>
          </cell>
          <cell r="D103" t="e">
            <v>#DIV/0!</v>
          </cell>
          <cell r="E103">
            <v>150</v>
          </cell>
          <cell r="F103">
            <v>189</v>
          </cell>
          <cell r="G103">
            <v>153</v>
          </cell>
          <cell r="H103">
            <v>290</v>
          </cell>
          <cell r="I103">
            <v>496</v>
          </cell>
          <cell r="J103" t="e">
            <v>#DIV/0!</v>
          </cell>
          <cell r="K103">
            <v>708</v>
          </cell>
          <cell r="L103">
            <v>1655</v>
          </cell>
          <cell r="M103" t="e">
            <v>#DIV/0!</v>
          </cell>
        </row>
        <row r="104">
          <cell r="B104" t="str">
            <v>Units monthly</v>
          </cell>
          <cell r="C104">
            <v>20</v>
          </cell>
          <cell r="D104" t="e">
            <v>#DIV/0!</v>
          </cell>
          <cell r="E104">
            <v>13</v>
          </cell>
          <cell r="F104">
            <v>16</v>
          </cell>
          <cell r="G104">
            <v>13</v>
          </cell>
          <cell r="H104">
            <v>24</v>
          </cell>
          <cell r="I104">
            <v>41</v>
          </cell>
          <cell r="J104" t="e">
            <v>#DIV/0!</v>
          </cell>
          <cell r="K104">
            <v>59</v>
          </cell>
          <cell r="L104">
            <v>138</v>
          </cell>
          <cell r="M104" t="e">
            <v>#DIV/0!</v>
          </cell>
        </row>
        <row r="106">
          <cell r="B106" t="str">
            <v>Safety Factor</v>
          </cell>
        </row>
        <row r="107">
          <cell r="B107" t="str">
            <v xml:space="preserve">Units </v>
          </cell>
          <cell r="C107">
            <v>1220</v>
          </cell>
          <cell r="D107" t="e">
            <v>#DIV/0!</v>
          </cell>
          <cell r="E107">
            <v>810</v>
          </cell>
          <cell r="F107">
            <v>1111</v>
          </cell>
          <cell r="G107">
            <v>947</v>
          </cell>
          <cell r="H107">
            <v>1550</v>
          </cell>
          <cell r="I107">
            <v>2444</v>
          </cell>
          <cell r="J107" t="e">
            <v>#DIV/0!</v>
          </cell>
          <cell r="K107">
            <v>413</v>
          </cell>
          <cell r="L107">
            <v>-176</v>
          </cell>
          <cell r="M107" t="e">
            <v>#DIV/0!</v>
          </cell>
        </row>
        <row r="108">
          <cell r="B108" t="str">
            <v>Percentage</v>
          </cell>
          <cell r="C108">
            <v>0.83561643835616439</v>
          </cell>
          <cell r="D108" t="e">
            <v>#DIV/0!</v>
          </cell>
          <cell r="E108">
            <v>0.84375</v>
          </cell>
          <cell r="F108">
            <v>0.85461538461538467</v>
          </cell>
          <cell r="G108">
            <v>0.86090909090909096</v>
          </cell>
          <cell r="H108">
            <v>0.84239130434782605</v>
          </cell>
          <cell r="I108">
            <v>0.83129251700680273</v>
          </cell>
          <cell r="J108" t="e">
            <v>#DIV/0!</v>
          </cell>
          <cell r="K108">
            <v>0.36842105263157893</v>
          </cell>
          <cell r="L108">
            <v>-0.11899932386747802</v>
          </cell>
          <cell r="M108" t="e">
            <v>#DIV/0!</v>
          </cell>
        </row>
        <row r="111">
          <cell r="B111" t="str">
            <v>Contribution Margin Ratio</v>
          </cell>
          <cell r="C111">
            <v>0.33685443345960053</v>
          </cell>
          <cell r="D111" t="e">
            <v>#DIV/0!</v>
          </cell>
          <cell r="E111">
            <v>0.32146101484616935</v>
          </cell>
          <cell r="F111">
            <v>0.30652979529532487</v>
          </cell>
          <cell r="G111">
            <v>0.29438487903921429</v>
          </cell>
          <cell r="H111">
            <v>0.29946489941218035</v>
          </cell>
          <cell r="I111">
            <v>0.23754864399290981</v>
          </cell>
          <cell r="J111" t="e">
            <v>#DIV/0!</v>
          </cell>
          <cell r="K111">
            <v>9.4759546448707183E-2</v>
          </cell>
          <cell r="L111">
            <v>5.3279525666033251E-2</v>
          </cell>
        </row>
      </sheetData>
      <sheetData sheetId="7">
        <row r="31">
          <cell r="C31" t="str">
            <v>Administrative Expenses</v>
          </cell>
          <cell r="E31">
            <v>9610261.4690381344</v>
          </cell>
          <cell r="F31">
            <v>9832911.6091950051</v>
          </cell>
          <cell r="G31">
            <v>9869393.092399193</v>
          </cell>
          <cell r="H31">
            <v>9927328.7090709955</v>
          </cell>
          <cell r="I31">
            <v>9588907.7903762609</v>
          </cell>
          <cell r="J31">
            <v>9509398.5743956808</v>
          </cell>
          <cell r="K31">
            <v>9793397.0329585802</v>
          </cell>
          <cell r="L31">
            <v>9615683.6491548289</v>
          </cell>
          <cell r="M31">
            <v>9743526.3912282288</v>
          </cell>
          <cell r="N31">
            <v>9716595.6573620625</v>
          </cell>
          <cell r="O31">
            <v>9662847.7578013577</v>
          </cell>
          <cell r="P31">
            <v>9551703.7501938995</v>
          </cell>
          <cell r="Q31">
            <v>116421955.4831742</v>
          </cell>
          <cell r="R31">
            <v>58338201.244475268</v>
          </cell>
          <cell r="S31">
            <v>58083754.238698952</v>
          </cell>
          <cell r="T31">
            <v>116421955.48317422</v>
          </cell>
          <cell r="U31" t="str">
            <v>Administrative Expenses</v>
          </cell>
        </row>
        <row r="32">
          <cell r="C32" t="str">
            <v>Depreciation (Admin. &amp; Selling )</v>
          </cell>
          <cell r="E32">
            <v>2702689.3164353981</v>
          </cell>
          <cell r="F32">
            <v>2765305.1107135788</v>
          </cell>
          <cell r="G32">
            <v>2775564.7810900123</v>
          </cell>
          <cell r="H32">
            <v>2791857.9873388167</v>
          </cell>
          <cell r="I32">
            <v>2696684.0314208353</v>
          </cell>
          <cell r="J32">
            <v>2674323.6919772951</v>
          </cell>
          <cell r="K32">
            <v>2754192.4450091408</v>
          </cell>
          <cell r="L32">
            <v>2704214.1936013722</v>
          </cell>
          <cell r="M32">
            <v>2740167.3478728519</v>
          </cell>
          <cell r="N32">
            <v>2732593.630244216</v>
          </cell>
          <cell r="O32">
            <v>2717478.1337104784</v>
          </cell>
          <cell r="P32">
            <v>2686221.1566850073</v>
          </cell>
          <cell r="Q32">
            <v>32741291.826099008</v>
          </cell>
          <cell r="R32">
            <v>16406424.918975938</v>
          </cell>
          <cell r="S32">
            <v>16334866.907123068</v>
          </cell>
          <cell r="T32">
            <v>32741291.826099008</v>
          </cell>
          <cell r="U32" t="str">
            <v>Depreciation (Admin. &amp; Selling )</v>
          </cell>
        </row>
        <row r="33">
          <cell r="C33" t="str">
            <v>Financial Charges -Capital Exp.</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Financial Charges -Capital Exp.</v>
          </cell>
        </row>
        <row r="34">
          <cell r="C34" t="str">
            <v>Financial Charges -Working Capital</v>
          </cell>
          <cell r="E34">
            <v>482404.14502184925</v>
          </cell>
          <cell r="F34">
            <v>500093.05899224279</v>
          </cell>
          <cell r="G34">
            <v>502758.27500108583</v>
          </cell>
          <cell r="H34">
            <v>509976.18082393525</v>
          </cell>
          <cell r="I34">
            <v>477507.75782574253</v>
          </cell>
          <cell r="J34">
            <v>475522.93191278144</v>
          </cell>
          <cell r="K34">
            <v>496201.66105324955</v>
          </cell>
          <cell r="L34">
            <v>474034.81972427724</v>
          </cell>
          <cell r="M34">
            <v>484767.44876841549</v>
          </cell>
          <cell r="N34">
            <v>480920.01958029496</v>
          </cell>
          <cell r="O34">
            <v>477800.47150196694</v>
          </cell>
          <cell r="P34">
            <v>474501.88816479594</v>
          </cell>
          <cell r="Q34">
            <v>5836488.6583706383</v>
          </cell>
          <cell r="R34">
            <v>2948262.3495776374</v>
          </cell>
          <cell r="S34">
            <v>2888226.3087929999</v>
          </cell>
          <cell r="T34">
            <v>5836488.6583706373</v>
          </cell>
          <cell r="U34" t="str">
            <v>Financial Charges -Working Capital</v>
          </cell>
        </row>
        <row r="35">
          <cell r="C35" t="str">
            <v>Other Expenses  - (Charity &amp; Donation)</v>
          </cell>
          <cell r="E35">
            <v>335002.87848739536</v>
          </cell>
          <cell r="F35">
            <v>347286.84652239084</v>
          </cell>
          <cell r="G35">
            <v>349137.69097297621</v>
          </cell>
          <cell r="H35">
            <v>354150.12557217735</v>
          </cell>
          <cell r="I35">
            <v>331602.60960121016</v>
          </cell>
          <cell r="J35">
            <v>330224.25827276486</v>
          </cell>
          <cell r="K35">
            <v>344584.48684253445</v>
          </cell>
          <cell r="L35">
            <v>329190.84703074809</v>
          </cell>
          <cell r="M35">
            <v>336644.06164473307</v>
          </cell>
          <cell r="N35">
            <v>333972.23581964942</v>
          </cell>
          <cell r="O35">
            <v>331805.882987477</v>
          </cell>
          <cell r="P35">
            <v>329515.20011444169</v>
          </cell>
          <cell r="Q35">
            <v>4053117.123868498</v>
          </cell>
          <cell r="R35">
            <v>2047404.4094289145</v>
          </cell>
          <cell r="S35">
            <v>2005712.7144395835</v>
          </cell>
          <cell r="T35">
            <v>4053117.123868498</v>
          </cell>
          <cell r="U35" t="str">
            <v>Other Expenses  - (Charity &amp; Donation)</v>
          </cell>
        </row>
        <row r="36">
          <cell r="C36" t="str">
            <v>W.P.P.F.</v>
          </cell>
          <cell r="E36">
            <v>3252073.9031108925</v>
          </cell>
          <cell r="F36">
            <v>3553509.3976374501</v>
          </cell>
          <cell r="G36">
            <v>3215260.9362302129</v>
          </cell>
          <cell r="H36">
            <v>3687963.8606835259</v>
          </cell>
          <cell r="I36">
            <v>2596533.2677252637</v>
          </cell>
          <cell r="J36">
            <v>2938984.7737119384</v>
          </cell>
          <cell r="K36">
            <v>4026779.1265603094</v>
          </cell>
          <cell r="L36">
            <v>2562594.7501644297</v>
          </cell>
          <cell r="M36">
            <v>2963857.6643554028</v>
          </cell>
          <cell r="N36">
            <v>3083451.8893780885</v>
          </cell>
          <cell r="O36">
            <v>2708025.8694477342</v>
          </cell>
          <cell r="P36">
            <v>3319379.7818624973</v>
          </cell>
          <cell r="Q36">
            <v>37908415.220867746</v>
          </cell>
          <cell r="R36">
            <v>19244326.139099281</v>
          </cell>
          <cell r="S36">
            <v>18664089.081768461</v>
          </cell>
          <cell r="T36">
            <v>37908415.220867738</v>
          </cell>
          <cell r="U36" t="str">
            <v>W.P.P.F.</v>
          </cell>
        </row>
        <row r="37">
          <cell r="C37" t="str">
            <v>Workers Welfare Fund</v>
          </cell>
          <cell r="E37">
            <v>1364114.3309060526</v>
          </cell>
          <cell r="F37">
            <v>1490554.4088926227</v>
          </cell>
          <cell r="G37">
            <v>1348672.7704799296</v>
          </cell>
          <cell r="H37">
            <v>1546952.6536311514</v>
          </cell>
          <cell r="I37">
            <v>1089141.3746133363</v>
          </cell>
          <cell r="J37">
            <v>1232786.0213447402</v>
          </cell>
          <cell r="K37">
            <v>1689072.0437440719</v>
          </cell>
          <cell r="L37">
            <v>1074905.5301787574</v>
          </cell>
          <cell r="M37">
            <v>1243219.1995530683</v>
          </cell>
          <cell r="N37">
            <v>1293384.1715394033</v>
          </cell>
          <cell r="O37">
            <v>1135908.0411562263</v>
          </cell>
          <cell r="P37">
            <v>1392346.4426275794</v>
          </cell>
          <cell r="Q37">
            <v>15901056.98866694</v>
          </cell>
          <cell r="R37">
            <v>8072221.5598678328</v>
          </cell>
          <cell r="S37">
            <v>7828835.4287991058</v>
          </cell>
          <cell r="T37">
            <v>15901056.988666939</v>
          </cell>
          <cell r="U37" t="str">
            <v>Workers Welfare Fund</v>
          </cell>
        </row>
        <row r="38">
          <cell r="E38">
            <v>23191379.96600645</v>
          </cell>
          <cell r="F38">
            <v>24372464.840335585</v>
          </cell>
          <cell r="G38">
            <v>31163997.363285858</v>
          </cell>
          <cell r="H38">
            <v>32359474.098765984</v>
          </cell>
          <cell r="I38">
            <v>28183053.119735744</v>
          </cell>
          <cell r="J38">
            <v>22548928.829295874</v>
          </cell>
          <cell r="K38">
            <v>24835508.08036685</v>
          </cell>
          <cell r="L38">
            <v>25930542.52019091</v>
          </cell>
          <cell r="M38">
            <v>27849130.890162524</v>
          </cell>
          <cell r="N38">
            <v>23145996.713560048</v>
          </cell>
          <cell r="O38">
            <v>29943968.022873018</v>
          </cell>
          <cell r="P38">
            <v>23499414.053136751</v>
          </cell>
          <cell r="Q38">
            <v>317023858.49771565</v>
          </cell>
          <cell r="R38">
            <v>161819298.2174255</v>
          </cell>
          <cell r="S38">
            <v>155204560.2802901</v>
          </cell>
          <cell r="T38">
            <v>317023858.49771559</v>
          </cell>
        </row>
        <row r="39">
          <cell r="B39" t="str">
            <v>Operating Profit</v>
          </cell>
          <cell r="E39">
            <v>34629770.98322732</v>
          </cell>
          <cell r="F39">
            <v>42004029.818067335</v>
          </cell>
          <cell r="G39">
            <v>35862189.604134485</v>
          </cell>
          <cell r="H39">
            <v>46079587.449266776</v>
          </cell>
          <cell r="I39">
            <v>23665898.882856105</v>
          </cell>
          <cell r="J39">
            <v>28450833.1743325</v>
          </cell>
          <cell r="K39">
            <v>55931151.308221579</v>
          </cell>
          <cell r="L39">
            <v>30829241.487566873</v>
          </cell>
          <cell r="M39">
            <v>39551844.653943002</v>
          </cell>
          <cell r="N39">
            <v>42029847.106232226</v>
          </cell>
          <cell r="O39">
            <v>34426329.655551702</v>
          </cell>
          <cell r="P39">
            <v>43079592.446451142</v>
          </cell>
          <cell r="Q39">
            <v>456540316.56985098</v>
          </cell>
          <cell r="R39">
            <v>210692309.91188452</v>
          </cell>
          <cell r="S39">
            <v>245848006.65796655</v>
          </cell>
          <cell r="T39">
            <v>456540316.56985104</v>
          </cell>
          <cell r="U39" t="str">
            <v>Operating Profit</v>
          </cell>
        </row>
        <row r="40">
          <cell r="H40">
            <v>2885725.1981790732</v>
          </cell>
          <cell r="S40">
            <v>0</v>
          </cell>
          <cell r="T40">
            <v>0</v>
          </cell>
        </row>
        <row r="41">
          <cell r="B41" t="str">
            <v>Other Income</v>
          </cell>
          <cell r="S41">
            <v>0</v>
          </cell>
          <cell r="T41">
            <v>0</v>
          </cell>
          <cell r="U41" t="str">
            <v>Other Income</v>
          </cell>
        </row>
        <row r="42">
          <cell r="C42" t="str">
            <v>H.D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t="str">
            <v>H.D</v>
          </cell>
        </row>
        <row r="43">
          <cell r="C43" t="str">
            <v>Scrap income</v>
          </cell>
          <cell r="E43">
            <v>16400000</v>
          </cell>
          <cell r="F43">
            <v>16400000</v>
          </cell>
          <cell r="G43">
            <v>16400000.000000004</v>
          </cell>
          <cell r="H43">
            <v>6400000</v>
          </cell>
          <cell r="I43">
            <v>6400000</v>
          </cell>
          <cell r="J43">
            <v>6400000</v>
          </cell>
          <cell r="K43">
            <v>6400000</v>
          </cell>
          <cell r="L43">
            <v>6400000</v>
          </cell>
          <cell r="M43">
            <v>6400000.0000000009</v>
          </cell>
          <cell r="N43">
            <v>6399999.9999999991</v>
          </cell>
          <cell r="O43">
            <v>6400000</v>
          </cell>
          <cell r="P43">
            <v>6400000.0000000009</v>
          </cell>
          <cell r="Q43">
            <v>106800000</v>
          </cell>
          <cell r="R43">
            <v>68400000</v>
          </cell>
          <cell r="S43">
            <v>38400000</v>
          </cell>
          <cell r="T43">
            <v>106800000</v>
          </cell>
          <cell r="U43" t="str">
            <v>Scrap income</v>
          </cell>
        </row>
        <row r="44">
          <cell r="E44">
            <v>16400000</v>
          </cell>
          <cell r="F44">
            <v>16400000</v>
          </cell>
          <cell r="G44">
            <v>16400000.000000004</v>
          </cell>
          <cell r="H44">
            <v>6400000</v>
          </cell>
          <cell r="I44">
            <v>6400000</v>
          </cell>
          <cell r="J44">
            <v>6400000</v>
          </cell>
          <cell r="K44">
            <v>6400000</v>
          </cell>
          <cell r="L44">
            <v>6400000</v>
          </cell>
          <cell r="M44">
            <v>6400000.0000000009</v>
          </cell>
          <cell r="N44">
            <v>6399999.9999999991</v>
          </cell>
          <cell r="O44">
            <v>6400000</v>
          </cell>
          <cell r="P44">
            <v>6400000.0000000009</v>
          </cell>
          <cell r="Q44">
            <v>106800000</v>
          </cell>
          <cell r="R44">
            <v>68400000</v>
          </cell>
          <cell r="S44">
            <v>38400000</v>
          </cell>
          <cell r="T44">
            <v>106800000</v>
          </cell>
        </row>
        <row r="45">
          <cell r="B45" t="str">
            <v>Profit Before Tax</v>
          </cell>
          <cell r="E45">
            <v>51029770.98322732</v>
          </cell>
          <cell r="F45">
            <v>58404029.818067335</v>
          </cell>
          <cell r="G45">
            <v>52262189.604134485</v>
          </cell>
          <cell r="H45">
            <v>52479587.449266776</v>
          </cell>
          <cell r="I45">
            <v>30065898.882856105</v>
          </cell>
          <cell r="J45">
            <v>34850833.1743325</v>
          </cell>
          <cell r="K45">
            <v>62331151.308221579</v>
          </cell>
          <cell r="L45">
            <v>37229241.487566873</v>
          </cell>
          <cell r="M45">
            <v>45951844.653943002</v>
          </cell>
          <cell r="N45">
            <v>48429847.106232226</v>
          </cell>
          <cell r="O45">
            <v>40826329.655551702</v>
          </cell>
          <cell r="P45">
            <v>49479592.446451142</v>
          </cell>
          <cell r="Q45">
            <v>563340316.56985116</v>
          </cell>
          <cell r="R45">
            <v>279092309.91188455</v>
          </cell>
          <cell r="S45">
            <v>284248006.65796655</v>
          </cell>
          <cell r="T45">
            <v>563340316.56985116</v>
          </cell>
          <cell r="U45" t="str">
            <v>Profit Before Tax</v>
          </cell>
        </row>
        <row r="46">
          <cell r="E46">
            <v>51567098.98322732</v>
          </cell>
          <cell r="F46">
            <v>58831957.818067335</v>
          </cell>
          <cell r="G46">
            <v>52770149.604134485</v>
          </cell>
          <cell r="H46">
            <v>62005035.449266776</v>
          </cell>
          <cell r="I46">
            <v>39653866.882856101</v>
          </cell>
          <cell r="J46">
            <v>44362149.1743325</v>
          </cell>
          <cell r="K46">
            <v>64877911.308221579</v>
          </cell>
          <cell r="L46">
            <v>37704049.487566873</v>
          </cell>
          <cell r="M46">
            <v>46521920.653943002</v>
          </cell>
          <cell r="N46">
            <v>48857775.106232226</v>
          </cell>
          <cell r="O46">
            <v>41301137.655551702</v>
          </cell>
          <cell r="P46">
            <v>49987552.446451142</v>
          </cell>
          <cell r="R46">
            <v>309190257.91188455</v>
          </cell>
          <cell r="S46">
            <v>289250346.65796655</v>
          </cell>
          <cell r="T46">
            <v>598440604.56985116</v>
          </cell>
        </row>
        <row r="47">
          <cell r="B47" t="str">
            <v>Taxation</v>
          </cell>
          <cell r="E47">
            <v>18048484.644129559</v>
          </cell>
          <cell r="F47">
            <v>20591185.236323565</v>
          </cell>
          <cell r="G47">
            <v>18469552.36144707</v>
          </cell>
          <cell r="H47">
            <v>21701762.407243371</v>
          </cell>
          <cell r="I47">
            <v>13878853.408999635</v>
          </cell>
          <cell r="J47">
            <v>15526752.211016374</v>
          </cell>
          <cell r="K47">
            <v>22707268.95787755</v>
          </cell>
          <cell r="L47">
            <v>13196417.320648406</v>
          </cell>
          <cell r="M47">
            <v>16282672.22888005</v>
          </cell>
          <cell r="N47">
            <v>17100221.287181277</v>
          </cell>
          <cell r="O47">
            <v>14455398.179443095</v>
          </cell>
          <cell r="P47">
            <v>17495643.356257901</v>
          </cell>
          <cell r="Q47">
            <v>209454211.59944785</v>
          </cell>
          <cell r="R47">
            <v>108216590.26915957</v>
          </cell>
          <cell r="S47">
            <v>101237621.33028828</v>
          </cell>
          <cell r="T47">
            <v>209454211.59944785</v>
          </cell>
          <cell r="U47" t="str">
            <v>Taxation</v>
          </cell>
        </row>
        <row r="48">
          <cell r="C48" t="str">
            <v>Normal</v>
          </cell>
          <cell r="E48">
            <v>18048484.644129559</v>
          </cell>
          <cell r="F48">
            <v>20591185.236323565</v>
          </cell>
          <cell r="G48">
            <v>18469552.36144707</v>
          </cell>
          <cell r="H48">
            <v>21701762.407243371</v>
          </cell>
          <cell r="I48">
            <v>13878853.408999635</v>
          </cell>
          <cell r="J48">
            <v>15526752.211016374</v>
          </cell>
          <cell r="K48">
            <v>22707268.95787755</v>
          </cell>
          <cell r="L48">
            <v>13196417.320648406</v>
          </cell>
          <cell r="M48">
            <v>16282672.22888005</v>
          </cell>
          <cell r="N48">
            <v>17100221.287181277</v>
          </cell>
          <cell r="O48">
            <v>14455398.179443095</v>
          </cell>
          <cell r="P48">
            <v>17495643.356257901</v>
          </cell>
          <cell r="Q48">
            <v>209454211.59944785</v>
          </cell>
          <cell r="R48">
            <v>108216590.26915957</v>
          </cell>
          <cell r="S48">
            <v>101237621.33028828</v>
          </cell>
          <cell r="T48">
            <v>209454211.59944785</v>
          </cell>
          <cell r="U48" t="str">
            <v>Normal</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Deferred</v>
          </cell>
        </row>
        <row r="50">
          <cell r="E50">
            <v>18048484.644129559</v>
          </cell>
          <cell r="F50">
            <v>20591185.236323565</v>
          </cell>
          <cell r="G50">
            <v>18469552.36144707</v>
          </cell>
          <cell r="H50">
            <v>21701762.407243371</v>
          </cell>
          <cell r="I50">
            <v>13878853.408999635</v>
          </cell>
          <cell r="J50">
            <v>15526752.211016374</v>
          </cell>
          <cell r="K50">
            <v>22707268.95787755</v>
          </cell>
          <cell r="L50">
            <v>13196417.320648406</v>
          </cell>
          <cell r="M50">
            <v>16282672.22888005</v>
          </cell>
          <cell r="N50">
            <v>17100221.287181277</v>
          </cell>
          <cell r="O50">
            <v>14455398.179443095</v>
          </cell>
          <cell r="P50">
            <v>17495643.356257901</v>
          </cell>
          <cell r="Q50">
            <v>209454211.59944785</v>
          </cell>
          <cell r="R50">
            <v>108216590.26915957</v>
          </cell>
          <cell r="S50">
            <v>101237621.33028828</v>
          </cell>
          <cell r="T50">
            <v>209454211.59944785</v>
          </cell>
        </row>
        <row r="51">
          <cell r="R51">
            <v>0</v>
          </cell>
          <cell r="S51">
            <v>0</v>
          </cell>
          <cell r="T51">
            <v>0</v>
          </cell>
        </row>
        <row r="52">
          <cell r="B52" t="str">
            <v>Profit After Tax</v>
          </cell>
          <cell r="E52">
            <v>32981286.339097761</v>
          </cell>
          <cell r="F52">
            <v>37812844.581743769</v>
          </cell>
          <cell r="G52">
            <v>33792637.242687419</v>
          </cell>
          <cell r="H52">
            <v>30777825.042023405</v>
          </cell>
          <cell r="I52">
            <v>16187045.47385647</v>
          </cell>
          <cell r="J52">
            <v>19324080.963316128</v>
          </cell>
          <cell r="K52">
            <v>39623882.350344032</v>
          </cell>
          <cell r="L52">
            <v>24032824.166918468</v>
          </cell>
          <cell r="M52">
            <v>29669172.425062954</v>
          </cell>
          <cell r="N52">
            <v>31329625.819050949</v>
          </cell>
          <cell r="O52">
            <v>26370931.476108607</v>
          </cell>
          <cell r="P52">
            <v>31983949.090193242</v>
          </cell>
          <cell r="Q52">
            <v>353886104.97040331</v>
          </cell>
          <cell r="R52">
            <v>170875719.64272493</v>
          </cell>
          <cell r="S52">
            <v>183010385.32767826</v>
          </cell>
          <cell r="T52">
            <v>353886104.97040319</v>
          </cell>
          <cell r="U52" t="str">
            <v>Profit After Tax</v>
          </cell>
        </row>
        <row r="53">
          <cell r="E53">
            <v>32981286.339097656</v>
          </cell>
          <cell r="F53">
            <v>37812844.581743702</v>
          </cell>
          <cell r="G53">
            <v>33792637.242687404</v>
          </cell>
          <cell r="H53">
            <v>30777825.042023405</v>
          </cell>
          <cell r="I53">
            <v>16187045.473856321</v>
          </cell>
          <cell r="J53">
            <v>19324080.963316113</v>
          </cell>
          <cell r="K53">
            <v>39623882.350344047</v>
          </cell>
          <cell r="L53">
            <v>24032824.166918483</v>
          </cell>
          <cell r="M53">
            <v>29669172.425063103</v>
          </cell>
          <cell r="N53">
            <v>31329625.819050897</v>
          </cell>
          <cell r="O53">
            <v>26370931.476108592</v>
          </cell>
          <cell r="P53">
            <v>31983949.090193182</v>
          </cell>
          <cell r="Q53">
            <v>353886104.97040296</v>
          </cell>
          <cell r="R53">
            <v>170875719.6427246</v>
          </cell>
          <cell r="S53">
            <v>183010385.32767829</v>
          </cell>
          <cell r="T53">
            <v>353886104.9704029</v>
          </cell>
        </row>
        <row r="54">
          <cell r="E54">
            <v>1.0430812835693359E-7</v>
          </cell>
          <cell r="F54">
            <v>6.7055225372314453E-8</v>
          </cell>
          <cell r="G54">
            <v>0</v>
          </cell>
          <cell r="H54">
            <v>0</v>
          </cell>
          <cell r="I54">
            <v>1.4901161193847656E-7</v>
          </cell>
          <cell r="J54">
            <v>0</v>
          </cell>
          <cell r="K54">
            <v>0</v>
          </cell>
          <cell r="L54">
            <v>0</v>
          </cell>
          <cell r="M54">
            <v>-1.4901161193847656E-7</v>
          </cell>
          <cell r="N54">
            <v>5.2154064178466797E-8</v>
          </cell>
          <cell r="O54">
            <v>0</v>
          </cell>
          <cell r="P54">
            <v>5.9604644775390625E-8</v>
          </cell>
          <cell r="Q54">
            <v>0</v>
          </cell>
        </row>
        <row r="55">
          <cell r="S55">
            <v>500562170.76853019</v>
          </cell>
        </row>
        <row r="56">
          <cell r="B56" t="str">
            <v>INDUS MOTOR COMPANY LIMITED</v>
          </cell>
        </row>
        <row r="57">
          <cell r="B57" t="str">
            <v>PERUNIT PROFIT &amp; LOSS ACCOUNT - TOYOTA  (CKD)</v>
          </cell>
        </row>
        <row r="58">
          <cell r="B58" t="str">
            <v>FOR THE YEAR 2001~02</v>
          </cell>
        </row>
        <row r="59">
          <cell r="AA59" t="str">
            <v xml:space="preserve">C:\MIS\2002-03\[MIS-Aug-02-Sep17-QP.xls]Variantwise </v>
          </cell>
        </row>
        <row r="60">
          <cell r="AB60" t="str">
            <v>Rs.</v>
          </cell>
          <cell r="AC60" t="str">
            <v>XLI</v>
          </cell>
        </row>
        <row r="61">
          <cell r="E61">
            <v>37438</v>
          </cell>
          <cell r="G61">
            <v>37469</v>
          </cell>
          <cell r="I61">
            <v>37500</v>
          </cell>
          <cell r="K61">
            <v>37531</v>
          </cell>
          <cell r="M61">
            <v>37562</v>
          </cell>
          <cell r="O61">
            <v>37593</v>
          </cell>
          <cell r="Q61">
            <v>37624</v>
          </cell>
          <cell r="S61">
            <v>37655</v>
          </cell>
          <cell r="U61">
            <v>37686</v>
          </cell>
          <cell r="W61">
            <v>37717</v>
          </cell>
          <cell r="Y61">
            <v>37748</v>
          </cell>
          <cell r="AA61">
            <v>37779</v>
          </cell>
          <cell r="AC61" t="str">
            <v>Yearly</v>
          </cell>
        </row>
        <row r="62">
          <cell r="D62" t="str">
            <v>XLI</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row>
        <row r="64">
          <cell r="C64" t="str">
            <v>Sales Units</v>
          </cell>
          <cell r="E64">
            <v>1</v>
          </cell>
          <cell r="F64">
            <v>140</v>
          </cell>
          <cell r="G64">
            <v>1</v>
          </cell>
          <cell r="H64">
            <v>140</v>
          </cell>
          <cell r="I64">
            <v>1</v>
          </cell>
          <cell r="J64">
            <v>140</v>
          </cell>
          <cell r="K64">
            <v>1</v>
          </cell>
          <cell r="L64">
            <v>160</v>
          </cell>
          <cell r="M64">
            <v>1</v>
          </cell>
          <cell r="N64">
            <v>110</v>
          </cell>
          <cell r="O64">
            <v>1</v>
          </cell>
          <cell r="P64">
            <v>110</v>
          </cell>
          <cell r="Q64">
            <v>1</v>
          </cell>
          <cell r="R64">
            <v>150</v>
          </cell>
          <cell r="S64">
            <v>1</v>
          </cell>
          <cell r="T64">
            <v>120</v>
          </cell>
          <cell r="U64">
            <v>1</v>
          </cell>
          <cell r="V64">
            <v>100</v>
          </cell>
          <cell r="W64">
            <v>1</v>
          </cell>
          <cell r="X64">
            <v>90</v>
          </cell>
          <cell r="Y64">
            <v>1</v>
          </cell>
          <cell r="Z64">
            <v>100</v>
          </cell>
          <cell r="AA64">
            <v>1</v>
          </cell>
          <cell r="AB64">
            <v>100</v>
          </cell>
          <cell r="AC64">
            <v>1460</v>
          </cell>
        </row>
        <row r="66">
          <cell r="C66" t="str">
            <v>Selling Price</v>
          </cell>
          <cell r="E66">
            <v>849000</v>
          </cell>
          <cell r="F66">
            <v>118860000</v>
          </cell>
          <cell r="G66">
            <v>849000</v>
          </cell>
          <cell r="H66">
            <v>118860000</v>
          </cell>
          <cell r="I66">
            <v>849000</v>
          </cell>
          <cell r="J66">
            <v>118860000</v>
          </cell>
          <cell r="K66">
            <v>849000</v>
          </cell>
          <cell r="L66">
            <v>135840000</v>
          </cell>
          <cell r="M66">
            <v>849000</v>
          </cell>
          <cell r="N66">
            <v>93390000</v>
          </cell>
          <cell r="O66">
            <v>849000</v>
          </cell>
          <cell r="P66">
            <v>93390000</v>
          </cell>
          <cell r="Q66">
            <v>849000</v>
          </cell>
          <cell r="R66">
            <v>127350000</v>
          </cell>
          <cell r="S66">
            <v>849000</v>
          </cell>
          <cell r="T66">
            <v>101880000</v>
          </cell>
          <cell r="U66">
            <v>849000</v>
          </cell>
          <cell r="V66">
            <v>84900000</v>
          </cell>
          <cell r="W66">
            <v>849000</v>
          </cell>
          <cell r="X66">
            <v>76410000</v>
          </cell>
          <cell r="Y66">
            <v>849000</v>
          </cell>
          <cell r="Z66">
            <v>84900000</v>
          </cell>
          <cell r="AA66">
            <v>849000</v>
          </cell>
          <cell r="AB66">
            <v>84900000</v>
          </cell>
          <cell r="AC66">
            <v>849000</v>
          </cell>
        </row>
        <row r="67">
          <cell r="C67" t="str">
            <v>Less: Dealer commission</v>
          </cell>
          <cell r="E67">
            <v>-20000</v>
          </cell>
          <cell r="F67">
            <v>-2800000</v>
          </cell>
          <cell r="G67">
            <v>-20000</v>
          </cell>
          <cell r="H67">
            <v>-2800000</v>
          </cell>
          <cell r="I67">
            <v>-20000</v>
          </cell>
          <cell r="J67">
            <v>-2800000</v>
          </cell>
          <cell r="K67">
            <v>-20000</v>
          </cell>
          <cell r="L67">
            <v>-3200000</v>
          </cell>
          <cell r="M67">
            <v>-20000</v>
          </cell>
          <cell r="N67">
            <v>-2200000</v>
          </cell>
          <cell r="O67">
            <v>-20000</v>
          </cell>
          <cell r="P67">
            <v>-2200000</v>
          </cell>
          <cell r="Q67">
            <v>-20000</v>
          </cell>
          <cell r="R67">
            <v>-3000000</v>
          </cell>
          <cell r="S67">
            <v>-20000</v>
          </cell>
          <cell r="T67">
            <v>-2400000</v>
          </cell>
          <cell r="U67">
            <v>-20000</v>
          </cell>
          <cell r="V67">
            <v>-2000000</v>
          </cell>
          <cell r="W67">
            <v>-20000</v>
          </cell>
          <cell r="X67">
            <v>-1800000</v>
          </cell>
          <cell r="Y67">
            <v>-20000</v>
          </cell>
          <cell r="Z67">
            <v>-2000000</v>
          </cell>
          <cell r="AA67">
            <v>-20000</v>
          </cell>
          <cell r="AB67">
            <v>-2000000</v>
          </cell>
          <cell r="AC67">
            <v>-20000</v>
          </cell>
        </row>
        <row r="68">
          <cell r="D68" t="str">
            <v xml:space="preserve">  Sales tax</v>
          </cell>
          <cell r="E68">
            <v>-110739.13043478261</v>
          </cell>
          <cell r="F68">
            <v>-15503478.260869564</v>
          </cell>
          <cell r="G68">
            <v>-110739.13043478261</v>
          </cell>
          <cell r="H68">
            <v>-15503478.260869564</v>
          </cell>
          <cell r="I68">
            <v>-110739.13043478261</v>
          </cell>
          <cell r="J68">
            <v>-15503478.260869564</v>
          </cell>
          <cell r="K68">
            <v>-110739.13043478261</v>
          </cell>
          <cell r="L68">
            <v>-17718260.869565219</v>
          </cell>
          <cell r="M68">
            <v>-110739.13043478261</v>
          </cell>
          <cell r="N68">
            <v>-12181304.347826086</v>
          </cell>
          <cell r="O68">
            <v>-110739.13043478261</v>
          </cell>
          <cell r="P68">
            <v>-12181304.347826086</v>
          </cell>
          <cell r="Q68">
            <v>-110739.13043478261</v>
          </cell>
          <cell r="R68">
            <v>-16610869.565217391</v>
          </cell>
          <cell r="S68">
            <v>-110739.13043478261</v>
          </cell>
          <cell r="T68">
            <v>-13288695.652173912</v>
          </cell>
          <cell r="U68">
            <v>-110739.13043478261</v>
          </cell>
          <cell r="V68">
            <v>-11073913.043478262</v>
          </cell>
          <cell r="W68">
            <v>-110739.13043478261</v>
          </cell>
          <cell r="X68">
            <v>-9966521.7391304355</v>
          </cell>
          <cell r="Y68">
            <v>-110739.13043478261</v>
          </cell>
          <cell r="Z68">
            <v>-11073913.043478262</v>
          </cell>
          <cell r="AA68">
            <v>-110739.13043478261</v>
          </cell>
          <cell r="AB68">
            <v>-11073913.043478262</v>
          </cell>
          <cell r="AC68">
            <v>-110739.13043478259</v>
          </cell>
        </row>
        <row r="69">
          <cell r="C69" t="str">
            <v>Net Sales</v>
          </cell>
          <cell r="E69">
            <v>718260.86956521741</v>
          </cell>
          <cell r="F69">
            <v>100556521.73913044</v>
          </cell>
          <cell r="G69">
            <v>718260.86956521741</v>
          </cell>
          <cell r="H69">
            <v>100556521.73913044</v>
          </cell>
          <cell r="I69">
            <v>718260.86956521741</v>
          </cell>
          <cell r="J69">
            <v>100556521.73913044</v>
          </cell>
          <cell r="K69">
            <v>718260.86956521741</v>
          </cell>
          <cell r="L69">
            <v>114921739.13043478</v>
          </cell>
          <cell r="M69">
            <v>718260.86956521741</v>
          </cell>
          <cell r="N69">
            <v>79008695.652173907</v>
          </cell>
          <cell r="O69">
            <v>718260.86956521741</v>
          </cell>
          <cell r="P69">
            <v>79008695.652173907</v>
          </cell>
          <cell r="Q69">
            <v>718260.86956521741</v>
          </cell>
          <cell r="R69">
            <v>107739130.43478261</v>
          </cell>
          <cell r="S69">
            <v>718260.86956521741</v>
          </cell>
          <cell r="T69">
            <v>86191304.347826093</v>
          </cell>
          <cell r="U69">
            <v>718260.86956521741</v>
          </cell>
          <cell r="V69">
            <v>71826086.956521735</v>
          </cell>
          <cell r="W69">
            <v>718260.86956521741</v>
          </cell>
          <cell r="X69">
            <v>64643478.260869563</v>
          </cell>
          <cell r="Y69">
            <v>718260.86956521741</v>
          </cell>
          <cell r="Z69">
            <v>71826086.956521735</v>
          </cell>
          <cell r="AA69">
            <v>718260.86956521741</v>
          </cell>
          <cell r="AB69">
            <v>71826086.956521735</v>
          </cell>
          <cell r="AC69">
            <v>718260.86956521741</v>
          </cell>
          <cell r="AE69">
            <v>1048660869.5652175</v>
          </cell>
        </row>
        <row r="71">
          <cell r="C71" t="str">
            <v>Variable Cost of Sales</v>
          </cell>
          <cell r="AD71" t="str">
            <v>Variable Cost of Sales</v>
          </cell>
        </row>
        <row r="72">
          <cell r="D72" t="str">
            <v>CKD Cost</v>
          </cell>
          <cell r="E72">
            <v>261146.48864729228</v>
          </cell>
          <cell r="F72">
            <v>36560508.41062092</v>
          </cell>
          <cell r="G72">
            <v>261146.48864729228</v>
          </cell>
          <cell r="H72">
            <v>36560508.41062092</v>
          </cell>
          <cell r="I72">
            <v>261146.48864729228</v>
          </cell>
          <cell r="J72">
            <v>36560508.41062092</v>
          </cell>
          <cell r="K72">
            <v>257105.73194683768</v>
          </cell>
          <cell r="L72">
            <v>41136917.111494027</v>
          </cell>
          <cell r="M72">
            <v>257105.73194683768</v>
          </cell>
          <cell r="N72">
            <v>28281630.514152143</v>
          </cell>
          <cell r="O72">
            <v>257105.73194683768</v>
          </cell>
          <cell r="P72">
            <v>28281630.514152143</v>
          </cell>
          <cell r="Q72">
            <v>257105.73194683768</v>
          </cell>
          <cell r="R72">
            <v>38565859.792025656</v>
          </cell>
          <cell r="S72">
            <v>257105.73194683768</v>
          </cell>
          <cell r="T72">
            <v>30852687.833620522</v>
          </cell>
          <cell r="U72">
            <v>257105.73194683768</v>
          </cell>
          <cell r="V72">
            <v>25710573.194683768</v>
          </cell>
          <cell r="W72">
            <v>257105.73194683768</v>
          </cell>
          <cell r="X72">
            <v>23139515.875215393</v>
          </cell>
          <cell r="Y72">
            <v>257105.73194683768</v>
          </cell>
          <cell r="Z72">
            <v>25710573.194683768</v>
          </cell>
          <cell r="AA72">
            <v>257105.73194683768</v>
          </cell>
          <cell r="AB72">
            <v>25710573.194683768</v>
          </cell>
          <cell r="AC72">
            <v>258268.14140861234</v>
          </cell>
          <cell r="AE72" t="str">
            <v>CKD Cost</v>
          </cell>
          <cell r="AF72">
            <v>377071486.45657402</v>
          </cell>
        </row>
        <row r="73">
          <cell r="D73" t="str">
            <v>Vendor parts</v>
          </cell>
          <cell r="E73">
            <v>200657</v>
          </cell>
          <cell r="F73">
            <v>28091980</v>
          </cell>
          <cell r="G73">
            <v>200657</v>
          </cell>
          <cell r="H73">
            <v>28091980</v>
          </cell>
          <cell r="I73">
            <v>200657</v>
          </cell>
          <cell r="J73">
            <v>28091980</v>
          </cell>
          <cell r="K73">
            <v>200657</v>
          </cell>
          <cell r="L73">
            <v>32105120</v>
          </cell>
          <cell r="M73">
            <v>200657</v>
          </cell>
          <cell r="N73">
            <v>22072270</v>
          </cell>
          <cell r="O73">
            <v>200657</v>
          </cell>
          <cell r="P73">
            <v>22072270</v>
          </cell>
          <cell r="Q73">
            <v>200326</v>
          </cell>
          <cell r="R73">
            <v>30048900</v>
          </cell>
          <cell r="S73">
            <v>200326</v>
          </cell>
          <cell r="T73">
            <v>24039120</v>
          </cell>
          <cell r="U73">
            <v>200326</v>
          </cell>
          <cell r="V73">
            <v>20032600</v>
          </cell>
          <cell r="W73">
            <v>200326</v>
          </cell>
          <cell r="X73">
            <v>18029340</v>
          </cell>
          <cell r="Y73">
            <v>200326</v>
          </cell>
          <cell r="Z73">
            <v>20032600</v>
          </cell>
          <cell r="AA73">
            <v>200326</v>
          </cell>
          <cell r="AB73">
            <v>20032600</v>
          </cell>
          <cell r="AC73">
            <v>200507.36986301371</v>
          </cell>
          <cell r="AE73" t="str">
            <v>Vendor parts</v>
          </cell>
          <cell r="AF73">
            <v>292740760</v>
          </cell>
        </row>
        <row r="74">
          <cell r="D74" t="str">
            <v>Multi Source Parts</v>
          </cell>
          <cell r="E74">
            <v>136433.13680000001</v>
          </cell>
          <cell r="F74">
            <v>19100639.152000003</v>
          </cell>
          <cell r="G74">
            <v>136433.13680000001</v>
          </cell>
          <cell r="H74">
            <v>19100639.152000003</v>
          </cell>
          <cell r="I74">
            <v>136433.13680000001</v>
          </cell>
          <cell r="J74">
            <v>19100639.152000003</v>
          </cell>
          <cell r="K74">
            <v>136433.13680000001</v>
          </cell>
          <cell r="L74">
            <v>21829301.888</v>
          </cell>
          <cell r="M74">
            <v>136433.13680000001</v>
          </cell>
          <cell r="N74">
            <v>15007645.048</v>
          </cell>
          <cell r="O74">
            <v>136433.13680000001</v>
          </cell>
          <cell r="P74">
            <v>15007645.048</v>
          </cell>
          <cell r="Q74">
            <v>136433.13680000001</v>
          </cell>
          <cell r="R74">
            <v>20464970.52</v>
          </cell>
          <cell r="S74">
            <v>136433.13680000001</v>
          </cell>
          <cell r="T74">
            <v>16371976.416000001</v>
          </cell>
          <cell r="U74">
            <v>136433.13680000001</v>
          </cell>
          <cell r="V74">
            <v>13643313.680000002</v>
          </cell>
          <cell r="W74">
            <v>136433.13680000001</v>
          </cell>
          <cell r="X74">
            <v>12278982.312000001</v>
          </cell>
          <cell r="Y74">
            <v>136433.13680000001</v>
          </cell>
          <cell r="Z74">
            <v>13643313.680000002</v>
          </cell>
          <cell r="AA74">
            <v>136433.13680000001</v>
          </cell>
          <cell r="AB74">
            <v>13643313.680000002</v>
          </cell>
          <cell r="AC74">
            <v>136433.13680000004</v>
          </cell>
          <cell r="AE74" t="str">
            <v>Nomi Parts</v>
          </cell>
          <cell r="AF74">
            <v>199192379.72800004</v>
          </cell>
        </row>
        <row r="75">
          <cell r="D75" t="str">
            <v>Paints &amp; Chemicals</v>
          </cell>
          <cell r="E75">
            <v>11365</v>
          </cell>
          <cell r="F75">
            <v>1591100</v>
          </cell>
          <cell r="G75">
            <v>11365</v>
          </cell>
          <cell r="H75">
            <v>1591100</v>
          </cell>
          <cell r="I75">
            <v>11365</v>
          </cell>
          <cell r="J75">
            <v>1591100</v>
          </cell>
          <cell r="K75">
            <v>11365</v>
          </cell>
          <cell r="L75">
            <v>1818400</v>
          </cell>
          <cell r="M75">
            <v>11365</v>
          </cell>
          <cell r="N75">
            <v>1250150</v>
          </cell>
          <cell r="O75">
            <v>11365</v>
          </cell>
          <cell r="P75">
            <v>1250150</v>
          </cell>
          <cell r="Q75">
            <v>11365</v>
          </cell>
          <cell r="R75">
            <v>1704750</v>
          </cell>
          <cell r="S75">
            <v>11365</v>
          </cell>
          <cell r="T75">
            <v>1363800</v>
          </cell>
          <cell r="U75">
            <v>11365</v>
          </cell>
          <cell r="V75">
            <v>1136500</v>
          </cell>
          <cell r="W75">
            <v>11365</v>
          </cell>
          <cell r="X75">
            <v>1022850</v>
          </cell>
          <cell r="Y75">
            <v>11365</v>
          </cell>
          <cell r="Z75">
            <v>1136500</v>
          </cell>
          <cell r="AA75">
            <v>11365</v>
          </cell>
          <cell r="AB75">
            <v>1136500</v>
          </cell>
          <cell r="AC75">
            <v>11365</v>
          </cell>
          <cell r="AE75" t="str">
            <v>Paints &amp; Chemicals</v>
          </cell>
          <cell r="AF75">
            <v>16592900</v>
          </cell>
        </row>
        <row r="76">
          <cell r="D76" t="str">
            <v>Consumables</v>
          </cell>
          <cell r="E76">
            <v>5237</v>
          </cell>
          <cell r="F76">
            <v>733180</v>
          </cell>
          <cell r="G76">
            <v>5237</v>
          </cell>
          <cell r="H76">
            <v>733180</v>
          </cell>
          <cell r="I76">
            <v>5237</v>
          </cell>
          <cell r="J76">
            <v>733180</v>
          </cell>
          <cell r="K76">
            <v>5237</v>
          </cell>
          <cell r="L76">
            <v>837920</v>
          </cell>
          <cell r="M76">
            <v>5237</v>
          </cell>
          <cell r="N76">
            <v>576070</v>
          </cell>
          <cell r="O76">
            <v>5237</v>
          </cell>
          <cell r="P76">
            <v>576070</v>
          </cell>
          <cell r="Q76">
            <v>5237</v>
          </cell>
          <cell r="R76">
            <v>785550</v>
          </cell>
          <cell r="S76">
            <v>5237</v>
          </cell>
          <cell r="T76">
            <v>628440</v>
          </cell>
          <cell r="U76">
            <v>5237</v>
          </cell>
          <cell r="V76">
            <v>523700</v>
          </cell>
          <cell r="W76">
            <v>5237</v>
          </cell>
          <cell r="X76">
            <v>471330</v>
          </cell>
          <cell r="Y76">
            <v>5237</v>
          </cell>
          <cell r="Z76">
            <v>523700</v>
          </cell>
          <cell r="AA76">
            <v>5237</v>
          </cell>
          <cell r="AB76">
            <v>523700</v>
          </cell>
          <cell r="AC76">
            <v>5237</v>
          </cell>
          <cell r="AE76" t="str">
            <v>Consumables</v>
          </cell>
          <cell r="AF76">
            <v>7646020</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E77" t="str">
            <v>KD Parts</v>
          </cell>
          <cell r="AF77">
            <v>0</v>
          </cell>
        </row>
        <row r="78">
          <cell r="D78" t="str">
            <v>Spare parts</v>
          </cell>
          <cell r="E78">
            <v>934</v>
          </cell>
          <cell r="F78">
            <v>130760</v>
          </cell>
          <cell r="G78">
            <v>934</v>
          </cell>
          <cell r="H78">
            <v>130760</v>
          </cell>
          <cell r="I78">
            <v>934</v>
          </cell>
          <cell r="J78">
            <v>130760</v>
          </cell>
          <cell r="K78">
            <v>934</v>
          </cell>
          <cell r="L78">
            <v>149440</v>
          </cell>
          <cell r="M78">
            <v>934</v>
          </cell>
          <cell r="N78">
            <v>102740</v>
          </cell>
          <cell r="O78">
            <v>934</v>
          </cell>
          <cell r="P78">
            <v>102740</v>
          </cell>
          <cell r="Q78">
            <v>934</v>
          </cell>
          <cell r="R78">
            <v>140100</v>
          </cell>
          <cell r="S78">
            <v>934</v>
          </cell>
          <cell r="T78">
            <v>112080</v>
          </cell>
          <cell r="U78">
            <v>934</v>
          </cell>
          <cell r="V78">
            <v>93400</v>
          </cell>
          <cell r="W78">
            <v>934</v>
          </cell>
          <cell r="X78">
            <v>84060</v>
          </cell>
          <cell r="Y78">
            <v>934</v>
          </cell>
          <cell r="Z78">
            <v>93400</v>
          </cell>
          <cell r="AA78">
            <v>934</v>
          </cell>
          <cell r="AB78">
            <v>93400</v>
          </cell>
          <cell r="AC78">
            <v>934</v>
          </cell>
          <cell r="AE78" t="str">
            <v>Spare parts</v>
          </cell>
          <cell r="AF78">
            <v>1363640</v>
          </cell>
        </row>
        <row r="79">
          <cell r="D79" t="str">
            <v>Utilites</v>
          </cell>
          <cell r="E79">
            <v>4866</v>
          </cell>
          <cell r="F79">
            <v>681240</v>
          </cell>
          <cell r="G79">
            <v>4866</v>
          </cell>
          <cell r="H79">
            <v>681240</v>
          </cell>
          <cell r="I79">
            <v>4866</v>
          </cell>
          <cell r="J79">
            <v>681240</v>
          </cell>
          <cell r="K79">
            <v>4866</v>
          </cell>
          <cell r="L79">
            <v>778560</v>
          </cell>
          <cell r="M79">
            <v>4866</v>
          </cell>
          <cell r="N79">
            <v>535260</v>
          </cell>
          <cell r="O79">
            <v>4866</v>
          </cell>
          <cell r="P79">
            <v>535260</v>
          </cell>
          <cell r="Q79">
            <v>4866</v>
          </cell>
          <cell r="R79">
            <v>729900</v>
          </cell>
          <cell r="S79">
            <v>4866</v>
          </cell>
          <cell r="T79">
            <v>583920</v>
          </cell>
          <cell r="U79">
            <v>4866</v>
          </cell>
          <cell r="V79">
            <v>486600</v>
          </cell>
          <cell r="W79">
            <v>4866</v>
          </cell>
          <cell r="X79">
            <v>437940</v>
          </cell>
          <cell r="Y79">
            <v>4866</v>
          </cell>
          <cell r="Z79">
            <v>486600</v>
          </cell>
          <cell r="AA79">
            <v>4866</v>
          </cell>
          <cell r="AB79">
            <v>486600</v>
          </cell>
          <cell r="AC79">
            <v>4866</v>
          </cell>
          <cell r="AE79" t="str">
            <v>Utilites</v>
          </cell>
          <cell r="AF79">
            <v>7104360</v>
          </cell>
        </row>
        <row r="80">
          <cell r="D80" t="str">
            <v>Royalty</v>
          </cell>
          <cell r="E80">
            <v>6674</v>
          </cell>
          <cell r="F80">
            <v>934360</v>
          </cell>
          <cell r="G80">
            <v>6674</v>
          </cell>
          <cell r="H80">
            <v>934360</v>
          </cell>
          <cell r="I80">
            <v>6674</v>
          </cell>
          <cell r="J80">
            <v>934360</v>
          </cell>
          <cell r="K80">
            <v>6674</v>
          </cell>
          <cell r="L80">
            <v>1067840</v>
          </cell>
          <cell r="M80">
            <v>6674</v>
          </cell>
          <cell r="N80">
            <v>734140</v>
          </cell>
          <cell r="O80">
            <v>6674</v>
          </cell>
          <cell r="P80">
            <v>734140</v>
          </cell>
          <cell r="Q80">
            <v>6674</v>
          </cell>
          <cell r="R80">
            <v>1001100</v>
          </cell>
          <cell r="S80">
            <v>6674</v>
          </cell>
          <cell r="T80">
            <v>800880</v>
          </cell>
          <cell r="U80">
            <v>6674</v>
          </cell>
          <cell r="V80">
            <v>667400</v>
          </cell>
          <cell r="W80">
            <v>6674</v>
          </cell>
          <cell r="X80">
            <v>600660</v>
          </cell>
          <cell r="Y80">
            <v>6674</v>
          </cell>
          <cell r="Z80">
            <v>667400</v>
          </cell>
          <cell r="AA80">
            <v>6674</v>
          </cell>
          <cell r="AB80">
            <v>667400</v>
          </cell>
          <cell r="AC80">
            <v>6674</v>
          </cell>
          <cell r="AE80" t="str">
            <v>Royalty</v>
          </cell>
          <cell r="AF80">
            <v>9744040</v>
          </cell>
        </row>
        <row r="82">
          <cell r="E82">
            <v>627312.62544729223</v>
          </cell>
          <cell r="F82">
            <v>87823767.562620923</v>
          </cell>
          <cell r="G82">
            <v>627312.62544729223</v>
          </cell>
          <cell r="H82">
            <v>87823767.562620923</v>
          </cell>
          <cell r="I82">
            <v>627312.62544729223</v>
          </cell>
          <cell r="J82">
            <v>87823767.562620923</v>
          </cell>
          <cell r="K82">
            <v>623271.86874683772</v>
          </cell>
          <cell r="L82">
            <v>99723498.999494031</v>
          </cell>
          <cell r="M82">
            <v>623271.86874683772</v>
          </cell>
          <cell r="N82">
            <v>68559905.562152147</v>
          </cell>
          <cell r="O82">
            <v>623271.86874683772</v>
          </cell>
          <cell r="P82">
            <v>68559905.562152147</v>
          </cell>
          <cell r="Q82">
            <v>622940.86874683772</v>
          </cell>
          <cell r="R82">
            <v>93441130.312025651</v>
          </cell>
          <cell r="S82">
            <v>622940.86874683772</v>
          </cell>
          <cell r="T82">
            <v>74752904.249620527</v>
          </cell>
          <cell r="U82">
            <v>622940.86874683772</v>
          </cell>
          <cell r="V82">
            <v>62294086.874683768</v>
          </cell>
          <cell r="W82">
            <v>622940.86874683772</v>
          </cell>
          <cell r="X82">
            <v>56064678.187215395</v>
          </cell>
          <cell r="Y82">
            <v>622940.86874683772</v>
          </cell>
          <cell r="Z82">
            <v>62294086.874683768</v>
          </cell>
          <cell r="AA82">
            <v>622940.86874683772</v>
          </cell>
          <cell r="AB82">
            <v>62294086.874683768</v>
          </cell>
          <cell r="AC82">
            <v>624284.64807162608</v>
          </cell>
          <cell r="AF82">
            <v>911455586.18457389</v>
          </cell>
        </row>
        <row r="83">
          <cell r="C83" t="str">
            <v>Contribution Margin</v>
          </cell>
          <cell r="E83">
            <v>90948.244117925176</v>
          </cell>
          <cell r="F83">
            <v>12732754.176509514</v>
          </cell>
          <cell r="G83">
            <v>90948.244117925176</v>
          </cell>
          <cell r="H83">
            <v>12732754.176509514</v>
          </cell>
          <cell r="I83">
            <v>90948.244117925176</v>
          </cell>
          <cell r="J83">
            <v>12732754.176509514</v>
          </cell>
          <cell r="K83">
            <v>94989.000818379689</v>
          </cell>
          <cell r="L83">
            <v>15198240.13094075</v>
          </cell>
          <cell r="M83">
            <v>94989.000818379689</v>
          </cell>
          <cell r="N83">
            <v>10448790.090021759</v>
          </cell>
          <cell r="O83">
            <v>94989.000818379689</v>
          </cell>
          <cell r="P83">
            <v>10448790.090021759</v>
          </cell>
          <cell r="Q83">
            <v>95320.000818379689</v>
          </cell>
          <cell r="R83">
            <v>14298000.122756958</v>
          </cell>
          <cell r="S83">
            <v>95320.000818379689</v>
          </cell>
          <cell r="T83">
            <v>11438400.098205566</v>
          </cell>
          <cell r="U83">
            <v>95320.000818379689</v>
          </cell>
          <cell r="V83">
            <v>9532000.081837967</v>
          </cell>
          <cell r="W83">
            <v>95320.000818379689</v>
          </cell>
          <cell r="X83">
            <v>8578800.0736541674</v>
          </cell>
          <cell r="Y83">
            <v>95320.000818379689</v>
          </cell>
          <cell r="Z83">
            <v>9532000.081837967</v>
          </cell>
          <cell r="AA83">
            <v>95320.000818379689</v>
          </cell>
          <cell r="AB83">
            <v>9532000.081837967</v>
          </cell>
          <cell r="AC83">
            <v>93976.221493591322</v>
          </cell>
          <cell r="AD83" t="str">
            <v>Contribution Margin</v>
          </cell>
        </row>
        <row r="85">
          <cell r="C85" t="str">
            <v>Production cost</v>
          </cell>
          <cell r="AD85" t="str">
            <v>Production cost</v>
          </cell>
        </row>
        <row r="86">
          <cell r="D86" t="str">
            <v xml:space="preserve">Salaries &amp; Wages </v>
          </cell>
          <cell r="E86">
            <v>5330.971806841444</v>
          </cell>
          <cell r="F86">
            <v>746336.0529578022</v>
          </cell>
          <cell r="G86">
            <v>4450.6278387391867</v>
          </cell>
          <cell r="H86">
            <v>623087.89742348611</v>
          </cell>
          <cell r="I86">
            <v>4327.5507084975143</v>
          </cell>
          <cell r="J86">
            <v>605857.09918965201</v>
          </cell>
          <cell r="K86">
            <v>3880.9474753805712</v>
          </cell>
          <cell r="L86">
            <v>620951.5960608914</v>
          </cell>
          <cell r="M86">
            <v>5576.0739588801307</v>
          </cell>
          <cell r="N86">
            <v>613368.13547681435</v>
          </cell>
          <cell r="O86">
            <v>5384.2223576312035</v>
          </cell>
          <cell r="P86">
            <v>592264.45933943242</v>
          </cell>
          <cell r="Q86">
            <v>3880.9474753805712</v>
          </cell>
          <cell r="R86">
            <v>582142.12130708573</v>
          </cell>
          <cell r="S86">
            <v>5106.5098360270676</v>
          </cell>
          <cell r="T86">
            <v>612781.18032324815</v>
          </cell>
          <cell r="U86">
            <v>4709.8877128404993</v>
          </cell>
          <cell r="V86">
            <v>470988.7712840499</v>
          </cell>
          <cell r="W86">
            <v>5160.8344087507594</v>
          </cell>
          <cell r="X86">
            <v>464475.09678756836</v>
          </cell>
          <cell r="Y86">
            <v>5216.3272518556068</v>
          </cell>
          <cell r="Z86">
            <v>521632.7251855607</v>
          </cell>
          <cell r="AA86">
            <v>5063.8667476260061</v>
          </cell>
          <cell r="AB86">
            <v>506386.67476260063</v>
          </cell>
          <cell r="AC86">
            <v>4767.3094589713646</v>
          </cell>
          <cell r="AE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E87" t="str">
            <v xml:space="preserve">Utilities </v>
          </cell>
        </row>
        <row r="88">
          <cell r="D88" t="str">
            <v>Depreciation</v>
          </cell>
          <cell r="E88">
            <v>11150.091575091576</v>
          </cell>
          <cell r="F88">
            <v>1561012.8205128205</v>
          </cell>
          <cell r="G88">
            <v>9308.7920489296648</v>
          </cell>
          <cell r="H88">
            <v>1303230.8868501531</v>
          </cell>
          <cell r="I88">
            <v>9051.3678263455258</v>
          </cell>
          <cell r="J88">
            <v>1267191.4956883737</v>
          </cell>
          <cell r="K88">
            <v>8117.2666666666673</v>
          </cell>
          <cell r="L88">
            <v>1298762.6666666667</v>
          </cell>
          <cell r="M88">
            <v>11662.739463601532</v>
          </cell>
          <cell r="N88">
            <v>1282901.3409961686</v>
          </cell>
          <cell r="O88">
            <v>11261.468738438773</v>
          </cell>
          <cell r="P88">
            <v>1238761.5612282651</v>
          </cell>
          <cell r="Q88">
            <v>8117.2666666666673</v>
          </cell>
          <cell r="R88">
            <v>1217590</v>
          </cell>
          <cell r="S88">
            <v>10680.614035087719</v>
          </cell>
          <cell r="T88">
            <v>1281673.6842105263</v>
          </cell>
          <cell r="U88">
            <v>9851.0517799352765</v>
          </cell>
          <cell r="V88">
            <v>985105.17799352761</v>
          </cell>
          <cell r="W88">
            <v>10794.237588652482</v>
          </cell>
          <cell r="X88">
            <v>971481.38297872338</v>
          </cell>
          <cell r="Y88">
            <v>10910.304659498208</v>
          </cell>
          <cell r="Z88">
            <v>1091030.4659498208</v>
          </cell>
          <cell r="AA88">
            <v>10591.423103688239</v>
          </cell>
          <cell r="AB88">
            <v>1059142.3103688238</v>
          </cell>
          <cell r="AC88">
            <v>9971.1532831807308</v>
          </cell>
          <cell r="AE88" t="str">
            <v>Depreciation</v>
          </cell>
        </row>
        <row r="89">
          <cell r="D89" t="str">
            <v xml:space="preserve">Other Factory overhead </v>
          </cell>
          <cell r="E89">
            <v>3328.5244606883934</v>
          </cell>
          <cell r="F89">
            <v>465993.42449637508</v>
          </cell>
          <cell r="G89">
            <v>2778.859870849943</v>
          </cell>
          <cell r="H89">
            <v>389040.38191899203</v>
          </cell>
          <cell r="I89">
            <v>2702.0136121556093</v>
          </cell>
          <cell r="J89">
            <v>378281.90570178529</v>
          </cell>
          <cell r="K89">
            <v>2423.1658073811504</v>
          </cell>
          <cell r="L89">
            <v>387706.52918098407</v>
          </cell>
          <cell r="M89">
            <v>3481.5600680763655</v>
          </cell>
          <cell r="N89">
            <v>382971.60748840019</v>
          </cell>
          <cell r="O89">
            <v>3361.7727627374452</v>
          </cell>
          <cell r="P89">
            <v>369795.00390111899</v>
          </cell>
          <cell r="Q89">
            <v>2423.1658073811504</v>
          </cell>
          <cell r="R89">
            <v>363474.87110717257</v>
          </cell>
          <cell r="S89">
            <v>3188.3760623436192</v>
          </cell>
          <cell r="T89">
            <v>382605.12748123432</v>
          </cell>
          <cell r="U89">
            <v>2940.735203132464</v>
          </cell>
          <cell r="V89">
            <v>294073.52031324641</v>
          </cell>
          <cell r="W89">
            <v>3222.2949566238703</v>
          </cell>
          <cell r="X89">
            <v>290006.54609614832</v>
          </cell>
          <cell r="Y89">
            <v>3256.9432894907936</v>
          </cell>
          <cell r="Z89">
            <v>325694.32894907938</v>
          </cell>
          <cell r="AA89">
            <v>3161.7507925119394</v>
          </cell>
          <cell r="AB89">
            <v>316175.07925119397</v>
          </cell>
          <cell r="AC89">
            <v>2976.5878944422811</v>
          </cell>
          <cell r="AE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E90" t="str">
            <v>Running Royalty</v>
          </cell>
        </row>
        <row r="91">
          <cell r="E91">
            <v>19809.587842621411</v>
          </cell>
          <cell r="F91">
            <v>2773342.2979669976</v>
          </cell>
          <cell r="G91">
            <v>16538.279758518795</v>
          </cell>
          <cell r="H91">
            <v>2315359.1661926312</v>
          </cell>
          <cell r="I91">
            <v>16080.93214699865</v>
          </cell>
          <cell r="J91">
            <v>2251330.5005798112</v>
          </cell>
          <cell r="K91">
            <v>14421.379949428388</v>
          </cell>
          <cell r="L91">
            <v>2307420.7919085422</v>
          </cell>
          <cell r="M91">
            <v>20720.373490558028</v>
          </cell>
          <cell r="N91">
            <v>2279241.083961383</v>
          </cell>
          <cell r="O91">
            <v>20007.463858807419</v>
          </cell>
          <cell r="P91">
            <v>2200821.0244688164</v>
          </cell>
          <cell r="Q91">
            <v>14421.379949428388</v>
          </cell>
          <cell r="R91">
            <v>2163206.9924142584</v>
          </cell>
          <cell r="S91">
            <v>18975.499933458406</v>
          </cell>
          <cell r="T91">
            <v>2277059.9920150088</v>
          </cell>
          <cell r="U91">
            <v>17501.674695908237</v>
          </cell>
          <cell r="V91">
            <v>1750167.4695908239</v>
          </cell>
          <cell r="W91">
            <v>19177.366954027111</v>
          </cell>
          <cell r="X91">
            <v>1725963.02586244</v>
          </cell>
          <cell r="Y91">
            <v>19383.575200844611</v>
          </cell>
          <cell r="Z91">
            <v>1938357.520084461</v>
          </cell>
          <cell r="AA91">
            <v>18817.040643826185</v>
          </cell>
          <cell r="AB91">
            <v>1881704.0643826183</v>
          </cell>
          <cell r="AC91">
            <v>17715.050636594377</v>
          </cell>
        </row>
        <row r="92">
          <cell r="C92" t="str">
            <v>Gross Profit</v>
          </cell>
          <cell r="E92">
            <v>71138.656275303772</v>
          </cell>
          <cell r="F92">
            <v>9959411.8785425164</v>
          </cell>
          <cell r="G92">
            <v>74409.964359406382</v>
          </cell>
          <cell r="H92">
            <v>10417395.010316882</v>
          </cell>
          <cell r="I92">
            <v>74867.31197092653</v>
          </cell>
          <cell r="J92">
            <v>10481423.675929703</v>
          </cell>
          <cell r="K92">
            <v>80567.620868951301</v>
          </cell>
          <cell r="L92">
            <v>12890819.339032209</v>
          </cell>
          <cell r="M92">
            <v>74268.627327821654</v>
          </cell>
          <cell r="N92">
            <v>8169549.0060603768</v>
          </cell>
          <cell r="O92">
            <v>74981.536959572273</v>
          </cell>
          <cell r="P92">
            <v>8247969.0655529425</v>
          </cell>
          <cell r="Q92">
            <v>80898.620868951301</v>
          </cell>
          <cell r="R92">
            <v>12134793.1303427</v>
          </cell>
          <cell r="S92">
            <v>76344.50088492129</v>
          </cell>
          <cell r="T92">
            <v>9161340.1061905585</v>
          </cell>
          <cell r="U92">
            <v>77818.326122471452</v>
          </cell>
          <cell r="V92">
            <v>7781832.6122471429</v>
          </cell>
          <cell r="W92">
            <v>76142.633864352581</v>
          </cell>
          <cell r="X92">
            <v>6852837.0477917269</v>
          </cell>
          <cell r="Y92">
            <v>75936.425617535075</v>
          </cell>
          <cell r="Z92">
            <v>7593642.5617535058</v>
          </cell>
          <cell r="AA92">
            <v>76502.960174553504</v>
          </cell>
          <cell r="AB92">
            <v>7650296.0174553487</v>
          </cell>
          <cell r="AC92">
            <v>76261.170856996949</v>
          </cell>
          <cell r="AD92" t="str">
            <v>Gross Profit</v>
          </cell>
        </row>
        <row r="93">
          <cell r="E93">
            <v>9.9042923385713486</v>
          </cell>
          <cell r="F93">
            <v>9.9042923385713362</v>
          </cell>
          <cell r="G93">
            <v>10.359740800643745</v>
          </cell>
          <cell r="H93">
            <v>10.359740800643733</v>
          </cell>
          <cell r="I93">
            <v>10.423415104911077</v>
          </cell>
          <cell r="J93">
            <v>10.423415104911067</v>
          </cell>
          <cell r="K93">
            <v>11.217041646403631</v>
          </cell>
          <cell r="L93">
            <v>11.217041646403631</v>
          </cell>
          <cell r="M93">
            <v>10.340063126754831</v>
          </cell>
          <cell r="N93">
            <v>10.340063126754826</v>
          </cell>
          <cell r="O93">
            <v>10.439318099698319</v>
          </cell>
          <cell r="P93">
            <v>10.43931809969831</v>
          </cell>
          <cell r="Q93">
            <v>11.26312518151259</v>
          </cell>
          <cell r="R93">
            <v>11.263125181512594</v>
          </cell>
          <cell r="S93">
            <v>10.629076999716643</v>
          </cell>
          <cell r="T93">
            <v>10.629076999716649</v>
          </cell>
          <cell r="U93">
            <v>10.834270586058373</v>
          </cell>
          <cell r="V93">
            <v>10.834270586058372</v>
          </cell>
          <cell r="W93">
            <v>10.600972027119306</v>
          </cell>
          <cell r="X93">
            <v>10.600972027119299</v>
          </cell>
          <cell r="Y93">
            <v>10.57226264650912</v>
          </cell>
          <cell r="Z93">
            <v>10.572262646509119</v>
          </cell>
          <cell r="AA93">
            <v>10.651138523091589</v>
          </cell>
          <cell r="AB93">
            <v>10.651138523091589</v>
          </cell>
          <cell r="AC93">
            <v>10.617475361446306</v>
          </cell>
        </row>
        <row r="94">
          <cell r="C94" t="str">
            <v>Other Expenses</v>
          </cell>
          <cell r="AD94" t="str">
            <v>Other Expenses</v>
          </cell>
        </row>
        <row r="95">
          <cell r="D95" t="str">
            <v>Selling Expenses</v>
          </cell>
          <cell r="E95">
            <v>5183.0082521448167</v>
          </cell>
          <cell r="F95">
            <v>725621.15530027437</v>
          </cell>
          <cell r="G95">
            <v>4427.3486746392564</v>
          </cell>
          <cell r="H95">
            <v>619828.81444949587</v>
          </cell>
          <cell r="I95">
            <v>4320.887144065181</v>
          </cell>
          <cell r="J95">
            <v>604924.20016912534</v>
          </cell>
          <cell r="K95">
            <v>3897.7185689144208</v>
          </cell>
          <cell r="L95">
            <v>623634.97102630732</v>
          </cell>
          <cell r="M95">
            <v>5409.2615187305564</v>
          </cell>
          <cell r="N95">
            <v>595018.76706036122</v>
          </cell>
          <cell r="O95">
            <v>5179.8400416559607</v>
          </cell>
          <cell r="P95">
            <v>569782.40458215564</v>
          </cell>
          <cell r="Q95">
            <v>3845.1336292747983</v>
          </cell>
          <cell r="R95">
            <v>576770.04439121974</v>
          </cell>
          <cell r="S95">
            <v>4967.5774890123712</v>
          </cell>
          <cell r="T95">
            <v>596109.29868148454</v>
          </cell>
          <cell r="U95">
            <v>4642.661605420024</v>
          </cell>
          <cell r="V95">
            <v>464266.16054200241</v>
          </cell>
          <cell r="W95">
            <v>5073.1110111757944</v>
          </cell>
          <cell r="X95">
            <v>456579.9910058215</v>
          </cell>
          <cell r="Y95">
            <v>5099.2966467698334</v>
          </cell>
          <cell r="Z95">
            <v>509929.66467698332</v>
          </cell>
          <cell r="AA95">
            <v>4893.3178190345943</v>
          </cell>
          <cell r="AB95">
            <v>489331.78190345946</v>
          </cell>
          <cell r="AC95">
            <v>4679.3131875264999</v>
          </cell>
          <cell r="AE95" t="str">
            <v>Selling Expenses</v>
          </cell>
        </row>
        <row r="96">
          <cell r="D96" t="str">
            <v>Advertisement Expenses</v>
          </cell>
          <cell r="E96">
            <v>800.32572918126152</v>
          </cell>
          <cell r="F96">
            <v>112045.60208537661</v>
          </cell>
          <cell r="G96">
            <v>969.71958993165515</v>
          </cell>
          <cell r="H96">
            <v>135760.74259043174</v>
          </cell>
          <cell r="I96">
            <v>7367.9708551430685</v>
          </cell>
          <cell r="J96">
            <v>1031515.9197200296</v>
          </cell>
          <cell r="K96">
            <v>6935.2770964018819</v>
          </cell>
          <cell r="L96">
            <v>1109644.3354243012</v>
          </cell>
          <cell r="M96">
            <v>7697.2629504339211</v>
          </cell>
          <cell r="N96">
            <v>846698.92454773129</v>
          </cell>
          <cell r="O96">
            <v>799.8365151483406</v>
          </cell>
          <cell r="P96">
            <v>87982.01666631746</v>
          </cell>
          <cell r="Q96">
            <v>739.89139808437483</v>
          </cell>
          <cell r="R96">
            <v>110983.70971265623</v>
          </cell>
          <cell r="S96">
            <v>4684.9685429207811</v>
          </cell>
          <cell r="T96">
            <v>562196.22515049379</v>
          </cell>
          <cell r="U96">
            <v>5393.2109933565007</v>
          </cell>
          <cell r="V96">
            <v>539321.0993356501</v>
          </cell>
          <cell r="W96">
            <v>783.35612673520234</v>
          </cell>
          <cell r="X96">
            <v>70502.051406168204</v>
          </cell>
          <cell r="Y96">
            <v>8782.5333169589612</v>
          </cell>
          <cell r="Z96">
            <v>878253.33169589611</v>
          </cell>
          <cell r="AA96">
            <v>1104.3291887822443</v>
          </cell>
          <cell r="AB96">
            <v>110432.91887822443</v>
          </cell>
          <cell r="AC96">
            <v>3832.4225186392314</v>
          </cell>
        </row>
        <row r="97">
          <cell r="D97" t="str">
            <v>Administrative Expenses</v>
          </cell>
          <cell r="E97">
            <v>10560.726889052896</v>
          </cell>
          <cell r="F97">
            <v>1478501.7644674054</v>
          </cell>
          <cell r="G97">
            <v>9021.0198249495461</v>
          </cell>
          <cell r="H97">
            <v>1262942.7754929364</v>
          </cell>
          <cell r="I97">
            <v>8804.0973170376383</v>
          </cell>
          <cell r="J97">
            <v>1232573.6243852694</v>
          </cell>
          <cell r="K97">
            <v>7941.8629672567968</v>
          </cell>
          <cell r="L97">
            <v>1270698.0747610875</v>
          </cell>
          <cell r="M97">
            <v>11021.733092386507</v>
          </cell>
          <cell r="N97">
            <v>1212390.6401625157</v>
          </cell>
          <cell r="O97">
            <v>10554.271447719957</v>
          </cell>
          <cell r="P97">
            <v>1160969.8592491953</v>
          </cell>
          <cell r="Q97">
            <v>7834.7176263668644</v>
          </cell>
          <cell r="R97">
            <v>1175207.6439550295</v>
          </cell>
          <cell r="S97">
            <v>10121.772262268241</v>
          </cell>
          <cell r="T97">
            <v>1214612.671472189</v>
          </cell>
          <cell r="U97">
            <v>9459.7343604157559</v>
          </cell>
          <cell r="V97">
            <v>945973.43604157562</v>
          </cell>
          <cell r="W97">
            <v>10336.803890810705</v>
          </cell>
          <cell r="X97">
            <v>930312.35017296346</v>
          </cell>
          <cell r="Y97">
            <v>10390.158879356299</v>
          </cell>
          <cell r="Z97">
            <v>1039015.8879356298</v>
          </cell>
          <cell r="AA97">
            <v>9970.4632047953019</v>
          </cell>
          <cell r="AB97">
            <v>997046.32047953014</v>
          </cell>
          <cell r="AC97">
            <v>9534.4144168324146</v>
          </cell>
          <cell r="AE97" t="str">
            <v>Administrative Expenses</v>
          </cell>
        </row>
        <row r="98">
          <cell r="D98" t="str">
            <v>Depreciation (Admin. &amp; Selling )</v>
          </cell>
          <cell r="E98">
            <v>2969.9882598191184</v>
          </cell>
          <cell r="F98">
            <v>415798.35637467657</v>
          </cell>
          <cell r="G98">
            <v>2536.9771657922738</v>
          </cell>
          <cell r="H98">
            <v>355176.80321091833</v>
          </cell>
          <cell r="I98">
            <v>2475.9721508385478</v>
          </cell>
          <cell r="J98">
            <v>346636.10111739667</v>
          </cell>
          <cell r="K98">
            <v>2233.4863898710532</v>
          </cell>
          <cell r="L98">
            <v>357357.82237936853</v>
          </cell>
          <cell r="M98">
            <v>3099.6368177250984</v>
          </cell>
          <cell r="N98">
            <v>340960.04994976084</v>
          </cell>
          <cell r="O98">
            <v>2968.1727990868981</v>
          </cell>
          <cell r="P98">
            <v>326499.00789955881</v>
          </cell>
          <cell r="Q98">
            <v>2203.3539560073127</v>
          </cell>
          <cell r="R98">
            <v>330503.09340109694</v>
          </cell>
          <cell r="S98">
            <v>2846.5412564224971</v>
          </cell>
          <cell r="T98">
            <v>341584.95077069965</v>
          </cell>
          <cell r="U98">
            <v>2660.3566484202443</v>
          </cell>
          <cell r="V98">
            <v>266035.66484202445</v>
          </cell>
          <cell r="W98">
            <v>2907.0145002598042</v>
          </cell>
          <cell r="X98">
            <v>261631.30502338239</v>
          </cell>
          <cell r="Y98">
            <v>2922.0194986134175</v>
          </cell>
          <cell r="Z98">
            <v>292201.94986134174</v>
          </cell>
          <cell r="AA98">
            <v>2803.9886812995901</v>
          </cell>
          <cell r="AB98">
            <v>280398.86812995898</v>
          </cell>
          <cell r="AC98">
            <v>2681.3588855891667</v>
          </cell>
          <cell r="AE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E99" t="str">
            <v>Financial Charges -Capital Exp.</v>
          </cell>
        </row>
        <row r="100">
          <cell r="D100" t="str">
            <v>Financial  Charges -Working Capital</v>
          </cell>
          <cell r="E100">
            <v>530.11444507895521</v>
          </cell>
          <cell r="F100">
            <v>74216.022311053734</v>
          </cell>
          <cell r="G100">
            <v>458.80097155251627</v>
          </cell>
          <cell r="H100">
            <v>64232.136017352277</v>
          </cell>
          <cell r="I100">
            <v>448.49087868071882</v>
          </cell>
          <cell r="J100">
            <v>62788.723015300639</v>
          </cell>
          <cell r="K100">
            <v>407.98094465914818</v>
          </cell>
          <cell r="L100">
            <v>65276.95114546371</v>
          </cell>
          <cell r="M100">
            <v>548.85949175372707</v>
          </cell>
          <cell r="N100">
            <v>60374.544092909979</v>
          </cell>
          <cell r="O100">
            <v>527.77239945924691</v>
          </cell>
          <cell r="P100">
            <v>58054.963940517162</v>
          </cell>
          <cell r="Q100">
            <v>396.96132884259964</v>
          </cell>
          <cell r="R100">
            <v>59544.199326389949</v>
          </cell>
          <cell r="S100">
            <v>498.98402076239711</v>
          </cell>
          <cell r="T100">
            <v>59878.08249148765</v>
          </cell>
          <cell r="U100">
            <v>470.64800851302482</v>
          </cell>
          <cell r="V100">
            <v>47064.800851302483</v>
          </cell>
          <cell r="W100">
            <v>511.61704210669683</v>
          </cell>
          <cell r="X100">
            <v>46045.533789602712</v>
          </cell>
          <cell r="Y100">
            <v>513.76394785157731</v>
          </cell>
          <cell r="Z100">
            <v>51376.394785157732</v>
          </cell>
          <cell r="AA100">
            <v>495.30468493193735</v>
          </cell>
          <cell r="AB100">
            <v>49530.468493193737</v>
          </cell>
          <cell r="AC100">
            <v>478.34439743817239</v>
          </cell>
          <cell r="AE100" t="str">
            <v>Financial  Charges -Working Capital</v>
          </cell>
        </row>
        <row r="101">
          <cell r="D101" t="str">
            <v>Other Expenses (Charity &amp; Donation)</v>
          </cell>
          <cell r="E101">
            <v>368.13503130483002</v>
          </cell>
          <cell r="F101">
            <v>51538.904382676206</v>
          </cell>
          <cell r="G101">
            <v>318.61178580035858</v>
          </cell>
          <cell r="H101">
            <v>44605.650012050202</v>
          </cell>
          <cell r="I101">
            <v>311.4519990838325</v>
          </cell>
          <cell r="J101">
            <v>43603.279871736551</v>
          </cell>
          <cell r="K101">
            <v>283.32010045774183</v>
          </cell>
          <cell r="L101">
            <v>45331.216073238691</v>
          </cell>
          <cell r="M101">
            <v>381.15242482897719</v>
          </cell>
          <cell r="N101">
            <v>41926.76673118749</v>
          </cell>
          <cell r="O101">
            <v>366.50861073558809</v>
          </cell>
          <cell r="P101">
            <v>40315.947180914693</v>
          </cell>
          <cell r="Q101">
            <v>275.66758947402758</v>
          </cell>
          <cell r="R101">
            <v>41350.138421104137</v>
          </cell>
          <cell r="S101">
            <v>346.51668108499797</v>
          </cell>
          <cell r="T101">
            <v>41582.001730199758</v>
          </cell>
          <cell r="U101">
            <v>326.83889480071173</v>
          </cell>
          <cell r="V101">
            <v>32683.889480071171</v>
          </cell>
          <cell r="W101">
            <v>355.28961257409514</v>
          </cell>
          <cell r="X101">
            <v>31976.065131668562</v>
          </cell>
          <cell r="Y101">
            <v>356.78051934137312</v>
          </cell>
          <cell r="Z101">
            <v>35678.051934137315</v>
          </cell>
          <cell r="AA101">
            <v>343.96158675828985</v>
          </cell>
          <cell r="AB101">
            <v>34396.158675828985</v>
          </cell>
          <cell r="AC101">
            <v>332.18360933206418</v>
          </cell>
          <cell r="AE101" t="str">
            <v>Other Expenses (Charity &amp; Donation)</v>
          </cell>
        </row>
        <row r="102">
          <cell r="D102" t="str">
            <v>Other Expenses ( W.P.P.F.)</v>
          </cell>
          <cell r="E102">
            <v>3573.7075858361454</v>
          </cell>
          <cell r="F102">
            <v>500319.06201706035</v>
          </cell>
          <cell r="G102">
            <v>3260.1003648049996</v>
          </cell>
          <cell r="H102">
            <v>456414.05107269995</v>
          </cell>
          <cell r="I102">
            <v>2868.2077932472907</v>
          </cell>
          <cell r="J102">
            <v>401549.09105462069</v>
          </cell>
          <cell r="K102">
            <v>2950.3710885468208</v>
          </cell>
          <cell r="L102">
            <v>472059.37416749133</v>
          </cell>
          <cell r="M102">
            <v>2984.5209973853607</v>
          </cell>
          <cell r="N102">
            <v>328297.30971238966</v>
          </cell>
          <cell r="O102">
            <v>3261.9142882485439</v>
          </cell>
          <cell r="P102">
            <v>358810.57170733984</v>
          </cell>
          <cell r="Q102">
            <v>3221.4233012482478</v>
          </cell>
          <cell r="R102">
            <v>483213.49518723716</v>
          </cell>
          <cell r="S102">
            <v>2697.4681580678207</v>
          </cell>
          <cell r="T102">
            <v>323696.17896813847</v>
          </cell>
          <cell r="U102">
            <v>2877.5317129664104</v>
          </cell>
          <cell r="V102">
            <v>287753.17129664106</v>
          </cell>
          <cell r="W102">
            <v>3280.2679674234987</v>
          </cell>
          <cell r="X102">
            <v>295224.11706811487</v>
          </cell>
          <cell r="Y102">
            <v>2911.8557735997142</v>
          </cell>
          <cell r="Z102">
            <v>291185.57735997142</v>
          </cell>
          <cell r="AA102">
            <v>3464.9058265788067</v>
          </cell>
          <cell r="AB102">
            <v>346490.58265788067</v>
          </cell>
          <cell r="AC102">
            <v>3113.0223166230039</v>
          </cell>
          <cell r="AE102" t="str">
            <v>Other Expenses ( W.P.P.F.)</v>
          </cell>
        </row>
        <row r="103">
          <cell r="D103" t="str">
            <v>Workers Welfare Fund</v>
          </cell>
          <cell r="E103">
            <v>1499.0267372593985</v>
          </cell>
          <cell r="F103">
            <v>209863.74321631578</v>
          </cell>
          <cell r="G103">
            <v>1367.4811090758005</v>
          </cell>
          <cell r="H103">
            <v>191447.35527061208</v>
          </cell>
          <cell r="I103">
            <v>1203.0979219267881</v>
          </cell>
          <cell r="J103">
            <v>168433.70906975033</v>
          </cell>
          <cell r="K103">
            <v>1237.5621229049211</v>
          </cell>
          <cell r="L103">
            <v>198009.93966478738</v>
          </cell>
          <cell r="M103">
            <v>1251.8866374865934</v>
          </cell>
          <cell r="N103">
            <v>137707.53012352527</v>
          </cell>
          <cell r="O103">
            <v>1368.2419770751833</v>
          </cell>
          <cell r="P103">
            <v>150506.61747827017</v>
          </cell>
          <cell r="Q103">
            <v>1351.2576349952574</v>
          </cell>
          <cell r="R103">
            <v>202688.64524928862</v>
          </cell>
          <cell r="S103">
            <v>1131.4795054513236</v>
          </cell>
          <cell r="T103">
            <v>135777.54065415883</v>
          </cell>
          <cell r="U103">
            <v>1207.0089316049207</v>
          </cell>
          <cell r="V103">
            <v>120700.89316049207</v>
          </cell>
          <cell r="W103">
            <v>1375.9406080206418</v>
          </cell>
          <cell r="X103">
            <v>123834.65472185776</v>
          </cell>
          <cell r="Y103">
            <v>1221.4064958669101</v>
          </cell>
          <cell r="Z103">
            <v>122140.64958669101</v>
          </cell>
          <cell r="AA103">
            <v>1453.3887710099996</v>
          </cell>
          <cell r="AB103">
            <v>145338.87710099996</v>
          </cell>
          <cell r="AC103">
            <v>1305.7877776005132</v>
          </cell>
          <cell r="AE103" t="str">
            <v>Workers Welfare Fund</v>
          </cell>
        </row>
        <row r="104">
          <cell r="E104">
            <v>25485.032929677422</v>
          </cell>
          <cell r="F104">
            <v>3567904.6101548392</v>
          </cell>
          <cell r="G104">
            <v>22360.059486546405</v>
          </cell>
          <cell r="H104">
            <v>3130408.328116497</v>
          </cell>
          <cell r="I104">
            <v>27800.176060023059</v>
          </cell>
          <cell r="J104">
            <v>3892024.6484032292</v>
          </cell>
          <cell r="K104">
            <v>25887.579279012789</v>
          </cell>
          <cell r="L104">
            <v>4142012.6846420458</v>
          </cell>
          <cell r="M104">
            <v>32394.313930730743</v>
          </cell>
          <cell r="N104">
            <v>3563374.5323803816</v>
          </cell>
          <cell r="O104">
            <v>25026.558079129718</v>
          </cell>
          <cell r="P104">
            <v>2752921.3887042687</v>
          </cell>
          <cell r="Q104">
            <v>19868.406464293483</v>
          </cell>
          <cell r="R104">
            <v>2980260.9696440222</v>
          </cell>
          <cell r="S104">
            <v>27295.30791599043</v>
          </cell>
          <cell r="T104">
            <v>3275436.9499188517</v>
          </cell>
          <cell r="U104">
            <v>27037.991155497592</v>
          </cell>
          <cell r="V104">
            <v>2703799.1155497599</v>
          </cell>
          <cell r="W104">
            <v>24623.40075910644</v>
          </cell>
          <cell r="X104">
            <v>2216106.0683195796</v>
          </cell>
          <cell r="Y104">
            <v>32197.815078358082</v>
          </cell>
          <cell r="Z104">
            <v>3219781.5078358091</v>
          </cell>
          <cell r="AA104">
            <v>24529.659763190764</v>
          </cell>
          <cell r="AB104">
            <v>2452965.9763190765</v>
          </cell>
          <cell r="AC104">
            <v>25956.84710958106</v>
          </cell>
        </row>
        <row r="105">
          <cell r="D105" t="str">
            <v>Operating Profit</v>
          </cell>
          <cell r="E105">
            <v>45653.623345626351</v>
          </cell>
          <cell r="F105">
            <v>6391507.2683876771</v>
          </cell>
          <cell r="G105">
            <v>52049.904872859974</v>
          </cell>
          <cell r="H105">
            <v>7286986.6822003853</v>
          </cell>
          <cell r="I105">
            <v>47067.135910903467</v>
          </cell>
          <cell r="J105">
            <v>6589399.0275264736</v>
          </cell>
          <cell r="K105">
            <v>54680.041589938512</v>
          </cell>
          <cell r="L105">
            <v>8748806.6543901637</v>
          </cell>
          <cell r="M105">
            <v>41874.313397090911</v>
          </cell>
          <cell r="N105">
            <v>4606174.4736799952</v>
          </cell>
          <cell r="O105">
            <v>49954.978880442555</v>
          </cell>
          <cell r="P105">
            <v>5495047.6768486742</v>
          </cell>
          <cell r="Q105">
            <v>61030.214404657818</v>
          </cell>
          <cell r="R105">
            <v>9154532.1606986783</v>
          </cell>
          <cell r="S105">
            <v>49049.19296893086</v>
          </cell>
          <cell r="T105">
            <v>5885903.1562717073</v>
          </cell>
          <cell r="U105">
            <v>50780.33496697386</v>
          </cell>
          <cell r="V105">
            <v>5078033.496697383</v>
          </cell>
          <cell r="W105">
            <v>51519.233105246138</v>
          </cell>
          <cell r="X105">
            <v>4636730.9794721473</v>
          </cell>
          <cell r="Y105">
            <v>43738.610539176996</v>
          </cell>
          <cell r="Z105">
            <v>4373861.0539176967</v>
          </cell>
          <cell r="AA105">
            <v>51973.300411362739</v>
          </cell>
          <cell r="AB105">
            <v>5197330.0411362723</v>
          </cell>
          <cell r="AC105">
            <v>50304.323747415889</v>
          </cell>
          <cell r="AE105" t="str">
            <v>Operating Profit</v>
          </cell>
        </row>
        <row r="107">
          <cell r="C107" t="str">
            <v>Other Income</v>
          </cell>
          <cell r="AD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E108" t="str">
            <v>H.D</v>
          </cell>
        </row>
        <row r="109">
          <cell r="D109" t="str">
            <v>Others</v>
          </cell>
          <cell r="E109">
            <v>18021.978021978022</v>
          </cell>
          <cell r="F109">
            <v>2523076.923076923</v>
          </cell>
          <cell r="G109">
            <v>15045.871559633028</v>
          </cell>
          <cell r="H109">
            <v>2106422</v>
          </cell>
          <cell r="I109">
            <v>14629.794826048172</v>
          </cell>
          <cell r="J109">
            <v>2048171.2756467441</v>
          </cell>
          <cell r="K109">
            <v>5120</v>
          </cell>
          <cell r="L109">
            <v>819200</v>
          </cell>
          <cell r="M109">
            <v>7356.3218390804595</v>
          </cell>
          <cell r="N109">
            <v>809195.40229885059</v>
          </cell>
          <cell r="O109">
            <v>7103.2186459489458</v>
          </cell>
          <cell r="P109">
            <v>781354.05105438409</v>
          </cell>
          <cell r="Q109">
            <v>5120</v>
          </cell>
          <cell r="R109">
            <v>768000</v>
          </cell>
          <cell r="S109">
            <v>6736.8421052631575</v>
          </cell>
          <cell r="T109">
            <v>808421.05263157887</v>
          </cell>
          <cell r="U109">
            <v>6213.5922330097092</v>
          </cell>
          <cell r="V109">
            <v>621359.22330097086</v>
          </cell>
          <cell r="W109">
            <v>6808.510638297872</v>
          </cell>
          <cell r="X109">
            <v>612765.95744680846</v>
          </cell>
          <cell r="Y109">
            <v>6881.7204301075271</v>
          </cell>
          <cell r="Z109">
            <v>688172.04301075276</v>
          </cell>
          <cell r="AA109">
            <v>6680.5845511482257</v>
          </cell>
          <cell r="AB109">
            <v>668058.4551148226</v>
          </cell>
          <cell r="AC109">
            <v>9078.2167010834492</v>
          </cell>
          <cell r="AE109" t="str">
            <v>Others</v>
          </cell>
        </row>
        <row r="110">
          <cell r="E110">
            <v>18021.978021978022</v>
          </cell>
          <cell r="F110">
            <v>2523076.923076923</v>
          </cell>
          <cell r="G110">
            <v>15045.871559633028</v>
          </cell>
          <cell r="H110">
            <v>2106422</v>
          </cell>
          <cell r="I110">
            <v>14629.794826048172</v>
          </cell>
          <cell r="J110">
            <v>2048171.2756467441</v>
          </cell>
          <cell r="K110">
            <v>5120</v>
          </cell>
          <cell r="L110">
            <v>819200</v>
          </cell>
          <cell r="M110">
            <v>7356.3218390804595</v>
          </cell>
          <cell r="N110">
            <v>809195.40229885059</v>
          </cell>
          <cell r="O110">
            <v>7103.2186459489458</v>
          </cell>
          <cell r="P110">
            <v>781354.05105438409</v>
          </cell>
          <cell r="Q110">
            <v>5120</v>
          </cell>
          <cell r="R110">
            <v>768000</v>
          </cell>
          <cell r="S110">
            <v>6736.8421052631575</v>
          </cell>
          <cell r="T110">
            <v>808421.05263157887</v>
          </cell>
          <cell r="U110">
            <v>6213.5922330097092</v>
          </cell>
          <cell r="V110">
            <v>621359.22330097086</v>
          </cell>
          <cell r="W110">
            <v>6808.510638297872</v>
          </cell>
          <cell r="X110">
            <v>612765.95744680846</v>
          </cell>
          <cell r="Y110">
            <v>6881.7204301075271</v>
          </cell>
          <cell r="Z110">
            <v>688172.04301075276</v>
          </cell>
          <cell r="AA110">
            <v>6680.5845511482257</v>
          </cell>
          <cell r="AB110">
            <v>668058.4551148226</v>
          </cell>
          <cell r="AC110">
            <v>9078.2167010834492</v>
          </cell>
        </row>
        <row r="112">
          <cell r="C112" t="str">
            <v>Profit / (Loss) before tax</v>
          </cell>
          <cell r="E112">
            <v>63675.601367604373</v>
          </cell>
          <cell r="F112">
            <v>8914584.1914645992</v>
          </cell>
          <cell r="G112">
            <v>67095.776432493003</v>
          </cell>
          <cell r="H112">
            <v>9393408.6822003853</v>
          </cell>
          <cell r="I112">
            <v>61696.930736951639</v>
          </cell>
          <cell r="J112">
            <v>8637570.3031732179</v>
          </cell>
          <cell r="K112">
            <v>59800.041589938512</v>
          </cell>
          <cell r="L112">
            <v>9568006.6543901637</v>
          </cell>
          <cell r="M112">
            <v>49230.635236171373</v>
          </cell>
          <cell r="N112">
            <v>5415369.8759788461</v>
          </cell>
          <cell r="O112">
            <v>57058.197526391501</v>
          </cell>
          <cell r="P112">
            <v>6276401.7279030588</v>
          </cell>
          <cell r="Q112">
            <v>66150.214404657818</v>
          </cell>
          <cell r="R112">
            <v>9922532.1606986783</v>
          </cell>
          <cell r="S112">
            <v>55786.03507419402</v>
          </cell>
          <cell r="T112">
            <v>6694324.2089032866</v>
          </cell>
          <cell r="U112">
            <v>56993.927199983569</v>
          </cell>
          <cell r="V112">
            <v>5699392.7199983541</v>
          </cell>
          <cell r="W112">
            <v>58327.743743544008</v>
          </cell>
          <cell r="X112">
            <v>5249496.9369189553</v>
          </cell>
          <cell r="Y112">
            <v>50620.330969284521</v>
          </cell>
          <cell r="Z112">
            <v>5062033.0969284493</v>
          </cell>
          <cell r="AA112">
            <v>58653.884962510965</v>
          </cell>
          <cell r="AB112">
            <v>5865388.4962510951</v>
          </cell>
          <cell r="AC112">
            <v>59382.540448499334</v>
          </cell>
          <cell r="AD112" t="str">
            <v>Profit before tax</v>
          </cell>
          <cell r="AE112">
            <v>86698509.054809079</v>
          </cell>
        </row>
        <row r="114">
          <cell r="C114" t="str">
            <v>Taxation</v>
          </cell>
          <cell r="AD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E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E116" t="str">
            <v>Deferred</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row>
        <row r="118">
          <cell r="C118" t="str">
            <v>Net Profit after taxation</v>
          </cell>
          <cell r="E118">
            <v>63675.601367604373</v>
          </cell>
          <cell r="F118">
            <v>8914584.1914645992</v>
          </cell>
          <cell r="G118">
            <v>67095.776432493003</v>
          </cell>
          <cell r="H118">
            <v>9393408.6822003853</v>
          </cell>
          <cell r="I118">
            <v>61696.930736951639</v>
          </cell>
          <cell r="J118">
            <v>8637570.3031732179</v>
          </cell>
          <cell r="K118">
            <v>59800.041589938512</v>
          </cell>
          <cell r="L118">
            <v>9568006.6543901637</v>
          </cell>
          <cell r="M118">
            <v>49230.635236171373</v>
          </cell>
          <cell r="N118">
            <v>5415369.8759788461</v>
          </cell>
          <cell r="O118">
            <v>57058.197526391501</v>
          </cell>
          <cell r="P118">
            <v>6276401.7279030588</v>
          </cell>
          <cell r="Q118">
            <v>66150.214404657818</v>
          </cell>
          <cell r="R118">
            <v>9922532.1606986783</v>
          </cell>
          <cell r="S118">
            <v>55786.03507419402</v>
          </cell>
          <cell r="T118">
            <v>6694324.2089032866</v>
          </cell>
          <cell r="U118">
            <v>56993.927199983569</v>
          </cell>
          <cell r="V118">
            <v>5699392.7199983541</v>
          </cell>
          <cell r="W118">
            <v>58327.743743544008</v>
          </cell>
          <cell r="X118">
            <v>5249496.9369189553</v>
          </cell>
          <cell r="Y118">
            <v>50620.330969284521</v>
          </cell>
          <cell r="Z118">
            <v>5062033.0969284493</v>
          </cell>
          <cell r="AA118">
            <v>58653.884962510965</v>
          </cell>
          <cell r="AB118">
            <v>5865388.4962510951</v>
          </cell>
          <cell r="AC118">
            <v>59382.540448499334</v>
          </cell>
          <cell r="AD118" t="str">
            <v>Net Profit after taxation</v>
          </cell>
        </row>
        <row r="120">
          <cell r="AC120" t="str">
            <v>XE G</v>
          </cell>
        </row>
        <row r="121">
          <cell r="E121">
            <v>37438</v>
          </cell>
          <cell r="F121">
            <v>37469</v>
          </cell>
          <cell r="G121">
            <v>37500</v>
          </cell>
          <cell r="H121">
            <v>37531</v>
          </cell>
          <cell r="I121">
            <v>37562</v>
          </cell>
          <cell r="J121">
            <v>37593</v>
          </cell>
          <cell r="K121">
            <v>37624</v>
          </cell>
          <cell r="L121">
            <v>37655</v>
          </cell>
          <cell r="M121">
            <v>37686</v>
          </cell>
          <cell r="N121">
            <v>37717</v>
          </cell>
          <cell r="O121">
            <v>37748</v>
          </cell>
          <cell r="P121">
            <v>37779</v>
          </cell>
          <cell r="Q121">
            <v>37779</v>
          </cell>
          <cell r="S121">
            <v>37810</v>
          </cell>
          <cell r="U121">
            <v>37841</v>
          </cell>
          <cell r="W121">
            <v>37872</v>
          </cell>
          <cell r="Y121">
            <v>37903</v>
          </cell>
          <cell r="AA121">
            <v>37934</v>
          </cell>
          <cell r="AC121" t="str">
            <v>Yearly</v>
          </cell>
        </row>
        <row r="122">
          <cell r="D122" t="str">
            <v>XE 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E122" t="str">
            <v>XE 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0</v>
          </cell>
          <cell r="S124">
            <v>1</v>
          </cell>
          <cell r="T124">
            <v>0</v>
          </cell>
          <cell r="U124">
            <v>1</v>
          </cell>
          <cell r="V124">
            <v>0</v>
          </cell>
          <cell r="W124">
            <v>1</v>
          </cell>
          <cell r="X124">
            <v>0</v>
          </cell>
          <cell r="Y124">
            <v>1</v>
          </cell>
          <cell r="Z124">
            <v>0</v>
          </cell>
          <cell r="AA124">
            <v>1</v>
          </cell>
          <cell r="AB124">
            <v>0</v>
          </cell>
          <cell r="AC124">
            <v>0</v>
          </cell>
          <cell r="AD124" t="str">
            <v>Sales Units</v>
          </cell>
        </row>
        <row r="126">
          <cell r="C126" t="str">
            <v>Selling Price</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t="e">
            <v>#DIV/0!</v>
          </cell>
          <cell r="AD126" t="str">
            <v>Selling Price</v>
          </cell>
        </row>
        <row r="127">
          <cell r="C127" t="str">
            <v>Less: Dealer commission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t="e">
            <v>#DIV/0!</v>
          </cell>
          <cell r="AD127" t="str">
            <v>Less: Dealer commission</v>
          </cell>
        </row>
        <row r="128">
          <cell r="D128" t="str">
            <v xml:space="preserve">  Sales tax</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t="e">
            <v>#DIV/0!</v>
          </cell>
          <cell r="AE128" t="str">
            <v xml:space="preserve">  Sales tax</v>
          </cell>
        </row>
        <row r="129">
          <cell r="C129" t="str">
            <v>Net Sales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t="e">
            <v>#DIV/0!</v>
          </cell>
          <cell r="AD129" t="str">
            <v>Net Sales</v>
          </cell>
        </row>
        <row r="131">
          <cell r="C131" t="str">
            <v>Variable Cost of Sales</v>
          </cell>
          <cell r="AD131" t="str">
            <v>Variable Cost of Sales</v>
          </cell>
        </row>
        <row r="132">
          <cell r="D132" t="str">
            <v>CKD Cost</v>
          </cell>
          <cell r="E132">
            <v>261146.48864729228</v>
          </cell>
          <cell r="F132">
            <v>0</v>
          </cell>
          <cell r="G132">
            <v>261146.48864729228</v>
          </cell>
          <cell r="H132">
            <v>0</v>
          </cell>
          <cell r="I132">
            <v>261146.48864729228</v>
          </cell>
          <cell r="J132">
            <v>0</v>
          </cell>
          <cell r="K132">
            <v>257105.73194683768</v>
          </cell>
          <cell r="L132">
            <v>0</v>
          </cell>
          <cell r="M132">
            <v>257105.73194683768</v>
          </cell>
          <cell r="N132">
            <v>0</v>
          </cell>
          <cell r="O132">
            <v>257105.73194683768</v>
          </cell>
          <cell r="P132">
            <v>0</v>
          </cell>
          <cell r="Q132">
            <v>257105.73194683768</v>
          </cell>
          <cell r="R132">
            <v>0</v>
          </cell>
          <cell r="S132">
            <v>257105.73194683768</v>
          </cell>
          <cell r="T132">
            <v>0</v>
          </cell>
          <cell r="U132">
            <v>257105.73194683768</v>
          </cell>
          <cell r="V132">
            <v>0</v>
          </cell>
          <cell r="W132">
            <v>257105.73194683768</v>
          </cell>
          <cell r="X132">
            <v>0</v>
          </cell>
          <cell r="Y132">
            <v>257105.73194683768</v>
          </cell>
          <cell r="Z132">
            <v>0</v>
          </cell>
          <cell r="AA132">
            <v>257105.73194683768</v>
          </cell>
          <cell r="AB132">
            <v>0</v>
          </cell>
          <cell r="AC132" t="e">
            <v>#DIV/0!</v>
          </cell>
          <cell r="AE132" t="str">
            <v>CKD Cost</v>
          </cell>
        </row>
        <row r="133">
          <cell r="D133" t="str">
            <v>Vendor parts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t="e">
            <v>#DIV/0!</v>
          </cell>
          <cell r="AE133" t="str">
            <v>Vendor parts</v>
          </cell>
        </row>
        <row r="134">
          <cell r="D134" t="str">
            <v>Nomi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t="e">
            <v>#DIV/0!</v>
          </cell>
          <cell r="AE134" t="str">
            <v>Nomi Parts</v>
          </cell>
        </row>
        <row r="135">
          <cell r="D135" t="str">
            <v>Paints &amp; Chemicals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t="e">
            <v>#DIV/0!</v>
          </cell>
          <cell r="AE135" t="str">
            <v>Paints &amp; Chemicals</v>
          </cell>
        </row>
        <row r="136">
          <cell r="D136" t="str">
            <v>Consumables</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t="e">
            <v>#DIV/0!</v>
          </cell>
          <cell r="AE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t="e">
            <v>#DIV/0!</v>
          </cell>
          <cell r="AE137" t="str">
            <v>KD Parts</v>
          </cell>
        </row>
        <row r="138">
          <cell r="D138" t="str">
            <v>Spare parts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t="e">
            <v>#DIV/0!</v>
          </cell>
          <cell r="AE138" t="str">
            <v>Spare parts</v>
          </cell>
        </row>
        <row r="139">
          <cell r="D139" t="str">
            <v>Utilities</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t="e">
            <v>#DIV/0!</v>
          </cell>
          <cell r="AE139" t="str">
            <v>Utilities</v>
          </cell>
        </row>
        <row r="140">
          <cell r="D140" t="str">
            <v>Royalty</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t="e">
            <v>#DIV/0!</v>
          </cell>
          <cell r="AE140" t="str">
            <v>Royalty</v>
          </cell>
        </row>
        <row r="142">
          <cell r="E142">
            <v>261146.48864729228</v>
          </cell>
          <cell r="F142">
            <v>0</v>
          </cell>
          <cell r="G142">
            <v>261146.48864729228</v>
          </cell>
          <cell r="H142">
            <v>0</v>
          </cell>
          <cell r="I142">
            <v>261146.48864729228</v>
          </cell>
          <cell r="J142">
            <v>0</v>
          </cell>
          <cell r="K142">
            <v>257105.73194683768</v>
          </cell>
          <cell r="L142">
            <v>0</v>
          </cell>
          <cell r="M142">
            <v>257105.73194683768</v>
          </cell>
          <cell r="N142">
            <v>0</v>
          </cell>
          <cell r="O142">
            <v>257105.73194683768</v>
          </cell>
          <cell r="P142">
            <v>0</v>
          </cell>
          <cell r="Q142">
            <v>257105.73194683768</v>
          </cell>
          <cell r="R142">
            <v>0</v>
          </cell>
          <cell r="S142">
            <v>257105.73194683768</v>
          </cell>
          <cell r="T142">
            <v>0</v>
          </cell>
          <cell r="U142">
            <v>257105.73194683768</v>
          </cell>
          <cell r="V142">
            <v>0</v>
          </cell>
          <cell r="W142">
            <v>257105.73194683768</v>
          </cell>
          <cell r="X142">
            <v>0</v>
          </cell>
          <cell r="Y142">
            <v>257105.73194683768</v>
          </cell>
          <cell r="Z142">
            <v>0</v>
          </cell>
          <cell r="AA142">
            <v>257105.73194683768</v>
          </cell>
          <cell r="AB142">
            <v>0</v>
          </cell>
          <cell r="AC142" t="e">
            <v>#DIV/0!</v>
          </cell>
        </row>
        <row r="143">
          <cell r="C143" t="str">
            <v>Contribution Margin</v>
          </cell>
          <cell r="E143">
            <v>-261146.48864729228</v>
          </cell>
          <cell r="F143">
            <v>0</v>
          </cell>
          <cell r="G143">
            <v>-261146.48864729228</v>
          </cell>
          <cell r="H143">
            <v>0</v>
          </cell>
          <cell r="I143">
            <v>-261146.48864729228</v>
          </cell>
          <cell r="J143">
            <v>0</v>
          </cell>
          <cell r="K143">
            <v>-257105.73194683768</v>
          </cell>
          <cell r="L143">
            <v>0</v>
          </cell>
          <cell r="M143">
            <v>-257105.73194683768</v>
          </cell>
          <cell r="N143">
            <v>0</v>
          </cell>
          <cell r="O143">
            <v>-257105.73194683768</v>
          </cell>
          <cell r="P143">
            <v>0</v>
          </cell>
          <cell r="Q143">
            <v>-257105.73194683768</v>
          </cell>
          <cell r="R143">
            <v>0</v>
          </cell>
          <cell r="S143">
            <v>-257105.73194683768</v>
          </cell>
          <cell r="T143">
            <v>0</v>
          </cell>
          <cell r="U143">
            <v>-257105.73194683768</v>
          </cell>
          <cell r="V143">
            <v>0</v>
          </cell>
          <cell r="W143">
            <v>-257105.73194683768</v>
          </cell>
          <cell r="X143">
            <v>0</v>
          </cell>
          <cell r="Y143">
            <v>-257105.73194683768</v>
          </cell>
          <cell r="Z143">
            <v>0</v>
          </cell>
          <cell r="AA143">
            <v>-257105.73194683768</v>
          </cell>
          <cell r="AB143">
            <v>0</v>
          </cell>
          <cell r="AC143" t="e">
            <v>#DIV/0!</v>
          </cell>
          <cell r="AD143" t="str">
            <v>Contribution Margin</v>
          </cell>
        </row>
        <row r="145">
          <cell r="C145" t="str">
            <v>Production cost</v>
          </cell>
          <cell r="AD145" t="str">
            <v>Production cost</v>
          </cell>
        </row>
        <row r="146">
          <cell r="D146" t="str">
            <v xml:space="preserve">Salaries &amp; Wages </v>
          </cell>
          <cell r="E146">
            <v>5330.971806841444</v>
          </cell>
          <cell r="F146">
            <v>0</v>
          </cell>
          <cell r="G146">
            <v>4450.6278387391867</v>
          </cell>
          <cell r="H146">
            <v>0</v>
          </cell>
          <cell r="I146">
            <v>4327.5507084975143</v>
          </cell>
          <cell r="J146">
            <v>0</v>
          </cell>
          <cell r="K146">
            <v>3880.9474753805712</v>
          </cell>
          <cell r="L146">
            <v>0</v>
          </cell>
          <cell r="M146">
            <v>5576.0739588801307</v>
          </cell>
          <cell r="N146">
            <v>0</v>
          </cell>
          <cell r="O146">
            <v>5384.2223576312035</v>
          </cell>
          <cell r="P146">
            <v>0</v>
          </cell>
          <cell r="Q146">
            <v>3880.9474753805712</v>
          </cell>
          <cell r="R146">
            <v>0</v>
          </cell>
          <cell r="S146">
            <v>5106.5098360270676</v>
          </cell>
          <cell r="T146">
            <v>0</v>
          </cell>
          <cell r="U146">
            <v>4709.8877128404993</v>
          </cell>
          <cell r="V146">
            <v>0</v>
          </cell>
          <cell r="W146">
            <v>5160.8344087507594</v>
          </cell>
          <cell r="X146">
            <v>0</v>
          </cell>
          <cell r="Y146">
            <v>5216.3272518556068</v>
          </cell>
          <cell r="Z146">
            <v>0</v>
          </cell>
          <cell r="AA146">
            <v>5063.8667476260061</v>
          </cell>
          <cell r="AB146">
            <v>0</v>
          </cell>
          <cell r="AC146" t="e">
            <v>#DIV/0!</v>
          </cell>
          <cell r="AE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t="e">
            <v>#DIV/0!</v>
          </cell>
          <cell r="AE147" t="str">
            <v xml:space="preserve">Utilities </v>
          </cell>
        </row>
        <row r="148">
          <cell r="D148" t="str">
            <v>Depreciation</v>
          </cell>
          <cell r="E148">
            <v>11150.091575091576</v>
          </cell>
          <cell r="F148">
            <v>0</v>
          </cell>
          <cell r="G148">
            <v>9308.7920489296648</v>
          </cell>
          <cell r="H148">
            <v>0</v>
          </cell>
          <cell r="I148">
            <v>9051.3678263455258</v>
          </cell>
          <cell r="J148">
            <v>0</v>
          </cell>
          <cell r="K148">
            <v>8117.2666666666673</v>
          </cell>
          <cell r="L148">
            <v>0</v>
          </cell>
          <cell r="M148">
            <v>11662.739463601532</v>
          </cell>
          <cell r="N148">
            <v>0</v>
          </cell>
          <cell r="O148">
            <v>11261.468738438773</v>
          </cell>
          <cell r="P148">
            <v>0</v>
          </cell>
          <cell r="Q148">
            <v>8117.2666666666673</v>
          </cell>
          <cell r="R148">
            <v>0</v>
          </cell>
          <cell r="S148">
            <v>10680.614035087719</v>
          </cell>
          <cell r="T148">
            <v>0</v>
          </cell>
          <cell r="U148">
            <v>9851.0517799352765</v>
          </cell>
          <cell r="V148">
            <v>0</v>
          </cell>
          <cell r="W148">
            <v>10794.237588652482</v>
          </cell>
          <cell r="X148">
            <v>0</v>
          </cell>
          <cell r="Y148">
            <v>10910.304659498208</v>
          </cell>
          <cell r="Z148">
            <v>0</v>
          </cell>
          <cell r="AA148">
            <v>10591.423103688239</v>
          </cell>
          <cell r="AB148">
            <v>0</v>
          </cell>
          <cell r="AC148" t="e">
            <v>#DIV/0!</v>
          </cell>
          <cell r="AE148" t="str">
            <v>Depreciation</v>
          </cell>
        </row>
        <row r="149">
          <cell r="D149" t="str">
            <v xml:space="preserve">Other Factory overhead </v>
          </cell>
          <cell r="E149">
            <v>3328.5244606883934</v>
          </cell>
          <cell r="F149">
            <v>0</v>
          </cell>
          <cell r="G149">
            <v>2778.859870849943</v>
          </cell>
          <cell r="H149">
            <v>0</v>
          </cell>
          <cell r="I149">
            <v>2702.0136121556093</v>
          </cell>
          <cell r="J149">
            <v>0</v>
          </cell>
          <cell r="K149">
            <v>2423.1658073811504</v>
          </cell>
          <cell r="L149">
            <v>0</v>
          </cell>
          <cell r="M149">
            <v>3481.5600680763655</v>
          </cell>
          <cell r="N149">
            <v>0</v>
          </cell>
          <cell r="O149">
            <v>3361.7727627374452</v>
          </cell>
          <cell r="P149">
            <v>0</v>
          </cell>
          <cell r="Q149">
            <v>2423.1658073811504</v>
          </cell>
          <cell r="R149">
            <v>0</v>
          </cell>
          <cell r="S149">
            <v>3188.3760623436192</v>
          </cell>
          <cell r="T149">
            <v>0</v>
          </cell>
          <cell r="U149">
            <v>2940.735203132464</v>
          </cell>
          <cell r="V149">
            <v>0</v>
          </cell>
          <cell r="W149">
            <v>3222.2949566238703</v>
          </cell>
          <cell r="X149">
            <v>0</v>
          </cell>
          <cell r="Y149">
            <v>3256.9432894907936</v>
          </cell>
          <cell r="Z149">
            <v>0</v>
          </cell>
          <cell r="AA149">
            <v>3161.7507925119394</v>
          </cell>
          <cell r="AB149">
            <v>0</v>
          </cell>
          <cell r="AC149" t="e">
            <v>#DIV/0!</v>
          </cell>
          <cell r="AE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t="e">
            <v>#DIV/0!</v>
          </cell>
          <cell r="AE150" t="str">
            <v>Running Royalty</v>
          </cell>
        </row>
        <row r="151">
          <cell r="E151">
            <v>19809.587842621411</v>
          </cell>
          <cell r="F151">
            <v>0</v>
          </cell>
          <cell r="G151">
            <v>16538.279758518795</v>
          </cell>
          <cell r="H151">
            <v>0</v>
          </cell>
          <cell r="I151">
            <v>16080.93214699865</v>
          </cell>
          <cell r="J151">
            <v>0</v>
          </cell>
          <cell r="K151">
            <v>14421.379949428388</v>
          </cell>
          <cell r="L151">
            <v>0</v>
          </cell>
          <cell r="M151">
            <v>20720.373490558028</v>
          </cell>
          <cell r="N151">
            <v>0</v>
          </cell>
          <cell r="O151">
            <v>20007.463858807419</v>
          </cell>
          <cell r="P151">
            <v>0</v>
          </cell>
          <cell r="Q151">
            <v>14421.379949428388</v>
          </cell>
          <cell r="R151">
            <v>0</v>
          </cell>
          <cell r="S151">
            <v>18975.499933458406</v>
          </cell>
          <cell r="T151">
            <v>0</v>
          </cell>
          <cell r="U151">
            <v>17501.674695908237</v>
          </cell>
          <cell r="V151">
            <v>0</v>
          </cell>
          <cell r="W151">
            <v>19177.366954027111</v>
          </cell>
          <cell r="X151">
            <v>0</v>
          </cell>
          <cell r="Y151">
            <v>19383.575200844611</v>
          </cell>
          <cell r="Z151">
            <v>0</v>
          </cell>
          <cell r="AA151">
            <v>18817.040643826185</v>
          </cell>
          <cell r="AB151">
            <v>0</v>
          </cell>
          <cell r="AC151" t="e">
            <v>#DIV/0!</v>
          </cell>
        </row>
        <row r="152">
          <cell r="C152" t="str">
            <v>Gross Profit</v>
          </cell>
          <cell r="E152">
            <v>-280956.07648991368</v>
          </cell>
          <cell r="F152">
            <v>0</v>
          </cell>
          <cell r="G152">
            <v>-277684.76840581105</v>
          </cell>
          <cell r="H152">
            <v>0</v>
          </cell>
          <cell r="I152">
            <v>-277227.42079429096</v>
          </cell>
          <cell r="J152">
            <v>0</v>
          </cell>
          <cell r="K152">
            <v>-271527.11189626605</v>
          </cell>
          <cell r="L152">
            <v>0</v>
          </cell>
          <cell r="M152">
            <v>-277826.10543739569</v>
          </cell>
          <cell r="N152">
            <v>0</v>
          </cell>
          <cell r="O152">
            <v>-277113.19580564508</v>
          </cell>
          <cell r="P152">
            <v>0</v>
          </cell>
          <cell r="Q152">
            <v>-271527.11189626605</v>
          </cell>
          <cell r="R152">
            <v>0</v>
          </cell>
          <cell r="S152">
            <v>-276081.23188029608</v>
          </cell>
          <cell r="T152">
            <v>0</v>
          </cell>
          <cell r="U152">
            <v>-274607.40664274595</v>
          </cell>
          <cell r="V152">
            <v>0</v>
          </cell>
          <cell r="W152">
            <v>-276283.09890086477</v>
          </cell>
          <cell r="X152">
            <v>0</v>
          </cell>
          <cell r="Y152">
            <v>-276489.3071476823</v>
          </cell>
          <cell r="Z152">
            <v>0</v>
          </cell>
          <cell r="AA152">
            <v>-275922.77259066387</v>
          </cell>
          <cell r="AB152">
            <v>0</v>
          </cell>
          <cell r="AC152" t="e">
            <v>#DIV/0!</v>
          </cell>
          <cell r="AD152" t="str">
            <v>Gross Profit</v>
          </cell>
        </row>
        <row r="154">
          <cell r="C154" t="str">
            <v>Other Expenses</v>
          </cell>
          <cell r="AD154" t="str">
            <v>Other Expenses</v>
          </cell>
        </row>
        <row r="155">
          <cell r="D155" t="str">
            <v>Selling Expenses</v>
          </cell>
          <cell r="E155">
            <v>5183.0082521448167</v>
          </cell>
          <cell r="F155">
            <v>0</v>
          </cell>
          <cell r="G155">
            <v>4427.3486746392564</v>
          </cell>
          <cell r="H155">
            <v>0</v>
          </cell>
          <cell r="I155">
            <v>4320.887144065181</v>
          </cell>
          <cell r="J155">
            <v>0</v>
          </cell>
          <cell r="K155">
            <v>3897.7185689144208</v>
          </cell>
          <cell r="L155">
            <v>0</v>
          </cell>
          <cell r="M155">
            <v>5409.2615187305564</v>
          </cell>
          <cell r="N155">
            <v>0</v>
          </cell>
          <cell r="O155">
            <v>5179.8400416559607</v>
          </cell>
          <cell r="P155">
            <v>0</v>
          </cell>
          <cell r="Q155">
            <v>3845.1336292747983</v>
          </cell>
          <cell r="R155">
            <v>0</v>
          </cell>
          <cell r="S155">
            <v>4967.5774890123712</v>
          </cell>
          <cell r="T155">
            <v>0</v>
          </cell>
          <cell r="U155">
            <v>4642.661605420024</v>
          </cell>
          <cell r="V155">
            <v>0</v>
          </cell>
          <cell r="W155">
            <v>5073.1110111757944</v>
          </cell>
          <cell r="X155">
            <v>0</v>
          </cell>
          <cell r="Y155">
            <v>5099.2966467698334</v>
          </cell>
          <cell r="Z155">
            <v>0</v>
          </cell>
          <cell r="AA155">
            <v>4893.3178190345943</v>
          </cell>
          <cell r="AB155">
            <v>0</v>
          </cell>
          <cell r="AC155" t="e">
            <v>#DIV/0!</v>
          </cell>
          <cell r="AE155" t="str">
            <v>Selling Expenses</v>
          </cell>
        </row>
        <row r="156">
          <cell r="D156" t="str">
            <v>Advertisement Expenses</v>
          </cell>
          <cell r="E156">
            <v>800.32572918126152</v>
          </cell>
          <cell r="F156">
            <v>0</v>
          </cell>
          <cell r="G156">
            <v>969.71958993165515</v>
          </cell>
          <cell r="H156">
            <v>0</v>
          </cell>
          <cell r="I156">
            <v>7367.9708551430685</v>
          </cell>
          <cell r="J156">
            <v>0</v>
          </cell>
          <cell r="K156">
            <v>6935.2770964018819</v>
          </cell>
          <cell r="L156">
            <v>0</v>
          </cell>
          <cell r="M156">
            <v>7697.2629504339211</v>
          </cell>
          <cell r="N156">
            <v>0</v>
          </cell>
          <cell r="O156">
            <v>799.8365151483406</v>
          </cell>
          <cell r="P156">
            <v>0</v>
          </cell>
          <cell r="Q156">
            <v>739.89139808437483</v>
          </cell>
          <cell r="R156">
            <v>0</v>
          </cell>
          <cell r="S156">
            <v>4684.9685429207811</v>
          </cell>
          <cell r="T156">
            <v>0</v>
          </cell>
          <cell r="U156">
            <v>5393.2109933565007</v>
          </cell>
          <cell r="V156">
            <v>0</v>
          </cell>
          <cell r="W156">
            <v>783.35612673520234</v>
          </cell>
          <cell r="X156">
            <v>0</v>
          </cell>
          <cell r="Y156">
            <v>8782.5333169589612</v>
          </cell>
          <cell r="Z156">
            <v>0</v>
          </cell>
          <cell r="AA156">
            <v>1104.3291887822443</v>
          </cell>
          <cell r="AB156">
            <v>0</v>
          </cell>
          <cell r="AC156" t="e">
            <v>#DIV/0!</v>
          </cell>
        </row>
        <row r="157">
          <cell r="D157" t="str">
            <v>Administrative Expenses</v>
          </cell>
          <cell r="E157">
            <v>10560.726889052896</v>
          </cell>
          <cell r="F157">
            <v>0</v>
          </cell>
          <cell r="G157">
            <v>9021.0198249495461</v>
          </cell>
          <cell r="H157">
            <v>0</v>
          </cell>
          <cell r="I157">
            <v>8804.0973170376383</v>
          </cell>
          <cell r="J157">
            <v>0</v>
          </cell>
          <cell r="K157">
            <v>7941.8629672567968</v>
          </cell>
          <cell r="L157">
            <v>0</v>
          </cell>
          <cell r="M157">
            <v>11021.733092386507</v>
          </cell>
          <cell r="N157">
            <v>0</v>
          </cell>
          <cell r="O157">
            <v>10554.271447719957</v>
          </cell>
          <cell r="P157">
            <v>0</v>
          </cell>
          <cell r="Q157">
            <v>7834.7176263668644</v>
          </cell>
          <cell r="R157">
            <v>0</v>
          </cell>
          <cell r="S157">
            <v>10121.772262268241</v>
          </cell>
          <cell r="T157">
            <v>0</v>
          </cell>
          <cell r="U157">
            <v>9459.7343604157559</v>
          </cell>
          <cell r="V157">
            <v>0</v>
          </cell>
          <cell r="W157">
            <v>10336.803890810705</v>
          </cell>
          <cell r="X157">
            <v>0</v>
          </cell>
          <cell r="Y157">
            <v>10390.158879356299</v>
          </cell>
          <cell r="Z157">
            <v>0</v>
          </cell>
          <cell r="AA157">
            <v>9970.4632047953019</v>
          </cell>
          <cell r="AB157">
            <v>0</v>
          </cell>
          <cell r="AC157" t="e">
            <v>#DIV/0!</v>
          </cell>
          <cell r="AE157" t="str">
            <v>Administrative Expenses</v>
          </cell>
        </row>
        <row r="158">
          <cell r="D158" t="str">
            <v>Depreciation (Admin. &amp; Selling )</v>
          </cell>
          <cell r="E158">
            <v>2969.9882598191184</v>
          </cell>
          <cell r="F158">
            <v>0</v>
          </cell>
          <cell r="G158">
            <v>2536.9771657922738</v>
          </cell>
          <cell r="H158">
            <v>0</v>
          </cell>
          <cell r="I158">
            <v>2475.9721508385478</v>
          </cell>
          <cell r="J158">
            <v>0</v>
          </cell>
          <cell r="K158">
            <v>2233.4863898710532</v>
          </cell>
          <cell r="L158">
            <v>0</v>
          </cell>
          <cell r="M158">
            <v>3099.6368177250984</v>
          </cell>
          <cell r="N158">
            <v>0</v>
          </cell>
          <cell r="O158">
            <v>2968.1727990868981</v>
          </cell>
          <cell r="P158">
            <v>0</v>
          </cell>
          <cell r="Q158">
            <v>2203.3539560073127</v>
          </cell>
          <cell r="R158">
            <v>0</v>
          </cell>
          <cell r="S158">
            <v>2846.5412564224971</v>
          </cell>
          <cell r="T158">
            <v>0</v>
          </cell>
          <cell r="U158">
            <v>2660.3566484202443</v>
          </cell>
          <cell r="V158">
            <v>0</v>
          </cell>
          <cell r="W158">
            <v>2907.0145002598042</v>
          </cell>
          <cell r="X158">
            <v>0</v>
          </cell>
          <cell r="Y158">
            <v>2922.0194986134175</v>
          </cell>
          <cell r="Z158">
            <v>0</v>
          </cell>
          <cell r="AA158">
            <v>2803.9886812995901</v>
          </cell>
          <cell r="AB158">
            <v>0</v>
          </cell>
          <cell r="AC158" t="e">
            <v>#DIV/0!</v>
          </cell>
          <cell r="AE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t="e">
            <v>#DIV/0!</v>
          </cell>
          <cell r="AE159" t="str">
            <v>Financial Charges -Capital Exp.</v>
          </cell>
        </row>
        <row r="160">
          <cell r="D160" t="str">
            <v>Financial  Charges -Working Capital</v>
          </cell>
          <cell r="E160">
            <v>530.11444507895521</v>
          </cell>
          <cell r="F160">
            <v>0</v>
          </cell>
          <cell r="G160">
            <v>458.80097155251627</v>
          </cell>
          <cell r="H160">
            <v>0</v>
          </cell>
          <cell r="I160">
            <v>448.49087868071882</v>
          </cell>
          <cell r="J160">
            <v>0</v>
          </cell>
          <cell r="K160">
            <v>407.98094465914818</v>
          </cell>
          <cell r="L160">
            <v>0</v>
          </cell>
          <cell r="M160">
            <v>548.85949175372707</v>
          </cell>
          <cell r="N160">
            <v>0</v>
          </cell>
          <cell r="O160">
            <v>527.77239945924691</v>
          </cell>
          <cell r="P160">
            <v>0</v>
          </cell>
          <cell r="Q160">
            <v>396.96132884259964</v>
          </cell>
          <cell r="R160">
            <v>0</v>
          </cell>
          <cell r="S160">
            <v>498.98402076239711</v>
          </cell>
          <cell r="T160">
            <v>0</v>
          </cell>
          <cell r="U160">
            <v>470.64800851302482</v>
          </cell>
          <cell r="V160">
            <v>0</v>
          </cell>
          <cell r="W160">
            <v>511.61704210669683</v>
          </cell>
          <cell r="X160">
            <v>0</v>
          </cell>
          <cell r="Y160">
            <v>513.76394785157731</v>
          </cell>
          <cell r="Z160">
            <v>0</v>
          </cell>
          <cell r="AA160">
            <v>495.30468493193735</v>
          </cell>
          <cell r="AB160">
            <v>0</v>
          </cell>
          <cell r="AC160" t="e">
            <v>#DIV/0!</v>
          </cell>
          <cell r="AE160" t="str">
            <v>Financial  Charges -Working Capital</v>
          </cell>
        </row>
        <row r="161">
          <cell r="D161" t="str">
            <v>Other Expenses (Charity &amp; Donation)</v>
          </cell>
          <cell r="E161">
            <v>368.13503130483002</v>
          </cell>
          <cell r="F161">
            <v>0</v>
          </cell>
          <cell r="G161">
            <v>318.61178580035858</v>
          </cell>
          <cell r="H161">
            <v>0</v>
          </cell>
          <cell r="I161">
            <v>311.4519990838325</v>
          </cell>
          <cell r="J161">
            <v>0</v>
          </cell>
          <cell r="K161">
            <v>283.32010045774183</v>
          </cell>
          <cell r="L161">
            <v>0</v>
          </cell>
          <cell r="M161">
            <v>381.15242482897719</v>
          </cell>
          <cell r="N161">
            <v>0</v>
          </cell>
          <cell r="O161">
            <v>366.50861073558809</v>
          </cell>
          <cell r="P161">
            <v>0</v>
          </cell>
          <cell r="Q161">
            <v>275.66758947402758</v>
          </cell>
          <cell r="R161">
            <v>0</v>
          </cell>
          <cell r="S161">
            <v>346.51668108499797</v>
          </cell>
          <cell r="T161">
            <v>0</v>
          </cell>
          <cell r="U161">
            <v>326.83889480071173</v>
          </cell>
          <cell r="V161">
            <v>0</v>
          </cell>
          <cell r="W161">
            <v>355.28961257409514</v>
          </cell>
          <cell r="X161">
            <v>0</v>
          </cell>
          <cell r="Y161">
            <v>356.78051934137312</v>
          </cell>
          <cell r="Z161">
            <v>0</v>
          </cell>
          <cell r="AA161">
            <v>343.96158675828985</v>
          </cell>
          <cell r="AB161">
            <v>0</v>
          </cell>
          <cell r="AC161" t="e">
            <v>#DIV/0!</v>
          </cell>
          <cell r="AE161" t="str">
            <v>Other Expenses (Charity &amp; Donation)</v>
          </cell>
        </row>
        <row r="162">
          <cell r="D162" t="str">
            <v>Other Expenses ( W.P.P.F.)</v>
          </cell>
          <cell r="E162">
            <v>3573.7075858361454</v>
          </cell>
          <cell r="F162">
            <v>0</v>
          </cell>
          <cell r="G162">
            <v>3260.1003648049996</v>
          </cell>
          <cell r="H162">
            <v>0</v>
          </cell>
          <cell r="I162">
            <v>2868.2077932472907</v>
          </cell>
          <cell r="J162">
            <v>0</v>
          </cell>
          <cell r="K162">
            <v>2950.3710885468208</v>
          </cell>
          <cell r="L162">
            <v>0</v>
          </cell>
          <cell r="M162">
            <v>2984.5209973853607</v>
          </cell>
          <cell r="N162">
            <v>0</v>
          </cell>
          <cell r="O162">
            <v>3261.9142882485439</v>
          </cell>
          <cell r="P162">
            <v>0</v>
          </cell>
          <cell r="Q162">
            <v>3221.4233012482478</v>
          </cell>
          <cell r="R162">
            <v>0</v>
          </cell>
          <cell r="S162">
            <v>2697.4681580678207</v>
          </cell>
          <cell r="T162">
            <v>0</v>
          </cell>
          <cell r="U162">
            <v>2877.5317129664104</v>
          </cell>
          <cell r="V162">
            <v>0</v>
          </cell>
          <cell r="W162">
            <v>3280.2679674234987</v>
          </cell>
          <cell r="X162">
            <v>0</v>
          </cell>
          <cell r="Y162">
            <v>2911.8557735997142</v>
          </cell>
          <cell r="Z162">
            <v>0</v>
          </cell>
          <cell r="AA162">
            <v>3464.9058265788067</v>
          </cell>
          <cell r="AB162">
            <v>0</v>
          </cell>
          <cell r="AC162" t="e">
            <v>#DIV/0!</v>
          </cell>
          <cell r="AE162" t="str">
            <v>Other Expenses ( W.P.P.F.)</v>
          </cell>
        </row>
        <row r="163">
          <cell r="D163" t="str">
            <v>Workers Welfare Fund</v>
          </cell>
          <cell r="E163">
            <v>1499.0267372593985</v>
          </cell>
          <cell r="F163">
            <v>0</v>
          </cell>
          <cell r="G163">
            <v>1367.4811090758005</v>
          </cell>
          <cell r="H163">
            <v>0</v>
          </cell>
          <cell r="I163">
            <v>1203.0979219267881</v>
          </cell>
          <cell r="J163">
            <v>0</v>
          </cell>
          <cell r="K163">
            <v>1237.5621229049211</v>
          </cell>
          <cell r="L163">
            <v>0</v>
          </cell>
          <cell r="M163">
            <v>1251.8866374865934</v>
          </cell>
          <cell r="N163">
            <v>0</v>
          </cell>
          <cell r="O163">
            <v>1368.2419770751833</v>
          </cell>
          <cell r="P163">
            <v>0</v>
          </cell>
          <cell r="Q163">
            <v>1351.2576349952574</v>
          </cell>
          <cell r="R163">
            <v>0</v>
          </cell>
          <cell r="S163">
            <v>1131.4795054513236</v>
          </cell>
          <cell r="T163">
            <v>0</v>
          </cell>
          <cell r="U163">
            <v>1207.0089316049207</v>
          </cell>
          <cell r="V163">
            <v>0</v>
          </cell>
          <cell r="W163">
            <v>1375.9406080206418</v>
          </cell>
          <cell r="X163">
            <v>0</v>
          </cell>
          <cell r="Y163">
            <v>1221.4064958669101</v>
          </cell>
          <cell r="Z163">
            <v>0</v>
          </cell>
          <cell r="AA163">
            <v>1453.3887710099996</v>
          </cell>
          <cell r="AB163">
            <v>0</v>
          </cell>
          <cell r="AC163" t="e">
            <v>#DIV/0!</v>
          </cell>
          <cell r="AE163" t="str">
            <v>Workers Welfare Fund</v>
          </cell>
        </row>
        <row r="164">
          <cell r="E164">
            <v>25485.032929677422</v>
          </cell>
          <cell r="F164">
            <v>0</v>
          </cell>
          <cell r="G164">
            <v>22360.059486546405</v>
          </cell>
          <cell r="H164">
            <v>0</v>
          </cell>
          <cell r="I164">
            <v>27800.176060023059</v>
          </cell>
          <cell r="J164">
            <v>0</v>
          </cell>
          <cell r="K164">
            <v>25887.579279012789</v>
          </cell>
          <cell r="L164">
            <v>0</v>
          </cell>
          <cell r="M164">
            <v>32394.313930730743</v>
          </cell>
          <cell r="N164">
            <v>0</v>
          </cell>
          <cell r="O164">
            <v>25026.558079129718</v>
          </cell>
          <cell r="P164">
            <v>0</v>
          </cell>
          <cell r="Q164">
            <v>19868.406464293483</v>
          </cell>
          <cell r="R164">
            <v>0</v>
          </cell>
          <cell r="S164">
            <v>27295.30791599043</v>
          </cell>
          <cell r="T164">
            <v>0</v>
          </cell>
          <cell r="U164">
            <v>27037.991155497592</v>
          </cell>
          <cell r="V164">
            <v>0</v>
          </cell>
          <cell r="W164">
            <v>24623.40075910644</v>
          </cell>
          <cell r="X164">
            <v>0</v>
          </cell>
          <cell r="Y164">
            <v>32197.815078358082</v>
          </cell>
          <cell r="Z164">
            <v>0</v>
          </cell>
          <cell r="AA164">
            <v>24529.659763190764</v>
          </cell>
          <cell r="AB164">
            <v>0</v>
          </cell>
          <cell r="AC164" t="e">
            <v>#DIV/0!</v>
          </cell>
        </row>
        <row r="165">
          <cell r="D165" t="str">
            <v>Operating Profit</v>
          </cell>
          <cell r="E165">
            <v>-306441.10941959108</v>
          </cell>
          <cell r="F165">
            <v>0</v>
          </cell>
          <cell r="G165">
            <v>-300044.82789235743</v>
          </cell>
          <cell r="H165">
            <v>0</v>
          </cell>
          <cell r="I165">
            <v>-305027.59685431403</v>
          </cell>
          <cell r="J165">
            <v>0</v>
          </cell>
          <cell r="K165">
            <v>-297414.69117527886</v>
          </cell>
          <cell r="L165">
            <v>0</v>
          </cell>
          <cell r="M165">
            <v>-310220.41936812643</v>
          </cell>
          <cell r="N165">
            <v>0</v>
          </cell>
          <cell r="O165">
            <v>-302139.75388477481</v>
          </cell>
          <cell r="P165">
            <v>0</v>
          </cell>
          <cell r="Q165">
            <v>-291395.51836055954</v>
          </cell>
          <cell r="R165">
            <v>0</v>
          </cell>
          <cell r="S165">
            <v>-303376.5397962865</v>
          </cell>
          <cell r="T165">
            <v>0</v>
          </cell>
          <cell r="U165">
            <v>-301645.39779824356</v>
          </cell>
          <cell r="V165">
            <v>0</v>
          </cell>
          <cell r="W165">
            <v>-300906.49965997122</v>
          </cell>
          <cell r="X165">
            <v>0</v>
          </cell>
          <cell r="Y165">
            <v>-308687.1222260404</v>
          </cell>
          <cell r="Z165">
            <v>0</v>
          </cell>
          <cell r="AA165">
            <v>-300452.43235385465</v>
          </cell>
          <cell r="AB165">
            <v>0</v>
          </cell>
          <cell r="AC165" t="e">
            <v>#DIV/0!</v>
          </cell>
          <cell r="AE165" t="str">
            <v>Operating Profit</v>
          </cell>
        </row>
        <row r="167">
          <cell r="C167" t="str">
            <v>Other Income</v>
          </cell>
          <cell r="AD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t="e">
            <v>#DIV/0!</v>
          </cell>
          <cell r="AE168" t="str">
            <v>H.D</v>
          </cell>
        </row>
        <row r="169">
          <cell r="D169" t="str">
            <v>Others</v>
          </cell>
          <cell r="E169">
            <v>18021.978021978022</v>
          </cell>
          <cell r="F169">
            <v>0</v>
          </cell>
          <cell r="G169">
            <v>15045.871559633028</v>
          </cell>
          <cell r="H169">
            <v>0</v>
          </cell>
          <cell r="I169">
            <v>14629.794826048172</v>
          </cell>
          <cell r="J169">
            <v>0</v>
          </cell>
          <cell r="K169">
            <v>5120</v>
          </cell>
          <cell r="L169">
            <v>0</v>
          </cell>
          <cell r="M169">
            <v>7356.3218390804595</v>
          </cell>
          <cell r="N169">
            <v>0</v>
          </cell>
          <cell r="O169">
            <v>7103.2186459489458</v>
          </cell>
          <cell r="P169">
            <v>0</v>
          </cell>
          <cell r="Q169">
            <v>5120</v>
          </cell>
          <cell r="R169">
            <v>0</v>
          </cell>
          <cell r="S169">
            <v>6736.8421052631575</v>
          </cell>
          <cell r="T169">
            <v>0</v>
          </cell>
          <cell r="U169">
            <v>6213.5922330097092</v>
          </cell>
          <cell r="V169">
            <v>0</v>
          </cell>
          <cell r="W169">
            <v>6808.510638297872</v>
          </cell>
          <cell r="X169">
            <v>0</v>
          </cell>
          <cell r="Y169">
            <v>6881.7204301075271</v>
          </cell>
          <cell r="Z169">
            <v>0</v>
          </cell>
          <cell r="AA169">
            <v>6680.5845511482257</v>
          </cell>
          <cell r="AB169">
            <v>0</v>
          </cell>
          <cell r="AC169" t="e">
            <v>#DIV/0!</v>
          </cell>
          <cell r="AE169" t="str">
            <v>Others</v>
          </cell>
        </row>
        <row r="170">
          <cell r="E170">
            <v>18021.978021978022</v>
          </cell>
          <cell r="F170">
            <v>0</v>
          </cell>
          <cell r="G170">
            <v>15045.871559633028</v>
          </cell>
          <cell r="H170">
            <v>0</v>
          </cell>
          <cell r="I170">
            <v>14629.794826048172</v>
          </cell>
          <cell r="J170">
            <v>0</v>
          </cell>
          <cell r="K170">
            <v>5120</v>
          </cell>
          <cell r="L170">
            <v>0</v>
          </cell>
          <cell r="M170">
            <v>7356.3218390804595</v>
          </cell>
          <cell r="N170">
            <v>0</v>
          </cell>
          <cell r="O170">
            <v>7103.2186459489458</v>
          </cell>
          <cell r="P170">
            <v>0</v>
          </cell>
          <cell r="Q170">
            <v>5120</v>
          </cell>
          <cell r="R170">
            <v>0</v>
          </cell>
          <cell r="S170">
            <v>6736.8421052631575</v>
          </cell>
          <cell r="T170">
            <v>0</v>
          </cell>
          <cell r="U170">
            <v>6213.5922330097092</v>
          </cell>
          <cell r="V170">
            <v>0</v>
          </cell>
          <cell r="W170">
            <v>6808.510638297872</v>
          </cell>
          <cell r="X170">
            <v>0</v>
          </cell>
          <cell r="Y170">
            <v>6881.7204301075271</v>
          </cell>
          <cell r="Z170">
            <v>0</v>
          </cell>
          <cell r="AA170">
            <v>6680.5845511482257</v>
          </cell>
          <cell r="AB170">
            <v>0</v>
          </cell>
          <cell r="AC170" t="e">
            <v>#DIV/0!</v>
          </cell>
        </row>
        <row r="172">
          <cell r="C172" t="str">
            <v>Profit / (Loss) before tax</v>
          </cell>
          <cell r="E172">
            <v>-288419.13139761309</v>
          </cell>
          <cell r="F172">
            <v>0</v>
          </cell>
          <cell r="G172">
            <v>-284998.95633272443</v>
          </cell>
          <cell r="H172">
            <v>0</v>
          </cell>
          <cell r="I172">
            <v>-290397.80202826584</v>
          </cell>
          <cell r="J172">
            <v>0</v>
          </cell>
          <cell r="K172">
            <v>-292294.69117527886</v>
          </cell>
          <cell r="L172">
            <v>0</v>
          </cell>
          <cell r="M172">
            <v>-302864.09752904595</v>
          </cell>
          <cell r="N172">
            <v>0</v>
          </cell>
          <cell r="O172">
            <v>-295036.53523882583</v>
          </cell>
          <cell r="P172">
            <v>0</v>
          </cell>
          <cell r="Q172">
            <v>-286275.51836055954</v>
          </cell>
          <cell r="R172">
            <v>0</v>
          </cell>
          <cell r="S172">
            <v>-296639.69769102335</v>
          </cell>
          <cell r="T172">
            <v>0</v>
          </cell>
          <cell r="U172">
            <v>-295431.80556523387</v>
          </cell>
          <cell r="V172">
            <v>0</v>
          </cell>
          <cell r="W172">
            <v>-294097.98902167333</v>
          </cell>
          <cell r="X172">
            <v>0</v>
          </cell>
          <cell r="Y172">
            <v>-301805.40179593285</v>
          </cell>
          <cell r="Z172">
            <v>0</v>
          </cell>
          <cell r="AA172">
            <v>-293771.84780270641</v>
          </cell>
          <cell r="AB172">
            <v>0</v>
          </cell>
          <cell r="AC172" t="e">
            <v>#DIV/0!</v>
          </cell>
          <cell r="AD172" t="str">
            <v>Profit before tax</v>
          </cell>
        </row>
        <row r="174">
          <cell r="C174" t="str">
            <v>Taxation</v>
          </cell>
          <cell r="AD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t="e">
            <v>#DIV/0!</v>
          </cell>
          <cell r="AE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t="e">
            <v>#DIV/0!</v>
          </cell>
          <cell r="AE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t="e">
            <v>#DIV/0!</v>
          </cell>
        </row>
        <row r="179">
          <cell r="C179" t="str">
            <v>Net Profit after taxation</v>
          </cell>
          <cell r="E179">
            <v>6</v>
          </cell>
          <cell r="F179">
            <v>0</v>
          </cell>
          <cell r="G179">
            <v>-284998.95633272443</v>
          </cell>
          <cell r="H179">
            <v>0</v>
          </cell>
          <cell r="I179">
            <v>-290397.80202826584</v>
          </cell>
          <cell r="J179">
            <v>0</v>
          </cell>
          <cell r="K179">
            <v>-292294.69117527886</v>
          </cell>
          <cell r="L179">
            <v>0</v>
          </cell>
          <cell r="M179">
            <v>-302864.09752904595</v>
          </cell>
          <cell r="N179">
            <v>0</v>
          </cell>
          <cell r="O179">
            <v>-295036.53523882583</v>
          </cell>
          <cell r="P179">
            <v>0</v>
          </cell>
          <cell r="Q179">
            <v>-286275.51836055954</v>
          </cell>
          <cell r="R179">
            <v>0</v>
          </cell>
          <cell r="S179">
            <v>-296639.69769102335</v>
          </cell>
          <cell r="T179">
            <v>0</v>
          </cell>
          <cell r="U179">
            <v>-295431.80556523387</v>
          </cell>
          <cell r="V179">
            <v>0</v>
          </cell>
          <cell r="W179">
            <v>-294097.98902167333</v>
          </cell>
          <cell r="X179">
            <v>0</v>
          </cell>
          <cell r="Y179">
            <v>-301805.40179593285</v>
          </cell>
          <cell r="Z179">
            <v>0</v>
          </cell>
          <cell r="AA179">
            <v>-293771.84780270641</v>
          </cell>
          <cell r="AB179">
            <v>0</v>
          </cell>
          <cell r="AC179" t="e">
            <v>#DIV/0!</v>
          </cell>
          <cell r="AD179" t="str">
            <v>Net Profit after taxation</v>
          </cell>
        </row>
        <row r="182">
          <cell r="AC182" t="str">
            <v>GLI</v>
          </cell>
        </row>
        <row r="183">
          <cell r="E183">
            <v>37438</v>
          </cell>
          <cell r="G183">
            <v>37469</v>
          </cell>
          <cell r="I183">
            <v>37500</v>
          </cell>
          <cell r="K183">
            <v>37531</v>
          </cell>
          <cell r="M183">
            <v>37562</v>
          </cell>
          <cell r="O183">
            <v>37593</v>
          </cell>
          <cell r="Q183">
            <v>37624</v>
          </cell>
          <cell r="S183">
            <v>37655</v>
          </cell>
          <cell r="U183">
            <v>37686</v>
          </cell>
          <cell r="W183">
            <v>37717</v>
          </cell>
          <cell r="Y183">
            <v>37748</v>
          </cell>
          <cell r="AA183">
            <v>37779</v>
          </cell>
          <cell r="AC183" t="str">
            <v>Yearly</v>
          </cell>
        </row>
        <row r="184">
          <cell r="D184" t="str">
            <v>GLI</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D184">
            <v>0</v>
          </cell>
          <cell r="AE184" t="str">
            <v>GL</v>
          </cell>
        </row>
        <row r="186">
          <cell r="C186" t="str">
            <v>Sales Units</v>
          </cell>
          <cell r="E186">
            <v>1</v>
          </cell>
          <cell r="F186">
            <v>90</v>
          </cell>
          <cell r="G186">
            <v>1</v>
          </cell>
          <cell r="H186">
            <v>90</v>
          </cell>
          <cell r="I186">
            <v>1</v>
          </cell>
          <cell r="J186">
            <v>90</v>
          </cell>
          <cell r="K186">
            <v>1</v>
          </cell>
          <cell r="L186">
            <v>100</v>
          </cell>
          <cell r="M186">
            <v>1</v>
          </cell>
          <cell r="N186">
            <v>70</v>
          </cell>
          <cell r="O186">
            <v>1</v>
          </cell>
          <cell r="P186">
            <v>70</v>
          </cell>
          <cell r="Q186">
            <v>1</v>
          </cell>
          <cell r="R186">
            <v>100</v>
          </cell>
          <cell r="S186">
            <v>1</v>
          </cell>
          <cell r="T186">
            <v>80</v>
          </cell>
          <cell r="U186">
            <v>1</v>
          </cell>
          <cell r="V186">
            <v>60</v>
          </cell>
          <cell r="W186">
            <v>1</v>
          </cell>
          <cell r="X186">
            <v>70</v>
          </cell>
          <cell r="Y186">
            <v>1</v>
          </cell>
          <cell r="Z186">
            <v>70</v>
          </cell>
          <cell r="AA186">
            <v>1</v>
          </cell>
          <cell r="AB186">
            <v>70</v>
          </cell>
          <cell r="AC186">
            <v>960</v>
          </cell>
          <cell r="AD186" t="str">
            <v>Sales Units</v>
          </cell>
        </row>
        <row r="188">
          <cell r="C188" t="str">
            <v>Selling Price</v>
          </cell>
          <cell r="E188">
            <v>939000</v>
          </cell>
          <cell r="F188">
            <v>84510000</v>
          </cell>
          <cell r="G188">
            <v>939000</v>
          </cell>
          <cell r="H188">
            <v>84510000</v>
          </cell>
          <cell r="I188">
            <v>939000</v>
          </cell>
          <cell r="J188">
            <v>84510000</v>
          </cell>
          <cell r="K188">
            <v>939000</v>
          </cell>
          <cell r="L188">
            <v>93900000</v>
          </cell>
          <cell r="M188">
            <v>939000</v>
          </cell>
          <cell r="N188">
            <v>65730000</v>
          </cell>
          <cell r="O188">
            <v>939000</v>
          </cell>
          <cell r="P188">
            <v>65730000</v>
          </cell>
          <cell r="Q188">
            <v>939000</v>
          </cell>
          <cell r="R188">
            <v>93900000</v>
          </cell>
          <cell r="S188">
            <v>939000</v>
          </cell>
          <cell r="T188">
            <v>75120000</v>
          </cell>
          <cell r="U188">
            <v>939000</v>
          </cell>
          <cell r="V188">
            <v>56340000</v>
          </cell>
          <cell r="W188">
            <v>939000</v>
          </cell>
          <cell r="X188">
            <v>65730000</v>
          </cell>
          <cell r="Y188">
            <v>939000</v>
          </cell>
          <cell r="Z188">
            <v>65730000</v>
          </cell>
          <cell r="AA188">
            <v>939000</v>
          </cell>
          <cell r="AB188">
            <v>65730000</v>
          </cell>
          <cell r="AC188">
            <v>939000</v>
          </cell>
          <cell r="AD188" t="str">
            <v>Selling Price</v>
          </cell>
        </row>
        <row r="189">
          <cell r="C189" t="str">
            <v>Less: Dealer commission</v>
          </cell>
          <cell r="E189">
            <v>-20000</v>
          </cell>
          <cell r="F189">
            <v>-1800000</v>
          </cell>
          <cell r="G189">
            <v>-20000</v>
          </cell>
          <cell r="H189">
            <v>-1800000</v>
          </cell>
          <cell r="I189">
            <v>-20000</v>
          </cell>
          <cell r="J189">
            <v>-1800000</v>
          </cell>
          <cell r="K189">
            <v>-20000</v>
          </cell>
          <cell r="L189">
            <v>-2000000</v>
          </cell>
          <cell r="M189">
            <v>-20000</v>
          </cell>
          <cell r="N189">
            <v>-1400000</v>
          </cell>
          <cell r="O189">
            <v>-20000</v>
          </cell>
          <cell r="P189">
            <v>-1400000</v>
          </cell>
          <cell r="Q189">
            <v>-20000</v>
          </cell>
          <cell r="R189">
            <v>-2000000</v>
          </cell>
          <cell r="S189">
            <v>-20000</v>
          </cell>
          <cell r="T189">
            <v>-1600000</v>
          </cell>
          <cell r="U189">
            <v>-20000</v>
          </cell>
          <cell r="V189">
            <v>-1200000</v>
          </cell>
          <cell r="W189">
            <v>-20000</v>
          </cell>
          <cell r="X189">
            <v>-1400000</v>
          </cell>
          <cell r="Y189">
            <v>-20000</v>
          </cell>
          <cell r="Z189">
            <v>-1400000</v>
          </cell>
          <cell r="AA189">
            <v>-20000</v>
          </cell>
          <cell r="AB189">
            <v>-1400000</v>
          </cell>
          <cell r="AC189">
            <v>-20000</v>
          </cell>
          <cell r="AD189" t="str">
            <v>Less: Dealer commission</v>
          </cell>
        </row>
        <row r="190">
          <cell r="D190" t="str">
            <v xml:space="preserve">  Sales tax</v>
          </cell>
          <cell r="E190">
            <v>-122478.26086956522</v>
          </cell>
          <cell r="F190">
            <v>-11023043.478260869</v>
          </cell>
          <cell r="G190">
            <v>-122478.26086956522</v>
          </cell>
          <cell r="H190">
            <v>-11023043.478260869</v>
          </cell>
          <cell r="I190">
            <v>-122478.26086956522</v>
          </cell>
          <cell r="J190">
            <v>-11023043.478260869</v>
          </cell>
          <cell r="K190">
            <v>-122478.26086956522</v>
          </cell>
          <cell r="L190">
            <v>-12247826.086956521</v>
          </cell>
          <cell r="M190">
            <v>-122478.26086956522</v>
          </cell>
          <cell r="N190">
            <v>-8573478.2608695645</v>
          </cell>
          <cell r="O190">
            <v>-122478.26086956522</v>
          </cell>
          <cell r="P190">
            <v>-8573478.2608695645</v>
          </cell>
          <cell r="Q190">
            <v>-122478.26086956522</v>
          </cell>
          <cell r="R190">
            <v>-12247826.086956521</v>
          </cell>
          <cell r="S190">
            <v>-122478.26086956522</v>
          </cell>
          <cell r="T190">
            <v>-9798260.8695652168</v>
          </cell>
          <cell r="U190">
            <v>-122478.26086956522</v>
          </cell>
          <cell r="V190">
            <v>-7348695.6521739131</v>
          </cell>
          <cell r="W190">
            <v>-122478.26086956522</v>
          </cell>
          <cell r="X190">
            <v>-8573478.2608695645</v>
          </cell>
          <cell r="Y190">
            <v>-122478.26086956522</v>
          </cell>
          <cell r="Z190">
            <v>-8573478.2608695645</v>
          </cell>
          <cell r="AA190">
            <v>-122478.26086956522</v>
          </cell>
          <cell r="AB190">
            <v>-8573478.2608695645</v>
          </cell>
          <cell r="AC190">
            <v>-122478.2608695652</v>
          </cell>
          <cell r="AE190" t="str">
            <v xml:space="preserve">  Sales tax</v>
          </cell>
        </row>
        <row r="191">
          <cell r="C191" t="str">
            <v>Net Sales</v>
          </cell>
          <cell r="E191">
            <v>796521.73913043481</v>
          </cell>
          <cell r="F191">
            <v>71686956.521739125</v>
          </cell>
          <cell r="G191">
            <v>796521.73913043481</v>
          </cell>
          <cell r="H191">
            <v>71686956.521739125</v>
          </cell>
          <cell r="I191">
            <v>796521.73913043481</v>
          </cell>
          <cell r="J191">
            <v>71686956.521739125</v>
          </cell>
          <cell r="K191">
            <v>796521.73913043481</v>
          </cell>
          <cell r="L191">
            <v>79652173.913043484</v>
          </cell>
          <cell r="M191">
            <v>796521.73913043481</v>
          </cell>
          <cell r="N191">
            <v>55756521.739130437</v>
          </cell>
          <cell r="O191">
            <v>796521.73913043481</v>
          </cell>
          <cell r="P191">
            <v>55756521.739130437</v>
          </cell>
          <cell r="Q191">
            <v>796521.73913043481</v>
          </cell>
          <cell r="R191">
            <v>79652173.913043484</v>
          </cell>
          <cell r="S191">
            <v>796521.73913043481</v>
          </cell>
          <cell r="T191">
            <v>63721739.130434781</v>
          </cell>
          <cell r="U191">
            <v>796521.73913043481</v>
          </cell>
          <cell r="V191">
            <v>47791304.347826086</v>
          </cell>
          <cell r="W191">
            <v>796521.73913043481</v>
          </cell>
          <cell r="X191">
            <v>55756521.739130437</v>
          </cell>
          <cell r="Y191">
            <v>796521.73913043481</v>
          </cell>
          <cell r="Z191">
            <v>55756521.739130437</v>
          </cell>
          <cell r="AA191">
            <v>796521.73913043481</v>
          </cell>
          <cell r="AB191">
            <v>55756521.739130437</v>
          </cell>
          <cell r="AC191">
            <v>796521.73913043481</v>
          </cell>
          <cell r="AD191" t="str">
            <v>Net Sales</v>
          </cell>
          <cell r="AE191">
            <v>764660869.56521749</v>
          </cell>
        </row>
        <row r="193">
          <cell r="C193" t="str">
            <v>Variable Cost of Sales</v>
          </cell>
          <cell r="AD193" t="str">
            <v>Variable Cost of Sales</v>
          </cell>
        </row>
        <row r="194">
          <cell r="D194" t="str">
            <v>CKD Cost</v>
          </cell>
          <cell r="E194">
            <v>314720.61490225716</v>
          </cell>
          <cell r="F194">
            <v>28324855.341203146</v>
          </cell>
          <cell r="G194">
            <v>314720.61490225716</v>
          </cell>
          <cell r="H194">
            <v>28324855.341203146</v>
          </cell>
          <cell r="I194">
            <v>314720.61490225716</v>
          </cell>
          <cell r="J194">
            <v>28324855.341203146</v>
          </cell>
          <cell r="K194">
            <v>309865.78898263606</v>
          </cell>
          <cell r="L194">
            <v>30986578.898263607</v>
          </cell>
          <cell r="M194">
            <v>309865.78898263606</v>
          </cell>
          <cell r="N194">
            <v>21690605.228784524</v>
          </cell>
          <cell r="O194">
            <v>309865.78898263606</v>
          </cell>
          <cell r="P194">
            <v>21690605.228784524</v>
          </cell>
          <cell r="Q194">
            <v>309865.78898263606</v>
          </cell>
          <cell r="R194">
            <v>30986578.898263607</v>
          </cell>
          <cell r="S194">
            <v>309865.78898263606</v>
          </cell>
          <cell r="T194">
            <v>24789263.118610885</v>
          </cell>
          <cell r="U194">
            <v>309865.78898263606</v>
          </cell>
          <cell r="V194">
            <v>18591947.338958163</v>
          </cell>
          <cell r="W194">
            <v>309865.78898263606</v>
          </cell>
          <cell r="X194">
            <v>21690605.228784524</v>
          </cell>
          <cell r="Y194">
            <v>309865.78898263606</v>
          </cell>
          <cell r="Z194">
            <v>21690605.228784524</v>
          </cell>
          <cell r="AA194">
            <v>309865.78898263606</v>
          </cell>
          <cell r="AB194">
            <v>21690605.228784524</v>
          </cell>
          <cell r="AC194">
            <v>311231.2087725295</v>
          </cell>
          <cell r="AE194" t="str">
            <v>CKD Cost</v>
          </cell>
          <cell r="AF194">
            <v>298781960.4216283</v>
          </cell>
        </row>
        <row r="195">
          <cell r="D195" t="str">
            <v>Vendor parts</v>
          </cell>
          <cell r="E195">
            <v>208301</v>
          </cell>
          <cell r="F195">
            <v>18747090</v>
          </cell>
          <cell r="G195">
            <v>208301</v>
          </cell>
          <cell r="H195">
            <v>18747090</v>
          </cell>
          <cell r="I195">
            <v>208301</v>
          </cell>
          <cell r="J195">
            <v>18747090</v>
          </cell>
          <cell r="K195">
            <v>208301</v>
          </cell>
          <cell r="L195">
            <v>20830100</v>
          </cell>
          <cell r="M195">
            <v>208301</v>
          </cell>
          <cell r="N195">
            <v>14581070</v>
          </cell>
          <cell r="O195">
            <v>208301</v>
          </cell>
          <cell r="P195">
            <v>14581070</v>
          </cell>
          <cell r="Q195">
            <v>207970</v>
          </cell>
          <cell r="R195">
            <v>20797000</v>
          </cell>
          <cell r="S195">
            <v>207970</v>
          </cell>
          <cell r="T195">
            <v>16637600</v>
          </cell>
          <cell r="U195">
            <v>207970</v>
          </cell>
          <cell r="V195">
            <v>12478200</v>
          </cell>
          <cell r="W195">
            <v>207970</v>
          </cell>
          <cell r="X195">
            <v>14557900</v>
          </cell>
          <cell r="Y195">
            <v>207970</v>
          </cell>
          <cell r="Z195">
            <v>14557900</v>
          </cell>
          <cell r="AA195">
            <v>207970</v>
          </cell>
          <cell r="AB195">
            <v>14557900</v>
          </cell>
          <cell r="AC195">
            <v>208145.84375</v>
          </cell>
          <cell r="AE195" t="str">
            <v>Vendor parts</v>
          </cell>
          <cell r="AF195">
            <v>199820010</v>
          </cell>
        </row>
        <row r="196">
          <cell r="D196" t="str">
            <v>Multi Source Parts</v>
          </cell>
          <cell r="E196">
            <v>134303.26995000002</v>
          </cell>
          <cell r="F196">
            <v>12087294.295500001</v>
          </cell>
          <cell r="G196">
            <v>134303.26995000002</v>
          </cell>
          <cell r="H196">
            <v>12087294.295500001</v>
          </cell>
          <cell r="I196">
            <v>134303.26995000002</v>
          </cell>
          <cell r="J196">
            <v>12087294.295500001</v>
          </cell>
          <cell r="K196">
            <v>134303.26995000002</v>
          </cell>
          <cell r="L196">
            <v>13430326.995000001</v>
          </cell>
          <cell r="M196">
            <v>134303.26995000002</v>
          </cell>
          <cell r="N196">
            <v>9401228.8965000007</v>
          </cell>
          <cell r="O196">
            <v>134303.26995000002</v>
          </cell>
          <cell r="P196">
            <v>9401228.8965000007</v>
          </cell>
          <cell r="Q196">
            <v>134303.26995000002</v>
          </cell>
          <cell r="R196">
            <v>13430326.995000001</v>
          </cell>
          <cell r="S196">
            <v>134303.26995000002</v>
          </cell>
          <cell r="T196">
            <v>10744261.596000001</v>
          </cell>
          <cell r="U196">
            <v>134303.26995000002</v>
          </cell>
          <cell r="V196">
            <v>8058196.1970000006</v>
          </cell>
          <cell r="W196">
            <v>134303.26995000002</v>
          </cell>
          <cell r="X196">
            <v>9401228.8965000007</v>
          </cell>
          <cell r="Y196">
            <v>134303.26995000002</v>
          </cell>
          <cell r="Z196">
            <v>9401228.8965000007</v>
          </cell>
          <cell r="AA196">
            <v>134303.26995000002</v>
          </cell>
          <cell r="AB196">
            <v>9401228.8965000007</v>
          </cell>
          <cell r="AC196">
            <v>134303.26995000002</v>
          </cell>
          <cell r="AE196" t="str">
            <v>Nomi Parts</v>
          </cell>
          <cell r="AF196">
            <v>128931139.15200002</v>
          </cell>
        </row>
        <row r="197">
          <cell r="D197" t="str">
            <v>Paints &amp; Chemicals</v>
          </cell>
          <cell r="E197">
            <v>14743</v>
          </cell>
          <cell r="F197">
            <v>1326870</v>
          </cell>
          <cell r="G197">
            <v>14743</v>
          </cell>
          <cell r="H197">
            <v>1326870</v>
          </cell>
          <cell r="I197">
            <v>14743</v>
          </cell>
          <cell r="J197">
            <v>1326870</v>
          </cell>
          <cell r="K197">
            <v>14743</v>
          </cell>
          <cell r="L197">
            <v>1474300</v>
          </cell>
          <cell r="M197">
            <v>14743</v>
          </cell>
          <cell r="N197">
            <v>1032010</v>
          </cell>
          <cell r="O197">
            <v>14743</v>
          </cell>
          <cell r="P197">
            <v>1032010</v>
          </cell>
          <cell r="Q197">
            <v>14743</v>
          </cell>
          <cell r="R197">
            <v>1474300</v>
          </cell>
          <cell r="S197">
            <v>14743</v>
          </cell>
          <cell r="T197">
            <v>1179440</v>
          </cell>
          <cell r="U197">
            <v>14743</v>
          </cell>
          <cell r="V197">
            <v>884580</v>
          </cell>
          <cell r="W197">
            <v>14743</v>
          </cell>
          <cell r="X197">
            <v>1032010</v>
          </cell>
          <cell r="Y197">
            <v>14743</v>
          </cell>
          <cell r="Z197">
            <v>1032010</v>
          </cell>
          <cell r="AA197">
            <v>14743</v>
          </cell>
          <cell r="AB197">
            <v>1032010</v>
          </cell>
          <cell r="AC197">
            <v>14743</v>
          </cell>
          <cell r="AE197" t="str">
            <v>Paints &amp; Chemicals</v>
          </cell>
          <cell r="AF197">
            <v>14153280</v>
          </cell>
        </row>
        <row r="198">
          <cell r="D198" t="str">
            <v>Consumables</v>
          </cell>
          <cell r="E198">
            <v>5349</v>
          </cell>
          <cell r="F198">
            <v>481410</v>
          </cell>
          <cell r="G198">
            <v>5349</v>
          </cell>
          <cell r="H198">
            <v>481410</v>
          </cell>
          <cell r="I198">
            <v>5349</v>
          </cell>
          <cell r="J198">
            <v>481410</v>
          </cell>
          <cell r="K198">
            <v>5349</v>
          </cell>
          <cell r="L198">
            <v>534900</v>
          </cell>
          <cell r="M198">
            <v>5349</v>
          </cell>
          <cell r="N198">
            <v>374430</v>
          </cell>
          <cell r="O198">
            <v>5349</v>
          </cell>
          <cell r="P198">
            <v>374430</v>
          </cell>
          <cell r="Q198">
            <v>5349</v>
          </cell>
          <cell r="R198">
            <v>534900</v>
          </cell>
          <cell r="S198">
            <v>5349</v>
          </cell>
          <cell r="T198">
            <v>427920</v>
          </cell>
          <cell r="U198">
            <v>5349</v>
          </cell>
          <cell r="V198">
            <v>320940</v>
          </cell>
          <cell r="W198">
            <v>5349</v>
          </cell>
          <cell r="X198">
            <v>374430</v>
          </cell>
          <cell r="Y198">
            <v>5349</v>
          </cell>
          <cell r="Z198">
            <v>374430</v>
          </cell>
          <cell r="AA198">
            <v>5349</v>
          </cell>
          <cell r="AB198">
            <v>374430</v>
          </cell>
          <cell r="AC198">
            <v>5349</v>
          </cell>
          <cell r="AE198" t="str">
            <v>Consumables</v>
          </cell>
          <cell r="AF198">
            <v>5135040</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E199" t="str">
            <v>KD Parts</v>
          </cell>
          <cell r="AF199">
            <v>0</v>
          </cell>
        </row>
        <row r="200">
          <cell r="D200" t="str">
            <v>Spare parts</v>
          </cell>
          <cell r="E200">
            <v>1002</v>
          </cell>
          <cell r="F200">
            <v>90180</v>
          </cell>
          <cell r="G200">
            <v>1002</v>
          </cell>
          <cell r="H200">
            <v>90180</v>
          </cell>
          <cell r="I200">
            <v>1002</v>
          </cell>
          <cell r="J200">
            <v>90180</v>
          </cell>
          <cell r="K200">
            <v>1002</v>
          </cell>
          <cell r="L200">
            <v>100200</v>
          </cell>
          <cell r="M200">
            <v>1002</v>
          </cell>
          <cell r="N200">
            <v>70140</v>
          </cell>
          <cell r="O200">
            <v>1002</v>
          </cell>
          <cell r="P200">
            <v>70140</v>
          </cell>
          <cell r="Q200">
            <v>1002</v>
          </cell>
          <cell r="R200">
            <v>100200</v>
          </cell>
          <cell r="S200">
            <v>1002</v>
          </cell>
          <cell r="T200">
            <v>80160</v>
          </cell>
          <cell r="U200">
            <v>1002</v>
          </cell>
          <cell r="V200">
            <v>60120</v>
          </cell>
          <cell r="W200">
            <v>1002</v>
          </cell>
          <cell r="X200">
            <v>70140</v>
          </cell>
          <cell r="Y200">
            <v>1002</v>
          </cell>
          <cell r="Z200">
            <v>70140</v>
          </cell>
          <cell r="AA200">
            <v>1002</v>
          </cell>
          <cell r="AB200">
            <v>70140</v>
          </cell>
          <cell r="AC200">
            <v>1002</v>
          </cell>
          <cell r="AE200" t="str">
            <v>Spare parts</v>
          </cell>
          <cell r="AF200">
            <v>961920</v>
          </cell>
        </row>
        <row r="201">
          <cell r="D201" t="str">
            <v>Utilities</v>
          </cell>
          <cell r="E201">
            <v>4030</v>
          </cell>
          <cell r="F201">
            <v>362700</v>
          </cell>
          <cell r="G201">
            <v>4030</v>
          </cell>
          <cell r="H201">
            <v>362700</v>
          </cell>
          <cell r="I201">
            <v>4030</v>
          </cell>
          <cell r="J201">
            <v>362700</v>
          </cell>
          <cell r="K201">
            <v>4030</v>
          </cell>
          <cell r="L201">
            <v>403000</v>
          </cell>
          <cell r="M201">
            <v>4030</v>
          </cell>
          <cell r="N201">
            <v>282100</v>
          </cell>
          <cell r="O201">
            <v>4030</v>
          </cell>
          <cell r="P201">
            <v>282100</v>
          </cell>
          <cell r="Q201">
            <v>4030</v>
          </cell>
          <cell r="R201">
            <v>403000</v>
          </cell>
          <cell r="S201">
            <v>4030</v>
          </cell>
          <cell r="T201">
            <v>322400</v>
          </cell>
          <cell r="U201">
            <v>4030</v>
          </cell>
          <cell r="V201">
            <v>241800</v>
          </cell>
          <cell r="W201">
            <v>4030</v>
          </cell>
          <cell r="X201">
            <v>282100</v>
          </cell>
          <cell r="Y201">
            <v>4030</v>
          </cell>
          <cell r="Z201">
            <v>282100</v>
          </cell>
          <cell r="AA201">
            <v>4030</v>
          </cell>
          <cell r="AB201">
            <v>282100</v>
          </cell>
          <cell r="AC201">
            <v>4030</v>
          </cell>
          <cell r="AE201" t="str">
            <v>Utilites</v>
          </cell>
          <cell r="AF201">
            <v>3868800</v>
          </cell>
        </row>
        <row r="202">
          <cell r="D202" t="str">
            <v>Royalties</v>
          </cell>
          <cell r="E202">
            <v>6987</v>
          </cell>
          <cell r="F202">
            <v>628830</v>
          </cell>
          <cell r="G202">
            <v>6987</v>
          </cell>
          <cell r="H202">
            <v>628830</v>
          </cell>
          <cell r="I202">
            <v>6987</v>
          </cell>
          <cell r="J202">
            <v>628830</v>
          </cell>
          <cell r="K202">
            <v>6987</v>
          </cell>
          <cell r="L202">
            <v>698700</v>
          </cell>
          <cell r="M202">
            <v>6987</v>
          </cell>
          <cell r="N202">
            <v>489090</v>
          </cell>
          <cell r="O202">
            <v>6987</v>
          </cell>
          <cell r="P202">
            <v>489090</v>
          </cell>
          <cell r="Q202">
            <v>6987</v>
          </cell>
          <cell r="R202">
            <v>698700</v>
          </cell>
          <cell r="S202">
            <v>6987</v>
          </cell>
          <cell r="T202">
            <v>558960</v>
          </cell>
          <cell r="U202">
            <v>6987</v>
          </cell>
          <cell r="V202">
            <v>419220</v>
          </cell>
          <cell r="W202">
            <v>6987</v>
          </cell>
          <cell r="X202">
            <v>489090</v>
          </cell>
          <cell r="Y202">
            <v>6987</v>
          </cell>
          <cell r="Z202">
            <v>489090</v>
          </cell>
          <cell r="AA202">
            <v>6987</v>
          </cell>
          <cell r="AB202">
            <v>489090</v>
          </cell>
          <cell r="AC202">
            <v>6987</v>
          </cell>
          <cell r="AE202" t="str">
            <v>Royalty</v>
          </cell>
          <cell r="AF202">
            <v>6707520</v>
          </cell>
        </row>
        <row r="204">
          <cell r="E204">
            <v>689435.88485225721</v>
          </cell>
          <cell r="F204">
            <v>62049229.636703148</v>
          </cell>
          <cell r="G204">
            <v>689435.88485225721</v>
          </cell>
          <cell r="H204">
            <v>62049229.636703148</v>
          </cell>
          <cell r="I204">
            <v>689435.88485225721</v>
          </cell>
          <cell r="J204">
            <v>62049229.636703148</v>
          </cell>
          <cell r="K204">
            <v>684581.05893263605</v>
          </cell>
          <cell r="L204">
            <v>68458105.893263608</v>
          </cell>
          <cell r="M204">
            <v>684581.05893263605</v>
          </cell>
          <cell r="N204">
            <v>47920674.125284523</v>
          </cell>
          <cell r="O204">
            <v>684581.05893263605</v>
          </cell>
          <cell r="P204">
            <v>47920674.125284523</v>
          </cell>
          <cell r="Q204">
            <v>684250.05893263605</v>
          </cell>
          <cell r="R204">
            <v>68425005.893263608</v>
          </cell>
          <cell r="S204">
            <v>684250.05893263605</v>
          </cell>
          <cell r="T204">
            <v>54740004.71461089</v>
          </cell>
          <cell r="U204">
            <v>684250.05893263605</v>
          </cell>
          <cell r="V204">
            <v>41055003.535958163</v>
          </cell>
          <cell r="W204">
            <v>684250.05893263605</v>
          </cell>
          <cell r="X204">
            <v>47897504.125284523</v>
          </cell>
          <cell r="Y204">
            <v>684250.05893263605</v>
          </cell>
          <cell r="Z204">
            <v>47897504.125284523</v>
          </cell>
          <cell r="AA204">
            <v>684250.05893263605</v>
          </cell>
          <cell r="AB204">
            <v>47897504.125284523</v>
          </cell>
          <cell r="AC204">
            <v>685791.32247252949</v>
          </cell>
          <cell r="AF204">
            <v>658359669.57362831</v>
          </cell>
        </row>
        <row r="205">
          <cell r="C205" t="str">
            <v>Contribution Margin</v>
          </cell>
          <cell r="E205">
            <v>107085.85427817761</v>
          </cell>
          <cell r="F205">
            <v>9637726.8850359768</v>
          </cell>
          <cell r="G205">
            <v>107085.85427817761</v>
          </cell>
          <cell r="H205">
            <v>9637726.8850359768</v>
          </cell>
          <cell r="I205">
            <v>107085.85427817761</v>
          </cell>
          <cell r="J205">
            <v>9637726.8850359768</v>
          </cell>
          <cell r="K205">
            <v>111940.68019779876</v>
          </cell>
          <cell r="L205">
            <v>11194068.019779876</v>
          </cell>
          <cell r="M205">
            <v>111940.68019779876</v>
          </cell>
          <cell r="N205">
            <v>7835847.6138459146</v>
          </cell>
          <cell r="O205">
            <v>111940.68019779876</v>
          </cell>
          <cell r="P205">
            <v>7835847.6138459146</v>
          </cell>
          <cell r="Q205">
            <v>112271.68019779876</v>
          </cell>
          <cell r="R205">
            <v>11227168.019779876</v>
          </cell>
          <cell r="S205">
            <v>112271.68019779876</v>
          </cell>
          <cell r="T205">
            <v>8981734.4158238918</v>
          </cell>
          <cell r="U205">
            <v>112271.68019779876</v>
          </cell>
          <cell r="V205">
            <v>6736300.8118679225</v>
          </cell>
          <cell r="W205">
            <v>112271.68019779876</v>
          </cell>
          <cell r="X205">
            <v>7859017.6138459146</v>
          </cell>
          <cell r="Y205">
            <v>112271.68019779876</v>
          </cell>
          <cell r="Z205">
            <v>7859017.6138459146</v>
          </cell>
          <cell r="AA205">
            <v>112271.68019779876</v>
          </cell>
          <cell r="AB205">
            <v>7859017.6138459146</v>
          </cell>
          <cell r="AC205">
            <v>110730.41665790533</v>
          </cell>
          <cell r="AD205" t="str">
            <v>Contribution Margin</v>
          </cell>
        </row>
        <row r="207">
          <cell r="C207" t="str">
            <v>Production cost</v>
          </cell>
          <cell r="AD207" t="str">
            <v>Production cost</v>
          </cell>
        </row>
        <row r="208">
          <cell r="D208" t="str">
            <v xml:space="preserve">Salaries &amp; Wages </v>
          </cell>
          <cell r="E208">
            <v>5330.971806841444</v>
          </cell>
          <cell r="F208">
            <v>479787.46261572995</v>
          </cell>
          <cell r="G208">
            <v>4450.6278387391867</v>
          </cell>
          <cell r="H208">
            <v>400556.50548652682</v>
          </cell>
          <cell r="I208">
            <v>4327.5507084975143</v>
          </cell>
          <cell r="J208">
            <v>389479.56376477628</v>
          </cell>
          <cell r="K208">
            <v>3880.9474753805712</v>
          </cell>
          <cell r="L208">
            <v>388094.7475380571</v>
          </cell>
          <cell r="M208">
            <v>5576.0739588801307</v>
          </cell>
          <cell r="N208">
            <v>390325.17712160916</v>
          </cell>
          <cell r="O208">
            <v>5384.2223576312035</v>
          </cell>
          <cell r="P208">
            <v>376895.56503418426</v>
          </cell>
          <cell r="Q208">
            <v>3880.9474753805712</v>
          </cell>
          <cell r="R208">
            <v>388094.7475380571</v>
          </cell>
          <cell r="S208">
            <v>5106.5098360270676</v>
          </cell>
          <cell r="T208">
            <v>408520.78688216541</v>
          </cell>
          <cell r="U208">
            <v>4709.8877128404993</v>
          </cell>
          <cell r="V208">
            <v>282593.26277042995</v>
          </cell>
          <cell r="W208">
            <v>5160.8344087507594</v>
          </cell>
          <cell r="X208">
            <v>361258.40861255315</v>
          </cell>
          <cell r="Y208">
            <v>5216.3272518556068</v>
          </cell>
          <cell r="Z208">
            <v>365142.90762989246</v>
          </cell>
          <cell r="AA208">
            <v>5063.8667476260061</v>
          </cell>
          <cell r="AB208">
            <v>354470.67233382043</v>
          </cell>
          <cell r="AC208">
            <v>4776.2706326331272</v>
          </cell>
          <cell r="AE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E209" t="str">
            <v xml:space="preserve">Utilities </v>
          </cell>
        </row>
        <row r="210">
          <cell r="D210" t="str">
            <v>Depreciation</v>
          </cell>
          <cell r="E210">
            <v>11150.091575091576</v>
          </cell>
          <cell r="F210">
            <v>1003508.2417582418</v>
          </cell>
          <cell r="G210">
            <v>9308.7920489296648</v>
          </cell>
          <cell r="H210">
            <v>837791.28440366988</v>
          </cell>
          <cell r="I210">
            <v>9051.3678263455258</v>
          </cell>
          <cell r="J210">
            <v>814623.10437109729</v>
          </cell>
          <cell r="K210">
            <v>8117.2666666666673</v>
          </cell>
          <cell r="L210">
            <v>811726.66666666674</v>
          </cell>
          <cell r="M210">
            <v>11662.739463601532</v>
          </cell>
          <cell r="N210">
            <v>816391.76245210727</v>
          </cell>
          <cell r="O210">
            <v>11261.468738438773</v>
          </cell>
          <cell r="P210">
            <v>788302.81169071409</v>
          </cell>
          <cell r="Q210">
            <v>8117.2666666666673</v>
          </cell>
          <cell r="R210">
            <v>811726.66666666674</v>
          </cell>
          <cell r="S210">
            <v>10680.614035087719</v>
          </cell>
          <cell r="T210">
            <v>854449.12280701753</v>
          </cell>
          <cell r="U210">
            <v>9851.0517799352765</v>
          </cell>
          <cell r="V210">
            <v>591063.10679611657</v>
          </cell>
          <cell r="W210">
            <v>10794.237588652482</v>
          </cell>
          <cell r="X210">
            <v>755596.6312056738</v>
          </cell>
          <cell r="Y210">
            <v>10910.304659498208</v>
          </cell>
          <cell r="Z210">
            <v>763721.3261648746</v>
          </cell>
          <cell r="AA210">
            <v>10591.423103688239</v>
          </cell>
          <cell r="AB210">
            <v>741399.61725817679</v>
          </cell>
          <cell r="AC210">
            <v>9989.8961898343987</v>
          </cell>
          <cell r="AE210" t="str">
            <v>Depreciation</v>
          </cell>
        </row>
        <row r="211">
          <cell r="D211" t="str">
            <v xml:space="preserve">Other Factory overhead </v>
          </cell>
          <cell r="E211">
            <v>3328.5244606883934</v>
          </cell>
          <cell r="F211">
            <v>299567.20146195544</v>
          </cell>
          <cell r="G211">
            <v>2778.859870849943</v>
          </cell>
          <cell r="H211">
            <v>250097.38837649487</v>
          </cell>
          <cell r="I211">
            <v>2702.0136121556093</v>
          </cell>
          <cell r="J211">
            <v>243181.22509400483</v>
          </cell>
          <cell r="K211">
            <v>2423.1658073811504</v>
          </cell>
          <cell r="L211">
            <v>242316.58073811504</v>
          </cell>
          <cell r="M211">
            <v>3481.5600680763655</v>
          </cell>
          <cell r="N211">
            <v>243709.20476534558</v>
          </cell>
          <cell r="O211">
            <v>3361.7727627374452</v>
          </cell>
          <cell r="P211">
            <v>235324.09339162117</v>
          </cell>
          <cell r="Q211">
            <v>2423.1658073811504</v>
          </cell>
          <cell r="R211">
            <v>242316.58073811504</v>
          </cell>
          <cell r="S211">
            <v>3188.3760623436192</v>
          </cell>
          <cell r="T211">
            <v>255070.08498748954</v>
          </cell>
          <cell r="U211">
            <v>2940.735203132464</v>
          </cell>
          <cell r="V211">
            <v>176444.11218794785</v>
          </cell>
          <cell r="W211">
            <v>3222.2949566238703</v>
          </cell>
          <cell r="X211">
            <v>225560.64696367094</v>
          </cell>
          <cell r="Y211">
            <v>3256.9432894907936</v>
          </cell>
          <cell r="Z211">
            <v>227986.03026435556</v>
          </cell>
          <cell r="AA211">
            <v>3161.7507925119394</v>
          </cell>
          <cell r="AB211">
            <v>221322.55547583575</v>
          </cell>
          <cell r="AC211">
            <v>2982.1830254634915</v>
          </cell>
          <cell r="AE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E212" t="str">
            <v>Running Royalty</v>
          </cell>
        </row>
        <row r="213">
          <cell r="E213">
            <v>19809.587842621411</v>
          </cell>
          <cell r="F213">
            <v>1782862.9058359272</v>
          </cell>
          <cell r="G213">
            <v>16538.279758518795</v>
          </cell>
          <cell r="H213">
            <v>1488445.1782666915</v>
          </cell>
          <cell r="I213">
            <v>16080.93214699865</v>
          </cell>
          <cell r="J213">
            <v>1447283.8932298783</v>
          </cell>
          <cell r="K213">
            <v>14421.379949428388</v>
          </cell>
          <cell r="L213">
            <v>1442137.994942839</v>
          </cell>
          <cell r="M213">
            <v>20720.373490558028</v>
          </cell>
          <cell r="N213">
            <v>1450426.144339062</v>
          </cell>
          <cell r="O213">
            <v>20007.463858807419</v>
          </cell>
          <cell r="P213">
            <v>1400522.4701165196</v>
          </cell>
          <cell r="Q213">
            <v>14421.379949428388</v>
          </cell>
          <cell r="R213">
            <v>1442137.994942839</v>
          </cell>
          <cell r="S213">
            <v>18975.499933458406</v>
          </cell>
          <cell r="T213">
            <v>1518039.9946766724</v>
          </cell>
          <cell r="U213">
            <v>17501.674695908237</v>
          </cell>
          <cell r="V213">
            <v>1050100.4817544944</v>
          </cell>
          <cell r="W213">
            <v>19177.366954027111</v>
          </cell>
          <cell r="X213">
            <v>1342415.6867818977</v>
          </cell>
          <cell r="Y213">
            <v>19383.575200844611</v>
          </cell>
          <cell r="Z213">
            <v>1356850.2640591224</v>
          </cell>
          <cell r="AA213">
            <v>18817.040643826185</v>
          </cell>
          <cell r="AB213">
            <v>1317192.8450678329</v>
          </cell>
          <cell r="AC213">
            <v>17748.349847931018</v>
          </cell>
        </row>
        <row r="214">
          <cell r="C214" t="str">
            <v>Gross Profit</v>
          </cell>
          <cell r="E214">
            <v>87276.266435556201</v>
          </cell>
          <cell r="F214">
            <v>7854863.9792000493</v>
          </cell>
          <cell r="G214">
            <v>90547.57451965881</v>
          </cell>
          <cell r="H214">
            <v>8149281.7067692857</v>
          </cell>
          <cell r="I214">
            <v>91004.922131178959</v>
          </cell>
          <cell r="J214">
            <v>8190442.9918060983</v>
          </cell>
          <cell r="K214">
            <v>97519.300248370375</v>
          </cell>
          <cell r="L214">
            <v>9751930.0248370375</v>
          </cell>
          <cell r="M214">
            <v>91220.306707240728</v>
          </cell>
          <cell r="N214">
            <v>6385421.4695068523</v>
          </cell>
          <cell r="O214">
            <v>91933.216338991348</v>
          </cell>
          <cell r="P214">
            <v>6435325.1437293952</v>
          </cell>
          <cell r="Q214">
            <v>97850.300248370375</v>
          </cell>
          <cell r="R214">
            <v>9785030.0248370375</v>
          </cell>
          <cell r="S214">
            <v>93296.180264340364</v>
          </cell>
          <cell r="T214">
            <v>7463694.4211472198</v>
          </cell>
          <cell r="U214">
            <v>94770.005501890526</v>
          </cell>
          <cell r="V214">
            <v>5686200.3301134277</v>
          </cell>
          <cell r="W214">
            <v>93094.313243771656</v>
          </cell>
          <cell r="X214">
            <v>6516601.9270640165</v>
          </cell>
          <cell r="Y214">
            <v>92888.104996954149</v>
          </cell>
          <cell r="Z214">
            <v>6502167.349786792</v>
          </cell>
          <cell r="AA214">
            <v>93454.639553972578</v>
          </cell>
          <cell r="AB214">
            <v>6541824.768778082</v>
          </cell>
          <cell r="AC214">
            <v>92982.066809974305</v>
          </cell>
          <cell r="AD214" t="str">
            <v>Gross Profit</v>
          </cell>
        </row>
        <row r="215">
          <cell r="E215">
            <v>10.957173187870046</v>
          </cell>
          <cell r="F215">
            <v>10.957173187870035</v>
          </cell>
          <cell r="G215">
            <v>11.367872346900395</v>
          </cell>
          <cell r="H215">
            <v>11.367872346900388</v>
          </cell>
          <cell r="I215">
            <v>11.425290442233166</v>
          </cell>
          <cell r="J215">
            <v>11.425290442233155</v>
          </cell>
          <cell r="K215">
            <v>12.243143590133835</v>
          </cell>
          <cell r="L215">
            <v>12.243143590133835</v>
          </cell>
          <cell r="M215">
            <v>11.452331082240921</v>
          </cell>
          <cell r="N215">
            <v>11.452331082240923</v>
          </cell>
          <cell r="O215">
            <v>11.541833929021838</v>
          </cell>
          <cell r="P215">
            <v>11.541833929021839</v>
          </cell>
          <cell r="Q215">
            <v>12.284699266989731</v>
          </cell>
          <cell r="R215">
            <v>12.28469926698973</v>
          </cell>
          <cell r="S215">
            <v>11.71294839563225</v>
          </cell>
          <cell r="T215">
            <v>11.712948395632235</v>
          </cell>
          <cell r="U215">
            <v>11.897981040084508</v>
          </cell>
          <cell r="V215">
            <v>11.897981040084501</v>
          </cell>
          <cell r="W215">
            <v>11.687604828639454</v>
          </cell>
          <cell r="X215">
            <v>11.687604828639456</v>
          </cell>
          <cell r="Y215">
            <v>11.661716238700576</v>
          </cell>
          <cell r="Z215">
            <v>11.661716238700578</v>
          </cell>
          <cell r="AA215">
            <v>11.732842302081711</v>
          </cell>
          <cell r="AB215">
            <v>11.732842302081712</v>
          </cell>
          <cell r="AC215">
            <v>11.673512754527342</v>
          </cell>
        </row>
        <row r="216">
          <cell r="C216" t="str">
            <v>Other Expenses</v>
          </cell>
          <cell r="AD216" t="str">
            <v>Other Expenses</v>
          </cell>
        </row>
        <row r="217">
          <cell r="D217" t="str">
            <v>Selling Expenses</v>
          </cell>
          <cell r="E217">
            <v>5183.0082521448167</v>
          </cell>
          <cell r="F217">
            <v>466470.74269303348</v>
          </cell>
          <cell r="G217">
            <v>4427.3486746392564</v>
          </cell>
          <cell r="H217">
            <v>398461.38071753306</v>
          </cell>
          <cell r="I217">
            <v>4320.887144065181</v>
          </cell>
          <cell r="J217">
            <v>388879.84296586626</v>
          </cell>
          <cell r="K217">
            <v>3897.7185689144208</v>
          </cell>
          <cell r="L217">
            <v>389771.85689144209</v>
          </cell>
          <cell r="M217">
            <v>5409.2615187305564</v>
          </cell>
          <cell r="N217">
            <v>378648.30631113896</v>
          </cell>
          <cell r="O217">
            <v>5179.8400416559607</v>
          </cell>
          <cell r="P217">
            <v>362588.80291591724</v>
          </cell>
          <cell r="Q217">
            <v>3845.1336292747983</v>
          </cell>
          <cell r="R217">
            <v>384513.36292747984</v>
          </cell>
          <cell r="S217">
            <v>4967.5774890123712</v>
          </cell>
          <cell r="T217">
            <v>397406.19912098971</v>
          </cell>
          <cell r="U217">
            <v>4642.661605420024</v>
          </cell>
          <cell r="V217">
            <v>278559.69632520142</v>
          </cell>
          <cell r="W217">
            <v>5073.1110111757944</v>
          </cell>
          <cell r="X217">
            <v>355117.77078230563</v>
          </cell>
          <cell r="Y217">
            <v>5099.2966467698334</v>
          </cell>
          <cell r="Z217">
            <v>356950.76527388836</v>
          </cell>
          <cell r="AA217">
            <v>4893.3178190345943</v>
          </cell>
          <cell r="AB217">
            <v>342532.2473324216</v>
          </cell>
          <cell r="AC217">
            <v>4687.3968481846014</v>
          </cell>
          <cell r="AE217" t="str">
            <v>Selling Expenses</v>
          </cell>
        </row>
        <row r="218">
          <cell r="D218" t="str">
            <v>Advertisement Expenses</v>
          </cell>
          <cell r="E218">
            <v>800.32572918126152</v>
          </cell>
          <cell r="F218">
            <v>72029.315626313532</v>
          </cell>
          <cell r="G218">
            <v>969.71958993165515</v>
          </cell>
          <cell r="H218">
            <v>87274.76309384896</v>
          </cell>
          <cell r="I218">
            <v>7367.9708551430685</v>
          </cell>
          <cell r="J218">
            <v>663117.37696287618</v>
          </cell>
          <cell r="K218">
            <v>6935.2770964018819</v>
          </cell>
          <cell r="L218">
            <v>693527.70964018814</v>
          </cell>
          <cell r="M218">
            <v>7697.2629504339211</v>
          </cell>
          <cell r="N218">
            <v>538808.40653037443</v>
          </cell>
          <cell r="O218">
            <v>799.8365151483406</v>
          </cell>
          <cell r="P218">
            <v>55988.556060383838</v>
          </cell>
          <cell r="Q218">
            <v>739.89139808437483</v>
          </cell>
          <cell r="R218">
            <v>73989.139808437481</v>
          </cell>
          <cell r="S218">
            <v>4684.9685429207811</v>
          </cell>
          <cell r="T218">
            <v>374797.48343366251</v>
          </cell>
          <cell r="U218">
            <v>5393.2109933565007</v>
          </cell>
          <cell r="V218">
            <v>323592.65960139001</v>
          </cell>
          <cell r="W218">
            <v>783.35612673520234</v>
          </cell>
          <cell r="X218">
            <v>54834.928871464166</v>
          </cell>
          <cell r="Y218">
            <v>8782.5333169589612</v>
          </cell>
          <cell r="Z218">
            <v>614777.33218712732</v>
          </cell>
          <cell r="AA218">
            <v>1104.3291887822443</v>
          </cell>
          <cell r="AB218">
            <v>77303.043214757097</v>
          </cell>
          <cell r="AC218">
            <v>3781.2924114904404</v>
          </cell>
        </row>
        <row r="219">
          <cell r="D219" t="str">
            <v>Administrative Expenses</v>
          </cell>
          <cell r="E219">
            <v>10560.726889052896</v>
          </cell>
          <cell r="F219">
            <v>950465.42001476057</v>
          </cell>
          <cell r="G219">
            <v>9021.0198249495461</v>
          </cell>
          <cell r="H219">
            <v>811891.78424545913</v>
          </cell>
          <cell r="I219">
            <v>8804.0973170376383</v>
          </cell>
          <cell r="J219">
            <v>792368.75853338744</v>
          </cell>
          <cell r="K219">
            <v>7941.8629672567968</v>
          </cell>
          <cell r="L219">
            <v>794186.29672567965</v>
          </cell>
          <cell r="M219">
            <v>11021.733092386507</v>
          </cell>
          <cell r="N219">
            <v>771521.31646705547</v>
          </cell>
          <cell r="O219">
            <v>10554.271447719957</v>
          </cell>
          <cell r="P219">
            <v>738799.00134039694</v>
          </cell>
          <cell r="Q219">
            <v>7834.7176263668644</v>
          </cell>
          <cell r="R219">
            <v>783471.76263668644</v>
          </cell>
          <cell r="S219">
            <v>10121.772262268241</v>
          </cell>
          <cell r="T219">
            <v>809741.78098145931</v>
          </cell>
          <cell r="U219">
            <v>9459.7343604157559</v>
          </cell>
          <cell r="V219">
            <v>567584.06162494537</v>
          </cell>
          <cell r="W219">
            <v>10336.803890810705</v>
          </cell>
          <cell r="X219">
            <v>723576.27235674928</v>
          </cell>
          <cell r="Y219">
            <v>10390.158879356299</v>
          </cell>
          <cell r="Z219">
            <v>727311.12155494094</v>
          </cell>
          <cell r="AA219">
            <v>9970.4632047953019</v>
          </cell>
          <cell r="AB219">
            <v>697932.42433567112</v>
          </cell>
          <cell r="AC219">
            <v>9550.8854175179094</v>
          </cell>
          <cell r="AE219" t="str">
            <v>Administrative Expenses</v>
          </cell>
        </row>
        <row r="220">
          <cell r="D220" t="str">
            <v>Depreciation (Admin. &amp; Selling )</v>
          </cell>
          <cell r="E220">
            <v>2969.9882598191184</v>
          </cell>
          <cell r="F220">
            <v>267298.94338372065</v>
          </cell>
          <cell r="G220">
            <v>2536.9771657922738</v>
          </cell>
          <cell r="H220">
            <v>228327.94492130465</v>
          </cell>
          <cell r="I220">
            <v>2475.9721508385478</v>
          </cell>
          <cell r="J220">
            <v>222837.4935754693</v>
          </cell>
          <cell r="K220">
            <v>2233.4863898710532</v>
          </cell>
          <cell r="L220">
            <v>223348.63898710531</v>
          </cell>
          <cell r="M220">
            <v>3099.6368177250984</v>
          </cell>
          <cell r="N220">
            <v>216974.57724075689</v>
          </cell>
          <cell r="O220">
            <v>2968.1727990868981</v>
          </cell>
          <cell r="P220">
            <v>207772.09593608286</v>
          </cell>
          <cell r="Q220">
            <v>2203.3539560073127</v>
          </cell>
          <cell r="R220">
            <v>220335.39560073128</v>
          </cell>
          <cell r="S220">
            <v>2846.5412564224971</v>
          </cell>
          <cell r="T220">
            <v>227723.30051379977</v>
          </cell>
          <cell r="U220">
            <v>2660.3566484202443</v>
          </cell>
          <cell r="V220">
            <v>159621.39890521465</v>
          </cell>
          <cell r="W220">
            <v>2907.0145002598042</v>
          </cell>
          <cell r="X220">
            <v>203491.0150181863</v>
          </cell>
          <cell r="Y220">
            <v>2922.0194986134175</v>
          </cell>
          <cell r="Z220">
            <v>204541.36490293921</v>
          </cell>
          <cell r="AA220">
            <v>2803.9886812995901</v>
          </cell>
          <cell r="AB220">
            <v>196279.20769097132</v>
          </cell>
          <cell r="AC220">
            <v>2685.9910173711269</v>
          </cell>
          <cell r="AE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E221" t="str">
            <v>Financial Charges -Capital Exp.</v>
          </cell>
        </row>
        <row r="222">
          <cell r="D222" t="str">
            <v>Financial  Charges -Working Capital</v>
          </cell>
          <cell r="E222">
            <v>530.11444507895521</v>
          </cell>
          <cell r="F222">
            <v>47710.300057105967</v>
          </cell>
          <cell r="G222">
            <v>458.80097155251627</v>
          </cell>
          <cell r="H222">
            <v>41292.087439726463</v>
          </cell>
          <cell r="I222">
            <v>448.49087868071882</v>
          </cell>
          <cell r="J222">
            <v>40364.179081264694</v>
          </cell>
          <cell r="K222">
            <v>407.98094465914818</v>
          </cell>
          <cell r="L222">
            <v>40798.094465914815</v>
          </cell>
          <cell r="M222">
            <v>548.85949175372707</v>
          </cell>
          <cell r="N222">
            <v>38420.164422760892</v>
          </cell>
          <cell r="O222">
            <v>527.77239945924691</v>
          </cell>
          <cell r="P222">
            <v>36944.067962147281</v>
          </cell>
          <cell r="Q222">
            <v>396.96132884259964</v>
          </cell>
          <cell r="R222">
            <v>39696.132884259961</v>
          </cell>
          <cell r="S222">
            <v>498.98402076239711</v>
          </cell>
          <cell r="T222">
            <v>39918.721660991767</v>
          </cell>
          <cell r="U222">
            <v>470.64800851302482</v>
          </cell>
          <cell r="V222">
            <v>28238.880510781488</v>
          </cell>
          <cell r="W222">
            <v>511.61704210669683</v>
          </cell>
          <cell r="X222">
            <v>35813.192947468779</v>
          </cell>
          <cell r="Y222">
            <v>513.76394785157731</v>
          </cell>
          <cell r="Z222">
            <v>35963.476349610413</v>
          </cell>
          <cell r="AA222">
            <v>495.30468493193735</v>
          </cell>
          <cell r="AB222">
            <v>34671.327945235615</v>
          </cell>
          <cell r="AC222">
            <v>478.990235132571</v>
          </cell>
          <cell r="AE222" t="str">
            <v>Financial  Charges -Working Capital</v>
          </cell>
        </row>
        <row r="223">
          <cell r="D223" t="str">
            <v>Other Expenses (Charity &amp; Donation)</v>
          </cell>
          <cell r="E223">
            <v>368.13503130483002</v>
          </cell>
          <cell r="F223">
            <v>33132.152817434704</v>
          </cell>
          <cell r="G223">
            <v>318.61178580035858</v>
          </cell>
          <cell r="H223">
            <v>28675.060722032271</v>
          </cell>
          <cell r="I223">
            <v>311.4519990838325</v>
          </cell>
          <cell r="J223">
            <v>28030.679917544927</v>
          </cell>
          <cell r="K223">
            <v>283.32010045774183</v>
          </cell>
          <cell r="L223">
            <v>28332.010045774183</v>
          </cell>
          <cell r="M223">
            <v>381.15242482897719</v>
          </cell>
          <cell r="N223">
            <v>26680.669738028402</v>
          </cell>
          <cell r="O223">
            <v>366.50861073558809</v>
          </cell>
          <cell r="P223">
            <v>25655.602751491166</v>
          </cell>
          <cell r="Q223">
            <v>275.66758947402758</v>
          </cell>
          <cell r="R223">
            <v>27566.758947402759</v>
          </cell>
          <cell r="S223">
            <v>346.51668108499797</v>
          </cell>
          <cell r="T223">
            <v>27721.334486799838</v>
          </cell>
          <cell r="U223">
            <v>326.83889480071173</v>
          </cell>
          <cell r="V223">
            <v>19610.333688042705</v>
          </cell>
          <cell r="W223">
            <v>355.28961257409514</v>
          </cell>
          <cell r="X223">
            <v>24870.272880186661</v>
          </cell>
          <cell r="Y223">
            <v>356.78051934137312</v>
          </cell>
          <cell r="Z223">
            <v>24974.63635389612</v>
          </cell>
          <cell r="AA223">
            <v>343.96158675828985</v>
          </cell>
          <cell r="AB223">
            <v>24077.311073080291</v>
          </cell>
          <cell r="AC223">
            <v>332.6321077309521</v>
          </cell>
          <cell r="AE223" t="str">
            <v>Other Expenses (Charity &amp; Donation)</v>
          </cell>
        </row>
        <row r="224">
          <cell r="D224" t="str">
            <v>Other Expenses ( W.P.P.F.)</v>
          </cell>
          <cell r="E224">
            <v>3573.7075858361454</v>
          </cell>
          <cell r="F224">
            <v>321633.68272525311</v>
          </cell>
          <cell r="G224">
            <v>3260.1003648049996</v>
          </cell>
          <cell r="H224">
            <v>293409.03283244994</v>
          </cell>
          <cell r="I224">
            <v>2868.2077932472907</v>
          </cell>
          <cell r="J224">
            <v>258138.70139225616</v>
          </cell>
          <cell r="K224">
            <v>2950.3710885468208</v>
          </cell>
          <cell r="L224">
            <v>295037.10885468207</v>
          </cell>
          <cell r="M224">
            <v>2984.5209973853607</v>
          </cell>
          <cell r="N224">
            <v>208916.46981697524</v>
          </cell>
          <cell r="O224">
            <v>3261.9142882485439</v>
          </cell>
          <cell r="P224">
            <v>228334.00017739806</v>
          </cell>
          <cell r="Q224">
            <v>3221.4233012482478</v>
          </cell>
          <cell r="R224">
            <v>322142.33012482477</v>
          </cell>
          <cell r="S224">
            <v>2697.4681580678207</v>
          </cell>
          <cell r="T224">
            <v>215797.45264542566</v>
          </cell>
          <cell r="U224">
            <v>2877.5317129664104</v>
          </cell>
          <cell r="V224">
            <v>172651.90277798462</v>
          </cell>
          <cell r="W224">
            <v>3280.2679674234987</v>
          </cell>
          <cell r="X224">
            <v>229618.7577196449</v>
          </cell>
          <cell r="Y224">
            <v>2911.8557735997142</v>
          </cell>
          <cell r="Z224">
            <v>203829.90415198001</v>
          </cell>
          <cell r="AA224">
            <v>3464.9058265788067</v>
          </cell>
          <cell r="AB224">
            <v>242543.40786051645</v>
          </cell>
          <cell r="AC224">
            <v>3116.7216157076987</v>
          </cell>
          <cell r="AE224" t="str">
            <v>Other Expenses ( W.P.P.F.)</v>
          </cell>
        </row>
        <row r="225">
          <cell r="D225" t="str">
            <v>Workers Welfare Fund</v>
          </cell>
          <cell r="E225">
            <v>1499.0267372593985</v>
          </cell>
          <cell r="F225">
            <v>134912.40635334587</v>
          </cell>
          <cell r="G225">
            <v>1367.4811090758005</v>
          </cell>
          <cell r="H225">
            <v>123073.29981682205</v>
          </cell>
          <cell r="I225">
            <v>1203.0979219267881</v>
          </cell>
          <cell r="J225">
            <v>108278.81297341092</v>
          </cell>
          <cell r="K225">
            <v>1237.5621229049211</v>
          </cell>
          <cell r="L225">
            <v>123756.21229049211</v>
          </cell>
          <cell r="M225">
            <v>1251.8866374865934</v>
          </cell>
          <cell r="N225">
            <v>87632.064624061532</v>
          </cell>
          <cell r="O225">
            <v>1368.2419770751833</v>
          </cell>
          <cell r="P225">
            <v>95776.938395262827</v>
          </cell>
          <cell r="Q225">
            <v>1351.2576349952574</v>
          </cell>
          <cell r="R225">
            <v>135125.76349952572</v>
          </cell>
          <cell r="S225">
            <v>1131.4795054513236</v>
          </cell>
          <cell r="T225">
            <v>90518.360436105882</v>
          </cell>
          <cell r="U225">
            <v>1207.0089316049207</v>
          </cell>
          <cell r="V225">
            <v>72420.535896295245</v>
          </cell>
          <cell r="W225">
            <v>1375.9406080206418</v>
          </cell>
          <cell r="X225">
            <v>96315.842561444922</v>
          </cell>
          <cell r="Y225">
            <v>1221.4064958669101</v>
          </cell>
          <cell r="Z225">
            <v>85498.454710683698</v>
          </cell>
          <cell r="AA225">
            <v>1453.3887710099996</v>
          </cell>
          <cell r="AB225">
            <v>101737.21397069997</v>
          </cell>
          <cell r="AC225">
            <v>1307.3394849251572</v>
          </cell>
          <cell r="AE225" t="str">
            <v>Workers Welfare Fund</v>
          </cell>
        </row>
        <row r="226">
          <cell r="E226">
            <v>25485.032929677422</v>
          </cell>
          <cell r="F226">
            <v>2293652.9636709681</v>
          </cell>
          <cell r="G226">
            <v>22360.059486546405</v>
          </cell>
          <cell r="H226">
            <v>2012405.3537891768</v>
          </cell>
          <cell r="I226">
            <v>27800.176060023059</v>
          </cell>
          <cell r="J226">
            <v>2502015.8454020759</v>
          </cell>
          <cell r="K226">
            <v>25887.579279012789</v>
          </cell>
          <cell r="L226">
            <v>2588757.9279012782</v>
          </cell>
          <cell r="M226">
            <v>32394.313930730743</v>
          </cell>
          <cell r="N226">
            <v>2267601.9751511514</v>
          </cell>
          <cell r="O226">
            <v>25026.558079129718</v>
          </cell>
          <cell r="P226">
            <v>1751859.0655390802</v>
          </cell>
          <cell r="Q226">
            <v>19868.406464293483</v>
          </cell>
          <cell r="R226">
            <v>1986840.6464293483</v>
          </cell>
          <cell r="S226">
            <v>27295.30791599043</v>
          </cell>
          <cell r="T226">
            <v>2183624.6332792346</v>
          </cell>
          <cell r="U226">
            <v>27037.991155497592</v>
          </cell>
          <cell r="V226">
            <v>1622279.4693298554</v>
          </cell>
          <cell r="W226">
            <v>24623.40075910644</v>
          </cell>
          <cell r="X226">
            <v>1723638.0531374505</v>
          </cell>
          <cell r="Y226">
            <v>32197.815078358082</v>
          </cell>
          <cell r="Z226">
            <v>2253847.055485066</v>
          </cell>
          <cell r="AA226">
            <v>24529.659763190764</v>
          </cell>
          <cell r="AB226">
            <v>1717076.1834233536</v>
          </cell>
          <cell r="AC226">
            <v>25941.249138060459</v>
          </cell>
        </row>
        <row r="227">
          <cell r="D227" t="str">
            <v>Operating Profit</v>
          </cell>
          <cell r="E227">
            <v>61791.233505878779</v>
          </cell>
          <cell r="F227">
            <v>5561211.0155290812</v>
          </cell>
          <cell r="G227">
            <v>68187.515033112402</v>
          </cell>
          <cell r="H227">
            <v>6136876.3529801089</v>
          </cell>
          <cell r="I227">
            <v>63204.746071155896</v>
          </cell>
          <cell r="J227">
            <v>5688427.1464040224</v>
          </cell>
          <cell r="K227">
            <v>71631.720969357586</v>
          </cell>
          <cell r="L227">
            <v>7163172.0969357593</v>
          </cell>
          <cell r="M227">
            <v>58825.992776509986</v>
          </cell>
          <cell r="N227">
            <v>4117819.4943557009</v>
          </cell>
          <cell r="O227">
            <v>66906.658259861637</v>
          </cell>
          <cell r="P227">
            <v>4683466.0781903155</v>
          </cell>
          <cell r="Q227">
            <v>77981.893784076892</v>
          </cell>
          <cell r="R227">
            <v>7798189.3784076888</v>
          </cell>
          <cell r="S227">
            <v>66000.872348349934</v>
          </cell>
          <cell r="T227">
            <v>5280069.7878679857</v>
          </cell>
          <cell r="U227">
            <v>67732.014346392942</v>
          </cell>
          <cell r="V227">
            <v>4063920.8607835723</v>
          </cell>
          <cell r="W227">
            <v>68470.912484665212</v>
          </cell>
          <cell r="X227">
            <v>4792963.873926566</v>
          </cell>
          <cell r="Y227">
            <v>60690.28991859607</v>
          </cell>
          <cell r="Z227">
            <v>4248320.2943017259</v>
          </cell>
          <cell r="AA227">
            <v>68924.979790781814</v>
          </cell>
          <cell r="AB227">
            <v>4824748.5853547286</v>
          </cell>
          <cell r="AC227">
            <v>67040.817671913843</v>
          </cell>
          <cell r="AE227" t="str">
            <v>Operating Profit</v>
          </cell>
        </row>
        <row r="229">
          <cell r="C229" t="str">
            <v>Other Income</v>
          </cell>
          <cell r="AD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E230" t="str">
            <v>H.D</v>
          </cell>
        </row>
        <row r="231">
          <cell r="D231" t="str">
            <v>Others</v>
          </cell>
          <cell r="E231">
            <v>18021.978021978022</v>
          </cell>
          <cell r="F231">
            <v>1621978.0219780221</v>
          </cell>
          <cell r="G231">
            <v>15045.871559633028</v>
          </cell>
          <cell r="H231">
            <v>1354128</v>
          </cell>
          <cell r="I231">
            <v>14629.794826048172</v>
          </cell>
          <cell r="J231">
            <v>1316681.5343443356</v>
          </cell>
          <cell r="K231">
            <v>5120</v>
          </cell>
          <cell r="L231">
            <v>512000</v>
          </cell>
          <cell r="M231">
            <v>7356.3218390804595</v>
          </cell>
          <cell r="N231">
            <v>514942.52873563219</v>
          </cell>
          <cell r="O231">
            <v>7103.2186459489458</v>
          </cell>
          <cell r="P231">
            <v>497225.3052164262</v>
          </cell>
          <cell r="Q231">
            <v>5120</v>
          </cell>
          <cell r="R231">
            <v>512000</v>
          </cell>
          <cell r="S231">
            <v>6736.8421052631575</v>
          </cell>
          <cell r="T231">
            <v>538947.36842105258</v>
          </cell>
          <cell r="U231">
            <v>6213.5922330097092</v>
          </cell>
          <cell r="V231">
            <v>372815.53398058255</v>
          </cell>
          <cell r="W231">
            <v>6808.510638297872</v>
          </cell>
          <cell r="X231">
            <v>476595.74468085106</v>
          </cell>
          <cell r="Y231">
            <v>6881.7204301075271</v>
          </cell>
          <cell r="Z231">
            <v>481720.43010752689</v>
          </cell>
          <cell r="AA231">
            <v>6680.5845511482257</v>
          </cell>
          <cell r="AB231">
            <v>467640.91858037579</v>
          </cell>
          <cell r="AC231">
            <v>9027.7868604633368</v>
          </cell>
          <cell r="AE231" t="str">
            <v>Others</v>
          </cell>
        </row>
        <row r="232">
          <cell r="E232">
            <v>18021.978021978022</v>
          </cell>
          <cell r="F232">
            <v>1621978.0219780221</v>
          </cell>
          <cell r="G232">
            <v>15045.871559633028</v>
          </cell>
          <cell r="H232">
            <v>1354128</v>
          </cell>
          <cell r="I232">
            <v>14629.794826048172</v>
          </cell>
          <cell r="J232">
            <v>1316681.5343443356</v>
          </cell>
          <cell r="K232">
            <v>5120</v>
          </cell>
          <cell r="L232">
            <v>512000</v>
          </cell>
          <cell r="M232">
            <v>7356.3218390804595</v>
          </cell>
          <cell r="N232">
            <v>514942.52873563219</v>
          </cell>
          <cell r="O232">
            <v>7103.2186459489458</v>
          </cell>
          <cell r="P232">
            <v>497225.3052164262</v>
          </cell>
          <cell r="Q232">
            <v>5120</v>
          </cell>
          <cell r="R232">
            <v>512000</v>
          </cell>
          <cell r="S232">
            <v>6736.8421052631575</v>
          </cell>
          <cell r="T232">
            <v>538947.36842105258</v>
          </cell>
          <cell r="U232">
            <v>6213.5922330097092</v>
          </cell>
          <cell r="V232">
            <v>372815.53398058255</v>
          </cell>
          <cell r="W232">
            <v>6808.510638297872</v>
          </cell>
          <cell r="X232">
            <v>476595.74468085106</v>
          </cell>
          <cell r="Y232">
            <v>6881.7204301075271</v>
          </cell>
          <cell r="Z232">
            <v>481720.43010752689</v>
          </cell>
          <cell r="AA232">
            <v>6680.5845511482257</v>
          </cell>
          <cell r="AB232">
            <v>467640.91858037579</v>
          </cell>
          <cell r="AC232">
            <v>9027.7868604633368</v>
          </cell>
        </row>
        <row r="234">
          <cell r="C234" t="str">
            <v>Profit / (Loss) before tax</v>
          </cell>
          <cell r="E234">
            <v>79813.211527856794</v>
          </cell>
          <cell r="F234">
            <v>7183189.0375071038</v>
          </cell>
          <cell r="G234">
            <v>83233.386592745432</v>
          </cell>
          <cell r="H234">
            <v>7491004.3529801089</v>
          </cell>
          <cell r="I234">
            <v>77834.540897204075</v>
          </cell>
          <cell r="J234">
            <v>7005108.6807483584</v>
          </cell>
          <cell r="K234">
            <v>76751.720969357586</v>
          </cell>
          <cell r="L234">
            <v>7675172.0969357593</v>
          </cell>
          <cell r="M234">
            <v>66182.31461559044</v>
          </cell>
          <cell r="N234">
            <v>4632762.023091333</v>
          </cell>
          <cell r="O234">
            <v>74009.876905810583</v>
          </cell>
          <cell r="P234">
            <v>5180691.3834067415</v>
          </cell>
          <cell r="Q234">
            <v>83101.893784076892</v>
          </cell>
          <cell r="R234">
            <v>8310189.3784076888</v>
          </cell>
          <cell r="S234">
            <v>72737.714453613095</v>
          </cell>
          <cell r="T234">
            <v>5819017.1562890382</v>
          </cell>
          <cell r="U234">
            <v>73945.606579402651</v>
          </cell>
          <cell r="V234">
            <v>4436736.3947641551</v>
          </cell>
          <cell r="W234">
            <v>75279.423122963082</v>
          </cell>
          <cell r="X234">
            <v>5269559.6186074167</v>
          </cell>
          <cell r="Y234">
            <v>67572.010348703596</v>
          </cell>
          <cell r="Z234">
            <v>4730040.7244092524</v>
          </cell>
          <cell r="AA234">
            <v>75605.564341930032</v>
          </cell>
          <cell r="AB234">
            <v>5292389.5039351042</v>
          </cell>
          <cell r="AC234">
            <v>76068.604532377183</v>
          </cell>
          <cell r="AD234" t="str">
            <v>Profit before tax</v>
          </cell>
        </row>
        <row r="236">
          <cell r="C236" t="str">
            <v>Taxation</v>
          </cell>
          <cell r="AD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E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E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79813.211527856794</v>
          </cell>
          <cell r="F241">
            <v>7183189.0375071038</v>
          </cell>
          <cell r="G241">
            <v>83233.386592745432</v>
          </cell>
          <cell r="H241">
            <v>7491004.3529801089</v>
          </cell>
          <cell r="I241">
            <v>77834.540897204075</v>
          </cell>
          <cell r="J241">
            <v>7005108.6807483584</v>
          </cell>
          <cell r="K241">
            <v>76751.720969357586</v>
          </cell>
          <cell r="L241">
            <v>7675172.0969357593</v>
          </cell>
          <cell r="M241">
            <v>66182.31461559044</v>
          </cell>
          <cell r="N241">
            <v>4632762.023091333</v>
          </cell>
          <cell r="O241">
            <v>74009.876905810583</v>
          </cell>
          <cell r="P241">
            <v>5180691.3834067415</v>
          </cell>
          <cell r="Q241">
            <v>83101.893784076892</v>
          </cell>
          <cell r="R241">
            <v>8310189.3784076888</v>
          </cell>
          <cell r="S241">
            <v>72737.714453613095</v>
          </cell>
          <cell r="T241">
            <v>5819017.1562890382</v>
          </cell>
          <cell r="U241">
            <v>73945.606579402651</v>
          </cell>
          <cell r="V241">
            <v>4436736.3947641551</v>
          </cell>
          <cell r="W241">
            <v>75279.423122963082</v>
          </cell>
          <cell r="X241">
            <v>5269559.6186074167</v>
          </cell>
          <cell r="Y241">
            <v>67572.010348703596</v>
          </cell>
          <cell r="Z241">
            <v>4730040.7244092524</v>
          </cell>
          <cell r="AA241">
            <v>75605.564341930032</v>
          </cell>
          <cell r="AB241">
            <v>5292389.5039351042</v>
          </cell>
          <cell r="AC241">
            <v>76068.604532377183</v>
          </cell>
          <cell r="AD241" t="str">
            <v>Net Profit after taxation</v>
          </cell>
        </row>
        <row r="243">
          <cell r="AC243" t="str">
            <v>SE SALOON</v>
          </cell>
        </row>
        <row r="244">
          <cell r="E244">
            <v>37438</v>
          </cell>
          <cell r="G244">
            <v>37469</v>
          </cell>
          <cell r="I244">
            <v>37500</v>
          </cell>
          <cell r="K244">
            <v>37531</v>
          </cell>
          <cell r="M244">
            <v>37562</v>
          </cell>
          <cell r="O244">
            <v>37593</v>
          </cell>
          <cell r="Q244">
            <v>37624</v>
          </cell>
          <cell r="S244">
            <v>37655</v>
          </cell>
          <cell r="U244">
            <v>37686</v>
          </cell>
          <cell r="W244">
            <v>37717</v>
          </cell>
          <cell r="Y244">
            <v>37748</v>
          </cell>
          <cell r="AA244">
            <v>37779</v>
          </cell>
          <cell r="AC244" t="str">
            <v>Yearly</v>
          </cell>
        </row>
        <row r="245">
          <cell r="D245" t="str">
            <v>SE SALOON</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cell r="AD245">
            <v>0</v>
          </cell>
          <cell r="AE245" t="str">
            <v>Gli</v>
          </cell>
        </row>
        <row r="247">
          <cell r="C247" t="str">
            <v>Sales Units</v>
          </cell>
          <cell r="E247">
            <v>1</v>
          </cell>
          <cell r="F247">
            <v>90</v>
          </cell>
          <cell r="G247">
            <v>1</v>
          </cell>
          <cell r="H247">
            <v>100</v>
          </cell>
          <cell r="I247">
            <v>1</v>
          </cell>
          <cell r="J247">
            <v>100</v>
          </cell>
          <cell r="K247">
            <v>1</v>
          </cell>
          <cell r="L247">
            <v>110</v>
          </cell>
          <cell r="M247">
            <v>1</v>
          </cell>
          <cell r="N247">
            <v>90</v>
          </cell>
          <cell r="O247">
            <v>1</v>
          </cell>
          <cell r="P247">
            <v>80</v>
          </cell>
          <cell r="Q247">
            <v>1</v>
          </cell>
          <cell r="R247">
            <v>130</v>
          </cell>
          <cell r="S247">
            <v>1</v>
          </cell>
          <cell r="T247">
            <v>100</v>
          </cell>
          <cell r="U247">
            <v>1</v>
          </cell>
          <cell r="V247">
            <v>110</v>
          </cell>
          <cell r="W247">
            <v>1</v>
          </cell>
          <cell r="X247">
            <v>130</v>
          </cell>
          <cell r="Y247">
            <v>1</v>
          </cell>
          <cell r="Z247">
            <v>130</v>
          </cell>
          <cell r="AA247">
            <v>1</v>
          </cell>
          <cell r="AB247">
            <v>130</v>
          </cell>
          <cell r="AC247">
            <v>1300</v>
          </cell>
          <cell r="AD247" t="str">
            <v>Sales Units</v>
          </cell>
        </row>
        <row r="249">
          <cell r="C249" t="str">
            <v>Selling Price</v>
          </cell>
          <cell r="E249">
            <v>1079000</v>
          </cell>
          <cell r="F249">
            <v>97110000</v>
          </cell>
          <cell r="G249">
            <v>1079000</v>
          </cell>
          <cell r="H249">
            <v>107900000</v>
          </cell>
          <cell r="I249">
            <v>1079000</v>
          </cell>
          <cell r="J249">
            <v>107900000</v>
          </cell>
          <cell r="K249">
            <v>1079000</v>
          </cell>
          <cell r="L249">
            <v>118690000</v>
          </cell>
          <cell r="M249">
            <v>1079000</v>
          </cell>
          <cell r="N249">
            <v>97110000</v>
          </cell>
          <cell r="O249">
            <v>1079000</v>
          </cell>
          <cell r="P249">
            <v>86320000</v>
          </cell>
          <cell r="Q249">
            <v>1079000</v>
          </cell>
          <cell r="R249">
            <v>140270000</v>
          </cell>
          <cell r="S249">
            <v>1079000</v>
          </cell>
          <cell r="T249">
            <v>107900000</v>
          </cell>
          <cell r="U249">
            <v>1079000</v>
          </cell>
          <cell r="V249">
            <v>118690000</v>
          </cell>
          <cell r="W249">
            <v>1079000</v>
          </cell>
          <cell r="X249">
            <v>140270000</v>
          </cell>
          <cell r="Y249">
            <v>1079000</v>
          </cell>
          <cell r="Z249">
            <v>140270000</v>
          </cell>
          <cell r="AA249">
            <v>1079000</v>
          </cell>
          <cell r="AB249">
            <v>140270000</v>
          </cell>
          <cell r="AC249">
            <v>1079000</v>
          </cell>
          <cell r="AD249" t="str">
            <v>Selling Price</v>
          </cell>
        </row>
        <row r="250">
          <cell r="C250" t="str">
            <v>Less: Dealer commission</v>
          </cell>
          <cell r="E250">
            <v>-35000</v>
          </cell>
          <cell r="F250">
            <v>-3150000</v>
          </cell>
          <cell r="G250">
            <v>-35000</v>
          </cell>
          <cell r="H250">
            <v>-3500000</v>
          </cell>
          <cell r="I250">
            <v>-35000</v>
          </cell>
          <cell r="J250">
            <v>-3500000</v>
          </cell>
          <cell r="K250">
            <v>-35000</v>
          </cell>
          <cell r="L250">
            <v>-3850000</v>
          </cell>
          <cell r="M250">
            <v>-35000</v>
          </cell>
          <cell r="N250">
            <v>-3150000</v>
          </cell>
          <cell r="O250">
            <v>-35000</v>
          </cell>
          <cell r="P250">
            <v>-2800000</v>
          </cell>
          <cell r="Q250">
            <v>-35000</v>
          </cell>
          <cell r="R250">
            <v>-4550000</v>
          </cell>
          <cell r="S250">
            <v>-35000</v>
          </cell>
          <cell r="T250">
            <v>-3500000</v>
          </cell>
          <cell r="U250">
            <v>-35000</v>
          </cell>
          <cell r="V250">
            <v>-3850000</v>
          </cell>
          <cell r="W250">
            <v>-35000</v>
          </cell>
          <cell r="X250">
            <v>-4550000</v>
          </cell>
          <cell r="Y250">
            <v>-35000</v>
          </cell>
          <cell r="Z250">
            <v>-4550000</v>
          </cell>
          <cell r="AA250">
            <v>-35000</v>
          </cell>
          <cell r="AB250">
            <v>-4550000</v>
          </cell>
          <cell r="AC250">
            <v>-35000</v>
          </cell>
          <cell r="AD250" t="str">
            <v>Less: Dealer commission</v>
          </cell>
        </row>
        <row r="251">
          <cell r="D251" t="str">
            <v xml:space="preserve">  Sales tax</v>
          </cell>
          <cell r="E251">
            <v>-140739.13043478262</v>
          </cell>
          <cell r="F251">
            <v>-12666521.739130436</v>
          </cell>
          <cell r="G251">
            <v>-140739.13043478262</v>
          </cell>
          <cell r="H251">
            <v>-14073913.043478262</v>
          </cell>
          <cell r="I251">
            <v>-140739.13043478262</v>
          </cell>
          <cell r="J251">
            <v>-14073913.043478262</v>
          </cell>
          <cell r="K251">
            <v>-140739.13043478262</v>
          </cell>
          <cell r="L251">
            <v>-15481304.347826088</v>
          </cell>
          <cell r="M251">
            <v>-140739.13043478262</v>
          </cell>
          <cell r="N251">
            <v>-12666521.739130436</v>
          </cell>
          <cell r="O251">
            <v>-140739.13043478262</v>
          </cell>
          <cell r="P251">
            <v>-11259130.434782609</v>
          </cell>
          <cell r="Q251">
            <v>-140739.13043478262</v>
          </cell>
          <cell r="R251">
            <v>-18296086.956521742</v>
          </cell>
          <cell r="S251">
            <v>-140739.13043478262</v>
          </cell>
          <cell r="T251">
            <v>-14073913.043478262</v>
          </cell>
          <cell r="U251">
            <v>-140739.13043478262</v>
          </cell>
          <cell r="V251">
            <v>-15481304.347826088</v>
          </cell>
          <cell r="W251">
            <v>-140739.13043478262</v>
          </cell>
          <cell r="X251">
            <v>-18296086.956521742</v>
          </cell>
          <cell r="Y251">
            <v>-140739.13043478262</v>
          </cell>
          <cell r="Z251">
            <v>-18296086.956521742</v>
          </cell>
          <cell r="AA251">
            <v>-140739.13043478262</v>
          </cell>
          <cell r="AB251">
            <v>-18296086.956521742</v>
          </cell>
          <cell r="AC251">
            <v>-140739.13043478262</v>
          </cell>
          <cell r="AE251" t="str">
            <v xml:space="preserve">  Sales tax</v>
          </cell>
        </row>
        <row r="252">
          <cell r="C252" t="str">
            <v>Net Sales</v>
          </cell>
          <cell r="E252">
            <v>903260.86956521741</v>
          </cell>
          <cell r="F252">
            <v>81293478.260869563</v>
          </cell>
          <cell r="G252">
            <v>903260.86956521741</v>
          </cell>
          <cell r="H252">
            <v>90326086.956521735</v>
          </cell>
          <cell r="I252">
            <v>903260.86956521741</v>
          </cell>
          <cell r="J252">
            <v>90326086.956521735</v>
          </cell>
          <cell r="K252">
            <v>903260.86956521741</v>
          </cell>
          <cell r="L252">
            <v>99358695.652173907</v>
          </cell>
          <cell r="M252">
            <v>903260.86956521741</v>
          </cell>
          <cell r="N252">
            <v>81293478.260869563</v>
          </cell>
          <cell r="O252">
            <v>903260.86956521741</v>
          </cell>
          <cell r="P252">
            <v>72260869.565217391</v>
          </cell>
          <cell r="Q252">
            <v>903260.86956521741</v>
          </cell>
          <cell r="R252">
            <v>117423913.04347825</v>
          </cell>
          <cell r="S252">
            <v>903260.86956521741</v>
          </cell>
          <cell r="T252">
            <v>90326086.956521735</v>
          </cell>
          <cell r="U252">
            <v>903260.86956521741</v>
          </cell>
          <cell r="V252">
            <v>99358695.652173907</v>
          </cell>
          <cell r="W252">
            <v>903260.86956521741</v>
          </cell>
          <cell r="X252">
            <v>117423913.04347825</v>
          </cell>
          <cell r="Y252">
            <v>903260.86956521741</v>
          </cell>
          <cell r="Z252">
            <v>117423913.04347825</v>
          </cell>
          <cell r="AA252">
            <v>903260.86956521741</v>
          </cell>
          <cell r="AB252">
            <v>117423913.04347825</v>
          </cell>
          <cell r="AC252">
            <v>903260.86956521741</v>
          </cell>
          <cell r="AD252" t="str">
            <v>Net Sales</v>
          </cell>
          <cell r="AE252">
            <v>1174239130.4347825</v>
          </cell>
        </row>
        <row r="254">
          <cell r="C254" t="str">
            <v>Variable Cost of Sales</v>
          </cell>
          <cell r="AD254" t="str">
            <v>Variable Cost of Sales</v>
          </cell>
        </row>
        <row r="255">
          <cell r="D255" t="str">
            <v>CKD Cost</v>
          </cell>
          <cell r="E255">
            <v>380307.31398791802</v>
          </cell>
          <cell r="F255">
            <v>34227658.258912623</v>
          </cell>
          <cell r="G255">
            <v>380307.31398791802</v>
          </cell>
          <cell r="H255">
            <v>38030731.398791805</v>
          </cell>
          <cell r="I255">
            <v>380307.31398791802</v>
          </cell>
          <cell r="J255">
            <v>38030731.398791805</v>
          </cell>
          <cell r="K255">
            <v>374422.63277064578</v>
          </cell>
          <cell r="L255">
            <v>41186489.604771033</v>
          </cell>
          <cell r="M255">
            <v>374422.63277064578</v>
          </cell>
          <cell r="N255">
            <v>33698036.949358121</v>
          </cell>
          <cell r="O255">
            <v>374422.63277064578</v>
          </cell>
          <cell r="P255">
            <v>29953810.621651664</v>
          </cell>
          <cell r="Q255">
            <v>374422.63277064578</v>
          </cell>
          <cell r="R255">
            <v>48674942.260183953</v>
          </cell>
          <cell r="S255">
            <v>374422.63277064578</v>
          </cell>
          <cell r="T255">
            <v>37442263.277064577</v>
          </cell>
          <cell r="U255">
            <v>374422.63277064578</v>
          </cell>
          <cell r="V255">
            <v>41186489.604771033</v>
          </cell>
          <cell r="W255">
            <v>374422.63277064578</v>
          </cell>
          <cell r="X255">
            <v>48674942.260183953</v>
          </cell>
          <cell r="Y255">
            <v>374422.63277064578</v>
          </cell>
          <cell r="Z255">
            <v>48674942.260183953</v>
          </cell>
          <cell r="AA255">
            <v>374422.63277064578</v>
          </cell>
          <cell r="AB255">
            <v>48674942.260183953</v>
          </cell>
          <cell r="AC255">
            <v>375735.3693498834</v>
          </cell>
          <cell r="AE255" t="str">
            <v>CKD Cost</v>
          </cell>
          <cell r="AF255">
            <v>488455980.1548484</v>
          </cell>
        </row>
        <row r="256">
          <cell r="D256" t="str">
            <v>Vendor parts</v>
          </cell>
          <cell r="E256">
            <v>230254</v>
          </cell>
          <cell r="F256">
            <v>20722860</v>
          </cell>
          <cell r="G256">
            <v>230254</v>
          </cell>
          <cell r="H256">
            <v>23025400</v>
          </cell>
          <cell r="I256">
            <v>230254</v>
          </cell>
          <cell r="J256">
            <v>23025400</v>
          </cell>
          <cell r="K256">
            <v>230254</v>
          </cell>
          <cell r="L256">
            <v>25327940</v>
          </cell>
          <cell r="M256">
            <v>230254</v>
          </cell>
          <cell r="N256">
            <v>20722860</v>
          </cell>
          <cell r="O256">
            <v>230254</v>
          </cell>
          <cell r="P256">
            <v>18420320</v>
          </cell>
          <cell r="Q256">
            <v>229923</v>
          </cell>
          <cell r="R256">
            <v>29889990</v>
          </cell>
          <cell r="S256">
            <v>229923</v>
          </cell>
          <cell r="T256">
            <v>22992300</v>
          </cell>
          <cell r="U256">
            <v>229923</v>
          </cell>
          <cell r="V256">
            <v>25291530</v>
          </cell>
          <cell r="W256">
            <v>229923</v>
          </cell>
          <cell r="X256">
            <v>29889990</v>
          </cell>
          <cell r="Y256">
            <v>229923</v>
          </cell>
          <cell r="Z256">
            <v>29889990</v>
          </cell>
          <cell r="AA256">
            <v>229923</v>
          </cell>
          <cell r="AB256">
            <v>29889990</v>
          </cell>
          <cell r="AC256">
            <v>230068.13076923077</v>
          </cell>
          <cell r="AE256" t="str">
            <v>Vendor parts</v>
          </cell>
          <cell r="AF256">
            <v>299088570</v>
          </cell>
        </row>
        <row r="257">
          <cell r="D257" t="str">
            <v>Multi Source Parts</v>
          </cell>
          <cell r="E257">
            <v>167695.96620000002</v>
          </cell>
          <cell r="F257">
            <v>15092636.958000002</v>
          </cell>
          <cell r="G257">
            <v>167695.96620000002</v>
          </cell>
          <cell r="H257">
            <v>16769596.620000003</v>
          </cell>
          <cell r="I257">
            <v>167695.96620000002</v>
          </cell>
          <cell r="J257">
            <v>16769596.620000003</v>
          </cell>
          <cell r="K257">
            <v>167695.96620000002</v>
          </cell>
          <cell r="L257">
            <v>18446556.282000002</v>
          </cell>
          <cell r="M257">
            <v>167695.96620000002</v>
          </cell>
          <cell r="N257">
            <v>15092636.958000002</v>
          </cell>
          <cell r="O257">
            <v>167695.96620000002</v>
          </cell>
          <cell r="P257">
            <v>13415677.296000002</v>
          </cell>
          <cell r="Q257">
            <v>167695.96620000002</v>
          </cell>
          <cell r="R257">
            <v>21800475.606000002</v>
          </cell>
          <cell r="S257">
            <v>167695.96620000002</v>
          </cell>
          <cell r="T257">
            <v>16769596.620000003</v>
          </cell>
          <cell r="U257">
            <v>167695.96620000002</v>
          </cell>
          <cell r="V257">
            <v>18446556.282000002</v>
          </cell>
          <cell r="W257">
            <v>167695.96620000002</v>
          </cell>
          <cell r="X257">
            <v>21800475.606000002</v>
          </cell>
          <cell r="Y257">
            <v>167695.96620000002</v>
          </cell>
          <cell r="Z257">
            <v>21800475.606000002</v>
          </cell>
          <cell r="AA257">
            <v>167695.96620000002</v>
          </cell>
          <cell r="AB257">
            <v>21800475.606000002</v>
          </cell>
          <cell r="AC257">
            <v>167695.96620000002</v>
          </cell>
          <cell r="AE257" t="str">
            <v>Nomi Parts</v>
          </cell>
          <cell r="AF257">
            <v>218004756.06000003</v>
          </cell>
        </row>
        <row r="258">
          <cell r="D258" t="str">
            <v>Paints &amp; Chemicals</v>
          </cell>
          <cell r="E258">
            <v>14450</v>
          </cell>
          <cell r="F258">
            <v>1300500</v>
          </cell>
          <cell r="G258">
            <v>14450</v>
          </cell>
          <cell r="H258">
            <v>1445000</v>
          </cell>
          <cell r="I258">
            <v>14450</v>
          </cell>
          <cell r="J258">
            <v>1445000</v>
          </cell>
          <cell r="K258">
            <v>14450</v>
          </cell>
          <cell r="L258">
            <v>1589500</v>
          </cell>
          <cell r="M258">
            <v>14450</v>
          </cell>
          <cell r="N258">
            <v>1300500</v>
          </cell>
          <cell r="O258">
            <v>14450</v>
          </cell>
          <cell r="P258">
            <v>1156000</v>
          </cell>
          <cell r="Q258">
            <v>14450</v>
          </cell>
          <cell r="R258">
            <v>1878500</v>
          </cell>
          <cell r="S258">
            <v>14450</v>
          </cell>
          <cell r="T258">
            <v>1445000</v>
          </cell>
          <cell r="U258">
            <v>14450</v>
          </cell>
          <cell r="V258">
            <v>1589500</v>
          </cell>
          <cell r="W258">
            <v>14450</v>
          </cell>
          <cell r="X258">
            <v>1878500</v>
          </cell>
          <cell r="Y258">
            <v>14450</v>
          </cell>
          <cell r="Z258">
            <v>1878500</v>
          </cell>
          <cell r="AA258">
            <v>14450</v>
          </cell>
          <cell r="AB258">
            <v>1878500</v>
          </cell>
          <cell r="AC258">
            <v>14450</v>
          </cell>
          <cell r="AE258" t="str">
            <v>Paints &amp; Chemicals</v>
          </cell>
          <cell r="AF258">
            <v>18785000</v>
          </cell>
        </row>
        <row r="259">
          <cell r="D259" t="str">
            <v>Consumables</v>
          </cell>
          <cell r="E259">
            <v>5342</v>
          </cell>
          <cell r="F259">
            <v>480780</v>
          </cell>
          <cell r="G259">
            <v>5342</v>
          </cell>
          <cell r="H259">
            <v>534200</v>
          </cell>
          <cell r="I259">
            <v>5342</v>
          </cell>
          <cell r="J259">
            <v>534200</v>
          </cell>
          <cell r="K259">
            <v>5342</v>
          </cell>
          <cell r="L259">
            <v>587620</v>
          </cell>
          <cell r="M259">
            <v>5342</v>
          </cell>
          <cell r="N259">
            <v>480780</v>
          </cell>
          <cell r="O259">
            <v>5342</v>
          </cell>
          <cell r="P259">
            <v>427360</v>
          </cell>
          <cell r="Q259">
            <v>5342</v>
          </cell>
          <cell r="R259">
            <v>694460</v>
          </cell>
          <cell r="S259">
            <v>5342</v>
          </cell>
          <cell r="T259">
            <v>534200</v>
          </cell>
          <cell r="U259">
            <v>5342</v>
          </cell>
          <cell r="V259">
            <v>587620</v>
          </cell>
          <cell r="W259">
            <v>5342</v>
          </cell>
          <cell r="X259">
            <v>694460</v>
          </cell>
          <cell r="Y259">
            <v>5342</v>
          </cell>
          <cell r="Z259">
            <v>694460</v>
          </cell>
          <cell r="AA259">
            <v>5342</v>
          </cell>
          <cell r="AB259">
            <v>694460</v>
          </cell>
          <cell r="AC259">
            <v>5342</v>
          </cell>
          <cell r="AE259" t="str">
            <v>Consumables</v>
          </cell>
          <cell r="AF259">
            <v>6944600</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E260" t="str">
            <v>KD Parts</v>
          </cell>
          <cell r="AF260">
            <v>0</v>
          </cell>
        </row>
        <row r="261">
          <cell r="D261" t="str">
            <v>Spare parts</v>
          </cell>
          <cell r="E261">
            <v>789</v>
          </cell>
          <cell r="F261">
            <v>71010</v>
          </cell>
          <cell r="G261">
            <v>789</v>
          </cell>
          <cell r="H261">
            <v>78900</v>
          </cell>
          <cell r="I261">
            <v>789</v>
          </cell>
          <cell r="J261">
            <v>78900</v>
          </cell>
          <cell r="K261">
            <v>789</v>
          </cell>
          <cell r="L261">
            <v>86790</v>
          </cell>
          <cell r="M261">
            <v>789</v>
          </cell>
          <cell r="N261">
            <v>71010</v>
          </cell>
          <cell r="O261">
            <v>789</v>
          </cell>
          <cell r="P261">
            <v>63120</v>
          </cell>
          <cell r="Q261">
            <v>789</v>
          </cell>
          <cell r="R261">
            <v>102570</v>
          </cell>
          <cell r="S261">
            <v>789</v>
          </cell>
          <cell r="T261">
            <v>78900</v>
          </cell>
          <cell r="U261">
            <v>789</v>
          </cell>
          <cell r="V261">
            <v>86790</v>
          </cell>
          <cell r="W261">
            <v>789</v>
          </cell>
          <cell r="X261">
            <v>102570</v>
          </cell>
          <cell r="Y261">
            <v>789</v>
          </cell>
          <cell r="Z261">
            <v>102570</v>
          </cell>
          <cell r="AA261">
            <v>789</v>
          </cell>
          <cell r="AB261">
            <v>102570</v>
          </cell>
          <cell r="AC261">
            <v>789</v>
          </cell>
          <cell r="AE261" t="str">
            <v>Spare parts</v>
          </cell>
          <cell r="AF261">
            <v>1025700</v>
          </cell>
        </row>
        <row r="262">
          <cell r="D262" t="str">
            <v>Utilities</v>
          </cell>
          <cell r="E262">
            <v>4841</v>
          </cell>
          <cell r="F262">
            <v>435690</v>
          </cell>
          <cell r="G262">
            <v>4841</v>
          </cell>
          <cell r="H262">
            <v>484100</v>
          </cell>
          <cell r="I262">
            <v>4841</v>
          </cell>
          <cell r="J262">
            <v>484100</v>
          </cell>
          <cell r="K262">
            <v>4841</v>
          </cell>
          <cell r="L262">
            <v>532510</v>
          </cell>
          <cell r="M262">
            <v>4841</v>
          </cell>
          <cell r="N262">
            <v>435690</v>
          </cell>
          <cell r="O262">
            <v>4841</v>
          </cell>
          <cell r="P262">
            <v>387280</v>
          </cell>
          <cell r="Q262">
            <v>4841</v>
          </cell>
          <cell r="R262">
            <v>629330</v>
          </cell>
          <cell r="S262">
            <v>4841</v>
          </cell>
          <cell r="T262">
            <v>484100</v>
          </cell>
          <cell r="U262">
            <v>4841</v>
          </cell>
          <cell r="V262">
            <v>532510</v>
          </cell>
          <cell r="W262">
            <v>4841</v>
          </cell>
          <cell r="X262">
            <v>629330</v>
          </cell>
          <cell r="Y262">
            <v>4841</v>
          </cell>
          <cell r="Z262">
            <v>629330</v>
          </cell>
          <cell r="AA262">
            <v>4841</v>
          </cell>
          <cell r="AB262">
            <v>629330</v>
          </cell>
          <cell r="AC262">
            <v>4841</v>
          </cell>
          <cell r="AE262" t="str">
            <v>Utilites</v>
          </cell>
          <cell r="AF262">
            <v>6293300</v>
          </cell>
        </row>
        <row r="263">
          <cell r="D263" t="str">
            <v>Royalties</v>
          </cell>
          <cell r="E263">
            <v>7155</v>
          </cell>
          <cell r="F263">
            <v>643950</v>
          </cell>
          <cell r="G263">
            <v>7155</v>
          </cell>
          <cell r="H263">
            <v>715500</v>
          </cell>
          <cell r="I263">
            <v>7155</v>
          </cell>
          <cell r="J263">
            <v>715500</v>
          </cell>
          <cell r="K263">
            <v>7155</v>
          </cell>
          <cell r="L263">
            <v>787050</v>
          </cell>
          <cell r="M263">
            <v>7155</v>
          </cell>
          <cell r="N263">
            <v>643950</v>
          </cell>
          <cell r="O263">
            <v>7155</v>
          </cell>
          <cell r="P263">
            <v>572400</v>
          </cell>
          <cell r="Q263">
            <v>7155</v>
          </cell>
          <cell r="R263">
            <v>930150</v>
          </cell>
          <cell r="S263">
            <v>7155</v>
          </cell>
          <cell r="T263">
            <v>715500</v>
          </cell>
          <cell r="U263">
            <v>7155</v>
          </cell>
          <cell r="V263">
            <v>787050</v>
          </cell>
          <cell r="W263">
            <v>7155</v>
          </cell>
          <cell r="X263">
            <v>930150</v>
          </cell>
          <cell r="Y263">
            <v>7155</v>
          </cell>
          <cell r="Z263">
            <v>930150</v>
          </cell>
          <cell r="AA263">
            <v>7155</v>
          </cell>
          <cell r="AB263">
            <v>930150</v>
          </cell>
          <cell r="AC263">
            <v>7155</v>
          </cell>
          <cell r="AE263" t="str">
            <v>Royalty</v>
          </cell>
          <cell r="AF263">
            <v>9301500</v>
          </cell>
        </row>
        <row r="265">
          <cell r="E265">
            <v>810834.28018791799</v>
          </cell>
          <cell r="F265">
            <v>72975085.216912627</v>
          </cell>
          <cell r="G265">
            <v>810834.28018791799</v>
          </cell>
          <cell r="H265">
            <v>81083428.01879181</v>
          </cell>
          <cell r="I265">
            <v>810834.28018791799</v>
          </cell>
          <cell r="J265">
            <v>81083428.01879181</v>
          </cell>
          <cell r="K265">
            <v>804949.59897064581</v>
          </cell>
          <cell r="L265">
            <v>88544455.886771038</v>
          </cell>
          <cell r="M265">
            <v>804949.59897064581</v>
          </cell>
          <cell r="N265">
            <v>72445463.907358125</v>
          </cell>
          <cell r="O265">
            <v>804949.59897064581</v>
          </cell>
          <cell r="P265">
            <v>64395967.917651668</v>
          </cell>
          <cell r="Q265">
            <v>804618.59897064581</v>
          </cell>
          <cell r="R265">
            <v>104600417.86618397</v>
          </cell>
          <cell r="S265">
            <v>804618.59897064581</v>
          </cell>
          <cell r="T265">
            <v>80461859.897064582</v>
          </cell>
          <cell r="U265">
            <v>804618.59897064581</v>
          </cell>
          <cell r="V265">
            <v>88508045.886771038</v>
          </cell>
          <cell r="W265">
            <v>804618.59897064581</v>
          </cell>
          <cell r="X265">
            <v>104600417.86618397</v>
          </cell>
          <cell r="Y265">
            <v>804618.59897064581</v>
          </cell>
          <cell r="Z265">
            <v>104600417.86618397</v>
          </cell>
          <cell r="AA265">
            <v>804618.59897064581</v>
          </cell>
          <cell r="AB265">
            <v>104600417.86618397</v>
          </cell>
          <cell r="AC265">
            <v>806076.4663191142</v>
          </cell>
          <cell r="AF265">
            <v>1047899406.2148486</v>
          </cell>
        </row>
        <row r="266">
          <cell r="C266" t="str">
            <v>Contribution Margin</v>
          </cell>
          <cell r="E266">
            <v>92426.589377299417</v>
          </cell>
          <cell r="F266">
            <v>8318393.0439569354</v>
          </cell>
          <cell r="G266">
            <v>92426.589377299417</v>
          </cell>
          <cell r="H266">
            <v>9242658.9377299249</v>
          </cell>
          <cell r="I266">
            <v>92426.589377299417</v>
          </cell>
          <cell r="J266">
            <v>9242658.9377299249</v>
          </cell>
          <cell r="K266">
            <v>98311.270594571601</v>
          </cell>
          <cell r="L266">
            <v>10814239.765402868</v>
          </cell>
          <cell r="M266">
            <v>98311.270594571601</v>
          </cell>
          <cell r="N266">
            <v>8848014.3535114378</v>
          </cell>
          <cell r="O266">
            <v>98311.270594571601</v>
          </cell>
          <cell r="P266">
            <v>7864901.6475657225</v>
          </cell>
          <cell r="Q266">
            <v>98642.270594571601</v>
          </cell>
          <cell r="R266">
            <v>12823495.177294284</v>
          </cell>
          <cell r="S266">
            <v>98642.270594571601</v>
          </cell>
          <cell r="T266">
            <v>9864227.0594571531</v>
          </cell>
          <cell r="U266">
            <v>98642.270594571601</v>
          </cell>
          <cell r="V266">
            <v>10850649.765402868</v>
          </cell>
          <cell r="W266">
            <v>98642.270594571601</v>
          </cell>
          <cell r="X266">
            <v>12823495.177294284</v>
          </cell>
          <cell r="Y266">
            <v>98642.270594571601</v>
          </cell>
          <cell r="Z266">
            <v>12823495.177294284</v>
          </cell>
          <cell r="AA266">
            <v>98642.270594571601</v>
          </cell>
          <cell r="AB266">
            <v>12823495.177294284</v>
          </cell>
          <cell r="AC266">
            <v>97184.403246103204</v>
          </cell>
          <cell r="AD266" t="str">
            <v>Contribution Margin</v>
          </cell>
        </row>
        <row r="268">
          <cell r="C268" t="str">
            <v>Production cost</v>
          </cell>
          <cell r="AD268" t="str">
            <v>Production cost</v>
          </cell>
        </row>
        <row r="269">
          <cell r="D269" t="str">
            <v xml:space="preserve">Salaries &amp; Wages </v>
          </cell>
          <cell r="E269">
            <v>5330.971806841444</v>
          </cell>
          <cell r="F269">
            <v>479787.46261572995</v>
          </cell>
          <cell r="G269">
            <v>4450.6278387391867</v>
          </cell>
          <cell r="H269">
            <v>445062.7838739187</v>
          </cell>
          <cell r="I269">
            <v>4327.5507084975143</v>
          </cell>
          <cell r="J269">
            <v>432755.07084975141</v>
          </cell>
          <cell r="K269">
            <v>3880.9474753805712</v>
          </cell>
          <cell r="L269">
            <v>426904.22229186282</v>
          </cell>
          <cell r="M269">
            <v>5576.0739588801307</v>
          </cell>
          <cell r="N269">
            <v>501846.65629921178</v>
          </cell>
          <cell r="O269">
            <v>5384.2223576312035</v>
          </cell>
          <cell r="P269">
            <v>430737.78861049627</v>
          </cell>
          <cell r="Q269">
            <v>3880.9474753805712</v>
          </cell>
          <cell r="R269">
            <v>504523.17179947428</v>
          </cell>
          <cell r="S269">
            <v>5106.5098360270676</v>
          </cell>
          <cell r="T269">
            <v>510650.98360270675</v>
          </cell>
          <cell r="U269">
            <v>4709.8877128404993</v>
          </cell>
          <cell r="V269">
            <v>518087.64841245493</v>
          </cell>
          <cell r="W269">
            <v>5160.8344087507594</v>
          </cell>
          <cell r="X269">
            <v>670908.47313759872</v>
          </cell>
          <cell r="Y269">
            <v>5216.3272518556068</v>
          </cell>
          <cell r="Z269">
            <v>678122.54274122894</v>
          </cell>
          <cell r="AA269">
            <v>5063.8667476260061</v>
          </cell>
          <cell r="AB269">
            <v>658302.67719138076</v>
          </cell>
          <cell r="AC269">
            <v>4813.6072934044723</v>
          </cell>
          <cell r="AE269" t="str">
            <v xml:space="preserve">Salaries &amp; Wages </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E270" t="str">
            <v xml:space="preserve">Utilities </v>
          </cell>
        </row>
        <row r="271">
          <cell r="D271" t="str">
            <v>Depreciation</v>
          </cell>
          <cell r="E271">
            <v>11150.091575091576</v>
          </cell>
          <cell r="F271">
            <v>1003508.2417582418</v>
          </cell>
          <cell r="G271">
            <v>9308.7920489296648</v>
          </cell>
          <cell r="H271">
            <v>930879.20489296643</v>
          </cell>
          <cell r="I271">
            <v>9051.3678263455258</v>
          </cell>
          <cell r="J271">
            <v>905136.78263455257</v>
          </cell>
          <cell r="K271">
            <v>8117.2666666666673</v>
          </cell>
          <cell r="L271">
            <v>892899.33333333337</v>
          </cell>
          <cell r="M271">
            <v>11662.739463601532</v>
          </cell>
          <cell r="N271">
            <v>1049646.551724138</v>
          </cell>
          <cell r="O271">
            <v>11261.468738438773</v>
          </cell>
          <cell r="P271">
            <v>900917.4990751018</v>
          </cell>
          <cell r="Q271">
            <v>8117.2666666666673</v>
          </cell>
          <cell r="R271">
            <v>1055244.6666666667</v>
          </cell>
          <cell r="S271">
            <v>10680.614035087719</v>
          </cell>
          <cell r="T271">
            <v>1068061.4035087719</v>
          </cell>
          <cell r="U271">
            <v>9851.0517799352765</v>
          </cell>
          <cell r="V271">
            <v>1083615.6957928804</v>
          </cell>
          <cell r="W271">
            <v>10794.237588652482</v>
          </cell>
          <cell r="X271">
            <v>1403250.8865248228</v>
          </cell>
          <cell r="Y271">
            <v>10910.304659498208</v>
          </cell>
          <cell r="Z271">
            <v>1418339.6057347669</v>
          </cell>
          <cell r="AA271">
            <v>10591.423103688239</v>
          </cell>
          <cell r="AB271">
            <v>1376885.0034794712</v>
          </cell>
          <cell r="AC271">
            <v>10067.98836548132</v>
          </cell>
          <cell r="AE271" t="str">
            <v>Depreciation</v>
          </cell>
        </row>
        <row r="272">
          <cell r="D272" t="str">
            <v xml:space="preserve">Other Factory overhead </v>
          </cell>
          <cell r="E272">
            <v>3328.5244606883934</v>
          </cell>
          <cell r="F272">
            <v>299567.20146195544</v>
          </cell>
          <cell r="G272">
            <v>2778.859870849943</v>
          </cell>
          <cell r="H272">
            <v>277885.98708499433</v>
          </cell>
          <cell r="I272">
            <v>2702.0136121556093</v>
          </cell>
          <cell r="J272">
            <v>270201.36121556093</v>
          </cell>
          <cell r="K272">
            <v>2423.1658073811504</v>
          </cell>
          <cell r="L272">
            <v>266548.23881192657</v>
          </cell>
          <cell r="M272">
            <v>3481.5600680763655</v>
          </cell>
          <cell r="N272">
            <v>313340.40612687287</v>
          </cell>
          <cell r="O272">
            <v>3361.7727627374452</v>
          </cell>
          <cell r="P272">
            <v>268941.8210189956</v>
          </cell>
          <cell r="Q272">
            <v>2423.1658073811504</v>
          </cell>
          <cell r="R272">
            <v>315011.55495954957</v>
          </cell>
          <cell r="S272">
            <v>3188.3760623436192</v>
          </cell>
          <cell r="T272">
            <v>318837.60623436194</v>
          </cell>
          <cell r="U272">
            <v>2940.735203132464</v>
          </cell>
          <cell r="V272">
            <v>323480.87234457105</v>
          </cell>
          <cell r="W272">
            <v>3222.2949566238703</v>
          </cell>
          <cell r="X272">
            <v>418898.34436110314</v>
          </cell>
          <cell r="Y272">
            <v>3256.9432894907936</v>
          </cell>
          <cell r="Z272">
            <v>423402.62763380317</v>
          </cell>
          <cell r="AA272">
            <v>3161.7507925119394</v>
          </cell>
          <cell r="AB272">
            <v>411027.60302655213</v>
          </cell>
          <cell r="AC272">
            <v>3005.4950956001894</v>
          </cell>
          <cell r="AE272" t="str">
            <v xml:space="preserve">Other Factory overhead </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E273" t="str">
            <v>Running Royalty</v>
          </cell>
        </row>
        <row r="274">
          <cell r="E274">
            <v>19809.587842621411</v>
          </cell>
          <cell r="F274">
            <v>1782862.9058359272</v>
          </cell>
          <cell r="G274">
            <v>16538.279758518795</v>
          </cell>
          <cell r="H274">
            <v>1653827.9758518795</v>
          </cell>
          <cell r="I274">
            <v>16080.93214699865</v>
          </cell>
          <cell r="J274">
            <v>1608093.2146998649</v>
          </cell>
          <cell r="K274">
            <v>14421.379949428388</v>
          </cell>
          <cell r="L274">
            <v>1586351.7944371225</v>
          </cell>
          <cell r="M274">
            <v>20720.373490558028</v>
          </cell>
          <cell r="N274">
            <v>1864833.6141502226</v>
          </cell>
          <cell r="O274">
            <v>20007.463858807419</v>
          </cell>
          <cell r="P274">
            <v>1600597.1087045935</v>
          </cell>
          <cell r="Q274">
            <v>14421.379949428388</v>
          </cell>
          <cell r="R274">
            <v>1874779.3934256905</v>
          </cell>
          <cell r="S274">
            <v>18975.499933458406</v>
          </cell>
          <cell r="T274">
            <v>1897549.9933458406</v>
          </cell>
          <cell r="U274">
            <v>17501.674695908237</v>
          </cell>
          <cell r="V274">
            <v>1925184.2165499064</v>
          </cell>
          <cell r="W274">
            <v>19177.366954027111</v>
          </cell>
          <cell r="X274">
            <v>2493057.7040235247</v>
          </cell>
          <cell r="Y274">
            <v>19383.575200844611</v>
          </cell>
          <cell r="Z274">
            <v>2519864.7761097988</v>
          </cell>
          <cell r="AA274">
            <v>18817.040643826185</v>
          </cell>
          <cell r="AB274">
            <v>2446215.283697404</v>
          </cell>
          <cell r="AC274">
            <v>17887.09075448598</v>
          </cell>
        </row>
        <row r="275">
          <cell r="C275" t="str">
            <v>Gross Profit</v>
          </cell>
          <cell r="E275">
            <v>72617.001534678013</v>
          </cell>
          <cell r="F275">
            <v>6535530.1381210079</v>
          </cell>
          <cell r="G275">
            <v>75888.309618780622</v>
          </cell>
          <cell r="H275">
            <v>7588830.9618780455</v>
          </cell>
          <cell r="I275">
            <v>76345.657230300771</v>
          </cell>
          <cell r="J275">
            <v>7634565.7230300605</v>
          </cell>
          <cell r="K275">
            <v>83889.890645143212</v>
          </cell>
          <cell r="L275">
            <v>9227887.9709657468</v>
          </cell>
          <cell r="M275">
            <v>77590.897104013566</v>
          </cell>
          <cell r="N275">
            <v>6983180.7393612154</v>
          </cell>
          <cell r="O275">
            <v>78303.806735764185</v>
          </cell>
          <cell r="P275">
            <v>6264304.5388611294</v>
          </cell>
          <cell r="Q275">
            <v>84220.890645143212</v>
          </cell>
          <cell r="R275">
            <v>10948715.783868594</v>
          </cell>
          <cell r="S275">
            <v>79666.770661113202</v>
          </cell>
          <cell r="T275">
            <v>7966677.0661113122</v>
          </cell>
          <cell r="U275">
            <v>81140.595898663363</v>
          </cell>
          <cell r="V275">
            <v>8925465.5488529615</v>
          </cell>
          <cell r="W275">
            <v>79464.903640544493</v>
          </cell>
          <cell r="X275">
            <v>10330437.473270759</v>
          </cell>
          <cell r="Y275">
            <v>79258.695393726986</v>
          </cell>
          <cell r="Z275">
            <v>10303630.401184484</v>
          </cell>
          <cell r="AA275">
            <v>79825.229950745415</v>
          </cell>
          <cell r="AB275">
            <v>10377279.89359688</v>
          </cell>
          <cell r="AC275">
            <v>79297.312491617224</v>
          </cell>
          <cell r="AD275" t="str">
            <v>Gross Profit</v>
          </cell>
        </row>
        <row r="276">
          <cell r="E276">
            <v>8.0394273660534026</v>
          </cell>
          <cell r="F276">
            <v>8.0394273660533866</v>
          </cell>
          <cell r="G276">
            <v>8.4015938446784801</v>
          </cell>
          <cell r="H276">
            <v>8.4015938446784624</v>
          </cell>
          <cell r="I276">
            <v>8.4522267932462949</v>
          </cell>
          <cell r="J276">
            <v>8.4522267932462771</v>
          </cell>
          <cell r="K276">
            <v>9.2874487838185029</v>
          </cell>
          <cell r="L276">
            <v>9.2874487838184958</v>
          </cell>
          <cell r="M276">
            <v>8.5900872846802017</v>
          </cell>
          <cell r="N276">
            <v>8.5900872846801946</v>
          </cell>
          <cell r="O276">
            <v>8.6690135014323761</v>
          </cell>
          <cell r="P276">
            <v>8.669013501432369</v>
          </cell>
          <cell r="Q276">
            <v>9.3240937898353504</v>
          </cell>
          <cell r="R276">
            <v>9.3240937898353309</v>
          </cell>
          <cell r="S276">
            <v>8.8199072212062752</v>
          </cell>
          <cell r="T276">
            <v>8.8199072212062664</v>
          </cell>
          <cell r="U276">
            <v>8.9830743955198908</v>
          </cell>
          <cell r="V276">
            <v>8.983074395519882</v>
          </cell>
          <cell r="W276">
            <v>8.79755852578832</v>
          </cell>
          <cell r="X276">
            <v>8.7975585257882987</v>
          </cell>
          <cell r="Y276">
            <v>8.7747292132645995</v>
          </cell>
          <cell r="Z276">
            <v>8.77472921326458</v>
          </cell>
          <cell r="AA276">
            <v>8.8374502472546066</v>
          </cell>
          <cell r="AB276">
            <v>8.8374502472545871</v>
          </cell>
          <cell r="AC276">
            <v>8.7790045117073223</v>
          </cell>
        </row>
        <row r="277">
          <cell r="C277" t="str">
            <v>Other Expenses</v>
          </cell>
          <cell r="AD277" t="str">
            <v>Other Expenses</v>
          </cell>
        </row>
        <row r="278">
          <cell r="D278" t="str">
            <v>Selling Expenses</v>
          </cell>
          <cell r="E278">
            <v>5183.0082521448167</v>
          </cell>
          <cell r="F278">
            <v>466470.74269303348</v>
          </cell>
          <cell r="G278">
            <v>4427.3486746392564</v>
          </cell>
          <cell r="H278">
            <v>442734.86746392562</v>
          </cell>
          <cell r="I278">
            <v>4320.887144065181</v>
          </cell>
          <cell r="J278">
            <v>432088.71440651809</v>
          </cell>
          <cell r="K278">
            <v>3897.7185689144208</v>
          </cell>
          <cell r="L278">
            <v>428749.04258058628</v>
          </cell>
          <cell r="M278">
            <v>5409.2615187305564</v>
          </cell>
          <cell r="N278">
            <v>486833.53668575006</v>
          </cell>
          <cell r="O278">
            <v>5179.8400416559607</v>
          </cell>
          <cell r="P278">
            <v>414387.20333247684</v>
          </cell>
          <cell r="Q278">
            <v>3845.1336292747983</v>
          </cell>
          <cell r="R278">
            <v>499867.37180572376</v>
          </cell>
          <cell r="S278">
            <v>4967.5774890123712</v>
          </cell>
          <cell r="T278">
            <v>496757.74890123709</v>
          </cell>
          <cell r="U278">
            <v>4642.661605420024</v>
          </cell>
          <cell r="V278">
            <v>510692.77659620263</v>
          </cell>
          <cell r="W278">
            <v>5073.1110111757944</v>
          </cell>
          <cell r="X278">
            <v>659504.43145285326</v>
          </cell>
          <cell r="Y278">
            <v>5099.2966467698334</v>
          </cell>
          <cell r="Z278">
            <v>662908.56408007839</v>
          </cell>
          <cell r="AA278">
            <v>4893.3178190345943</v>
          </cell>
          <cell r="AB278">
            <v>636131.31647449732</v>
          </cell>
          <cell r="AC278">
            <v>4720.8663972868326</v>
          </cell>
          <cell r="AE278" t="str">
            <v>Selling Expenses</v>
          </cell>
        </row>
        <row r="279">
          <cell r="D279" t="str">
            <v>Advertisement Expenses</v>
          </cell>
          <cell r="E279">
            <v>800.32572918126152</v>
          </cell>
          <cell r="F279">
            <v>72029.315626313532</v>
          </cell>
          <cell r="G279">
            <v>969.71958993165515</v>
          </cell>
          <cell r="H279">
            <v>96971.958993165521</v>
          </cell>
          <cell r="I279">
            <v>7367.9708551430685</v>
          </cell>
          <cell r="J279">
            <v>736797.08551430691</v>
          </cell>
          <cell r="K279">
            <v>6935.2770964018819</v>
          </cell>
          <cell r="L279">
            <v>762880.48060420703</v>
          </cell>
          <cell r="M279">
            <v>7697.2629504339211</v>
          </cell>
          <cell r="N279">
            <v>692753.66553905292</v>
          </cell>
          <cell r="O279">
            <v>799.8365151483406</v>
          </cell>
          <cell r="P279">
            <v>63986.921211867244</v>
          </cell>
          <cell r="Q279">
            <v>739.89139808437483</v>
          </cell>
          <cell r="R279">
            <v>96185.881750968721</v>
          </cell>
          <cell r="S279">
            <v>4684.9685429207811</v>
          </cell>
          <cell r="T279">
            <v>468496.85429207812</v>
          </cell>
          <cell r="U279">
            <v>5393.2109933565007</v>
          </cell>
          <cell r="V279">
            <v>593253.20926921512</v>
          </cell>
          <cell r="W279">
            <v>783.35612673520234</v>
          </cell>
          <cell r="X279">
            <v>101836.29647557631</v>
          </cell>
          <cell r="Y279">
            <v>8782.5333169589612</v>
          </cell>
          <cell r="Z279">
            <v>1141729.3312046649</v>
          </cell>
          <cell r="AA279">
            <v>1104.3291887822443</v>
          </cell>
          <cell r="AB279">
            <v>143562.79454169175</v>
          </cell>
          <cell r="AC279">
            <v>3823.4490730946977</v>
          </cell>
        </row>
        <row r="280">
          <cell r="D280" t="str">
            <v>Administrative Expenses</v>
          </cell>
          <cell r="E280">
            <v>10560.726889052896</v>
          </cell>
          <cell r="F280">
            <v>950465.42001476057</v>
          </cell>
          <cell r="G280">
            <v>9021.0198249495461</v>
          </cell>
          <cell r="H280">
            <v>902101.9824949546</v>
          </cell>
          <cell r="I280">
            <v>8804.0973170376383</v>
          </cell>
          <cell r="J280">
            <v>880409.73170376383</v>
          </cell>
          <cell r="K280">
            <v>7941.8629672567968</v>
          </cell>
          <cell r="L280">
            <v>873604.9263982476</v>
          </cell>
          <cell r="M280">
            <v>11021.733092386507</v>
          </cell>
          <cell r="N280">
            <v>991955.97831478564</v>
          </cell>
          <cell r="O280">
            <v>10554.271447719957</v>
          </cell>
          <cell r="P280">
            <v>844341.71581759653</v>
          </cell>
          <cell r="Q280">
            <v>7834.7176263668644</v>
          </cell>
          <cell r="R280">
            <v>1018513.2914276924</v>
          </cell>
          <cell r="S280">
            <v>10121.772262268241</v>
          </cell>
          <cell r="T280">
            <v>1012177.2262268241</v>
          </cell>
          <cell r="U280">
            <v>9459.7343604157559</v>
          </cell>
          <cell r="V280">
            <v>1040570.7796457332</v>
          </cell>
          <cell r="W280">
            <v>10336.803890810705</v>
          </cell>
          <cell r="X280">
            <v>1343784.5058053916</v>
          </cell>
          <cell r="Y280">
            <v>10390.158879356299</v>
          </cell>
          <cell r="Z280">
            <v>1350720.6543163189</v>
          </cell>
          <cell r="AA280">
            <v>9970.4632047953019</v>
          </cell>
          <cell r="AB280">
            <v>1296160.2166233892</v>
          </cell>
          <cell r="AC280">
            <v>9619.0818682995832</v>
          </cell>
          <cell r="AE280" t="str">
            <v>Administrative Expenses</v>
          </cell>
        </row>
        <row r="281">
          <cell r="D281" t="str">
            <v>Depreciation (Admin. &amp; Selling )</v>
          </cell>
          <cell r="E281">
            <v>2969.9882598191184</v>
          </cell>
          <cell r="F281">
            <v>267298.94338372065</v>
          </cell>
          <cell r="G281">
            <v>2536.9771657922738</v>
          </cell>
          <cell r="H281">
            <v>253697.71657922739</v>
          </cell>
          <cell r="I281">
            <v>2475.9721508385478</v>
          </cell>
          <cell r="J281">
            <v>247597.21508385477</v>
          </cell>
          <cell r="K281">
            <v>2233.4863898710532</v>
          </cell>
          <cell r="L281">
            <v>245683.50288581586</v>
          </cell>
          <cell r="M281">
            <v>3099.6368177250984</v>
          </cell>
          <cell r="N281">
            <v>278967.31359525886</v>
          </cell>
          <cell r="O281">
            <v>2968.1727990868981</v>
          </cell>
          <cell r="P281">
            <v>237453.82392695185</v>
          </cell>
          <cell r="Q281">
            <v>2203.3539560073127</v>
          </cell>
          <cell r="R281">
            <v>286436.01428095065</v>
          </cell>
          <cell r="S281">
            <v>2846.5412564224971</v>
          </cell>
          <cell r="T281">
            <v>284654.12564224971</v>
          </cell>
          <cell r="U281">
            <v>2660.3566484202443</v>
          </cell>
          <cell r="V281">
            <v>292639.23132622684</v>
          </cell>
          <cell r="W281">
            <v>2907.0145002598042</v>
          </cell>
          <cell r="X281">
            <v>377911.88503377454</v>
          </cell>
          <cell r="Y281">
            <v>2922.0194986134175</v>
          </cell>
          <cell r="Z281">
            <v>379862.53481974429</v>
          </cell>
          <cell r="AA281">
            <v>2803.9886812995901</v>
          </cell>
          <cell r="AB281">
            <v>364518.5285689467</v>
          </cell>
          <cell r="AC281">
            <v>2705.1698731744018</v>
          </cell>
          <cell r="AE281" t="str">
            <v>Depreciation (Admin. &amp; Selling )</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E282" t="str">
            <v>Financial Charges -Capital Exp.</v>
          </cell>
        </row>
        <row r="283">
          <cell r="D283" t="str">
            <v>Financial  Charges -Working Capital</v>
          </cell>
          <cell r="E283">
            <v>530.11444507895521</v>
          </cell>
          <cell r="F283">
            <v>47710.300057105967</v>
          </cell>
          <cell r="G283">
            <v>458.80097155251627</v>
          </cell>
          <cell r="H283">
            <v>45880.097155251628</v>
          </cell>
          <cell r="I283">
            <v>448.49087868071882</v>
          </cell>
          <cell r="J283">
            <v>44849.087868071882</v>
          </cell>
          <cell r="K283">
            <v>407.98094465914818</v>
          </cell>
          <cell r="L283">
            <v>44877.903912506299</v>
          </cell>
          <cell r="M283">
            <v>548.85949175372707</v>
          </cell>
          <cell r="N283">
            <v>49397.354257835439</v>
          </cell>
          <cell r="O283">
            <v>527.77239945924691</v>
          </cell>
          <cell r="P283">
            <v>42221.791956739755</v>
          </cell>
          <cell r="Q283">
            <v>396.96132884259964</v>
          </cell>
          <cell r="R283">
            <v>51604.972749537956</v>
          </cell>
          <cell r="S283">
            <v>498.98402076239711</v>
          </cell>
          <cell r="T283">
            <v>49898.402076239712</v>
          </cell>
          <cell r="U283">
            <v>470.64800851302482</v>
          </cell>
          <cell r="V283">
            <v>51771.280936432733</v>
          </cell>
          <cell r="W283">
            <v>511.61704210669683</v>
          </cell>
          <cell r="X283">
            <v>66510.215473870587</v>
          </cell>
          <cell r="Y283">
            <v>513.76394785157731</v>
          </cell>
          <cell r="Z283">
            <v>66789.313220705051</v>
          </cell>
          <cell r="AA283">
            <v>495.30468493193735</v>
          </cell>
          <cell r="AB283">
            <v>64389.609041151853</v>
          </cell>
          <cell r="AC283">
            <v>481.46179131188364</v>
          </cell>
          <cell r="AE283" t="str">
            <v>Financial  Charges -Working Capital</v>
          </cell>
        </row>
        <row r="284">
          <cell r="D284" t="str">
            <v>Other Expenses (Charity &amp; Donation)</v>
          </cell>
          <cell r="E284">
            <v>368.13503130483002</v>
          </cell>
          <cell r="F284">
            <v>33132.152817434704</v>
          </cell>
          <cell r="G284">
            <v>318.61178580035858</v>
          </cell>
          <cell r="H284">
            <v>31861.178580035856</v>
          </cell>
          <cell r="I284">
            <v>311.4519990838325</v>
          </cell>
          <cell r="J284">
            <v>31145.199908383249</v>
          </cell>
          <cell r="K284">
            <v>283.32010045774183</v>
          </cell>
          <cell r="L284">
            <v>31165.211050351601</v>
          </cell>
          <cell r="M284">
            <v>381.15242482897719</v>
          </cell>
          <cell r="N284">
            <v>34303.71823460795</v>
          </cell>
          <cell r="O284">
            <v>366.50861073558809</v>
          </cell>
          <cell r="P284">
            <v>29320.688858847047</v>
          </cell>
          <cell r="Q284">
            <v>275.66758947402758</v>
          </cell>
          <cell r="R284">
            <v>35836.786631623589</v>
          </cell>
          <cell r="S284">
            <v>346.51668108499797</v>
          </cell>
          <cell r="T284">
            <v>34651.668108499798</v>
          </cell>
          <cell r="U284">
            <v>326.83889480071173</v>
          </cell>
          <cell r="V284">
            <v>35952.278428078287</v>
          </cell>
          <cell r="W284">
            <v>355.28961257409514</v>
          </cell>
          <cell r="X284">
            <v>46187.649634632369</v>
          </cell>
          <cell r="Y284">
            <v>356.78051934137312</v>
          </cell>
          <cell r="Z284">
            <v>46381.467514378506</v>
          </cell>
          <cell r="AA284">
            <v>343.96158675828985</v>
          </cell>
          <cell r="AB284">
            <v>44715.006278577683</v>
          </cell>
          <cell r="AC284">
            <v>334.34846618880817</v>
          </cell>
          <cell r="AE284" t="str">
            <v>Other Expenses (Charity &amp; Donation)</v>
          </cell>
        </row>
        <row r="285">
          <cell r="D285" t="str">
            <v>Other Expenses ( W.P.P.F.)</v>
          </cell>
          <cell r="E285">
            <v>3573.7075858361454</v>
          </cell>
          <cell r="F285">
            <v>321633.68272525311</v>
          </cell>
          <cell r="G285">
            <v>3260.1003648049996</v>
          </cell>
          <cell r="H285">
            <v>326010.03648049996</v>
          </cell>
          <cell r="I285">
            <v>2868.2077932472907</v>
          </cell>
          <cell r="J285">
            <v>286820.77932472905</v>
          </cell>
          <cell r="K285">
            <v>2950.3710885468208</v>
          </cell>
          <cell r="L285">
            <v>324540.8197401503</v>
          </cell>
          <cell r="M285">
            <v>2984.5209973853607</v>
          </cell>
          <cell r="N285">
            <v>268606.88976468245</v>
          </cell>
          <cell r="O285">
            <v>3261.9142882485439</v>
          </cell>
          <cell r="P285">
            <v>260953.1430598835</v>
          </cell>
          <cell r="Q285">
            <v>3221.4233012482478</v>
          </cell>
          <cell r="R285">
            <v>418785.02916227223</v>
          </cell>
          <cell r="S285">
            <v>2697.4681580678207</v>
          </cell>
          <cell r="T285">
            <v>269746.81580678205</v>
          </cell>
          <cell r="U285">
            <v>2877.5317129664104</v>
          </cell>
          <cell r="V285">
            <v>316528.48842630512</v>
          </cell>
          <cell r="W285">
            <v>3280.2679674234987</v>
          </cell>
          <cell r="X285">
            <v>426434.83576505486</v>
          </cell>
          <cell r="Y285">
            <v>2911.8557735997142</v>
          </cell>
          <cell r="Z285">
            <v>378541.25056796282</v>
          </cell>
          <cell r="AA285">
            <v>3464.9058265788067</v>
          </cell>
          <cell r="AB285">
            <v>450437.75745524489</v>
          </cell>
          <cell r="AC285">
            <v>3114.6457909837077</v>
          </cell>
          <cell r="AE285" t="str">
            <v>Other Expenses ( W.P.P.F.)</v>
          </cell>
        </row>
        <row r="286">
          <cell r="D286" t="str">
            <v>Workers Welfare Fund</v>
          </cell>
          <cell r="E286">
            <v>1499.0267372593985</v>
          </cell>
          <cell r="F286">
            <v>134912.40635334587</v>
          </cell>
          <cell r="G286">
            <v>1367.4811090758005</v>
          </cell>
          <cell r="H286">
            <v>136748.11090758006</v>
          </cell>
          <cell r="I286">
            <v>1203.0979219267881</v>
          </cell>
          <cell r="J286">
            <v>120309.79219267881</v>
          </cell>
          <cell r="K286">
            <v>1237.5621229049211</v>
          </cell>
          <cell r="L286">
            <v>136131.83351954131</v>
          </cell>
          <cell r="M286">
            <v>1251.8866374865934</v>
          </cell>
          <cell r="N286">
            <v>112669.79737379341</v>
          </cell>
          <cell r="O286">
            <v>1368.2419770751833</v>
          </cell>
          <cell r="P286">
            <v>109459.35816601466</v>
          </cell>
          <cell r="Q286">
            <v>1351.2576349952574</v>
          </cell>
          <cell r="R286">
            <v>175663.49254938346</v>
          </cell>
          <cell r="S286">
            <v>1131.4795054513236</v>
          </cell>
          <cell r="T286">
            <v>113147.95054513236</v>
          </cell>
          <cell r="U286">
            <v>1207.0089316049207</v>
          </cell>
          <cell r="V286">
            <v>132770.98247654128</v>
          </cell>
          <cell r="W286">
            <v>1375.9406080206418</v>
          </cell>
          <cell r="X286">
            <v>178872.27904268343</v>
          </cell>
          <cell r="Y286">
            <v>1221.4064958669101</v>
          </cell>
          <cell r="Z286">
            <v>158782.8444626983</v>
          </cell>
          <cell r="AA286">
            <v>1453.3887710099996</v>
          </cell>
          <cell r="AB286">
            <v>188940.54023129994</v>
          </cell>
          <cell r="AC286">
            <v>1306.4687598620717</v>
          </cell>
          <cell r="AE286" t="str">
            <v>Workers Welfare Fund</v>
          </cell>
        </row>
        <row r="287">
          <cell r="E287">
            <v>25485.032929677422</v>
          </cell>
          <cell r="F287">
            <v>2293652.9636709681</v>
          </cell>
          <cell r="G287">
            <v>22360.059486546405</v>
          </cell>
          <cell r="H287">
            <v>2236005.9486546409</v>
          </cell>
          <cell r="I287">
            <v>27800.176060023059</v>
          </cell>
          <cell r="J287">
            <v>2780017.606002307</v>
          </cell>
          <cell r="K287">
            <v>25887.579279012789</v>
          </cell>
          <cell r="L287">
            <v>2847633.7206914062</v>
          </cell>
          <cell r="M287">
            <v>32394.313930730743</v>
          </cell>
          <cell r="N287">
            <v>2915488.2537657665</v>
          </cell>
          <cell r="O287">
            <v>25026.558079129718</v>
          </cell>
          <cell r="P287">
            <v>2002124.6463303776</v>
          </cell>
          <cell r="Q287">
            <v>19868.406464293483</v>
          </cell>
          <cell r="R287">
            <v>2582892.840358153</v>
          </cell>
          <cell r="S287">
            <v>27295.30791599043</v>
          </cell>
          <cell r="T287">
            <v>2729530.7915990422</v>
          </cell>
          <cell r="U287">
            <v>27037.991155497592</v>
          </cell>
          <cell r="V287">
            <v>2974179.0271047349</v>
          </cell>
          <cell r="W287">
            <v>24623.40075910644</v>
          </cell>
          <cell r="X287">
            <v>3201042.0986838373</v>
          </cell>
          <cell r="Y287">
            <v>32197.815078358082</v>
          </cell>
          <cell r="Z287">
            <v>4185715.9601865513</v>
          </cell>
          <cell r="AA287">
            <v>24529.659763190764</v>
          </cell>
          <cell r="AB287">
            <v>3188855.7692148001</v>
          </cell>
          <cell r="AC287">
            <v>26105.492020201989</v>
          </cell>
        </row>
        <row r="288">
          <cell r="D288" t="str">
            <v>Operating Profit</v>
          </cell>
          <cell r="E288">
            <v>47131.968605000591</v>
          </cell>
          <cell r="F288">
            <v>4241877.1744500399</v>
          </cell>
          <cell r="G288">
            <v>53528.250132234214</v>
          </cell>
          <cell r="H288">
            <v>5352825.0132234041</v>
          </cell>
          <cell r="I288">
            <v>48545.481170277708</v>
          </cell>
          <cell r="J288">
            <v>4854548.117027754</v>
          </cell>
          <cell r="K288">
            <v>58002.311366130423</v>
          </cell>
          <cell r="L288">
            <v>6380254.2502743406</v>
          </cell>
          <cell r="M288">
            <v>45196.583173282823</v>
          </cell>
          <cell r="N288">
            <v>4067692.4855954489</v>
          </cell>
          <cell r="O288">
            <v>53277.248656634467</v>
          </cell>
          <cell r="P288">
            <v>4262179.8925307523</v>
          </cell>
          <cell r="Q288">
            <v>64352.484180849729</v>
          </cell>
          <cell r="R288">
            <v>8365822.9435104411</v>
          </cell>
          <cell r="S288">
            <v>52371.462745122772</v>
          </cell>
          <cell r="T288">
            <v>5237146.2745122705</v>
          </cell>
          <cell r="U288">
            <v>54102.604743165772</v>
          </cell>
          <cell r="V288">
            <v>5951286.5217482261</v>
          </cell>
          <cell r="W288">
            <v>54841.502881438049</v>
          </cell>
          <cell r="X288">
            <v>7129395.3745869212</v>
          </cell>
          <cell r="Y288">
            <v>47060.880315368908</v>
          </cell>
          <cell r="Z288">
            <v>6117914.440997933</v>
          </cell>
          <cell r="AA288">
            <v>55295.570187554651</v>
          </cell>
          <cell r="AB288">
            <v>7188424.1243820805</v>
          </cell>
          <cell r="AC288">
            <v>53191.820471415238</v>
          </cell>
          <cell r="AE288" t="str">
            <v>Operating Profit</v>
          </cell>
        </row>
        <row r="290">
          <cell r="C290" t="str">
            <v>Other Income</v>
          </cell>
          <cell r="AD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E291" t="str">
            <v>H.D</v>
          </cell>
        </row>
        <row r="292">
          <cell r="D292" t="str">
            <v>Others</v>
          </cell>
          <cell r="E292">
            <v>18021.978021978022</v>
          </cell>
          <cell r="F292">
            <v>1621978.0219780221</v>
          </cell>
          <cell r="G292">
            <v>15045.871559633028</v>
          </cell>
          <cell r="H292">
            <v>1504587</v>
          </cell>
          <cell r="I292">
            <v>14629.794826048172</v>
          </cell>
          <cell r="J292">
            <v>1462979.4826048173</v>
          </cell>
          <cell r="K292">
            <v>5120</v>
          </cell>
          <cell r="L292">
            <v>563200</v>
          </cell>
          <cell r="M292">
            <v>7356.3218390804595</v>
          </cell>
          <cell r="N292">
            <v>662068.96551724139</v>
          </cell>
          <cell r="O292">
            <v>7103.2186459489458</v>
          </cell>
          <cell r="P292">
            <v>568257.49167591566</v>
          </cell>
          <cell r="Q292">
            <v>5120</v>
          </cell>
          <cell r="R292">
            <v>665600</v>
          </cell>
          <cell r="S292">
            <v>6736.8421052631575</v>
          </cell>
          <cell r="T292">
            <v>673684.21052631573</v>
          </cell>
          <cell r="U292">
            <v>6213.5922330097092</v>
          </cell>
          <cell r="V292">
            <v>683495.14563106804</v>
          </cell>
          <cell r="W292">
            <v>6808.510638297872</v>
          </cell>
          <cell r="X292">
            <v>885106.38297872338</v>
          </cell>
          <cell r="Y292">
            <v>6881.7204301075271</v>
          </cell>
          <cell r="Z292">
            <v>894623.65591397858</v>
          </cell>
          <cell r="AA292">
            <v>6680.5845511482257</v>
          </cell>
          <cell r="AB292">
            <v>868475.99164926936</v>
          </cell>
          <cell r="AC292">
            <v>8503.1202680579627</v>
          </cell>
          <cell r="AE292" t="str">
            <v>Others</v>
          </cell>
        </row>
        <row r="293">
          <cell r="E293">
            <v>18021.978021978022</v>
          </cell>
          <cell r="F293">
            <v>1621978.0219780221</v>
          </cell>
          <cell r="G293">
            <v>15045.871559633028</v>
          </cell>
          <cell r="H293">
            <v>1504587</v>
          </cell>
          <cell r="I293">
            <v>14629.794826048172</v>
          </cell>
          <cell r="J293">
            <v>1462979.4826048173</v>
          </cell>
          <cell r="K293">
            <v>5120</v>
          </cell>
          <cell r="L293">
            <v>563200</v>
          </cell>
          <cell r="M293">
            <v>7356.3218390804595</v>
          </cell>
          <cell r="N293">
            <v>662068.96551724139</v>
          </cell>
          <cell r="O293">
            <v>7103.2186459489458</v>
          </cell>
          <cell r="P293">
            <v>568257.49167591566</v>
          </cell>
          <cell r="Q293">
            <v>5120</v>
          </cell>
          <cell r="R293">
            <v>665600</v>
          </cell>
          <cell r="S293">
            <v>6736.8421052631575</v>
          </cell>
          <cell r="T293">
            <v>673684.21052631573</v>
          </cell>
          <cell r="U293">
            <v>6213.5922330097092</v>
          </cell>
          <cell r="V293">
            <v>683495.14563106804</v>
          </cell>
          <cell r="W293">
            <v>6808.510638297872</v>
          </cell>
          <cell r="X293">
            <v>885106.38297872338</v>
          </cell>
          <cell r="Y293">
            <v>6881.7204301075271</v>
          </cell>
          <cell r="Z293">
            <v>894623.65591397858</v>
          </cell>
          <cell r="AA293">
            <v>6680.5845511482257</v>
          </cell>
          <cell r="AB293">
            <v>868475.99164926936</v>
          </cell>
          <cell r="AC293">
            <v>8503.1202680579627</v>
          </cell>
        </row>
        <row r="295">
          <cell r="C295" t="str">
            <v>Profit / (Loss) before tax</v>
          </cell>
          <cell r="E295">
            <v>65153.946626978613</v>
          </cell>
          <cell r="F295">
            <v>5863855.1964280624</v>
          </cell>
          <cell r="G295">
            <v>68574.121691867243</v>
          </cell>
          <cell r="H295">
            <v>6857412.0132234041</v>
          </cell>
          <cell r="I295">
            <v>63175.27599632588</v>
          </cell>
          <cell r="J295">
            <v>6317527.5996325715</v>
          </cell>
          <cell r="K295">
            <v>63122.311366130423</v>
          </cell>
          <cell r="L295">
            <v>6943454.2502743406</v>
          </cell>
          <cell r="M295">
            <v>52552.905012363284</v>
          </cell>
          <cell r="N295">
            <v>4729761.4511126904</v>
          </cell>
          <cell r="O295">
            <v>60380.467302583413</v>
          </cell>
          <cell r="P295">
            <v>4830437.3842066675</v>
          </cell>
          <cell r="Q295">
            <v>69472.484180849729</v>
          </cell>
          <cell r="R295">
            <v>9031422.9435104411</v>
          </cell>
          <cell r="S295">
            <v>59108.304850385932</v>
          </cell>
          <cell r="T295">
            <v>5910830.485038586</v>
          </cell>
          <cell r="U295">
            <v>60316.196976175481</v>
          </cell>
          <cell r="V295">
            <v>6634781.6673792945</v>
          </cell>
          <cell r="W295">
            <v>61650.01351973592</v>
          </cell>
          <cell r="X295">
            <v>8014501.7575656446</v>
          </cell>
          <cell r="Y295">
            <v>53942.600745476433</v>
          </cell>
          <cell r="Z295">
            <v>7012538.0969119119</v>
          </cell>
          <cell r="AA295">
            <v>61976.154738702877</v>
          </cell>
          <cell r="AB295">
            <v>8056900.1160313496</v>
          </cell>
          <cell r="AC295">
            <v>61694.940739473197</v>
          </cell>
          <cell r="AD295" t="str">
            <v>Profit before tax</v>
          </cell>
        </row>
        <row r="297">
          <cell r="C297" t="str">
            <v>Taxation</v>
          </cell>
          <cell r="AD297" t="str">
            <v>Taxation</v>
          </cell>
        </row>
        <row r="298">
          <cell r="D298" t="str">
            <v>Current</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E298" t="str">
            <v>Current</v>
          </cell>
        </row>
        <row r="299">
          <cell r="D299" t="str">
            <v>Deferred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E299" t="str">
            <v>Deferred</v>
          </cell>
        </row>
        <row r="300">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row>
        <row r="302">
          <cell r="C302" t="str">
            <v>Net Profit after taxation</v>
          </cell>
          <cell r="E302">
            <v>65153.946626978613</v>
          </cell>
          <cell r="F302">
            <v>5863855.1964280624</v>
          </cell>
          <cell r="G302">
            <v>68574.121691867243</v>
          </cell>
          <cell r="H302">
            <v>6857412.0132234041</v>
          </cell>
          <cell r="I302">
            <v>63175.27599632588</v>
          </cell>
          <cell r="J302">
            <v>6317527.5996325715</v>
          </cell>
          <cell r="K302">
            <v>63122.311366130423</v>
          </cell>
          <cell r="L302">
            <v>6943454.2502743406</v>
          </cell>
          <cell r="M302">
            <v>52552.905012363284</v>
          </cell>
          <cell r="N302">
            <v>4729761.4511126904</v>
          </cell>
          <cell r="O302">
            <v>60380.467302583413</v>
          </cell>
          <cell r="P302">
            <v>4830437.3842066675</v>
          </cell>
          <cell r="Q302">
            <v>69472.484180849729</v>
          </cell>
          <cell r="R302">
            <v>9031422.9435104411</v>
          </cell>
          <cell r="S302">
            <v>59108.304850385932</v>
          </cell>
          <cell r="T302">
            <v>5910830.485038586</v>
          </cell>
          <cell r="U302">
            <v>60316.196976175481</v>
          </cell>
          <cell r="V302">
            <v>6634781.6673792945</v>
          </cell>
          <cell r="W302">
            <v>61650.01351973592</v>
          </cell>
          <cell r="X302">
            <v>8014501.7575656446</v>
          </cell>
          <cell r="Y302">
            <v>53942.600745476433</v>
          </cell>
          <cell r="Z302">
            <v>7012538.0969119119</v>
          </cell>
          <cell r="AA302">
            <v>61976.154738702877</v>
          </cell>
          <cell r="AB302">
            <v>8056900.1160313496</v>
          </cell>
          <cell r="AC302">
            <v>61694.940739473197</v>
          </cell>
          <cell r="AD302" t="str">
            <v>Net Profit after taxation</v>
          </cell>
        </row>
        <row r="304">
          <cell r="AC304" t="str">
            <v>XE  LIMITED</v>
          </cell>
        </row>
        <row r="305">
          <cell r="E305">
            <v>37438</v>
          </cell>
          <cell r="F305">
            <v>37469</v>
          </cell>
          <cell r="G305">
            <v>37500</v>
          </cell>
          <cell r="H305">
            <v>37531</v>
          </cell>
          <cell r="I305">
            <v>37562</v>
          </cell>
          <cell r="J305">
            <v>37593</v>
          </cell>
          <cell r="K305">
            <v>37624</v>
          </cell>
          <cell r="L305">
            <v>37655</v>
          </cell>
          <cell r="M305">
            <v>37686</v>
          </cell>
          <cell r="N305">
            <v>37717</v>
          </cell>
          <cell r="O305">
            <v>37748</v>
          </cell>
          <cell r="P305">
            <v>37779</v>
          </cell>
          <cell r="Q305">
            <v>37779</v>
          </cell>
          <cell r="S305">
            <v>37810</v>
          </cell>
          <cell r="U305">
            <v>37841</v>
          </cell>
          <cell r="W305">
            <v>37872</v>
          </cell>
          <cell r="Y305">
            <v>37903</v>
          </cell>
          <cell r="AA305">
            <v>37934</v>
          </cell>
          <cell r="AC305" t="str">
            <v>Yearly</v>
          </cell>
        </row>
        <row r="306">
          <cell r="D306" t="str">
            <v>XE  LIMITED</v>
          </cell>
          <cell r="E306" t="str">
            <v>Per Unit</v>
          </cell>
          <cell r="F306" t="str">
            <v>Total</v>
          </cell>
          <cell r="G306" t="str">
            <v>Per Unit</v>
          </cell>
          <cell r="H306" t="str">
            <v>Total</v>
          </cell>
          <cell r="I306" t="str">
            <v>Per Unit</v>
          </cell>
          <cell r="J306" t="str">
            <v>Total</v>
          </cell>
          <cell r="K306" t="str">
            <v>Per Unit</v>
          </cell>
          <cell r="L306" t="str">
            <v>Total</v>
          </cell>
          <cell r="M306" t="str">
            <v>Per Unit</v>
          </cell>
          <cell r="N306" t="str">
            <v>Total</v>
          </cell>
          <cell r="O306" t="str">
            <v>Per Unit</v>
          </cell>
          <cell r="P306" t="str">
            <v>Total</v>
          </cell>
          <cell r="Q306" t="str">
            <v>Per Unit</v>
          </cell>
          <cell r="R306" t="str">
            <v>Total</v>
          </cell>
          <cell r="S306" t="str">
            <v>Per Unit</v>
          </cell>
          <cell r="T306" t="str">
            <v>Total</v>
          </cell>
          <cell r="U306" t="str">
            <v>Per Unit</v>
          </cell>
          <cell r="V306" t="str">
            <v>Total</v>
          </cell>
          <cell r="W306" t="str">
            <v>Per Unit</v>
          </cell>
          <cell r="X306" t="str">
            <v>Total</v>
          </cell>
          <cell r="Y306" t="str">
            <v>Per Unit</v>
          </cell>
          <cell r="Z306" t="str">
            <v>Total</v>
          </cell>
          <cell r="AA306" t="str">
            <v>Per Unit</v>
          </cell>
          <cell r="AB306" t="str">
            <v>Total</v>
          </cell>
          <cell r="AC306" t="str">
            <v>Average</v>
          </cell>
          <cell r="AD306" t="str">
            <v>XE  LIMITED</v>
          </cell>
        </row>
        <row r="308">
          <cell r="C308" t="str">
            <v>Sales Units</v>
          </cell>
          <cell r="F308">
            <v>0</v>
          </cell>
          <cell r="H308">
            <v>0</v>
          </cell>
          <cell r="J308">
            <v>0</v>
          </cell>
          <cell r="L308">
            <v>0</v>
          </cell>
          <cell r="N308">
            <v>0</v>
          </cell>
          <cell r="P308">
            <v>0</v>
          </cell>
          <cell r="R308">
            <v>0</v>
          </cell>
          <cell r="T308">
            <v>0</v>
          </cell>
          <cell r="V308">
            <v>0</v>
          </cell>
          <cell r="X308">
            <v>0</v>
          </cell>
          <cell r="Z308">
            <v>0</v>
          </cell>
          <cell r="AB308">
            <v>0</v>
          </cell>
          <cell r="AC308">
            <v>0</v>
          </cell>
          <cell r="AD308" t="str">
            <v>Sales Units</v>
          </cell>
        </row>
        <row r="310">
          <cell r="C310" t="str">
            <v>Selling Price</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t="e">
            <v>#DIV/0!</v>
          </cell>
          <cell r="AD310" t="str">
            <v>Selling Price</v>
          </cell>
        </row>
        <row r="311">
          <cell r="C311" t="str">
            <v>Less: Dealer commission</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t="e">
            <v>#DIV/0!</v>
          </cell>
          <cell r="AD311" t="str">
            <v>Less: Dealer commission</v>
          </cell>
        </row>
        <row r="312">
          <cell r="D312" t="str">
            <v xml:space="preserve">  Sales tax</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t="e">
            <v>#DIV/0!</v>
          </cell>
          <cell r="AE312" t="str">
            <v xml:space="preserve">  Sales tax</v>
          </cell>
        </row>
        <row r="313">
          <cell r="C313" t="str">
            <v>Net Sales</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t="e">
            <v>#DIV/0!</v>
          </cell>
          <cell r="AD313" t="str">
            <v>Net Sales</v>
          </cell>
        </row>
        <row r="315">
          <cell r="C315" t="str">
            <v>Variable Cost of Sales</v>
          </cell>
          <cell r="AD315" t="str">
            <v>Variable Cost of Sales</v>
          </cell>
        </row>
        <row r="316">
          <cell r="D316" t="str">
            <v>CKD Cost</v>
          </cell>
          <cell r="E316">
            <v>261146.48864729228</v>
          </cell>
          <cell r="F316">
            <v>0</v>
          </cell>
          <cell r="G316">
            <v>261146.48864729228</v>
          </cell>
          <cell r="H316">
            <v>0</v>
          </cell>
          <cell r="I316">
            <v>261146.48864729228</v>
          </cell>
          <cell r="J316">
            <v>0</v>
          </cell>
          <cell r="K316">
            <v>257105.73194683768</v>
          </cell>
          <cell r="L316">
            <v>0</v>
          </cell>
          <cell r="M316">
            <v>257105.73194683768</v>
          </cell>
          <cell r="N316">
            <v>0</v>
          </cell>
          <cell r="O316">
            <v>257105.73194683768</v>
          </cell>
          <cell r="P316">
            <v>0</v>
          </cell>
          <cell r="Q316">
            <v>257105.73194683768</v>
          </cell>
          <cell r="R316">
            <v>0</v>
          </cell>
          <cell r="S316">
            <v>257105.73194683768</v>
          </cell>
          <cell r="T316">
            <v>0</v>
          </cell>
          <cell r="U316">
            <v>257105.73194683768</v>
          </cell>
          <cell r="V316">
            <v>0</v>
          </cell>
          <cell r="W316">
            <v>257105.73194683768</v>
          </cell>
          <cell r="X316">
            <v>0</v>
          </cell>
          <cell r="Y316">
            <v>257105.73194683768</v>
          </cell>
          <cell r="Z316">
            <v>0</v>
          </cell>
          <cell r="AA316">
            <v>257105.73194683768</v>
          </cell>
          <cell r="AB316">
            <v>0</v>
          </cell>
          <cell r="AC316" t="e">
            <v>#DIV/0!</v>
          </cell>
          <cell r="AE316" t="str">
            <v>CKD Cost</v>
          </cell>
        </row>
        <row r="317">
          <cell r="D317" t="str">
            <v>Vendor parts</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t="e">
            <v>#DIV/0!</v>
          </cell>
          <cell r="AE317" t="str">
            <v>Vendor parts</v>
          </cell>
        </row>
        <row r="318">
          <cell r="D318" t="str">
            <v>Nomi Parts</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t="e">
            <v>#DIV/0!</v>
          </cell>
          <cell r="AE318" t="str">
            <v>Nomi Parts</v>
          </cell>
        </row>
        <row r="319">
          <cell r="D319" t="str">
            <v>Paints &amp; Chemicals</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t="e">
            <v>#DIV/0!</v>
          </cell>
          <cell r="AE319" t="str">
            <v>Paints &amp; Chemicals</v>
          </cell>
        </row>
        <row r="320">
          <cell r="D320" t="str">
            <v>Consumables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t="e">
            <v>#DIV/0!</v>
          </cell>
          <cell r="AE320" t="str">
            <v>Consumables</v>
          </cell>
        </row>
        <row r="321">
          <cell r="D321" t="str">
            <v>KD Parts</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t="e">
            <v>#DIV/0!</v>
          </cell>
          <cell r="AE321" t="str">
            <v>KD Parts</v>
          </cell>
        </row>
        <row r="322">
          <cell r="D322" t="str">
            <v>Spare parts</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t="e">
            <v>#DIV/0!</v>
          </cell>
          <cell r="AE322" t="str">
            <v>Spare parts</v>
          </cell>
        </row>
        <row r="323">
          <cell r="D323" t="str">
            <v>Utilities</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t="e">
            <v>#DIV/0!</v>
          </cell>
          <cell r="AE323" t="str">
            <v>Utilities</v>
          </cell>
        </row>
        <row r="324">
          <cell r="D324" t="str">
            <v>Royalties</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t="e">
            <v>#DIV/0!</v>
          </cell>
          <cell r="AE324" t="str">
            <v>Royalties</v>
          </cell>
        </row>
        <row r="326">
          <cell r="E326">
            <v>261146.48864729228</v>
          </cell>
          <cell r="F326">
            <v>0</v>
          </cell>
          <cell r="G326">
            <v>261146.48864729228</v>
          </cell>
          <cell r="H326">
            <v>0</v>
          </cell>
          <cell r="I326">
            <v>261146.48864729228</v>
          </cell>
          <cell r="J326">
            <v>0</v>
          </cell>
          <cell r="K326">
            <v>257105.73194683768</v>
          </cell>
          <cell r="L326">
            <v>0</v>
          </cell>
          <cell r="M326">
            <v>257105.73194683768</v>
          </cell>
          <cell r="N326">
            <v>0</v>
          </cell>
          <cell r="O326">
            <v>257105.73194683768</v>
          </cell>
          <cell r="P326">
            <v>0</v>
          </cell>
          <cell r="Q326">
            <v>257105.73194683768</v>
          </cell>
          <cell r="R326">
            <v>0</v>
          </cell>
          <cell r="S326">
            <v>257105.73194683768</v>
          </cell>
          <cell r="T326">
            <v>0</v>
          </cell>
          <cell r="U326">
            <v>257105.73194683768</v>
          </cell>
          <cell r="V326">
            <v>0</v>
          </cell>
          <cell r="W326">
            <v>257105.73194683768</v>
          </cell>
          <cell r="X326">
            <v>0</v>
          </cell>
          <cell r="Y326">
            <v>257105.73194683768</v>
          </cell>
          <cell r="Z326">
            <v>0</v>
          </cell>
          <cell r="AA326">
            <v>257105.73194683768</v>
          </cell>
          <cell r="AB326">
            <v>0</v>
          </cell>
          <cell r="AC326" t="e">
            <v>#DIV/0!</v>
          </cell>
        </row>
        <row r="327">
          <cell r="C327" t="str">
            <v>Contribution Margin</v>
          </cell>
          <cell r="E327">
            <v>-261146.48864729228</v>
          </cell>
          <cell r="F327">
            <v>0</v>
          </cell>
          <cell r="G327">
            <v>-261146.48864729228</v>
          </cell>
          <cell r="H327">
            <v>0</v>
          </cell>
          <cell r="I327">
            <v>-261146.48864729228</v>
          </cell>
          <cell r="J327">
            <v>0</v>
          </cell>
          <cell r="K327">
            <v>-257105.73194683768</v>
          </cell>
          <cell r="L327">
            <v>0</v>
          </cell>
          <cell r="M327">
            <v>-257105.73194683768</v>
          </cell>
          <cell r="N327">
            <v>0</v>
          </cell>
          <cell r="O327">
            <v>-257105.73194683768</v>
          </cell>
          <cell r="P327">
            <v>0</v>
          </cell>
          <cell r="Q327">
            <v>-257105.73194683768</v>
          </cell>
          <cell r="R327">
            <v>0</v>
          </cell>
          <cell r="S327">
            <v>-257105.73194683768</v>
          </cell>
          <cell r="T327">
            <v>0</v>
          </cell>
          <cell r="U327">
            <v>-257105.73194683768</v>
          </cell>
          <cell r="V327">
            <v>0</v>
          </cell>
          <cell r="W327">
            <v>-257105.73194683768</v>
          </cell>
          <cell r="X327">
            <v>0</v>
          </cell>
          <cell r="Y327">
            <v>-257105.73194683768</v>
          </cell>
          <cell r="Z327">
            <v>0</v>
          </cell>
          <cell r="AA327">
            <v>-257105.73194683768</v>
          </cell>
          <cell r="AB327">
            <v>0</v>
          </cell>
          <cell r="AC327" t="e">
            <v>#DIV/0!</v>
          </cell>
          <cell r="AD327" t="str">
            <v>Contribution Margin</v>
          </cell>
        </row>
        <row r="329">
          <cell r="C329" t="str">
            <v>Production cost</v>
          </cell>
          <cell r="AD329" t="str">
            <v>Production cost</v>
          </cell>
        </row>
        <row r="330">
          <cell r="D330" t="str">
            <v xml:space="preserve">Salaries &amp; Wages </v>
          </cell>
          <cell r="E330">
            <v>5330.971806841444</v>
          </cell>
          <cell r="F330">
            <v>0</v>
          </cell>
          <cell r="G330">
            <v>4450.6278387391867</v>
          </cell>
          <cell r="H330">
            <v>0</v>
          </cell>
          <cell r="I330">
            <v>4327.5507084975143</v>
          </cell>
          <cell r="J330">
            <v>0</v>
          </cell>
          <cell r="K330">
            <v>3880.9474753805712</v>
          </cell>
          <cell r="L330">
            <v>0</v>
          </cell>
          <cell r="M330">
            <v>5576.0739588801307</v>
          </cell>
          <cell r="N330">
            <v>0</v>
          </cell>
          <cell r="O330">
            <v>5384.2223576312035</v>
          </cell>
          <cell r="P330">
            <v>0</v>
          </cell>
          <cell r="Q330">
            <v>3880.9474753805712</v>
          </cell>
          <cell r="R330">
            <v>0</v>
          </cell>
          <cell r="S330">
            <v>5106.5098360270676</v>
          </cell>
          <cell r="T330">
            <v>0</v>
          </cell>
          <cell r="U330">
            <v>4709.8877128404993</v>
          </cell>
          <cell r="V330">
            <v>0</v>
          </cell>
          <cell r="W330">
            <v>5160.8344087507594</v>
          </cell>
          <cell r="X330">
            <v>0</v>
          </cell>
          <cell r="Y330">
            <v>5216.3272518556068</v>
          </cell>
          <cell r="Z330">
            <v>0</v>
          </cell>
          <cell r="AA330">
            <v>5063.8667476260061</v>
          </cell>
          <cell r="AB330">
            <v>0</v>
          </cell>
          <cell r="AC330" t="e">
            <v>#DIV/0!</v>
          </cell>
          <cell r="AE330" t="str">
            <v xml:space="preserve">Salaries &amp; Wages </v>
          </cell>
        </row>
        <row r="331">
          <cell r="D331" t="str">
            <v xml:space="preserve">Utilities </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E331" t="str">
            <v xml:space="preserve">Utilities </v>
          </cell>
        </row>
        <row r="332">
          <cell r="D332" t="str">
            <v>Depreciation</v>
          </cell>
          <cell r="E332">
            <v>11150.091575091576</v>
          </cell>
          <cell r="F332">
            <v>0</v>
          </cell>
          <cell r="G332">
            <v>9308.7920489296648</v>
          </cell>
          <cell r="H332">
            <v>0</v>
          </cell>
          <cell r="I332">
            <v>9051.3678263455258</v>
          </cell>
          <cell r="J332">
            <v>0</v>
          </cell>
          <cell r="K332">
            <v>8117.2666666666673</v>
          </cell>
          <cell r="L332">
            <v>0</v>
          </cell>
          <cell r="M332">
            <v>11662.739463601532</v>
          </cell>
          <cell r="N332">
            <v>0</v>
          </cell>
          <cell r="O332">
            <v>11261.468738438773</v>
          </cell>
          <cell r="P332">
            <v>0</v>
          </cell>
          <cell r="Q332">
            <v>8117.2666666666673</v>
          </cell>
          <cell r="R332">
            <v>0</v>
          </cell>
          <cell r="S332">
            <v>10680.614035087719</v>
          </cell>
          <cell r="T332">
            <v>0</v>
          </cell>
          <cell r="U332">
            <v>9851.0517799352765</v>
          </cell>
          <cell r="V332">
            <v>0</v>
          </cell>
          <cell r="W332">
            <v>10794.237588652482</v>
          </cell>
          <cell r="X332">
            <v>0</v>
          </cell>
          <cell r="Y332">
            <v>10910.304659498208</v>
          </cell>
          <cell r="Z332">
            <v>0</v>
          </cell>
          <cell r="AA332">
            <v>10591.423103688239</v>
          </cell>
          <cell r="AB332">
            <v>0</v>
          </cell>
          <cell r="AC332" t="e">
            <v>#DIV/0!</v>
          </cell>
          <cell r="AE332" t="str">
            <v>Depreciation</v>
          </cell>
        </row>
        <row r="333">
          <cell r="D333" t="str">
            <v xml:space="preserve">Other Factory overhead </v>
          </cell>
          <cell r="E333">
            <v>3328.5244606883934</v>
          </cell>
          <cell r="F333">
            <v>0</v>
          </cell>
          <cell r="G333">
            <v>2778.859870849943</v>
          </cell>
          <cell r="H333">
            <v>0</v>
          </cell>
          <cell r="I333">
            <v>2702.0136121556093</v>
          </cell>
          <cell r="J333">
            <v>0</v>
          </cell>
          <cell r="K333">
            <v>2423.1658073811504</v>
          </cell>
          <cell r="L333">
            <v>0</v>
          </cell>
          <cell r="M333">
            <v>3481.5600680763655</v>
          </cell>
          <cell r="N333">
            <v>0</v>
          </cell>
          <cell r="O333">
            <v>3361.7727627374452</v>
          </cell>
          <cell r="P333">
            <v>0</v>
          </cell>
          <cell r="Q333">
            <v>2423.1658073811504</v>
          </cell>
          <cell r="R333">
            <v>0</v>
          </cell>
          <cell r="S333">
            <v>3188.3760623436192</v>
          </cell>
          <cell r="T333">
            <v>0</v>
          </cell>
          <cell r="U333">
            <v>2940.735203132464</v>
          </cell>
          <cell r="V333">
            <v>0</v>
          </cell>
          <cell r="W333">
            <v>3222.2949566238703</v>
          </cell>
          <cell r="X333">
            <v>0</v>
          </cell>
          <cell r="Y333">
            <v>3256.9432894907936</v>
          </cell>
          <cell r="Z333">
            <v>0</v>
          </cell>
          <cell r="AA333">
            <v>3161.7507925119394</v>
          </cell>
          <cell r="AB333">
            <v>0</v>
          </cell>
          <cell r="AC333" t="e">
            <v>#DIV/0!</v>
          </cell>
          <cell r="AE333" t="str">
            <v xml:space="preserve">Other Factory overhead </v>
          </cell>
        </row>
        <row r="334">
          <cell r="D334" t="str">
            <v>Running Royalty</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E334" t="str">
            <v>Running Royalty</v>
          </cell>
        </row>
        <row r="335">
          <cell r="E335">
            <v>19809.587842621411</v>
          </cell>
          <cell r="F335">
            <v>0</v>
          </cell>
          <cell r="G335">
            <v>16538.279758518795</v>
          </cell>
          <cell r="H335">
            <v>0</v>
          </cell>
          <cell r="I335">
            <v>16080.93214699865</v>
          </cell>
          <cell r="J335">
            <v>0</v>
          </cell>
          <cell r="K335">
            <v>14421.379949428388</v>
          </cell>
          <cell r="L335">
            <v>0</v>
          </cell>
          <cell r="M335">
            <v>20720.373490558028</v>
          </cell>
          <cell r="N335">
            <v>0</v>
          </cell>
          <cell r="O335">
            <v>20007.463858807419</v>
          </cell>
          <cell r="P335">
            <v>0</v>
          </cell>
          <cell r="Q335">
            <v>14421.379949428388</v>
          </cell>
          <cell r="R335">
            <v>0</v>
          </cell>
          <cell r="S335">
            <v>18975.499933458406</v>
          </cell>
          <cell r="T335">
            <v>0</v>
          </cell>
          <cell r="U335">
            <v>17501.674695908237</v>
          </cell>
          <cell r="V335">
            <v>0</v>
          </cell>
          <cell r="W335">
            <v>19177.366954027111</v>
          </cell>
          <cell r="X335">
            <v>0</v>
          </cell>
          <cell r="Y335">
            <v>19383.575200844611</v>
          </cell>
          <cell r="Z335">
            <v>0</v>
          </cell>
          <cell r="AA335">
            <v>18817.040643826185</v>
          </cell>
          <cell r="AB335">
            <v>0</v>
          </cell>
          <cell r="AC335" t="e">
            <v>#DIV/0!</v>
          </cell>
        </row>
        <row r="336">
          <cell r="C336" t="str">
            <v>Gross Profit</v>
          </cell>
          <cell r="E336">
            <v>-280956.07648991368</v>
          </cell>
          <cell r="F336">
            <v>0</v>
          </cell>
          <cell r="G336">
            <v>-277684.76840581105</v>
          </cell>
          <cell r="H336">
            <v>0</v>
          </cell>
          <cell r="I336">
            <v>-277227.42079429096</v>
          </cell>
          <cell r="J336">
            <v>0</v>
          </cell>
          <cell r="K336">
            <v>-271527.11189626605</v>
          </cell>
          <cell r="L336">
            <v>0</v>
          </cell>
          <cell r="M336">
            <v>-277826.10543739569</v>
          </cell>
          <cell r="N336">
            <v>0</v>
          </cell>
          <cell r="O336">
            <v>-277113.19580564508</v>
          </cell>
          <cell r="P336">
            <v>0</v>
          </cell>
          <cell r="Q336">
            <v>-271527.11189626605</v>
          </cell>
          <cell r="R336">
            <v>0</v>
          </cell>
          <cell r="S336">
            <v>-276081.23188029608</v>
          </cell>
          <cell r="T336">
            <v>0</v>
          </cell>
          <cell r="U336">
            <v>-274607.40664274595</v>
          </cell>
          <cell r="V336">
            <v>0</v>
          </cell>
          <cell r="W336">
            <v>-276283.09890086477</v>
          </cell>
          <cell r="X336">
            <v>0</v>
          </cell>
          <cell r="Y336">
            <v>-276489.3071476823</v>
          </cell>
          <cell r="Z336">
            <v>0</v>
          </cell>
          <cell r="AA336">
            <v>-275922.77259066387</v>
          </cell>
          <cell r="AB336">
            <v>0</v>
          </cell>
          <cell r="AC336" t="e">
            <v>#DIV/0!</v>
          </cell>
          <cell r="AD336" t="str">
            <v>Gross Profit</v>
          </cell>
        </row>
        <row r="338">
          <cell r="C338" t="str">
            <v>Other Expenses</v>
          </cell>
          <cell r="AD338" t="str">
            <v>Other Expenses</v>
          </cell>
        </row>
        <row r="339">
          <cell r="D339" t="str">
            <v>Selling Expenses</v>
          </cell>
          <cell r="E339">
            <v>5183.0082521448167</v>
          </cell>
          <cell r="F339">
            <v>0</v>
          </cell>
          <cell r="G339">
            <v>4427.3486746392564</v>
          </cell>
          <cell r="H339">
            <v>0</v>
          </cell>
          <cell r="I339">
            <v>4320.887144065181</v>
          </cell>
          <cell r="J339">
            <v>0</v>
          </cell>
          <cell r="K339">
            <v>3897.7185689144208</v>
          </cell>
          <cell r="L339">
            <v>0</v>
          </cell>
          <cell r="M339">
            <v>5409.2615187305564</v>
          </cell>
          <cell r="N339">
            <v>0</v>
          </cell>
          <cell r="O339">
            <v>5179.8400416559607</v>
          </cell>
          <cell r="P339">
            <v>0</v>
          </cell>
          <cell r="Q339">
            <v>3845.1336292747983</v>
          </cell>
          <cell r="R339">
            <v>0</v>
          </cell>
          <cell r="S339">
            <v>4967.5774890123712</v>
          </cell>
          <cell r="T339">
            <v>0</v>
          </cell>
          <cell r="U339">
            <v>4642.661605420024</v>
          </cell>
          <cell r="V339">
            <v>0</v>
          </cell>
          <cell r="W339">
            <v>5073.1110111757944</v>
          </cell>
          <cell r="X339">
            <v>0</v>
          </cell>
          <cell r="Y339">
            <v>5099.2966467698334</v>
          </cell>
          <cell r="Z339">
            <v>0</v>
          </cell>
          <cell r="AA339">
            <v>4893.3178190345943</v>
          </cell>
          <cell r="AB339">
            <v>0</v>
          </cell>
          <cell r="AC339" t="e">
            <v>#DIV/0!</v>
          </cell>
          <cell r="AE339" t="str">
            <v>Selling Expenses</v>
          </cell>
        </row>
        <row r="340">
          <cell r="D340" t="str">
            <v>Advertisement Expenses</v>
          </cell>
          <cell r="E340">
            <v>800.32572918126152</v>
          </cell>
          <cell r="F340">
            <v>0</v>
          </cell>
          <cell r="G340">
            <v>969.71958993165515</v>
          </cell>
          <cell r="H340">
            <v>0</v>
          </cell>
          <cell r="I340">
            <v>7367.9708551430685</v>
          </cell>
          <cell r="J340">
            <v>0</v>
          </cell>
          <cell r="K340">
            <v>6935.2770964018819</v>
          </cell>
          <cell r="L340">
            <v>0</v>
          </cell>
          <cell r="M340">
            <v>7697.2629504339211</v>
          </cell>
          <cell r="N340">
            <v>0</v>
          </cell>
          <cell r="O340">
            <v>799.8365151483406</v>
          </cell>
          <cell r="P340">
            <v>0</v>
          </cell>
          <cell r="Q340">
            <v>739.89139808437483</v>
          </cell>
          <cell r="R340">
            <v>0</v>
          </cell>
          <cell r="S340">
            <v>4684.9685429207811</v>
          </cell>
          <cell r="T340">
            <v>0</v>
          </cell>
          <cell r="U340">
            <v>5393.2109933565007</v>
          </cell>
          <cell r="V340">
            <v>0</v>
          </cell>
          <cell r="W340">
            <v>783.35612673520234</v>
          </cell>
          <cell r="X340">
            <v>0</v>
          </cell>
          <cell r="Y340">
            <v>8782.5333169589612</v>
          </cell>
          <cell r="Z340">
            <v>0</v>
          </cell>
          <cell r="AA340">
            <v>1104.3291887822443</v>
          </cell>
          <cell r="AB340">
            <v>0</v>
          </cell>
          <cell r="AC340" t="e">
            <v>#DIV/0!</v>
          </cell>
          <cell r="AE340" t="str">
            <v>Advertisement Expenses</v>
          </cell>
        </row>
        <row r="341">
          <cell r="D341" t="str">
            <v>Administrative Expenses</v>
          </cell>
          <cell r="E341">
            <v>10560.726889052896</v>
          </cell>
          <cell r="F341">
            <v>0</v>
          </cell>
          <cell r="G341">
            <v>9021.0198249495461</v>
          </cell>
          <cell r="H341">
            <v>0</v>
          </cell>
          <cell r="I341">
            <v>8804.0973170376383</v>
          </cell>
          <cell r="J341">
            <v>0</v>
          </cell>
          <cell r="K341">
            <v>7941.8629672567968</v>
          </cell>
          <cell r="L341">
            <v>0</v>
          </cell>
          <cell r="M341">
            <v>11021.733092386507</v>
          </cell>
          <cell r="N341">
            <v>0</v>
          </cell>
          <cell r="O341">
            <v>10554.271447719957</v>
          </cell>
          <cell r="P341">
            <v>0</v>
          </cell>
          <cell r="Q341">
            <v>7834.7176263668644</v>
          </cell>
          <cell r="R341">
            <v>0</v>
          </cell>
          <cell r="S341">
            <v>10121.772262268241</v>
          </cell>
          <cell r="T341">
            <v>0</v>
          </cell>
          <cell r="U341">
            <v>9459.7343604157559</v>
          </cell>
          <cell r="V341">
            <v>0</v>
          </cell>
          <cell r="W341">
            <v>10336.803890810705</v>
          </cell>
          <cell r="X341">
            <v>0</v>
          </cell>
          <cell r="Y341">
            <v>10390.158879356299</v>
          </cell>
          <cell r="Z341">
            <v>0</v>
          </cell>
          <cell r="AA341">
            <v>9970.4632047953019</v>
          </cell>
          <cell r="AB341">
            <v>0</v>
          </cell>
          <cell r="AC341" t="e">
            <v>#DIV/0!</v>
          </cell>
          <cell r="AE341" t="str">
            <v>Administrative Expenses</v>
          </cell>
        </row>
        <row r="342">
          <cell r="D342" t="str">
            <v>Depreciation (Admin. &amp; Selling )</v>
          </cell>
          <cell r="E342">
            <v>2969.9882598191184</v>
          </cell>
          <cell r="F342">
            <v>0</v>
          </cell>
          <cell r="G342">
            <v>2536.9771657922738</v>
          </cell>
          <cell r="H342">
            <v>0</v>
          </cell>
          <cell r="I342">
            <v>2475.9721508385478</v>
          </cell>
          <cell r="J342">
            <v>0</v>
          </cell>
          <cell r="K342">
            <v>2233.4863898710532</v>
          </cell>
          <cell r="L342">
            <v>0</v>
          </cell>
          <cell r="M342">
            <v>3099.6368177250984</v>
          </cell>
          <cell r="N342">
            <v>0</v>
          </cell>
          <cell r="O342">
            <v>2968.1727990868981</v>
          </cell>
          <cell r="P342">
            <v>0</v>
          </cell>
          <cell r="Q342">
            <v>2203.3539560073127</v>
          </cell>
          <cell r="R342">
            <v>0</v>
          </cell>
          <cell r="S342">
            <v>2846.5412564224971</v>
          </cell>
          <cell r="T342">
            <v>0</v>
          </cell>
          <cell r="U342">
            <v>2660.3566484202443</v>
          </cell>
          <cell r="V342">
            <v>0</v>
          </cell>
          <cell r="W342">
            <v>2907.0145002598042</v>
          </cell>
          <cell r="X342">
            <v>0</v>
          </cell>
          <cell r="Y342">
            <v>2922.0194986134175</v>
          </cell>
          <cell r="Z342">
            <v>0</v>
          </cell>
          <cell r="AA342">
            <v>2803.9886812995901</v>
          </cell>
          <cell r="AB342">
            <v>0</v>
          </cell>
          <cell r="AC342" t="e">
            <v>#DIV/0!</v>
          </cell>
          <cell r="AE342" t="str">
            <v>Depreciation (Admin. &amp; Selling )</v>
          </cell>
        </row>
        <row r="343">
          <cell r="D343" t="str">
            <v>Financial Charges -Capital Exp.</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t="e">
            <v>#DIV/0!</v>
          </cell>
          <cell r="AE343" t="str">
            <v>Financial Charges -Capital Exp.</v>
          </cell>
        </row>
        <row r="344">
          <cell r="D344" t="str">
            <v>Financial  Charges -Working Capital</v>
          </cell>
          <cell r="E344">
            <v>530.11444507895521</v>
          </cell>
          <cell r="F344">
            <v>0</v>
          </cell>
          <cell r="G344">
            <v>458.80097155251627</v>
          </cell>
          <cell r="H344">
            <v>0</v>
          </cell>
          <cell r="I344">
            <v>448.49087868071882</v>
          </cell>
          <cell r="J344">
            <v>0</v>
          </cell>
          <cell r="K344">
            <v>407.98094465914818</v>
          </cell>
          <cell r="L344">
            <v>0</v>
          </cell>
          <cell r="M344">
            <v>548.85949175372707</v>
          </cell>
          <cell r="N344">
            <v>0</v>
          </cell>
          <cell r="O344">
            <v>527.77239945924691</v>
          </cell>
          <cell r="P344">
            <v>0</v>
          </cell>
          <cell r="Q344">
            <v>396.96132884259964</v>
          </cell>
          <cell r="R344">
            <v>0</v>
          </cell>
          <cell r="S344">
            <v>498.98402076239711</v>
          </cell>
          <cell r="T344">
            <v>0</v>
          </cell>
          <cell r="U344">
            <v>470.64800851302482</v>
          </cell>
          <cell r="V344">
            <v>0</v>
          </cell>
          <cell r="W344">
            <v>511.61704210669683</v>
          </cell>
          <cell r="X344">
            <v>0</v>
          </cell>
          <cell r="Y344">
            <v>513.76394785157731</v>
          </cell>
          <cell r="Z344">
            <v>0</v>
          </cell>
          <cell r="AA344">
            <v>495.30468493193735</v>
          </cell>
          <cell r="AB344">
            <v>0</v>
          </cell>
          <cell r="AC344" t="e">
            <v>#DIV/0!</v>
          </cell>
          <cell r="AE344" t="str">
            <v>Financial  Charges -Working Capital</v>
          </cell>
        </row>
        <row r="345">
          <cell r="D345" t="str">
            <v>Other Expenses (Charity &amp; Donation)</v>
          </cell>
          <cell r="E345">
            <v>368.13503130483002</v>
          </cell>
          <cell r="F345">
            <v>0</v>
          </cell>
          <cell r="G345">
            <v>318.61178580035858</v>
          </cell>
          <cell r="H345">
            <v>0</v>
          </cell>
          <cell r="I345">
            <v>311.4519990838325</v>
          </cell>
          <cell r="J345">
            <v>0</v>
          </cell>
          <cell r="K345">
            <v>283.32010045774183</v>
          </cell>
          <cell r="L345">
            <v>0</v>
          </cell>
          <cell r="M345">
            <v>381.15242482897719</v>
          </cell>
          <cell r="N345">
            <v>0</v>
          </cell>
          <cell r="O345">
            <v>366.50861073558809</v>
          </cell>
          <cell r="P345">
            <v>0</v>
          </cell>
          <cell r="Q345">
            <v>275.66758947402758</v>
          </cell>
          <cell r="R345">
            <v>0</v>
          </cell>
          <cell r="S345">
            <v>346.51668108499797</v>
          </cell>
          <cell r="T345">
            <v>0</v>
          </cell>
          <cell r="U345">
            <v>326.83889480071173</v>
          </cell>
          <cell r="V345">
            <v>0</v>
          </cell>
          <cell r="W345">
            <v>355.28961257409514</v>
          </cell>
          <cell r="X345">
            <v>0</v>
          </cell>
          <cell r="Y345">
            <v>356.78051934137312</v>
          </cell>
          <cell r="Z345">
            <v>0</v>
          </cell>
          <cell r="AA345">
            <v>343.96158675828985</v>
          </cell>
          <cell r="AB345">
            <v>0</v>
          </cell>
          <cell r="AC345" t="e">
            <v>#DIV/0!</v>
          </cell>
          <cell r="AE345" t="str">
            <v>Other Expenses (Charity &amp; Donation)</v>
          </cell>
        </row>
        <row r="346">
          <cell r="D346" t="str">
            <v>Other Expenses ( W.P.P.F.)</v>
          </cell>
          <cell r="E346">
            <v>3573.7075858361454</v>
          </cell>
          <cell r="F346">
            <v>0</v>
          </cell>
          <cell r="G346">
            <v>3260.1003648049996</v>
          </cell>
          <cell r="H346">
            <v>0</v>
          </cell>
          <cell r="I346">
            <v>2868.2077932472907</v>
          </cell>
          <cell r="J346">
            <v>0</v>
          </cell>
          <cell r="K346">
            <v>2950.3710885468208</v>
          </cell>
          <cell r="L346">
            <v>0</v>
          </cell>
          <cell r="M346">
            <v>2984.5209973853607</v>
          </cell>
          <cell r="N346">
            <v>0</v>
          </cell>
          <cell r="O346">
            <v>2911.8557735997142</v>
          </cell>
          <cell r="P346">
            <v>0</v>
          </cell>
          <cell r="Q346">
            <v>3221.4233012482478</v>
          </cell>
          <cell r="R346">
            <v>0</v>
          </cell>
          <cell r="S346">
            <v>2697.4681580678207</v>
          </cell>
          <cell r="T346">
            <v>0</v>
          </cell>
          <cell r="U346">
            <v>2877.5317129664104</v>
          </cell>
          <cell r="V346">
            <v>0</v>
          </cell>
          <cell r="W346">
            <v>3280.2679674234987</v>
          </cell>
          <cell r="X346">
            <v>0</v>
          </cell>
          <cell r="Y346">
            <v>2911.8557735997142</v>
          </cell>
          <cell r="Z346">
            <v>0</v>
          </cell>
          <cell r="AA346">
            <v>3464.9058265788067</v>
          </cell>
          <cell r="AB346">
            <v>0</v>
          </cell>
          <cell r="AC346" t="e">
            <v>#DIV/0!</v>
          </cell>
          <cell r="AE346" t="str">
            <v>Other Expenses ( W.P.P.F.)</v>
          </cell>
        </row>
        <row r="347">
          <cell r="D347" t="str">
            <v>Workers Welfare Fund</v>
          </cell>
          <cell r="E347">
            <v>1499.0267372593985</v>
          </cell>
          <cell r="F347">
            <v>0</v>
          </cell>
          <cell r="G347">
            <v>1367.4811090758005</v>
          </cell>
          <cell r="H347">
            <v>0</v>
          </cell>
          <cell r="I347">
            <v>1203.0979219267881</v>
          </cell>
          <cell r="J347">
            <v>0</v>
          </cell>
          <cell r="K347">
            <v>1237.5621229049211</v>
          </cell>
          <cell r="L347">
            <v>0</v>
          </cell>
          <cell r="M347">
            <v>1251.8866374865934</v>
          </cell>
          <cell r="N347">
            <v>0</v>
          </cell>
          <cell r="O347">
            <v>1221.4064958669101</v>
          </cell>
          <cell r="P347">
            <v>0</v>
          </cell>
          <cell r="Q347">
            <v>1351.2576349952574</v>
          </cell>
          <cell r="R347">
            <v>0</v>
          </cell>
          <cell r="S347">
            <v>1131.4795054513236</v>
          </cell>
          <cell r="T347">
            <v>0</v>
          </cell>
          <cell r="U347">
            <v>1207.0089316049207</v>
          </cell>
          <cell r="V347">
            <v>0</v>
          </cell>
          <cell r="W347">
            <v>1375.9406080206418</v>
          </cell>
          <cell r="X347">
            <v>0</v>
          </cell>
          <cell r="Y347">
            <v>1221.4064958669101</v>
          </cell>
          <cell r="Z347">
            <v>0</v>
          </cell>
          <cell r="AA347">
            <v>1453.3887710099996</v>
          </cell>
          <cell r="AB347">
            <v>0</v>
          </cell>
          <cell r="AC347" t="e">
            <v>#DIV/0!</v>
          </cell>
          <cell r="AE347" t="str">
            <v>Workers Welfare Fund</v>
          </cell>
        </row>
        <row r="348">
          <cell r="E348">
            <v>25485.032929677422</v>
          </cell>
          <cell r="F348">
            <v>0</v>
          </cell>
          <cell r="G348">
            <v>22360.059486546405</v>
          </cell>
          <cell r="H348">
            <v>0</v>
          </cell>
          <cell r="I348">
            <v>27800.176060023059</v>
          </cell>
          <cell r="J348">
            <v>0</v>
          </cell>
          <cell r="K348">
            <v>25887.579279012789</v>
          </cell>
          <cell r="L348">
            <v>0</v>
          </cell>
          <cell r="M348">
            <v>32394.313930730743</v>
          </cell>
          <cell r="N348">
            <v>0</v>
          </cell>
          <cell r="O348">
            <v>24529.664083272615</v>
          </cell>
          <cell r="P348">
            <v>0</v>
          </cell>
          <cell r="Q348">
            <v>19868.406464293483</v>
          </cell>
          <cell r="R348">
            <v>0</v>
          </cell>
          <cell r="S348">
            <v>27295.30791599043</v>
          </cell>
          <cell r="T348">
            <v>0</v>
          </cell>
          <cell r="U348">
            <v>27037.991155497592</v>
          </cell>
          <cell r="V348">
            <v>0</v>
          </cell>
          <cell r="W348">
            <v>24623.40075910644</v>
          </cell>
          <cell r="X348">
            <v>0</v>
          </cell>
          <cell r="Y348">
            <v>32197.815078358082</v>
          </cell>
          <cell r="Z348">
            <v>0</v>
          </cell>
          <cell r="AA348">
            <v>24529.659763190764</v>
          </cell>
          <cell r="AB348">
            <v>0</v>
          </cell>
          <cell r="AC348" t="e">
            <v>#DIV/0!</v>
          </cell>
        </row>
        <row r="349">
          <cell r="D349" t="str">
            <v>Operating Profit</v>
          </cell>
          <cell r="E349">
            <v>-306441.10941959108</v>
          </cell>
          <cell r="F349">
            <v>0</v>
          </cell>
          <cell r="G349">
            <v>-300044.82789235743</v>
          </cell>
          <cell r="H349">
            <v>0</v>
          </cell>
          <cell r="I349">
            <v>-305027.59685431403</v>
          </cell>
          <cell r="J349">
            <v>0</v>
          </cell>
          <cell r="K349">
            <v>-297414.69117527886</v>
          </cell>
          <cell r="L349">
            <v>0</v>
          </cell>
          <cell r="M349">
            <v>-310220.41936812643</v>
          </cell>
          <cell r="N349">
            <v>0</v>
          </cell>
          <cell r="O349">
            <v>-301642.85988891771</v>
          </cell>
          <cell r="P349">
            <v>0</v>
          </cell>
          <cell r="Q349">
            <v>-291395.51836055954</v>
          </cell>
          <cell r="R349">
            <v>0</v>
          </cell>
          <cell r="S349">
            <v>-303376.5397962865</v>
          </cell>
          <cell r="T349">
            <v>0</v>
          </cell>
          <cell r="U349">
            <v>-301645.39779824356</v>
          </cell>
          <cell r="V349">
            <v>0</v>
          </cell>
          <cell r="W349">
            <v>-300906.49965997122</v>
          </cell>
          <cell r="X349">
            <v>0</v>
          </cell>
          <cell r="Y349">
            <v>-308687.1222260404</v>
          </cell>
          <cell r="Z349">
            <v>0</v>
          </cell>
          <cell r="AA349">
            <v>-300452.43235385465</v>
          </cell>
          <cell r="AB349">
            <v>0</v>
          </cell>
          <cell r="AC349" t="e">
            <v>#DIV/0!</v>
          </cell>
          <cell r="AE349" t="str">
            <v>Operating Profit</v>
          </cell>
        </row>
        <row r="351">
          <cell r="C351" t="str">
            <v>Other Income</v>
          </cell>
          <cell r="AD351" t="str">
            <v>Other Income</v>
          </cell>
        </row>
        <row r="352">
          <cell r="D352" t="str">
            <v>H.D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t="e">
            <v>#DIV/0!</v>
          </cell>
          <cell r="AE352" t="str">
            <v>H.D</v>
          </cell>
        </row>
        <row r="353">
          <cell r="D353" t="str">
            <v>Others</v>
          </cell>
          <cell r="E353">
            <v>18021.978021978022</v>
          </cell>
          <cell r="F353">
            <v>0</v>
          </cell>
          <cell r="G353">
            <v>15045.871559633028</v>
          </cell>
          <cell r="H353">
            <v>0</v>
          </cell>
          <cell r="I353">
            <v>14629.794826048172</v>
          </cell>
          <cell r="J353">
            <v>0</v>
          </cell>
          <cell r="K353">
            <v>5120</v>
          </cell>
          <cell r="L353">
            <v>0</v>
          </cell>
          <cell r="M353">
            <v>7356.3218390804595</v>
          </cell>
          <cell r="N353">
            <v>0</v>
          </cell>
          <cell r="O353">
            <v>7103.2186459489458</v>
          </cell>
          <cell r="P353">
            <v>0</v>
          </cell>
          <cell r="Q353">
            <v>5120</v>
          </cell>
          <cell r="R353">
            <v>0</v>
          </cell>
          <cell r="S353">
            <v>6736.8421052631575</v>
          </cell>
          <cell r="T353">
            <v>0</v>
          </cell>
          <cell r="U353">
            <v>6213.5922330097092</v>
          </cell>
          <cell r="V353">
            <v>0</v>
          </cell>
          <cell r="W353">
            <v>6808.510638297872</v>
          </cell>
          <cell r="X353">
            <v>0</v>
          </cell>
          <cell r="Y353">
            <v>6881.7204301075271</v>
          </cell>
          <cell r="Z353">
            <v>0</v>
          </cell>
          <cell r="AA353">
            <v>6680.5845511482257</v>
          </cell>
          <cell r="AB353">
            <v>0</v>
          </cell>
          <cell r="AC353" t="e">
            <v>#DIV/0!</v>
          </cell>
          <cell r="AE353" t="str">
            <v>Others</v>
          </cell>
        </row>
        <row r="354">
          <cell r="E354">
            <v>18021.978021978022</v>
          </cell>
          <cell r="F354">
            <v>0</v>
          </cell>
          <cell r="G354">
            <v>15045.871559633028</v>
          </cell>
          <cell r="H354">
            <v>0</v>
          </cell>
          <cell r="I354">
            <v>14629.794826048172</v>
          </cell>
          <cell r="J354">
            <v>0</v>
          </cell>
          <cell r="K354">
            <v>5120</v>
          </cell>
          <cell r="L354">
            <v>0</v>
          </cell>
          <cell r="M354">
            <v>7356.3218390804595</v>
          </cell>
          <cell r="N354">
            <v>0</v>
          </cell>
          <cell r="O354">
            <v>7103.2186459489458</v>
          </cell>
          <cell r="P354">
            <v>0</v>
          </cell>
          <cell r="Q354">
            <v>5120</v>
          </cell>
          <cell r="R354">
            <v>0</v>
          </cell>
          <cell r="S354">
            <v>6736.8421052631575</v>
          </cell>
          <cell r="T354">
            <v>0</v>
          </cell>
          <cell r="U354">
            <v>6213.5922330097092</v>
          </cell>
          <cell r="V354">
            <v>0</v>
          </cell>
          <cell r="W354">
            <v>6808.510638297872</v>
          </cell>
          <cell r="X354">
            <v>0</v>
          </cell>
          <cell r="Y354">
            <v>6881.7204301075271</v>
          </cell>
          <cell r="Z354">
            <v>0</v>
          </cell>
          <cell r="AA354">
            <v>6680.5845511482257</v>
          </cell>
          <cell r="AB354">
            <v>0</v>
          </cell>
          <cell r="AC354" t="e">
            <v>#DIV/0!</v>
          </cell>
        </row>
        <row r="355">
          <cell r="H355">
            <v>0</v>
          </cell>
          <cell r="J355">
            <v>0</v>
          </cell>
          <cell r="L355">
            <v>0</v>
          </cell>
          <cell r="N355">
            <v>0</v>
          </cell>
          <cell r="P355">
            <v>0</v>
          </cell>
          <cell r="R355">
            <v>0</v>
          </cell>
        </row>
        <row r="356">
          <cell r="C356" t="str">
            <v>Profit / (Loss) before tax</v>
          </cell>
          <cell r="E356">
            <v>-288419.13139761309</v>
          </cell>
          <cell r="F356">
            <v>0</v>
          </cell>
          <cell r="G356">
            <v>-284998.95633272443</v>
          </cell>
          <cell r="H356">
            <v>0</v>
          </cell>
          <cell r="I356">
            <v>-290397.80202826584</v>
          </cell>
          <cell r="J356">
            <v>0</v>
          </cell>
          <cell r="K356">
            <v>-292294.69117527886</v>
          </cell>
          <cell r="L356">
            <v>0</v>
          </cell>
          <cell r="M356">
            <v>-302864.09752904595</v>
          </cell>
          <cell r="N356">
            <v>0</v>
          </cell>
          <cell r="O356">
            <v>-294539.64124296873</v>
          </cell>
          <cell r="P356">
            <v>0</v>
          </cell>
          <cell r="Q356">
            <v>-286275.51836055954</v>
          </cell>
          <cell r="R356">
            <v>0</v>
          </cell>
          <cell r="S356">
            <v>-296639.69769102335</v>
          </cell>
          <cell r="T356">
            <v>0</v>
          </cell>
          <cell r="U356">
            <v>-295431.80556523387</v>
          </cell>
          <cell r="V356">
            <v>0</v>
          </cell>
          <cell r="W356">
            <v>-294097.98902167333</v>
          </cell>
          <cell r="X356">
            <v>0</v>
          </cell>
          <cell r="Y356">
            <v>-301805.40179593285</v>
          </cell>
          <cell r="Z356">
            <v>0</v>
          </cell>
          <cell r="AA356">
            <v>-293771.84780270641</v>
          </cell>
          <cell r="AB356">
            <v>0</v>
          </cell>
          <cell r="AC356" t="e">
            <v>#DIV/0!</v>
          </cell>
          <cell r="AD356" t="str">
            <v>Profit before tax</v>
          </cell>
        </row>
        <row r="358">
          <cell r="C358" t="str">
            <v>Taxation</v>
          </cell>
          <cell r="AD358" t="str">
            <v>Taxation</v>
          </cell>
        </row>
        <row r="359">
          <cell r="D359" t="str">
            <v>Current</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t="e">
            <v>#DIV/0!</v>
          </cell>
          <cell r="AE359" t="str">
            <v>Current</v>
          </cell>
        </row>
        <row r="360">
          <cell r="D360" t="str">
            <v>Deferred</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t="e">
            <v>#DIV/0!</v>
          </cell>
          <cell r="AE360" t="str">
            <v>Deferred</v>
          </cell>
        </row>
        <row r="361">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t="e">
            <v>#DIV/0!</v>
          </cell>
        </row>
        <row r="362">
          <cell r="H362">
            <v>0</v>
          </cell>
          <cell r="J362">
            <v>0</v>
          </cell>
          <cell r="L362">
            <v>0</v>
          </cell>
          <cell r="N362">
            <v>0</v>
          </cell>
          <cell r="P362">
            <v>0</v>
          </cell>
          <cell r="R362">
            <v>0</v>
          </cell>
        </row>
        <row r="363">
          <cell r="C363" t="str">
            <v>Net Profit after taxation</v>
          </cell>
          <cell r="E363">
            <v>-288419.13139761309</v>
          </cell>
          <cell r="F363">
            <v>0</v>
          </cell>
          <cell r="G363">
            <v>-284998.95633272443</v>
          </cell>
          <cell r="H363">
            <v>0</v>
          </cell>
          <cell r="I363">
            <v>-290397.80202826584</v>
          </cell>
          <cell r="J363">
            <v>0</v>
          </cell>
          <cell r="K363">
            <v>-292294.69117527886</v>
          </cell>
          <cell r="L363">
            <v>0</v>
          </cell>
          <cell r="M363">
            <v>-302864.09752904595</v>
          </cell>
          <cell r="N363">
            <v>0</v>
          </cell>
          <cell r="O363">
            <v>-294539.64124296873</v>
          </cell>
          <cell r="P363">
            <v>0</v>
          </cell>
          <cell r="Q363">
            <v>-286275.51836055954</v>
          </cell>
          <cell r="R363">
            <v>0</v>
          </cell>
          <cell r="S363">
            <v>-296639.69769102335</v>
          </cell>
          <cell r="T363">
            <v>0</v>
          </cell>
          <cell r="U363">
            <v>-295431.80556523387</v>
          </cell>
          <cell r="V363">
            <v>0</v>
          </cell>
          <cell r="W363">
            <v>-294097.98902167333</v>
          </cell>
          <cell r="X363">
            <v>0</v>
          </cell>
          <cell r="Y363">
            <v>-301805.40179593285</v>
          </cell>
          <cell r="Z363">
            <v>0</v>
          </cell>
          <cell r="AA363">
            <v>-293771.84780270641</v>
          </cell>
          <cell r="AB363">
            <v>0</v>
          </cell>
          <cell r="AC363" t="e">
            <v>#DIV/0!</v>
          </cell>
          <cell r="AD363" t="str">
            <v>Net Profit after taxation</v>
          </cell>
        </row>
        <row r="366">
          <cell r="AC366" t="str">
            <v>SE SALOON AT</v>
          </cell>
        </row>
        <row r="367">
          <cell r="E367">
            <v>37438</v>
          </cell>
          <cell r="G367">
            <v>37469</v>
          </cell>
          <cell r="I367">
            <v>37500</v>
          </cell>
          <cell r="K367">
            <v>37531</v>
          </cell>
          <cell r="M367">
            <v>37562</v>
          </cell>
          <cell r="O367">
            <v>37593</v>
          </cell>
          <cell r="Q367">
            <v>37624</v>
          </cell>
          <cell r="S367">
            <v>37655</v>
          </cell>
          <cell r="U367">
            <v>37686</v>
          </cell>
          <cell r="W367">
            <v>37717</v>
          </cell>
          <cell r="Y367">
            <v>37748</v>
          </cell>
          <cell r="AA367">
            <v>37779</v>
          </cell>
          <cell r="AC367" t="str">
            <v>Yearly</v>
          </cell>
        </row>
        <row r="368">
          <cell r="D368" t="str">
            <v>SE SALOON AT</v>
          </cell>
          <cell r="E368" t="str">
            <v>Per Unit</v>
          </cell>
          <cell r="F368" t="str">
            <v>Total</v>
          </cell>
          <cell r="G368" t="str">
            <v>Per Unit</v>
          </cell>
          <cell r="H368" t="str">
            <v>Total</v>
          </cell>
          <cell r="I368" t="str">
            <v>Per Unit</v>
          </cell>
          <cell r="J368" t="str">
            <v>Total</v>
          </cell>
          <cell r="K368" t="str">
            <v>Per Unit</v>
          </cell>
          <cell r="L368" t="str">
            <v>Total</v>
          </cell>
          <cell r="M368" t="str">
            <v>Per Unit</v>
          </cell>
          <cell r="N368" t="str">
            <v>Total</v>
          </cell>
          <cell r="O368" t="str">
            <v>Per Unit</v>
          </cell>
          <cell r="P368" t="str">
            <v>Total</v>
          </cell>
          <cell r="Q368" t="str">
            <v>Per Unit</v>
          </cell>
          <cell r="R368" t="str">
            <v>Total</v>
          </cell>
          <cell r="S368" t="str">
            <v>Per Unit</v>
          </cell>
          <cell r="T368" t="str">
            <v>Total</v>
          </cell>
          <cell r="U368" t="str">
            <v>Per Unit</v>
          </cell>
          <cell r="V368" t="str">
            <v>Total</v>
          </cell>
          <cell r="W368" t="str">
            <v>Per Unit</v>
          </cell>
          <cell r="X368" t="str">
            <v>Total</v>
          </cell>
          <cell r="Y368" t="str">
            <v>Per Unit</v>
          </cell>
          <cell r="Z368" t="str">
            <v>Total</v>
          </cell>
          <cell r="AA368" t="str">
            <v>Per Unit</v>
          </cell>
          <cell r="AB368" t="str">
            <v>Total</v>
          </cell>
          <cell r="AC368" t="str">
            <v>Average</v>
          </cell>
          <cell r="AD368">
            <v>0</v>
          </cell>
          <cell r="AE368" t="str">
            <v>GLi Auto</v>
          </cell>
        </row>
        <row r="370">
          <cell r="C370" t="str">
            <v>Sales Units</v>
          </cell>
          <cell r="E370">
            <v>1</v>
          </cell>
          <cell r="F370">
            <v>80</v>
          </cell>
          <cell r="G370">
            <v>1</v>
          </cell>
          <cell r="H370">
            <v>90</v>
          </cell>
          <cell r="I370">
            <v>1</v>
          </cell>
          <cell r="J370">
            <v>90</v>
          </cell>
          <cell r="K370">
            <v>1</v>
          </cell>
          <cell r="L370">
            <v>90</v>
          </cell>
          <cell r="M370">
            <v>1</v>
          </cell>
          <cell r="N370">
            <v>60</v>
          </cell>
          <cell r="O370">
            <v>1</v>
          </cell>
          <cell r="P370">
            <v>70</v>
          </cell>
          <cell r="Q370">
            <v>1</v>
          </cell>
          <cell r="R370">
            <v>110</v>
          </cell>
          <cell r="S370">
            <v>1</v>
          </cell>
          <cell r="T370">
            <v>90</v>
          </cell>
          <cell r="U370">
            <v>1</v>
          </cell>
          <cell r="V370">
            <v>90</v>
          </cell>
          <cell r="W370">
            <v>1</v>
          </cell>
          <cell r="X370">
            <v>110</v>
          </cell>
          <cell r="Y370">
            <v>1</v>
          </cell>
          <cell r="Z370">
            <v>110</v>
          </cell>
          <cell r="AA370">
            <v>1</v>
          </cell>
          <cell r="AB370">
            <v>110</v>
          </cell>
          <cell r="AC370">
            <v>1100</v>
          </cell>
          <cell r="AD370" t="str">
            <v>Sales Units</v>
          </cell>
        </row>
        <row r="372">
          <cell r="C372" t="str">
            <v>Selling Price</v>
          </cell>
          <cell r="E372">
            <v>1169000</v>
          </cell>
          <cell r="F372">
            <v>93520000</v>
          </cell>
          <cell r="G372">
            <v>1169000</v>
          </cell>
          <cell r="H372">
            <v>105210000</v>
          </cell>
          <cell r="I372">
            <v>1169000</v>
          </cell>
          <cell r="J372">
            <v>105210000</v>
          </cell>
          <cell r="K372">
            <v>1169000</v>
          </cell>
          <cell r="L372">
            <v>105210000</v>
          </cell>
          <cell r="M372">
            <v>1169000</v>
          </cell>
          <cell r="N372">
            <v>70140000</v>
          </cell>
          <cell r="O372">
            <v>1169000</v>
          </cell>
          <cell r="P372">
            <v>81830000</v>
          </cell>
          <cell r="Q372">
            <v>1169000</v>
          </cell>
          <cell r="R372">
            <v>128590000</v>
          </cell>
          <cell r="S372">
            <v>1169000</v>
          </cell>
          <cell r="T372">
            <v>105210000</v>
          </cell>
          <cell r="U372">
            <v>1169000</v>
          </cell>
          <cell r="V372">
            <v>105210000</v>
          </cell>
          <cell r="W372">
            <v>1169000</v>
          </cell>
          <cell r="X372">
            <v>128590000</v>
          </cell>
          <cell r="Y372">
            <v>1169000</v>
          </cell>
          <cell r="Z372">
            <v>128590000</v>
          </cell>
          <cell r="AA372">
            <v>1169000</v>
          </cell>
          <cell r="AB372">
            <v>128590000</v>
          </cell>
          <cell r="AC372">
            <v>1169000</v>
          </cell>
          <cell r="AD372" t="str">
            <v>Selling Price</v>
          </cell>
        </row>
        <row r="373">
          <cell r="C373" t="str">
            <v>Less: Dealer commission</v>
          </cell>
          <cell r="E373">
            <v>-35000</v>
          </cell>
          <cell r="F373">
            <v>-2800000</v>
          </cell>
          <cell r="G373">
            <v>-35000</v>
          </cell>
          <cell r="H373">
            <v>-3150000</v>
          </cell>
          <cell r="I373">
            <v>-35000</v>
          </cell>
          <cell r="J373">
            <v>-3150000</v>
          </cell>
          <cell r="K373">
            <v>-35000</v>
          </cell>
          <cell r="L373">
            <v>-3150000</v>
          </cell>
          <cell r="M373">
            <v>-35000</v>
          </cell>
          <cell r="N373">
            <v>-2100000</v>
          </cell>
          <cell r="O373">
            <v>-35000</v>
          </cell>
          <cell r="P373">
            <v>-2450000</v>
          </cell>
          <cell r="Q373">
            <v>-35000</v>
          </cell>
          <cell r="R373">
            <v>-3850000</v>
          </cell>
          <cell r="S373">
            <v>-35000</v>
          </cell>
          <cell r="T373">
            <v>-3150000</v>
          </cell>
          <cell r="U373">
            <v>-35000</v>
          </cell>
          <cell r="V373">
            <v>-3150000</v>
          </cell>
          <cell r="W373">
            <v>-35000</v>
          </cell>
          <cell r="X373">
            <v>-3850000</v>
          </cell>
          <cell r="Y373">
            <v>-35000</v>
          </cell>
          <cell r="Z373">
            <v>-3850000</v>
          </cell>
          <cell r="AA373">
            <v>-35000</v>
          </cell>
          <cell r="AB373">
            <v>-3850000</v>
          </cell>
          <cell r="AC373">
            <v>-35000</v>
          </cell>
          <cell r="AD373" t="str">
            <v>Less: Dealer commission</v>
          </cell>
        </row>
        <row r="374">
          <cell r="D374" t="str">
            <v xml:space="preserve">  Sales tax</v>
          </cell>
          <cell r="E374">
            <v>-152478.26086956522</v>
          </cell>
          <cell r="F374">
            <v>-12198260.869565217</v>
          </cell>
          <cell r="G374">
            <v>-152478.26086956522</v>
          </cell>
          <cell r="H374">
            <v>-13723043.478260869</v>
          </cell>
          <cell r="I374">
            <v>-152478.26086956522</v>
          </cell>
          <cell r="J374">
            <v>-13723043.478260869</v>
          </cell>
          <cell r="K374">
            <v>-152478.26086956522</v>
          </cell>
          <cell r="L374">
            <v>-13723043.478260869</v>
          </cell>
          <cell r="M374">
            <v>-152478.26086956522</v>
          </cell>
          <cell r="N374">
            <v>-9148695.6521739122</v>
          </cell>
          <cell r="O374">
            <v>-152478.26086956522</v>
          </cell>
          <cell r="P374">
            <v>-10673478.260869564</v>
          </cell>
          <cell r="Q374">
            <v>-152478.26086956522</v>
          </cell>
          <cell r="R374">
            <v>-16772608.695652174</v>
          </cell>
          <cell r="S374">
            <v>-152478.26086956522</v>
          </cell>
          <cell r="T374">
            <v>-13723043.478260869</v>
          </cell>
          <cell r="U374">
            <v>-152478.26086956522</v>
          </cell>
          <cell r="V374">
            <v>-13723043.478260869</v>
          </cell>
          <cell r="W374">
            <v>-152478.26086956522</v>
          </cell>
          <cell r="X374">
            <v>-16772608.695652174</v>
          </cell>
          <cell r="Y374">
            <v>-152478.26086956522</v>
          </cell>
          <cell r="Z374">
            <v>-16772608.695652174</v>
          </cell>
          <cell r="AA374">
            <v>-152478.26086956522</v>
          </cell>
          <cell r="AB374">
            <v>-16772608.695652174</v>
          </cell>
          <cell r="AC374">
            <v>-152478.26086956522</v>
          </cell>
          <cell r="AE374" t="str">
            <v xml:space="preserve">  Sales tax</v>
          </cell>
        </row>
        <row r="375">
          <cell r="C375" t="str">
            <v>Net Sales</v>
          </cell>
          <cell r="E375">
            <v>981521.73913043481</v>
          </cell>
          <cell r="F375">
            <v>78521739.130434781</v>
          </cell>
          <cell r="G375">
            <v>981521.73913043481</v>
          </cell>
          <cell r="H375">
            <v>88336956.521739125</v>
          </cell>
          <cell r="I375">
            <v>981521.73913043481</v>
          </cell>
          <cell r="J375">
            <v>88336956.521739125</v>
          </cell>
          <cell r="K375">
            <v>981521.73913043481</v>
          </cell>
          <cell r="L375">
            <v>88336956.521739125</v>
          </cell>
          <cell r="M375">
            <v>981521.73913043481</v>
          </cell>
          <cell r="N375">
            <v>58891304.347826086</v>
          </cell>
          <cell r="O375">
            <v>981521.73913043481</v>
          </cell>
          <cell r="P375">
            <v>68706521.739130437</v>
          </cell>
          <cell r="Q375">
            <v>981521.73913043481</v>
          </cell>
          <cell r="R375">
            <v>107967391.30434783</v>
          </cell>
          <cell r="S375">
            <v>981521.73913043481</v>
          </cell>
          <cell r="T375">
            <v>88336956.521739125</v>
          </cell>
          <cell r="U375">
            <v>981521.73913043481</v>
          </cell>
          <cell r="V375">
            <v>88336956.521739125</v>
          </cell>
          <cell r="W375">
            <v>981521.73913043481</v>
          </cell>
          <cell r="X375">
            <v>107967391.30434783</v>
          </cell>
          <cell r="Y375">
            <v>981521.73913043481</v>
          </cell>
          <cell r="Z375">
            <v>107967391.30434783</v>
          </cell>
          <cell r="AA375">
            <v>981521.73913043481</v>
          </cell>
          <cell r="AB375">
            <v>107967391.30434783</v>
          </cell>
          <cell r="AC375">
            <v>981521.73913043481</v>
          </cell>
          <cell r="AD375" t="str">
            <v>Net Sales</v>
          </cell>
          <cell r="AE375">
            <v>1079673913.0434783</v>
          </cell>
        </row>
        <row r="377">
          <cell r="C377" t="str">
            <v>Variable Cost of Sales</v>
          </cell>
          <cell r="AD377" t="str">
            <v>Variable Cost of Sales</v>
          </cell>
        </row>
        <row r="378">
          <cell r="D378" t="str">
            <v>CKD Cost</v>
          </cell>
          <cell r="E378">
            <v>441703.14431852615</v>
          </cell>
          <cell r="F378">
            <v>35336251.545482092</v>
          </cell>
          <cell r="G378">
            <v>441703.14431852615</v>
          </cell>
          <cell r="H378">
            <v>39753282.988667354</v>
          </cell>
          <cell r="I378">
            <v>441703.14431852615</v>
          </cell>
          <cell r="J378">
            <v>39753282.988667354</v>
          </cell>
          <cell r="K378">
            <v>441703.14431852615</v>
          </cell>
          <cell r="L378">
            <v>39753282.988667354</v>
          </cell>
          <cell r="M378">
            <v>441703.14431852615</v>
          </cell>
          <cell r="N378">
            <v>26502188.659111567</v>
          </cell>
          <cell r="O378">
            <v>441703.14431852615</v>
          </cell>
          <cell r="P378">
            <v>30919220.102296829</v>
          </cell>
          <cell r="Q378">
            <v>441703.14431852615</v>
          </cell>
          <cell r="R378">
            <v>48587345.875037879</v>
          </cell>
          <cell r="S378">
            <v>441703.14431852615</v>
          </cell>
          <cell r="T378">
            <v>39753282.988667354</v>
          </cell>
          <cell r="U378">
            <v>441703.14431852615</v>
          </cell>
          <cell r="V378">
            <v>39753282.988667354</v>
          </cell>
          <cell r="W378">
            <v>441703.14431852615</v>
          </cell>
          <cell r="X378">
            <v>48587345.875037879</v>
          </cell>
          <cell r="Y378">
            <v>441703.14431852615</v>
          </cell>
          <cell r="Z378">
            <v>48587345.875037879</v>
          </cell>
          <cell r="AA378">
            <v>441703.14431852615</v>
          </cell>
          <cell r="AB378">
            <v>48587345.875037879</v>
          </cell>
          <cell r="AC378">
            <v>441703.1443185262</v>
          </cell>
          <cell r="AE378" t="str">
            <v>CKD Cost</v>
          </cell>
          <cell r="AF378">
            <v>485873458.75037885</v>
          </cell>
        </row>
        <row r="379">
          <cell r="D379" t="str">
            <v>Vendor parts</v>
          </cell>
          <cell r="E379">
            <v>230311</v>
          </cell>
          <cell r="F379">
            <v>18424880</v>
          </cell>
          <cell r="G379">
            <v>230311</v>
          </cell>
          <cell r="H379">
            <v>20727990</v>
          </cell>
          <cell r="I379">
            <v>230311</v>
          </cell>
          <cell r="J379">
            <v>20727990</v>
          </cell>
          <cell r="K379">
            <v>230311</v>
          </cell>
          <cell r="L379">
            <v>20727990</v>
          </cell>
          <cell r="M379">
            <v>230311</v>
          </cell>
          <cell r="N379">
            <v>13818660</v>
          </cell>
          <cell r="O379">
            <v>230311</v>
          </cell>
          <cell r="P379">
            <v>16121770</v>
          </cell>
          <cell r="Q379">
            <v>229980</v>
          </cell>
          <cell r="R379">
            <v>25297800</v>
          </cell>
          <cell r="S379">
            <v>229980</v>
          </cell>
          <cell r="T379">
            <v>20698200</v>
          </cell>
          <cell r="U379">
            <v>229980</v>
          </cell>
          <cell r="V379">
            <v>20698200</v>
          </cell>
          <cell r="W379">
            <v>229980</v>
          </cell>
          <cell r="X379">
            <v>25297800</v>
          </cell>
          <cell r="Y379">
            <v>229980</v>
          </cell>
          <cell r="Z379">
            <v>25297800</v>
          </cell>
          <cell r="AA379">
            <v>229980</v>
          </cell>
          <cell r="AB379">
            <v>25297800</v>
          </cell>
          <cell r="AC379">
            <v>230124.43636363637</v>
          </cell>
          <cell r="AE379" t="str">
            <v>Vendor parts</v>
          </cell>
          <cell r="AF379">
            <v>253136880</v>
          </cell>
        </row>
        <row r="380">
          <cell r="D380" t="str">
            <v>Multi Source Parts</v>
          </cell>
          <cell r="E380">
            <v>169049.41589999999</v>
          </cell>
          <cell r="F380">
            <v>13523953.272</v>
          </cell>
          <cell r="G380">
            <v>169049.41589999999</v>
          </cell>
          <cell r="H380">
            <v>15214447.431</v>
          </cell>
          <cell r="I380">
            <v>169049.41589999999</v>
          </cell>
          <cell r="J380">
            <v>15214447.431</v>
          </cell>
          <cell r="K380">
            <v>169049.41589999999</v>
          </cell>
          <cell r="L380">
            <v>15214447.431</v>
          </cell>
          <cell r="M380">
            <v>169049.41589999999</v>
          </cell>
          <cell r="N380">
            <v>10142964.954</v>
          </cell>
          <cell r="O380">
            <v>169049.41589999999</v>
          </cell>
          <cell r="P380">
            <v>11833459.113</v>
          </cell>
          <cell r="Q380">
            <v>169049.41589999999</v>
          </cell>
          <cell r="R380">
            <v>18595435.748999998</v>
          </cell>
          <cell r="S380">
            <v>169049.41589999999</v>
          </cell>
          <cell r="T380">
            <v>15214447.431</v>
          </cell>
          <cell r="U380">
            <v>169049.41589999999</v>
          </cell>
          <cell r="V380">
            <v>15214447.431</v>
          </cell>
          <cell r="W380">
            <v>169049.41589999999</v>
          </cell>
          <cell r="X380">
            <v>18595435.748999998</v>
          </cell>
          <cell r="Y380">
            <v>169049.41589999999</v>
          </cell>
          <cell r="Z380">
            <v>18595435.748999998</v>
          </cell>
          <cell r="AA380">
            <v>169049.41589999999</v>
          </cell>
          <cell r="AB380">
            <v>18595435.748999998</v>
          </cell>
          <cell r="AC380">
            <v>169049.41590000002</v>
          </cell>
          <cell r="AE380" t="str">
            <v>Nomi Parts</v>
          </cell>
          <cell r="AF380">
            <v>185954357.49000001</v>
          </cell>
        </row>
        <row r="381">
          <cell r="D381" t="str">
            <v>Paints &amp; Chemicals</v>
          </cell>
          <cell r="E381">
            <v>14623</v>
          </cell>
          <cell r="F381">
            <v>1169840</v>
          </cell>
          <cell r="G381">
            <v>14623</v>
          </cell>
          <cell r="H381">
            <v>1316070</v>
          </cell>
          <cell r="I381">
            <v>14623</v>
          </cell>
          <cell r="J381">
            <v>1316070</v>
          </cell>
          <cell r="K381">
            <v>14623</v>
          </cell>
          <cell r="L381">
            <v>1316070</v>
          </cell>
          <cell r="M381">
            <v>14623</v>
          </cell>
          <cell r="N381">
            <v>877380</v>
          </cell>
          <cell r="O381">
            <v>14623</v>
          </cell>
          <cell r="P381">
            <v>1023610</v>
          </cell>
          <cell r="Q381">
            <v>14623</v>
          </cell>
          <cell r="R381">
            <v>1608530</v>
          </cell>
          <cell r="S381">
            <v>14623</v>
          </cell>
          <cell r="T381">
            <v>1316070</v>
          </cell>
          <cell r="U381">
            <v>14623</v>
          </cell>
          <cell r="V381">
            <v>1316070</v>
          </cell>
          <cell r="W381">
            <v>14623</v>
          </cell>
          <cell r="X381">
            <v>1608530</v>
          </cell>
          <cell r="Y381">
            <v>14623</v>
          </cell>
          <cell r="Z381">
            <v>1608530</v>
          </cell>
          <cell r="AA381">
            <v>14623</v>
          </cell>
          <cell r="AB381">
            <v>1608530</v>
          </cell>
          <cell r="AC381">
            <v>14623</v>
          </cell>
          <cell r="AE381" t="str">
            <v>Paints &amp; Chemicals</v>
          </cell>
          <cell r="AF381">
            <v>16085300</v>
          </cell>
        </row>
        <row r="382">
          <cell r="D382" t="str">
            <v>Consumables</v>
          </cell>
          <cell r="E382">
            <v>5347</v>
          </cell>
          <cell r="F382">
            <v>427760</v>
          </cell>
          <cell r="G382">
            <v>5347</v>
          </cell>
          <cell r="H382">
            <v>481230</v>
          </cell>
          <cell r="I382">
            <v>5347</v>
          </cell>
          <cell r="J382">
            <v>481230</v>
          </cell>
          <cell r="K382">
            <v>5347</v>
          </cell>
          <cell r="L382">
            <v>481230</v>
          </cell>
          <cell r="M382">
            <v>5347</v>
          </cell>
          <cell r="N382">
            <v>320820</v>
          </cell>
          <cell r="O382">
            <v>5347</v>
          </cell>
          <cell r="P382">
            <v>374290</v>
          </cell>
          <cell r="Q382">
            <v>5347</v>
          </cell>
          <cell r="R382">
            <v>588170</v>
          </cell>
          <cell r="S382">
            <v>5347</v>
          </cell>
          <cell r="T382">
            <v>481230</v>
          </cell>
          <cell r="U382">
            <v>5347</v>
          </cell>
          <cell r="V382">
            <v>481230</v>
          </cell>
          <cell r="W382">
            <v>5347</v>
          </cell>
          <cell r="X382">
            <v>588170</v>
          </cell>
          <cell r="Y382">
            <v>5347</v>
          </cell>
          <cell r="Z382">
            <v>588170</v>
          </cell>
          <cell r="AA382">
            <v>5347</v>
          </cell>
          <cell r="AB382">
            <v>588170</v>
          </cell>
          <cell r="AC382">
            <v>5347</v>
          </cell>
          <cell r="AE382" t="str">
            <v>Consumables</v>
          </cell>
          <cell r="AF382">
            <v>5881700</v>
          </cell>
        </row>
        <row r="383">
          <cell r="D383" t="str">
            <v>KD Parts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E383" t="str">
            <v>KD Parts</v>
          </cell>
          <cell r="AF383">
            <v>0</v>
          </cell>
        </row>
        <row r="384">
          <cell r="D384" t="str">
            <v>Spare parts</v>
          </cell>
          <cell r="E384">
            <v>779</v>
          </cell>
          <cell r="F384">
            <v>62320</v>
          </cell>
          <cell r="G384">
            <v>779</v>
          </cell>
          <cell r="H384">
            <v>70110</v>
          </cell>
          <cell r="I384">
            <v>779</v>
          </cell>
          <cell r="J384">
            <v>70110</v>
          </cell>
          <cell r="K384">
            <v>779</v>
          </cell>
          <cell r="L384">
            <v>70110</v>
          </cell>
          <cell r="M384">
            <v>779</v>
          </cell>
          <cell r="N384">
            <v>46740</v>
          </cell>
          <cell r="O384">
            <v>779</v>
          </cell>
          <cell r="P384">
            <v>54530</v>
          </cell>
          <cell r="Q384">
            <v>779</v>
          </cell>
          <cell r="R384">
            <v>85690</v>
          </cell>
          <cell r="S384">
            <v>779</v>
          </cell>
          <cell r="T384">
            <v>70110</v>
          </cell>
          <cell r="U384">
            <v>779</v>
          </cell>
          <cell r="V384">
            <v>70110</v>
          </cell>
          <cell r="W384">
            <v>779</v>
          </cell>
          <cell r="X384">
            <v>85690</v>
          </cell>
          <cell r="Y384">
            <v>779</v>
          </cell>
          <cell r="Z384">
            <v>85690</v>
          </cell>
          <cell r="AA384">
            <v>779</v>
          </cell>
          <cell r="AB384">
            <v>85690</v>
          </cell>
          <cell r="AC384">
            <v>779</v>
          </cell>
          <cell r="AE384" t="str">
            <v>Spare parts</v>
          </cell>
          <cell r="AF384">
            <v>856900</v>
          </cell>
        </row>
        <row r="385">
          <cell r="D385" t="str">
            <v>Utilities</v>
          </cell>
          <cell r="E385">
            <v>4789</v>
          </cell>
          <cell r="F385">
            <v>383120</v>
          </cell>
          <cell r="G385">
            <v>4789</v>
          </cell>
          <cell r="H385">
            <v>431010</v>
          </cell>
          <cell r="I385">
            <v>4789</v>
          </cell>
          <cell r="J385">
            <v>431010</v>
          </cell>
          <cell r="K385">
            <v>4789</v>
          </cell>
          <cell r="L385">
            <v>431010</v>
          </cell>
          <cell r="M385">
            <v>4789</v>
          </cell>
          <cell r="N385">
            <v>287340</v>
          </cell>
          <cell r="O385">
            <v>4789</v>
          </cell>
          <cell r="P385">
            <v>335230</v>
          </cell>
          <cell r="Q385">
            <v>4789</v>
          </cell>
          <cell r="R385">
            <v>526790</v>
          </cell>
          <cell r="S385">
            <v>4789</v>
          </cell>
          <cell r="T385">
            <v>431010</v>
          </cell>
          <cell r="U385">
            <v>4789</v>
          </cell>
          <cell r="V385">
            <v>431010</v>
          </cell>
          <cell r="W385">
            <v>4789</v>
          </cell>
          <cell r="X385">
            <v>526790</v>
          </cell>
          <cell r="Y385">
            <v>4789</v>
          </cell>
          <cell r="Z385">
            <v>526790</v>
          </cell>
          <cell r="AA385">
            <v>4789</v>
          </cell>
          <cell r="AB385">
            <v>526790</v>
          </cell>
          <cell r="AC385">
            <v>4789</v>
          </cell>
          <cell r="AE385" t="str">
            <v>Utilites</v>
          </cell>
          <cell r="AF385">
            <v>5267900</v>
          </cell>
        </row>
        <row r="386">
          <cell r="D386" t="str">
            <v>Royalty</v>
          </cell>
          <cell r="E386">
            <v>7715</v>
          </cell>
          <cell r="F386">
            <v>617200</v>
          </cell>
          <cell r="G386">
            <v>7715</v>
          </cell>
          <cell r="H386">
            <v>694350</v>
          </cell>
          <cell r="I386">
            <v>7715</v>
          </cell>
          <cell r="J386">
            <v>694350</v>
          </cell>
          <cell r="K386">
            <v>7715</v>
          </cell>
          <cell r="L386">
            <v>694350</v>
          </cell>
          <cell r="M386">
            <v>7715</v>
          </cell>
          <cell r="N386">
            <v>462900</v>
          </cell>
          <cell r="O386">
            <v>7715</v>
          </cell>
          <cell r="P386">
            <v>540050</v>
          </cell>
          <cell r="Q386">
            <v>7715</v>
          </cell>
          <cell r="R386">
            <v>848650</v>
          </cell>
          <cell r="S386">
            <v>7715</v>
          </cell>
          <cell r="T386">
            <v>694350</v>
          </cell>
          <cell r="U386">
            <v>7715</v>
          </cell>
          <cell r="V386">
            <v>694350</v>
          </cell>
          <cell r="W386">
            <v>7715</v>
          </cell>
          <cell r="X386">
            <v>848650</v>
          </cell>
          <cell r="Y386">
            <v>7715</v>
          </cell>
          <cell r="Z386">
            <v>848650</v>
          </cell>
          <cell r="AA386">
            <v>7715</v>
          </cell>
          <cell r="AB386">
            <v>848650</v>
          </cell>
          <cell r="AC386">
            <v>7715</v>
          </cell>
          <cell r="AE386" t="str">
            <v>Royalty</v>
          </cell>
          <cell r="AF386">
            <v>8486500</v>
          </cell>
        </row>
        <row r="388">
          <cell r="E388">
            <v>874316.56021852617</v>
          </cell>
          <cell r="F388">
            <v>69945324.817482084</v>
          </cell>
          <cell r="G388">
            <v>874316.56021852617</v>
          </cell>
          <cell r="H388">
            <v>78688490.419667348</v>
          </cell>
          <cell r="I388">
            <v>874316.56021852617</v>
          </cell>
          <cell r="J388">
            <v>78688490.419667348</v>
          </cell>
          <cell r="K388">
            <v>874316.56021852617</v>
          </cell>
          <cell r="L388">
            <v>78688490.419667348</v>
          </cell>
          <cell r="M388">
            <v>874316.56021852617</v>
          </cell>
          <cell r="N388">
            <v>52458993.61311157</v>
          </cell>
          <cell r="O388">
            <v>874316.56021852617</v>
          </cell>
          <cell r="P388">
            <v>61202159.215296827</v>
          </cell>
          <cell r="Q388">
            <v>873985.56021852617</v>
          </cell>
          <cell r="R388">
            <v>96138411.624037877</v>
          </cell>
          <cell r="S388">
            <v>873985.56021852617</v>
          </cell>
          <cell r="T388">
            <v>78658700.419667348</v>
          </cell>
          <cell r="U388">
            <v>873985.56021852617</v>
          </cell>
          <cell r="V388">
            <v>78658700.419667348</v>
          </cell>
          <cell r="W388">
            <v>873985.56021852617</v>
          </cell>
          <cell r="X388">
            <v>96138411.624037877</v>
          </cell>
          <cell r="Y388">
            <v>873985.56021852617</v>
          </cell>
          <cell r="Z388">
            <v>96138411.624037877</v>
          </cell>
          <cell r="AA388">
            <v>873985.56021852617</v>
          </cell>
          <cell r="AB388">
            <v>96138411.624037877</v>
          </cell>
          <cell r="AC388">
            <v>874129.99658216257</v>
          </cell>
          <cell r="AF388">
            <v>961542996.24037862</v>
          </cell>
        </row>
        <row r="389">
          <cell r="C389" t="str">
            <v>Contribution Margin</v>
          </cell>
          <cell r="E389">
            <v>107205.17891190865</v>
          </cell>
          <cell r="F389">
            <v>8576414.3129526973</v>
          </cell>
          <cell r="G389">
            <v>107205.17891190865</v>
          </cell>
          <cell r="H389">
            <v>9648466.102071777</v>
          </cell>
          <cell r="I389">
            <v>107205.17891190865</v>
          </cell>
          <cell r="J389">
            <v>9648466.102071777</v>
          </cell>
          <cell r="K389">
            <v>107205.17891190865</v>
          </cell>
          <cell r="L389">
            <v>9648466.102071777</v>
          </cell>
          <cell r="M389">
            <v>107205.17891190865</v>
          </cell>
          <cell r="N389">
            <v>6432310.7347145155</v>
          </cell>
          <cell r="O389">
            <v>107205.17891190865</v>
          </cell>
          <cell r="P389">
            <v>7504362.5238336101</v>
          </cell>
          <cell r="Q389">
            <v>107536.17891190865</v>
          </cell>
          <cell r="R389">
            <v>11828979.680309951</v>
          </cell>
          <cell r="S389">
            <v>107536.17891190865</v>
          </cell>
          <cell r="T389">
            <v>9678256.102071777</v>
          </cell>
          <cell r="U389">
            <v>107536.17891190865</v>
          </cell>
          <cell r="V389">
            <v>9678256.102071777</v>
          </cell>
          <cell r="W389">
            <v>107536.17891190865</v>
          </cell>
          <cell r="X389">
            <v>11828979.680309951</v>
          </cell>
          <cell r="Y389">
            <v>107536.17891190865</v>
          </cell>
          <cell r="Z389">
            <v>11828979.680309951</v>
          </cell>
          <cell r="AA389">
            <v>107536.17891190865</v>
          </cell>
          <cell r="AB389">
            <v>11828979.680309951</v>
          </cell>
          <cell r="AC389">
            <v>107391.74254827225</v>
          </cell>
          <cell r="AD389" t="str">
            <v>Contribution Margin</v>
          </cell>
        </row>
        <row r="391">
          <cell r="C391" t="str">
            <v>Production cost</v>
          </cell>
          <cell r="AD391" t="str">
            <v>Production cost</v>
          </cell>
        </row>
        <row r="392">
          <cell r="D392" t="str">
            <v xml:space="preserve">Salaries &amp; Wages </v>
          </cell>
          <cell r="E392">
            <v>5330.971806841444</v>
          </cell>
          <cell r="F392">
            <v>426477.74454731552</v>
          </cell>
          <cell r="G392">
            <v>4450.6278387391867</v>
          </cell>
          <cell r="H392">
            <v>400556.50548652682</v>
          </cell>
          <cell r="I392">
            <v>4327.5507084975143</v>
          </cell>
          <cell r="J392">
            <v>389479.56376477628</v>
          </cell>
          <cell r="K392">
            <v>3880.9474753805712</v>
          </cell>
          <cell r="L392">
            <v>349285.27278425143</v>
          </cell>
          <cell r="M392">
            <v>5576.0739588801307</v>
          </cell>
          <cell r="N392">
            <v>334564.43753280782</v>
          </cell>
          <cell r="O392">
            <v>5384.2223576312035</v>
          </cell>
          <cell r="P392">
            <v>376895.56503418426</v>
          </cell>
          <cell r="Q392">
            <v>3880.9474753805712</v>
          </cell>
          <cell r="R392">
            <v>426904.22229186282</v>
          </cell>
          <cell r="S392">
            <v>5106.5098360270676</v>
          </cell>
          <cell r="T392">
            <v>459585.88524243608</v>
          </cell>
          <cell r="U392">
            <v>4709.8877128404993</v>
          </cell>
          <cell r="V392">
            <v>423889.89415564493</v>
          </cell>
          <cell r="W392">
            <v>5160.8344087507594</v>
          </cell>
          <cell r="X392">
            <v>567691.78496258357</v>
          </cell>
          <cell r="Y392">
            <v>5216.3272518556068</v>
          </cell>
          <cell r="Z392">
            <v>573795.99770411674</v>
          </cell>
          <cell r="AA392">
            <v>5063.8667476260061</v>
          </cell>
          <cell r="AB392">
            <v>557025.34223886067</v>
          </cell>
          <cell r="AC392">
            <v>4805.592923404879</v>
          </cell>
          <cell r="AE392" t="str">
            <v xml:space="preserve">Salaries &amp; Wages </v>
          </cell>
        </row>
        <row r="393">
          <cell r="D393" t="str">
            <v xml:space="preserve">Utilities </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E393" t="str">
            <v xml:space="preserve">Utilities </v>
          </cell>
        </row>
        <row r="394">
          <cell r="D394" t="str">
            <v>Depreciation</v>
          </cell>
          <cell r="E394">
            <v>11150.091575091576</v>
          </cell>
          <cell r="F394">
            <v>892007.32600732602</v>
          </cell>
          <cell r="G394">
            <v>9308.7920489296648</v>
          </cell>
          <cell r="H394">
            <v>837791.28440366988</v>
          </cell>
          <cell r="I394">
            <v>9051.3678263455258</v>
          </cell>
          <cell r="J394">
            <v>814623.10437109729</v>
          </cell>
          <cell r="K394">
            <v>8117.2666666666673</v>
          </cell>
          <cell r="L394">
            <v>730554.00000000012</v>
          </cell>
          <cell r="M394">
            <v>11662.739463601532</v>
          </cell>
          <cell r="N394">
            <v>699764.36781609198</v>
          </cell>
          <cell r="O394">
            <v>11261.468738438773</v>
          </cell>
          <cell r="P394">
            <v>788302.81169071409</v>
          </cell>
          <cell r="Q394">
            <v>8117.2666666666673</v>
          </cell>
          <cell r="R394">
            <v>892899.33333333337</v>
          </cell>
          <cell r="S394">
            <v>10680.614035087719</v>
          </cell>
          <cell r="T394">
            <v>961255.26315789472</v>
          </cell>
          <cell r="U394">
            <v>9851.0517799352765</v>
          </cell>
          <cell r="V394">
            <v>886594.66019417485</v>
          </cell>
          <cell r="W394">
            <v>10794.237588652482</v>
          </cell>
          <cell r="X394">
            <v>1187366.134751773</v>
          </cell>
          <cell r="Y394">
            <v>10910.304659498208</v>
          </cell>
          <cell r="Z394">
            <v>1200133.5125448029</v>
          </cell>
          <cell r="AA394">
            <v>10591.423103688239</v>
          </cell>
          <cell r="AB394">
            <v>1165056.5414057064</v>
          </cell>
          <cell r="AC394">
            <v>10051.225763342349</v>
          </cell>
          <cell r="AE394" t="str">
            <v>Depreciation</v>
          </cell>
        </row>
        <row r="395">
          <cell r="D395" t="str">
            <v xml:space="preserve">Other Factory overhead </v>
          </cell>
          <cell r="E395">
            <v>3328.5244606883934</v>
          </cell>
          <cell r="F395">
            <v>266281.95685507148</v>
          </cell>
          <cell r="G395">
            <v>2778.859870849943</v>
          </cell>
          <cell r="H395">
            <v>250097.38837649487</v>
          </cell>
          <cell r="I395">
            <v>2702.0136121556093</v>
          </cell>
          <cell r="J395">
            <v>243181.22509400483</v>
          </cell>
          <cell r="K395">
            <v>2423.1658073811504</v>
          </cell>
          <cell r="L395">
            <v>218084.92266430354</v>
          </cell>
          <cell r="M395">
            <v>3481.5600680763655</v>
          </cell>
          <cell r="N395">
            <v>208893.60408458192</v>
          </cell>
          <cell r="O395">
            <v>3361.7727627374452</v>
          </cell>
          <cell r="P395">
            <v>235324.09339162117</v>
          </cell>
          <cell r="Q395">
            <v>2423.1658073811504</v>
          </cell>
          <cell r="R395">
            <v>266548.23881192657</v>
          </cell>
          <cell r="S395">
            <v>3188.3760623436192</v>
          </cell>
          <cell r="T395">
            <v>286953.84561092575</v>
          </cell>
          <cell r="U395">
            <v>2940.735203132464</v>
          </cell>
          <cell r="V395">
            <v>264666.16828192177</v>
          </cell>
          <cell r="W395">
            <v>3222.2949566238703</v>
          </cell>
          <cell r="X395">
            <v>354452.44522862573</v>
          </cell>
          <cell r="Y395">
            <v>3256.9432894907936</v>
          </cell>
          <cell r="Z395">
            <v>358263.76184398727</v>
          </cell>
          <cell r="AA395">
            <v>3161.7507925119394</v>
          </cell>
          <cell r="AB395">
            <v>347792.58717631333</v>
          </cell>
          <cell r="AC395">
            <v>3000.4911249270708</v>
          </cell>
          <cell r="AE395" t="str">
            <v xml:space="preserve">Other Factory overhead </v>
          </cell>
        </row>
        <row r="396">
          <cell r="D396" t="str">
            <v>Running Royalty</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E396" t="str">
            <v>Running Royalty</v>
          </cell>
        </row>
        <row r="397">
          <cell r="E397">
            <v>19809.587842621411</v>
          </cell>
          <cell r="F397">
            <v>1584767.027409713</v>
          </cell>
          <cell r="G397">
            <v>16538.279758518795</v>
          </cell>
          <cell r="H397">
            <v>1488445.1782666915</v>
          </cell>
          <cell r="I397">
            <v>16080.93214699865</v>
          </cell>
          <cell r="J397">
            <v>1447283.8932298783</v>
          </cell>
          <cell r="K397">
            <v>14421.379949428388</v>
          </cell>
          <cell r="L397">
            <v>1297924.1954485551</v>
          </cell>
          <cell r="M397">
            <v>20720.373490558028</v>
          </cell>
          <cell r="N397">
            <v>1243222.4094334817</v>
          </cell>
          <cell r="O397">
            <v>20007.463858807419</v>
          </cell>
          <cell r="P397">
            <v>1400522.4701165196</v>
          </cell>
          <cell r="Q397">
            <v>14421.379949428388</v>
          </cell>
          <cell r="R397">
            <v>1586351.7944371225</v>
          </cell>
          <cell r="S397">
            <v>18975.499933458406</v>
          </cell>
          <cell r="T397">
            <v>1707794.9940112566</v>
          </cell>
          <cell r="U397">
            <v>17501.674695908237</v>
          </cell>
          <cell r="V397">
            <v>1575150.7226317413</v>
          </cell>
          <cell r="W397">
            <v>19177.366954027111</v>
          </cell>
          <cell r="X397">
            <v>2109510.3649429823</v>
          </cell>
          <cell r="Y397">
            <v>19383.575200844611</v>
          </cell>
          <cell r="Z397">
            <v>2132193.2720929068</v>
          </cell>
          <cell r="AA397">
            <v>18817.040643826185</v>
          </cell>
          <cell r="AB397">
            <v>2069874.4708208805</v>
          </cell>
          <cell r="AC397">
            <v>17857.309811674299</v>
          </cell>
        </row>
        <row r="398">
          <cell r="C398" t="str">
            <v>Gross Profit</v>
          </cell>
          <cell r="E398">
            <v>87395.591069287242</v>
          </cell>
          <cell r="F398">
            <v>6991647.2855429845</v>
          </cell>
          <cell r="G398">
            <v>90666.899153389852</v>
          </cell>
          <cell r="H398">
            <v>8160020.9238050859</v>
          </cell>
          <cell r="I398">
            <v>91124.24676491</v>
          </cell>
          <cell r="J398">
            <v>8201182.2088418985</v>
          </cell>
          <cell r="K398">
            <v>92783.798962480258</v>
          </cell>
          <cell r="L398">
            <v>8350541.9066232219</v>
          </cell>
          <cell r="M398">
            <v>86484.805421350611</v>
          </cell>
          <cell r="N398">
            <v>5189088.3252810333</v>
          </cell>
          <cell r="O398">
            <v>87197.71505310123</v>
          </cell>
          <cell r="P398">
            <v>6103840.0537170907</v>
          </cell>
          <cell r="Q398">
            <v>93114.798962480258</v>
          </cell>
          <cell r="R398">
            <v>10242627.88587283</v>
          </cell>
          <cell r="S398">
            <v>88560.678978450247</v>
          </cell>
          <cell r="T398">
            <v>7970461.1080605201</v>
          </cell>
          <cell r="U398">
            <v>90034.504216000409</v>
          </cell>
          <cell r="V398">
            <v>8103105.3794400357</v>
          </cell>
          <cell r="W398">
            <v>88358.811957881539</v>
          </cell>
          <cell r="X398">
            <v>9719469.3153669685</v>
          </cell>
          <cell r="Y398">
            <v>88152.603711064032</v>
          </cell>
          <cell r="Z398">
            <v>9696786.4082170445</v>
          </cell>
          <cell r="AA398">
            <v>88719.138268082461</v>
          </cell>
          <cell r="AB398">
            <v>9759105.2094890699</v>
          </cell>
          <cell r="AC398">
            <v>89534.432736597955</v>
          </cell>
          <cell r="AD398" t="str">
            <v>Gross Profit</v>
          </cell>
        </row>
        <row r="399">
          <cell r="E399">
            <v>8.9040912274356891</v>
          </cell>
          <cell r="F399">
            <v>8.9040912274356963</v>
          </cell>
          <cell r="G399">
            <v>9.2373806446421547</v>
          </cell>
          <cell r="H399">
            <v>9.2373806446421547</v>
          </cell>
          <cell r="I399">
            <v>9.2839764145866219</v>
          </cell>
          <cell r="J399">
            <v>9.2839764145866219</v>
          </cell>
          <cell r="K399">
            <v>9.4530559297322068</v>
          </cell>
          <cell r="L399">
            <v>9.4530559297322068</v>
          </cell>
          <cell r="M399">
            <v>8.811298005276031</v>
          </cell>
          <cell r="N399">
            <v>8.8112980052760257</v>
          </cell>
          <cell r="O399">
            <v>8.8839311017556071</v>
          </cell>
          <cell r="P399">
            <v>8.8839311017556142</v>
          </cell>
          <cell r="Q399">
            <v>9.4867790748041898</v>
          </cell>
          <cell r="R399">
            <v>9.4867790748041916</v>
          </cell>
          <cell r="S399">
            <v>9.0227934285907221</v>
          </cell>
          <cell r="T399">
            <v>9.0227934285907203</v>
          </cell>
          <cell r="U399">
            <v>9.1729505956500965</v>
          </cell>
          <cell r="V399">
            <v>9.1729505956500965</v>
          </cell>
          <cell r="W399">
            <v>9.0022266889536002</v>
          </cell>
          <cell r="X399">
            <v>9.0022266889536002</v>
          </cell>
          <cell r="Y399">
            <v>8.9812176538404103</v>
          </cell>
          <cell r="Z399">
            <v>8.981217653840412</v>
          </cell>
          <cell r="AA399">
            <v>9.0389376751534734</v>
          </cell>
          <cell r="AB399">
            <v>9.0389376751534734</v>
          </cell>
          <cell r="AC399">
            <v>9.1220020063865022</v>
          </cell>
        </row>
        <row r="400">
          <cell r="C400" t="str">
            <v>Other Expenses</v>
          </cell>
          <cell r="AD400" t="str">
            <v>Other Expenses</v>
          </cell>
        </row>
        <row r="401">
          <cell r="D401" t="str">
            <v>Selling Expenses</v>
          </cell>
          <cell r="E401">
            <v>5183.0082521448167</v>
          </cell>
          <cell r="F401">
            <v>414640.66017158533</v>
          </cell>
          <cell r="G401">
            <v>4427.3486746392564</v>
          </cell>
          <cell r="H401">
            <v>398461.38071753306</v>
          </cell>
          <cell r="I401">
            <v>4320.887144065181</v>
          </cell>
          <cell r="J401">
            <v>388879.84296586626</v>
          </cell>
          <cell r="K401">
            <v>3897.7185689144208</v>
          </cell>
          <cell r="L401">
            <v>350794.67120229785</v>
          </cell>
          <cell r="M401">
            <v>5409.2615187305564</v>
          </cell>
          <cell r="N401">
            <v>324555.69112383341</v>
          </cell>
          <cell r="O401">
            <v>5179.8400416559607</v>
          </cell>
          <cell r="P401">
            <v>362588.80291591724</v>
          </cell>
          <cell r="Q401">
            <v>3845.1336292747983</v>
          </cell>
          <cell r="R401">
            <v>422964.69922022783</v>
          </cell>
          <cell r="S401">
            <v>4967.5774890123712</v>
          </cell>
          <cell r="T401">
            <v>447081.9740111134</v>
          </cell>
          <cell r="U401">
            <v>4642.661605420024</v>
          </cell>
          <cell r="V401">
            <v>417839.54448780214</v>
          </cell>
          <cell r="W401">
            <v>5073.1110111757944</v>
          </cell>
          <cell r="X401">
            <v>558042.21122933738</v>
          </cell>
          <cell r="Y401">
            <v>5099.2966467698334</v>
          </cell>
          <cell r="Z401">
            <v>560922.63114468171</v>
          </cell>
          <cell r="AA401">
            <v>4893.3178190345943</v>
          </cell>
          <cell r="AB401">
            <v>538264.96009380533</v>
          </cell>
          <cell r="AC401">
            <v>4713.6700629854558</v>
          </cell>
          <cell r="AE401" t="str">
            <v>Selling Expenses</v>
          </cell>
        </row>
        <row r="402">
          <cell r="D402" t="str">
            <v>Advertisement Expenses</v>
          </cell>
          <cell r="E402">
            <v>800.32572918126152</v>
          </cell>
          <cell r="F402">
            <v>64026.058334500922</v>
          </cell>
          <cell r="G402">
            <v>969.71958993165515</v>
          </cell>
          <cell r="H402">
            <v>87274.76309384896</v>
          </cell>
          <cell r="I402">
            <v>7367.9708551430685</v>
          </cell>
          <cell r="J402">
            <v>663117.37696287618</v>
          </cell>
          <cell r="K402">
            <v>6935.2770964018819</v>
          </cell>
          <cell r="L402">
            <v>624174.93867616937</v>
          </cell>
          <cell r="M402">
            <v>7697.2629504339211</v>
          </cell>
          <cell r="N402">
            <v>461835.77702603524</v>
          </cell>
          <cell r="O402">
            <v>799.8365151483406</v>
          </cell>
          <cell r="P402">
            <v>55988.556060383838</v>
          </cell>
          <cell r="Q402">
            <v>739.89139808437483</v>
          </cell>
          <cell r="R402">
            <v>81388.053789281228</v>
          </cell>
          <cell r="S402">
            <v>4684.9685429207811</v>
          </cell>
          <cell r="T402">
            <v>421647.16886287031</v>
          </cell>
          <cell r="U402">
            <v>5393.2109933565007</v>
          </cell>
          <cell r="V402">
            <v>485388.98940208508</v>
          </cell>
          <cell r="W402">
            <v>783.35612673520234</v>
          </cell>
          <cell r="X402">
            <v>86169.173940872264</v>
          </cell>
          <cell r="Y402">
            <v>8782.5333169589612</v>
          </cell>
          <cell r="Z402">
            <v>966078.66486548574</v>
          </cell>
          <cell r="AA402">
            <v>1104.3291887822443</v>
          </cell>
          <cell r="AB402">
            <v>121476.21076604688</v>
          </cell>
          <cell r="AC402">
            <v>3744.1506652549601</v>
          </cell>
        </row>
        <row r="403">
          <cell r="D403" t="str">
            <v>Administrative Expenses</v>
          </cell>
          <cell r="E403">
            <v>10560.726889052896</v>
          </cell>
          <cell r="F403">
            <v>844858.15112423163</v>
          </cell>
          <cell r="G403">
            <v>9021.0198249495461</v>
          </cell>
          <cell r="H403">
            <v>811891.78424545913</v>
          </cell>
          <cell r="I403">
            <v>8804.0973170376383</v>
          </cell>
          <cell r="J403">
            <v>792368.75853338744</v>
          </cell>
          <cell r="K403">
            <v>7941.8629672567968</v>
          </cell>
          <cell r="L403">
            <v>714767.66705311171</v>
          </cell>
          <cell r="M403">
            <v>11021.733092386507</v>
          </cell>
          <cell r="N403">
            <v>661303.98554319039</v>
          </cell>
          <cell r="O403">
            <v>10554.271447719957</v>
          </cell>
          <cell r="P403">
            <v>738799.00134039694</v>
          </cell>
          <cell r="Q403">
            <v>7834.7176263668644</v>
          </cell>
          <cell r="R403">
            <v>861818.93890035513</v>
          </cell>
          <cell r="S403">
            <v>10121.772262268241</v>
          </cell>
          <cell r="T403">
            <v>910959.50360414176</v>
          </cell>
          <cell r="U403">
            <v>9459.7343604157559</v>
          </cell>
          <cell r="V403">
            <v>851376.09243741806</v>
          </cell>
          <cell r="W403">
            <v>10336.803890810705</v>
          </cell>
          <cell r="X403">
            <v>1137048.4279891774</v>
          </cell>
          <cell r="Y403">
            <v>10390.158879356299</v>
          </cell>
          <cell r="Z403">
            <v>1142917.4767291928</v>
          </cell>
          <cell r="AA403">
            <v>9970.4632047953019</v>
          </cell>
          <cell r="AB403">
            <v>1096750.9525274832</v>
          </cell>
          <cell r="AC403">
            <v>9604.4188545704965</v>
          </cell>
          <cell r="AE403" t="str">
            <v>Administrative Expenses</v>
          </cell>
        </row>
        <row r="404">
          <cell r="D404" t="str">
            <v>Depreciation (Admin. &amp; Selling )</v>
          </cell>
          <cell r="E404">
            <v>2969.9882598191184</v>
          </cell>
          <cell r="F404">
            <v>237599.06078552947</v>
          </cell>
          <cell r="G404">
            <v>2536.9771657922738</v>
          </cell>
          <cell r="H404">
            <v>228327.94492130465</v>
          </cell>
          <cell r="I404">
            <v>2475.9721508385478</v>
          </cell>
          <cell r="J404">
            <v>222837.4935754693</v>
          </cell>
          <cell r="K404">
            <v>2233.4863898710532</v>
          </cell>
          <cell r="L404">
            <v>201013.77508839479</v>
          </cell>
          <cell r="M404">
            <v>3099.6368177250984</v>
          </cell>
          <cell r="N404">
            <v>185978.2090635059</v>
          </cell>
          <cell r="O404">
            <v>2968.1727990868981</v>
          </cell>
          <cell r="P404">
            <v>207772.09593608286</v>
          </cell>
          <cell r="Q404">
            <v>2203.3539560073127</v>
          </cell>
          <cell r="R404">
            <v>242368.93516080439</v>
          </cell>
          <cell r="S404">
            <v>2846.5412564224971</v>
          </cell>
          <cell r="T404">
            <v>256188.71307802474</v>
          </cell>
          <cell r="U404">
            <v>2660.3566484202443</v>
          </cell>
          <cell r="V404">
            <v>239432.09835782199</v>
          </cell>
          <cell r="W404">
            <v>2907.0145002598042</v>
          </cell>
          <cell r="X404">
            <v>319771.59502857848</v>
          </cell>
          <cell r="Y404">
            <v>2922.0194986134175</v>
          </cell>
          <cell r="Z404">
            <v>321422.14484747592</v>
          </cell>
          <cell r="AA404">
            <v>2803.9886812995901</v>
          </cell>
          <cell r="AB404">
            <v>308438.75494295493</v>
          </cell>
          <cell r="AC404">
            <v>2701.0462007144979</v>
          </cell>
          <cell r="AE404" t="str">
            <v>Depreciation (Admin. &amp; Selling )</v>
          </cell>
        </row>
        <row r="405">
          <cell r="D405" t="str">
            <v>Financial Charges -Capital Exp.</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E405" t="str">
            <v>Financial Charges -Capital Exp.</v>
          </cell>
        </row>
        <row r="406">
          <cell r="D406" t="str">
            <v>Financial  Charges -Working Capital</v>
          </cell>
          <cell r="E406">
            <v>530.11444507895521</v>
          </cell>
          <cell r="F406">
            <v>42409.155606316417</v>
          </cell>
          <cell r="G406">
            <v>458.80097155251627</v>
          </cell>
          <cell r="H406">
            <v>41292.087439726463</v>
          </cell>
          <cell r="I406">
            <v>448.49087868071882</v>
          </cell>
          <cell r="J406">
            <v>40364.179081264694</v>
          </cell>
          <cell r="K406">
            <v>407.98094465914818</v>
          </cell>
          <cell r="L406">
            <v>36718.285019323339</v>
          </cell>
          <cell r="M406">
            <v>548.85949175372707</v>
          </cell>
          <cell r="N406">
            <v>32931.569505223626</v>
          </cell>
          <cell r="O406">
            <v>527.77239945924691</v>
          </cell>
          <cell r="P406">
            <v>36944.067962147281</v>
          </cell>
          <cell r="Q406">
            <v>396.96132884259964</v>
          </cell>
          <cell r="R406">
            <v>43665.746172685962</v>
          </cell>
          <cell r="S406">
            <v>498.98402076239711</v>
          </cell>
          <cell r="T406">
            <v>44908.56186861574</v>
          </cell>
          <cell r="U406">
            <v>470.64800851302482</v>
          </cell>
          <cell r="V406">
            <v>42358.320766172234</v>
          </cell>
          <cell r="W406">
            <v>511.61704210669683</v>
          </cell>
          <cell r="X406">
            <v>56277.874631736653</v>
          </cell>
          <cell r="Y406">
            <v>513.76394785157731</v>
          </cell>
          <cell r="Z406">
            <v>56514.034263673508</v>
          </cell>
          <cell r="AA406">
            <v>495.30468493193735</v>
          </cell>
          <cell r="AB406">
            <v>54483.515342513107</v>
          </cell>
          <cell r="AC406">
            <v>480.78854332672643</v>
          </cell>
          <cell r="AE406" t="str">
            <v>Financial  Charges -Working Capital</v>
          </cell>
        </row>
        <row r="407">
          <cell r="D407" t="str">
            <v>Other Expenses (Charity &amp; Donation)</v>
          </cell>
          <cell r="E407">
            <v>368.13503130483002</v>
          </cell>
          <cell r="F407">
            <v>29450.802504386404</v>
          </cell>
          <cell r="G407">
            <v>318.61178580035858</v>
          </cell>
          <cell r="H407">
            <v>28675.060722032271</v>
          </cell>
          <cell r="I407">
            <v>311.4519990838325</v>
          </cell>
          <cell r="J407">
            <v>28030.679917544927</v>
          </cell>
          <cell r="K407">
            <v>283.32010045774183</v>
          </cell>
          <cell r="L407">
            <v>25498.809041196764</v>
          </cell>
          <cell r="M407">
            <v>381.15242482897719</v>
          </cell>
          <cell r="N407">
            <v>22869.145489738632</v>
          </cell>
          <cell r="O407">
            <v>366.50861073558809</v>
          </cell>
          <cell r="P407">
            <v>25655.602751491166</v>
          </cell>
          <cell r="Q407">
            <v>275.66758947402758</v>
          </cell>
          <cell r="R407">
            <v>30323.434842143033</v>
          </cell>
          <cell r="S407">
            <v>346.51668108499797</v>
          </cell>
          <cell r="T407">
            <v>31186.501297649818</v>
          </cell>
          <cell r="U407">
            <v>326.83889480071173</v>
          </cell>
          <cell r="V407">
            <v>29415.500532064056</v>
          </cell>
          <cell r="W407">
            <v>355.28961257409514</v>
          </cell>
          <cell r="X407">
            <v>39081.857383150469</v>
          </cell>
          <cell r="Y407">
            <v>356.78051934137312</v>
          </cell>
          <cell r="Z407">
            <v>39245.85712755104</v>
          </cell>
          <cell r="AA407">
            <v>343.96158675828985</v>
          </cell>
          <cell r="AB407">
            <v>37835.774543411884</v>
          </cell>
          <cell r="AC407">
            <v>333.88093286578226</v>
          </cell>
          <cell r="AE407" t="str">
            <v>Other Expenses (Charity &amp; Donation)</v>
          </cell>
        </row>
        <row r="408">
          <cell r="D408" t="str">
            <v>Other Expenses ( W.P.P.F.)</v>
          </cell>
          <cell r="E408">
            <v>3573.7075858361454</v>
          </cell>
          <cell r="F408">
            <v>285896.60686689161</v>
          </cell>
          <cell r="G408">
            <v>3260.1003648049996</v>
          </cell>
          <cell r="H408">
            <v>293409.03283244994</v>
          </cell>
          <cell r="I408">
            <v>2868.2077932472907</v>
          </cell>
          <cell r="J408">
            <v>258138.70139225616</v>
          </cell>
          <cell r="K408">
            <v>2950.3710885468208</v>
          </cell>
          <cell r="L408">
            <v>265533.3979692139</v>
          </cell>
          <cell r="M408">
            <v>2984.5209973853607</v>
          </cell>
          <cell r="N408">
            <v>179071.25984312163</v>
          </cell>
          <cell r="O408">
            <v>3261.9142882485439</v>
          </cell>
          <cell r="P408">
            <v>228334.00017739806</v>
          </cell>
          <cell r="Q408">
            <v>3221.4233012482478</v>
          </cell>
          <cell r="R408">
            <v>354356.56313730724</v>
          </cell>
          <cell r="S408">
            <v>2697.4681580678207</v>
          </cell>
          <cell r="T408">
            <v>242772.13422610387</v>
          </cell>
          <cell r="U408">
            <v>2877.5317129664104</v>
          </cell>
          <cell r="V408">
            <v>258977.85416697693</v>
          </cell>
          <cell r="W408">
            <v>3280.2679674234987</v>
          </cell>
          <cell r="X408">
            <v>360829.47641658486</v>
          </cell>
          <cell r="Y408">
            <v>2911.8557735997142</v>
          </cell>
          <cell r="Z408">
            <v>320304.13509596855</v>
          </cell>
          <cell r="AA408">
            <v>3464.9058265788067</v>
          </cell>
          <cell r="AB408">
            <v>381139.64092366875</v>
          </cell>
          <cell r="AC408">
            <v>3117.0570936799472</v>
          </cell>
          <cell r="AE408" t="str">
            <v>Other Expenses ( W.P.P.F.)</v>
          </cell>
        </row>
        <row r="409">
          <cell r="D409" t="str">
            <v>Workers Welfare Fund</v>
          </cell>
          <cell r="E409">
            <v>1499.0267372593985</v>
          </cell>
          <cell r="F409">
            <v>119922.13898075189</v>
          </cell>
          <cell r="G409">
            <v>1367.4811090758005</v>
          </cell>
          <cell r="H409">
            <v>123073.29981682205</v>
          </cell>
          <cell r="I409">
            <v>1203.0979219267881</v>
          </cell>
          <cell r="J409">
            <v>108278.81297341092</v>
          </cell>
          <cell r="K409">
            <v>1237.5621229049211</v>
          </cell>
          <cell r="L409">
            <v>111380.5910614429</v>
          </cell>
          <cell r="M409">
            <v>1251.8866374865934</v>
          </cell>
          <cell r="N409">
            <v>75113.198249195601</v>
          </cell>
          <cell r="O409">
            <v>1368.2419770751833</v>
          </cell>
          <cell r="P409">
            <v>95776.938395262827</v>
          </cell>
          <cell r="Q409">
            <v>1351.2576349952574</v>
          </cell>
          <cell r="R409">
            <v>148638.3398494783</v>
          </cell>
          <cell r="S409">
            <v>1131.4795054513236</v>
          </cell>
          <cell r="T409">
            <v>101833.15549061912</v>
          </cell>
          <cell r="U409">
            <v>1207.0089316049207</v>
          </cell>
          <cell r="V409">
            <v>108630.80384444287</v>
          </cell>
          <cell r="W409">
            <v>1375.9406080206418</v>
          </cell>
          <cell r="X409">
            <v>151353.46688227059</v>
          </cell>
          <cell r="Y409">
            <v>1221.4064958669101</v>
          </cell>
          <cell r="Z409">
            <v>134354.7145453601</v>
          </cell>
          <cell r="AA409">
            <v>1453.3887710099996</v>
          </cell>
          <cell r="AB409">
            <v>159872.76481109994</v>
          </cell>
          <cell r="AC409">
            <v>1307.4802044546884</v>
          </cell>
          <cell r="AE409" t="str">
            <v>Workers Welfare Fund</v>
          </cell>
        </row>
        <row r="410">
          <cell r="E410">
            <v>25485.032929677422</v>
          </cell>
          <cell r="F410">
            <v>2038802.6343741934</v>
          </cell>
          <cell r="G410">
            <v>22360.059486546405</v>
          </cell>
          <cell r="H410">
            <v>2012405.3537891768</v>
          </cell>
          <cell r="I410">
            <v>27800.176060023059</v>
          </cell>
          <cell r="J410">
            <v>2502015.8454020759</v>
          </cell>
          <cell r="K410">
            <v>25887.579279012789</v>
          </cell>
          <cell r="L410">
            <v>2329882.1351111503</v>
          </cell>
          <cell r="M410">
            <v>32394.313930730743</v>
          </cell>
          <cell r="N410">
            <v>1943658.8358438443</v>
          </cell>
          <cell r="O410">
            <v>25026.558079129718</v>
          </cell>
          <cell r="P410">
            <v>1751859.0655390802</v>
          </cell>
          <cell r="Q410">
            <v>19868.406464293483</v>
          </cell>
          <cell r="R410">
            <v>2185524.7110722829</v>
          </cell>
          <cell r="S410">
            <v>27295.30791599043</v>
          </cell>
          <cell r="T410">
            <v>2456577.7124391384</v>
          </cell>
          <cell r="U410">
            <v>27037.991155497592</v>
          </cell>
          <cell r="V410">
            <v>2433419.2039947836</v>
          </cell>
          <cell r="W410">
            <v>24623.40075910644</v>
          </cell>
          <cell r="X410">
            <v>2708574.0835017082</v>
          </cell>
          <cell r="Y410">
            <v>32197.815078358082</v>
          </cell>
          <cell r="Z410">
            <v>3541759.6586193894</v>
          </cell>
          <cell r="AA410">
            <v>24529.659763190764</v>
          </cell>
          <cell r="AB410">
            <v>2698262.573950984</v>
          </cell>
          <cell r="AC410">
            <v>26002.492557852554</v>
          </cell>
        </row>
        <row r="411">
          <cell r="D411" t="str">
            <v>Operating Profit</v>
          </cell>
          <cell r="E411">
            <v>61910.558139609821</v>
          </cell>
          <cell r="F411">
            <v>4952844.6511687916</v>
          </cell>
          <cell r="G411">
            <v>68306.839666843443</v>
          </cell>
          <cell r="H411">
            <v>6147615.5700159092</v>
          </cell>
          <cell r="I411">
            <v>63324.070704886937</v>
          </cell>
          <cell r="J411">
            <v>5699166.3634398226</v>
          </cell>
          <cell r="K411">
            <v>66896.219683467469</v>
          </cell>
          <cell r="L411">
            <v>6020659.7715120716</v>
          </cell>
          <cell r="M411">
            <v>54090.491490619868</v>
          </cell>
          <cell r="N411">
            <v>3245429.489437189</v>
          </cell>
          <cell r="O411">
            <v>62171.156973971512</v>
          </cell>
          <cell r="P411">
            <v>4351980.988178011</v>
          </cell>
          <cell r="Q411">
            <v>73246.392498186775</v>
          </cell>
          <cell r="R411">
            <v>8057103.1748005468</v>
          </cell>
          <cell r="S411">
            <v>61265.371062459817</v>
          </cell>
          <cell r="T411">
            <v>5513883.3956213817</v>
          </cell>
          <cell r="U411">
            <v>62996.513060502817</v>
          </cell>
          <cell r="V411">
            <v>5669686.1754452521</v>
          </cell>
          <cell r="W411">
            <v>63735.411198775095</v>
          </cell>
          <cell r="X411">
            <v>7010895.2318652608</v>
          </cell>
          <cell r="Y411">
            <v>55954.788632705953</v>
          </cell>
          <cell r="Z411">
            <v>6155026.7495976556</v>
          </cell>
          <cell r="AA411">
            <v>64189.478504891697</v>
          </cell>
          <cell r="AB411">
            <v>7060842.6355380863</v>
          </cell>
          <cell r="AC411">
            <v>63531.940178745397</v>
          </cell>
          <cell r="AE411" t="str">
            <v>Operating Profit</v>
          </cell>
        </row>
        <row r="413">
          <cell r="C413" t="str">
            <v>Other Income</v>
          </cell>
          <cell r="AD413" t="str">
            <v>Other Income</v>
          </cell>
        </row>
        <row r="414">
          <cell r="D414" t="str">
            <v>H.D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E414" t="str">
            <v>H.D</v>
          </cell>
        </row>
        <row r="415">
          <cell r="D415" t="str">
            <v>Others</v>
          </cell>
          <cell r="E415">
            <v>18021.978021978022</v>
          </cell>
          <cell r="F415">
            <v>1441758.2417582418</v>
          </cell>
          <cell r="G415">
            <v>15045.871559633028</v>
          </cell>
          <cell r="H415">
            <v>1354128</v>
          </cell>
          <cell r="I415">
            <v>14629.794826048172</v>
          </cell>
          <cell r="J415">
            <v>1316681.5343443356</v>
          </cell>
          <cell r="K415">
            <v>5120</v>
          </cell>
          <cell r="L415">
            <v>460800</v>
          </cell>
          <cell r="M415">
            <v>7356.3218390804595</v>
          </cell>
          <cell r="N415">
            <v>441379.31034482759</v>
          </cell>
          <cell r="O415">
            <v>7103.2186459489458</v>
          </cell>
          <cell r="P415">
            <v>497225.3052164262</v>
          </cell>
          <cell r="Q415">
            <v>5120</v>
          </cell>
          <cell r="R415">
            <v>563200</v>
          </cell>
          <cell r="S415">
            <v>6736.8421052631575</v>
          </cell>
          <cell r="T415">
            <v>606315.78947368416</v>
          </cell>
          <cell r="U415">
            <v>6213.5922330097092</v>
          </cell>
          <cell r="V415">
            <v>559223.3009708738</v>
          </cell>
          <cell r="W415">
            <v>6808.510638297872</v>
          </cell>
          <cell r="X415">
            <v>748936.17021276592</v>
          </cell>
          <cell r="Y415">
            <v>6881.7204301075271</v>
          </cell>
          <cell r="Z415">
            <v>756989.24731182796</v>
          </cell>
          <cell r="AA415">
            <v>6680.5845511482257</v>
          </cell>
          <cell r="AB415">
            <v>734864.30062630482</v>
          </cell>
          <cell r="AC415">
            <v>8619.5465456902602</v>
          </cell>
          <cell r="AE415" t="str">
            <v>Others</v>
          </cell>
        </row>
        <row r="416">
          <cell r="E416">
            <v>18021.978021978022</v>
          </cell>
          <cell r="F416">
            <v>1441758.2417582418</v>
          </cell>
          <cell r="G416">
            <v>15045.871559633028</v>
          </cell>
          <cell r="H416">
            <v>1354128</v>
          </cell>
          <cell r="I416">
            <v>14629.794826048172</v>
          </cell>
          <cell r="J416">
            <v>1316681.5343443356</v>
          </cell>
          <cell r="K416">
            <v>5120</v>
          </cell>
          <cell r="L416">
            <v>460800</v>
          </cell>
          <cell r="M416">
            <v>7356.3218390804595</v>
          </cell>
          <cell r="N416">
            <v>441379.31034482759</v>
          </cell>
          <cell r="O416">
            <v>7103.2186459489458</v>
          </cell>
          <cell r="P416">
            <v>497225.3052164262</v>
          </cell>
          <cell r="Q416">
            <v>5120</v>
          </cell>
          <cell r="R416">
            <v>563200</v>
          </cell>
          <cell r="S416">
            <v>6736.8421052631575</v>
          </cell>
          <cell r="T416">
            <v>606315.78947368416</v>
          </cell>
          <cell r="U416">
            <v>6213.5922330097092</v>
          </cell>
          <cell r="V416">
            <v>559223.3009708738</v>
          </cell>
          <cell r="W416">
            <v>6808.510638297872</v>
          </cell>
          <cell r="X416">
            <v>748936.17021276592</v>
          </cell>
          <cell r="Y416">
            <v>6881.7204301075271</v>
          </cell>
          <cell r="Z416">
            <v>756989.24731182796</v>
          </cell>
          <cell r="AA416">
            <v>6680.5845511482257</v>
          </cell>
          <cell r="AB416">
            <v>734864.30062630482</v>
          </cell>
          <cell r="AC416">
            <v>8619.5465456902602</v>
          </cell>
        </row>
        <row r="417">
          <cell r="H417">
            <v>0</v>
          </cell>
          <cell r="J417">
            <v>0</v>
          </cell>
          <cell r="L417">
            <v>0</v>
          </cell>
          <cell r="N417">
            <v>0</v>
          </cell>
          <cell r="P417">
            <v>0</v>
          </cell>
          <cell r="R417">
            <v>0</v>
          </cell>
          <cell r="T417">
            <v>0</v>
          </cell>
          <cell r="V417">
            <v>0</v>
          </cell>
          <cell r="X417">
            <v>0</v>
          </cell>
          <cell r="Z417">
            <v>0</v>
          </cell>
          <cell r="AB417">
            <v>0</v>
          </cell>
        </row>
        <row r="418">
          <cell r="C418" t="str">
            <v>Profit / (Loss) before tax</v>
          </cell>
          <cell r="E418">
            <v>79932.536161587836</v>
          </cell>
          <cell r="F418">
            <v>6394602.8929270338</v>
          </cell>
          <cell r="G418">
            <v>83352.711226476473</v>
          </cell>
          <cell r="H418">
            <v>7501743.5700159092</v>
          </cell>
          <cell r="I418">
            <v>77953.865530935116</v>
          </cell>
          <cell r="J418">
            <v>7015847.8977841586</v>
          </cell>
          <cell r="K418">
            <v>72016.219683467469</v>
          </cell>
          <cell r="L418">
            <v>6481459.7715120716</v>
          </cell>
          <cell r="M418">
            <v>61446.81332970033</v>
          </cell>
          <cell r="N418">
            <v>3686808.7997820163</v>
          </cell>
          <cell r="O418">
            <v>69274.375619920465</v>
          </cell>
          <cell r="P418">
            <v>4849206.2933944371</v>
          </cell>
          <cell r="Q418">
            <v>78366.392498186775</v>
          </cell>
          <cell r="R418">
            <v>8620303.1748005468</v>
          </cell>
          <cell r="S418">
            <v>68002.213167722977</v>
          </cell>
          <cell r="T418">
            <v>6120199.1850950662</v>
          </cell>
          <cell r="U418">
            <v>69210.105293512519</v>
          </cell>
          <cell r="V418">
            <v>6228909.4764161259</v>
          </cell>
          <cell r="W418">
            <v>70543.921837072965</v>
          </cell>
          <cell r="X418">
            <v>7759831.4020780269</v>
          </cell>
          <cell r="Y418">
            <v>62836.509062813479</v>
          </cell>
          <cell r="Z418">
            <v>6912015.9969094833</v>
          </cell>
          <cell r="AA418">
            <v>70870.063056039915</v>
          </cell>
          <cell r="AB418">
            <v>7795706.9361643912</v>
          </cell>
          <cell r="AC418">
            <v>72151.486724435657</v>
          </cell>
          <cell r="AD418" t="str">
            <v>Profit before tax</v>
          </cell>
        </row>
        <row r="420">
          <cell r="C420" t="str">
            <v>Taxation</v>
          </cell>
          <cell r="AD420" t="str">
            <v>Taxation</v>
          </cell>
        </row>
        <row r="421">
          <cell r="D421" t="str">
            <v>Current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E421" t="str">
            <v>Current</v>
          </cell>
        </row>
        <row r="422">
          <cell r="D422" t="str">
            <v>Deferred</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E422" t="str">
            <v>Deferred</v>
          </cell>
        </row>
        <row r="423">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row>
        <row r="425">
          <cell r="C425" t="str">
            <v>Net Profit after taxation</v>
          </cell>
          <cell r="E425">
            <v>79932.536161587836</v>
          </cell>
          <cell r="F425">
            <v>6394602.8929270338</v>
          </cell>
          <cell r="G425">
            <v>83352.711226476473</v>
          </cell>
          <cell r="H425">
            <v>7501743.5700159092</v>
          </cell>
          <cell r="I425">
            <v>77953.865530935116</v>
          </cell>
          <cell r="J425">
            <v>7015847.8977841586</v>
          </cell>
          <cell r="K425">
            <v>72016.219683467469</v>
          </cell>
          <cell r="L425">
            <v>6481459.7715120716</v>
          </cell>
          <cell r="M425">
            <v>61446.81332970033</v>
          </cell>
          <cell r="N425">
            <v>3686808.7997820163</v>
          </cell>
          <cell r="O425">
            <v>69274.375619920465</v>
          </cell>
          <cell r="P425">
            <v>4849206.2933944371</v>
          </cell>
          <cell r="Q425">
            <v>78366.392498186775</v>
          </cell>
          <cell r="R425">
            <v>8620303.1748005468</v>
          </cell>
          <cell r="S425">
            <v>68002.213167722977</v>
          </cell>
          <cell r="T425">
            <v>6120199.1850950662</v>
          </cell>
          <cell r="U425">
            <v>69210.105293512519</v>
          </cell>
          <cell r="V425">
            <v>6228909.4764161259</v>
          </cell>
          <cell r="W425">
            <v>70543.921837072965</v>
          </cell>
          <cell r="X425">
            <v>7759831.4020780269</v>
          </cell>
          <cell r="Y425">
            <v>62836.509062813479</v>
          </cell>
          <cell r="Z425">
            <v>6912015.9969094833</v>
          </cell>
          <cell r="AA425">
            <v>70870.063056039915</v>
          </cell>
          <cell r="AB425">
            <v>7795706.9361643912</v>
          </cell>
          <cell r="AC425">
            <v>72151.486724435657</v>
          </cell>
          <cell r="AD425" t="str">
            <v>Net Profit after taxation</v>
          </cell>
        </row>
        <row r="428">
          <cell r="AC428" t="str">
            <v>20D Sunroof</v>
          </cell>
        </row>
        <row r="429">
          <cell r="E429">
            <v>37438</v>
          </cell>
          <cell r="F429">
            <v>37469</v>
          </cell>
          <cell r="G429">
            <v>37500</v>
          </cell>
          <cell r="H429">
            <v>37531</v>
          </cell>
          <cell r="I429">
            <v>37562</v>
          </cell>
          <cell r="J429">
            <v>37593</v>
          </cell>
          <cell r="K429">
            <v>37624</v>
          </cell>
          <cell r="L429">
            <v>37655</v>
          </cell>
          <cell r="M429">
            <v>37686</v>
          </cell>
          <cell r="N429">
            <v>37717</v>
          </cell>
          <cell r="O429">
            <v>37748</v>
          </cell>
          <cell r="P429">
            <v>37779</v>
          </cell>
          <cell r="Q429">
            <v>37779</v>
          </cell>
          <cell r="S429">
            <v>37810</v>
          </cell>
          <cell r="U429">
            <v>37841</v>
          </cell>
          <cell r="W429">
            <v>37872</v>
          </cell>
          <cell r="Y429">
            <v>37903</v>
          </cell>
          <cell r="AA429">
            <v>37934</v>
          </cell>
          <cell r="AC429" t="str">
            <v>Yearly</v>
          </cell>
        </row>
        <row r="430">
          <cell r="D430" t="str">
            <v>20D Sunroof</v>
          </cell>
          <cell r="E430" t="str">
            <v>Per Unit</v>
          </cell>
          <cell r="F430" t="str">
            <v>Total</v>
          </cell>
          <cell r="G430" t="str">
            <v>Per Unit</v>
          </cell>
          <cell r="H430" t="str">
            <v>Total</v>
          </cell>
          <cell r="I430" t="str">
            <v>Per Unit</v>
          </cell>
          <cell r="J430" t="str">
            <v>Total</v>
          </cell>
          <cell r="K430" t="str">
            <v>Per Unit</v>
          </cell>
          <cell r="L430" t="str">
            <v>Total</v>
          </cell>
          <cell r="M430" t="str">
            <v>Per Unit</v>
          </cell>
          <cell r="N430" t="str">
            <v>Total</v>
          </cell>
          <cell r="O430" t="str">
            <v>Per Unit</v>
          </cell>
          <cell r="P430" t="str">
            <v>Total</v>
          </cell>
          <cell r="Q430" t="str">
            <v>Per Unit</v>
          </cell>
          <cell r="R430" t="str">
            <v>Total</v>
          </cell>
          <cell r="S430" t="str">
            <v>Per Unit</v>
          </cell>
          <cell r="T430" t="str">
            <v>Total</v>
          </cell>
          <cell r="U430" t="str">
            <v>Per Unit</v>
          </cell>
          <cell r="V430" t="str">
            <v>Total</v>
          </cell>
          <cell r="W430" t="str">
            <v>Per Unit</v>
          </cell>
          <cell r="X430" t="str">
            <v>Total</v>
          </cell>
          <cell r="Y430" t="str">
            <v>Per Unit</v>
          </cell>
          <cell r="Z430" t="str">
            <v>Total</v>
          </cell>
          <cell r="AA430" t="str">
            <v>Per Unit</v>
          </cell>
          <cell r="AB430" t="str">
            <v>Total</v>
          </cell>
          <cell r="AC430" t="str">
            <v>Average</v>
          </cell>
          <cell r="AD430" t="str">
            <v>20D Sunroof</v>
          </cell>
        </row>
        <row r="432">
          <cell r="C432" t="str">
            <v>Sales Units</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t="str">
            <v>Sales Units</v>
          </cell>
        </row>
        <row r="434">
          <cell r="C434" t="str">
            <v>Selling Price</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t="e">
            <v>#DIV/0!</v>
          </cell>
          <cell r="AD434" t="str">
            <v>Selling Price</v>
          </cell>
        </row>
        <row r="435">
          <cell r="C435" t="str">
            <v>Less: Dealer commission</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t="e">
            <v>#DIV/0!</v>
          </cell>
          <cell r="AD435" t="str">
            <v>Less: Dealer commission</v>
          </cell>
        </row>
        <row r="436">
          <cell r="D436" t="str">
            <v xml:space="preserve">  Sales tax</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t="e">
            <v>#DIV/0!</v>
          </cell>
          <cell r="AE436" t="str">
            <v xml:space="preserve">  Sales tax</v>
          </cell>
        </row>
        <row r="437">
          <cell r="C437" t="str">
            <v>Net Sales</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t="e">
            <v>#DIV/0!</v>
          </cell>
          <cell r="AD437" t="str">
            <v>Net Sales</v>
          </cell>
        </row>
        <row r="439">
          <cell r="C439" t="str">
            <v>Variable Cost of Sales</v>
          </cell>
          <cell r="AD439" t="str">
            <v>Variable Cost of Sales</v>
          </cell>
        </row>
        <row r="440">
          <cell r="D440" t="str">
            <v>CKD Cost</v>
          </cell>
          <cell r="E440">
            <v>379442.00459626858</v>
          </cell>
          <cell r="F440">
            <v>0</v>
          </cell>
          <cell r="G440">
            <v>379442.00459626858</v>
          </cell>
          <cell r="H440">
            <v>0</v>
          </cell>
          <cell r="I440">
            <v>379442.00459626858</v>
          </cell>
          <cell r="J440">
            <v>0</v>
          </cell>
          <cell r="K440">
            <v>373578.25246353168</v>
          </cell>
          <cell r="L440">
            <v>0</v>
          </cell>
          <cell r="M440">
            <v>373578.25246353168</v>
          </cell>
          <cell r="N440">
            <v>0</v>
          </cell>
          <cell r="O440">
            <v>373578.25246353168</v>
          </cell>
          <cell r="P440">
            <v>0</v>
          </cell>
          <cell r="Q440">
            <v>373578.25246353168</v>
          </cell>
          <cell r="R440">
            <v>0</v>
          </cell>
          <cell r="S440">
            <v>373578.25246353168</v>
          </cell>
          <cell r="T440">
            <v>0</v>
          </cell>
          <cell r="U440">
            <v>373578.25246353168</v>
          </cell>
          <cell r="V440">
            <v>0</v>
          </cell>
          <cell r="W440">
            <v>373578.25246353168</v>
          </cell>
          <cell r="X440">
            <v>0</v>
          </cell>
          <cell r="Y440">
            <v>373578.25246353168</v>
          </cell>
          <cell r="Z440">
            <v>0</v>
          </cell>
          <cell r="AA440">
            <v>373578.25246353168</v>
          </cell>
          <cell r="AB440">
            <v>0</v>
          </cell>
          <cell r="AC440" t="e">
            <v>#DIV/0!</v>
          </cell>
          <cell r="AE440" t="str">
            <v>CKD Cost</v>
          </cell>
        </row>
        <row r="441">
          <cell r="D441" t="str">
            <v>Vendor parts</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t="e">
            <v>#DIV/0!</v>
          </cell>
          <cell r="AE441" t="str">
            <v>Vendor parts</v>
          </cell>
        </row>
        <row r="442">
          <cell r="D442" t="str">
            <v>Nomi Parts</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t="e">
            <v>#DIV/0!</v>
          </cell>
          <cell r="AE442" t="str">
            <v>Nomi Parts</v>
          </cell>
        </row>
        <row r="443">
          <cell r="D443" t="str">
            <v>Paints &amp; Chemicals</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t="e">
            <v>#DIV/0!</v>
          </cell>
          <cell r="AE443" t="str">
            <v>Paints &amp; Chemicals</v>
          </cell>
        </row>
        <row r="444">
          <cell r="D444" t="str">
            <v>Consumables</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t="e">
            <v>#DIV/0!</v>
          </cell>
          <cell r="AE444" t="str">
            <v>Consumables</v>
          </cell>
        </row>
        <row r="445">
          <cell r="D445" t="str">
            <v>KD Parts</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E445" t="str">
            <v>KD Parts</v>
          </cell>
        </row>
        <row r="446">
          <cell r="D446" t="str">
            <v>Spare parts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t="e">
            <v>#DIV/0!</v>
          </cell>
          <cell r="AE446" t="str">
            <v>Spare parts</v>
          </cell>
        </row>
        <row r="447">
          <cell r="D447" t="str">
            <v>Utilities</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t="e">
            <v>#DIV/0!</v>
          </cell>
          <cell r="AE447" t="str">
            <v>Utilities</v>
          </cell>
        </row>
        <row r="448">
          <cell r="D448" t="str">
            <v>Royalty</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t="e">
            <v>#DIV/0!</v>
          </cell>
          <cell r="AE448" t="str">
            <v>Royalty</v>
          </cell>
        </row>
        <row r="450">
          <cell r="E450">
            <v>379442.00459626858</v>
          </cell>
          <cell r="F450">
            <v>0</v>
          </cell>
          <cell r="G450">
            <v>379442.00459626858</v>
          </cell>
          <cell r="H450">
            <v>0</v>
          </cell>
          <cell r="I450">
            <v>379442.00459626858</v>
          </cell>
          <cell r="J450">
            <v>0</v>
          </cell>
          <cell r="K450">
            <v>373578.25246353168</v>
          </cell>
          <cell r="L450">
            <v>0</v>
          </cell>
          <cell r="M450">
            <v>373578.25246353168</v>
          </cell>
          <cell r="N450">
            <v>0</v>
          </cell>
          <cell r="O450">
            <v>373578.25246353168</v>
          </cell>
          <cell r="P450">
            <v>0</v>
          </cell>
          <cell r="Q450">
            <v>373578.25246353168</v>
          </cell>
          <cell r="R450">
            <v>0</v>
          </cell>
          <cell r="S450">
            <v>373578.25246353168</v>
          </cell>
          <cell r="T450">
            <v>0</v>
          </cell>
          <cell r="U450">
            <v>373578.25246353168</v>
          </cell>
          <cell r="V450">
            <v>0</v>
          </cell>
          <cell r="W450">
            <v>373578.25246353168</v>
          </cell>
          <cell r="X450">
            <v>0</v>
          </cell>
          <cell r="Y450">
            <v>373578.25246353168</v>
          </cell>
          <cell r="Z450">
            <v>0</v>
          </cell>
          <cell r="AA450">
            <v>373578.25246353168</v>
          </cell>
          <cell r="AB450">
            <v>0</v>
          </cell>
          <cell r="AC450" t="e">
            <v>#DIV/0!</v>
          </cell>
        </row>
        <row r="451">
          <cell r="C451" t="str">
            <v>Contribution Margin</v>
          </cell>
          <cell r="E451">
            <v>-379442.00459626858</v>
          </cell>
          <cell r="F451">
            <v>0</v>
          </cell>
          <cell r="G451">
            <v>-379442.00459626858</v>
          </cell>
          <cell r="H451">
            <v>0</v>
          </cell>
          <cell r="I451">
            <v>-379442.00459626858</v>
          </cell>
          <cell r="J451">
            <v>0</v>
          </cell>
          <cell r="K451">
            <v>-373578.25246353168</v>
          </cell>
          <cell r="L451">
            <v>0</v>
          </cell>
          <cell r="M451">
            <v>-373578.25246353168</v>
          </cell>
          <cell r="N451">
            <v>0</v>
          </cell>
          <cell r="O451">
            <v>-373578.25246353168</v>
          </cell>
          <cell r="P451">
            <v>0</v>
          </cell>
          <cell r="Q451">
            <v>-373578.25246353168</v>
          </cell>
          <cell r="R451">
            <v>0</v>
          </cell>
          <cell r="S451">
            <v>-373578.25246353168</v>
          </cell>
          <cell r="T451">
            <v>0</v>
          </cell>
          <cell r="U451">
            <v>-373578.25246353168</v>
          </cell>
          <cell r="V451">
            <v>0</v>
          </cell>
          <cell r="W451">
            <v>-373578.25246353168</v>
          </cell>
          <cell r="X451">
            <v>0</v>
          </cell>
          <cell r="Y451">
            <v>-373578.25246353168</v>
          </cell>
          <cell r="Z451">
            <v>0</v>
          </cell>
          <cell r="AA451">
            <v>-373578.25246353168</v>
          </cell>
          <cell r="AB451">
            <v>0</v>
          </cell>
          <cell r="AC451" t="e">
            <v>#DIV/0!</v>
          </cell>
          <cell r="AD451" t="str">
            <v>Contribution Margin</v>
          </cell>
        </row>
        <row r="453">
          <cell r="C453" t="str">
            <v>Production cost</v>
          </cell>
          <cell r="AD453" t="str">
            <v>Production cost</v>
          </cell>
        </row>
        <row r="454">
          <cell r="D454" t="str">
            <v xml:space="preserve">Salaries &amp; Wages </v>
          </cell>
          <cell r="E454">
            <v>5330.971806841444</v>
          </cell>
          <cell r="F454">
            <v>0</v>
          </cell>
          <cell r="G454">
            <v>4450.6278387391867</v>
          </cell>
          <cell r="H454">
            <v>0</v>
          </cell>
          <cell r="I454">
            <v>4327.5507084975143</v>
          </cell>
          <cell r="J454">
            <v>0</v>
          </cell>
          <cell r="K454">
            <v>3880.9474753805712</v>
          </cell>
          <cell r="L454">
            <v>0</v>
          </cell>
          <cell r="M454">
            <v>5576.0739588801307</v>
          </cell>
          <cell r="N454">
            <v>0</v>
          </cell>
          <cell r="O454">
            <v>5384.2223576312035</v>
          </cell>
          <cell r="P454">
            <v>0</v>
          </cell>
          <cell r="Q454">
            <v>3880.9474753805712</v>
          </cell>
          <cell r="R454">
            <v>0</v>
          </cell>
          <cell r="S454">
            <v>5106.5098360270676</v>
          </cell>
          <cell r="T454">
            <v>0</v>
          </cell>
          <cell r="U454">
            <v>4709.8877128404993</v>
          </cell>
          <cell r="V454">
            <v>0</v>
          </cell>
          <cell r="W454">
            <v>5160.8344087507594</v>
          </cell>
          <cell r="X454">
            <v>0</v>
          </cell>
          <cell r="Y454">
            <v>5216.3272518556068</v>
          </cell>
          <cell r="Z454">
            <v>0</v>
          </cell>
          <cell r="AA454">
            <v>5063.8667476260061</v>
          </cell>
          <cell r="AB454">
            <v>0</v>
          </cell>
          <cell r="AC454" t="e">
            <v>#DIV/0!</v>
          </cell>
          <cell r="AE454" t="str">
            <v xml:space="preserve">Salaries &amp; Wages </v>
          </cell>
        </row>
        <row r="455">
          <cell r="D455" t="str">
            <v xml:space="preserve">Utilities </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E455" t="str">
            <v xml:space="preserve">Utilities </v>
          </cell>
        </row>
        <row r="456">
          <cell r="D456" t="str">
            <v>Depreciation</v>
          </cell>
          <cell r="E456">
            <v>11150.091575091576</v>
          </cell>
          <cell r="F456">
            <v>0</v>
          </cell>
          <cell r="G456">
            <v>9308.7920489296648</v>
          </cell>
          <cell r="H456">
            <v>0</v>
          </cell>
          <cell r="I456">
            <v>9051.3678263455258</v>
          </cell>
          <cell r="J456">
            <v>0</v>
          </cell>
          <cell r="K456">
            <v>8117.2666666666673</v>
          </cell>
          <cell r="L456">
            <v>0</v>
          </cell>
          <cell r="M456">
            <v>11662.739463601532</v>
          </cell>
          <cell r="N456">
            <v>0</v>
          </cell>
          <cell r="O456">
            <v>11261.468738438773</v>
          </cell>
          <cell r="P456">
            <v>0</v>
          </cell>
          <cell r="Q456">
            <v>8117.2666666666673</v>
          </cell>
          <cell r="R456">
            <v>0</v>
          </cell>
          <cell r="S456">
            <v>10680.614035087719</v>
          </cell>
          <cell r="T456">
            <v>0</v>
          </cell>
          <cell r="U456">
            <v>9851.0517799352765</v>
          </cell>
          <cell r="V456">
            <v>0</v>
          </cell>
          <cell r="W456">
            <v>10794.237588652482</v>
          </cell>
          <cell r="X456">
            <v>0</v>
          </cell>
          <cell r="Y456">
            <v>10910.304659498208</v>
          </cell>
          <cell r="Z456">
            <v>0</v>
          </cell>
          <cell r="AA456">
            <v>10591.423103688239</v>
          </cell>
          <cell r="AB456">
            <v>0</v>
          </cell>
          <cell r="AC456" t="e">
            <v>#DIV/0!</v>
          </cell>
          <cell r="AE456" t="str">
            <v>Depreciation</v>
          </cell>
        </row>
        <row r="457">
          <cell r="D457" t="str">
            <v xml:space="preserve">Other Factory overhead </v>
          </cell>
          <cell r="E457">
            <v>3328.5244606883934</v>
          </cell>
          <cell r="F457">
            <v>0</v>
          </cell>
          <cell r="G457">
            <v>2778.859870849943</v>
          </cell>
          <cell r="H457">
            <v>0</v>
          </cell>
          <cell r="I457">
            <v>2702.0136121556093</v>
          </cell>
          <cell r="J457">
            <v>0</v>
          </cell>
          <cell r="K457">
            <v>2423.1658073811504</v>
          </cell>
          <cell r="L457">
            <v>0</v>
          </cell>
          <cell r="M457">
            <v>3481.5600680763655</v>
          </cell>
          <cell r="N457">
            <v>0</v>
          </cell>
          <cell r="O457">
            <v>3361.7727627374452</v>
          </cell>
          <cell r="P457">
            <v>0</v>
          </cell>
          <cell r="Q457">
            <v>2423.1658073811504</v>
          </cell>
          <cell r="R457">
            <v>0</v>
          </cell>
          <cell r="S457">
            <v>3188.3760623436192</v>
          </cell>
          <cell r="T457">
            <v>0</v>
          </cell>
          <cell r="U457">
            <v>2940.735203132464</v>
          </cell>
          <cell r="V457">
            <v>0</v>
          </cell>
          <cell r="W457">
            <v>3222.2949566238703</v>
          </cell>
          <cell r="X457">
            <v>0</v>
          </cell>
          <cell r="Y457">
            <v>3256.9432894907936</v>
          </cell>
          <cell r="Z457">
            <v>0</v>
          </cell>
          <cell r="AA457">
            <v>3161.7507925119394</v>
          </cell>
          <cell r="AB457">
            <v>0</v>
          </cell>
          <cell r="AC457" t="e">
            <v>#DIV/0!</v>
          </cell>
          <cell r="AE457" t="str">
            <v xml:space="preserve">Other Factory overhead </v>
          </cell>
        </row>
        <row r="458">
          <cell r="D458" t="str">
            <v>Running Royalty</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E458" t="str">
            <v>Running Royalty</v>
          </cell>
        </row>
        <row r="459">
          <cell r="E459">
            <v>19809.587842621411</v>
          </cell>
          <cell r="F459">
            <v>0</v>
          </cell>
          <cell r="G459">
            <v>16538.279758518795</v>
          </cell>
          <cell r="H459">
            <v>0</v>
          </cell>
          <cell r="I459">
            <v>16080.93214699865</v>
          </cell>
          <cell r="J459">
            <v>0</v>
          </cell>
          <cell r="K459">
            <v>14421.379949428388</v>
          </cell>
          <cell r="L459">
            <v>0</v>
          </cell>
          <cell r="M459">
            <v>20720.373490558028</v>
          </cell>
          <cell r="N459">
            <v>0</v>
          </cell>
          <cell r="O459">
            <v>20007.463858807419</v>
          </cell>
          <cell r="P459">
            <v>0</v>
          </cell>
          <cell r="Q459">
            <v>14421.379949428388</v>
          </cell>
          <cell r="R459">
            <v>0</v>
          </cell>
          <cell r="S459">
            <v>18975.499933458406</v>
          </cell>
          <cell r="T459">
            <v>0</v>
          </cell>
          <cell r="U459">
            <v>17501.674695908237</v>
          </cell>
          <cell r="V459">
            <v>0</v>
          </cell>
          <cell r="W459">
            <v>19177.366954027111</v>
          </cell>
          <cell r="X459">
            <v>0</v>
          </cell>
          <cell r="Y459">
            <v>19383.575200844611</v>
          </cell>
          <cell r="Z459">
            <v>0</v>
          </cell>
          <cell r="AA459">
            <v>18817.040643826185</v>
          </cell>
          <cell r="AB459">
            <v>0</v>
          </cell>
          <cell r="AC459" t="e">
            <v>#DIV/0!</v>
          </cell>
        </row>
        <row r="460">
          <cell r="C460" t="str">
            <v>Gross Profit</v>
          </cell>
          <cell r="E460">
            <v>-399251.59243889002</v>
          </cell>
          <cell r="F460">
            <v>0</v>
          </cell>
          <cell r="G460">
            <v>-395980.28435478738</v>
          </cell>
          <cell r="H460">
            <v>0</v>
          </cell>
          <cell r="I460">
            <v>-395522.93674326723</v>
          </cell>
          <cell r="J460">
            <v>0</v>
          </cell>
          <cell r="K460">
            <v>-387999.63241296005</v>
          </cell>
          <cell r="L460">
            <v>0</v>
          </cell>
          <cell r="M460">
            <v>-394298.62595408969</v>
          </cell>
          <cell r="N460">
            <v>0</v>
          </cell>
          <cell r="O460">
            <v>-393585.71632233908</v>
          </cell>
          <cell r="P460">
            <v>0</v>
          </cell>
          <cell r="Q460">
            <v>-387999.63241296005</v>
          </cell>
          <cell r="R460">
            <v>0</v>
          </cell>
          <cell r="S460">
            <v>-392553.75239699008</v>
          </cell>
          <cell r="T460">
            <v>0</v>
          </cell>
          <cell r="U460">
            <v>-391079.92715943989</v>
          </cell>
          <cell r="V460">
            <v>0</v>
          </cell>
          <cell r="W460">
            <v>-392755.61941755877</v>
          </cell>
          <cell r="X460">
            <v>0</v>
          </cell>
          <cell r="Y460">
            <v>-392961.82766437629</v>
          </cell>
          <cell r="Z460">
            <v>0</v>
          </cell>
          <cell r="AA460">
            <v>-392395.29310735787</v>
          </cell>
          <cell r="AB460">
            <v>0</v>
          </cell>
          <cell r="AC460" t="e">
            <v>#DIV/0!</v>
          </cell>
          <cell r="AD460" t="str">
            <v>Gross Profit</v>
          </cell>
        </row>
        <row r="462">
          <cell r="C462" t="str">
            <v>Other Expenses</v>
          </cell>
          <cell r="AD462" t="str">
            <v>Other Expenses</v>
          </cell>
        </row>
        <row r="463">
          <cell r="D463" t="str">
            <v>Selling Expenses</v>
          </cell>
          <cell r="E463">
            <v>5183.0082521448167</v>
          </cell>
          <cell r="F463">
            <v>0</v>
          </cell>
          <cell r="G463">
            <v>4427.3486746392564</v>
          </cell>
          <cell r="H463">
            <v>0</v>
          </cell>
          <cell r="I463">
            <v>4320.887144065181</v>
          </cell>
          <cell r="J463">
            <v>0</v>
          </cell>
          <cell r="K463">
            <v>3897.7185689144208</v>
          </cell>
          <cell r="L463">
            <v>0</v>
          </cell>
          <cell r="M463">
            <v>5409.2615187305564</v>
          </cell>
          <cell r="N463">
            <v>0</v>
          </cell>
          <cell r="O463">
            <v>5179.8400416559607</v>
          </cell>
          <cell r="P463">
            <v>0</v>
          </cell>
          <cell r="Q463">
            <v>3845.1336292747983</v>
          </cell>
          <cell r="R463">
            <v>0</v>
          </cell>
          <cell r="S463">
            <v>4967.5774890123712</v>
          </cell>
          <cell r="T463">
            <v>0</v>
          </cell>
          <cell r="U463">
            <v>4642.661605420024</v>
          </cell>
          <cell r="V463">
            <v>0</v>
          </cell>
          <cell r="W463">
            <v>5073.1110111757944</v>
          </cell>
          <cell r="X463">
            <v>0</v>
          </cell>
          <cell r="Y463">
            <v>5099.2966467698334</v>
          </cell>
          <cell r="Z463">
            <v>0</v>
          </cell>
          <cell r="AA463">
            <v>4893.3178190345943</v>
          </cell>
          <cell r="AB463">
            <v>0</v>
          </cell>
          <cell r="AC463" t="e">
            <v>#DIV/0!</v>
          </cell>
          <cell r="AE463" t="str">
            <v>Selling Expenses</v>
          </cell>
        </row>
        <row r="464">
          <cell r="D464" t="str">
            <v>Advertisement Expenses</v>
          </cell>
          <cell r="E464">
            <v>800.32572918126152</v>
          </cell>
          <cell r="F464">
            <v>0</v>
          </cell>
          <cell r="G464">
            <v>969.71958993165515</v>
          </cell>
          <cell r="H464">
            <v>0</v>
          </cell>
          <cell r="I464">
            <v>7367.9708551430685</v>
          </cell>
          <cell r="J464">
            <v>0</v>
          </cell>
          <cell r="K464">
            <v>6935.2770964018819</v>
          </cell>
          <cell r="L464">
            <v>0</v>
          </cell>
          <cell r="M464">
            <v>7697.2629504339211</v>
          </cell>
          <cell r="N464">
            <v>0</v>
          </cell>
          <cell r="O464">
            <v>799.8365151483406</v>
          </cell>
          <cell r="P464">
            <v>0</v>
          </cell>
          <cell r="Q464">
            <v>739.89139808437483</v>
          </cell>
          <cell r="R464">
            <v>0</v>
          </cell>
          <cell r="S464">
            <v>4684.9685429207811</v>
          </cell>
          <cell r="T464">
            <v>0</v>
          </cell>
          <cell r="U464">
            <v>5393.2109933565007</v>
          </cell>
          <cell r="V464">
            <v>0</v>
          </cell>
          <cell r="W464">
            <v>783.35612673520234</v>
          </cell>
          <cell r="X464">
            <v>0</v>
          </cell>
          <cell r="Y464">
            <v>8782.5333169589612</v>
          </cell>
          <cell r="Z464">
            <v>0</v>
          </cell>
          <cell r="AA464">
            <v>1104.3291887822443</v>
          </cell>
          <cell r="AB464">
            <v>0</v>
          </cell>
          <cell r="AC464" t="e">
            <v>#DIV/0!</v>
          </cell>
        </row>
        <row r="465">
          <cell r="D465" t="str">
            <v>Administrative Expenses</v>
          </cell>
          <cell r="E465">
            <v>10560.726889052896</v>
          </cell>
          <cell r="F465">
            <v>0</v>
          </cell>
          <cell r="G465">
            <v>9021.0198249495461</v>
          </cell>
          <cell r="H465">
            <v>0</v>
          </cell>
          <cell r="I465">
            <v>8804.0973170376383</v>
          </cell>
          <cell r="J465">
            <v>0</v>
          </cell>
          <cell r="K465">
            <v>7941.8629672567968</v>
          </cell>
          <cell r="L465">
            <v>0</v>
          </cell>
          <cell r="M465">
            <v>11021.733092386507</v>
          </cell>
          <cell r="N465">
            <v>0</v>
          </cell>
          <cell r="O465">
            <v>10554.271447719957</v>
          </cell>
          <cell r="P465">
            <v>0</v>
          </cell>
          <cell r="Q465">
            <v>7834.7176263668644</v>
          </cell>
          <cell r="R465">
            <v>0</v>
          </cell>
          <cell r="S465">
            <v>10121.772262268241</v>
          </cell>
          <cell r="T465">
            <v>0</v>
          </cell>
          <cell r="U465">
            <v>9459.7343604157559</v>
          </cell>
          <cell r="V465">
            <v>0</v>
          </cell>
          <cell r="W465">
            <v>10336.803890810705</v>
          </cell>
          <cell r="X465">
            <v>0</v>
          </cell>
          <cell r="Y465">
            <v>10390.158879356299</v>
          </cell>
          <cell r="Z465">
            <v>0</v>
          </cell>
          <cell r="AA465">
            <v>9970.4632047953019</v>
          </cell>
          <cell r="AB465">
            <v>0</v>
          </cell>
          <cell r="AC465" t="e">
            <v>#DIV/0!</v>
          </cell>
          <cell r="AE465" t="str">
            <v>Administrative Expenses</v>
          </cell>
        </row>
        <row r="466">
          <cell r="D466" t="str">
            <v>Depreciation (Admin. &amp; Selling )</v>
          </cell>
          <cell r="E466">
            <v>2969.9882598191184</v>
          </cell>
          <cell r="F466">
            <v>0</v>
          </cell>
          <cell r="G466">
            <v>2536.9771657922738</v>
          </cell>
          <cell r="H466">
            <v>0</v>
          </cell>
          <cell r="I466">
            <v>2475.9721508385478</v>
          </cell>
          <cell r="J466">
            <v>0</v>
          </cell>
          <cell r="K466">
            <v>2233.4863898710532</v>
          </cell>
          <cell r="L466">
            <v>0</v>
          </cell>
          <cell r="M466">
            <v>3099.6368177250984</v>
          </cell>
          <cell r="N466">
            <v>0</v>
          </cell>
          <cell r="O466">
            <v>2968.1727990868981</v>
          </cell>
          <cell r="P466">
            <v>0</v>
          </cell>
          <cell r="Q466">
            <v>2203.3539560073127</v>
          </cell>
          <cell r="R466">
            <v>0</v>
          </cell>
          <cell r="S466">
            <v>2846.5412564224971</v>
          </cell>
          <cell r="T466">
            <v>0</v>
          </cell>
          <cell r="U466">
            <v>2660.3566484202443</v>
          </cell>
          <cell r="V466">
            <v>0</v>
          </cell>
          <cell r="W466">
            <v>2907.0145002598042</v>
          </cell>
          <cell r="X466">
            <v>0</v>
          </cell>
          <cell r="Y466">
            <v>2922.0194986134175</v>
          </cell>
          <cell r="Z466">
            <v>0</v>
          </cell>
          <cell r="AA466">
            <v>2803.9886812995901</v>
          </cell>
          <cell r="AB466">
            <v>0</v>
          </cell>
          <cell r="AC466" t="e">
            <v>#DIV/0!</v>
          </cell>
          <cell r="AE466" t="str">
            <v>Depreciation (Admin. &amp; Selling )</v>
          </cell>
        </row>
        <row r="467">
          <cell r="D467" t="str">
            <v>Financial Charges -Capital Exp.</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t="e">
            <v>#DIV/0!</v>
          </cell>
          <cell r="AE467" t="str">
            <v>Financial Charges -Capital Exp.</v>
          </cell>
        </row>
        <row r="468">
          <cell r="D468" t="str">
            <v>Financial  Charges -Working Capital</v>
          </cell>
          <cell r="E468">
            <v>530.11444507895521</v>
          </cell>
          <cell r="F468">
            <v>0</v>
          </cell>
          <cell r="G468">
            <v>458.80097155251627</v>
          </cell>
          <cell r="H468">
            <v>0</v>
          </cell>
          <cell r="I468">
            <v>448.49087868071882</v>
          </cell>
          <cell r="J468">
            <v>0</v>
          </cell>
          <cell r="K468">
            <v>407.98094465914818</v>
          </cell>
          <cell r="L468">
            <v>0</v>
          </cell>
          <cell r="M468">
            <v>548.85949175372707</v>
          </cell>
          <cell r="N468">
            <v>0</v>
          </cell>
          <cell r="O468">
            <v>527.77239945924691</v>
          </cell>
          <cell r="P468">
            <v>0</v>
          </cell>
          <cell r="Q468">
            <v>396.96132884259964</v>
          </cell>
          <cell r="R468">
            <v>0</v>
          </cell>
          <cell r="S468">
            <v>498.98402076239711</v>
          </cell>
          <cell r="T468">
            <v>0</v>
          </cell>
          <cell r="U468">
            <v>470.64800851302482</v>
          </cell>
          <cell r="V468">
            <v>0</v>
          </cell>
          <cell r="W468">
            <v>511.61704210669683</v>
          </cell>
          <cell r="X468">
            <v>0</v>
          </cell>
          <cell r="Y468">
            <v>513.76394785157731</v>
          </cell>
          <cell r="Z468">
            <v>0</v>
          </cell>
          <cell r="AA468">
            <v>495.30468493193735</v>
          </cell>
          <cell r="AB468">
            <v>0</v>
          </cell>
          <cell r="AC468" t="e">
            <v>#DIV/0!</v>
          </cell>
          <cell r="AE468" t="str">
            <v>Financial  Charges -Working Capital</v>
          </cell>
        </row>
        <row r="469">
          <cell r="D469" t="str">
            <v>Other Expenses (Charity &amp; Donation)</v>
          </cell>
          <cell r="E469">
            <v>368.13503130483002</v>
          </cell>
          <cell r="F469">
            <v>0</v>
          </cell>
          <cell r="G469">
            <v>318.61178580035858</v>
          </cell>
          <cell r="H469">
            <v>0</v>
          </cell>
          <cell r="I469">
            <v>311.4519990838325</v>
          </cell>
          <cell r="J469">
            <v>0</v>
          </cell>
          <cell r="K469">
            <v>283.32010045774183</v>
          </cell>
          <cell r="L469">
            <v>0</v>
          </cell>
          <cell r="M469">
            <v>381.15242482897719</v>
          </cell>
          <cell r="N469">
            <v>0</v>
          </cell>
          <cell r="O469">
            <v>366.50861073558809</v>
          </cell>
          <cell r="P469">
            <v>0</v>
          </cell>
          <cell r="Q469">
            <v>275.66758947402758</v>
          </cell>
          <cell r="R469">
            <v>0</v>
          </cell>
          <cell r="S469">
            <v>346.51668108499797</v>
          </cell>
          <cell r="T469">
            <v>0</v>
          </cell>
          <cell r="U469">
            <v>326.83889480071173</v>
          </cell>
          <cell r="V469">
            <v>0</v>
          </cell>
          <cell r="W469">
            <v>355.28961257409514</v>
          </cell>
          <cell r="X469">
            <v>0</v>
          </cell>
          <cell r="Y469">
            <v>356.78051934137312</v>
          </cell>
          <cell r="Z469">
            <v>0</v>
          </cell>
          <cell r="AA469">
            <v>343.96158675828985</v>
          </cell>
          <cell r="AB469">
            <v>0</v>
          </cell>
          <cell r="AC469" t="e">
            <v>#DIV/0!</v>
          </cell>
          <cell r="AE469" t="str">
            <v>Other Expenses (Charity &amp; Donation)</v>
          </cell>
        </row>
        <row r="470">
          <cell r="D470" t="str">
            <v>Other Expenses ( W.P.P.F.)</v>
          </cell>
          <cell r="E470">
            <v>3573.7075858361454</v>
          </cell>
          <cell r="F470">
            <v>0</v>
          </cell>
          <cell r="G470">
            <v>3260.1003648049996</v>
          </cell>
          <cell r="H470">
            <v>0</v>
          </cell>
          <cell r="I470">
            <v>2868.2077932472907</v>
          </cell>
          <cell r="J470">
            <v>0</v>
          </cell>
          <cell r="K470">
            <v>2950.3710885468208</v>
          </cell>
          <cell r="L470">
            <v>0</v>
          </cell>
          <cell r="M470">
            <v>2984.5209973853607</v>
          </cell>
          <cell r="N470">
            <v>0</v>
          </cell>
          <cell r="O470">
            <v>3261.9142882485439</v>
          </cell>
          <cell r="P470">
            <v>0</v>
          </cell>
          <cell r="Q470">
            <v>3221.4233012482478</v>
          </cell>
          <cell r="R470">
            <v>0</v>
          </cell>
          <cell r="S470">
            <v>2697.4681580678207</v>
          </cell>
          <cell r="T470">
            <v>0</v>
          </cell>
          <cell r="U470">
            <v>2877.5317129664104</v>
          </cell>
          <cell r="V470">
            <v>0</v>
          </cell>
          <cell r="W470">
            <v>3280.2679674234987</v>
          </cell>
          <cell r="X470">
            <v>0</v>
          </cell>
          <cell r="Y470">
            <v>2911.8557735997142</v>
          </cell>
          <cell r="Z470">
            <v>0</v>
          </cell>
          <cell r="AA470">
            <v>3464.9058265788067</v>
          </cell>
          <cell r="AB470">
            <v>0</v>
          </cell>
          <cell r="AC470" t="e">
            <v>#DIV/0!</v>
          </cell>
          <cell r="AE470" t="str">
            <v>Other Expenses ( W.P.P.F.)</v>
          </cell>
        </row>
        <row r="471">
          <cell r="D471" t="str">
            <v>Workers Welfare Fund</v>
          </cell>
          <cell r="E471">
            <v>1499.0267372593985</v>
          </cell>
          <cell r="F471">
            <v>0</v>
          </cell>
          <cell r="G471">
            <v>1367.4811090758005</v>
          </cell>
          <cell r="H471">
            <v>0</v>
          </cell>
          <cell r="I471">
            <v>1203.0979219267881</v>
          </cell>
          <cell r="J471">
            <v>0</v>
          </cell>
          <cell r="K471">
            <v>1237.5621229049211</v>
          </cell>
          <cell r="L471">
            <v>0</v>
          </cell>
          <cell r="M471">
            <v>1251.8866374865934</v>
          </cell>
          <cell r="N471">
            <v>0</v>
          </cell>
          <cell r="O471">
            <v>1368.2419770751833</v>
          </cell>
          <cell r="P471">
            <v>0</v>
          </cell>
          <cell r="Q471">
            <v>1351.2576349952574</v>
          </cell>
          <cell r="R471">
            <v>0</v>
          </cell>
          <cell r="S471">
            <v>1131.4795054513236</v>
          </cell>
          <cell r="T471">
            <v>0</v>
          </cell>
          <cell r="U471">
            <v>1207.0089316049207</v>
          </cell>
          <cell r="V471">
            <v>0</v>
          </cell>
          <cell r="W471">
            <v>1375.9406080206418</v>
          </cell>
          <cell r="X471">
            <v>0</v>
          </cell>
          <cell r="Y471">
            <v>1221.4064958669101</v>
          </cell>
          <cell r="Z471">
            <v>0</v>
          </cell>
          <cell r="AA471">
            <v>1453.3887710099996</v>
          </cell>
          <cell r="AB471">
            <v>0</v>
          </cell>
          <cell r="AC471" t="e">
            <v>#DIV/0!</v>
          </cell>
          <cell r="AE471" t="str">
            <v>Workers Welfare Fund</v>
          </cell>
        </row>
        <row r="472">
          <cell r="E472">
            <v>25485.032929677422</v>
          </cell>
          <cell r="F472">
            <v>0</v>
          </cell>
          <cell r="G472">
            <v>22360.059486546405</v>
          </cell>
          <cell r="H472">
            <v>0</v>
          </cell>
          <cell r="I472">
            <v>27800.176060023059</v>
          </cell>
          <cell r="J472">
            <v>0</v>
          </cell>
          <cell r="K472">
            <v>25887.579279012789</v>
          </cell>
          <cell r="L472">
            <v>0</v>
          </cell>
          <cell r="M472">
            <v>32394.313930730743</v>
          </cell>
          <cell r="N472">
            <v>0</v>
          </cell>
          <cell r="O472">
            <v>25026.558079129718</v>
          </cell>
          <cell r="P472">
            <v>0</v>
          </cell>
          <cell r="Q472">
            <v>19868.406464293483</v>
          </cell>
          <cell r="R472">
            <v>0</v>
          </cell>
          <cell r="S472">
            <v>27295.30791599043</v>
          </cell>
          <cell r="T472">
            <v>0</v>
          </cell>
          <cell r="U472">
            <v>27037.991155497592</v>
          </cell>
          <cell r="V472">
            <v>0</v>
          </cell>
          <cell r="W472">
            <v>24623.40075910644</v>
          </cell>
          <cell r="X472">
            <v>0</v>
          </cell>
          <cell r="Y472">
            <v>32197.815078358082</v>
          </cell>
          <cell r="Z472">
            <v>0</v>
          </cell>
          <cell r="AA472">
            <v>24529.659763190764</v>
          </cell>
          <cell r="AB472">
            <v>0</v>
          </cell>
          <cell r="AC472" t="e">
            <v>#DIV/0!</v>
          </cell>
        </row>
        <row r="473">
          <cell r="D473" t="str">
            <v>Operating Profit</v>
          </cell>
          <cell r="E473">
            <v>-424736.62536856742</v>
          </cell>
          <cell r="F473">
            <v>0</v>
          </cell>
          <cell r="G473">
            <v>-418340.34384133376</v>
          </cell>
          <cell r="H473">
            <v>0</v>
          </cell>
          <cell r="I473">
            <v>-423323.11280329031</v>
          </cell>
          <cell r="J473">
            <v>0</v>
          </cell>
          <cell r="K473">
            <v>-413887.21169197286</v>
          </cell>
          <cell r="L473">
            <v>0</v>
          </cell>
          <cell r="M473">
            <v>-426692.93988482043</v>
          </cell>
          <cell r="N473">
            <v>0</v>
          </cell>
          <cell r="O473">
            <v>-418612.27440146881</v>
          </cell>
          <cell r="P473">
            <v>0</v>
          </cell>
          <cell r="Q473">
            <v>-407868.03887725354</v>
          </cell>
          <cell r="R473">
            <v>0</v>
          </cell>
          <cell r="S473">
            <v>-419849.06031298049</v>
          </cell>
          <cell r="T473">
            <v>0</v>
          </cell>
          <cell r="U473">
            <v>-418117.9183149375</v>
          </cell>
          <cell r="V473">
            <v>0</v>
          </cell>
          <cell r="W473">
            <v>-417379.02017666522</v>
          </cell>
          <cell r="X473">
            <v>0</v>
          </cell>
          <cell r="Y473">
            <v>-425159.6427427344</v>
          </cell>
          <cell r="Z473">
            <v>0</v>
          </cell>
          <cell r="AA473">
            <v>-416924.95287054864</v>
          </cell>
          <cell r="AB473">
            <v>0</v>
          </cell>
          <cell r="AC473" t="e">
            <v>#DIV/0!</v>
          </cell>
          <cell r="AE473" t="str">
            <v>Operating Profit</v>
          </cell>
        </row>
        <row r="475">
          <cell r="C475" t="str">
            <v>Other Income</v>
          </cell>
          <cell r="AD475" t="str">
            <v>Other Income</v>
          </cell>
        </row>
        <row r="476">
          <cell r="D476" t="str">
            <v>H.D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t="e">
            <v>#DIV/0!</v>
          </cell>
          <cell r="AE476" t="str">
            <v>H.D</v>
          </cell>
        </row>
        <row r="477">
          <cell r="D477" t="str">
            <v>Others</v>
          </cell>
          <cell r="E477">
            <v>18021.978021978022</v>
          </cell>
          <cell r="F477">
            <v>0</v>
          </cell>
          <cell r="G477">
            <v>15045.871559633028</v>
          </cell>
          <cell r="H477">
            <v>0</v>
          </cell>
          <cell r="I477">
            <v>14629.794826048172</v>
          </cell>
          <cell r="J477">
            <v>0</v>
          </cell>
          <cell r="K477">
            <v>5120</v>
          </cell>
          <cell r="L477">
            <v>0</v>
          </cell>
          <cell r="M477">
            <v>7356.3218390804595</v>
          </cell>
          <cell r="N477">
            <v>0</v>
          </cell>
          <cell r="O477">
            <v>7103.2186459489458</v>
          </cell>
          <cell r="P477">
            <v>0</v>
          </cell>
          <cell r="Q477">
            <v>5120</v>
          </cell>
          <cell r="R477">
            <v>0</v>
          </cell>
          <cell r="S477">
            <v>6736.8421052631575</v>
          </cell>
          <cell r="T477">
            <v>0</v>
          </cell>
          <cell r="U477">
            <v>6213.5922330097092</v>
          </cell>
          <cell r="V477">
            <v>0</v>
          </cell>
          <cell r="W477">
            <v>6808.510638297872</v>
          </cell>
          <cell r="X477">
            <v>0</v>
          </cell>
          <cell r="Y477">
            <v>6881.7204301075271</v>
          </cell>
          <cell r="Z477">
            <v>0</v>
          </cell>
          <cell r="AA477">
            <v>6680.5845511482257</v>
          </cell>
          <cell r="AB477">
            <v>0</v>
          </cell>
          <cell r="AC477" t="e">
            <v>#DIV/0!</v>
          </cell>
          <cell r="AE477" t="str">
            <v>Others</v>
          </cell>
        </row>
        <row r="478">
          <cell r="E478">
            <v>18021.978021978022</v>
          </cell>
          <cell r="F478">
            <v>0</v>
          </cell>
          <cell r="G478">
            <v>15045.871559633028</v>
          </cell>
          <cell r="H478">
            <v>0</v>
          </cell>
          <cell r="I478">
            <v>14629.794826048172</v>
          </cell>
          <cell r="J478">
            <v>0</v>
          </cell>
          <cell r="K478">
            <v>5120</v>
          </cell>
          <cell r="L478">
            <v>0</v>
          </cell>
          <cell r="M478">
            <v>7356.3218390804595</v>
          </cell>
          <cell r="N478">
            <v>0</v>
          </cell>
          <cell r="O478">
            <v>7103.2186459489458</v>
          </cell>
          <cell r="P478">
            <v>0</v>
          </cell>
          <cell r="Q478">
            <v>5120</v>
          </cell>
          <cell r="R478">
            <v>0</v>
          </cell>
          <cell r="S478">
            <v>6736.8421052631575</v>
          </cell>
          <cell r="T478">
            <v>0</v>
          </cell>
          <cell r="U478">
            <v>6213.5922330097092</v>
          </cell>
          <cell r="V478">
            <v>0</v>
          </cell>
          <cell r="W478">
            <v>6808.510638297872</v>
          </cell>
          <cell r="X478">
            <v>0</v>
          </cell>
          <cell r="Y478">
            <v>6881.7204301075271</v>
          </cell>
          <cell r="Z478">
            <v>0</v>
          </cell>
          <cell r="AA478">
            <v>6680.5845511482257</v>
          </cell>
          <cell r="AB478">
            <v>0</v>
          </cell>
          <cell r="AC478" t="e">
            <v>#DIV/0!</v>
          </cell>
        </row>
        <row r="480">
          <cell r="C480" t="str">
            <v>Profit / (Loss) before tax</v>
          </cell>
          <cell r="E480">
            <v>-406714.64734658937</v>
          </cell>
          <cell r="F480">
            <v>0</v>
          </cell>
          <cell r="G480">
            <v>-403294.47228170076</v>
          </cell>
          <cell r="H480">
            <v>0</v>
          </cell>
          <cell r="I480">
            <v>-408693.31797724211</v>
          </cell>
          <cell r="J480">
            <v>0</v>
          </cell>
          <cell r="K480">
            <v>-408767.21169197286</v>
          </cell>
          <cell r="L480">
            <v>0</v>
          </cell>
          <cell r="M480">
            <v>-419336.61804573995</v>
          </cell>
          <cell r="N480">
            <v>0</v>
          </cell>
          <cell r="O480">
            <v>-411509.05575551989</v>
          </cell>
          <cell r="P480">
            <v>0</v>
          </cell>
          <cell r="Q480">
            <v>-402748.03887725354</v>
          </cell>
          <cell r="R480">
            <v>0</v>
          </cell>
          <cell r="S480">
            <v>-413112.21820771735</v>
          </cell>
          <cell r="T480">
            <v>0</v>
          </cell>
          <cell r="U480">
            <v>-411904.32608192781</v>
          </cell>
          <cell r="V480">
            <v>0</v>
          </cell>
          <cell r="W480">
            <v>-410570.50953836733</v>
          </cell>
          <cell r="X480">
            <v>0</v>
          </cell>
          <cell r="Y480">
            <v>-418277.92231262685</v>
          </cell>
          <cell r="Z480">
            <v>0</v>
          </cell>
          <cell r="AA480">
            <v>-410244.36831940041</v>
          </cell>
          <cell r="AB480">
            <v>0</v>
          </cell>
          <cell r="AC480" t="e">
            <v>#DIV/0!</v>
          </cell>
          <cell r="AD480" t="str">
            <v>Profit before tax</v>
          </cell>
        </row>
        <row r="482">
          <cell r="C482" t="str">
            <v>Taxation</v>
          </cell>
          <cell r="AD482" t="str">
            <v>Taxation</v>
          </cell>
        </row>
        <row r="483">
          <cell r="D483" t="str">
            <v>Current</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t="e">
            <v>#DIV/0!</v>
          </cell>
          <cell r="AE483" t="str">
            <v>Current</v>
          </cell>
        </row>
        <row r="484">
          <cell r="D484" t="str">
            <v>Deferred</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t="e">
            <v>#DIV/0!</v>
          </cell>
          <cell r="AE484" t="str">
            <v>Deferred</v>
          </cell>
        </row>
        <row r="485">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t="e">
            <v>#DIV/0!</v>
          </cell>
        </row>
        <row r="487">
          <cell r="C487" t="str">
            <v>Net Profit after taxation</v>
          </cell>
          <cell r="E487">
            <v>-406714.64734658937</v>
          </cell>
          <cell r="F487">
            <v>0</v>
          </cell>
          <cell r="G487">
            <v>-403294.47228170076</v>
          </cell>
          <cell r="H487">
            <v>0</v>
          </cell>
          <cell r="I487">
            <v>-408693.31797724211</v>
          </cell>
          <cell r="J487">
            <v>0</v>
          </cell>
          <cell r="K487">
            <v>-408767.21169197286</v>
          </cell>
          <cell r="L487">
            <v>0</v>
          </cell>
          <cell r="M487">
            <v>-419336.61804573995</v>
          </cell>
          <cell r="N487">
            <v>0</v>
          </cell>
          <cell r="O487">
            <v>-411509.05575551989</v>
          </cell>
          <cell r="P487">
            <v>0</v>
          </cell>
          <cell r="Q487">
            <v>-402748.03887725354</v>
          </cell>
          <cell r="R487">
            <v>0</v>
          </cell>
          <cell r="S487">
            <v>-413112.21820771735</v>
          </cell>
          <cell r="T487">
            <v>0</v>
          </cell>
          <cell r="U487">
            <v>-411904.32608192781</v>
          </cell>
          <cell r="V487">
            <v>0</v>
          </cell>
          <cell r="W487">
            <v>-410570.50953836733</v>
          </cell>
          <cell r="X487">
            <v>0</v>
          </cell>
          <cell r="Y487">
            <v>-418277.92231262685</v>
          </cell>
          <cell r="Z487">
            <v>0</v>
          </cell>
          <cell r="AA487">
            <v>-410244.36831940041</v>
          </cell>
          <cell r="AB487">
            <v>0</v>
          </cell>
          <cell r="AC487" t="e">
            <v>#DIV/0!</v>
          </cell>
          <cell r="AD487" t="str">
            <v>Net Profit after taxation</v>
          </cell>
        </row>
        <row r="490">
          <cell r="AC490" t="str">
            <v>2.0D</v>
          </cell>
        </row>
        <row r="491">
          <cell r="E491">
            <v>37438</v>
          </cell>
          <cell r="G491">
            <v>37469</v>
          </cell>
          <cell r="I491">
            <v>37500</v>
          </cell>
          <cell r="K491">
            <v>37531</v>
          </cell>
          <cell r="M491">
            <v>37562</v>
          </cell>
          <cell r="O491">
            <v>37593</v>
          </cell>
          <cell r="Q491">
            <v>37624</v>
          </cell>
          <cell r="S491">
            <v>37655</v>
          </cell>
          <cell r="U491">
            <v>37686</v>
          </cell>
          <cell r="W491">
            <v>37717</v>
          </cell>
          <cell r="Y491">
            <v>37748</v>
          </cell>
          <cell r="AA491">
            <v>37779</v>
          </cell>
          <cell r="AC491" t="str">
            <v>Yearly</v>
          </cell>
        </row>
        <row r="492">
          <cell r="D492" t="str">
            <v>2.0D</v>
          </cell>
          <cell r="E492" t="str">
            <v>Per Unit</v>
          </cell>
          <cell r="F492" t="str">
            <v>Total</v>
          </cell>
          <cell r="G492" t="str">
            <v>Per Unit</v>
          </cell>
          <cell r="H492" t="str">
            <v>Total</v>
          </cell>
          <cell r="I492" t="str">
            <v>Per Unit</v>
          </cell>
          <cell r="J492" t="str">
            <v>Total</v>
          </cell>
          <cell r="K492" t="str">
            <v>Per Unit</v>
          </cell>
          <cell r="L492" t="str">
            <v>Total</v>
          </cell>
          <cell r="M492" t="str">
            <v>Per Unit</v>
          </cell>
          <cell r="N492" t="str">
            <v>Total</v>
          </cell>
          <cell r="O492" t="str">
            <v>Per Unit</v>
          </cell>
          <cell r="P492" t="str">
            <v>Total</v>
          </cell>
          <cell r="Q492" t="str">
            <v>Per Unit</v>
          </cell>
          <cell r="R492" t="str">
            <v>Total</v>
          </cell>
          <cell r="S492" t="str">
            <v>Per Unit</v>
          </cell>
          <cell r="T492" t="str">
            <v>Total</v>
          </cell>
          <cell r="U492" t="str">
            <v>Per Unit</v>
          </cell>
          <cell r="V492" t="str">
            <v>Total</v>
          </cell>
          <cell r="W492" t="str">
            <v>Per Unit</v>
          </cell>
          <cell r="X492" t="str">
            <v>Total</v>
          </cell>
          <cell r="Y492" t="str">
            <v>Per Unit</v>
          </cell>
          <cell r="Z492" t="str">
            <v>Total</v>
          </cell>
          <cell r="AA492" t="str">
            <v>Per Unit</v>
          </cell>
          <cell r="AB492" t="str">
            <v>Total</v>
          </cell>
          <cell r="AC492" t="str">
            <v>Average</v>
          </cell>
          <cell r="AD492">
            <v>0</v>
          </cell>
          <cell r="AE492" t="str">
            <v>2.0D</v>
          </cell>
        </row>
        <row r="494">
          <cell r="C494" t="str">
            <v>Sales Units</v>
          </cell>
          <cell r="E494">
            <v>150</v>
          </cell>
          <cell r="F494">
            <v>150</v>
          </cell>
          <cell r="G494">
            <v>170</v>
          </cell>
          <cell r="H494">
            <v>170</v>
          </cell>
          <cell r="I494">
            <v>170</v>
          </cell>
          <cell r="J494">
            <v>170</v>
          </cell>
          <cell r="K494">
            <v>180</v>
          </cell>
          <cell r="L494">
            <v>180</v>
          </cell>
          <cell r="M494">
            <v>130</v>
          </cell>
          <cell r="N494">
            <v>130</v>
          </cell>
          <cell r="O494">
            <v>130</v>
          </cell>
          <cell r="P494">
            <v>130</v>
          </cell>
          <cell r="Q494">
            <v>170</v>
          </cell>
          <cell r="R494">
            <v>170</v>
          </cell>
          <cell r="S494">
            <v>120</v>
          </cell>
          <cell r="T494">
            <v>120</v>
          </cell>
          <cell r="U494">
            <v>150</v>
          </cell>
          <cell r="V494">
            <v>150</v>
          </cell>
          <cell r="W494">
            <v>160</v>
          </cell>
          <cell r="X494">
            <v>160</v>
          </cell>
          <cell r="Y494">
            <v>150</v>
          </cell>
          <cell r="Z494">
            <v>150</v>
          </cell>
          <cell r="AA494">
            <v>160</v>
          </cell>
          <cell r="AB494">
            <v>160</v>
          </cell>
          <cell r="AC494">
            <v>1840</v>
          </cell>
          <cell r="AD494" t="str">
            <v>Sales Units</v>
          </cell>
        </row>
        <row r="496">
          <cell r="C496" t="str">
            <v>Selling Price</v>
          </cell>
          <cell r="E496">
            <v>999000</v>
          </cell>
          <cell r="F496">
            <v>149850000</v>
          </cell>
          <cell r="G496">
            <v>999000</v>
          </cell>
          <cell r="H496">
            <v>169830000</v>
          </cell>
          <cell r="I496">
            <v>999000</v>
          </cell>
          <cell r="J496">
            <v>169830000</v>
          </cell>
          <cell r="K496">
            <v>999000</v>
          </cell>
          <cell r="L496">
            <v>179820000</v>
          </cell>
          <cell r="M496">
            <v>999000</v>
          </cell>
          <cell r="N496">
            <v>129870000</v>
          </cell>
          <cell r="O496">
            <v>999000</v>
          </cell>
          <cell r="P496">
            <v>129870000</v>
          </cell>
          <cell r="Q496">
            <v>999000</v>
          </cell>
          <cell r="R496">
            <v>169830000</v>
          </cell>
          <cell r="S496">
            <v>999000</v>
          </cell>
          <cell r="T496">
            <v>119880000</v>
          </cell>
          <cell r="U496">
            <v>999000</v>
          </cell>
          <cell r="V496">
            <v>149850000</v>
          </cell>
          <cell r="W496">
            <v>999000</v>
          </cell>
          <cell r="X496">
            <v>159840000</v>
          </cell>
          <cell r="Y496">
            <v>999000</v>
          </cell>
          <cell r="Z496">
            <v>149850000</v>
          </cell>
          <cell r="AA496">
            <v>999000</v>
          </cell>
          <cell r="AB496">
            <v>159840000</v>
          </cell>
          <cell r="AC496">
            <v>999000</v>
          </cell>
          <cell r="AD496" t="str">
            <v>Selling Price</v>
          </cell>
        </row>
        <row r="497">
          <cell r="C497" t="str">
            <v>Less: Dealer commission</v>
          </cell>
          <cell r="E497">
            <v>-20000</v>
          </cell>
          <cell r="F497">
            <v>-3000000</v>
          </cell>
          <cell r="G497">
            <v>-20000</v>
          </cell>
          <cell r="H497">
            <v>-3400000</v>
          </cell>
          <cell r="I497">
            <v>-20000</v>
          </cell>
          <cell r="J497">
            <v>-3400000</v>
          </cell>
          <cell r="K497">
            <v>-20000</v>
          </cell>
          <cell r="L497">
            <v>-3600000</v>
          </cell>
          <cell r="M497">
            <v>-20000</v>
          </cell>
          <cell r="N497">
            <v>-2600000</v>
          </cell>
          <cell r="O497">
            <v>-20000</v>
          </cell>
          <cell r="P497">
            <v>-2600000</v>
          </cell>
          <cell r="Q497">
            <v>-20000</v>
          </cell>
          <cell r="R497">
            <v>-3400000</v>
          </cell>
          <cell r="S497">
            <v>-20000</v>
          </cell>
          <cell r="T497">
            <v>-2400000</v>
          </cell>
          <cell r="U497">
            <v>-20000</v>
          </cell>
          <cell r="V497">
            <v>-3000000</v>
          </cell>
          <cell r="W497">
            <v>-20000</v>
          </cell>
          <cell r="X497">
            <v>-3200000</v>
          </cell>
          <cell r="Y497">
            <v>-20000</v>
          </cell>
          <cell r="Z497">
            <v>-3000000</v>
          </cell>
          <cell r="AA497">
            <v>-20000</v>
          </cell>
          <cell r="AB497">
            <v>-3200000</v>
          </cell>
          <cell r="AC497">
            <v>-20000</v>
          </cell>
          <cell r="AD497" t="str">
            <v>Less: Dealer commission</v>
          </cell>
        </row>
        <row r="498">
          <cell r="D498" t="str">
            <v xml:space="preserve">  Sales tax</v>
          </cell>
          <cell r="E498">
            <v>-130304.34782608696</v>
          </cell>
          <cell r="F498">
            <v>-19545652.173913043</v>
          </cell>
          <cell r="G498">
            <v>-130304.34782608696</v>
          </cell>
          <cell r="H498">
            <v>-22151739.130434781</v>
          </cell>
          <cell r="I498">
            <v>-130304.34782608696</v>
          </cell>
          <cell r="J498">
            <v>-22151739.130434781</v>
          </cell>
          <cell r="K498">
            <v>-130304.34782608696</v>
          </cell>
          <cell r="L498">
            <v>-23454782.608695652</v>
          </cell>
          <cell r="M498">
            <v>-130304.34782608696</v>
          </cell>
          <cell r="N498">
            <v>-16939565.217391305</v>
          </cell>
          <cell r="O498">
            <v>-130304.34782608696</v>
          </cell>
          <cell r="P498">
            <v>-16939565.217391305</v>
          </cell>
          <cell r="Q498">
            <v>-130304.34782608696</v>
          </cell>
          <cell r="R498">
            <v>-22151739.130434781</v>
          </cell>
          <cell r="S498">
            <v>-130304.34782608696</v>
          </cell>
          <cell r="T498">
            <v>-15636521.739130436</v>
          </cell>
          <cell r="U498">
            <v>-130304.34782608696</v>
          </cell>
          <cell r="V498">
            <v>-19545652.173913043</v>
          </cell>
          <cell r="W498">
            <v>-130304.34782608696</v>
          </cell>
          <cell r="X498">
            <v>-20848695.652173914</v>
          </cell>
          <cell r="Y498">
            <v>-130304.34782608696</v>
          </cell>
          <cell r="Z498">
            <v>-19545652.173913043</v>
          </cell>
          <cell r="AA498">
            <v>-130304.34782608696</v>
          </cell>
          <cell r="AB498">
            <v>-20848695.652173914</v>
          </cell>
          <cell r="AC498">
            <v>-130304.34782608695</v>
          </cell>
          <cell r="AE498" t="str">
            <v xml:space="preserve">  Sales tax</v>
          </cell>
        </row>
        <row r="499">
          <cell r="B499">
            <v>0.84954519737128442</v>
          </cell>
          <cell r="C499" t="str">
            <v>Net Sales</v>
          </cell>
          <cell r="E499">
            <v>848695.65217391308</v>
          </cell>
          <cell r="F499">
            <v>127304347.82608695</v>
          </cell>
          <cell r="G499">
            <v>848695.65217391308</v>
          </cell>
          <cell r="H499">
            <v>144278260.86956522</v>
          </cell>
          <cell r="I499">
            <v>848695.65217391308</v>
          </cell>
          <cell r="J499">
            <v>144278260.86956522</v>
          </cell>
          <cell r="K499">
            <v>848695.65217391308</v>
          </cell>
          <cell r="L499">
            <v>152765217.39130434</v>
          </cell>
          <cell r="M499">
            <v>848695.65217391308</v>
          </cell>
          <cell r="N499">
            <v>110330434.78260869</v>
          </cell>
          <cell r="O499">
            <v>848695.65217391308</v>
          </cell>
          <cell r="P499">
            <v>110330434.78260869</v>
          </cell>
          <cell r="Q499">
            <v>848695.65217391308</v>
          </cell>
          <cell r="R499">
            <v>144278260.86956522</v>
          </cell>
          <cell r="S499">
            <v>848695.65217391308</v>
          </cell>
          <cell r="T499">
            <v>101843478.26086956</v>
          </cell>
          <cell r="U499">
            <v>848695.65217391308</v>
          </cell>
          <cell r="V499">
            <v>127304347.82608695</v>
          </cell>
          <cell r="W499">
            <v>848695.65217391308</v>
          </cell>
          <cell r="X499">
            <v>135791304.34782609</v>
          </cell>
          <cell r="Y499">
            <v>848695.65217391308</v>
          </cell>
          <cell r="Z499">
            <v>127304347.82608695</v>
          </cell>
          <cell r="AA499">
            <v>848695.65217391308</v>
          </cell>
          <cell r="AB499">
            <v>135791304.34782609</v>
          </cell>
          <cell r="AC499">
            <v>848695.65217391308</v>
          </cell>
          <cell r="AD499" t="str">
            <v>Net Sales</v>
          </cell>
          <cell r="AE499">
            <v>1561600000</v>
          </cell>
        </row>
        <row r="501">
          <cell r="C501" t="str">
            <v>Variable Cost of Sales</v>
          </cell>
          <cell r="AD501" t="str">
            <v>Variable Cost of Sales</v>
          </cell>
        </row>
        <row r="502">
          <cell r="B502">
            <v>0.3798218264226913</v>
          </cell>
          <cell r="D502" t="str">
            <v>CKD Cost</v>
          </cell>
          <cell r="E502">
            <v>379442.00459626858</v>
          </cell>
          <cell r="F502">
            <v>56916300.689440288</v>
          </cell>
          <cell r="G502">
            <v>379442.00459626858</v>
          </cell>
          <cell r="H502">
            <v>64505140.781365663</v>
          </cell>
          <cell r="I502">
            <v>379442.00459626858</v>
          </cell>
          <cell r="J502">
            <v>64505140.781365663</v>
          </cell>
          <cell r="K502">
            <v>373578.25246353168</v>
          </cell>
          <cell r="L502">
            <v>67244085.443435699</v>
          </cell>
          <cell r="M502">
            <v>373578.25246353168</v>
          </cell>
          <cell r="N502">
            <v>48565172.820259117</v>
          </cell>
          <cell r="O502">
            <v>373578.25246353168</v>
          </cell>
          <cell r="P502">
            <v>48565172.820259117</v>
          </cell>
          <cell r="Q502">
            <v>373578.25246353168</v>
          </cell>
          <cell r="R502">
            <v>63508302.918800384</v>
          </cell>
          <cell r="S502">
            <v>373578.25246353168</v>
          </cell>
          <cell r="T502">
            <v>44829390.295623802</v>
          </cell>
          <cell r="U502">
            <v>373578.25246353168</v>
          </cell>
          <cell r="V502">
            <v>56036737.869529754</v>
          </cell>
          <cell r="W502">
            <v>373578.25246353168</v>
          </cell>
          <cell r="X502">
            <v>59772520.394165069</v>
          </cell>
          <cell r="Y502">
            <v>373578.25246353168</v>
          </cell>
          <cell r="Z502">
            <v>56036737.869529754</v>
          </cell>
          <cell r="AA502">
            <v>373578.25246353168</v>
          </cell>
          <cell r="AB502">
            <v>59772520.394165069</v>
          </cell>
          <cell r="AC502">
            <v>375139.79515105387</v>
          </cell>
          <cell r="AE502" t="str">
            <v>CKD Cost</v>
          </cell>
          <cell r="AF502">
            <v>690257223.07793915</v>
          </cell>
        </row>
        <row r="503">
          <cell r="B503">
            <v>0.20227627627627628</v>
          </cell>
          <cell r="D503" t="str">
            <v>Vendor parts</v>
          </cell>
          <cell r="E503">
            <v>202074</v>
          </cell>
          <cell r="F503">
            <v>30311100</v>
          </cell>
          <cell r="G503">
            <v>202074</v>
          </cell>
          <cell r="H503">
            <v>34352580</v>
          </cell>
          <cell r="I503">
            <v>202074</v>
          </cell>
          <cell r="J503">
            <v>34352580</v>
          </cell>
          <cell r="K503">
            <v>202074</v>
          </cell>
          <cell r="L503">
            <v>36373320</v>
          </cell>
          <cell r="M503">
            <v>202074</v>
          </cell>
          <cell r="N503">
            <v>26269620</v>
          </cell>
          <cell r="O503">
            <v>202074</v>
          </cell>
          <cell r="P503">
            <v>26269620</v>
          </cell>
          <cell r="Q503">
            <v>201743</v>
          </cell>
          <cell r="R503">
            <v>34296310</v>
          </cell>
          <cell r="S503">
            <v>201743</v>
          </cell>
          <cell r="T503">
            <v>24209160</v>
          </cell>
          <cell r="U503">
            <v>201743</v>
          </cell>
          <cell r="V503">
            <v>30261450</v>
          </cell>
          <cell r="W503">
            <v>201743</v>
          </cell>
          <cell r="X503">
            <v>32278880</v>
          </cell>
          <cell r="Y503">
            <v>201743</v>
          </cell>
          <cell r="Z503">
            <v>30261450</v>
          </cell>
          <cell r="AA503">
            <v>201743</v>
          </cell>
          <cell r="AB503">
            <v>32278880</v>
          </cell>
          <cell r="AC503">
            <v>201910.29891304349</v>
          </cell>
          <cell r="AE503" t="str">
            <v>Vendor parts</v>
          </cell>
          <cell r="AF503">
            <v>371514950</v>
          </cell>
        </row>
        <row r="504">
          <cell r="B504">
            <v>0.14195171391391392</v>
          </cell>
          <cell r="D504" t="str">
            <v>Multi Source Parts</v>
          </cell>
          <cell r="E504">
            <v>141809.7622</v>
          </cell>
          <cell r="F504">
            <v>21271464.329999998</v>
          </cell>
          <cell r="G504">
            <v>141809.7622</v>
          </cell>
          <cell r="H504">
            <v>24107659.574000001</v>
          </cell>
          <cell r="I504">
            <v>141809.7622</v>
          </cell>
          <cell r="J504">
            <v>24107659.574000001</v>
          </cell>
          <cell r="K504">
            <v>141809.7622</v>
          </cell>
          <cell r="L504">
            <v>25525757.195999999</v>
          </cell>
          <cell r="M504">
            <v>141809.7622</v>
          </cell>
          <cell r="N504">
            <v>18435269.085999999</v>
          </cell>
          <cell r="O504">
            <v>141809.7622</v>
          </cell>
          <cell r="P504">
            <v>18435269.085999999</v>
          </cell>
          <cell r="Q504">
            <v>141809.7622</v>
          </cell>
          <cell r="R504">
            <v>24107659.574000001</v>
          </cell>
          <cell r="S504">
            <v>141809.7622</v>
          </cell>
          <cell r="T504">
            <v>17017171.464000002</v>
          </cell>
          <cell r="U504">
            <v>141809.7622</v>
          </cell>
          <cell r="V504">
            <v>21271464.329999998</v>
          </cell>
          <cell r="W504">
            <v>141809.7622</v>
          </cell>
          <cell r="X504">
            <v>22689561.952</v>
          </cell>
          <cell r="Y504">
            <v>141809.7622</v>
          </cell>
          <cell r="Z504">
            <v>21271464.329999998</v>
          </cell>
          <cell r="AA504">
            <v>141809.7622</v>
          </cell>
          <cell r="AB504">
            <v>22689561.952</v>
          </cell>
          <cell r="AC504">
            <v>141809.7622</v>
          </cell>
          <cell r="AE504" t="str">
            <v>Nomi Parts</v>
          </cell>
          <cell r="AF504">
            <v>260929962.44799998</v>
          </cell>
        </row>
        <row r="505">
          <cell r="B505">
            <v>1.1366366366366367E-2</v>
          </cell>
          <cell r="D505" t="str">
            <v>Paints &amp; Chemicals</v>
          </cell>
          <cell r="E505">
            <v>11355</v>
          </cell>
          <cell r="F505">
            <v>1703250</v>
          </cell>
          <cell r="G505">
            <v>11355</v>
          </cell>
          <cell r="H505">
            <v>1930350</v>
          </cell>
          <cell r="I505">
            <v>11355</v>
          </cell>
          <cell r="J505">
            <v>1930350</v>
          </cell>
          <cell r="K505">
            <v>11355</v>
          </cell>
          <cell r="L505">
            <v>2043900</v>
          </cell>
          <cell r="M505">
            <v>11355</v>
          </cell>
          <cell r="N505">
            <v>1476150</v>
          </cell>
          <cell r="O505">
            <v>11355</v>
          </cell>
          <cell r="P505">
            <v>1476150</v>
          </cell>
          <cell r="Q505">
            <v>11355</v>
          </cell>
          <cell r="R505">
            <v>1930350</v>
          </cell>
          <cell r="S505">
            <v>11355</v>
          </cell>
          <cell r="T505">
            <v>1362600</v>
          </cell>
          <cell r="U505">
            <v>11355</v>
          </cell>
          <cell r="V505">
            <v>1703250</v>
          </cell>
          <cell r="W505">
            <v>11355</v>
          </cell>
          <cell r="X505">
            <v>1816800</v>
          </cell>
          <cell r="Y505">
            <v>11355</v>
          </cell>
          <cell r="Z505">
            <v>1703250</v>
          </cell>
          <cell r="AA505">
            <v>11355</v>
          </cell>
          <cell r="AB505">
            <v>1816800</v>
          </cell>
          <cell r="AC505">
            <v>11355</v>
          </cell>
          <cell r="AE505" t="str">
            <v>Paints &amp; Chemicals</v>
          </cell>
          <cell r="AF505">
            <v>20893200</v>
          </cell>
        </row>
        <row r="506">
          <cell r="B506">
            <v>5.2412412412412412E-3</v>
          </cell>
          <cell r="D506" t="str">
            <v>Consumables</v>
          </cell>
          <cell r="E506">
            <v>5236</v>
          </cell>
          <cell r="F506">
            <v>785400</v>
          </cell>
          <cell r="G506">
            <v>5236</v>
          </cell>
          <cell r="H506">
            <v>890120</v>
          </cell>
          <cell r="I506">
            <v>5236</v>
          </cell>
          <cell r="J506">
            <v>890120</v>
          </cell>
          <cell r="K506">
            <v>5236</v>
          </cell>
          <cell r="L506">
            <v>942480</v>
          </cell>
          <cell r="M506">
            <v>5236</v>
          </cell>
          <cell r="N506">
            <v>680680</v>
          </cell>
          <cell r="O506">
            <v>5236</v>
          </cell>
          <cell r="P506">
            <v>680680</v>
          </cell>
          <cell r="Q506">
            <v>5236</v>
          </cell>
          <cell r="R506">
            <v>890120</v>
          </cell>
          <cell r="S506">
            <v>5236</v>
          </cell>
          <cell r="T506">
            <v>628320</v>
          </cell>
          <cell r="U506">
            <v>5236</v>
          </cell>
          <cell r="V506">
            <v>785400</v>
          </cell>
          <cell r="W506">
            <v>5236</v>
          </cell>
          <cell r="X506">
            <v>837760</v>
          </cell>
          <cell r="Y506">
            <v>5236</v>
          </cell>
          <cell r="Z506">
            <v>785400</v>
          </cell>
          <cell r="AA506">
            <v>5236</v>
          </cell>
          <cell r="AB506">
            <v>837760</v>
          </cell>
          <cell r="AC506">
            <v>5236</v>
          </cell>
          <cell r="AE506" t="str">
            <v>Consumables</v>
          </cell>
          <cell r="AF506">
            <v>9634240</v>
          </cell>
        </row>
        <row r="507">
          <cell r="B507">
            <v>0</v>
          </cell>
          <cell r="D507" t="str">
            <v>KD Parts</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E507" t="str">
            <v>KD Parts</v>
          </cell>
          <cell r="AF507">
            <v>0</v>
          </cell>
        </row>
        <row r="508">
          <cell r="B508">
            <v>9.0090090090090091E-4</v>
          </cell>
          <cell r="D508" t="str">
            <v>Spare parts</v>
          </cell>
          <cell r="E508">
            <v>900</v>
          </cell>
          <cell r="F508">
            <v>135000</v>
          </cell>
          <cell r="G508">
            <v>900</v>
          </cell>
          <cell r="H508">
            <v>153000</v>
          </cell>
          <cell r="I508">
            <v>900</v>
          </cell>
          <cell r="J508">
            <v>153000</v>
          </cell>
          <cell r="K508">
            <v>900</v>
          </cell>
          <cell r="L508">
            <v>162000</v>
          </cell>
          <cell r="M508">
            <v>900</v>
          </cell>
          <cell r="N508">
            <v>117000</v>
          </cell>
          <cell r="O508">
            <v>900</v>
          </cell>
          <cell r="P508">
            <v>117000</v>
          </cell>
          <cell r="Q508">
            <v>900</v>
          </cell>
          <cell r="R508">
            <v>153000</v>
          </cell>
          <cell r="S508">
            <v>900</v>
          </cell>
          <cell r="T508">
            <v>108000</v>
          </cell>
          <cell r="U508">
            <v>900</v>
          </cell>
          <cell r="V508">
            <v>135000</v>
          </cell>
          <cell r="W508">
            <v>900</v>
          </cell>
          <cell r="X508">
            <v>144000</v>
          </cell>
          <cell r="Y508">
            <v>900</v>
          </cell>
          <cell r="Z508">
            <v>135000</v>
          </cell>
          <cell r="AA508">
            <v>900</v>
          </cell>
          <cell r="AB508">
            <v>144000</v>
          </cell>
          <cell r="AC508">
            <v>900</v>
          </cell>
          <cell r="AE508" t="str">
            <v>Spare parts</v>
          </cell>
          <cell r="AF508">
            <v>1656000</v>
          </cell>
        </row>
        <row r="509">
          <cell r="B509">
            <v>3.881881881881882E-3</v>
          </cell>
          <cell r="D509" t="str">
            <v>Utilities</v>
          </cell>
          <cell r="E509">
            <v>3878</v>
          </cell>
          <cell r="F509">
            <v>581700</v>
          </cell>
          <cell r="G509">
            <v>3878</v>
          </cell>
          <cell r="H509">
            <v>659260</v>
          </cell>
          <cell r="I509">
            <v>3878</v>
          </cell>
          <cell r="J509">
            <v>659260</v>
          </cell>
          <cell r="K509">
            <v>3878</v>
          </cell>
          <cell r="L509">
            <v>698040</v>
          </cell>
          <cell r="M509">
            <v>3878</v>
          </cell>
          <cell r="N509">
            <v>504140</v>
          </cell>
          <cell r="O509">
            <v>3878</v>
          </cell>
          <cell r="P509">
            <v>504140</v>
          </cell>
          <cell r="Q509">
            <v>3878</v>
          </cell>
          <cell r="R509">
            <v>659260</v>
          </cell>
          <cell r="S509">
            <v>3878</v>
          </cell>
          <cell r="T509">
            <v>465360</v>
          </cell>
          <cell r="U509">
            <v>3878</v>
          </cell>
          <cell r="V509">
            <v>581700</v>
          </cell>
          <cell r="W509">
            <v>3878</v>
          </cell>
          <cell r="X509">
            <v>620480</v>
          </cell>
          <cell r="Y509">
            <v>3878</v>
          </cell>
          <cell r="Z509">
            <v>581700</v>
          </cell>
          <cell r="AA509">
            <v>3878</v>
          </cell>
          <cell r="AB509">
            <v>620480</v>
          </cell>
          <cell r="AC509">
            <v>3878</v>
          </cell>
          <cell r="AE509" t="str">
            <v>Utilites</v>
          </cell>
          <cell r="AF509">
            <v>7135520</v>
          </cell>
        </row>
        <row r="510">
          <cell r="B510">
            <v>6.5565565565565568E-3</v>
          </cell>
          <cell r="D510" t="str">
            <v>Royalty</v>
          </cell>
          <cell r="E510">
            <v>6550</v>
          </cell>
          <cell r="F510">
            <v>982500</v>
          </cell>
          <cell r="G510">
            <v>6550</v>
          </cell>
          <cell r="H510">
            <v>1113500</v>
          </cell>
          <cell r="I510">
            <v>6550</v>
          </cell>
          <cell r="J510">
            <v>1113500</v>
          </cell>
          <cell r="K510">
            <v>6550</v>
          </cell>
          <cell r="L510">
            <v>1179000</v>
          </cell>
          <cell r="M510">
            <v>6550</v>
          </cell>
          <cell r="N510">
            <v>851500</v>
          </cell>
          <cell r="O510">
            <v>6550</v>
          </cell>
          <cell r="P510">
            <v>851500</v>
          </cell>
          <cell r="Q510">
            <v>6550</v>
          </cell>
          <cell r="R510">
            <v>1113500</v>
          </cell>
          <cell r="S510">
            <v>6550</v>
          </cell>
          <cell r="T510">
            <v>786000</v>
          </cell>
          <cell r="U510">
            <v>6550</v>
          </cell>
          <cell r="V510">
            <v>982500</v>
          </cell>
          <cell r="W510">
            <v>6550</v>
          </cell>
          <cell r="X510">
            <v>1048000</v>
          </cell>
          <cell r="Y510">
            <v>6550</v>
          </cell>
          <cell r="Z510">
            <v>982500</v>
          </cell>
          <cell r="AA510">
            <v>6550</v>
          </cell>
          <cell r="AB510">
            <v>1048000</v>
          </cell>
          <cell r="AC510">
            <v>6550</v>
          </cell>
          <cell r="AE510" t="str">
            <v>Royalty</v>
          </cell>
          <cell r="AF510">
            <v>12052000</v>
          </cell>
        </row>
        <row r="512">
          <cell r="E512">
            <v>751244.76679626852</v>
          </cell>
          <cell r="F512">
            <v>112686715.01944028</v>
          </cell>
          <cell r="G512">
            <v>751244.76679626852</v>
          </cell>
          <cell r="H512">
            <v>127711610.35536566</v>
          </cell>
          <cell r="I512">
            <v>751244.76679626852</v>
          </cell>
          <cell r="J512">
            <v>127711610.35536566</v>
          </cell>
          <cell r="K512">
            <v>745381.01466353168</v>
          </cell>
          <cell r="L512">
            <v>134168582.63943569</v>
          </cell>
          <cell r="M512">
            <v>745381.01466353168</v>
          </cell>
          <cell r="N512">
            <v>96899531.90625912</v>
          </cell>
          <cell r="O512">
            <v>745381.01466353168</v>
          </cell>
          <cell r="P512">
            <v>96899531.90625912</v>
          </cell>
          <cell r="Q512">
            <v>745050.01466353168</v>
          </cell>
          <cell r="R512">
            <v>126658502.49280038</v>
          </cell>
          <cell r="S512">
            <v>745050.01466353168</v>
          </cell>
          <cell r="T512">
            <v>89406001.759623811</v>
          </cell>
          <cell r="U512">
            <v>745050.01466353168</v>
          </cell>
          <cell r="V512">
            <v>111757502.19952975</v>
          </cell>
          <cell r="W512">
            <v>745050.01466353168</v>
          </cell>
          <cell r="X512">
            <v>119208002.34616506</v>
          </cell>
          <cell r="Y512">
            <v>745050.01466353168</v>
          </cell>
          <cell r="Z512">
            <v>111757502.19952975</v>
          </cell>
          <cell r="AA512">
            <v>745050.01466353168</v>
          </cell>
          <cell r="AB512">
            <v>119208002.34616506</v>
          </cell>
          <cell r="AC512">
            <v>746778.85626409738</v>
          </cell>
          <cell r="AF512">
            <v>1374073095.5259395</v>
          </cell>
        </row>
        <row r="513">
          <cell r="B513">
            <v>9.7548433811456017E-2</v>
          </cell>
          <cell r="C513" t="str">
            <v>Contribution Margin</v>
          </cell>
          <cell r="E513">
            <v>97450.885377644561</v>
          </cell>
          <cell r="F513">
            <v>14617632.806646675</v>
          </cell>
          <cell r="G513">
            <v>97450.885377644561</v>
          </cell>
          <cell r="H513">
            <v>16566650.514199555</v>
          </cell>
          <cell r="I513">
            <v>97450.885377644561</v>
          </cell>
          <cell r="J513">
            <v>16566650.514199555</v>
          </cell>
          <cell r="K513">
            <v>103314.63751038141</v>
          </cell>
          <cell r="L513">
            <v>18596634.75186865</v>
          </cell>
          <cell r="M513">
            <v>103314.63751038141</v>
          </cell>
          <cell r="N513">
            <v>13430902.876349568</v>
          </cell>
          <cell r="O513">
            <v>103314.63751038141</v>
          </cell>
          <cell r="P513">
            <v>13430902.876349568</v>
          </cell>
          <cell r="Q513">
            <v>103645.63751038141</v>
          </cell>
          <cell r="R513">
            <v>17619758.376764834</v>
          </cell>
          <cell r="S513">
            <v>103645.63751038141</v>
          </cell>
          <cell r="T513">
            <v>12437476.501245752</v>
          </cell>
          <cell r="U513">
            <v>103645.63751038141</v>
          </cell>
          <cell r="V513">
            <v>15546845.626557201</v>
          </cell>
          <cell r="W513">
            <v>103645.63751038141</v>
          </cell>
          <cell r="X513">
            <v>16583302.001661032</v>
          </cell>
          <cell r="Y513">
            <v>103645.63751038141</v>
          </cell>
          <cell r="Z513">
            <v>15546845.626557201</v>
          </cell>
          <cell r="AA513">
            <v>103645.63751038141</v>
          </cell>
          <cell r="AB513">
            <v>16583302.001661032</v>
          </cell>
          <cell r="AC513">
            <v>101916.7959098157</v>
          </cell>
          <cell r="AD513" t="str">
            <v>Contribution Margin</v>
          </cell>
        </row>
        <row r="515">
          <cell r="C515" t="str">
            <v>Production cost</v>
          </cell>
          <cell r="AD515" t="str">
            <v>Production cost</v>
          </cell>
        </row>
        <row r="516">
          <cell r="B516">
            <v>5.3363081149564008E-3</v>
          </cell>
          <cell r="D516" t="str">
            <v xml:space="preserve">Salaries &amp; Wages </v>
          </cell>
          <cell r="E516">
            <v>5330.971806841444</v>
          </cell>
          <cell r="F516">
            <v>799645.77102621656</v>
          </cell>
          <cell r="G516">
            <v>4450.6278387391867</v>
          </cell>
          <cell r="H516">
            <v>756606.7325856617</v>
          </cell>
          <cell r="I516">
            <v>4327.5507084975143</v>
          </cell>
          <cell r="J516">
            <v>735683.62044457742</v>
          </cell>
          <cell r="K516">
            <v>3880.9474753805712</v>
          </cell>
          <cell r="L516">
            <v>698570.54556850286</v>
          </cell>
          <cell r="M516">
            <v>5576.0739588801307</v>
          </cell>
          <cell r="N516">
            <v>724889.61465441703</v>
          </cell>
          <cell r="O516">
            <v>5384.2223576312035</v>
          </cell>
          <cell r="P516">
            <v>699948.90649205644</v>
          </cell>
          <cell r="Q516">
            <v>3880.9474753805712</v>
          </cell>
          <cell r="R516">
            <v>659761.07081469707</v>
          </cell>
          <cell r="S516">
            <v>5106.5098360270676</v>
          </cell>
          <cell r="T516">
            <v>612781.18032324815</v>
          </cell>
          <cell r="U516">
            <v>4709.8877128404993</v>
          </cell>
          <cell r="V516">
            <v>706483.15692607488</v>
          </cell>
          <cell r="W516">
            <v>5160.8344087507594</v>
          </cell>
          <cell r="X516">
            <v>825733.50540012144</v>
          </cell>
          <cell r="Y516">
            <v>5216.3272518556068</v>
          </cell>
          <cell r="Z516">
            <v>782449.08777834103</v>
          </cell>
          <cell r="AA516">
            <v>5063.8667476260061</v>
          </cell>
          <cell r="AB516">
            <v>810218.67962016095</v>
          </cell>
          <cell r="AC516">
            <v>4789.5499302359103</v>
          </cell>
          <cell r="AE516" t="str">
            <v xml:space="preserve">Salaries &amp; Wages </v>
          </cell>
        </row>
        <row r="517">
          <cell r="D517" t="str">
            <v xml:space="preserve">Utilities </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E517" t="str">
            <v xml:space="preserve">Utilities </v>
          </cell>
        </row>
        <row r="518">
          <cell r="B518">
            <v>1.1161252827919495E-2</v>
          </cell>
          <cell r="D518" t="str">
            <v>Depreciation</v>
          </cell>
          <cell r="E518">
            <v>11150.091575091576</v>
          </cell>
          <cell r="F518">
            <v>1672513.7362637364</v>
          </cell>
          <cell r="G518">
            <v>9308.7920489296648</v>
          </cell>
          <cell r="H518">
            <v>1582494.648318043</v>
          </cell>
          <cell r="I518">
            <v>9051.3678263455258</v>
          </cell>
          <cell r="J518">
            <v>1538732.5304787394</v>
          </cell>
          <cell r="K518">
            <v>8117.2666666666673</v>
          </cell>
          <cell r="L518">
            <v>1461108.0000000002</v>
          </cell>
          <cell r="M518">
            <v>11662.739463601532</v>
          </cell>
          <cell r="N518">
            <v>1516156.1302681991</v>
          </cell>
          <cell r="O518">
            <v>11261.468738438773</v>
          </cell>
          <cell r="P518">
            <v>1463990.9359970405</v>
          </cell>
          <cell r="Q518">
            <v>8117.2666666666673</v>
          </cell>
          <cell r="R518">
            <v>1379935.3333333335</v>
          </cell>
          <cell r="S518">
            <v>10680.614035087719</v>
          </cell>
          <cell r="T518">
            <v>1281673.6842105263</v>
          </cell>
          <cell r="U518">
            <v>9851.0517799352765</v>
          </cell>
          <cell r="V518">
            <v>1477657.7669902914</v>
          </cell>
          <cell r="W518">
            <v>10794.237588652482</v>
          </cell>
          <cell r="X518">
            <v>1727078.0141843972</v>
          </cell>
          <cell r="Y518">
            <v>10910.304659498208</v>
          </cell>
          <cell r="Z518">
            <v>1636545.6989247312</v>
          </cell>
          <cell r="AA518">
            <v>10591.423103688239</v>
          </cell>
          <cell r="AB518">
            <v>1694627.6965901183</v>
          </cell>
          <cell r="AC518">
            <v>10017.670747586497</v>
          </cell>
          <cell r="AE518" t="str">
            <v>Depreciation</v>
          </cell>
        </row>
        <row r="519">
          <cell r="B519">
            <v>3.3318563170053987E-3</v>
          </cell>
          <cell r="D519" t="str">
            <v xml:space="preserve">Other Factory overhead </v>
          </cell>
          <cell r="E519">
            <v>3328.5244606883934</v>
          </cell>
          <cell r="F519">
            <v>499278.66910325899</v>
          </cell>
          <cell r="G519">
            <v>2778.859870849943</v>
          </cell>
          <cell r="H519">
            <v>472406.17804449034</v>
          </cell>
          <cell r="I519">
            <v>2702.0136121556093</v>
          </cell>
          <cell r="J519">
            <v>459342.3140664536</v>
          </cell>
          <cell r="K519">
            <v>2423.1658073811504</v>
          </cell>
          <cell r="L519">
            <v>436169.84532860707</v>
          </cell>
          <cell r="M519">
            <v>3481.5600680763655</v>
          </cell>
          <cell r="N519">
            <v>452602.8088499275</v>
          </cell>
          <cell r="O519">
            <v>3361.7727627374452</v>
          </cell>
          <cell r="P519">
            <v>437030.45915586787</v>
          </cell>
          <cell r="Q519">
            <v>2423.1658073811504</v>
          </cell>
          <cell r="R519">
            <v>411938.18725479557</v>
          </cell>
          <cell r="S519">
            <v>3188.3760623436192</v>
          </cell>
          <cell r="T519">
            <v>382605.12748123432</v>
          </cell>
          <cell r="U519">
            <v>2940.735203132464</v>
          </cell>
          <cell r="V519">
            <v>441110.28046986961</v>
          </cell>
          <cell r="W519">
            <v>3222.2949566238703</v>
          </cell>
          <cell r="X519">
            <v>515567.19305981928</v>
          </cell>
          <cell r="Y519">
            <v>3256.9432894907936</v>
          </cell>
          <cell r="Z519">
            <v>488541.49342361902</v>
          </cell>
          <cell r="AA519">
            <v>3161.7507925119394</v>
          </cell>
          <cell r="AB519">
            <v>505880.12680191029</v>
          </cell>
          <cell r="AC519">
            <v>2990.4742842607898</v>
          </cell>
          <cell r="AE519" t="str">
            <v xml:space="preserve">Other Factory overhead </v>
          </cell>
        </row>
        <row r="520">
          <cell r="D520" t="str">
            <v>Running Royalty</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E520" t="str">
            <v>Running Royalty</v>
          </cell>
        </row>
        <row r="521">
          <cell r="E521">
            <v>19809.587842621411</v>
          </cell>
          <cell r="F521">
            <v>2971438.1763932118</v>
          </cell>
          <cell r="G521">
            <v>16538.279758518795</v>
          </cell>
          <cell r="H521">
            <v>2811507.5589481951</v>
          </cell>
          <cell r="I521">
            <v>16080.93214699865</v>
          </cell>
          <cell r="J521">
            <v>2733758.4649897702</v>
          </cell>
          <cell r="K521">
            <v>14421.379949428388</v>
          </cell>
          <cell r="L521">
            <v>2595848.3908971101</v>
          </cell>
          <cell r="M521">
            <v>20720.373490558028</v>
          </cell>
          <cell r="N521">
            <v>2693648.5537725436</v>
          </cell>
          <cell r="O521">
            <v>20007.463858807419</v>
          </cell>
          <cell r="P521">
            <v>2600970.3016449646</v>
          </cell>
          <cell r="Q521">
            <v>14421.379949428388</v>
          </cell>
          <cell r="R521">
            <v>2451634.5914028259</v>
          </cell>
          <cell r="S521">
            <v>18975.499933458406</v>
          </cell>
          <cell r="T521">
            <v>2277059.9920150088</v>
          </cell>
          <cell r="U521">
            <v>17501.674695908237</v>
          </cell>
          <cell r="V521">
            <v>2625251.2043862361</v>
          </cell>
          <cell r="W521">
            <v>19177.366954027111</v>
          </cell>
          <cell r="X521">
            <v>3068378.7126443381</v>
          </cell>
          <cell r="Y521">
            <v>19383.575200844611</v>
          </cell>
          <cell r="Z521">
            <v>2907536.2801266913</v>
          </cell>
          <cell r="AA521">
            <v>18817.040643826185</v>
          </cell>
          <cell r="AB521">
            <v>3010726.5030121896</v>
          </cell>
          <cell r="AC521">
            <v>17797.694962083195</v>
          </cell>
        </row>
        <row r="522">
          <cell r="B522">
            <v>7.7719016551574732E-2</v>
          </cell>
          <cell r="C522" t="str">
            <v>Gross Profit</v>
          </cell>
          <cell r="E522">
            <v>77641.297535023157</v>
          </cell>
          <cell r="F522">
            <v>11646194.630253464</v>
          </cell>
          <cell r="G522">
            <v>80912.605619125767</v>
          </cell>
          <cell r="H522">
            <v>13755142.95525136</v>
          </cell>
          <cell r="I522">
            <v>81369.953230645915</v>
          </cell>
          <cell r="J522">
            <v>13832892.049209785</v>
          </cell>
          <cell r="K522">
            <v>88893.257560953018</v>
          </cell>
          <cell r="L522">
            <v>16000786.36097154</v>
          </cell>
          <cell r="M522">
            <v>82594.264019823371</v>
          </cell>
          <cell r="N522">
            <v>10737254.322577026</v>
          </cell>
          <cell r="O522">
            <v>83307.17365157399</v>
          </cell>
          <cell r="P522">
            <v>10829932.574704604</v>
          </cell>
          <cell r="Q522">
            <v>89224.257560953018</v>
          </cell>
          <cell r="R522">
            <v>15168123.785362009</v>
          </cell>
          <cell r="S522">
            <v>84670.137576923007</v>
          </cell>
          <cell r="T522">
            <v>10160416.509230744</v>
          </cell>
          <cell r="U522">
            <v>86143.962814473169</v>
          </cell>
          <cell r="V522">
            <v>12921594.422170965</v>
          </cell>
          <cell r="W522">
            <v>84468.270556354299</v>
          </cell>
          <cell r="X522">
            <v>13514923.289016694</v>
          </cell>
          <cell r="Y522">
            <v>84262.062309536792</v>
          </cell>
          <cell r="Z522">
            <v>12639309.34643051</v>
          </cell>
          <cell r="AA522">
            <v>84828.596866555221</v>
          </cell>
          <cell r="AB522">
            <v>13572575.498648843</v>
          </cell>
          <cell r="AC522">
            <v>84119.100947732513</v>
          </cell>
          <cell r="AD522" t="str">
            <v>Gross Profit</v>
          </cell>
        </row>
        <row r="523">
          <cell r="E523">
            <v>9.1483086234914577</v>
          </cell>
          <cell r="F523">
            <v>9.1483086234914506</v>
          </cell>
          <cell r="G523">
            <v>9.533759883401089</v>
          </cell>
          <cell r="H523">
            <v>9.5337598834010766</v>
          </cell>
          <cell r="I523">
            <v>9.5876481777912712</v>
          </cell>
          <cell r="J523">
            <v>9.587648177791257</v>
          </cell>
          <cell r="K523">
            <v>10.474103093759833</v>
          </cell>
          <cell r="L523">
            <v>10.474103093759831</v>
          </cell>
          <cell r="M523">
            <v>9.7319061088931225</v>
          </cell>
          <cell r="N523">
            <v>9.7319061088931118</v>
          </cell>
          <cell r="O523">
            <v>9.8159067314866881</v>
          </cell>
          <cell r="P523">
            <v>9.8159067314866775</v>
          </cell>
          <cell r="Q523">
            <v>10.513104118349997</v>
          </cell>
          <cell r="R523">
            <v>10.513104118349995</v>
          </cell>
          <cell r="S523">
            <v>9.9765018661333453</v>
          </cell>
          <cell r="T523">
            <v>9.9765018661333311</v>
          </cell>
          <cell r="U523">
            <v>10.15015955293485</v>
          </cell>
          <cell r="V523">
            <v>10.150159552934843</v>
          </cell>
          <cell r="W523">
            <v>9.9527163053081384</v>
          </cell>
          <cell r="X523">
            <v>9.9527163053081438</v>
          </cell>
          <cell r="Y523">
            <v>9.9284192270458309</v>
          </cell>
          <cell r="Z523">
            <v>9.9284192270458238</v>
          </cell>
          <cell r="AA523">
            <v>9.9951727865305848</v>
          </cell>
          <cell r="AB523">
            <v>9.9951727865305902</v>
          </cell>
          <cell r="AC523">
            <v>9.9115743944561867</v>
          </cell>
        </row>
        <row r="524">
          <cell r="C524" t="str">
            <v>Other Expenses</v>
          </cell>
          <cell r="AD524" t="str">
            <v>Other Expenses</v>
          </cell>
        </row>
        <row r="525">
          <cell r="D525" t="str">
            <v>Selling Expenses</v>
          </cell>
          <cell r="E525">
            <v>5183.0082521448167</v>
          </cell>
          <cell r="F525">
            <v>777451.23782172252</v>
          </cell>
          <cell r="G525">
            <v>4427.3486746392564</v>
          </cell>
          <cell r="H525">
            <v>752649.27468867355</v>
          </cell>
          <cell r="I525">
            <v>4320.887144065181</v>
          </cell>
          <cell r="J525">
            <v>734550.81449108082</v>
          </cell>
          <cell r="K525">
            <v>3897.7185689144208</v>
          </cell>
          <cell r="L525">
            <v>701589.34240459569</v>
          </cell>
          <cell r="M525">
            <v>5409.2615187305564</v>
          </cell>
          <cell r="N525">
            <v>703203.99743497232</v>
          </cell>
          <cell r="O525">
            <v>5179.8400416559607</v>
          </cell>
          <cell r="P525">
            <v>673379.20541527495</v>
          </cell>
          <cell r="Q525">
            <v>3845.1336292747983</v>
          </cell>
          <cell r="R525">
            <v>653672.71697671572</v>
          </cell>
          <cell r="S525">
            <v>4967.5774890123712</v>
          </cell>
          <cell r="T525">
            <v>596109.29868148454</v>
          </cell>
          <cell r="U525">
            <v>4642.661605420024</v>
          </cell>
          <cell r="V525">
            <v>696399.24081300362</v>
          </cell>
          <cell r="W525">
            <v>5073.1110111757944</v>
          </cell>
          <cell r="X525">
            <v>811697.76178812713</v>
          </cell>
          <cell r="Y525">
            <v>5099.2966467698334</v>
          </cell>
          <cell r="Z525">
            <v>764894.49701547506</v>
          </cell>
          <cell r="AA525">
            <v>4893.3178190345943</v>
          </cell>
          <cell r="AB525">
            <v>782930.85104553506</v>
          </cell>
          <cell r="AC525">
            <v>4700.2870861829688</v>
          </cell>
          <cell r="AE525" t="str">
            <v>Selling Expenses</v>
          </cell>
        </row>
        <row r="526">
          <cell r="D526" t="str">
            <v>Advertisement Expenses</v>
          </cell>
          <cell r="E526">
            <v>800.32572918126152</v>
          </cell>
          <cell r="F526">
            <v>120048.85937718923</v>
          </cell>
          <cell r="G526">
            <v>969.71958993165515</v>
          </cell>
          <cell r="H526">
            <v>164852.33028838137</v>
          </cell>
          <cell r="I526">
            <v>7367.9708551430685</v>
          </cell>
          <cell r="J526">
            <v>1252555.0453743218</v>
          </cell>
          <cell r="K526">
            <v>6935.2770964018819</v>
          </cell>
          <cell r="L526">
            <v>1248349.8773523387</v>
          </cell>
          <cell r="M526">
            <v>7697.2629504339211</v>
          </cell>
          <cell r="N526">
            <v>1000644.1835564098</v>
          </cell>
          <cell r="O526">
            <v>799.8365151483406</v>
          </cell>
          <cell r="P526">
            <v>103978.74696928427</v>
          </cell>
          <cell r="Q526">
            <v>739.89139808437483</v>
          </cell>
          <cell r="R526">
            <v>125781.53767434372</v>
          </cell>
          <cell r="S526">
            <v>4684.9685429207811</v>
          </cell>
          <cell r="T526">
            <v>562196.22515049379</v>
          </cell>
          <cell r="U526">
            <v>5393.2109933565007</v>
          </cell>
          <cell r="V526">
            <v>808981.64900347509</v>
          </cell>
          <cell r="W526">
            <v>783.35612673520234</v>
          </cell>
          <cell r="X526">
            <v>125336.98027763238</v>
          </cell>
          <cell r="Y526">
            <v>8782.5333169589612</v>
          </cell>
          <cell r="Z526">
            <v>1317379.9975438442</v>
          </cell>
          <cell r="AA526">
            <v>1104.3291887822443</v>
          </cell>
          <cell r="AB526">
            <v>176692.67020515908</v>
          </cell>
          <cell r="AC526">
            <v>3808.04244715917</v>
          </cell>
        </row>
        <row r="527">
          <cell r="D527" t="str">
            <v>Administrative Expenses</v>
          </cell>
          <cell r="E527">
            <v>10560.726889052896</v>
          </cell>
          <cell r="F527">
            <v>1584109.0333579343</v>
          </cell>
          <cell r="G527">
            <v>9021.0198249495461</v>
          </cell>
          <cell r="H527">
            <v>1533573.3702414229</v>
          </cell>
          <cell r="I527">
            <v>8804.0973170376383</v>
          </cell>
          <cell r="J527">
            <v>1496696.5438963985</v>
          </cell>
          <cell r="K527">
            <v>7941.8629672567968</v>
          </cell>
          <cell r="L527">
            <v>1429535.3341062234</v>
          </cell>
          <cell r="M527">
            <v>11021.733092386507</v>
          </cell>
          <cell r="N527">
            <v>1432825.3020102459</v>
          </cell>
          <cell r="O527">
            <v>10554.271447719957</v>
          </cell>
          <cell r="P527">
            <v>1372055.2882035945</v>
          </cell>
          <cell r="Q527">
            <v>7834.7176263668644</v>
          </cell>
          <cell r="R527">
            <v>1331901.9964823669</v>
          </cell>
          <cell r="S527">
            <v>10121.772262268241</v>
          </cell>
          <cell r="T527">
            <v>1214612.671472189</v>
          </cell>
          <cell r="U527">
            <v>9459.7343604157559</v>
          </cell>
          <cell r="V527">
            <v>1418960.1540623633</v>
          </cell>
          <cell r="W527">
            <v>10336.803890810705</v>
          </cell>
          <cell r="X527">
            <v>1653888.6225297127</v>
          </cell>
          <cell r="Y527">
            <v>10390.158879356299</v>
          </cell>
          <cell r="Z527">
            <v>1558523.8319034448</v>
          </cell>
          <cell r="AA527">
            <v>9970.4632047953019</v>
          </cell>
          <cell r="AB527">
            <v>1595274.1127672484</v>
          </cell>
          <cell r="AC527">
            <v>9577.1501418658409</v>
          </cell>
          <cell r="AE527" t="str">
            <v>Administrative Expenses</v>
          </cell>
        </row>
        <row r="528">
          <cell r="D528" t="str">
            <v>Depreciation (Admin. &amp; Selling )</v>
          </cell>
          <cell r="E528">
            <v>2969.9882598191184</v>
          </cell>
          <cell r="F528">
            <v>445498.23897286778</v>
          </cell>
          <cell r="G528">
            <v>2536.9771657922738</v>
          </cell>
          <cell r="H528">
            <v>431286.11818468652</v>
          </cell>
          <cell r="I528">
            <v>2475.9721508385478</v>
          </cell>
          <cell r="J528">
            <v>420915.2656425531</v>
          </cell>
          <cell r="K528">
            <v>2233.4863898710532</v>
          </cell>
          <cell r="L528">
            <v>402027.55017678958</v>
          </cell>
          <cell r="M528">
            <v>3099.6368177250984</v>
          </cell>
          <cell r="N528">
            <v>402952.78630426276</v>
          </cell>
          <cell r="O528">
            <v>2968.1727990868981</v>
          </cell>
          <cell r="P528">
            <v>385862.46388129675</v>
          </cell>
          <cell r="Q528">
            <v>2203.3539560073127</v>
          </cell>
          <cell r="R528">
            <v>374570.17252124316</v>
          </cell>
          <cell r="S528">
            <v>2846.5412564224971</v>
          </cell>
          <cell r="T528">
            <v>341584.95077069965</v>
          </cell>
          <cell r="U528">
            <v>2660.3566484202443</v>
          </cell>
          <cell r="V528">
            <v>399053.49726303661</v>
          </cell>
          <cell r="W528">
            <v>2907.0145002598042</v>
          </cell>
          <cell r="X528">
            <v>465122.32004156866</v>
          </cell>
          <cell r="Y528">
            <v>2922.0194986134175</v>
          </cell>
          <cell r="Z528">
            <v>438302.92479201261</v>
          </cell>
          <cell r="AA528">
            <v>2803.9886812995901</v>
          </cell>
          <cell r="AB528">
            <v>448638.18900793442</v>
          </cell>
          <cell r="AC528">
            <v>2693.3774334559516</v>
          </cell>
          <cell r="AE528" t="str">
            <v>Depreciation (Admin. &amp; Selling )</v>
          </cell>
        </row>
        <row r="529">
          <cell r="D529" t="str">
            <v>Financial Charges -Capital Exp.</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E529" t="str">
            <v>Financial Charges -Capital Exp.</v>
          </cell>
        </row>
        <row r="530">
          <cell r="D530" t="str">
            <v>Financial  Charges -Working Capital</v>
          </cell>
          <cell r="E530">
            <v>530.11444507895521</v>
          </cell>
          <cell r="F530">
            <v>79517.166761843284</v>
          </cell>
          <cell r="G530">
            <v>458.80097155251627</v>
          </cell>
          <cell r="H530">
            <v>77996.16516392777</v>
          </cell>
          <cell r="I530">
            <v>448.49087868071882</v>
          </cell>
          <cell r="J530">
            <v>76243.449375722194</v>
          </cell>
          <cell r="K530">
            <v>407.98094465914818</v>
          </cell>
          <cell r="L530">
            <v>73436.570038646678</v>
          </cell>
          <cell r="M530">
            <v>548.85949175372707</v>
          </cell>
          <cell r="N530">
            <v>71351.733927984518</v>
          </cell>
          <cell r="O530">
            <v>527.77239945924691</v>
          </cell>
          <cell r="P530">
            <v>68610.411929702095</v>
          </cell>
          <cell r="Q530">
            <v>396.96132884259964</v>
          </cell>
          <cell r="R530">
            <v>67483.425903241936</v>
          </cell>
          <cell r="S530">
            <v>498.98402076239711</v>
          </cell>
          <cell r="T530">
            <v>59878.08249148765</v>
          </cell>
          <cell r="U530">
            <v>470.64800851302482</v>
          </cell>
          <cell r="V530">
            <v>70597.201276953725</v>
          </cell>
          <cell r="W530">
            <v>511.61704210669683</v>
          </cell>
          <cell r="X530">
            <v>81858.726737071498</v>
          </cell>
          <cell r="Y530">
            <v>513.76394785157731</v>
          </cell>
          <cell r="Z530">
            <v>77064.592177736602</v>
          </cell>
          <cell r="AA530">
            <v>495.30468493193735</v>
          </cell>
          <cell r="AB530">
            <v>79248.749589109968</v>
          </cell>
          <cell r="AC530">
            <v>480.04688878990646</v>
          </cell>
          <cell r="AE530" t="str">
            <v>Financial  Charges -Working Capital</v>
          </cell>
        </row>
        <row r="531">
          <cell r="D531" t="str">
            <v>Other Expenses (Charity &amp; Donation)</v>
          </cell>
          <cell r="E531">
            <v>368.13503130483002</v>
          </cell>
          <cell r="F531">
            <v>55220.254695724507</v>
          </cell>
          <cell r="G531">
            <v>318.61178580035858</v>
          </cell>
          <cell r="H531">
            <v>54164.003586060957</v>
          </cell>
          <cell r="I531">
            <v>311.4519990838325</v>
          </cell>
          <cell r="J531">
            <v>52946.839844251524</v>
          </cell>
          <cell r="K531">
            <v>283.32010045774183</v>
          </cell>
          <cell r="L531">
            <v>50997.618082393528</v>
          </cell>
          <cell r="M531">
            <v>381.15242482897719</v>
          </cell>
          <cell r="N531">
            <v>49549.815227767038</v>
          </cell>
          <cell r="O531">
            <v>366.50861073558809</v>
          </cell>
          <cell r="P531">
            <v>47646.119395626454</v>
          </cell>
          <cell r="Q531">
            <v>275.66758947402758</v>
          </cell>
          <cell r="R531">
            <v>46863.490210584685</v>
          </cell>
          <cell r="S531">
            <v>346.51668108499797</v>
          </cell>
          <cell r="T531">
            <v>41582.001730199758</v>
          </cell>
          <cell r="U531">
            <v>326.83889480071173</v>
          </cell>
          <cell r="V531">
            <v>49025.834220106757</v>
          </cell>
          <cell r="W531">
            <v>355.28961257409514</v>
          </cell>
          <cell r="X531">
            <v>56846.338011855223</v>
          </cell>
          <cell r="Y531">
            <v>356.78051934137312</v>
          </cell>
          <cell r="Z531">
            <v>53517.077901205965</v>
          </cell>
          <cell r="AA531">
            <v>343.96158675828985</v>
          </cell>
          <cell r="AB531">
            <v>55033.853881326373</v>
          </cell>
          <cell r="AC531">
            <v>333.36589499299072</v>
          </cell>
          <cell r="AE531" t="str">
            <v>Other Expenses (Charity &amp; Donation)</v>
          </cell>
        </row>
        <row r="532">
          <cell r="D532" t="str">
            <v>Other Expenses ( W.P.P.F.)</v>
          </cell>
          <cell r="E532">
            <v>3573.7075858361454</v>
          </cell>
          <cell r="F532">
            <v>536056.13787542179</v>
          </cell>
          <cell r="G532">
            <v>3260.1003648049996</v>
          </cell>
          <cell r="H532">
            <v>554217.06201684987</v>
          </cell>
          <cell r="I532">
            <v>2868.2077932472907</v>
          </cell>
          <cell r="J532">
            <v>487595.3248520394</v>
          </cell>
          <cell r="K532">
            <v>2950.3710885468208</v>
          </cell>
          <cell r="L532">
            <v>531066.79593842779</v>
          </cell>
          <cell r="M532">
            <v>2984.5209973853607</v>
          </cell>
          <cell r="N532">
            <v>387987.72966009687</v>
          </cell>
          <cell r="O532">
            <v>3261.9142882485439</v>
          </cell>
          <cell r="P532">
            <v>424048.85747231072</v>
          </cell>
          <cell r="Q532">
            <v>3221.4233012482478</v>
          </cell>
          <cell r="R532">
            <v>547641.96121220209</v>
          </cell>
          <cell r="S532">
            <v>2697.4681580678207</v>
          </cell>
          <cell r="T532">
            <v>323696.17896813847</v>
          </cell>
          <cell r="U532">
            <v>2877.5317129664104</v>
          </cell>
          <cell r="V532">
            <v>431629.75694496155</v>
          </cell>
          <cell r="W532">
            <v>3280.2679674234987</v>
          </cell>
          <cell r="X532">
            <v>524842.87478775973</v>
          </cell>
          <cell r="Y532">
            <v>2911.8557735997142</v>
          </cell>
          <cell r="Z532">
            <v>436778.36603995715</v>
          </cell>
          <cell r="AA532">
            <v>3464.9058265788067</v>
          </cell>
          <cell r="AB532">
            <v>554384.93225260905</v>
          </cell>
          <cell r="AC532">
            <v>3119.5358576199865</v>
          </cell>
          <cell r="AE532" t="str">
            <v>Other Expenses ( W.P.P.F.)</v>
          </cell>
        </row>
        <row r="533">
          <cell r="D533" t="str">
            <v>Workers Welfare Fund</v>
          </cell>
          <cell r="E533">
            <v>1499.0267372593985</v>
          </cell>
          <cell r="F533">
            <v>224854.01058890976</v>
          </cell>
          <cell r="G533">
            <v>1367.4811090758005</v>
          </cell>
          <cell r="H533">
            <v>232471.78854288609</v>
          </cell>
          <cell r="I533">
            <v>1203.0979219267881</v>
          </cell>
          <cell r="J533">
            <v>204526.64672755398</v>
          </cell>
          <cell r="K533">
            <v>1237.5621229049211</v>
          </cell>
          <cell r="L533">
            <v>222761.1821228858</v>
          </cell>
          <cell r="M533">
            <v>1251.8866374865934</v>
          </cell>
          <cell r="N533">
            <v>162745.26287325713</v>
          </cell>
          <cell r="O533">
            <v>1368.2419770751833</v>
          </cell>
          <cell r="P533">
            <v>177871.45701977384</v>
          </cell>
          <cell r="Q533">
            <v>1351.2576349952574</v>
          </cell>
          <cell r="R533">
            <v>229713.79794919374</v>
          </cell>
          <cell r="S533">
            <v>1131.4795054513236</v>
          </cell>
          <cell r="T533">
            <v>135777.54065415883</v>
          </cell>
          <cell r="U533">
            <v>1207.0089316049207</v>
          </cell>
          <cell r="V533">
            <v>181051.3397407381</v>
          </cell>
          <cell r="W533">
            <v>1375.9406080206418</v>
          </cell>
          <cell r="X533">
            <v>220150.49728330268</v>
          </cell>
          <cell r="Y533">
            <v>1221.4064958669101</v>
          </cell>
          <cell r="Z533">
            <v>183210.9743800365</v>
          </cell>
          <cell r="AA533">
            <v>1453.3887710099996</v>
          </cell>
          <cell r="AB533">
            <v>232542.20336159994</v>
          </cell>
          <cell r="AC533">
            <v>1308.5199463284221</v>
          </cell>
          <cell r="AE533" t="str">
            <v>Workers Welfare Fund</v>
          </cell>
        </row>
        <row r="534">
          <cell r="E534">
            <v>25485.032929677422</v>
          </cell>
          <cell r="F534">
            <v>3822754.9394516139</v>
          </cell>
          <cell r="G534">
            <v>22360.059486546405</v>
          </cell>
          <cell r="H534">
            <v>3801210.112712889</v>
          </cell>
          <cell r="I534">
            <v>27800.176060023059</v>
          </cell>
          <cell r="J534">
            <v>4726029.9302039212</v>
          </cell>
          <cell r="K534">
            <v>25887.579279012789</v>
          </cell>
          <cell r="L534">
            <v>4659764.2702223007</v>
          </cell>
          <cell r="M534">
            <v>32394.313930730743</v>
          </cell>
          <cell r="N534">
            <v>4211260.8109949967</v>
          </cell>
          <cell r="O534">
            <v>25026.558079129718</v>
          </cell>
          <cell r="P534">
            <v>3253452.550286863</v>
          </cell>
          <cell r="Q534">
            <v>19868.406464293483</v>
          </cell>
          <cell r="R534">
            <v>3377629.0989298923</v>
          </cell>
          <cell r="S534">
            <v>27295.30791599043</v>
          </cell>
          <cell r="T534">
            <v>3275436.9499188517</v>
          </cell>
          <cell r="U534">
            <v>27037.991155497592</v>
          </cell>
          <cell r="V534">
            <v>4055698.673324639</v>
          </cell>
          <cell r="W534">
            <v>24623.40075910644</v>
          </cell>
          <cell r="X534">
            <v>3939744.1214570296</v>
          </cell>
          <cell r="Y534">
            <v>32197.815078358082</v>
          </cell>
          <cell r="Z534">
            <v>4829672.2617537128</v>
          </cell>
          <cell r="AA534">
            <v>24529.659763190764</v>
          </cell>
          <cell r="AB534">
            <v>3924745.5621105218</v>
          </cell>
          <cell r="AC534">
            <v>26020.325696395241</v>
          </cell>
        </row>
        <row r="535">
          <cell r="D535" t="str">
            <v>Operating Profit</v>
          </cell>
          <cell r="E535">
            <v>52156.264605345736</v>
          </cell>
          <cell r="F535">
            <v>7823439.6908018496</v>
          </cell>
          <cell r="G535">
            <v>58552.546132579359</v>
          </cell>
          <cell r="H535">
            <v>9953932.8425384723</v>
          </cell>
          <cell r="I535">
            <v>53569.777170622852</v>
          </cell>
          <cell r="J535">
            <v>9106862.1190058626</v>
          </cell>
          <cell r="K535">
            <v>63005.678281940229</v>
          </cell>
          <cell r="L535">
            <v>11341022.09074924</v>
          </cell>
          <cell r="M535">
            <v>50199.950089092628</v>
          </cell>
          <cell r="N535">
            <v>6525993.5115820291</v>
          </cell>
          <cell r="O535">
            <v>58280.615572444272</v>
          </cell>
          <cell r="P535">
            <v>7576480.0244177412</v>
          </cell>
          <cell r="Q535">
            <v>69355.851096659535</v>
          </cell>
          <cell r="R535">
            <v>11790494.686432116</v>
          </cell>
          <cell r="S535">
            <v>57374.829660932577</v>
          </cell>
          <cell r="T535">
            <v>6884979.5593118928</v>
          </cell>
          <cell r="U535">
            <v>59105.971658975577</v>
          </cell>
          <cell r="V535">
            <v>8865895.748846326</v>
          </cell>
          <cell r="W535">
            <v>59844.869797247855</v>
          </cell>
          <cell r="X535">
            <v>9575179.1675596647</v>
          </cell>
          <cell r="Y535">
            <v>52064.247231178713</v>
          </cell>
          <cell r="Z535">
            <v>7809637.0846767975</v>
          </cell>
          <cell r="AA535">
            <v>60298.937103364457</v>
          </cell>
          <cell r="AB535">
            <v>9647829.93653832</v>
          </cell>
          <cell r="AC535">
            <v>58098.775251337269</v>
          </cell>
          <cell r="AE535" t="str">
            <v>Operating Profit</v>
          </cell>
        </row>
        <row r="537">
          <cell r="C537" t="str">
            <v>Other Income</v>
          </cell>
          <cell r="AD537" t="str">
            <v>Other Income</v>
          </cell>
        </row>
        <row r="538">
          <cell r="D538" t="str">
            <v>H.D</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E538" t="str">
            <v>H.D</v>
          </cell>
        </row>
        <row r="539">
          <cell r="D539" t="str">
            <v>Others</v>
          </cell>
          <cell r="E539">
            <v>18021.978021978022</v>
          </cell>
          <cell r="F539">
            <v>2703296.7032967033</v>
          </cell>
          <cell r="G539">
            <v>15045.871559633028</v>
          </cell>
          <cell r="H539">
            <v>2557798</v>
          </cell>
          <cell r="I539">
            <v>14629.794826048172</v>
          </cell>
          <cell r="J539">
            <v>2487065.1204281892</v>
          </cell>
          <cell r="K539">
            <v>5120</v>
          </cell>
          <cell r="L539">
            <v>921600</v>
          </cell>
          <cell r="M539">
            <v>7356.3218390804595</v>
          </cell>
          <cell r="N539">
            <v>956321.83908045979</v>
          </cell>
          <cell r="O539">
            <v>7103.2186459489458</v>
          </cell>
          <cell r="P539">
            <v>923418.42397336289</v>
          </cell>
          <cell r="Q539">
            <v>5120</v>
          </cell>
          <cell r="R539">
            <v>870400</v>
          </cell>
          <cell r="S539">
            <v>6736.8421052631575</v>
          </cell>
          <cell r="T539">
            <v>808421.05263157887</v>
          </cell>
          <cell r="U539">
            <v>6213.5922330097092</v>
          </cell>
          <cell r="V539">
            <v>932038.8349514564</v>
          </cell>
          <cell r="W539">
            <v>6808.510638297872</v>
          </cell>
          <cell r="X539">
            <v>1089361.7021276595</v>
          </cell>
          <cell r="Y539">
            <v>6881.7204301075271</v>
          </cell>
          <cell r="Z539">
            <v>1032258.0645161291</v>
          </cell>
          <cell r="AA539">
            <v>6680.5845511482257</v>
          </cell>
          <cell r="AB539">
            <v>1068893.5281837161</v>
          </cell>
          <cell r="AC539">
            <v>8886.3441680376382</v>
          </cell>
          <cell r="AE539" t="str">
            <v>Others</v>
          </cell>
        </row>
        <row r="540">
          <cell r="E540">
            <v>18021.978021978022</v>
          </cell>
          <cell r="F540">
            <v>2703296.7032967033</v>
          </cell>
          <cell r="G540">
            <v>15045.871559633028</v>
          </cell>
          <cell r="H540">
            <v>2557798</v>
          </cell>
          <cell r="I540">
            <v>14629.794826048172</v>
          </cell>
          <cell r="J540">
            <v>2487065.1204281892</v>
          </cell>
          <cell r="K540">
            <v>5120</v>
          </cell>
          <cell r="L540">
            <v>921600</v>
          </cell>
          <cell r="M540">
            <v>7356.3218390804595</v>
          </cell>
          <cell r="N540">
            <v>956321.83908045979</v>
          </cell>
          <cell r="O540">
            <v>7103.2186459489458</v>
          </cell>
          <cell r="P540">
            <v>923418.42397336289</v>
          </cell>
          <cell r="Q540">
            <v>5120</v>
          </cell>
          <cell r="R540">
            <v>870400</v>
          </cell>
          <cell r="S540">
            <v>6736.8421052631575</v>
          </cell>
          <cell r="T540">
            <v>808421.05263157887</v>
          </cell>
          <cell r="U540">
            <v>6213.5922330097092</v>
          </cell>
          <cell r="V540">
            <v>932038.8349514564</v>
          </cell>
          <cell r="W540">
            <v>6808.510638297872</v>
          </cell>
          <cell r="X540">
            <v>1089361.7021276595</v>
          </cell>
          <cell r="Y540">
            <v>6881.7204301075271</v>
          </cell>
          <cell r="Z540">
            <v>1032258.0645161291</v>
          </cell>
          <cell r="AA540">
            <v>6680.5845511482257</v>
          </cell>
          <cell r="AB540">
            <v>1068893.5281837161</v>
          </cell>
          <cell r="AC540">
            <v>8886.3441680376382</v>
          </cell>
        </row>
        <row r="542">
          <cell r="C542" t="str">
            <v>Profit / (Loss) before tax</v>
          </cell>
          <cell r="E542">
            <v>70178.242627323751</v>
          </cell>
          <cell r="F542">
            <v>10526736.394098554</v>
          </cell>
          <cell r="G542">
            <v>73598.417692212388</v>
          </cell>
          <cell r="H542">
            <v>12511730.842538472</v>
          </cell>
          <cell r="I542">
            <v>68199.571996671031</v>
          </cell>
          <cell r="J542">
            <v>11593927.239434052</v>
          </cell>
          <cell r="K542">
            <v>68125.678281940229</v>
          </cell>
          <cell r="L542">
            <v>12262622.09074924</v>
          </cell>
          <cell r="M542">
            <v>57556.27192817309</v>
          </cell>
          <cell r="N542">
            <v>7482315.3506624885</v>
          </cell>
          <cell r="O542">
            <v>65383.834218393218</v>
          </cell>
          <cell r="P542">
            <v>8499898.4483911041</v>
          </cell>
          <cell r="Q542">
            <v>74475.851096659535</v>
          </cell>
          <cell r="R542">
            <v>12660894.686432116</v>
          </cell>
          <cell r="S542">
            <v>64111.671766195737</v>
          </cell>
          <cell r="T542">
            <v>7693400.6119434722</v>
          </cell>
          <cell r="U542">
            <v>65319.563891985286</v>
          </cell>
          <cell r="V542">
            <v>9797934.5837977827</v>
          </cell>
          <cell r="W542">
            <v>66653.380435545725</v>
          </cell>
          <cell r="X542">
            <v>10664540.869687324</v>
          </cell>
          <cell r="Y542">
            <v>58945.967661286239</v>
          </cell>
          <cell r="Z542">
            <v>8841895.1491929274</v>
          </cell>
          <cell r="AA542">
            <v>66979.521654512675</v>
          </cell>
          <cell r="AB542">
            <v>10716723.464722035</v>
          </cell>
          <cell r="AC542">
            <v>66985.119419374911</v>
          </cell>
          <cell r="AD542" t="str">
            <v>Profit before tax</v>
          </cell>
        </row>
        <row r="544">
          <cell r="C544" t="str">
            <v>Taxation</v>
          </cell>
          <cell r="AD544" t="str">
            <v>Taxation</v>
          </cell>
        </row>
        <row r="545">
          <cell r="D545" t="str">
            <v>Current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E545" t="str">
            <v>Current</v>
          </cell>
        </row>
        <row r="546">
          <cell r="D546" t="str">
            <v>Deferred</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E546" t="str">
            <v>Deferred</v>
          </cell>
        </row>
        <row r="547">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row>
        <row r="549">
          <cell r="C549" t="str">
            <v>Net Profit after taxation</v>
          </cell>
          <cell r="E549">
            <v>70178.242627323751</v>
          </cell>
          <cell r="F549">
            <v>10526736.394098554</v>
          </cell>
          <cell r="G549">
            <v>73598.417692212388</v>
          </cell>
          <cell r="H549">
            <v>12511730.842538472</v>
          </cell>
          <cell r="I549">
            <v>68199.571996671031</v>
          </cell>
          <cell r="J549">
            <v>11593927.239434052</v>
          </cell>
          <cell r="K549">
            <v>68125.678281940229</v>
          </cell>
          <cell r="L549">
            <v>12262622.09074924</v>
          </cell>
          <cell r="M549">
            <v>57556.27192817309</v>
          </cell>
          <cell r="N549">
            <v>7482315.3506624885</v>
          </cell>
          <cell r="O549">
            <v>65383.834218393218</v>
          </cell>
          <cell r="P549">
            <v>8499898.4483911041</v>
          </cell>
          <cell r="Q549">
            <v>74475.851096659535</v>
          </cell>
          <cell r="R549">
            <v>12660894.686432116</v>
          </cell>
          <cell r="S549">
            <v>64111.671766195737</v>
          </cell>
          <cell r="T549">
            <v>7693400.6119434722</v>
          </cell>
          <cell r="U549">
            <v>65319.563891985286</v>
          </cell>
          <cell r="V549">
            <v>9797934.5837977827</v>
          </cell>
          <cell r="W549">
            <v>66653.380435545725</v>
          </cell>
          <cell r="X549">
            <v>10664540.869687324</v>
          </cell>
          <cell r="Y549">
            <v>58945.967661286239</v>
          </cell>
          <cell r="Z549">
            <v>8841895.1491929274</v>
          </cell>
          <cell r="AA549">
            <v>66979.521654512675</v>
          </cell>
          <cell r="AB549">
            <v>10716723.464722035</v>
          </cell>
          <cell r="AC549">
            <v>66985.119419374911</v>
          </cell>
          <cell r="AD549" t="str">
            <v>Net Profit after taxation</v>
          </cell>
        </row>
        <row r="551">
          <cell r="AC551" t="str">
            <v>2.0D SALOON</v>
          </cell>
        </row>
        <row r="552">
          <cell r="E552">
            <v>37438</v>
          </cell>
          <cell r="G552">
            <v>37469</v>
          </cell>
          <cell r="I552">
            <v>37500</v>
          </cell>
          <cell r="K552">
            <v>37531</v>
          </cell>
          <cell r="M552">
            <v>37562</v>
          </cell>
          <cell r="O552">
            <v>37593</v>
          </cell>
          <cell r="Q552">
            <v>37624</v>
          </cell>
          <cell r="S552">
            <v>37655</v>
          </cell>
          <cell r="U552">
            <v>37686</v>
          </cell>
          <cell r="W552">
            <v>37717</v>
          </cell>
          <cell r="Y552">
            <v>37748</v>
          </cell>
          <cell r="AA552">
            <v>37779</v>
          </cell>
          <cell r="AC552" t="str">
            <v>Yearly</v>
          </cell>
        </row>
        <row r="553">
          <cell r="D553" t="str">
            <v>2.0D SALOON</v>
          </cell>
          <cell r="E553" t="str">
            <v>Per Unit</v>
          </cell>
          <cell r="F553" t="str">
            <v>Total</v>
          </cell>
          <cell r="G553" t="str">
            <v>Per Unit</v>
          </cell>
          <cell r="H553" t="str">
            <v>Total</v>
          </cell>
          <cell r="I553" t="str">
            <v>Per Unit</v>
          </cell>
          <cell r="J553" t="str">
            <v>Total</v>
          </cell>
          <cell r="K553" t="str">
            <v>Per Unit</v>
          </cell>
          <cell r="L553" t="str">
            <v>Total</v>
          </cell>
          <cell r="M553" t="str">
            <v>Per Unit</v>
          </cell>
          <cell r="N553" t="str">
            <v>Total</v>
          </cell>
          <cell r="O553" t="str">
            <v>Per Unit</v>
          </cell>
          <cell r="P553" t="str">
            <v>Total</v>
          </cell>
          <cell r="Q553" t="str">
            <v>Per Unit</v>
          </cell>
          <cell r="R553" t="str">
            <v>Total</v>
          </cell>
          <cell r="S553" t="str">
            <v>Per Unit</v>
          </cell>
          <cell r="T553" t="str">
            <v>Total</v>
          </cell>
          <cell r="U553" t="str">
            <v>Per Unit</v>
          </cell>
          <cell r="V553" t="str">
            <v>Total</v>
          </cell>
          <cell r="W553" t="str">
            <v>Per Unit</v>
          </cell>
          <cell r="X553" t="str">
            <v>Total</v>
          </cell>
          <cell r="Y553" t="str">
            <v>Per Unit</v>
          </cell>
          <cell r="Z553" t="str">
            <v>Total</v>
          </cell>
          <cell r="AA553" t="str">
            <v>Per Unit</v>
          </cell>
          <cell r="AB553" t="str">
            <v>Total</v>
          </cell>
          <cell r="AC553" t="str">
            <v>Average</v>
          </cell>
          <cell r="AD553">
            <v>0</v>
          </cell>
          <cell r="AE553" t="str">
            <v>2.0DG</v>
          </cell>
        </row>
        <row r="555">
          <cell r="C555" t="str">
            <v>Sales Units</v>
          </cell>
          <cell r="E555">
            <v>240</v>
          </cell>
          <cell r="F555">
            <v>240</v>
          </cell>
          <cell r="G555">
            <v>260</v>
          </cell>
          <cell r="H555">
            <v>260</v>
          </cell>
          <cell r="I555">
            <v>260</v>
          </cell>
          <cell r="J555">
            <v>260</v>
          </cell>
          <cell r="K555">
            <v>290</v>
          </cell>
          <cell r="L555">
            <v>290</v>
          </cell>
          <cell r="M555">
            <v>200</v>
          </cell>
          <cell r="N555">
            <v>200</v>
          </cell>
          <cell r="O555">
            <v>210</v>
          </cell>
          <cell r="P555">
            <v>210</v>
          </cell>
          <cell r="Q555">
            <v>270</v>
          </cell>
          <cell r="R555">
            <v>270</v>
          </cell>
          <cell r="S555">
            <v>200</v>
          </cell>
          <cell r="T555">
            <v>200</v>
          </cell>
          <cell r="U555">
            <v>240</v>
          </cell>
          <cell r="V555">
            <v>240</v>
          </cell>
          <cell r="W555">
            <v>260</v>
          </cell>
          <cell r="X555">
            <v>260</v>
          </cell>
          <cell r="Y555">
            <v>250</v>
          </cell>
          <cell r="Z555">
            <v>250</v>
          </cell>
          <cell r="AA555">
            <v>260</v>
          </cell>
          <cell r="AB555">
            <v>260</v>
          </cell>
          <cell r="AC555">
            <v>2940</v>
          </cell>
          <cell r="AD555" t="str">
            <v>Sales Units</v>
          </cell>
        </row>
        <row r="557">
          <cell r="C557" t="str">
            <v>Selling Price</v>
          </cell>
          <cell r="E557">
            <v>1189000</v>
          </cell>
          <cell r="F557">
            <v>285360000</v>
          </cell>
          <cell r="G557">
            <v>1189000</v>
          </cell>
          <cell r="H557">
            <v>309140000</v>
          </cell>
          <cell r="I557">
            <v>1189000</v>
          </cell>
          <cell r="J557">
            <v>309140000</v>
          </cell>
          <cell r="K557">
            <v>1189000</v>
          </cell>
          <cell r="L557">
            <v>344810000</v>
          </cell>
          <cell r="M557">
            <v>1189000</v>
          </cell>
          <cell r="N557">
            <v>237800000</v>
          </cell>
          <cell r="O557">
            <v>1189000</v>
          </cell>
          <cell r="P557">
            <v>249690000</v>
          </cell>
          <cell r="Q557">
            <v>1189000</v>
          </cell>
          <cell r="R557">
            <v>321030000</v>
          </cell>
          <cell r="S557">
            <v>1189000</v>
          </cell>
          <cell r="T557">
            <v>237800000</v>
          </cell>
          <cell r="U557">
            <v>1189000</v>
          </cell>
          <cell r="V557">
            <v>285360000</v>
          </cell>
          <cell r="W557">
            <v>1189000</v>
          </cell>
          <cell r="X557">
            <v>309140000</v>
          </cell>
          <cell r="Y557">
            <v>1189000</v>
          </cell>
          <cell r="Z557">
            <v>297250000</v>
          </cell>
          <cell r="AA557">
            <v>1189000</v>
          </cell>
          <cell r="AB557">
            <v>309140000</v>
          </cell>
          <cell r="AC557">
            <v>1189000</v>
          </cell>
          <cell r="AD557" t="str">
            <v>Selling Price</v>
          </cell>
        </row>
        <row r="558">
          <cell r="C558" t="str">
            <v>Less: Dealer commission</v>
          </cell>
          <cell r="E558">
            <v>-35000</v>
          </cell>
          <cell r="F558">
            <v>-8400000</v>
          </cell>
          <cell r="G558">
            <v>-35000</v>
          </cell>
          <cell r="H558">
            <v>-9100000</v>
          </cell>
          <cell r="I558">
            <v>-35000</v>
          </cell>
          <cell r="J558">
            <v>-9100000</v>
          </cell>
          <cell r="K558">
            <v>-35000</v>
          </cell>
          <cell r="L558">
            <v>-10150000</v>
          </cell>
          <cell r="M558">
            <v>-35000</v>
          </cell>
          <cell r="N558">
            <v>-7000000</v>
          </cell>
          <cell r="O558">
            <v>-35000</v>
          </cell>
          <cell r="P558">
            <v>-7350000</v>
          </cell>
          <cell r="Q558">
            <v>-35000</v>
          </cell>
          <cell r="R558">
            <v>-9450000</v>
          </cell>
          <cell r="S558">
            <v>-35000</v>
          </cell>
          <cell r="T558">
            <v>-7000000</v>
          </cell>
          <cell r="U558">
            <v>-35000</v>
          </cell>
          <cell r="V558">
            <v>-8400000</v>
          </cell>
          <cell r="W558">
            <v>-35000</v>
          </cell>
          <cell r="X558">
            <v>-9100000</v>
          </cell>
          <cell r="Y558">
            <v>-35000</v>
          </cell>
          <cell r="Z558">
            <v>-8750000</v>
          </cell>
          <cell r="AA558">
            <v>-35000</v>
          </cell>
          <cell r="AB558">
            <v>-9100000</v>
          </cell>
          <cell r="AC558">
            <v>-35000</v>
          </cell>
          <cell r="AD558" t="str">
            <v>Less: Dealer commission</v>
          </cell>
        </row>
        <row r="559">
          <cell r="D559" t="str">
            <v xml:space="preserve">  Sales tax</v>
          </cell>
          <cell r="E559">
            <v>-155086.95652173914</v>
          </cell>
          <cell r="F559">
            <v>-37220869.565217391</v>
          </cell>
          <cell r="G559">
            <v>-155086.95652173914</v>
          </cell>
          <cell r="H559">
            <v>-40322608.695652172</v>
          </cell>
          <cell r="I559">
            <v>-155086.95652173914</v>
          </cell>
          <cell r="J559">
            <v>-40322608.695652172</v>
          </cell>
          <cell r="K559">
            <v>-155086.95652173914</v>
          </cell>
          <cell r="L559">
            <v>-44975217.391304351</v>
          </cell>
          <cell r="M559">
            <v>-155086.95652173914</v>
          </cell>
          <cell r="N559">
            <v>-31017391.304347828</v>
          </cell>
          <cell r="O559">
            <v>-155086.95652173914</v>
          </cell>
          <cell r="P559">
            <v>-32568260.869565219</v>
          </cell>
          <cell r="Q559">
            <v>-155086.95652173914</v>
          </cell>
          <cell r="R559">
            <v>-41873478.26086957</v>
          </cell>
          <cell r="S559">
            <v>-155086.95652173914</v>
          </cell>
          <cell r="T559">
            <v>-31017391.304347828</v>
          </cell>
          <cell r="U559">
            <v>-155086.95652173914</v>
          </cell>
          <cell r="V559">
            <v>-37220869.565217391</v>
          </cell>
          <cell r="W559">
            <v>-155086.95652173914</v>
          </cell>
          <cell r="X559">
            <v>-40322608.695652172</v>
          </cell>
          <cell r="Y559">
            <v>-155086.95652173914</v>
          </cell>
          <cell r="Z559">
            <v>-38771739.130434781</v>
          </cell>
          <cell r="AA559">
            <v>-155086.95652173914</v>
          </cell>
          <cell r="AB559">
            <v>-40322608.695652172</v>
          </cell>
          <cell r="AC559">
            <v>-155086.95652173914</v>
          </cell>
          <cell r="AE559" t="str">
            <v xml:space="preserve">  Sales tax</v>
          </cell>
        </row>
        <row r="560">
          <cell r="B560">
            <v>0.84012871612974005</v>
          </cell>
          <cell r="C560" t="str">
            <v>Net Sales</v>
          </cell>
          <cell r="E560">
            <v>998913.04347826086</v>
          </cell>
          <cell r="F560">
            <v>239739130.43478262</v>
          </cell>
          <cell r="G560">
            <v>998913.04347826086</v>
          </cell>
          <cell r="H560">
            <v>259717391.30434781</v>
          </cell>
          <cell r="I560">
            <v>998913.04347826086</v>
          </cell>
          <cell r="J560">
            <v>259717391.30434781</v>
          </cell>
          <cell r="K560">
            <v>998913.04347826086</v>
          </cell>
          <cell r="L560">
            <v>289684782.60869563</v>
          </cell>
          <cell r="M560">
            <v>998913.04347826086</v>
          </cell>
          <cell r="N560">
            <v>199782608.69565219</v>
          </cell>
          <cell r="O560">
            <v>998913.04347826086</v>
          </cell>
          <cell r="P560">
            <v>209771739.13043478</v>
          </cell>
          <cell r="Q560">
            <v>998913.04347826086</v>
          </cell>
          <cell r="R560">
            <v>269706521.73913044</v>
          </cell>
          <cell r="S560">
            <v>998913.04347826086</v>
          </cell>
          <cell r="T560">
            <v>199782608.69565219</v>
          </cell>
          <cell r="U560">
            <v>998913.04347826086</v>
          </cell>
          <cell r="V560">
            <v>239739130.43478262</v>
          </cell>
          <cell r="W560">
            <v>998913.04347826086</v>
          </cell>
          <cell r="X560">
            <v>259717391.30434781</v>
          </cell>
          <cell r="Y560">
            <v>998913.04347826086</v>
          </cell>
          <cell r="Z560">
            <v>249728260.86956522</v>
          </cell>
          <cell r="AA560">
            <v>998913.04347826086</v>
          </cell>
          <cell r="AB560">
            <v>259717391.30434781</v>
          </cell>
          <cell r="AC560">
            <v>998913.04347826086</v>
          </cell>
          <cell r="AD560" t="str">
            <v>Net Sales</v>
          </cell>
          <cell r="AE560">
            <v>2936804347.826087</v>
          </cell>
        </row>
        <row r="562">
          <cell r="C562" t="str">
            <v>Variable Cost of Sales</v>
          </cell>
          <cell r="AD562" t="str">
            <v>Variable Cost of Sales</v>
          </cell>
        </row>
        <row r="563">
          <cell r="B563">
            <v>0.43283030309798959</v>
          </cell>
          <cell r="D563" t="str">
            <v>CKD Cost</v>
          </cell>
          <cell r="E563">
            <v>514635.2303835096</v>
          </cell>
          <cell r="F563">
            <v>123512455.2920423</v>
          </cell>
          <cell r="G563">
            <v>514635.2303835096</v>
          </cell>
          <cell r="H563">
            <v>133805159.89971249</v>
          </cell>
          <cell r="I563">
            <v>514635.2303835096</v>
          </cell>
          <cell r="J563">
            <v>133805159.89971249</v>
          </cell>
          <cell r="K563">
            <v>514635.2303835096</v>
          </cell>
          <cell r="L563">
            <v>149244216.81121778</v>
          </cell>
          <cell r="M563">
            <v>514635.2303835096</v>
          </cell>
          <cell r="N563">
            <v>102927046.07670192</v>
          </cell>
          <cell r="O563">
            <v>514635.2303835096</v>
          </cell>
          <cell r="P563">
            <v>108073398.38053702</v>
          </cell>
          <cell r="Q563">
            <v>514635.2303835096</v>
          </cell>
          <cell r="R563">
            <v>138951512.2035476</v>
          </cell>
          <cell r="S563">
            <v>514635.2303835096</v>
          </cell>
          <cell r="T563">
            <v>102927046.07670192</v>
          </cell>
          <cell r="U563">
            <v>514635.2303835096</v>
          </cell>
          <cell r="V563">
            <v>123512455.2920423</v>
          </cell>
          <cell r="W563">
            <v>514635.2303835096</v>
          </cell>
          <cell r="X563">
            <v>133805159.89971249</v>
          </cell>
          <cell r="Y563">
            <v>514635.2303835096</v>
          </cell>
          <cell r="Z563">
            <v>128658807.59587739</v>
          </cell>
          <cell r="AA563">
            <v>514635.2303835096</v>
          </cell>
          <cell r="AB563">
            <v>133805159.89971249</v>
          </cell>
          <cell r="AC563">
            <v>514635.2303835096</v>
          </cell>
          <cell r="AE563" t="str">
            <v>CKD Cost</v>
          </cell>
          <cell r="AF563">
            <v>1513027577.3275182</v>
          </cell>
        </row>
        <row r="564">
          <cell r="B564">
            <v>0.19040706476030278</v>
          </cell>
          <cell r="D564" t="str">
            <v>Vendor parts</v>
          </cell>
          <cell r="E564">
            <v>226394</v>
          </cell>
          <cell r="F564">
            <v>54334560</v>
          </cell>
          <cell r="G564">
            <v>226394</v>
          </cell>
          <cell r="H564">
            <v>58862440</v>
          </cell>
          <cell r="I564">
            <v>226394</v>
          </cell>
          <cell r="J564">
            <v>58862440</v>
          </cell>
          <cell r="K564">
            <v>226394</v>
          </cell>
          <cell r="L564">
            <v>65654260</v>
          </cell>
          <cell r="M564">
            <v>226394</v>
          </cell>
          <cell r="N564">
            <v>45278800</v>
          </cell>
          <cell r="O564">
            <v>226394</v>
          </cell>
          <cell r="P564">
            <v>47542740</v>
          </cell>
          <cell r="Q564">
            <v>226063</v>
          </cell>
          <cell r="R564">
            <v>61037010</v>
          </cell>
          <cell r="S564">
            <v>226063</v>
          </cell>
          <cell r="T564">
            <v>45212600</v>
          </cell>
          <cell r="U564">
            <v>226063</v>
          </cell>
          <cell r="V564">
            <v>54255120</v>
          </cell>
          <cell r="W564">
            <v>226063</v>
          </cell>
          <cell r="X564">
            <v>58776380</v>
          </cell>
          <cell r="Y564">
            <v>226063</v>
          </cell>
          <cell r="Z564">
            <v>56515750</v>
          </cell>
          <cell r="AA564">
            <v>226063</v>
          </cell>
          <cell r="AB564">
            <v>58776380</v>
          </cell>
          <cell r="AC564">
            <v>226227.37414965985</v>
          </cell>
          <cell r="AE564" t="str">
            <v>Vendor parts</v>
          </cell>
          <cell r="AF564">
            <v>665108480</v>
          </cell>
        </row>
        <row r="565">
          <cell r="B565">
            <v>0.1287021325904121</v>
          </cell>
          <cell r="D565" t="str">
            <v>Multi Source Parts</v>
          </cell>
          <cell r="E565">
            <v>153026.83564999999</v>
          </cell>
          <cell r="F565">
            <v>36726440.556000002</v>
          </cell>
          <cell r="G565">
            <v>153026.83564999999</v>
          </cell>
          <cell r="H565">
            <v>39786977.269000001</v>
          </cell>
          <cell r="I565">
            <v>153026.83564999999</v>
          </cell>
          <cell r="J565">
            <v>39786977.269000001</v>
          </cell>
          <cell r="K565">
            <v>153026.83564999999</v>
          </cell>
          <cell r="L565">
            <v>44377782.338500001</v>
          </cell>
          <cell r="M565">
            <v>153026.83564999999</v>
          </cell>
          <cell r="N565">
            <v>30605367.129999999</v>
          </cell>
          <cell r="O565">
            <v>153026.83564999999</v>
          </cell>
          <cell r="P565">
            <v>32135635.486499999</v>
          </cell>
          <cell r="Q565">
            <v>153026.83564999999</v>
          </cell>
          <cell r="R565">
            <v>41317245.625500001</v>
          </cell>
          <cell r="S565">
            <v>153026.83564999999</v>
          </cell>
          <cell r="T565">
            <v>30605367.129999999</v>
          </cell>
          <cell r="U565">
            <v>153026.83564999999</v>
          </cell>
          <cell r="V565">
            <v>36726440.556000002</v>
          </cell>
          <cell r="W565">
            <v>153026.83564999999</v>
          </cell>
          <cell r="X565">
            <v>39786977.269000001</v>
          </cell>
          <cell r="Y565">
            <v>153026.83564999999</v>
          </cell>
          <cell r="Z565">
            <v>38256708.912500001</v>
          </cell>
          <cell r="AA565">
            <v>153026.83564999999</v>
          </cell>
          <cell r="AB565">
            <v>39786977.269000001</v>
          </cell>
          <cell r="AC565">
            <v>153026.83564999999</v>
          </cell>
          <cell r="AE565" t="str">
            <v>Nomi Parts</v>
          </cell>
          <cell r="AF565">
            <v>449898896.81099999</v>
          </cell>
        </row>
        <row r="566">
          <cell r="B566">
            <v>1.2300252312867957E-2</v>
          </cell>
          <cell r="D566" t="str">
            <v>Paints &amp; Chemicals</v>
          </cell>
          <cell r="E566">
            <v>14625</v>
          </cell>
          <cell r="F566">
            <v>3510000</v>
          </cell>
          <cell r="G566">
            <v>14625</v>
          </cell>
          <cell r="H566">
            <v>3802500</v>
          </cell>
          <cell r="I566">
            <v>14625</v>
          </cell>
          <cell r="J566">
            <v>3802500</v>
          </cell>
          <cell r="K566">
            <v>14625</v>
          </cell>
          <cell r="L566">
            <v>4241250</v>
          </cell>
          <cell r="M566">
            <v>14625</v>
          </cell>
          <cell r="N566">
            <v>2925000</v>
          </cell>
          <cell r="O566">
            <v>14625</v>
          </cell>
          <cell r="P566">
            <v>3071250</v>
          </cell>
          <cell r="Q566">
            <v>14625</v>
          </cell>
          <cell r="R566">
            <v>3948750</v>
          </cell>
          <cell r="S566">
            <v>14625</v>
          </cell>
          <cell r="T566">
            <v>2925000</v>
          </cell>
          <cell r="U566">
            <v>14625</v>
          </cell>
          <cell r="V566">
            <v>3510000</v>
          </cell>
          <cell r="W566">
            <v>14625</v>
          </cell>
          <cell r="X566">
            <v>3802500</v>
          </cell>
          <cell r="Y566">
            <v>14625</v>
          </cell>
          <cell r="Z566">
            <v>3656250</v>
          </cell>
          <cell r="AA566">
            <v>14625</v>
          </cell>
          <cell r="AB566">
            <v>3802500</v>
          </cell>
          <cell r="AC566">
            <v>14625</v>
          </cell>
          <cell r="AE566" t="str">
            <v>Paints &amp; Chemicals</v>
          </cell>
          <cell r="AF566">
            <v>42997500</v>
          </cell>
        </row>
        <row r="567">
          <cell r="B567">
            <v>4.4962153069806558E-3</v>
          </cell>
          <cell r="D567" t="str">
            <v>Consumables</v>
          </cell>
          <cell r="E567">
            <v>5346</v>
          </cell>
          <cell r="F567">
            <v>1283040</v>
          </cell>
          <cell r="G567">
            <v>5346</v>
          </cell>
          <cell r="H567">
            <v>1389960</v>
          </cell>
          <cell r="I567">
            <v>5346</v>
          </cell>
          <cell r="J567">
            <v>1389960</v>
          </cell>
          <cell r="K567">
            <v>5346</v>
          </cell>
          <cell r="L567">
            <v>1550340</v>
          </cell>
          <cell r="M567">
            <v>5346</v>
          </cell>
          <cell r="N567">
            <v>1069200</v>
          </cell>
          <cell r="O567">
            <v>5346</v>
          </cell>
          <cell r="P567">
            <v>1122660</v>
          </cell>
          <cell r="Q567">
            <v>5346</v>
          </cell>
          <cell r="R567">
            <v>1443420</v>
          </cell>
          <cell r="S567">
            <v>5346</v>
          </cell>
          <cell r="T567">
            <v>1069200</v>
          </cell>
          <cell r="U567">
            <v>5346</v>
          </cell>
          <cell r="V567">
            <v>1283040</v>
          </cell>
          <cell r="W567">
            <v>5346</v>
          </cell>
          <cell r="X567">
            <v>1389960</v>
          </cell>
          <cell r="Y567">
            <v>5346</v>
          </cell>
          <cell r="Z567">
            <v>1336500</v>
          </cell>
          <cell r="AA567">
            <v>5346</v>
          </cell>
          <cell r="AB567">
            <v>1389960</v>
          </cell>
          <cell r="AC567">
            <v>5346</v>
          </cell>
          <cell r="AE567" t="str">
            <v>Consumables</v>
          </cell>
          <cell r="AF567">
            <v>15717240</v>
          </cell>
        </row>
        <row r="568">
          <cell r="B568">
            <v>0</v>
          </cell>
          <cell r="D568" t="str">
            <v>KD Parts</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E568" t="str">
            <v>KD Parts</v>
          </cell>
          <cell r="AF568">
            <v>0</v>
          </cell>
        </row>
        <row r="569">
          <cell r="B569">
            <v>6.6358284272497901E-4</v>
          </cell>
          <cell r="D569" t="str">
            <v>Spare parts</v>
          </cell>
          <cell r="E569">
            <v>789</v>
          </cell>
          <cell r="F569">
            <v>189360</v>
          </cell>
          <cell r="G569">
            <v>789</v>
          </cell>
          <cell r="H569">
            <v>205140</v>
          </cell>
          <cell r="I569">
            <v>789</v>
          </cell>
          <cell r="J569">
            <v>205140</v>
          </cell>
          <cell r="K569">
            <v>789</v>
          </cell>
          <cell r="L569">
            <v>228810</v>
          </cell>
          <cell r="M569">
            <v>789</v>
          </cell>
          <cell r="N569">
            <v>157800</v>
          </cell>
          <cell r="O569">
            <v>789</v>
          </cell>
          <cell r="P569">
            <v>165690</v>
          </cell>
          <cell r="Q569">
            <v>789</v>
          </cell>
          <cell r="R569">
            <v>213030</v>
          </cell>
          <cell r="S569">
            <v>789</v>
          </cell>
          <cell r="T569">
            <v>157800</v>
          </cell>
          <cell r="U569">
            <v>789</v>
          </cell>
          <cell r="V569">
            <v>189360</v>
          </cell>
          <cell r="W569">
            <v>789</v>
          </cell>
          <cell r="X569">
            <v>205140</v>
          </cell>
          <cell r="Y569">
            <v>789</v>
          </cell>
          <cell r="Z569">
            <v>197250</v>
          </cell>
          <cell r="AA569">
            <v>789</v>
          </cell>
          <cell r="AB569">
            <v>205140</v>
          </cell>
          <cell r="AC569">
            <v>789</v>
          </cell>
          <cell r="AE569" t="str">
            <v>Spare parts</v>
          </cell>
          <cell r="AF569">
            <v>2319660</v>
          </cell>
        </row>
        <row r="570">
          <cell r="B570">
            <v>4.2834314550042052E-3</v>
          </cell>
          <cell r="D570" t="str">
            <v>Utilities</v>
          </cell>
          <cell r="E570">
            <v>5093</v>
          </cell>
          <cell r="F570">
            <v>1222320</v>
          </cell>
          <cell r="G570">
            <v>5093</v>
          </cell>
          <cell r="H570">
            <v>1324180</v>
          </cell>
          <cell r="I570">
            <v>5093</v>
          </cell>
          <cell r="J570">
            <v>1324180</v>
          </cell>
          <cell r="K570">
            <v>5093</v>
          </cell>
          <cell r="L570">
            <v>1476970</v>
          </cell>
          <cell r="M570">
            <v>5093</v>
          </cell>
          <cell r="N570">
            <v>1018600</v>
          </cell>
          <cell r="O570">
            <v>5093</v>
          </cell>
          <cell r="P570">
            <v>1069530</v>
          </cell>
          <cell r="Q570">
            <v>5093</v>
          </cell>
          <cell r="R570">
            <v>1375110</v>
          </cell>
          <cell r="S570">
            <v>5093</v>
          </cell>
          <cell r="T570">
            <v>1018600</v>
          </cell>
          <cell r="U570">
            <v>5093</v>
          </cell>
          <cell r="V570">
            <v>1222320</v>
          </cell>
          <cell r="W570">
            <v>5093</v>
          </cell>
          <cell r="X570">
            <v>1324180</v>
          </cell>
          <cell r="Y570">
            <v>5093</v>
          </cell>
          <cell r="Z570">
            <v>1273250</v>
          </cell>
          <cell r="AA570">
            <v>5093</v>
          </cell>
          <cell r="AB570">
            <v>1324180</v>
          </cell>
          <cell r="AC570">
            <v>5093</v>
          </cell>
          <cell r="AE570" t="str">
            <v>Utilites</v>
          </cell>
          <cell r="AF570">
            <v>14973420</v>
          </cell>
        </row>
        <row r="571">
          <cell r="B571">
            <v>5.9764507989907489E-3</v>
          </cell>
          <cell r="D571" t="str">
            <v>Royalty</v>
          </cell>
          <cell r="E571">
            <v>7106</v>
          </cell>
          <cell r="F571">
            <v>1705440</v>
          </cell>
          <cell r="G571">
            <v>7106</v>
          </cell>
          <cell r="H571">
            <v>1847560</v>
          </cell>
          <cell r="I571">
            <v>7106</v>
          </cell>
          <cell r="J571">
            <v>1847560</v>
          </cell>
          <cell r="K571">
            <v>7106</v>
          </cell>
          <cell r="L571">
            <v>2060740</v>
          </cell>
          <cell r="M571">
            <v>7106</v>
          </cell>
          <cell r="N571">
            <v>1421200</v>
          </cell>
          <cell r="O571">
            <v>7106</v>
          </cell>
          <cell r="P571">
            <v>1492260</v>
          </cell>
          <cell r="Q571">
            <v>7106</v>
          </cell>
          <cell r="R571">
            <v>1918620</v>
          </cell>
          <cell r="S571">
            <v>7106</v>
          </cell>
          <cell r="T571">
            <v>1421200</v>
          </cell>
          <cell r="U571">
            <v>7106</v>
          </cell>
          <cell r="V571">
            <v>1705440</v>
          </cell>
          <cell r="W571">
            <v>7106</v>
          </cell>
          <cell r="X571">
            <v>1847560</v>
          </cell>
          <cell r="Y571">
            <v>7106</v>
          </cell>
          <cell r="Z571">
            <v>1776500</v>
          </cell>
          <cell r="AA571">
            <v>7106</v>
          </cell>
          <cell r="AB571">
            <v>1847560</v>
          </cell>
          <cell r="AC571">
            <v>7106</v>
          </cell>
          <cell r="AE571" t="str">
            <v>Royalty</v>
          </cell>
          <cell r="AF571">
            <v>20891640</v>
          </cell>
        </row>
        <row r="573">
          <cell r="E573">
            <v>927015.06603350956</v>
          </cell>
          <cell r="F573">
            <v>222483615.84804231</v>
          </cell>
          <cell r="G573">
            <v>927015.06603350956</v>
          </cell>
          <cell r="H573">
            <v>241023917.1687125</v>
          </cell>
          <cell r="I573">
            <v>927015.06603350956</v>
          </cell>
          <cell r="J573">
            <v>241023917.1687125</v>
          </cell>
          <cell r="K573">
            <v>927015.06603350956</v>
          </cell>
          <cell r="L573">
            <v>268834369.14971781</v>
          </cell>
          <cell r="M573">
            <v>927015.06603350956</v>
          </cell>
          <cell r="N573">
            <v>185403013.20670193</v>
          </cell>
          <cell r="O573">
            <v>927015.06603350956</v>
          </cell>
          <cell r="P573">
            <v>194673163.86703703</v>
          </cell>
          <cell r="Q573">
            <v>926684.06603350956</v>
          </cell>
          <cell r="R573">
            <v>250204697.82904759</v>
          </cell>
          <cell r="S573">
            <v>926684.06603350956</v>
          </cell>
          <cell r="T573">
            <v>185336813.20670193</v>
          </cell>
          <cell r="U573">
            <v>926684.06603350956</v>
          </cell>
          <cell r="V573">
            <v>222404175.84804231</v>
          </cell>
          <cell r="W573">
            <v>926684.06603350956</v>
          </cell>
          <cell r="X573">
            <v>240937857.1687125</v>
          </cell>
          <cell r="Y573">
            <v>926684.06603350956</v>
          </cell>
          <cell r="Z573">
            <v>231671016.5083774</v>
          </cell>
          <cell r="AA573">
            <v>926684.06603350956</v>
          </cell>
          <cell r="AB573">
            <v>240937857.1687125</v>
          </cell>
          <cell r="AC573">
            <v>926848.44018316944</v>
          </cell>
          <cell r="AF573">
            <v>2724934414.1385188</v>
          </cell>
        </row>
        <row r="574">
          <cell r="B574">
            <v>6.0469282964467033E-2</v>
          </cell>
          <cell r="C574" t="str">
            <v>Contribution Margin</v>
          </cell>
          <cell r="E574">
            <v>71897.977444751305</v>
          </cell>
          <cell r="F574">
            <v>17255514.586740315</v>
          </cell>
          <cell r="G574">
            <v>71897.977444751305</v>
          </cell>
          <cell r="H574">
            <v>18693474.135635316</v>
          </cell>
          <cell r="I574">
            <v>71897.977444751305</v>
          </cell>
          <cell r="J574">
            <v>18693474.135635316</v>
          </cell>
          <cell r="K574">
            <v>71897.977444751305</v>
          </cell>
          <cell r="L574">
            <v>20850413.458977818</v>
          </cell>
          <cell r="M574">
            <v>71897.977444751305</v>
          </cell>
          <cell r="N574">
            <v>14379595.488950253</v>
          </cell>
          <cell r="O574">
            <v>71897.977444751305</v>
          </cell>
          <cell r="P574">
            <v>15098575.263397753</v>
          </cell>
          <cell r="Q574">
            <v>72228.977444751305</v>
          </cell>
          <cell r="R574">
            <v>19501823.910082847</v>
          </cell>
          <cell r="S574">
            <v>72228.977444751305</v>
          </cell>
          <cell r="T574">
            <v>14445795.488950253</v>
          </cell>
          <cell r="U574">
            <v>72228.977444751305</v>
          </cell>
          <cell r="V574">
            <v>17334954.586740315</v>
          </cell>
          <cell r="W574">
            <v>72228.977444751305</v>
          </cell>
          <cell r="X574">
            <v>18779534.135635316</v>
          </cell>
          <cell r="Y574">
            <v>72228.977444751305</v>
          </cell>
          <cell r="Z574">
            <v>18057244.361187816</v>
          </cell>
          <cell r="AA574">
            <v>72228.977444751305</v>
          </cell>
          <cell r="AB574">
            <v>18779534.135635316</v>
          </cell>
          <cell r="AC574">
            <v>72064.603295091423</v>
          </cell>
          <cell r="AD574" t="str">
            <v>Contribution Margin</v>
          </cell>
        </row>
        <row r="576">
          <cell r="C576" t="str">
            <v>Production cost</v>
          </cell>
          <cell r="AD576" t="str">
            <v>Production cost</v>
          </cell>
        </row>
        <row r="577">
          <cell r="B577">
            <v>4.4835759519272029E-3</v>
          </cell>
          <cell r="D577" t="str">
            <v xml:space="preserve">Salaries &amp; Wages </v>
          </cell>
          <cell r="E577">
            <v>5330.971806841444</v>
          </cell>
          <cell r="F577">
            <v>1279433.2336419467</v>
          </cell>
          <cell r="G577">
            <v>4450.6278387391867</v>
          </cell>
          <cell r="H577">
            <v>1157163.2380721886</v>
          </cell>
          <cell r="I577">
            <v>4327.5507084975143</v>
          </cell>
          <cell r="J577">
            <v>1125163.1842093538</v>
          </cell>
          <cell r="K577">
            <v>3880.9474753805712</v>
          </cell>
          <cell r="L577">
            <v>1125474.7678603656</v>
          </cell>
          <cell r="M577">
            <v>5576.0739588801307</v>
          </cell>
          <cell r="N577">
            <v>1115214.7917760261</v>
          </cell>
          <cell r="O577">
            <v>5384.2223576312035</v>
          </cell>
          <cell r="P577">
            <v>1130686.6951025527</v>
          </cell>
          <cell r="Q577">
            <v>3880.9474753805712</v>
          </cell>
          <cell r="R577">
            <v>1047855.8183527542</v>
          </cell>
          <cell r="S577">
            <v>5106.5098360270676</v>
          </cell>
          <cell r="T577">
            <v>1021301.9672054135</v>
          </cell>
          <cell r="U577">
            <v>4709.8877128404993</v>
          </cell>
          <cell r="V577">
            <v>1130373.0510817198</v>
          </cell>
          <cell r="W577">
            <v>5160.8344087507594</v>
          </cell>
          <cell r="X577">
            <v>1341816.9462751974</v>
          </cell>
          <cell r="Y577">
            <v>5216.3272518556068</v>
          </cell>
          <cell r="Z577">
            <v>1304081.8129639018</v>
          </cell>
          <cell r="AA577">
            <v>5063.8667476260061</v>
          </cell>
          <cell r="AB577">
            <v>1316605.3543827615</v>
          </cell>
          <cell r="AC577">
            <v>4794.2758030354353</v>
          </cell>
          <cell r="AE577" t="str">
            <v xml:space="preserve">Salaries &amp; Wages </v>
          </cell>
        </row>
        <row r="578">
          <cell r="D578" t="str">
            <v xml:space="preserve">Utilities </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E578" t="str">
            <v xml:space="preserve">Utilities </v>
          </cell>
        </row>
        <row r="579">
          <cell r="B579">
            <v>9.3777052776211744E-3</v>
          </cell>
          <cell r="D579" t="str">
            <v>Depreciation</v>
          </cell>
          <cell r="E579">
            <v>11150.091575091576</v>
          </cell>
          <cell r="F579">
            <v>2676021.9780219779</v>
          </cell>
          <cell r="G579">
            <v>9308.7920489296648</v>
          </cell>
          <cell r="H579">
            <v>2420285.9327217126</v>
          </cell>
          <cell r="I579">
            <v>9051.3678263455258</v>
          </cell>
          <cell r="J579">
            <v>2353355.6348498366</v>
          </cell>
          <cell r="K579">
            <v>8117.2666666666673</v>
          </cell>
          <cell r="L579">
            <v>2354007.3333333335</v>
          </cell>
          <cell r="M579">
            <v>11662.739463601532</v>
          </cell>
          <cell r="N579">
            <v>2332547.8927203063</v>
          </cell>
          <cell r="O579">
            <v>11261.468738438773</v>
          </cell>
          <cell r="P579">
            <v>2364908.4350721422</v>
          </cell>
          <cell r="Q579">
            <v>8117.2666666666673</v>
          </cell>
          <cell r="R579">
            <v>2191662</v>
          </cell>
          <cell r="S579">
            <v>10680.614035087719</v>
          </cell>
          <cell r="T579">
            <v>2136122.8070175438</v>
          </cell>
          <cell r="U579">
            <v>9851.0517799352765</v>
          </cell>
          <cell r="V579">
            <v>2364252.4271844663</v>
          </cell>
          <cell r="W579">
            <v>10794.237588652482</v>
          </cell>
          <cell r="X579">
            <v>2806501.7730496456</v>
          </cell>
          <cell r="Y579">
            <v>10910.304659498208</v>
          </cell>
          <cell r="Z579">
            <v>2727576.1648745518</v>
          </cell>
          <cell r="AA579">
            <v>10591.423103688239</v>
          </cell>
          <cell r="AB579">
            <v>2753770.0069589424</v>
          </cell>
          <cell r="AC579">
            <v>10027.555233266825</v>
          </cell>
          <cell r="AE579" t="str">
            <v>Depreciation</v>
          </cell>
        </row>
        <row r="580">
          <cell r="B580">
            <v>2.7994318424629044E-3</v>
          </cell>
          <cell r="D580" t="str">
            <v xml:space="preserve">Other Factory overhead </v>
          </cell>
          <cell r="E580">
            <v>3328.5244606883934</v>
          </cell>
          <cell r="F580">
            <v>798845.87056521443</v>
          </cell>
          <cell r="G580">
            <v>2778.859870849943</v>
          </cell>
          <cell r="H580">
            <v>722503.56642098515</v>
          </cell>
          <cell r="I580">
            <v>2702.0136121556093</v>
          </cell>
          <cell r="J580">
            <v>702523.53916045837</v>
          </cell>
          <cell r="K580">
            <v>2423.1658073811504</v>
          </cell>
          <cell r="L580">
            <v>702718.08414053358</v>
          </cell>
          <cell r="M580">
            <v>3481.5600680763655</v>
          </cell>
          <cell r="N580">
            <v>696312.01361527306</v>
          </cell>
          <cell r="O580">
            <v>3361.7727627374452</v>
          </cell>
          <cell r="P580">
            <v>705972.28017486352</v>
          </cell>
          <cell r="Q580">
            <v>2423.1658073811504</v>
          </cell>
          <cell r="R580">
            <v>654254.76799291058</v>
          </cell>
          <cell r="S580">
            <v>3188.3760623436192</v>
          </cell>
          <cell r="T580">
            <v>637675.21246872388</v>
          </cell>
          <cell r="U580">
            <v>2940.735203132464</v>
          </cell>
          <cell r="V580">
            <v>705776.44875179138</v>
          </cell>
          <cell r="W580">
            <v>3222.2949566238703</v>
          </cell>
          <cell r="X580">
            <v>837796.68872220628</v>
          </cell>
          <cell r="Y580">
            <v>3256.9432894907936</v>
          </cell>
          <cell r="Z580">
            <v>814235.82237269846</v>
          </cell>
          <cell r="AA580">
            <v>3161.7507925119394</v>
          </cell>
          <cell r="AB580">
            <v>822055.20605310425</v>
          </cell>
          <cell r="AC580">
            <v>2993.4250001492392</v>
          </cell>
          <cell r="AE580" t="str">
            <v xml:space="preserve">Other Factory overhead </v>
          </cell>
        </row>
        <row r="581">
          <cell r="D581" t="str">
            <v>Running Royalty</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E581" t="str">
            <v>Running Royalty</v>
          </cell>
        </row>
        <row r="582">
          <cell r="E582">
            <v>19809.587842621411</v>
          </cell>
          <cell r="F582">
            <v>4754301.0822291393</v>
          </cell>
          <cell r="G582">
            <v>16538.279758518795</v>
          </cell>
          <cell r="H582">
            <v>4299952.7372148866</v>
          </cell>
          <cell r="I582">
            <v>16080.93214699865</v>
          </cell>
          <cell r="J582">
            <v>4181042.3582196487</v>
          </cell>
          <cell r="K582">
            <v>14421.379949428388</v>
          </cell>
          <cell r="L582">
            <v>4182200.1853342326</v>
          </cell>
          <cell r="M582">
            <v>20720.373490558028</v>
          </cell>
          <cell r="N582">
            <v>4144074.6981116054</v>
          </cell>
          <cell r="O582">
            <v>20007.463858807419</v>
          </cell>
          <cell r="P582">
            <v>4201567.4103495581</v>
          </cell>
          <cell r="Q582">
            <v>14421.379949428388</v>
          </cell>
          <cell r="R582">
            <v>3893772.5863456647</v>
          </cell>
          <cell r="S582">
            <v>18975.499933458406</v>
          </cell>
          <cell r="T582">
            <v>3795099.9866916812</v>
          </cell>
          <cell r="U582">
            <v>17501.674695908237</v>
          </cell>
          <cell r="V582">
            <v>4200401.9270179775</v>
          </cell>
          <cell r="W582">
            <v>19177.366954027111</v>
          </cell>
          <cell r="X582">
            <v>4986115.4080470493</v>
          </cell>
          <cell r="Y582">
            <v>19383.575200844611</v>
          </cell>
          <cell r="Z582">
            <v>4845893.8002111521</v>
          </cell>
          <cell r="AA582">
            <v>18817.040643826185</v>
          </cell>
          <cell r="AB582">
            <v>4892430.5673948079</v>
          </cell>
          <cell r="AC582">
            <v>17815.256036451501</v>
          </cell>
        </row>
        <row r="583">
          <cell r="B583">
            <v>4.3808569892455754E-2</v>
          </cell>
          <cell r="C583" t="str">
            <v>Gross Profit</v>
          </cell>
          <cell r="E583">
            <v>52088.389602129893</v>
          </cell>
          <cell r="F583">
            <v>12501213.504511176</v>
          </cell>
          <cell r="G583">
            <v>55359.69768623251</v>
          </cell>
          <cell r="H583">
            <v>14393521.398420431</v>
          </cell>
          <cell r="I583">
            <v>55817.045297752658</v>
          </cell>
          <cell r="J583">
            <v>14512431.777415667</v>
          </cell>
          <cell r="K583">
            <v>57476.597495322916</v>
          </cell>
          <cell r="L583">
            <v>16668213.273643587</v>
          </cell>
          <cell r="M583">
            <v>51177.603954193277</v>
          </cell>
          <cell r="N583">
            <v>10235520.790838648</v>
          </cell>
          <cell r="O583">
            <v>51890.513585943889</v>
          </cell>
          <cell r="P583">
            <v>10897007.853048194</v>
          </cell>
          <cell r="Q583">
            <v>57807.597495322916</v>
          </cell>
          <cell r="R583">
            <v>15608051.323737182</v>
          </cell>
          <cell r="S583">
            <v>53253.477511292898</v>
          </cell>
          <cell r="T583">
            <v>10650695.502258571</v>
          </cell>
          <cell r="U583">
            <v>54727.302748843067</v>
          </cell>
          <cell r="V583">
            <v>13134552.659722337</v>
          </cell>
          <cell r="W583">
            <v>53051.610490724197</v>
          </cell>
          <cell r="X583">
            <v>13793418.727588266</v>
          </cell>
          <cell r="Y583">
            <v>52845.40224390669</v>
          </cell>
          <cell r="Z583">
            <v>13211350.560976664</v>
          </cell>
          <cell r="AA583">
            <v>53411.936800925119</v>
          </cell>
          <cell r="AB583">
            <v>13887103.568240508</v>
          </cell>
          <cell r="AC583">
            <v>54249.347258639922</v>
          </cell>
          <cell r="AD583" t="str">
            <v>Gross Profit</v>
          </cell>
        </row>
        <row r="585">
          <cell r="C585" t="str">
            <v>Other Expenses</v>
          </cell>
          <cell r="AD585" t="str">
            <v>Other Expenses</v>
          </cell>
        </row>
        <row r="586">
          <cell r="D586" t="str">
            <v>Selling Expenses</v>
          </cell>
          <cell r="E586">
            <v>5183.0082521448167</v>
          </cell>
          <cell r="F586">
            <v>1243921.9805147559</v>
          </cell>
          <cell r="G586">
            <v>4427.3486746392564</v>
          </cell>
          <cell r="H586">
            <v>1151110.6554062066</v>
          </cell>
          <cell r="I586">
            <v>4320.887144065181</v>
          </cell>
          <cell r="J586">
            <v>1123430.657456947</v>
          </cell>
          <cell r="K586">
            <v>3897.7185689144208</v>
          </cell>
          <cell r="L586">
            <v>1130338.384985182</v>
          </cell>
          <cell r="M586">
            <v>5409.2615187305564</v>
          </cell>
          <cell r="N586">
            <v>1081852.3037461112</v>
          </cell>
          <cell r="O586">
            <v>5179.8400416559607</v>
          </cell>
          <cell r="P586">
            <v>1087766.4087477517</v>
          </cell>
          <cell r="Q586">
            <v>3845.1336292747983</v>
          </cell>
          <cell r="R586">
            <v>1038186.0799041955</v>
          </cell>
          <cell r="S586">
            <v>4967.5774890123712</v>
          </cell>
          <cell r="T586">
            <v>993515.49780247419</v>
          </cell>
          <cell r="U586">
            <v>4642.661605420024</v>
          </cell>
          <cell r="V586">
            <v>1114238.7853008057</v>
          </cell>
          <cell r="W586">
            <v>5073.1110111757944</v>
          </cell>
          <cell r="X586">
            <v>1319008.8629057065</v>
          </cell>
          <cell r="Y586">
            <v>5099.2966467698334</v>
          </cell>
          <cell r="Z586">
            <v>1274824.1616924584</v>
          </cell>
          <cell r="AA586">
            <v>4893.3178190345943</v>
          </cell>
          <cell r="AB586">
            <v>1272262.6329489946</v>
          </cell>
          <cell r="AC586">
            <v>4704.2368746297925</v>
          </cell>
          <cell r="AE586" t="str">
            <v>Selling Expenses</v>
          </cell>
        </row>
        <row r="587">
          <cell r="D587" t="str">
            <v>Advertisement Expenses</v>
          </cell>
          <cell r="E587">
            <v>800.32572918126152</v>
          </cell>
          <cell r="F587">
            <v>192078.17500350275</v>
          </cell>
          <cell r="G587">
            <v>969.71958993165515</v>
          </cell>
          <cell r="H587">
            <v>252127.09338223035</v>
          </cell>
          <cell r="I587">
            <v>7367.9708551430685</v>
          </cell>
          <cell r="J587">
            <v>1915672.4223371979</v>
          </cell>
          <cell r="K587">
            <v>6935.2770964018819</v>
          </cell>
          <cell r="L587">
            <v>2011230.3579565457</v>
          </cell>
          <cell r="M587">
            <v>7697.2629504339211</v>
          </cell>
          <cell r="N587">
            <v>1539452.5900867842</v>
          </cell>
          <cell r="O587">
            <v>799.8365151483406</v>
          </cell>
          <cell r="P587">
            <v>167965.66818115153</v>
          </cell>
          <cell r="Q587">
            <v>739.89139808437483</v>
          </cell>
          <cell r="R587">
            <v>199770.6774827812</v>
          </cell>
          <cell r="S587">
            <v>4684.9685429207811</v>
          </cell>
          <cell r="T587">
            <v>936993.70858415624</v>
          </cell>
          <cell r="U587">
            <v>5393.2109933565007</v>
          </cell>
          <cell r="V587">
            <v>1294370.6384055601</v>
          </cell>
          <cell r="W587">
            <v>783.35612673520234</v>
          </cell>
          <cell r="X587">
            <v>203672.59295115262</v>
          </cell>
          <cell r="Y587">
            <v>8782.5333169589612</v>
          </cell>
          <cell r="Z587">
            <v>2195633.3292397405</v>
          </cell>
          <cell r="AA587">
            <v>1104.3291887822443</v>
          </cell>
          <cell r="AB587">
            <v>287125.5890833835</v>
          </cell>
          <cell r="AC587">
            <v>3808.1948444538048</v>
          </cell>
        </row>
        <row r="588">
          <cell r="D588" t="str">
            <v>Administrative Expenses</v>
          </cell>
          <cell r="E588">
            <v>10560.726889052896</v>
          </cell>
          <cell r="F588">
            <v>2534574.453372695</v>
          </cell>
          <cell r="G588">
            <v>9021.0198249495461</v>
          </cell>
          <cell r="H588">
            <v>2345465.154486882</v>
          </cell>
          <cell r="I588">
            <v>8804.0973170376383</v>
          </cell>
          <cell r="J588">
            <v>2289065.302429786</v>
          </cell>
          <cell r="K588">
            <v>7941.8629672567968</v>
          </cell>
          <cell r="L588">
            <v>2303140.2605044711</v>
          </cell>
          <cell r="M588">
            <v>11021.733092386507</v>
          </cell>
          <cell r="N588">
            <v>2204346.6184773012</v>
          </cell>
          <cell r="O588">
            <v>10554.271447719957</v>
          </cell>
          <cell r="P588">
            <v>2216397.004021191</v>
          </cell>
          <cell r="Q588">
            <v>7834.7176263668644</v>
          </cell>
          <cell r="R588">
            <v>2115373.7591190534</v>
          </cell>
          <cell r="S588">
            <v>10121.772262268241</v>
          </cell>
          <cell r="T588">
            <v>2024354.4524536482</v>
          </cell>
          <cell r="U588">
            <v>9459.7343604157559</v>
          </cell>
          <cell r="V588">
            <v>2270336.2464997815</v>
          </cell>
          <cell r="W588">
            <v>10336.803890810705</v>
          </cell>
          <cell r="X588">
            <v>2687569.0116107832</v>
          </cell>
          <cell r="Y588">
            <v>10390.158879356299</v>
          </cell>
          <cell r="Z588">
            <v>2597539.7198390746</v>
          </cell>
          <cell r="AA588">
            <v>9970.4632047953019</v>
          </cell>
          <cell r="AB588">
            <v>2592320.4332467783</v>
          </cell>
          <cell r="AC588">
            <v>9585.1981007011727</v>
          </cell>
          <cell r="AE588" t="str">
            <v>Administrative Expenses</v>
          </cell>
        </row>
        <row r="589">
          <cell r="D589" t="str">
            <v>Depreciation (Admin. &amp; Selling )</v>
          </cell>
          <cell r="E589">
            <v>2969.9882598191184</v>
          </cell>
          <cell r="F589">
            <v>712797.18235658843</v>
          </cell>
          <cell r="G589">
            <v>2536.9771657922738</v>
          </cell>
          <cell r="H589">
            <v>659614.06310599123</v>
          </cell>
          <cell r="I589">
            <v>2475.9721508385478</v>
          </cell>
          <cell r="J589">
            <v>643752.75921802246</v>
          </cell>
          <cell r="K589">
            <v>2233.4863898710532</v>
          </cell>
          <cell r="L589">
            <v>647711.05306260544</v>
          </cell>
          <cell r="M589">
            <v>3099.6368177250984</v>
          </cell>
          <cell r="N589">
            <v>619927.36354501965</v>
          </cell>
          <cell r="O589">
            <v>2968.1727990868981</v>
          </cell>
          <cell r="P589">
            <v>623316.28780824854</v>
          </cell>
          <cell r="Q589">
            <v>2203.3539560073127</v>
          </cell>
          <cell r="R589">
            <v>594905.56812197447</v>
          </cell>
          <cell r="S589">
            <v>2846.5412564224971</v>
          </cell>
          <cell r="T589">
            <v>569308.25128449942</v>
          </cell>
          <cell r="U589">
            <v>2660.3566484202443</v>
          </cell>
          <cell r="V589">
            <v>638485.5956208586</v>
          </cell>
          <cell r="W589">
            <v>2907.0145002598042</v>
          </cell>
          <cell r="X589">
            <v>755823.77006754908</v>
          </cell>
          <cell r="Y589">
            <v>2922.0194986134175</v>
          </cell>
          <cell r="Z589">
            <v>730504.8746533544</v>
          </cell>
          <cell r="AA589">
            <v>2803.9886812995901</v>
          </cell>
          <cell r="AB589">
            <v>729037.0571378934</v>
          </cell>
          <cell r="AC589">
            <v>2695.6407571369405</v>
          </cell>
          <cell r="AE589" t="str">
            <v>Depreciation (Admin. &amp; Selling )</v>
          </cell>
        </row>
        <row r="590">
          <cell r="D590" t="str">
            <v>Financial Charges -Capital Exp.</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E590" t="str">
            <v>Financial Charges -Capital Exp.</v>
          </cell>
        </row>
        <row r="591">
          <cell r="D591" t="str">
            <v>Financial  Charges -Working Capital</v>
          </cell>
          <cell r="E591">
            <v>530.11444507895521</v>
          </cell>
          <cell r="F591">
            <v>127227.46681894925</v>
          </cell>
          <cell r="G591">
            <v>458.80097155251627</v>
          </cell>
          <cell r="H591">
            <v>119288.25260365423</v>
          </cell>
          <cell r="I591">
            <v>448.49087868071882</v>
          </cell>
          <cell r="J591">
            <v>116607.62845698689</v>
          </cell>
          <cell r="K591">
            <v>407.98094465914818</v>
          </cell>
          <cell r="L591">
            <v>118314.47395115298</v>
          </cell>
          <cell r="M591">
            <v>548.85949175372707</v>
          </cell>
          <cell r="N591">
            <v>109771.89835074541</v>
          </cell>
          <cell r="O591">
            <v>527.77239945924691</v>
          </cell>
          <cell r="P591">
            <v>110832.20388644186</v>
          </cell>
          <cell r="Q591">
            <v>396.96132884259964</v>
          </cell>
          <cell r="R591">
            <v>107179.5587875019</v>
          </cell>
          <cell r="S591">
            <v>498.98402076239711</v>
          </cell>
          <cell r="T591">
            <v>99796.804152479424</v>
          </cell>
          <cell r="U591">
            <v>470.64800851302482</v>
          </cell>
          <cell r="V591">
            <v>112955.52204312595</v>
          </cell>
          <cell r="W591">
            <v>511.61704210669683</v>
          </cell>
          <cell r="X591">
            <v>133020.43094774117</v>
          </cell>
          <cell r="Y591">
            <v>513.76394785157731</v>
          </cell>
          <cell r="Z591">
            <v>128440.98696289433</v>
          </cell>
          <cell r="AA591">
            <v>495.30468493193735</v>
          </cell>
          <cell r="AB591">
            <v>128779.21808230371</v>
          </cell>
          <cell r="AC591">
            <v>480.345049334686</v>
          </cell>
          <cell r="AE591" t="str">
            <v>Financial  Charges -Working Capital</v>
          </cell>
        </row>
        <row r="592">
          <cell r="D592" t="str">
            <v>Other Expenses (Charity &amp; Donation)</v>
          </cell>
          <cell r="E592">
            <v>368.13503130483002</v>
          </cell>
          <cell r="F592">
            <v>88352.407513159211</v>
          </cell>
          <cell r="G592">
            <v>318.61178580035858</v>
          </cell>
          <cell r="H592">
            <v>82839.064308093235</v>
          </cell>
          <cell r="I592">
            <v>311.4519990838325</v>
          </cell>
          <cell r="J592">
            <v>80977.519761796444</v>
          </cell>
          <cell r="K592">
            <v>283.32010045774183</v>
          </cell>
          <cell r="L592">
            <v>82162.82913274513</v>
          </cell>
          <cell r="M592">
            <v>381.15242482897719</v>
          </cell>
          <cell r="N592">
            <v>76230.484965795433</v>
          </cell>
          <cell r="O592">
            <v>366.50861073558809</v>
          </cell>
          <cell r="P592">
            <v>76966.808254473493</v>
          </cell>
          <cell r="Q592">
            <v>275.66758947402758</v>
          </cell>
          <cell r="R592">
            <v>74430.249157987448</v>
          </cell>
          <cell r="S592">
            <v>346.51668108499797</v>
          </cell>
          <cell r="T592">
            <v>69303.336216999596</v>
          </cell>
          <cell r="U592">
            <v>326.83889480071173</v>
          </cell>
          <cell r="V592">
            <v>78441.33475217082</v>
          </cell>
          <cell r="W592">
            <v>355.28961257409514</v>
          </cell>
          <cell r="X592">
            <v>92375.299269264739</v>
          </cell>
          <cell r="Y592">
            <v>356.78051934137312</v>
          </cell>
          <cell r="Z592">
            <v>89195.129835343279</v>
          </cell>
          <cell r="AA592">
            <v>343.96158675828985</v>
          </cell>
          <cell r="AB592">
            <v>89430.012557155365</v>
          </cell>
          <cell r="AC592">
            <v>333.57295092686536</v>
          </cell>
          <cell r="AE592" t="str">
            <v>Other Expenses (Charity &amp; Donation)</v>
          </cell>
        </row>
        <row r="593">
          <cell r="D593" t="str">
            <v>Other Expenses ( W.P.P.F.)</v>
          </cell>
          <cell r="E593">
            <v>3573.7075858361454</v>
          </cell>
          <cell r="F593">
            <v>857689.82060067495</v>
          </cell>
          <cell r="G593">
            <v>3260.1003648049996</v>
          </cell>
          <cell r="H593">
            <v>847626.09484929987</v>
          </cell>
          <cell r="I593">
            <v>2868.2077932472907</v>
          </cell>
          <cell r="J593">
            <v>745734.02624429564</v>
          </cell>
          <cell r="K593">
            <v>2950.3710885468208</v>
          </cell>
          <cell r="L593">
            <v>855607.61567857803</v>
          </cell>
          <cell r="M593">
            <v>2984.5209973853607</v>
          </cell>
          <cell r="N593">
            <v>596904.19947707211</v>
          </cell>
          <cell r="O593">
            <v>3261.9142882485439</v>
          </cell>
          <cell r="P593">
            <v>685002.00053219427</v>
          </cell>
          <cell r="Q593">
            <v>3221.4233012482478</v>
          </cell>
          <cell r="R593">
            <v>869784.29133702687</v>
          </cell>
          <cell r="S593">
            <v>2697.4681580678207</v>
          </cell>
          <cell r="T593">
            <v>539493.6316135641</v>
          </cell>
          <cell r="U593">
            <v>2877.5317129664104</v>
          </cell>
          <cell r="V593">
            <v>690607.61111193849</v>
          </cell>
          <cell r="W593">
            <v>3280.2679674234987</v>
          </cell>
          <cell r="X593">
            <v>852869.67153010971</v>
          </cell>
          <cell r="Y593">
            <v>2911.8557735997142</v>
          </cell>
          <cell r="Z593">
            <v>727963.94339992851</v>
          </cell>
          <cell r="AA593">
            <v>3464.9058265788067</v>
          </cell>
          <cell r="AB593">
            <v>900875.51491048979</v>
          </cell>
          <cell r="AC593">
            <v>3119.1015038384944</v>
          </cell>
          <cell r="AE593" t="str">
            <v>Other Expenses ( W.P.P.F.)</v>
          </cell>
        </row>
        <row r="594">
          <cell r="D594" t="str">
            <v>Workers Welfare Fund</v>
          </cell>
          <cell r="E594">
            <v>1499.0267372593985</v>
          </cell>
          <cell r="F594">
            <v>359766.41694225563</v>
          </cell>
          <cell r="G594">
            <v>1367.4811090758005</v>
          </cell>
          <cell r="H594">
            <v>355545.08835970814</v>
          </cell>
          <cell r="I594">
            <v>1203.0979219267881</v>
          </cell>
          <cell r="J594">
            <v>312805.45970096492</v>
          </cell>
          <cell r="K594">
            <v>1237.5621229049211</v>
          </cell>
          <cell r="L594">
            <v>358893.01564242714</v>
          </cell>
          <cell r="M594">
            <v>1251.8866374865934</v>
          </cell>
          <cell r="N594">
            <v>250377.32749731868</v>
          </cell>
          <cell r="O594">
            <v>1368.2419770751833</v>
          </cell>
          <cell r="P594">
            <v>287330.8151857885</v>
          </cell>
          <cell r="Q594">
            <v>1351.2576349952574</v>
          </cell>
          <cell r="R594">
            <v>364839.56144871947</v>
          </cell>
          <cell r="S594">
            <v>1131.4795054513236</v>
          </cell>
          <cell r="T594">
            <v>226295.90109026473</v>
          </cell>
          <cell r="U594">
            <v>1207.0089316049207</v>
          </cell>
          <cell r="V594">
            <v>289682.14358518098</v>
          </cell>
          <cell r="W594">
            <v>1375.9406080206418</v>
          </cell>
          <cell r="X594">
            <v>357744.55808536685</v>
          </cell>
          <cell r="Y594">
            <v>1221.4064958669101</v>
          </cell>
          <cell r="Z594">
            <v>305351.62396672752</v>
          </cell>
          <cell r="AA594">
            <v>1453.3887710099996</v>
          </cell>
          <cell r="AB594">
            <v>377881.08046259987</v>
          </cell>
          <cell r="AC594">
            <v>1308.3377523698375</v>
          </cell>
          <cell r="AE594" t="str">
            <v>Workers Welfare Fund</v>
          </cell>
        </row>
        <row r="595">
          <cell r="E595">
            <v>25485.032929677422</v>
          </cell>
          <cell r="F595">
            <v>6116407.9031225815</v>
          </cell>
          <cell r="G595">
            <v>22360.059486546405</v>
          </cell>
          <cell r="H595">
            <v>5813615.4665020648</v>
          </cell>
          <cell r="I595">
            <v>27800.176060023059</v>
          </cell>
          <cell r="J595">
            <v>7228045.7756059971</v>
          </cell>
          <cell r="K595">
            <v>25887.579279012789</v>
          </cell>
          <cell r="L595">
            <v>7507397.9909137068</v>
          </cell>
          <cell r="M595">
            <v>32394.313930730743</v>
          </cell>
          <cell r="N595">
            <v>6478862.7861461481</v>
          </cell>
          <cell r="O595">
            <v>25026.558079129718</v>
          </cell>
          <cell r="P595">
            <v>5255577.196617241</v>
          </cell>
          <cell r="Q595">
            <v>19868.406464293483</v>
          </cell>
          <cell r="R595">
            <v>5364469.7453592401</v>
          </cell>
          <cell r="S595">
            <v>27295.30791599043</v>
          </cell>
          <cell r="T595">
            <v>5459061.5831980845</v>
          </cell>
          <cell r="U595">
            <v>27037.991155497592</v>
          </cell>
          <cell r="V595">
            <v>6489117.8773194216</v>
          </cell>
          <cell r="W595">
            <v>24623.40075910644</v>
          </cell>
          <cell r="X595">
            <v>6402084.1973676747</v>
          </cell>
          <cell r="Y595">
            <v>32197.815078358082</v>
          </cell>
          <cell r="Z595">
            <v>8049453.769589521</v>
          </cell>
          <cell r="AA595">
            <v>24529.659763190764</v>
          </cell>
          <cell r="AB595">
            <v>6377711.5384296002</v>
          </cell>
          <cell r="AC595">
            <v>26034.627833391594</v>
          </cell>
        </row>
        <row r="596">
          <cell r="D596" t="str">
            <v>Operating Profit</v>
          </cell>
          <cell r="E596">
            <v>26603.356672452472</v>
          </cell>
          <cell r="F596">
            <v>6384805.6013885941</v>
          </cell>
          <cell r="G596">
            <v>32999.638199686102</v>
          </cell>
          <cell r="H596">
            <v>8579905.9319183659</v>
          </cell>
          <cell r="I596">
            <v>28016.869237729599</v>
          </cell>
          <cell r="J596">
            <v>7284386.0018096697</v>
          </cell>
          <cell r="K596">
            <v>31589.018216310127</v>
          </cell>
          <cell r="L596">
            <v>9160815.282729879</v>
          </cell>
          <cell r="M596">
            <v>18783.290023462534</v>
          </cell>
          <cell r="N596">
            <v>3756658.0046924995</v>
          </cell>
          <cell r="O596">
            <v>26863.955506814171</v>
          </cell>
          <cell r="P596">
            <v>5641430.6564309532</v>
          </cell>
          <cell r="Q596">
            <v>37939.191031029433</v>
          </cell>
          <cell r="R596">
            <v>10243581.578377942</v>
          </cell>
          <cell r="S596">
            <v>25958.169595302468</v>
          </cell>
          <cell r="T596">
            <v>5191633.9190604864</v>
          </cell>
          <cell r="U596">
            <v>27689.311593345476</v>
          </cell>
          <cell r="V596">
            <v>6645434.7824029159</v>
          </cell>
          <cell r="W596">
            <v>28428.209731617757</v>
          </cell>
          <cell r="X596">
            <v>7391334.5302205915</v>
          </cell>
          <cell r="Y596">
            <v>20647.587165548608</v>
          </cell>
          <cell r="Z596">
            <v>5161896.7913871426</v>
          </cell>
          <cell r="AA596">
            <v>28882.277037734355</v>
          </cell>
          <cell r="AB596">
            <v>7509392.0298109083</v>
          </cell>
          <cell r="AC596">
            <v>28214.719425248328</v>
          </cell>
          <cell r="AE596" t="str">
            <v>Operating Profit</v>
          </cell>
        </row>
        <row r="598">
          <cell r="C598" t="str">
            <v>Other Income</v>
          </cell>
          <cell r="AD598" t="str">
            <v>Other Income</v>
          </cell>
        </row>
        <row r="599">
          <cell r="D599" t="str">
            <v>H.D</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E599" t="str">
            <v>H.D</v>
          </cell>
        </row>
        <row r="600">
          <cell r="D600" t="str">
            <v>Others</v>
          </cell>
          <cell r="E600">
            <v>18021.978021978022</v>
          </cell>
          <cell r="F600">
            <v>4325274.7252747249</v>
          </cell>
          <cell r="G600">
            <v>15045.871559633028</v>
          </cell>
          <cell r="H600">
            <v>3911927</v>
          </cell>
          <cell r="I600">
            <v>14629.794826048172</v>
          </cell>
          <cell r="J600">
            <v>3803746.6547725247</v>
          </cell>
          <cell r="K600">
            <v>5120</v>
          </cell>
          <cell r="L600">
            <v>1484800</v>
          </cell>
          <cell r="M600">
            <v>7356.3218390804595</v>
          </cell>
          <cell r="N600">
            <v>1471264.367816092</v>
          </cell>
          <cell r="O600">
            <v>7103.2186459489458</v>
          </cell>
          <cell r="P600">
            <v>1491675.9156492786</v>
          </cell>
          <cell r="Q600">
            <v>5120</v>
          </cell>
          <cell r="R600">
            <v>1382400</v>
          </cell>
          <cell r="S600">
            <v>6736.8421052631575</v>
          </cell>
          <cell r="T600">
            <v>1347368.4210526315</v>
          </cell>
          <cell r="U600">
            <v>6213.5922330097092</v>
          </cell>
          <cell r="V600">
            <v>1491262.1359223302</v>
          </cell>
          <cell r="W600">
            <v>6808.510638297872</v>
          </cell>
          <cell r="X600">
            <v>1770212.7659574468</v>
          </cell>
          <cell r="Y600">
            <v>6881.7204301075271</v>
          </cell>
          <cell r="Z600">
            <v>1720430.1075268819</v>
          </cell>
          <cell r="AA600">
            <v>6680.5845511482257</v>
          </cell>
          <cell r="AB600">
            <v>1736951.9832985387</v>
          </cell>
          <cell r="AC600">
            <v>8822.2156725409714</v>
          </cell>
          <cell r="AE600" t="str">
            <v>Others</v>
          </cell>
        </row>
        <row r="601">
          <cell r="E601">
            <v>18021.978021978022</v>
          </cell>
          <cell r="F601">
            <v>4325274.7252747249</v>
          </cell>
          <cell r="G601">
            <v>15045.871559633028</v>
          </cell>
          <cell r="H601">
            <v>3911927</v>
          </cell>
          <cell r="I601">
            <v>14629.794826048172</v>
          </cell>
          <cell r="J601">
            <v>3803746.6547725247</v>
          </cell>
          <cell r="K601">
            <v>5120</v>
          </cell>
          <cell r="L601">
            <v>1484800</v>
          </cell>
          <cell r="M601">
            <v>7356.3218390804595</v>
          </cell>
          <cell r="N601">
            <v>1471264.367816092</v>
          </cell>
          <cell r="O601">
            <v>7103.2186459489458</v>
          </cell>
          <cell r="P601">
            <v>1491675.9156492786</v>
          </cell>
          <cell r="Q601">
            <v>5120</v>
          </cell>
          <cell r="R601">
            <v>1382400</v>
          </cell>
          <cell r="S601">
            <v>6736.8421052631575</v>
          </cell>
          <cell r="T601">
            <v>1347368.4210526315</v>
          </cell>
          <cell r="U601">
            <v>6213.5922330097092</v>
          </cell>
          <cell r="V601">
            <v>1491262.1359223302</v>
          </cell>
          <cell r="W601">
            <v>6808.510638297872</v>
          </cell>
          <cell r="X601">
            <v>1770212.7659574468</v>
          </cell>
          <cell r="Y601">
            <v>6881.7204301075271</v>
          </cell>
          <cell r="Z601">
            <v>1720430.1075268819</v>
          </cell>
          <cell r="AA601">
            <v>6680.5845511482257</v>
          </cell>
          <cell r="AB601">
            <v>1736951.9832985387</v>
          </cell>
          <cell r="AC601">
            <v>8822.2156725409714</v>
          </cell>
        </row>
        <row r="603">
          <cell r="C603" t="str">
            <v>Profit / (Loss) before tax</v>
          </cell>
          <cell r="E603">
            <v>44625.334694430494</v>
          </cell>
          <cell r="F603">
            <v>10710080.326663319</v>
          </cell>
          <cell r="G603">
            <v>48045.509759319131</v>
          </cell>
          <cell r="H603">
            <v>12491832.931918366</v>
          </cell>
          <cell r="I603">
            <v>42646.664063777775</v>
          </cell>
          <cell r="J603">
            <v>11088132.656582195</v>
          </cell>
          <cell r="K603">
            <v>36709.018216310127</v>
          </cell>
          <cell r="L603">
            <v>10645615.282729879</v>
          </cell>
          <cell r="M603">
            <v>26139.611862542995</v>
          </cell>
          <cell r="N603">
            <v>5227922.372508591</v>
          </cell>
          <cell r="O603">
            <v>33967.174152763117</v>
          </cell>
          <cell r="P603">
            <v>7133106.5720802322</v>
          </cell>
          <cell r="Q603">
            <v>43059.191031029433</v>
          </cell>
          <cell r="R603">
            <v>11625981.578377942</v>
          </cell>
          <cell r="S603">
            <v>32695.011700565625</v>
          </cell>
          <cell r="T603">
            <v>6539002.3401131183</v>
          </cell>
          <cell r="U603">
            <v>33902.903826355185</v>
          </cell>
          <cell r="V603">
            <v>8136696.9183252463</v>
          </cell>
          <cell r="W603">
            <v>35236.720369915631</v>
          </cell>
          <cell r="X603">
            <v>9161547.2961780392</v>
          </cell>
          <cell r="Y603">
            <v>27529.307595656137</v>
          </cell>
          <cell r="Z603">
            <v>6882326.8989140242</v>
          </cell>
          <cell r="AA603">
            <v>35562.861588882581</v>
          </cell>
          <cell r="AB603">
            <v>9246344.0131094474</v>
          </cell>
          <cell r="AC603">
            <v>37036.935097789297</v>
          </cell>
          <cell r="AD603" t="str">
            <v>Profit before tax</v>
          </cell>
        </row>
        <row r="605">
          <cell r="C605" t="str">
            <v>Taxation</v>
          </cell>
          <cell r="AD605" t="str">
            <v>Taxation</v>
          </cell>
        </row>
        <row r="606">
          <cell r="D606" t="str">
            <v>Current</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E606" t="str">
            <v>Current</v>
          </cell>
        </row>
        <row r="607">
          <cell r="D607" t="str">
            <v>Deferred</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E607" t="str">
            <v>Deferred</v>
          </cell>
        </row>
        <row r="608">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row>
        <row r="610">
          <cell r="C610" t="str">
            <v>Net Profit after taxation</v>
          </cell>
          <cell r="E610">
            <v>44625.334694430494</v>
          </cell>
          <cell r="F610">
            <v>10710080.326663319</v>
          </cell>
          <cell r="G610">
            <v>48045.509759319131</v>
          </cell>
          <cell r="H610">
            <v>12491832.931918366</v>
          </cell>
          <cell r="I610">
            <v>42646.664063777775</v>
          </cell>
          <cell r="J610">
            <v>11088132.656582195</v>
          </cell>
          <cell r="K610">
            <v>36709.018216310127</v>
          </cell>
          <cell r="L610">
            <v>10645615.282729879</v>
          </cell>
          <cell r="M610">
            <v>26139.611862542995</v>
          </cell>
          <cell r="N610">
            <v>5227922.372508591</v>
          </cell>
          <cell r="O610">
            <v>33967.174152763117</v>
          </cell>
          <cell r="P610">
            <v>7133106.5720802322</v>
          </cell>
          <cell r="Q610">
            <v>43059.191031029433</v>
          </cell>
          <cell r="R610">
            <v>11625981.578377942</v>
          </cell>
          <cell r="S610">
            <v>32695.011700565625</v>
          </cell>
          <cell r="T610">
            <v>6539002.3401131183</v>
          </cell>
          <cell r="U610">
            <v>33902.903826355185</v>
          </cell>
          <cell r="V610">
            <v>8136696.9183252463</v>
          </cell>
          <cell r="W610">
            <v>35236.720369915631</v>
          </cell>
          <cell r="X610">
            <v>9161547.2961780392</v>
          </cell>
          <cell r="Y610">
            <v>27529.307595656137</v>
          </cell>
          <cell r="Z610">
            <v>6882326.8989140242</v>
          </cell>
          <cell r="AA610">
            <v>35562.861588882581</v>
          </cell>
          <cell r="AB610">
            <v>9246344.0131094474</v>
          </cell>
          <cell r="AC610">
            <v>37036.935097789297</v>
          </cell>
          <cell r="AD610" t="str">
            <v>Net Profit after taxation</v>
          </cell>
        </row>
        <row r="613">
          <cell r="AC613" t="str">
            <v>2.0DLtd</v>
          </cell>
        </row>
        <row r="614">
          <cell r="E614">
            <v>37438</v>
          </cell>
          <cell r="F614">
            <v>37469</v>
          </cell>
          <cell r="G614">
            <v>37500</v>
          </cell>
          <cell r="H614">
            <v>37531</v>
          </cell>
          <cell r="I614">
            <v>37562</v>
          </cell>
          <cell r="J614">
            <v>37593</v>
          </cell>
          <cell r="K614">
            <v>37624</v>
          </cell>
          <cell r="L614">
            <v>37655</v>
          </cell>
          <cell r="M614">
            <v>37686</v>
          </cell>
          <cell r="N614">
            <v>37717</v>
          </cell>
          <cell r="O614">
            <v>37748</v>
          </cell>
          <cell r="P614">
            <v>37779</v>
          </cell>
          <cell r="Q614">
            <v>37779</v>
          </cell>
          <cell r="S614">
            <v>37810</v>
          </cell>
          <cell r="U614">
            <v>37841</v>
          </cell>
          <cell r="W614">
            <v>37872</v>
          </cell>
          <cell r="Y614">
            <v>37903</v>
          </cell>
          <cell r="AA614">
            <v>37934</v>
          </cell>
          <cell r="AC614" t="str">
            <v>Yearly</v>
          </cell>
        </row>
        <row r="615">
          <cell r="D615" t="str">
            <v>2.0DLtd</v>
          </cell>
          <cell r="E615" t="str">
            <v>Per Unit</v>
          </cell>
          <cell r="F615" t="str">
            <v>Total</v>
          </cell>
          <cell r="G615" t="str">
            <v>Per Unit</v>
          </cell>
          <cell r="H615" t="str">
            <v>Total</v>
          </cell>
          <cell r="I615" t="str">
            <v>Per Unit</v>
          </cell>
          <cell r="J615" t="str">
            <v>Total</v>
          </cell>
          <cell r="K615" t="str">
            <v>Per Unit</v>
          </cell>
          <cell r="L615" t="str">
            <v>Total</v>
          </cell>
          <cell r="M615" t="str">
            <v>Per Unit</v>
          </cell>
          <cell r="N615" t="str">
            <v>Total</v>
          </cell>
          <cell r="O615" t="str">
            <v>Per Unit</v>
          </cell>
          <cell r="P615" t="str">
            <v>Total</v>
          </cell>
          <cell r="Q615" t="str">
            <v>Per Unit</v>
          </cell>
          <cell r="R615" t="str">
            <v>Total</v>
          </cell>
          <cell r="S615" t="str">
            <v>Per Unit</v>
          </cell>
          <cell r="T615" t="str">
            <v>Total</v>
          </cell>
          <cell r="U615" t="str">
            <v>Per Unit</v>
          </cell>
          <cell r="V615" t="str">
            <v>Total</v>
          </cell>
          <cell r="W615" t="str">
            <v>Per Unit</v>
          </cell>
          <cell r="X615" t="str">
            <v>Total</v>
          </cell>
          <cell r="Y615" t="str">
            <v>Per Unit</v>
          </cell>
          <cell r="Z615" t="str">
            <v>Total</v>
          </cell>
          <cell r="AA615" t="str">
            <v>Per Unit</v>
          </cell>
          <cell r="AB615" t="str">
            <v>Total</v>
          </cell>
          <cell r="AC615" t="str">
            <v>Average</v>
          </cell>
          <cell r="AD615">
            <v>0</v>
          </cell>
          <cell r="AE615" t="str">
            <v>2.0DLtd</v>
          </cell>
        </row>
        <row r="617">
          <cell r="C617" t="str">
            <v>Sales Units</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t="str">
            <v>Sales Units</v>
          </cell>
        </row>
        <row r="619">
          <cell r="C619" t="str">
            <v>Selling Price</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t="e">
            <v>#DIV/0!</v>
          </cell>
          <cell r="AD619" t="str">
            <v>Selling Price</v>
          </cell>
        </row>
        <row r="620">
          <cell r="C620" t="str">
            <v>Less: Dealer commission</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t="e">
            <v>#DIV/0!</v>
          </cell>
          <cell r="AD620" t="str">
            <v>Less: Dealer commission</v>
          </cell>
        </row>
        <row r="621">
          <cell r="D621" t="str">
            <v xml:space="preserve">  Sales tax</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t="e">
            <v>#DIV/0!</v>
          </cell>
          <cell r="AE621" t="str">
            <v xml:space="preserve">  Sales tax</v>
          </cell>
        </row>
        <row r="622">
          <cell r="C622" t="str">
            <v>Net Sales</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t="e">
            <v>#DIV/0!</v>
          </cell>
          <cell r="AD622" t="str">
            <v>Net Sales</v>
          </cell>
        </row>
        <row r="624">
          <cell r="C624" t="str">
            <v>Variable Cost of Sales</v>
          </cell>
          <cell r="AD624" t="str">
            <v>Variable Cost of Sales</v>
          </cell>
        </row>
        <row r="625">
          <cell r="D625" t="str">
            <v>CKD Cost</v>
          </cell>
          <cell r="E625">
            <v>379442.00459626858</v>
          </cell>
          <cell r="F625">
            <v>0</v>
          </cell>
          <cell r="G625">
            <v>379442.00459626858</v>
          </cell>
          <cell r="H625">
            <v>0</v>
          </cell>
          <cell r="I625">
            <v>379442.00459626858</v>
          </cell>
          <cell r="J625">
            <v>0</v>
          </cell>
          <cell r="K625">
            <v>373578.25246353168</v>
          </cell>
          <cell r="L625">
            <v>0</v>
          </cell>
          <cell r="M625">
            <v>373578.25246353168</v>
          </cell>
          <cell r="N625">
            <v>0</v>
          </cell>
          <cell r="O625">
            <v>373578.25246353168</v>
          </cell>
          <cell r="P625">
            <v>0</v>
          </cell>
          <cell r="Q625">
            <v>373578.25246353168</v>
          </cell>
          <cell r="R625">
            <v>0</v>
          </cell>
          <cell r="S625">
            <v>373578.25246353168</v>
          </cell>
          <cell r="T625">
            <v>0</v>
          </cell>
          <cell r="U625">
            <v>373578.25246353168</v>
          </cell>
          <cell r="V625">
            <v>0</v>
          </cell>
          <cell r="W625">
            <v>373578.25246353168</v>
          </cell>
          <cell r="X625">
            <v>0</v>
          </cell>
          <cell r="Y625">
            <v>373578.25246353168</v>
          </cell>
          <cell r="Z625">
            <v>0</v>
          </cell>
          <cell r="AA625">
            <v>373578.25246353168</v>
          </cell>
          <cell r="AB625">
            <v>0</v>
          </cell>
          <cell r="AC625" t="e">
            <v>#DIV/0!</v>
          </cell>
          <cell r="AE625" t="str">
            <v>CKD Cost</v>
          </cell>
        </row>
        <row r="626">
          <cell r="D626" t="str">
            <v>Vendor parts</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t="e">
            <v>#DIV/0!</v>
          </cell>
          <cell r="AE626" t="str">
            <v>Vendor parts</v>
          </cell>
        </row>
        <row r="627">
          <cell r="D627" t="str">
            <v>Nomi Parts</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t="e">
            <v>#DIV/0!</v>
          </cell>
          <cell r="AE627" t="str">
            <v>Nomi Parts</v>
          </cell>
        </row>
        <row r="628">
          <cell r="D628" t="str">
            <v>Paints &amp; Chemicals</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t="e">
            <v>#DIV/0!</v>
          </cell>
          <cell r="AE628" t="str">
            <v>Paints &amp; Chemicals</v>
          </cell>
        </row>
        <row r="629">
          <cell r="D629" t="str">
            <v>Consumables</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t="e">
            <v>#DIV/0!</v>
          </cell>
          <cell r="AE629" t="str">
            <v>Consumables</v>
          </cell>
        </row>
        <row r="630">
          <cell r="D630" t="str">
            <v>KD Parts</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t="e">
            <v>#DIV/0!</v>
          </cell>
          <cell r="AE630" t="str">
            <v>KD Parts</v>
          </cell>
        </row>
        <row r="631">
          <cell r="D631" t="str">
            <v>Spare parts</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t="e">
            <v>#DIV/0!</v>
          </cell>
          <cell r="AE631" t="str">
            <v>Spare parts</v>
          </cell>
        </row>
        <row r="632">
          <cell r="D632" t="str">
            <v>Utilities</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t="e">
            <v>#DIV/0!</v>
          </cell>
          <cell r="AE632" t="str">
            <v>Utilities</v>
          </cell>
        </row>
        <row r="633">
          <cell r="D633" t="str">
            <v>Royalty</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t="e">
            <v>#DIV/0!</v>
          </cell>
          <cell r="AE633" t="str">
            <v>Royalty</v>
          </cell>
        </row>
        <row r="635">
          <cell r="E635">
            <v>379442.00459626858</v>
          </cell>
          <cell r="F635">
            <v>0</v>
          </cell>
          <cell r="G635">
            <v>379442.00459626858</v>
          </cell>
          <cell r="H635">
            <v>0</v>
          </cell>
          <cell r="I635">
            <v>379442.00459626858</v>
          </cell>
          <cell r="J635">
            <v>0</v>
          </cell>
          <cell r="K635">
            <v>373578.25246353168</v>
          </cell>
          <cell r="L635">
            <v>0</v>
          </cell>
          <cell r="M635">
            <v>373578.25246353168</v>
          </cell>
          <cell r="N635">
            <v>0</v>
          </cell>
          <cell r="O635">
            <v>373578.25246353168</v>
          </cell>
          <cell r="P635">
            <v>0</v>
          </cell>
          <cell r="Q635">
            <v>373578.25246353168</v>
          </cell>
          <cell r="R635">
            <v>0</v>
          </cell>
          <cell r="S635">
            <v>373578.25246353168</v>
          </cell>
          <cell r="T635">
            <v>0</v>
          </cell>
          <cell r="U635">
            <v>373578.25246353168</v>
          </cell>
          <cell r="V635">
            <v>0</v>
          </cell>
          <cell r="W635">
            <v>373578.25246353168</v>
          </cell>
          <cell r="X635">
            <v>0</v>
          </cell>
          <cell r="Y635">
            <v>373578.25246353168</v>
          </cell>
          <cell r="Z635">
            <v>0</v>
          </cell>
          <cell r="AA635">
            <v>373578.25246353168</v>
          </cell>
          <cell r="AB635">
            <v>0</v>
          </cell>
          <cell r="AC635" t="e">
            <v>#DIV/0!</v>
          </cell>
        </row>
        <row r="636">
          <cell r="C636" t="str">
            <v>Contribution Margin</v>
          </cell>
          <cell r="E636">
            <v>-379442.00459626858</v>
          </cell>
          <cell r="F636">
            <v>0</v>
          </cell>
          <cell r="G636">
            <v>-379442.00459626858</v>
          </cell>
          <cell r="H636">
            <v>0</v>
          </cell>
          <cell r="I636">
            <v>-379442.00459626858</v>
          </cell>
          <cell r="J636">
            <v>0</v>
          </cell>
          <cell r="K636">
            <v>-373578.25246353168</v>
          </cell>
          <cell r="L636">
            <v>0</v>
          </cell>
          <cell r="M636">
            <v>-373578.25246353168</v>
          </cell>
          <cell r="N636">
            <v>0</v>
          </cell>
          <cell r="O636">
            <v>-373578.25246353168</v>
          </cell>
          <cell r="P636">
            <v>0</v>
          </cell>
          <cell r="Q636">
            <v>-373578.25246353168</v>
          </cell>
          <cell r="R636">
            <v>0</v>
          </cell>
          <cell r="S636">
            <v>-373578.25246353168</v>
          </cell>
          <cell r="T636">
            <v>0</v>
          </cell>
          <cell r="U636">
            <v>-373578.25246353168</v>
          </cell>
          <cell r="V636">
            <v>0</v>
          </cell>
          <cell r="W636">
            <v>-373578.25246353168</v>
          </cell>
          <cell r="X636">
            <v>0</v>
          </cell>
          <cell r="Y636">
            <v>-373578.25246353168</v>
          </cell>
          <cell r="Z636">
            <v>0</v>
          </cell>
          <cell r="AA636">
            <v>-373578.25246353168</v>
          </cell>
          <cell r="AB636">
            <v>0</v>
          </cell>
          <cell r="AC636" t="e">
            <v>#DIV/0!</v>
          </cell>
          <cell r="AD636" t="str">
            <v>Contribution Margin</v>
          </cell>
        </row>
        <row r="638">
          <cell r="C638" t="str">
            <v>Production cost</v>
          </cell>
          <cell r="AD638" t="str">
            <v>Production cost</v>
          </cell>
        </row>
        <row r="639">
          <cell r="D639" t="str">
            <v xml:space="preserve">Salaries &amp; Wages </v>
          </cell>
          <cell r="E639">
            <v>5330.971806841444</v>
          </cell>
          <cell r="F639">
            <v>0</v>
          </cell>
          <cell r="G639">
            <v>4450.6278387391867</v>
          </cell>
          <cell r="H639">
            <v>0</v>
          </cell>
          <cell r="I639">
            <v>4327.5507084975143</v>
          </cell>
          <cell r="J639">
            <v>0</v>
          </cell>
          <cell r="K639">
            <v>3880.9474753805712</v>
          </cell>
          <cell r="L639">
            <v>0</v>
          </cell>
          <cell r="M639">
            <v>5576.0739588801307</v>
          </cell>
          <cell r="N639">
            <v>0</v>
          </cell>
          <cell r="O639">
            <v>5384.2223576312035</v>
          </cell>
          <cell r="P639">
            <v>0</v>
          </cell>
          <cell r="Q639">
            <v>3880.9474753805712</v>
          </cell>
          <cell r="R639">
            <v>0</v>
          </cell>
          <cell r="S639">
            <v>5106.5098360270676</v>
          </cell>
          <cell r="T639">
            <v>0</v>
          </cell>
          <cell r="U639">
            <v>4709.8877128404993</v>
          </cell>
          <cell r="V639">
            <v>0</v>
          </cell>
          <cell r="W639">
            <v>5160.8344087507594</v>
          </cell>
          <cell r="X639">
            <v>0</v>
          </cell>
          <cell r="Y639">
            <v>5216.3272518556068</v>
          </cell>
          <cell r="Z639">
            <v>0</v>
          </cell>
          <cell r="AA639">
            <v>5063.8667476260061</v>
          </cell>
          <cell r="AB639">
            <v>0</v>
          </cell>
          <cell r="AC639" t="e">
            <v>#DIV/0!</v>
          </cell>
          <cell r="AE639" t="str">
            <v xml:space="preserve">Salaries &amp; Wages </v>
          </cell>
        </row>
        <row r="640">
          <cell r="D640" t="str">
            <v xml:space="preserve">Utilities </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t="e">
            <v>#DIV/0!</v>
          </cell>
          <cell r="AE640" t="str">
            <v xml:space="preserve">Utilities </v>
          </cell>
        </row>
        <row r="641">
          <cell r="D641" t="str">
            <v>Depreciation</v>
          </cell>
          <cell r="E641">
            <v>11150.091575091576</v>
          </cell>
          <cell r="F641">
            <v>0</v>
          </cell>
          <cell r="G641">
            <v>9308.7920489296648</v>
          </cell>
          <cell r="H641">
            <v>0</v>
          </cell>
          <cell r="I641">
            <v>9051.3678263455258</v>
          </cell>
          <cell r="J641">
            <v>0</v>
          </cell>
          <cell r="K641">
            <v>8117.2666666666673</v>
          </cell>
          <cell r="L641">
            <v>0</v>
          </cell>
          <cell r="M641">
            <v>11662.739463601532</v>
          </cell>
          <cell r="N641">
            <v>0</v>
          </cell>
          <cell r="O641">
            <v>11261.468738438773</v>
          </cell>
          <cell r="P641">
            <v>0</v>
          </cell>
          <cell r="Q641">
            <v>8117.2666666666673</v>
          </cell>
          <cell r="R641">
            <v>0</v>
          </cell>
          <cell r="S641">
            <v>10680.614035087719</v>
          </cell>
          <cell r="T641">
            <v>0</v>
          </cell>
          <cell r="U641">
            <v>9851.0517799352765</v>
          </cell>
          <cell r="V641">
            <v>0</v>
          </cell>
          <cell r="W641">
            <v>10794.237588652482</v>
          </cell>
          <cell r="X641">
            <v>0</v>
          </cell>
          <cell r="Y641">
            <v>10910.304659498208</v>
          </cell>
          <cell r="Z641">
            <v>0</v>
          </cell>
          <cell r="AA641">
            <v>10591.423103688239</v>
          </cell>
          <cell r="AB641">
            <v>0</v>
          </cell>
          <cell r="AC641" t="e">
            <v>#DIV/0!</v>
          </cell>
          <cell r="AE641" t="str">
            <v>Depreciation</v>
          </cell>
        </row>
        <row r="642">
          <cell r="D642" t="str">
            <v xml:space="preserve">Other Factory overhead </v>
          </cell>
          <cell r="E642">
            <v>3328.5244606883934</v>
          </cell>
          <cell r="F642">
            <v>0</v>
          </cell>
          <cell r="G642">
            <v>2778.859870849943</v>
          </cell>
          <cell r="H642">
            <v>0</v>
          </cell>
          <cell r="I642">
            <v>2702.0136121556093</v>
          </cell>
          <cell r="J642">
            <v>0</v>
          </cell>
          <cell r="K642">
            <v>2423.1658073811504</v>
          </cell>
          <cell r="L642">
            <v>0</v>
          </cell>
          <cell r="M642">
            <v>3481.5600680763655</v>
          </cell>
          <cell r="N642">
            <v>0</v>
          </cell>
          <cell r="O642">
            <v>3361.7727627374452</v>
          </cell>
          <cell r="P642">
            <v>0</v>
          </cell>
          <cell r="Q642">
            <v>2423.1658073811504</v>
          </cell>
          <cell r="R642">
            <v>0</v>
          </cell>
          <cell r="S642">
            <v>3188.3760623436192</v>
          </cell>
          <cell r="T642">
            <v>0</v>
          </cell>
          <cell r="U642">
            <v>2940.735203132464</v>
          </cell>
          <cell r="V642">
            <v>0</v>
          </cell>
          <cell r="W642">
            <v>3222.2949566238703</v>
          </cell>
          <cell r="X642">
            <v>0</v>
          </cell>
          <cell r="Y642">
            <v>3256.9432894907936</v>
          </cell>
          <cell r="Z642">
            <v>0</v>
          </cell>
          <cell r="AA642">
            <v>3161.7507925119394</v>
          </cell>
          <cell r="AB642">
            <v>0</v>
          </cell>
          <cell r="AC642" t="e">
            <v>#DIV/0!</v>
          </cell>
          <cell r="AE642" t="str">
            <v xml:space="preserve">Other Factory overhead </v>
          </cell>
        </row>
        <row r="643">
          <cell r="D643" t="str">
            <v>Running Royalty</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t="e">
            <v>#DIV/0!</v>
          </cell>
          <cell r="AE643" t="str">
            <v>Running Royalty</v>
          </cell>
        </row>
        <row r="644">
          <cell r="E644">
            <v>19809.587842621411</v>
          </cell>
          <cell r="F644">
            <v>0</v>
          </cell>
          <cell r="G644">
            <v>16538.279758518795</v>
          </cell>
          <cell r="H644">
            <v>0</v>
          </cell>
          <cell r="I644">
            <v>16080.93214699865</v>
          </cell>
          <cell r="J644">
            <v>0</v>
          </cell>
          <cell r="K644">
            <v>14421.379949428388</v>
          </cell>
          <cell r="L644">
            <v>0</v>
          </cell>
          <cell r="M644">
            <v>20720.373490558028</v>
          </cell>
          <cell r="N644">
            <v>0</v>
          </cell>
          <cell r="O644">
            <v>20007.463858807419</v>
          </cell>
          <cell r="P644">
            <v>0</v>
          </cell>
          <cell r="Q644">
            <v>14421.379949428388</v>
          </cell>
          <cell r="R644">
            <v>0</v>
          </cell>
          <cell r="S644">
            <v>18975.499933458406</v>
          </cell>
          <cell r="T644">
            <v>0</v>
          </cell>
          <cell r="U644">
            <v>17501.674695908237</v>
          </cell>
          <cell r="V644">
            <v>0</v>
          </cell>
          <cell r="W644">
            <v>19177.366954027111</v>
          </cell>
          <cell r="X644">
            <v>0</v>
          </cell>
          <cell r="Y644">
            <v>19383.575200844611</v>
          </cell>
          <cell r="Z644">
            <v>0</v>
          </cell>
          <cell r="AA644">
            <v>18817.040643826185</v>
          </cell>
          <cell r="AB644">
            <v>0</v>
          </cell>
          <cell r="AC644" t="e">
            <v>#DIV/0!</v>
          </cell>
        </row>
        <row r="645">
          <cell r="C645" t="str">
            <v>Gross Profit</v>
          </cell>
          <cell r="E645">
            <v>-399251.59243889002</v>
          </cell>
          <cell r="F645">
            <v>0</v>
          </cell>
          <cell r="G645">
            <v>-395980.28435478738</v>
          </cell>
          <cell r="H645">
            <v>0</v>
          </cell>
          <cell r="I645">
            <v>-395522.93674326723</v>
          </cell>
          <cell r="J645">
            <v>0</v>
          </cell>
          <cell r="K645">
            <v>-387999.63241296005</v>
          </cell>
          <cell r="L645">
            <v>0</v>
          </cell>
          <cell r="M645">
            <v>-394298.62595408969</v>
          </cell>
          <cell r="N645">
            <v>0</v>
          </cell>
          <cell r="O645">
            <v>-393585.71632233908</v>
          </cell>
          <cell r="P645">
            <v>0</v>
          </cell>
          <cell r="Q645">
            <v>-387999.63241296005</v>
          </cell>
          <cell r="R645">
            <v>0</v>
          </cell>
          <cell r="S645">
            <v>-392553.75239699008</v>
          </cell>
          <cell r="T645">
            <v>0</v>
          </cell>
          <cell r="U645">
            <v>-391079.92715943989</v>
          </cell>
          <cell r="V645">
            <v>0</v>
          </cell>
          <cell r="W645">
            <v>-392755.61941755877</v>
          </cell>
          <cell r="X645">
            <v>0</v>
          </cell>
          <cell r="Y645">
            <v>-392961.82766437629</v>
          </cell>
          <cell r="Z645">
            <v>0</v>
          </cell>
          <cell r="AA645">
            <v>-392395.29310735787</v>
          </cell>
          <cell r="AB645">
            <v>0</v>
          </cell>
          <cell r="AC645" t="e">
            <v>#DIV/0!</v>
          </cell>
          <cell r="AD645" t="str">
            <v>Gross Profit</v>
          </cell>
        </row>
        <row r="647">
          <cell r="C647" t="str">
            <v>Other Expenses</v>
          </cell>
          <cell r="AD647" t="str">
            <v>Other Expenses</v>
          </cell>
        </row>
        <row r="648">
          <cell r="D648" t="str">
            <v>Selling Expenses</v>
          </cell>
          <cell r="E648">
            <v>5183.0082521448167</v>
          </cell>
          <cell r="F648">
            <v>0</v>
          </cell>
          <cell r="G648">
            <v>4427.3486746392564</v>
          </cell>
          <cell r="H648">
            <v>0</v>
          </cell>
          <cell r="I648">
            <v>4320.887144065181</v>
          </cell>
          <cell r="J648">
            <v>0</v>
          </cell>
          <cell r="K648">
            <v>3897.7185689144208</v>
          </cell>
          <cell r="L648">
            <v>0</v>
          </cell>
          <cell r="M648">
            <v>5409.2615187305564</v>
          </cell>
          <cell r="N648">
            <v>0</v>
          </cell>
          <cell r="O648">
            <v>5179.8400416559607</v>
          </cell>
          <cell r="P648">
            <v>0</v>
          </cell>
          <cell r="Q648">
            <v>3845.1336292747983</v>
          </cell>
          <cell r="R648">
            <v>0</v>
          </cell>
          <cell r="S648">
            <v>4967.5774890123712</v>
          </cell>
          <cell r="T648">
            <v>0</v>
          </cell>
          <cell r="U648">
            <v>4642.661605420024</v>
          </cell>
          <cell r="V648">
            <v>0</v>
          </cell>
          <cell r="W648">
            <v>5073.1110111757944</v>
          </cell>
          <cell r="X648">
            <v>0</v>
          </cell>
          <cell r="Y648">
            <v>5099.2966467698334</v>
          </cell>
          <cell r="Z648">
            <v>0</v>
          </cell>
          <cell r="AA648">
            <v>4893.3178190345943</v>
          </cell>
          <cell r="AB648">
            <v>0</v>
          </cell>
          <cell r="AC648" t="e">
            <v>#DIV/0!</v>
          </cell>
          <cell r="AE648" t="str">
            <v>Selling Expenses</v>
          </cell>
        </row>
        <row r="649">
          <cell r="D649" t="str">
            <v>Advertisement Expenses</v>
          </cell>
          <cell r="E649">
            <v>800.32572918126152</v>
          </cell>
          <cell r="F649">
            <v>0</v>
          </cell>
          <cell r="G649">
            <v>969.71958993165515</v>
          </cell>
          <cell r="H649">
            <v>0</v>
          </cell>
          <cell r="I649">
            <v>7367.9708551430685</v>
          </cell>
          <cell r="J649">
            <v>0</v>
          </cell>
          <cell r="K649">
            <v>6935.2770964018819</v>
          </cell>
          <cell r="L649">
            <v>0</v>
          </cell>
          <cell r="M649">
            <v>7697.2629504339211</v>
          </cell>
          <cell r="N649">
            <v>0</v>
          </cell>
          <cell r="O649">
            <v>799.8365151483406</v>
          </cell>
          <cell r="P649">
            <v>0</v>
          </cell>
          <cell r="Q649">
            <v>739.89139808437483</v>
          </cell>
          <cell r="R649">
            <v>0</v>
          </cell>
          <cell r="S649">
            <v>4684.9685429207811</v>
          </cell>
          <cell r="T649">
            <v>0</v>
          </cell>
          <cell r="U649">
            <v>5393.2109933565007</v>
          </cell>
          <cell r="V649">
            <v>0</v>
          </cell>
          <cell r="W649">
            <v>783.35612673520234</v>
          </cell>
          <cell r="X649">
            <v>0</v>
          </cell>
          <cell r="Y649">
            <v>8782.5333169589612</v>
          </cell>
          <cell r="Z649">
            <v>0</v>
          </cell>
          <cell r="AA649">
            <v>1104.3291887822443</v>
          </cell>
          <cell r="AB649">
            <v>0</v>
          </cell>
          <cell r="AC649" t="e">
            <v>#DIV/0!</v>
          </cell>
        </row>
        <row r="650">
          <cell r="D650" t="str">
            <v>Administrative Expenses</v>
          </cell>
          <cell r="E650">
            <v>10560.726889052896</v>
          </cell>
          <cell r="F650">
            <v>0</v>
          </cell>
          <cell r="G650">
            <v>9021.0198249495461</v>
          </cell>
          <cell r="H650">
            <v>0</v>
          </cell>
          <cell r="I650">
            <v>8804.0973170376383</v>
          </cell>
          <cell r="J650">
            <v>0</v>
          </cell>
          <cell r="K650">
            <v>7941.8629672567968</v>
          </cell>
          <cell r="L650">
            <v>0</v>
          </cell>
          <cell r="M650">
            <v>11021.733092386507</v>
          </cell>
          <cell r="N650">
            <v>0</v>
          </cell>
          <cell r="O650">
            <v>10554.271447719957</v>
          </cell>
          <cell r="P650">
            <v>0</v>
          </cell>
          <cell r="Q650">
            <v>7834.7176263668644</v>
          </cell>
          <cell r="R650">
            <v>0</v>
          </cell>
          <cell r="S650">
            <v>10121.772262268241</v>
          </cell>
          <cell r="T650">
            <v>0</v>
          </cell>
          <cell r="U650">
            <v>9459.7343604157559</v>
          </cell>
          <cell r="V650">
            <v>0</v>
          </cell>
          <cell r="W650">
            <v>10336.803890810705</v>
          </cell>
          <cell r="X650">
            <v>0</v>
          </cell>
          <cell r="Y650">
            <v>10390.158879356299</v>
          </cell>
          <cell r="Z650">
            <v>0</v>
          </cell>
          <cell r="AA650">
            <v>9970.4632047953019</v>
          </cell>
          <cell r="AB650">
            <v>0</v>
          </cell>
          <cell r="AC650" t="e">
            <v>#DIV/0!</v>
          </cell>
          <cell r="AE650" t="str">
            <v>Administrative Expenses</v>
          </cell>
        </row>
        <row r="651">
          <cell r="D651" t="str">
            <v>Depreciation (Admin. &amp; Selling )</v>
          </cell>
          <cell r="E651">
            <v>2969.9882598191184</v>
          </cell>
          <cell r="F651">
            <v>0</v>
          </cell>
          <cell r="G651">
            <v>2536.9771657922738</v>
          </cell>
          <cell r="H651">
            <v>0</v>
          </cell>
          <cell r="I651">
            <v>2475.9721508385478</v>
          </cell>
          <cell r="J651">
            <v>0</v>
          </cell>
          <cell r="K651">
            <v>2233.4863898710532</v>
          </cell>
          <cell r="L651">
            <v>0</v>
          </cell>
          <cell r="M651">
            <v>3099.6368177250984</v>
          </cell>
          <cell r="N651">
            <v>0</v>
          </cell>
          <cell r="O651">
            <v>2968.1727990868981</v>
          </cell>
          <cell r="P651">
            <v>0</v>
          </cell>
          <cell r="Q651">
            <v>2203.3539560073127</v>
          </cell>
          <cell r="R651">
            <v>0</v>
          </cell>
          <cell r="S651">
            <v>2846.5412564224971</v>
          </cell>
          <cell r="T651">
            <v>0</v>
          </cell>
          <cell r="U651">
            <v>2660.3566484202443</v>
          </cell>
          <cell r="V651">
            <v>0</v>
          </cell>
          <cell r="W651">
            <v>2907.0145002598042</v>
          </cell>
          <cell r="X651">
            <v>0</v>
          </cell>
          <cell r="Y651">
            <v>2922.0194986134175</v>
          </cell>
          <cell r="Z651">
            <v>0</v>
          </cell>
          <cell r="AA651">
            <v>2803.9886812995901</v>
          </cell>
          <cell r="AB651">
            <v>0</v>
          </cell>
          <cell r="AC651" t="e">
            <v>#DIV/0!</v>
          </cell>
          <cell r="AE651" t="str">
            <v>Depreciation (Admin. &amp; Selling )</v>
          </cell>
        </row>
        <row r="652">
          <cell r="D652" t="str">
            <v>Financial Charges -Capital Exp.</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t="e">
            <v>#DIV/0!</v>
          </cell>
          <cell r="AE652" t="str">
            <v>Financial Charges -Capital Exp.</v>
          </cell>
        </row>
        <row r="653">
          <cell r="D653" t="str">
            <v>Financial  Charges -Working Capital</v>
          </cell>
          <cell r="E653">
            <v>530.11444507895521</v>
          </cell>
          <cell r="F653">
            <v>0</v>
          </cell>
          <cell r="G653">
            <v>458.80097155251627</v>
          </cell>
          <cell r="H653">
            <v>0</v>
          </cell>
          <cell r="I653">
            <v>448.49087868071882</v>
          </cell>
          <cell r="J653">
            <v>0</v>
          </cell>
          <cell r="K653">
            <v>407.98094465914818</v>
          </cell>
          <cell r="L653">
            <v>0</v>
          </cell>
          <cell r="M653">
            <v>548.85949175372707</v>
          </cell>
          <cell r="N653">
            <v>0</v>
          </cell>
          <cell r="O653">
            <v>527.77239945924691</v>
          </cell>
          <cell r="P653">
            <v>0</v>
          </cell>
          <cell r="Q653">
            <v>396.96132884259964</v>
          </cell>
          <cell r="R653">
            <v>0</v>
          </cell>
          <cell r="S653">
            <v>498.98402076239711</v>
          </cell>
          <cell r="T653">
            <v>0</v>
          </cell>
          <cell r="U653">
            <v>470.64800851302482</v>
          </cell>
          <cell r="V653">
            <v>0</v>
          </cell>
          <cell r="W653">
            <v>511.61704210669683</v>
          </cell>
          <cell r="X653">
            <v>0</v>
          </cell>
          <cell r="Y653">
            <v>513.76394785157731</v>
          </cell>
          <cell r="Z653">
            <v>0</v>
          </cell>
          <cell r="AA653">
            <v>495.30468493193735</v>
          </cell>
          <cell r="AB653">
            <v>0</v>
          </cell>
          <cell r="AC653" t="e">
            <v>#DIV/0!</v>
          </cell>
          <cell r="AE653" t="str">
            <v>Financial  Charges -Working Capital</v>
          </cell>
        </row>
        <row r="654">
          <cell r="D654" t="str">
            <v>Other Expenses (Charity &amp; Donation)</v>
          </cell>
          <cell r="E654">
            <v>368.13503130483002</v>
          </cell>
          <cell r="F654">
            <v>0</v>
          </cell>
          <cell r="G654">
            <v>318.61178580035858</v>
          </cell>
          <cell r="H654">
            <v>0</v>
          </cell>
          <cell r="I654">
            <v>311.4519990838325</v>
          </cell>
          <cell r="J654">
            <v>0</v>
          </cell>
          <cell r="K654">
            <v>283.32010045774183</v>
          </cell>
          <cell r="L654">
            <v>0</v>
          </cell>
          <cell r="M654">
            <v>381.15242482897719</v>
          </cell>
          <cell r="N654">
            <v>0</v>
          </cell>
          <cell r="O654">
            <v>366.50861073558809</v>
          </cell>
          <cell r="P654">
            <v>0</v>
          </cell>
          <cell r="Q654">
            <v>275.66758947402758</v>
          </cell>
          <cell r="R654">
            <v>0</v>
          </cell>
          <cell r="S654">
            <v>346.51668108499797</v>
          </cell>
          <cell r="T654">
            <v>0</v>
          </cell>
          <cell r="U654">
            <v>326.83889480071173</v>
          </cell>
          <cell r="V654">
            <v>0</v>
          </cell>
          <cell r="W654">
            <v>355.28961257409514</v>
          </cell>
          <cell r="X654">
            <v>0</v>
          </cell>
          <cell r="Y654">
            <v>356.78051934137312</v>
          </cell>
          <cell r="Z654">
            <v>0</v>
          </cell>
          <cell r="AA654">
            <v>343.96158675828985</v>
          </cell>
          <cell r="AB654">
            <v>0</v>
          </cell>
          <cell r="AC654" t="e">
            <v>#DIV/0!</v>
          </cell>
          <cell r="AE654" t="str">
            <v>Other Expenses (Charity &amp; Donation)</v>
          </cell>
        </row>
        <row r="655">
          <cell r="D655" t="str">
            <v>Other Expenses ( W.P.P.F.)</v>
          </cell>
          <cell r="E655">
            <v>3573.7075858361454</v>
          </cell>
          <cell r="F655">
            <v>0</v>
          </cell>
          <cell r="G655">
            <v>3260.1003648049996</v>
          </cell>
          <cell r="H655">
            <v>0</v>
          </cell>
          <cell r="I655">
            <v>2868.2077932472907</v>
          </cell>
          <cell r="J655">
            <v>0</v>
          </cell>
          <cell r="K655">
            <v>2950.3710885468208</v>
          </cell>
          <cell r="L655">
            <v>0</v>
          </cell>
          <cell r="M655">
            <v>2984.5209973853607</v>
          </cell>
          <cell r="N655">
            <v>0</v>
          </cell>
          <cell r="O655">
            <v>3261.9142882485439</v>
          </cell>
          <cell r="P655">
            <v>0</v>
          </cell>
          <cell r="Q655">
            <v>3221.4233012482478</v>
          </cell>
          <cell r="R655">
            <v>0</v>
          </cell>
          <cell r="S655">
            <v>2697.4681580678207</v>
          </cell>
          <cell r="T655">
            <v>0</v>
          </cell>
          <cell r="U655">
            <v>2877.5317129664104</v>
          </cell>
          <cell r="V655">
            <v>0</v>
          </cell>
          <cell r="W655">
            <v>3280.2679674234987</v>
          </cell>
          <cell r="X655">
            <v>0</v>
          </cell>
          <cell r="Y655">
            <v>2911.8557735997142</v>
          </cell>
          <cell r="Z655">
            <v>0</v>
          </cell>
          <cell r="AA655">
            <v>3464.9058265788067</v>
          </cell>
          <cell r="AB655">
            <v>0</v>
          </cell>
          <cell r="AC655" t="e">
            <v>#DIV/0!</v>
          </cell>
          <cell r="AE655" t="str">
            <v>Other Expenses ( W.P.P.F.)</v>
          </cell>
        </row>
        <row r="656">
          <cell r="D656" t="str">
            <v>Workers Welfare Fund</v>
          </cell>
          <cell r="E656">
            <v>1499.0267372593985</v>
          </cell>
          <cell r="F656">
            <v>0</v>
          </cell>
          <cell r="G656">
            <v>1367.4811090758005</v>
          </cell>
          <cell r="H656">
            <v>0</v>
          </cell>
          <cell r="I656">
            <v>1203.0979219267881</v>
          </cell>
          <cell r="J656">
            <v>0</v>
          </cell>
          <cell r="K656">
            <v>1237.5621229049211</v>
          </cell>
          <cell r="L656">
            <v>0</v>
          </cell>
          <cell r="M656">
            <v>1251.8866374865934</v>
          </cell>
          <cell r="N656">
            <v>0</v>
          </cell>
          <cell r="O656">
            <v>1368.2419770751833</v>
          </cell>
          <cell r="P656">
            <v>0</v>
          </cell>
          <cell r="Q656">
            <v>1351.2576349952574</v>
          </cell>
          <cell r="R656">
            <v>0</v>
          </cell>
          <cell r="S656">
            <v>1131.4795054513236</v>
          </cell>
          <cell r="T656">
            <v>0</v>
          </cell>
          <cell r="U656">
            <v>1207.0089316049207</v>
          </cell>
          <cell r="V656">
            <v>0</v>
          </cell>
          <cell r="W656">
            <v>1375.9406080206418</v>
          </cell>
          <cell r="X656">
            <v>0</v>
          </cell>
          <cell r="Y656">
            <v>1221.4064958669101</v>
          </cell>
          <cell r="Z656">
            <v>0</v>
          </cell>
          <cell r="AA656">
            <v>1453.3887710099996</v>
          </cell>
          <cell r="AB656">
            <v>0</v>
          </cell>
          <cell r="AC656" t="e">
            <v>#DIV/0!</v>
          </cell>
          <cell r="AE656" t="str">
            <v>Workers Welfare Fund</v>
          </cell>
        </row>
        <row r="657">
          <cell r="E657">
            <v>25485.032929677422</v>
          </cell>
          <cell r="F657">
            <v>0</v>
          </cell>
          <cell r="G657">
            <v>22360.059486546405</v>
          </cell>
          <cell r="H657">
            <v>0</v>
          </cell>
          <cell r="I657">
            <v>27800.176060023059</v>
          </cell>
          <cell r="J657">
            <v>0</v>
          </cell>
          <cell r="K657">
            <v>25887.579279012789</v>
          </cell>
          <cell r="L657">
            <v>0</v>
          </cell>
          <cell r="M657">
            <v>32394.313930730743</v>
          </cell>
          <cell r="N657">
            <v>0</v>
          </cell>
          <cell r="O657">
            <v>25026.558079129718</v>
          </cell>
          <cell r="P657">
            <v>0</v>
          </cell>
          <cell r="Q657">
            <v>19868.406464293483</v>
          </cell>
          <cell r="R657">
            <v>0</v>
          </cell>
          <cell r="S657">
            <v>27295.30791599043</v>
          </cell>
          <cell r="T657">
            <v>0</v>
          </cell>
          <cell r="U657">
            <v>27037.991155497592</v>
          </cell>
          <cell r="V657">
            <v>0</v>
          </cell>
          <cell r="W657">
            <v>24623.40075910644</v>
          </cell>
          <cell r="X657">
            <v>0</v>
          </cell>
          <cell r="Y657">
            <v>32197.815078358082</v>
          </cell>
          <cell r="Z657">
            <v>0</v>
          </cell>
          <cell r="AA657">
            <v>24529.659763190764</v>
          </cell>
          <cell r="AB657">
            <v>0</v>
          </cell>
          <cell r="AC657" t="e">
            <v>#DIV/0!</v>
          </cell>
        </row>
        <row r="658">
          <cell r="D658" t="str">
            <v>Operating Profit</v>
          </cell>
          <cell r="E658">
            <v>-424736.62536856742</v>
          </cell>
          <cell r="F658">
            <v>0</v>
          </cell>
          <cell r="G658">
            <v>-418340.34384133376</v>
          </cell>
          <cell r="H658">
            <v>0</v>
          </cell>
          <cell r="I658">
            <v>-423323.11280329031</v>
          </cell>
          <cell r="J658">
            <v>0</v>
          </cell>
          <cell r="K658">
            <v>-413887.21169197286</v>
          </cell>
          <cell r="L658">
            <v>0</v>
          </cell>
          <cell r="M658">
            <v>-426692.93988482043</v>
          </cell>
          <cell r="N658">
            <v>0</v>
          </cell>
          <cell r="O658">
            <v>-418612.27440146881</v>
          </cell>
          <cell r="P658">
            <v>0</v>
          </cell>
          <cell r="Q658">
            <v>-407868.03887725354</v>
          </cell>
          <cell r="R658">
            <v>0</v>
          </cell>
          <cell r="S658">
            <v>-419849.06031298049</v>
          </cell>
          <cell r="T658">
            <v>0</v>
          </cell>
          <cell r="U658">
            <v>-418117.9183149375</v>
          </cell>
          <cell r="V658">
            <v>0</v>
          </cell>
          <cell r="W658">
            <v>-417379.02017666522</v>
          </cell>
          <cell r="X658">
            <v>0</v>
          </cell>
          <cell r="Y658">
            <v>-425159.6427427344</v>
          </cell>
          <cell r="Z658">
            <v>0</v>
          </cell>
          <cell r="AA658">
            <v>-416924.95287054864</v>
          </cell>
          <cell r="AB658">
            <v>0</v>
          </cell>
          <cell r="AC658" t="e">
            <v>#DIV/0!</v>
          </cell>
          <cell r="AE658" t="str">
            <v>Operating Profit</v>
          </cell>
        </row>
        <row r="660">
          <cell r="C660" t="str">
            <v>Other Income</v>
          </cell>
          <cell r="AD660" t="str">
            <v>Other Income</v>
          </cell>
        </row>
        <row r="661">
          <cell r="D661" t="str">
            <v>H.D</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t="e">
            <v>#DIV/0!</v>
          </cell>
          <cell r="AE661" t="str">
            <v>H.D</v>
          </cell>
        </row>
        <row r="662">
          <cell r="D662" t="str">
            <v>Others</v>
          </cell>
          <cell r="E662">
            <v>18021.978021978022</v>
          </cell>
          <cell r="F662">
            <v>0</v>
          </cell>
          <cell r="G662">
            <v>15045.871559633028</v>
          </cell>
          <cell r="H662">
            <v>0</v>
          </cell>
          <cell r="I662">
            <v>14629.794826048172</v>
          </cell>
          <cell r="J662">
            <v>0</v>
          </cell>
          <cell r="K662">
            <v>5120</v>
          </cell>
          <cell r="L662">
            <v>0</v>
          </cell>
          <cell r="M662">
            <v>7356.3218390804595</v>
          </cell>
          <cell r="N662">
            <v>0</v>
          </cell>
          <cell r="O662">
            <v>7103.2186459489458</v>
          </cell>
          <cell r="P662">
            <v>0</v>
          </cell>
          <cell r="Q662">
            <v>5120</v>
          </cell>
          <cell r="R662">
            <v>0</v>
          </cell>
          <cell r="S662">
            <v>6736.8421052631575</v>
          </cell>
          <cell r="T662">
            <v>0</v>
          </cell>
          <cell r="U662">
            <v>6213.5922330097092</v>
          </cell>
          <cell r="V662">
            <v>0</v>
          </cell>
          <cell r="W662">
            <v>6808.510638297872</v>
          </cell>
          <cell r="X662">
            <v>0</v>
          </cell>
          <cell r="Y662">
            <v>6881.7204301075271</v>
          </cell>
          <cell r="Z662">
            <v>0</v>
          </cell>
          <cell r="AA662">
            <v>6680.5845511482257</v>
          </cell>
          <cell r="AB662">
            <v>0</v>
          </cell>
          <cell r="AC662" t="e">
            <v>#DIV/0!</v>
          </cell>
          <cell r="AE662" t="str">
            <v>Others</v>
          </cell>
        </row>
        <row r="663">
          <cell r="E663">
            <v>18021.978021978022</v>
          </cell>
          <cell r="F663">
            <v>0</v>
          </cell>
          <cell r="G663">
            <v>15045.871559633028</v>
          </cell>
          <cell r="H663">
            <v>0</v>
          </cell>
          <cell r="I663">
            <v>14629.794826048172</v>
          </cell>
          <cell r="J663">
            <v>0</v>
          </cell>
          <cell r="K663">
            <v>5120</v>
          </cell>
          <cell r="L663">
            <v>0</v>
          </cell>
          <cell r="M663">
            <v>7356.3218390804595</v>
          </cell>
          <cell r="N663">
            <v>0</v>
          </cell>
          <cell r="O663">
            <v>7103.2186459489458</v>
          </cell>
          <cell r="P663">
            <v>0</v>
          </cell>
          <cell r="Q663">
            <v>5120</v>
          </cell>
          <cell r="R663">
            <v>0</v>
          </cell>
          <cell r="S663">
            <v>6736.8421052631575</v>
          </cell>
          <cell r="T663">
            <v>0</v>
          </cell>
          <cell r="U663">
            <v>6213.5922330097092</v>
          </cell>
          <cell r="V663">
            <v>0</v>
          </cell>
          <cell r="W663">
            <v>6808.510638297872</v>
          </cell>
          <cell r="X663">
            <v>0</v>
          </cell>
          <cell r="Y663">
            <v>6881.7204301075271</v>
          </cell>
          <cell r="Z663">
            <v>0</v>
          </cell>
          <cell r="AA663">
            <v>6680.5845511482257</v>
          </cell>
          <cell r="AB663">
            <v>0</v>
          </cell>
          <cell r="AC663" t="e">
            <v>#DIV/0!</v>
          </cell>
        </row>
        <row r="665">
          <cell r="C665" t="str">
            <v>Profit / (Loss) before tax</v>
          </cell>
          <cell r="E665">
            <v>-406714.64734658937</v>
          </cell>
          <cell r="F665">
            <v>0</v>
          </cell>
          <cell r="G665">
            <v>-403294.47228170076</v>
          </cell>
          <cell r="H665">
            <v>0</v>
          </cell>
          <cell r="I665">
            <v>-408693.31797724211</v>
          </cell>
          <cell r="J665">
            <v>0</v>
          </cell>
          <cell r="K665">
            <v>-408767.21169197286</v>
          </cell>
          <cell r="L665">
            <v>0</v>
          </cell>
          <cell r="M665">
            <v>-419336.61804573995</v>
          </cell>
          <cell r="N665">
            <v>0</v>
          </cell>
          <cell r="O665">
            <v>-411509.05575551989</v>
          </cell>
          <cell r="P665">
            <v>0</v>
          </cell>
          <cell r="Q665">
            <v>-402748.03887725354</v>
          </cell>
          <cell r="R665">
            <v>0</v>
          </cell>
          <cell r="S665">
            <v>-413112.21820771735</v>
          </cell>
          <cell r="T665">
            <v>0</v>
          </cell>
          <cell r="U665">
            <v>-411904.32608192781</v>
          </cell>
          <cell r="V665">
            <v>0</v>
          </cell>
          <cell r="W665">
            <v>-410570.50953836733</v>
          </cell>
          <cell r="X665">
            <v>0</v>
          </cell>
          <cell r="Y665">
            <v>-418277.92231262685</v>
          </cell>
          <cell r="Z665">
            <v>0</v>
          </cell>
          <cell r="AA665">
            <v>-410244.36831940041</v>
          </cell>
          <cell r="AB665">
            <v>0</v>
          </cell>
          <cell r="AC665" t="e">
            <v>#DIV/0!</v>
          </cell>
          <cell r="AD665" t="str">
            <v>Profit before tax</v>
          </cell>
        </row>
        <row r="667">
          <cell r="C667" t="str">
            <v>Taxation</v>
          </cell>
          <cell r="AD667" t="str">
            <v>Taxation</v>
          </cell>
        </row>
        <row r="668">
          <cell r="D668" t="str">
            <v>Current</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t="e">
            <v>#DIV/0!</v>
          </cell>
          <cell r="AE668" t="str">
            <v>Current</v>
          </cell>
        </row>
        <row r="669">
          <cell r="D669" t="str">
            <v>Deferred</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t="e">
            <v>#DIV/0!</v>
          </cell>
          <cell r="AE669" t="str">
            <v>Deferred</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t="e">
            <v>#DIV/0!</v>
          </cell>
        </row>
        <row r="672">
          <cell r="C672" t="str">
            <v>Net Profit after taxation</v>
          </cell>
          <cell r="E672">
            <v>-406714.64734658937</v>
          </cell>
          <cell r="F672">
            <v>0</v>
          </cell>
          <cell r="G672">
            <v>-403294.47228170076</v>
          </cell>
          <cell r="H672">
            <v>0</v>
          </cell>
          <cell r="I672">
            <v>-408693.31797724211</v>
          </cell>
          <cell r="J672">
            <v>0</v>
          </cell>
          <cell r="K672">
            <v>-408767.21169197286</v>
          </cell>
          <cell r="L672">
            <v>0</v>
          </cell>
          <cell r="M672">
            <v>-419336.61804573995</v>
          </cell>
          <cell r="N672">
            <v>0</v>
          </cell>
          <cell r="O672">
            <v>-411509.05575551989</v>
          </cell>
          <cell r="P672">
            <v>0</v>
          </cell>
          <cell r="Q672">
            <v>-402748.03887725354</v>
          </cell>
          <cell r="R672">
            <v>0</v>
          </cell>
          <cell r="S672">
            <v>-413112.21820771735</v>
          </cell>
          <cell r="T672">
            <v>0</v>
          </cell>
          <cell r="U672">
            <v>-411904.32608192781</v>
          </cell>
          <cell r="V672">
            <v>0</v>
          </cell>
          <cell r="W672">
            <v>-410570.50953836733</v>
          </cell>
          <cell r="X672">
            <v>0</v>
          </cell>
          <cell r="Y672">
            <v>-418277.92231262685</v>
          </cell>
          <cell r="Z672">
            <v>0</v>
          </cell>
          <cell r="AA672">
            <v>-410244.36831940041</v>
          </cell>
          <cell r="AB672">
            <v>0</v>
          </cell>
          <cell r="AC672" t="e">
            <v>#DIV/0!</v>
          </cell>
          <cell r="AD672" t="str">
            <v>Net Profit after taxation</v>
          </cell>
        </row>
        <row r="675">
          <cell r="AC675" t="str">
            <v>2.0D (SE)</v>
          </cell>
        </row>
        <row r="676">
          <cell r="E676">
            <v>37438</v>
          </cell>
          <cell r="F676">
            <v>37469</v>
          </cell>
          <cell r="G676">
            <v>37500</v>
          </cell>
          <cell r="H676">
            <v>37531</v>
          </cell>
          <cell r="I676">
            <v>37562</v>
          </cell>
          <cell r="J676">
            <v>37593</v>
          </cell>
          <cell r="K676">
            <v>37624</v>
          </cell>
          <cell r="L676">
            <v>37655</v>
          </cell>
          <cell r="M676">
            <v>37686</v>
          </cell>
          <cell r="N676">
            <v>37717</v>
          </cell>
          <cell r="O676">
            <v>37748</v>
          </cell>
          <cell r="P676">
            <v>37779</v>
          </cell>
          <cell r="Q676">
            <v>37779</v>
          </cell>
          <cell r="S676">
            <v>37810</v>
          </cell>
          <cell r="U676">
            <v>37841</v>
          </cell>
          <cell r="W676">
            <v>37872</v>
          </cell>
          <cell r="Y676">
            <v>37903</v>
          </cell>
          <cell r="AA676">
            <v>37934</v>
          </cell>
          <cell r="AC676" t="str">
            <v>Yearly</v>
          </cell>
        </row>
        <row r="677">
          <cell r="D677" t="str">
            <v>2.0D (SE)</v>
          </cell>
          <cell r="E677" t="str">
            <v>Per Unit</v>
          </cell>
          <cell r="F677" t="str">
            <v>Total</v>
          </cell>
          <cell r="G677" t="str">
            <v>Per Unit</v>
          </cell>
          <cell r="H677" t="str">
            <v>Total</v>
          </cell>
          <cell r="I677" t="str">
            <v>Per Unit</v>
          </cell>
          <cell r="J677" t="str">
            <v>Total</v>
          </cell>
          <cell r="K677" t="str">
            <v>Per Unit</v>
          </cell>
          <cell r="L677" t="str">
            <v>Total</v>
          </cell>
          <cell r="M677" t="str">
            <v>Per Unit</v>
          </cell>
          <cell r="N677" t="str">
            <v>Total</v>
          </cell>
          <cell r="O677" t="str">
            <v>Per Unit</v>
          </cell>
          <cell r="P677" t="str">
            <v>Total</v>
          </cell>
          <cell r="Q677" t="str">
            <v>Per Unit</v>
          </cell>
          <cell r="R677" t="str">
            <v>Total</v>
          </cell>
          <cell r="S677" t="str">
            <v>Per Unit</v>
          </cell>
          <cell r="T677" t="str">
            <v>Total</v>
          </cell>
          <cell r="U677" t="str">
            <v>Per Unit</v>
          </cell>
          <cell r="V677" t="str">
            <v>Total</v>
          </cell>
          <cell r="W677" t="str">
            <v>Per Unit</v>
          </cell>
          <cell r="X677" t="str">
            <v>Total</v>
          </cell>
          <cell r="Y677" t="str">
            <v>Per Unit</v>
          </cell>
          <cell r="Z677" t="str">
            <v>Total</v>
          </cell>
          <cell r="AA677" t="str">
            <v>Per Unit</v>
          </cell>
          <cell r="AB677" t="str">
            <v>Total</v>
          </cell>
          <cell r="AC677" t="str">
            <v>Average</v>
          </cell>
          <cell r="AD677">
            <v>0</v>
          </cell>
          <cell r="AE677" t="str">
            <v>2.0D (SE)</v>
          </cell>
        </row>
        <row r="679">
          <cell r="C679" t="str">
            <v>Sales Units</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t="str">
            <v>Sales Units</v>
          </cell>
        </row>
        <row r="681">
          <cell r="C681" t="str">
            <v>Selling Price</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t="str">
            <v>Selling Price</v>
          </cell>
        </row>
        <row r="682">
          <cell r="C682" t="str">
            <v>Less: Dealer commission</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t="str">
            <v>Less: Dealer commission</v>
          </cell>
        </row>
        <row r="683">
          <cell r="D683" t="str">
            <v xml:space="preserve">  Sales tax</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E683" t="str">
            <v xml:space="preserve">  Sales tax</v>
          </cell>
        </row>
        <row r="684">
          <cell r="C684" t="str">
            <v>Net Sales</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t="str">
            <v>Net Sales</v>
          </cell>
        </row>
        <row r="686">
          <cell r="C686" t="str">
            <v>Variable Cost of Sales</v>
          </cell>
          <cell r="AD686" t="str">
            <v>Variable Cost of Sales</v>
          </cell>
        </row>
        <row r="687">
          <cell r="D687" t="str">
            <v>CKD Cost</v>
          </cell>
          <cell r="E687">
            <v>379442.00459626858</v>
          </cell>
          <cell r="F687">
            <v>0</v>
          </cell>
          <cell r="G687">
            <v>379442.00459626858</v>
          </cell>
          <cell r="H687">
            <v>0</v>
          </cell>
          <cell r="I687">
            <v>379442.00459626858</v>
          </cell>
          <cell r="J687">
            <v>0</v>
          </cell>
          <cell r="K687">
            <v>373578.25246353168</v>
          </cell>
          <cell r="L687">
            <v>0</v>
          </cell>
          <cell r="M687">
            <v>373578.25246353168</v>
          </cell>
          <cell r="N687">
            <v>0</v>
          </cell>
          <cell r="O687">
            <v>373578.25246353168</v>
          </cell>
          <cell r="P687">
            <v>0</v>
          </cell>
          <cell r="Q687">
            <v>373578.25246353168</v>
          </cell>
          <cell r="R687">
            <v>0</v>
          </cell>
          <cell r="S687">
            <v>373578.25246353168</v>
          </cell>
          <cell r="T687">
            <v>0</v>
          </cell>
          <cell r="U687">
            <v>373578.25246353168</v>
          </cell>
          <cell r="V687">
            <v>0</v>
          </cell>
          <cell r="W687">
            <v>373578.25246353168</v>
          </cell>
          <cell r="X687">
            <v>0</v>
          </cell>
          <cell r="Y687">
            <v>373578.25246353168</v>
          </cell>
          <cell r="Z687">
            <v>0</v>
          </cell>
          <cell r="AA687">
            <v>373578.25246353168</v>
          </cell>
          <cell r="AB687">
            <v>0</v>
          </cell>
          <cell r="AC687">
            <v>0</v>
          </cell>
          <cell r="AE687" t="str">
            <v>CKD Cost</v>
          </cell>
        </row>
        <row r="688">
          <cell r="D688" t="str">
            <v>Vendor parts</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E688" t="str">
            <v>Vendor parts</v>
          </cell>
        </row>
        <row r="689">
          <cell r="D689" t="str">
            <v>Nummi Parts</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E689" t="str">
            <v>Nummi Parts</v>
          </cell>
        </row>
        <row r="690">
          <cell r="D690" t="str">
            <v>Paints &amp; Chemicals</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E690" t="str">
            <v>Paints &amp; Chemicals</v>
          </cell>
        </row>
        <row r="691">
          <cell r="D691" t="str">
            <v>Consumables</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E691" t="str">
            <v>Consumables</v>
          </cell>
        </row>
        <row r="692">
          <cell r="D692" t="str">
            <v>KD Parts</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E692" t="str">
            <v>KD Parts</v>
          </cell>
        </row>
        <row r="693">
          <cell r="D693" t="str">
            <v>Spare parts</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E693" t="str">
            <v>Spare parts</v>
          </cell>
        </row>
        <row r="694">
          <cell r="D694" t="str">
            <v>Utilities</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E694" t="str">
            <v>Utilities</v>
          </cell>
        </row>
        <row r="695">
          <cell r="D695" t="str">
            <v>Royalty</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E695" t="str">
            <v>Royalty</v>
          </cell>
        </row>
        <row r="697">
          <cell r="E697">
            <v>379442.00459626858</v>
          </cell>
          <cell r="F697">
            <v>0</v>
          </cell>
          <cell r="G697">
            <v>379442.00459626858</v>
          </cell>
          <cell r="H697">
            <v>0</v>
          </cell>
          <cell r="I697">
            <v>379442.00459626858</v>
          </cell>
          <cell r="J697">
            <v>0</v>
          </cell>
          <cell r="K697">
            <v>373578.25246353168</v>
          </cell>
          <cell r="L697">
            <v>0</v>
          </cell>
          <cell r="M697">
            <v>373578.25246353168</v>
          </cell>
          <cell r="N697">
            <v>0</v>
          </cell>
          <cell r="O697">
            <v>373578.25246353168</v>
          </cell>
          <cell r="P697">
            <v>0</v>
          </cell>
          <cell r="Q697">
            <v>373578.25246353168</v>
          </cell>
          <cell r="R697">
            <v>0</v>
          </cell>
          <cell r="S697">
            <v>373578.25246353168</v>
          </cell>
          <cell r="T697">
            <v>0</v>
          </cell>
          <cell r="U697">
            <v>373578.25246353168</v>
          </cell>
          <cell r="V697">
            <v>0</v>
          </cell>
          <cell r="W697">
            <v>373578.25246353168</v>
          </cell>
          <cell r="X697">
            <v>0</v>
          </cell>
          <cell r="Y697">
            <v>373578.25246353168</v>
          </cell>
          <cell r="Z697">
            <v>0</v>
          </cell>
          <cell r="AA697">
            <v>373578.25246353168</v>
          </cell>
          <cell r="AB697">
            <v>0</v>
          </cell>
          <cell r="AC697">
            <v>0</v>
          </cell>
        </row>
        <row r="698">
          <cell r="C698" t="str">
            <v>Contribution Margin</v>
          </cell>
          <cell r="E698">
            <v>-379442.00459626858</v>
          </cell>
          <cell r="F698">
            <v>0</v>
          </cell>
          <cell r="G698">
            <v>-379442.00459626858</v>
          </cell>
          <cell r="H698">
            <v>0</v>
          </cell>
          <cell r="I698">
            <v>-379442.00459626858</v>
          </cell>
          <cell r="J698">
            <v>0</v>
          </cell>
          <cell r="K698">
            <v>-373578.25246353168</v>
          </cell>
          <cell r="L698">
            <v>0</v>
          </cell>
          <cell r="M698">
            <v>-373578.25246353168</v>
          </cell>
          <cell r="N698">
            <v>0</v>
          </cell>
          <cell r="O698">
            <v>-373578.25246353168</v>
          </cell>
          <cell r="P698">
            <v>0</v>
          </cell>
          <cell r="Q698">
            <v>-373578.25246353168</v>
          </cell>
          <cell r="R698">
            <v>0</v>
          </cell>
          <cell r="S698">
            <v>-373578.25246353168</v>
          </cell>
          <cell r="T698">
            <v>0</v>
          </cell>
          <cell r="U698">
            <v>-373578.25246353168</v>
          </cell>
          <cell r="V698">
            <v>0</v>
          </cell>
          <cell r="W698">
            <v>-373578.25246353168</v>
          </cell>
          <cell r="X698">
            <v>0</v>
          </cell>
          <cell r="Y698">
            <v>-373578.25246353168</v>
          </cell>
          <cell r="Z698">
            <v>0</v>
          </cell>
          <cell r="AA698">
            <v>-373578.25246353168</v>
          </cell>
          <cell r="AB698">
            <v>0</v>
          </cell>
          <cell r="AC698">
            <v>0</v>
          </cell>
          <cell r="AD698" t="str">
            <v>Contribution Margin</v>
          </cell>
        </row>
        <row r="700">
          <cell r="C700" t="str">
            <v>Production cost</v>
          </cell>
          <cell r="AD700" t="str">
            <v>Production cost</v>
          </cell>
        </row>
        <row r="701">
          <cell r="D701" t="str">
            <v xml:space="preserve">Salaries &amp; Wages </v>
          </cell>
          <cell r="E701">
            <v>5330.971806841444</v>
          </cell>
          <cell r="F701">
            <v>0</v>
          </cell>
          <cell r="G701">
            <v>4450.6278387391867</v>
          </cell>
          <cell r="H701">
            <v>0</v>
          </cell>
          <cell r="I701">
            <v>4327.5507084975143</v>
          </cell>
          <cell r="J701">
            <v>0</v>
          </cell>
          <cell r="K701">
            <v>3880.9474753805712</v>
          </cell>
          <cell r="L701">
            <v>0</v>
          </cell>
          <cell r="M701">
            <v>5576.0739588801307</v>
          </cell>
          <cell r="N701">
            <v>0</v>
          </cell>
          <cell r="O701">
            <v>5384.2223576312035</v>
          </cell>
          <cell r="P701">
            <v>0</v>
          </cell>
          <cell r="Q701">
            <v>3880.9474753805712</v>
          </cell>
          <cell r="R701">
            <v>0</v>
          </cell>
          <cell r="S701">
            <v>5106.5098360270676</v>
          </cell>
          <cell r="T701">
            <v>0</v>
          </cell>
          <cell r="U701">
            <v>4709.8877128404993</v>
          </cell>
          <cell r="V701">
            <v>0</v>
          </cell>
          <cell r="W701">
            <v>5160.8344087507594</v>
          </cell>
          <cell r="X701">
            <v>0</v>
          </cell>
          <cell r="Y701">
            <v>5216.3272518556068</v>
          </cell>
          <cell r="Z701">
            <v>0</v>
          </cell>
          <cell r="AA701">
            <v>5063.8667476260061</v>
          </cell>
          <cell r="AB701">
            <v>0</v>
          </cell>
          <cell r="AC701">
            <v>0</v>
          </cell>
          <cell r="AE701" t="str">
            <v xml:space="preserve">Salaries &amp; Wages </v>
          </cell>
        </row>
        <row r="702">
          <cell r="D702" t="str">
            <v xml:space="preserve">Utilities </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E702" t="str">
            <v xml:space="preserve">Utilities </v>
          </cell>
        </row>
        <row r="703">
          <cell r="D703" t="str">
            <v>Depreciation</v>
          </cell>
          <cell r="E703">
            <v>11150.091575091576</v>
          </cell>
          <cell r="F703">
            <v>0</v>
          </cell>
          <cell r="G703">
            <v>9308.7920489296648</v>
          </cell>
          <cell r="H703">
            <v>0</v>
          </cell>
          <cell r="I703">
            <v>9051.3678263455258</v>
          </cell>
          <cell r="J703">
            <v>0</v>
          </cell>
          <cell r="K703">
            <v>8117.2666666666673</v>
          </cell>
          <cell r="L703">
            <v>0</v>
          </cell>
          <cell r="M703">
            <v>11662.739463601532</v>
          </cell>
          <cell r="N703">
            <v>0</v>
          </cell>
          <cell r="O703">
            <v>11261.468738438773</v>
          </cell>
          <cell r="P703">
            <v>0</v>
          </cell>
          <cell r="Q703">
            <v>8117.2666666666673</v>
          </cell>
          <cell r="R703">
            <v>0</v>
          </cell>
          <cell r="S703">
            <v>10680.614035087719</v>
          </cell>
          <cell r="T703">
            <v>0</v>
          </cell>
          <cell r="U703">
            <v>9851.0517799352765</v>
          </cell>
          <cell r="V703">
            <v>0</v>
          </cell>
          <cell r="W703">
            <v>10794.237588652482</v>
          </cell>
          <cell r="X703">
            <v>0</v>
          </cell>
          <cell r="Y703">
            <v>10910.304659498208</v>
          </cell>
          <cell r="Z703">
            <v>0</v>
          </cell>
          <cell r="AA703">
            <v>10591.423103688239</v>
          </cell>
          <cell r="AB703">
            <v>0</v>
          </cell>
          <cell r="AC703">
            <v>0</v>
          </cell>
          <cell r="AE703" t="str">
            <v>Depreciation</v>
          </cell>
        </row>
        <row r="704">
          <cell r="D704" t="str">
            <v xml:space="preserve">Other Factory overhead </v>
          </cell>
          <cell r="E704">
            <v>3328.5244606883934</v>
          </cell>
          <cell r="F704">
            <v>0</v>
          </cell>
          <cell r="G704">
            <v>2778.859870849943</v>
          </cell>
          <cell r="H704">
            <v>0</v>
          </cell>
          <cell r="I704">
            <v>2702.0136121556093</v>
          </cell>
          <cell r="J704">
            <v>0</v>
          </cell>
          <cell r="K704">
            <v>2423.1658073811504</v>
          </cell>
          <cell r="L704">
            <v>0</v>
          </cell>
          <cell r="M704">
            <v>3481.5600680763655</v>
          </cell>
          <cell r="N704">
            <v>0</v>
          </cell>
          <cell r="O704">
            <v>3361.7727627374452</v>
          </cell>
          <cell r="P704">
            <v>0</v>
          </cell>
          <cell r="Q704">
            <v>2423.1658073811504</v>
          </cell>
          <cell r="R704">
            <v>0</v>
          </cell>
          <cell r="S704">
            <v>3188.3760623436192</v>
          </cell>
          <cell r="T704">
            <v>0</v>
          </cell>
          <cell r="U704">
            <v>2940.735203132464</v>
          </cell>
          <cell r="V704">
            <v>0</v>
          </cell>
          <cell r="W704">
            <v>3222.2949566238703</v>
          </cell>
          <cell r="X704">
            <v>0</v>
          </cell>
          <cell r="Y704">
            <v>3256.9432894907936</v>
          </cell>
          <cell r="Z704">
            <v>0</v>
          </cell>
          <cell r="AA704">
            <v>3161.7507925119394</v>
          </cell>
          <cell r="AB704">
            <v>0</v>
          </cell>
          <cell r="AC704">
            <v>0</v>
          </cell>
          <cell r="AE704" t="str">
            <v xml:space="preserve">Other Factory overhead </v>
          </cell>
        </row>
        <row r="705">
          <cell r="D705" t="str">
            <v>Running Royalty</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E705" t="str">
            <v>Running Royalty</v>
          </cell>
        </row>
        <row r="706">
          <cell r="E706">
            <v>19809.587842621411</v>
          </cell>
          <cell r="F706">
            <v>0</v>
          </cell>
          <cell r="G706">
            <v>16538.279758518795</v>
          </cell>
          <cell r="H706">
            <v>0</v>
          </cell>
          <cell r="I706">
            <v>16080.93214699865</v>
          </cell>
          <cell r="J706">
            <v>0</v>
          </cell>
          <cell r="K706">
            <v>14421.379949428388</v>
          </cell>
          <cell r="L706">
            <v>0</v>
          </cell>
          <cell r="M706">
            <v>20720.373490558028</v>
          </cell>
          <cell r="N706">
            <v>0</v>
          </cell>
          <cell r="O706">
            <v>20007.463858807419</v>
          </cell>
          <cell r="P706">
            <v>0</v>
          </cell>
          <cell r="Q706">
            <v>14421.379949428388</v>
          </cell>
          <cell r="R706">
            <v>0</v>
          </cell>
          <cell r="S706">
            <v>18975.499933458406</v>
          </cell>
          <cell r="T706">
            <v>0</v>
          </cell>
          <cell r="U706">
            <v>17501.674695908237</v>
          </cell>
          <cell r="V706">
            <v>0</v>
          </cell>
          <cell r="W706">
            <v>19177.366954027111</v>
          </cell>
          <cell r="X706">
            <v>0</v>
          </cell>
          <cell r="Y706">
            <v>19383.575200844611</v>
          </cell>
          <cell r="Z706">
            <v>0</v>
          </cell>
          <cell r="AA706">
            <v>18817.040643826185</v>
          </cell>
          <cell r="AB706">
            <v>0</v>
          </cell>
          <cell r="AC706">
            <v>0</v>
          </cell>
        </row>
        <row r="707">
          <cell r="C707" t="str">
            <v>Gross Profit</v>
          </cell>
          <cell r="E707">
            <v>-399251.59243889002</v>
          </cell>
          <cell r="F707">
            <v>0</v>
          </cell>
          <cell r="G707">
            <v>-395980.28435478738</v>
          </cell>
          <cell r="H707">
            <v>0</v>
          </cell>
          <cell r="I707">
            <v>-395522.93674326723</v>
          </cell>
          <cell r="J707">
            <v>0</v>
          </cell>
          <cell r="K707">
            <v>-387999.63241296005</v>
          </cell>
          <cell r="L707">
            <v>0</v>
          </cell>
          <cell r="M707">
            <v>-394298.62595408969</v>
          </cell>
          <cell r="N707">
            <v>0</v>
          </cell>
          <cell r="O707">
            <v>-393585.71632233908</v>
          </cell>
          <cell r="P707">
            <v>0</v>
          </cell>
          <cell r="Q707">
            <v>-387999.63241296005</v>
          </cell>
          <cell r="R707">
            <v>0</v>
          </cell>
          <cell r="S707">
            <v>-392553.75239699008</v>
          </cell>
          <cell r="T707">
            <v>0</v>
          </cell>
          <cell r="U707">
            <v>-391079.92715943989</v>
          </cell>
          <cell r="V707">
            <v>0</v>
          </cell>
          <cell r="W707">
            <v>-392755.61941755877</v>
          </cell>
          <cell r="X707">
            <v>0</v>
          </cell>
          <cell r="Y707">
            <v>-392961.82766437629</v>
          </cell>
          <cell r="Z707">
            <v>0</v>
          </cell>
          <cell r="AA707">
            <v>-392395.29310735787</v>
          </cell>
          <cell r="AB707">
            <v>0</v>
          </cell>
          <cell r="AC707">
            <v>0</v>
          </cell>
          <cell r="AD707" t="str">
            <v>Gross Profit</v>
          </cell>
        </row>
        <row r="709">
          <cell r="C709" t="str">
            <v>Other Expenses</v>
          </cell>
          <cell r="AD709" t="str">
            <v>Other Expenses</v>
          </cell>
        </row>
        <row r="710">
          <cell r="D710" t="str">
            <v>Selling Expenses</v>
          </cell>
          <cell r="E710">
            <v>5183.0082521448167</v>
          </cell>
          <cell r="F710">
            <v>0</v>
          </cell>
          <cell r="G710">
            <v>4427.3486746392564</v>
          </cell>
          <cell r="H710">
            <v>0</v>
          </cell>
          <cell r="I710">
            <v>4320.887144065181</v>
          </cell>
          <cell r="J710">
            <v>0</v>
          </cell>
          <cell r="K710">
            <v>3897.7185689144208</v>
          </cell>
          <cell r="L710">
            <v>0</v>
          </cell>
          <cell r="M710">
            <v>5409.2615187305564</v>
          </cell>
          <cell r="N710">
            <v>0</v>
          </cell>
          <cell r="O710">
            <v>5179.8400416559607</v>
          </cell>
          <cell r="P710">
            <v>0</v>
          </cell>
          <cell r="Q710">
            <v>3845.1336292747983</v>
          </cell>
          <cell r="R710">
            <v>0</v>
          </cell>
          <cell r="S710">
            <v>4967.5774890123712</v>
          </cell>
          <cell r="T710">
            <v>0</v>
          </cell>
          <cell r="U710">
            <v>4642.661605420024</v>
          </cell>
          <cell r="V710">
            <v>0</v>
          </cell>
          <cell r="W710">
            <v>5073.1110111757944</v>
          </cell>
          <cell r="X710">
            <v>0</v>
          </cell>
          <cell r="Y710">
            <v>5099.2966467698334</v>
          </cell>
          <cell r="Z710">
            <v>0</v>
          </cell>
          <cell r="AA710">
            <v>4893.3178190345943</v>
          </cell>
          <cell r="AB710">
            <v>0</v>
          </cell>
          <cell r="AC710">
            <v>0</v>
          </cell>
          <cell r="AE710" t="str">
            <v>Selling Expenses</v>
          </cell>
        </row>
        <row r="711">
          <cell r="D711" t="str">
            <v>Advertisement Expenses</v>
          </cell>
          <cell r="E711">
            <v>800.32572918126152</v>
          </cell>
          <cell r="F711">
            <v>0</v>
          </cell>
          <cell r="G711">
            <v>969.71958993165515</v>
          </cell>
          <cell r="H711">
            <v>0</v>
          </cell>
          <cell r="I711">
            <v>7367.9708551430685</v>
          </cell>
          <cell r="J711">
            <v>0</v>
          </cell>
          <cell r="K711">
            <v>6935.2770964018819</v>
          </cell>
          <cell r="L711">
            <v>0</v>
          </cell>
          <cell r="M711">
            <v>7697.2629504339211</v>
          </cell>
          <cell r="N711">
            <v>0</v>
          </cell>
          <cell r="O711">
            <v>799.8365151483406</v>
          </cell>
          <cell r="P711">
            <v>0</v>
          </cell>
          <cell r="Q711">
            <v>739.89139808437483</v>
          </cell>
          <cell r="R711">
            <v>0</v>
          </cell>
          <cell r="S711">
            <v>4684.9685429207811</v>
          </cell>
          <cell r="T711">
            <v>0</v>
          </cell>
          <cell r="U711">
            <v>5393.2109933565007</v>
          </cell>
          <cell r="V711">
            <v>0</v>
          </cell>
          <cell r="W711">
            <v>783.35612673520234</v>
          </cell>
          <cell r="X711">
            <v>0</v>
          </cell>
          <cell r="Y711">
            <v>8782.5333169589612</v>
          </cell>
          <cell r="Z711">
            <v>0</v>
          </cell>
          <cell r="AA711">
            <v>1104.3291887822443</v>
          </cell>
          <cell r="AB711">
            <v>0</v>
          </cell>
          <cell r="AC711">
            <v>0</v>
          </cell>
        </row>
        <row r="712">
          <cell r="D712" t="str">
            <v>Administrative Expenses</v>
          </cell>
          <cell r="E712">
            <v>10560.726889052896</v>
          </cell>
          <cell r="F712">
            <v>0</v>
          </cell>
          <cell r="G712">
            <v>9021.0198249495461</v>
          </cell>
          <cell r="H712">
            <v>0</v>
          </cell>
          <cell r="I712">
            <v>8804.0973170376383</v>
          </cell>
          <cell r="J712">
            <v>0</v>
          </cell>
          <cell r="K712">
            <v>7941.8629672567968</v>
          </cell>
          <cell r="L712">
            <v>0</v>
          </cell>
          <cell r="M712">
            <v>11021.733092386507</v>
          </cell>
          <cell r="N712">
            <v>0</v>
          </cell>
          <cell r="O712">
            <v>10554.271447719957</v>
          </cell>
          <cell r="P712">
            <v>0</v>
          </cell>
          <cell r="Q712">
            <v>7834.7176263668644</v>
          </cell>
          <cell r="R712">
            <v>0</v>
          </cell>
          <cell r="S712">
            <v>10121.772262268241</v>
          </cell>
          <cell r="T712">
            <v>0</v>
          </cell>
          <cell r="U712">
            <v>9459.7343604157559</v>
          </cell>
          <cell r="V712">
            <v>0</v>
          </cell>
          <cell r="W712">
            <v>10336.803890810705</v>
          </cell>
          <cell r="X712">
            <v>0</v>
          </cell>
          <cell r="Y712">
            <v>10390.158879356299</v>
          </cell>
          <cell r="Z712">
            <v>0</v>
          </cell>
          <cell r="AA712">
            <v>9970.4632047953019</v>
          </cell>
          <cell r="AB712">
            <v>0</v>
          </cell>
          <cell r="AC712">
            <v>0</v>
          </cell>
          <cell r="AE712" t="str">
            <v>Administrative Expenses</v>
          </cell>
        </row>
        <row r="713">
          <cell r="D713" t="str">
            <v>Depreciation (Admin. &amp; Selling )</v>
          </cell>
          <cell r="E713">
            <v>2969.9882598191184</v>
          </cell>
          <cell r="F713">
            <v>0</v>
          </cell>
          <cell r="G713">
            <v>2536.9771657922738</v>
          </cell>
          <cell r="H713">
            <v>0</v>
          </cell>
          <cell r="I713">
            <v>2475.9721508385478</v>
          </cell>
          <cell r="J713">
            <v>0</v>
          </cell>
          <cell r="K713">
            <v>2233.4863898710532</v>
          </cell>
          <cell r="L713">
            <v>0</v>
          </cell>
          <cell r="M713">
            <v>3099.6368177250984</v>
          </cell>
          <cell r="N713">
            <v>0</v>
          </cell>
          <cell r="O713">
            <v>2968.1727990868981</v>
          </cell>
          <cell r="P713">
            <v>0</v>
          </cell>
          <cell r="Q713">
            <v>2203.3539560073127</v>
          </cell>
          <cell r="R713">
            <v>0</v>
          </cell>
          <cell r="S713">
            <v>2846.5412564224971</v>
          </cell>
          <cell r="T713">
            <v>0</v>
          </cell>
          <cell r="U713">
            <v>2660.3566484202443</v>
          </cell>
          <cell r="V713">
            <v>0</v>
          </cell>
          <cell r="W713">
            <v>2907.0145002598042</v>
          </cell>
          <cell r="X713">
            <v>0</v>
          </cell>
          <cell r="Y713">
            <v>2922.0194986134175</v>
          </cell>
          <cell r="Z713">
            <v>0</v>
          </cell>
          <cell r="AA713">
            <v>2803.9886812995901</v>
          </cell>
          <cell r="AB713">
            <v>0</v>
          </cell>
          <cell r="AC713">
            <v>0</v>
          </cell>
          <cell r="AE713" t="str">
            <v>Depreciation (Admin. &amp; Selling )</v>
          </cell>
        </row>
        <row r="714">
          <cell r="D714" t="str">
            <v>Financial Charges -Capital Exp.</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E714" t="str">
            <v>Financial Charges -Capital Exp.</v>
          </cell>
        </row>
        <row r="715">
          <cell r="D715" t="str">
            <v>Financial  Charges -Working Capital</v>
          </cell>
          <cell r="E715">
            <v>530.11444507895521</v>
          </cell>
          <cell r="F715">
            <v>0</v>
          </cell>
          <cell r="G715">
            <v>458.80097155251627</v>
          </cell>
          <cell r="H715">
            <v>0</v>
          </cell>
          <cell r="I715">
            <v>448.49087868071882</v>
          </cell>
          <cell r="J715">
            <v>0</v>
          </cell>
          <cell r="K715">
            <v>407.98094465914818</v>
          </cell>
          <cell r="L715">
            <v>0</v>
          </cell>
          <cell r="M715">
            <v>548.85949175372707</v>
          </cell>
          <cell r="N715">
            <v>0</v>
          </cell>
          <cell r="O715">
            <v>527.77239945924691</v>
          </cell>
          <cell r="P715">
            <v>0</v>
          </cell>
          <cell r="Q715">
            <v>396.96132884259964</v>
          </cell>
          <cell r="R715">
            <v>0</v>
          </cell>
          <cell r="S715">
            <v>498.98402076239711</v>
          </cell>
          <cell r="T715">
            <v>0</v>
          </cell>
          <cell r="U715">
            <v>470.64800851302482</v>
          </cell>
          <cell r="V715">
            <v>0</v>
          </cell>
          <cell r="W715">
            <v>511.61704210669683</v>
          </cell>
          <cell r="X715">
            <v>0</v>
          </cell>
          <cell r="Y715">
            <v>513.76394785157731</v>
          </cell>
          <cell r="Z715">
            <v>0</v>
          </cell>
          <cell r="AA715">
            <v>495.30468493193735</v>
          </cell>
          <cell r="AB715">
            <v>0</v>
          </cell>
          <cell r="AC715">
            <v>0</v>
          </cell>
          <cell r="AE715" t="str">
            <v>Financial  Charges -Working Capital</v>
          </cell>
        </row>
        <row r="716">
          <cell r="D716" t="str">
            <v>Other Expenses (Charity &amp; Donation)</v>
          </cell>
          <cell r="E716">
            <v>368.13503130483002</v>
          </cell>
          <cell r="F716">
            <v>0</v>
          </cell>
          <cell r="G716">
            <v>318.61178580035858</v>
          </cell>
          <cell r="H716">
            <v>0</v>
          </cell>
          <cell r="I716">
            <v>311.4519990838325</v>
          </cell>
          <cell r="J716">
            <v>0</v>
          </cell>
          <cell r="K716">
            <v>283.32010045774183</v>
          </cell>
          <cell r="L716">
            <v>0</v>
          </cell>
          <cell r="M716">
            <v>381.15242482897719</v>
          </cell>
          <cell r="N716">
            <v>0</v>
          </cell>
          <cell r="O716">
            <v>366.50861073558809</v>
          </cell>
          <cell r="P716">
            <v>0</v>
          </cell>
          <cell r="Q716">
            <v>275.66758947402758</v>
          </cell>
          <cell r="R716">
            <v>0</v>
          </cell>
          <cell r="S716">
            <v>346.51668108499797</v>
          </cell>
          <cell r="T716">
            <v>0</v>
          </cell>
          <cell r="U716">
            <v>326.83889480071173</v>
          </cell>
          <cell r="V716">
            <v>0</v>
          </cell>
          <cell r="W716">
            <v>355.28961257409514</v>
          </cell>
          <cell r="X716">
            <v>0</v>
          </cell>
          <cell r="Y716">
            <v>356.78051934137312</v>
          </cell>
          <cell r="Z716">
            <v>0</v>
          </cell>
          <cell r="AA716">
            <v>343.96158675828985</v>
          </cell>
          <cell r="AB716">
            <v>0</v>
          </cell>
          <cell r="AC716">
            <v>0</v>
          </cell>
          <cell r="AE716" t="str">
            <v>Other Expenses (Charity &amp; Donation)</v>
          </cell>
        </row>
        <row r="717">
          <cell r="D717" t="str">
            <v>Other Expenses ( W.P.P.F.)</v>
          </cell>
          <cell r="E717">
            <v>3573.7075858361454</v>
          </cell>
          <cell r="F717">
            <v>0</v>
          </cell>
          <cell r="G717">
            <v>3260.1003648049996</v>
          </cell>
          <cell r="H717">
            <v>0</v>
          </cell>
          <cell r="I717">
            <v>2868.2077932472907</v>
          </cell>
          <cell r="J717">
            <v>0</v>
          </cell>
          <cell r="K717">
            <v>2950.3710885468208</v>
          </cell>
          <cell r="L717">
            <v>0</v>
          </cell>
          <cell r="M717">
            <v>2984.5209973853607</v>
          </cell>
          <cell r="N717">
            <v>0</v>
          </cell>
          <cell r="O717">
            <v>3261.9142882485439</v>
          </cell>
          <cell r="P717">
            <v>0</v>
          </cell>
          <cell r="Q717">
            <v>3221.4233012482478</v>
          </cell>
          <cell r="R717">
            <v>0</v>
          </cell>
          <cell r="S717">
            <v>2697.4681580678207</v>
          </cell>
          <cell r="T717">
            <v>0</v>
          </cell>
          <cell r="U717">
            <v>2877.5317129664104</v>
          </cell>
          <cell r="V717">
            <v>0</v>
          </cell>
          <cell r="W717">
            <v>3280.2679674234987</v>
          </cell>
          <cell r="X717">
            <v>0</v>
          </cell>
          <cell r="Y717">
            <v>2911.8557735997142</v>
          </cell>
          <cell r="Z717">
            <v>0</v>
          </cell>
          <cell r="AA717">
            <v>3464.9058265788067</v>
          </cell>
          <cell r="AB717">
            <v>0</v>
          </cell>
          <cell r="AC717">
            <v>0</v>
          </cell>
          <cell r="AE717" t="str">
            <v>Other Expenses ( W.P.P.F.)</v>
          </cell>
        </row>
        <row r="718">
          <cell r="D718" t="str">
            <v>Workers Welfare Fund</v>
          </cell>
          <cell r="E718">
            <v>1499.0267372593985</v>
          </cell>
          <cell r="F718">
            <v>0</v>
          </cell>
          <cell r="G718">
            <v>1367.4811090758005</v>
          </cell>
          <cell r="H718">
            <v>0</v>
          </cell>
          <cell r="I718">
            <v>1203.0979219267881</v>
          </cell>
          <cell r="J718">
            <v>0</v>
          </cell>
          <cell r="K718">
            <v>1237.5621229049211</v>
          </cell>
          <cell r="L718">
            <v>0</v>
          </cell>
          <cell r="M718">
            <v>1251.8866374865934</v>
          </cell>
          <cell r="N718">
            <v>0</v>
          </cell>
          <cell r="O718">
            <v>1368.2419770751833</v>
          </cell>
          <cell r="P718">
            <v>0</v>
          </cell>
          <cell r="Q718">
            <v>1351.2576349952574</v>
          </cell>
          <cell r="R718">
            <v>0</v>
          </cell>
          <cell r="S718">
            <v>1131.4795054513236</v>
          </cell>
          <cell r="T718">
            <v>0</v>
          </cell>
          <cell r="U718">
            <v>1207.0089316049207</v>
          </cell>
          <cell r="V718">
            <v>0</v>
          </cell>
          <cell r="W718">
            <v>1375.9406080206418</v>
          </cell>
          <cell r="X718">
            <v>0</v>
          </cell>
          <cell r="Y718">
            <v>1221.4064958669101</v>
          </cell>
          <cell r="Z718">
            <v>0</v>
          </cell>
          <cell r="AA718">
            <v>1453.3887710099996</v>
          </cell>
          <cell r="AB718">
            <v>0</v>
          </cell>
          <cell r="AC718">
            <v>0</v>
          </cell>
          <cell r="AE718" t="str">
            <v>Workers Welfare Fund</v>
          </cell>
        </row>
        <row r="719">
          <cell r="E719">
            <v>25485.032929677422</v>
          </cell>
          <cell r="F719">
            <v>0</v>
          </cell>
          <cell r="G719">
            <v>22360.059486546405</v>
          </cell>
          <cell r="H719">
            <v>0</v>
          </cell>
          <cell r="I719">
            <v>27800.176060023059</v>
          </cell>
          <cell r="J719">
            <v>0</v>
          </cell>
          <cell r="K719">
            <v>25887.579279012789</v>
          </cell>
          <cell r="L719">
            <v>0</v>
          </cell>
          <cell r="M719">
            <v>32394.313930730743</v>
          </cell>
          <cell r="N719">
            <v>0</v>
          </cell>
          <cell r="O719">
            <v>25026.558079129718</v>
          </cell>
          <cell r="P719">
            <v>0</v>
          </cell>
          <cell r="Q719">
            <v>19868.406464293483</v>
          </cell>
          <cell r="R719">
            <v>0</v>
          </cell>
          <cell r="S719">
            <v>27295.30791599043</v>
          </cell>
          <cell r="T719">
            <v>0</v>
          </cell>
          <cell r="U719">
            <v>27037.991155497592</v>
          </cell>
          <cell r="V719">
            <v>0</v>
          </cell>
          <cell r="W719">
            <v>24623.40075910644</v>
          </cell>
          <cell r="X719">
            <v>0</v>
          </cell>
          <cell r="Y719">
            <v>32197.815078358082</v>
          </cell>
          <cell r="Z719">
            <v>0</v>
          </cell>
          <cell r="AA719">
            <v>24529.659763190764</v>
          </cell>
          <cell r="AB719">
            <v>0</v>
          </cell>
          <cell r="AC719">
            <v>0</v>
          </cell>
        </row>
        <row r="720">
          <cell r="D720" t="str">
            <v>Operating Profit</v>
          </cell>
          <cell r="E720">
            <v>-424736.62536856742</v>
          </cell>
          <cell r="F720">
            <v>0</v>
          </cell>
          <cell r="G720">
            <v>-418340.34384133376</v>
          </cell>
          <cell r="H720">
            <v>0</v>
          </cell>
          <cell r="I720">
            <v>-423323.11280329031</v>
          </cell>
          <cell r="J720">
            <v>0</v>
          </cell>
          <cell r="K720">
            <v>-413887.21169197286</v>
          </cell>
          <cell r="L720">
            <v>0</v>
          </cell>
          <cell r="M720">
            <v>-426692.93988482043</v>
          </cell>
          <cell r="N720">
            <v>0</v>
          </cell>
          <cell r="O720">
            <v>-418612.27440146881</v>
          </cell>
          <cell r="P720">
            <v>0</v>
          </cell>
          <cell r="Q720">
            <v>-407868.03887725354</v>
          </cell>
          <cell r="R720">
            <v>0</v>
          </cell>
          <cell r="S720">
            <v>-419849.06031298049</v>
          </cell>
          <cell r="T720">
            <v>0</v>
          </cell>
          <cell r="U720">
            <v>-418117.9183149375</v>
          </cell>
          <cell r="V720">
            <v>0</v>
          </cell>
          <cell r="W720">
            <v>-417379.02017666522</v>
          </cell>
          <cell r="X720">
            <v>0</v>
          </cell>
          <cell r="Y720">
            <v>-425159.6427427344</v>
          </cell>
          <cell r="Z720">
            <v>0</v>
          </cell>
          <cell r="AA720">
            <v>-416924.95287054864</v>
          </cell>
          <cell r="AB720">
            <v>0</v>
          </cell>
          <cell r="AC720">
            <v>0</v>
          </cell>
          <cell r="AE720" t="str">
            <v>Operating Profit</v>
          </cell>
        </row>
        <row r="722">
          <cell r="C722" t="str">
            <v>Other Income</v>
          </cell>
          <cell r="AD722" t="str">
            <v>Other Income</v>
          </cell>
        </row>
        <row r="723">
          <cell r="D723" t="str">
            <v>H.D</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E723" t="str">
            <v>H.D</v>
          </cell>
        </row>
        <row r="724">
          <cell r="D724" t="str">
            <v>Others</v>
          </cell>
          <cell r="E724">
            <v>18021.978021978022</v>
          </cell>
          <cell r="F724">
            <v>0</v>
          </cell>
          <cell r="G724">
            <v>15045.871559633028</v>
          </cell>
          <cell r="H724">
            <v>0</v>
          </cell>
          <cell r="I724">
            <v>14629.794826048172</v>
          </cell>
          <cell r="J724">
            <v>0</v>
          </cell>
          <cell r="K724">
            <v>5120</v>
          </cell>
          <cell r="L724">
            <v>0</v>
          </cell>
          <cell r="M724">
            <v>7356.3218390804595</v>
          </cell>
          <cell r="N724">
            <v>0</v>
          </cell>
          <cell r="O724">
            <v>7103.2186459489458</v>
          </cell>
          <cell r="P724">
            <v>0</v>
          </cell>
          <cell r="Q724">
            <v>5120</v>
          </cell>
          <cell r="R724">
            <v>0</v>
          </cell>
          <cell r="S724">
            <v>6736.8421052631575</v>
          </cell>
          <cell r="T724">
            <v>0</v>
          </cell>
          <cell r="U724">
            <v>6213.5922330097092</v>
          </cell>
          <cell r="V724">
            <v>0</v>
          </cell>
          <cell r="W724">
            <v>6808.510638297872</v>
          </cell>
          <cell r="X724">
            <v>0</v>
          </cell>
          <cell r="Y724">
            <v>6881.7204301075271</v>
          </cell>
          <cell r="Z724">
            <v>0</v>
          </cell>
          <cell r="AA724">
            <v>6680.5845511482257</v>
          </cell>
          <cell r="AB724">
            <v>0</v>
          </cell>
          <cell r="AC724">
            <v>0</v>
          </cell>
          <cell r="AE724" t="str">
            <v>Others</v>
          </cell>
        </row>
        <row r="725">
          <cell r="E725">
            <v>18021.978021978022</v>
          </cell>
          <cell r="F725">
            <v>0</v>
          </cell>
          <cell r="G725">
            <v>15045.871559633028</v>
          </cell>
          <cell r="H725">
            <v>0</v>
          </cell>
          <cell r="I725">
            <v>14629.794826048172</v>
          </cell>
          <cell r="J725">
            <v>0</v>
          </cell>
          <cell r="K725">
            <v>5120</v>
          </cell>
          <cell r="L725">
            <v>0</v>
          </cell>
          <cell r="M725">
            <v>7356.3218390804595</v>
          </cell>
          <cell r="N725">
            <v>0</v>
          </cell>
          <cell r="O725">
            <v>7103.2186459489458</v>
          </cell>
          <cell r="P725">
            <v>0</v>
          </cell>
          <cell r="Q725">
            <v>5120</v>
          </cell>
          <cell r="R725">
            <v>0</v>
          </cell>
          <cell r="S725">
            <v>6736.8421052631575</v>
          </cell>
          <cell r="T725">
            <v>0</v>
          </cell>
          <cell r="U725">
            <v>6213.5922330097092</v>
          </cell>
          <cell r="V725">
            <v>0</v>
          </cell>
          <cell r="W725">
            <v>6808.510638297872</v>
          </cell>
          <cell r="X725">
            <v>0</v>
          </cell>
          <cell r="Y725">
            <v>6881.7204301075271</v>
          </cell>
          <cell r="Z725">
            <v>0</v>
          </cell>
          <cell r="AA725">
            <v>6680.5845511482257</v>
          </cell>
          <cell r="AB725">
            <v>0</v>
          </cell>
          <cell r="AC725">
            <v>0</v>
          </cell>
        </row>
        <row r="726">
          <cell r="F726">
            <v>0</v>
          </cell>
          <cell r="H726">
            <v>0</v>
          </cell>
          <cell r="J726">
            <v>0</v>
          </cell>
          <cell r="L726">
            <v>0</v>
          </cell>
          <cell r="N726">
            <v>0</v>
          </cell>
          <cell r="P726">
            <v>0</v>
          </cell>
          <cell r="R726">
            <v>0</v>
          </cell>
          <cell r="T726">
            <v>0</v>
          </cell>
          <cell r="V726">
            <v>0</v>
          </cell>
          <cell r="X726">
            <v>0</v>
          </cell>
          <cell r="Z726">
            <v>0</v>
          </cell>
          <cell r="AB726">
            <v>0</v>
          </cell>
        </row>
        <row r="727">
          <cell r="C727" t="str">
            <v>Profit / (Loss) before tax</v>
          </cell>
          <cell r="E727">
            <v>-406714.64734658937</v>
          </cell>
          <cell r="F727">
            <v>0</v>
          </cell>
          <cell r="G727">
            <v>-403294.47228170076</v>
          </cell>
          <cell r="H727">
            <v>0</v>
          </cell>
          <cell r="I727">
            <v>-408693.31797724211</v>
          </cell>
          <cell r="J727">
            <v>0</v>
          </cell>
          <cell r="K727">
            <v>-408767.21169197286</v>
          </cell>
          <cell r="L727">
            <v>0</v>
          </cell>
          <cell r="M727">
            <v>-419336.61804573995</v>
          </cell>
          <cell r="N727">
            <v>0</v>
          </cell>
          <cell r="O727">
            <v>-411509.05575551989</v>
          </cell>
          <cell r="P727">
            <v>0</v>
          </cell>
          <cell r="Q727">
            <v>-402748.03887725354</v>
          </cell>
          <cell r="R727">
            <v>0</v>
          </cell>
          <cell r="S727">
            <v>-413112.21820771735</v>
          </cell>
          <cell r="T727">
            <v>0</v>
          </cell>
          <cell r="U727">
            <v>-411904.32608192781</v>
          </cell>
          <cell r="V727">
            <v>0</v>
          </cell>
          <cell r="W727">
            <v>-410570.50953836733</v>
          </cell>
          <cell r="X727">
            <v>0</v>
          </cell>
          <cell r="Y727">
            <v>-418277.92231262685</v>
          </cell>
          <cell r="Z727">
            <v>0</v>
          </cell>
          <cell r="AA727">
            <v>-410244.36831940041</v>
          </cell>
          <cell r="AB727">
            <v>0</v>
          </cell>
          <cell r="AC727">
            <v>0</v>
          </cell>
          <cell r="AD727" t="str">
            <v>Profit before tax</v>
          </cell>
        </row>
        <row r="729">
          <cell r="C729" t="str">
            <v>Taxation</v>
          </cell>
          <cell r="AD729" t="str">
            <v>Taxation</v>
          </cell>
        </row>
        <row r="730">
          <cell r="D730" t="str">
            <v>Current</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t="e">
            <v>#DIV/0!</v>
          </cell>
          <cell r="AE730" t="str">
            <v>Current</v>
          </cell>
        </row>
        <row r="731">
          <cell r="D731" t="str">
            <v>Deferred</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t="e">
            <v>#DIV/0!</v>
          </cell>
          <cell r="AE731" t="str">
            <v>Deferred</v>
          </cell>
        </row>
        <row r="732">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t="e">
            <v>#DIV/0!</v>
          </cell>
        </row>
        <row r="734">
          <cell r="C734" t="str">
            <v>Net Profit after taxation</v>
          </cell>
          <cell r="E734">
            <v>-406714.64734658937</v>
          </cell>
          <cell r="F734">
            <v>0</v>
          </cell>
          <cell r="G734">
            <v>-403294.47228170076</v>
          </cell>
          <cell r="H734">
            <v>0</v>
          </cell>
          <cell r="I734">
            <v>-408693.31797724211</v>
          </cell>
          <cell r="J734">
            <v>0</v>
          </cell>
          <cell r="K734">
            <v>-408767.21169197286</v>
          </cell>
          <cell r="L734">
            <v>0</v>
          </cell>
          <cell r="M734">
            <v>-419336.61804573995</v>
          </cell>
          <cell r="N734">
            <v>0</v>
          </cell>
          <cell r="O734">
            <v>-411509.05575551989</v>
          </cell>
          <cell r="P734">
            <v>0</v>
          </cell>
          <cell r="Q734">
            <v>-402748.03887725354</v>
          </cell>
          <cell r="R734">
            <v>0</v>
          </cell>
          <cell r="S734">
            <v>-413112.21820771735</v>
          </cell>
          <cell r="T734">
            <v>0</v>
          </cell>
          <cell r="U734">
            <v>-411904.32608192781</v>
          </cell>
          <cell r="V734">
            <v>0</v>
          </cell>
          <cell r="W734">
            <v>-410570.50953836733</v>
          </cell>
          <cell r="X734">
            <v>0</v>
          </cell>
          <cell r="Y734">
            <v>-418277.92231262685</v>
          </cell>
          <cell r="Z734">
            <v>0</v>
          </cell>
          <cell r="AA734">
            <v>-410244.36831940041</v>
          </cell>
          <cell r="AB734">
            <v>0</v>
          </cell>
          <cell r="AC734" t="e">
            <v>#DIV/0!</v>
          </cell>
          <cell r="AD734" t="str">
            <v>Net Profit after taxation</v>
          </cell>
        </row>
        <row r="736">
          <cell r="AC736" t="str">
            <v>Hilux 4x2 Std.</v>
          </cell>
        </row>
        <row r="737">
          <cell r="E737">
            <v>37438</v>
          </cell>
          <cell r="G737">
            <v>37469</v>
          </cell>
          <cell r="I737">
            <v>37500</v>
          </cell>
          <cell r="K737">
            <v>37531</v>
          </cell>
          <cell r="M737">
            <v>37562</v>
          </cell>
          <cell r="O737">
            <v>37593</v>
          </cell>
          <cell r="Q737">
            <v>37624</v>
          </cell>
          <cell r="S737">
            <v>37655</v>
          </cell>
          <cell r="U737">
            <v>37686</v>
          </cell>
          <cell r="W737">
            <v>37717</v>
          </cell>
          <cell r="Y737">
            <v>37748</v>
          </cell>
          <cell r="AA737">
            <v>37779</v>
          </cell>
          <cell r="AC737" t="str">
            <v>Yearly</v>
          </cell>
        </row>
        <row r="738">
          <cell r="D738" t="str">
            <v>Hilux 4x2 Std.</v>
          </cell>
          <cell r="E738" t="str">
            <v>Per Unit</v>
          </cell>
          <cell r="F738" t="str">
            <v>Total</v>
          </cell>
          <cell r="G738" t="str">
            <v>Per Unit</v>
          </cell>
          <cell r="H738" t="str">
            <v>Total</v>
          </cell>
          <cell r="I738" t="str">
            <v>Per Unit</v>
          </cell>
          <cell r="J738" t="str">
            <v>Total</v>
          </cell>
          <cell r="K738" t="str">
            <v>Per Unit</v>
          </cell>
          <cell r="L738" t="str">
            <v>Total</v>
          </cell>
          <cell r="M738" t="str">
            <v>Per Unit</v>
          </cell>
          <cell r="N738" t="str">
            <v>Total</v>
          </cell>
          <cell r="O738" t="str">
            <v>Per Unit</v>
          </cell>
          <cell r="P738" t="str">
            <v>Total</v>
          </cell>
          <cell r="Q738" t="str">
            <v>Per Unit</v>
          </cell>
          <cell r="R738" t="str">
            <v>Total</v>
          </cell>
          <cell r="S738" t="str">
            <v>Per Unit</v>
          </cell>
          <cell r="T738" t="str">
            <v>Total</v>
          </cell>
          <cell r="U738" t="str">
            <v>Per Unit</v>
          </cell>
          <cell r="V738" t="str">
            <v>Total</v>
          </cell>
          <cell r="W738" t="str">
            <v>Per Unit</v>
          </cell>
          <cell r="X738" t="str">
            <v>Total</v>
          </cell>
          <cell r="Y738" t="str">
            <v>Per Unit</v>
          </cell>
          <cell r="Z738" t="str">
            <v>Total</v>
          </cell>
          <cell r="AA738" t="str">
            <v>Per Unit</v>
          </cell>
          <cell r="AB738" t="str">
            <v>Total</v>
          </cell>
          <cell r="AC738" t="str">
            <v>Average</v>
          </cell>
          <cell r="AD738">
            <v>0</v>
          </cell>
          <cell r="AE738" t="str">
            <v>Hilux 4x2 Std.</v>
          </cell>
        </row>
        <row r="740">
          <cell r="C740" t="str">
            <v>Sales Units</v>
          </cell>
          <cell r="E740">
            <v>51</v>
          </cell>
          <cell r="F740">
            <v>51</v>
          </cell>
          <cell r="G740">
            <v>50</v>
          </cell>
          <cell r="H740">
            <v>50</v>
          </cell>
          <cell r="I740">
            <v>44</v>
          </cell>
          <cell r="J740">
            <v>44</v>
          </cell>
          <cell r="K740">
            <v>55</v>
          </cell>
          <cell r="L740">
            <v>55</v>
          </cell>
          <cell r="M740">
            <v>98</v>
          </cell>
          <cell r="N740">
            <v>98</v>
          </cell>
          <cell r="O740">
            <v>23</v>
          </cell>
          <cell r="P740">
            <v>23</v>
          </cell>
          <cell r="Q740">
            <v>100</v>
          </cell>
          <cell r="R740">
            <v>100</v>
          </cell>
          <cell r="S740">
            <v>52</v>
          </cell>
          <cell r="T740">
            <v>52</v>
          </cell>
          <cell r="U740">
            <v>280</v>
          </cell>
          <cell r="V740">
            <v>280</v>
          </cell>
          <cell r="W740">
            <v>120</v>
          </cell>
          <cell r="X740">
            <v>120</v>
          </cell>
          <cell r="Y740">
            <v>120</v>
          </cell>
          <cell r="Z740">
            <v>120</v>
          </cell>
          <cell r="AA740">
            <v>128</v>
          </cell>
          <cell r="AB740">
            <v>128</v>
          </cell>
          <cell r="AC740">
            <v>1121</v>
          </cell>
          <cell r="AD740" t="str">
            <v>Sales Units</v>
          </cell>
        </row>
        <row r="742">
          <cell r="C742" t="str">
            <v>Selling Price</v>
          </cell>
          <cell r="E742">
            <v>799000</v>
          </cell>
          <cell r="F742">
            <v>40749000</v>
          </cell>
          <cell r="G742">
            <v>799000</v>
          </cell>
          <cell r="H742">
            <v>39950000</v>
          </cell>
          <cell r="I742">
            <v>799000</v>
          </cell>
          <cell r="J742">
            <v>35156000</v>
          </cell>
          <cell r="K742">
            <v>799000</v>
          </cell>
          <cell r="L742">
            <v>43945000</v>
          </cell>
          <cell r="M742">
            <v>799000</v>
          </cell>
          <cell r="N742">
            <v>78302000</v>
          </cell>
          <cell r="O742">
            <v>799000</v>
          </cell>
          <cell r="P742">
            <v>18377000</v>
          </cell>
          <cell r="Q742">
            <v>799000</v>
          </cell>
          <cell r="R742">
            <v>79900000</v>
          </cell>
          <cell r="S742">
            <v>799000</v>
          </cell>
          <cell r="T742">
            <v>41548000</v>
          </cell>
          <cell r="U742">
            <v>799000</v>
          </cell>
          <cell r="V742">
            <v>223720000</v>
          </cell>
          <cell r="W742">
            <v>799000</v>
          </cell>
          <cell r="X742">
            <v>95880000</v>
          </cell>
          <cell r="Y742">
            <v>799000</v>
          </cell>
          <cell r="Z742">
            <v>95880000</v>
          </cell>
          <cell r="AA742">
            <v>799000</v>
          </cell>
          <cell r="AB742">
            <v>102272000</v>
          </cell>
          <cell r="AC742">
            <v>799000</v>
          </cell>
          <cell r="AD742" t="str">
            <v>Selling Price</v>
          </cell>
        </row>
        <row r="743">
          <cell r="C743" t="str">
            <v>Less: Dealer commission</v>
          </cell>
          <cell r="E743">
            <v>-20000</v>
          </cell>
          <cell r="F743">
            <v>-1020000</v>
          </cell>
          <cell r="G743">
            <v>-20000</v>
          </cell>
          <cell r="H743">
            <v>-1000000</v>
          </cell>
          <cell r="I743">
            <v>-20000</v>
          </cell>
          <cell r="J743">
            <v>-880000</v>
          </cell>
          <cell r="K743">
            <v>-20000</v>
          </cell>
          <cell r="L743">
            <v>-1100000</v>
          </cell>
          <cell r="M743">
            <v>-20000</v>
          </cell>
          <cell r="N743">
            <v>-1960000</v>
          </cell>
          <cell r="O743">
            <v>-20000</v>
          </cell>
          <cell r="P743">
            <v>-460000</v>
          </cell>
          <cell r="Q743">
            <v>-20000</v>
          </cell>
          <cell r="R743">
            <v>-2000000</v>
          </cell>
          <cell r="S743">
            <v>-20000</v>
          </cell>
          <cell r="T743">
            <v>-1040000</v>
          </cell>
          <cell r="U743">
            <v>-20000</v>
          </cell>
          <cell r="V743">
            <v>-5600000</v>
          </cell>
          <cell r="W743">
            <v>-20000</v>
          </cell>
          <cell r="X743">
            <v>-2400000</v>
          </cell>
          <cell r="Y743">
            <v>-20000</v>
          </cell>
          <cell r="Z743">
            <v>-2400000</v>
          </cell>
          <cell r="AA743">
            <v>-20000</v>
          </cell>
          <cell r="AB743">
            <v>-2560000</v>
          </cell>
          <cell r="AC743">
            <v>-20000</v>
          </cell>
          <cell r="AD743" t="str">
            <v>Less: Dealer commission</v>
          </cell>
        </row>
        <row r="744">
          <cell r="D744" t="str">
            <v xml:space="preserve">  Sales tax</v>
          </cell>
          <cell r="E744">
            <v>-104217.39130434782</v>
          </cell>
          <cell r="F744">
            <v>-5315086.9565217393</v>
          </cell>
          <cell r="G744">
            <v>-104217.39130434782</v>
          </cell>
          <cell r="H744">
            <v>-5210869.5652173916</v>
          </cell>
          <cell r="I744">
            <v>-104217.39130434782</v>
          </cell>
          <cell r="J744">
            <v>-4585565.2173913047</v>
          </cell>
          <cell r="K744">
            <v>-104217.39130434782</v>
          </cell>
          <cell r="L744">
            <v>-5731956.5217391299</v>
          </cell>
          <cell r="M744">
            <v>-104217.39130434782</v>
          </cell>
          <cell r="N744">
            <v>-10213304.347826086</v>
          </cell>
          <cell r="O744">
            <v>-104217.39130434782</v>
          </cell>
          <cell r="P744">
            <v>-2397000</v>
          </cell>
          <cell r="Q744">
            <v>-104217.39130434782</v>
          </cell>
          <cell r="R744">
            <v>-10421739.130434783</v>
          </cell>
          <cell r="S744">
            <v>-104217.39130434782</v>
          </cell>
          <cell r="T744">
            <v>-5419304.3478260869</v>
          </cell>
          <cell r="U744">
            <v>-104217.39130434782</v>
          </cell>
          <cell r="V744">
            <v>-29180869.565217391</v>
          </cell>
          <cell r="W744">
            <v>-104217.39130434782</v>
          </cell>
          <cell r="X744">
            <v>-12506086.956521738</v>
          </cell>
          <cell r="Y744">
            <v>-104217.39130434782</v>
          </cell>
          <cell r="Z744">
            <v>-12506086.956521738</v>
          </cell>
          <cell r="AA744">
            <v>-104217.39130434782</v>
          </cell>
          <cell r="AB744">
            <v>-13339826.086956521</v>
          </cell>
          <cell r="AC744">
            <v>-104217.39130434781</v>
          </cell>
          <cell r="AE744" t="str">
            <v xml:space="preserve">  Sales tax</v>
          </cell>
        </row>
        <row r="745">
          <cell r="C745" t="str">
            <v>Net Sales</v>
          </cell>
          <cell r="E745">
            <v>674782.60869565222</v>
          </cell>
          <cell r="F745">
            <v>34413913.043478258</v>
          </cell>
          <cell r="G745">
            <v>674782.60869565222</v>
          </cell>
          <cell r="H745">
            <v>33739130.434782609</v>
          </cell>
          <cell r="I745">
            <v>674782.60869565222</v>
          </cell>
          <cell r="J745">
            <v>29690434.782608695</v>
          </cell>
          <cell r="K745">
            <v>674782.60869565222</v>
          </cell>
          <cell r="L745">
            <v>37113043.478260867</v>
          </cell>
          <cell r="M745">
            <v>674782.60869565222</v>
          </cell>
          <cell r="N745">
            <v>66128695.652173914</v>
          </cell>
          <cell r="O745">
            <v>674782.60869565222</v>
          </cell>
          <cell r="P745">
            <v>15520000</v>
          </cell>
          <cell r="Q745">
            <v>674782.60869565222</v>
          </cell>
          <cell r="R745">
            <v>67478260.869565219</v>
          </cell>
          <cell r="S745">
            <v>674782.60869565222</v>
          </cell>
          <cell r="T745">
            <v>35088695.652173914</v>
          </cell>
          <cell r="U745">
            <v>674782.60869565222</v>
          </cell>
          <cell r="V745">
            <v>188939130.43478262</v>
          </cell>
          <cell r="W745">
            <v>674782.60869565222</v>
          </cell>
          <cell r="X745">
            <v>80973913.043478265</v>
          </cell>
          <cell r="Y745">
            <v>674782.60869565222</v>
          </cell>
          <cell r="Z745">
            <v>80973913.043478265</v>
          </cell>
          <cell r="AA745">
            <v>674782.60869565222</v>
          </cell>
          <cell r="AB745">
            <v>86372173.913043484</v>
          </cell>
          <cell r="AC745">
            <v>674782.60869565222</v>
          </cell>
          <cell r="AD745" t="str">
            <v>Net Sales</v>
          </cell>
          <cell r="AE745">
            <v>756431304.34782612</v>
          </cell>
        </row>
        <row r="747">
          <cell r="C747" t="str">
            <v>Variable Cost of Sales</v>
          </cell>
          <cell r="AD747" t="str">
            <v>Variable Cost of Sales</v>
          </cell>
        </row>
        <row r="748">
          <cell r="D748" t="str">
            <v>CKD Cost</v>
          </cell>
          <cell r="E748">
            <v>456549.51474417676</v>
          </cell>
          <cell r="F748">
            <v>23284025.251953013</v>
          </cell>
          <cell r="G748">
            <v>456549.51474417676</v>
          </cell>
          <cell r="H748">
            <v>22827475.73720884</v>
          </cell>
          <cell r="I748">
            <v>456549.51474417676</v>
          </cell>
          <cell r="J748">
            <v>20088178.648743778</v>
          </cell>
          <cell r="K748">
            <v>456549.51474417676</v>
          </cell>
          <cell r="L748">
            <v>25110223.310929723</v>
          </cell>
          <cell r="M748">
            <v>456549.51474417676</v>
          </cell>
          <cell r="N748">
            <v>44741852.444929324</v>
          </cell>
          <cell r="O748">
            <v>456549.51474417676</v>
          </cell>
          <cell r="P748">
            <v>10500638.839116065</v>
          </cell>
          <cell r="Q748">
            <v>456549.51474417676</v>
          </cell>
          <cell r="R748">
            <v>45654951.474417679</v>
          </cell>
          <cell r="S748">
            <v>456549.51474417676</v>
          </cell>
          <cell r="T748">
            <v>23740574.766697191</v>
          </cell>
          <cell r="U748">
            <v>456549.51474417676</v>
          </cell>
          <cell r="V748">
            <v>127833864.1283695</v>
          </cell>
          <cell r="W748">
            <v>456549.51474417676</v>
          </cell>
          <cell r="X748">
            <v>54785941.769301213</v>
          </cell>
          <cell r="Y748">
            <v>456549.51474417676</v>
          </cell>
          <cell r="Z748">
            <v>54785941.769301213</v>
          </cell>
          <cell r="AA748">
            <v>456549.51474417676</v>
          </cell>
          <cell r="AB748">
            <v>58438337.887254626</v>
          </cell>
          <cell r="AC748">
            <v>456549.51474417682</v>
          </cell>
          <cell r="AE748" t="str">
            <v>CKD Cost</v>
          </cell>
          <cell r="AF748">
            <v>511792006.0282222</v>
          </cell>
        </row>
        <row r="749">
          <cell r="D749" t="str">
            <v>Vendor parts</v>
          </cell>
          <cell r="E749">
            <v>139346</v>
          </cell>
          <cell r="F749">
            <v>7106646</v>
          </cell>
          <cell r="G749">
            <v>139346</v>
          </cell>
          <cell r="H749">
            <v>6967300</v>
          </cell>
          <cell r="I749">
            <v>139346</v>
          </cell>
          <cell r="J749">
            <v>6131224</v>
          </cell>
          <cell r="K749">
            <v>139346</v>
          </cell>
          <cell r="L749">
            <v>7664030</v>
          </cell>
          <cell r="M749">
            <v>139346</v>
          </cell>
          <cell r="N749">
            <v>13655908</v>
          </cell>
          <cell r="O749">
            <v>139346</v>
          </cell>
          <cell r="P749">
            <v>3204958</v>
          </cell>
          <cell r="Q749">
            <v>139346</v>
          </cell>
          <cell r="R749">
            <v>13934600</v>
          </cell>
          <cell r="S749">
            <v>139346</v>
          </cell>
          <cell r="T749">
            <v>7245992</v>
          </cell>
          <cell r="U749">
            <v>139346</v>
          </cell>
          <cell r="V749">
            <v>39016880</v>
          </cell>
          <cell r="W749">
            <v>139346</v>
          </cell>
          <cell r="X749">
            <v>16721520</v>
          </cell>
          <cell r="Y749">
            <v>139346</v>
          </cell>
          <cell r="Z749">
            <v>16721520</v>
          </cell>
          <cell r="AA749">
            <v>139346</v>
          </cell>
          <cell r="AB749">
            <v>17836288</v>
          </cell>
          <cell r="AC749">
            <v>139346</v>
          </cell>
          <cell r="AE749" t="str">
            <v>Vendor parts</v>
          </cell>
          <cell r="AF749">
            <v>156206866</v>
          </cell>
        </row>
        <row r="750">
          <cell r="D750" t="str">
            <v>Nummi Parts</v>
          </cell>
          <cell r="AE750" t="str">
            <v>Nomi Parts</v>
          </cell>
          <cell r="AF750">
            <v>0</v>
          </cell>
        </row>
        <row r="751">
          <cell r="D751" t="str">
            <v>Paints &amp; Chemicals</v>
          </cell>
          <cell r="E751">
            <v>11677</v>
          </cell>
          <cell r="F751">
            <v>595527</v>
          </cell>
          <cell r="G751">
            <v>11677</v>
          </cell>
          <cell r="H751">
            <v>583850</v>
          </cell>
          <cell r="I751">
            <v>11677</v>
          </cell>
          <cell r="J751">
            <v>513788</v>
          </cell>
          <cell r="K751">
            <v>11677</v>
          </cell>
          <cell r="L751">
            <v>642235</v>
          </cell>
          <cell r="M751">
            <v>11677</v>
          </cell>
          <cell r="N751">
            <v>1144346</v>
          </cell>
          <cell r="O751">
            <v>11677</v>
          </cell>
          <cell r="P751">
            <v>268571</v>
          </cell>
          <cell r="Q751">
            <v>11677</v>
          </cell>
          <cell r="R751">
            <v>1167700</v>
          </cell>
          <cell r="S751">
            <v>11677</v>
          </cell>
          <cell r="T751">
            <v>607204</v>
          </cell>
          <cell r="U751">
            <v>11677</v>
          </cell>
          <cell r="V751">
            <v>3269560</v>
          </cell>
          <cell r="W751">
            <v>11677</v>
          </cell>
          <cell r="X751">
            <v>1401240</v>
          </cell>
          <cell r="Y751">
            <v>11677</v>
          </cell>
          <cell r="Z751">
            <v>1401240</v>
          </cell>
          <cell r="AA751">
            <v>11677</v>
          </cell>
          <cell r="AB751">
            <v>1494656</v>
          </cell>
          <cell r="AC751">
            <v>11677</v>
          </cell>
          <cell r="AE751" t="str">
            <v>Paints &amp; Chemicals</v>
          </cell>
          <cell r="AF751">
            <v>13089917</v>
          </cell>
        </row>
        <row r="752">
          <cell r="D752" t="str">
            <v>Consumables</v>
          </cell>
          <cell r="E752">
            <v>3227</v>
          </cell>
          <cell r="F752">
            <v>164577</v>
          </cell>
          <cell r="G752">
            <v>3227</v>
          </cell>
          <cell r="H752">
            <v>161350</v>
          </cell>
          <cell r="I752">
            <v>3227</v>
          </cell>
          <cell r="J752">
            <v>141988</v>
          </cell>
          <cell r="K752">
            <v>3227</v>
          </cell>
          <cell r="L752">
            <v>177485</v>
          </cell>
          <cell r="M752">
            <v>3227</v>
          </cell>
          <cell r="N752">
            <v>316246</v>
          </cell>
          <cell r="O752">
            <v>3227</v>
          </cell>
          <cell r="P752">
            <v>74221</v>
          </cell>
          <cell r="Q752">
            <v>3227</v>
          </cell>
          <cell r="R752">
            <v>322700</v>
          </cell>
          <cell r="S752">
            <v>3227</v>
          </cell>
          <cell r="T752">
            <v>167804</v>
          </cell>
          <cell r="U752">
            <v>3227</v>
          </cell>
          <cell r="V752">
            <v>903560</v>
          </cell>
          <cell r="W752">
            <v>3227</v>
          </cell>
          <cell r="X752">
            <v>387240</v>
          </cell>
          <cell r="Y752">
            <v>3227</v>
          </cell>
          <cell r="Z752">
            <v>387240</v>
          </cell>
          <cell r="AA752">
            <v>3227</v>
          </cell>
          <cell r="AB752">
            <v>413056</v>
          </cell>
          <cell r="AC752">
            <v>3227</v>
          </cell>
          <cell r="AE752" t="str">
            <v>Consumables</v>
          </cell>
          <cell r="AF752">
            <v>3617467</v>
          </cell>
        </row>
        <row r="753">
          <cell r="D753" t="str">
            <v>KD Parts</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E753" t="str">
            <v>KD Parts</v>
          </cell>
          <cell r="AF753">
            <v>0</v>
          </cell>
        </row>
        <row r="754">
          <cell r="D754" t="str">
            <v>Spare parts</v>
          </cell>
          <cell r="E754">
            <v>41</v>
          </cell>
          <cell r="F754">
            <v>2091</v>
          </cell>
          <cell r="G754">
            <v>41</v>
          </cell>
          <cell r="H754">
            <v>2050</v>
          </cell>
          <cell r="I754">
            <v>41</v>
          </cell>
          <cell r="J754">
            <v>1804</v>
          </cell>
          <cell r="K754">
            <v>41</v>
          </cell>
          <cell r="L754">
            <v>2255</v>
          </cell>
          <cell r="M754">
            <v>41</v>
          </cell>
          <cell r="N754">
            <v>4018</v>
          </cell>
          <cell r="O754">
            <v>41</v>
          </cell>
          <cell r="P754">
            <v>943</v>
          </cell>
          <cell r="Q754">
            <v>41</v>
          </cell>
          <cell r="R754">
            <v>4100</v>
          </cell>
          <cell r="S754">
            <v>41</v>
          </cell>
          <cell r="T754">
            <v>2132</v>
          </cell>
          <cell r="U754">
            <v>41</v>
          </cell>
          <cell r="V754">
            <v>11480</v>
          </cell>
          <cell r="W754">
            <v>41</v>
          </cell>
          <cell r="X754">
            <v>4920</v>
          </cell>
          <cell r="Y754">
            <v>41</v>
          </cell>
          <cell r="Z754">
            <v>4920</v>
          </cell>
          <cell r="AA754">
            <v>41</v>
          </cell>
          <cell r="AB754">
            <v>5248</v>
          </cell>
          <cell r="AC754">
            <v>41</v>
          </cell>
          <cell r="AE754" t="str">
            <v>Spare parts</v>
          </cell>
          <cell r="AF754">
            <v>45961</v>
          </cell>
        </row>
        <row r="755">
          <cell r="D755" t="str">
            <v>Utilities</v>
          </cell>
          <cell r="E755">
            <v>4297</v>
          </cell>
          <cell r="F755">
            <v>219147</v>
          </cell>
          <cell r="G755">
            <v>4297</v>
          </cell>
          <cell r="H755">
            <v>214850</v>
          </cell>
          <cell r="I755">
            <v>4297</v>
          </cell>
          <cell r="J755">
            <v>189068</v>
          </cell>
          <cell r="K755">
            <v>4297</v>
          </cell>
          <cell r="L755">
            <v>236335</v>
          </cell>
          <cell r="M755">
            <v>4297</v>
          </cell>
          <cell r="N755">
            <v>421106</v>
          </cell>
          <cell r="O755">
            <v>4297</v>
          </cell>
          <cell r="P755">
            <v>98831</v>
          </cell>
          <cell r="Q755">
            <v>4297</v>
          </cell>
          <cell r="R755">
            <v>429700</v>
          </cell>
          <cell r="S755">
            <v>4297</v>
          </cell>
          <cell r="T755">
            <v>223444</v>
          </cell>
          <cell r="U755">
            <v>4297</v>
          </cell>
          <cell r="V755">
            <v>1203160</v>
          </cell>
          <cell r="W755">
            <v>4297</v>
          </cell>
          <cell r="X755">
            <v>515640</v>
          </cell>
          <cell r="Y755">
            <v>4297</v>
          </cell>
          <cell r="Z755">
            <v>515640</v>
          </cell>
          <cell r="AA755">
            <v>4297</v>
          </cell>
          <cell r="AB755">
            <v>550016</v>
          </cell>
          <cell r="AC755">
            <v>4297</v>
          </cell>
          <cell r="AE755" t="str">
            <v>Utilites</v>
          </cell>
          <cell r="AF755">
            <v>4816937</v>
          </cell>
        </row>
        <row r="756">
          <cell r="D756" t="str">
            <v>Royalty</v>
          </cell>
          <cell r="E756">
            <v>3399.76</v>
          </cell>
          <cell r="F756">
            <v>173387.76</v>
          </cell>
          <cell r="G756">
            <v>3399.76</v>
          </cell>
          <cell r="H756">
            <v>169988</v>
          </cell>
          <cell r="I756">
            <v>3399.76</v>
          </cell>
          <cell r="J756">
            <v>149589.44</v>
          </cell>
          <cell r="K756">
            <v>3399.76</v>
          </cell>
          <cell r="L756">
            <v>186986.80000000002</v>
          </cell>
          <cell r="M756">
            <v>3399.76</v>
          </cell>
          <cell r="N756">
            <v>333176.48000000004</v>
          </cell>
          <cell r="O756">
            <v>3399.76</v>
          </cell>
          <cell r="P756">
            <v>78194.48000000001</v>
          </cell>
          <cell r="Q756">
            <v>3399.76</v>
          </cell>
          <cell r="R756">
            <v>339976</v>
          </cell>
          <cell r="S756">
            <v>3399.76</v>
          </cell>
          <cell r="T756">
            <v>176787.52000000002</v>
          </cell>
          <cell r="U756">
            <v>3399.76</v>
          </cell>
          <cell r="V756">
            <v>951932.8</v>
          </cell>
          <cell r="W756">
            <v>3399.76</v>
          </cell>
          <cell r="X756">
            <v>407971.2</v>
          </cell>
          <cell r="Y756">
            <v>3399.76</v>
          </cell>
          <cell r="Z756">
            <v>407971.2</v>
          </cell>
          <cell r="AA756">
            <v>3399.76</v>
          </cell>
          <cell r="AB756">
            <v>435169.28000000003</v>
          </cell>
          <cell r="AC756">
            <v>3399.7600000000007</v>
          </cell>
          <cell r="AE756" t="str">
            <v>Royalty</v>
          </cell>
          <cell r="AF756">
            <v>3811130.9600000009</v>
          </cell>
        </row>
        <row r="758">
          <cell r="E758">
            <v>618537.27474417677</v>
          </cell>
          <cell r="F758">
            <v>31545401.011953015</v>
          </cell>
          <cell r="G758">
            <v>618537.27474417677</v>
          </cell>
          <cell r="H758">
            <v>30926863.73720884</v>
          </cell>
          <cell r="I758">
            <v>618537.27474417677</v>
          </cell>
          <cell r="J758">
            <v>27215640.08874378</v>
          </cell>
          <cell r="K758">
            <v>618537.27474417677</v>
          </cell>
          <cell r="L758">
            <v>34019550.11092972</v>
          </cell>
          <cell r="M758">
            <v>618537.27474417677</v>
          </cell>
          <cell r="N758">
            <v>60616652.924929321</v>
          </cell>
          <cell r="O758">
            <v>618537.27474417677</v>
          </cell>
          <cell r="P758">
            <v>14226357.319116065</v>
          </cell>
          <cell r="Q758">
            <v>618537.27474417677</v>
          </cell>
          <cell r="R758">
            <v>61853727.474417679</v>
          </cell>
          <cell r="S758">
            <v>618537.27474417677</v>
          </cell>
          <cell r="T758">
            <v>32163938.28669719</v>
          </cell>
          <cell r="U758">
            <v>618537.27474417677</v>
          </cell>
          <cell r="V758">
            <v>173190436.92836952</v>
          </cell>
          <cell r="W758">
            <v>618537.27474417677</v>
          </cell>
          <cell r="X758">
            <v>74224472.969301209</v>
          </cell>
          <cell r="Y758">
            <v>618537.27474417677</v>
          </cell>
          <cell r="Z758">
            <v>74224472.969301209</v>
          </cell>
          <cell r="AA758">
            <v>618537.27474417677</v>
          </cell>
          <cell r="AB758">
            <v>79172771.167254627</v>
          </cell>
          <cell r="AC758">
            <v>618537.27474417677</v>
          </cell>
          <cell r="AF758">
            <v>693380284.98822212</v>
          </cell>
        </row>
        <row r="759">
          <cell r="C759" t="str">
            <v>Contribution Margin</v>
          </cell>
          <cell r="E759">
            <v>56245.333951475448</v>
          </cell>
          <cell r="F759">
            <v>2868512.0315252431</v>
          </cell>
          <cell r="G759">
            <v>56245.333951475448</v>
          </cell>
          <cell r="H759">
            <v>2812266.6975737698</v>
          </cell>
          <cell r="I759">
            <v>56245.333951475448</v>
          </cell>
          <cell r="J759">
            <v>2474794.6938649155</v>
          </cell>
          <cell r="K759">
            <v>56245.333951475448</v>
          </cell>
          <cell r="L759">
            <v>3093493.3673311472</v>
          </cell>
          <cell r="M759">
            <v>56245.333951475448</v>
          </cell>
          <cell r="N759">
            <v>5512042.7272445932</v>
          </cell>
          <cell r="O759">
            <v>56245.333951475448</v>
          </cell>
          <cell r="P759">
            <v>1293642.6808839347</v>
          </cell>
          <cell r="Q759">
            <v>56245.333951475448</v>
          </cell>
          <cell r="R759">
            <v>5624533.3951475397</v>
          </cell>
          <cell r="S759">
            <v>56245.333951475448</v>
          </cell>
          <cell r="T759">
            <v>2924757.3654767238</v>
          </cell>
          <cell r="U759">
            <v>56245.333951475448</v>
          </cell>
          <cell r="V759">
            <v>15748693.506413102</v>
          </cell>
          <cell r="W759">
            <v>56245.333951475448</v>
          </cell>
          <cell r="X759">
            <v>6749440.0741770566</v>
          </cell>
          <cell r="Y759">
            <v>56245.333951475448</v>
          </cell>
          <cell r="Z759">
            <v>6749440.0741770566</v>
          </cell>
          <cell r="AA759">
            <v>56245.333951475448</v>
          </cell>
          <cell r="AB759">
            <v>7199402.7457888573</v>
          </cell>
          <cell r="AC759">
            <v>56245.333951475448</v>
          </cell>
          <cell r="AD759" t="str">
            <v>Contribution Margin</v>
          </cell>
        </row>
        <row r="761">
          <cell r="C761" t="str">
            <v>Production cost</v>
          </cell>
          <cell r="AD761" t="str">
            <v>Production cost</v>
          </cell>
        </row>
        <row r="762">
          <cell r="D762" t="str">
            <v xml:space="preserve">Salaries &amp; Wages </v>
          </cell>
          <cell r="E762">
            <v>5330.971806841444</v>
          </cell>
          <cell r="F762">
            <v>271879.56214891362</v>
          </cell>
          <cell r="G762">
            <v>4450.6278387391867</v>
          </cell>
          <cell r="H762">
            <v>222531.39193695935</v>
          </cell>
          <cell r="I762">
            <v>4327.5507084975143</v>
          </cell>
          <cell r="J762">
            <v>190412.23117389064</v>
          </cell>
          <cell r="K762">
            <v>3880.9474753805712</v>
          </cell>
          <cell r="L762">
            <v>213452.11114593141</v>
          </cell>
          <cell r="M762">
            <v>5576.0739588801307</v>
          </cell>
          <cell r="N762">
            <v>546455.24797025276</v>
          </cell>
          <cell r="O762">
            <v>5384.2223576312035</v>
          </cell>
          <cell r="P762">
            <v>123837.11422551768</v>
          </cell>
          <cell r="Q762">
            <v>3880.9474753805712</v>
          </cell>
          <cell r="R762">
            <v>388094.7475380571</v>
          </cell>
          <cell r="S762">
            <v>5106.5098360270676</v>
          </cell>
          <cell r="T762">
            <v>265538.5114734075</v>
          </cell>
          <cell r="U762">
            <v>4709.8877128404993</v>
          </cell>
          <cell r="V762">
            <v>1318768.5595953397</v>
          </cell>
          <cell r="W762">
            <v>5160.8344087507594</v>
          </cell>
          <cell r="X762">
            <v>619300.12905009114</v>
          </cell>
          <cell r="Y762">
            <v>5216.3272518556068</v>
          </cell>
          <cell r="Z762">
            <v>625959.27022267284</v>
          </cell>
          <cell r="AA762">
            <v>5063.8667476260061</v>
          </cell>
          <cell r="AB762">
            <v>648174.94369612879</v>
          </cell>
          <cell r="AC762">
            <v>4847.8178592124559</v>
          </cell>
          <cell r="AE762" t="str">
            <v xml:space="preserve">Salaries &amp; Wages </v>
          </cell>
        </row>
        <row r="763">
          <cell r="D763" t="str">
            <v xml:space="preserve">Utilities </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E763" t="str">
            <v xml:space="preserve">Utilities </v>
          </cell>
        </row>
        <row r="764">
          <cell r="D764" t="str">
            <v>Depreciation</v>
          </cell>
          <cell r="E764">
            <v>11150.091575091576</v>
          </cell>
          <cell r="F764">
            <v>568654.67032967031</v>
          </cell>
          <cell r="G764">
            <v>9308.7920489296648</v>
          </cell>
          <cell r="H764">
            <v>465439.60244648322</v>
          </cell>
          <cell r="I764">
            <v>9051.3678263455258</v>
          </cell>
          <cell r="J764">
            <v>398260.18435920315</v>
          </cell>
          <cell r="K764">
            <v>8117.2666666666673</v>
          </cell>
          <cell r="L764">
            <v>446449.66666666669</v>
          </cell>
          <cell r="M764">
            <v>11662.739463601532</v>
          </cell>
          <cell r="N764">
            <v>1142948.4674329502</v>
          </cell>
          <cell r="O764">
            <v>11261.468738438773</v>
          </cell>
          <cell r="P764">
            <v>259013.78098409178</v>
          </cell>
          <cell r="Q764">
            <v>8117.2666666666673</v>
          </cell>
          <cell r="R764">
            <v>811726.66666666674</v>
          </cell>
          <cell r="S764">
            <v>10680.614035087719</v>
          </cell>
          <cell r="T764">
            <v>555391.92982456146</v>
          </cell>
          <cell r="U764">
            <v>9851.0517799352765</v>
          </cell>
          <cell r="V764">
            <v>2758294.4983818773</v>
          </cell>
          <cell r="W764">
            <v>10794.237588652482</v>
          </cell>
          <cell r="X764">
            <v>1295308.510638298</v>
          </cell>
          <cell r="Y764">
            <v>10910.304659498208</v>
          </cell>
          <cell r="Z764">
            <v>1309236.5591397849</v>
          </cell>
          <cell r="AA764">
            <v>10591.423103688239</v>
          </cell>
          <cell r="AB764">
            <v>1355702.1572720946</v>
          </cell>
          <cell r="AC764">
            <v>10139.542100037777</v>
          </cell>
          <cell r="AE764" t="str">
            <v>Depreciation</v>
          </cell>
        </row>
        <row r="765">
          <cell r="D765" t="str">
            <v xml:space="preserve">Other Factory overhead </v>
          </cell>
          <cell r="E765">
            <v>3328.5244606883934</v>
          </cell>
          <cell r="F765">
            <v>169754.74749510805</v>
          </cell>
          <cell r="G765">
            <v>2778.859870849943</v>
          </cell>
          <cell r="H765">
            <v>138942.99354249716</v>
          </cell>
          <cell r="I765">
            <v>2702.0136121556093</v>
          </cell>
          <cell r="J765">
            <v>118888.59893484681</v>
          </cell>
          <cell r="K765">
            <v>2423.1658073811504</v>
          </cell>
          <cell r="L765">
            <v>133274.11940596328</v>
          </cell>
          <cell r="M765">
            <v>3481.5600680763655</v>
          </cell>
          <cell r="N765">
            <v>341192.88667148381</v>
          </cell>
          <cell r="O765">
            <v>3361.7727627374452</v>
          </cell>
          <cell r="P765">
            <v>77320.773542961237</v>
          </cell>
          <cell r="Q765">
            <v>2423.1658073811504</v>
          </cell>
          <cell r="R765">
            <v>242316.58073811504</v>
          </cell>
          <cell r="S765">
            <v>3188.3760623436192</v>
          </cell>
          <cell r="T765">
            <v>165795.55524186819</v>
          </cell>
          <cell r="U765">
            <v>2940.735203132464</v>
          </cell>
          <cell r="V765">
            <v>823405.85687708994</v>
          </cell>
          <cell r="W765">
            <v>3222.2949566238703</v>
          </cell>
          <cell r="X765">
            <v>386675.39479486446</v>
          </cell>
          <cell r="Y765">
            <v>3256.9432894907936</v>
          </cell>
          <cell r="Z765">
            <v>390833.19473889522</v>
          </cell>
          <cell r="AA765">
            <v>3161.7507925119394</v>
          </cell>
          <cell r="AB765">
            <v>404704.10144152824</v>
          </cell>
          <cell r="AC765">
            <v>3026.8553108164328</v>
          </cell>
          <cell r="AE765" t="str">
            <v xml:space="preserve">Other Factory overhead </v>
          </cell>
        </row>
        <row r="766">
          <cell r="D766" t="str">
            <v>Running Royalty</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E766" t="str">
            <v>Running Royalty</v>
          </cell>
        </row>
        <row r="767">
          <cell r="E767">
            <v>19809.587842621411</v>
          </cell>
          <cell r="F767">
            <v>1010288.979973692</v>
          </cell>
          <cell r="G767">
            <v>16538.279758518795</v>
          </cell>
          <cell r="H767">
            <v>826913.98792593973</v>
          </cell>
          <cell r="I767">
            <v>16080.93214699865</v>
          </cell>
          <cell r="J767">
            <v>707561.01446794055</v>
          </cell>
          <cell r="K767">
            <v>14421.379949428388</v>
          </cell>
          <cell r="L767">
            <v>793175.89721856127</v>
          </cell>
          <cell r="M767">
            <v>20720.373490558028</v>
          </cell>
          <cell r="N767">
            <v>2030596.6020746867</v>
          </cell>
          <cell r="O767">
            <v>20007.463858807419</v>
          </cell>
          <cell r="P767">
            <v>460171.66875257069</v>
          </cell>
          <cell r="Q767">
            <v>14421.379949428388</v>
          </cell>
          <cell r="R767">
            <v>1442137.994942839</v>
          </cell>
          <cell r="S767">
            <v>18975.499933458406</v>
          </cell>
          <cell r="T767">
            <v>986725.99653983722</v>
          </cell>
          <cell r="U767">
            <v>17501.674695908237</v>
          </cell>
          <cell r="V767">
            <v>4900468.9148543067</v>
          </cell>
          <cell r="W767">
            <v>19177.366954027111</v>
          </cell>
          <cell r="X767">
            <v>2301284.0344832535</v>
          </cell>
          <cell r="Y767">
            <v>19383.575200844611</v>
          </cell>
          <cell r="Z767">
            <v>2326029.0241013528</v>
          </cell>
          <cell r="AA767">
            <v>18817.040643826185</v>
          </cell>
          <cell r="AB767">
            <v>2408581.2024097517</v>
          </cell>
          <cell r="AC767">
            <v>18014.215270066667</v>
          </cell>
        </row>
        <row r="768">
          <cell r="C768" t="str">
            <v>Gross Profit</v>
          </cell>
          <cell r="E768">
            <v>36435.746108854037</v>
          </cell>
          <cell r="F768">
            <v>1858223.0515515511</v>
          </cell>
          <cell r="G768">
            <v>39707.054192956653</v>
          </cell>
          <cell r="H768">
            <v>1985352.7096478301</v>
          </cell>
          <cell r="I768">
            <v>40164.401804476802</v>
          </cell>
          <cell r="J768">
            <v>1767233.6793969749</v>
          </cell>
          <cell r="K768">
            <v>41823.954002047059</v>
          </cell>
          <cell r="L768">
            <v>2300317.4701125859</v>
          </cell>
          <cell r="M768">
            <v>35524.96046091742</v>
          </cell>
          <cell r="N768">
            <v>3481446.1251699068</v>
          </cell>
          <cell r="O768">
            <v>36237.870092668032</v>
          </cell>
          <cell r="P768">
            <v>833471.01213136408</v>
          </cell>
          <cell r="Q768">
            <v>41823.954002047059</v>
          </cell>
          <cell r="R768">
            <v>4182395.4002047004</v>
          </cell>
          <cell r="S768">
            <v>37269.834018017042</v>
          </cell>
          <cell r="T768">
            <v>1938031.3689368865</v>
          </cell>
          <cell r="U768">
            <v>38743.65925556721</v>
          </cell>
          <cell r="V768">
            <v>10848224.591558795</v>
          </cell>
          <cell r="W768">
            <v>37067.96699744834</v>
          </cell>
          <cell r="X768">
            <v>4448156.0396938026</v>
          </cell>
          <cell r="Y768">
            <v>36861.758750630834</v>
          </cell>
          <cell r="Z768">
            <v>4423411.0500757042</v>
          </cell>
          <cell r="AA768">
            <v>37428.293307649263</v>
          </cell>
          <cell r="AB768">
            <v>4790821.5433791056</v>
          </cell>
          <cell r="AC768">
            <v>38231.118681408785</v>
          </cell>
          <cell r="AD768" t="str">
            <v>Gross Profit</v>
          </cell>
        </row>
        <row r="769">
          <cell r="E769">
            <v>5.3996273228327496</v>
          </cell>
          <cell r="F769">
            <v>5.3996273228327372</v>
          </cell>
          <cell r="G769">
            <v>5.8844216909665139</v>
          </cell>
          <cell r="H769">
            <v>5.8844216909665059</v>
          </cell>
          <cell r="I769">
            <v>5.9521987210242679</v>
          </cell>
          <cell r="J769">
            <v>5.9521987210242537</v>
          </cell>
          <cell r="K769">
            <v>6.1981375131899634</v>
          </cell>
          <cell r="L769">
            <v>6.1981375131899581</v>
          </cell>
          <cell r="M769">
            <v>5.2646526456256479</v>
          </cell>
          <cell r="N769">
            <v>5.2646526456256479</v>
          </cell>
          <cell r="O769">
            <v>5.3703029132175564</v>
          </cell>
          <cell r="P769">
            <v>5.3703029132175519</v>
          </cell>
          <cell r="Q769">
            <v>6.1981375131899634</v>
          </cell>
          <cell r="R769">
            <v>6.1981375131899554</v>
          </cell>
          <cell r="S769">
            <v>5.5232357114329371</v>
          </cell>
          <cell r="T769">
            <v>5.5232357114329389</v>
          </cell>
          <cell r="U769">
            <v>5.7416505340080271</v>
          </cell>
          <cell r="V769">
            <v>5.7416505340080146</v>
          </cell>
          <cell r="W769">
            <v>5.4933198514259773</v>
          </cell>
          <cell r="X769">
            <v>5.49331985142598</v>
          </cell>
          <cell r="Y769">
            <v>5.4627606395909094</v>
          </cell>
          <cell r="Z769">
            <v>5.4627606395909147</v>
          </cell>
          <cell r="AA769">
            <v>5.5467187247160634</v>
          </cell>
          <cell r="AB769">
            <v>5.5467187247160634</v>
          </cell>
          <cell r="AC769">
            <v>5.6656941344871266</v>
          </cell>
        </row>
        <row r="770">
          <cell r="C770" t="str">
            <v>Other Expenses</v>
          </cell>
          <cell r="AD770" t="str">
            <v>Other Expenses</v>
          </cell>
        </row>
        <row r="771">
          <cell r="D771" t="str">
            <v>Selling Expenses</v>
          </cell>
          <cell r="E771">
            <v>5183.0082521448167</v>
          </cell>
          <cell r="F771">
            <v>264333.42085938563</v>
          </cell>
          <cell r="G771">
            <v>4427.3486746392564</v>
          </cell>
          <cell r="H771">
            <v>221367.43373196281</v>
          </cell>
          <cell r="I771">
            <v>4320.887144065181</v>
          </cell>
          <cell r="J771">
            <v>190119.03433886796</v>
          </cell>
          <cell r="K771">
            <v>3897.7185689144208</v>
          </cell>
          <cell r="L771">
            <v>214374.52129029314</v>
          </cell>
          <cell r="M771">
            <v>5409.2615187305564</v>
          </cell>
          <cell r="N771">
            <v>530107.62883559451</v>
          </cell>
          <cell r="O771">
            <v>5179.8400416559607</v>
          </cell>
          <cell r="P771">
            <v>119136.32095808709</v>
          </cell>
          <cell r="Q771">
            <v>3845.1336292747983</v>
          </cell>
          <cell r="R771">
            <v>384513.36292747984</v>
          </cell>
          <cell r="S771">
            <v>4967.5774890123712</v>
          </cell>
          <cell r="T771">
            <v>258314.02942864329</v>
          </cell>
          <cell r="U771">
            <v>4642.661605420024</v>
          </cell>
          <cell r="V771">
            <v>1299945.2495176068</v>
          </cell>
          <cell r="W771">
            <v>5073.1110111757944</v>
          </cell>
          <cell r="X771">
            <v>608773.32134109538</v>
          </cell>
          <cell r="Y771">
            <v>5099.2966467698334</v>
          </cell>
          <cell r="Z771">
            <v>611915.59761238005</v>
          </cell>
          <cell r="AA771">
            <v>4893.3178190345943</v>
          </cell>
          <cell r="AB771">
            <v>626344.68083642807</v>
          </cell>
          <cell r="AC771">
            <v>4754.0094573397191</v>
          </cell>
          <cell r="AE771" t="str">
            <v>Selling Expenses</v>
          </cell>
        </row>
        <row r="772">
          <cell r="D772" t="str">
            <v>Advertisement Expenses</v>
          </cell>
          <cell r="E772">
            <v>800.32572918126152</v>
          </cell>
          <cell r="F772">
            <v>40816.61218824434</v>
          </cell>
          <cell r="G772">
            <v>969.71958993165515</v>
          </cell>
          <cell r="H772">
            <v>48485.97949658276</v>
          </cell>
          <cell r="I772">
            <v>7367.9708551430685</v>
          </cell>
          <cell r="J772">
            <v>324190.71762629499</v>
          </cell>
          <cell r="K772">
            <v>6935.2770964018819</v>
          </cell>
          <cell r="L772">
            <v>381440.24030210351</v>
          </cell>
          <cell r="M772">
            <v>7697.2629504339211</v>
          </cell>
          <cell r="N772">
            <v>754331.76914252422</v>
          </cell>
          <cell r="O772">
            <v>799.8365151483406</v>
          </cell>
          <cell r="P772">
            <v>18396.239848411835</v>
          </cell>
          <cell r="Q772">
            <v>739.89139808437483</v>
          </cell>
          <cell r="R772">
            <v>73989.139808437481</v>
          </cell>
          <cell r="S772">
            <v>4684.9685429207811</v>
          </cell>
          <cell r="T772">
            <v>243618.36423188061</v>
          </cell>
          <cell r="U772">
            <v>5393.2109933565007</v>
          </cell>
          <cell r="V772">
            <v>1510099.0781398201</v>
          </cell>
          <cell r="W772">
            <v>783.35612673520234</v>
          </cell>
          <cell r="X772">
            <v>94002.735208224287</v>
          </cell>
          <cell r="Y772">
            <v>8782.5333169589612</v>
          </cell>
          <cell r="Z772">
            <v>1053903.9980350754</v>
          </cell>
          <cell r="AA772">
            <v>1104.3291887822443</v>
          </cell>
          <cell r="AB772">
            <v>141354.13616412727</v>
          </cell>
          <cell r="AC772">
            <v>4178.9732472718342</v>
          </cell>
        </row>
        <row r="773">
          <cell r="D773" t="str">
            <v>Administrative Expenses</v>
          </cell>
          <cell r="E773">
            <v>10560.726889052896</v>
          </cell>
          <cell r="F773">
            <v>538597.07134169771</v>
          </cell>
          <cell r="G773">
            <v>9021.0198249495461</v>
          </cell>
          <cell r="H773">
            <v>451050.9912474773</v>
          </cell>
          <cell r="I773">
            <v>8804.0973170376383</v>
          </cell>
          <cell r="J773">
            <v>387380.28194965608</v>
          </cell>
          <cell r="K773">
            <v>7941.8629672567968</v>
          </cell>
          <cell r="L773">
            <v>436802.4631991238</v>
          </cell>
          <cell r="M773">
            <v>11021.733092386507</v>
          </cell>
          <cell r="N773">
            <v>1080129.8430538776</v>
          </cell>
          <cell r="O773">
            <v>10554.271447719957</v>
          </cell>
          <cell r="P773">
            <v>242748.24329755901</v>
          </cell>
          <cell r="Q773">
            <v>7834.7176263668644</v>
          </cell>
          <cell r="R773">
            <v>783471.76263668644</v>
          </cell>
          <cell r="S773">
            <v>10121.772262268241</v>
          </cell>
          <cell r="T773">
            <v>526332.15763794852</v>
          </cell>
          <cell r="U773">
            <v>9459.7343604157559</v>
          </cell>
          <cell r="V773">
            <v>2648725.6209164117</v>
          </cell>
          <cell r="W773">
            <v>10336.803890810705</v>
          </cell>
          <cell r="X773">
            <v>1240416.4668972846</v>
          </cell>
          <cell r="Y773">
            <v>10390.158879356299</v>
          </cell>
          <cell r="Z773">
            <v>1246819.065522756</v>
          </cell>
          <cell r="AA773">
            <v>9970.4632047953019</v>
          </cell>
          <cell r="AB773">
            <v>1276219.2902137986</v>
          </cell>
          <cell r="AC773">
            <v>9686.6130757486881</v>
          </cell>
          <cell r="AE773" t="str">
            <v>Administrative Expenses</v>
          </cell>
        </row>
        <row r="774">
          <cell r="D774" t="str">
            <v>Depreciation (Admin. &amp; Selling )</v>
          </cell>
          <cell r="E774">
            <v>2969.9882598191184</v>
          </cell>
          <cell r="F774">
            <v>151469.40125077503</v>
          </cell>
          <cell r="G774">
            <v>2536.9771657922738</v>
          </cell>
          <cell r="H774">
            <v>126848.85828961369</v>
          </cell>
          <cell r="I774">
            <v>2475.9721508385478</v>
          </cell>
          <cell r="J774">
            <v>108942.77463689611</v>
          </cell>
          <cell r="K774">
            <v>2233.4863898710532</v>
          </cell>
          <cell r="L774">
            <v>122841.75144290793</v>
          </cell>
          <cell r="M774">
            <v>3099.6368177250984</v>
          </cell>
          <cell r="N774">
            <v>303764.40813705965</v>
          </cell>
          <cell r="O774">
            <v>2968.1727990868981</v>
          </cell>
          <cell r="P774">
            <v>68267.974378998653</v>
          </cell>
          <cell r="Q774">
            <v>2203.3539560073127</v>
          </cell>
          <cell r="R774">
            <v>220335.39560073128</v>
          </cell>
          <cell r="S774">
            <v>2846.5412564224971</v>
          </cell>
          <cell r="T774">
            <v>148020.14533396985</v>
          </cell>
          <cell r="U774">
            <v>2660.3566484202443</v>
          </cell>
          <cell r="V774">
            <v>744899.86155766842</v>
          </cell>
          <cell r="W774">
            <v>2907.0145002598042</v>
          </cell>
          <cell r="X774">
            <v>348841.74003117648</v>
          </cell>
          <cell r="Y774">
            <v>2922.0194986134175</v>
          </cell>
          <cell r="Z774">
            <v>350642.33983361011</v>
          </cell>
          <cell r="AA774">
            <v>2803.9886812995901</v>
          </cell>
          <cell r="AB774">
            <v>358910.55120634753</v>
          </cell>
          <cell r="AC774">
            <v>2724.161642907899</v>
          </cell>
          <cell r="AE774" t="str">
            <v>Depreciation (Admin. &amp; Selling )</v>
          </cell>
        </row>
        <row r="775">
          <cell r="D775" t="str">
            <v>Financial Charges -Capital Exp.</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E775" t="str">
            <v>Financial Charges -Capital Exp.</v>
          </cell>
        </row>
        <row r="776">
          <cell r="D776" t="str">
            <v>Financial  Charges -Working Capital</v>
          </cell>
          <cell r="E776">
            <v>530.11444507895521</v>
          </cell>
          <cell r="F776">
            <v>27035.836699026717</v>
          </cell>
          <cell r="G776">
            <v>458.80097155251627</v>
          </cell>
          <cell r="H776">
            <v>22940.048577625814</v>
          </cell>
          <cell r="I776">
            <v>448.49087868071882</v>
          </cell>
          <cell r="J776">
            <v>19733.59866195163</v>
          </cell>
          <cell r="K776">
            <v>407.98094465914818</v>
          </cell>
          <cell r="L776">
            <v>22438.95195625315</v>
          </cell>
          <cell r="M776">
            <v>548.85949175372707</v>
          </cell>
          <cell r="N776">
            <v>53788.230191865252</v>
          </cell>
          <cell r="O776">
            <v>527.77239945924691</v>
          </cell>
          <cell r="P776">
            <v>12138.76518756268</v>
          </cell>
          <cell r="Q776">
            <v>396.96132884259964</v>
          </cell>
          <cell r="R776">
            <v>39696.132884259961</v>
          </cell>
          <cell r="S776">
            <v>498.98402076239711</v>
          </cell>
          <cell r="T776">
            <v>25947.169079644649</v>
          </cell>
          <cell r="U776">
            <v>470.64800851302482</v>
          </cell>
          <cell r="V776">
            <v>131781.44238364694</v>
          </cell>
          <cell r="W776">
            <v>511.61704210669683</v>
          </cell>
          <cell r="X776">
            <v>61394.045052803616</v>
          </cell>
          <cell r="Y776">
            <v>513.76394785157731</v>
          </cell>
          <cell r="Z776">
            <v>61651.673742189276</v>
          </cell>
          <cell r="AA776">
            <v>495.30468493193735</v>
          </cell>
          <cell r="AB776">
            <v>63398.99967128798</v>
          </cell>
          <cell r="AC776">
            <v>483.44771997155902</v>
          </cell>
          <cell r="AE776" t="str">
            <v>Financial  Charges -Working Capital</v>
          </cell>
        </row>
        <row r="777">
          <cell r="D777" t="str">
            <v>Other Expenses (Charity &amp; Donation)</v>
          </cell>
          <cell r="E777">
            <v>368.13503130483002</v>
          </cell>
          <cell r="F777">
            <v>18774.88659654633</v>
          </cell>
          <cell r="G777">
            <v>318.61178580035858</v>
          </cell>
          <cell r="H777">
            <v>15930.589290017928</v>
          </cell>
          <cell r="I777">
            <v>311.4519990838325</v>
          </cell>
          <cell r="J777">
            <v>13703.887959688631</v>
          </cell>
          <cell r="K777">
            <v>283.32010045774183</v>
          </cell>
          <cell r="L777">
            <v>15582.605525175801</v>
          </cell>
          <cell r="M777">
            <v>381.15242482897719</v>
          </cell>
          <cell r="N777">
            <v>37352.937633239766</v>
          </cell>
          <cell r="O777">
            <v>366.50861073558809</v>
          </cell>
          <cell r="P777">
            <v>8429.6980469185255</v>
          </cell>
          <cell r="Q777">
            <v>275.66758947402758</v>
          </cell>
          <cell r="R777">
            <v>27566.758947402759</v>
          </cell>
          <cell r="S777">
            <v>346.51668108499797</v>
          </cell>
          <cell r="T777">
            <v>18018.867416419893</v>
          </cell>
          <cell r="U777">
            <v>326.83889480071173</v>
          </cell>
          <cell r="V777">
            <v>91514.890544199283</v>
          </cell>
          <cell r="W777">
            <v>355.28961257409514</v>
          </cell>
          <cell r="X777">
            <v>42634.753508891416</v>
          </cell>
          <cell r="Y777">
            <v>356.78051934137312</v>
          </cell>
          <cell r="Z777">
            <v>42813.662320964773</v>
          </cell>
          <cell r="AA777">
            <v>343.96158675828985</v>
          </cell>
          <cell r="AB777">
            <v>44027.083105061101</v>
          </cell>
          <cell r="AC777">
            <v>335.72758331358267</v>
          </cell>
          <cell r="AE777" t="str">
            <v>Other Expenses (Charity &amp; Donation)</v>
          </cell>
        </row>
        <row r="778">
          <cell r="D778" t="str">
            <v>Other Expenses ( W.P.P.F.)</v>
          </cell>
          <cell r="E778">
            <v>3573.7075858361454</v>
          </cell>
          <cell r="F778">
            <v>182259.08687764342</v>
          </cell>
          <cell r="G778">
            <v>3260.1003648049996</v>
          </cell>
          <cell r="H778">
            <v>163005.01824024998</v>
          </cell>
          <cell r="I778">
            <v>2868.2077932472907</v>
          </cell>
          <cell r="J778">
            <v>126201.14290288079</v>
          </cell>
          <cell r="K778">
            <v>2950.3710885468208</v>
          </cell>
          <cell r="L778">
            <v>162270.40987007515</v>
          </cell>
          <cell r="M778">
            <v>2984.5209973853607</v>
          </cell>
          <cell r="N778">
            <v>292483.05774376536</v>
          </cell>
          <cell r="O778">
            <v>3261.9142882485439</v>
          </cell>
          <cell r="P778">
            <v>75024.028629716515</v>
          </cell>
          <cell r="Q778">
            <v>3221.4233012482478</v>
          </cell>
          <cell r="R778">
            <v>322142.33012482477</v>
          </cell>
          <cell r="S778">
            <v>2697.4681580678207</v>
          </cell>
          <cell r="T778">
            <v>140268.34421952668</v>
          </cell>
          <cell r="U778">
            <v>2877.5317129664104</v>
          </cell>
          <cell r="V778">
            <v>805708.87963059486</v>
          </cell>
          <cell r="W778">
            <v>3280.2679674234987</v>
          </cell>
          <cell r="X778">
            <v>393632.15609081986</v>
          </cell>
          <cell r="Y778">
            <v>2911.8557735997142</v>
          </cell>
          <cell r="Z778">
            <v>349422.69283196569</v>
          </cell>
          <cell r="AA778">
            <v>3464.9058265788067</v>
          </cell>
          <cell r="AB778">
            <v>443507.94580208726</v>
          </cell>
          <cell r="AC778">
            <v>3082.8948197717668</v>
          </cell>
          <cell r="AE778" t="str">
            <v>Other Expenses ( W.P.P.F.)</v>
          </cell>
        </row>
        <row r="779">
          <cell r="D779" t="str">
            <v>Workers Welfare Fund</v>
          </cell>
          <cell r="E779">
            <v>1499.0267372593985</v>
          </cell>
          <cell r="F779">
            <v>76450.363600229321</v>
          </cell>
          <cell r="G779">
            <v>1367.4811090758005</v>
          </cell>
          <cell r="H779">
            <v>68374.055453790032</v>
          </cell>
          <cell r="I779">
            <v>1203.0979219267881</v>
          </cell>
          <cell r="J779">
            <v>52936.308564778679</v>
          </cell>
          <cell r="K779">
            <v>1237.5621229049211</v>
          </cell>
          <cell r="L779">
            <v>68065.916759770655</v>
          </cell>
          <cell r="M779">
            <v>1251.8866374865934</v>
          </cell>
          <cell r="N779">
            <v>122684.89047368614</v>
          </cell>
          <cell r="O779">
            <v>1368.2419770751833</v>
          </cell>
          <cell r="P779">
            <v>31469.565472729217</v>
          </cell>
          <cell r="Q779">
            <v>1351.2576349952574</v>
          </cell>
          <cell r="R779">
            <v>135125.76349952572</v>
          </cell>
          <cell r="S779">
            <v>1131.4795054513236</v>
          </cell>
          <cell r="T779">
            <v>58836.934283468829</v>
          </cell>
          <cell r="U779">
            <v>1207.0089316049207</v>
          </cell>
          <cell r="V779">
            <v>337962.50084937777</v>
          </cell>
          <cell r="W779">
            <v>1375.9406080206418</v>
          </cell>
          <cell r="X779">
            <v>165112.87296247701</v>
          </cell>
          <cell r="Y779">
            <v>1221.4064958669101</v>
          </cell>
          <cell r="Z779">
            <v>146568.7795040292</v>
          </cell>
          <cell r="AA779">
            <v>1453.3887710099996</v>
          </cell>
          <cell r="AB779">
            <v>186033.76268927995</v>
          </cell>
          <cell r="AC779">
            <v>1293.1505032231421</v>
          </cell>
          <cell r="AE779" t="str">
            <v>Workers Welfare Fund</v>
          </cell>
        </row>
        <row r="780">
          <cell r="E780">
            <v>25485.032929677422</v>
          </cell>
          <cell r="F780">
            <v>1299736.6794135487</v>
          </cell>
          <cell r="G780">
            <v>22360.059486546405</v>
          </cell>
          <cell r="H780">
            <v>1118002.9743273205</v>
          </cell>
          <cell r="I780">
            <v>27800.176060023059</v>
          </cell>
          <cell r="J780">
            <v>1223207.7466410149</v>
          </cell>
          <cell r="K780">
            <v>25887.579279012789</v>
          </cell>
          <cell r="L780">
            <v>1423816.8603457031</v>
          </cell>
          <cell r="M780">
            <v>32394.313930730743</v>
          </cell>
          <cell r="N780">
            <v>3174642.7652116125</v>
          </cell>
          <cell r="O780">
            <v>25026.558079129718</v>
          </cell>
          <cell r="P780">
            <v>575610.83581998362</v>
          </cell>
          <cell r="Q780">
            <v>19868.406464293483</v>
          </cell>
          <cell r="R780">
            <v>1986840.6464293483</v>
          </cell>
          <cell r="S780">
            <v>27295.30791599043</v>
          </cell>
          <cell r="T780">
            <v>1419356.0116315023</v>
          </cell>
          <cell r="U780">
            <v>27037.991155497592</v>
          </cell>
          <cell r="V780">
            <v>7570637.5235393252</v>
          </cell>
          <cell r="W780">
            <v>24623.40075910644</v>
          </cell>
          <cell r="X780">
            <v>2954808.0910927728</v>
          </cell>
          <cell r="Y780">
            <v>32197.815078358082</v>
          </cell>
          <cell r="Z780">
            <v>3863737.8094029706</v>
          </cell>
          <cell r="AA780">
            <v>24529.659763190764</v>
          </cell>
          <cell r="AB780">
            <v>3139796.4496884178</v>
          </cell>
          <cell r="AC780">
            <v>26538.978049548194</v>
          </cell>
        </row>
        <row r="781">
          <cell r="D781" t="str">
            <v>Operating Profit</v>
          </cell>
          <cell r="E781">
            <v>10950.713179176615</v>
          </cell>
          <cell r="F781">
            <v>558486.37213800242</v>
          </cell>
          <cell r="G781">
            <v>17346.994706410249</v>
          </cell>
          <cell r="H781">
            <v>867349.73532050964</v>
          </cell>
          <cell r="I781">
            <v>12364.225744453743</v>
          </cell>
          <cell r="J781">
            <v>544025.93275595992</v>
          </cell>
          <cell r="K781">
            <v>15936.374723034271</v>
          </cell>
          <cell r="L781">
            <v>876500.60976688284</v>
          </cell>
          <cell r="M781">
            <v>3130.6465301866774</v>
          </cell>
          <cell r="N781">
            <v>306803.35995829431</v>
          </cell>
          <cell r="O781">
            <v>11211.312013538314</v>
          </cell>
          <cell r="P781">
            <v>257860.17631138046</v>
          </cell>
          <cell r="Q781">
            <v>21955.547537753577</v>
          </cell>
          <cell r="R781">
            <v>2195554.7537753521</v>
          </cell>
          <cell r="S781">
            <v>9974.5261020266116</v>
          </cell>
          <cell r="T781">
            <v>518675.35730538424</v>
          </cell>
          <cell r="U781">
            <v>11705.668100069619</v>
          </cell>
          <cell r="V781">
            <v>3277587.0680194702</v>
          </cell>
          <cell r="W781">
            <v>12444.5662383419</v>
          </cell>
          <cell r="X781">
            <v>1493347.9486010298</v>
          </cell>
          <cell r="Y781">
            <v>4663.9436722727514</v>
          </cell>
          <cell r="Z781">
            <v>559673.24067273363</v>
          </cell>
          <cell r="AA781">
            <v>12898.633544458498</v>
          </cell>
          <cell r="AB781">
            <v>1651025.0936906878</v>
          </cell>
          <cell r="AC781">
            <v>11692.140631860591</v>
          </cell>
          <cell r="AE781" t="str">
            <v>Operating Profit</v>
          </cell>
        </row>
        <row r="783">
          <cell r="C783" t="str">
            <v>Other Income</v>
          </cell>
          <cell r="AD783" t="str">
            <v>Other Income</v>
          </cell>
        </row>
        <row r="784">
          <cell r="D784" t="str">
            <v>H.D</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E784" t="str">
            <v>H.D</v>
          </cell>
        </row>
        <row r="785">
          <cell r="D785" t="str">
            <v>Others</v>
          </cell>
          <cell r="E785">
            <v>18021.978021978022</v>
          </cell>
          <cell r="F785">
            <v>919120.87912087911</v>
          </cell>
          <cell r="G785">
            <v>15045.871559633028</v>
          </cell>
          <cell r="H785">
            <v>752294</v>
          </cell>
          <cell r="I785">
            <v>14629.794826048172</v>
          </cell>
          <cell r="J785">
            <v>643710.97234611958</v>
          </cell>
          <cell r="K785">
            <v>5120</v>
          </cell>
          <cell r="L785">
            <v>281600</v>
          </cell>
          <cell r="M785">
            <v>7356.3218390804595</v>
          </cell>
          <cell r="N785">
            <v>720919.54022988502</v>
          </cell>
          <cell r="O785">
            <v>7103.2186459489458</v>
          </cell>
          <cell r="P785">
            <v>163374.02885682575</v>
          </cell>
          <cell r="Q785">
            <v>5120</v>
          </cell>
          <cell r="R785">
            <v>512000</v>
          </cell>
          <cell r="S785">
            <v>6736.8421052631575</v>
          </cell>
          <cell r="T785">
            <v>350315.78947368421</v>
          </cell>
          <cell r="U785">
            <v>6213.5922330097092</v>
          </cell>
          <cell r="V785">
            <v>1739805.8252427187</v>
          </cell>
          <cell r="W785">
            <v>6808.510638297872</v>
          </cell>
          <cell r="X785">
            <v>817021.27659574465</v>
          </cell>
          <cell r="Y785">
            <v>6881.7204301075271</v>
          </cell>
          <cell r="Z785">
            <v>825806.45161290327</v>
          </cell>
          <cell r="AA785">
            <v>6680.5845511482257</v>
          </cell>
          <cell r="AB785">
            <v>855114.82254697289</v>
          </cell>
          <cell r="AC785">
            <v>7654.847088336961</v>
          </cell>
          <cell r="AE785" t="str">
            <v>Others</v>
          </cell>
        </row>
        <row r="786">
          <cell r="E786">
            <v>18021.978021978022</v>
          </cell>
          <cell r="F786">
            <v>919120.87912087911</v>
          </cell>
          <cell r="G786">
            <v>15045.871559633028</v>
          </cell>
          <cell r="H786">
            <v>752294</v>
          </cell>
          <cell r="I786">
            <v>14629.794826048172</v>
          </cell>
          <cell r="J786">
            <v>643710.97234611958</v>
          </cell>
          <cell r="K786">
            <v>5120</v>
          </cell>
          <cell r="L786">
            <v>281600</v>
          </cell>
          <cell r="M786">
            <v>7356.3218390804595</v>
          </cell>
          <cell r="N786">
            <v>720919.54022988502</v>
          </cell>
          <cell r="O786">
            <v>7103.2186459489458</v>
          </cell>
          <cell r="P786">
            <v>163374.02885682575</v>
          </cell>
          <cell r="Q786">
            <v>5120</v>
          </cell>
          <cell r="R786">
            <v>512000</v>
          </cell>
          <cell r="S786">
            <v>6736.8421052631575</v>
          </cell>
          <cell r="T786">
            <v>350315.78947368421</v>
          </cell>
          <cell r="U786">
            <v>6213.5922330097092</v>
          </cell>
          <cell r="V786">
            <v>1739805.8252427187</v>
          </cell>
          <cell r="W786">
            <v>6808.510638297872</v>
          </cell>
          <cell r="X786">
            <v>817021.27659574465</v>
          </cell>
          <cell r="Y786">
            <v>6881.7204301075271</v>
          </cell>
          <cell r="Z786">
            <v>825806.45161290327</v>
          </cell>
          <cell r="AA786">
            <v>6680.5845511482257</v>
          </cell>
          <cell r="AB786">
            <v>855114.82254697289</v>
          </cell>
          <cell r="AC786">
            <v>7654.847088336961</v>
          </cell>
        </row>
        <row r="788">
          <cell r="C788" t="str">
            <v>Profit / (Loss) before tax</v>
          </cell>
          <cell r="E788">
            <v>28972.691201154637</v>
          </cell>
          <cell r="F788">
            <v>1477607.2512588815</v>
          </cell>
          <cell r="G788">
            <v>32392.866266043275</v>
          </cell>
          <cell r="H788">
            <v>1619643.7353205096</v>
          </cell>
          <cell r="I788">
            <v>26994.020570501914</v>
          </cell>
          <cell r="J788">
            <v>1187736.9051020795</v>
          </cell>
          <cell r="K788">
            <v>21056.374723034271</v>
          </cell>
          <cell r="L788">
            <v>1158100.6097668828</v>
          </cell>
          <cell r="M788">
            <v>10486.968369267137</v>
          </cell>
          <cell r="N788">
            <v>1027722.9001881793</v>
          </cell>
          <cell r="O788">
            <v>18314.53065948726</v>
          </cell>
          <cell r="P788">
            <v>421234.20516820624</v>
          </cell>
          <cell r="Q788">
            <v>27075.547537753577</v>
          </cell>
          <cell r="R788">
            <v>2707554.7537753521</v>
          </cell>
          <cell r="S788">
            <v>16711.368207289768</v>
          </cell>
          <cell r="T788">
            <v>868991.14677906851</v>
          </cell>
          <cell r="U788">
            <v>17919.260333079328</v>
          </cell>
          <cell r="V788">
            <v>5017392.8932621889</v>
          </cell>
          <cell r="W788">
            <v>19253.076876639774</v>
          </cell>
          <cell r="X788">
            <v>2310369.2251967746</v>
          </cell>
          <cell r="Y788">
            <v>11545.664102380279</v>
          </cell>
          <cell r="Z788">
            <v>1385479.6922856369</v>
          </cell>
          <cell r="AA788">
            <v>19579.218095606724</v>
          </cell>
          <cell r="AB788">
            <v>2506139.9162376607</v>
          </cell>
          <cell r="AC788">
            <v>19346.987720197554</v>
          </cell>
          <cell r="AD788" t="str">
            <v>Profit before tax</v>
          </cell>
        </row>
        <row r="790">
          <cell r="C790" t="str">
            <v>Taxation</v>
          </cell>
          <cell r="AD790" t="str">
            <v>Taxation</v>
          </cell>
        </row>
        <row r="791">
          <cell r="D791" t="str">
            <v>Current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E791" t="str">
            <v>Current</v>
          </cell>
        </row>
        <row r="792">
          <cell r="D792" t="str">
            <v>Deferred</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E792" t="str">
            <v>Deferred</v>
          </cell>
        </row>
        <row r="793">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row>
        <row r="795">
          <cell r="C795" t="str">
            <v>Net Profit after taxation</v>
          </cell>
          <cell r="E795">
            <v>28972.691201154637</v>
          </cell>
          <cell r="F795">
            <v>1477607.2512588815</v>
          </cell>
          <cell r="G795">
            <v>32392.866266043275</v>
          </cell>
          <cell r="H795">
            <v>1619643.7353205096</v>
          </cell>
          <cell r="I795">
            <v>26994.020570501914</v>
          </cell>
          <cell r="J795">
            <v>1187736.9051020795</v>
          </cell>
          <cell r="K795">
            <v>21056.374723034271</v>
          </cell>
          <cell r="L795">
            <v>1158100.6097668828</v>
          </cell>
          <cell r="M795">
            <v>10486.968369267137</v>
          </cell>
          <cell r="N795">
            <v>1027722.9001881793</v>
          </cell>
          <cell r="O795">
            <v>18314.53065948726</v>
          </cell>
          <cell r="P795">
            <v>421234.20516820624</v>
          </cell>
          <cell r="Q795">
            <v>27075.547537753577</v>
          </cell>
          <cell r="R795">
            <v>2707554.7537753521</v>
          </cell>
          <cell r="S795">
            <v>16711.368207289768</v>
          </cell>
          <cell r="T795">
            <v>868991.14677906851</v>
          </cell>
          <cell r="U795">
            <v>17919.260333079328</v>
          </cell>
          <cell r="V795">
            <v>5017392.8932621889</v>
          </cell>
          <cell r="W795">
            <v>19253.076876639774</v>
          </cell>
          <cell r="X795">
            <v>2310369.2251967746</v>
          </cell>
          <cell r="Y795">
            <v>11545.664102380279</v>
          </cell>
          <cell r="Z795">
            <v>1385479.6922856369</v>
          </cell>
          <cell r="AA795">
            <v>19579.218095606724</v>
          </cell>
          <cell r="AB795">
            <v>2506139.9162376607</v>
          </cell>
          <cell r="AC795">
            <v>19346.987720197554</v>
          </cell>
          <cell r="AD795" t="str">
            <v>Net Profit after taxation</v>
          </cell>
        </row>
        <row r="797">
          <cell r="AC797" t="str">
            <v>Hilux 4x2 POLICE</v>
          </cell>
        </row>
        <row r="798">
          <cell r="E798">
            <v>37438</v>
          </cell>
          <cell r="G798">
            <v>37469</v>
          </cell>
          <cell r="I798">
            <v>37500</v>
          </cell>
          <cell r="K798">
            <v>37531</v>
          </cell>
          <cell r="M798">
            <v>37562</v>
          </cell>
          <cell r="O798">
            <v>37593</v>
          </cell>
          <cell r="Q798">
            <v>37624</v>
          </cell>
          <cell r="S798">
            <v>37655</v>
          </cell>
          <cell r="U798">
            <v>37686</v>
          </cell>
          <cell r="W798">
            <v>37717</v>
          </cell>
          <cell r="Y798">
            <v>37748</v>
          </cell>
          <cell r="AA798">
            <v>37779</v>
          </cell>
          <cell r="AC798" t="str">
            <v>Yearly</v>
          </cell>
        </row>
        <row r="799">
          <cell r="D799" t="str">
            <v>Hilux 4x2 POLICE</v>
          </cell>
          <cell r="E799" t="str">
            <v>Per Unit</v>
          </cell>
          <cell r="F799" t="str">
            <v>Total</v>
          </cell>
          <cell r="G799" t="str">
            <v>Per Unit</v>
          </cell>
          <cell r="H799" t="str">
            <v>Total</v>
          </cell>
          <cell r="I799" t="str">
            <v>Per Unit</v>
          </cell>
          <cell r="J799" t="str">
            <v>Total</v>
          </cell>
          <cell r="K799" t="str">
            <v>Per Unit</v>
          </cell>
          <cell r="L799" t="str">
            <v>Total</v>
          </cell>
          <cell r="M799" t="str">
            <v>Per Unit</v>
          </cell>
          <cell r="N799" t="str">
            <v>Total</v>
          </cell>
          <cell r="O799" t="str">
            <v>Per Unit</v>
          </cell>
          <cell r="P799" t="str">
            <v>Total</v>
          </cell>
          <cell r="Q799" t="str">
            <v>Per Unit</v>
          </cell>
          <cell r="R799" t="str">
            <v>Total</v>
          </cell>
          <cell r="S799" t="str">
            <v>Per Unit</v>
          </cell>
          <cell r="T799" t="str">
            <v>Total</v>
          </cell>
          <cell r="U799" t="str">
            <v>Per Unit</v>
          </cell>
          <cell r="V799" t="str">
            <v>Total</v>
          </cell>
          <cell r="W799" t="str">
            <v>Per Unit</v>
          </cell>
          <cell r="X799" t="str">
            <v>Total</v>
          </cell>
          <cell r="Y799" t="str">
            <v>Per Unit</v>
          </cell>
          <cell r="Z799" t="str">
            <v>Total</v>
          </cell>
          <cell r="AA799" t="str">
            <v>Per Unit</v>
          </cell>
          <cell r="AB799" t="str">
            <v>Total</v>
          </cell>
          <cell r="AC799" t="str">
            <v>Average</v>
          </cell>
          <cell r="AD799">
            <v>0</v>
          </cell>
          <cell r="AE799" t="str">
            <v>Hilux 4x2 Deckless</v>
          </cell>
        </row>
        <row r="801">
          <cell r="C801" t="str">
            <v>Sales Units</v>
          </cell>
          <cell r="E801">
            <v>69</v>
          </cell>
          <cell r="F801">
            <v>69</v>
          </cell>
          <cell r="G801">
            <v>190</v>
          </cell>
          <cell r="H801">
            <v>190</v>
          </cell>
          <cell r="I801">
            <v>227</v>
          </cell>
          <cell r="J801">
            <v>227</v>
          </cell>
          <cell r="K801">
            <v>265</v>
          </cell>
          <cell r="L801">
            <v>265</v>
          </cell>
          <cell r="M801">
            <v>112</v>
          </cell>
          <cell r="N801">
            <v>112</v>
          </cell>
          <cell r="O801">
            <v>208</v>
          </cell>
          <cell r="P801">
            <v>208</v>
          </cell>
          <cell r="Q801">
            <v>220</v>
          </cell>
          <cell r="R801">
            <v>220</v>
          </cell>
          <cell r="S801">
            <v>188</v>
          </cell>
          <cell r="T801">
            <v>188</v>
          </cell>
          <cell r="U801">
            <v>0</v>
          </cell>
          <cell r="V801">
            <v>0</v>
          </cell>
          <cell r="W801">
            <v>0</v>
          </cell>
          <cell r="X801">
            <v>0</v>
          </cell>
          <cell r="Y801">
            <v>0</v>
          </cell>
          <cell r="Z801">
            <v>0</v>
          </cell>
          <cell r="AA801">
            <v>0</v>
          </cell>
          <cell r="AB801">
            <v>0</v>
          </cell>
          <cell r="AC801">
            <v>1479</v>
          </cell>
          <cell r="AD801" t="str">
            <v>Sales Units</v>
          </cell>
        </row>
        <row r="803">
          <cell r="C803" t="str">
            <v>Selling Price</v>
          </cell>
          <cell r="E803">
            <v>765000</v>
          </cell>
          <cell r="F803">
            <v>52785000</v>
          </cell>
          <cell r="G803">
            <v>765000</v>
          </cell>
          <cell r="H803">
            <v>145350000</v>
          </cell>
          <cell r="I803">
            <v>765000</v>
          </cell>
          <cell r="J803">
            <v>173655000</v>
          </cell>
          <cell r="K803">
            <v>765000</v>
          </cell>
          <cell r="L803">
            <v>202725000</v>
          </cell>
          <cell r="M803">
            <v>765000</v>
          </cell>
          <cell r="N803">
            <v>85680000</v>
          </cell>
          <cell r="O803">
            <v>765000</v>
          </cell>
          <cell r="P803">
            <v>159120000</v>
          </cell>
          <cell r="Q803">
            <v>765000</v>
          </cell>
          <cell r="R803">
            <v>168300000</v>
          </cell>
          <cell r="S803">
            <v>765000</v>
          </cell>
          <cell r="T803">
            <v>143820000</v>
          </cell>
          <cell r="U803">
            <v>765000</v>
          </cell>
          <cell r="V803">
            <v>0</v>
          </cell>
          <cell r="W803">
            <v>765000</v>
          </cell>
          <cell r="X803">
            <v>0</v>
          </cell>
          <cell r="Y803">
            <v>765000</v>
          </cell>
          <cell r="Z803">
            <v>0</v>
          </cell>
          <cell r="AA803">
            <v>765000</v>
          </cell>
          <cell r="AB803">
            <v>0</v>
          </cell>
          <cell r="AC803">
            <v>765000</v>
          </cell>
          <cell r="AD803" t="str">
            <v>Selling Price</v>
          </cell>
        </row>
        <row r="804">
          <cell r="C804" t="str">
            <v>Less: Dealer commission</v>
          </cell>
          <cell r="E804">
            <v>-20000</v>
          </cell>
          <cell r="F804">
            <v>-1380000</v>
          </cell>
          <cell r="G804">
            <v>-20000</v>
          </cell>
          <cell r="H804">
            <v>-3800000</v>
          </cell>
          <cell r="I804">
            <v>-20000</v>
          </cell>
          <cell r="J804">
            <v>-4540000</v>
          </cell>
          <cell r="K804">
            <v>-20000</v>
          </cell>
          <cell r="L804">
            <v>-5300000</v>
          </cell>
          <cell r="M804">
            <v>-20000</v>
          </cell>
          <cell r="N804">
            <v>-2240000</v>
          </cell>
          <cell r="O804">
            <v>-20000</v>
          </cell>
          <cell r="P804">
            <v>-4160000</v>
          </cell>
          <cell r="Q804">
            <v>-20000</v>
          </cell>
          <cell r="R804">
            <v>-4400000</v>
          </cell>
          <cell r="S804">
            <v>-20000</v>
          </cell>
          <cell r="T804">
            <v>-3760000</v>
          </cell>
          <cell r="U804">
            <v>-20000</v>
          </cell>
          <cell r="V804">
            <v>0</v>
          </cell>
          <cell r="W804">
            <v>-20000</v>
          </cell>
          <cell r="X804">
            <v>0</v>
          </cell>
          <cell r="Y804">
            <v>-20000</v>
          </cell>
          <cell r="Z804">
            <v>0</v>
          </cell>
          <cell r="AA804">
            <v>-20000</v>
          </cell>
          <cell r="AB804">
            <v>0</v>
          </cell>
          <cell r="AC804">
            <v>-20000</v>
          </cell>
          <cell r="AD804" t="str">
            <v>Less: Dealer commission</v>
          </cell>
        </row>
        <row r="805">
          <cell r="D805" t="str">
            <v xml:space="preserve">  Sales tax</v>
          </cell>
          <cell r="E805">
            <v>-99782.608695652176</v>
          </cell>
          <cell r="F805">
            <v>-6885000</v>
          </cell>
          <cell r="G805">
            <v>-99782.608695652176</v>
          </cell>
          <cell r="H805">
            <v>-18958695.652173914</v>
          </cell>
          <cell r="I805">
            <v>-99782.608695652176</v>
          </cell>
          <cell r="J805">
            <v>-22650652.173913043</v>
          </cell>
          <cell r="K805">
            <v>-99782.608695652176</v>
          </cell>
          <cell r="L805">
            <v>-26442391.304347828</v>
          </cell>
          <cell r="M805">
            <v>-99782.608695652176</v>
          </cell>
          <cell r="N805">
            <v>-11175652.173913043</v>
          </cell>
          <cell r="O805">
            <v>-99782.608695652176</v>
          </cell>
          <cell r="P805">
            <v>-20754782.608695652</v>
          </cell>
          <cell r="Q805">
            <v>-99782.608695652176</v>
          </cell>
          <cell r="R805">
            <v>-21952173.91304348</v>
          </cell>
          <cell r="S805">
            <v>-99782.608695652176</v>
          </cell>
          <cell r="T805">
            <v>-18759130.434782609</v>
          </cell>
          <cell r="U805">
            <v>-99782.608695652176</v>
          </cell>
          <cell r="V805">
            <v>0</v>
          </cell>
          <cell r="W805">
            <v>-99782.608695652176</v>
          </cell>
          <cell r="X805">
            <v>0</v>
          </cell>
          <cell r="Y805">
            <v>-99782.608695652176</v>
          </cell>
          <cell r="Z805">
            <v>0</v>
          </cell>
          <cell r="AA805">
            <v>-99782.608695652176</v>
          </cell>
          <cell r="AB805">
            <v>0</v>
          </cell>
          <cell r="AC805">
            <v>-99782.608695652176</v>
          </cell>
          <cell r="AE805" t="str">
            <v xml:space="preserve">  Sales tax</v>
          </cell>
        </row>
        <row r="806">
          <cell r="C806" t="str">
            <v>Net Sales</v>
          </cell>
          <cell r="E806">
            <v>645217.39130434778</v>
          </cell>
          <cell r="F806">
            <v>44520000</v>
          </cell>
          <cell r="G806">
            <v>645217.39130434778</v>
          </cell>
          <cell r="H806">
            <v>122591304.34782609</v>
          </cell>
          <cell r="I806">
            <v>645217.39130434778</v>
          </cell>
          <cell r="J806">
            <v>146464347.82608697</v>
          </cell>
          <cell r="K806">
            <v>645217.39130434778</v>
          </cell>
          <cell r="L806">
            <v>170982608.69565219</v>
          </cell>
          <cell r="M806">
            <v>645217.39130434778</v>
          </cell>
          <cell r="N806">
            <v>72264347.826086953</v>
          </cell>
          <cell r="O806">
            <v>645217.39130434778</v>
          </cell>
          <cell r="P806">
            <v>134205217.39130434</v>
          </cell>
          <cell r="Q806">
            <v>645217.39130434778</v>
          </cell>
          <cell r="R806">
            <v>141947826.08695653</v>
          </cell>
          <cell r="S806">
            <v>645217.39130434778</v>
          </cell>
          <cell r="T806">
            <v>121300869.56521739</v>
          </cell>
          <cell r="U806">
            <v>645217.39130434778</v>
          </cell>
          <cell r="V806">
            <v>0</v>
          </cell>
          <cell r="W806">
            <v>645217.39130434778</v>
          </cell>
          <cell r="X806">
            <v>0</v>
          </cell>
          <cell r="Y806">
            <v>645217.39130434778</v>
          </cell>
          <cell r="Z806">
            <v>0</v>
          </cell>
          <cell r="AA806">
            <v>645217.39130434778</v>
          </cell>
          <cell r="AB806">
            <v>0</v>
          </cell>
          <cell r="AC806">
            <v>645217.39130434778</v>
          </cell>
          <cell r="AD806" t="str">
            <v>Net Sales</v>
          </cell>
          <cell r="AE806">
            <v>954276521.7391305</v>
          </cell>
        </row>
        <row r="808">
          <cell r="C808" t="str">
            <v>Variable Cost of Sales</v>
          </cell>
          <cell r="AD808" t="str">
            <v>Variable Cost of Sales</v>
          </cell>
        </row>
        <row r="809">
          <cell r="D809" t="str">
            <v>CKD Cost</v>
          </cell>
          <cell r="E809">
            <v>456549.51474417676</v>
          </cell>
          <cell r="F809">
            <v>31501916.517348196</v>
          </cell>
          <cell r="G809">
            <v>456549.51474417676</v>
          </cell>
          <cell r="H809">
            <v>86744407.801393583</v>
          </cell>
          <cell r="I809">
            <v>456549.51474417676</v>
          </cell>
          <cell r="J809">
            <v>103636739.84692812</v>
          </cell>
          <cell r="K809">
            <v>456549.51474417676</v>
          </cell>
          <cell r="L809">
            <v>120985621.40720685</v>
          </cell>
          <cell r="M809">
            <v>456549.51474417676</v>
          </cell>
          <cell r="N809">
            <v>51133545.651347801</v>
          </cell>
          <cell r="O809">
            <v>456549.51474417676</v>
          </cell>
          <cell r="P809">
            <v>94962299.066788763</v>
          </cell>
          <cell r="Q809">
            <v>456549.51474417676</v>
          </cell>
          <cell r="R809">
            <v>100440893.24371889</v>
          </cell>
          <cell r="S809">
            <v>456549.51474417676</v>
          </cell>
          <cell r="T809">
            <v>85831308.771905228</v>
          </cell>
          <cell r="U809">
            <v>456549.51474417676</v>
          </cell>
          <cell r="V809">
            <v>0</v>
          </cell>
          <cell r="W809">
            <v>456549.51474417676</v>
          </cell>
          <cell r="X809">
            <v>0</v>
          </cell>
          <cell r="Y809">
            <v>456549.51474417676</v>
          </cell>
          <cell r="Z809">
            <v>0</v>
          </cell>
          <cell r="AA809">
            <v>456549.51474417676</v>
          </cell>
          <cell r="AB809">
            <v>0</v>
          </cell>
          <cell r="AC809">
            <v>456549.51474417676</v>
          </cell>
          <cell r="AE809" t="str">
            <v>CKD Cost</v>
          </cell>
          <cell r="AF809">
            <v>675236732.30663741</v>
          </cell>
        </row>
        <row r="810">
          <cell r="D810" t="str">
            <v>Vendor parts</v>
          </cell>
          <cell r="E810">
            <v>139346</v>
          </cell>
          <cell r="F810">
            <v>9614874</v>
          </cell>
          <cell r="G810">
            <v>139346</v>
          </cell>
          <cell r="H810">
            <v>26475740</v>
          </cell>
          <cell r="I810">
            <v>139346</v>
          </cell>
          <cell r="J810">
            <v>31631542</v>
          </cell>
          <cell r="K810">
            <v>139346</v>
          </cell>
          <cell r="L810">
            <v>36926690</v>
          </cell>
          <cell r="M810">
            <v>139346</v>
          </cell>
          <cell r="N810">
            <v>15606752</v>
          </cell>
          <cell r="O810">
            <v>139346</v>
          </cell>
          <cell r="P810">
            <v>28983968</v>
          </cell>
          <cell r="Q810">
            <v>139346</v>
          </cell>
          <cell r="R810">
            <v>30656120</v>
          </cell>
          <cell r="S810">
            <v>139346</v>
          </cell>
          <cell r="T810">
            <v>26197048</v>
          </cell>
          <cell r="U810">
            <v>139346</v>
          </cell>
          <cell r="V810">
            <v>0</v>
          </cell>
          <cell r="W810">
            <v>139346</v>
          </cell>
          <cell r="X810">
            <v>0</v>
          </cell>
          <cell r="Y810">
            <v>139346</v>
          </cell>
          <cell r="Z810">
            <v>0</v>
          </cell>
          <cell r="AA810">
            <v>139346</v>
          </cell>
          <cell r="AB810">
            <v>0</v>
          </cell>
          <cell r="AC810">
            <v>139346</v>
          </cell>
          <cell r="AE810" t="str">
            <v>Vendor parts</v>
          </cell>
          <cell r="AF810">
            <v>206092734</v>
          </cell>
        </row>
        <row r="811">
          <cell r="D811" t="str">
            <v>Nummi Parts</v>
          </cell>
          <cell r="AE811" t="str">
            <v>Nomi Parts</v>
          </cell>
          <cell r="AF811">
            <v>0</v>
          </cell>
        </row>
        <row r="812">
          <cell r="D812" t="str">
            <v>Paints &amp; Chemicals</v>
          </cell>
          <cell r="E812">
            <v>11677</v>
          </cell>
          <cell r="F812">
            <v>805713</v>
          </cell>
          <cell r="G812">
            <v>11677</v>
          </cell>
          <cell r="H812">
            <v>2218630</v>
          </cell>
          <cell r="I812">
            <v>11677</v>
          </cell>
          <cell r="J812">
            <v>2650679</v>
          </cell>
          <cell r="K812">
            <v>11677</v>
          </cell>
          <cell r="L812">
            <v>3094405</v>
          </cell>
          <cell r="M812">
            <v>11677</v>
          </cell>
          <cell r="N812">
            <v>1307824</v>
          </cell>
          <cell r="O812">
            <v>11677</v>
          </cell>
          <cell r="P812">
            <v>2428816</v>
          </cell>
          <cell r="Q812">
            <v>11677</v>
          </cell>
          <cell r="R812">
            <v>2568940</v>
          </cell>
          <cell r="S812">
            <v>11677</v>
          </cell>
          <cell r="T812">
            <v>2195276</v>
          </cell>
          <cell r="U812">
            <v>11677</v>
          </cell>
          <cell r="V812">
            <v>0</v>
          </cell>
          <cell r="W812">
            <v>11677</v>
          </cell>
          <cell r="X812">
            <v>0</v>
          </cell>
          <cell r="Y812">
            <v>11677</v>
          </cell>
          <cell r="Z812">
            <v>0</v>
          </cell>
          <cell r="AA812">
            <v>11677</v>
          </cell>
          <cell r="AB812">
            <v>0</v>
          </cell>
          <cell r="AC812">
            <v>11677</v>
          </cell>
          <cell r="AE812" t="str">
            <v>Paints &amp; Chemicals</v>
          </cell>
          <cell r="AF812">
            <v>17270283</v>
          </cell>
        </row>
        <row r="813">
          <cell r="D813" t="str">
            <v>Consumables</v>
          </cell>
          <cell r="E813">
            <v>3227</v>
          </cell>
          <cell r="F813">
            <v>222663</v>
          </cell>
          <cell r="G813">
            <v>3227</v>
          </cell>
          <cell r="H813">
            <v>613130</v>
          </cell>
          <cell r="I813">
            <v>3227</v>
          </cell>
          <cell r="J813">
            <v>732529</v>
          </cell>
          <cell r="K813">
            <v>3227</v>
          </cell>
          <cell r="L813">
            <v>855155</v>
          </cell>
          <cell r="M813">
            <v>3227</v>
          </cell>
          <cell r="N813">
            <v>361424</v>
          </cell>
          <cell r="O813">
            <v>3227</v>
          </cell>
          <cell r="P813">
            <v>671216</v>
          </cell>
          <cell r="Q813">
            <v>3227</v>
          </cell>
          <cell r="R813">
            <v>709940</v>
          </cell>
          <cell r="S813">
            <v>3227</v>
          </cell>
          <cell r="T813">
            <v>606676</v>
          </cell>
          <cell r="U813">
            <v>3227</v>
          </cell>
          <cell r="V813">
            <v>0</v>
          </cell>
          <cell r="W813">
            <v>3227</v>
          </cell>
          <cell r="X813">
            <v>0</v>
          </cell>
          <cell r="Y813">
            <v>3227</v>
          </cell>
          <cell r="Z813">
            <v>0</v>
          </cell>
          <cell r="AA813">
            <v>3227</v>
          </cell>
          <cell r="AB813">
            <v>0</v>
          </cell>
          <cell r="AC813">
            <v>3227</v>
          </cell>
          <cell r="AE813" t="str">
            <v>Consumables</v>
          </cell>
          <cell r="AF813">
            <v>4772733</v>
          </cell>
        </row>
        <row r="814">
          <cell r="D814" t="str">
            <v>KD Parts</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E814" t="str">
            <v>KD Parts</v>
          </cell>
          <cell r="AF814">
            <v>0</v>
          </cell>
        </row>
        <row r="815">
          <cell r="D815" t="str">
            <v>Spare parts</v>
          </cell>
          <cell r="E815">
            <v>41</v>
          </cell>
          <cell r="F815">
            <v>2829</v>
          </cell>
          <cell r="G815">
            <v>41</v>
          </cell>
          <cell r="H815">
            <v>7790</v>
          </cell>
          <cell r="I815">
            <v>41</v>
          </cell>
          <cell r="J815">
            <v>9307</v>
          </cell>
          <cell r="K815">
            <v>41</v>
          </cell>
          <cell r="L815">
            <v>10865</v>
          </cell>
          <cell r="M815">
            <v>41</v>
          </cell>
          <cell r="N815">
            <v>4592</v>
          </cell>
          <cell r="O815">
            <v>41</v>
          </cell>
          <cell r="P815">
            <v>8528</v>
          </cell>
          <cell r="Q815">
            <v>41</v>
          </cell>
          <cell r="R815">
            <v>9020</v>
          </cell>
          <cell r="S815">
            <v>41</v>
          </cell>
          <cell r="T815">
            <v>7708</v>
          </cell>
          <cell r="U815">
            <v>41</v>
          </cell>
          <cell r="V815">
            <v>0</v>
          </cell>
          <cell r="W815">
            <v>41</v>
          </cell>
          <cell r="X815">
            <v>0</v>
          </cell>
          <cell r="Y815">
            <v>41</v>
          </cell>
          <cell r="Z815">
            <v>0</v>
          </cell>
          <cell r="AA815">
            <v>41</v>
          </cell>
          <cell r="AB815">
            <v>0</v>
          </cell>
          <cell r="AC815">
            <v>41</v>
          </cell>
          <cell r="AE815" t="str">
            <v>Spare parts</v>
          </cell>
          <cell r="AF815">
            <v>60639</v>
          </cell>
        </row>
        <row r="816">
          <cell r="D816" t="str">
            <v>Utilities</v>
          </cell>
          <cell r="E816">
            <v>4297</v>
          </cell>
          <cell r="F816">
            <v>296493</v>
          </cell>
          <cell r="G816">
            <v>4297</v>
          </cell>
          <cell r="H816">
            <v>816430</v>
          </cell>
          <cell r="I816">
            <v>4297</v>
          </cell>
          <cell r="J816">
            <v>975419</v>
          </cell>
          <cell r="K816">
            <v>4297</v>
          </cell>
          <cell r="L816">
            <v>1138705</v>
          </cell>
          <cell r="M816">
            <v>4297</v>
          </cell>
          <cell r="N816">
            <v>481264</v>
          </cell>
          <cell r="O816">
            <v>4297</v>
          </cell>
          <cell r="P816">
            <v>893776</v>
          </cell>
          <cell r="Q816">
            <v>4297</v>
          </cell>
          <cell r="R816">
            <v>945340</v>
          </cell>
          <cell r="S816">
            <v>4297</v>
          </cell>
          <cell r="T816">
            <v>807836</v>
          </cell>
          <cell r="U816">
            <v>4297</v>
          </cell>
          <cell r="V816">
            <v>0</v>
          </cell>
          <cell r="W816">
            <v>4297</v>
          </cell>
          <cell r="X816">
            <v>0</v>
          </cell>
          <cell r="Y816">
            <v>4297</v>
          </cell>
          <cell r="Z816">
            <v>0</v>
          </cell>
          <cell r="AA816">
            <v>4297</v>
          </cell>
          <cell r="AB816">
            <v>0</v>
          </cell>
          <cell r="AC816">
            <v>4297</v>
          </cell>
          <cell r="AE816" t="str">
            <v>Utilites</v>
          </cell>
          <cell r="AF816">
            <v>6355263</v>
          </cell>
        </row>
        <row r="817">
          <cell r="D817" t="str">
            <v>Royalty</v>
          </cell>
          <cell r="E817">
            <v>3399.76</v>
          </cell>
          <cell r="F817">
            <v>234583.44</v>
          </cell>
          <cell r="G817">
            <v>3399.76</v>
          </cell>
          <cell r="H817">
            <v>645954.4</v>
          </cell>
          <cell r="I817">
            <v>3399.76</v>
          </cell>
          <cell r="J817">
            <v>771745.52</v>
          </cell>
          <cell r="K817">
            <v>3399.76</v>
          </cell>
          <cell r="L817">
            <v>900936.4</v>
          </cell>
          <cell r="M817">
            <v>3399.76</v>
          </cell>
          <cell r="N817">
            <v>380773.12</v>
          </cell>
          <cell r="O817">
            <v>3399.76</v>
          </cell>
          <cell r="P817">
            <v>707150.08000000007</v>
          </cell>
          <cell r="Q817">
            <v>3399.76</v>
          </cell>
          <cell r="R817">
            <v>747947.20000000007</v>
          </cell>
          <cell r="S817">
            <v>3399.76</v>
          </cell>
          <cell r="T817">
            <v>639154.88</v>
          </cell>
          <cell r="U817">
            <v>3399.76</v>
          </cell>
          <cell r="V817">
            <v>0</v>
          </cell>
          <cell r="W817">
            <v>3399.76</v>
          </cell>
          <cell r="X817">
            <v>0</v>
          </cell>
          <cell r="Y817">
            <v>3399.76</v>
          </cell>
          <cell r="Z817">
            <v>0</v>
          </cell>
          <cell r="AA817">
            <v>3399.76</v>
          </cell>
          <cell r="AB817">
            <v>0</v>
          </cell>
          <cell r="AC817">
            <v>3399.76</v>
          </cell>
          <cell r="AE817" t="str">
            <v>Royalty</v>
          </cell>
          <cell r="AF817">
            <v>5028245.04</v>
          </cell>
        </row>
        <row r="819">
          <cell r="E819">
            <v>618537.27474417677</v>
          </cell>
          <cell r="F819">
            <v>42679071.957348198</v>
          </cell>
          <cell r="G819">
            <v>618537.27474417677</v>
          </cell>
          <cell r="H819">
            <v>117522082.20139359</v>
          </cell>
          <cell r="I819">
            <v>618537.27474417677</v>
          </cell>
          <cell r="J819">
            <v>140407961.36692813</v>
          </cell>
          <cell r="K819">
            <v>618537.27474417677</v>
          </cell>
          <cell r="L819">
            <v>163912377.80720684</v>
          </cell>
          <cell r="M819">
            <v>618537.27474417677</v>
          </cell>
          <cell r="N819">
            <v>69276174.771347806</v>
          </cell>
          <cell r="O819">
            <v>618537.27474417677</v>
          </cell>
          <cell r="P819">
            <v>128655753.14678876</v>
          </cell>
          <cell r="Q819">
            <v>618537.27474417677</v>
          </cell>
          <cell r="R819">
            <v>136078200.44371888</v>
          </cell>
          <cell r="S819">
            <v>618537.27474417677</v>
          </cell>
          <cell r="T819">
            <v>116285007.65190522</v>
          </cell>
          <cell r="U819">
            <v>618537.27474417677</v>
          </cell>
          <cell r="V819">
            <v>0</v>
          </cell>
          <cell r="W819">
            <v>618537.27474417677</v>
          </cell>
          <cell r="X819">
            <v>0</v>
          </cell>
          <cell r="Y819">
            <v>618537.27474417677</v>
          </cell>
          <cell r="Z819">
            <v>0</v>
          </cell>
          <cell r="AA819">
            <v>618537.27474417677</v>
          </cell>
          <cell r="AB819">
            <v>0</v>
          </cell>
          <cell r="AC819">
            <v>618537.27474417677</v>
          </cell>
          <cell r="AF819">
            <v>914816629.34663749</v>
          </cell>
        </row>
        <row r="820">
          <cell r="C820" t="str">
            <v>Contribution Margin</v>
          </cell>
          <cell r="E820">
            <v>26680.116560171009</v>
          </cell>
          <cell r="F820">
            <v>1840928.0426518023</v>
          </cell>
          <cell r="G820">
            <v>26680.116560171009</v>
          </cell>
          <cell r="H820">
            <v>5069222.1464325041</v>
          </cell>
          <cell r="I820">
            <v>26680.116560171009</v>
          </cell>
          <cell r="J820">
            <v>6056386.4591588378</v>
          </cell>
          <cell r="K820">
            <v>26680.116560171009</v>
          </cell>
          <cell r="L820">
            <v>7070230.8884453475</v>
          </cell>
          <cell r="M820">
            <v>26680.116560171009</v>
          </cell>
          <cell r="N820">
            <v>2988173.0547391474</v>
          </cell>
          <cell r="O820">
            <v>26680.116560171009</v>
          </cell>
          <cell r="P820">
            <v>5549464.2445155829</v>
          </cell>
          <cell r="Q820">
            <v>26680.116560171009</v>
          </cell>
          <cell r="R820">
            <v>5869625.6432376504</v>
          </cell>
          <cell r="S820">
            <v>26680.116560171009</v>
          </cell>
          <cell r="T820">
            <v>5015861.9133121669</v>
          </cell>
          <cell r="U820">
            <v>26680.116560171009</v>
          </cell>
          <cell r="V820">
            <v>0</v>
          </cell>
          <cell r="W820">
            <v>26680.116560171009</v>
          </cell>
          <cell r="X820">
            <v>0</v>
          </cell>
          <cell r="Y820">
            <v>26680.116560171009</v>
          </cell>
          <cell r="Z820">
            <v>0</v>
          </cell>
          <cell r="AA820">
            <v>26680.116560171009</v>
          </cell>
          <cell r="AB820">
            <v>0</v>
          </cell>
          <cell r="AC820">
            <v>26680.116560171009</v>
          </cell>
          <cell r="AD820" t="str">
            <v>Contribution Margin</v>
          </cell>
        </row>
        <row r="822">
          <cell r="C822" t="str">
            <v>Production cost</v>
          </cell>
          <cell r="AD822" t="str">
            <v>Production cost</v>
          </cell>
        </row>
        <row r="823">
          <cell r="D823" t="str">
            <v xml:space="preserve">Salaries &amp; Wages </v>
          </cell>
          <cell r="E823">
            <v>5330.971806841444</v>
          </cell>
          <cell r="F823">
            <v>367837.05467205966</v>
          </cell>
          <cell r="G823">
            <v>4450.6278387391867</v>
          </cell>
          <cell r="H823">
            <v>845619.28936044546</v>
          </cell>
          <cell r="I823">
            <v>4327.5507084975143</v>
          </cell>
          <cell r="J823">
            <v>982354.01082893577</v>
          </cell>
          <cell r="K823">
            <v>3880.9474753805712</v>
          </cell>
          <cell r="L823">
            <v>1028451.0809758514</v>
          </cell>
          <cell r="M823">
            <v>5576.0739588801307</v>
          </cell>
          <cell r="N823">
            <v>624520.28339457465</v>
          </cell>
          <cell r="O823">
            <v>5384.2223576312035</v>
          </cell>
          <cell r="P823">
            <v>1119918.2503872903</v>
          </cell>
          <cell r="Q823">
            <v>3880.9474753805712</v>
          </cell>
          <cell r="R823">
            <v>853808.44458372565</v>
          </cell>
          <cell r="S823">
            <v>5106.5098360270676</v>
          </cell>
          <cell r="T823">
            <v>960023.84917308867</v>
          </cell>
          <cell r="U823">
            <v>4709.8877128404993</v>
          </cell>
          <cell r="V823">
            <v>0</v>
          </cell>
          <cell r="W823">
            <v>5160.8344087507594</v>
          </cell>
          <cell r="X823">
            <v>0</v>
          </cell>
          <cell r="Y823">
            <v>5216.3272518556068</v>
          </cell>
          <cell r="Z823">
            <v>0</v>
          </cell>
          <cell r="AA823">
            <v>5063.8667476260061</v>
          </cell>
          <cell r="AB823">
            <v>0</v>
          </cell>
          <cell r="AC823">
            <v>4585.8906446085002</v>
          </cell>
          <cell r="AE823" t="str">
            <v xml:space="preserve">Salaries &amp; Wages </v>
          </cell>
        </row>
        <row r="824">
          <cell r="D824" t="str">
            <v xml:space="preserve">Utilities </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E824" t="str">
            <v xml:space="preserve">Utilities </v>
          </cell>
        </row>
        <row r="825">
          <cell r="D825" t="str">
            <v>Depreciation</v>
          </cell>
          <cell r="E825">
            <v>11150.091575091576</v>
          </cell>
          <cell r="F825">
            <v>769356.31868131866</v>
          </cell>
          <cell r="G825">
            <v>9308.7920489296648</v>
          </cell>
          <cell r="H825">
            <v>1768670.4892966363</v>
          </cell>
          <cell r="I825">
            <v>9051.3678263455258</v>
          </cell>
          <cell r="J825">
            <v>2054660.4965804343</v>
          </cell>
          <cell r="K825">
            <v>8117.2666666666673</v>
          </cell>
          <cell r="L825">
            <v>2151075.666666667</v>
          </cell>
          <cell r="M825">
            <v>11662.739463601532</v>
          </cell>
          <cell r="N825">
            <v>1306226.8199233715</v>
          </cell>
          <cell r="O825">
            <v>11261.468738438773</v>
          </cell>
          <cell r="P825">
            <v>2342385.4975952646</v>
          </cell>
          <cell r="Q825">
            <v>8117.2666666666673</v>
          </cell>
          <cell r="R825">
            <v>1785798.6666666667</v>
          </cell>
          <cell r="S825">
            <v>10680.614035087719</v>
          </cell>
          <cell r="T825">
            <v>2007955.4385964912</v>
          </cell>
          <cell r="U825">
            <v>9851.0517799352765</v>
          </cell>
          <cell r="V825">
            <v>0</v>
          </cell>
          <cell r="W825">
            <v>10794.237588652482</v>
          </cell>
          <cell r="X825">
            <v>0</v>
          </cell>
          <cell r="Y825">
            <v>10910.304659498208</v>
          </cell>
          <cell r="Z825">
            <v>0</v>
          </cell>
          <cell r="AA825">
            <v>10591.423103688239</v>
          </cell>
          <cell r="AB825">
            <v>0</v>
          </cell>
          <cell r="AC825">
            <v>9591.7034442236982</v>
          </cell>
          <cell r="AE825" t="str">
            <v>Depreciation</v>
          </cell>
        </row>
        <row r="826">
          <cell r="D826" t="str">
            <v xml:space="preserve">Other Factory overhead </v>
          </cell>
          <cell r="E826">
            <v>3328.5244606883934</v>
          </cell>
          <cell r="F826">
            <v>229668.18778749916</v>
          </cell>
          <cell r="G826">
            <v>2778.859870849943</v>
          </cell>
          <cell r="H826">
            <v>527983.3754614892</v>
          </cell>
          <cell r="I826">
            <v>2702.0136121556093</v>
          </cell>
          <cell r="J826">
            <v>613357.08995932329</v>
          </cell>
          <cell r="K826">
            <v>2423.1658073811504</v>
          </cell>
          <cell r="L826">
            <v>642138.93895600492</v>
          </cell>
          <cell r="M826">
            <v>3481.5600680763655</v>
          </cell>
          <cell r="N826">
            <v>389934.72762455291</v>
          </cell>
          <cell r="O826">
            <v>3361.7727627374452</v>
          </cell>
          <cell r="P826">
            <v>699248.73464938859</v>
          </cell>
          <cell r="Q826">
            <v>2423.1658073811504</v>
          </cell>
          <cell r="R826">
            <v>533096.47762385313</v>
          </cell>
          <cell r="S826">
            <v>3188.3760623436192</v>
          </cell>
          <cell r="T826">
            <v>599414.69972060039</v>
          </cell>
          <cell r="U826">
            <v>2940.735203132464</v>
          </cell>
          <cell r="V826">
            <v>0</v>
          </cell>
          <cell r="W826">
            <v>3222.2949566238703</v>
          </cell>
          <cell r="X826">
            <v>0</v>
          </cell>
          <cell r="Y826">
            <v>3256.9432894907936</v>
          </cell>
          <cell r="Z826">
            <v>0</v>
          </cell>
          <cell r="AA826">
            <v>3161.7507925119394</v>
          </cell>
          <cell r="AB826">
            <v>0</v>
          </cell>
          <cell r="AC826">
            <v>2863.3145583385476</v>
          </cell>
          <cell r="AE826" t="str">
            <v xml:space="preserve">Other Factory overhead </v>
          </cell>
        </row>
        <row r="827">
          <cell r="D827" t="str">
            <v>Running Royalty</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E827" t="str">
            <v>Running Royalty</v>
          </cell>
        </row>
        <row r="828">
          <cell r="E828">
            <v>19809.587842621411</v>
          </cell>
          <cell r="F828">
            <v>1366861.5611408777</v>
          </cell>
          <cell r="G828">
            <v>16538.279758518795</v>
          </cell>
          <cell r="H828">
            <v>3142273.1541185705</v>
          </cell>
          <cell r="I828">
            <v>16080.93214699865</v>
          </cell>
          <cell r="J828">
            <v>3650371.5973686934</v>
          </cell>
          <cell r="K828">
            <v>14421.379949428388</v>
          </cell>
          <cell r="L828">
            <v>3821665.6865985235</v>
          </cell>
          <cell r="M828">
            <v>20720.373490558028</v>
          </cell>
          <cell r="N828">
            <v>2320681.830942499</v>
          </cell>
          <cell r="O828">
            <v>20007.463858807419</v>
          </cell>
          <cell r="P828">
            <v>4161552.4826319437</v>
          </cell>
          <cell r="Q828">
            <v>14421.379949428388</v>
          </cell>
          <cell r="R828">
            <v>3172703.5888742451</v>
          </cell>
          <cell r="S828">
            <v>18975.499933458406</v>
          </cell>
          <cell r="T828">
            <v>3567393.9874901799</v>
          </cell>
          <cell r="U828">
            <v>17501.674695908237</v>
          </cell>
          <cell r="V828">
            <v>0</v>
          </cell>
          <cell r="W828">
            <v>19177.366954027111</v>
          </cell>
          <cell r="X828">
            <v>0</v>
          </cell>
          <cell r="Y828">
            <v>19383.575200844611</v>
          </cell>
          <cell r="Z828">
            <v>0</v>
          </cell>
          <cell r="AA828">
            <v>18817.040643826185</v>
          </cell>
          <cell r="AB828">
            <v>0</v>
          </cell>
          <cell r="AC828">
            <v>17040.908647170745</v>
          </cell>
        </row>
        <row r="829">
          <cell r="C829" t="str">
            <v>Gross Profit</v>
          </cell>
          <cell r="E829">
            <v>6870.5287175495978</v>
          </cell>
          <cell r="F829">
            <v>474066.48151092464</v>
          </cell>
          <cell r="G829">
            <v>10141.836801652214</v>
          </cell>
          <cell r="H829">
            <v>1926948.9923139336</v>
          </cell>
          <cell r="I829">
            <v>10599.184413172359</v>
          </cell>
          <cell r="J829">
            <v>2406014.8617901444</v>
          </cell>
          <cell r="K829">
            <v>12258.736610742621</v>
          </cell>
          <cell r="L829">
            <v>3248565.201846824</v>
          </cell>
          <cell r="M829">
            <v>5959.7430696129813</v>
          </cell>
          <cell r="N829">
            <v>667491.22379664844</v>
          </cell>
          <cell r="O829">
            <v>6672.6527013635896</v>
          </cell>
          <cell r="P829">
            <v>1387911.7618836393</v>
          </cell>
          <cell r="Q829">
            <v>12258.736610742621</v>
          </cell>
          <cell r="R829">
            <v>2696922.0543634053</v>
          </cell>
          <cell r="S829">
            <v>7704.6166267126027</v>
          </cell>
          <cell r="T829">
            <v>1448467.925821987</v>
          </cell>
          <cell r="U829">
            <v>9178.4418642627716</v>
          </cell>
          <cell r="V829">
            <v>0</v>
          </cell>
          <cell r="W829">
            <v>7502.7496061438978</v>
          </cell>
          <cell r="X829">
            <v>0</v>
          </cell>
          <cell r="Y829">
            <v>7296.5413593263984</v>
          </cell>
          <cell r="Z829">
            <v>0</v>
          </cell>
          <cell r="AA829">
            <v>7863.0759163448238</v>
          </cell>
          <cell r="AB829">
            <v>0</v>
          </cell>
          <cell r="AC829">
            <v>9639.2079130002639</v>
          </cell>
          <cell r="AD829" t="str">
            <v>Gross Profit</v>
          </cell>
        </row>
        <row r="830">
          <cell r="E830">
            <v>1.0648393564935361</v>
          </cell>
          <cell r="F830">
            <v>1.0648393564935414</v>
          </cell>
          <cell r="G830">
            <v>1.5718480218194133</v>
          </cell>
          <cell r="H830">
            <v>1.5718480218194237</v>
          </cell>
          <cell r="I830">
            <v>1.6427307378905951</v>
          </cell>
          <cell r="J830">
            <v>1.6427307378906075</v>
          </cell>
          <cell r="K830">
            <v>1.8999389625814034</v>
          </cell>
          <cell r="L830">
            <v>1.8999389625814205</v>
          </cell>
          <cell r="M830">
            <v>0.92367985580255108</v>
          </cell>
          <cell r="N830">
            <v>0.92367985580254341</v>
          </cell>
          <cell r="O830">
            <v>1.0341712407773758</v>
          </cell>
          <cell r="P830">
            <v>1.0341712407773853</v>
          </cell>
          <cell r="Q830">
            <v>1.8999389625814034</v>
          </cell>
          <cell r="R830">
            <v>1.8999389625814236</v>
          </cell>
          <cell r="S830">
            <v>1.1941117413368589</v>
          </cell>
          <cell r="T830">
            <v>1.1941117413368734</v>
          </cell>
          <cell r="U830">
            <v>1.4225347902833136</v>
          </cell>
          <cell r="V830" t="e">
            <v>#DIV/0!</v>
          </cell>
          <cell r="W830">
            <v>1.1628250737285017</v>
          </cell>
          <cell r="X830" t="e">
            <v>#DIV/0!</v>
          </cell>
          <cell r="Y830">
            <v>1.1308655745586738</v>
          </cell>
          <cell r="Z830" t="e">
            <v>#DIV/0!</v>
          </cell>
          <cell r="AA830">
            <v>1.2186707956599121</v>
          </cell>
          <cell r="AB830" t="e">
            <v>#DIV/0!</v>
          </cell>
          <cell r="AC830">
            <v>1.4939473180526015</v>
          </cell>
        </row>
        <row r="831">
          <cell r="C831" t="str">
            <v>Other Expenses</v>
          </cell>
          <cell r="AD831" t="str">
            <v>Other Expenses</v>
          </cell>
        </row>
        <row r="832">
          <cell r="D832" t="str">
            <v>Selling Expenses</v>
          </cell>
          <cell r="E832">
            <v>5183.0082521448167</v>
          </cell>
          <cell r="F832">
            <v>357627.56939799234</v>
          </cell>
          <cell r="G832">
            <v>4427.3486746392564</v>
          </cell>
          <cell r="H832">
            <v>841196.24818145868</v>
          </cell>
          <cell r="I832">
            <v>4320.887144065181</v>
          </cell>
          <cell r="J832">
            <v>980841.38170279609</v>
          </cell>
          <cell r="K832">
            <v>3897.7185689144208</v>
          </cell>
          <cell r="L832">
            <v>1032895.4207623214</v>
          </cell>
          <cell r="M832">
            <v>5409.2615187305564</v>
          </cell>
          <cell r="N832">
            <v>605837.29009782232</v>
          </cell>
          <cell r="O832">
            <v>5179.8400416559607</v>
          </cell>
          <cell r="P832">
            <v>1077406.7286644399</v>
          </cell>
          <cell r="Q832">
            <v>3845.1336292747983</v>
          </cell>
          <cell r="R832">
            <v>845929.39844045567</v>
          </cell>
          <cell r="S832">
            <v>4967.5774890123712</v>
          </cell>
          <cell r="T832">
            <v>933904.56793432578</v>
          </cell>
          <cell r="U832">
            <v>4642.661605420024</v>
          </cell>
          <cell r="V832">
            <v>0</v>
          </cell>
          <cell r="W832">
            <v>5073.1110111757944</v>
          </cell>
          <cell r="X832">
            <v>0</v>
          </cell>
          <cell r="Y832">
            <v>5099.2966467698334</v>
          </cell>
          <cell r="Z832">
            <v>0</v>
          </cell>
          <cell r="AA832">
            <v>4893.3178190345943</v>
          </cell>
          <cell r="AB832">
            <v>0</v>
          </cell>
          <cell r="AC832">
            <v>4513.6163659104886</v>
          </cell>
          <cell r="AE832" t="str">
            <v>Selling Expenses</v>
          </cell>
        </row>
        <row r="833">
          <cell r="D833" t="str">
            <v>Advertisement Expenses</v>
          </cell>
          <cell r="E833">
            <v>800.32572918126152</v>
          </cell>
          <cell r="F833">
            <v>55222.475313507042</v>
          </cell>
          <cell r="G833">
            <v>969.71958993165515</v>
          </cell>
          <cell r="H833">
            <v>184246.72208701447</v>
          </cell>
          <cell r="I833">
            <v>7367.9708551430685</v>
          </cell>
          <cell r="J833">
            <v>1672529.3841174766</v>
          </cell>
          <cell r="K833">
            <v>6935.2770964018819</v>
          </cell>
          <cell r="L833">
            <v>1837848.4305464986</v>
          </cell>
          <cell r="M833">
            <v>7697.2629504339211</v>
          </cell>
          <cell r="N833">
            <v>862093.45044859918</v>
          </cell>
          <cell r="O833">
            <v>799.8365151483406</v>
          </cell>
          <cell r="P833">
            <v>166365.99515085484</v>
          </cell>
          <cell r="Q833">
            <v>739.89139808437483</v>
          </cell>
          <cell r="R833">
            <v>162776.10757856246</v>
          </cell>
          <cell r="S833">
            <v>4684.9685429207811</v>
          </cell>
          <cell r="T833">
            <v>880774.08606910682</v>
          </cell>
          <cell r="U833">
            <v>5393.2109933565007</v>
          </cell>
          <cell r="V833">
            <v>0</v>
          </cell>
          <cell r="W833">
            <v>783.35612673520234</v>
          </cell>
          <cell r="X833">
            <v>0</v>
          </cell>
          <cell r="Y833">
            <v>8782.5333169589612</v>
          </cell>
          <cell r="Z833">
            <v>0</v>
          </cell>
          <cell r="AA833">
            <v>1104.3291887822443</v>
          </cell>
          <cell r="AB833">
            <v>0</v>
          </cell>
          <cell r="AC833">
            <v>3936.3466202242198</v>
          </cell>
        </row>
        <row r="834">
          <cell r="D834" t="str">
            <v>Administrative Expenses</v>
          </cell>
          <cell r="E834">
            <v>10560.726889052896</v>
          </cell>
          <cell r="F834">
            <v>728690.1553446498</v>
          </cell>
          <cell r="G834">
            <v>9021.0198249495461</v>
          </cell>
          <cell r="H834">
            <v>1713993.7667404138</v>
          </cell>
          <cell r="I834">
            <v>8804.0973170376383</v>
          </cell>
          <cell r="J834">
            <v>1998530.0909675439</v>
          </cell>
          <cell r="K834">
            <v>7941.8629672567968</v>
          </cell>
          <cell r="L834">
            <v>2104593.6863230513</v>
          </cell>
          <cell r="M834">
            <v>11021.733092386507</v>
          </cell>
          <cell r="N834">
            <v>1234434.1063472887</v>
          </cell>
          <cell r="O834">
            <v>10554.271447719957</v>
          </cell>
          <cell r="P834">
            <v>2195288.461125751</v>
          </cell>
          <cell r="Q834">
            <v>7834.7176263668644</v>
          </cell>
          <cell r="R834">
            <v>1723637.8778007103</v>
          </cell>
          <cell r="S834">
            <v>10121.772262268241</v>
          </cell>
          <cell r="T834">
            <v>1902893.1853064294</v>
          </cell>
          <cell r="U834">
            <v>9459.7343604157559</v>
          </cell>
          <cell r="V834">
            <v>0</v>
          </cell>
          <cell r="W834">
            <v>10336.803890810705</v>
          </cell>
          <cell r="X834">
            <v>0</v>
          </cell>
          <cell r="Y834">
            <v>10390.158879356299</v>
          </cell>
          <cell r="Z834">
            <v>0</v>
          </cell>
          <cell r="AA834">
            <v>9970.4632047953019</v>
          </cell>
          <cell r="AB834">
            <v>0</v>
          </cell>
          <cell r="AC834">
            <v>9196.7960310722374</v>
          </cell>
          <cell r="AE834" t="str">
            <v>Administrative Expenses</v>
          </cell>
        </row>
        <row r="835">
          <cell r="D835" t="str">
            <v>Depreciation (Admin. &amp; Selling )</v>
          </cell>
          <cell r="E835">
            <v>2969.9882598191184</v>
          </cell>
          <cell r="F835">
            <v>204929.18992751918</v>
          </cell>
          <cell r="G835">
            <v>2536.9771657922738</v>
          </cell>
          <cell r="H835">
            <v>482025.66150053201</v>
          </cell>
          <cell r="I835">
            <v>2475.9721508385478</v>
          </cell>
          <cell r="J835">
            <v>562045.67824035033</v>
          </cell>
          <cell r="K835">
            <v>2233.4863898710532</v>
          </cell>
          <cell r="L835">
            <v>591873.8933158291</v>
          </cell>
          <cell r="M835">
            <v>3099.6368177250984</v>
          </cell>
          <cell r="N835">
            <v>347159.32358521101</v>
          </cell>
          <cell r="O835">
            <v>2968.1727990868981</v>
          </cell>
          <cell r="P835">
            <v>617379.94221007475</v>
          </cell>
          <cell r="Q835">
            <v>2203.3539560073127</v>
          </cell>
          <cell r="R835">
            <v>484737.87032160879</v>
          </cell>
          <cell r="S835">
            <v>2846.5412564224971</v>
          </cell>
          <cell r="T835">
            <v>535149.75620742945</v>
          </cell>
          <cell r="U835">
            <v>2660.3566484202443</v>
          </cell>
          <cell r="V835">
            <v>0</v>
          </cell>
          <cell r="W835">
            <v>2907.0145002598042</v>
          </cell>
          <cell r="X835">
            <v>0</v>
          </cell>
          <cell r="Y835">
            <v>2922.0194986134175</v>
          </cell>
          <cell r="Z835">
            <v>0</v>
          </cell>
          <cell r="AA835">
            <v>2803.9886812995901</v>
          </cell>
          <cell r="AB835">
            <v>0</v>
          </cell>
          <cell r="AC835">
            <v>2586.4106256312061</v>
          </cell>
          <cell r="AE835" t="str">
            <v>Depreciation (Admin. &amp; Selling )</v>
          </cell>
        </row>
        <row r="836">
          <cell r="D836" t="str">
            <v>Financial Charges -Capital Exp.</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E836" t="str">
            <v>Financial Charges -Capital Exp.</v>
          </cell>
        </row>
        <row r="837">
          <cell r="D837" t="str">
            <v>Financial  Charges -Working Capital</v>
          </cell>
          <cell r="E837">
            <v>530.11444507895521</v>
          </cell>
          <cell r="F837">
            <v>36577.896710447909</v>
          </cell>
          <cell r="G837">
            <v>458.80097155251627</v>
          </cell>
          <cell r="H837">
            <v>87172.184594978098</v>
          </cell>
          <cell r="I837">
            <v>448.49087868071882</v>
          </cell>
          <cell r="J837">
            <v>101807.42946052317</v>
          </cell>
          <cell r="K837">
            <v>407.98094465914818</v>
          </cell>
          <cell r="L837">
            <v>108114.95033467427</v>
          </cell>
          <cell r="M837">
            <v>548.85949175372707</v>
          </cell>
          <cell r="N837">
            <v>61472.263076417432</v>
          </cell>
          <cell r="O837">
            <v>527.77239945924691</v>
          </cell>
          <cell r="P837">
            <v>109776.65908752335</v>
          </cell>
          <cell r="Q837">
            <v>396.96132884259964</v>
          </cell>
          <cell r="R837">
            <v>87331.492345371924</v>
          </cell>
          <cell r="S837">
            <v>498.98402076239711</v>
          </cell>
          <cell r="T837">
            <v>93808.995903330651</v>
          </cell>
          <cell r="U837">
            <v>470.64800851302482</v>
          </cell>
          <cell r="V837">
            <v>0</v>
          </cell>
          <cell r="W837">
            <v>511.61704210669683</v>
          </cell>
          <cell r="X837">
            <v>0</v>
          </cell>
          <cell r="Y837">
            <v>513.76394785157731</v>
          </cell>
          <cell r="Z837">
            <v>0</v>
          </cell>
          <cell r="AA837">
            <v>495.30468493193735</v>
          </cell>
          <cell r="AB837">
            <v>0</v>
          </cell>
          <cell r="AC837">
            <v>463.86874341667806</v>
          </cell>
          <cell r="AE837" t="str">
            <v>Financial  Charges -Working Capital</v>
          </cell>
        </row>
        <row r="838">
          <cell r="D838" t="str">
            <v>Other Expenses (Charity &amp; Donation)</v>
          </cell>
          <cell r="E838">
            <v>368.13503130483002</v>
          </cell>
          <cell r="F838">
            <v>25401.317160033272</v>
          </cell>
          <cell r="G838">
            <v>318.61178580035858</v>
          </cell>
          <cell r="H838">
            <v>60536.239302068127</v>
          </cell>
          <cell r="I838">
            <v>311.4519990838325</v>
          </cell>
          <cell r="J838">
            <v>70699.603792029971</v>
          </cell>
          <cell r="K838">
            <v>283.32010045774183</v>
          </cell>
          <cell r="L838">
            <v>75079.826621301589</v>
          </cell>
          <cell r="M838">
            <v>381.15242482897719</v>
          </cell>
          <cell r="N838">
            <v>42689.071580845448</v>
          </cell>
          <cell r="O838">
            <v>366.50861073558809</v>
          </cell>
          <cell r="P838">
            <v>76233.79103300233</v>
          </cell>
          <cell r="Q838">
            <v>275.66758947402758</v>
          </cell>
          <cell r="R838">
            <v>60646.869684286066</v>
          </cell>
          <cell r="S838">
            <v>346.51668108499797</v>
          </cell>
          <cell r="T838">
            <v>65145.136043979619</v>
          </cell>
          <cell r="U838">
            <v>326.83889480071173</v>
          </cell>
          <cell r="V838">
            <v>0</v>
          </cell>
          <cell r="W838">
            <v>355.28961257409514</v>
          </cell>
          <cell r="X838">
            <v>0</v>
          </cell>
          <cell r="Y838">
            <v>356.78051934137312</v>
          </cell>
          <cell r="Z838">
            <v>0</v>
          </cell>
          <cell r="AA838">
            <v>343.96158675828985</v>
          </cell>
          <cell r="AB838">
            <v>0</v>
          </cell>
          <cell r="AC838">
            <v>322.13107181713752</v>
          </cell>
          <cell r="AE838" t="str">
            <v>Other Expenses (Charity &amp; Donation)</v>
          </cell>
        </row>
        <row r="839">
          <cell r="D839" t="str">
            <v>Other Expenses ( W.P.P.F.)</v>
          </cell>
          <cell r="E839">
            <v>3573.7075858361454</v>
          </cell>
          <cell r="F839">
            <v>246585.82342269403</v>
          </cell>
          <cell r="G839">
            <v>3260.1003648049996</v>
          </cell>
          <cell r="H839">
            <v>619419.0693129499</v>
          </cell>
          <cell r="I839">
            <v>2868.2077932472907</v>
          </cell>
          <cell r="J839">
            <v>651083.16906713496</v>
          </cell>
          <cell r="K839">
            <v>2950.3710885468208</v>
          </cell>
          <cell r="L839">
            <v>781848.33846490749</v>
          </cell>
          <cell r="M839">
            <v>2984.5209973853607</v>
          </cell>
          <cell r="N839">
            <v>334266.35170716041</v>
          </cell>
          <cell r="O839">
            <v>3261.9142882485439</v>
          </cell>
          <cell r="P839">
            <v>678478.17195569712</v>
          </cell>
          <cell r="Q839">
            <v>3221.4233012482478</v>
          </cell>
          <cell r="R839">
            <v>708713.12627461448</v>
          </cell>
          <cell r="S839">
            <v>2697.4681580678207</v>
          </cell>
          <cell r="T839">
            <v>507124.01371675031</v>
          </cell>
          <cell r="U839">
            <v>2877.5317129664104</v>
          </cell>
          <cell r="V839">
            <v>0</v>
          </cell>
          <cell r="W839">
            <v>3280.2679674234987</v>
          </cell>
          <cell r="X839">
            <v>0</v>
          </cell>
          <cell r="Y839">
            <v>2911.8557735997142</v>
          </cell>
          <cell r="Z839">
            <v>0</v>
          </cell>
          <cell r="AA839">
            <v>3464.9058265788067</v>
          </cell>
          <cell r="AB839">
            <v>0</v>
          </cell>
          <cell r="AC839">
            <v>3061.2022068437518</v>
          </cell>
          <cell r="AE839" t="str">
            <v>Other Expenses ( W.P.P.F.)</v>
          </cell>
        </row>
        <row r="840">
          <cell r="D840" t="str">
            <v>Workers Welfare Fund</v>
          </cell>
          <cell r="E840">
            <v>1499.0267372593985</v>
          </cell>
          <cell r="F840">
            <v>103432.84487089849</v>
          </cell>
          <cell r="G840">
            <v>1367.4811090758005</v>
          </cell>
          <cell r="H840">
            <v>259821.41072440211</v>
          </cell>
          <cell r="I840">
            <v>1203.0979219267881</v>
          </cell>
          <cell r="J840">
            <v>273103.22827738093</v>
          </cell>
          <cell r="K840">
            <v>1237.5621229049211</v>
          </cell>
          <cell r="L840">
            <v>327953.96256980411</v>
          </cell>
          <cell r="M840">
            <v>1251.8866374865934</v>
          </cell>
          <cell r="N840">
            <v>140211.30339849845</v>
          </cell>
          <cell r="O840">
            <v>1368.2419770751833</v>
          </cell>
          <cell r="P840">
            <v>284594.33123163815</v>
          </cell>
          <cell r="Q840">
            <v>1351.2576349952574</v>
          </cell>
          <cell r="R840">
            <v>297276.67969895661</v>
          </cell>
          <cell r="S840">
            <v>1131.4795054513236</v>
          </cell>
          <cell r="T840">
            <v>212718.14702484882</v>
          </cell>
          <cell r="U840">
            <v>1207.0089316049207</v>
          </cell>
          <cell r="V840">
            <v>0</v>
          </cell>
          <cell r="W840">
            <v>1375.9406080206418</v>
          </cell>
          <cell r="X840">
            <v>0</v>
          </cell>
          <cell r="Y840">
            <v>1221.4064958669101</v>
          </cell>
          <cell r="Z840">
            <v>0</v>
          </cell>
          <cell r="AA840">
            <v>1453.3887710099996</v>
          </cell>
          <cell r="AB840">
            <v>0</v>
          </cell>
          <cell r="AC840">
            <v>1284.0513237298362</v>
          </cell>
          <cell r="AE840" t="str">
            <v>Workers Welfare Fund</v>
          </cell>
        </row>
        <row r="841">
          <cell r="E841">
            <v>25485.032929677422</v>
          </cell>
          <cell r="F841">
            <v>1758467.2721477421</v>
          </cell>
          <cell r="G841">
            <v>22360.059486546405</v>
          </cell>
          <cell r="H841">
            <v>4248411.3024438173</v>
          </cell>
          <cell r="I841">
            <v>27800.176060023059</v>
          </cell>
          <cell r="J841">
            <v>6310639.9656252358</v>
          </cell>
          <cell r="K841">
            <v>25887.579279012789</v>
          </cell>
          <cell r="L841">
            <v>6860208.508938388</v>
          </cell>
          <cell r="M841">
            <v>32394.313930730743</v>
          </cell>
          <cell r="N841">
            <v>3628163.1602418427</v>
          </cell>
          <cell r="O841">
            <v>25026.558079129718</v>
          </cell>
          <cell r="P841">
            <v>5205524.080458981</v>
          </cell>
          <cell r="Q841">
            <v>19868.406464293483</v>
          </cell>
          <cell r="R841">
            <v>4371049.4221445657</v>
          </cell>
          <cell r="S841">
            <v>27295.30791599043</v>
          </cell>
          <cell r="T841">
            <v>5131517.8882062016</v>
          </cell>
          <cell r="U841">
            <v>27037.991155497592</v>
          </cell>
          <cell r="V841">
            <v>0</v>
          </cell>
          <cell r="W841">
            <v>24623.40075910644</v>
          </cell>
          <cell r="X841">
            <v>0</v>
          </cell>
          <cell r="Y841">
            <v>32197.815078358082</v>
          </cell>
          <cell r="Z841">
            <v>0</v>
          </cell>
          <cell r="AA841">
            <v>24529.659763190764</v>
          </cell>
          <cell r="AB841">
            <v>0</v>
          </cell>
          <cell r="AC841">
            <v>25364.422988645558</v>
          </cell>
        </row>
        <row r="842">
          <cell r="D842" t="str">
            <v>Operating Profit</v>
          </cell>
          <cell r="E842">
            <v>-18614.504212127824</v>
          </cell>
          <cell r="F842">
            <v>-1284400.7906368175</v>
          </cell>
          <cell r="G842">
            <v>-12218.22268489419</v>
          </cell>
          <cell r="H842">
            <v>-2321462.3101298837</v>
          </cell>
          <cell r="I842">
            <v>-17200.9916468507</v>
          </cell>
          <cell r="J842">
            <v>-3904625.1038350915</v>
          </cell>
          <cell r="K842">
            <v>-13628.842668270168</v>
          </cell>
          <cell r="L842">
            <v>-3611643.3070915639</v>
          </cell>
          <cell r="M842">
            <v>-26434.570861117762</v>
          </cell>
          <cell r="N842">
            <v>-2960671.9364451943</v>
          </cell>
          <cell r="O842">
            <v>-18353.905377766128</v>
          </cell>
          <cell r="P842">
            <v>-3817612.3185753417</v>
          </cell>
          <cell r="Q842">
            <v>-7609.6698535508622</v>
          </cell>
          <cell r="R842">
            <v>-1674127.3677811604</v>
          </cell>
          <cell r="S842">
            <v>-19590.691289277827</v>
          </cell>
          <cell r="T842">
            <v>-3683049.9623842146</v>
          </cell>
          <cell r="U842">
            <v>-17859.54929123482</v>
          </cell>
          <cell r="V842">
            <v>0</v>
          </cell>
          <cell r="W842">
            <v>-17120.651152962542</v>
          </cell>
          <cell r="X842">
            <v>0</v>
          </cell>
          <cell r="Y842">
            <v>-24901.273719031684</v>
          </cell>
          <cell r="Z842">
            <v>0</v>
          </cell>
          <cell r="AA842">
            <v>-16666.583846845941</v>
          </cell>
          <cell r="AB842">
            <v>0</v>
          </cell>
          <cell r="AC842">
            <v>-15725.215075645294</v>
          </cell>
          <cell r="AE842" t="str">
            <v>Operating Profit</v>
          </cell>
        </row>
        <row r="844">
          <cell r="C844" t="str">
            <v>Other Income</v>
          </cell>
          <cell r="AD844" t="str">
            <v>Other Income</v>
          </cell>
        </row>
        <row r="845">
          <cell r="D845" t="str">
            <v>H.D</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E845" t="str">
            <v>H.D</v>
          </cell>
        </row>
        <row r="846">
          <cell r="D846" t="str">
            <v>Others</v>
          </cell>
          <cell r="E846">
            <v>18021.978021978022</v>
          </cell>
          <cell r="F846">
            <v>1243516.4835164836</v>
          </cell>
          <cell r="G846">
            <v>15045.871559633028</v>
          </cell>
          <cell r="H846">
            <v>2858716</v>
          </cell>
          <cell r="I846">
            <v>14629.794826048172</v>
          </cell>
          <cell r="J846">
            <v>3320963.425512935</v>
          </cell>
          <cell r="K846">
            <v>5120</v>
          </cell>
          <cell r="L846">
            <v>1356800</v>
          </cell>
          <cell r="M846">
            <v>7356.3218390804595</v>
          </cell>
          <cell r="N846">
            <v>823908.04597701144</v>
          </cell>
          <cell r="O846">
            <v>7103.2186459489458</v>
          </cell>
          <cell r="P846">
            <v>1477469.4783573807</v>
          </cell>
          <cell r="Q846">
            <v>5120</v>
          </cell>
          <cell r="R846">
            <v>1126400</v>
          </cell>
          <cell r="S846">
            <v>6736.8421052631575</v>
          </cell>
          <cell r="T846">
            <v>1266526.3157894737</v>
          </cell>
          <cell r="U846">
            <v>6213.5922330097092</v>
          </cell>
          <cell r="V846">
            <v>0</v>
          </cell>
          <cell r="W846">
            <v>6808.510638297872</v>
          </cell>
          <cell r="X846">
            <v>0</v>
          </cell>
          <cell r="Y846">
            <v>6881.7204301075271</v>
          </cell>
          <cell r="Z846">
            <v>0</v>
          </cell>
          <cell r="AA846">
            <v>6680.5845511482257</v>
          </cell>
          <cell r="AB846">
            <v>0</v>
          </cell>
          <cell r="AC846">
            <v>9110.4122712327826</v>
          </cell>
          <cell r="AE846" t="str">
            <v>Others</v>
          </cell>
        </row>
        <row r="847">
          <cell r="E847">
            <v>18021.978021978022</v>
          </cell>
          <cell r="F847">
            <v>1243516.4835164836</v>
          </cell>
          <cell r="G847">
            <v>15045.871559633028</v>
          </cell>
          <cell r="H847">
            <v>2858716</v>
          </cell>
          <cell r="I847">
            <v>14629.794826048172</v>
          </cell>
          <cell r="J847">
            <v>3320963.425512935</v>
          </cell>
          <cell r="K847">
            <v>5120</v>
          </cell>
          <cell r="L847">
            <v>1356800</v>
          </cell>
          <cell r="M847">
            <v>7356.3218390804595</v>
          </cell>
          <cell r="N847">
            <v>823908.04597701144</v>
          </cell>
          <cell r="O847">
            <v>7103.2186459489458</v>
          </cell>
          <cell r="P847">
            <v>1477469.4783573807</v>
          </cell>
          <cell r="Q847">
            <v>5120</v>
          </cell>
          <cell r="R847">
            <v>1126400</v>
          </cell>
          <cell r="S847">
            <v>6736.8421052631575</v>
          </cell>
          <cell r="T847">
            <v>1266526.3157894737</v>
          </cell>
          <cell r="U847">
            <v>6213.5922330097092</v>
          </cell>
          <cell r="V847">
            <v>0</v>
          </cell>
          <cell r="W847">
            <v>6808.510638297872</v>
          </cell>
          <cell r="X847">
            <v>0</v>
          </cell>
          <cell r="Y847">
            <v>6881.7204301075271</v>
          </cell>
          <cell r="Z847">
            <v>0</v>
          </cell>
          <cell r="AA847">
            <v>6680.5845511482257</v>
          </cell>
          <cell r="AB847">
            <v>0</v>
          </cell>
          <cell r="AC847">
            <v>9110.4122712327826</v>
          </cell>
        </row>
        <row r="849">
          <cell r="C849" t="str">
            <v>Profit / (Loss) before tax</v>
          </cell>
          <cell r="E849">
            <v>-592.52619014980155</v>
          </cell>
          <cell r="F849">
            <v>-40884.307120333891</v>
          </cell>
          <cell r="G849">
            <v>2827.6488747388375</v>
          </cell>
          <cell r="H849">
            <v>537253.6898701163</v>
          </cell>
          <cell r="I849">
            <v>-2571.1968208025282</v>
          </cell>
          <cell r="J849">
            <v>-583661.67832215643</v>
          </cell>
          <cell r="K849">
            <v>-8508.8426682701684</v>
          </cell>
          <cell r="L849">
            <v>-2254843.3070915639</v>
          </cell>
          <cell r="M849">
            <v>-19078.2490220373</v>
          </cell>
          <cell r="N849">
            <v>-2136763.890468183</v>
          </cell>
          <cell r="O849">
            <v>-11250.686731817183</v>
          </cell>
          <cell r="P849">
            <v>-2340142.840217961</v>
          </cell>
          <cell r="Q849">
            <v>-2489.6698535508622</v>
          </cell>
          <cell r="R849">
            <v>-547727.3677811604</v>
          </cell>
          <cell r="S849">
            <v>-12853.849184014671</v>
          </cell>
          <cell r="T849">
            <v>-2416523.6465947409</v>
          </cell>
          <cell r="U849">
            <v>-11645.957058225111</v>
          </cell>
          <cell r="V849">
            <v>0</v>
          </cell>
          <cell r="W849">
            <v>-10312.14051466467</v>
          </cell>
          <cell r="X849">
            <v>0</v>
          </cell>
          <cell r="Y849">
            <v>-18019.553288924159</v>
          </cell>
          <cell r="Z849">
            <v>0</v>
          </cell>
          <cell r="AA849">
            <v>-9985.9992956977148</v>
          </cell>
          <cell r="AB849">
            <v>0</v>
          </cell>
          <cell r="AC849">
            <v>-6614.8028044125113</v>
          </cell>
          <cell r="AD849" t="str">
            <v>Profit before tax</v>
          </cell>
        </row>
        <row r="851">
          <cell r="C851" t="str">
            <v>Taxation</v>
          </cell>
          <cell r="AD851" t="str">
            <v>Taxation</v>
          </cell>
        </row>
        <row r="852">
          <cell r="D852" t="str">
            <v>Current</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E852" t="str">
            <v>Current</v>
          </cell>
        </row>
        <row r="853">
          <cell r="D853" t="str">
            <v>Deferred</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E853" t="str">
            <v>Deferred</v>
          </cell>
        </row>
        <row r="854">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row>
        <row r="856">
          <cell r="C856" t="str">
            <v>Net Profit after taxation</v>
          </cell>
          <cell r="E856">
            <v>-592.52619014980155</v>
          </cell>
          <cell r="F856">
            <v>-40884.307120333891</v>
          </cell>
          <cell r="G856">
            <v>2827.6488747388375</v>
          </cell>
          <cell r="H856">
            <v>537253.6898701163</v>
          </cell>
          <cell r="I856">
            <v>-2571.1968208025282</v>
          </cell>
          <cell r="J856">
            <v>-583661.67832215643</v>
          </cell>
          <cell r="K856">
            <v>-8508.8426682701684</v>
          </cell>
          <cell r="L856">
            <v>-2254843.3070915639</v>
          </cell>
          <cell r="M856">
            <v>-19078.2490220373</v>
          </cell>
          <cell r="N856">
            <v>-2136763.890468183</v>
          </cell>
          <cell r="O856">
            <v>-11250.686731817183</v>
          </cell>
          <cell r="P856">
            <v>-2340142.840217961</v>
          </cell>
          <cell r="Q856">
            <v>-2489.6698535508622</v>
          </cell>
          <cell r="R856">
            <v>-547727.3677811604</v>
          </cell>
          <cell r="S856">
            <v>-12853.849184014671</v>
          </cell>
          <cell r="T856">
            <v>-2416523.6465947409</v>
          </cell>
          <cell r="U856">
            <v>-11645.957058225111</v>
          </cell>
          <cell r="V856">
            <v>0</v>
          </cell>
          <cell r="W856">
            <v>-10312.14051466467</v>
          </cell>
          <cell r="X856">
            <v>0</v>
          </cell>
          <cell r="Y856">
            <v>-18019.553288924159</v>
          </cell>
          <cell r="Z856">
            <v>0</v>
          </cell>
          <cell r="AA856">
            <v>-9985.9992956977148</v>
          </cell>
          <cell r="AB856">
            <v>0</v>
          </cell>
          <cell r="AC856">
            <v>-6614.8028044125113</v>
          </cell>
          <cell r="AD856" t="str">
            <v>Net Profit after taxation</v>
          </cell>
        </row>
        <row r="879">
          <cell r="D879" t="str">
            <v>CKD Cost</v>
          </cell>
          <cell r="F879">
            <v>369663971.30700254</v>
          </cell>
          <cell r="H879">
            <v>450551562.35896379</v>
          </cell>
          <cell r="J879">
            <v>464704597.31603324</v>
          </cell>
          <cell r="L879">
            <v>515647415.57598603</v>
          </cell>
          <cell r="N879">
            <v>357540078.34464455</v>
          </cell>
          <cell r="P879">
            <v>372946775.57358611</v>
          </cell>
          <cell r="R879">
            <v>515370386.6659956</v>
          </cell>
          <cell r="T879">
            <v>390165817.12889147</v>
          </cell>
          <cell r="V879">
            <v>432625350.41702187</v>
          </cell>
          <cell r="X879">
            <v>390456031.30240053</v>
          </cell>
          <cell r="Z879">
            <v>384144953.7933985</v>
          </cell>
          <cell r="AB879">
            <v>396679484.73982227</v>
          </cell>
          <cell r="AC879">
            <v>5040496424.5237465</v>
          </cell>
          <cell r="AE879" t="str">
            <v>CKD Cost</v>
          </cell>
        </row>
        <row r="880">
          <cell r="D880" t="str">
            <v>Vendor parts</v>
          </cell>
          <cell r="F880">
            <v>187353990</v>
          </cell>
          <cell r="H880">
            <v>217250520</v>
          </cell>
          <cell r="J880">
            <v>221570246</v>
          </cell>
          <cell r="L880">
            <v>245609450</v>
          </cell>
          <cell r="N880">
            <v>172005940</v>
          </cell>
          <cell r="P880">
            <v>177196716</v>
          </cell>
          <cell r="R880">
            <v>245957730</v>
          </cell>
          <cell r="T880">
            <v>187232020</v>
          </cell>
          <cell r="V880">
            <v>202033980</v>
          </cell>
          <cell r="X880">
            <v>195551810</v>
          </cell>
          <cell r="Z880">
            <v>193277010</v>
          </cell>
          <cell r="AB880">
            <v>198669838</v>
          </cell>
          <cell r="AC880">
            <v>2443709250</v>
          </cell>
          <cell r="AE880" t="str">
            <v>Vendor parts</v>
          </cell>
        </row>
        <row r="881">
          <cell r="D881" t="str">
            <v>Nomi Parts</v>
          </cell>
          <cell r="F881">
            <v>117802428.56350002</v>
          </cell>
          <cell r="H881">
            <v>127066614.34150001</v>
          </cell>
          <cell r="J881">
            <v>127066614.34150001</v>
          </cell>
          <cell r="L881">
            <v>138824172.13049999</v>
          </cell>
          <cell r="N881">
            <v>98685112.07249999</v>
          </cell>
          <cell r="P881">
            <v>100228914.926</v>
          </cell>
          <cell r="R881">
            <v>139716114.0695</v>
          </cell>
          <cell r="T881">
            <v>106722820.65700001</v>
          </cell>
          <cell r="V881">
            <v>113360418.47600001</v>
          </cell>
          <cell r="X881">
            <v>124552661.7845</v>
          </cell>
          <cell r="Z881">
            <v>122968627.17399999</v>
          </cell>
          <cell r="AB881">
            <v>125916993.1525</v>
          </cell>
          <cell r="AC881">
            <v>1442911491.6890001</v>
          </cell>
          <cell r="AE881" t="str">
            <v>Nomi Parts</v>
          </cell>
        </row>
        <row r="882">
          <cell r="D882" t="str">
            <v>Paints &amp; Chemicals</v>
          </cell>
          <cell r="F882">
            <v>12002800</v>
          </cell>
          <cell r="H882">
            <v>14214370</v>
          </cell>
          <cell r="J882">
            <v>14576357</v>
          </cell>
          <cell r="L882">
            <v>16220060</v>
          </cell>
          <cell r="N882">
            <v>11313360</v>
          </cell>
          <cell r="P882">
            <v>11706557</v>
          </cell>
          <cell r="R882">
            <v>16281820</v>
          </cell>
          <cell r="T882">
            <v>12394390</v>
          </cell>
          <cell r="V882">
            <v>13409460</v>
          </cell>
          <cell r="X882">
            <v>12562430</v>
          </cell>
          <cell r="Z882">
            <v>12416280</v>
          </cell>
          <cell r="AB882">
            <v>12769496</v>
          </cell>
          <cell r="AC882">
            <v>159867380</v>
          </cell>
          <cell r="AE882" t="str">
            <v>Paints &amp; Chemicals</v>
          </cell>
        </row>
        <row r="883">
          <cell r="D883" t="str">
            <v>Consumables</v>
          </cell>
          <cell r="F883">
            <v>4578810</v>
          </cell>
          <cell r="H883">
            <v>5284580</v>
          </cell>
          <cell r="J883">
            <v>5384617</v>
          </cell>
          <cell r="L883">
            <v>5967130</v>
          </cell>
          <cell r="N883">
            <v>4179650</v>
          </cell>
          <cell r="P883">
            <v>4300927</v>
          </cell>
          <cell r="R883">
            <v>5969260</v>
          </cell>
          <cell r="T883">
            <v>4543790</v>
          </cell>
          <cell r="V883">
            <v>4885490</v>
          </cell>
          <cell r="X883">
            <v>4743350</v>
          </cell>
          <cell r="Z883">
            <v>4689900</v>
          </cell>
          <cell r="AB883">
            <v>4821536</v>
          </cell>
          <cell r="AC883">
            <v>59349040</v>
          </cell>
          <cell r="AE883" t="str">
            <v>Consumables</v>
          </cell>
        </row>
        <row r="884">
          <cell r="D884" t="str">
            <v>KD Parts</v>
          </cell>
          <cell r="F884">
            <v>0</v>
          </cell>
          <cell r="H884">
            <v>0</v>
          </cell>
          <cell r="J884">
            <v>0</v>
          </cell>
          <cell r="L884">
            <v>0</v>
          </cell>
          <cell r="N884">
            <v>0</v>
          </cell>
          <cell r="P884">
            <v>0</v>
          </cell>
          <cell r="R884">
            <v>0</v>
          </cell>
          <cell r="T884">
            <v>0</v>
          </cell>
          <cell r="V884">
            <v>0</v>
          </cell>
          <cell r="X884">
            <v>0</v>
          </cell>
          <cell r="Z884">
            <v>0</v>
          </cell>
          <cell r="AB884">
            <v>0</v>
          </cell>
          <cell r="AC884">
            <v>0</v>
          </cell>
          <cell r="AE884" t="str">
            <v>KD Parts</v>
          </cell>
        </row>
        <row r="885">
          <cell r="D885" t="str">
            <v>Spare parts</v>
          </cell>
          <cell r="F885">
            <v>683550</v>
          </cell>
          <cell r="H885">
            <v>737930</v>
          </cell>
          <cell r="J885">
            <v>739201</v>
          </cell>
          <cell r="L885">
            <v>810470</v>
          </cell>
          <cell r="N885">
            <v>574040</v>
          </cell>
          <cell r="P885">
            <v>582691</v>
          </cell>
          <cell r="R885">
            <v>807710</v>
          </cell>
          <cell r="T885">
            <v>616890</v>
          </cell>
          <cell r="V885">
            <v>646260</v>
          </cell>
          <cell r="X885">
            <v>696520</v>
          </cell>
          <cell r="Z885">
            <v>688970</v>
          </cell>
          <cell r="AB885">
            <v>706188</v>
          </cell>
          <cell r="AC885">
            <v>8290420</v>
          </cell>
          <cell r="AE885" t="str">
            <v>Spare parts</v>
          </cell>
        </row>
        <row r="886">
          <cell r="D886" t="str">
            <v>Utilities</v>
          </cell>
          <cell r="F886">
            <v>4182410</v>
          </cell>
          <cell r="H886">
            <v>4973770</v>
          </cell>
          <cell r="J886">
            <v>5106977</v>
          </cell>
          <cell r="L886">
            <v>5695130</v>
          </cell>
          <cell r="N886">
            <v>3965500</v>
          </cell>
          <cell r="P886">
            <v>4106147</v>
          </cell>
          <cell r="R886">
            <v>5698430</v>
          </cell>
          <cell r="T886">
            <v>4336670</v>
          </cell>
          <cell r="V886">
            <v>4699100</v>
          </cell>
          <cell r="X886">
            <v>4336460</v>
          </cell>
          <cell r="Z886">
            <v>4295410</v>
          </cell>
          <cell r="AB886">
            <v>4419496</v>
          </cell>
          <cell r="AC886">
            <v>55815500</v>
          </cell>
          <cell r="AE886" t="str">
            <v>Utilites</v>
          </cell>
        </row>
        <row r="887">
          <cell r="D887" t="str">
            <v>Royalty</v>
          </cell>
          <cell r="F887">
            <v>5920251.2000000002</v>
          </cell>
          <cell r="H887">
            <v>6750042.4000000004</v>
          </cell>
          <cell r="J887">
            <v>6855434.9600000009</v>
          </cell>
          <cell r="L887">
            <v>7575603.2000000002</v>
          </cell>
          <cell r="N887">
            <v>5316729.6000000006</v>
          </cell>
          <cell r="P887">
            <v>5464784.5600000005</v>
          </cell>
          <cell r="R887">
            <v>7598643.2000000002</v>
          </cell>
          <cell r="T887">
            <v>5792832.3999999994</v>
          </cell>
          <cell r="V887">
            <v>6207892.7999999998</v>
          </cell>
          <cell r="X887">
            <v>6172081.2000000002</v>
          </cell>
          <cell r="Z887">
            <v>6102261.2000000002</v>
          </cell>
          <cell r="AB887">
            <v>6266019.2800000003</v>
          </cell>
          <cell r="AC887">
            <v>76022576</v>
          </cell>
          <cell r="AE887" t="str">
            <v>Royalty</v>
          </cell>
        </row>
        <row r="889">
          <cell r="F889">
            <v>702188211.07050264</v>
          </cell>
          <cell r="H889">
            <v>826829389.10046375</v>
          </cell>
          <cell r="J889">
            <v>846004044.61753333</v>
          </cell>
          <cell r="L889">
            <v>936349430.90648603</v>
          </cell>
          <cell r="N889">
            <v>653580410.01714456</v>
          </cell>
          <cell r="P889">
            <v>676533513.05958605</v>
          </cell>
          <cell r="R889">
            <v>937400093.93549562</v>
          </cell>
          <cell r="T889">
            <v>711805230.18589151</v>
          </cell>
          <cell r="V889">
            <v>777867951.69302177</v>
          </cell>
          <cell r="X889">
            <v>739071344.28690064</v>
          </cell>
          <cell r="Z889">
            <v>728583412.16739857</v>
          </cell>
          <cell r="AB889">
            <v>750249051.17232227</v>
          </cell>
          <cell r="AC889">
            <v>9286462082.2127457</v>
          </cell>
        </row>
        <row r="890">
          <cell r="F890">
            <v>0</v>
          </cell>
          <cell r="H890">
            <v>0</v>
          </cell>
          <cell r="J890">
            <v>0</v>
          </cell>
          <cell r="L890">
            <v>0</v>
          </cell>
          <cell r="N890">
            <v>0</v>
          </cell>
          <cell r="P890">
            <v>0</v>
          </cell>
          <cell r="R890">
            <v>0</v>
          </cell>
          <cell r="T890">
            <v>0</v>
          </cell>
          <cell r="V890">
            <v>0</v>
          </cell>
          <cell r="X890">
            <v>0</v>
          </cell>
          <cell r="Z890">
            <v>0</v>
          </cell>
          <cell r="AB890">
            <v>0</v>
          </cell>
          <cell r="AC890">
            <v>0</v>
          </cell>
        </row>
        <row r="893">
          <cell r="D893" t="str">
            <v>Total of Toyota &amp; Daihatsu</v>
          </cell>
        </row>
        <row r="895">
          <cell r="D895" t="str">
            <v>CKD Cost</v>
          </cell>
          <cell r="F895">
            <v>425285643.83674955</v>
          </cell>
          <cell r="H895">
            <v>506173234.8887108</v>
          </cell>
          <cell r="J895">
            <v>520326269.84578025</v>
          </cell>
          <cell r="L895">
            <v>571269088.10573304</v>
          </cell>
          <cell r="N895">
            <v>413161750.87439156</v>
          </cell>
          <cell r="P895">
            <v>428568448.10333312</v>
          </cell>
          <cell r="R895">
            <v>573773142.82222998</v>
          </cell>
          <cell r="T895">
            <v>448568573.28512579</v>
          </cell>
          <cell r="V895">
            <v>491028106.57325619</v>
          </cell>
          <cell r="X895">
            <v>448858787.45863485</v>
          </cell>
          <cell r="Z895">
            <v>442547709.94963282</v>
          </cell>
          <cell r="AB895">
            <v>455082240.89605659</v>
          </cell>
          <cell r="AC895">
            <v>5724642996.6396341</v>
          </cell>
        </row>
        <row r="896">
          <cell r="D896" t="str">
            <v>Vendor parts</v>
          </cell>
          <cell r="F896">
            <v>215104860</v>
          </cell>
          <cell r="H896">
            <v>245001390</v>
          </cell>
          <cell r="J896">
            <v>249321116</v>
          </cell>
          <cell r="L896">
            <v>273360320</v>
          </cell>
          <cell r="N896">
            <v>199756810</v>
          </cell>
          <cell r="P896">
            <v>204947586</v>
          </cell>
          <cell r="R896">
            <v>275092065</v>
          </cell>
          <cell r="T896">
            <v>216366355</v>
          </cell>
          <cell r="V896">
            <v>231168315</v>
          </cell>
          <cell r="X896">
            <v>224686145</v>
          </cell>
          <cell r="Z896">
            <v>222411345</v>
          </cell>
          <cell r="AB896">
            <v>227804173</v>
          </cell>
          <cell r="AC896">
            <v>2785020480</v>
          </cell>
          <cell r="AD896">
            <v>2811070560.0000005</v>
          </cell>
        </row>
        <row r="897">
          <cell r="D897" t="str">
            <v>Nomi Parts</v>
          </cell>
          <cell r="F897">
            <v>117802428.56350002</v>
          </cell>
          <cell r="H897">
            <v>127066614.34150001</v>
          </cell>
          <cell r="J897">
            <v>127066614.34150001</v>
          </cell>
          <cell r="L897">
            <v>138824172.13049999</v>
          </cell>
          <cell r="N897">
            <v>98685112.07249999</v>
          </cell>
          <cell r="P897">
            <v>100228914.926</v>
          </cell>
          <cell r="R897">
            <v>139716114.0695</v>
          </cell>
          <cell r="T897">
            <v>106722820.65700001</v>
          </cell>
          <cell r="V897">
            <v>113360418.47600001</v>
          </cell>
          <cell r="X897">
            <v>124552661.7845</v>
          </cell>
          <cell r="Z897">
            <v>122968627.17399999</v>
          </cell>
          <cell r="AB897">
            <v>125916993.1525</v>
          </cell>
          <cell r="AC897">
            <v>1442911491.6890001</v>
          </cell>
        </row>
        <row r="898">
          <cell r="D898" t="str">
            <v>Paints &amp; Chemicals</v>
          </cell>
          <cell r="F898">
            <v>13734850</v>
          </cell>
          <cell r="H898">
            <v>15946420</v>
          </cell>
          <cell r="J898">
            <v>16308407</v>
          </cell>
          <cell r="L898">
            <v>17952110</v>
          </cell>
          <cell r="N898">
            <v>13045410</v>
          </cell>
          <cell r="P898">
            <v>13438607</v>
          </cell>
          <cell r="R898">
            <v>18063985</v>
          </cell>
          <cell r="T898">
            <v>14176555</v>
          </cell>
          <cell r="V898">
            <v>15191625</v>
          </cell>
          <cell r="X898">
            <v>14344595</v>
          </cell>
          <cell r="Z898">
            <v>14198445</v>
          </cell>
          <cell r="AB898">
            <v>14551661</v>
          </cell>
          <cell r="AC898">
            <v>180952670</v>
          </cell>
        </row>
        <row r="899">
          <cell r="D899" t="str">
            <v>Consumables</v>
          </cell>
          <cell r="F899">
            <v>5582190</v>
          </cell>
          <cell r="H899">
            <v>6287960</v>
          </cell>
          <cell r="J899">
            <v>6387997</v>
          </cell>
          <cell r="L899">
            <v>6970510</v>
          </cell>
          <cell r="N899">
            <v>5183030</v>
          </cell>
          <cell r="P899">
            <v>5304307</v>
          </cell>
          <cell r="R899">
            <v>7022200</v>
          </cell>
          <cell r="T899">
            <v>5596730</v>
          </cell>
          <cell r="V899">
            <v>5938430</v>
          </cell>
          <cell r="X899">
            <v>5796290</v>
          </cell>
          <cell r="Z899">
            <v>5742840</v>
          </cell>
          <cell r="AB899">
            <v>5874476</v>
          </cell>
          <cell r="AC899">
            <v>71686960</v>
          </cell>
        </row>
        <row r="900">
          <cell r="D900" t="str">
            <v>KD Parts</v>
          </cell>
          <cell r="F900">
            <v>0</v>
          </cell>
          <cell r="H900">
            <v>0</v>
          </cell>
          <cell r="J900">
            <v>0</v>
          </cell>
          <cell r="L900">
            <v>0</v>
          </cell>
          <cell r="N900">
            <v>0</v>
          </cell>
          <cell r="P900">
            <v>0</v>
          </cell>
          <cell r="R900">
            <v>0</v>
          </cell>
          <cell r="T900">
            <v>0</v>
          </cell>
          <cell r="V900">
            <v>0</v>
          </cell>
          <cell r="X900">
            <v>0</v>
          </cell>
          <cell r="Z900">
            <v>0</v>
          </cell>
          <cell r="AB900">
            <v>0</v>
          </cell>
          <cell r="AC900">
            <v>0</v>
          </cell>
        </row>
        <row r="901">
          <cell r="D901" t="str">
            <v>Spare parts</v>
          </cell>
          <cell r="F901">
            <v>695700</v>
          </cell>
          <cell r="H901">
            <v>750080</v>
          </cell>
          <cell r="J901">
            <v>751351</v>
          </cell>
          <cell r="L901">
            <v>822620</v>
          </cell>
          <cell r="N901">
            <v>586190</v>
          </cell>
          <cell r="P901">
            <v>594841</v>
          </cell>
          <cell r="R901">
            <v>820520</v>
          </cell>
          <cell r="T901">
            <v>629700</v>
          </cell>
          <cell r="V901">
            <v>659070</v>
          </cell>
          <cell r="X901">
            <v>709330</v>
          </cell>
          <cell r="Z901">
            <v>701780</v>
          </cell>
          <cell r="AB901">
            <v>718998</v>
          </cell>
          <cell r="AC901">
            <v>8440180</v>
          </cell>
        </row>
        <row r="902">
          <cell r="D902" t="str">
            <v>Utilities</v>
          </cell>
          <cell r="F902">
            <v>5454320</v>
          </cell>
          <cell r="H902">
            <v>6245680</v>
          </cell>
          <cell r="J902">
            <v>6378887</v>
          </cell>
          <cell r="L902">
            <v>6967040</v>
          </cell>
          <cell r="N902">
            <v>5237410</v>
          </cell>
          <cell r="P902">
            <v>5378057</v>
          </cell>
          <cell r="R902">
            <v>7028465</v>
          </cell>
          <cell r="T902">
            <v>5666705</v>
          </cell>
          <cell r="V902">
            <v>6029135</v>
          </cell>
          <cell r="X902">
            <v>5666495</v>
          </cell>
          <cell r="Z902">
            <v>5625445</v>
          </cell>
          <cell r="AB902">
            <v>5749531</v>
          </cell>
          <cell r="AC902">
            <v>71427170</v>
          </cell>
        </row>
        <row r="903">
          <cell r="D903" t="str">
            <v>Royalty</v>
          </cell>
          <cell r="F903">
            <v>6532761.2000000002</v>
          </cell>
          <cell r="H903">
            <v>7362552.4000000004</v>
          </cell>
          <cell r="J903">
            <v>7467944.9600000009</v>
          </cell>
          <cell r="L903">
            <v>8188113.2000000002</v>
          </cell>
          <cell r="N903">
            <v>5929239.6000000006</v>
          </cell>
          <cell r="P903">
            <v>6077294.5600000005</v>
          </cell>
          <cell r="R903">
            <v>8239563.2000000002</v>
          </cell>
          <cell r="T903">
            <v>6433752.3999999994</v>
          </cell>
          <cell r="V903">
            <v>6848812.7999999998</v>
          </cell>
          <cell r="X903">
            <v>6813001.2000000002</v>
          </cell>
          <cell r="Z903">
            <v>6743181.2000000002</v>
          </cell>
          <cell r="AB903">
            <v>6906939.2800000003</v>
          </cell>
          <cell r="AC903">
            <v>83543156</v>
          </cell>
        </row>
        <row r="905">
          <cell r="F905">
            <v>790192753.60024965</v>
          </cell>
          <cell r="H905">
            <v>914833931.63021076</v>
          </cell>
          <cell r="J905">
            <v>934008587.14728034</v>
          </cell>
          <cell r="L905">
            <v>1024353973.436233</v>
          </cell>
          <cell r="N905">
            <v>741584952.54689157</v>
          </cell>
          <cell r="P905">
            <v>764538055.58933306</v>
          </cell>
          <cell r="R905">
            <v>1029756055.09173</v>
          </cell>
          <cell r="T905">
            <v>804161191.34212577</v>
          </cell>
          <cell r="V905">
            <v>870223912.84925628</v>
          </cell>
          <cell r="X905">
            <v>831427305.4431349</v>
          </cell>
          <cell r="Z905">
            <v>820939373.32363296</v>
          </cell>
          <cell r="AB905">
            <v>842605012.32855666</v>
          </cell>
          <cell r="AC905">
            <v>10368625104.328634</v>
          </cell>
        </row>
        <row r="906">
          <cell r="F906">
            <v>790192753.60024965</v>
          </cell>
          <cell r="H906">
            <v>914833931.63021076</v>
          </cell>
          <cell r="J906">
            <v>934008587.14728034</v>
          </cell>
          <cell r="L906">
            <v>1024353973.436233</v>
          </cell>
          <cell r="N906">
            <v>741584952.54689157</v>
          </cell>
          <cell r="P906">
            <v>764538055.58933306</v>
          </cell>
          <cell r="R906">
            <v>1029756055.09173</v>
          </cell>
          <cell r="T906">
            <v>804161191.34212589</v>
          </cell>
          <cell r="V906">
            <v>870223912.84925616</v>
          </cell>
          <cell r="X906">
            <v>831427305.44313502</v>
          </cell>
          <cell r="Z906">
            <v>820939373.32363296</v>
          </cell>
          <cell r="AB906">
            <v>842605012.32855666</v>
          </cell>
          <cell r="AC906">
            <v>10368625104.328634</v>
          </cell>
        </row>
      </sheetData>
      <sheetData sheetId="8">
        <row r="31">
          <cell r="E31">
            <v>2485312.1650571409</v>
          </cell>
          <cell r="F31">
            <v>2115436.7437724951</v>
          </cell>
          <cell r="G31">
            <v>2630140.4642356052</v>
          </cell>
          <cell r="H31">
            <v>2552540.5501344446</v>
          </cell>
          <cell r="I31">
            <v>3162807.2610109751</v>
          </cell>
          <cell r="J31">
            <v>2647360.6452571996</v>
          </cell>
          <cell r="K31">
            <v>2229835.3690278996</v>
          </cell>
          <cell r="L31">
            <v>2829538.7565519735</v>
          </cell>
          <cell r="M31">
            <v>2680454.9061953821</v>
          </cell>
          <cell r="N31">
            <v>2261078.8615890397</v>
          </cell>
          <cell r="O31">
            <v>3140357.017075324</v>
          </cell>
          <cell r="P31">
            <v>2645366.179356942</v>
          </cell>
          <cell r="Q31">
            <v>31380228.919264421</v>
          </cell>
          <cell r="R31">
            <v>15593597.829467859</v>
          </cell>
          <cell r="S31">
            <v>15786631.089796562</v>
          </cell>
          <cell r="T31">
            <v>31380228.919264421</v>
          </cell>
          <cell r="U31">
            <v>23333426.861243118</v>
          </cell>
        </row>
        <row r="32">
          <cell r="B32" t="str">
            <v>Operating Profit</v>
          </cell>
          <cell r="E32">
            <v>13941169.897835946</v>
          </cell>
          <cell r="F32">
            <v>12871874.884337975</v>
          </cell>
          <cell r="G32">
            <v>11981482.816048786</v>
          </cell>
          <cell r="H32">
            <v>12462311.24532631</v>
          </cell>
          <cell r="I32">
            <v>12380727.139864067</v>
          </cell>
          <cell r="J32">
            <v>14711032.538226532</v>
          </cell>
          <cell r="K32">
            <v>16553285.501904571</v>
          </cell>
          <cell r="L32">
            <v>13632988.157858746</v>
          </cell>
          <cell r="M32">
            <v>13062486.790824041</v>
          </cell>
          <cell r="N32">
            <v>13184715.96586515</v>
          </cell>
          <cell r="O32">
            <v>13025023.027770177</v>
          </cell>
          <cell r="P32">
            <v>16904089.90896681</v>
          </cell>
          <cell r="Q32">
            <v>164711187.87482908</v>
          </cell>
          <cell r="R32">
            <v>78348598.521639615</v>
          </cell>
          <cell r="S32">
            <v>86362589.353189498</v>
          </cell>
          <cell r="T32">
            <v>164711187.87482911</v>
          </cell>
          <cell r="U32">
            <v>121597358.97222696</v>
          </cell>
          <cell r="V32" t="str">
            <v>Operating Profit</v>
          </cell>
        </row>
        <row r="33">
          <cell r="U33">
            <v>0</v>
          </cell>
        </row>
        <row r="34">
          <cell r="B34" t="str">
            <v>Other income</v>
          </cell>
          <cell r="U34">
            <v>0</v>
          </cell>
          <cell r="V34" t="str">
            <v>Other income</v>
          </cell>
        </row>
        <row r="35">
          <cell r="C35" t="str">
            <v>Home Delivery Commission</v>
          </cell>
          <cell r="E35">
            <v>537328</v>
          </cell>
          <cell r="F35">
            <v>427928</v>
          </cell>
          <cell r="G35">
            <v>507960</v>
          </cell>
          <cell r="H35">
            <v>9525448</v>
          </cell>
          <cell r="I35">
            <v>9587968</v>
          </cell>
          <cell r="J35">
            <v>9511316</v>
          </cell>
          <cell r="K35">
            <v>2546760</v>
          </cell>
          <cell r="L35">
            <v>474808</v>
          </cell>
          <cell r="M35">
            <v>570075.99999999988</v>
          </cell>
          <cell r="N35">
            <v>427927.99999999994</v>
          </cell>
          <cell r="O35">
            <v>474808</v>
          </cell>
          <cell r="P35">
            <v>507960</v>
          </cell>
          <cell r="Q35">
            <v>35100288</v>
          </cell>
          <cell r="R35">
            <v>30097948</v>
          </cell>
          <cell r="S35">
            <v>5002340</v>
          </cell>
          <cell r="T35">
            <v>35100288</v>
          </cell>
          <cell r="U35">
            <v>33689592</v>
          </cell>
          <cell r="V35" t="str">
            <v>Home Delivery Commission</v>
          </cell>
        </row>
        <row r="36">
          <cell r="C36" t="str">
            <v>Other Income</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t="str">
            <v>Other Income</v>
          </cell>
        </row>
        <row r="37">
          <cell r="E37">
            <v>537328</v>
          </cell>
          <cell r="F37">
            <v>427928</v>
          </cell>
          <cell r="G37">
            <v>507960</v>
          </cell>
          <cell r="H37">
            <v>9525448</v>
          </cell>
          <cell r="I37">
            <v>9587968</v>
          </cell>
          <cell r="J37">
            <v>9511316</v>
          </cell>
          <cell r="K37">
            <v>2546760</v>
          </cell>
          <cell r="L37">
            <v>474808</v>
          </cell>
          <cell r="M37">
            <v>570075.99999999988</v>
          </cell>
          <cell r="N37">
            <v>427927.99999999994</v>
          </cell>
          <cell r="O37">
            <v>474808</v>
          </cell>
          <cell r="P37">
            <v>507960</v>
          </cell>
          <cell r="Q37">
            <v>35100288</v>
          </cell>
          <cell r="R37">
            <v>30097948</v>
          </cell>
          <cell r="S37">
            <v>5002340</v>
          </cell>
          <cell r="T37">
            <v>35100288</v>
          </cell>
          <cell r="U37">
            <v>33689592</v>
          </cell>
        </row>
        <row r="38">
          <cell r="U38">
            <v>0</v>
          </cell>
        </row>
        <row r="39">
          <cell r="B39" t="str">
            <v>Profit before tax</v>
          </cell>
          <cell r="E39">
            <v>14478497.897835946</v>
          </cell>
          <cell r="F39">
            <v>13299802.884337975</v>
          </cell>
          <cell r="G39">
            <v>12489442.816048786</v>
          </cell>
          <cell r="H39">
            <v>21987759.24532631</v>
          </cell>
          <cell r="I39">
            <v>21968695.139864065</v>
          </cell>
          <cell r="J39">
            <v>24222348.53822653</v>
          </cell>
          <cell r="K39">
            <v>19100045.50190457</v>
          </cell>
          <cell r="L39">
            <v>14107796.157858746</v>
          </cell>
          <cell r="M39">
            <v>13632562.790824041</v>
          </cell>
          <cell r="N39">
            <v>13612643.96586515</v>
          </cell>
          <cell r="O39">
            <v>13499831.027770177</v>
          </cell>
          <cell r="P39">
            <v>17412049.90896681</v>
          </cell>
          <cell r="Q39">
            <v>199811475.87482908</v>
          </cell>
          <cell r="R39">
            <v>108446546.5216396</v>
          </cell>
          <cell r="S39">
            <v>91364929.353189498</v>
          </cell>
          <cell r="T39">
            <v>199811475.87482911</v>
          </cell>
          <cell r="U39">
            <v>155286950.97222698</v>
          </cell>
          <cell r="V39" t="str">
            <v>Profit before tax</v>
          </cell>
        </row>
        <row r="40">
          <cell r="U40">
            <v>0</v>
          </cell>
        </row>
        <row r="41">
          <cell r="B41" t="str">
            <v>Taxation</v>
          </cell>
          <cell r="U41">
            <v>0</v>
          </cell>
          <cell r="V41" t="str">
            <v>Taxation</v>
          </cell>
        </row>
        <row r="42">
          <cell r="C42" t="str">
            <v>Presumptive</v>
          </cell>
          <cell r="E42">
            <v>4312603.9179655453</v>
          </cell>
          <cell r="F42">
            <v>3473328.9179655453</v>
          </cell>
          <cell r="G42">
            <v>3825440.9179655453</v>
          </cell>
          <cell r="H42">
            <v>3995144.4331419198</v>
          </cell>
          <cell r="I42">
            <v>4053888.690730107</v>
          </cell>
          <cell r="J42">
            <v>4541051.690730107</v>
          </cell>
          <cell r="K42">
            <v>4608365.3347005742</v>
          </cell>
          <cell r="L42">
            <v>4255758.3347005742</v>
          </cell>
          <cell r="M42">
            <v>4061909.3347005742</v>
          </cell>
          <cell r="N42">
            <v>3967525.3347005742</v>
          </cell>
          <cell r="O42">
            <v>4161374.3347005742</v>
          </cell>
          <cell r="P42">
            <v>4802214.3347005742</v>
          </cell>
          <cell r="Q42">
            <v>50058605.576702222</v>
          </cell>
          <cell r="R42">
            <v>24201458.568498768</v>
          </cell>
          <cell r="S42">
            <v>25857147.008203443</v>
          </cell>
          <cell r="T42">
            <v>50058605.576702207</v>
          </cell>
          <cell r="U42">
            <v>37127491.572600491</v>
          </cell>
          <cell r="V42" t="str">
            <v>Presumptive</v>
          </cell>
        </row>
        <row r="43">
          <cell r="C43" t="str">
            <v>Others</v>
          </cell>
          <cell r="E43">
            <v>193077.5</v>
          </cell>
          <cell r="F43">
            <v>193077.5</v>
          </cell>
          <cell r="G43">
            <v>193077.5</v>
          </cell>
          <cell r="H43">
            <v>227111.5</v>
          </cell>
          <cell r="I43">
            <v>227111.5</v>
          </cell>
          <cell r="J43">
            <v>227111.5</v>
          </cell>
          <cell r="K43">
            <v>294525</v>
          </cell>
          <cell r="L43">
            <v>294525</v>
          </cell>
          <cell r="M43">
            <v>294525</v>
          </cell>
          <cell r="N43">
            <v>310887.5</v>
          </cell>
          <cell r="O43">
            <v>310887.5</v>
          </cell>
          <cell r="P43">
            <v>310887.5</v>
          </cell>
          <cell r="Q43">
            <v>3076804.5</v>
          </cell>
          <cell r="R43">
            <v>1260567</v>
          </cell>
          <cell r="S43">
            <v>1816237.5</v>
          </cell>
          <cell r="T43">
            <v>3076804.5</v>
          </cell>
          <cell r="U43">
            <v>2144142</v>
          </cell>
          <cell r="V43" t="str">
            <v>Others</v>
          </cell>
        </row>
        <row r="44">
          <cell r="E44">
            <v>4505681.4179655453</v>
          </cell>
          <cell r="F44">
            <v>3666406.4179655453</v>
          </cell>
          <cell r="G44">
            <v>4018518.4179655453</v>
          </cell>
          <cell r="H44">
            <v>4222255.9331419198</v>
          </cell>
          <cell r="I44">
            <v>4281000.190730107</v>
          </cell>
          <cell r="J44">
            <v>4768163.190730107</v>
          </cell>
          <cell r="K44">
            <v>4902890.3347005742</v>
          </cell>
          <cell r="L44">
            <v>4550283.3347005742</v>
          </cell>
          <cell r="M44">
            <v>4356434.3347005742</v>
          </cell>
          <cell r="N44">
            <v>4278412.8347005742</v>
          </cell>
          <cell r="O44">
            <v>4472261.8347005742</v>
          </cell>
          <cell r="P44">
            <v>5113101.8347005742</v>
          </cell>
          <cell r="Q44">
            <v>53135410.076702222</v>
          </cell>
          <cell r="R44">
            <v>25462025.568498768</v>
          </cell>
          <cell r="S44">
            <v>27673384.508203443</v>
          </cell>
          <cell r="T44">
            <v>53135410.076702207</v>
          </cell>
          <cell r="U44">
            <v>39271633.572600491</v>
          </cell>
        </row>
        <row r="45">
          <cell r="B45" t="str">
            <v>Profit after tax</v>
          </cell>
          <cell r="E45">
            <v>9972816.4798704013</v>
          </cell>
          <cell r="F45">
            <v>9633396.4663724303</v>
          </cell>
          <cell r="G45">
            <v>8470924.3980832398</v>
          </cell>
          <cell r="H45">
            <v>17765503.31218439</v>
          </cell>
          <cell r="I45">
            <v>17687694.949133959</v>
          </cell>
          <cell r="J45">
            <v>19454185.347496424</v>
          </cell>
          <cell r="K45">
            <v>14197155.167203996</v>
          </cell>
          <cell r="L45">
            <v>9557512.823158171</v>
          </cell>
          <cell r="M45">
            <v>9276128.4561234675</v>
          </cell>
          <cell r="N45">
            <v>9334231.1311645769</v>
          </cell>
          <cell r="O45">
            <v>9027569.1930696033</v>
          </cell>
          <cell r="P45">
            <v>12298948.074266236</v>
          </cell>
          <cell r="Q45">
            <v>146676065.79812688</v>
          </cell>
          <cell r="R45">
            <v>82984520.95314084</v>
          </cell>
          <cell r="S45">
            <v>63691544.844986051</v>
          </cell>
          <cell r="T45">
            <v>146676065.79812688</v>
          </cell>
          <cell r="U45">
            <v>116015317.39962646</v>
          </cell>
          <cell r="V45" t="str">
            <v>Profit after tax</v>
          </cell>
        </row>
        <row r="46">
          <cell r="E46">
            <v>7763857.4598337682</v>
          </cell>
          <cell r="F46">
            <v>8050934.95324565</v>
          </cell>
          <cell r="G46">
            <v>7191768.381252938</v>
          </cell>
          <cell r="H46">
            <v>14884164.309670573</v>
          </cell>
          <cell r="I46">
            <v>14364989.342569456</v>
          </cell>
          <cell r="J46">
            <v>14501654.617506377</v>
          </cell>
          <cell r="K46">
            <v>11396183.077640176</v>
          </cell>
          <cell r="L46">
            <v>7822939.3617507955</v>
          </cell>
          <cell r="M46">
            <v>7892369.0129531221</v>
          </cell>
          <cell r="N46">
            <v>8095537.7332376549</v>
          </cell>
          <cell r="O46">
            <v>7548131.7973562693</v>
          </cell>
          <cell r="P46">
            <v>11787971.226440158</v>
          </cell>
          <cell r="Q46">
            <v>121300501.27345693</v>
          </cell>
          <cell r="R46">
            <v>66757369.064078763</v>
          </cell>
          <cell r="S46">
            <v>54543132.209378183</v>
          </cell>
          <cell r="T46">
            <v>121300501.27345695</v>
          </cell>
        </row>
        <row r="47">
          <cell r="E47">
            <v>-2208959.0200366331</v>
          </cell>
          <cell r="F47">
            <v>-1582461.5131267803</v>
          </cell>
          <cell r="G47">
            <v>-1279156.0168303018</v>
          </cell>
          <cell r="H47">
            <v>-2881339.0025138166</v>
          </cell>
          <cell r="I47">
            <v>-3322705.6065645032</v>
          </cell>
          <cell r="J47">
            <v>-4952530.7299900465</v>
          </cell>
          <cell r="K47">
            <v>-2800972.0895638205</v>
          </cell>
          <cell r="L47">
            <v>-1734573.4614073755</v>
          </cell>
          <cell r="M47">
            <v>-1383759.4431703454</v>
          </cell>
          <cell r="N47">
            <v>-1238693.397926922</v>
          </cell>
          <cell r="O47">
            <v>-1479437.395713334</v>
          </cell>
          <cell r="P47">
            <v>-510976.84782607853</v>
          </cell>
          <cell r="Q47">
            <v>-25375564.524669956</v>
          </cell>
          <cell r="R47">
            <v>-16227151.889062081</v>
          </cell>
          <cell r="S47">
            <v>-9148412.6356078759</v>
          </cell>
          <cell r="T47">
            <v>-25375564.524669956</v>
          </cell>
        </row>
        <row r="48">
          <cell r="Q48">
            <v>500562170.76853019</v>
          </cell>
        </row>
        <row r="49">
          <cell r="B49" t="str">
            <v>*Note: Rs 16 Million reduced from GP is for Parts incentive to be given to dealers</v>
          </cell>
        </row>
        <row r="51">
          <cell r="B51" t="str">
            <v>INDUS MOTOR COMPANY LIMITED</v>
          </cell>
        </row>
        <row r="52">
          <cell r="B52" t="str">
            <v>PERUNIT PROFIT &amp; LOSS ACCOUNT - CBU</v>
          </cell>
        </row>
        <row r="53">
          <cell r="B53" t="str">
            <v>FOR THE YEAR 1999~2000</v>
          </cell>
        </row>
        <row r="54">
          <cell r="X54" t="str">
            <v xml:space="preserve">C:\MIS\2002-03\[MIS-Aug-02-Sep17-QP.xls]Variantwise </v>
          </cell>
        </row>
        <row r="55">
          <cell r="E55">
            <v>913</v>
          </cell>
          <cell r="G55">
            <v>944</v>
          </cell>
          <cell r="I55">
            <v>975</v>
          </cell>
          <cell r="K55">
            <v>1006</v>
          </cell>
          <cell r="M55">
            <v>1037</v>
          </cell>
          <cell r="O55">
            <v>1068</v>
          </cell>
          <cell r="Q55">
            <v>1099</v>
          </cell>
          <cell r="S55">
            <v>1130</v>
          </cell>
          <cell r="V55">
            <v>1161</v>
          </cell>
          <cell r="X55">
            <v>1192</v>
          </cell>
          <cell r="Z55">
            <v>1223</v>
          </cell>
          <cell r="AB55">
            <v>1254</v>
          </cell>
          <cell r="AD55" t="str">
            <v>Yearly</v>
          </cell>
        </row>
        <row r="56">
          <cell r="C56" t="str">
            <v>Hilux  4 x 2 - D/C</v>
          </cell>
          <cell r="E56" t="str">
            <v>Per Unit</v>
          </cell>
          <cell r="F56" t="str">
            <v>Total</v>
          </cell>
          <cell r="G56" t="str">
            <v>Per Unit</v>
          </cell>
          <cell r="H56" t="str">
            <v>Total</v>
          </cell>
          <cell r="I56" t="str">
            <v>Per Unit</v>
          </cell>
          <cell r="J56" t="str">
            <v>Total</v>
          </cell>
          <cell r="K56" t="str">
            <v>Per Unit</v>
          </cell>
          <cell r="L56" t="str">
            <v>Total</v>
          </cell>
          <cell r="M56" t="str">
            <v>Per Unit</v>
          </cell>
          <cell r="N56" t="str">
            <v>Total</v>
          </cell>
          <cell r="O56" t="str">
            <v>Per Unit</v>
          </cell>
          <cell r="P56" t="str">
            <v>Total</v>
          </cell>
          <cell r="Q56" t="str">
            <v>Per Unit</v>
          </cell>
          <cell r="R56" t="str">
            <v>Total</v>
          </cell>
          <cell r="S56" t="str">
            <v>Per Unit</v>
          </cell>
          <cell r="U56" t="str">
            <v>Total</v>
          </cell>
          <cell r="V56" t="str">
            <v>Per Unit</v>
          </cell>
          <cell r="W56" t="str">
            <v>Total</v>
          </cell>
          <cell r="X56" t="str">
            <v>Per Unit</v>
          </cell>
          <cell r="Y56" t="str">
            <v>Total</v>
          </cell>
          <cell r="Z56" t="str">
            <v>Per Unit</v>
          </cell>
          <cell r="AA56" t="str">
            <v>Total</v>
          </cell>
          <cell r="AB56" t="str">
            <v>Per Unit</v>
          </cell>
          <cell r="AC56" t="str">
            <v>Total</v>
          </cell>
          <cell r="AD56" t="str">
            <v>Average</v>
          </cell>
        </row>
        <row r="58">
          <cell r="C58" t="str">
            <v>Sales Units</v>
          </cell>
          <cell r="E58">
            <v>3</v>
          </cell>
          <cell r="F58">
            <v>3</v>
          </cell>
          <cell r="G58">
            <v>3</v>
          </cell>
          <cell r="H58">
            <v>3</v>
          </cell>
          <cell r="I58">
            <v>3</v>
          </cell>
          <cell r="J58">
            <v>3</v>
          </cell>
          <cell r="K58">
            <v>3</v>
          </cell>
          <cell r="L58">
            <v>3</v>
          </cell>
          <cell r="M58">
            <v>3</v>
          </cell>
          <cell r="N58">
            <v>3</v>
          </cell>
          <cell r="O58">
            <v>3</v>
          </cell>
          <cell r="P58">
            <v>3</v>
          </cell>
          <cell r="Q58">
            <v>3</v>
          </cell>
          <cell r="R58">
            <v>3</v>
          </cell>
          <cell r="S58">
            <v>3</v>
          </cell>
          <cell r="T58">
            <v>3</v>
          </cell>
          <cell r="U58">
            <v>3</v>
          </cell>
          <cell r="V58">
            <v>3</v>
          </cell>
          <cell r="W58">
            <v>3</v>
          </cell>
          <cell r="X58">
            <v>3</v>
          </cell>
          <cell r="Y58">
            <v>3</v>
          </cell>
          <cell r="Z58">
            <v>3</v>
          </cell>
          <cell r="AA58">
            <v>3</v>
          </cell>
          <cell r="AB58">
            <v>3</v>
          </cell>
          <cell r="AC58">
            <v>3</v>
          </cell>
          <cell r="AD58">
            <v>36</v>
          </cell>
          <cell r="AG58">
            <v>131615648.08695649</v>
          </cell>
        </row>
        <row r="59">
          <cell r="U59">
            <v>0</v>
          </cell>
          <cell r="AG59">
            <v>340092.1139197842</v>
          </cell>
        </row>
        <row r="60">
          <cell r="C60" t="str">
            <v>Selling Price</v>
          </cell>
          <cell r="E60">
            <v>1860000</v>
          </cell>
          <cell r="F60">
            <v>5580000</v>
          </cell>
          <cell r="G60">
            <v>1860000</v>
          </cell>
          <cell r="H60">
            <v>5580000</v>
          </cell>
          <cell r="I60">
            <v>1860000</v>
          </cell>
          <cell r="J60">
            <v>5580000</v>
          </cell>
          <cell r="K60">
            <v>1860000</v>
          </cell>
          <cell r="L60">
            <v>5580000</v>
          </cell>
          <cell r="M60">
            <v>1860000</v>
          </cell>
          <cell r="N60">
            <v>5580000</v>
          </cell>
          <cell r="O60">
            <v>1860000</v>
          </cell>
          <cell r="P60">
            <v>5580000</v>
          </cell>
          <cell r="Q60">
            <v>1860000</v>
          </cell>
          <cell r="R60">
            <v>5580000</v>
          </cell>
          <cell r="S60">
            <v>1860000</v>
          </cell>
          <cell r="T60">
            <v>5580000</v>
          </cell>
          <cell r="U60">
            <v>5580000</v>
          </cell>
          <cell r="V60">
            <v>1860000</v>
          </cell>
          <cell r="W60">
            <v>5580000</v>
          </cell>
          <cell r="X60">
            <v>1860000</v>
          </cell>
          <cell r="Y60">
            <v>5580000</v>
          </cell>
          <cell r="Z60">
            <v>1860000</v>
          </cell>
          <cell r="AA60">
            <v>5580000</v>
          </cell>
          <cell r="AB60">
            <v>1860000</v>
          </cell>
          <cell r="AC60">
            <v>5580000</v>
          </cell>
          <cell r="AD60">
            <v>1860000</v>
          </cell>
          <cell r="AG60">
            <v>30021042</v>
          </cell>
        </row>
        <row r="61">
          <cell r="C61" t="str">
            <v>Less: Dealer commission</v>
          </cell>
          <cell r="E61">
            <v>-30000</v>
          </cell>
          <cell r="F61">
            <v>-90000</v>
          </cell>
          <cell r="G61">
            <v>-30000</v>
          </cell>
          <cell r="H61">
            <v>-90000</v>
          </cell>
          <cell r="I61">
            <v>-30000</v>
          </cell>
          <cell r="J61">
            <v>-90000</v>
          </cell>
          <cell r="K61">
            <v>-30000</v>
          </cell>
          <cell r="L61">
            <v>-90000</v>
          </cell>
          <cell r="M61">
            <v>-30000</v>
          </cell>
          <cell r="N61">
            <v>-90000</v>
          </cell>
          <cell r="O61">
            <v>-30000</v>
          </cell>
          <cell r="P61">
            <v>-90000</v>
          </cell>
          <cell r="Q61">
            <v>-30000</v>
          </cell>
          <cell r="R61">
            <v>-90000</v>
          </cell>
          <cell r="S61">
            <v>-30000</v>
          </cell>
          <cell r="T61">
            <v>-90000</v>
          </cell>
          <cell r="U61">
            <v>-90000</v>
          </cell>
          <cell r="V61">
            <v>-30000</v>
          </cell>
          <cell r="W61">
            <v>-90000</v>
          </cell>
          <cell r="X61">
            <v>-30000</v>
          </cell>
          <cell r="Y61">
            <v>-90000</v>
          </cell>
          <cell r="Z61">
            <v>-30000</v>
          </cell>
          <cell r="AA61">
            <v>-90000</v>
          </cell>
          <cell r="AB61">
            <v>-30000</v>
          </cell>
          <cell r="AC61">
            <v>-90000</v>
          </cell>
          <cell r="AD61">
            <v>-30000</v>
          </cell>
          <cell r="AG61">
            <v>77573.751937984489</v>
          </cell>
        </row>
        <row r="62">
          <cell r="C62" t="str">
            <v xml:space="preserve">  Sales tax</v>
          </cell>
          <cell r="E62">
            <v>-242608.69565217392</v>
          </cell>
          <cell r="F62">
            <v>-727826.08695652173</v>
          </cell>
          <cell r="G62">
            <v>-242608.69565217392</v>
          </cell>
          <cell r="H62">
            <v>-727826.08695652173</v>
          </cell>
          <cell r="I62">
            <v>-242608.69565217392</v>
          </cell>
          <cell r="J62">
            <v>-727826.08695652173</v>
          </cell>
          <cell r="K62">
            <v>-242608.69565217392</v>
          </cell>
          <cell r="L62">
            <v>-727826.08695652173</v>
          </cell>
          <cell r="M62">
            <v>-242608.69565217392</v>
          </cell>
          <cell r="N62">
            <v>-727826.08695652173</v>
          </cell>
          <cell r="O62">
            <v>-242608.69565217392</v>
          </cell>
          <cell r="P62">
            <v>-727826.08695652173</v>
          </cell>
          <cell r="Q62">
            <v>-242608.69565217392</v>
          </cell>
          <cell r="R62">
            <v>-727826.08695652173</v>
          </cell>
          <cell r="S62">
            <v>-242608.69565217392</v>
          </cell>
          <cell r="T62">
            <v>-727826.08695652173</v>
          </cell>
          <cell r="U62">
            <v>-727826.08695652173</v>
          </cell>
          <cell r="V62">
            <v>-242608.69565217392</v>
          </cell>
          <cell r="W62">
            <v>-727826.08695652173</v>
          </cell>
          <cell r="X62">
            <v>-242608.69565217392</v>
          </cell>
          <cell r="Y62">
            <v>-727826.08695652173</v>
          </cell>
          <cell r="Z62">
            <v>-242608.69565217392</v>
          </cell>
          <cell r="AA62">
            <v>-727826.08695652173</v>
          </cell>
          <cell r="AB62">
            <v>-242608.69565217392</v>
          </cell>
          <cell r="AC62">
            <v>-727826.08695652173</v>
          </cell>
          <cell r="AD62">
            <v>-242608.69565217389</v>
          </cell>
          <cell r="AG62">
            <v>262518.36198179971</v>
          </cell>
        </row>
        <row r="63">
          <cell r="C63" t="str">
            <v>Net Sales</v>
          </cell>
          <cell r="E63">
            <v>1587391.3043478262</v>
          </cell>
          <cell r="F63">
            <v>4762173.9130434785</v>
          </cell>
          <cell r="G63">
            <v>1587391.3043478262</v>
          </cell>
          <cell r="H63">
            <v>4762173.9130434785</v>
          </cell>
          <cell r="I63">
            <v>1587391.3043478262</v>
          </cell>
          <cell r="J63">
            <v>4762173.9130434785</v>
          </cell>
          <cell r="K63">
            <v>1587391.3043478262</v>
          </cell>
          <cell r="L63">
            <v>4762173.9130434785</v>
          </cell>
          <cell r="M63">
            <v>1587391.3043478262</v>
          </cell>
          <cell r="N63">
            <v>4762173.9130434785</v>
          </cell>
          <cell r="O63">
            <v>1587391.3043478262</v>
          </cell>
          <cell r="P63">
            <v>4762173.9130434785</v>
          </cell>
          <cell r="Q63">
            <v>1587391.3043478262</v>
          </cell>
          <cell r="R63">
            <v>4762173.9130434785</v>
          </cell>
          <cell r="S63">
            <v>1587391.3043478262</v>
          </cell>
          <cell r="T63">
            <v>4762173.9130434785</v>
          </cell>
          <cell r="U63">
            <v>4762173.9130434785</v>
          </cell>
          <cell r="V63">
            <v>1587391.3043478262</v>
          </cell>
          <cell r="W63">
            <v>4762173.9130434785</v>
          </cell>
          <cell r="X63">
            <v>1587391.3043478262</v>
          </cell>
          <cell r="Y63">
            <v>4762173.9130434785</v>
          </cell>
          <cell r="Z63">
            <v>1587391.3043478262</v>
          </cell>
          <cell r="AA63">
            <v>4762173.9130434785</v>
          </cell>
          <cell r="AB63">
            <v>1587391.3043478262</v>
          </cell>
          <cell r="AC63">
            <v>4762173.9130434785</v>
          </cell>
          <cell r="AD63">
            <v>1587391.3043478262</v>
          </cell>
        </row>
        <row r="64">
          <cell r="C64" t="str">
            <v>Landed cost</v>
          </cell>
          <cell r="E64">
            <v>1328980</v>
          </cell>
          <cell r="F64">
            <v>3986940</v>
          </cell>
          <cell r="G64">
            <v>1328980</v>
          </cell>
          <cell r="H64">
            <v>3986940</v>
          </cell>
          <cell r="I64">
            <v>1328980</v>
          </cell>
          <cell r="J64">
            <v>3986940</v>
          </cell>
          <cell r="K64">
            <v>1328980</v>
          </cell>
          <cell r="L64">
            <v>3986940</v>
          </cell>
          <cell r="M64">
            <v>1328980</v>
          </cell>
          <cell r="N64">
            <v>3986940</v>
          </cell>
          <cell r="O64">
            <v>1328980</v>
          </cell>
          <cell r="P64">
            <v>3986940</v>
          </cell>
          <cell r="Q64">
            <v>1328980</v>
          </cell>
          <cell r="R64">
            <v>3986940</v>
          </cell>
          <cell r="S64">
            <v>1328980</v>
          </cell>
          <cell r="T64">
            <v>3986940</v>
          </cell>
          <cell r="U64">
            <v>3986940</v>
          </cell>
          <cell r="V64">
            <v>1328980</v>
          </cell>
          <cell r="W64">
            <v>3986940</v>
          </cell>
          <cell r="X64">
            <v>1328980</v>
          </cell>
          <cell r="Y64">
            <v>3986940</v>
          </cell>
          <cell r="Z64">
            <v>1328980</v>
          </cell>
          <cell r="AA64">
            <v>3986940</v>
          </cell>
          <cell r="AB64">
            <v>1328980</v>
          </cell>
          <cell r="AC64">
            <v>3986940</v>
          </cell>
          <cell r="AD64">
            <v>1328980</v>
          </cell>
          <cell r="AF64">
            <v>47843280</v>
          </cell>
        </row>
        <row r="65">
          <cell r="C65" t="str">
            <v>Gross Profit</v>
          </cell>
          <cell r="E65">
            <v>258411.30434782617</v>
          </cell>
          <cell r="F65">
            <v>775233.9130434785</v>
          </cell>
          <cell r="G65">
            <v>258411.30434782617</v>
          </cell>
          <cell r="H65">
            <v>775233.9130434785</v>
          </cell>
          <cell r="I65">
            <v>258411.30434782617</v>
          </cell>
          <cell r="J65">
            <v>775233.9130434785</v>
          </cell>
          <cell r="K65">
            <v>258411.30434782617</v>
          </cell>
          <cell r="L65">
            <v>775233.9130434785</v>
          </cell>
          <cell r="M65">
            <v>258411.30434782617</v>
          </cell>
          <cell r="N65">
            <v>775233.9130434785</v>
          </cell>
          <cell r="O65">
            <v>258411.30434782617</v>
          </cell>
          <cell r="P65">
            <v>775233.9130434785</v>
          </cell>
          <cell r="Q65">
            <v>258411.30434782617</v>
          </cell>
          <cell r="R65">
            <v>775233.9130434785</v>
          </cell>
          <cell r="S65">
            <v>258411.30434782617</v>
          </cell>
          <cell r="T65">
            <v>775233.9130434785</v>
          </cell>
          <cell r="U65">
            <v>775233.9130434785</v>
          </cell>
          <cell r="V65">
            <v>258411.30434782617</v>
          </cell>
          <cell r="W65">
            <v>775233.9130434785</v>
          </cell>
          <cell r="X65">
            <v>258411.30434782617</v>
          </cell>
          <cell r="Y65">
            <v>775233.9130434785</v>
          </cell>
          <cell r="Z65">
            <v>258411.30434782617</v>
          </cell>
          <cell r="AA65">
            <v>775233.9130434785</v>
          </cell>
          <cell r="AB65">
            <v>258411.30434782617</v>
          </cell>
          <cell r="AC65">
            <v>775233.9130434785</v>
          </cell>
          <cell r="AD65">
            <v>258411.30434782617</v>
          </cell>
          <cell r="AG65">
            <v>9302806.956521742</v>
          </cell>
        </row>
        <row r="66">
          <cell r="E66">
            <v>0.16278992056970698</v>
          </cell>
          <cell r="U66">
            <v>0</v>
          </cell>
        </row>
        <row r="67">
          <cell r="U67">
            <v>0</v>
          </cell>
        </row>
        <row r="68">
          <cell r="C68" t="str">
            <v>Other Expenses</v>
          </cell>
          <cell r="U68">
            <v>0</v>
          </cell>
        </row>
        <row r="69">
          <cell r="C69" t="str">
            <v>Selling Expenses</v>
          </cell>
          <cell r="E69">
            <v>15580.366396615698</v>
          </cell>
          <cell r="F69">
            <v>46741.099189847097</v>
          </cell>
          <cell r="G69">
            <v>14065.815418598198</v>
          </cell>
          <cell r="H69">
            <v>42197.446255794595</v>
          </cell>
          <cell r="I69">
            <v>13937.86149454217</v>
          </cell>
          <cell r="J69">
            <v>41813.58448362651</v>
          </cell>
          <cell r="K69">
            <v>12990.070739676898</v>
          </cell>
          <cell r="L69">
            <v>38970.212219030691</v>
          </cell>
          <cell r="M69">
            <v>17928.80038831451</v>
          </cell>
          <cell r="N69">
            <v>53786.401164943527</v>
          </cell>
          <cell r="O69">
            <v>16522.62377225871</v>
          </cell>
          <cell r="P69">
            <v>49567.871316776131</v>
          </cell>
          <cell r="Q69">
            <v>13012.379906852413</v>
          </cell>
          <cell r="R69">
            <v>39037.139720557243</v>
          </cell>
          <cell r="S69">
            <v>16957.866211611876</v>
          </cell>
          <cell r="T69">
            <v>50873.598634835624</v>
          </cell>
          <cell r="U69">
            <v>50873.598634835624</v>
          </cell>
          <cell r="V69">
            <v>15996.962658356917</v>
          </cell>
          <cell r="W69">
            <v>47990.887975070749</v>
          </cell>
          <cell r="X69">
            <v>17004.344235451234</v>
          </cell>
          <cell r="Y69">
            <v>51013.032706353697</v>
          </cell>
          <cell r="Z69">
            <v>16758.208123786724</v>
          </cell>
          <cell r="AA69">
            <v>50274.624371360173</v>
          </cell>
          <cell r="AB69">
            <v>15514.915208059225</v>
          </cell>
          <cell r="AC69">
            <v>46544.745624177674</v>
          </cell>
          <cell r="AD69">
            <v>15522.517879510378</v>
          </cell>
        </row>
        <row r="70">
          <cell r="C70" t="str">
            <v>Advertisement Expenses</v>
          </cell>
          <cell r="E70">
            <v>2405.8167555729137</v>
          </cell>
          <cell r="F70">
            <v>7217.4502667187407</v>
          </cell>
          <cell r="G70">
            <v>3080.827321757934</v>
          </cell>
          <cell r="H70">
            <v>9242.4819652738024</v>
          </cell>
          <cell r="I70">
            <v>23766.822379487348</v>
          </cell>
          <cell r="J70">
            <v>71300.467138462045</v>
          </cell>
          <cell r="K70">
            <v>23113.454316588311</v>
          </cell>
          <cell r="L70">
            <v>69340.362949764938</v>
          </cell>
          <cell r="M70">
            <v>25512.297842660966</v>
          </cell>
          <cell r="N70">
            <v>76536.893527982902</v>
          </cell>
          <cell r="O70">
            <v>2551.3138847595887</v>
          </cell>
          <cell r="P70">
            <v>7653.9416542787658</v>
          </cell>
          <cell r="Q70">
            <v>2503.8786398437537</v>
          </cell>
          <cell r="R70">
            <v>7511.6359195312616</v>
          </cell>
          <cell r="S70">
            <v>15993.121382039297</v>
          </cell>
          <cell r="T70">
            <v>47979.364146117892</v>
          </cell>
          <cell r="U70">
            <v>47979.364146117892</v>
          </cell>
          <cell r="V70">
            <v>18583.08922809346</v>
          </cell>
          <cell r="W70">
            <v>55749.267684280378</v>
          </cell>
          <cell r="X70">
            <v>2625.697960996888</v>
          </cell>
          <cell r="Y70">
            <v>7877.0938829906645</v>
          </cell>
          <cell r="Z70">
            <v>28862.71016865053</v>
          </cell>
          <cell r="AA70">
            <v>86588.130505951587</v>
          </cell>
          <cell r="AB70">
            <v>3501.4226255840545</v>
          </cell>
          <cell r="AC70">
            <v>10504.267876752163</v>
          </cell>
          <cell r="AD70">
            <v>12708.371042169589</v>
          </cell>
        </row>
        <row r="71">
          <cell r="C71" t="str">
            <v>Administrative Expenses</v>
          </cell>
          <cell r="E71">
            <v>31746.041360815143</v>
          </cell>
          <cell r="F71">
            <v>95238.124082445429</v>
          </cell>
          <cell r="G71">
            <v>28660.042176505169</v>
          </cell>
          <cell r="H71">
            <v>85980.126529515503</v>
          </cell>
          <cell r="I71">
            <v>28399.32747558237</v>
          </cell>
          <cell r="J71">
            <v>85197.982426747112</v>
          </cell>
          <cell r="K71">
            <v>26468.140253189009</v>
          </cell>
          <cell r="L71">
            <v>79404.42075956703</v>
          </cell>
          <cell r="M71">
            <v>36531.133106142057</v>
          </cell>
          <cell r="N71">
            <v>109593.39931842618</v>
          </cell>
          <cell r="O71">
            <v>33665.95395197178</v>
          </cell>
          <cell r="P71">
            <v>100997.86185591534</v>
          </cell>
          <cell r="Q71">
            <v>26513.596677373815</v>
          </cell>
          <cell r="R71">
            <v>79540.79003212144</v>
          </cell>
          <cell r="S71">
            <v>34552.789609744817</v>
          </cell>
          <cell r="T71">
            <v>103658.36882923445</v>
          </cell>
          <cell r="U71">
            <v>103658.36882923445</v>
          </cell>
          <cell r="V71">
            <v>32594.884181281192</v>
          </cell>
          <cell r="W71">
            <v>97784.652543843578</v>
          </cell>
          <cell r="X71">
            <v>34647.491700158673</v>
          </cell>
          <cell r="Y71">
            <v>103942.47510047602</v>
          </cell>
          <cell r="Z71">
            <v>34145.972866622818</v>
          </cell>
          <cell r="AA71">
            <v>102437.91859986846</v>
          </cell>
          <cell r="AB71">
            <v>31612.680174939585</v>
          </cell>
          <cell r="AC71">
            <v>94838.04052481876</v>
          </cell>
          <cell r="AD71">
            <v>31628.171127860536</v>
          </cell>
        </row>
        <row r="72">
          <cell r="C72" t="str">
            <v>Depreciation (Admin. &amp; Selling )</v>
          </cell>
          <cell r="E72">
            <v>8927.9242923219663</v>
          </cell>
          <cell r="F72">
            <v>26783.772876965901</v>
          </cell>
          <cell r="G72">
            <v>8060.0501920351098</v>
          </cell>
          <cell r="H72">
            <v>24180.15057610533</v>
          </cell>
          <cell r="I72">
            <v>7986.7295192217998</v>
          </cell>
          <cell r="J72">
            <v>23960.188557665399</v>
          </cell>
          <cell r="K72">
            <v>7443.6226442616662</v>
          </cell>
          <cell r="L72">
            <v>22330.867932784997</v>
          </cell>
          <cell r="M72">
            <v>10273.633395026813</v>
          </cell>
          <cell r="N72">
            <v>30820.900185080438</v>
          </cell>
          <cell r="O72">
            <v>9467.8604080380956</v>
          </cell>
          <cell r="P72">
            <v>28403.581224114285</v>
          </cell>
          <cell r="Q72">
            <v>7456.4063330721565</v>
          </cell>
          <cell r="R72">
            <v>22369.218999216471</v>
          </cell>
          <cell r="S72">
            <v>9717.2647832904422</v>
          </cell>
          <cell r="T72">
            <v>29151.794349871328</v>
          </cell>
          <cell r="U72">
            <v>29151.794349871328</v>
          </cell>
          <cell r="V72">
            <v>9166.6439597938333</v>
          </cell>
          <cell r="W72">
            <v>27499.9318793815</v>
          </cell>
          <cell r="X72">
            <v>9743.8978076707062</v>
          </cell>
          <cell r="Y72">
            <v>29231.693423012119</v>
          </cell>
          <cell r="Z72">
            <v>9602.8559018125379</v>
          </cell>
          <cell r="AA72">
            <v>28808.567705437614</v>
          </cell>
          <cell r="AB72">
            <v>8890.4191886934896</v>
          </cell>
          <cell r="AC72">
            <v>26671.257566080469</v>
          </cell>
          <cell r="AD72">
            <v>8894.7757021032194</v>
          </cell>
        </row>
        <row r="73">
          <cell r="C73" t="str">
            <v>Financial Charges -Capital Exp.</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C74" t="str">
            <v>Financial  Charges -Working Capital</v>
          </cell>
          <cell r="E74">
            <v>1593.5489361898781</v>
          </cell>
          <cell r="F74">
            <v>4780.6468085696342</v>
          </cell>
          <cell r="G74">
            <v>1457.6240215047092</v>
          </cell>
          <cell r="H74">
            <v>4372.8720645141275</v>
          </cell>
          <cell r="I74">
            <v>1446.6945190186796</v>
          </cell>
          <cell r="J74">
            <v>4340.0835570560384</v>
          </cell>
          <cell r="K74">
            <v>1359.6931738041301</v>
          </cell>
          <cell r="L74">
            <v>4079.07952141239</v>
          </cell>
          <cell r="M74">
            <v>1819.174805065381</v>
          </cell>
          <cell r="N74">
            <v>5457.5244151961433</v>
          </cell>
          <cell r="O74">
            <v>1683.4853438562145</v>
          </cell>
          <cell r="P74">
            <v>5050.4560315686431</v>
          </cell>
          <cell r="Q74">
            <v>1343.3633567120232</v>
          </cell>
          <cell r="R74">
            <v>4030.0900701360697</v>
          </cell>
          <cell r="S74">
            <v>1703.3864664491034</v>
          </cell>
          <cell r="T74">
            <v>5110.1593993473107</v>
          </cell>
          <cell r="U74">
            <v>5110.1593993473107</v>
          </cell>
          <cell r="V74">
            <v>1621.6858468907856</v>
          </cell>
          <cell r="W74">
            <v>4865.0575406723565</v>
          </cell>
          <cell r="X74">
            <v>1714.8673233328852</v>
          </cell>
          <cell r="Y74">
            <v>5144.6019699986555</v>
          </cell>
          <cell r="Z74">
            <v>1688.4217100899446</v>
          </cell>
          <cell r="AA74">
            <v>5065.2651302698341</v>
          </cell>
          <cell r="AB74">
            <v>1570.4294045608508</v>
          </cell>
          <cell r="AC74">
            <v>4711.2882136825519</v>
          </cell>
          <cell r="AD74">
            <v>1583.5312422895488</v>
          </cell>
        </row>
        <row r="75">
          <cell r="C75" t="str">
            <v>Other Expenses (Charity &amp; Donation)</v>
          </cell>
          <cell r="E75">
            <v>1106.6312056874151</v>
          </cell>
          <cell r="F75">
            <v>3319.8936170622455</v>
          </cell>
          <cell r="G75">
            <v>1012.2389038227149</v>
          </cell>
          <cell r="H75">
            <v>3036.7167114681447</v>
          </cell>
          <cell r="I75">
            <v>1004.6489715407499</v>
          </cell>
          <cell r="J75">
            <v>3013.94691462225</v>
          </cell>
          <cell r="K75">
            <v>944.23137069731274</v>
          </cell>
          <cell r="L75">
            <v>2832.6941120919382</v>
          </cell>
          <cell r="M75">
            <v>1263.3158368509594</v>
          </cell>
          <cell r="N75">
            <v>3789.9475105528782</v>
          </cell>
          <cell r="O75">
            <v>1169.0870443445933</v>
          </cell>
          <cell r="P75">
            <v>3507.26113303378</v>
          </cell>
          <cell r="Q75">
            <v>932.89121993890501</v>
          </cell>
          <cell r="R75">
            <v>2798.6736598167149</v>
          </cell>
          <cell r="S75">
            <v>1182.9072683674331</v>
          </cell>
          <cell r="T75">
            <v>3548.7218051022992</v>
          </cell>
          <cell r="U75">
            <v>3548.7218051022992</v>
          </cell>
          <cell r="V75">
            <v>1126.1707270074899</v>
          </cell>
          <cell r="W75">
            <v>3378.5121810224696</v>
          </cell>
          <cell r="X75">
            <v>1190.8800856478372</v>
          </cell>
          <cell r="Y75">
            <v>3572.6402569435113</v>
          </cell>
          <cell r="Z75">
            <v>1172.5150764513503</v>
          </cell>
          <cell r="AA75">
            <v>3517.5452293540511</v>
          </cell>
          <cell r="AB75">
            <v>1090.5759753894795</v>
          </cell>
          <cell r="AC75">
            <v>3271.7279261684384</v>
          </cell>
          <cell r="AD75">
            <v>1099.6744738121868</v>
          </cell>
        </row>
        <row r="76">
          <cell r="C76" t="str">
            <v>Other Expenses ( W.P.P.F.)</v>
          </cell>
          <cell r="E76">
            <v>9648.5900544295782</v>
          </cell>
          <cell r="F76">
            <v>28945.770163288733</v>
          </cell>
          <cell r="G76">
            <v>11903.296926179239</v>
          </cell>
          <cell r="H76">
            <v>35709.890778537716</v>
          </cell>
          <cell r="I76">
            <v>11129.264448460395</v>
          </cell>
          <cell r="J76">
            <v>33387.793345381186</v>
          </cell>
          <cell r="K76">
            <v>12765.472506264148</v>
          </cell>
          <cell r="L76">
            <v>38296.417518792441</v>
          </cell>
          <cell r="M76">
            <v>8697.6853037127148</v>
          </cell>
          <cell r="N76">
            <v>26093.055911138144</v>
          </cell>
          <cell r="O76">
            <v>8477.4712963599068</v>
          </cell>
          <cell r="P76">
            <v>25432.413889079719</v>
          </cell>
          <cell r="Q76">
            <v>11947.065838432633</v>
          </cell>
          <cell r="R76">
            <v>35841.197515297899</v>
          </cell>
          <cell r="S76">
            <v>8315.7504207462025</v>
          </cell>
          <cell r="T76">
            <v>24947.251262238606</v>
          </cell>
          <cell r="U76">
            <v>24947.251262238606</v>
          </cell>
          <cell r="V76">
            <v>10259.06027175571</v>
          </cell>
          <cell r="W76">
            <v>30777.180815267129</v>
          </cell>
          <cell r="X76">
            <v>11041.057493260387</v>
          </cell>
          <cell r="Y76">
            <v>33123.172479781162</v>
          </cell>
          <cell r="Z76">
            <v>9071.1554130804143</v>
          </cell>
          <cell r="AA76">
            <v>27213.466239241243</v>
          </cell>
          <cell r="AB76">
            <v>9315.9406486366006</v>
          </cell>
          <cell r="AC76">
            <v>27947.821945909804</v>
          </cell>
          <cell r="AD76">
            <v>10214.317551776494</v>
          </cell>
        </row>
        <row r="77">
          <cell r="C77" t="str">
            <v>Workers Welfare Fund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71008.919001632588</v>
          </cell>
          <cell r="F78">
            <v>213026.75700489775</v>
          </cell>
          <cell r="G78">
            <v>68239.894960403064</v>
          </cell>
          <cell r="H78">
            <v>204719.68488120919</v>
          </cell>
          <cell r="I78">
            <v>87671.348807853516</v>
          </cell>
          <cell r="J78">
            <v>263014.04642356053</v>
          </cell>
          <cell r="K78">
            <v>85084.685004481464</v>
          </cell>
          <cell r="L78">
            <v>255254.05501344439</v>
          </cell>
          <cell r="M78">
            <v>102026.0406777734</v>
          </cell>
          <cell r="N78">
            <v>306078.12203332019</v>
          </cell>
          <cell r="O78">
            <v>73537.795701588882</v>
          </cell>
          <cell r="P78">
            <v>220613.38710476665</v>
          </cell>
          <cell r="Q78">
            <v>63709.581972225693</v>
          </cell>
          <cell r="R78">
            <v>191128.74591667709</v>
          </cell>
          <cell r="S78">
            <v>88423.086142249173</v>
          </cell>
          <cell r="T78">
            <v>265269.25842674752</v>
          </cell>
          <cell r="U78">
            <v>265269.25842674752</v>
          </cell>
          <cell r="V78">
            <v>89348.496873179378</v>
          </cell>
          <cell r="W78">
            <v>268045.49061953812</v>
          </cell>
          <cell r="X78">
            <v>77968.236606518607</v>
          </cell>
          <cell r="Y78">
            <v>233904.70981955581</v>
          </cell>
          <cell r="Z78">
            <v>101301.83926049432</v>
          </cell>
          <cell r="AA78">
            <v>303905.51778148295</v>
          </cell>
          <cell r="AB78">
            <v>71496.383225863276</v>
          </cell>
          <cell r="AC78">
            <v>214489.14967758983</v>
          </cell>
          <cell r="AD78">
            <v>81651.359019521959</v>
          </cell>
        </row>
        <row r="79">
          <cell r="C79" t="str">
            <v>Operating Profit</v>
          </cell>
          <cell r="E79">
            <v>187402.38534619357</v>
          </cell>
          <cell r="F79">
            <v>562207.1560385807</v>
          </cell>
          <cell r="G79">
            <v>190171.4093874231</v>
          </cell>
          <cell r="H79">
            <v>570514.22816226934</v>
          </cell>
          <cell r="I79">
            <v>170739.95553997264</v>
          </cell>
          <cell r="J79">
            <v>512219.86661991791</v>
          </cell>
          <cell r="K79">
            <v>173326.6193433447</v>
          </cell>
          <cell r="L79">
            <v>519979.85803003411</v>
          </cell>
          <cell r="M79">
            <v>156385.26367005275</v>
          </cell>
          <cell r="N79">
            <v>469155.79101015825</v>
          </cell>
          <cell r="O79">
            <v>184873.50864623729</v>
          </cell>
          <cell r="P79">
            <v>554620.52593871183</v>
          </cell>
          <cell r="Q79">
            <v>194701.72237560048</v>
          </cell>
          <cell r="R79">
            <v>584105.16712680145</v>
          </cell>
          <cell r="S79">
            <v>169988.218205577</v>
          </cell>
          <cell r="T79">
            <v>509964.65461673099</v>
          </cell>
          <cell r="U79">
            <v>509964.65461673099</v>
          </cell>
          <cell r="V79">
            <v>169062.80747464678</v>
          </cell>
          <cell r="W79">
            <v>507188.42242394033</v>
          </cell>
          <cell r="X79">
            <v>180443.06774130755</v>
          </cell>
          <cell r="Y79">
            <v>541329.20322392264</v>
          </cell>
          <cell r="Z79">
            <v>157109.46508733183</v>
          </cell>
          <cell r="AA79">
            <v>471328.39526199549</v>
          </cell>
          <cell r="AB79">
            <v>186914.92112196289</v>
          </cell>
          <cell r="AC79">
            <v>560744.76336588874</v>
          </cell>
          <cell r="AD79">
            <v>176759.94532830419</v>
          </cell>
        </row>
        <row r="80">
          <cell r="U80">
            <v>0</v>
          </cell>
        </row>
        <row r="81">
          <cell r="C81" t="str">
            <v>Other Income</v>
          </cell>
          <cell r="U81">
            <v>0</v>
          </cell>
        </row>
        <row r="82">
          <cell r="C82" t="str">
            <v>H.D</v>
          </cell>
          <cell r="E82">
            <v>15352.228571428572</v>
          </cell>
          <cell r="F82">
            <v>46056.685714285719</v>
          </cell>
          <cell r="G82">
            <v>13804.129032258064</v>
          </cell>
          <cell r="H82">
            <v>41412.387096774197</v>
          </cell>
          <cell r="I82">
            <v>16932</v>
          </cell>
          <cell r="J82">
            <v>50796</v>
          </cell>
          <cell r="K82">
            <v>317514.93333333335</v>
          </cell>
          <cell r="L82">
            <v>952544.8</v>
          </cell>
          <cell r="M82">
            <v>309289.29032258067</v>
          </cell>
          <cell r="N82">
            <v>927867.87096774206</v>
          </cell>
          <cell r="O82">
            <v>264203.22222222225</v>
          </cell>
          <cell r="P82">
            <v>792609.66666666674</v>
          </cell>
          <cell r="Q82">
            <v>72764.571428571435</v>
          </cell>
          <cell r="R82">
            <v>218293.71428571432</v>
          </cell>
          <cell r="S82">
            <v>14837.75</v>
          </cell>
          <cell r="T82">
            <v>44513.25</v>
          </cell>
          <cell r="U82">
            <v>44513.25</v>
          </cell>
          <cell r="V82">
            <v>19002.533333333333</v>
          </cell>
          <cell r="W82">
            <v>57007.6</v>
          </cell>
          <cell r="X82">
            <v>14756.137931034482</v>
          </cell>
          <cell r="Y82">
            <v>44268.413793103449</v>
          </cell>
          <cell r="Z82">
            <v>15316.387096774193</v>
          </cell>
          <cell r="AA82">
            <v>45949.161290322576</v>
          </cell>
          <cell r="AB82">
            <v>13728.648648648648</v>
          </cell>
          <cell r="AC82">
            <v>41185.945945945947</v>
          </cell>
          <cell r="AD82">
            <v>90625.152660015417</v>
          </cell>
        </row>
        <row r="83">
          <cell r="C83" t="str">
            <v>Others</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E84">
            <v>15352.228571428572</v>
          </cell>
          <cell r="F84">
            <v>46056.685714285719</v>
          </cell>
          <cell r="G84">
            <v>13804.129032258064</v>
          </cell>
          <cell r="H84">
            <v>41412.387096774197</v>
          </cell>
          <cell r="I84">
            <v>16932</v>
          </cell>
          <cell r="J84">
            <v>50796</v>
          </cell>
          <cell r="K84">
            <v>317514.93333333335</v>
          </cell>
          <cell r="L84">
            <v>952544.8</v>
          </cell>
          <cell r="M84">
            <v>309289.29032258067</v>
          </cell>
          <cell r="N84">
            <v>927867.87096774206</v>
          </cell>
          <cell r="O84">
            <v>264203.22222222225</v>
          </cell>
          <cell r="P84">
            <v>792609.66666666674</v>
          </cell>
          <cell r="Q84">
            <v>72764.571428571435</v>
          </cell>
          <cell r="R84">
            <v>218293.71428571432</v>
          </cell>
          <cell r="S84">
            <v>14837.75</v>
          </cell>
          <cell r="T84">
            <v>44513.25</v>
          </cell>
          <cell r="U84">
            <v>44513.25</v>
          </cell>
          <cell r="V84">
            <v>19002.533333333333</v>
          </cell>
          <cell r="W84">
            <v>57007.6</v>
          </cell>
          <cell r="X84">
            <v>14756.137931034482</v>
          </cell>
          <cell r="Y84">
            <v>44268.413793103449</v>
          </cell>
          <cell r="Z84">
            <v>15316.387096774193</v>
          </cell>
          <cell r="AA84">
            <v>45949.161290322576</v>
          </cell>
          <cell r="AB84">
            <v>13728.648648648648</v>
          </cell>
          <cell r="AC84">
            <v>41185.945945945947</v>
          </cell>
          <cell r="AD84">
            <v>90625.152660015417</v>
          </cell>
        </row>
        <row r="85">
          <cell r="U85">
            <v>0</v>
          </cell>
        </row>
        <row r="86">
          <cell r="C86" t="str">
            <v>Profit before tax</v>
          </cell>
          <cell r="E86">
            <v>202754.61391762213</v>
          </cell>
          <cell r="F86">
            <v>608263.8417528664</v>
          </cell>
          <cell r="G86">
            <v>203975.53841968116</v>
          </cell>
          <cell r="H86">
            <v>611926.61525904352</v>
          </cell>
          <cell r="I86">
            <v>187671.95553997264</v>
          </cell>
          <cell r="J86">
            <v>563015.86661991791</v>
          </cell>
          <cell r="K86">
            <v>490841.55267667805</v>
          </cell>
          <cell r="L86">
            <v>1472524.658030034</v>
          </cell>
          <cell r="M86">
            <v>465674.55399263342</v>
          </cell>
          <cell r="N86">
            <v>1397023.6619779002</v>
          </cell>
          <cell r="O86">
            <v>449076.73086845956</v>
          </cell>
          <cell r="P86">
            <v>1347230.1926053786</v>
          </cell>
          <cell r="Q86">
            <v>267466.2938041719</v>
          </cell>
          <cell r="R86">
            <v>802398.88141251565</v>
          </cell>
          <cell r="S86">
            <v>184825.968205577</v>
          </cell>
          <cell r="T86">
            <v>554477.90461673099</v>
          </cell>
          <cell r="U86">
            <v>554477.90461673099</v>
          </cell>
          <cell r="V86">
            <v>188065.3408079801</v>
          </cell>
          <cell r="W86">
            <v>564196.02242394025</v>
          </cell>
          <cell r="X86">
            <v>195199.20567234204</v>
          </cell>
          <cell r="Y86">
            <v>585597.61701702606</v>
          </cell>
          <cell r="Z86">
            <v>172425.85218410601</v>
          </cell>
          <cell r="AA86">
            <v>517277.55655231804</v>
          </cell>
          <cell r="AB86">
            <v>200643.56977061153</v>
          </cell>
          <cell r="AC86">
            <v>601930.70931183454</v>
          </cell>
          <cell r="AD86">
            <v>267385.09798831958</v>
          </cell>
        </row>
        <row r="87">
          <cell r="U87">
            <v>0</v>
          </cell>
        </row>
        <row r="88">
          <cell r="C88" t="str">
            <v>Taxation</v>
          </cell>
          <cell r="U88">
            <v>0</v>
          </cell>
        </row>
        <row r="89">
          <cell r="C89" t="str">
            <v>Presumptive</v>
          </cell>
          <cell r="E89">
            <v>83715</v>
          </cell>
          <cell r="F89">
            <v>251145</v>
          </cell>
          <cell r="G89">
            <v>83715</v>
          </cell>
          <cell r="H89">
            <v>251145</v>
          </cell>
          <cell r="I89">
            <v>83715</v>
          </cell>
          <cell r="J89">
            <v>251145</v>
          </cell>
          <cell r="K89">
            <v>83715</v>
          </cell>
          <cell r="L89">
            <v>334860</v>
          </cell>
          <cell r="M89">
            <v>83715</v>
          </cell>
          <cell r="N89">
            <v>251145</v>
          </cell>
          <cell r="O89">
            <v>83715</v>
          </cell>
          <cell r="P89">
            <v>251145</v>
          </cell>
          <cell r="Q89">
            <v>83715</v>
          </cell>
          <cell r="R89">
            <v>251145</v>
          </cell>
          <cell r="S89">
            <v>83715</v>
          </cell>
          <cell r="T89">
            <v>251145</v>
          </cell>
          <cell r="U89">
            <v>251145</v>
          </cell>
          <cell r="V89">
            <v>83715</v>
          </cell>
          <cell r="W89">
            <v>251145</v>
          </cell>
          <cell r="X89">
            <v>83715</v>
          </cell>
          <cell r="Y89">
            <v>251145</v>
          </cell>
          <cell r="Z89">
            <v>83715</v>
          </cell>
          <cell r="AA89">
            <v>251145</v>
          </cell>
          <cell r="AB89">
            <v>83715</v>
          </cell>
          <cell r="AC89">
            <v>251145</v>
          </cell>
          <cell r="AD89">
            <v>86040.416666666672</v>
          </cell>
          <cell r="AG89">
            <v>3097455</v>
          </cell>
        </row>
        <row r="90">
          <cell r="C90" t="str">
            <v>Others</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E91">
            <v>83715</v>
          </cell>
          <cell r="F91">
            <v>251145</v>
          </cell>
          <cell r="G91">
            <v>83715</v>
          </cell>
          <cell r="H91">
            <v>251145</v>
          </cell>
          <cell r="I91">
            <v>83715</v>
          </cell>
          <cell r="J91">
            <v>251145</v>
          </cell>
          <cell r="K91">
            <v>83715</v>
          </cell>
          <cell r="L91">
            <v>251145</v>
          </cell>
          <cell r="M91">
            <v>83715</v>
          </cell>
          <cell r="N91">
            <v>251145</v>
          </cell>
          <cell r="O91">
            <v>83715</v>
          </cell>
          <cell r="P91">
            <v>251145</v>
          </cell>
          <cell r="Q91">
            <v>83715</v>
          </cell>
          <cell r="R91">
            <v>251145</v>
          </cell>
          <cell r="S91">
            <v>83715</v>
          </cell>
          <cell r="T91">
            <v>251145</v>
          </cell>
          <cell r="U91">
            <v>251145</v>
          </cell>
          <cell r="V91">
            <v>83715</v>
          </cell>
          <cell r="W91">
            <v>251145</v>
          </cell>
          <cell r="X91">
            <v>83715</v>
          </cell>
          <cell r="Y91">
            <v>251145</v>
          </cell>
          <cell r="Z91">
            <v>83715</v>
          </cell>
          <cell r="AA91">
            <v>251145</v>
          </cell>
          <cell r="AB91">
            <v>83715</v>
          </cell>
          <cell r="AC91">
            <v>251145</v>
          </cell>
          <cell r="AD91">
            <v>86040.416666666672</v>
          </cell>
        </row>
        <row r="92">
          <cell r="C92" t="str">
            <v>Net Profit after taxation</v>
          </cell>
          <cell r="E92">
            <v>119039.61391762213</v>
          </cell>
          <cell r="F92">
            <v>357118.8417528664</v>
          </cell>
          <cell r="G92">
            <v>120260.53841968116</v>
          </cell>
          <cell r="H92">
            <v>360781.61525904352</v>
          </cell>
          <cell r="I92">
            <v>103956.95553997264</v>
          </cell>
          <cell r="J92">
            <v>311870.86661991791</v>
          </cell>
          <cell r="K92">
            <v>407126.55267667805</v>
          </cell>
          <cell r="L92">
            <v>1221379.658030034</v>
          </cell>
          <cell r="M92">
            <v>381959.55399263342</v>
          </cell>
          <cell r="N92">
            <v>1145878.6619779002</v>
          </cell>
          <cell r="O92">
            <v>365361.73086845956</v>
          </cell>
          <cell r="P92">
            <v>1096085.1926053786</v>
          </cell>
          <cell r="Q92">
            <v>183751.2938041719</v>
          </cell>
          <cell r="R92">
            <v>551253.88141251565</v>
          </cell>
          <cell r="S92">
            <v>101110.968205577</v>
          </cell>
          <cell r="T92">
            <v>303332.90461673099</v>
          </cell>
          <cell r="U92">
            <v>303332.90461673099</v>
          </cell>
          <cell r="V92">
            <v>104350.3408079801</v>
          </cell>
          <cell r="W92">
            <v>313051.0224239403</v>
          </cell>
          <cell r="X92">
            <v>111484.20567234204</v>
          </cell>
          <cell r="Y92">
            <v>334452.61701702612</v>
          </cell>
          <cell r="Z92">
            <v>88710.852184106014</v>
          </cell>
          <cell r="AA92">
            <v>266132.55655231804</v>
          </cell>
          <cell r="AB92">
            <v>116928.56977061153</v>
          </cell>
          <cell r="AC92">
            <v>350785.70931183459</v>
          </cell>
          <cell r="AD92">
            <v>181344.6813216529</v>
          </cell>
        </row>
        <row r="93">
          <cell r="Y93" t="str">
            <v>TOTAL</v>
          </cell>
        </row>
        <row r="94">
          <cell r="E94">
            <v>913</v>
          </cell>
          <cell r="G94">
            <v>944</v>
          </cell>
          <cell r="I94">
            <v>975</v>
          </cell>
          <cell r="K94">
            <v>1006</v>
          </cell>
          <cell r="M94">
            <v>1037</v>
          </cell>
          <cell r="O94">
            <v>1068</v>
          </cell>
          <cell r="Q94">
            <v>1099</v>
          </cell>
          <cell r="S94">
            <v>1130</v>
          </cell>
          <cell r="V94">
            <v>1161</v>
          </cell>
          <cell r="X94">
            <v>1192</v>
          </cell>
          <cell r="Z94">
            <v>1223</v>
          </cell>
          <cell r="AB94">
            <v>1254</v>
          </cell>
          <cell r="AD94" t="str">
            <v>Yearly</v>
          </cell>
        </row>
        <row r="95">
          <cell r="C95" t="str">
            <v>TOTAL</v>
          </cell>
          <cell r="E95" t="str">
            <v>Per Unit</v>
          </cell>
          <cell r="F95" t="str">
            <v>Total</v>
          </cell>
          <cell r="G95" t="str">
            <v>Per Unit</v>
          </cell>
          <cell r="H95" t="str">
            <v>Total</v>
          </cell>
          <cell r="I95" t="str">
            <v>Per Unit</v>
          </cell>
          <cell r="J95" t="str">
            <v>Total</v>
          </cell>
          <cell r="K95" t="str">
            <v>Per Unit</v>
          </cell>
          <cell r="L95" t="str">
            <v>Total</v>
          </cell>
          <cell r="M95" t="str">
            <v>Per Unit</v>
          </cell>
          <cell r="N95" t="str">
            <v>Total</v>
          </cell>
          <cell r="O95" t="str">
            <v>Per Unit</v>
          </cell>
          <cell r="P95" t="str">
            <v>Total</v>
          </cell>
          <cell r="Q95" t="str">
            <v>Per Unit</v>
          </cell>
          <cell r="R95" t="str">
            <v>Total</v>
          </cell>
          <cell r="S95" t="str">
            <v>Per Unit</v>
          </cell>
          <cell r="U95" t="str">
            <v>Total</v>
          </cell>
          <cell r="V95" t="str">
            <v>Per Unit</v>
          </cell>
          <cell r="W95" t="str">
            <v>Total</v>
          </cell>
          <cell r="X95" t="str">
            <v>Per Unit</v>
          </cell>
          <cell r="Y95" t="str">
            <v>Total</v>
          </cell>
          <cell r="Z95" t="str">
            <v>Per Unit</v>
          </cell>
          <cell r="AA95" t="str">
            <v>Total</v>
          </cell>
          <cell r="AB95" t="str">
            <v>Per Unit</v>
          </cell>
          <cell r="AC95" t="str">
            <v>Total</v>
          </cell>
          <cell r="AD95" t="str">
            <v>Average</v>
          </cell>
        </row>
        <row r="97">
          <cell r="C97" t="str">
            <v>Sales Units</v>
          </cell>
          <cell r="E97">
            <v>22</v>
          </cell>
          <cell r="F97">
            <v>22</v>
          </cell>
          <cell r="G97">
            <v>18</v>
          </cell>
          <cell r="H97">
            <v>18</v>
          </cell>
          <cell r="I97">
            <v>17</v>
          </cell>
          <cell r="J97">
            <v>17</v>
          </cell>
          <cell r="K97">
            <v>17</v>
          </cell>
          <cell r="L97">
            <v>17</v>
          </cell>
          <cell r="M97">
            <v>18</v>
          </cell>
          <cell r="N97">
            <v>18</v>
          </cell>
          <cell r="O97">
            <v>23</v>
          </cell>
          <cell r="P97">
            <v>23</v>
          </cell>
          <cell r="Q97">
            <v>21</v>
          </cell>
          <cell r="R97">
            <v>21</v>
          </cell>
          <cell r="S97">
            <v>19</v>
          </cell>
          <cell r="T97">
            <v>19</v>
          </cell>
          <cell r="U97">
            <v>19</v>
          </cell>
          <cell r="V97">
            <v>17</v>
          </cell>
          <cell r="W97">
            <v>17</v>
          </cell>
          <cell r="X97">
            <v>16</v>
          </cell>
          <cell r="Y97">
            <v>16</v>
          </cell>
          <cell r="Z97">
            <v>18</v>
          </cell>
          <cell r="AA97">
            <v>18</v>
          </cell>
          <cell r="AB97">
            <v>23</v>
          </cell>
          <cell r="AC97">
            <v>23</v>
          </cell>
          <cell r="AD97">
            <v>229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C99" t="str">
            <v>Selling Price</v>
          </cell>
          <cell r="E99">
            <v>8350000</v>
          </cell>
          <cell r="F99">
            <v>44530000</v>
          </cell>
          <cell r="G99">
            <v>8350000</v>
          </cell>
          <cell r="H99">
            <v>35630000</v>
          </cell>
          <cell r="I99">
            <v>8350000</v>
          </cell>
          <cell r="J99">
            <v>33340000</v>
          </cell>
          <cell r="K99">
            <v>8350000</v>
          </cell>
          <cell r="L99">
            <v>33340000</v>
          </cell>
          <cell r="M99">
            <v>8350000</v>
          </cell>
          <cell r="N99">
            <v>35630000</v>
          </cell>
          <cell r="O99">
            <v>8350000</v>
          </cell>
          <cell r="P99">
            <v>46820000</v>
          </cell>
          <cell r="Q99">
            <v>8350000</v>
          </cell>
          <cell r="R99">
            <v>42370000</v>
          </cell>
          <cell r="S99">
            <v>8350000</v>
          </cell>
          <cell r="T99">
            <v>37790000</v>
          </cell>
          <cell r="U99">
            <v>37790000</v>
          </cell>
          <cell r="V99">
            <v>8350000</v>
          </cell>
          <cell r="W99">
            <v>33340000</v>
          </cell>
          <cell r="X99">
            <v>8350000</v>
          </cell>
          <cell r="Y99">
            <v>31180000</v>
          </cell>
          <cell r="Z99">
            <v>8350000</v>
          </cell>
          <cell r="AA99">
            <v>35630000</v>
          </cell>
          <cell r="AB99">
            <v>8350000</v>
          </cell>
          <cell r="AC99">
            <v>46820000</v>
          </cell>
          <cell r="AD99">
            <v>8350000</v>
          </cell>
        </row>
        <row r="100">
          <cell r="C100" t="str">
            <v>Less: Dealer commission</v>
          </cell>
          <cell r="E100">
            <v>-120000</v>
          </cell>
          <cell r="F100">
            <v>-660000</v>
          </cell>
          <cell r="G100">
            <v>-120000</v>
          </cell>
          <cell r="H100">
            <v>-540000</v>
          </cell>
          <cell r="I100">
            <v>-120000</v>
          </cell>
          <cell r="J100">
            <v>-510000</v>
          </cell>
          <cell r="K100">
            <v>-120000</v>
          </cell>
          <cell r="L100">
            <v>-510000</v>
          </cell>
          <cell r="M100">
            <v>-120000</v>
          </cell>
          <cell r="N100">
            <v>-540000</v>
          </cell>
          <cell r="O100">
            <v>-120000</v>
          </cell>
          <cell r="P100">
            <v>-690000</v>
          </cell>
          <cell r="Q100">
            <v>-120000</v>
          </cell>
          <cell r="R100">
            <v>-630000</v>
          </cell>
          <cell r="S100">
            <v>-120000</v>
          </cell>
          <cell r="T100">
            <v>-570000</v>
          </cell>
          <cell r="U100">
            <v>-570000</v>
          </cell>
          <cell r="V100">
            <v>-120000</v>
          </cell>
          <cell r="W100">
            <v>-510000</v>
          </cell>
          <cell r="X100">
            <v>-120000</v>
          </cell>
          <cell r="Y100">
            <v>-480000</v>
          </cell>
          <cell r="Z100">
            <v>-120000</v>
          </cell>
          <cell r="AA100">
            <v>-540000</v>
          </cell>
          <cell r="AB100">
            <v>-120000</v>
          </cell>
          <cell r="AC100">
            <v>-690000</v>
          </cell>
          <cell r="AD100">
            <v>-120000</v>
          </cell>
        </row>
        <row r="101">
          <cell r="C101" t="str">
            <v xml:space="preserve">  Sales tax</v>
          </cell>
          <cell r="E101">
            <v>-1089130.4347826084</v>
          </cell>
          <cell r="F101">
            <v>-5808260.8695652178</v>
          </cell>
          <cell r="G101">
            <v>-1089130.4347826084</v>
          </cell>
          <cell r="H101">
            <v>-4647391.3043478262</v>
          </cell>
          <cell r="I101">
            <v>-1089130.4347826084</v>
          </cell>
          <cell r="J101">
            <v>-4348695.6521739131</v>
          </cell>
          <cell r="K101">
            <v>-1089130.4347826084</v>
          </cell>
          <cell r="L101">
            <v>-4348695.6521739131</v>
          </cell>
          <cell r="M101">
            <v>-1089130.4347826084</v>
          </cell>
          <cell r="N101">
            <v>-4647391.3043478262</v>
          </cell>
          <cell r="O101">
            <v>-1089130.4347826084</v>
          </cell>
          <cell r="P101">
            <v>-6106956.5217391308</v>
          </cell>
          <cell r="Q101">
            <v>-1089130.4347826084</v>
          </cell>
          <cell r="R101">
            <v>-5526521.7391304355</v>
          </cell>
          <cell r="S101">
            <v>-1089130.4347826084</v>
          </cell>
          <cell r="T101">
            <v>-4929130.4347826093</v>
          </cell>
          <cell r="U101">
            <v>-4929130.4347826093</v>
          </cell>
          <cell r="V101">
            <v>-1089130.4347826084</v>
          </cell>
          <cell r="W101">
            <v>-4348695.6521739131</v>
          </cell>
          <cell r="X101">
            <v>-1089130.4347826084</v>
          </cell>
          <cell r="Y101">
            <v>-4066956.5217391308</v>
          </cell>
          <cell r="Z101">
            <v>-1089130.4347826084</v>
          </cell>
          <cell r="AA101">
            <v>-4647391.3043478262</v>
          </cell>
          <cell r="AB101">
            <v>-1089130.4347826084</v>
          </cell>
          <cell r="AC101">
            <v>-6106956.5217391308</v>
          </cell>
          <cell r="AD101">
            <v>-1089130.4347826084</v>
          </cell>
        </row>
        <row r="102">
          <cell r="C102" t="str">
            <v>Net Sales</v>
          </cell>
          <cell r="E102">
            <v>7140869.5652173907</v>
          </cell>
          <cell r="F102">
            <v>38061739.130434781</v>
          </cell>
          <cell r="G102">
            <v>7140869.5652173907</v>
          </cell>
          <cell r="H102">
            <v>30442608.695652172</v>
          </cell>
          <cell r="I102">
            <v>7140869.5652173907</v>
          </cell>
          <cell r="J102">
            <v>28481304.347826086</v>
          </cell>
          <cell r="K102">
            <v>7140869.5652173907</v>
          </cell>
          <cell r="L102">
            <v>28481304.347826086</v>
          </cell>
          <cell r="M102">
            <v>7140869.5652173907</v>
          </cell>
          <cell r="N102">
            <v>30442608.695652172</v>
          </cell>
          <cell r="O102">
            <v>7140869.5652173907</v>
          </cell>
          <cell r="P102">
            <v>40023043.478260867</v>
          </cell>
          <cell r="Q102">
            <v>7140869.5652173907</v>
          </cell>
          <cell r="R102">
            <v>36213478.260869563</v>
          </cell>
          <cell r="S102">
            <v>7140869.5652173907</v>
          </cell>
          <cell r="T102">
            <v>32290869.565217391</v>
          </cell>
          <cell r="U102">
            <v>32290869.565217391</v>
          </cell>
          <cell r="V102">
            <v>7140869.5652173907</v>
          </cell>
          <cell r="W102">
            <v>28481304.347826086</v>
          </cell>
          <cell r="X102">
            <v>7140869.5652173907</v>
          </cell>
          <cell r="Y102">
            <v>26633043.478260867</v>
          </cell>
          <cell r="Z102">
            <v>7140869.5652173907</v>
          </cell>
          <cell r="AA102">
            <v>30442608.695652172</v>
          </cell>
          <cell r="AB102">
            <v>7140869.5652173907</v>
          </cell>
          <cell r="AC102">
            <v>40023043.478260867</v>
          </cell>
          <cell r="AD102">
            <v>7140869.5652173907</v>
          </cell>
        </row>
        <row r="103">
          <cell r="C103" t="str">
            <v>Landes Cost</v>
          </cell>
          <cell r="E103">
            <v>5754469</v>
          </cell>
          <cell r="F103">
            <v>30227398</v>
          </cell>
          <cell r="G103">
            <v>5754469</v>
          </cell>
          <cell r="H103">
            <v>24047438</v>
          </cell>
          <cell r="I103">
            <v>5754469</v>
          </cell>
          <cell r="J103">
            <v>22461822</v>
          </cell>
          <cell r="K103">
            <v>5754469</v>
          </cell>
          <cell r="L103">
            <v>22461822</v>
          </cell>
          <cell r="M103">
            <v>5754469</v>
          </cell>
          <cell r="N103">
            <v>24047438</v>
          </cell>
          <cell r="O103">
            <v>5754469</v>
          </cell>
          <cell r="P103">
            <v>31813014</v>
          </cell>
          <cell r="Q103">
            <v>5754469</v>
          </cell>
          <cell r="R103">
            <v>28723034</v>
          </cell>
          <cell r="S103">
            <v>5754469</v>
          </cell>
          <cell r="T103">
            <v>25551802</v>
          </cell>
          <cell r="U103">
            <v>25551802</v>
          </cell>
          <cell r="V103">
            <v>5754469</v>
          </cell>
          <cell r="W103">
            <v>22461822</v>
          </cell>
          <cell r="X103">
            <v>5754469</v>
          </cell>
          <cell r="Y103">
            <v>20957458</v>
          </cell>
          <cell r="Z103">
            <v>5754469</v>
          </cell>
          <cell r="AA103">
            <v>24047438</v>
          </cell>
          <cell r="AB103">
            <v>5754469</v>
          </cell>
          <cell r="AC103">
            <v>31813014</v>
          </cell>
          <cell r="AD103">
            <v>5754469</v>
          </cell>
        </row>
        <row r="104">
          <cell r="C104" t="str">
            <v>Gross Profit</v>
          </cell>
          <cell r="E104">
            <v>1290055.6956521738</v>
          </cell>
          <cell r="F104">
            <v>7352616.7826086944</v>
          </cell>
          <cell r="G104">
            <v>1290055.6956521738</v>
          </cell>
          <cell r="H104">
            <v>6857512.7826086944</v>
          </cell>
          <cell r="I104">
            <v>1290055.6956521738</v>
          </cell>
          <cell r="J104">
            <v>6857512.7826086944</v>
          </cell>
          <cell r="K104">
            <v>1222027.6956521738</v>
          </cell>
          <cell r="L104">
            <v>6653428.7826086944</v>
          </cell>
          <cell r="M104">
            <v>1222027.6956521738</v>
          </cell>
          <cell r="N104">
            <v>6653428.7826086944</v>
          </cell>
          <cell r="O104">
            <v>1222027.6956521738</v>
          </cell>
          <cell r="P104">
            <v>7012476.7826086944</v>
          </cell>
          <cell r="Q104">
            <v>1222027.6956521738</v>
          </cell>
          <cell r="R104">
            <v>6832952.7826086944</v>
          </cell>
          <cell r="S104">
            <v>1222027.6956521738</v>
          </cell>
          <cell r="T104">
            <v>6832952.7826086944</v>
          </cell>
          <cell r="U104">
            <v>6832952.7826086944</v>
          </cell>
          <cell r="V104">
            <v>1222027.6956521738</v>
          </cell>
          <cell r="W104">
            <v>6653428.7826086944</v>
          </cell>
          <cell r="X104">
            <v>1222027.6956521738</v>
          </cell>
          <cell r="Y104">
            <v>6473904.7826086944</v>
          </cell>
          <cell r="Z104">
            <v>1222027.6956521738</v>
          </cell>
          <cell r="AA104">
            <v>6653428.7826086944</v>
          </cell>
          <cell r="AB104">
            <v>1222027.6956521738</v>
          </cell>
          <cell r="AC104">
            <v>7012476.7826086944</v>
          </cell>
          <cell r="AD104">
            <v>1386400.5652173914</v>
          </cell>
          <cell r="AG104">
            <v>81846121.391304314</v>
          </cell>
        </row>
        <row r="105">
          <cell r="E105">
            <v>0.13393780286991297</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row>
        <row r="106">
          <cell r="E106">
            <v>0.11460740740740741</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C107" t="str">
            <v>Other Expenses</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row>
        <row r="108">
          <cell r="C108" t="str">
            <v>Selling Expenses</v>
          </cell>
          <cell r="E108">
            <v>62321.465586462793</v>
          </cell>
          <cell r="F108">
            <v>342768.06072554534</v>
          </cell>
          <cell r="G108">
            <v>56263.261674392794</v>
          </cell>
          <cell r="H108">
            <v>253184.67753476754</v>
          </cell>
          <cell r="I108">
            <v>55751.445978168682</v>
          </cell>
          <cell r="J108">
            <v>236943.64540721689</v>
          </cell>
          <cell r="K108">
            <v>51960.28295870759</v>
          </cell>
          <cell r="L108">
            <v>220831.20257450725</v>
          </cell>
          <cell r="M108">
            <v>71715.201553258041</v>
          </cell>
          <cell r="N108">
            <v>322718.40698966116</v>
          </cell>
          <cell r="O108">
            <v>66090.495089034841</v>
          </cell>
          <cell r="P108">
            <v>380020.34676195029</v>
          </cell>
          <cell r="Q108">
            <v>52049.519627409652</v>
          </cell>
          <cell r="R108">
            <v>273259.97804390063</v>
          </cell>
          <cell r="S108">
            <v>67831.464846447503</v>
          </cell>
          <cell r="T108">
            <v>322199.45802062564</v>
          </cell>
          <cell r="U108">
            <v>322199.45802062564</v>
          </cell>
          <cell r="V108">
            <v>63987.850633427668</v>
          </cell>
          <cell r="W108">
            <v>271948.36519206758</v>
          </cell>
          <cell r="X108">
            <v>68017.376941804934</v>
          </cell>
          <cell r="Y108">
            <v>272069.50776721974</v>
          </cell>
          <cell r="Z108">
            <v>67032.832495146897</v>
          </cell>
          <cell r="AA108">
            <v>301647.74622816104</v>
          </cell>
          <cell r="AB108">
            <v>62059.660832236899</v>
          </cell>
          <cell r="AC108">
            <v>356843.04978536215</v>
          </cell>
          <cell r="AD108">
            <v>62085.03469041879</v>
          </cell>
        </row>
        <row r="109">
          <cell r="C109" t="str">
            <v>Advertisement Expenses</v>
          </cell>
          <cell r="E109">
            <v>9623.2670222916549</v>
          </cell>
          <cell r="F109">
            <v>52927.968622604109</v>
          </cell>
          <cell r="G109">
            <v>12323.309287031736</v>
          </cell>
          <cell r="H109">
            <v>55454.891791642811</v>
          </cell>
          <cell r="I109">
            <v>95067.289517949393</v>
          </cell>
          <cell r="J109">
            <v>404035.98045128497</v>
          </cell>
          <cell r="K109">
            <v>92453.817266353246</v>
          </cell>
          <cell r="L109">
            <v>392928.72338200134</v>
          </cell>
          <cell r="M109">
            <v>102049.19137064386</v>
          </cell>
          <cell r="N109">
            <v>459221.36116789735</v>
          </cell>
          <cell r="O109">
            <v>10205.255539038355</v>
          </cell>
          <cell r="P109">
            <v>58680.219349470543</v>
          </cell>
          <cell r="Q109">
            <v>10015.514559375015</v>
          </cell>
          <cell r="R109">
            <v>52581.451436718824</v>
          </cell>
          <cell r="S109">
            <v>63972.485528157187</v>
          </cell>
          <cell r="T109">
            <v>303869.30625874666</v>
          </cell>
          <cell r="U109">
            <v>303869.30625874666</v>
          </cell>
          <cell r="V109">
            <v>74332.356912373842</v>
          </cell>
          <cell r="W109">
            <v>315912.51687758882</v>
          </cell>
          <cell r="X109">
            <v>10502.791843987552</v>
          </cell>
          <cell r="Y109">
            <v>42011.167375950208</v>
          </cell>
          <cell r="Z109">
            <v>115450.84067460212</v>
          </cell>
          <cell r="AA109">
            <v>519528.78303570952</v>
          </cell>
          <cell r="AB109">
            <v>14005.690502336218</v>
          </cell>
          <cell r="AC109">
            <v>80532.720388433241</v>
          </cell>
          <cell r="AD109">
            <v>46756.684286283344</v>
          </cell>
        </row>
        <row r="110">
          <cell r="C110" t="str">
            <v>Administrative Expenses</v>
          </cell>
          <cell r="E110">
            <v>126984.16544326057</v>
          </cell>
          <cell r="F110">
            <v>698412.90993793309</v>
          </cell>
          <cell r="G110">
            <v>114640.16870602068</v>
          </cell>
          <cell r="H110">
            <v>515880.75917709299</v>
          </cell>
          <cell r="I110">
            <v>113597.30990232948</v>
          </cell>
          <cell r="J110">
            <v>482788.56708490028</v>
          </cell>
          <cell r="K110">
            <v>105872.56101275604</v>
          </cell>
          <cell r="L110">
            <v>449958.38430421322</v>
          </cell>
          <cell r="M110">
            <v>146124.53242456823</v>
          </cell>
          <cell r="N110">
            <v>657560.39591055701</v>
          </cell>
          <cell r="O110">
            <v>134663.81580788712</v>
          </cell>
          <cell r="P110">
            <v>774316.94089535088</v>
          </cell>
          <cell r="Q110">
            <v>106054.38670949526</v>
          </cell>
          <cell r="R110">
            <v>556785.53022485005</v>
          </cell>
          <cell r="S110">
            <v>138211.15843897927</v>
          </cell>
          <cell r="T110">
            <v>656503.00258515158</v>
          </cell>
          <cell r="U110">
            <v>656503.00258515158</v>
          </cell>
          <cell r="V110">
            <v>130379.53672512477</v>
          </cell>
          <cell r="W110">
            <v>554113.03108178033</v>
          </cell>
          <cell r="X110">
            <v>138589.96680063469</v>
          </cell>
          <cell r="Y110">
            <v>554359.86720253888</v>
          </cell>
          <cell r="Z110">
            <v>136583.89146649127</v>
          </cell>
          <cell r="AA110">
            <v>614627.51159921079</v>
          </cell>
          <cell r="AB110">
            <v>126450.72069975834</v>
          </cell>
          <cell r="AC110">
            <v>727091.64402361051</v>
          </cell>
          <cell r="AD110">
            <v>126502.42163738847</v>
          </cell>
        </row>
        <row r="111">
          <cell r="C111" t="str">
            <v>Depreciation (Admin. &amp; Selling )</v>
          </cell>
          <cell r="E111">
            <v>35711.697169287865</v>
          </cell>
          <cell r="F111">
            <v>196414.33443108323</v>
          </cell>
          <cell r="G111">
            <v>32240.200768140439</v>
          </cell>
          <cell r="H111">
            <v>145080.90345663199</v>
          </cell>
          <cell r="I111">
            <v>31946.918076887199</v>
          </cell>
          <cell r="J111">
            <v>135774.4018267706</v>
          </cell>
          <cell r="K111">
            <v>29774.490577046665</v>
          </cell>
          <cell r="L111">
            <v>126541.58495244833</v>
          </cell>
          <cell r="M111">
            <v>41094.533580107251</v>
          </cell>
          <cell r="N111">
            <v>184925.40111048266</v>
          </cell>
          <cell r="O111">
            <v>37871.441632152382</v>
          </cell>
          <cell r="P111">
            <v>217760.7893848762</v>
          </cell>
          <cell r="Q111">
            <v>29825.625332288626</v>
          </cell>
          <cell r="R111">
            <v>156584.53299451526</v>
          </cell>
          <cell r="S111">
            <v>38869.059133161769</v>
          </cell>
          <cell r="T111">
            <v>184628.03088251839</v>
          </cell>
          <cell r="U111">
            <v>184628.03088251839</v>
          </cell>
          <cell r="V111">
            <v>36666.575839175333</v>
          </cell>
          <cell r="W111">
            <v>155832.94731649515</v>
          </cell>
          <cell r="X111">
            <v>38975.591230682825</v>
          </cell>
          <cell r="Y111">
            <v>155902.3649227313</v>
          </cell>
          <cell r="Z111">
            <v>38411.423607250152</v>
          </cell>
          <cell r="AA111">
            <v>172851.40623262565</v>
          </cell>
          <cell r="AB111">
            <v>35561.676754773958</v>
          </cell>
          <cell r="AC111">
            <v>204479.64133995026</v>
          </cell>
          <cell r="AD111">
            <v>35576.216585165967</v>
          </cell>
        </row>
        <row r="112">
          <cell r="C112" t="str">
            <v>Financial Charges -Capital Exp.</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C113" t="str">
            <v>Financial  Charges -Working Capital</v>
          </cell>
          <cell r="E113">
            <v>6374.1957447595123</v>
          </cell>
          <cell r="F113">
            <v>35058.076596177314</v>
          </cell>
          <cell r="G113">
            <v>5830.4960860188366</v>
          </cell>
          <cell r="H113">
            <v>26237.232387084761</v>
          </cell>
          <cell r="I113">
            <v>5786.7780760747182</v>
          </cell>
          <cell r="J113">
            <v>24593.806823317551</v>
          </cell>
          <cell r="K113">
            <v>5438.7726952165203</v>
          </cell>
          <cell r="L113">
            <v>23114.783954670213</v>
          </cell>
          <cell r="M113">
            <v>7276.6992202615238</v>
          </cell>
          <cell r="N113">
            <v>32745.146491176856</v>
          </cell>
          <cell r="O113">
            <v>6733.9413754248581</v>
          </cell>
          <cell r="P113">
            <v>38720.162908692932</v>
          </cell>
          <cell r="Q113">
            <v>5373.4534268480929</v>
          </cell>
          <cell r="R113">
            <v>28210.630490952488</v>
          </cell>
          <cell r="S113">
            <v>6813.5458657964136</v>
          </cell>
          <cell r="T113">
            <v>32364.342862532962</v>
          </cell>
          <cell r="U113">
            <v>32364.342862532962</v>
          </cell>
          <cell r="V113">
            <v>6486.7433875631423</v>
          </cell>
          <cell r="W113">
            <v>27568.659397143354</v>
          </cell>
          <cell r="X113">
            <v>6859.4692933315409</v>
          </cell>
          <cell r="Y113">
            <v>27437.87717332616</v>
          </cell>
          <cell r="Z113">
            <v>6753.6868403597782</v>
          </cell>
          <cell r="AA113">
            <v>30391.590781619001</v>
          </cell>
          <cell r="AB113">
            <v>6281.7176182434032</v>
          </cell>
          <cell r="AC113">
            <v>36119.876304899568</v>
          </cell>
          <cell r="AD113">
            <v>6332.5744549723177</v>
          </cell>
        </row>
        <row r="114">
          <cell r="C114" t="str">
            <v>Other Expenses (Charity &amp; Donation)</v>
          </cell>
          <cell r="E114">
            <v>4426.5248227496604</v>
          </cell>
          <cell r="F114">
            <v>24345.886525123133</v>
          </cell>
          <cell r="G114">
            <v>4048.9556152908594</v>
          </cell>
          <cell r="H114">
            <v>18220.300268808867</v>
          </cell>
          <cell r="I114">
            <v>4018.5958861629997</v>
          </cell>
          <cell r="J114">
            <v>17079.032516192747</v>
          </cell>
          <cell r="K114">
            <v>3776.925482789251</v>
          </cell>
          <cell r="L114">
            <v>16051.933301854317</v>
          </cell>
          <cell r="M114">
            <v>5053.2633474038375</v>
          </cell>
          <cell r="N114">
            <v>22739.685063317273</v>
          </cell>
          <cell r="O114">
            <v>4676.3481773783733</v>
          </cell>
          <cell r="P114">
            <v>26889.002019925647</v>
          </cell>
          <cell r="Q114">
            <v>3731.56487975562</v>
          </cell>
          <cell r="R114">
            <v>19590.715618717004</v>
          </cell>
          <cell r="S114">
            <v>4731.6290734697322</v>
          </cell>
          <cell r="T114">
            <v>22475.23809898123</v>
          </cell>
          <cell r="U114">
            <v>22475.23809898123</v>
          </cell>
          <cell r="V114">
            <v>4504.6829080299594</v>
          </cell>
          <cell r="W114">
            <v>19144.902359127325</v>
          </cell>
          <cell r="X114">
            <v>4763.5203425913487</v>
          </cell>
          <cell r="Y114">
            <v>19054.081370365395</v>
          </cell>
          <cell r="Z114">
            <v>4690.0603058054012</v>
          </cell>
          <cell r="AA114">
            <v>21105.271376124307</v>
          </cell>
          <cell r="AB114">
            <v>4362.3039015579179</v>
          </cell>
          <cell r="AC114">
            <v>25083.247433958029</v>
          </cell>
          <cell r="AD114">
            <v>4397.6211492863313</v>
          </cell>
        </row>
        <row r="115">
          <cell r="C115" t="str">
            <v>Other Expenses ( W.P.P.F.)</v>
          </cell>
          <cell r="E115">
            <v>38594.360217718313</v>
          </cell>
          <cell r="F115">
            <v>212268.98119745072</v>
          </cell>
          <cell r="G115">
            <v>47613.187704716955</v>
          </cell>
          <cell r="H115">
            <v>214259.34467122628</v>
          </cell>
          <cell r="I115">
            <v>44517.057793841581</v>
          </cell>
          <cell r="J115">
            <v>189197.49562382672</v>
          </cell>
          <cell r="K115">
            <v>51061.890025056593</v>
          </cell>
          <cell r="L115">
            <v>217013.03260649054</v>
          </cell>
          <cell r="M115">
            <v>34790.741214850859</v>
          </cell>
          <cell r="N115">
            <v>156558.33546682887</v>
          </cell>
          <cell r="O115">
            <v>33909.885185439627</v>
          </cell>
          <cell r="P115">
            <v>194981.83981627785</v>
          </cell>
          <cell r="Q115">
            <v>47788.26335373053</v>
          </cell>
          <cell r="R115">
            <v>250888.38260708528</v>
          </cell>
          <cell r="S115">
            <v>33263.00168298481</v>
          </cell>
          <cell r="T115">
            <v>157999.25799417787</v>
          </cell>
          <cell r="U115">
            <v>157999.25799417787</v>
          </cell>
          <cell r="V115">
            <v>41036.241087022841</v>
          </cell>
          <cell r="W115">
            <v>174404.02461984707</v>
          </cell>
          <cell r="X115">
            <v>44164.229973041547</v>
          </cell>
          <cell r="Y115">
            <v>176656.91989216622</v>
          </cell>
          <cell r="Z115">
            <v>36284.621652321657</v>
          </cell>
          <cell r="AA115">
            <v>163280.79743544746</v>
          </cell>
          <cell r="AB115">
            <v>37263.762594546402</v>
          </cell>
          <cell r="AC115">
            <v>214266.63491864182</v>
          </cell>
          <cell r="AD115">
            <v>40449.372389986151</v>
          </cell>
        </row>
        <row r="116">
          <cell r="C116" t="str">
            <v>Workers Welfare Fund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row>
        <row r="117">
          <cell r="E117">
            <v>284035.67600653035</v>
          </cell>
          <cell r="F117">
            <v>994124.86602285621</v>
          </cell>
          <cell r="G117">
            <v>272959.57984161226</v>
          </cell>
          <cell r="H117">
            <v>818878.73952483677</v>
          </cell>
          <cell r="I117">
            <v>350685.39523141406</v>
          </cell>
          <cell r="J117">
            <v>1052056.1856942421</v>
          </cell>
          <cell r="K117">
            <v>340338.74001792585</v>
          </cell>
          <cell r="L117">
            <v>1021016.2200537776</v>
          </cell>
          <cell r="M117">
            <v>408104.16271109361</v>
          </cell>
          <cell r="N117">
            <v>1224312.4881332808</v>
          </cell>
          <cell r="O117">
            <v>294151.18280635553</v>
          </cell>
          <cell r="P117">
            <v>1029529.1398222443</v>
          </cell>
          <cell r="Q117">
            <v>254838.32788890277</v>
          </cell>
          <cell r="R117">
            <v>828224.56563893403</v>
          </cell>
          <cell r="S117">
            <v>353692.34456899669</v>
          </cell>
          <cell r="T117">
            <v>1149500.1198492392</v>
          </cell>
          <cell r="U117">
            <v>1149500.1198492392</v>
          </cell>
          <cell r="V117">
            <v>357393.98749271751</v>
          </cell>
          <cell r="W117">
            <v>1072181.9624781525</v>
          </cell>
          <cell r="X117">
            <v>311872.94642607443</v>
          </cell>
          <cell r="Y117">
            <v>857650.60267170472</v>
          </cell>
          <cell r="Z117">
            <v>405207.35704197729</v>
          </cell>
          <cell r="AA117">
            <v>1215622.0711259318</v>
          </cell>
          <cell r="AB117">
            <v>285985.5329034531</v>
          </cell>
          <cell r="AC117">
            <v>1644416.8141948555</v>
          </cell>
          <cell r="AD117">
            <v>322099.92519350135</v>
          </cell>
        </row>
        <row r="118">
          <cell r="C118" t="str">
            <v>Operating Profit</v>
          </cell>
          <cell r="E118">
            <v>1006020.0196456434</v>
          </cell>
          <cell r="F118">
            <v>3371146.2209336655</v>
          </cell>
          <cell r="G118">
            <v>1017096.1158105615</v>
          </cell>
          <cell r="H118">
            <v>3051288.3474316848</v>
          </cell>
          <cell r="I118">
            <v>939370.30042075971</v>
          </cell>
          <cell r="J118">
            <v>2818110.9012622791</v>
          </cell>
          <cell r="K118">
            <v>881688.95563424798</v>
          </cell>
          <cell r="L118">
            <v>2645066.8669027439</v>
          </cell>
          <cell r="M118">
            <v>813923.53294108016</v>
          </cell>
          <cell r="N118">
            <v>2441770.5988232405</v>
          </cell>
          <cell r="O118">
            <v>927876.51284581842</v>
          </cell>
          <cell r="P118">
            <v>2995601.9471342773</v>
          </cell>
          <cell r="Q118">
            <v>967189.36776327109</v>
          </cell>
          <cell r="R118">
            <v>3017382.5213175877</v>
          </cell>
          <cell r="S118">
            <v>868335.35108317714</v>
          </cell>
          <cell r="T118">
            <v>2696106.967107282</v>
          </cell>
          <cell r="U118">
            <v>2696106.967107282</v>
          </cell>
          <cell r="V118">
            <v>864633.70815945638</v>
          </cell>
          <cell r="W118">
            <v>2593901.124478369</v>
          </cell>
          <cell r="X118">
            <v>910154.74922609935</v>
          </cell>
          <cell r="Y118">
            <v>2628908.4842848168</v>
          </cell>
          <cell r="Z118">
            <v>816820.33861019649</v>
          </cell>
          <cell r="AA118">
            <v>2450461.0158305895</v>
          </cell>
          <cell r="AB118">
            <v>936042.16274872073</v>
          </cell>
          <cell r="AC118">
            <v>5743748.316239926</v>
          </cell>
          <cell r="AD118">
            <v>1064300.64002389</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row>
        <row r="120">
          <cell r="C120" t="str">
            <v>Other Income</v>
          </cell>
          <cell r="E120">
            <v>71008.919001632588</v>
          </cell>
          <cell r="F120">
            <v>355044.59500816296</v>
          </cell>
          <cell r="G120">
            <v>68239.894960403064</v>
          </cell>
          <cell r="H120">
            <v>204719.68488120919</v>
          </cell>
          <cell r="I120">
            <v>87671.348807853516</v>
          </cell>
          <cell r="J120">
            <v>263014.04642356053</v>
          </cell>
          <cell r="K120">
            <v>85084.685004481464</v>
          </cell>
          <cell r="L120">
            <v>255254.05501344439</v>
          </cell>
          <cell r="M120">
            <v>102026.0406777734</v>
          </cell>
          <cell r="N120">
            <v>306078.12203332019</v>
          </cell>
          <cell r="O120">
            <v>73537.795701588882</v>
          </cell>
          <cell r="P120">
            <v>367688.97850794438</v>
          </cell>
          <cell r="Q120">
            <v>63709.581972225693</v>
          </cell>
          <cell r="R120">
            <v>254838.32788890277</v>
          </cell>
          <cell r="S120">
            <v>88423.086142249173</v>
          </cell>
          <cell r="T120">
            <v>353692.34456899669</v>
          </cell>
          <cell r="U120">
            <v>353692.34456899669</v>
          </cell>
          <cell r="V120">
            <v>89348.496873179378</v>
          </cell>
          <cell r="W120">
            <v>268045.49061953812</v>
          </cell>
          <cell r="X120">
            <v>77968.236606518607</v>
          </cell>
          <cell r="Y120">
            <v>155936.47321303721</v>
          </cell>
          <cell r="Z120">
            <v>101301.83926049432</v>
          </cell>
          <cell r="AA120">
            <v>303905.51778148295</v>
          </cell>
          <cell r="AB120">
            <v>71496.383225863276</v>
          </cell>
          <cell r="AC120">
            <v>357481.91612931638</v>
          </cell>
          <cell r="AD120">
            <v>0</v>
          </cell>
        </row>
        <row r="121">
          <cell r="C121" t="str">
            <v>H.D</v>
          </cell>
          <cell r="E121">
            <v>61408.914285714287</v>
          </cell>
          <cell r="F121">
            <v>337749.02857142856</v>
          </cell>
          <cell r="G121">
            <v>55216.516129032258</v>
          </cell>
          <cell r="H121">
            <v>248474.32258064515</v>
          </cell>
          <cell r="I121">
            <v>67728</v>
          </cell>
          <cell r="J121">
            <v>287844</v>
          </cell>
          <cell r="K121">
            <v>1270059.7333333334</v>
          </cell>
          <cell r="L121">
            <v>5397753.8666666662</v>
          </cell>
          <cell r="M121">
            <v>1237157.1612903227</v>
          </cell>
          <cell r="N121">
            <v>5567207.2258064523</v>
          </cell>
          <cell r="O121">
            <v>1056812.888888889</v>
          </cell>
          <cell r="P121">
            <v>6076674.111111111</v>
          </cell>
          <cell r="Q121">
            <v>291058.28571428574</v>
          </cell>
          <cell r="R121">
            <v>1528056</v>
          </cell>
          <cell r="S121">
            <v>59351</v>
          </cell>
          <cell r="T121">
            <v>281917.25</v>
          </cell>
          <cell r="U121">
            <v>281917.25</v>
          </cell>
          <cell r="V121">
            <v>76010.133333333331</v>
          </cell>
          <cell r="W121">
            <v>323043.06666666659</v>
          </cell>
          <cell r="X121">
            <v>59024.551724137928</v>
          </cell>
          <cell r="Y121">
            <v>236098.20689655168</v>
          </cell>
          <cell r="Z121">
            <v>61265.548387096773</v>
          </cell>
          <cell r="AA121">
            <v>275694.96774193551</v>
          </cell>
          <cell r="AB121">
            <v>54914.594594594593</v>
          </cell>
          <cell r="AC121">
            <v>315758.91891891893</v>
          </cell>
          <cell r="AD121">
            <v>365417.96110316378</v>
          </cell>
        </row>
        <row r="122">
          <cell r="C122" t="str">
            <v>Others</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row>
        <row r="123">
          <cell r="E123">
            <v>61408.914285714287</v>
          </cell>
          <cell r="F123">
            <v>337749.02857142856</v>
          </cell>
          <cell r="G123">
            <v>55216.516129032258</v>
          </cell>
          <cell r="H123">
            <v>248474.32258064515</v>
          </cell>
          <cell r="I123">
            <v>67728</v>
          </cell>
          <cell r="J123">
            <v>287844</v>
          </cell>
          <cell r="K123">
            <v>1270059.7333333334</v>
          </cell>
          <cell r="L123">
            <v>5397753.8666666662</v>
          </cell>
          <cell r="M123">
            <v>1237157.1612903227</v>
          </cell>
          <cell r="N123">
            <v>5567207.2258064523</v>
          </cell>
          <cell r="O123">
            <v>1056812.888888889</v>
          </cell>
          <cell r="P123">
            <v>6076674.111111111</v>
          </cell>
          <cell r="Q123">
            <v>291058.28571428574</v>
          </cell>
          <cell r="R123">
            <v>1528056</v>
          </cell>
          <cell r="S123">
            <v>59351</v>
          </cell>
          <cell r="T123">
            <v>281917.25</v>
          </cell>
          <cell r="U123">
            <v>281917.25</v>
          </cell>
          <cell r="V123">
            <v>76010.133333333331</v>
          </cell>
          <cell r="W123">
            <v>323043.06666666659</v>
          </cell>
          <cell r="X123">
            <v>59024.551724137928</v>
          </cell>
          <cell r="Y123">
            <v>236098.20689655168</v>
          </cell>
          <cell r="Z123">
            <v>61265.548387096773</v>
          </cell>
          <cell r="AA123">
            <v>275694.96774193551</v>
          </cell>
          <cell r="AB123">
            <v>54914.594594594593</v>
          </cell>
          <cell r="AC123">
            <v>315758.91891891893</v>
          </cell>
          <cell r="AD123">
            <v>365417.96110316378</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row>
        <row r="125">
          <cell r="C125" t="str">
            <v>Profit before tax</v>
          </cell>
          <cell r="E125">
            <v>1067428.9339313577</v>
          </cell>
          <cell r="F125">
            <v>3586077.4209336652</v>
          </cell>
          <cell r="G125">
            <v>1072312.6319395937</v>
          </cell>
          <cell r="H125">
            <v>3216937.8958187811</v>
          </cell>
          <cell r="I125">
            <v>1007098.3004207597</v>
          </cell>
          <cell r="J125">
            <v>3021294.9012622791</v>
          </cell>
          <cell r="K125">
            <v>2151748.6889675814</v>
          </cell>
          <cell r="L125">
            <v>6455246.0669027437</v>
          </cell>
          <cell r="M125">
            <v>2051080.6942314031</v>
          </cell>
          <cell r="N125">
            <v>6153242.0826942082</v>
          </cell>
          <cell r="O125">
            <v>1984689.4017347074</v>
          </cell>
          <cell r="P125">
            <v>6694447.0582453888</v>
          </cell>
          <cell r="Q125">
            <v>1258247.6534775568</v>
          </cell>
          <cell r="R125">
            <v>3963321.9498890163</v>
          </cell>
          <cell r="S125">
            <v>927686.35108317714</v>
          </cell>
          <cell r="T125">
            <v>2888997.717107282</v>
          </cell>
          <cell r="U125">
            <v>2888997.717107282</v>
          </cell>
          <cell r="V125">
            <v>940643.84149278956</v>
          </cell>
          <cell r="W125">
            <v>2821931.5244783685</v>
          </cell>
          <cell r="X125">
            <v>969179.30095023732</v>
          </cell>
          <cell r="Y125">
            <v>2791226.001526196</v>
          </cell>
          <cell r="Z125">
            <v>878085.88699729322</v>
          </cell>
          <cell r="AA125">
            <v>2634257.6609918801</v>
          </cell>
          <cell r="AB125">
            <v>990956.75734331529</v>
          </cell>
          <cell r="AC125">
            <v>6059507.2351588439</v>
          </cell>
          <cell r="AD125">
            <v>1429718.6011270538</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C127" t="str">
            <v>Taxation</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28">
          <cell r="C128" t="str">
            <v>Presumptive</v>
          </cell>
          <cell r="E128">
            <v>360967</v>
          </cell>
          <cell r="F128">
            <v>1893449</v>
          </cell>
          <cell r="G128">
            <v>360967</v>
          </cell>
          <cell r="H128">
            <v>1505751</v>
          </cell>
          <cell r="I128">
            <v>360967</v>
          </cell>
          <cell r="J128">
            <v>1406286</v>
          </cell>
          <cell r="K128">
            <v>360967</v>
          </cell>
          <cell r="L128">
            <v>1406286</v>
          </cell>
          <cell r="M128">
            <v>360967</v>
          </cell>
          <cell r="N128">
            <v>1505751</v>
          </cell>
          <cell r="O128">
            <v>360967</v>
          </cell>
          <cell r="P128">
            <v>1992914</v>
          </cell>
          <cell r="Q128">
            <v>360967</v>
          </cell>
          <cell r="R128">
            <v>1799065</v>
          </cell>
          <cell r="S128">
            <v>360967</v>
          </cell>
          <cell r="T128">
            <v>1600135</v>
          </cell>
          <cell r="U128">
            <v>1600135</v>
          </cell>
          <cell r="V128">
            <v>360967</v>
          </cell>
          <cell r="W128">
            <v>1406286</v>
          </cell>
          <cell r="X128">
            <v>360967</v>
          </cell>
          <cell r="Y128">
            <v>1311902</v>
          </cell>
          <cell r="Z128">
            <v>360967</v>
          </cell>
          <cell r="AA128">
            <v>1505751</v>
          </cell>
          <cell r="AB128">
            <v>360967</v>
          </cell>
          <cell r="AC128">
            <v>1992914</v>
          </cell>
          <cell r="AD128">
            <v>360967</v>
          </cell>
          <cell r="AG128">
            <v>19326490</v>
          </cell>
        </row>
        <row r="129">
          <cell r="C129" t="str">
            <v>Others</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row>
        <row r="130">
          <cell r="E130">
            <v>360967</v>
          </cell>
          <cell r="F130">
            <v>1271669</v>
          </cell>
          <cell r="G130">
            <v>360967</v>
          </cell>
          <cell r="H130">
            <v>1082901</v>
          </cell>
          <cell r="I130">
            <v>360967</v>
          </cell>
          <cell r="J130">
            <v>1082901</v>
          </cell>
          <cell r="K130">
            <v>360967</v>
          </cell>
          <cell r="L130">
            <v>1082901</v>
          </cell>
          <cell r="M130">
            <v>360967</v>
          </cell>
          <cell r="N130">
            <v>1082901</v>
          </cell>
          <cell r="O130">
            <v>360967</v>
          </cell>
          <cell r="P130">
            <v>1271669</v>
          </cell>
          <cell r="Q130">
            <v>360967</v>
          </cell>
          <cell r="R130">
            <v>1177285</v>
          </cell>
          <cell r="S130">
            <v>360967</v>
          </cell>
          <cell r="T130">
            <v>1177285</v>
          </cell>
          <cell r="U130">
            <v>1177285</v>
          </cell>
          <cell r="V130">
            <v>360967</v>
          </cell>
          <cell r="W130">
            <v>1082901</v>
          </cell>
          <cell r="X130">
            <v>360967</v>
          </cell>
          <cell r="Y130">
            <v>988517</v>
          </cell>
          <cell r="Z130">
            <v>360967</v>
          </cell>
          <cell r="AA130">
            <v>1082901</v>
          </cell>
          <cell r="AB130">
            <v>360967</v>
          </cell>
          <cell r="AC130">
            <v>1992914</v>
          </cell>
          <cell r="AD130">
            <v>360967</v>
          </cell>
        </row>
        <row r="131">
          <cell r="C131" t="str">
            <v>Net Profit after taxation</v>
          </cell>
          <cell r="E131">
            <v>706461.93393135769</v>
          </cell>
          <cell r="F131">
            <v>2314408.4209336652</v>
          </cell>
          <cell r="G131">
            <v>711345.6319395937</v>
          </cell>
          <cell r="H131">
            <v>2134036.8958187811</v>
          </cell>
          <cell r="I131">
            <v>646131.30042075971</v>
          </cell>
          <cell r="J131">
            <v>1938393.9012622791</v>
          </cell>
          <cell r="K131">
            <v>1790781.6889675814</v>
          </cell>
          <cell r="L131">
            <v>5372345.0669027437</v>
          </cell>
          <cell r="M131">
            <v>1690113.6942314031</v>
          </cell>
          <cell r="N131">
            <v>5070341.0826942082</v>
          </cell>
          <cell r="O131">
            <v>1623722.4017347074</v>
          </cell>
          <cell r="P131">
            <v>5422778.0582453888</v>
          </cell>
          <cell r="Q131">
            <v>897280.65347755677</v>
          </cell>
          <cell r="R131">
            <v>2786036.9498890163</v>
          </cell>
          <cell r="S131">
            <v>566719.35108317714</v>
          </cell>
          <cell r="T131">
            <v>1711712.7171072823</v>
          </cell>
          <cell r="U131">
            <v>1711712.7171072823</v>
          </cell>
          <cell r="V131">
            <v>579676.84149278956</v>
          </cell>
          <cell r="W131">
            <v>1739030.5244783685</v>
          </cell>
          <cell r="X131">
            <v>608212.30095023732</v>
          </cell>
          <cell r="Y131">
            <v>1802709.001526196</v>
          </cell>
          <cell r="Z131">
            <v>517118.88699729322</v>
          </cell>
          <cell r="AA131">
            <v>1551356.6609918799</v>
          </cell>
          <cell r="AB131">
            <v>629989.75734331529</v>
          </cell>
          <cell r="AC131">
            <v>4066593.2351588449</v>
          </cell>
          <cell r="AD131">
            <v>1068751.6011270538</v>
          </cell>
        </row>
        <row r="132">
          <cell r="Y132" t="str">
            <v>Hiace Commuter</v>
          </cell>
        </row>
        <row r="133">
          <cell r="E133">
            <v>913</v>
          </cell>
          <cell r="G133">
            <v>944</v>
          </cell>
          <cell r="I133">
            <v>975</v>
          </cell>
          <cell r="K133">
            <v>1006</v>
          </cell>
          <cell r="M133">
            <v>1037</v>
          </cell>
          <cell r="O133">
            <v>1068</v>
          </cell>
          <cell r="Q133">
            <v>1099</v>
          </cell>
          <cell r="S133">
            <v>1130</v>
          </cell>
          <cell r="V133">
            <v>1161</v>
          </cell>
          <cell r="X133">
            <v>1192</v>
          </cell>
          <cell r="Z133">
            <v>1223</v>
          </cell>
          <cell r="AB133">
            <v>1254</v>
          </cell>
          <cell r="AD133" t="str">
            <v>Yearly</v>
          </cell>
        </row>
        <row r="134">
          <cell r="C134" t="str">
            <v>Hiace Commuter</v>
          </cell>
          <cell r="E134" t="str">
            <v>Per Unit</v>
          </cell>
          <cell r="F134" t="str">
            <v>Total</v>
          </cell>
          <cell r="G134" t="str">
            <v>Per Unit</v>
          </cell>
          <cell r="H134" t="str">
            <v>Total</v>
          </cell>
          <cell r="I134" t="str">
            <v>Per Unit</v>
          </cell>
          <cell r="J134" t="str">
            <v>Total</v>
          </cell>
          <cell r="K134" t="str">
            <v>Per Unit</v>
          </cell>
          <cell r="L134" t="str">
            <v>Total</v>
          </cell>
          <cell r="M134" t="str">
            <v>Per Unit</v>
          </cell>
          <cell r="N134" t="str">
            <v>Total</v>
          </cell>
          <cell r="O134" t="str">
            <v>Per Unit</v>
          </cell>
          <cell r="P134" t="str">
            <v>Total</v>
          </cell>
          <cell r="Q134" t="str">
            <v>Per Unit</v>
          </cell>
          <cell r="R134" t="str">
            <v>Total</v>
          </cell>
          <cell r="S134" t="str">
            <v>Per Unit</v>
          </cell>
          <cell r="U134" t="str">
            <v>Total</v>
          </cell>
          <cell r="V134" t="str">
            <v>Per Unit</v>
          </cell>
          <cell r="W134" t="str">
            <v>Total</v>
          </cell>
          <cell r="X134" t="str">
            <v>Per Unit</v>
          </cell>
          <cell r="Y134" t="str">
            <v>Total</v>
          </cell>
          <cell r="Z134" t="str">
            <v>Per Unit</v>
          </cell>
          <cell r="AA134" t="str">
            <v>Total</v>
          </cell>
          <cell r="AB134" t="str">
            <v>Per Unit</v>
          </cell>
          <cell r="AC134" t="str">
            <v>Total</v>
          </cell>
          <cell r="AD134" t="str">
            <v>Average</v>
          </cell>
        </row>
        <row r="136">
          <cell r="C136" t="str">
            <v>Sales Units</v>
          </cell>
          <cell r="E136">
            <v>10</v>
          </cell>
          <cell r="F136">
            <v>10</v>
          </cell>
          <cell r="G136">
            <v>10</v>
          </cell>
          <cell r="H136">
            <v>10</v>
          </cell>
          <cell r="I136">
            <v>10</v>
          </cell>
          <cell r="J136">
            <v>10</v>
          </cell>
          <cell r="K136">
            <v>10</v>
          </cell>
          <cell r="L136">
            <v>10</v>
          </cell>
          <cell r="M136">
            <v>10</v>
          </cell>
          <cell r="N136">
            <v>10</v>
          </cell>
          <cell r="O136">
            <v>10</v>
          </cell>
          <cell r="P136">
            <v>10</v>
          </cell>
          <cell r="Q136">
            <v>10</v>
          </cell>
          <cell r="R136">
            <v>10</v>
          </cell>
          <cell r="S136">
            <v>10</v>
          </cell>
          <cell r="T136">
            <v>10</v>
          </cell>
          <cell r="U136">
            <v>10</v>
          </cell>
          <cell r="V136">
            <v>10</v>
          </cell>
          <cell r="W136">
            <v>10</v>
          </cell>
          <cell r="X136">
            <v>10</v>
          </cell>
          <cell r="Y136">
            <v>10</v>
          </cell>
          <cell r="Z136">
            <v>10</v>
          </cell>
          <cell r="AA136">
            <v>10</v>
          </cell>
          <cell r="AB136">
            <v>10</v>
          </cell>
          <cell r="AC136">
            <v>10</v>
          </cell>
          <cell r="AD136">
            <v>120</v>
          </cell>
        </row>
        <row r="137">
          <cell r="U137">
            <v>0</v>
          </cell>
        </row>
        <row r="138">
          <cell r="C138" t="str">
            <v>Selling Price</v>
          </cell>
          <cell r="E138">
            <v>1580000</v>
          </cell>
          <cell r="F138">
            <v>15800000</v>
          </cell>
          <cell r="G138">
            <v>1580000</v>
          </cell>
          <cell r="H138">
            <v>15800000</v>
          </cell>
          <cell r="I138">
            <v>1580000</v>
          </cell>
          <cell r="J138">
            <v>15800000</v>
          </cell>
          <cell r="K138">
            <v>1580000</v>
          </cell>
          <cell r="L138">
            <v>15800000</v>
          </cell>
          <cell r="M138">
            <v>1580000</v>
          </cell>
          <cell r="N138">
            <v>15800000</v>
          </cell>
          <cell r="O138">
            <v>1580000</v>
          </cell>
          <cell r="P138">
            <v>15800000</v>
          </cell>
          <cell r="Q138">
            <v>1580000</v>
          </cell>
          <cell r="R138">
            <v>15800000</v>
          </cell>
          <cell r="S138">
            <v>1580000</v>
          </cell>
          <cell r="T138">
            <v>15800000</v>
          </cell>
          <cell r="U138">
            <v>15800000</v>
          </cell>
          <cell r="V138">
            <v>1580000</v>
          </cell>
          <cell r="W138">
            <v>15800000</v>
          </cell>
          <cell r="X138">
            <v>1580000</v>
          </cell>
          <cell r="Y138">
            <v>15800000</v>
          </cell>
          <cell r="Z138">
            <v>1580000</v>
          </cell>
          <cell r="AA138">
            <v>15800000</v>
          </cell>
          <cell r="AB138">
            <v>1580000</v>
          </cell>
          <cell r="AC138">
            <v>15800000</v>
          </cell>
          <cell r="AD138">
            <v>1580000</v>
          </cell>
        </row>
        <row r="139">
          <cell r="C139" t="str">
            <v>Less: Dealer commission</v>
          </cell>
          <cell r="E139">
            <v>-30000</v>
          </cell>
          <cell r="F139">
            <v>-300000</v>
          </cell>
          <cell r="G139">
            <v>-30000</v>
          </cell>
          <cell r="H139">
            <v>-300000</v>
          </cell>
          <cell r="I139">
            <v>-30000</v>
          </cell>
          <cell r="J139">
            <v>-300000</v>
          </cell>
          <cell r="K139">
            <v>-30000</v>
          </cell>
          <cell r="L139">
            <v>-300000</v>
          </cell>
          <cell r="M139">
            <v>-30000</v>
          </cell>
          <cell r="N139">
            <v>-300000</v>
          </cell>
          <cell r="O139">
            <v>-30000</v>
          </cell>
          <cell r="P139">
            <v>-300000</v>
          </cell>
          <cell r="Q139">
            <v>-30000</v>
          </cell>
          <cell r="R139">
            <v>-300000</v>
          </cell>
          <cell r="S139">
            <v>-30000</v>
          </cell>
          <cell r="T139">
            <v>-300000</v>
          </cell>
          <cell r="U139">
            <v>-300000</v>
          </cell>
          <cell r="V139">
            <v>-30000</v>
          </cell>
          <cell r="W139">
            <v>-300000</v>
          </cell>
          <cell r="X139">
            <v>-30000</v>
          </cell>
          <cell r="Y139">
            <v>-300000</v>
          </cell>
          <cell r="Z139">
            <v>-30000</v>
          </cell>
          <cell r="AA139">
            <v>-300000</v>
          </cell>
          <cell r="AB139">
            <v>-30000</v>
          </cell>
          <cell r="AC139">
            <v>-300000</v>
          </cell>
          <cell r="AD139">
            <v>-30000</v>
          </cell>
        </row>
        <row r="140">
          <cell r="C140" t="str">
            <v>Sales tax</v>
          </cell>
          <cell r="E140">
            <v>-206086.95652173914</v>
          </cell>
          <cell r="F140">
            <v>-2060869.5652173914</v>
          </cell>
          <cell r="G140">
            <v>-206086.95652173914</v>
          </cell>
          <cell r="H140">
            <v>-2060869.5652173914</v>
          </cell>
          <cell r="I140">
            <v>-206086.95652173914</v>
          </cell>
          <cell r="J140">
            <v>-2060869.5652173914</v>
          </cell>
          <cell r="K140">
            <v>-206086.95652173914</v>
          </cell>
          <cell r="L140">
            <v>-2060869.5652173914</v>
          </cell>
          <cell r="M140">
            <v>-206086.95652173914</v>
          </cell>
          <cell r="N140">
            <v>-2060869.5652173914</v>
          </cell>
          <cell r="O140">
            <v>-206086.95652173914</v>
          </cell>
          <cell r="P140">
            <v>-2060869.5652173914</v>
          </cell>
          <cell r="Q140">
            <v>-206086.95652173914</v>
          </cell>
          <cell r="R140">
            <v>-2060869.5652173914</v>
          </cell>
          <cell r="S140">
            <v>-206086.95652173914</v>
          </cell>
          <cell r="T140">
            <v>-2060869.5652173914</v>
          </cell>
          <cell r="U140">
            <v>-2060869.5652173914</v>
          </cell>
          <cell r="V140">
            <v>-206086.95652173914</v>
          </cell>
          <cell r="W140">
            <v>-2060869.5652173914</v>
          </cell>
          <cell r="X140">
            <v>-206086.95652173914</v>
          </cell>
          <cell r="Y140">
            <v>-2060869.5652173914</v>
          </cell>
          <cell r="Z140">
            <v>-206086.95652173914</v>
          </cell>
          <cell r="AA140">
            <v>-2060869.5652173914</v>
          </cell>
          <cell r="AB140">
            <v>-206086.95652173914</v>
          </cell>
          <cell r="AC140">
            <v>-2060869.5652173914</v>
          </cell>
          <cell r="AD140">
            <v>-206086.95652173911</v>
          </cell>
        </row>
        <row r="141">
          <cell r="C141" t="str">
            <v>Net Sales</v>
          </cell>
          <cell r="E141">
            <v>1343913.0434782607</v>
          </cell>
          <cell r="F141">
            <v>13439130.434782607</v>
          </cell>
          <cell r="G141">
            <v>1343913.0434782607</v>
          </cell>
          <cell r="H141">
            <v>13439130.434782607</v>
          </cell>
          <cell r="I141">
            <v>1343913.0434782607</v>
          </cell>
          <cell r="J141">
            <v>13439130.434782607</v>
          </cell>
          <cell r="K141">
            <v>1343913.0434782607</v>
          </cell>
          <cell r="L141">
            <v>13439130.434782607</v>
          </cell>
          <cell r="M141">
            <v>1343913.0434782607</v>
          </cell>
          <cell r="N141">
            <v>13439130.434782607</v>
          </cell>
          <cell r="O141">
            <v>1343913.0434782607</v>
          </cell>
          <cell r="P141">
            <v>13439130.434782607</v>
          </cell>
          <cell r="Q141">
            <v>1343913.0434782607</v>
          </cell>
          <cell r="R141">
            <v>13439130.434782607</v>
          </cell>
          <cell r="S141">
            <v>1343913.0434782607</v>
          </cell>
          <cell r="T141">
            <v>13439130.434782607</v>
          </cell>
          <cell r="U141">
            <v>13439130.434782607</v>
          </cell>
          <cell r="V141">
            <v>1343913.0434782607</v>
          </cell>
          <cell r="W141">
            <v>13439130.434782607</v>
          </cell>
          <cell r="X141">
            <v>1343913.0434782607</v>
          </cell>
          <cell r="Y141">
            <v>13439130.434782607</v>
          </cell>
          <cell r="Z141">
            <v>1343913.0434782607</v>
          </cell>
          <cell r="AA141">
            <v>13439130.434782607</v>
          </cell>
          <cell r="AB141">
            <v>1343913.0434782607</v>
          </cell>
          <cell r="AC141">
            <v>13439130.434782607</v>
          </cell>
          <cell r="AD141">
            <v>1343913.043478261</v>
          </cell>
        </row>
        <row r="142">
          <cell r="C142" t="str">
            <v>Landed cost</v>
          </cell>
          <cell r="E142">
            <v>1032844</v>
          </cell>
          <cell r="F142">
            <v>10328440</v>
          </cell>
          <cell r="G142">
            <v>1032844</v>
          </cell>
          <cell r="H142">
            <v>10328440</v>
          </cell>
          <cell r="I142">
            <v>1032844</v>
          </cell>
          <cell r="J142">
            <v>10328440</v>
          </cell>
          <cell r="K142">
            <v>1032844</v>
          </cell>
          <cell r="L142">
            <v>10328440</v>
          </cell>
          <cell r="M142">
            <v>1032844</v>
          </cell>
          <cell r="N142">
            <v>10328440</v>
          </cell>
          <cell r="O142">
            <v>1032844</v>
          </cell>
          <cell r="P142">
            <v>10328440</v>
          </cell>
          <cell r="Q142">
            <v>1032844</v>
          </cell>
          <cell r="R142">
            <v>10328440</v>
          </cell>
          <cell r="S142">
            <v>1032844</v>
          </cell>
          <cell r="T142">
            <v>10328440</v>
          </cell>
          <cell r="U142">
            <v>10328440</v>
          </cell>
          <cell r="V142">
            <v>1032844</v>
          </cell>
          <cell r="W142">
            <v>10328440</v>
          </cell>
          <cell r="X142">
            <v>1032844</v>
          </cell>
          <cell r="Y142">
            <v>10328440</v>
          </cell>
          <cell r="Z142">
            <v>1032844</v>
          </cell>
          <cell r="AA142">
            <v>10328440</v>
          </cell>
          <cell r="AB142">
            <v>1032844</v>
          </cell>
          <cell r="AC142">
            <v>10328440</v>
          </cell>
          <cell r="AD142">
            <v>1032844</v>
          </cell>
          <cell r="AF142">
            <v>123941280</v>
          </cell>
        </row>
        <row r="143">
          <cell r="C143" t="str">
            <v>Gross Profit</v>
          </cell>
          <cell r="E143">
            <v>311069.04347826075</v>
          </cell>
          <cell r="F143">
            <v>3110690.4347826075</v>
          </cell>
          <cell r="G143">
            <v>311069.04347826075</v>
          </cell>
          <cell r="H143">
            <v>3110690.4347826075</v>
          </cell>
          <cell r="I143">
            <v>311069.04347826075</v>
          </cell>
          <cell r="J143">
            <v>3110690.4347826075</v>
          </cell>
          <cell r="K143">
            <v>311069.04347826075</v>
          </cell>
          <cell r="L143">
            <v>3110690.4347826075</v>
          </cell>
          <cell r="M143">
            <v>311069.04347826075</v>
          </cell>
          <cell r="N143">
            <v>3110690.4347826075</v>
          </cell>
          <cell r="O143">
            <v>311069.04347826075</v>
          </cell>
          <cell r="P143">
            <v>3110690.4347826075</v>
          </cell>
          <cell r="Q143">
            <v>311069.04347826075</v>
          </cell>
          <cell r="R143">
            <v>3110690.4347826075</v>
          </cell>
          <cell r="S143">
            <v>311069.04347826075</v>
          </cell>
          <cell r="T143">
            <v>3110690.4347826075</v>
          </cell>
          <cell r="U143">
            <v>3110690.4347826075</v>
          </cell>
          <cell r="V143">
            <v>311069.04347826075</v>
          </cell>
          <cell r="W143">
            <v>3110690.4347826075</v>
          </cell>
          <cell r="X143">
            <v>311069.04347826075</v>
          </cell>
          <cell r="Y143">
            <v>3110690.4347826075</v>
          </cell>
          <cell r="Z143">
            <v>311069.04347826075</v>
          </cell>
          <cell r="AA143">
            <v>3110690.4347826075</v>
          </cell>
          <cell r="AB143">
            <v>311069.04347826075</v>
          </cell>
          <cell r="AC143">
            <v>3110690.4347826075</v>
          </cell>
          <cell r="AD143">
            <v>311069.04347826098</v>
          </cell>
          <cell r="AG143">
            <v>37328285.217391297</v>
          </cell>
        </row>
        <row r="144">
          <cell r="E144">
            <v>0.23146515690714972</v>
          </cell>
          <cell r="U144">
            <v>0</v>
          </cell>
        </row>
        <row r="145">
          <cell r="U145">
            <v>0</v>
          </cell>
        </row>
        <row r="146">
          <cell r="C146" t="str">
            <v>Other Expenses</v>
          </cell>
          <cell r="U146">
            <v>0</v>
          </cell>
        </row>
        <row r="147">
          <cell r="C147" t="str">
            <v>Selling Expenses</v>
          </cell>
          <cell r="E147">
            <v>15580.366396615698</v>
          </cell>
          <cell r="F147">
            <v>155803.66396615698</v>
          </cell>
          <cell r="G147">
            <v>14065.815418598198</v>
          </cell>
          <cell r="H147">
            <v>140658.15418598198</v>
          </cell>
          <cell r="I147">
            <v>13937.86149454217</v>
          </cell>
          <cell r="J147">
            <v>139378.61494542169</v>
          </cell>
          <cell r="K147">
            <v>12990.070739676898</v>
          </cell>
          <cell r="L147">
            <v>129900.70739676898</v>
          </cell>
          <cell r="M147">
            <v>17928.80038831451</v>
          </cell>
          <cell r="N147">
            <v>179288.00388314511</v>
          </cell>
          <cell r="O147">
            <v>16522.62377225871</v>
          </cell>
          <cell r="P147">
            <v>165226.2377225871</v>
          </cell>
          <cell r="Q147">
            <v>13012.379906852413</v>
          </cell>
          <cell r="R147">
            <v>130123.79906852412</v>
          </cell>
          <cell r="S147">
            <v>16957.866211611876</v>
          </cell>
          <cell r="T147">
            <v>169578.66211611876</v>
          </cell>
          <cell r="U147">
            <v>169578.66211611876</v>
          </cell>
          <cell r="V147">
            <v>15996.962658356917</v>
          </cell>
          <cell r="W147">
            <v>159969.62658356916</v>
          </cell>
          <cell r="X147">
            <v>17004.344235451234</v>
          </cell>
          <cell r="Y147">
            <v>170043.44235451234</v>
          </cell>
          <cell r="Z147">
            <v>16758.208123786724</v>
          </cell>
          <cell r="AA147">
            <v>167582.08123786724</v>
          </cell>
          <cell r="AB147">
            <v>15514.915208059225</v>
          </cell>
          <cell r="AC147">
            <v>155149.15208059223</v>
          </cell>
          <cell r="AD147">
            <v>15522.517879510382</v>
          </cell>
        </row>
        <row r="148">
          <cell r="C148" t="str">
            <v>Advertisement Expenses</v>
          </cell>
          <cell r="E148">
            <v>2405.8167555729137</v>
          </cell>
          <cell r="F148">
            <v>24058.167555729138</v>
          </cell>
          <cell r="G148">
            <v>3080.827321757934</v>
          </cell>
          <cell r="H148">
            <v>30808.273217579339</v>
          </cell>
          <cell r="I148">
            <v>23766.822379487348</v>
          </cell>
          <cell r="J148">
            <v>237668.22379487348</v>
          </cell>
          <cell r="K148">
            <v>23113.454316588311</v>
          </cell>
          <cell r="L148">
            <v>231134.54316588311</v>
          </cell>
          <cell r="M148">
            <v>25512.297842660966</v>
          </cell>
          <cell r="N148">
            <v>255122.97842660965</v>
          </cell>
          <cell r="O148">
            <v>2551.3138847595887</v>
          </cell>
          <cell r="P148">
            <v>25513.138847595888</v>
          </cell>
          <cell r="Q148">
            <v>2503.8786398437537</v>
          </cell>
          <cell r="R148">
            <v>25038.786398437536</v>
          </cell>
          <cell r="S148">
            <v>15993.121382039297</v>
          </cell>
          <cell r="T148">
            <v>159931.21382039296</v>
          </cell>
          <cell r="U148">
            <v>159931.21382039296</v>
          </cell>
          <cell r="V148">
            <v>18583.08922809346</v>
          </cell>
          <cell r="W148">
            <v>185830.89228093461</v>
          </cell>
          <cell r="X148">
            <v>2625.697960996888</v>
          </cell>
          <cell r="Y148">
            <v>26256.979609968879</v>
          </cell>
          <cell r="Z148">
            <v>28862.71016865053</v>
          </cell>
          <cell r="AA148">
            <v>288627.10168650531</v>
          </cell>
          <cell r="AB148">
            <v>3501.4226255840545</v>
          </cell>
          <cell r="AC148">
            <v>35014.226255840542</v>
          </cell>
          <cell r="AD148">
            <v>12708.371042169589</v>
          </cell>
        </row>
        <row r="149">
          <cell r="C149" t="str">
            <v>Administrative Expenses</v>
          </cell>
          <cell r="E149">
            <v>31746.041360815143</v>
          </cell>
          <cell r="F149">
            <v>317460.41360815143</v>
          </cell>
          <cell r="G149">
            <v>28660.042176505169</v>
          </cell>
          <cell r="H149">
            <v>286600.42176505167</v>
          </cell>
          <cell r="I149">
            <v>28399.32747558237</v>
          </cell>
          <cell r="J149">
            <v>283993.27475582372</v>
          </cell>
          <cell r="K149">
            <v>26468.140253189009</v>
          </cell>
          <cell r="L149">
            <v>264681.40253189008</v>
          </cell>
          <cell r="M149">
            <v>36531.133106142057</v>
          </cell>
          <cell r="N149">
            <v>365311.33106142055</v>
          </cell>
          <cell r="O149">
            <v>33665.95395197178</v>
          </cell>
          <cell r="P149">
            <v>336659.5395197178</v>
          </cell>
          <cell r="Q149">
            <v>26513.596677373815</v>
          </cell>
          <cell r="R149">
            <v>265135.96677373815</v>
          </cell>
          <cell r="S149">
            <v>34552.789609744817</v>
          </cell>
          <cell r="T149">
            <v>345527.89609744819</v>
          </cell>
          <cell r="U149">
            <v>345527.89609744819</v>
          </cell>
          <cell r="V149">
            <v>32594.884181281192</v>
          </cell>
          <cell r="W149">
            <v>325948.84181281191</v>
          </cell>
          <cell r="X149">
            <v>34647.491700158673</v>
          </cell>
          <cell r="Y149">
            <v>346474.91700158676</v>
          </cell>
          <cell r="Z149">
            <v>34145.972866622818</v>
          </cell>
          <cell r="AA149">
            <v>341459.72866622818</v>
          </cell>
          <cell r="AB149">
            <v>31612.680174939585</v>
          </cell>
          <cell r="AC149">
            <v>316126.80174939585</v>
          </cell>
          <cell r="AD149">
            <v>31628.171127860536</v>
          </cell>
        </row>
        <row r="150">
          <cell r="C150" t="str">
            <v>Depreciation (Admin. &amp; Selling )</v>
          </cell>
          <cell r="E150">
            <v>8927.9242923219663</v>
          </cell>
          <cell r="F150">
            <v>89279.242923219659</v>
          </cell>
          <cell r="G150">
            <v>8060.0501920351098</v>
          </cell>
          <cell r="H150">
            <v>80600.501920351104</v>
          </cell>
          <cell r="I150">
            <v>7986.7295192217998</v>
          </cell>
          <cell r="J150">
            <v>79867.295192217993</v>
          </cell>
          <cell r="K150">
            <v>7443.6226442616662</v>
          </cell>
          <cell r="L150">
            <v>74436.226442616666</v>
          </cell>
          <cell r="M150">
            <v>10273.633395026813</v>
          </cell>
          <cell r="N150">
            <v>102736.33395026813</v>
          </cell>
          <cell r="O150">
            <v>9467.8604080380956</v>
          </cell>
          <cell r="P150">
            <v>94678.604080380959</v>
          </cell>
          <cell r="Q150">
            <v>7456.4063330721565</v>
          </cell>
          <cell r="R150">
            <v>74564.063330721561</v>
          </cell>
          <cell r="S150">
            <v>9717.2647832904422</v>
          </cell>
          <cell r="T150">
            <v>97172.647832904418</v>
          </cell>
          <cell r="U150">
            <v>97172.647832904418</v>
          </cell>
          <cell r="V150">
            <v>9166.6439597938333</v>
          </cell>
          <cell r="W150">
            <v>91666.439597938326</v>
          </cell>
          <cell r="X150">
            <v>9743.8978076707062</v>
          </cell>
          <cell r="Y150">
            <v>97438.978076707062</v>
          </cell>
          <cell r="Z150">
            <v>9602.8559018125379</v>
          </cell>
          <cell r="AA150">
            <v>96028.559018125379</v>
          </cell>
          <cell r="AB150">
            <v>8890.4191886934896</v>
          </cell>
          <cell r="AC150">
            <v>88904.191886934888</v>
          </cell>
          <cell r="AD150">
            <v>8894.7757021032194</v>
          </cell>
        </row>
        <row r="151">
          <cell r="C151" t="str">
            <v>Financial Charges -Capital Exp.</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row>
        <row r="152">
          <cell r="C152" t="str">
            <v>Financial  Charges -Working Capital</v>
          </cell>
          <cell r="E152">
            <v>1593.5489361898781</v>
          </cell>
          <cell r="F152">
            <v>15935.489361898781</v>
          </cell>
          <cell r="G152">
            <v>1457.6240215047092</v>
          </cell>
          <cell r="H152">
            <v>14576.240215047092</v>
          </cell>
          <cell r="I152">
            <v>1446.6945190186796</v>
          </cell>
          <cell r="J152">
            <v>14466.945190186796</v>
          </cell>
          <cell r="K152">
            <v>1359.6931738041301</v>
          </cell>
          <cell r="L152">
            <v>13596.931738041301</v>
          </cell>
          <cell r="M152">
            <v>1819.174805065381</v>
          </cell>
          <cell r="N152">
            <v>18191.748050653809</v>
          </cell>
          <cell r="O152">
            <v>1683.4853438562145</v>
          </cell>
          <cell r="P152">
            <v>16834.853438562146</v>
          </cell>
          <cell r="Q152">
            <v>1343.3633567120232</v>
          </cell>
          <cell r="R152">
            <v>13433.633567120232</v>
          </cell>
          <cell r="S152">
            <v>1703.3864664491034</v>
          </cell>
          <cell r="T152">
            <v>17033.864664491033</v>
          </cell>
          <cell r="U152">
            <v>17033.864664491033</v>
          </cell>
          <cell r="V152">
            <v>1621.6858468907856</v>
          </cell>
          <cell r="W152">
            <v>16216.858468907856</v>
          </cell>
          <cell r="X152">
            <v>1714.8673233328852</v>
          </cell>
          <cell r="Y152">
            <v>17148.673233328853</v>
          </cell>
          <cell r="Z152">
            <v>1688.4217100899446</v>
          </cell>
          <cell r="AA152">
            <v>16884.217100899445</v>
          </cell>
          <cell r="AB152">
            <v>1570.4294045608508</v>
          </cell>
          <cell r="AC152">
            <v>15704.294045608509</v>
          </cell>
          <cell r="AD152">
            <v>1583.5312422895488</v>
          </cell>
        </row>
        <row r="153">
          <cell r="C153" t="str">
            <v>Other Expenses (Charity &amp; Donation)</v>
          </cell>
          <cell r="E153">
            <v>1106.6312056874151</v>
          </cell>
          <cell r="F153">
            <v>11066.312056874151</v>
          </cell>
          <cell r="G153">
            <v>1012.2389038227149</v>
          </cell>
          <cell r="H153">
            <v>10122.389038227149</v>
          </cell>
          <cell r="I153">
            <v>1004.6489715407499</v>
          </cell>
          <cell r="J153">
            <v>10046.489715407499</v>
          </cell>
          <cell r="K153">
            <v>944.23137069731274</v>
          </cell>
          <cell r="L153">
            <v>9442.3137069731274</v>
          </cell>
          <cell r="M153">
            <v>1263.3158368509594</v>
          </cell>
          <cell r="N153">
            <v>12633.158368509594</v>
          </cell>
          <cell r="O153">
            <v>1169.0870443445933</v>
          </cell>
          <cell r="P153">
            <v>11690.870443445932</v>
          </cell>
          <cell r="Q153">
            <v>932.89121993890501</v>
          </cell>
          <cell r="R153">
            <v>9328.9121993890494</v>
          </cell>
          <cell r="S153">
            <v>1182.9072683674331</v>
          </cell>
          <cell r="T153">
            <v>11829.072683674331</v>
          </cell>
          <cell r="U153">
            <v>11829.072683674331</v>
          </cell>
          <cell r="V153">
            <v>1126.1707270074899</v>
          </cell>
          <cell r="W153">
            <v>11261.707270074898</v>
          </cell>
          <cell r="X153">
            <v>1190.8800856478372</v>
          </cell>
          <cell r="Y153">
            <v>11908.800856478372</v>
          </cell>
          <cell r="Z153">
            <v>1172.5150764513503</v>
          </cell>
          <cell r="AA153">
            <v>11725.150764513503</v>
          </cell>
          <cell r="AB153">
            <v>1090.5759753894795</v>
          </cell>
          <cell r="AC153">
            <v>10905.759753894796</v>
          </cell>
          <cell r="AD153">
            <v>1099.6744738121865</v>
          </cell>
        </row>
        <row r="154">
          <cell r="C154" t="str">
            <v>Other Expenses ( W.P.P.F.)</v>
          </cell>
          <cell r="E154">
            <v>9648.5900544295782</v>
          </cell>
          <cell r="F154">
            <v>96485.900544295786</v>
          </cell>
          <cell r="G154">
            <v>11903.296926179239</v>
          </cell>
          <cell r="H154">
            <v>119032.96926179239</v>
          </cell>
          <cell r="I154">
            <v>11129.264448460395</v>
          </cell>
          <cell r="J154">
            <v>111292.64448460395</v>
          </cell>
          <cell r="K154">
            <v>12765.472506264148</v>
          </cell>
          <cell r="L154">
            <v>127654.72506264149</v>
          </cell>
          <cell r="M154">
            <v>8697.6853037127148</v>
          </cell>
          <cell r="N154">
            <v>86976.853037127148</v>
          </cell>
          <cell r="O154">
            <v>8477.4712963599068</v>
          </cell>
          <cell r="P154">
            <v>84774.712963599071</v>
          </cell>
          <cell r="Q154">
            <v>11947.065838432633</v>
          </cell>
          <cell r="R154">
            <v>119470.65838432632</v>
          </cell>
          <cell r="S154">
            <v>8315.7504207462025</v>
          </cell>
          <cell r="T154">
            <v>83157.504207462029</v>
          </cell>
          <cell r="U154">
            <v>83157.504207462029</v>
          </cell>
          <cell r="V154">
            <v>10259.06027175571</v>
          </cell>
          <cell r="W154">
            <v>102590.60271755711</v>
          </cell>
          <cell r="X154">
            <v>11041.057493260387</v>
          </cell>
          <cell r="Y154">
            <v>110410.57493260386</v>
          </cell>
          <cell r="Z154">
            <v>9071.1554130804143</v>
          </cell>
          <cell r="AA154">
            <v>90711.554130804143</v>
          </cell>
          <cell r="AB154">
            <v>9315.9406486366006</v>
          </cell>
          <cell r="AC154">
            <v>93159.406486366002</v>
          </cell>
          <cell r="AD154">
            <v>10214.317551776496</v>
          </cell>
        </row>
        <row r="155">
          <cell r="C155" t="str">
            <v>Workers Welfare Fund</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56">
          <cell r="E156">
            <v>71008.919001632588</v>
          </cell>
          <cell r="F156">
            <v>710089.19001632591</v>
          </cell>
          <cell r="G156">
            <v>68239.894960403064</v>
          </cell>
          <cell r="H156">
            <v>682398.9496040307</v>
          </cell>
          <cell r="I156">
            <v>87671.348807853516</v>
          </cell>
          <cell r="J156">
            <v>876713.48807853519</v>
          </cell>
          <cell r="K156">
            <v>85084.685004481464</v>
          </cell>
          <cell r="L156">
            <v>850846.85004481464</v>
          </cell>
          <cell r="M156">
            <v>102026.0406777734</v>
          </cell>
          <cell r="N156">
            <v>1020260.4067777341</v>
          </cell>
          <cell r="O156">
            <v>73537.795701588882</v>
          </cell>
          <cell r="P156">
            <v>735377.95701588877</v>
          </cell>
          <cell r="Q156">
            <v>63709.581972225693</v>
          </cell>
          <cell r="R156">
            <v>637095.81972225697</v>
          </cell>
          <cell r="S156">
            <v>88423.086142249173</v>
          </cell>
          <cell r="T156">
            <v>884230.86142249173</v>
          </cell>
          <cell r="U156">
            <v>884230.86142249173</v>
          </cell>
          <cell r="V156">
            <v>89348.496873179378</v>
          </cell>
          <cell r="W156">
            <v>893484.96873179381</v>
          </cell>
          <cell r="X156">
            <v>77968.236606518607</v>
          </cell>
          <cell r="Y156">
            <v>779682.3660651861</v>
          </cell>
          <cell r="Z156">
            <v>101301.83926049432</v>
          </cell>
          <cell r="AA156">
            <v>1013018.3926049432</v>
          </cell>
          <cell r="AB156">
            <v>71496.383225863276</v>
          </cell>
          <cell r="AC156">
            <v>714963.83225863276</v>
          </cell>
          <cell r="AD156">
            <v>81651.359019521959</v>
          </cell>
        </row>
        <row r="157">
          <cell r="C157" t="str">
            <v>Operating Profit</v>
          </cell>
          <cell r="E157">
            <v>240060.12447662815</v>
          </cell>
          <cell r="F157">
            <v>2400601.2447662815</v>
          </cell>
          <cell r="G157">
            <v>242829.14851785768</v>
          </cell>
          <cell r="H157">
            <v>2428291.4851785768</v>
          </cell>
          <cell r="I157">
            <v>223397.69467040722</v>
          </cell>
          <cell r="J157">
            <v>2233976.9467040719</v>
          </cell>
          <cell r="K157">
            <v>225984.35847377928</v>
          </cell>
          <cell r="L157">
            <v>2259843.5847377926</v>
          </cell>
          <cell r="M157">
            <v>209043.00280048733</v>
          </cell>
          <cell r="N157">
            <v>2090430.0280048733</v>
          </cell>
          <cell r="O157">
            <v>237531.24777667187</v>
          </cell>
          <cell r="P157">
            <v>2375312.4777667187</v>
          </cell>
          <cell r="Q157">
            <v>247359.46150603506</v>
          </cell>
          <cell r="R157">
            <v>2473594.6150603509</v>
          </cell>
          <cell r="S157">
            <v>222645.95733601158</v>
          </cell>
          <cell r="T157">
            <v>2226459.5733601158</v>
          </cell>
          <cell r="U157">
            <v>2226459.5733601158</v>
          </cell>
          <cell r="V157">
            <v>221720.54660508136</v>
          </cell>
          <cell r="W157">
            <v>2217205.4660508134</v>
          </cell>
          <cell r="X157">
            <v>233100.80687174213</v>
          </cell>
          <cell r="Y157">
            <v>2331008.068717421</v>
          </cell>
          <cell r="Z157">
            <v>209767.20421776641</v>
          </cell>
          <cell r="AA157">
            <v>2097672.0421776641</v>
          </cell>
          <cell r="AB157">
            <v>239572.66025239747</v>
          </cell>
          <cell r="AC157">
            <v>2395726.6025239746</v>
          </cell>
          <cell r="AD157">
            <v>229417.68445873901</v>
          </cell>
        </row>
        <row r="158">
          <cell r="U158">
            <v>0</v>
          </cell>
        </row>
        <row r="159">
          <cell r="C159" t="str">
            <v>Other Income</v>
          </cell>
          <cell r="U159">
            <v>0</v>
          </cell>
        </row>
        <row r="160">
          <cell r="C160" t="str">
            <v>H.D</v>
          </cell>
          <cell r="E160">
            <v>15352.228571428572</v>
          </cell>
          <cell r="F160">
            <v>153522.28571428571</v>
          </cell>
          <cell r="G160">
            <v>13804.129032258064</v>
          </cell>
          <cell r="H160">
            <v>138041.29032258064</v>
          </cell>
          <cell r="I160">
            <v>16932</v>
          </cell>
          <cell r="J160">
            <v>169320</v>
          </cell>
          <cell r="K160">
            <v>317514.93333333335</v>
          </cell>
          <cell r="L160">
            <v>3175149.3333333335</v>
          </cell>
          <cell r="M160">
            <v>309289.29032258067</v>
          </cell>
          <cell r="N160">
            <v>3092892.9032258065</v>
          </cell>
          <cell r="O160">
            <v>264203.22222222225</v>
          </cell>
          <cell r="P160">
            <v>2642032.2222222225</v>
          </cell>
          <cell r="Q160">
            <v>72764.571428571435</v>
          </cell>
          <cell r="R160">
            <v>727645.71428571432</v>
          </cell>
          <cell r="S160">
            <v>14837.75</v>
          </cell>
          <cell r="T160">
            <v>148377.5</v>
          </cell>
          <cell r="U160">
            <v>148377.5</v>
          </cell>
          <cell r="V160">
            <v>19002.533333333333</v>
          </cell>
          <cell r="W160">
            <v>190025.33333333331</v>
          </cell>
          <cell r="X160">
            <v>14756.137931034482</v>
          </cell>
          <cell r="Y160">
            <v>147561.37931034481</v>
          </cell>
          <cell r="Z160">
            <v>15316.387096774193</v>
          </cell>
          <cell r="AA160">
            <v>153163.87096774194</v>
          </cell>
          <cell r="AB160">
            <v>13728.648648648648</v>
          </cell>
          <cell r="AC160">
            <v>137286.48648648648</v>
          </cell>
          <cell r="AD160">
            <v>90625.152660015432</v>
          </cell>
        </row>
        <row r="161">
          <cell r="C161" t="str">
            <v>Others</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row>
        <row r="162">
          <cell r="E162">
            <v>15352.228571428572</v>
          </cell>
          <cell r="F162">
            <v>153522.28571428571</v>
          </cell>
          <cell r="G162">
            <v>13804.129032258064</v>
          </cell>
          <cell r="H162">
            <v>138041.29032258064</v>
          </cell>
          <cell r="I162">
            <v>16932</v>
          </cell>
          <cell r="J162">
            <v>169320</v>
          </cell>
          <cell r="K162">
            <v>317514.93333333335</v>
          </cell>
          <cell r="L162">
            <v>3175149.3333333335</v>
          </cell>
          <cell r="M162">
            <v>309289.29032258067</v>
          </cell>
          <cell r="N162">
            <v>3092892.9032258065</v>
          </cell>
          <cell r="O162">
            <v>264203.22222222225</v>
          </cell>
          <cell r="P162">
            <v>2642032.2222222225</v>
          </cell>
          <cell r="Q162">
            <v>72764.571428571435</v>
          </cell>
          <cell r="R162">
            <v>727645.71428571432</v>
          </cell>
          <cell r="S162">
            <v>14837.75</v>
          </cell>
          <cell r="T162">
            <v>148377.5</v>
          </cell>
          <cell r="U162">
            <v>148377.5</v>
          </cell>
          <cell r="V162">
            <v>19002.533333333333</v>
          </cell>
          <cell r="W162">
            <v>190025.33333333331</v>
          </cell>
          <cell r="X162">
            <v>14756.137931034482</v>
          </cell>
          <cell r="Y162">
            <v>147561.37931034481</v>
          </cell>
          <cell r="Z162">
            <v>15316.387096774193</v>
          </cell>
          <cell r="AA162">
            <v>153163.87096774194</v>
          </cell>
          <cell r="AB162">
            <v>13728.648648648648</v>
          </cell>
          <cell r="AC162">
            <v>137286.48648648648</v>
          </cell>
          <cell r="AD162">
            <v>90625.152660015432</v>
          </cell>
        </row>
        <row r="163">
          <cell r="U163">
            <v>0</v>
          </cell>
        </row>
        <row r="164">
          <cell r="C164" t="str">
            <v>Profit before tax</v>
          </cell>
          <cell r="E164">
            <v>255412.35304805671</v>
          </cell>
          <cell r="F164">
            <v>2554123.5304805674</v>
          </cell>
          <cell r="G164">
            <v>256633.27755011574</v>
          </cell>
          <cell r="H164">
            <v>2566332.7755011576</v>
          </cell>
          <cell r="I164">
            <v>240329.69467040722</v>
          </cell>
          <cell r="J164">
            <v>2403296.9467040719</v>
          </cell>
          <cell r="K164">
            <v>543499.29180711263</v>
          </cell>
          <cell r="L164">
            <v>5434992.9180711266</v>
          </cell>
          <cell r="M164">
            <v>518332.293123068</v>
          </cell>
          <cell r="N164">
            <v>5183322.9312306801</v>
          </cell>
          <cell r="O164">
            <v>501734.46999889414</v>
          </cell>
          <cell r="P164">
            <v>5017344.6999889417</v>
          </cell>
          <cell r="Q164">
            <v>320124.03293460648</v>
          </cell>
          <cell r="R164">
            <v>3201240.3293460649</v>
          </cell>
          <cell r="S164">
            <v>237483.70733601158</v>
          </cell>
          <cell r="T164">
            <v>2374837.0733601158</v>
          </cell>
          <cell r="U164">
            <v>2374837.0733601158</v>
          </cell>
          <cell r="V164">
            <v>240723.07993841468</v>
          </cell>
          <cell r="W164">
            <v>2407230.7993841469</v>
          </cell>
          <cell r="X164">
            <v>247856.94480277662</v>
          </cell>
          <cell r="Y164">
            <v>2478569.4480277663</v>
          </cell>
          <cell r="Z164">
            <v>225083.59131454059</v>
          </cell>
          <cell r="AA164">
            <v>2250835.9131454062</v>
          </cell>
          <cell r="AB164">
            <v>253301.30890104611</v>
          </cell>
          <cell r="AC164">
            <v>2533013.0890104612</v>
          </cell>
          <cell r="AD164">
            <v>320042.83711875445</v>
          </cell>
        </row>
        <row r="165">
          <cell r="U165">
            <v>0</v>
          </cell>
        </row>
        <row r="166">
          <cell r="C166" t="str">
            <v>Taxation</v>
          </cell>
          <cell r="U166">
            <v>0</v>
          </cell>
        </row>
        <row r="167">
          <cell r="C167" t="str">
            <v>Presumptive</v>
          </cell>
          <cell r="E167">
            <v>64511</v>
          </cell>
          <cell r="F167">
            <v>645110</v>
          </cell>
          <cell r="G167">
            <v>64511</v>
          </cell>
          <cell r="H167">
            <v>193533</v>
          </cell>
          <cell r="I167">
            <v>64511</v>
          </cell>
          <cell r="J167">
            <v>645110</v>
          </cell>
          <cell r="K167">
            <v>64511</v>
          </cell>
          <cell r="L167">
            <v>645110</v>
          </cell>
          <cell r="M167">
            <v>64511</v>
          </cell>
          <cell r="N167">
            <v>645110</v>
          </cell>
          <cell r="O167">
            <v>64511</v>
          </cell>
          <cell r="P167">
            <v>645110</v>
          </cell>
          <cell r="Q167">
            <v>64511</v>
          </cell>
          <cell r="R167">
            <v>645110</v>
          </cell>
          <cell r="S167">
            <v>64511</v>
          </cell>
          <cell r="T167">
            <v>645110</v>
          </cell>
          <cell r="U167">
            <v>645110</v>
          </cell>
          <cell r="V167">
            <v>64511</v>
          </cell>
          <cell r="W167">
            <v>645110</v>
          </cell>
          <cell r="X167">
            <v>64511</v>
          </cell>
          <cell r="Y167">
            <v>645110</v>
          </cell>
          <cell r="Z167">
            <v>64511</v>
          </cell>
          <cell r="AA167">
            <v>645110</v>
          </cell>
          <cell r="AB167">
            <v>64511</v>
          </cell>
          <cell r="AC167">
            <v>645110</v>
          </cell>
          <cell r="AD167">
            <v>60747.85833333333</v>
          </cell>
          <cell r="AG167">
            <v>7289743</v>
          </cell>
        </row>
        <row r="168">
          <cell r="C168" t="str">
            <v>Others</v>
          </cell>
          <cell r="U168">
            <v>0</v>
          </cell>
          <cell r="AD168">
            <v>0</v>
          </cell>
        </row>
        <row r="169">
          <cell r="E169">
            <v>64511</v>
          </cell>
          <cell r="F169">
            <v>645110</v>
          </cell>
          <cell r="G169">
            <v>64511</v>
          </cell>
          <cell r="H169">
            <v>193533</v>
          </cell>
          <cell r="I169">
            <v>64511</v>
          </cell>
          <cell r="J169">
            <v>645110</v>
          </cell>
          <cell r="K169">
            <v>64511</v>
          </cell>
          <cell r="L169">
            <v>645110</v>
          </cell>
          <cell r="M169">
            <v>64511</v>
          </cell>
          <cell r="N169">
            <v>645110</v>
          </cell>
          <cell r="O169">
            <v>64511</v>
          </cell>
          <cell r="P169">
            <v>645110</v>
          </cell>
          <cell r="Q169">
            <v>64511</v>
          </cell>
          <cell r="R169">
            <v>645110</v>
          </cell>
          <cell r="S169">
            <v>64511</v>
          </cell>
          <cell r="T169">
            <v>645110</v>
          </cell>
          <cell r="U169">
            <v>645110</v>
          </cell>
          <cell r="V169">
            <v>64511</v>
          </cell>
          <cell r="W169">
            <v>645110</v>
          </cell>
          <cell r="X169">
            <v>64511</v>
          </cell>
          <cell r="Y169">
            <v>645110</v>
          </cell>
          <cell r="Z169">
            <v>64511</v>
          </cell>
          <cell r="AA169">
            <v>645110</v>
          </cell>
          <cell r="AB169">
            <v>64511</v>
          </cell>
          <cell r="AC169">
            <v>645110</v>
          </cell>
          <cell r="AD169">
            <v>60747.85833333333</v>
          </cell>
        </row>
        <row r="170">
          <cell r="U170">
            <v>0</v>
          </cell>
        </row>
        <row r="171">
          <cell r="C171" t="str">
            <v>Net Profit after taxation</v>
          </cell>
          <cell r="E171">
            <v>190901.35304805671</v>
          </cell>
          <cell r="F171">
            <v>1909013.5304805674</v>
          </cell>
          <cell r="G171">
            <v>192122.27755011574</v>
          </cell>
          <cell r="H171">
            <v>2372799.7755011576</v>
          </cell>
          <cell r="I171">
            <v>175818.69467040722</v>
          </cell>
          <cell r="J171">
            <v>1758186.9467040719</v>
          </cell>
          <cell r="K171">
            <v>478988.29180711263</v>
          </cell>
          <cell r="L171">
            <v>4789882.9180711266</v>
          </cell>
          <cell r="M171">
            <v>453821.293123068</v>
          </cell>
          <cell r="N171">
            <v>4538212.9312306801</v>
          </cell>
          <cell r="O171">
            <v>437223.46999889414</v>
          </cell>
          <cell r="P171">
            <v>4372234.6999889417</v>
          </cell>
          <cell r="Q171">
            <v>255613.03293460648</v>
          </cell>
          <cell r="R171">
            <v>2556130.3293460649</v>
          </cell>
          <cell r="S171">
            <v>172972.70733601158</v>
          </cell>
          <cell r="T171">
            <v>1729727.0733601158</v>
          </cell>
          <cell r="U171">
            <v>1729727.0733601158</v>
          </cell>
          <cell r="V171">
            <v>176212.07993841468</v>
          </cell>
          <cell r="W171">
            <v>1762120.7993841469</v>
          </cell>
          <cell r="X171">
            <v>183345.94480277662</v>
          </cell>
          <cell r="Y171">
            <v>1833459.4480277663</v>
          </cell>
          <cell r="Z171">
            <v>160572.59131454059</v>
          </cell>
          <cell r="AA171">
            <v>1605725.9131454062</v>
          </cell>
          <cell r="AB171">
            <v>188790.30890104611</v>
          </cell>
          <cell r="AC171">
            <v>1887903.0890104612</v>
          </cell>
          <cell r="AD171">
            <v>259294.97878542112</v>
          </cell>
        </row>
        <row r="172">
          <cell r="Y172" t="str">
            <v>Hiace Panel Van</v>
          </cell>
        </row>
        <row r="173">
          <cell r="C173" t="str">
            <v>Hiace Panel Van</v>
          </cell>
          <cell r="E173">
            <v>36342</v>
          </cell>
          <cell r="F173" t="str">
            <v>Total</v>
          </cell>
          <cell r="G173">
            <v>36373</v>
          </cell>
          <cell r="H173" t="str">
            <v>Total</v>
          </cell>
          <cell r="I173">
            <v>36404</v>
          </cell>
          <cell r="J173" t="str">
            <v>Total</v>
          </cell>
          <cell r="K173">
            <v>36435</v>
          </cell>
          <cell r="L173" t="str">
            <v>Total</v>
          </cell>
          <cell r="M173">
            <v>36466</v>
          </cell>
          <cell r="N173" t="str">
            <v>Total</v>
          </cell>
          <cell r="O173">
            <v>36497</v>
          </cell>
          <cell r="P173" t="str">
            <v>Total</v>
          </cell>
          <cell r="Q173">
            <v>36528</v>
          </cell>
          <cell r="R173" t="str">
            <v>Total</v>
          </cell>
          <cell r="S173">
            <v>36559</v>
          </cell>
          <cell r="U173" t="str">
            <v>Total</v>
          </cell>
          <cell r="V173">
            <v>36590</v>
          </cell>
          <cell r="W173" t="str">
            <v>Total</v>
          </cell>
          <cell r="X173">
            <v>36621</v>
          </cell>
          <cell r="Y173" t="str">
            <v>Total</v>
          </cell>
          <cell r="Z173">
            <v>36652</v>
          </cell>
          <cell r="AA173" t="str">
            <v>Total</v>
          </cell>
          <cell r="AB173">
            <v>36683</v>
          </cell>
          <cell r="AC173" t="str">
            <v>Total</v>
          </cell>
          <cell r="AD173" t="str">
            <v>Yearly Avg</v>
          </cell>
        </row>
        <row r="175">
          <cell r="C175" t="str">
            <v>Sales Units</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V175">
            <v>0</v>
          </cell>
          <cell r="W175">
            <v>0</v>
          </cell>
          <cell r="X175">
            <v>0</v>
          </cell>
          <cell r="Y175">
            <v>0</v>
          </cell>
          <cell r="Z175">
            <v>0</v>
          </cell>
          <cell r="AA175">
            <v>0</v>
          </cell>
          <cell r="AB175">
            <v>0</v>
          </cell>
          <cell r="AC175">
            <v>0</v>
          </cell>
          <cell r="AD175">
            <v>0</v>
          </cell>
        </row>
        <row r="176">
          <cell r="U176">
            <v>0</v>
          </cell>
        </row>
        <row r="177">
          <cell r="C177" t="str">
            <v>Selling Price</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U177">
            <v>0</v>
          </cell>
          <cell r="V177">
            <v>0</v>
          </cell>
          <cell r="W177">
            <v>0</v>
          </cell>
          <cell r="X177">
            <v>0</v>
          </cell>
          <cell r="Y177">
            <v>0</v>
          </cell>
          <cell r="Z177">
            <v>0</v>
          </cell>
          <cell r="AA177">
            <v>0</v>
          </cell>
          <cell r="AB177">
            <v>0</v>
          </cell>
          <cell r="AC177">
            <v>0</v>
          </cell>
          <cell r="AD177" t="e">
            <v>#DIV/0!</v>
          </cell>
        </row>
        <row r="178">
          <cell r="C178" t="str">
            <v>Less: Dealer commission</v>
          </cell>
          <cell r="E178">
            <v>-30000</v>
          </cell>
          <cell r="F178">
            <v>0</v>
          </cell>
          <cell r="G178">
            <v>-30000</v>
          </cell>
          <cell r="H178">
            <v>0</v>
          </cell>
          <cell r="I178">
            <v>-30000</v>
          </cell>
          <cell r="J178">
            <v>0</v>
          </cell>
          <cell r="K178">
            <v>-30000</v>
          </cell>
          <cell r="L178">
            <v>0</v>
          </cell>
          <cell r="M178">
            <v>-30000</v>
          </cell>
          <cell r="N178">
            <v>0</v>
          </cell>
          <cell r="O178">
            <v>-30000</v>
          </cell>
          <cell r="P178">
            <v>0</v>
          </cell>
          <cell r="Q178">
            <v>-30000</v>
          </cell>
          <cell r="R178">
            <v>0</v>
          </cell>
          <cell r="S178">
            <v>-30000</v>
          </cell>
          <cell r="U178">
            <v>0</v>
          </cell>
          <cell r="V178">
            <v>-30000</v>
          </cell>
          <cell r="W178">
            <v>0</v>
          </cell>
          <cell r="X178">
            <v>-30000</v>
          </cell>
          <cell r="Y178">
            <v>0</v>
          </cell>
          <cell r="Z178">
            <v>-30000</v>
          </cell>
          <cell r="AA178">
            <v>0</v>
          </cell>
          <cell r="AB178">
            <v>-30000</v>
          </cell>
          <cell r="AC178">
            <v>0</v>
          </cell>
          <cell r="AD178" t="e">
            <v>#DIV/0!</v>
          </cell>
        </row>
        <row r="179">
          <cell r="C179" t="str">
            <v xml:space="preserve">  Sales tax</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U179">
            <v>0</v>
          </cell>
          <cell r="V179">
            <v>0</v>
          </cell>
          <cell r="W179">
            <v>0</v>
          </cell>
          <cell r="X179">
            <v>0</v>
          </cell>
          <cell r="Y179">
            <v>0</v>
          </cell>
          <cell r="Z179">
            <v>0</v>
          </cell>
          <cell r="AA179">
            <v>0</v>
          </cell>
          <cell r="AB179">
            <v>0</v>
          </cell>
          <cell r="AC179">
            <v>0</v>
          </cell>
          <cell r="AD179" t="e">
            <v>#DIV/0!</v>
          </cell>
        </row>
        <row r="180">
          <cell r="C180" t="str">
            <v>Net Sales</v>
          </cell>
          <cell r="E180">
            <v>-30000</v>
          </cell>
          <cell r="F180">
            <v>0</v>
          </cell>
          <cell r="G180">
            <v>-30000</v>
          </cell>
          <cell r="H180">
            <v>0</v>
          </cell>
          <cell r="I180">
            <v>-30000</v>
          </cell>
          <cell r="J180">
            <v>0</v>
          </cell>
          <cell r="K180">
            <v>-30000</v>
          </cell>
          <cell r="L180">
            <v>0</v>
          </cell>
          <cell r="M180">
            <v>-30000</v>
          </cell>
          <cell r="N180">
            <v>0</v>
          </cell>
          <cell r="O180">
            <v>-30000</v>
          </cell>
          <cell r="P180">
            <v>0</v>
          </cell>
          <cell r="Q180">
            <v>-30000</v>
          </cell>
          <cell r="R180">
            <v>0</v>
          </cell>
          <cell r="S180">
            <v>-30000</v>
          </cell>
          <cell r="U180">
            <v>0</v>
          </cell>
          <cell r="V180">
            <v>-30000</v>
          </cell>
          <cell r="W180">
            <v>0</v>
          </cell>
          <cell r="X180">
            <v>-30000</v>
          </cell>
          <cell r="Y180">
            <v>0</v>
          </cell>
          <cell r="Z180">
            <v>-30000</v>
          </cell>
          <cell r="AA180">
            <v>0</v>
          </cell>
          <cell r="AB180">
            <v>-30000</v>
          </cell>
          <cell r="AC180">
            <v>0</v>
          </cell>
          <cell r="AD180" t="e">
            <v>#DIV/0!</v>
          </cell>
        </row>
        <row r="181">
          <cell r="C181" t="str">
            <v>Landed cost</v>
          </cell>
          <cell r="E181">
            <v>-85714</v>
          </cell>
          <cell r="F181">
            <v>0</v>
          </cell>
          <cell r="G181">
            <v>-85714</v>
          </cell>
          <cell r="H181">
            <v>0</v>
          </cell>
          <cell r="I181">
            <v>-85714</v>
          </cell>
          <cell r="J181">
            <v>0</v>
          </cell>
          <cell r="K181">
            <v>-85714</v>
          </cell>
          <cell r="L181">
            <v>0</v>
          </cell>
          <cell r="M181">
            <v>-85714</v>
          </cell>
          <cell r="N181">
            <v>0</v>
          </cell>
          <cell r="O181">
            <v>-85714</v>
          </cell>
          <cell r="P181">
            <v>0</v>
          </cell>
          <cell r="Q181">
            <v>-85714</v>
          </cell>
          <cell r="R181">
            <v>0</v>
          </cell>
          <cell r="S181">
            <v>-85714</v>
          </cell>
          <cell r="U181">
            <v>0</v>
          </cell>
          <cell r="V181">
            <v>-85714</v>
          </cell>
          <cell r="W181">
            <v>0</v>
          </cell>
          <cell r="X181">
            <v>-85714</v>
          </cell>
          <cell r="Y181">
            <v>0</v>
          </cell>
          <cell r="Z181">
            <v>-85714</v>
          </cell>
          <cell r="AA181">
            <v>0</v>
          </cell>
          <cell r="AB181">
            <v>-85714</v>
          </cell>
          <cell r="AC181">
            <v>0</v>
          </cell>
          <cell r="AD181" t="e">
            <v>#DIV/0!</v>
          </cell>
        </row>
        <row r="182">
          <cell r="E182">
            <v>55714</v>
          </cell>
          <cell r="F182">
            <v>0</v>
          </cell>
          <cell r="G182">
            <v>55714</v>
          </cell>
          <cell r="H182">
            <v>0</v>
          </cell>
          <cell r="I182">
            <v>55714</v>
          </cell>
          <cell r="J182">
            <v>0</v>
          </cell>
          <cell r="K182">
            <v>55714</v>
          </cell>
          <cell r="L182">
            <v>0</v>
          </cell>
          <cell r="M182">
            <v>55714</v>
          </cell>
          <cell r="N182">
            <v>0</v>
          </cell>
          <cell r="O182">
            <v>55714</v>
          </cell>
          <cell r="P182">
            <v>0</v>
          </cell>
          <cell r="Q182">
            <v>55714</v>
          </cell>
          <cell r="R182">
            <v>0</v>
          </cell>
          <cell r="S182">
            <v>55714</v>
          </cell>
          <cell r="U182">
            <v>0</v>
          </cell>
          <cell r="V182">
            <v>55714</v>
          </cell>
          <cell r="W182">
            <v>0</v>
          </cell>
          <cell r="X182">
            <v>55714</v>
          </cell>
          <cell r="Y182">
            <v>0</v>
          </cell>
          <cell r="Z182">
            <v>55714</v>
          </cell>
          <cell r="AA182">
            <v>0</v>
          </cell>
          <cell r="AB182">
            <v>55714</v>
          </cell>
          <cell r="AC182">
            <v>0</v>
          </cell>
          <cell r="AD182" t="e">
            <v>#DIV/0!</v>
          </cell>
        </row>
        <row r="183">
          <cell r="U183">
            <v>0</v>
          </cell>
        </row>
        <row r="184">
          <cell r="C184" t="str">
            <v>Other Expenses</v>
          </cell>
          <cell r="U184">
            <v>0</v>
          </cell>
        </row>
        <row r="185">
          <cell r="U185">
            <v>0</v>
          </cell>
        </row>
        <row r="186">
          <cell r="C186" t="str">
            <v>Selling Expenses</v>
          </cell>
          <cell r="E186">
            <v>15580.366396615698</v>
          </cell>
          <cell r="F186">
            <v>0</v>
          </cell>
          <cell r="G186">
            <v>14065.815418598198</v>
          </cell>
          <cell r="H186">
            <v>0</v>
          </cell>
          <cell r="I186">
            <v>13937.86149454217</v>
          </cell>
          <cell r="J186">
            <v>0</v>
          </cell>
          <cell r="K186">
            <v>12990.070739676898</v>
          </cell>
          <cell r="L186">
            <v>0</v>
          </cell>
          <cell r="M186">
            <v>17928.80038831451</v>
          </cell>
          <cell r="N186">
            <v>0</v>
          </cell>
          <cell r="O186">
            <v>16522.62377225871</v>
          </cell>
          <cell r="P186">
            <v>0</v>
          </cell>
          <cell r="Q186">
            <v>13012.379906852413</v>
          </cell>
          <cell r="R186">
            <v>0</v>
          </cell>
          <cell r="S186">
            <v>16957.866211611876</v>
          </cell>
          <cell r="U186">
            <v>0</v>
          </cell>
          <cell r="V186">
            <v>15996.962658356917</v>
          </cell>
          <cell r="W186">
            <v>0</v>
          </cell>
          <cell r="X186">
            <v>17004.344235451234</v>
          </cell>
          <cell r="Y186">
            <v>0</v>
          </cell>
          <cell r="Z186">
            <v>16758.208123786724</v>
          </cell>
          <cell r="AA186">
            <v>0</v>
          </cell>
          <cell r="AB186">
            <v>15514.915208059225</v>
          </cell>
          <cell r="AC186">
            <v>0</v>
          </cell>
          <cell r="AD186" t="e">
            <v>#DIV/0!</v>
          </cell>
        </row>
        <row r="187">
          <cell r="C187" t="str">
            <v>Advertisement Expenses</v>
          </cell>
          <cell r="E187">
            <v>2405.8167555729137</v>
          </cell>
          <cell r="F187">
            <v>0</v>
          </cell>
          <cell r="G187">
            <v>3080.827321757934</v>
          </cell>
          <cell r="H187">
            <v>0</v>
          </cell>
          <cell r="I187">
            <v>23766.822379487348</v>
          </cell>
          <cell r="J187">
            <v>0</v>
          </cell>
          <cell r="K187">
            <v>23113.454316588311</v>
          </cell>
          <cell r="L187">
            <v>0</v>
          </cell>
          <cell r="M187">
            <v>25512.297842660966</v>
          </cell>
          <cell r="N187">
            <v>0</v>
          </cell>
          <cell r="O187">
            <v>2551.3138847595887</v>
          </cell>
          <cell r="P187">
            <v>0</v>
          </cell>
          <cell r="Q187">
            <v>2503.8786398437537</v>
          </cell>
          <cell r="R187">
            <v>0</v>
          </cell>
          <cell r="S187">
            <v>15993.121382039297</v>
          </cell>
          <cell r="U187">
            <v>0</v>
          </cell>
          <cell r="V187">
            <v>18583.08922809346</v>
          </cell>
          <cell r="W187">
            <v>0</v>
          </cell>
          <cell r="X187">
            <v>2625.697960996888</v>
          </cell>
          <cell r="Y187">
            <v>0</v>
          </cell>
          <cell r="Z187">
            <v>28862.71016865053</v>
          </cell>
          <cell r="AA187">
            <v>0</v>
          </cell>
          <cell r="AB187">
            <v>3501.4226255840545</v>
          </cell>
          <cell r="AC187">
            <v>0</v>
          </cell>
          <cell r="AD187" t="e">
            <v>#DIV/0!</v>
          </cell>
        </row>
        <row r="188">
          <cell r="C188" t="str">
            <v>Administrative Expenses</v>
          </cell>
          <cell r="E188">
            <v>31746.041360815143</v>
          </cell>
          <cell r="F188">
            <v>0</v>
          </cell>
          <cell r="G188">
            <v>28660.042176505169</v>
          </cell>
          <cell r="H188">
            <v>0</v>
          </cell>
          <cell r="I188">
            <v>28399.32747558237</v>
          </cell>
          <cell r="J188">
            <v>0</v>
          </cell>
          <cell r="K188">
            <v>26468.140253189009</v>
          </cell>
          <cell r="L188">
            <v>0</v>
          </cell>
          <cell r="M188">
            <v>36531.133106142057</v>
          </cell>
          <cell r="N188">
            <v>0</v>
          </cell>
          <cell r="O188">
            <v>33665.95395197178</v>
          </cell>
          <cell r="P188">
            <v>0</v>
          </cell>
          <cell r="Q188">
            <v>26513.596677373815</v>
          </cell>
          <cell r="R188">
            <v>0</v>
          </cell>
          <cell r="S188">
            <v>34552.789609744817</v>
          </cell>
          <cell r="U188">
            <v>0</v>
          </cell>
          <cell r="V188">
            <v>32594.884181281192</v>
          </cell>
          <cell r="W188">
            <v>0</v>
          </cell>
          <cell r="X188">
            <v>34647.491700158673</v>
          </cell>
          <cell r="Y188">
            <v>0</v>
          </cell>
          <cell r="Z188">
            <v>34145.972866622818</v>
          </cell>
          <cell r="AA188">
            <v>0</v>
          </cell>
          <cell r="AB188">
            <v>31612.680174939585</v>
          </cell>
          <cell r="AC188">
            <v>0</v>
          </cell>
          <cell r="AD188" t="e">
            <v>#DIV/0!</v>
          </cell>
        </row>
        <row r="189">
          <cell r="C189" t="str">
            <v>Depreciation (Admin. &amp; Selling )</v>
          </cell>
          <cell r="E189">
            <v>31746.041360815143</v>
          </cell>
          <cell r="F189">
            <v>0</v>
          </cell>
          <cell r="G189">
            <v>28660.042176505169</v>
          </cell>
          <cell r="H189">
            <v>0</v>
          </cell>
          <cell r="I189">
            <v>28399.32747558237</v>
          </cell>
          <cell r="J189">
            <v>0</v>
          </cell>
          <cell r="K189">
            <v>26468.140253189009</v>
          </cell>
          <cell r="L189">
            <v>0</v>
          </cell>
          <cell r="M189">
            <v>36531.133106142057</v>
          </cell>
          <cell r="N189">
            <v>0</v>
          </cell>
          <cell r="O189">
            <v>33665.95395197178</v>
          </cell>
          <cell r="P189">
            <v>0</v>
          </cell>
          <cell r="Q189">
            <v>26513.596677373815</v>
          </cell>
          <cell r="R189">
            <v>0</v>
          </cell>
          <cell r="S189">
            <v>34552.789609744817</v>
          </cell>
          <cell r="U189">
            <v>0</v>
          </cell>
          <cell r="V189">
            <v>32594.884181281192</v>
          </cell>
          <cell r="W189">
            <v>0</v>
          </cell>
          <cell r="X189">
            <v>34647.491700158673</v>
          </cell>
          <cell r="Y189">
            <v>0</v>
          </cell>
          <cell r="Z189">
            <v>34145.972866622818</v>
          </cell>
          <cell r="AA189">
            <v>0</v>
          </cell>
          <cell r="AB189">
            <v>31612.680174939585</v>
          </cell>
          <cell r="AC189">
            <v>0</v>
          </cell>
          <cell r="AD189" t="e">
            <v>#DIV/0!</v>
          </cell>
        </row>
        <row r="190">
          <cell r="C190" t="str">
            <v>Financial Charges -Capital Exp.</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U190">
            <v>0</v>
          </cell>
          <cell r="V190">
            <v>0</v>
          </cell>
          <cell r="W190">
            <v>0</v>
          </cell>
          <cell r="X190">
            <v>0</v>
          </cell>
          <cell r="Y190">
            <v>0</v>
          </cell>
          <cell r="Z190">
            <v>0</v>
          </cell>
          <cell r="AA190">
            <v>0</v>
          </cell>
          <cell r="AB190">
            <v>0</v>
          </cell>
          <cell r="AC190">
            <v>0</v>
          </cell>
          <cell r="AD190" t="e">
            <v>#DIV/0!</v>
          </cell>
        </row>
        <row r="191">
          <cell r="C191" t="str">
            <v>Financial  Charges -Working Capital</v>
          </cell>
          <cell r="E191">
            <v>1593.5489361898781</v>
          </cell>
          <cell r="F191">
            <v>0</v>
          </cell>
          <cell r="G191">
            <v>1457.6240215047092</v>
          </cell>
          <cell r="H191">
            <v>0</v>
          </cell>
          <cell r="I191">
            <v>1446.6945190186796</v>
          </cell>
          <cell r="J191">
            <v>0</v>
          </cell>
          <cell r="K191">
            <v>1359.6931738041301</v>
          </cell>
          <cell r="L191">
            <v>0</v>
          </cell>
          <cell r="M191">
            <v>1819.174805065381</v>
          </cell>
          <cell r="N191">
            <v>0</v>
          </cell>
          <cell r="O191">
            <v>1683.4853438562145</v>
          </cell>
          <cell r="P191">
            <v>0</v>
          </cell>
          <cell r="Q191">
            <v>1343.3633567120232</v>
          </cell>
          <cell r="R191">
            <v>0</v>
          </cell>
          <cell r="S191">
            <v>1703.3864664491034</v>
          </cell>
          <cell r="U191">
            <v>0</v>
          </cell>
          <cell r="V191">
            <v>1621.6858468907856</v>
          </cell>
          <cell r="W191">
            <v>0</v>
          </cell>
          <cell r="X191">
            <v>1714.8673233328852</v>
          </cell>
          <cell r="Y191">
            <v>0</v>
          </cell>
          <cell r="Z191">
            <v>1688.4217100899446</v>
          </cell>
          <cell r="AA191">
            <v>0</v>
          </cell>
          <cell r="AB191">
            <v>1570.4294045608508</v>
          </cell>
          <cell r="AC191">
            <v>0</v>
          </cell>
          <cell r="AD191" t="e">
            <v>#DIV/0!</v>
          </cell>
        </row>
        <row r="192">
          <cell r="C192" t="str">
            <v>Other Expenses (Charity &amp; Donation)</v>
          </cell>
          <cell r="E192">
            <v>1106.6312056874151</v>
          </cell>
          <cell r="F192">
            <v>0</v>
          </cell>
          <cell r="G192">
            <v>1012.2389038227149</v>
          </cell>
          <cell r="H192">
            <v>0</v>
          </cell>
          <cell r="I192">
            <v>1004.6489715407499</v>
          </cell>
          <cell r="J192">
            <v>0</v>
          </cell>
          <cell r="K192">
            <v>944.23137069731274</v>
          </cell>
          <cell r="L192">
            <v>0</v>
          </cell>
          <cell r="M192">
            <v>1263.3158368509594</v>
          </cell>
          <cell r="N192">
            <v>0</v>
          </cell>
          <cell r="O192">
            <v>1169.0870443445933</v>
          </cell>
          <cell r="P192">
            <v>0</v>
          </cell>
          <cell r="Q192">
            <v>932.89121993890501</v>
          </cell>
          <cell r="R192">
            <v>0</v>
          </cell>
          <cell r="S192">
            <v>1182.9072683674331</v>
          </cell>
          <cell r="U192">
            <v>0</v>
          </cell>
          <cell r="V192">
            <v>1126.1707270074899</v>
          </cell>
          <cell r="W192">
            <v>0</v>
          </cell>
          <cell r="X192">
            <v>1190.8800856478372</v>
          </cell>
          <cell r="Y192">
            <v>0</v>
          </cell>
          <cell r="Z192">
            <v>1172.5150764513503</v>
          </cell>
          <cell r="AA192">
            <v>0</v>
          </cell>
          <cell r="AB192">
            <v>1090.5759753894795</v>
          </cell>
          <cell r="AC192">
            <v>0</v>
          </cell>
          <cell r="AD192" t="e">
            <v>#DIV/0!</v>
          </cell>
        </row>
        <row r="193">
          <cell r="C193" t="str">
            <v>Other Expenses ( W.P.P.F.)</v>
          </cell>
          <cell r="E193">
            <v>9648.5900544295782</v>
          </cell>
          <cell r="F193">
            <v>0</v>
          </cell>
          <cell r="G193">
            <v>11903.296926179239</v>
          </cell>
          <cell r="H193">
            <v>0</v>
          </cell>
          <cell r="I193">
            <v>11129.264448460395</v>
          </cell>
          <cell r="J193">
            <v>0</v>
          </cell>
          <cell r="K193">
            <v>12765.472506264148</v>
          </cell>
          <cell r="L193">
            <v>0</v>
          </cell>
          <cell r="M193">
            <v>8697.6853037127148</v>
          </cell>
          <cell r="N193">
            <v>0</v>
          </cell>
          <cell r="O193">
            <v>8477.4712963599068</v>
          </cell>
          <cell r="P193">
            <v>0</v>
          </cell>
          <cell r="Q193">
            <v>11947.065838432633</v>
          </cell>
          <cell r="R193">
            <v>0</v>
          </cell>
          <cell r="S193">
            <v>8315.7504207462025</v>
          </cell>
          <cell r="U193">
            <v>0</v>
          </cell>
          <cell r="V193">
            <v>10259.06027175571</v>
          </cell>
          <cell r="W193">
            <v>0</v>
          </cell>
          <cell r="X193">
            <v>11041.057493260387</v>
          </cell>
          <cell r="Y193">
            <v>0</v>
          </cell>
          <cell r="Z193">
            <v>9071.1554130804143</v>
          </cell>
          <cell r="AA193">
            <v>0</v>
          </cell>
          <cell r="AB193">
            <v>9315.9406486366006</v>
          </cell>
          <cell r="AC193">
            <v>0</v>
          </cell>
          <cell r="AD193" t="e">
            <v>#DIV/0!</v>
          </cell>
        </row>
        <row r="194">
          <cell r="C194" t="str">
            <v>Workers Welfare Fund</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U194">
            <v>0</v>
          </cell>
          <cell r="V194">
            <v>0</v>
          </cell>
          <cell r="W194">
            <v>0</v>
          </cell>
          <cell r="X194">
            <v>0</v>
          </cell>
          <cell r="Y194">
            <v>0</v>
          </cell>
          <cell r="Z194">
            <v>0</v>
          </cell>
          <cell r="AA194">
            <v>0</v>
          </cell>
          <cell r="AB194">
            <v>0</v>
          </cell>
          <cell r="AC194">
            <v>0</v>
          </cell>
          <cell r="AD194" t="e">
            <v>#DIV/0!</v>
          </cell>
        </row>
        <row r="195">
          <cell r="E195">
            <v>93827.03607012576</v>
          </cell>
          <cell r="F195">
            <v>0</v>
          </cell>
          <cell r="G195">
            <v>88839.886944873142</v>
          </cell>
          <cell r="H195">
            <v>0</v>
          </cell>
          <cell r="I195">
            <v>108083.94676421408</v>
          </cell>
          <cell r="J195">
            <v>0</v>
          </cell>
          <cell r="K195">
            <v>104109.20261340881</v>
          </cell>
          <cell r="L195">
            <v>0</v>
          </cell>
          <cell r="M195">
            <v>128283.54038888864</v>
          </cell>
          <cell r="N195">
            <v>0</v>
          </cell>
          <cell r="O195">
            <v>97735.889245522558</v>
          </cell>
          <cell r="P195">
            <v>0</v>
          </cell>
          <cell r="Q195">
            <v>82766.772316527364</v>
          </cell>
          <cell r="R195">
            <v>0</v>
          </cell>
          <cell r="S195">
            <v>113258.61096870355</v>
          </cell>
          <cell r="U195">
            <v>0</v>
          </cell>
          <cell r="V195">
            <v>112776.73709466674</v>
          </cell>
          <cell r="W195">
            <v>0</v>
          </cell>
          <cell r="X195">
            <v>102871.83049900658</v>
          </cell>
          <cell r="Y195">
            <v>0</v>
          </cell>
          <cell r="Z195">
            <v>125844.9562253046</v>
          </cell>
          <cell r="AA195">
            <v>0</v>
          </cell>
          <cell r="AB195">
            <v>94218.644212109386</v>
          </cell>
          <cell r="AC195">
            <v>0</v>
          </cell>
          <cell r="AD195" t="e">
            <v>#DIV/0!</v>
          </cell>
        </row>
        <row r="196">
          <cell r="C196" t="str">
            <v>Operating Profit</v>
          </cell>
          <cell r="E196">
            <v>-38113.03607012576</v>
          </cell>
          <cell r="F196">
            <v>0</v>
          </cell>
          <cell r="G196">
            <v>-33125.886944873142</v>
          </cell>
          <cell r="H196">
            <v>0</v>
          </cell>
          <cell r="I196">
            <v>-52369.946764214081</v>
          </cell>
          <cell r="J196">
            <v>0</v>
          </cell>
          <cell r="K196">
            <v>-48395.202613408808</v>
          </cell>
          <cell r="L196">
            <v>0</v>
          </cell>
          <cell r="M196">
            <v>-72569.540388888636</v>
          </cell>
          <cell r="N196">
            <v>0</v>
          </cell>
          <cell r="O196">
            <v>-42021.889245522558</v>
          </cell>
          <cell r="P196">
            <v>0</v>
          </cell>
          <cell r="Q196">
            <v>-27052.772316527364</v>
          </cell>
          <cell r="R196">
            <v>0</v>
          </cell>
          <cell r="S196">
            <v>-57544.61096870355</v>
          </cell>
          <cell r="U196">
            <v>0</v>
          </cell>
          <cell r="V196">
            <v>-57062.737094666736</v>
          </cell>
          <cell r="W196">
            <v>0</v>
          </cell>
          <cell r="X196">
            <v>-47157.830499006581</v>
          </cell>
          <cell r="Y196">
            <v>0</v>
          </cell>
          <cell r="Z196">
            <v>-70130.956225304602</v>
          </cell>
          <cell r="AA196">
            <v>0</v>
          </cell>
          <cell r="AB196">
            <v>-38504.644212109386</v>
          </cell>
          <cell r="AC196">
            <v>0</v>
          </cell>
          <cell r="AD196" t="e">
            <v>#DIV/0!</v>
          </cell>
        </row>
        <row r="197">
          <cell r="U197">
            <v>0</v>
          </cell>
        </row>
        <row r="198">
          <cell r="C198" t="str">
            <v>Other Income</v>
          </cell>
          <cell r="U198">
            <v>0</v>
          </cell>
        </row>
        <row r="199">
          <cell r="C199" t="str">
            <v>H.D</v>
          </cell>
          <cell r="E199">
            <v>15352.228571428572</v>
          </cell>
          <cell r="F199">
            <v>0</v>
          </cell>
          <cell r="G199">
            <v>13804.129032258064</v>
          </cell>
          <cell r="H199">
            <v>0</v>
          </cell>
          <cell r="I199">
            <v>16932</v>
          </cell>
          <cell r="J199">
            <v>0</v>
          </cell>
          <cell r="K199">
            <v>317514.93333333335</v>
          </cell>
          <cell r="L199">
            <v>0</v>
          </cell>
          <cell r="M199">
            <v>309289.29032258067</v>
          </cell>
          <cell r="N199">
            <v>0</v>
          </cell>
          <cell r="O199">
            <v>264203.22222222225</v>
          </cell>
          <cell r="P199">
            <v>0</v>
          </cell>
          <cell r="Q199">
            <v>72764.571428571435</v>
          </cell>
          <cell r="R199">
            <v>0</v>
          </cell>
          <cell r="S199">
            <v>14837.75</v>
          </cell>
          <cell r="U199">
            <v>0</v>
          </cell>
          <cell r="V199">
            <v>19002.533333333333</v>
          </cell>
          <cell r="W199">
            <v>0</v>
          </cell>
          <cell r="X199">
            <v>14756.137931034482</v>
          </cell>
          <cell r="Y199">
            <v>0</v>
          </cell>
          <cell r="Z199">
            <v>15316.387096774193</v>
          </cell>
          <cell r="AA199">
            <v>0</v>
          </cell>
          <cell r="AB199">
            <v>13728.648648648648</v>
          </cell>
          <cell r="AC199">
            <v>0</v>
          </cell>
          <cell r="AD199" t="e">
            <v>#DIV/0!</v>
          </cell>
        </row>
        <row r="200">
          <cell r="C200" t="str">
            <v>Others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U200">
            <v>0</v>
          </cell>
          <cell r="V200">
            <v>0</v>
          </cell>
          <cell r="W200">
            <v>0</v>
          </cell>
          <cell r="X200">
            <v>0</v>
          </cell>
          <cell r="Y200">
            <v>0</v>
          </cell>
          <cell r="Z200">
            <v>0</v>
          </cell>
          <cell r="AA200">
            <v>0</v>
          </cell>
          <cell r="AB200">
            <v>0</v>
          </cell>
          <cell r="AC200">
            <v>0</v>
          </cell>
          <cell r="AD200" t="e">
            <v>#DIV/0!</v>
          </cell>
        </row>
        <row r="201">
          <cell r="E201">
            <v>15352.228571428572</v>
          </cell>
          <cell r="F201">
            <v>0</v>
          </cell>
          <cell r="G201">
            <v>13804.129032258064</v>
          </cell>
          <cell r="H201">
            <v>0</v>
          </cell>
          <cell r="I201">
            <v>16932</v>
          </cell>
          <cell r="J201">
            <v>0</v>
          </cell>
          <cell r="K201">
            <v>317514.93333333335</v>
          </cell>
          <cell r="L201">
            <v>0</v>
          </cell>
          <cell r="M201">
            <v>309289.29032258067</v>
          </cell>
          <cell r="N201">
            <v>0</v>
          </cell>
          <cell r="O201">
            <v>264203.22222222225</v>
          </cell>
          <cell r="P201">
            <v>0</v>
          </cell>
          <cell r="Q201">
            <v>72764.571428571435</v>
          </cell>
          <cell r="R201">
            <v>0</v>
          </cell>
          <cell r="S201">
            <v>14837.75</v>
          </cell>
          <cell r="U201">
            <v>0</v>
          </cell>
          <cell r="V201">
            <v>19002.533333333333</v>
          </cell>
          <cell r="W201">
            <v>0</v>
          </cell>
          <cell r="X201">
            <v>14756.137931034482</v>
          </cell>
          <cell r="Y201">
            <v>0</v>
          </cell>
          <cell r="Z201">
            <v>15316.387096774193</v>
          </cell>
          <cell r="AA201">
            <v>0</v>
          </cell>
          <cell r="AB201">
            <v>13728.648648648648</v>
          </cell>
          <cell r="AC201">
            <v>0</v>
          </cell>
          <cell r="AD201" t="e">
            <v>#DIV/0!</v>
          </cell>
        </row>
        <row r="202">
          <cell r="U202">
            <v>0</v>
          </cell>
        </row>
        <row r="203">
          <cell r="C203" t="str">
            <v>Profit before tax</v>
          </cell>
          <cell r="E203">
            <v>-22760.807498697188</v>
          </cell>
          <cell r="F203">
            <v>0</v>
          </cell>
          <cell r="G203">
            <v>-19321.757912615078</v>
          </cell>
          <cell r="H203">
            <v>0</v>
          </cell>
          <cell r="I203">
            <v>-35437.946764214081</v>
          </cell>
          <cell r="J203">
            <v>0</v>
          </cell>
          <cell r="K203">
            <v>269119.73071992456</v>
          </cell>
          <cell r="L203">
            <v>0</v>
          </cell>
          <cell r="M203">
            <v>236719.74993369204</v>
          </cell>
          <cell r="N203">
            <v>0</v>
          </cell>
          <cell r="O203">
            <v>222181.33297669969</v>
          </cell>
          <cell r="P203">
            <v>0</v>
          </cell>
          <cell r="Q203">
            <v>45711.799112044071</v>
          </cell>
          <cell r="R203">
            <v>0</v>
          </cell>
          <cell r="S203">
            <v>-42706.86096870355</v>
          </cell>
          <cell r="U203">
            <v>0</v>
          </cell>
          <cell r="V203">
            <v>-38060.203761333403</v>
          </cell>
          <cell r="W203">
            <v>0</v>
          </cell>
          <cell r="X203">
            <v>-32401.692567972099</v>
          </cell>
          <cell r="Y203">
            <v>0</v>
          </cell>
          <cell r="Z203">
            <v>-54814.569128530406</v>
          </cell>
          <cell r="AA203">
            <v>0</v>
          </cell>
          <cell r="AB203">
            <v>-24775.99556346074</v>
          </cell>
          <cell r="AC203">
            <v>0</v>
          </cell>
          <cell r="AD203" t="e">
            <v>#DIV/0!</v>
          </cell>
        </row>
        <row r="204">
          <cell r="U204">
            <v>0</v>
          </cell>
        </row>
        <row r="205">
          <cell r="C205" t="str">
            <v>Taxation</v>
          </cell>
          <cell r="U205">
            <v>0</v>
          </cell>
        </row>
        <row r="206">
          <cell r="C206" t="str">
            <v>Presumptive</v>
          </cell>
          <cell r="E206">
            <v>-5142.84</v>
          </cell>
          <cell r="F206">
            <v>0</v>
          </cell>
          <cell r="G206">
            <v>-4285.7</v>
          </cell>
          <cell r="H206">
            <v>0</v>
          </cell>
          <cell r="I206">
            <v>-4285.7</v>
          </cell>
          <cell r="J206">
            <v>0</v>
          </cell>
          <cell r="K206">
            <v>-4285.7</v>
          </cell>
          <cell r="L206">
            <v>0</v>
          </cell>
          <cell r="M206">
            <v>-4285.7</v>
          </cell>
          <cell r="N206">
            <v>0</v>
          </cell>
          <cell r="O206">
            <v>-4285.7</v>
          </cell>
          <cell r="P206">
            <v>0</v>
          </cell>
          <cell r="Q206">
            <v>-4285.7</v>
          </cell>
          <cell r="R206">
            <v>0</v>
          </cell>
          <cell r="S206">
            <v>-4285.7</v>
          </cell>
          <cell r="U206">
            <v>0</v>
          </cell>
          <cell r="V206">
            <v>-4285.7</v>
          </cell>
          <cell r="W206">
            <v>0</v>
          </cell>
          <cell r="X206">
            <v>-4285.7</v>
          </cell>
          <cell r="Y206">
            <v>0</v>
          </cell>
          <cell r="Z206">
            <v>-4285.7</v>
          </cell>
          <cell r="AA206">
            <v>0</v>
          </cell>
          <cell r="AB206">
            <v>-4285.7</v>
          </cell>
          <cell r="AC206">
            <v>0</v>
          </cell>
          <cell r="AD206" t="e">
            <v>#DIV/0!</v>
          </cell>
        </row>
        <row r="207">
          <cell r="C207" t="str">
            <v>Others</v>
          </cell>
          <cell r="E207">
            <v>0</v>
          </cell>
          <cell r="U207">
            <v>0</v>
          </cell>
          <cell r="AD207" t="e">
            <v>#DIV/0!</v>
          </cell>
        </row>
        <row r="208">
          <cell r="E208">
            <v>-5142.84</v>
          </cell>
          <cell r="F208">
            <v>0</v>
          </cell>
          <cell r="G208">
            <v>-4285.7</v>
          </cell>
          <cell r="H208">
            <v>0</v>
          </cell>
          <cell r="I208">
            <v>-4285.7</v>
          </cell>
          <cell r="J208">
            <v>0</v>
          </cell>
          <cell r="K208">
            <v>-4285.7</v>
          </cell>
          <cell r="L208">
            <v>0</v>
          </cell>
          <cell r="M208">
            <v>-4285.7</v>
          </cell>
          <cell r="N208">
            <v>0</v>
          </cell>
          <cell r="O208">
            <v>-4285.7</v>
          </cell>
          <cell r="P208">
            <v>0</v>
          </cell>
          <cell r="Q208">
            <v>-4285.7</v>
          </cell>
          <cell r="R208">
            <v>0</v>
          </cell>
          <cell r="S208">
            <v>-4285.7</v>
          </cell>
          <cell r="U208">
            <v>0</v>
          </cell>
          <cell r="V208">
            <v>-4285.7</v>
          </cell>
          <cell r="W208">
            <v>0</v>
          </cell>
          <cell r="X208">
            <v>-4285.7</v>
          </cell>
          <cell r="Y208">
            <v>0</v>
          </cell>
          <cell r="Z208">
            <v>-4285.7</v>
          </cell>
          <cell r="AA208">
            <v>0</v>
          </cell>
          <cell r="AB208">
            <v>-4285.7</v>
          </cell>
          <cell r="AC208">
            <v>0</v>
          </cell>
          <cell r="AD208" t="e">
            <v>#DIV/0!</v>
          </cell>
        </row>
        <row r="209">
          <cell r="U209">
            <v>0</v>
          </cell>
        </row>
        <row r="210">
          <cell r="C210" t="str">
            <v>Net Profit after taxation</v>
          </cell>
          <cell r="E210">
            <v>-17617.967498697188</v>
          </cell>
          <cell r="F210">
            <v>0</v>
          </cell>
          <cell r="G210">
            <v>-15036.057912615077</v>
          </cell>
          <cell r="H210">
            <v>0</v>
          </cell>
          <cell r="I210">
            <v>-31152.24676421408</v>
          </cell>
          <cell r="J210">
            <v>0</v>
          </cell>
          <cell r="K210">
            <v>273405.43071992457</v>
          </cell>
          <cell r="L210">
            <v>0</v>
          </cell>
          <cell r="M210">
            <v>241005.44993369206</v>
          </cell>
          <cell r="N210">
            <v>0</v>
          </cell>
          <cell r="O210">
            <v>226467.0329766997</v>
          </cell>
          <cell r="P210">
            <v>0</v>
          </cell>
          <cell r="Q210">
            <v>49997.499112044068</v>
          </cell>
          <cell r="R210">
            <v>0</v>
          </cell>
          <cell r="S210">
            <v>-38421.160968703552</v>
          </cell>
          <cell r="U210">
            <v>0</v>
          </cell>
          <cell r="V210">
            <v>-33774.503761333406</v>
          </cell>
          <cell r="W210">
            <v>0</v>
          </cell>
          <cell r="X210">
            <v>-28115.992567972098</v>
          </cell>
          <cell r="Y210">
            <v>0</v>
          </cell>
          <cell r="Z210">
            <v>-50528.869128530408</v>
          </cell>
          <cell r="AA210">
            <v>0</v>
          </cell>
          <cell r="AB210">
            <v>-20490.295563460739</v>
          </cell>
          <cell r="AC210">
            <v>0</v>
          </cell>
          <cell r="AD210" t="e">
            <v>#DIV/0!</v>
          </cell>
        </row>
        <row r="211">
          <cell r="Y211" t="str">
            <v>Coaster</v>
          </cell>
        </row>
        <row r="212">
          <cell r="C212" t="str">
            <v>Coaster</v>
          </cell>
          <cell r="E212">
            <v>913</v>
          </cell>
          <cell r="F212" t="str">
            <v>Total</v>
          </cell>
          <cell r="G212">
            <v>944</v>
          </cell>
          <cell r="H212" t="str">
            <v>Total</v>
          </cell>
          <cell r="I212">
            <v>975</v>
          </cell>
          <cell r="J212" t="str">
            <v>Total</v>
          </cell>
          <cell r="K212">
            <v>1006</v>
          </cell>
          <cell r="L212" t="str">
            <v>Total</v>
          </cell>
          <cell r="M212">
            <v>1037</v>
          </cell>
          <cell r="N212" t="str">
            <v>Total</v>
          </cell>
          <cell r="O212">
            <v>1068</v>
          </cell>
          <cell r="P212" t="str">
            <v>Total</v>
          </cell>
          <cell r="Q212">
            <v>1099</v>
          </cell>
          <cell r="R212" t="str">
            <v>Total</v>
          </cell>
          <cell r="S212">
            <v>1130</v>
          </cell>
          <cell r="U212" t="str">
            <v>Total</v>
          </cell>
          <cell r="V212">
            <v>1161</v>
          </cell>
          <cell r="W212" t="str">
            <v>Total</v>
          </cell>
          <cell r="X212">
            <v>1192</v>
          </cell>
          <cell r="Y212" t="str">
            <v>Total</v>
          </cell>
          <cell r="Z212">
            <v>1223</v>
          </cell>
          <cell r="AA212" t="str">
            <v>Total</v>
          </cell>
          <cell r="AB212">
            <v>1254</v>
          </cell>
          <cell r="AC212" t="str">
            <v>Total</v>
          </cell>
          <cell r="AD212" t="str">
            <v>Yearly Avg</v>
          </cell>
        </row>
        <row r="214">
          <cell r="C214" t="str">
            <v>Sales Units</v>
          </cell>
          <cell r="E214">
            <v>0</v>
          </cell>
          <cell r="F214">
            <v>0</v>
          </cell>
          <cell r="G214">
            <v>0</v>
          </cell>
          <cell r="H214">
            <v>0</v>
          </cell>
          <cell r="I214">
            <v>0</v>
          </cell>
          <cell r="J214">
            <v>0</v>
          </cell>
          <cell r="K214">
            <v>0</v>
          </cell>
          <cell r="L214">
            <v>0</v>
          </cell>
          <cell r="M214">
            <v>0</v>
          </cell>
          <cell r="N214">
            <v>0</v>
          </cell>
          <cell r="O214">
            <v>0</v>
          </cell>
          <cell r="P214">
            <v>0</v>
          </cell>
          <cell r="Q214">
            <v>1</v>
          </cell>
          <cell r="R214">
            <v>1</v>
          </cell>
          <cell r="S214">
            <v>0</v>
          </cell>
          <cell r="V214">
            <v>0</v>
          </cell>
          <cell r="W214">
            <v>0</v>
          </cell>
          <cell r="X214">
            <v>0</v>
          </cell>
          <cell r="Y214">
            <v>0</v>
          </cell>
          <cell r="Z214">
            <v>0</v>
          </cell>
          <cell r="AA214">
            <v>0</v>
          </cell>
          <cell r="AB214">
            <v>1</v>
          </cell>
          <cell r="AC214">
            <v>1</v>
          </cell>
          <cell r="AD214">
            <v>2</v>
          </cell>
        </row>
        <row r="215">
          <cell r="U215">
            <v>0</v>
          </cell>
        </row>
        <row r="216">
          <cell r="C216" t="str">
            <v>Selling Price</v>
          </cell>
          <cell r="E216">
            <v>4420000</v>
          </cell>
          <cell r="F216">
            <v>0</v>
          </cell>
          <cell r="G216">
            <v>4420000</v>
          </cell>
          <cell r="H216">
            <v>0</v>
          </cell>
          <cell r="I216">
            <v>4420000</v>
          </cell>
          <cell r="J216">
            <v>0</v>
          </cell>
          <cell r="K216">
            <v>4420000</v>
          </cell>
          <cell r="L216">
            <v>0</v>
          </cell>
          <cell r="M216">
            <v>4420000</v>
          </cell>
          <cell r="N216">
            <v>0</v>
          </cell>
          <cell r="O216">
            <v>4420000</v>
          </cell>
          <cell r="P216">
            <v>0</v>
          </cell>
          <cell r="Q216">
            <v>4420000</v>
          </cell>
          <cell r="R216">
            <v>4420000</v>
          </cell>
          <cell r="S216">
            <v>4420000</v>
          </cell>
          <cell r="U216">
            <v>0</v>
          </cell>
          <cell r="V216">
            <v>4420000</v>
          </cell>
          <cell r="W216">
            <v>0</v>
          </cell>
          <cell r="X216">
            <v>4420000</v>
          </cell>
          <cell r="Y216">
            <v>0</v>
          </cell>
          <cell r="Z216">
            <v>4420000</v>
          </cell>
          <cell r="AA216">
            <v>0</v>
          </cell>
          <cell r="AB216">
            <v>4420000</v>
          </cell>
          <cell r="AC216">
            <v>4420000</v>
          </cell>
          <cell r="AD216">
            <v>4420000</v>
          </cell>
        </row>
        <row r="217">
          <cell r="C217" t="str">
            <v>Less: Dealer commission</v>
          </cell>
          <cell r="E217">
            <v>-30000</v>
          </cell>
          <cell r="F217">
            <v>0</v>
          </cell>
          <cell r="G217">
            <v>-30000</v>
          </cell>
          <cell r="H217">
            <v>0</v>
          </cell>
          <cell r="I217">
            <v>-30000</v>
          </cell>
          <cell r="J217">
            <v>0</v>
          </cell>
          <cell r="K217">
            <v>-30000</v>
          </cell>
          <cell r="L217">
            <v>0</v>
          </cell>
          <cell r="M217">
            <v>-30000</v>
          </cell>
          <cell r="N217">
            <v>0</v>
          </cell>
          <cell r="O217">
            <v>-30000</v>
          </cell>
          <cell r="P217">
            <v>0</v>
          </cell>
          <cell r="Q217">
            <v>-30000</v>
          </cell>
          <cell r="R217">
            <v>-30000</v>
          </cell>
          <cell r="S217">
            <v>-30000</v>
          </cell>
          <cell r="U217">
            <v>0</v>
          </cell>
          <cell r="V217">
            <v>-30000</v>
          </cell>
          <cell r="W217">
            <v>0</v>
          </cell>
          <cell r="X217">
            <v>-30000</v>
          </cell>
          <cell r="Y217">
            <v>0</v>
          </cell>
          <cell r="Z217">
            <v>-30000</v>
          </cell>
          <cell r="AA217">
            <v>0</v>
          </cell>
          <cell r="AB217">
            <v>-30000</v>
          </cell>
          <cell r="AC217">
            <v>-30000</v>
          </cell>
          <cell r="AD217">
            <v>-30000</v>
          </cell>
        </row>
        <row r="218">
          <cell r="C218" t="str">
            <v xml:space="preserve">  Sales tax</v>
          </cell>
          <cell r="E218">
            <v>-576521.73913043481</v>
          </cell>
          <cell r="F218">
            <v>0</v>
          </cell>
          <cell r="G218">
            <v>-576521.73913043481</v>
          </cell>
          <cell r="H218">
            <v>0</v>
          </cell>
          <cell r="I218">
            <v>-576521.73913043481</v>
          </cell>
          <cell r="J218">
            <v>0</v>
          </cell>
          <cell r="K218">
            <v>-576521.73913043481</v>
          </cell>
          <cell r="L218">
            <v>0</v>
          </cell>
          <cell r="M218">
            <v>-576521.73913043481</v>
          </cell>
          <cell r="N218">
            <v>0</v>
          </cell>
          <cell r="O218">
            <v>-576521.73913043481</v>
          </cell>
          <cell r="P218">
            <v>0</v>
          </cell>
          <cell r="Q218">
            <v>-576521.73913043481</v>
          </cell>
          <cell r="R218">
            <v>-576521.73913043481</v>
          </cell>
          <cell r="S218">
            <v>-576521.73913043481</v>
          </cell>
          <cell r="U218">
            <v>0</v>
          </cell>
          <cell r="V218">
            <v>-576521.73913043481</v>
          </cell>
          <cell r="W218">
            <v>0</v>
          </cell>
          <cell r="X218">
            <v>-576521.73913043481</v>
          </cell>
          <cell r="Y218">
            <v>0</v>
          </cell>
          <cell r="Z218">
            <v>-576521.73913043481</v>
          </cell>
          <cell r="AA218">
            <v>0</v>
          </cell>
          <cell r="AB218">
            <v>-576521.73913043481</v>
          </cell>
          <cell r="AC218">
            <v>-576521.73913043481</v>
          </cell>
          <cell r="AD218">
            <v>-576521.73913043481</v>
          </cell>
        </row>
        <row r="219">
          <cell r="C219" t="str">
            <v>Net Sales</v>
          </cell>
          <cell r="E219">
            <v>3813478.2608695654</v>
          </cell>
          <cell r="F219">
            <v>0</v>
          </cell>
          <cell r="G219">
            <v>3813478.2608695654</v>
          </cell>
          <cell r="H219">
            <v>0</v>
          </cell>
          <cell r="I219">
            <v>3813478.2608695654</v>
          </cell>
          <cell r="J219">
            <v>0</v>
          </cell>
          <cell r="K219">
            <v>3813478.2608695654</v>
          </cell>
          <cell r="L219">
            <v>0</v>
          </cell>
          <cell r="M219">
            <v>3813478.2608695654</v>
          </cell>
          <cell r="N219">
            <v>0</v>
          </cell>
          <cell r="O219">
            <v>3813478.2608695654</v>
          </cell>
          <cell r="P219">
            <v>0</v>
          </cell>
          <cell r="Q219">
            <v>3813478.2608695654</v>
          </cell>
          <cell r="R219">
            <v>3813478.2608695654</v>
          </cell>
          <cell r="S219">
            <v>3813478.2608695654</v>
          </cell>
          <cell r="U219">
            <v>0</v>
          </cell>
          <cell r="V219">
            <v>3813478.2608695654</v>
          </cell>
          <cell r="W219">
            <v>0</v>
          </cell>
          <cell r="X219">
            <v>3813478.2608695654</v>
          </cell>
          <cell r="Y219">
            <v>0</v>
          </cell>
          <cell r="Z219">
            <v>3813478.2608695654</v>
          </cell>
          <cell r="AA219">
            <v>0</v>
          </cell>
          <cell r="AB219">
            <v>3813478.2608695654</v>
          </cell>
          <cell r="AC219">
            <v>3813478.2608695654</v>
          </cell>
          <cell r="AD219">
            <v>3813478.2608695654</v>
          </cell>
        </row>
        <row r="220">
          <cell r="C220" t="str">
            <v>Landed Cost</v>
          </cell>
          <cell r="E220">
            <v>2244261</v>
          </cell>
          <cell r="F220">
            <v>0</v>
          </cell>
          <cell r="G220">
            <v>2244261</v>
          </cell>
          <cell r="H220">
            <v>0</v>
          </cell>
          <cell r="I220">
            <v>2244261</v>
          </cell>
          <cell r="J220">
            <v>0</v>
          </cell>
          <cell r="K220">
            <v>2244261</v>
          </cell>
          <cell r="L220">
            <v>0</v>
          </cell>
          <cell r="M220">
            <v>2244261</v>
          </cell>
          <cell r="N220">
            <v>0</v>
          </cell>
          <cell r="O220">
            <v>2244261</v>
          </cell>
          <cell r="P220">
            <v>0</v>
          </cell>
          <cell r="Q220">
            <v>2244261</v>
          </cell>
          <cell r="R220">
            <v>2244261</v>
          </cell>
          <cell r="S220">
            <v>2244261</v>
          </cell>
          <cell r="U220">
            <v>0</v>
          </cell>
          <cell r="V220">
            <v>2244261</v>
          </cell>
          <cell r="W220">
            <v>0</v>
          </cell>
          <cell r="X220">
            <v>2244261</v>
          </cell>
          <cell r="Y220">
            <v>0</v>
          </cell>
          <cell r="Z220">
            <v>2244261</v>
          </cell>
          <cell r="AA220">
            <v>0</v>
          </cell>
          <cell r="AB220">
            <v>2244261</v>
          </cell>
          <cell r="AC220">
            <v>2244261</v>
          </cell>
          <cell r="AD220">
            <v>2244261</v>
          </cell>
          <cell r="AF220">
            <v>4488522</v>
          </cell>
        </row>
        <row r="221">
          <cell r="C221" t="str">
            <v>Gross Profit</v>
          </cell>
          <cell r="E221">
            <v>1569217.2608695654</v>
          </cell>
          <cell r="F221">
            <v>0</v>
          </cell>
          <cell r="G221">
            <v>1569217.2608695654</v>
          </cell>
          <cell r="H221">
            <v>0</v>
          </cell>
          <cell r="I221">
            <v>1569217.2608695654</v>
          </cell>
          <cell r="J221">
            <v>0</v>
          </cell>
          <cell r="K221">
            <v>1569217.2608695654</v>
          </cell>
          <cell r="L221">
            <v>0</v>
          </cell>
          <cell r="M221">
            <v>1569217.2608695654</v>
          </cell>
          <cell r="N221">
            <v>0</v>
          </cell>
          <cell r="O221">
            <v>1569217.2608695654</v>
          </cell>
          <cell r="P221">
            <v>0</v>
          </cell>
          <cell r="Q221">
            <v>1569217.2608695654</v>
          </cell>
          <cell r="R221">
            <v>1569217.2608695654</v>
          </cell>
          <cell r="S221">
            <v>1569217.2608695654</v>
          </cell>
          <cell r="U221">
            <v>0</v>
          </cell>
          <cell r="V221">
            <v>1569217.2608695654</v>
          </cell>
          <cell r="W221">
            <v>0</v>
          </cell>
          <cell r="X221">
            <v>1569217.2608695654</v>
          </cell>
          <cell r="Y221">
            <v>0</v>
          </cell>
          <cell r="Z221">
            <v>1569217.2608695654</v>
          </cell>
          <cell r="AA221">
            <v>0</v>
          </cell>
          <cell r="AB221">
            <v>1569217.2608695654</v>
          </cell>
          <cell r="AC221">
            <v>1569217.2608695654</v>
          </cell>
          <cell r="AD221">
            <v>1569217.2608695654</v>
          </cell>
          <cell r="AG221">
            <v>3138434.5217391308</v>
          </cell>
        </row>
        <row r="222">
          <cell r="U222">
            <v>0</v>
          </cell>
        </row>
        <row r="223">
          <cell r="U223">
            <v>0</v>
          </cell>
        </row>
        <row r="224">
          <cell r="C224" t="str">
            <v>Other Expenses</v>
          </cell>
          <cell r="U224">
            <v>0</v>
          </cell>
        </row>
        <row r="225">
          <cell r="C225" t="str">
            <v>Selling Expenses</v>
          </cell>
          <cell r="E225">
            <v>15580.366396615698</v>
          </cell>
          <cell r="F225">
            <v>0</v>
          </cell>
          <cell r="G225">
            <v>14065.815418598198</v>
          </cell>
          <cell r="H225">
            <v>0</v>
          </cell>
          <cell r="I225">
            <v>13937.86149454217</v>
          </cell>
          <cell r="J225">
            <v>0</v>
          </cell>
          <cell r="K225">
            <v>12990.070739676898</v>
          </cell>
          <cell r="L225">
            <v>0</v>
          </cell>
          <cell r="M225">
            <v>17928.80038831451</v>
          </cell>
          <cell r="N225">
            <v>0</v>
          </cell>
          <cell r="O225">
            <v>16522.62377225871</v>
          </cell>
          <cell r="P225">
            <v>0</v>
          </cell>
          <cell r="Q225">
            <v>13012.379906852413</v>
          </cell>
          <cell r="R225">
            <v>13012.379906852413</v>
          </cell>
          <cell r="S225">
            <v>16957.866211611876</v>
          </cell>
          <cell r="U225">
            <v>0</v>
          </cell>
          <cell r="V225">
            <v>15996.962658356917</v>
          </cell>
          <cell r="W225">
            <v>0</v>
          </cell>
          <cell r="X225">
            <v>17004.344235451234</v>
          </cell>
          <cell r="Y225">
            <v>0</v>
          </cell>
          <cell r="Z225">
            <v>16758.208123786724</v>
          </cell>
          <cell r="AA225">
            <v>0</v>
          </cell>
          <cell r="AB225">
            <v>15514.915208059225</v>
          </cell>
          <cell r="AC225">
            <v>15514.915208059225</v>
          </cell>
          <cell r="AD225">
            <v>14263.647557455819</v>
          </cell>
        </row>
        <row r="226">
          <cell r="C226" t="str">
            <v>Advertisement Expenses</v>
          </cell>
          <cell r="E226">
            <v>2405.8167555729137</v>
          </cell>
          <cell r="F226">
            <v>0</v>
          </cell>
          <cell r="G226">
            <v>3080.827321757934</v>
          </cell>
          <cell r="H226">
            <v>0</v>
          </cell>
          <cell r="I226">
            <v>23766.822379487348</v>
          </cell>
          <cell r="J226">
            <v>0</v>
          </cell>
          <cell r="K226">
            <v>23113.454316588311</v>
          </cell>
          <cell r="L226">
            <v>0</v>
          </cell>
          <cell r="M226">
            <v>25512.297842660966</v>
          </cell>
          <cell r="N226">
            <v>0</v>
          </cell>
          <cell r="O226">
            <v>2551.3138847595887</v>
          </cell>
          <cell r="P226">
            <v>0</v>
          </cell>
          <cell r="Q226">
            <v>2503.8786398437537</v>
          </cell>
          <cell r="R226">
            <v>2503.8786398437537</v>
          </cell>
          <cell r="S226">
            <v>15993.121382039297</v>
          </cell>
          <cell r="U226">
            <v>0</v>
          </cell>
          <cell r="V226">
            <v>18583.08922809346</v>
          </cell>
          <cell r="W226">
            <v>0</v>
          </cell>
          <cell r="X226">
            <v>2625.697960996888</v>
          </cell>
          <cell r="Y226">
            <v>0</v>
          </cell>
          <cell r="Z226">
            <v>28862.71016865053</v>
          </cell>
          <cell r="AA226">
            <v>0</v>
          </cell>
          <cell r="AB226">
            <v>3501.4226255840545</v>
          </cell>
          <cell r="AC226">
            <v>3501.4226255840545</v>
          </cell>
          <cell r="AD226">
            <v>3002.6506327139041</v>
          </cell>
        </row>
        <row r="227">
          <cell r="C227" t="str">
            <v>Administrative Expenses</v>
          </cell>
          <cell r="E227">
            <v>31746.041360815143</v>
          </cell>
          <cell r="F227">
            <v>0</v>
          </cell>
          <cell r="G227">
            <v>28660.042176505169</v>
          </cell>
          <cell r="H227">
            <v>0</v>
          </cell>
          <cell r="I227">
            <v>28399.32747558237</v>
          </cell>
          <cell r="J227">
            <v>0</v>
          </cell>
          <cell r="K227">
            <v>26468.140253189009</v>
          </cell>
          <cell r="L227">
            <v>0</v>
          </cell>
          <cell r="M227">
            <v>36531.133106142057</v>
          </cell>
          <cell r="N227">
            <v>0</v>
          </cell>
          <cell r="O227">
            <v>33665.95395197178</v>
          </cell>
          <cell r="P227">
            <v>0</v>
          </cell>
          <cell r="Q227">
            <v>26513.596677373815</v>
          </cell>
          <cell r="R227">
            <v>26513.596677373815</v>
          </cell>
          <cell r="S227">
            <v>34552.789609744817</v>
          </cell>
          <cell r="U227">
            <v>0</v>
          </cell>
          <cell r="V227">
            <v>32594.884181281192</v>
          </cell>
          <cell r="W227">
            <v>0</v>
          </cell>
          <cell r="X227">
            <v>34647.491700158673</v>
          </cell>
          <cell r="Y227">
            <v>0</v>
          </cell>
          <cell r="Z227">
            <v>34145.972866622818</v>
          </cell>
          <cell r="AA227">
            <v>0</v>
          </cell>
          <cell r="AB227">
            <v>31612.680174939585</v>
          </cell>
          <cell r="AC227">
            <v>31612.680174939585</v>
          </cell>
          <cell r="AD227">
            <v>29063.1384261567</v>
          </cell>
        </row>
        <row r="228">
          <cell r="C228" t="str">
            <v>Depreciation (Admin. &amp; Selling )</v>
          </cell>
          <cell r="E228">
            <v>8927.9242923219663</v>
          </cell>
          <cell r="F228">
            <v>0</v>
          </cell>
          <cell r="G228">
            <v>8060.0501920351098</v>
          </cell>
          <cell r="H228">
            <v>0</v>
          </cell>
          <cell r="I228">
            <v>7986.7295192217998</v>
          </cell>
          <cell r="J228">
            <v>0</v>
          </cell>
          <cell r="K228">
            <v>7443.6226442616662</v>
          </cell>
          <cell r="L228">
            <v>0</v>
          </cell>
          <cell r="M228">
            <v>10273.633395026813</v>
          </cell>
          <cell r="N228">
            <v>0</v>
          </cell>
          <cell r="O228">
            <v>9467.8604080380956</v>
          </cell>
          <cell r="P228">
            <v>0</v>
          </cell>
          <cell r="Q228">
            <v>7456.4063330721565</v>
          </cell>
          <cell r="R228">
            <v>7456.4063330721565</v>
          </cell>
          <cell r="S228">
            <v>9717.2647832904422</v>
          </cell>
          <cell r="U228">
            <v>0</v>
          </cell>
          <cell r="V228">
            <v>9166.6439597938333</v>
          </cell>
          <cell r="W228">
            <v>0</v>
          </cell>
          <cell r="X228">
            <v>9743.8978076707062</v>
          </cell>
          <cell r="Y228">
            <v>0</v>
          </cell>
          <cell r="Z228">
            <v>9602.8559018125379</v>
          </cell>
          <cell r="AA228">
            <v>0</v>
          </cell>
          <cell r="AB228">
            <v>8890.4191886934896</v>
          </cell>
          <cell r="AC228">
            <v>8890.4191886934896</v>
          </cell>
          <cell r="AD228">
            <v>8173.412760882823</v>
          </cell>
        </row>
        <row r="229">
          <cell r="C229" t="str">
            <v>Financial Charges -Capital Exp.</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Z229">
            <v>0</v>
          </cell>
          <cell r="AA229">
            <v>0</v>
          </cell>
          <cell r="AB229">
            <v>0</v>
          </cell>
          <cell r="AC229">
            <v>0</v>
          </cell>
          <cell r="AD229">
            <v>0</v>
          </cell>
        </row>
        <row r="230">
          <cell r="C230" t="str">
            <v>Financial  Charges -Working Capital</v>
          </cell>
          <cell r="E230">
            <v>1593.5489361898781</v>
          </cell>
          <cell r="F230">
            <v>0</v>
          </cell>
          <cell r="G230">
            <v>1457.6240215047092</v>
          </cell>
          <cell r="H230">
            <v>0</v>
          </cell>
          <cell r="I230">
            <v>1446.6945190186796</v>
          </cell>
          <cell r="J230">
            <v>0</v>
          </cell>
          <cell r="K230">
            <v>1359.6931738041301</v>
          </cell>
          <cell r="L230">
            <v>0</v>
          </cell>
          <cell r="M230">
            <v>1819.174805065381</v>
          </cell>
          <cell r="N230">
            <v>0</v>
          </cell>
          <cell r="O230">
            <v>1683.4853438562145</v>
          </cell>
          <cell r="P230">
            <v>0</v>
          </cell>
          <cell r="Q230">
            <v>1343.3633567120232</v>
          </cell>
          <cell r="R230">
            <v>1343.3633567120232</v>
          </cell>
          <cell r="S230">
            <v>1703.3864664491034</v>
          </cell>
          <cell r="U230">
            <v>0</v>
          </cell>
          <cell r="V230">
            <v>1621.6858468907856</v>
          </cell>
          <cell r="W230">
            <v>0</v>
          </cell>
          <cell r="X230">
            <v>1714.8673233328852</v>
          </cell>
          <cell r="Y230">
            <v>0</v>
          </cell>
          <cell r="Z230">
            <v>1688.4217100899446</v>
          </cell>
          <cell r="AA230">
            <v>0</v>
          </cell>
          <cell r="AB230">
            <v>1570.4294045608508</v>
          </cell>
          <cell r="AC230">
            <v>1570.4294045608508</v>
          </cell>
          <cell r="AD230">
            <v>1456.896380636437</v>
          </cell>
        </row>
        <row r="231">
          <cell r="C231" t="str">
            <v>Other Expenses (Charity &amp; Donation)</v>
          </cell>
          <cell r="E231">
            <v>1106.6312056874151</v>
          </cell>
          <cell r="F231">
            <v>0</v>
          </cell>
          <cell r="G231">
            <v>1012.2389038227149</v>
          </cell>
          <cell r="H231">
            <v>0</v>
          </cell>
          <cell r="I231">
            <v>1004.6489715407499</v>
          </cell>
          <cell r="J231">
            <v>0</v>
          </cell>
          <cell r="K231">
            <v>944.23137069731274</v>
          </cell>
          <cell r="L231">
            <v>0</v>
          </cell>
          <cell r="M231">
            <v>1263.3158368509594</v>
          </cell>
          <cell r="N231">
            <v>0</v>
          </cell>
          <cell r="O231">
            <v>1169.0870443445933</v>
          </cell>
          <cell r="P231">
            <v>0</v>
          </cell>
          <cell r="Q231">
            <v>932.89121993890501</v>
          </cell>
          <cell r="R231">
            <v>932.89121993890501</v>
          </cell>
          <cell r="S231">
            <v>1182.9072683674331</v>
          </cell>
          <cell r="U231">
            <v>0</v>
          </cell>
          <cell r="V231">
            <v>1126.1707270074899</v>
          </cell>
          <cell r="W231">
            <v>0</v>
          </cell>
          <cell r="X231">
            <v>1190.8800856478372</v>
          </cell>
          <cell r="Y231">
            <v>0</v>
          </cell>
          <cell r="Z231">
            <v>1172.5150764513503</v>
          </cell>
          <cell r="AA231">
            <v>0</v>
          </cell>
          <cell r="AB231">
            <v>1090.5759753894795</v>
          </cell>
          <cell r="AC231">
            <v>1090.5759753894795</v>
          </cell>
          <cell r="AD231">
            <v>1011.7335976641923</v>
          </cell>
        </row>
        <row r="232">
          <cell r="C232" t="str">
            <v>Other Expenses ( W.P.P.F.)</v>
          </cell>
          <cell r="E232">
            <v>9648.5900544295782</v>
          </cell>
          <cell r="F232">
            <v>0</v>
          </cell>
          <cell r="G232">
            <v>11903.296926179239</v>
          </cell>
          <cell r="H232">
            <v>0</v>
          </cell>
          <cell r="I232">
            <v>11129.264448460395</v>
          </cell>
          <cell r="J232">
            <v>0</v>
          </cell>
          <cell r="K232">
            <v>12765.472506264148</v>
          </cell>
          <cell r="L232">
            <v>0</v>
          </cell>
          <cell r="M232">
            <v>8697.6853037127148</v>
          </cell>
          <cell r="N232">
            <v>0</v>
          </cell>
          <cell r="O232">
            <v>8477.4712963599068</v>
          </cell>
          <cell r="P232">
            <v>0</v>
          </cell>
          <cell r="Q232">
            <v>11947.065838432633</v>
          </cell>
          <cell r="R232">
            <v>11947.065838432633</v>
          </cell>
          <cell r="S232">
            <v>8315.7504207462025</v>
          </cell>
          <cell r="U232">
            <v>0</v>
          </cell>
          <cell r="V232">
            <v>10259.06027175571</v>
          </cell>
          <cell r="W232">
            <v>0</v>
          </cell>
          <cell r="X232">
            <v>11041.057493260387</v>
          </cell>
          <cell r="Y232">
            <v>0</v>
          </cell>
          <cell r="Z232">
            <v>9071.1554130804143</v>
          </cell>
          <cell r="AA232">
            <v>0</v>
          </cell>
          <cell r="AB232">
            <v>9315.9406486366006</v>
          </cell>
          <cell r="AC232">
            <v>9315.9406486366006</v>
          </cell>
          <cell r="AD232">
            <v>10631.503243534617</v>
          </cell>
        </row>
        <row r="233">
          <cell r="C233" t="str">
            <v>Workers Welfare Fund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U233">
            <v>0</v>
          </cell>
          <cell r="V233">
            <v>0</v>
          </cell>
          <cell r="W233">
            <v>0</v>
          </cell>
          <cell r="X233">
            <v>0</v>
          </cell>
          <cell r="Y233">
            <v>0</v>
          </cell>
          <cell r="Z233">
            <v>0</v>
          </cell>
          <cell r="AA233">
            <v>0</v>
          </cell>
          <cell r="AB233">
            <v>0</v>
          </cell>
          <cell r="AC233">
            <v>0</v>
          </cell>
          <cell r="AD233">
            <v>0</v>
          </cell>
        </row>
        <row r="234">
          <cell r="E234">
            <v>71008.919001632588</v>
          </cell>
          <cell r="F234">
            <v>0</v>
          </cell>
          <cell r="G234">
            <v>68239.894960403064</v>
          </cell>
          <cell r="H234">
            <v>0</v>
          </cell>
          <cell r="I234">
            <v>87671.348807853516</v>
          </cell>
          <cell r="J234">
            <v>0</v>
          </cell>
          <cell r="K234">
            <v>85084.685004481464</v>
          </cell>
          <cell r="L234">
            <v>0</v>
          </cell>
          <cell r="M234">
            <v>102026.0406777734</v>
          </cell>
          <cell r="N234">
            <v>0</v>
          </cell>
          <cell r="O234">
            <v>73537.795701588882</v>
          </cell>
          <cell r="P234">
            <v>0</v>
          </cell>
          <cell r="Q234">
            <v>63709.581972225693</v>
          </cell>
          <cell r="R234">
            <v>63709.581972225693</v>
          </cell>
          <cell r="S234">
            <v>88423.086142249173</v>
          </cell>
          <cell r="U234">
            <v>0</v>
          </cell>
          <cell r="V234">
            <v>89348.496873179378</v>
          </cell>
          <cell r="W234">
            <v>0</v>
          </cell>
          <cell r="X234">
            <v>77968.236606518607</v>
          </cell>
          <cell r="Y234">
            <v>0</v>
          </cell>
          <cell r="Z234">
            <v>101301.83926049432</v>
          </cell>
          <cell r="AA234">
            <v>0</v>
          </cell>
          <cell r="AB234">
            <v>71496.383225863276</v>
          </cell>
          <cell r="AC234">
            <v>71496.383225863276</v>
          </cell>
          <cell r="AD234">
            <v>67602.982599044481</v>
          </cell>
        </row>
        <row r="235">
          <cell r="C235" t="str">
            <v>Operating Profit</v>
          </cell>
          <cell r="E235">
            <v>1498208.3418679328</v>
          </cell>
          <cell r="F235">
            <v>0</v>
          </cell>
          <cell r="G235">
            <v>1500977.3659091624</v>
          </cell>
          <cell r="H235">
            <v>0</v>
          </cell>
          <cell r="I235">
            <v>1481545.912061712</v>
          </cell>
          <cell r="J235">
            <v>0</v>
          </cell>
          <cell r="K235">
            <v>1484132.5758650838</v>
          </cell>
          <cell r="L235">
            <v>0</v>
          </cell>
          <cell r="M235">
            <v>1467191.2201917921</v>
          </cell>
          <cell r="N235">
            <v>0</v>
          </cell>
          <cell r="O235">
            <v>1495679.4651679765</v>
          </cell>
          <cell r="P235">
            <v>0</v>
          </cell>
          <cell r="Q235">
            <v>1505507.6788973396</v>
          </cell>
          <cell r="R235">
            <v>1505507.6788973396</v>
          </cell>
          <cell r="S235">
            <v>1480794.1747273162</v>
          </cell>
          <cell r="U235">
            <v>0</v>
          </cell>
          <cell r="V235">
            <v>1479868.763996386</v>
          </cell>
          <cell r="W235">
            <v>0</v>
          </cell>
          <cell r="X235">
            <v>1491249.0242630469</v>
          </cell>
          <cell r="Y235">
            <v>0</v>
          </cell>
          <cell r="Z235">
            <v>1467915.4216090711</v>
          </cell>
          <cell r="AA235">
            <v>0</v>
          </cell>
          <cell r="AB235">
            <v>1497720.8776437021</v>
          </cell>
          <cell r="AC235">
            <v>1497720.8776437021</v>
          </cell>
          <cell r="AD235">
            <v>1501614.278270521</v>
          </cell>
        </row>
        <row r="236">
          <cell r="U236">
            <v>0</v>
          </cell>
        </row>
        <row r="237">
          <cell r="C237" t="str">
            <v>Other Income</v>
          </cell>
          <cell r="U237">
            <v>0</v>
          </cell>
        </row>
        <row r="238">
          <cell r="C238" t="str">
            <v>H.D</v>
          </cell>
          <cell r="E238">
            <v>15352.228571428572</v>
          </cell>
          <cell r="F238">
            <v>0</v>
          </cell>
          <cell r="G238">
            <v>13804.129032258064</v>
          </cell>
          <cell r="H238">
            <v>0</v>
          </cell>
          <cell r="I238">
            <v>16932</v>
          </cell>
          <cell r="J238">
            <v>0</v>
          </cell>
          <cell r="K238">
            <v>317514.93333333335</v>
          </cell>
          <cell r="L238">
            <v>0</v>
          </cell>
          <cell r="M238">
            <v>309289.29032258067</v>
          </cell>
          <cell r="N238">
            <v>0</v>
          </cell>
          <cell r="O238">
            <v>264203.22222222225</v>
          </cell>
          <cell r="P238">
            <v>0</v>
          </cell>
          <cell r="Q238">
            <v>72764.571428571435</v>
          </cell>
          <cell r="R238">
            <v>72764.571428571435</v>
          </cell>
          <cell r="S238">
            <v>14837.75</v>
          </cell>
          <cell r="U238">
            <v>0</v>
          </cell>
          <cell r="V238">
            <v>19002.533333333333</v>
          </cell>
          <cell r="W238">
            <v>0</v>
          </cell>
          <cell r="X238">
            <v>14756.137931034482</v>
          </cell>
          <cell r="Y238">
            <v>0</v>
          </cell>
          <cell r="Z238">
            <v>15316.387096774193</v>
          </cell>
          <cell r="AA238">
            <v>0</v>
          </cell>
          <cell r="AB238">
            <v>13728.648648648648</v>
          </cell>
          <cell r="AC238">
            <v>13728.648648648648</v>
          </cell>
          <cell r="AD238">
            <v>43246.610038610044</v>
          </cell>
        </row>
        <row r="239">
          <cell r="C239" t="str">
            <v>Others</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U239">
            <v>0</v>
          </cell>
          <cell r="V239">
            <v>0</v>
          </cell>
          <cell r="W239">
            <v>0</v>
          </cell>
          <cell r="X239">
            <v>0</v>
          </cell>
          <cell r="Y239">
            <v>0</v>
          </cell>
          <cell r="Z239">
            <v>0</v>
          </cell>
          <cell r="AA239">
            <v>0</v>
          </cell>
          <cell r="AB239">
            <v>0</v>
          </cell>
          <cell r="AC239">
            <v>0</v>
          </cell>
          <cell r="AD239">
            <v>0</v>
          </cell>
        </row>
        <row r="240">
          <cell r="E240">
            <v>15352.228571428572</v>
          </cell>
          <cell r="F240">
            <v>0</v>
          </cell>
          <cell r="G240">
            <v>13804.129032258064</v>
          </cell>
          <cell r="H240">
            <v>0</v>
          </cell>
          <cell r="I240">
            <v>16932</v>
          </cell>
          <cell r="J240">
            <v>0</v>
          </cell>
          <cell r="K240">
            <v>317514.93333333335</v>
          </cell>
          <cell r="L240">
            <v>0</v>
          </cell>
          <cell r="M240">
            <v>309289.29032258067</v>
          </cell>
          <cell r="N240">
            <v>0</v>
          </cell>
          <cell r="O240">
            <v>264203.22222222225</v>
          </cell>
          <cell r="P240">
            <v>0</v>
          </cell>
          <cell r="Q240">
            <v>72764.571428571435</v>
          </cell>
          <cell r="R240">
            <v>72764.571428571435</v>
          </cell>
          <cell r="S240">
            <v>14837.75</v>
          </cell>
          <cell r="U240">
            <v>0</v>
          </cell>
          <cell r="V240">
            <v>19002.533333333333</v>
          </cell>
          <cell r="W240">
            <v>0</v>
          </cell>
          <cell r="X240">
            <v>14756.137931034482</v>
          </cell>
          <cell r="Y240">
            <v>0</v>
          </cell>
          <cell r="Z240">
            <v>15316.387096774193</v>
          </cell>
          <cell r="AA240">
            <v>0</v>
          </cell>
          <cell r="AB240">
            <v>13728.648648648648</v>
          </cell>
          <cell r="AC240">
            <v>13728.648648648648</v>
          </cell>
          <cell r="AD240">
            <v>43246.610038610044</v>
          </cell>
        </row>
        <row r="241">
          <cell r="U241">
            <v>0</v>
          </cell>
        </row>
        <row r="242">
          <cell r="C242" t="str">
            <v>Profit before tax</v>
          </cell>
          <cell r="E242">
            <v>1513560.5704393615</v>
          </cell>
          <cell r="F242">
            <v>0</v>
          </cell>
          <cell r="G242">
            <v>1514781.4949414206</v>
          </cell>
          <cell r="H242">
            <v>0</v>
          </cell>
          <cell r="I242">
            <v>1498477.912061712</v>
          </cell>
          <cell r="J242">
            <v>0</v>
          </cell>
          <cell r="K242">
            <v>1801647.5091984172</v>
          </cell>
          <cell r="L242">
            <v>0</v>
          </cell>
          <cell r="M242">
            <v>1776480.5105143727</v>
          </cell>
          <cell r="N242">
            <v>0</v>
          </cell>
          <cell r="O242">
            <v>1759882.6873901987</v>
          </cell>
          <cell r="P242">
            <v>0</v>
          </cell>
          <cell r="Q242">
            <v>1578272.250325911</v>
          </cell>
          <cell r="R242">
            <v>1578272.250325911</v>
          </cell>
          <cell r="S242">
            <v>1495631.9247273162</v>
          </cell>
          <cell r="U242">
            <v>0</v>
          </cell>
          <cell r="V242">
            <v>1498871.2973297194</v>
          </cell>
          <cell r="W242">
            <v>0</v>
          </cell>
          <cell r="X242">
            <v>1506005.1621940813</v>
          </cell>
          <cell r="Y242">
            <v>0</v>
          </cell>
          <cell r="Z242">
            <v>1483231.8087058454</v>
          </cell>
          <cell r="AA242">
            <v>0</v>
          </cell>
          <cell r="AB242">
            <v>1511449.5262923508</v>
          </cell>
          <cell r="AC242">
            <v>1511449.5262923508</v>
          </cell>
          <cell r="AD242">
            <v>1544860.8883091309</v>
          </cell>
        </row>
        <row r="243">
          <cell r="U243">
            <v>0</v>
          </cell>
        </row>
        <row r="244">
          <cell r="C244" t="str">
            <v>Taxation</v>
          </cell>
          <cell r="U244">
            <v>0</v>
          </cell>
        </row>
        <row r="245">
          <cell r="C245" t="str">
            <v>Presumptive</v>
          </cell>
          <cell r="E245">
            <v>153677</v>
          </cell>
          <cell r="F245">
            <v>0</v>
          </cell>
          <cell r="G245">
            <v>153677</v>
          </cell>
          <cell r="H245">
            <v>0</v>
          </cell>
          <cell r="I245">
            <v>153677</v>
          </cell>
          <cell r="J245">
            <v>0</v>
          </cell>
          <cell r="K245">
            <v>153677</v>
          </cell>
          <cell r="L245">
            <v>0</v>
          </cell>
          <cell r="M245">
            <v>153677</v>
          </cell>
          <cell r="N245">
            <v>0</v>
          </cell>
          <cell r="O245">
            <v>153677</v>
          </cell>
          <cell r="P245">
            <v>0</v>
          </cell>
          <cell r="Q245">
            <v>153677</v>
          </cell>
          <cell r="R245">
            <v>153677</v>
          </cell>
          <cell r="S245">
            <v>153677</v>
          </cell>
          <cell r="U245">
            <v>0</v>
          </cell>
          <cell r="V245">
            <v>153677</v>
          </cell>
          <cell r="W245">
            <v>0</v>
          </cell>
          <cell r="X245">
            <v>153677</v>
          </cell>
          <cell r="Y245">
            <v>0</v>
          </cell>
          <cell r="Z245">
            <v>153677</v>
          </cell>
          <cell r="AA245">
            <v>0</v>
          </cell>
          <cell r="AB245">
            <v>153677</v>
          </cell>
          <cell r="AC245">
            <v>153677</v>
          </cell>
          <cell r="AD245">
            <v>153677</v>
          </cell>
          <cell r="AG245">
            <v>307354</v>
          </cell>
        </row>
        <row r="246">
          <cell r="C246" t="str">
            <v>Others</v>
          </cell>
          <cell r="E246">
            <v>0</v>
          </cell>
          <cell r="U246">
            <v>0</v>
          </cell>
          <cell r="AD246">
            <v>0</v>
          </cell>
        </row>
        <row r="247">
          <cell r="E247">
            <v>153677</v>
          </cell>
          <cell r="F247">
            <v>0</v>
          </cell>
          <cell r="G247">
            <v>153677</v>
          </cell>
          <cell r="H247">
            <v>0</v>
          </cell>
          <cell r="I247">
            <v>153677</v>
          </cell>
          <cell r="J247">
            <v>0</v>
          </cell>
          <cell r="K247">
            <v>153677</v>
          </cell>
          <cell r="L247">
            <v>0</v>
          </cell>
          <cell r="M247">
            <v>153677</v>
          </cell>
          <cell r="N247">
            <v>0</v>
          </cell>
          <cell r="O247">
            <v>153677</v>
          </cell>
          <cell r="P247">
            <v>0</v>
          </cell>
          <cell r="Q247">
            <v>153677</v>
          </cell>
          <cell r="R247">
            <v>153677</v>
          </cell>
          <cell r="S247">
            <v>153677</v>
          </cell>
          <cell r="U247">
            <v>0</v>
          </cell>
          <cell r="V247">
            <v>153677</v>
          </cell>
          <cell r="W247">
            <v>0</v>
          </cell>
          <cell r="X247">
            <v>153677</v>
          </cell>
          <cell r="Y247">
            <v>0</v>
          </cell>
          <cell r="Z247">
            <v>153677</v>
          </cell>
          <cell r="AA247">
            <v>0</v>
          </cell>
          <cell r="AB247">
            <v>153677</v>
          </cell>
          <cell r="AC247">
            <v>153677</v>
          </cell>
          <cell r="AD247">
            <v>153677</v>
          </cell>
        </row>
        <row r="248">
          <cell r="F248">
            <v>0</v>
          </cell>
          <cell r="H248">
            <v>0</v>
          </cell>
          <cell r="J248">
            <v>0</v>
          </cell>
          <cell r="L248">
            <v>0</v>
          </cell>
          <cell r="N248">
            <v>0</v>
          </cell>
          <cell r="P248">
            <v>0</v>
          </cell>
          <cell r="R248">
            <v>0</v>
          </cell>
          <cell r="U248">
            <v>0</v>
          </cell>
          <cell r="W248">
            <v>0</v>
          </cell>
          <cell r="Y248">
            <v>0</v>
          </cell>
          <cell r="AA248">
            <v>0</v>
          </cell>
          <cell r="AC248">
            <v>0</v>
          </cell>
        </row>
        <row r="249">
          <cell r="C249" t="str">
            <v>Net Profit after taxation</v>
          </cell>
          <cell r="E249">
            <v>1359883.5704393615</v>
          </cell>
          <cell r="F249">
            <v>0</v>
          </cell>
          <cell r="G249">
            <v>1361104.4949414206</v>
          </cell>
          <cell r="H249">
            <v>0</v>
          </cell>
          <cell r="I249">
            <v>1344800.912061712</v>
          </cell>
          <cell r="J249">
            <v>0</v>
          </cell>
          <cell r="K249">
            <v>1647970.5091984172</v>
          </cell>
          <cell r="L249">
            <v>0</v>
          </cell>
          <cell r="M249">
            <v>1622803.5105143727</v>
          </cell>
          <cell r="N249">
            <v>0</v>
          </cell>
          <cell r="O249">
            <v>1606205.6873901987</v>
          </cell>
          <cell r="P249">
            <v>0</v>
          </cell>
          <cell r="Q249">
            <v>1424595.250325911</v>
          </cell>
          <cell r="R249">
            <v>1424595.250325911</v>
          </cell>
          <cell r="S249">
            <v>1341954.9247273162</v>
          </cell>
          <cell r="U249">
            <v>0</v>
          </cell>
          <cell r="V249">
            <v>1345194.2973297194</v>
          </cell>
          <cell r="W249">
            <v>0</v>
          </cell>
          <cell r="X249">
            <v>1352328.1621940813</v>
          </cell>
          <cell r="Y249">
            <v>0</v>
          </cell>
          <cell r="Z249">
            <v>1329554.8087058454</v>
          </cell>
          <cell r="AA249">
            <v>0</v>
          </cell>
          <cell r="AB249">
            <v>1357772.5262923508</v>
          </cell>
          <cell r="AC249">
            <v>1357772.5262923508</v>
          </cell>
          <cell r="AD249">
            <v>1391183.8883091309</v>
          </cell>
        </row>
        <row r="252">
          <cell r="E252">
            <v>913</v>
          </cell>
          <cell r="G252">
            <v>944</v>
          </cell>
          <cell r="I252">
            <v>975</v>
          </cell>
          <cell r="K252">
            <v>1006</v>
          </cell>
          <cell r="M252">
            <v>1037</v>
          </cell>
          <cell r="O252">
            <v>1068</v>
          </cell>
          <cell r="Q252">
            <v>1099</v>
          </cell>
          <cell r="S252">
            <v>1130</v>
          </cell>
          <cell r="V252">
            <v>1161</v>
          </cell>
          <cell r="X252">
            <v>1192</v>
          </cell>
          <cell r="Z252">
            <v>1223</v>
          </cell>
          <cell r="AB252">
            <v>1254</v>
          </cell>
          <cell r="AD252" t="str">
            <v>Yearly</v>
          </cell>
        </row>
        <row r="253">
          <cell r="C253" t="str">
            <v>Hilux  4 x 2 - D/C A/C</v>
          </cell>
          <cell r="E253" t="str">
            <v>Per Unit</v>
          </cell>
          <cell r="F253" t="str">
            <v>Total</v>
          </cell>
          <cell r="G253" t="str">
            <v>Per Unit</v>
          </cell>
          <cell r="H253" t="str">
            <v>Total</v>
          </cell>
          <cell r="I253" t="str">
            <v>Per Unit</v>
          </cell>
          <cell r="J253" t="str">
            <v>Total</v>
          </cell>
          <cell r="K253" t="str">
            <v>Per Unit</v>
          </cell>
          <cell r="L253" t="str">
            <v>Total</v>
          </cell>
          <cell r="M253" t="str">
            <v>Per Unit</v>
          </cell>
          <cell r="N253" t="str">
            <v>Total</v>
          </cell>
          <cell r="O253" t="str">
            <v>Per Unit</v>
          </cell>
          <cell r="P253" t="str">
            <v>Total</v>
          </cell>
          <cell r="Q253" t="str">
            <v>Per Unit</v>
          </cell>
          <cell r="R253" t="str">
            <v>Total</v>
          </cell>
          <cell r="S253" t="str">
            <v>Per Unit</v>
          </cell>
          <cell r="U253" t="str">
            <v>Total</v>
          </cell>
          <cell r="V253" t="str">
            <v>Per Unit</v>
          </cell>
          <cell r="W253" t="str">
            <v>Total</v>
          </cell>
          <cell r="X253" t="str">
            <v>Per Unit</v>
          </cell>
          <cell r="Y253" t="str">
            <v>Total</v>
          </cell>
          <cell r="Z253" t="str">
            <v>Per Unit</v>
          </cell>
          <cell r="AA253" t="str">
            <v>Total</v>
          </cell>
          <cell r="AB253" t="str">
            <v>Per Unit</v>
          </cell>
          <cell r="AC253" t="str">
            <v>Total</v>
          </cell>
          <cell r="AD253" t="str">
            <v>Average</v>
          </cell>
        </row>
        <row r="254">
          <cell r="C254" t="str">
            <v>Hilux  4 x 2 - D/C Deluxe</v>
          </cell>
        </row>
        <row r="255">
          <cell r="C255" t="str">
            <v>Sales Units</v>
          </cell>
          <cell r="E255">
            <v>2</v>
          </cell>
          <cell r="F255">
            <v>2</v>
          </cell>
          <cell r="G255">
            <v>2</v>
          </cell>
          <cell r="H255">
            <v>2</v>
          </cell>
          <cell r="I255">
            <v>2</v>
          </cell>
          <cell r="J255">
            <v>2</v>
          </cell>
          <cell r="K255">
            <v>2</v>
          </cell>
          <cell r="L255">
            <v>2</v>
          </cell>
          <cell r="M255">
            <v>2</v>
          </cell>
          <cell r="N255">
            <v>2</v>
          </cell>
          <cell r="O255">
            <v>2</v>
          </cell>
          <cell r="P255">
            <v>2</v>
          </cell>
          <cell r="Q255">
            <v>2</v>
          </cell>
          <cell r="R255">
            <v>2</v>
          </cell>
          <cell r="S255">
            <v>2</v>
          </cell>
          <cell r="T255">
            <v>2</v>
          </cell>
          <cell r="U255">
            <v>2</v>
          </cell>
          <cell r="V255">
            <v>2</v>
          </cell>
          <cell r="W255">
            <v>2</v>
          </cell>
          <cell r="X255">
            <v>2</v>
          </cell>
          <cell r="Y255">
            <v>2</v>
          </cell>
          <cell r="Z255">
            <v>2</v>
          </cell>
          <cell r="AA255">
            <v>2</v>
          </cell>
          <cell r="AB255">
            <v>2</v>
          </cell>
          <cell r="AC255">
            <v>2</v>
          </cell>
          <cell r="AD255">
            <v>24</v>
          </cell>
        </row>
        <row r="256">
          <cell r="U256">
            <v>0</v>
          </cell>
        </row>
        <row r="257">
          <cell r="C257" t="str">
            <v>Selling Price</v>
          </cell>
          <cell r="E257">
            <v>2090000</v>
          </cell>
          <cell r="F257">
            <v>4180000</v>
          </cell>
          <cell r="G257">
            <v>2090000</v>
          </cell>
          <cell r="H257">
            <v>4180000</v>
          </cell>
          <cell r="I257">
            <v>2090000</v>
          </cell>
          <cell r="J257">
            <v>4180000</v>
          </cell>
          <cell r="K257">
            <v>2090000</v>
          </cell>
          <cell r="L257">
            <v>4180000</v>
          </cell>
          <cell r="M257">
            <v>2090000</v>
          </cell>
          <cell r="N257">
            <v>4180000</v>
          </cell>
          <cell r="O257">
            <v>2090000</v>
          </cell>
          <cell r="P257">
            <v>4180000</v>
          </cell>
          <cell r="Q257">
            <v>2090000</v>
          </cell>
          <cell r="R257">
            <v>4180000</v>
          </cell>
          <cell r="S257">
            <v>2090000</v>
          </cell>
          <cell r="T257">
            <v>4180000</v>
          </cell>
          <cell r="U257">
            <v>4180000</v>
          </cell>
          <cell r="V257">
            <v>2090000</v>
          </cell>
          <cell r="W257">
            <v>4180000</v>
          </cell>
          <cell r="X257">
            <v>2090000</v>
          </cell>
          <cell r="Y257">
            <v>4180000</v>
          </cell>
          <cell r="Z257">
            <v>2090000</v>
          </cell>
          <cell r="AA257">
            <v>4180000</v>
          </cell>
          <cell r="AB257">
            <v>2090000</v>
          </cell>
          <cell r="AC257">
            <v>4180000</v>
          </cell>
          <cell r="AD257">
            <v>2090000</v>
          </cell>
        </row>
        <row r="258">
          <cell r="C258" t="str">
            <v>Less: Dealer commission</v>
          </cell>
          <cell r="E258">
            <v>-30000</v>
          </cell>
          <cell r="F258">
            <v>-60000</v>
          </cell>
          <cell r="G258">
            <v>-30000</v>
          </cell>
          <cell r="H258">
            <v>-60000</v>
          </cell>
          <cell r="I258">
            <v>-30000</v>
          </cell>
          <cell r="J258">
            <v>-60000</v>
          </cell>
          <cell r="K258">
            <v>-30000</v>
          </cell>
          <cell r="L258">
            <v>-60000</v>
          </cell>
          <cell r="M258">
            <v>-30000</v>
          </cell>
          <cell r="N258">
            <v>-60000</v>
          </cell>
          <cell r="O258">
            <v>-30000</v>
          </cell>
          <cell r="P258">
            <v>-60000</v>
          </cell>
          <cell r="Q258">
            <v>-30000</v>
          </cell>
          <cell r="R258">
            <v>-60000</v>
          </cell>
          <cell r="S258">
            <v>-30000</v>
          </cell>
          <cell r="T258">
            <v>-60000</v>
          </cell>
          <cell r="U258">
            <v>-60000</v>
          </cell>
          <cell r="V258">
            <v>-30000</v>
          </cell>
          <cell r="W258">
            <v>-60000</v>
          </cell>
          <cell r="X258">
            <v>-30000</v>
          </cell>
          <cell r="Y258">
            <v>-60000</v>
          </cell>
          <cell r="Z258">
            <v>-30000</v>
          </cell>
          <cell r="AA258">
            <v>-60000</v>
          </cell>
          <cell r="AB258">
            <v>-30000</v>
          </cell>
          <cell r="AC258">
            <v>-60000</v>
          </cell>
          <cell r="AD258">
            <v>-30000</v>
          </cell>
        </row>
        <row r="259">
          <cell r="C259" t="str">
            <v xml:space="preserve">  Sales tax</v>
          </cell>
          <cell r="E259">
            <v>-272608.69565217389</v>
          </cell>
          <cell r="F259">
            <v>-545217.39130434778</v>
          </cell>
          <cell r="G259">
            <v>-272608.69565217389</v>
          </cell>
          <cell r="H259">
            <v>-545217.39130434778</v>
          </cell>
          <cell r="I259">
            <v>-272608.69565217389</v>
          </cell>
          <cell r="J259">
            <v>-545217.39130434778</v>
          </cell>
          <cell r="K259">
            <v>-272608.69565217389</v>
          </cell>
          <cell r="L259">
            <v>-545217.39130434778</v>
          </cell>
          <cell r="M259">
            <v>-272608.69565217389</v>
          </cell>
          <cell r="N259">
            <v>-545217.39130434778</v>
          </cell>
          <cell r="O259">
            <v>-272608.69565217389</v>
          </cell>
          <cell r="P259">
            <v>-545217.39130434778</v>
          </cell>
          <cell r="Q259">
            <v>-272608.69565217389</v>
          </cell>
          <cell r="R259">
            <v>-545217.39130434778</v>
          </cell>
          <cell r="S259">
            <v>-272608.69565217389</v>
          </cell>
          <cell r="T259">
            <v>-545217.39130434778</v>
          </cell>
          <cell r="U259">
            <v>-545217.39130434778</v>
          </cell>
          <cell r="V259">
            <v>-272608.69565217389</v>
          </cell>
          <cell r="W259">
            <v>-545217.39130434778</v>
          </cell>
          <cell r="X259">
            <v>-272608.69565217389</v>
          </cell>
          <cell r="Y259">
            <v>-545217.39130434778</v>
          </cell>
          <cell r="Z259">
            <v>-272608.69565217389</v>
          </cell>
          <cell r="AA259">
            <v>-545217.39130434778</v>
          </cell>
          <cell r="AB259">
            <v>-272608.69565217389</v>
          </cell>
          <cell r="AC259">
            <v>-545217.39130434778</v>
          </cell>
          <cell r="AD259">
            <v>-272608.69565217389</v>
          </cell>
        </row>
        <row r="260">
          <cell r="C260" t="str">
            <v>Net Sales</v>
          </cell>
          <cell r="E260">
            <v>1787391.3043478262</v>
          </cell>
          <cell r="F260">
            <v>3574782.6086956523</v>
          </cell>
          <cell r="G260">
            <v>1787391.3043478262</v>
          </cell>
          <cell r="H260">
            <v>3574782.6086956523</v>
          </cell>
          <cell r="I260">
            <v>1787391.3043478262</v>
          </cell>
          <cell r="J260">
            <v>3574782.6086956523</v>
          </cell>
          <cell r="K260">
            <v>1787391.3043478262</v>
          </cell>
          <cell r="L260">
            <v>3574782.6086956523</v>
          </cell>
          <cell r="M260">
            <v>1787391.3043478262</v>
          </cell>
          <cell r="N260">
            <v>3574782.6086956523</v>
          </cell>
          <cell r="O260">
            <v>1787391.3043478262</v>
          </cell>
          <cell r="P260">
            <v>3574782.6086956523</v>
          </cell>
          <cell r="Q260">
            <v>1787391.3043478262</v>
          </cell>
          <cell r="R260">
            <v>3574782.6086956523</v>
          </cell>
          <cell r="S260">
            <v>1787391.3043478262</v>
          </cell>
          <cell r="T260">
            <v>3574782.6086956523</v>
          </cell>
          <cell r="U260">
            <v>3574782.6086956523</v>
          </cell>
          <cell r="V260">
            <v>1787391.3043478262</v>
          </cell>
          <cell r="W260">
            <v>3574782.6086956523</v>
          </cell>
          <cell r="X260">
            <v>1787391.3043478262</v>
          </cell>
          <cell r="Y260">
            <v>3574782.6086956523</v>
          </cell>
          <cell r="Z260">
            <v>1787391.3043478262</v>
          </cell>
          <cell r="AA260">
            <v>3574782.6086956523</v>
          </cell>
          <cell r="AB260">
            <v>1787391.3043478262</v>
          </cell>
          <cell r="AC260">
            <v>3574782.6086956523</v>
          </cell>
          <cell r="AD260">
            <v>1787391.3043478262</v>
          </cell>
        </row>
        <row r="261">
          <cell r="C261" t="str">
            <v>Landed cost</v>
          </cell>
          <cell r="E261">
            <v>1483424</v>
          </cell>
          <cell r="F261">
            <v>2966848</v>
          </cell>
          <cell r="G261">
            <v>1483424</v>
          </cell>
          <cell r="H261">
            <v>2966848</v>
          </cell>
          <cell r="I261">
            <v>1483424</v>
          </cell>
          <cell r="J261">
            <v>2966848</v>
          </cell>
          <cell r="K261">
            <v>1483424</v>
          </cell>
          <cell r="L261">
            <v>2966848</v>
          </cell>
          <cell r="M261">
            <v>1483424</v>
          </cell>
          <cell r="N261">
            <v>2966848</v>
          </cell>
          <cell r="O261">
            <v>1483424</v>
          </cell>
          <cell r="P261">
            <v>2966848</v>
          </cell>
          <cell r="Q261">
            <v>1483424</v>
          </cell>
          <cell r="R261">
            <v>2966848</v>
          </cell>
          <cell r="S261">
            <v>1483424</v>
          </cell>
          <cell r="T261">
            <v>2966848</v>
          </cell>
          <cell r="U261">
            <v>2966848</v>
          </cell>
          <cell r="V261">
            <v>1483424</v>
          </cell>
          <cell r="W261">
            <v>2966848</v>
          </cell>
          <cell r="X261">
            <v>1483424</v>
          </cell>
          <cell r="Y261">
            <v>2966848</v>
          </cell>
          <cell r="Z261">
            <v>1483424</v>
          </cell>
          <cell r="AA261">
            <v>2966848</v>
          </cell>
          <cell r="AB261">
            <v>1483424</v>
          </cell>
          <cell r="AC261">
            <v>2966848</v>
          </cell>
          <cell r="AD261">
            <v>1483424</v>
          </cell>
          <cell r="AF261">
            <v>35602176</v>
          </cell>
        </row>
        <row r="262">
          <cell r="C262" t="str">
            <v>Gross Profit</v>
          </cell>
          <cell r="E262">
            <v>303967.30434782617</v>
          </cell>
          <cell r="F262">
            <v>607934.60869565234</v>
          </cell>
          <cell r="G262">
            <v>303967.30434782617</v>
          </cell>
          <cell r="H262">
            <v>607934.60869565234</v>
          </cell>
          <cell r="I262">
            <v>303967.30434782617</v>
          </cell>
          <cell r="J262">
            <v>607934.60869565234</v>
          </cell>
          <cell r="K262">
            <v>303967.30434782617</v>
          </cell>
          <cell r="L262">
            <v>607934.60869565234</v>
          </cell>
          <cell r="M262">
            <v>303967.30434782617</v>
          </cell>
          <cell r="N262">
            <v>607934.60869565234</v>
          </cell>
          <cell r="O262">
            <v>303967.30434782617</v>
          </cell>
          <cell r="P262">
            <v>607934.60869565234</v>
          </cell>
          <cell r="Q262">
            <v>303967.30434782617</v>
          </cell>
          <cell r="R262">
            <v>607934.60869565234</v>
          </cell>
          <cell r="S262">
            <v>303967.30434782617</v>
          </cell>
          <cell r="T262">
            <v>607934.60869565234</v>
          </cell>
          <cell r="U262">
            <v>607934.60869565234</v>
          </cell>
          <cell r="V262">
            <v>303967.30434782617</v>
          </cell>
          <cell r="W262">
            <v>607934.60869565234</v>
          </cell>
          <cell r="X262">
            <v>303967.30434782617</v>
          </cell>
          <cell r="Y262">
            <v>607934.60869565234</v>
          </cell>
          <cell r="Z262">
            <v>303967.30434782617</v>
          </cell>
          <cell r="AA262">
            <v>607934.60869565234</v>
          </cell>
          <cell r="AB262">
            <v>303967.30434782617</v>
          </cell>
          <cell r="AC262">
            <v>607934.60869565234</v>
          </cell>
          <cell r="AD262">
            <v>303967.30434782617</v>
          </cell>
        </row>
        <row r="263">
          <cell r="U263">
            <v>0</v>
          </cell>
        </row>
        <row r="264">
          <cell r="U264">
            <v>0</v>
          </cell>
        </row>
        <row r="265">
          <cell r="C265" t="str">
            <v>Other Expenses</v>
          </cell>
          <cell r="U265">
            <v>0</v>
          </cell>
        </row>
        <row r="266">
          <cell r="C266" t="str">
            <v>Selling Expenses</v>
          </cell>
          <cell r="E266">
            <v>15580.366396615698</v>
          </cell>
          <cell r="F266">
            <v>31160.732793231396</v>
          </cell>
          <cell r="G266">
            <v>14065.815418598198</v>
          </cell>
          <cell r="H266">
            <v>28131.630837196397</v>
          </cell>
          <cell r="I266">
            <v>13937.86149454217</v>
          </cell>
          <cell r="J266">
            <v>27875.722989084341</v>
          </cell>
          <cell r="K266">
            <v>12990.070739676898</v>
          </cell>
          <cell r="L266">
            <v>25980.141479353795</v>
          </cell>
          <cell r="M266">
            <v>17928.80038831451</v>
          </cell>
          <cell r="N266">
            <v>35857.60077662902</v>
          </cell>
          <cell r="O266">
            <v>16522.62377225871</v>
          </cell>
          <cell r="P266">
            <v>33045.24754451742</v>
          </cell>
          <cell r="Q266">
            <v>13012.379906852413</v>
          </cell>
          <cell r="R266">
            <v>26024.759813704826</v>
          </cell>
          <cell r="S266">
            <v>16957.866211611876</v>
          </cell>
          <cell r="T266">
            <v>33915.732423223752</v>
          </cell>
          <cell r="U266">
            <v>33915.732423223752</v>
          </cell>
          <cell r="V266">
            <v>15996.962658356917</v>
          </cell>
          <cell r="W266">
            <v>31993.925316713834</v>
          </cell>
          <cell r="X266">
            <v>17004.344235451234</v>
          </cell>
          <cell r="Y266">
            <v>34008.688470902467</v>
          </cell>
          <cell r="Z266">
            <v>16758.208123786724</v>
          </cell>
          <cell r="AA266">
            <v>33516.416247573448</v>
          </cell>
          <cell r="AB266">
            <v>15514.915208059225</v>
          </cell>
          <cell r="AC266">
            <v>31029.83041611845</v>
          </cell>
          <cell r="AD266">
            <v>15522.517879510378</v>
          </cell>
        </row>
        <row r="267">
          <cell r="C267" t="str">
            <v>Advertisement Expenses</v>
          </cell>
          <cell r="E267">
            <v>2405.8167555729137</v>
          </cell>
          <cell r="F267">
            <v>4811.6335111458275</v>
          </cell>
          <cell r="G267">
            <v>3080.827321757934</v>
          </cell>
          <cell r="H267">
            <v>6161.654643515868</v>
          </cell>
          <cell r="I267">
            <v>23766.822379487348</v>
          </cell>
          <cell r="J267">
            <v>47533.644758974697</v>
          </cell>
          <cell r="K267">
            <v>23113.454316588311</v>
          </cell>
          <cell r="L267">
            <v>46226.908633176623</v>
          </cell>
          <cell r="M267">
            <v>25512.297842660966</v>
          </cell>
          <cell r="N267">
            <v>51024.595685321932</v>
          </cell>
          <cell r="O267">
            <v>2551.3138847595887</v>
          </cell>
          <cell r="P267">
            <v>5102.6277695191775</v>
          </cell>
          <cell r="Q267">
            <v>2503.8786398437537</v>
          </cell>
          <cell r="R267">
            <v>5007.7572796875074</v>
          </cell>
          <cell r="S267">
            <v>15993.121382039297</v>
          </cell>
          <cell r="T267">
            <v>31986.242764078594</v>
          </cell>
          <cell r="U267">
            <v>31986.242764078594</v>
          </cell>
          <cell r="V267">
            <v>18583.08922809346</v>
          </cell>
          <cell r="W267">
            <v>37166.178456186921</v>
          </cell>
          <cell r="X267">
            <v>2625.697960996888</v>
          </cell>
          <cell r="Y267">
            <v>5251.395921993776</v>
          </cell>
          <cell r="Z267">
            <v>28862.71016865053</v>
          </cell>
          <cell r="AA267">
            <v>57725.42033730106</v>
          </cell>
          <cell r="AB267">
            <v>3501.4226255840545</v>
          </cell>
          <cell r="AC267">
            <v>7002.8452511681089</v>
          </cell>
          <cell r="AD267">
            <v>12708.371042169587</v>
          </cell>
        </row>
        <row r="268">
          <cell r="C268" t="str">
            <v>Administrative Expenses</v>
          </cell>
          <cell r="E268">
            <v>31746.041360815143</v>
          </cell>
          <cell r="F268">
            <v>63492.082721630286</v>
          </cell>
          <cell r="G268">
            <v>28660.042176505169</v>
          </cell>
          <cell r="H268">
            <v>57320.084353010338</v>
          </cell>
          <cell r="I268">
            <v>28399.32747558237</v>
          </cell>
          <cell r="J268">
            <v>56798.654951164739</v>
          </cell>
          <cell r="K268">
            <v>26468.140253189009</v>
          </cell>
          <cell r="L268">
            <v>52936.280506378018</v>
          </cell>
          <cell r="M268">
            <v>36531.133106142057</v>
          </cell>
          <cell r="N268">
            <v>73062.266212284114</v>
          </cell>
          <cell r="O268">
            <v>33665.95395197178</v>
          </cell>
          <cell r="P268">
            <v>67331.90790394356</v>
          </cell>
          <cell r="Q268">
            <v>26513.596677373815</v>
          </cell>
          <cell r="R268">
            <v>53027.193354747629</v>
          </cell>
          <cell r="S268">
            <v>34552.789609744817</v>
          </cell>
          <cell r="T268">
            <v>69105.579219489635</v>
          </cell>
          <cell r="U268">
            <v>69105.579219489635</v>
          </cell>
          <cell r="V268">
            <v>32594.884181281192</v>
          </cell>
          <cell r="W268">
            <v>65189.768362562383</v>
          </cell>
          <cell r="X268">
            <v>34647.491700158673</v>
          </cell>
          <cell r="Y268">
            <v>69294.983400317346</v>
          </cell>
          <cell r="Z268">
            <v>34145.972866622818</v>
          </cell>
          <cell r="AA268">
            <v>68291.945733245637</v>
          </cell>
          <cell r="AB268">
            <v>31612.680174939585</v>
          </cell>
          <cell r="AC268">
            <v>63225.360349879171</v>
          </cell>
          <cell r="AD268">
            <v>31628.171127860533</v>
          </cell>
        </row>
        <row r="269">
          <cell r="C269" t="str">
            <v>Depreciation (Admin. &amp; Selling )</v>
          </cell>
          <cell r="E269">
            <v>8927.9242923219663</v>
          </cell>
          <cell r="F269">
            <v>17855.848584643933</v>
          </cell>
          <cell r="G269">
            <v>8060.0501920351098</v>
          </cell>
          <cell r="H269">
            <v>16120.10038407022</v>
          </cell>
          <cell r="I269">
            <v>7986.7295192217998</v>
          </cell>
          <cell r="J269">
            <v>15973.4590384436</v>
          </cell>
          <cell r="K269">
            <v>7443.6226442616662</v>
          </cell>
          <cell r="L269">
            <v>14887.245288523332</v>
          </cell>
          <cell r="M269">
            <v>10273.633395026813</v>
          </cell>
          <cell r="N269">
            <v>20547.266790053625</v>
          </cell>
          <cell r="O269">
            <v>9467.8604080380956</v>
          </cell>
          <cell r="P269">
            <v>18935.720816076191</v>
          </cell>
          <cell r="Q269">
            <v>7456.4063330721565</v>
          </cell>
          <cell r="R269">
            <v>14912.812666144313</v>
          </cell>
          <cell r="S269">
            <v>9717.2647832904422</v>
          </cell>
          <cell r="T269">
            <v>19434.529566580884</v>
          </cell>
          <cell r="U269">
            <v>19434.529566580884</v>
          </cell>
          <cell r="V269">
            <v>9166.6439597938333</v>
          </cell>
          <cell r="W269">
            <v>18333.287919587667</v>
          </cell>
          <cell r="X269">
            <v>9743.8978076707062</v>
          </cell>
          <cell r="Y269">
            <v>19487.795615341412</v>
          </cell>
          <cell r="Z269">
            <v>9602.8559018125379</v>
          </cell>
          <cell r="AA269">
            <v>19205.711803625076</v>
          </cell>
          <cell r="AB269">
            <v>8890.4191886934896</v>
          </cell>
          <cell r="AC269">
            <v>17780.838377386979</v>
          </cell>
          <cell r="AD269">
            <v>8894.7757021032176</v>
          </cell>
        </row>
        <row r="270">
          <cell r="C270" t="str">
            <v>Financial Charges -Capital Exp.</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row>
        <row r="271">
          <cell r="C271" t="str">
            <v>Financial  Charges -Working Capital</v>
          </cell>
          <cell r="E271">
            <v>1593.5489361898781</v>
          </cell>
          <cell r="F271">
            <v>3187.0978723797562</v>
          </cell>
          <cell r="G271">
            <v>1457.6240215047092</v>
          </cell>
          <cell r="H271">
            <v>2915.2480430094183</v>
          </cell>
          <cell r="I271">
            <v>1446.6945190186796</v>
          </cell>
          <cell r="J271">
            <v>2893.3890380373591</v>
          </cell>
          <cell r="K271">
            <v>1359.6931738041301</v>
          </cell>
          <cell r="L271">
            <v>2719.3863476082602</v>
          </cell>
          <cell r="M271">
            <v>1819.174805065381</v>
          </cell>
          <cell r="N271">
            <v>3638.3496101307619</v>
          </cell>
          <cell r="O271">
            <v>1683.4853438562145</v>
          </cell>
          <cell r="P271">
            <v>3366.970687712429</v>
          </cell>
          <cell r="Q271">
            <v>1343.3633567120232</v>
          </cell>
          <cell r="R271">
            <v>2686.7267134240465</v>
          </cell>
          <cell r="S271">
            <v>1703.3864664491034</v>
          </cell>
          <cell r="T271">
            <v>3406.7729328982068</v>
          </cell>
          <cell r="U271">
            <v>3406.7729328982068</v>
          </cell>
          <cell r="V271">
            <v>1621.6858468907856</v>
          </cell>
          <cell r="W271">
            <v>3243.3716937815711</v>
          </cell>
          <cell r="X271">
            <v>1714.8673233328852</v>
          </cell>
          <cell r="Y271">
            <v>3429.7346466657705</v>
          </cell>
          <cell r="Z271">
            <v>1688.4217100899446</v>
          </cell>
          <cell r="AA271">
            <v>3376.8434201798891</v>
          </cell>
          <cell r="AB271">
            <v>1570.4294045608508</v>
          </cell>
          <cell r="AC271">
            <v>3140.8588091217016</v>
          </cell>
          <cell r="AD271">
            <v>1583.5312422895488</v>
          </cell>
        </row>
        <row r="272">
          <cell r="C272" t="str">
            <v>Other Expenses (Charity &amp; Donation)</v>
          </cell>
          <cell r="E272">
            <v>1106.6312056874151</v>
          </cell>
          <cell r="F272">
            <v>2213.2624113748302</v>
          </cell>
          <cell r="G272">
            <v>1012.2389038227149</v>
          </cell>
          <cell r="H272">
            <v>2024.4778076454297</v>
          </cell>
          <cell r="I272">
            <v>1004.6489715407499</v>
          </cell>
          <cell r="J272">
            <v>2009.2979430814999</v>
          </cell>
          <cell r="K272">
            <v>944.23137069731274</v>
          </cell>
          <cell r="L272">
            <v>1888.4627413946255</v>
          </cell>
          <cell r="M272">
            <v>1263.3158368509594</v>
          </cell>
          <cell r="N272">
            <v>2526.6316737019188</v>
          </cell>
          <cell r="O272">
            <v>1169.0870443445933</v>
          </cell>
          <cell r="P272">
            <v>2338.1740886891866</v>
          </cell>
          <cell r="Q272">
            <v>932.89121993890501</v>
          </cell>
          <cell r="R272">
            <v>1865.78243987781</v>
          </cell>
          <cell r="S272">
            <v>1182.9072683674331</v>
          </cell>
          <cell r="T272">
            <v>2365.8145367348661</v>
          </cell>
          <cell r="U272">
            <v>2365.8145367348661</v>
          </cell>
          <cell r="V272">
            <v>1126.1707270074899</v>
          </cell>
          <cell r="W272">
            <v>2252.3414540149797</v>
          </cell>
          <cell r="X272">
            <v>1190.8800856478372</v>
          </cell>
          <cell r="Y272">
            <v>2381.7601712956744</v>
          </cell>
          <cell r="Z272">
            <v>1172.5150764513503</v>
          </cell>
          <cell r="AA272">
            <v>2345.0301529027006</v>
          </cell>
          <cell r="AB272">
            <v>1090.5759753894795</v>
          </cell>
          <cell r="AC272">
            <v>2181.151950778959</v>
          </cell>
          <cell r="AD272">
            <v>1099.6744738121868</v>
          </cell>
        </row>
        <row r="273">
          <cell r="C273" t="str">
            <v>Other Expenses ( W.P.P.F.)</v>
          </cell>
          <cell r="E273">
            <v>9648.5900544295782</v>
          </cell>
          <cell r="F273">
            <v>19297.180108859156</v>
          </cell>
          <cell r="G273">
            <v>11903.296926179239</v>
          </cell>
          <cell r="H273">
            <v>23806.593852358477</v>
          </cell>
          <cell r="I273">
            <v>11129.264448460395</v>
          </cell>
          <cell r="J273">
            <v>22258.52889692079</v>
          </cell>
          <cell r="K273">
            <v>12765.472506264148</v>
          </cell>
          <cell r="L273">
            <v>25530.945012528297</v>
          </cell>
          <cell r="M273">
            <v>8697.6853037127148</v>
          </cell>
          <cell r="N273">
            <v>17395.37060742543</v>
          </cell>
          <cell r="O273">
            <v>8477.4712963599068</v>
          </cell>
          <cell r="P273">
            <v>16954.942592719814</v>
          </cell>
          <cell r="Q273">
            <v>11947.065838432633</v>
          </cell>
          <cell r="R273">
            <v>23894.131676865265</v>
          </cell>
          <cell r="S273">
            <v>8315.7504207462025</v>
          </cell>
          <cell r="T273">
            <v>16631.500841492405</v>
          </cell>
          <cell r="U273">
            <v>16631.500841492405</v>
          </cell>
          <cell r="V273">
            <v>10259.06027175571</v>
          </cell>
          <cell r="W273">
            <v>20518.120543511421</v>
          </cell>
          <cell r="X273">
            <v>11041.057493260387</v>
          </cell>
          <cell r="Y273">
            <v>22082.114986520774</v>
          </cell>
          <cell r="Z273">
            <v>9071.1554130804143</v>
          </cell>
          <cell r="AA273">
            <v>18142.310826160829</v>
          </cell>
          <cell r="AB273">
            <v>9315.9406486366006</v>
          </cell>
          <cell r="AC273">
            <v>18631.881297273201</v>
          </cell>
          <cell r="AD273">
            <v>10214.317551776496</v>
          </cell>
        </row>
        <row r="274">
          <cell r="C274" t="str">
            <v>Workers Welfare Fund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row>
        <row r="275">
          <cell r="E275">
            <v>71008.919001632588</v>
          </cell>
          <cell r="F275">
            <v>213026.75700489775</v>
          </cell>
          <cell r="G275">
            <v>68239.894960403064</v>
          </cell>
          <cell r="H275">
            <v>204719.68488120919</v>
          </cell>
          <cell r="I275">
            <v>87671.348807853516</v>
          </cell>
          <cell r="J275">
            <v>263014.04642356053</v>
          </cell>
          <cell r="K275">
            <v>85084.685004481464</v>
          </cell>
          <cell r="L275">
            <v>255254.05501344439</v>
          </cell>
          <cell r="M275">
            <v>102026.0406777734</v>
          </cell>
          <cell r="N275">
            <v>306078.12203332019</v>
          </cell>
          <cell r="O275">
            <v>73537.795701588882</v>
          </cell>
          <cell r="P275">
            <v>220613.38710476665</v>
          </cell>
          <cell r="Q275">
            <v>63709.581972225693</v>
          </cell>
          <cell r="R275">
            <v>191128.74591667709</v>
          </cell>
          <cell r="S275">
            <v>88423.086142249173</v>
          </cell>
          <cell r="T275">
            <v>265269.25842674752</v>
          </cell>
          <cell r="U275">
            <v>265269.25842674752</v>
          </cell>
          <cell r="V275">
            <v>89348.496873179378</v>
          </cell>
          <cell r="W275">
            <v>268045.49061953812</v>
          </cell>
          <cell r="X275">
            <v>77968.236606518607</v>
          </cell>
          <cell r="Y275">
            <v>233904.70981955581</v>
          </cell>
          <cell r="Z275">
            <v>101301.83926049432</v>
          </cell>
          <cell r="AA275">
            <v>303905.51778148295</v>
          </cell>
          <cell r="AB275">
            <v>71496.383225863276</v>
          </cell>
          <cell r="AC275">
            <v>142992.76645172655</v>
          </cell>
          <cell r="AD275">
            <v>81651.359019521944</v>
          </cell>
        </row>
        <row r="276">
          <cell r="C276" t="str">
            <v>Operating Profit</v>
          </cell>
          <cell r="E276">
            <v>232958.38534619357</v>
          </cell>
          <cell r="F276">
            <v>698875.1560385807</v>
          </cell>
          <cell r="G276">
            <v>235727.4093874231</v>
          </cell>
          <cell r="H276">
            <v>707182.22816226934</v>
          </cell>
          <cell r="I276">
            <v>216295.95553997264</v>
          </cell>
          <cell r="J276">
            <v>648887.86661991791</v>
          </cell>
          <cell r="K276">
            <v>218882.6193433447</v>
          </cell>
          <cell r="L276">
            <v>656647.85803003411</v>
          </cell>
          <cell r="M276">
            <v>201941.26367005275</v>
          </cell>
          <cell r="N276">
            <v>605823.79101015825</v>
          </cell>
          <cell r="O276">
            <v>230429.50864623729</v>
          </cell>
          <cell r="P276">
            <v>691288.52593871183</v>
          </cell>
          <cell r="Q276">
            <v>240257.72237560048</v>
          </cell>
          <cell r="R276">
            <v>720773.16712680145</v>
          </cell>
          <cell r="S276">
            <v>215544.218205577</v>
          </cell>
          <cell r="T276">
            <v>646632.65461673099</v>
          </cell>
          <cell r="U276">
            <v>646632.65461673099</v>
          </cell>
          <cell r="V276">
            <v>214618.80747464678</v>
          </cell>
          <cell r="W276">
            <v>643856.42242394038</v>
          </cell>
          <cell r="X276">
            <v>225999.06774130755</v>
          </cell>
          <cell r="Y276">
            <v>677997.20322392264</v>
          </cell>
          <cell r="Z276">
            <v>202665.46508733183</v>
          </cell>
          <cell r="AA276">
            <v>607996.39526199549</v>
          </cell>
          <cell r="AB276">
            <v>232470.92112196289</v>
          </cell>
          <cell r="AC276">
            <v>464941.84224392578</v>
          </cell>
          <cell r="AD276">
            <v>222315.94532830422</v>
          </cell>
        </row>
        <row r="277">
          <cell r="U277">
            <v>0</v>
          </cell>
        </row>
        <row r="278">
          <cell r="C278" t="str">
            <v>Other Income</v>
          </cell>
          <cell r="U278">
            <v>0</v>
          </cell>
        </row>
        <row r="279">
          <cell r="C279" t="str">
            <v>H.D</v>
          </cell>
          <cell r="E279">
            <v>15352.228571428572</v>
          </cell>
          <cell r="F279">
            <v>30704.457142857143</v>
          </cell>
          <cell r="G279">
            <v>13804.129032258064</v>
          </cell>
          <cell r="H279">
            <v>27608.258064516129</v>
          </cell>
          <cell r="I279">
            <v>16932</v>
          </cell>
          <cell r="J279">
            <v>33864</v>
          </cell>
          <cell r="K279">
            <v>317514.93333333335</v>
          </cell>
          <cell r="L279">
            <v>635029.8666666667</v>
          </cell>
          <cell r="M279">
            <v>309289.29032258067</v>
          </cell>
          <cell r="N279">
            <v>618578.58064516133</v>
          </cell>
          <cell r="O279">
            <v>264203.22222222225</v>
          </cell>
          <cell r="P279">
            <v>528406.4444444445</v>
          </cell>
          <cell r="Q279">
            <v>72764.571428571435</v>
          </cell>
          <cell r="R279">
            <v>145529.14285714287</v>
          </cell>
          <cell r="S279">
            <v>14837.75</v>
          </cell>
          <cell r="T279">
            <v>29675.5</v>
          </cell>
          <cell r="U279">
            <v>29675.5</v>
          </cell>
          <cell r="V279">
            <v>19002.533333333333</v>
          </cell>
          <cell r="W279">
            <v>38005.066666666666</v>
          </cell>
          <cell r="X279">
            <v>14756.137931034482</v>
          </cell>
          <cell r="Y279">
            <v>29512.275862068964</v>
          </cell>
          <cell r="Z279">
            <v>15316.387096774193</v>
          </cell>
          <cell r="AA279">
            <v>30632.774193548386</v>
          </cell>
          <cell r="AB279">
            <v>13728.648648648648</v>
          </cell>
          <cell r="AC279">
            <v>27457.297297297297</v>
          </cell>
          <cell r="AD279">
            <v>90625.152660015432</v>
          </cell>
        </row>
        <row r="280">
          <cell r="C280" t="str">
            <v>Others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row>
        <row r="281">
          <cell r="E281">
            <v>15352.228571428572</v>
          </cell>
          <cell r="F281">
            <v>30704.457142857143</v>
          </cell>
          <cell r="G281">
            <v>13804.129032258064</v>
          </cell>
          <cell r="H281">
            <v>27608.258064516129</v>
          </cell>
          <cell r="I281">
            <v>16932</v>
          </cell>
          <cell r="J281">
            <v>33864</v>
          </cell>
          <cell r="K281">
            <v>317514.93333333335</v>
          </cell>
          <cell r="L281">
            <v>635029.8666666667</v>
          </cell>
          <cell r="M281">
            <v>309289.29032258067</v>
          </cell>
          <cell r="N281">
            <v>618578.58064516133</v>
          </cell>
          <cell r="O281">
            <v>264203.22222222225</v>
          </cell>
          <cell r="P281">
            <v>528406.4444444445</v>
          </cell>
          <cell r="Q281">
            <v>72764.571428571435</v>
          </cell>
          <cell r="R281">
            <v>145529.14285714287</v>
          </cell>
          <cell r="S281">
            <v>14837.75</v>
          </cell>
          <cell r="T281">
            <v>29675.5</v>
          </cell>
          <cell r="U281">
            <v>29675.5</v>
          </cell>
          <cell r="V281">
            <v>19002.533333333333</v>
          </cell>
          <cell r="W281">
            <v>38005.066666666666</v>
          </cell>
          <cell r="X281">
            <v>14756.137931034482</v>
          </cell>
          <cell r="Y281">
            <v>29512.275862068964</v>
          </cell>
          <cell r="Z281">
            <v>15316.387096774193</v>
          </cell>
          <cell r="AA281">
            <v>30632.774193548386</v>
          </cell>
          <cell r="AB281">
            <v>13728.648648648648</v>
          </cell>
          <cell r="AC281">
            <v>27457.297297297297</v>
          </cell>
          <cell r="AD281">
            <v>90625.152660015432</v>
          </cell>
        </row>
        <row r="282">
          <cell r="U282">
            <v>0</v>
          </cell>
        </row>
        <row r="283">
          <cell r="C283" t="str">
            <v>Profit before tax</v>
          </cell>
          <cell r="E283">
            <v>248310.61391762213</v>
          </cell>
          <cell r="F283">
            <v>744931.8417528664</v>
          </cell>
          <cell r="G283">
            <v>249531.53841968116</v>
          </cell>
          <cell r="H283">
            <v>748594.61525904352</v>
          </cell>
          <cell r="I283">
            <v>233227.95553997264</v>
          </cell>
          <cell r="J283">
            <v>699683.86661991791</v>
          </cell>
          <cell r="K283">
            <v>536397.55267667805</v>
          </cell>
          <cell r="L283">
            <v>1609192.658030034</v>
          </cell>
          <cell r="M283">
            <v>511230.55399263342</v>
          </cell>
          <cell r="N283">
            <v>1533691.6619779002</v>
          </cell>
          <cell r="O283">
            <v>494632.73086845956</v>
          </cell>
          <cell r="P283">
            <v>1483898.1926053786</v>
          </cell>
          <cell r="Q283">
            <v>313022.2938041719</v>
          </cell>
          <cell r="R283">
            <v>939066.88141251565</v>
          </cell>
          <cell r="S283">
            <v>230381.968205577</v>
          </cell>
          <cell r="T283">
            <v>691145.90461673099</v>
          </cell>
          <cell r="U283">
            <v>691145.90461673099</v>
          </cell>
          <cell r="V283">
            <v>233621.3408079801</v>
          </cell>
          <cell r="W283">
            <v>700864.02242394025</v>
          </cell>
          <cell r="X283">
            <v>240755.20567234204</v>
          </cell>
          <cell r="Y283">
            <v>722265.61701702606</v>
          </cell>
          <cell r="Z283">
            <v>217981.85218410601</v>
          </cell>
          <cell r="AA283">
            <v>653945.55655231804</v>
          </cell>
          <cell r="AB283">
            <v>246199.56977061153</v>
          </cell>
          <cell r="AC283">
            <v>492399.13954122306</v>
          </cell>
          <cell r="AD283">
            <v>312941.09798831964</v>
          </cell>
        </row>
        <row r="284">
          <cell r="U284">
            <v>0</v>
          </cell>
        </row>
        <row r="285">
          <cell r="C285" t="str">
            <v>Taxation</v>
          </cell>
          <cell r="U285">
            <v>0</v>
          </cell>
        </row>
        <row r="286">
          <cell r="C286" t="str">
            <v>Presumptive</v>
          </cell>
          <cell r="E286">
            <v>93372</v>
          </cell>
          <cell r="F286">
            <v>186744</v>
          </cell>
          <cell r="G286">
            <v>93372</v>
          </cell>
          <cell r="H286">
            <v>186744</v>
          </cell>
          <cell r="I286">
            <v>93372</v>
          </cell>
          <cell r="J286">
            <v>186744</v>
          </cell>
          <cell r="K286">
            <v>93372</v>
          </cell>
          <cell r="L286">
            <v>186744</v>
          </cell>
          <cell r="M286">
            <v>93372</v>
          </cell>
          <cell r="N286">
            <v>186744</v>
          </cell>
          <cell r="O286">
            <v>93372</v>
          </cell>
          <cell r="P286">
            <v>186744</v>
          </cell>
          <cell r="Q286">
            <v>93372</v>
          </cell>
          <cell r="R286">
            <v>186744</v>
          </cell>
          <cell r="S286">
            <v>93372</v>
          </cell>
          <cell r="T286">
            <v>186744</v>
          </cell>
          <cell r="U286">
            <v>186744</v>
          </cell>
          <cell r="V286">
            <v>93372</v>
          </cell>
          <cell r="W286">
            <v>186744</v>
          </cell>
          <cell r="X286">
            <v>93372</v>
          </cell>
          <cell r="Y286">
            <v>186744</v>
          </cell>
          <cell r="Z286">
            <v>93372</v>
          </cell>
          <cell r="AA286">
            <v>186744</v>
          </cell>
          <cell r="AB286">
            <v>93372</v>
          </cell>
          <cell r="AC286">
            <v>186744</v>
          </cell>
          <cell r="AD286">
            <v>93372</v>
          </cell>
        </row>
        <row r="287">
          <cell r="C287" t="str">
            <v>Others</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row>
        <row r="288">
          <cell r="E288">
            <v>93372</v>
          </cell>
          <cell r="F288">
            <v>280116</v>
          </cell>
          <cell r="G288">
            <v>93372</v>
          </cell>
          <cell r="H288">
            <v>280116</v>
          </cell>
          <cell r="I288">
            <v>93372</v>
          </cell>
          <cell r="J288">
            <v>280116</v>
          </cell>
          <cell r="K288">
            <v>93372</v>
          </cell>
          <cell r="L288">
            <v>280116</v>
          </cell>
          <cell r="M288">
            <v>93372</v>
          </cell>
          <cell r="N288">
            <v>280116</v>
          </cell>
          <cell r="O288">
            <v>93372</v>
          </cell>
          <cell r="P288">
            <v>280116</v>
          </cell>
          <cell r="Q288">
            <v>93372</v>
          </cell>
          <cell r="R288">
            <v>280116</v>
          </cell>
          <cell r="S288">
            <v>93372</v>
          </cell>
          <cell r="T288">
            <v>280116</v>
          </cell>
          <cell r="U288">
            <v>280116</v>
          </cell>
          <cell r="V288">
            <v>93372</v>
          </cell>
          <cell r="W288">
            <v>280116</v>
          </cell>
          <cell r="X288">
            <v>93372</v>
          </cell>
          <cell r="Y288">
            <v>280116</v>
          </cell>
          <cell r="Z288">
            <v>93372</v>
          </cell>
          <cell r="AA288">
            <v>280116</v>
          </cell>
          <cell r="AB288">
            <v>93372</v>
          </cell>
          <cell r="AC288">
            <v>186744</v>
          </cell>
          <cell r="AD288">
            <v>93372</v>
          </cell>
        </row>
        <row r="289">
          <cell r="C289" t="str">
            <v>Net Profit after taxation</v>
          </cell>
          <cell r="E289">
            <v>154938.61391762213</v>
          </cell>
          <cell r="F289">
            <v>464815.8417528664</v>
          </cell>
          <cell r="G289">
            <v>156159.53841968116</v>
          </cell>
          <cell r="H289">
            <v>468478.61525904352</v>
          </cell>
          <cell r="I289">
            <v>139855.95553997264</v>
          </cell>
          <cell r="J289">
            <v>419567.86661991791</v>
          </cell>
          <cell r="K289">
            <v>443025.55267667805</v>
          </cell>
          <cell r="L289">
            <v>1329076.658030034</v>
          </cell>
          <cell r="M289">
            <v>417858.55399263342</v>
          </cell>
          <cell r="N289">
            <v>1253575.6619779002</v>
          </cell>
          <cell r="O289">
            <v>401260.73086845956</v>
          </cell>
          <cell r="P289">
            <v>1203782.1926053786</v>
          </cell>
          <cell r="Q289">
            <v>219650.2938041719</v>
          </cell>
          <cell r="R289">
            <v>658950.88141251565</v>
          </cell>
          <cell r="S289">
            <v>137009.968205577</v>
          </cell>
          <cell r="T289">
            <v>411029.90461673099</v>
          </cell>
          <cell r="U289">
            <v>411029.90461673099</v>
          </cell>
          <cell r="V289">
            <v>140249.3408079801</v>
          </cell>
          <cell r="W289">
            <v>420748.0224239403</v>
          </cell>
          <cell r="X289">
            <v>147383.20567234204</v>
          </cell>
          <cell r="Y289">
            <v>442149.61701702612</v>
          </cell>
          <cell r="Z289">
            <v>124609.85218410601</v>
          </cell>
          <cell r="AA289">
            <v>373829.55655231804</v>
          </cell>
          <cell r="AB289">
            <v>152827.56977061153</v>
          </cell>
          <cell r="AC289">
            <v>305655.13954122306</v>
          </cell>
          <cell r="AD289">
            <v>219569.09798831964</v>
          </cell>
        </row>
        <row r="292">
          <cell r="E292">
            <v>913</v>
          </cell>
          <cell r="G292">
            <v>944</v>
          </cell>
          <cell r="I292">
            <v>975</v>
          </cell>
          <cell r="K292">
            <v>1006</v>
          </cell>
          <cell r="M292">
            <v>1037</v>
          </cell>
          <cell r="O292">
            <v>1068</v>
          </cell>
          <cell r="Q292">
            <v>1099</v>
          </cell>
          <cell r="S292">
            <v>1130</v>
          </cell>
          <cell r="V292">
            <v>1161</v>
          </cell>
          <cell r="X292">
            <v>1192</v>
          </cell>
          <cell r="Z292">
            <v>1223</v>
          </cell>
          <cell r="AB292">
            <v>1254</v>
          </cell>
          <cell r="AD292" t="str">
            <v>Yearly</v>
          </cell>
        </row>
        <row r="293">
          <cell r="C293" t="str">
            <v>Hilux  4 x 4 - D/C US</v>
          </cell>
          <cell r="E293" t="str">
            <v>Per Unit</v>
          </cell>
          <cell r="F293" t="str">
            <v>Total</v>
          </cell>
          <cell r="G293" t="str">
            <v>Per Unit</v>
          </cell>
          <cell r="H293" t="str">
            <v>Total</v>
          </cell>
          <cell r="I293" t="str">
            <v>Per Unit</v>
          </cell>
          <cell r="J293" t="str">
            <v>Total</v>
          </cell>
          <cell r="K293" t="str">
            <v>Per Unit</v>
          </cell>
          <cell r="L293" t="str">
            <v>Total</v>
          </cell>
          <cell r="M293" t="str">
            <v>Per Unit</v>
          </cell>
          <cell r="N293" t="str">
            <v>Total</v>
          </cell>
          <cell r="O293" t="str">
            <v>Per Unit</v>
          </cell>
          <cell r="P293" t="str">
            <v>Total</v>
          </cell>
          <cell r="Q293" t="str">
            <v>Per Unit</v>
          </cell>
          <cell r="R293" t="str">
            <v>Total</v>
          </cell>
          <cell r="S293" t="str">
            <v>Per Unit</v>
          </cell>
          <cell r="U293" t="str">
            <v>Total</v>
          </cell>
          <cell r="V293" t="str">
            <v>Per Unit</v>
          </cell>
          <cell r="W293" t="str">
            <v>Total</v>
          </cell>
          <cell r="X293" t="str">
            <v>Per Unit</v>
          </cell>
          <cell r="Y293" t="str">
            <v>Total</v>
          </cell>
          <cell r="Z293" t="str">
            <v>Per Unit</v>
          </cell>
          <cell r="AA293" t="str">
            <v>Total</v>
          </cell>
          <cell r="AB293" t="str">
            <v>Per Unit</v>
          </cell>
          <cell r="AC293" t="str">
            <v>Total</v>
          </cell>
          <cell r="AD293" t="str">
            <v>Average</v>
          </cell>
        </row>
        <row r="294">
          <cell r="C294" t="str">
            <v>Hilux  4 x 4 - D/C   W/ A/C FWH</v>
          </cell>
        </row>
        <row r="295">
          <cell r="C295" t="str">
            <v>Sales Units</v>
          </cell>
          <cell r="E295">
            <v>5</v>
          </cell>
          <cell r="F295">
            <v>5</v>
          </cell>
          <cell r="G295">
            <v>3</v>
          </cell>
          <cell r="H295">
            <v>3</v>
          </cell>
          <cell r="I295">
            <v>2</v>
          </cell>
          <cell r="J295">
            <v>2</v>
          </cell>
          <cell r="K295">
            <v>2</v>
          </cell>
          <cell r="L295">
            <v>2</v>
          </cell>
          <cell r="M295">
            <v>3</v>
          </cell>
          <cell r="N295">
            <v>3</v>
          </cell>
          <cell r="O295">
            <v>6</v>
          </cell>
          <cell r="P295">
            <v>6</v>
          </cell>
          <cell r="Q295">
            <v>5</v>
          </cell>
          <cell r="R295">
            <v>5</v>
          </cell>
          <cell r="S295">
            <v>3</v>
          </cell>
          <cell r="T295">
            <v>3</v>
          </cell>
          <cell r="U295">
            <v>3</v>
          </cell>
          <cell r="V295">
            <v>2</v>
          </cell>
          <cell r="W295">
            <v>2</v>
          </cell>
          <cell r="X295">
            <v>2</v>
          </cell>
          <cell r="Y295">
            <v>2</v>
          </cell>
          <cell r="Z295">
            <v>3</v>
          </cell>
          <cell r="AA295">
            <v>3</v>
          </cell>
          <cell r="AB295">
            <v>6</v>
          </cell>
          <cell r="AC295">
            <v>6</v>
          </cell>
          <cell r="AD295">
            <v>42</v>
          </cell>
        </row>
        <row r="296">
          <cell r="U296">
            <v>0</v>
          </cell>
        </row>
        <row r="297">
          <cell r="C297" t="str">
            <v>Selling Price</v>
          </cell>
          <cell r="E297">
            <v>2290000</v>
          </cell>
          <cell r="F297">
            <v>11450000</v>
          </cell>
          <cell r="G297">
            <v>2290000</v>
          </cell>
          <cell r="H297">
            <v>6870000</v>
          </cell>
          <cell r="I297">
            <v>2290000</v>
          </cell>
          <cell r="J297">
            <v>4580000</v>
          </cell>
          <cell r="K297">
            <v>2290000</v>
          </cell>
          <cell r="L297">
            <v>4580000</v>
          </cell>
          <cell r="M297">
            <v>2290000</v>
          </cell>
          <cell r="N297">
            <v>6870000</v>
          </cell>
          <cell r="O297">
            <v>2290000</v>
          </cell>
          <cell r="P297">
            <v>13740000</v>
          </cell>
          <cell r="Q297">
            <v>2290000</v>
          </cell>
          <cell r="R297">
            <v>11450000</v>
          </cell>
          <cell r="S297">
            <v>2290000</v>
          </cell>
          <cell r="T297">
            <v>6870000</v>
          </cell>
          <cell r="U297">
            <v>6870000</v>
          </cell>
          <cell r="V297">
            <v>2290000</v>
          </cell>
          <cell r="W297">
            <v>4580000</v>
          </cell>
          <cell r="X297">
            <v>2290000</v>
          </cell>
          <cell r="Y297">
            <v>4580000</v>
          </cell>
          <cell r="Z297">
            <v>2290000</v>
          </cell>
          <cell r="AA297">
            <v>6870000</v>
          </cell>
          <cell r="AB297">
            <v>2290000</v>
          </cell>
          <cell r="AC297">
            <v>13740000</v>
          </cell>
          <cell r="AD297">
            <v>2290000</v>
          </cell>
        </row>
        <row r="298">
          <cell r="C298" t="str">
            <v>Less: Dealer commission</v>
          </cell>
          <cell r="E298">
            <v>-30000</v>
          </cell>
          <cell r="F298">
            <v>-150000</v>
          </cell>
          <cell r="G298">
            <v>-30000</v>
          </cell>
          <cell r="H298">
            <v>-90000</v>
          </cell>
          <cell r="I298">
            <v>-30000</v>
          </cell>
          <cell r="J298">
            <v>-60000</v>
          </cell>
          <cell r="K298">
            <v>-30000</v>
          </cell>
          <cell r="L298">
            <v>-60000</v>
          </cell>
          <cell r="M298">
            <v>-30000</v>
          </cell>
          <cell r="N298">
            <v>-90000</v>
          </cell>
          <cell r="O298">
            <v>-30000</v>
          </cell>
          <cell r="P298">
            <v>-180000</v>
          </cell>
          <cell r="Q298">
            <v>-30000</v>
          </cell>
          <cell r="R298">
            <v>-150000</v>
          </cell>
          <cell r="S298">
            <v>-30000</v>
          </cell>
          <cell r="T298">
            <v>-90000</v>
          </cell>
          <cell r="U298">
            <v>-90000</v>
          </cell>
          <cell r="V298">
            <v>-30000</v>
          </cell>
          <cell r="W298">
            <v>-60000</v>
          </cell>
          <cell r="X298">
            <v>-30000</v>
          </cell>
          <cell r="Y298">
            <v>-60000</v>
          </cell>
          <cell r="Z298">
            <v>-30000</v>
          </cell>
          <cell r="AA298">
            <v>-90000</v>
          </cell>
          <cell r="AB298">
            <v>-30000</v>
          </cell>
          <cell r="AC298">
            <v>-180000</v>
          </cell>
          <cell r="AD298">
            <v>-30000</v>
          </cell>
        </row>
        <row r="299">
          <cell r="C299" t="str">
            <v xml:space="preserve">  Sales tax</v>
          </cell>
          <cell r="E299">
            <v>-298695.65217391303</v>
          </cell>
          <cell r="F299">
            <v>-1493478.2608695652</v>
          </cell>
          <cell r="G299">
            <v>-298695.65217391303</v>
          </cell>
          <cell r="H299">
            <v>-896086.95652173902</v>
          </cell>
          <cell r="I299">
            <v>-298695.65217391303</v>
          </cell>
          <cell r="J299">
            <v>-597391.30434782605</v>
          </cell>
          <cell r="K299">
            <v>-298695.65217391303</v>
          </cell>
          <cell r="L299">
            <v>-597391.30434782605</v>
          </cell>
          <cell r="M299">
            <v>-298695.65217391303</v>
          </cell>
          <cell r="N299">
            <v>-896086.95652173902</v>
          </cell>
          <cell r="O299">
            <v>-298695.65217391303</v>
          </cell>
          <cell r="P299">
            <v>-1792173.913043478</v>
          </cell>
          <cell r="Q299">
            <v>-298695.65217391303</v>
          </cell>
          <cell r="R299">
            <v>-1493478.2608695652</v>
          </cell>
          <cell r="S299">
            <v>-298695.65217391303</v>
          </cell>
          <cell r="T299">
            <v>-896086.95652173902</v>
          </cell>
          <cell r="U299">
            <v>-896086.95652173902</v>
          </cell>
          <cell r="V299">
            <v>-298695.65217391303</v>
          </cell>
          <cell r="W299">
            <v>-597391.30434782605</v>
          </cell>
          <cell r="X299">
            <v>-298695.65217391303</v>
          </cell>
          <cell r="Y299">
            <v>-597391.30434782605</v>
          </cell>
          <cell r="Z299">
            <v>-298695.65217391303</v>
          </cell>
          <cell r="AA299">
            <v>-896086.95652173902</v>
          </cell>
          <cell r="AB299">
            <v>-298695.65217391303</v>
          </cell>
          <cell r="AC299">
            <v>-1792173.913043478</v>
          </cell>
          <cell r="AD299">
            <v>-298695.65217391303</v>
          </cell>
        </row>
        <row r="300">
          <cell r="C300" t="str">
            <v>Net Sales</v>
          </cell>
          <cell r="E300">
            <v>1961304.3478260869</v>
          </cell>
          <cell r="F300">
            <v>9806521.7391304336</v>
          </cell>
          <cell r="G300">
            <v>1961304.3478260869</v>
          </cell>
          <cell r="H300">
            <v>5883913.0434782607</v>
          </cell>
          <cell r="I300">
            <v>1961304.3478260869</v>
          </cell>
          <cell r="J300">
            <v>3922608.6956521738</v>
          </cell>
          <cell r="K300">
            <v>1961304.3478260869</v>
          </cell>
          <cell r="L300">
            <v>3922608.6956521738</v>
          </cell>
          <cell r="M300">
            <v>1961304.3478260869</v>
          </cell>
          <cell r="N300">
            <v>5883913.0434782607</v>
          </cell>
          <cell r="O300">
            <v>1961304.3478260869</v>
          </cell>
          <cell r="P300">
            <v>11767826.086956521</v>
          </cell>
          <cell r="Q300">
            <v>1961304.3478260869</v>
          </cell>
          <cell r="R300">
            <v>9806521.7391304336</v>
          </cell>
          <cell r="S300">
            <v>1961304.3478260869</v>
          </cell>
          <cell r="T300">
            <v>5883913.0434782607</v>
          </cell>
          <cell r="U300">
            <v>5883913.0434782607</v>
          </cell>
          <cell r="V300">
            <v>1961304.3478260869</v>
          </cell>
          <cell r="W300">
            <v>3922608.6956521738</v>
          </cell>
          <cell r="X300">
            <v>1961304.3478260869</v>
          </cell>
          <cell r="Y300">
            <v>3922608.6956521738</v>
          </cell>
          <cell r="Z300">
            <v>1961304.3478260869</v>
          </cell>
          <cell r="AA300">
            <v>5883913.0434782607</v>
          </cell>
          <cell r="AB300">
            <v>1961304.3478260869</v>
          </cell>
          <cell r="AC300">
            <v>11767826.086956521</v>
          </cell>
          <cell r="AD300">
            <v>1961304.3478260869</v>
          </cell>
        </row>
        <row r="301">
          <cell r="C301" t="str">
            <v>Landed cost</v>
          </cell>
          <cell r="E301">
            <v>1585616</v>
          </cell>
          <cell r="F301">
            <v>7928080</v>
          </cell>
          <cell r="G301">
            <v>1585616</v>
          </cell>
          <cell r="H301">
            <v>4756848</v>
          </cell>
          <cell r="I301">
            <v>1585616</v>
          </cell>
          <cell r="J301">
            <v>3171232</v>
          </cell>
          <cell r="K301">
            <v>1585616</v>
          </cell>
          <cell r="L301">
            <v>3171232</v>
          </cell>
          <cell r="M301">
            <v>1585616</v>
          </cell>
          <cell r="N301">
            <v>4756848</v>
          </cell>
          <cell r="O301">
            <v>1585616</v>
          </cell>
          <cell r="P301">
            <v>9513696</v>
          </cell>
          <cell r="Q301">
            <v>1585616</v>
          </cell>
          <cell r="R301">
            <v>7928080</v>
          </cell>
          <cell r="S301">
            <v>1585616</v>
          </cell>
          <cell r="T301">
            <v>4756848</v>
          </cell>
          <cell r="U301">
            <v>4756848</v>
          </cell>
          <cell r="V301">
            <v>1585616</v>
          </cell>
          <cell r="W301">
            <v>3171232</v>
          </cell>
          <cell r="X301">
            <v>1585616</v>
          </cell>
          <cell r="Y301">
            <v>3171232</v>
          </cell>
          <cell r="Z301">
            <v>1585616</v>
          </cell>
          <cell r="AA301">
            <v>4756848</v>
          </cell>
          <cell r="AB301">
            <v>1585616</v>
          </cell>
          <cell r="AC301">
            <v>9513696</v>
          </cell>
          <cell r="AD301">
            <v>1585616</v>
          </cell>
          <cell r="AF301">
            <v>66595872</v>
          </cell>
        </row>
        <row r="302">
          <cell r="C302" t="str">
            <v>Gross Profit</v>
          </cell>
          <cell r="E302">
            <v>375688.34782608692</v>
          </cell>
          <cell r="F302">
            <v>1878441.7391304346</v>
          </cell>
          <cell r="G302">
            <v>375688.34782608692</v>
          </cell>
          <cell r="H302">
            <v>1878441.7391304346</v>
          </cell>
          <cell r="I302">
            <v>375688.34782608692</v>
          </cell>
          <cell r="J302">
            <v>1878441.7391304346</v>
          </cell>
          <cell r="K302">
            <v>375688.34782608692</v>
          </cell>
          <cell r="L302">
            <v>1878441.7391304346</v>
          </cell>
          <cell r="M302">
            <v>375688.34782608692</v>
          </cell>
          <cell r="N302">
            <v>1878441.7391304346</v>
          </cell>
          <cell r="O302">
            <v>375688.34782608692</v>
          </cell>
          <cell r="P302">
            <v>1878441.7391304346</v>
          </cell>
          <cell r="Q302">
            <v>375688.34782608692</v>
          </cell>
          <cell r="R302">
            <v>1878441.7391304346</v>
          </cell>
          <cell r="S302">
            <v>375688.34782608692</v>
          </cell>
          <cell r="T302">
            <v>1878441.7391304346</v>
          </cell>
          <cell r="U302">
            <v>1878441.7391304346</v>
          </cell>
          <cell r="V302">
            <v>375688.34782608692</v>
          </cell>
          <cell r="W302">
            <v>1878441.7391304346</v>
          </cell>
          <cell r="X302">
            <v>375688.34782608692</v>
          </cell>
          <cell r="Y302">
            <v>1878441.7391304346</v>
          </cell>
          <cell r="Z302">
            <v>375688.34782608692</v>
          </cell>
          <cell r="AA302">
            <v>1878441.7391304346</v>
          </cell>
          <cell r="AB302">
            <v>375688.34782608692</v>
          </cell>
          <cell r="AC302">
            <v>1878441.7391304346</v>
          </cell>
          <cell r="AD302">
            <v>375688.34782608692</v>
          </cell>
        </row>
        <row r="303">
          <cell r="U303">
            <v>0</v>
          </cell>
        </row>
        <row r="304">
          <cell r="U304">
            <v>0</v>
          </cell>
        </row>
        <row r="305">
          <cell r="C305" t="str">
            <v>Other Expenses</v>
          </cell>
          <cell r="U305">
            <v>0</v>
          </cell>
        </row>
        <row r="306">
          <cell r="C306" t="str">
            <v>Selling Expenses</v>
          </cell>
          <cell r="E306">
            <v>15580.366396615698</v>
          </cell>
          <cell r="F306">
            <v>77901.831983078489</v>
          </cell>
          <cell r="G306">
            <v>14065.815418598198</v>
          </cell>
          <cell r="H306">
            <v>42197.446255794595</v>
          </cell>
          <cell r="I306">
            <v>13937.86149454217</v>
          </cell>
          <cell r="J306">
            <v>27875.722989084341</v>
          </cell>
          <cell r="K306">
            <v>12990.070739676898</v>
          </cell>
          <cell r="L306">
            <v>25980.141479353795</v>
          </cell>
          <cell r="M306">
            <v>17928.80038831451</v>
          </cell>
          <cell r="N306">
            <v>53786.401164943527</v>
          </cell>
          <cell r="O306">
            <v>16522.62377225871</v>
          </cell>
          <cell r="P306">
            <v>99135.742633552261</v>
          </cell>
          <cell r="Q306">
            <v>13012.379906852413</v>
          </cell>
          <cell r="R306">
            <v>65061.899534262062</v>
          </cell>
          <cell r="S306">
            <v>16957.866211611876</v>
          </cell>
          <cell r="T306">
            <v>50873.598634835624</v>
          </cell>
          <cell r="U306">
            <v>50873.598634835624</v>
          </cell>
          <cell r="V306">
            <v>15996.962658356917</v>
          </cell>
          <cell r="W306">
            <v>31993.925316713834</v>
          </cell>
          <cell r="X306">
            <v>17004.344235451234</v>
          </cell>
          <cell r="Y306">
            <v>34008.688470902467</v>
          </cell>
          <cell r="Z306">
            <v>16758.208123786724</v>
          </cell>
          <cell r="AA306">
            <v>50274.624371360173</v>
          </cell>
          <cell r="AB306">
            <v>15514.915208059225</v>
          </cell>
          <cell r="AC306">
            <v>93089.491248355349</v>
          </cell>
          <cell r="AD306">
            <v>15528.08366862468</v>
          </cell>
        </row>
        <row r="307">
          <cell r="C307" t="str">
            <v>Advertisement Expenses</v>
          </cell>
          <cell r="E307">
            <v>2405.8167555729137</v>
          </cell>
          <cell r="F307">
            <v>12029.083777864569</v>
          </cell>
          <cell r="G307">
            <v>3080.827321757934</v>
          </cell>
          <cell r="H307">
            <v>9242.4819652738024</v>
          </cell>
          <cell r="I307">
            <v>23766.822379487348</v>
          </cell>
          <cell r="J307">
            <v>47533.644758974697</v>
          </cell>
          <cell r="K307">
            <v>23113.454316588311</v>
          </cell>
          <cell r="L307">
            <v>46226.908633176623</v>
          </cell>
          <cell r="M307">
            <v>25512.297842660966</v>
          </cell>
          <cell r="N307">
            <v>76536.893527982902</v>
          </cell>
          <cell r="O307">
            <v>2551.3138847595887</v>
          </cell>
          <cell r="P307">
            <v>15307.883308557532</v>
          </cell>
          <cell r="Q307">
            <v>2503.8786398437537</v>
          </cell>
          <cell r="R307">
            <v>12519.393199218768</v>
          </cell>
          <cell r="S307">
            <v>15993.121382039297</v>
          </cell>
          <cell r="T307">
            <v>47979.364146117892</v>
          </cell>
          <cell r="U307">
            <v>47979.364146117892</v>
          </cell>
          <cell r="V307">
            <v>18583.08922809346</v>
          </cell>
          <cell r="W307">
            <v>37166.178456186921</v>
          </cell>
          <cell r="X307">
            <v>2625.697960996888</v>
          </cell>
          <cell r="Y307">
            <v>5251.395921993776</v>
          </cell>
          <cell r="Z307">
            <v>28862.71016865053</v>
          </cell>
          <cell r="AA307">
            <v>86588.130505951587</v>
          </cell>
          <cell r="AB307">
            <v>3501.4226255840545</v>
          </cell>
          <cell r="AC307">
            <v>21008.535753504326</v>
          </cell>
          <cell r="AD307">
            <v>9937.8546179715086</v>
          </cell>
        </row>
        <row r="308">
          <cell r="C308" t="str">
            <v>Administrative Expenses</v>
          </cell>
          <cell r="E308">
            <v>31746.041360815143</v>
          </cell>
          <cell r="F308">
            <v>158730.20680407571</v>
          </cell>
          <cell r="G308">
            <v>28660.042176505169</v>
          </cell>
          <cell r="H308">
            <v>85980.126529515503</v>
          </cell>
          <cell r="I308">
            <v>28399.32747558237</v>
          </cell>
          <cell r="J308">
            <v>56798.654951164739</v>
          </cell>
          <cell r="K308">
            <v>26468.140253189009</v>
          </cell>
          <cell r="L308">
            <v>52936.280506378018</v>
          </cell>
          <cell r="M308">
            <v>36531.133106142057</v>
          </cell>
          <cell r="N308">
            <v>109593.39931842618</v>
          </cell>
          <cell r="O308">
            <v>33665.95395197178</v>
          </cell>
          <cell r="P308">
            <v>201995.72371183068</v>
          </cell>
          <cell r="Q308">
            <v>26513.596677373815</v>
          </cell>
          <cell r="R308">
            <v>132567.98338686908</v>
          </cell>
          <cell r="S308">
            <v>34552.789609744817</v>
          </cell>
          <cell r="T308">
            <v>103658.36882923445</v>
          </cell>
          <cell r="U308">
            <v>103658.36882923445</v>
          </cell>
          <cell r="V308">
            <v>32594.884181281192</v>
          </cell>
          <cell r="W308">
            <v>65189.768362562383</v>
          </cell>
          <cell r="X308">
            <v>34647.491700158673</v>
          </cell>
          <cell r="Y308">
            <v>69294.983400317346</v>
          </cell>
          <cell r="Z308">
            <v>34145.972866622818</v>
          </cell>
          <cell r="AA308">
            <v>102437.91859986846</v>
          </cell>
          <cell r="AB308">
            <v>31612.680174939585</v>
          </cell>
          <cell r="AC308">
            <v>189676.08104963752</v>
          </cell>
          <cell r="AD308">
            <v>31639.511796425719</v>
          </cell>
        </row>
        <row r="309">
          <cell r="C309" t="str">
            <v>Depreciation (Admin. &amp; Selling )</v>
          </cell>
          <cell r="E309">
            <v>8927.9242923219663</v>
          </cell>
          <cell r="F309">
            <v>44639.62146160983</v>
          </cell>
          <cell r="G309">
            <v>8060.0501920351098</v>
          </cell>
          <cell r="H309">
            <v>24180.15057610533</v>
          </cell>
          <cell r="I309">
            <v>7986.7295192217998</v>
          </cell>
          <cell r="J309">
            <v>15973.4590384436</v>
          </cell>
          <cell r="K309">
            <v>7443.6226442616662</v>
          </cell>
          <cell r="L309">
            <v>14887.245288523332</v>
          </cell>
          <cell r="M309">
            <v>10273.633395026813</v>
          </cell>
          <cell r="N309">
            <v>30820.900185080438</v>
          </cell>
          <cell r="O309">
            <v>9467.8604080380956</v>
          </cell>
          <cell r="P309">
            <v>56807.16244822857</v>
          </cell>
          <cell r="Q309">
            <v>7456.4063330721565</v>
          </cell>
          <cell r="R309">
            <v>37282.031665360781</v>
          </cell>
          <cell r="S309">
            <v>9717.2647832904422</v>
          </cell>
          <cell r="T309">
            <v>29151.794349871328</v>
          </cell>
          <cell r="U309">
            <v>29151.794349871328</v>
          </cell>
          <cell r="V309">
            <v>9166.6439597938333</v>
          </cell>
          <cell r="W309">
            <v>18333.287919587667</v>
          </cell>
          <cell r="X309">
            <v>9743.8978076707062</v>
          </cell>
          <cell r="Y309">
            <v>19487.795615341412</v>
          </cell>
          <cell r="Z309">
            <v>9602.8559018125379</v>
          </cell>
          <cell r="AA309">
            <v>28808.567705437614</v>
          </cell>
          <cell r="AB309">
            <v>8890.4191886934896</v>
          </cell>
          <cell r="AC309">
            <v>53342.515132160937</v>
          </cell>
          <cell r="AD309">
            <v>8897.9650329940669</v>
          </cell>
        </row>
        <row r="310">
          <cell r="C310" t="str">
            <v>Financial Charges -Capital Exp.</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row>
        <row r="311">
          <cell r="C311" t="str">
            <v>Financial  Charges -Working Capital</v>
          </cell>
          <cell r="E311">
            <v>1593.5489361898781</v>
          </cell>
          <cell r="F311">
            <v>7967.7446809493904</v>
          </cell>
          <cell r="G311">
            <v>1457.6240215047092</v>
          </cell>
          <cell r="H311">
            <v>4372.8720645141275</v>
          </cell>
          <cell r="I311">
            <v>1446.6945190186796</v>
          </cell>
          <cell r="J311">
            <v>2893.3890380373591</v>
          </cell>
          <cell r="K311">
            <v>1359.6931738041301</v>
          </cell>
          <cell r="L311">
            <v>2719.3863476082602</v>
          </cell>
          <cell r="M311">
            <v>1819.174805065381</v>
          </cell>
          <cell r="N311">
            <v>5457.5244151961433</v>
          </cell>
          <cell r="O311">
            <v>1683.4853438562145</v>
          </cell>
          <cell r="P311">
            <v>10100.912063137286</v>
          </cell>
          <cell r="Q311">
            <v>1343.3633567120232</v>
          </cell>
          <cell r="R311">
            <v>6716.8167835601162</v>
          </cell>
          <cell r="S311">
            <v>1703.3864664491034</v>
          </cell>
          <cell r="T311">
            <v>5110.1593993473107</v>
          </cell>
          <cell r="U311">
            <v>5110.1593993473107</v>
          </cell>
          <cell r="V311">
            <v>1621.6858468907856</v>
          </cell>
          <cell r="W311">
            <v>3243.3716937815711</v>
          </cell>
          <cell r="X311">
            <v>1714.8673233328852</v>
          </cell>
          <cell r="Y311">
            <v>3429.7346466657705</v>
          </cell>
          <cell r="Z311">
            <v>1688.4217100899446</v>
          </cell>
          <cell r="AA311">
            <v>5065.2651302698341</v>
          </cell>
          <cell r="AB311">
            <v>1570.4294045608508</v>
          </cell>
          <cell r="AC311">
            <v>9422.5764273651039</v>
          </cell>
          <cell r="AD311">
            <v>1583.327445010292</v>
          </cell>
        </row>
        <row r="312">
          <cell r="C312" t="str">
            <v>Other Expenses (Charity &amp; Donation)</v>
          </cell>
          <cell r="E312">
            <v>1106.6312056874151</v>
          </cell>
          <cell r="F312">
            <v>5533.1560284370753</v>
          </cell>
          <cell r="G312">
            <v>1012.2389038227149</v>
          </cell>
          <cell r="H312">
            <v>3036.7167114681447</v>
          </cell>
          <cell r="I312">
            <v>1004.6489715407499</v>
          </cell>
          <cell r="J312">
            <v>2009.2979430814999</v>
          </cell>
          <cell r="K312">
            <v>944.23137069731274</v>
          </cell>
          <cell r="L312">
            <v>1888.4627413946255</v>
          </cell>
          <cell r="M312">
            <v>1263.3158368509594</v>
          </cell>
          <cell r="N312">
            <v>3789.9475105528782</v>
          </cell>
          <cell r="O312">
            <v>1169.0870443445933</v>
          </cell>
          <cell r="P312">
            <v>7014.5222660675599</v>
          </cell>
          <cell r="Q312">
            <v>932.89121993890501</v>
          </cell>
          <cell r="R312">
            <v>4664.4560996945247</v>
          </cell>
          <cell r="S312">
            <v>1182.9072683674331</v>
          </cell>
          <cell r="T312">
            <v>3548.7218051022992</v>
          </cell>
          <cell r="U312">
            <v>3548.7218051022992</v>
          </cell>
          <cell r="V312">
            <v>1126.1707270074899</v>
          </cell>
          <cell r="W312">
            <v>2252.3414540149797</v>
          </cell>
          <cell r="X312">
            <v>1190.8800856478372</v>
          </cell>
          <cell r="Y312">
            <v>2381.7601712956744</v>
          </cell>
          <cell r="Z312">
            <v>1172.5150764513503</v>
          </cell>
          <cell r="AA312">
            <v>3517.5452293540511</v>
          </cell>
          <cell r="AB312">
            <v>1090.5759753894795</v>
          </cell>
          <cell r="AC312">
            <v>6543.4558523368769</v>
          </cell>
          <cell r="AD312">
            <v>1099.5329479238142</v>
          </cell>
        </row>
        <row r="313">
          <cell r="C313" t="str">
            <v>Other Expenses ( W.P.P.F.)</v>
          </cell>
          <cell r="E313">
            <v>9648.5900544295782</v>
          </cell>
          <cell r="F313">
            <v>48242.950272147893</v>
          </cell>
          <cell r="G313">
            <v>11903.296926179239</v>
          </cell>
          <cell r="H313">
            <v>35709.890778537716</v>
          </cell>
          <cell r="I313">
            <v>11129.264448460395</v>
          </cell>
          <cell r="J313">
            <v>22258.52889692079</v>
          </cell>
          <cell r="K313">
            <v>12765.472506264148</v>
          </cell>
          <cell r="L313">
            <v>25530.945012528297</v>
          </cell>
          <cell r="M313">
            <v>8697.6853037127148</v>
          </cell>
          <cell r="N313">
            <v>26093.055911138144</v>
          </cell>
          <cell r="O313">
            <v>8477.4712963599068</v>
          </cell>
          <cell r="P313">
            <v>50864.827778159437</v>
          </cell>
          <cell r="Q313">
            <v>11947.065838432633</v>
          </cell>
          <cell r="R313">
            <v>59735.329192163161</v>
          </cell>
          <cell r="S313">
            <v>8315.7504207462025</v>
          </cell>
          <cell r="T313">
            <v>24947.251262238606</v>
          </cell>
          <cell r="U313">
            <v>24947.251262238606</v>
          </cell>
          <cell r="V313">
            <v>10259.06027175571</v>
          </cell>
          <cell r="W313">
            <v>20518.120543511421</v>
          </cell>
          <cell r="X313">
            <v>11041.057493260387</v>
          </cell>
          <cell r="Y313">
            <v>22082.114986520774</v>
          </cell>
          <cell r="Z313">
            <v>9071.1554130804143</v>
          </cell>
          <cell r="AA313">
            <v>27213.466239241243</v>
          </cell>
          <cell r="AB313">
            <v>9315.9406486366006</v>
          </cell>
          <cell r="AC313">
            <v>55895.643891819607</v>
          </cell>
          <cell r="AD313">
            <v>9978.3839229744535</v>
          </cell>
        </row>
        <row r="314">
          <cell r="C314" t="str">
            <v>Workers Welfare Fund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row>
        <row r="315">
          <cell r="E315">
            <v>71008.919001632588</v>
          </cell>
          <cell r="F315">
            <v>213026.75700489775</v>
          </cell>
          <cell r="G315">
            <v>68239.894960403064</v>
          </cell>
          <cell r="H315">
            <v>204719.68488120919</v>
          </cell>
          <cell r="I315">
            <v>87671.348807853516</v>
          </cell>
          <cell r="J315">
            <v>263014.04642356053</v>
          </cell>
          <cell r="K315">
            <v>85084.685004481464</v>
          </cell>
          <cell r="L315">
            <v>255254.05501344439</v>
          </cell>
          <cell r="M315">
            <v>102026.0406777734</v>
          </cell>
          <cell r="N315">
            <v>306078.12203332019</v>
          </cell>
          <cell r="O315">
            <v>73537.795701588882</v>
          </cell>
          <cell r="P315">
            <v>220613.38710476665</v>
          </cell>
          <cell r="Q315">
            <v>63709.581972225693</v>
          </cell>
          <cell r="R315">
            <v>191128.74591667709</v>
          </cell>
          <cell r="S315">
            <v>88423.086142249173</v>
          </cell>
          <cell r="T315">
            <v>265269.25842674752</v>
          </cell>
          <cell r="U315">
            <v>265269.25842674752</v>
          </cell>
          <cell r="V315">
            <v>89348.496873179378</v>
          </cell>
          <cell r="W315">
            <v>268045.49061953812</v>
          </cell>
          <cell r="X315">
            <v>77968.236606518607</v>
          </cell>
          <cell r="Y315">
            <v>233904.70981955581</v>
          </cell>
          <cell r="Z315">
            <v>101301.83926049432</v>
          </cell>
          <cell r="AA315">
            <v>303905.51778148295</v>
          </cell>
          <cell r="AB315">
            <v>71496.383225863276</v>
          </cell>
          <cell r="AC315">
            <v>428978.29935517965</v>
          </cell>
          <cell r="AD315">
            <v>78664.65943192452</v>
          </cell>
        </row>
        <row r="316">
          <cell r="C316" t="str">
            <v>Operating Profit</v>
          </cell>
          <cell r="E316">
            <v>304679.42882445431</v>
          </cell>
          <cell r="F316">
            <v>914038.28647336294</v>
          </cell>
          <cell r="G316">
            <v>307448.45286568382</v>
          </cell>
          <cell r="H316">
            <v>922345.35859705147</v>
          </cell>
          <cell r="I316">
            <v>288016.99901823339</v>
          </cell>
          <cell r="J316">
            <v>864050.99705470016</v>
          </cell>
          <cell r="K316">
            <v>290603.66282160545</v>
          </cell>
          <cell r="L316">
            <v>871810.98846481636</v>
          </cell>
          <cell r="M316">
            <v>273662.3071483135</v>
          </cell>
          <cell r="N316">
            <v>820986.9214449405</v>
          </cell>
          <cell r="O316">
            <v>302150.55212449806</v>
          </cell>
          <cell r="P316">
            <v>906451.65637349419</v>
          </cell>
          <cell r="Q316">
            <v>311978.76585386123</v>
          </cell>
          <cell r="R316">
            <v>935936.29756158369</v>
          </cell>
          <cell r="S316">
            <v>287265.26168383774</v>
          </cell>
          <cell r="T316">
            <v>861795.78505151323</v>
          </cell>
          <cell r="U316">
            <v>861795.78505151323</v>
          </cell>
          <cell r="V316">
            <v>286339.85095290752</v>
          </cell>
          <cell r="W316">
            <v>859019.55285872263</v>
          </cell>
          <cell r="X316">
            <v>297720.11121956829</v>
          </cell>
          <cell r="Y316">
            <v>893160.33365870488</v>
          </cell>
          <cell r="Z316">
            <v>274386.50856559258</v>
          </cell>
          <cell r="AA316">
            <v>823159.52569677774</v>
          </cell>
          <cell r="AB316">
            <v>304191.96460022364</v>
          </cell>
          <cell r="AC316">
            <v>1825151.787601342</v>
          </cell>
          <cell r="AD316">
            <v>297023.6883941624</v>
          </cell>
        </row>
        <row r="317">
          <cell r="U317">
            <v>0</v>
          </cell>
        </row>
        <row r="318">
          <cell r="C318" t="str">
            <v>Other Income</v>
          </cell>
          <cell r="U318">
            <v>0</v>
          </cell>
        </row>
        <row r="319">
          <cell r="C319" t="str">
            <v>H.D</v>
          </cell>
          <cell r="E319">
            <v>15352.228571428572</v>
          </cell>
          <cell r="F319">
            <v>76761.142857142855</v>
          </cell>
          <cell r="G319">
            <v>13804.129032258064</v>
          </cell>
          <cell r="H319">
            <v>41412.387096774197</v>
          </cell>
          <cell r="I319">
            <v>16932</v>
          </cell>
          <cell r="J319">
            <v>33864</v>
          </cell>
          <cell r="K319">
            <v>317514.93333333335</v>
          </cell>
          <cell r="L319">
            <v>635029.8666666667</v>
          </cell>
          <cell r="M319">
            <v>309289.29032258067</v>
          </cell>
          <cell r="N319">
            <v>927867.87096774206</v>
          </cell>
          <cell r="O319">
            <v>264203.22222222225</v>
          </cell>
          <cell r="P319">
            <v>1585219.3333333335</v>
          </cell>
          <cell r="Q319">
            <v>72764.571428571435</v>
          </cell>
          <cell r="R319">
            <v>363822.85714285716</v>
          </cell>
          <cell r="S319">
            <v>14837.75</v>
          </cell>
          <cell r="T319">
            <v>44513.25</v>
          </cell>
          <cell r="U319">
            <v>44513.25</v>
          </cell>
          <cell r="V319">
            <v>19002.533333333333</v>
          </cell>
          <cell r="W319">
            <v>38005.066666666666</v>
          </cell>
          <cell r="X319">
            <v>14756.137931034482</v>
          </cell>
          <cell r="Y319">
            <v>29512.275862068964</v>
          </cell>
          <cell r="Z319">
            <v>15316.387096774193</v>
          </cell>
          <cell r="AA319">
            <v>45949.161290322576</v>
          </cell>
          <cell r="AB319">
            <v>13728.648648648648</v>
          </cell>
          <cell r="AC319">
            <v>82371.891891891893</v>
          </cell>
          <cell r="AD319">
            <v>92960.21675655873</v>
          </cell>
        </row>
        <row r="320">
          <cell r="C320" t="str">
            <v>Others</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row>
        <row r="321">
          <cell r="E321">
            <v>15352.228571428572</v>
          </cell>
          <cell r="F321">
            <v>76761.142857142855</v>
          </cell>
          <cell r="G321">
            <v>13804.129032258064</v>
          </cell>
          <cell r="H321">
            <v>41412.387096774197</v>
          </cell>
          <cell r="I321">
            <v>16932</v>
          </cell>
          <cell r="J321">
            <v>33864</v>
          </cell>
          <cell r="K321">
            <v>317514.93333333335</v>
          </cell>
          <cell r="L321">
            <v>635029.8666666667</v>
          </cell>
          <cell r="M321">
            <v>309289.29032258067</v>
          </cell>
          <cell r="N321">
            <v>927867.87096774206</v>
          </cell>
          <cell r="O321">
            <v>264203.22222222225</v>
          </cell>
          <cell r="P321">
            <v>1585219.3333333335</v>
          </cell>
          <cell r="Q321">
            <v>72764.571428571435</v>
          </cell>
          <cell r="R321">
            <v>363822.85714285716</v>
          </cell>
          <cell r="S321">
            <v>14837.75</v>
          </cell>
          <cell r="T321">
            <v>44513.25</v>
          </cell>
          <cell r="U321">
            <v>44513.25</v>
          </cell>
          <cell r="V321">
            <v>19002.533333333333</v>
          </cell>
          <cell r="W321">
            <v>38005.066666666666</v>
          </cell>
          <cell r="X321">
            <v>14756.137931034482</v>
          </cell>
          <cell r="Y321">
            <v>29512.275862068964</v>
          </cell>
          <cell r="Z321">
            <v>15316.387096774193</v>
          </cell>
          <cell r="AA321">
            <v>45949.161290322576</v>
          </cell>
          <cell r="AB321">
            <v>13728.648648648648</v>
          </cell>
          <cell r="AC321">
            <v>82371.891891891893</v>
          </cell>
          <cell r="AD321">
            <v>92960.21675655873</v>
          </cell>
        </row>
        <row r="322">
          <cell r="U322">
            <v>0</v>
          </cell>
        </row>
        <row r="323">
          <cell r="C323" t="str">
            <v>Profit before tax</v>
          </cell>
          <cell r="E323">
            <v>320031.65739588288</v>
          </cell>
          <cell r="F323">
            <v>960094.97218764864</v>
          </cell>
          <cell r="G323">
            <v>321252.58189794188</v>
          </cell>
          <cell r="H323">
            <v>963757.74569382565</v>
          </cell>
          <cell r="I323">
            <v>304948.99901823339</v>
          </cell>
          <cell r="J323">
            <v>914846.99705470016</v>
          </cell>
          <cell r="K323">
            <v>608118.5961549388</v>
          </cell>
          <cell r="L323">
            <v>1824355.7884648163</v>
          </cell>
          <cell r="M323">
            <v>582951.59747089422</v>
          </cell>
          <cell r="N323">
            <v>1748854.7924126827</v>
          </cell>
          <cell r="O323">
            <v>566353.77434672031</v>
          </cell>
          <cell r="P323">
            <v>1699061.3230401608</v>
          </cell>
          <cell r="Q323">
            <v>384743.33728243265</v>
          </cell>
          <cell r="R323">
            <v>1154230.0118472979</v>
          </cell>
          <cell r="S323">
            <v>302103.01168383774</v>
          </cell>
          <cell r="T323">
            <v>906309.03505151323</v>
          </cell>
          <cell r="U323">
            <v>906309.03505151323</v>
          </cell>
          <cell r="V323">
            <v>305342.38428624085</v>
          </cell>
          <cell r="W323">
            <v>916027.15285872249</v>
          </cell>
          <cell r="X323">
            <v>312476.24915060279</v>
          </cell>
          <cell r="Y323">
            <v>937428.7474518083</v>
          </cell>
          <cell r="Z323">
            <v>289702.89566236676</v>
          </cell>
          <cell r="AA323">
            <v>869108.68698710029</v>
          </cell>
          <cell r="AB323">
            <v>317920.61324887228</v>
          </cell>
          <cell r="AC323">
            <v>1907523.6794932336</v>
          </cell>
          <cell r="AD323">
            <v>389983.90515072114</v>
          </cell>
        </row>
        <row r="324">
          <cell r="U324">
            <v>0</v>
          </cell>
        </row>
        <row r="325">
          <cell r="C325" t="str">
            <v>Taxation</v>
          </cell>
          <cell r="U325">
            <v>0</v>
          </cell>
        </row>
        <row r="326">
          <cell r="C326" t="str">
            <v>Presumptive</v>
          </cell>
          <cell r="E326">
            <v>99465</v>
          </cell>
          <cell r="F326">
            <v>497325</v>
          </cell>
          <cell r="G326">
            <v>99465</v>
          </cell>
          <cell r="H326">
            <v>298395</v>
          </cell>
          <cell r="I326">
            <v>99465</v>
          </cell>
          <cell r="J326">
            <v>198930</v>
          </cell>
          <cell r="K326">
            <v>99465</v>
          </cell>
          <cell r="L326">
            <v>198930</v>
          </cell>
          <cell r="M326">
            <v>99465</v>
          </cell>
          <cell r="N326">
            <v>298395</v>
          </cell>
          <cell r="O326">
            <v>99465</v>
          </cell>
          <cell r="P326">
            <v>596790</v>
          </cell>
          <cell r="Q326">
            <v>99465</v>
          </cell>
          <cell r="R326">
            <v>497325</v>
          </cell>
          <cell r="S326">
            <v>99465</v>
          </cell>
          <cell r="T326">
            <v>298395</v>
          </cell>
          <cell r="U326">
            <v>298395</v>
          </cell>
          <cell r="V326">
            <v>99465</v>
          </cell>
          <cell r="W326">
            <v>198930</v>
          </cell>
          <cell r="X326">
            <v>99465</v>
          </cell>
          <cell r="Y326">
            <v>198930</v>
          </cell>
          <cell r="Z326">
            <v>99465</v>
          </cell>
          <cell r="AA326">
            <v>298395</v>
          </cell>
          <cell r="AB326">
            <v>99465</v>
          </cell>
          <cell r="AC326">
            <v>596790</v>
          </cell>
          <cell r="AD326">
            <v>99465</v>
          </cell>
        </row>
        <row r="327">
          <cell r="C327" t="str">
            <v>Others</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row>
        <row r="328">
          <cell r="E328">
            <v>99465</v>
          </cell>
          <cell r="F328">
            <v>298395</v>
          </cell>
          <cell r="G328">
            <v>99465</v>
          </cell>
          <cell r="H328">
            <v>298395</v>
          </cell>
          <cell r="I328">
            <v>99465</v>
          </cell>
          <cell r="J328">
            <v>298395</v>
          </cell>
          <cell r="K328">
            <v>99465</v>
          </cell>
          <cell r="L328">
            <v>298395</v>
          </cell>
          <cell r="M328">
            <v>99465</v>
          </cell>
          <cell r="N328">
            <v>298395</v>
          </cell>
          <cell r="O328">
            <v>99465</v>
          </cell>
          <cell r="P328">
            <v>298395</v>
          </cell>
          <cell r="Q328">
            <v>99465</v>
          </cell>
          <cell r="R328">
            <v>298395</v>
          </cell>
          <cell r="S328">
            <v>99465</v>
          </cell>
          <cell r="T328">
            <v>298395</v>
          </cell>
          <cell r="U328">
            <v>298395</v>
          </cell>
          <cell r="V328">
            <v>99465</v>
          </cell>
          <cell r="W328">
            <v>298395</v>
          </cell>
          <cell r="X328">
            <v>99465</v>
          </cell>
          <cell r="Y328">
            <v>298395</v>
          </cell>
          <cell r="Z328">
            <v>99465</v>
          </cell>
          <cell r="AA328">
            <v>298395</v>
          </cell>
          <cell r="AB328">
            <v>99465</v>
          </cell>
          <cell r="AC328">
            <v>596790</v>
          </cell>
          <cell r="AD328">
            <v>99465</v>
          </cell>
        </row>
        <row r="329">
          <cell r="C329" t="str">
            <v>Net Profit after taxation</v>
          </cell>
          <cell r="E329">
            <v>220566.65739588288</v>
          </cell>
          <cell r="F329">
            <v>661699.97218764864</v>
          </cell>
          <cell r="G329">
            <v>221787.58189794188</v>
          </cell>
          <cell r="H329">
            <v>665362.74569382565</v>
          </cell>
          <cell r="I329">
            <v>205483.99901823339</v>
          </cell>
          <cell r="J329">
            <v>616451.99705470016</v>
          </cell>
          <cell r="K329">
            <v>508653.5961549388</v>
          </cell>
          <cell r="L329">
            <v>1525960.7884648163</v>
          </cell>
          <cell r="M329">
            <v>483486.59747089422</v>
          </cell>
          <cell r="N329">
            <v>1450459.7924126827</v>
          </cell>
          <cell r="O329">
            <v>466888.77434672031</v>
          </cell>
          <cell r="P329">
            <v>1400666.3230401608</v>
          </cell>
          <cell r="Q329">
            <v>285278.33728243265</v>
          </cell>
          <cell r="R329">
            <v>855835.01184729789</v>
          </cell>
          <cell r="S329">
            <v>202638.01168383774</v>
          </cell>
          <cell r="T329">
            <v>607914.03505151323</v>
          </cell>
          <cell r="U329">
            <v>607914.03505151323</v>
          </cell>
          <cell r="V329">
            <v>205877.38428624085</v>
          </cell>
          <cell r="W329">
            <v>617632.15285872249</v>
          </cell>
          <cell r="X329">
            <v>213011.24915060279</v>
          </cell>
          <cell r="Y329">
            <v>639033.7474518083</v>
          </cell>
          <cell r="Z329">
            <v>190237.89566236676</v>
          </cell>
          <cell r="AA329">
            <v>570713.68698710029</v>
          </cell>
          <cell r="AB329">
            <v>218455.61324887228</v>
          </cell>
          <cell r="AC329">
            <v>1310733.6794932336</v>
          </cell>
          <cell r="AD329">
            <v>290518.90515072114</v>
          </cell>
        </row>
        <row r="331">
          <cell r="E331">
            <v>913</v>
          </cell>
          <cell r="G331">
            <v>944</v>
          </cell>
          <cell r="I331">
            <v>975</v>
          </cell>
          <cell r="K331">
            <v>1006</v>
          </cell>
          <cell r="M331">
            <v>1037</v>
          </cell>
          <cell r="O331">
            <v>1068</v>
          </cell>
          <cell r="Q331">
            <v>1099</v>
          </cell>
          <cell r="S331">
            <v>1130</v>
          </cell>
          <cell r="V331">
            <v>1161</v>
          </cell>
          <cell r="X331">
            <v>1192</v>
          </cell>
          <cell r="Z331">
            <v>1223</v>
          </cell>
          <cell r="AB331">
            <v>1254</v>
          </cell>
          <cell r="AD331" t="str">
            <v>Yearly</v>
          </cell>
        </row>
        <row r="332">
          <cell r="C332" t="str">
            <v>HiACE DUAL AC</v>
          </cell>
          <cell r="E332" t="str">
            <v>Per Unit</v>
          </cell>
          <cell r="F332" t="str">
            <v>Total</v>
          </cell>
          <cell r="G332" t="str">
            <v>Per Unit</v>
          </cell>
          <cell r="H332" t="str">
            <v>Total</v>
          </cell>
          <cell r="I332" t="str">
            <v>Per Unit</v>
          </cell>
          <cell r="J332" t="str">
            <v>Total</v>
          </cell>
          <cell r="K332" t="str">
            <v>Per Unit</v>
          </cell>
          <cell r="L332" t="str">
            <v>Total</v>
          </cell>
          <cell r="M332" t="str">
            <v>Per Unit</v>
          </cell>
          <cell r="N332" t="str">
            <v>Total</v>
          </cell>
          <cell r="O332" t="str">
            <v>Per Unit</v>
          </cell>
          <cell r="P332" t="str">
            <v>Total</v>
          </cell>
          <cell r="Q332" t="str">
            <v>Per Unit</v>
          </cell>
          <cell r="R332" t="str">
            <v>Total</v>
          </cell>
          <cell r="S332" t="str">
            <v>Per Unit</v>
          </cell>
          <cell r="U332" t="str">
            <v>Total</v>
          </cell>
          <cell r="V332" t="str">
            <v>Per Unit</v>
          </cell>
          <cell r="W332" t="str">
            <v>Total</v>
          </cell>
          <cell r="X332" t="str">
            <v>Per Unit</v>
          </cell>
          <cell r="Y332" t="str">
            <v>Total</v>
          </cell>
          <cell r="Z332" t="str">
            <v>Per Unit</v>
          </cell>
          <cell r="AA332" t="str">
            <v>Total</v>
          </cell>
          <cell r="AB332" t="str">
            <v>Per Unit</v>
          </cell>
          <cell r="AC332" t="str">
            <v>Total</v>
          </cell>
          <cell r="AD332" t="str">
            <v>Average</v>
          </cell>
        </row>
        <row r="334">
          <cell r="C334" t="str">
            <v>Sales Units</v>
          </cell>
          <cell r="E334">
            <v>10</v>
          </cell>
          <cell r="F334">
            <v>10</v>
          </cell>
          <cell r="G334">
            <v>10</v>
          </cell>
          <cell r="H334">
            <v>10</v>
          </cell>
          <cell r="I334">
            <v>10</v>
          </cell>
          <cell r="J334">
            <v>10</v>
          </cell>
          <cell r="K334">
            <v>10</v>
          </cell>
          <cell r="L334">
            <v>10</v>
          </cell>
          <cell r="M334">
            <v>10</v>
          </cell>
          <cell r="N334">
            <v>10</v>
          </cell>
          <cell r="O334">
            <v>10</v>
          </cell>
          <cell r="P334">
            <v>10</v>
          </cell>
          <cell r="Q334">
            <v>10</v>
          </cell>
          <cell r="R334">
            <v>10</v>
          </cell>
          <cell r="S334">
            <v>10</v>
          </cell>
          <cell r="T334">
            <v>10</v>
          </cell>
          <cell r="U334">
            <v>10</v>
          </cell>
          <cell r="V334">
            <v>10</v>
          </cell>
          <cell r="W334">
            <v>10</v>
          </cell>
          <cell r="X334">
            <v>10</v>
          </cell>
          <cell r="Y334">
            <v>10</v>
          </cell>
          <cell r="Z334">
            <v>10</v>
          </cell>
          <cell r="AA334">
            <v>10</v>
          </cell>
          <cell r="AB334">
            <v>10</v>
          </cell>
          <cell r="AC334">
            <v>10</v>
          </cell>
          <cell r="AD334">
            <v>120</v>
          </cell>
        </row>
        <row r="335">
          <cell r="U335">
            <v>0</v>
          </cell>
        </row>
        <row r="336">
          <cell r="C336" t="str">
            <v>Selling Price</v>
          </cell>
          <cell r="E336">
            <v>1810000</v>
          </cell>
          <cell r="F336">
            <v>18100000</v>
          </cell>
          <cell r="G336">
            <v>1810000</v>
          </cell>
          <cell r="H336">
            <v>18100000</v>
          </cell>
          <cell r="I336">
            <v>1810000</v>
          </cell>
          <cell r="J336">
            <v>18100000</v>
          </cell>
          <cell r="K336">
            <v>1810000</v>
          </cell>
          <cell r="L336">
            <v>18100000</v>
          </cell>
          <cell r="M336">
            <v>1810000</v>
          </cell>
          <cell r="N336">
            <v>18100000</v>
          </cell>
          <cell r="O336">
            <v>1810000</v>
          </cell>
          <cell r="P336">
            <v>18100000</v>
          </cell>
          <cell r="Q336">
            <v>1810000</v>
          </cell>
          <cell r="R336">
            <v>18100000</v>
          </cell>
          <cell r="S336">
            <v>1810000</v>
          </cell>
          <cell r="T336">
            <v>18100000</v>
          </cell>
          <cell r="U336">
            <v>18100000</v>
          </cell>
          <cell r="V336">
            <v>1810000</v>
          </cell>
          <cell r="W336">
            <v>18100000</v>
          </cell>
          <cell r="X336">
            <v>1810000</v>
          </cell>
          <cell r="Y336">
            <v>18100000</v>
          </cell>
          <cell r="Z336">
            <v>1810000</v>
          </cell>
          <cell r="AA336">
            <v>18100000</v>
          </cell>
          <cell r="AB336">
            <v>1810000</v>
          </cell>
          <cell r="AC336">
            <v>18100000</v>
          </cell>
          <cell r="AD336">
            <v>1810000</v>
          </cell>
        </row>
        <row r="337">
          <cell r="C337" t="str">
            <v>Less: Dealer commission</v>
          </cell>
          <cell r="E337">
            <v>-30000</v>
          </cell>
          <cell r="F337">
            <v>-300000</v>
          </cell>
          <cell r="G337">
            <v>-30000</v>
          </cell>
          <cell r="H337">
            <v>-300000</v>
          </cell>
          <cell r="I337">
            <v>-30000</v>
          </cell>
          <cell r="J337">
            <v>-300000</v>
          </cell>
          <cell r="K337">
            <v>-30000</v>
          </cell>
          <cell r="L337">
            <v>-300000</v>
          </cell>
          <cell r="M337">
            <v>-30000</v>
          </cell>
          <cell r="N337">
            <v>-300000</v>
          </cell>
          <cell r="O337">
            <v>-30000</v>
          </cell>
          <cell r="P337">
            <v>-300000</v>
          </cell>
          <cell r="Q337">
            <v>-30000</v>
          </cell>
          <cell r="R337">
            <v>-300000</v>
          </cell>
          <cell r="S337">
            <v>-30000</v>
          </cell>
          <cell r="T337">
            <v>-300000</v>
          </cell>
          <cell r="U337">
            <v>-300000</v>
          </cell>
          <cell r="V337">
            <v>-30000</v>
          </cell>
          <cell r="W337">
            <v>-300000</v>
          </cell>
          <cell r="X337">
            <v>-30000</v>
          </cell>
          <cell r="Y337">
            <v>-300000</v>
          </cell>
          <cell r="Z337">
            <v>-30000</v>
          </cell>
          <cell r="AA337">
            <v>-300000</v>
          </cell>
          <cell r="AB337">
            <v>-30000</v>
          </cell>
          <cell r="AC337">
            <v>-300000</v>
          </cell>
          <cell r="AD337">
            <v>-30000</v>
          </cell>
        </row>
        <row r="338">
          <cell r="C338" t="str">
            <v xml:space="preserve">  Sales tax</v>
          </cell>
          <cell r="E338">
            <v>-236086.95652173914</v>
          </cell>
          <cell r="F338">
            <v>-2360869.5652173916</v>
          </cell>
          <cell r="G338">
            <v>-236086.95652173914</v>
          </cell>
          <cell r="H338">
            <v>-2360869.5652173916</v>
          </cell>
          <cell r="I338">
            <v>-236086.95652173914</v>
          </cell>
          <cell r="J338">
            <v>-2360869.5652173916</v>
          </cell>
          <cell r="K338">
            <v>-236086.95652173914</v>
          </cell>
          <cell r="L338">
            <v>-2360869.5652173916</v>
          </cell>
          <cell r="M338">
            <v>-236086.95652173914</v>
          </cell>
          <cell r="N338">
            <v>-2360869.5652173916</v>
          </cell>
          <cell r="O338">
            <v>-236086.95652173914</v>
          </cell>
          <cell r="P338">
            <v>-2360869.5652173916</v>
          </cell>
          <cell r="Q338">
            <v>-236086.95652173914</v>
          </cell>
          <cell r="R338">
            <v>-2360869.5652173916</v>
          </cell>
          <cell r="S338">
            <v>-236086.95652173914</v>
          </cell>
          <cell r="T338">
            <v>-2360869.5652173916</v>
          </cell>
          <cell r="U338">
            <v>-2360869.5652173916</v>
          </cell>
          <cell r="V338">
            <v>-236086.95652173914</v>
          </cell>
          <cell r="W338">
            <v>-2360869.5652173916</v>
          </cell>
          <cell r="X338">
            <v>-236086.95652173914</v>
          </cell>
          <cell r="Y338">
            <v>-2360869.5652173916</v>
          </cell>
          <cell r="Z338">
            <v>-236086.95652173914</v>
          </cell>
          <cell r="AA338">
            <v>-2360869.5652173916</v>
          </cell>
          <cell r="AB338">
            <v>-236086.95652173914</v>
          </cell>
          <cell r="AC338">
            <v>-2360869.5652173916</v>
          </cell>
          <cell r="AD338">
            <v>-236086.95652173911</v>
          </cell>
        </row>
        <row r="339">
          <cell r="C339" t="str">
            <v>Net Sales</v>
          </cell>
          <cell r="E339">
            <v>1543913.0434782607</v>
          </cell>
          <cell r="F339">
            <v>15439130.434782607</v>
          </cell>
          <cell r="G339">
            <v>1543913.0434782607</v>
          </cell>
          <cell r="H339">
            <v>15439130.434782607</v>
          </cell>
          <cell r="I339">
            <v>1543913.0434782607</v>
          </cell>
          <cell r="J339">
            <v>15439130.434782607</v>
          </cell>
          <cell r="K339">
            <v>1543913.0434782607</v>
          </cell>
          <cell r="L339">
            <v>15439130.434782607</v>
          </cell>
          <cell r="M339">
            <v>1543913.0434782607</v>
          </cell>
          <cell r="N339">
            <v>15439130.434782607</v>
          </cell>
          <cell r="O339">
            <v>1543913.0434782607</v>
          </cell>
          <cell r="P339">
            <v>15439130.434782607</v>
          </cell>
          <cell r="Q339">
            <v>1543913.0434782607</v>
          </cell>
          <cell r="R339">
            <v>15439130.434782607</v>
          </cell>
          <cell r="S339">
            <v>1543913.0434782607</v>
          </cell>
          <cell r="T339">
            <v>15439130.434782607</v>
          </cell>
          <cell r="U339">
            <v>15439130.434782607</v>
          </cell>
          <cell r="V339">
            <v>1543913.0434782607</v>
          </cell>
          <cell r="W339">
            <v>15439130.434782607</v>
          </cell>
          <cell r="X339">
            <v>1543913.0434782607</v>
          </cell>
          <cell r="Y339">
            <v>15439130.434782607</v>
          </cell>
          <cell r="Z339">
            <v>1543913.0434782607</v>
          </cell>
          <cell r="AA339">
            <v>15439130.434782607</v>
          </cell>
          <cell r="AB339">
            <v>1543913.0434782607</v>
          </cell>
          <cell r="AC339">
            <v>15439130.434782607</v>
          </cell>
          <cell r="AD339">
            <v>1543913.043478261</v>
          </cell>
        </row>
        <row r="340">
          <cell r="C340" t="str">
            <v>Landed cost</v>
          </cell>
          <cell r="E340">
            <v>1181065</v>
          </cell>
          <cell r="F340">
            <v>11810650</v>
          </cell>
          <cell r="G340">
            <v>1181065</v>
          </cell>
          <cell r="H340">
            <v>11810650</v>
          </cell>
          <cell r="I340">
            <v>1181065</v>
          </cell>
          <cell r="J340">
            <v>11810650</v>
          </cell>
          <cell r="K340">
            <v>1181065</v>
          </cell>
          <cell r="L340">
            <v>11810650</v>
          </cell>
          <cell r="M340">
            <v>1181065</v>
          </cell>
          <cell r="N340">
            <v>11810650</v>
          </cell>
          <cell r="O340">
            <v>1181065</v>
          </cell>
          <cell r="P340">
            <v>11810650</v>
          </cell>
          <cell r="Q340">
            <v>1181065</v>
          </cell>
          <cell r="R340">
            <v>11810650</v>
          </cell>
          <cell r="S340">
            <v>1181065</v>
          </cell>
          <cell r="T340">
            <v>11810650</v>
          </cell>
          <cell r="U340">
            <v>11810650</v>
          </cell>
          <cell r="V340">
            <v>1181065</v>
          </cell>
          <cell r="W340">
            <v>11810650</v>
          </cell>
          <cell r="X340">
            <v>1181065</v>
          </cell>
          <cell r="Y340">
            <v>11810650</v>
          </cell>
          <cell r="Z340">
            <v>1181065</v>
          </cell>
          <cell r="AA340">
            <v>11810650</v>
          </cell>
          <cell r="AB340">
            <v>1181065</v>
          </cell>
          <cell r="AC340">
            <v>11810650</v>
          </cell>
          <cell r="AD340">
            <v>1181065</v>
          </cell>
          <cell r="AF340">
            <v>141727800</v>
          </cell>
        </row>
        <row r="341">
          <cell r="C341" t="str">
            <v>Gross Profit</v>
          </cell>
          <cell r="E341">
            <v>362848.04347826075</v>
          </cell>
          <cell r="F341">
            <v>3628480.4347826075</v>
          </cell>
          <cell r="G341">
            <v>362848.04347826075</v>
          </cell>
          <cell r="H341">
            <v>3628480.4347826075</v>
          </cell>
          <cell r="I341">
            <v>362848.04347826075</v>
          </cell>
          <cell r="J341">
            <v>3628480.4347826075</v>
          </cell>
          <cell r="K341">
            <v>362848.04347826075</v>
          </cell>
          <cell r="L341">
            <v>3628480.4347826075</v>
          </cell>
          <cell r="M341">
            <v>362848.04347826075</v>
          </cell>
          <cell r="N341">
            <v>3628480.4347826075</v>
          </cell>
          <cell r="O341">
            <v>362848.04347826075</v>
          </cell>
          <cell r="P341">
            <v>3628480.4347826075</v>
          </cell>
          <cell r="Q341">
            <v>362848.04347826075</v>
          </cell>
          <cell r="R341">
            <v>3628480.4347826075</v>
          </cell>
          <cell r="S341">
            <v>362848.04347826075</v>
          </cell>
          <cell r="T341">
            <v>3628480.4347826075</v>
          </cell>
          <cell r="U341">
            <v>3628480.4347826075</v>
          </cell>
          <cell r="V341">
            <v>362848.04347826075</v>
          </cell>
          <cell r="W341">
            <v>3628480.4347826075</v>
          </cell>
          <cell r="X341">
            <v>362848.04347826075</v>
          </cell>
          <cell r="Y341">
            <v>3628480.4347826075</v>
          </cell>
          <cell r="Z341">
            <v>362848.04347826075</v>
          </cell>
          <cell r="AA341">
            <v>3628480.4347826075</v>
          </cell>
          <cell r="AB341">
            <v>362848.04347826075</v>
          </cell>
          <cell r="AC341">
            <v>3628480.4347826075</v>
          </cell>
          <cell r="AD341">
            <v>362848.04347826098</v>
          </cell>
        </row>
        <row r="342">
          <cell r="U342">
            <v>0</v>
          </cell>
        </row>
        <row r="343">
          <cell r="U343">
            <v>0</v>
          </cell>
        </row>
        <row r="344">
          <cell r="C344" t="str">
            <v>Other Expenses</v>
          </cell>
          <cell r="U344">
            <v>0</v>
          </cell>
        </row>
        <row r="345">
          <cell r="C345" t="str">
            <v>Selling Expenses</v>
          </cell>
          <cell r="E345">
            <v>15580.366396615698</v>
          </cell>
          <cell r="F345">
            <v>155803.66396615698</v>
          </cell>
          <cell r="G345">
            <v>14065.815418598198</v>
          </cell>
          <cell r="H345">
            <v>140658.15418598198</v>
          </cell>
          <cell r="I345">
            <v>13937.86149454217</v>
          </cell>
          <cell r="J345">
            <v>139378.61494542169</v>
          </cell>
          <cell r="K345">
            <v>12990.070739676898</v>
          </cell>
          <cell r="L345">
            <v>129900.70739676898</v>
          </cell>
          <cell r="M345">
            <v>17928.80038831451</v>
          </cell>
          <cell r="N345">
            <v>179288.00388314511</v>
          </cell>
          <cell r="O345">
            <v>16522.62377225871</v>
          </cell>
          <cell r="P345">
            <v>165226.2377225871</v>
          </cell>
          <cell r="Q345">
            <v>13012.379906852413</v>
          </cell>
          <cell r="R345">
            <v>130123.79906852412</v>
          </cell>
          <cell r="S345">
            <v>16957.866211611876</v>
          </cell>
          <cell r="T345">
            <v>169578.66211611876</v>
          </cell>
          <cell r="U345">
            <v>169578.66211611876</v>
          </cell>
          <cell r="V345">
            <v>15996.962658356917</v>
          </cell>
          <cell r="W345">
            <v>159969.62658356916</v>
          </cell>
          <cell r="X345">
            <v>17004.344235451234</v>
          </cell>
          <cell r="Y345">
            <v>170043.44235451234</v>
          </cell>
          <cell r="Z345">
            <v>16758.208123786724</v>
          </cell>
          <cell r="AA345">
            <v>167582.08123786724</v>
          </cell>
          <cell r="AB345">
            <v>15514.915208059225</v>
          </cell>
          <cell r="AC345">
            <v>155149.15208059223</v>
          </cell>
          <cell r="AD345">
            <v>15522.517879510382</v>
          </cell>
        </row>
        <row r="346">
          <cell r="C346" t="str">
            <v>Advertisement Expenses</v>
          </cell>
          <cell r="E346">
            <v>2405.8167555729137</v>
          </cell>
          <cell r="F346">
            <v>24058.167555729138</v>
          </cell>
          <cell r="G346">
            <v>3080.827321757934</v>
          </cell>
          <cell r="H346">
            <v>30808.273217579339</v>
          </cell>
          <cell r="I346">
            <v>23766.822379487348</v>
          </cell>
          <cell r="J346">
            <v>237668.22379487348</v>
          </cell>
          <cell r="K346">
            <v>23113.454316588311</v>
          </cell>
          <cell r="L346">
            <v>231134.54316588311</v>
          </cell>
          <cell r="M346">
            <v>25512.297842660966</v>
          </cell>
          <cell r="N346">
            <v>255122.97842660965</v>
          </cell>
          <cell r="O346">
            <v>2551.3138847595887</v>
          </cell>
          <cell r="P346">
            <v>25513.138847595888</v>
          </cell>
          <cell r="Q346">
            <v>2503.8786398437537</v>
          </cell>
          <cell r="R346">
            <v>25038.786398437536</v>
          </cell>
          <cell r="S346">
            <v>15993.121382039297</v>
          </cell>
          <cell r="T346">
            <v>159931.21382039296</v>
          </cell>
          <cell r="U346">
            <v>159931.21382039296</v>
          </cell>
          <cell r="V346">
            <v>18583.08922809346</v>
          </cell>
          <cell r="W346">
            <v>185830.89228093461</v>
          </cell>
          <cell r="X346">
            <v>2625.697960996888</v>
          </cell>
          <cell r="Y346">
            <v>26256.979609968879</v>
          </cell>
          <cell r="Z346">
            <v>28862.71016865053</v>
          </cell>
          <cell r="AA346">
            <v>288627.10168650531</v>
          </cell>
          <cell r="AB346">
            <v>3501.4226255840545</v>
          </cell>
          <cell r="AC346">
            <v>35014.226255840542</v>
          </cell>
          <cell r="AD346">
            <v>12708.371042169589</v>
          </cell>
        </row>
        <row r="347">
          <cell r="C347" t="str">
            <v>Administrative Expenses</v>
          </cell>
          <cell r="E347">
            <v>31746.041360815143</v>
          </cell>
          <cell r="F347">
            <v>317460.41360815143</v>
          </cell>
          <cell r="G347">
            <v>28660.042176505169</v>
          </cell>
          <cell r="H347">
            <v>286600.42176505167</v>
          </cell>
          <cell r="I347">
            <v>28399.32747558237</v>
          </cell>
          <cell r="J347">
            <v>283993.27475582372</v>
          </cell>
          <cell r="K347">
            <v>26468.140253189009</v>
          </cell>
          <cell r="L347">
            <v>264681.40253189008</v>
          </cell>
          <cell r="M347">
            <v>36531.133106142057</v>
          </cell>
          <cell r="N347">
            <v>365311.33106142055</v>
          </cell>
          <cell r="O347">
            <v>33665.95395197178</v>
          </cell>
          <cell r="P347">
            <v>336659.5395197178</v>
          </cell>
          <cell r="Q347">
            <v>26513.596677373815</v>
          </cell>
          <cell r="R347">
            <v>265135.96677373815</v>
          </cell>
          <cell r="S347">
            <v>34552.789609744817</v>
          </cell>
          <cell r="T347">
            <v>345527.89609744819</v>
          </cell>
          <cell r="U347">
            <v>345527.89609744819</v>
          </cell>
          <cell r="V347">
            <v>32594.884181281192</v>
          </cell>
          <cell r="W347">
            <v>325948.84181281191</v>
          </cell>
          <cell r="X347">
            <v>34647.491700158673</v>
          </cell>
          <cell r="Y347">
            <v>346474.91700158676</v>
          </cell>
          <cell r="Z347">
            <v>34145.972866622818</v>
          </cell>
          <cell r="AA347">
            <v>341459.72866622818</v>
          </cell>
          <cell r="AB347">
            <v>31612.680174939585</v>
          </cell>
          <cell r="AC347">
            <v>316126.80174939585</v>
          </cell>
          <cell r="AD347">
            <v>31628.171127860536</v>
          </cell>
        </row>
        <row r="348">
          <cell r="C348" t="str">
            <v>Depreciation (Admin. &amp; Selling )</v>
          </cell>
          <cell r="E348">
            <v>8927.9242923219663</v>
          </cell>
          <cell r="F348">
            <v>89279.242923219659</v>
          </cell>
          <cell r="G348">
            <v>8060.0501920351098</v>
          </cell>
          <cell r="H348">
            <v>80600.501920351104</v>
          </cell>
          <cell r="I348">
            <v>7986.7295192217998</v>
          </cell>
          <cell r="J348">
            <v>79867.295192217993</v>
          </cell>
          <cell r="K348">
            <v>7443.6226442616662</v>
          </cell>
          <cell r="L348">
            <v>74436.226442616666</v>
          </cell>
          <cell r="M348">
            <v>10273.633395026813</v>
          </cell>
          <cell r="N348">
            <v>102736.33395026813</v>
          </cell>
          <cell r="O348">
            <v>9467.8604080380956</v>
          </cell>
          <cell r="P348">
            <v>94678.604080380959</v>
          </cell>
          <cell r="Q348">
            <v>7456.4063330721565</v>
          </cell>
          <cell r="R348">
            <v>74564.063330721561</v>
          </cell>
          <cell r="S348">
            <v>9717.2647832904422</v>
          </cell>
          <cell r="T348">
            <v>97172.647832904418</v>
          </cell>
          <cell r="U348">
            <v>97172.647832904418</v>
          </cell>
          <cell r="V348">
            <v>9166.6439597938333</v>
          </cell>
          <cell r="W348">
            <v>91666.439597938326</v>
          </cell>
          <cell r="X348">
            <v>9743.8978076707062</v>
          </cell>
          <cell r="Y348">
            <v>97438.978076707062</v>
          </cell>
          <cell r="Z348">
            <v>9602.8559018125379</v>
          </cell>
          <cell r="AA348">
            <v>96028.559018125379</v>
          </cell>
          <cell r="AB348">
            <v>8890.4191886934896</v>
          </cell>
          <cell r="AC348">
            <v>88904.191886934888</v>
          </cell>
          <cell r="AD348">
            <v>8894.7757021032194</v>
          </cell>
        </row>
        <row r="349">
          <cell r="C349" t="str">
            <v>Financial Charges -Capital Exp.</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row>
        <row r="350">
          <cell r="C350" t="str">
            <v>Financial  Charges -Working Capital</v>
          </cell>
          <cell r="E350">
            <v>1593.5489361898781</v>
          </cell>
          <cell r="F350">
            <v>15935.489361898781</v>
          </cell>
          <cell r="G350">
            <v>1457.6240215047092</v>
          </cell>
          <cell r="H350">
            <v>14576.240215047092</v>
          </cell>
          <cell r="I350">
            <v>1446.6945190186796</v>
          </cell>
          <cell r="J350">
            <v>14466.945190186796</v>
          </cell>
          <cell r="K350">
            <v>1359.6931738041301</v>
          </cell>
          <cell r="L350">
            <v>13596.931738041301</v>
          </cell>
          <cell r="M350">
            <v>1819.174805065381</v>
          </cell>
          <cell r="N350">
            <v>18191.748050653809</v>
          </cell>
          <cell r="O350">
            <v>1683.4853438562145</v>
          </cell>
          <cell r="P350">
            <v>16834.853438562146</v>
          </cell>
          <cell r="Q350">
            <v>1343.3633567120232</v>
          </cell>
          <cell r="R350">
            <v>13433.633567120232</v>
          </cell>
          <cell r="S350">
            <v>1703.3864664491034</v>
          </cell>
          <cell r="T350">
            <v>17033.864664491033</v>
          </cell>
          <cell r="U350">
            <v>17033.864664491033</v>
          </cell>
          <cell r="V350">
            <v>1621.6858468907856</v>
          </cell>
          <cell r="W350">
            <v>16216.858468907856</v>
          </cell>
          <cell r="X350">
            <v>1714.8673233328852</v>
          </cell>
          <cell r="Y350">
            <v>17148.673233328853</v>
          </cell>
          <cell r="Z350">
            <v>1688.4217100899446</v>
          </cell>
          <cell r="AA350">
            <v>16884.217100899445</v>
          </cell>
          <cell r="AB350">
            <v>1570.4294045608508</v>
          </cell>
          <cell r="AC350">
            <v>15704.294045608509</v>
          </cell>
          <cell r="AD350">
            <v>1583.5312422895488</v>
          </cell>
        </row>
        <row r="351">
          <cell r="C351" t="str">
            <v>Other Expenses (Charity &amp; Donation)</v>
          </cell>
          <cell r="E351">
            <v>1106.6312056874151</v>
          </cell>
          <cell r="F351">
            <v>11066.312056874151</v>
          </cell>
          <cell r="G351">
            <v>1012.2389038227149</v>
          </cell>
          <cell r="H351">
            <v>10122.389038227149</v>
          </cell>
          <cell r="I351">
            <v>1004.6489715407499</v>
          </cell>
          <cell r="J351">
            <v>10046.489715407499</v>
          </cell>
          <cell r="K351">
            <v>944.23137069731274</v>
          </cell>
          <cell r="L351">
            <v>9442.3137069731274</v>
          </cell>
          <cell r="M351">
            <v>1263.3158368509594</v>
          </cell>
          <cell r="N351">
            <v>12633.158368509594</v>
          </cell>
          <cell r="O351">
            <v>1169.0870443445933</v>
          </cell>
          <cell r="P351">
            <v>11690.870443445932</v>
          </cell>
          <cell r="Q351">
            <v>932.89121993890501</v>
          </cell>
          <cell r="R351">
            <v>9328.9121993890494</v>
          </cell>
          <cell r="S351">
            <v>1182.9072683674331</v>
          </cell>
          <cell r="T351">
            <v>11829.072683674331</v>
          </cell>
          <cell r="U351">
            <v>11829.072683674331</v>
          </cell>
          <cell r="V351">
            <v>1126.1707270074899</v>
          </cell>
          <cell r="W351">
            <v>11261.707270074898</v>
          </cell>
          <cell r="X351">
            <v>1190.8800856478372</v>
          </cell>
          <cell r="Y351">
            <v>11908.800856478372</v>
          </cell>
          <cell r="Z351">
            <v>1172.5150764513503</v>
          </cell>
          <cell r="AA351">
            <v>11725.150764513503</v>
          </cell>
          <cell r="AB351">
            <v>1090.5759753894795</v>
          </cell>
          <cell r="AC351">
            <v>10905.759753894796</v>
          </cell>
          <cell r="AD351">
            <v>1099.6744738121865</v>
          </cell>
        </row>
        <row r="352">
          <cell r="C352" t="str">
            <v>Other Expenses ( W.P.P.F.)</v>
          </cell>
          <cell r="E352">
            <v>9648.5900544295782</v>
          </cell>
          <cell r="F352">
            <v>96485.900544295786</v>
          </cell>
          <cell r="G352">
            <v>11903.296926179239</v>
          </cell>
          <cell r="H352">
            <v>119032.96926179239</v>
          </cell>
          <cell r="I352">
            <v>11129.264448460395</v>
          </cell>
          <cell r="J352">
            <v>111292.64448460395</v>
          </cell>
          <cell r="K352">
            <v>12765.472506264148</v>
          </cell>
          <cell r="L352">
            <v>127654.72506264149</v>
          </cell>
          <cell r="M352">
            <v>8697.6853037127148</v>
          </cell>
          <cell r="N352">
            <v>86976.853037127148</v>
          </cell>
          <cell r="O352">
            <v>8477.4712963599068</v>
          </cell>
          <cell r="P352">
            <v>84774.712963599071</v>
          </cell>
          <cell r="Q352">
            <v>11947.065838432633</v>
          </cell>
          <cell r="R352">
            <v>119470.65838432632</v>
          </cell>
          <cell r="S352">
            <v>8315.7504207462025</v>
          </cell>
          <cell r="T352">
            <v>83157.504207462029</v>
          </cell>
          <cell r="U352">
            <v>83157.504207462029</v>
          </cell>
          <cell r="V352">
            <v>10259.06027175571</v>
          </cell>
          <cell r="W352">
            <v>102590.60271755711</v>
          </cell>
          <cell r="X352">
            <v>11041.057493260387</v>
          </cell>
          <cell r="Y352">
            <v>110410.57493260386</v>
          </cell>
          <cell r="Z352">
            <v>9071.1554130804143</v>
          </cell>
          <cell r="AA352">
            <v>90711.554130804143</v>
          </cell>
          <cell r="AB352">
            <v>9315.9406486366006</v>
          </cell>
          <cell r="AC352">
            <v>93159.406486366002</v>
          </cell>
          <cell r="AD352">
            <v>10214.317551776496</v>
          </cell>
        </row>
        <row r="353">
          <cell r="C353" t="str">
            <v>Workers Welfare Fund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row>
        <row r="354">
          <cell r="E354">
            <v>71008.919001632588</v>
          </cell>
          <cell r="F354">
            <v>213026.75700489775</v>
          </cell>
          <cell r="G354">
            <v>68239.894960403064</v>
          </cell>
          <cell r="H354">
            <v>204719.68488120919</v>
          </cell>
          <cell r="I354">
            <v>87671.348807853516</v>
          </cell>
          <cell r="J354">
            <v>263014.04642356053</v>
          </cell>
          <cell r="K354">
            <v>85084.685004481464</v>
          </cell>
          <cell r="L354">
            <v>255254.05501344439</v>
          </cell>
          <cell r="M354">
            <v>102026.0406777734</v>
          </cell>
          <cell r="N354">
            <v>306078.12203332019</v>
          </cell>
          <cell r="O354">
            <v>73537.795701588882</v>
          </cell>
          <cell r="P354">
            <v>220613.38710476665</v>
          </cell>
          <cell r="Q354">
            <v>63709.581972225693</v>
          </cell>
          <cell r="R354">
            <v>191128.74591667709</v>
          </cell>
          <cell r="S354">
            <v>88423.086142249173</v>
          </cell>
          <cell r="T354">
            <v>265269.25842674752</v>
          </cell>
          <cell r="U354">
            <v>265269.25842674752</v>
          </cell>
          <cell r="V354">
            <v>89348.496873179378</v>
          </cell>
          <cell r="W354">
            <v>268045.49061953812</v>
          </cell>
          <cell r="X354">
            <v>77968.236606518607</v>
          </cell>
          <cell r="Y354">
            <v>233904.70981955581</v>
          </cell>
          <cell r="Z354">
            <v>101301.83926049432</v>
          </cell>
          <cell r="AA354">
            <v>303905.51778148295</v>
          </cell>
          <cell r="AB354">
            <v>71496.383225863276</v>
          </cell>
          <cell r="AC354">
            <v>714963.83225863276</v>
          </cell>
          <cell r="AD354">
            <v>81651.359019521959</v>
          </cell>
        </row>
        <row r="355">
          <cell r="C355" t="str">
            <v>Operating Profit</v>
          </cell>
          <cell r="E355">
            <v>291839.12447662815</v>
          </cell>
          <cell r="F355">
            <v>875517.37342988444</v>
          </cell>
          <cell r="G355">
            <v>294608.14851785765</v>
          </cell>
          <cell r="H355">
            <v>883824.44555357296</v>
          </cell>
          <cell r="I355">
            <v>275176.69467040722</v>
          </cell>
          <cell r="J355">
            <v>825530.08401122165</v>
          </cell>
          <cell r="K355">
            <v>277763.35847377928</v>
          </cell>
          <cell r="L355">
            <v>833290.07542133785</v>
          </cell>
          <cell r="M355">
            <v>260822.00280048733</v>
          </cell>
          <cell r="N355">
            <v>782466.00840146199</v>
          </cell>
          <cell r="O355">
            <v>289310.24777667189</v>
          </cell>
          <cell r="P355">
            <v>867930.74333001568</v>
          </cell>
          <cell r="Q355">
            <v>299138.46150603506</v>
          </cell>
          <cell r="R355">
            <v>897415.38451810519</v>
          </cell>
          <cell r="S355">
            <v>274424.95733601158</v>
          </cell>
          <cell r="T355">
            <v>823274.87200803473</v>
          </cell>
          <cell r="U355">
            <v>823274.87200803473</v>
          </cell>
          <cell r="V355">
            <v>273499.54660508136</v>
          </cell>
          <cell r="W355">
            <v>820498.63981524413</v>
          </cell>
          <cell r="X355">
            <v>284879.80687174213</v>
          </cell>
          <cell r="Y355">
            <v>854639.42061522638</v>
          </cell>
          <cell r="Z355">
            <v>261546.20421776641</v>
          </cell>
          <cell r="AA355">
            <v>784638.61265329923</v>
          </cell>
          <cell r="AB355">
            <v>291351.66025239747</v>
          </cell>
          <cell r="AC355">
            <v>2913516.6025239746</v>
          </cell>
          <cell r="AD355">
            <v>281196.68445873901</v>
          </cell>
        </row>
        <row r="356">
          <cell r="U356">
            <v>0</v>
          </cell>
        </row>
        <row r="357">
          <cell r="C357" t="str">
            <v>Other Income</v>
          </cell>
          <cell r="U357">
            <v>0</v>
          </cell>
        </row>
        <row r="358">
          <cell r="C358" t="str">
            <v>H.D</v>
          </cell>
          <cell r="E358">
            <v>15352.228571428572</v>
          </cell>
          <cell r="F358">
            <v>153522.28571428571</v>
          </cell>
          <cell r="G358">
            <v>13804.129032258064</v>
          </cell>
          <cell r="H358">
            <v>138041.29032258064</v>
          </cell>
          <cell r="I358">
            <v>16932</v>
          </cell>
          <cell r="J358">
            <v>169320</v>
          </cell>
          <cell r="K358">
            <v>317514.93333333335</v>
          </cell>
          <cell r="L358">
            <v>3175149.3333333335</v>
          </cell>
          <cell r="M358">
            <v>309289.29032258067</v>
          </cell>
          <cell r="N358">
            <v>3092892.9032258065</v>
          </cell>
          <cell r="O358">
            <v>264203.22222222225</v>
          </cell>
          <cell r="P358">
            <v>2642032.2222222225</v>
          </cell>
          <cell r="Q358">
            <v>72764.571428571435</v>
          </cell>
          <cell r="R358">
            <v>727645.71428571432</v>
          </cell>
          <cell r="S358">
            <v>14837.75</v>
          </cell>
          <cell r="T358">
            <v>148377.5</v>
          </cell>
          <cell r="U358">
            <v>148377.5</v>
          </cell>
          <cell r="V358">
            <v>19002.533333333333</v>
          </cell>
          <cell r="W358">
            <v>190025.33333333331</v>
          </cell>
          <cell r="X358">
            <v>14756.137931034482</v>
          </cell>
          <cell r="Y358">
            <v>147561.37931034481</v>
          </cell>
          <cell r="Z358">
            <v>15316.387096774193</v>
          </cell>
          <cell r="AA358">
            <v>153163.87096774194</v>
          </cell>
          <cell r="AB358">
            <v>13728.648648648648</v>
          </cell>
          <cell r="AC358">
            <v>137286.48648648648</v>
          </cell>
          <cell r="AD358">
            <v>90625.152660015432</v>
          </cell>
        </row>
        <row r="359">
          <cell r="C359" t="str">
            <v>Others</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row>
        <row r="360">
          <cell r="E360">
            <v>15352.228571428572</v>
          </cell>
          <cell r="F360">
            <v>153522.28571428571</v>
          </cell>
          <cell r="G360">
            <v>13804.129032258064</v>
          </cell>
          <cell r="H360">
            <v>138041.29032258064</v>
          </cell>
          <cell r="I360">
            <v>16932</v>
          </cell>
          <cell r="J360">
            <v>169320</v>
          </cell>
          <cell r="K360">
            <v>317514.93333333335</v>
          </cell>
          <cell r="L360">
            <v>3175149.3333333335</v>
          </cell>
          <cell r="M360">
            <v>309289.29032258067</v>
          </cell>
          <cell r="N360">
            <v>3092892.9032258065</v>
          </cell>
          <cell r="O360">
            <v>264203.22222222225</v>
          </cell>
          <cell r="P360">
            <v>2642032.2222222225</v>
          </cell>
          <cell r="Q360">
            <v>72764.571428571435</v>
          </cell>
          <cell r="R360">
            <v>727645.71428571432</v>
          </cell>
          <cell r="S360">
            <v>14837.75</v>
          </cell>
          <cell r="T360">
            <v>148377.5</v>
          </cell>
          <cell r="U360">
            <v>148377.5</v>
          </cell>
          <cell r="V360">
            <v>19002.533333333333</v>
          </cell>
          <cell r="W360">
            <v>190025.33333333331</v>
          </cell>
          <cell r="X360">
            <v>14756.137931034482</v>
          </cell>
          <cell r="Y360">
            <v>147561.37931034481</v>
          </cell>
          <cell r="Z360">
            <v>15316.387096774193</v>
          </cell>
          <cell r="AA360">
            <v>153163.87096774194</v>
          </cell>
          <cell r="AB360">
            <v>13728.648648648648</v>
          </cell>
          <cell r="AC360">
            <v>137286.48648648648</v>
          </cell>
          <cell r="AD360">
            <v>90625.152660015432</v>
          </cell>
        </row>
        <row r="361">
          <cell r="U361">
            <v>0</v>
          </cell>
        </row>
        <row r="362">
          <cell r="C362" t="str">
            <v>Profit before tax</v>
          </cell>
          <cell r="E362">
            <v>307191.35304805671</v>
          </cell>
          <cell r="F362">
            <v>921574.05914417014</v>
          </cell>
          <cell r="G362">
            <v>308412.27755011572</v>
          </cell>
          <cell r="H362">
            <v>925236.83265034715</v>
          </cell>
          <cell r="I362">
            <v>292108.69467040722</v>
          </cell>
          <cell r="J362">
            <v>876326.08401122165</v>
          </cell>
          <cell r="K362">
            <v>595278.29180711263</v>
          </cell>
          <cell r="L362">
            <v>1785834.8754213378</v>
          </cell>
          <cell r="M362">
            <v>570111.29312306806</v>
          </cell>
          <cell r="N362">
            <v>1710333.8793692042</v>
          </cell>
          <cell r="O362">
            <v>553513.46999889414</v>
          </cell>
          <cell r="P362">
            <v>1660540.4099966823</v>
          </cell>
          <cell r="Q362">
            <v>371903.03293460648</v>
          </cell>
          <cell r="R362">
            <v>1115709.0988038194</v>
          </cell>
          <cell r="S362">
            <v>289262.70733601158</v>
          </cell>
          <cell r="T362">
            <v>867788.12200803473</v>
          </cell>
          <cell r="U362">
            <v>867788.12200803473</v>
          </cell>
          <cell r="V362">
            <v>292502.07993841468</v>
          </cell>
          <cell r="W362">
            <v>877506.23981524399</v>
          </cell>
          <cell r="X362">
            <v>299635.94480277662</v>
          </cell>
          <cell r="Y362">
            <v>898907.8344083298</v>
          </cell>
          <cell r="Z362">
            <v>276862.59131454059</v>
          </cell>
          <cell r="AA362">
            <v>830587.77394362178</v>
          </cell>
          <cell r="AB362">
            <v>305080.30890104611</v>
          </cell>
          <cell r="AC362">
            <v>3050803.0890104612</v>
          </cell>
          <cell r="AD362">
            <v>371821.83711875445</v>
          </cell>
        </row>
        <row r="363">
          <cell r="U363">
            <v>0</v>
          </cell>
        </row>
        <row r="364">
          <cell r="C364" t="str">
            <v>Taxation</v>
          </cell>
          <cell r="U364">
            <v>0</v>
          </cell>
        </row>
        <row r="365">
          <cell r="C365" t="str">
            <v>Presumptive</v>
          </cell>
          <cell r="E365">
            <v>73746</v>
          </cell>
          <cell r="F365">
            <v>737460</v>
          </cell>
          <cell r="G365">
            <v>73746</v>
          </cell>
          <cell r="H365">
            <v>737460</v>
          </cell>
          <cell r="I365">
            <v>73746</v>
          </cell>
          <cell r="J365">
            <v>737460</v>
          </cell>
          <cell r="K365">
            <v>73746</v>
          </cell>
          <cell r="L365">
            <v>737460</v>
          </cell>
          <cell r="M365">
            <v>73746</v>
          </cell>
          <cell r="N365">
            <v>737460</v>
          </cell>
          <cell r="O365">
            <v>73746</v>
          </cell>
          <cell r="P365">
            <v>737460</v>
          </cell>
          <cell r="Q365">
            <v>73746</v>
          </cell>
          <cell r="R365">
            <v>737460</v>
          </cell>
          <cell r="S365">
            <v>73746</v>
          </cell>
          <cell r="T365">
            <v>737460</v>
          </cell>
          <cell r="U365">
            <v>737460</v>
          </cell>
          <cell r="V365">
            <v>73746</v>
          </cell>
          <cell r="W365">
            <v>737460</v>
          </cell>
          <cell r="X365">
            <v>73746</v>
          </cell>
          <cell r="Y365">
            <v>737460</v>
          </cell>
          <cell r="Z365">
            <v>73746</v>
          </cell>
          <cell r="AA365">
            <v>737460</v>
          </cell>
          <cell r="AB365">
            <v>73746</v>
          </cell>
          <cell r="AC365">
            <v>737460</v>
          </cell>
          <cell r="AD365">
            <v>73746</v>
          </cell>
        </row>
        <row r="366">
          <cell r="C366" t="str">
            <v>Others</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row>
        <row r="367">
          <cell r="E367">
            <v>73746</v>
          </cell>
          <cell r="F367">
            <v>221238</v>
          </cell>
          <cell r="G367">
            <v>73746</v>
          </cell>
          <cell r="H367">
            <v>221238</v>
          </cell>
          <cell r="I367">
            <v>73746</v>
          </cell>
          <cell r="J367">
            <v>221238</v>
          </cell>
          <cell r="K367">
            <v>73746</v>
          </cell>
          <cell r="L367">
            <v>221238</v>
          </cell>
          <cell r="M367">
            <v>73746</v>
          </cell>
          <cell r="N367">
            <v>221238</v>
          </cell>
          <cell r="O367">
            <v>73746</v>
          </cell>
          <cell r="P367">
            <v>221238</v>
          </cell>
          <cell r="Q367">
            <v>73746</v>
          </cell>
          <cell r="R367">
            <v>221238</v>
          </cell>
          <cell r="S367">
            <v>73746</v>
          </cell>
          <cell r="T367">
            <v>221238</v>
          </cell>
          <cell r="U367">
            <v>221238</v>
          </cell>
          <cell r="V367">
            <v>73746</v>
          </cell>
          <cell r="W367">
            <v>221238</v>
          </cell>
          <cell r="X367">
            <v>73746</v>
          </cell>
          <cell r="Y367">
            <v>221238</v>
          </cell>
          <cell r="Z367">
            <v>73746</v>
          </cell>
          <cell r="AA367">
            <v>221238</v>
          </cell>
          <cell r="AB367">
            <v>73746</v>
          </cell>
          <cell r="AC367">
            <v>737460</v>
          </cell>
          <cell r="AD367">
            <v>73746</v>
          </cell>
        </row>
        <row r="368">
          <cell r="C368" t="str">
            <v>Net Profit after taxation</v>
          </cell>
          <cell r="E368">
            <v>233445.35304805671</v>
          </cell>
          <cell r="F368">
            <v>700336.05914417014</v>
          </cell>
          <cell r="G368">
            <v>234666.27755011572</v>
          </cell>
          <cell r="H368">
            <v>703998.83265034715</v>
          </cell>
          <cell r="I368">
            <v>218362.69467040722</v>
          </cell>
          <cell r="J368">
            <v>655088.08401122165</v>
          </cell>
          <cell r="K368">
            <v>521532.29180711263</v>
          </cell>
          <cell r="L368">
            <v>1564596.8754213378</v>
          </cell>
          <cell r="M368">
            <v>496365.29312306806</v>
          </cell>
          <cell r="N368">
            <v>1489095.8793692042</v>
          </cell>
          <cell r="O368">
            <v>479767.46999889414</v>
          </cell>
          <cell r="P368">
            <v>1439302.4099966823</v>
          </cell>
          <cell r="Q368">
            <v>298157.03293460648</v>
          </cell>
          <cell r="R368">
            <v>894471.09880381939</v>
          </cell>
          <cell r="S368">
            <v>215516.70733601158</v>
          </cell>
          <cell r="T368">
            <v>646550.12200803473</v>
          </cell>
          <cell r="U368">
            <v>646550.12200803473</v>
          </cell>
          <cell r="V368">
            <v>218756.07993841468</v>
          </cell>
          <cell r="W368">
            <v>656268.23981524399</v>
          </cell>
          <cell r="X368">
            <v>225889.94480277662</v>
          </cell>
          <cell r="Y368">
            <v>677669.8344083298</v>
          </cell>
          <cell r="Z368">
            <v>203116.59131454059</v>
          </cell>
          <cell r="AA368">
            <v>609349.77394362178</v>
          </cell>
          <cell r="AB368">
            <v>231334.30890104611</v>
          </cell>
          <cell r="AC368">
            <v>2313343.0890104612</v>
          </cell>
          <cell r="AD368">
            <v>298075.83711875445</v>
          </cell>
        </row>
        <row r="370">
          <cell r="E370">
            <v>913</v>
          </cell>
          <cell r="G370">
            <v>944</v>
          </cell>
          <cell r="I370">
            <v>975</v>
          </cell>
          <cell r="K370">
            <v>1006</v>
          </cell>
          <cell r="M370">
            <v>1037</v>
          </cell>
          <cell r="O370">
            <v>1068</v>
          </cell>
          <cell r="Q370">
            <v>1099</v>
          </cell>
          <cell r="S370">
            <v>1130</v>
          </cell>
          <cell r="V370">
            <v>1161</v>
          </cell>
          <cell r="X370">
            <v>1192</v>
          </cell>
          <cell r="Z370">
            <v>1223</v>
          </cell>
          <cell r="AB370">
            <v>1254</v>
          </cell>
          <cell r="AD370" t="str">
            <v>Yearly</v>
          </cell>
        </row>
        <row r="371">
          <cell r="C371" t="str">
            <v>TOTAL</v>
          </cell>
          <cell r="E371" t="str">
            <v>Per Unit</v>
          </cell>
          <cell r="F371" t="str">
            <v>Total</v>
          </cell>
          <cell r="G371" t="str">
            <v>Per Unit</v>
          </cell>
          <cell r="H371" t="str">
            <v>Total</v>
          </cell>
          <cell r="I371" t="str">
            <v>Per Unit</v>
          </cell>
          <cell r="J371" t="str">
            <v>Total</v>
          </cell>
          <cell r="K371" t="str">
            <v>Per Unit</v>
          </cell>
          <cell r="L371" t="str">
            <v>Total</v>
          </cell>
          <cell r="M371" t="str">
            <v>Per Unit</v>
          </cell>
          <cell r="N371" t="str">
            <v>Total</v>
          </cell>
          <cell r="O371" t="str">
            <v>Per Unit</v>
          </cell>
          <cell r="P371" t="str">
            <v>Total</v>
          </cell>
          <cell r="Q371" t="str">
            <v>Per Unit</v>
          </cell>
          <cell r="R371" t="str">
            <v>Total</v>
          </cell>
          <cell r="S371" t="str">
            <v>Per Unit</v>
          </cell>
          <cell r="U371" t="str">
            <v>Total</v>
          </cell>
          <cell r="V371" t="str">
            <v>Per Unit</v>
          </cell>
          <cell r="W371" t="str">
            <v>Total</v>
          </cell>
          <cell r="X371" t="str">
            <v>Per Unit</v>
          </cell>
          <cell r="Y371" t="str">
            <v>Total</v>
          </cell>
          <cell r="Z371" t="str">
            <v>Per Unit</v>
          </cell>
          <cell r="AA371" t="str">
            <v>Total</v>
          </cell>
          <cell r="AB371" t="str">
            <v>Per Unit</v>
          </cell>
          <cell r="AC371" t="str">
            <v>Total</v>
          </cell>
          <cell r="AD371" t="str">
            <v>Average</v>
          </cell>
        </row>
        <row r="373">
          <cell r="C373" t="str">
            <v>Sales Units</v>
          </cell>
          <cell r="E373">
            <v>22</v>
          </cell>
          <cell r="F373">
            <v>22</v>
          </cell>
          <cell r="G373">
            <v>18</v>
          </cell>
          <cell r="H373">
            <v>18</v>
          </cell>
          <cell r="I373">
            <v>17</v>
          </cell>
          <cell r="J373">
            <v>17</v>
          </cell>
          <cell r="K373">
            <v>17</v>
          </cell>
          <cell r="L373">
            <v>17</v>
          </cell>
          <cell r="M373">
            <v>18</v>
          </cell>
          <cell r="N373">
            <v>18</v>
          </cell>
          <cell r="O373">
            <v>23</v>
          </cell>
          <cell r="P373">
            <v>23</v>
          </cell>
          <cell r="Q373">
            <v>21</v>
          </cell>
          <cell r="R373">
            <v>21</v>
          </cell>
          <cell r="S373">
            <v>19</v>
          </cell>
          <cell r="T373">
            <v>19</v>
          </cell>
          <cell r="U373">
            <v>19</v>
          </cell>
          <cell r="V373">
            <v>17</v>
          </cell>
          <cell r="W373">
            <v>17</v>
          </cell>
          <cell r="X373">
            <v>16</v>
          </cell>
          <cell r="Y373">
            <v>16</v>
          </cell>
          <cell r="Z373">
            <v>18</v>
          </cell>
          <cell r="AA373">
            <v>18</v>
          </cell>
          <cell r="AB373">
            <v>23</v>
          </cell>
          <cell r="AC373">
            <v>23</v>
          </cell>
          <cell r="AD373">
            <v>229</v>
          </cell>
          <cell r="AE373">
            <v>229</v>
          </cell>
        </row>
        <row r="374">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row>
        <row r="375">
          <cell r="C375" t="str">
            <v>Selling Price</v>
          </cell>
          <cell r="E375">
            <v>8350000</v>
          </cell>
          <cell r="F375">
            <v>44530000</v>
          </cell>
          <cell r="G375">
            <v>8350000</v>
          </cell>
          <cell r="H375">
            <v>35630000</v>
          </cell>
          <cell r="I375">
            <v>8350000</v>
          </cell>
          <cell r="J375">
            <v>33340000</v>
          </cell>
          <cell r="K375">
            <v>8350000</v>
          </cell>
          <cell r="L375">
            <v>33340000</v>
          </cell>
          <cell r="M375">
            <v>8350000</v>
          </cell>
          <cell r="N375">
            <v>35630000</v>
          </cell>
          <cell r="O375">
            <v>8350000</v>
          </cell>
          <cell r="P375">
            <v>46820000</v>
          </cell>
          <cell r="Q375">
            <v>8350000</v>
          </cell>
          <cell r="R375">
            <v>42370000</v>
          </cell>
          <cell r="S375">
            <v>8350000</v>
          </cell>
          <cell r="T375">
            <v>37790000</v>
          </cell>
          <cell r="U375">
            <v>37790000</v>
          </cell>
          <cell r="V375">
            <v>8350000</v>
          </cell>
          <cell r="W375">
            <v>33340000</v>
          </cell>
          <cell r="X375">
            <v>8350000</v>
          </cell>
          <cell r="Y375">
            <v>31180000</v>
          </cell>
          <cell r="Z375">
            <v>8350000</v>
          </cell>
          <cell r="AA375">
            <v>35630000</v>
          </cell>
          <cell r="AB375">
            <v>8350000</v>
          </cell>
          <cell r="AC375">
            <v>46820000</v>
          </cell>
          <cell r="AD375">
            <v>8350000</v>
          </cell>
        </row>
        <row r="376">
          <cell r="C376" t="str">
            <v>Less: Dealer commission</v>
          </cell>
          <cell r="E376">
            <v>-120000</v>
          </cell>
          <cell r="F376">
            <v>-660000</v>
          </cell>
          <cell r="G376">
            <v>-120000</v>
          </cell>
          <cell r="H376">
            <v>-540000</v>
          </cell>
          <cell r="I376">
            <v>-120000</v>
          </cell>
          <cell r="J376">
            <v>-510000</v>
          </cell>
          <cell r="K376">
            <v>-120000</v>
          </cell>
          <cell r="L376">
            <v>-510000</v>
          </cell>
          <cell r="M376">
            <v>-120000</v>
          </cell>
          <cell r="N376">
            <v>-540000</v>
          </cell>
          <cell r="O376">
            <v>-120000</v>
          </cell>
          <cell r="P376">
            <v>-690000</v>
          </cell>
          <cell r="Q376">
            <v>-120000</v>
          </cell>
          <cell r="R376">
            <v>-630000</v>
          </cell>
          <cell r="S376">
            <v>-120000</v>
          </cell>
          <cell r="T376">
            <v>-570000</v>
          </cell>
          <cell r="U376">
            <v>-570000</v>
          </cell>
          <cell r="V376">
            <v>-120000</v>
          </cell>
          <cell r="W376">
            <v>-510000</v>
          </cell>
          <cell r="X376">
            <v>-120000</v>
          </cell>
          <cell r="Y376">
            <v>-480000</v>
          </cell>
          <cell r="Z376">
            <v>-120000</v>
          </cell>
          <cell r="AA376">
            <v>-540000</v>
          </cell>
          <cell r="AB376">
            <v>-120000</v>
          </cell>
          <cell r="AC376">
            <v>-690000</v>
          </cell>
          <cell r="AD376">
            <v>-120000</v>
          </cell>
        </row>
        <row r="377">
          <cell r="C377" t="str">
            <v xml:space="preserve">  Sales tax</v>
          </cell>
          <cell r="E377">
            <v>-1089130.4347826084</v>
          </cell>
          <cell r="F377">
            <v>-5808260.8695652178</v>
          </cell>
          <cell r="G377">
            <v>-1089130.4347826084</v>
          </cell>
          <cell r="H377">
            <v>-4647391.3043478262</v>
          </cell>
          <cell r="I377">
            <v>-1089130.4347826084</v>
          </cell>
          <cell r="J377">
            <v>-4348695.6521739131</v>
          </cell>
          <cell r="K377">
            <v>-1089130.4347826084</v>
          </cell>
          <cell r="L377">
            <v>-4348695.6521739131</v>
          </cell>
          <cell r="M377">
            <v>-1089130.4347826084</v>
          </cell>
          <cell r="N377">
            <v>-4647391.3043478262</v>
          </cell>
          <cell r="O377">
            <v>-1089130.4347826084</v>
          </cell>
          <cell r="P377">
            <v>-6106956.5217391308</v>
          </cell>
          <cell r="Q377">
            <v>-1089130.4347826084</v>
          </cell>
          <cell r="R377">
            <v>-5526521.7391304355</v>
          </cell>
          <cell r="S377">
            <v>-1089130.4347826084</v>
          </cell>
          <cell r="T377">
            <v>-4929130.4347826093</v>
          </cell>
          <cell r="U377">
            <v>-4929130.4347826093</v>
          </cell>
          <cell r="V377">
            <v>-1089130.4347826084</v>
          </cell>
          <cell r="W377">
            <v>-4348695.6521739131</v>
          </cell>
          <cell r="X377">
            <v>-1089130.4347826084</v>
          </cell>
          <cell r="Y377">
            <v>-4066956.5217391308</v>
          </cell>
          <cell r="Z377">
            <v>-1089130.4347826084</v>
          </cell>
          <cell r="AA377">
            <v>-4647391.3043478262</v>
          </cell>
          <cell r="AB377">
            <v>-1089130.4347826084</v>
          </cell>
          <cell r="AC377">
            <v>-6106956.5217391308</v>
          </cell>
          <cell r="AD377">
            <v>-1089130.4347826084</v>
          </cell>
        </row>
        <row r="378">
          <cell r="C378" t="str">
            <v>Net Sales</v>
          </cell>
          <cell r="E378">
            <v>7140869.5652173907</v>
          </cell>
          <cell r="F378">
            <v>38061739.130434781</v>
          </cell>
          <cell r="G378">
            <v>7140869.5652173907</v>
          </cell>
          <cell r="H378">
            <v>30442608.695652172</v>
          </cell>
          <cell r="I378">
            <v>7140869.5652173907</v>
          </cell>
          <cell r="J378">
            <v>28481304.347826086</v>
          </cell>
          <cell r="K378">
            <v>7140869.5652173907</v>
          </cell>
          <cell r="L378">
            <v>28481304.347826086</v>
          </cell>
          <cell r="M378">
            <v>7140869.5652173907</v>
          </cell>
          <cell r="N378">
            <v>30442608.695652172</v>
          </cell>
          <cell r="O378">
            <v>7140869.5652173907</v>
          </cell>
          <cell r="P378">
            <v>40023043.478260867</v>
          </cell>
          <cell r="Q378">
            <v>7140869.5652173907</v>
          </cell>
          <cell r="R378">
            <v>36213478.260869563</v>
          </cell>
          <cell r="S378">
            <v>7140869.5652173907</v>
          </cell>
          <cell r="T378">
            <v>32290869.565217391</v>
          </cell>
          <cell r="U378">
            <v>32290869.565217391</v>
          </cell>
          <cell r="V378">
            <v>7140869.5652173907</v>
          </cell>
          <cell r="W378">
            <v>28481304.347826086</v>
          </cell>
          <cell r="X378">
            <v>7140869.5652173907</v>
          </cell>
          <cell r="Y378">
            <v>26633043.478260867</v>
          </cell>
          <cell r="Z378">
            <v>7140869.5652173907</v>
          </cell>
          <cell r="AA378">
            <v>30442608.695652172</v>
          </cell>
          <cell r="AB378">
            <v>7140869.5652173907</v>
          </cell>
          <cell r="AC378">
            <v>40023043.478260867</v>
          </cell>
          <cell r="AD378">
            <v>7140869.5652173907</v>
          </cell>
        </row>
        <row r="379">
          <cell r="C379" t="str">
            <v>Landed cost</v>
          </cell>
          <cell r="E379">
            <v>5754469</v>
          </cell>
          <cell r="F379">
            <v>30227398</v>
          </cell>
          <cell r="G379">
            <v>5754469</v>
          </cell>
          <cell r="H379">
            <v>24047438</v>
          </cell>
          <cell r="I379">
            <v>5754469</v>
          </cell>
          <cell r="J379">
            <v>22461822</v>
          </cell>
          <cell r="K379">
            <v>5754469</v>
          </cell>
          <cell r="L379">
            <v>22461822</v>
          </cell>
          <cell r="M379">
            <v>5754469</v>
          </cell>
          <cell r="N379">
            <v>24047438</v>
          </cell>
          <cell r="O379">
            <v>5754469</v>
          </cell>
          <cell r="P379">
            <v>31813014</v>
          </cell>
          <cell r="Q379">
            <v>5754469</v>
          </cell>
          <cell r="R379">
            <v>28723034</v>
          </cell>
          <cell r="S379">
            <v>5754469</v>
          </cell>
          <cell r="T379">
            <v>25551802</v>
          </cell>
          <cell r="U379">
            <v>25551802</v>
          </cell>
          <cell r="V379">
            <v>5754469</v>
          </cell>
          <cell r="W379">
            <v>22461822</v>
          </cell>
          <cell r="X379">
            <v>5754469</v>
          </cell>
          <cell r="Y379">
            <v>20957458</v>
          </cell>
          <cell r="Z379">
            <v>5754469</v>
          </cell>
          <cell r="AA379">
            <v>24047438</v>
          </cell>
          <cell r="AB379">
            <v>5754469</v>
          </cell>
          <cell r="AC379">
            <v>31813014</v>
          </cell>
          <cell r="AD379">
            <v>5754469</v>
          </cell>
        </row>
        <row r="380">
          <cell r="C380" t="str">
            <v>Gross Profit</v>
          </cell>
          <cell r="E380">
            <v>1290055.6956521738</v>
          </cell>
          <cell r="F380">
            <v>7352616.7826086944</v>
          </cell>
          <cell r="G380">
            <v>1290055.6956521738</v>
          </cell>
          <cell r="H380">
            <v>6857512.7826086944</v>
          </cell>
          <cell r="I380">
            <v>1290055.6956521738</v>
          </cell>
          <cell r="J380">
            <v>6857512.7826086944</v>
          </cell>
          <cell r="K380">
            <v>1222027.6956521738</v>
          </cell>
          <cell r="L380">
            <v>6653428.7826086944</v>
          </cell>
          <cell r="M380">
            <v>1222027.6956521738</v>
          </cell>
          <cell r="N380">
            <v>6653428.7826086944</v>
          </cell>
          <cell r="O380">
            <v>1222027.6956521738</v>
          </cell>
          <cell r="P380">
            <v>7012476.7826086944</v>
          </cell>
          <cell r="Q380">
            <v>1222027.6956521738</v>
          </cell>
          <cell r="R380">
            <v>6832952.7826086944</v>
          </cell>
          <cell r="S380">
            <v>1222027.6956521738</v>
          </cell>
          <cell r="T380">
            <v>6832952.7826086944</v>
          </cell>
          <cell r="U380">
            <v>6832952.7826086944</v>
          </cell>
          <cell r="V380">
            <v>1222027.6956521738</v>
          </cell>
          <cell r="W380">
            <v>6653428.7826086944</v>
          </cell>
          <cell r="X380">
            <v>1222027.6956521738</v>
          </cell>
          <cell r="Y380">
            <v>6473904.7826086944</v>
          </cell>
          <cell r="Z380">
            <v>1222027.6956521738</v>
          </cell>
          <cell r="AA380">
            <v>6653428.7826086944</v>
          </cell>
          <cell r="AB380">
            <v>1222027.6956521738</v>
          </cell>
          <cell r="AC380">
            <v>7012476.7826086944</v>
          </cell>
          <cell r="AD380">
            <v>1386400.5652173914</v>
          </cell>
        </row>
        <row r="381">
          <cell r="E381">
            <v>0.13393780286991297</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row>
        <row r="382">
          <cell r="E382">
            <v>0.11460740740740741</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row>
        <row r="383">
          <cell r="C383" t="str">
            <v>Other Expenses</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row>
        <row r="384">
          <cell r="C384" t="str">
            <v>Selling Expenses</v>
          </cell>
          <cell r="E384">
            <v>62321.465586462793</v>
          </cell>
          <cell r="F384">
            <v>342768.06072554534</v>
          </cell>
          <cell r="G384">
            <v>56263.261674392794</v>
          </cell>
          <cell r="H384">
            <v>253184.67753476754</v>
          </cell>
          <cell r="I384">
            <v>55751.445978168682</v>
          </cell>
          <cell r="J384">
            <v>236943.64540721689</v>
          </cell>
          <cell r="K384">
            <v>51960.28295870759</v>
          </cell>
          <cell r="L384">
            <v>220831.20257450725</v>
          </cell>
          <cell r="M384">
            <v>71715.201553258041</v>
          </cell>
          <cell r="N384">
            <v>322718.40698966116</v>
          </cell>
          <cell r="O384">
            <v>66090.495089034841</v>
          </cell>
          <cell r="P384">
            <v>380020.34676195029</v>
          </cell>
          <cell r="Q384">
            <v>52049.519627409652</v>
          </cell>
          <cell r="R384">
            <v>273259.97804390063</v>
          </cell>
          <cell r="S384">
            <v>67831.464846447503</v>
          </cell>
          <cell r="T384">
            <v>322199.45802062564</v>
          </cell>
          <cell r="U384">
            <v>322199.45802062564</v>
          </cell>
          <cell r="V384">
            <v>63987.850633427668</v>
          </cell>
          <cell r="W384">
            <v>271948.36519206758</v>
          </cell>
          <cell r="X384">
            <v>68017.376941804934</v>
          </cell>
          <cell r="Y384">
            <v>272069.50776721974</v>
          </cell>
          <cell r="Z384">
            <v>67032.832495146897</v>
          </cell>
          <cell r="AA384">
            <v>301647.74622816104</v>
          </cell>
          <cell r="AB384">
            <v>62059.660832236899</v>
          </cell>
          <cell r="AC384">
            <v>356843.04978536215</v>
          </cell>
          <cell r="AD384">
            <v>62085.03469041879</v>
          </cell>
        </row>
        <row r="385">
          <cell r="C385" t="str">
            <v>Advertisement Expenses</v>
          </cell>
          <cell r="E385">
            <v>9623.2670222916549</v>
          </cell>
          <cell r="F385">
            <v>52927.968622604109</v>
          </cell>
          <cell r="G385">
            <v>12323.309287031736</v>
          </cell>
          <cell r="H385">
            <v>55454.891791642811</v>
          </cell>
          <cell r="I385">
            <v>95067.289517949393</v>
          </cell>
          <cell r="J385">
            <v>404035.98045128497</v>
          </cell>
          <cell r="K385">
            <v>92453.817266353246</v>
          </cell>
          <cell r="L385">
            <v>392928.72338200134</v>
          </cell>
          <cell r="M385">
            <v>102049.19137064386</v>
          </cell>
          <cell r="N385">
            <v>459221.36116789735</v>
          </cell>
          <cell r="O385">
            <v>10205.255539038355</v>
          </cell>
          <cell r="P385">
            <v>58680.219349470543</v>
          </cell>
          <cell r="Q385">
            <v>10015.514559375015</v>
          </cell>
          <cell r="R385">
            <v>52581.451436718824</v>
          </cell>
          <cell r="S385">
            <v>63972.485528157187</v>
          </cell>
          <cell r="T385">
            <v>303869.30625874666</v>
          </cell>
          <cell r="U385">
            <v>303869.30625874666</v>
          </cell>
          <cell r="V385">
            <v>74332.356912373842</v>
          </cell>
          <cell r="W385">
            <v>315912.51687758882</v>
          </cell>
          <cell r="X385">
            <v>10502.791843987552</v>
          </cell>
          <cell r="Y385">
            <v>42011.167375950208</v>
          </cell>
          <cell r="Z385">
            <v>115450.84067460212</v>
          </cell>
          <cell r="AA385">
            <v>519528.78303570952</v>
          </cell>
          <cell r="AB385">
            <v>14005.690502336218</v>
          </cell>
          <cell r="AC385">
            <v>80532.720388433241</v>
          </cell>
          <cell r="AD385">
            <v>46756.684286283344</v>
          </cell>
        </row>
        <row r="386">
          <cell r="C386" t="str">
            <v>Administrative Expenses</v>
          </cell>
          <cell r="E386">
            <v>126984.16544326057</v>
          </cell>
          <cell r="F386">
            <v>698412.90993793309</v>
          </cell>
          <cell r="G386">
            <v>114640.16870602068</v>
          </cell>
          <cell r="H386">
            <v>515880.75917709299</v>
          </cell>
          <cell r="I386">
            <v>113597.30990232948</v>
          </cell>
          <cell r="J386">
            <v>482788.56708490028</v>
          </cell>
          <cell r="K386">
            <v>105872.56101275604</v>
          </cell>
          <cell r="L386">
            <v>449958.38430421322</v>
          </cell>
          <cell r="M386">
            <v>146124.53242456823</v>
          </cell>
          <cell r="N386">
            <v>657560.39591055701</v>
          </cell>
          <cell r="O386">
            <v>134663.81580788712</v>
          </cell>
          <cell r="P386">
            <v>774316.94089535088</v>
          </cell>
          <cell r="Q386">
            <v>106054.38670949526</v>
          </cell>
          <cell r="R386">
            <v>556785.53022485005</v>
          </cell>
          <cell r="S386">
            <v>138211.15843897927</v>
          </cell>
          <cell r="T386">
            <v>656503.00258515158</v>
          </cell>
          <cell r="U386">
            <v>656503.00258515158</v>
          </cell>
          <cell r="V386">
            <v>130379.53672512477</v>
          </cell>
          <cell r="W386">
            <v>554113.03108178033</v>
          </cell>
          <cell r="X386">
            <v>138589.96680063469</v>
          </cell>
          <cell r="Y386">
            <v>554359.86720253888</v>
          </cell>
          <cell r="Z386">
            <v>136583.89146649127</v>
          </cell>
          <cell r="AA386">
            <v>614627.51159921079</v>
          </cell>
          <cell r="AB386">
            <v>126450.72069975834</v>
          </cell>
          <cell r="AC386">
            <v>727091.64402361051</v>
          </cell>
          <cell r="AD386">
            <v>126502.42163738847</v>
          </cell>
        </row>
        <row r="387">
          <cell r="C387" t="str">
            <v>Depreciation (Admin. &amp; Selling )</v>
          </cell>
          <cell r="E387">
            <v>35711.697169287865</v>
          </cell>
          <cell r="F387">
            <v>196414.33443108323</v>
          </cell>
          <cell r="G387">
            <v>32240.200768140439</v>
          </cell>
          <cell r="H387">
            <v>145080.90345663199</v>
          </cell>
          <cell r="I387">
            <v>31946.918076887199</v>
          </cell>
          <cell r="J387">
            <v>135774.4018267706</v>
          </cell>
          <cell r="K387">
            <v>29774.490577046665</v>
          </cell>
          <cell r="L387">
            <v>126541.58495244833</v>
          </cell>
          <cell r="M387">
            <v>41094.533580107251</v>
          </cell>
          <cell r="N387">
            <v>184925.40111048266</v>
          </cell>
          <cell r="O387">
            <v>37871.441632152382</v>
          </cell>
          <cell r="P387">
            <v>217760.7893848762</v>
          </cell>
          <cell r="Q387">
            <v>29825.625332288626</v>
          </cell>
          <cell r="R387">
            <v>156584.53299451526</v>
          </cell>
          <cell r="S387">
            <v>38869.059133161769</v>
          </cell>
          <cell r="T387">
            <v>184628.03088251839</v>
          </cell>
          <cell r="U387">
            <v>184628.03088251839</v>
          </cell>
          <cell r="V387">
            <v>36666.575839175333</v>
          </cell>
          <cell r="W387">
            <v>155832.94731649515</v>
          </cell>
          <cell r="X387">
            <v>38975.591230682825</v>
          </cell>
          <cell r="Y387">
            <v>155902.3649227313</v>
          </cell>
          <cell r="Z387">
            <v>38411.423607250152</v>
          </cell>
          <cell r="AA387">
            <v>172851.40623262565</v>
          </cell>
          <cell r="AB387">
            <v>35561.676754773958</v>
          </cell>
          <cell r="AC387">
            <v>204479.64133995026</v>
          </cell>
          <cell r="AD387">
            <v>35576.216585165967</v>
          </cell>
        </row>
        <row r="388">
          <cell r="C388" t="str">
            <v>Financial Charges -Capital Exp.</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row>
        <row r="389">
          <cell r="C389" t="str">
            <v>Financial  Charges -Working Capital</v>
          </cell>
          <cell r="E389">
            <v>6374.1957447595123</v>
          </cell>
          <cell r="F389">
            <v>35058.076596177314</v>
          </cell>
          <cell r="G389">
            <v>5830.4960860188366</v>
          </cell>
          <cell r="H389">
            <v>26237.232387084761</v>
          </cell>
          <cell r="I389">
            <v>5786.7780760747182</v>
          </cell>
          <cell r="J389">
            <v>24593.806823317551</v>
          </cell>
          <cell r="K389">
            <v>5438.7726952165203</v>
          </cell>
          <cell r="L389">
            <v>23114.783954670213</v>
          </cell>
          <cell r="M389">
            <v>7276.6992202615238</v>
          </cell>
          <cell r="N389">
            <v>32745.146491176856</v>
          </cell>
          <cell r="O389">
            <v>6733.9413754248581</v>
          </cell>
          <cell r="P389">
            <v>38720.162908692932</v>
          </cell>
          <cell r="Q389">
            <v>5373.4534268480929</v>
          </cell>
          <cell r="R389">
            <v>28210.630490952488</v>
          </cell>
          <cell r="S389">
            <v>6813.5458657964136</v>
          </cell>
          <cell r="T389">
            <v>32364.342862532962</v>
          </cell>
          <cell r="U389">
            <v>32364.342862532962</v>
          </cell>
          <cell r="V389">
            <v>6486.7433875631423</v>
          </cell>
          <cell r="W389">
            <v>27568.659397143354</v>
          </cell>
          <cell r="X389">
            <v>6859.4692933315409</v>
          </cell>
          <cell r="Y389">
            <v>27437.87717332616</v>
          </cell>
          <cell r="Z389">
            <v>6753.6868403597782</v>
          </cell>
          <cell r="AA389">
            <v>30391.590781619001</v>
          </cell>
          <cell r="AB389">
            <v>6281.7176182434032</v>
          </cell>
          <cell r="AC389">
            <v>36119.876304899568</v>
          </cell>
          <cell r="AD389">
            <v>6332.5744549723177</v>
          </cell>
        </row>
        <row r="390">
          <cell r="C390" t="str">
            <v>Other Expenses (Charity &amp; Donation)</v>
          </cell>
          <cell r="E390">
            <v>4426.5248227496604</v>
          </cell>
          <cell r="F390">
            <v>24345.886525123133</v>
          </cell>
          <cell r="G390">
            <v>4048.9556152908594</v>
          </cell>
          <cell r="H390">
            <v>18220.300268808867</v>
          </cell>
          <cell r="I390">
            <v>4018.5958861629997</v>
          </cell>
          <cell r="J390">
            <v>17079.032516192747</v>
          </cell>
          <cell r="K390">
            <v>3776.925482789251</v>
          </cell>
          <cell r="L390">
            <v>16051.933301854317</v>
          </cell>
          <cell r="M390">
            <v>5053.2633474038375</v>
          </cell>
          <cell r="N390">
            <v>22739.685063317273</v>
          </cell>
          <cell r="O390">
            <v>4676.3481773783733</v>
          </cell>
          <cell r="P390">
            <v>26889.002019925647</v>
          </cell>
          <cell r="Q390">
            <v>3731.56487975562</v>
          </cell>
          <cell r="R390">
            <v>19590.715618717004</v>
          </cell>
          <cell r="S390">
            <v>4731.6290734697322</v>
          </cell>
          <cell r="T390">
            <v>22475.23809898123</v>
          </cell>
          <cell r="U390">
            <v>22475.23809898123</v>
          </cell>
          <cell r="V390">
            <v>4504.6829080299594</v>
          </cell>
          <cell r="W390">
            <v>19144.902359127325</v>
          </cell>
          <cell r="X390">
            <v>4763.5203425913487</v>
          </cell>
          <cell r="Y390">
            <v>19054.081370365395</v>
          </cell>
          <cell r="Z390">
            <v>4690.0603058054012</v>
          </cell>
          <cell r="AA390">
            <v>21105.271376124307</v>
          </cell>
          <cell r="AB390">
            <v>4362.3039015579179</v>
          </cell>
          <cell r="AC390">
            <v>25083.247433958029</v>
          </cell>
          <cell r="AD390">
            <v>4397.6211492863313</v>
          </cell>
        </row>
        <row r="391">
          <cell r="C391" t="str">
            <v>Other Expenses ( W.P.P.F.)</v>
          </cell>
          <cell r="E391">
            <v>38594.360217718313</v>
          </cell>
          <cell r="F391">
            <v>212268.98119745072</v>
          </cell>
          <cell r="G391">
            <v>47613.187704716955</v>
          </cell>
          <cell r="H391">
            <v>214259.34467122628</v>
          </cell>
          <cell r="I391">
            <v>44517.057793841581</v>
          </cell>
          <cell r="J391">
            <v>189197.49562382672</v>
          </cell>
          <cell r="K391">
            <v>51061.890025056593</v>
          </cell>
          <cell r="L391">
            <v>217013.03260649054</v>
          </cell>
          <cell r="M391">
            <v>34790.741214850859</v>
          </cell>
          <cell r="N391">
            <v>156558.33546682887</v>
          </cell>
          <cell r="O391">
            <v>33909.885185439627</v>
          </cell>
          <cell r="P391">
            <v>194981.83981627785</v>
          </cell>
          <cell r="Q391">
            <v>47788.26335373053</v>
          </cell>
          <cell r="R391">
            <v>250888.38260708528</v>
          </cell>
          <cell r="S391">
            <v>33263.00168298481</v>
          </cell>
          <cell r="T391">
            <v>157999.25799417787</v>
          </cell>
          <cell r="U391">
            <v>157999.25799417787</v>
          </cell>
          <cell r="V391">
            <v>41036.241087022841</v>
          </cell>
          <cell r="W391">
            <v>174404.02461984707</v>
          </cell>
          <cell r="X391">
            <v>44164.229973041547</v>
          </cell>
          <cell r="Y391">
            <v>176656.91989216622</v>
          </cell>
          <cell r="Z391">
            <v>36284.621652321657</v>
          </cell>
          <cell r="AA391">
            <v>163280.79743544746</v>
          </cell>
          <cell r="AB391">
            <v>37263.762594546402</v>
          </cell>
          <cell r="AC391">
            <v>214266.63491864182</v>
          </cell>
          <cell r="AD391">
            <v>40449.372389986151</v>
          </cell>
        </row>
        <row r="392">
          <cell r="C392" t="str">
            <v>Workers Welfare Fund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row>
        <row r="393">
          <cell r="E393">
            <v>284035.67600653035</v>
          </cell>
          <cell r="F393">
            <v>994124.86602285621</v>
          </cell>
          <cell r="G393">
            <v>272959.57984161226</v>
          </cell>
          <cell r="H393">
            <v>818878.73952483677</v>
          </cell>
          <cell r="I393">
            <v>350685.39523141406</v>
          </cell>
          <cell r="J393">
            <v>1052056.1856942421</v>
          </cell>
          <cell r="K393">
            <v>340338.74001792585</v>
          </cell>
          <cell r="L393">
            <v>1021016.2200537776</v>
          </cell>
          <cell r="M393">
            <v>408104.16271109361</v>
          </cell>
          <cell r="N393">
            <v>1224312.4881332808</v>
          </cell>
          <cell r="O393">
            <v>294151.18280635553</v>
          </cell>
          <cell r="P393">
            <v>1029529.1398222443</v>
          </cell>
          <cell r="Q393">
            <v>254838.32788890277</v>
          </cell>
          <cell r="R393">
            <v>828224.56563893403</v>
          </cell>
          <cell r="S393">
            <v>353692.34456899669</v>
          </cell>
          <cell r="T393">
            <v>1149500.1198492392</v>
          </cell>
          <cell r="U393">
            <v>1149500.1198492392</v>
          </cell>
          <cell r="V393">
            <v>357393.98749271751</v>
          </cell>
          <cell r="W393">
            <v>1072181.9624781525</v>
          </cell>
          <cell r="X393">
            <v>311872.94642607443</v>
          </cell>
          <cell r="Y393">
            <v>857650.60267170472</v>
          </cell>
          <cell r="Z393">
            <v>405207.35704197729</v>
          </cell>
          <cell r="AA393">
            <v>1215622.0711259318</v>
          </cell>
          <cell r="AB393">
            <v>285985.5329034531</v>
          </cell>
          <cell r="AC393">
            <v>1644416.8141948555</v>
          </cell>
          <cell r="AD393">
            <v>322099.92519350135</v>
          </cell>
        </row>
        <row r="394">
          <cell r="C394" t="str">
            <v>Operating Profit</v>
          </cell>
          <cell r="E394">
            <v>1006020.0196456434</v>
          </cell>
          <cell r="F394">
            <v>3371146.2209336655</v>
          </cell>
          <cell r="G394">
            <v>1017096.1158105615</v>
          </cell>
          <cell r="H394">
            <v>3051288.3474316848</v>
          </cell>
          <cell r="I394">
            <v>939370.30042075971</v>
          </cell>
          <cell r="J394">
            <v>2818110.9012622791</v>
          </cell>
          <cell r="K394">
            <v>881688.95563424798</v>
          </cell>
          <cell r="L394">
            <v>2645066.8669027439</v>
          </cell>
          <cell r="M394">
            <v>813923.53294108016</v>
          </cell>
          <cell r="N394">
            <v>2441770.5988232405</v>
          </cell>
          <cell r="O394">
            <v>927876.51284581842</v>
          </cell>
          <cell r="P394">
            <v>2995601.9471342773</v>
          </cell>
          <cell r="Q394">
            <v>967189.36776327109</v>
          </cell>
          <cell r="R394">
            <v>3017382.5213175877</v>
          </cell>
          <cell r="S394">
            <v>868335.35108317714</v>
          </cell>
          <cell r="T394">
            <v>2696106.967107282</v>
          </cell>
          <cell r="U394">
            <v>2696106.967107282</v>
          </cell>
          <cell r="V394">
            <v>864633.70815945638</v>
          </cell>
          <cell r="W394">
            <v>2593901.124478369</v>
          </cell>
          <cell r="X394">
            <v>910154.74922609935</v>
          </cell>
          <cell r="Y394">
            <v>2628908.4842848168</v>
          </cell>
          <cell r="Z394">
            <v>816820.33861019649</v>
          </cell>
          <cell r="AA394">
            <v>2450461.0158305895</v>
          </cell>
          <cell r="AB394">
            <v>936042.16274872073</v>
          </cell>
          <cell r="AC394">
            <v>5743748.316239926</v>
          </cell>
          <cell r="AD394">
            <v>1064300.64002389</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row>
        <row r="396">
          <cell r="C396" t="str">
            <v>Other Income</v>
          </cell>
          <cell r="E396">
            <v>71008.919001632588</v>
          </cell>
          <cell r="F396">
            <v>355044.59500816296</v>
          </cell>
          <cell r="G396">
            <v>68239.894960403064</v>
          </cell>
          <cell r="H396">
            <v>204719.68488120919</v>
          </cell>
          <cell r="I396">
            <v>87671.348807853516</v>
          </cell>
          <cell r="J396">
            <v>263014.04642356053</v>
          </cell>
          <cell r="K396">
            <v>85084.685004481464</v>
          </cell>
          <cell r="L396">
            <v>255254.05501344439</v>
          </cell>
          <cell r="M396">
            <v>102026.0406777734</v>
          </cell>
          <cell r="N396">
            <v>306078.12203332019</v>
          </cell>
          <cell r="O396">
            <v>73537.795701588882</v>
          </cell>
          <cell r="P396">
            <v>367688.97850794438</v>
          </cell>
          <cell r="Q396">
            <v>63709.581972225693</v>
          </cell>
          <cell r="R396">
            <v>254838.32788890277</v>
          </cell>
          <cell r="S396">
            <v>88423.086142249173</v>
          </cell>
          <cell r="T396">
            <v>353692.34456899669</v>
          </cell>
          <cell r="U396">
            <v>353692.34456899669</v>
          </cell>
          <cell r="V396">
            <v>89348.496873179378</v>
          </cell>
          <cell r="W396">
            <v>268045.49061953812</v>
          </cell>
          <cell r="X396">
            <v>77968.236606518607</v>
          </cell>
          <cell r="Y396">
            <v>155936.47321303721</v>
          </cell>
          <cell r="Z396">
            <v>101301.83926049432</v>
          </cell>
          <cell r="AA396">
            <v>303905.51778148295</v>
          </cell>
          <cell r="AB396">
            <v>71496.383225863276</v>
          </cell>
          <cell r="AC396">
            <v>357481.91612931638</v>
          </cell>
          <cell r="AD396">
            <v>0</v>
          </cell>
        </row>
        <row r="397">
          <cell r="C397" t="str">
            <v>H.D</v>
          </cell>
          <cell r="E397">
            <v>61408.914285714287</v>
          </cell>
          <cell r="F397">
            <v>337749.02857142856</v>
          </cell>
          <cell r="G397">
            <v>55216.516129032258</v>
          </cell>
          <cell r="H397">
            <v>248474.32258064515</v>
          </cell>
          <cell r="I397">
            <v>67728</v>
          </cell>
          <cell r="J397">
            <v>287844</v>
          </cell>
          <cell r="K397">
            <v>1270059.7333333334</v>
          </cell>
          <cell r="L397">
            <v>5397753.8666666662</v>
          </cell>
          <cell r="M397">
            <v>1237157.1612903227</v>
          </cell>
          <cell r="N397">
            <v>5567207.2258064523</v>
          </cell>
          <cell r="O397">
            <v>1056812.888888889</v>
          </cell>
          <cell r="P397">
            <v>6076674.111111111</v>
          </cell>
          <cell r="Q397">
            <v>291058.28571428574</v>
          </cell>
          <cell r="R397">
            <v>1528056</v>
          </cell>
          <cell r="S397">
            <v>59351</v>
          </cell>
          <cell r="T397">
            <v>281917.25</v>
          </cell>
          <cell r="U397">
            <v>281917.25</v>
          </cell>
          <cell r="V397">
            <v>76010.133333333331</v>
          </cell>
          <cell r="W397">
            <v>323043.06666666659</v>
          </cell>
          <cell r="X397">
            <v>59024.551724137928</v>
          </cell>
          <cell r="Y397">
            <v>236098.20689655168</v>
          </cell>
          <cell r="Z397">
            <v>61265.548387096773</v>
          </cell>
          <cell r="AA397">
            <v>275694.96774193551</v>
          </cell>
          <cell r="AB397">
            <v>54914.594594594593</v>
          </cell>
          <cell r="AC397">
            <v>315758.91891891893</v>
          </cell>
          <cell r="AD397">
            <v>365417.96110316378</v>
          </cell>
        </row>
        <row r="398">
          <cell r="C398" t="str">
            <v>Others</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row>
        <row r="399">
          <cell r="E399">
            <v>61408.914285714287</v>
          </cell>
          <cell r="F399">
            <v>337749.02857142856</v>
          </cell>
          <cell r="G399">
            <v>55216.516129032258</v>
          </cell>
          <cell r="H399">
            <v>248474.32258064515</v>
          </cell>
          <cell r="I399">
            <v>67728</v>
          </cell>
          <cell r="J399">
            <v>287844</v>
          </cell>
          <cell r="K399">
            <v>1270059.7333333334</v>
          </cell>
          <cell r="L399">
            <v>5397753.8666666662</v>
          </cell>
          <cell r="M399">
            <v>1237157.1612903227</v>
          </cell>
          <cell r="N399">
            <v>5567207.2258064523</v>
          </cell>
          <cell r="O399">
            <v>1056812.888888889</v>
          </cell>
          <cell r="P399">
            <v>6076674.111111111</v>
          </cell>
          <cell r="Q399">
            <v>291058.28571428574</v>
          </cell>
          <cell r="R399">
            <v>1528056</v>
          </cell>
          <cell r="S399">
            <v>59351</v>
          </cell>
          <cell r="T399">
            <v>281917.25</v>
          </cell>
          <cell r="U399">
            <v>281917.25</v>
          </cell>
          <cell r="V399">
            <v>76010.133333333331</v>
          </cell>
          <cell r="W399">
            <v>323043.06666666659</v>
          </cell>
          <cell r="X399">
            <v>59024.551724137928</v>
          </cell>
          <cell r="Y399">
            <v>236098.20689655168</v>
          </cell>
          <cell r="Z399">
            <v>61265.548387096773</v>
          </cell>
          <cell r="AA399">
            <v>275694.96774193551</v>
          </cell>
          <cell r="AB399">
            <v>54914.594594594593</v>
          </cell>
          <cell r="AC399">
            <v>315758.91891891893</v>
          </cell>
          <cell r="AD399">
            <v>365417.96110316378</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row>
        <row r="401">
          <cell r="C401" t="str">
            <v>Profit before tax</v>
          </cell>
          <cell r="E401">
            <v>1067428.9339313577</v>
          </cell>
          <cell r="F401">
            <v>3586077.4209336652</v>
          </cell>
          <cell r="G401">
            <v>1072312.6319395937</v>
          </cell>
          <cell r="H401">
            <v>3216937.8958187811</v>
          </cell>
          <cell r="I401">
            <v>1007098.3004207597</v>
          </cell>
          <cell r="J401">
            <v>3021294.9012622791</v>
          </cell>
          <cell r="K401">
            <v>2151748.6889675814</v>
          </cell>
          <cell r="L401">
            <v>6455246.0669027437</v>
          </cell>
          <cell r="M401">
            <v>2051080.6942314031</v>
          </cell>
          <cell r="N401">
            <v>6153242.0826942082</v>
          </cell>
          <cell r="O401">
            <v>1984689.4017347074</v>
          </cell>
          <cell r="P401">
            <v>6694447.0582453888</v>
          </cell>
          <cell r="Q401">
            <v>1258247.6534775568</v>
          </cell>
          <cell r="R401">
            <v>3963321.9498890163</v>
          </cell>
          <cell r="S401">
            <v>927686.35108317714</v>
          </cell>
          <cell r="T401">
            <v>2888997.717107282</v>
          </cell>
          <cell r="U401">
            <v>2888997.717107282</v>
          </cell>
          <cell r="V401">
            <v>940643.84149278956</v>
          </cell>
          <cell r="W401">
            <v>2821931.5244783685</v>
          </cell>
          <cell r="X401">
            <v>969179.30095023732</v>
          </cell>
          <cell r="Y401">
            <v>2791226.001526196</v>
          </cell>
          <cell r="Z401">
            <v>878085.88699729322</v>
          </cell>
          <cell r="AA401">
            <v>2634257.6609918801</v>
          </cell>
          <cell r="AB401">
            <v>990956.75734331529</v>
          </cell>
          <cell r="AC401">
            <v>6059507.2351588439</v>
          </cell>
          <cell r="AD401">
            <v>1429718.6011270538</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row>
        <row r="403">
          <cell r="C403" t="str">
            <v>Taxation</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row>
        <row r="404">
          <cell r="C404" t="str">
            <v>Presumptive</v>
          </cell>
          <cell r="E404">
            <v>360967</v>
          </cell>
          <cell r="F404">
            <v>1893449</v>
          </cell>
          <cell r="G404">
            <v>360967</v>
          </cell>
          <cell r="H404">
            <v>1505751</v>
          </cell>
          <cell r="I404">
            <v>360967</v>
          </cell>
          <cell r="J404">
            <v>1406286</v>
          </cell>
          <cell r="K404">
            <v>360967</v>
          </cell>
          <cell r="L404">
            <v>1406286</v>
          </cell>
          <cell r="M404">
            <v>360967</v>
          </cell>
          <cell r="N404">
            <v>1505751</v>
          </cell>
          <cell r="O404">
            <v>360967</v>
          </cell>
          <cell r="P404">
            <v>1992914</v>
          </cell>
          <cell r="Q404">
            <v>360967</v>
          </cell>
          <cell r="R404">
            <v>1799065</v>
          </cell>
          <cell r="S404">
            <v>360967</v>
          </cell>
          <cell r="T404">
            <v>1600135</v>
          </cell>
          <cell r="U404">
            <v>1600135</v>
          </cell>
          <cell r="V404">
            <v>360967</v>
          </cell>
          <cell r="W404">
            <v>1406286</v>
          </cell>
          <cell r="X404">
            <v>360967</v>
          </cell>
          <cell r="Y404">
            <v>1311902</v>
          </cell>
          <cell r="Z404">
            <v>360967</v>
          </cell>
          <cell r="AA404">
            <v>1505751</v>
          </cell>
          <cell r="AB404">
            <v>360967</v>
          </cell>
          <cell r="AC404">
            <v>1992914</v>
          </cell>
          <cell r="AD404">
            <v>360967</v>
          </cell>
        </row>
        <row r="405">
          <cell r="C405" t="str">
            <v>Others</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row>
        <row r="406">
          <cell r="E406">
            <v>360967</v>
          </cell>
          <cell r="F406">
            <v>1271669</v>
          </cell>
          <cell r="G406">
            <v>360967</v>
          </cell>
          <cell r="H406">
            <v>1082901</v>
          </cell>
          <cell r="I406">
            <v>360967</v>
          </cell>
          <cell r="J406">
            <v>1082901</v>
          </cell>
          <cell r="K406">
            <v>360967</v>
          </cell>
          <cell r="L406">
            <v>1082901</v>
          </cell>
          <cell r="M406">
            <v>360967</v>
          </cell>
          <cell r="N406">
            <v>1082901</v>
          </cell>
          <cell r="O406">
            <v>360967</v>
          </cell>
          <cell r="P406">
            <v>1271669</v>
          </cell>
          <cell r="Q406">
            <v>360967</v>
          </cell>
          <cell r="R406">
            <v>1177285</v>
          </cell>
          <cell r="S406">
            <v>360967</v>
          </cell>
          <cell r="T406">
            <v>1177285</v>
          </cell>
          <cell r="U406">
            <v>1177285</v>
          </cell>
          <cell r="V406">
            <v>360967</v>
          </cell>
          <cell r="W406">
            <v>1082901</v>
          </cell>
          <cell r="X406">
            <v>360967</v>
          </cell>
          <cell r="Y406">
            <v>988517</v>
          </cell>
          <cell r="Z406">
            <v>360967</v>
          </cell>
          <cell r="AA406">
            <v>1082901</v>
          </cell>
          <cell r="AB406">
            <v>360967</v>
          </cell>
          <cell r="AC406">
            <v>1992914</v>
          </cell>
          <cell r="AD406">
            <v>360967</v>
          </cell>
        </row>
        <row r="407">
          <cell r="C407" t="str">
            <v>Net Profit after taxation</v>
          </cell>
          <cell r="E407">
            <v>706461.93393135769</v>
          </cell>
          <cell r="F407">
            <v>2314408.4209336652</v>
          </cell>
          <cell r="G407">
            <v>711345.6319395937</v>
          </cell>
          <cell r="H407">
            <v>2134036.8958187811</v>
          </cell>
          <cell r="I407">
            <v>646131.30042075971</v>
          </cell>
          <cell r="J407">
            <v>1938393.9012622791</v>
          </cell>
          <cell r="K407">
            <v>1790781.6889675814</v>
          </cell>
          <cell r="L407">
            <v>5372345.0669027437</v>
          </cell>
          <cell r="M407">
            <v>1690113.6942314031</v>
          </cell>
          <cell r="N407">
            <v>5070341.0826942082</v>
          </cell>
          <cell r="O407">
            <v>1623722.4017347074</v>
          </cell>
          <cell r="P407">
            <v>5422778.0582453888</v>
          </cell>
          <cell r="Q407">
            <v>897280.65347755677</v>
          </cell>
          <cell r="R407">
            <v>2786036.9498890163</v>
          </cell>
          <cell r="S407">
            <v>566719.35108317714</v>
          </cell>
          <cell r="T407">
            <v>1711712.7171072823</v>
          </cell>
          <cell r="U407">
            <v>1711712.7171072823</v>
          </cell>
          <cell r="V407">
            <v>579676.84149278956</v>
          </cell>
          <cell r="W407">
            <v>1739030.5244783685</v>
          </cell>
          <cell r="X407">
            <v>608212.30095023732</v>
          </cell>
          <cell r="Y407">
            <v>1802709.001526196</v>
          </cell>
          <cell r="Z407">
            <v>517118.88699729322</v>
          </cell>
          <cell r="AA407">
            <v>1551356.6609918799</v>
          </cell>
          <cell r="AB407">
            <v>629989.75734331529</v>
          </cell>
          <cell r="AC407">
            <v>4066593.2351588449</v>
          </cell>
          <cell r="AD407">
            <v>1068751.6011270538</v>
          </cell>
        </row>
        <row r="411">
          <cell r="E411">
            <v>913</v>
          </cell>
          <cell r="G411">
            <v>944</v>
          </cell>
          <cell r="I411">
            <v>975</v>
          </cell>
          <cell r="K411">
            <v>1006</v>
          </cell>
          <cell r="M411">
            <v>1037</v>
          </cell>
          <cell r="O411">
            <v>1068</v>
          </cell>
          <cell r="Q411">
            <v>1099</v>
          </cell>
          <cell r="S411">
            <v>1130</v>
          </cell>
          <cell r="V411">
            <v>1161</v>
          </cell>
          <cell r="X411">
            <v>1192</v>
          </cell>
          <cell r="Z411">
            <v>1223</v>
          </cell>
          <cell r="AB411">
            <v>1254</v>
          </cell>
          <cell r="AD411" t="str">
            <v>Yearly</v>
          </cell>
        </row>
        <row r="412">
          <cell r="C412" t="str">
            <v>Hilux  4 x 4 - D/C</v>
          </cell>
          <cell r="E412" t="str">
            <v>Per Unit</v>
          </cell>
          <cell r="F412" t="str">
            <v>Total</v>
          </cell>
          <cell r="G412" t="str">
            <v>Per Unit</v>
          </cell>
          <cell r="H412" t="str">
            <v>Total</v>
          </cell>
          <cell r="I412" t="str">
            <v>Per Unit</v>
          </cell>
          <cell r="J412" t="str">
            <v>Total</v>
          </cell>
          <cell r="K412" t="str">
            <v>Per Unit</v>
          </cell>
          <cell r="L412" t="str">
            <v>Total</v>
          </cell>
          <cell r="M412" t="str">
            <v>Per Unit</v>
          </cell>
          <cell r="N412" t="str">
            <v>Total</v>
          </cell>
          <cell r="O412" t="str">
            <v>Per Unit</v>
          </cell>
          <cell r="P412" t="str">
            <v>Total</v>
          </cell>
          <cell r="Q412" t="str">
            <v>Per Unit</v>
          </cell>
          <cell r="R412" t="str">
            <v>Total</v>
          </cell>
          <cell r="S412" t="str">
            <v>Per Unit</v>
          </cell>
          <cell r="U412" t="str">
            <v>Total</v>
          </cell>
          <cell r="V412" t="str">
            <v>Per Unit</v>
          </cell>
          <cell r="W412" t="str">
            <v>Total</v>
          </cell>
          <cell r="X412" t="str">
            <v>Per Unit</v>
          </cell>
          <cell r="Y412" t="str">
            <v>Total</v>
          </cell>
          <cell r="Z412" t="str">
            <v>Per Unit</v>
          </cell>
          <cell r="AA412" t="str">
            <v>Total</v>
          </cell>
          <cell r="AB412" t="str">
            <v>Per Unit</v>
          </cell>
          <cell r="AC412" t="str">
            <v>Total</v>
          </cell>
          <cell r="AD412" t="str">
            <v>Average</v>
          </cell>
        </row>
        <row r="414">
          <cell r="C414" t="str">
            <v>Sales Units</v>
          </cell>
          <cell r="E414">
            <v>5</v>
          </cell>
          <cell r="F414">
            <v>5</v>
          </cell>
          <cell r="G414">
            <v>3</v>
          </cell>
          <cell r="H414">
            <v>3</v>
          </cell>
          <cell r="I414">
            <v>3</v>
          </cell>
          <cell r="J414">
            <v>3</v>
          </cell>
          <cell r="K414">
            <v>3</v>
          </cell>
          <cell r="L414">
            <v>3</v>
          </cell>
          <cell r="M414">
            <v>3</v>
          </cell>
          <cell r="N414">
            <v>3</v>
          </cell>
          <cell r="O414">
            <v>5</v>
          </cell>
          <cell r="P414">
            <v>5</v>
          </cell>
          <cell r="Q414">
            <v>4</v>
          </cell>
          <cell r="R414">
            <v>4</v>
          </cell>
          <cell r="S414">
            <v>4</v>
          </cell>
          <cell r="T414">
            <v>4</v>
          </cell>
          <cell r="U414">
            <v>4</v>
          </cell>
          <cell r="V414">
            <v>3</v>
          </cell>
          <cell r="W414">
            <v>3</v>
          </cell>
          <cell r="X414">
            <v>2</v>
          </cell>
          <cell r="Y414">
            <v>2</v>
          </cell>
          <cell r="Z414">
            <v>3</v>
          </cell>
          <cell r="AA414">
            <v>3</v>
          </cell>
          <cell r="AB414">
            <v>5</v>
          </cell>
          <cell r="AC414">
            <v>5</v>
          </cell>
          <cell r="AD414">
            <v>43</v>
          </cell>
        </row>
        <row r="415">
          <cell r="U415">
            <v>0</v>
          </cell>
        </row>
        <row r="416">
          <cell r="C416" t="str">
            <v>Selling Price</v>
          </cell>
          <cell r="E416">
            <v>2160000</v>
          </cell>
          <cell r="F416">
            <v>10800000</v>
          </cell>
          <cell r="G416">
            <v>2160000</v>
          </cell>
          <cell r="H416">
            <v>6480000</v>
          </cell>
          <cell r="I416">
            <v>2160000</v>
          </cell>
          <cell r="J416">
            <v>6480000</v>
          </cell>
          <cell r="K416">
            <v>2160000</v>
          </cell>
          <cell r="L416">
            <v>6480000</v>
          </cell>
          <cell r="M416">
            <v>2160000</v>
          </cell>
          <cell r="N416">
            <v>6480000</v>
          </cell>
          <cell r="O416">
            <v>2160000</v>
          </cell>
          <cell r="P416">
            <v>10800000</v>
          </cell>
          <cell r="Q416">
            <v>2160000</v>
          </cell>
          <cell r="R416">
            <v>8640000</v>
          </cell>
          <cell r="S416">
            <v>2160000</v>
          </cell>
          <cell r="T416">
            <v>8640000</v>
          </cell>
          <cell r="U416">
            <v>8640000</v>
          </cell>
          <cell r="V416">
            <v>2160000</v>
          </cell>
          <cell r="W416">
            <v>6480000</v>
          </cell>
          <cell r="X416">
            <v>2160000</v>
          </cell>
          <cell r="Y416">
            <v>4320000</v>
          </cell>
          <cell r="Z416">
            <v>2160000</v>
          </cell>
          <cell r="AA416">
            <v>6480000</v>
          </cell>
          <cell r="AB416">
            <v>2160000</v>
          </cell>
          <cell r="AC416">
            <v>10800000</v>
          </cell>
          <cell r="AD416">
            <v>2160000</v>
          </cell>
        </row>
        <row r="417">
          <cell r="C417" t="str">
            <v>Less: Dealer commission</v>
          </cell>
          <cell r="E417">
            <v>-30000</v>
          </cell>
          <cell r="F417">
            <v>-150000</v>
          </cell>
          <cell r="G417">
            <v>-30000</v>
          </cell>
          <cell r="H417">
            <v>-90000</v>
          </cell>
          <cell r="I417">
            <v>-30000</v>
          </cell>
          <cell r="J417">
            <v>-90000</v>
          </cell>
          <cell r="K417">
            <v>-30000</v>
          </cell>
          <cell r="L417">
            <v>-90000</v>
          </cell>
          <cell r="M417">
            <v>-30000</v>
          </cell>
          <cell r="N417">
            <v>-90000</v>
          </cell>
          <cell r="O417">
            <v>-30000</v>
          </cell>
          <cell r="P417">
            <v>-150000</v>
          </cell>
          <cell r="Q417">
            <v>-30000</v>
          </cell>
          <cell r="R417">
            <v>-120000</v>
          </cell>
          <cell r="S417">
            <v>-30000</v>
          </cell>
          <cell r="T417">
            <v>-120000</v>
          </cell>
          <cell r="U417">
            <v>-120000</v>
          </cell>
          <cell r="V417">
            <v>-30000</v>
          </cell>
          <cell r="W417">
            <v>-90000</v>
          </cell>
          <cell r="X417">
            <v>-30000</v>
          </cell>
          <cell r="Y417">
            <v>-60000</v>
          </cell>
          <cell r="Z417">
            <v>-30000</v>
          </cell>
          <cell r="AA417">
            <v>-90000</v>
          </cell>
          <cell r="AB417">
            <v>-30000</v>
          </cell>
          <cell r="AC417">
            <v>-150000</v>
          </cell>
          <cell r="AD417">
            <v>-30000</v>
          </cell>
        </row>
        <row r="418">
          <cell r="C418" t="str">
            <v xml:space="preserve">  Sales tax</v>
          </cell>
          <cell r="E418">
            <v>-281739.13043478259</v>
          </cell>
          <cell r="F418">
            <v>-1408695.6521739131</v>
          </cell>
          <cell r="G418">
            <v>-281739.13043478259</v>
          </cell>
          <cell r="H418">
            <v>-845217.39130434778</v>
          </cell>
          <cell r="I418">
            <v>-281739.13043478259</v>
          </cell>
          <cell r="J418">
            <v>-845217.39130434778</v>
          </cell>
          <cell r="K418">
            <v>-281739.13043478259</v>
          </cell>
          <cell r="L418">
            <v>-845217.39130434778</v>
          </cell>
          <cell r="M418">
            <v>-281739.13043478259</v>
          </cell>
          <cell r="N418">
            <v>-845217.39130434778</v>
          </cell>
          <cell r="O418">
            <v>-281739.13043478259</v>
          </cell>
          <cell r="P418">
            <v>-1408695.6521739131</v>
          </cell>
          <cell r="Q418">
            <v>-281739.13043478259</v>
          </cell>
          <cell r="R418">
            <v>-1126956.5217391304</v>
          </cell>
          <cell r="S418">
            <v>-281739.13043478259</v>
          </cell>
          <cell r="T418">
            <v>-1126956.5217391304</v>
          </cell>
          <cell r="U418">
            <v>-1126956.5217391304</v>
          </cell>
          <cell r="V418">
            <v>-281739.13043478259</v>
          </cell>
          <cell r="W418">
            <v>-845217.39130434778</v>
          </cell>
          <cell r="X418">
            <v>-281739.13043478259</v>
          </cell>
          <cell r="Y418">
            <v>-563478.26086956519</v>
          </cell>
          <cell r="Z418">
            <v>-281739.13043478259</v>
          </cell>
          <cell r="AA418">
            <v>-845217.39130434778</v>
          </cell>
          <cell r="AB418">
            <v>-281739.13043478259</v>
          </cell>
          <cell r="AC418">
            <v>-1408695.6521739131</v>
          </cell>
          <cell r="AD418">
            <v>-281739.13043478259</v>
          </cell>
        </row>
        <row r="419">
          <cell r="C419" t="str">
            <v>Net Sales</v>
          </cell>
          <cell r="E419">
            <v>1848260.8695652173</v>
          </cell>
          <cell r="F419">
            <v>9241304.347826086</v>
          </cell>
          <cell r="G419">
            <v>1848260.8695652173</v>
          </cell>
          <cell r="H419">
            <v>5544782.6086956523</v>
          </cell>
          <cell r="I419">
            <v>1848260.8695652173</v>
          </cell>
          <cell r="J419">
            <v>5544782.6086956523</v>
          </cell>
          <cell r="K419">
            <v>1848260.8695652173</v>
          </cell>
          <cell r="L419">
            <v>5544782.6086956523</v>
          </cell>
          <cell r="M419">
            <v>1848260.8695652173</v>
          </cell>
          <cell r="N419">
            <v>5544782.6086956523</v>
          </cell>
          <cell r="O419">
            <v>1848260.8695652173</v>
          </cell>
          <cell r="P419">
            <v>9241304.347826086</v>
          </cell>
          <cell r="Q419">
            <v>1848260.8695652173</v>
          </cell>
          <cell r="R419">
            <v>7393043.4782608692</v>
          </cell>
          <cell r="S419">
            <v>1848260.8695652173</v>
          </cell>
          <cell r="T419">
            <v>7393043.4782608692</v>
          </cell>
          <cell r="U419">
            <v>7393043.4782608692</v>
          </cell>
          <cell r="V419">
            <v>1848260.8695652173</v>
          </cell>
          <cell r="W419">
            <v>5544782.6086956523</v>
          </cell>
          <cell r="X419">
            <v>1848260.8695652173</v>
          </cell>
          <cell r="Y419">
            <v>3696521.7391304346</v>
          </cell>
          <cell r="Z419">
            <v>1848260.8695652173</v>
          </cell>
          <cell r="AA419">
            <v>5544782.6086956523</v>
          </cell>
          <cell r="AB419">
            <v>1848260.8695652173</v>
          </cell>
          <cell r="AC419">
            <v>9241304.347826086</v>
          </cell>
          <cell r="AD419">
            <v>1848260.8695652173</v>
          </cell>
        </row>
        <row r="420">
          <cell r="C420" t="str">
            <v>Landes Cost</v>
          </cell>
          <cell r="E420">
            <v>1504364</v>
          </cell>
          <cell r="F420">
            <v>7521820</v>
          </cell>
          <cell r="G420">
            <v>1504364</v>
          </cell>
          <cell r="H420">
            <v>4513092</v>
          </cell>
          <cell r="I420">
            <v>1504364</v>
          </cell>
          <cell r="J420">
            <v>4513092</v>
          </cell>
          <cell r="K420">
            <v>1504364</v>
          </cell>
          <cell r="L420">
            <v>4513092</v>
          </cell>
          <cell r="M420">
            <v>1504364</v>
          </cell>
          <cell r="N420">
            <v>4513092</v>
          </cell>
          <cell r="O420">
            <v>1504364</v>
          </cell>
          <cell r="P420">
            <v>7521820</v>
          </cell>
          <cell r="Q420">
            <v>1504364</v>
          </cell>
          <cell r="R420">
            <v>6017456</v>
          </cell>
          <cell r="S420">
            <v>1504364</v>
          </cell>
          <cell r="T420">
            <v>6017456</v>
          </cell>
          <cell r="U420">
            <v>6017456</v>
          </cell>
          <cell r="V420">
            <v>1504364</v>
          </cell>
          <cell r="W420">
            <v>4513092</v>
          </cell>
          <cell r="X420">
            <v>1504364</v>
          </cell>
          <cell r="Y420">
            <v>3008728</v>
          </cell>
          <cell r="Z420">
            <v>1504364</v>
          </cell>
          <cell r="AA420">
            <v>4513092</v>
          </cell>
          <cell r="AB420">
            <v>1504364</v>
          </cell>
          <cell r="AC420">
            <v>7521820</v>
          </cell>
          <cell r="AD420">
            <v>1504364</v>
          </cell>
          <cell r="AF420">
            <v>64687652</v>
          </cell>
        </row>
        <row r="421">
          <cell r="C421" t="str">
            <v>Gross Profit</v>
          </cell>
          <cell r="E421">
            <v>247552</v>
          </cell>
          <cell r="F421">
            <v>1237760</v>
          </cell>
          <cell r="G421">
            <v>247552</v>
          </cell>
          <cell r="H421">
            <v>742656</v>
          </cell>
          <cell r="I421">
            <v>247552</v>
          </cell>
          <cell r="J421">
            <v>742656</v>
          </cell>
          <cell r="K421">
            <v>179524</v>
          </cell>
          <cell r="L421">
            <v>538572</v>
          </cell>
          <cell r="M421">
            <v>179524</v>
          </cell>
          <cell r="N421">
            <v>538572</v>
          </cell>
          <cell r="O421">
            <v>179524</v>
          </cell>
          <cell r="P421">
            <v>897620</v>
          </cell>
          <cell r="Q421">
            <v>179524</v>
          </cell>
          <cell r="R421">
            <v>718096</v>
          </cell>
          <cell r="S421">
            <v>179524</v>
          </cell>
          <cell r="T421">
            <v>718096</v>
          </cell>
          <cell r="U421">
            <v>718096</v>
          </cell>
          <cell r="V421">
            <v>179524</v>
          </cell>
          <cell r="W421">
            <v>538572</v>
          </cell>
          <cell r="X421">
            <v>179524</v>
          </cell>
          <cell r="Y421">
            <v>359048</v>
          </cell>
          <cell r="Z421">
            <v>179524</v>
          </cell>
          <cell r="AA421">
            <v>538572</v>
          </cell>
          <cell r="AB421">
            <v>179524</v>
          </cell>
          <cell r="AC421">
            <v>897620</v>
          </cell>
          <cell r="AD421">
            <v>343896.86956521729</v>
          </cell>
        </row>
        <row r="422">
          <cell r="E422">
            <v>0.13393780286991297</v>
          </cell>
          <cell r="U422">
            <v>0</v>
          </cell>
          <cell r="AF422">
            <v>484886582</v>
          </cell>
        </row>
        <row r="423">
          <cell r="E423">
            <v>0.11460740740740741</v>
          </cell>
          <cell r="U423">
            <v>0</v>
          </cell>
        </row>
        <row r="424">
          <cell r="C424" t="str">
            <v>Other Expenses</v>
          </cell>
          <cell r="U424">
            <v>0</v>
          </cell>
        </row>
        <row r="425">
          <cell r="C425" t="str">
            <v>Selling Expenses</v>
          </cell>
          <cell r="E425">
            <v>15580.366396615698</v>
          </cell>
          <cell r="F425">
            <v>77901.831983078489</v>
          </cell>
          <cell r="G425">
            <v>14065.815418598198</v>
          </cell>
          <cell r="H425">
            <v>42197.446255794595</v>
          </cell>
          <cell r="I425">
            <v>13937.86149454217</v>
          </cell>
          <cell r="J425">
            <v>41813.58448362651</v>
          </cell>
          <cell r="K425">
            <v>12990.070739676898</v>
          </cell>
          <cell r="L425">
            <v>38970.212219030691</v>
          </cell>
          <cell r="M425">
            <v>17928.80038831451</v>
          </cell>
          <cell r="N425">
            <v>53786.401164943527</v>
          </cell>
          <cell r="O425">
            <v>16522.62377225871</v>
          </cell>
          <cell r="P425">
            <v>82613.118861293551</v>
          </cell>
          <cell r="Q425">
            <v>13012.379906852413</v>
          </cell>
          <cell r="R425">
            <v>52049.519627409652</v>
          </cell>
          <cell r="S425">
            <v>16957.866211611876</v>
          </cell>
          <cell r="T425">
            <v>67831.464846447503</v>
          </cell>
          <cell r="U425">
            <v>67831.464846447503</v>
          </cell>
          <cell r="V425">
            <v>15996.962658356917</v>
          </cell>
          <cell r="W425">
            <v>47990.887975070749</v>
          </cell>
          <cell r="X425">
            <v>17004.344235451234</v>
          </cell>
          <cell r="Y425">
            <v>34008.688470902467</v>
          </cell>
          <cell r="Z425">
            <v>16758.208123786724</v>
          </cell>
          <cell r="AA425">
            <v>50274.624371360173</v>
          </cell>
          <cell r="AB425">
            <v>15514.915208059225</v>
          </cell>
          <cell r="AC425">
            <v>77574.576040296117</v>
          </cell>
          <cell r="AD425">
            <v>15511.915262773349</v>
          </cell>
        </row>
        <row r="426">
          <cell r="C426" t="str">
            <v>Advertisement Expenses</v>
          </cell>
          <cell r="E426">
            <v>2405.8167555729137</v>
          </cell>
          <cell r="F426">
            <v>12029.083777864569</v>
          </cell>
          <cell r="G426">
            <v>3080.827321757934</v>
          </cell>
          <cell r="H426">
            <v>9242.4819652738024</v>
          </cell>
          <cell r="I426">
            <v>23766.822379487348</v>
          </cell>
          <cell r="J426">
            <v>71300.467138462045</v>
          </cell>
          <cell r="K426">
            <v>23113.454316588311</v>
          </cell>
          <cell r="L426">
            <v>69340.362949764938</v>
          </cell>
          <cell r="M426">
            <v>25512.297842660966</v>
          </cell>
          <cell r="N426">
            <v>76536.893527982902</v>
          </cell>
          <cell r="O426">
            <v>2551.3138847595887</v>
          </cell>
          <cell r="P426">
            <v>12756.569423797944</v>
          </cell>
          <cell r="Q426">
            <v>2503.8786398437537</v>
          </cell>
          <cell r="R426">
            <v>10015.514559375015</v>
          </cell>
          <cell r="S426">
            <v>15993.121382039297</v>
          </cell>
          <cell r="T426">
            <v>63972.485528157187</v>
          </cell>
          <cell r="U426">
            <v>63972.485528157187</v>
          </cell>
          <cell r="V426">
            <v>18583.08922809346</v>
          </cell>
          <cell r="W426">
            <v>55749.267684280378</v>
          </cell>
          <cell r="X426">
            <v>2625.697960996888</v>
          </cell>
          <cell r="Y426">
            <v>5251.395921993776</v>
          </cell>
          <cell r="Z426">
            <v>28862.71016865053</v>
          </cell>
          <cell r="AA426">
            <v>86588.130505951587</v>
          </cell>
          <cell r="AB426">
            <v>3501.4226255840545</v>
          </cell>
          <cell r="AC426">
            <v>17507.113127920271</v>
          </cell>
          <cell r="AD426">
            <v>11402.08758397266</v>
          </cell>
        </row>
        <row r="427">
          <cell r="C427" t="str">
            <v>Administrative Expenses</v>
          </cell>
          <cell r="E427">
            <v>31746.041360815143</v>
          </cell>
          <cell r="F427">
            <v>158730.20680407571</v>
          </cell>
          <cell r="G427">
            <v>28660.042176505169</v>
          </cell>
          <cell r="H427">
            <v>85980.126529515503</v>
          </cell>
          <cell r="I427">
            <v>28399.32747558237</v>
          </cell>
          <cell r="J427">
            <v>85197.982426747112</v>
          </cell>
          <cell r="K427">
            <v>26468.140253189009</v>
          </cell>
          <cell r="L427">
            <v>79404.42075956703</v>
          </cell>
          <cell r="M427">
            <v>36531.133106142057</v>
          </cell>
          <cell r="N427">
            <v>109593.39931842618</v>
          </cell>
          <cell r="O427">
            <v>33665.95395197178</v>
          </cell>
          <cell r="P427">
            <v>168329.7697598589</v>
          </cell>
          <cell r="Q427">
            <v>26513.596677373815</v>
          </cell>
          <cell r="R427">
            <v>106054.38670949526</v>
          </cell>
          <cell r="S427">
            <v>34552.789609744817</v>
          </cell>
          <cell r="T427">
            <v>138211.15843897927</v>
          </cell>
          <cell r="U427">
            <v>138211.15843897927</v>
          </cell>
          <cell r="V427">
            <v>32594.884181281192</v>
          </cell>
          <cell r="W427">
            <v>97784.652543843578</v>
          </cell>
          <cell r="X427">
            <v>34647.491700158673</v>
          </cell>
          <cell r="Y427">
            <v>69294.983400317346</v>
          </cell>
          <cell r="Z427">
            <v>34145.972866622818</v>
          </cell>
          <cell r="AA427">
            <v>102437.91859986846</v>
          </cell>
          <cell r="AB427">
            <v>31612.680174939585</v>
          </cell>
          <cell r="AC427">
            <v>158063.40087469792</v>
          </cell>
          <cell r="AD427">
            <v>31606.567585241679</v>
          </cell>
        </row>
        <row r="428">
          <cell r="C428" t="str">
            <v>Depreciation (Admin. &amp; Selling )</v>
          </cell>
          <cell r="E428">
            <v>8927.9242923219663</v>
          </cell>
          <cell r="F428">
            <v>44639.62146160983</v>
          </cell>
          <cell r="G428">
            <v>8060.0501920351098</v>
          </cell>
          <cell r="H428">
            <v>24180.15057610533</v>
          </cell>
          <cell r="I428">
            <v>7986.7295192217998</v>
          </cell>
          <cell r="J428">
            <v>23960.188557665399</v>
          </cell>
          <cell r="K428">
            <v>7443.6226442616662</v>
          </cell>
          <cell r="L428">
            <v>22330.867932784997</v>
          </cell>
          <cell r="M428">
            <v>10273.633395026813</v>
          </cell>
          <cell r="N428">
            <v>30820.900185080438</v>
          </cell>
          <cell r="O428">
            <v>9467.8604080380956</v>
          </cell>
          <cell r="P428">
            <v>47339.30204019048</v>
          </cell>
          <cell r="Q428">
            <v>7456.4063330721565</v>
          </cell>
          <cell r="R428">
            <v>29825.625332288626</v>
          </cell>
          <cell r="S428">
            <v>9717.2647832904422</v>
          </cell>
          <cell r="T428">
            <v>38869.059133161769</v>
          </cell>
          <cell r="U428">
            <v>38869.059133161769</v>
          </cell>
          <cell r="V428">
            <v>9166.6439597938333</v>
          </cell>
          <cell r="W428">
            <v>27499.9318793815</v>
          </cell>
          <cell r="X428">
            <v>9743.8978076707062</v>
          </cell>
          <cell r="Y428">
            <v>19487.795615341412</v>
          </cell>
          <cell r="Z428">
            <v>9602.8559018125379</v>
          </cell>
          <cell r="AA428">
            <v>28808.567705437614</v>
          </cell>
          <cell r="AB428">
            <v>8890.4191886934896</v>
          </cell>
          <cell r="AC428">
            <v>44452.095943467444</v>
          </cell>
          <cell r="AD428">
            <v>8888.7001479654609</v>
          </cell>
        </row>
        <row r="429">
          <cell r="C429" t="str">
            <v>Financial Charges -Capital Exp.</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row>
        <row r="430">
          <cell r="C430" t="str">
            <v>Financial  Charges -Working Capital</v>
          </cell>
          <cell r="E430">
            <v>1593.5489361898781</v>
          </cell>
          <cell r="F430">
            <v>7967.7446809493904</v>
          </cell>
          <cell r="G430">
            <v>1457.6240215047092</v>
          </cell>
          <cell r="H430">
            <v>4372.8720645141275</v>
          </cell>
          <cell r="I430">
            <v>1446.6945190186796</v>
          </cell>
          <cell r="J430">
            <v>4340.0835570560384</v>
          </cell>
          <cell r="K430">
            <v>1359.6931738041301</v>
          </cell>
          <cell r="L430">
            <v>4079.07952141239</v>
          </cell>
          <cell r="M430">
            <v>1819.174805065381</v>
          </cell>
          <cell r="N430">
            <v>5457.5244151961433</v>
          </cell>
          <cell r="O430">
            <v>1683.4853438562145</v>
          </cell>
          <cell r="P430">
            <v>8417.426719281073</v>
          </cell>
          <cell r="Q430">
            <v>1343.3633567120232</v>
          </cell>
          <cell r="R430">
            <v>5373.4534268480929</v>
          </cell>
          <cell r="S430">
            <v>1703.3864664491034</v>
          </cell>
          <cell r="T430">
            <v>6813.5458657964136</v>
          </cell>
          <cell r="U430">
            <v>6813.5458657964136</v>
          </cell>
          <cell r="V430">
            <v>1621.6858468907856</v>
          </cell>
          <cell r="W430">
            <v>4865.0575406723565</v>
          </cell>
          <cell r="X430">
            <v>1714.8673233328852</v>
          </cell>
          <cell r="Y430">
            <v>3429.7346466657705</v>
          </cell>
          <cell r="Z430">
            <v>1688.4217100899446</v>
          </cell>
          <cell r="AA430">
            <v>5065.2651302698341</v>
          </cell>
          <cell r="AB430">
            <v>1570.4294045608508</v>
          </cell>
          <cell r="AC430">
            <v>7852.1470228042544</v>
          </cell>
          <cell r="AD430">
            <v>1582.1845253829276</v>
          </cell>
        </row>
        <row r="431">
          <cell r="C431" t="str">
            <v>Other Expenses (Charity &amp; Donation)</v>
          </cell>
          <cell r="E431">
            <v>1106.6312056874151</v>
          </cell>
          <cell r="F431">
            <v>5533.1560284370753</v>
          </cell>
          <cell r="G431">
            <v>1012.2389038227149</v>
          </cell>
          <cell r="H431">
            <v>3036.7167114681447</v>
          </cell>
          <cell r="I431">
            <v>1004.6489715407499</v>
          </cell>
          <cell r="J431">
            <v>3013.94691462225</v>
          </cell>
          <cell r="K431">
            <v>944.23137069731274</v>
          </cell>
          <cell r="L431">
            <v>2832.6941120919382</v>
          </cell>
          <cell r="M431">
            <v>1263.3158368509594</v>
          </cell>
          <cell r="N431">
            <v>3789.9475105528782</v>
          </cell>
          <cell r="O431">
            <v>1169.0870443445933</v>
          </cell>
          <cell r="P431">
            <v>5845.4352217229662</v>
          </cell>
          <cell r="Q431">
            <v>932.89121993890501</v>
          </cell>
          <cell r="R431">
            <v>3731.56487975562</v>
          </cell>
          <cell r="S431">
            <v>1182.9072683674331</v>
          </cell>
          <cell r="T431">
            <v>4731.6290734697322</v>
          </cell>
          <cell r="U431">
            <v>4731.6290734697322</v>
          </cell>
          <cell r="V431">
            <v>1126.1707270074899</v>
          </cell>
          <cell r="W431">
            <v>3378.5121810224696</v>
          </cell>
          <cell r="X431">
            <v>1190.8800856478372</v>
          </cell>
          <cell r="Y431">
            <v>2381.7601712956744</v>
          </cell>
          <cell r="Z431">
            <v>1172.5150764513503</v>
          </cell>
          <cell r="AA431">
            <v>3517.5452293540511</v>
          </cell>
          <cell r="AB431">
            <v>1090.5759753894795</v>
          </cell>
          <cell r="AC431">
            <v>5452.8798769473979</v>
          </cell>
          <cell r="AD431">
            <v>1098.739253738144</v>
          </cell>
        </row>
        <row r="432">
          <cell r="C432" t="str">
            <v>Other Expenses ( W.P.P.F.)</v>
          </cell>
          <cell r="E432">
            <v>9648.5900544295782</v>
          </cell>
          <cell r="F432">
            <v>48242.950272147893</v>
          </cell>
          <cell r="G432">
            <v>11903.296926179239</v>
          </cell>
          <cell r="H432">
            <v>35709.890778537716</v>
          </cell>
          <cell r="I432">
            <v>11129.264448460395</v>
          </cell>
          <cell r="J432">
            <v>33387.793345381186</v>
          </cell>
          <cell r="K432">
            <v>12765.472506264148</v>
          </cell>
          <cell r="L432">
            <v>38296.417518792441</v>
          </cell>
          <cell r="M432">
            <v>8697.6853037127148</v>
          </cell>
          <cell r="N432">
            <v>26093.055911138144</v>
          </cell>
          <cell r="O432">
            <v>8477.4712963599068</v>
          </cell>
          <cell r="P432">
            <v>42387.356481799536</v>
          </cell>
          <cell r="Q432">
            <v>11947.065838432633</v>
          </cell>
          <cell r="R432">
            <v>47788.26335373053</v>
          </cell>
          <cell r="S432">
            <v>8315.7504207462025</v>
          </cell>
          <cell r="T432">
            <v>33263.00168298481</v>
          </cell>
          <cell r="U432">
            <v>33263.00168298481</v>
          </cell>
          <cell r="V432">
            <v>10259.06027175571</v>
          </cell>
          <cell r="W432">
            <v>30777.180815267129</v>
          </cell>
          <cell r="X432">
            <v>11041.057493260387</v>
          </cell>
          <cell r="Y432">
            <v>22082.114986520774</v>
          </cell>
          <cell r="Z432">
            <v>9071.1554130804143</v>
          </cell>
          <cell r="AA432">
            <v>27213.466239241243</v>
          </cell>
          <cell r="AB432">
            <v>9315.9406486366006</v>
          </cell>
          <cell r="AC432">
            <v>46579.703243183001</v>
          </cell>
          <cell r="AD432">
            <v>10042.353363458709</v>
          </cell>
        </row>
        <row r="433">
          <cell r="C433" t="str">
            <v>Workers Welfare Fund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row>
        <row r="434">
          <cell r="E434">
            <v>71008.919001632588</v>
          </cell>
          <cell r="F434">
            <v>355044.59500816296</v>
          </cell>
          <cell r="G434">
            <v>68239.894960403064</v>
          </cell>
          <cell r="H434">
            <v>204719.68488120919</v>
          </cell>
          <cell r="I434">
            <v>87671.348807853516</v>
          </cell>
          <cell r="J434">
            <v>263014.04642356053</v>
          </cell>
          <cell r="K434">
            <v>85084.685004481464</v>
          </cell>
          <cell r="L434">
            <v>255254.05501344439</v>
          </cell>
          <cell r="M434">
            <v>102026.0406777734</v>
          </cell>
          <cell r="N434">
            <v>306078.12203332019</v>
          </cell>
          <cell r="O434">
            <v>73537.795701588882</v>
          </cell>
          <cell r="P434">
            <v>367688.97850794438</v>
          </cell>
          <cell r="Q434">
            <v>63709.581972225693</v>
          </cell>
          <cell r="R434">
            <v>254838.32788890277</v>
          </cell>
          <cell r="S434">
            <v>88423.086142249173</v>
          </cell>
          <cell r="T434">
            <v>353692.34456899669</v>
          </cell>
          <cell r="U434">
            <v>353692.34456899669</v>
          </cell>
          <cell r="V434">
            <v>89348.496873179378</v>
          </cell>
          <cell r="W434">
            <v>268045.49061953812</v>
          </cell>
          <cell r="X434">
            <v>77968.236606518607</v>
          </cell>
          <cell r="Y434">
            <v>155936.47321303721</v>
          </cell>
          <cell r="Z434">
            <v>101301.83926049432</v>
          </cell>
          <cell r="AA434">
            <v>303905.51778148295</v>
          </cell>
          <cell r="AB434">
            <v>71496.383225863276</v>
          </cell>
          <cell r="AC434">
            <v>357481.91612931638</v>
          </cell>
          <cell r="AD434">
            <v>80132.547722532909</v>
          </cell>
        </row>
        <row r="435">
          <cell r="C435" t="str">
            <v>Operating Profit</v>
          </cell>
          <cell r="E435">
            <v>176543.0809983674</v>
          </cell>
          <cell r="F435">
            <v>882715.40499183699</v>
          </cell>
          <cell r="G435">
            <v>179312.10503959694</v>
          </cell>
          <cell r="H435">
            <v>537936.31511879084</v>
          </cell>
          <cell r="I435">
            <v>159880.65119214647</v>
          </cell>
          <cell r="J435">
            <v>479641.95357643941</v>
          </cell>
          <cell r="K435">
            <v>94439.314995518536</v>
          </cell>
          <cell r="L435">
            <v>283317.94498655561</v>
          </cell>
          <cell r="M435">
            <v>77497.959322226598</v>
          </cell>
          <cell r="N435">
            <v>232493.87796667981</v>
          </cell>
          <cell r="O435">
            <v>105986.20429841112</v>
          </cell>
          <cell r="P435">
            <v>529931.02149205562</v>
          </cell>
          <cell r="Q435">
            <v>115814.41802777431</v>
          </cell>
          <cell r="R435">
            <v>463257.67211109726</v>
          </cell>
          <cell r="S435">
            <v>91100.913857750827</v>
          </cell>
          <cell r="T435">
            <v>364403.65543100331</v>
          </cell>
          <cell r="U435">
            <v>364403.65543100331</v>
          </cell>
          <cell r="V435">
            <v>90175.503126820622</v>
          </cell>
          <cell r="W435">
            <v>270526.50938046188</v>
          </cell>
          <cell r="X435">
            <v>101555.76339348139</v>
          </cell>
          <cell r="Y435">
            <v>203111.52678696279</v>
          </cell>
          <cell r="Z435">
            <v>78222.160739505678</v>
          </cell>
          <cell r="AA435">
            <v>234666.48221851705</v>
          </cell>
          <cell r="AB435">
            <v>108027.61677413672</v>
          </cell>
          <cell r="AC435">
            <v>540138.08387068356</v>
          </cell>
          <cell r="AD435">
            <v>263764.32184268441</v>
          </cell>
        </row>
        <row r="436">
          <cell r="U436">
            <v>0</v>
          </cell>
        </row>
        <row r="437">
          <cell r="C437" t="str">
            <v>Other Income</v>
          </cell>
          <cell r="E437">
            <v>71008.919001632588</v>
          </cell>
          <cell r="F437">
            <v>355044.59500816296</v>
          </cell>
          <cell r="G437">
            <v>68239.894960403064</v>
          </cell>
          <cell r="H437">
            <v>204719.68488120919</v>
          </cell>
          <cell r="I437">
            <v>87671.348807853516</v>
          </cell>
          <cell r="J437">
            <v>263014.04642356053</v>
          </cell>
          <cell r="K437">
            <v>85084.685004481464</v>
          </cell>
          <cell r="L437">
            <v>255254.05501344439</v>
          </cell>
          <cell r="M437">
            <v>102026.0406777734</v>
          </cell>
          <cell r="N437">
            <v>306078.12203332019</v>
          </cell>
          <cell r="O437">
            <v>73537.795701588882</v>
          </cell>
          <cell r="P437">
            <v>367688.97850794438</v>
          </cell>
          <cell r="Q437">
            <v>63709.581972225693</v>
          </cell>
          <cell r="R437">
            <v>254838.32788890277</v>
          </cell>
          <cell r="S437">
            <v>88423.086142249173</v>
          </cell>
          <cell r="T437">
            <v>353692.34456899669</v>
          </cell>
          <cell r="U437">
            <v>353692.34456899669</v>
          </cell>
          <cell r="V437">
            <v>89348.496873179378</v>
          </cell>
          <cell r="W437">
            <v>268045.49061953812</v>
          </cell>
          <cell r="X437">
            <v>77968.236606518607</v>
          </cell>
          <cell r="Y437">
            <v>155936.47321303721</v>
          </cell>
          <cell r="Z437">
            <v>101301.83926049432</v>
          </cell>
          <cell r="AA437">
            <v>303905.51778148295</v>
          </cell>
          <cell r="AB437">
            <v>71496.383225863276</v>
          </cell>
          <cell r="AC437">
            <v>357481.91612931638</v>
          </cell>
        </row>
        <row r="438">
          <cell r="C438" t="str">
            <v>H.D</v>
          </cell>
          <cell r="E438">
            <v>15352.228571428572</v>
          </cell>
          <cell r="F438">
            <v>76761.142857142855</v>
          </cell>
          <cell r="G438">
            <v>13804.129032258064</v>
          </cell>
          <cell r="H438">
            <v>41412.387096774197</v>
          </cell>
          <cell r="I438">
            <v>16932</v>
          </cell>
          <cell r="J438">
            <v>50796</v>
          </cell>
          <cell r="K438">
            <v>317514.93333333335</v>
          </cell>
          <cell r="L438">
            <v>952544.8</v>
          </cell>
          <cell r="M438">
            <v>309289.29032258067</v>
          </cell>
          <cell r="N438">
            <v>927867.87096774206</v>
          </cell>
          <cell r="O438">
            <v>264203.22222222225</v>
          </cell>
          <cell r="P438">
            <v>1321016.1111111112</v>
          </cell>
          <cell r="Q438">
            <v>72764.571428571435</v>
          </cell>
          <cell r="R438">
            <v>291058.28571428574</v>
          </cell>
          <cell r="S438">
            <v>14837.75</v>
          </cell>
          <cell r="T438">
            <v>59351</v>
          </cell>
          <cell r="U438">
            <v>59351</v>
          </cell>
          <cell r="V438">
            <v>19002.533333333333</v>
          </cell>
          <cell r="W438">
            <v>57007.6</v>
          </cell>
          <cell r="X438">
            <v>14756.137931034482</v>
          </cell>
          <cell r="Y438">
            <v>29512.275862068964</v>
          </cell>
          <cell r="Z438">
            <v>15316.387096774193</v>
          </cell>
          <cell r="AA438">
            <v>45949.161290322576</v>
          </cell>
          <cell r="AB438">
            <v>13728.648648648648</v>
          </cell>
          <cell r="AC438">
            <v>68643.24324324324</v>
          </cell>
          <cell r="AD438">
            <v>91207.439026574197</v>
          </cell>
        </row>
        <row r="439">
          <cell r="C439" t="str">
            <v>Others</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row>
        <row r="440">
          <cell r="E440">
            <v>15352.228571428572</v>
          </cell>
          <cell r="F440">
            <v>76761.142857142855</v>
          </cell>
          <cell r="G440">
            <v>13804.129032258064</v>
          </cell>
          <cell r="H440">
            <v>41412.387096774197</v>
          </cell>
          <cell r="I440">
            <v>16932</v>
          </cell>
          <cell r="J440">
            <v>50796</v>
          </cell>
          <cell r="K440">
            <v>317514.93333333335</v>
          </cell>
          <cell r="L440">
            <v>952544.8</v>
          </cell>
          <cell r="M440">
            <v>309289.29032258067</v>
          </cell>
          <cell r="N440">
            <v>927867.87096774206</v>
          </cell>
          <cell r="O440">
            <v>264203.22222222225</v>
          </cell>
          <cell r="P440">
            <v>1321016.1111111112</v>
          </cell>
          <cell r="Q440">
            <v>72764.571428571435</v>
          </cell>
          <cell r="R440">
            <v>291058.28571428574</v>
          </cell>
          <cell r="S440">
            <v>14837.75</v>
          </cell>
          <cell r="T440">
            <v>59351</v>
          </cell>
          <cell r="U440">
            <v>59351</v>
          </cell>
          <cell r="V440">
            <v>19002.533333333333</v>
          </cell>
          <cell r="W440">
            <v>57007.6</v>
          </cell>
          <cell r="X440">
            <v>14756.137931034482</v>
          </cell>
          <cell r="Y440">
            <v>29512.275862068964</v>
          </cell>
          <cell r="Z440">
            <v>15316.387096774193</v>
          </cell>
          <cell r="AA440">
            <v>45949.161290322576</v>
          </cell>
          <cell r="AB440">
            <v>13728.648648648648</v>
          </cell>
          <cell r="AC440">
            <v>68643.24324324324</v>
          </cell>
          <cell r="AD440">
            <v>91207.439026574197</v>
          </cell>
        </row>
        <row r="441">
          <cell r="U441">
            <v>0</v>
          </cell>
        </row>
        <row r="442">
          <cell r="C442" t="str">
            <v>Profit before tax</v>
          </cell>
          <cell r="E442">
            <v>191895.30956979597</v>
          </cell>
          <cell r="F442">
            <v>959476.54784897983</v>
          </cell>
          <cell r="G442">
            <v>193116.234071855</v>
          </cell>
          <cell r="H442">
            <v>579348.70221556502</v>
          </cell>
          <cell r="I442">
            <v>176812.65119214647</v>
          </cell>
          <cell r="J442">
            <v>530437.95357643941</v>
          </cell>
          <cell r="K442">
            <v>411954.24832885189</v>
          </cell>
          <cell r="L442">
            <v>1235862.7449865555</v>
          </cell>
          <cell r="M442">
            <v>386787.24964480725</v>
          </cell>
          <cell r="N442">
            <v>1160361.7489344217</v>
          </cell>
          <cell r="O442">
            <v>370189.42652063339</v>
          </cell>
          <cell r="P442">
            <v>1850947.1326031671</v>
          </cell>
          <cell r="Q442">
            <v>188578.98945634573</v>
          </cell>
          <cell r="R442">
            <v>754315.95782538294</v>
          </cell>
          <cell r="S442">
            <v>105938.66385775083</v>
          </cell>
          <cell r="T442">
            <v>423754.65543100331</v>
          </cell>
          <cell r="U442">
            <v>423754.65543100331</v>
          </cell>
          <cell r="V442">
            <v>109178.03646015396</v>
          </cell>
          <cell r="W442">
            <v>327534.10938046186</v>
          </cell>
          <cell r="X442">
            <v>116311.90132451587</v>
          </cell>
          <cell r="Y442">
            <v>232623.80264903174</v>
          </cell>
          <cell r="Z442">
            <v>93538.547836279875</v>
          </cell>
          <cell r="AA442">
            <v>280615.64350883965</v>
          </cell>
          <cell r="AB442">
            <v>121756.26542278538</v>
          </cell>
          <cell r="AC442">
            <v>608781.32711392688</v>
          </cell>
          <cell r="AD442">
            <v>354971.76086925861</v>
          </cell>
        </row>
        <row r="443">
          <cell r="U443">
            <v>0</v>
          </cell>
        </row>
        <row r="444">
          <cell r="C444" t="str">
            <v>Taxation</v>
          </cell>
          <cell r="U444">
            <v>0</v>
          </cell>
        </row>
        <row r="445">
          <cell r="C445" t="str">
            <v>Presumptive</v>
          </cell>
          <cell r="E445">
            <v>94384</v>
          </cell>
          <cell r="F445">
            <v>471920</v>
          </cell>
          <cell r="G445">
            <v>94384</v>
          </cell>
          <cell r="H445">
            <v>283152</v>
          </cell>
          <cell r="I445">
            <v>94384</v>
          </cell>
          <cell r="J445">
            <v>283152</v>
          </cell>
          <cell r="K445">
            <v>94384</v>
          </cell>
          <cell r="L445">
            <v>283152</v>
          </cell>
          <cell r="M445">
            <v>94384</v>
          </cell>
          <cell r="N445">
            <v>283152</v>
          </cell>
          <cell r="O445">
            <v>94384</v>
          </cell>
          <cell r="P445">
            <v>471920</v>
          </cell>
          <cell r="Q445">
            <v>94384</v>
          </cell>
          <cell r="R445">
            <v>377536</v>
          </cell>
          <cell r="S445">
            <v>94384</v>
          </cell>
          <cell r="T445">
            <v>377536</v>
          </cell>
          <cell r="U445">
            <v>377536</v>
          </cell>
          <cell r="V445">
            <v>94384</v>
          </cell>
          <cell r="W445">
            <v>283152</v>
          </cell>
          <cell r="X445">
            <v>94384</v>
          </cell>
          <cell r="Y445">
            <v>188768</v>
          </cell>
          <cell r="Z445">
            <v>94384</v>
          </cell>
          <cell r="AA445">
            <v>283152</v>
          </cell>
          <cell r="AB445">
            <v>94384</v>
          </cell>
          <cell r="AC445">
            <v>471920</v>
          </cell>
          <cell r="AD445">
            <v>94384</v>
          </cell>
        </row>
        <row r="446">
          <cell r="C446" t="str">
            <v>Others</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row>
        <row r="447">
          <cell r="E447">
            <v>94384</v>
          </cell>
          <cell r="F447">
            <v>471920</v>
          </cell>
          <cell r="G447">
            <v>94384</v>
          </cell>
          <cell r="H447">
            <v>283152</v>
          </cell>
          <cell r="I447">
            <v>94384</v>
          </cell>
          <cell r="J447">
            <v>283152</v>
          </cell>
          <cell r="K447">
            <v>94384</v>
          </cell>
          <cell r="L447">
            <v>283152</v>
          </cell>
          <cell r="M447">
            <v>94384</v>
          </cell>
          <cell r="N447">
            <v>283152</v>
          </cell>
          <cell r="O447">
            <v>94384</v>
          </cell>
          <cell r="P447">
            <v>471920</v>
          </cell>
          <cell r="Q447">
            <v>94384</v>
          </cell>
          <cell r="R447">
            <v>377536</v>
          </cell>
          <cell r="S447">
            <v>94384</v>
          </cell>
          <cell r="T447">
            <v>377536</v>
          </cell>
          <cell r="U447">
            <v>377536</v>
          </cell>
          <cell r="V447">
            <v>94384</v>
          </cell>
          <cell r="W447">
            <v>283152</v>
          </cell>
          <cell r="X447">
            <v>94384</v>
          </cell>
          <cell r="Y447">
            <v>188768</v>
          </cell>
          <cell r="Z447">
            <v>94384</v>
          </cell>
          <cell r="AA447">
            <v>283152</v>
          </cell>
          <cell r="AB447">
            <v>94384</v>
          </cell>
          <cell r="AC447">
            <v>471920</v>
          </cell>
          <cell r="AD447">
            <v>94384</v>
          </cell>
        </row>
        <row r="448">
          <cell r="C448" t="str">
            <v>Net Profit after taxation</v>
          </cell>
          <cell r="E448">
            <v>97511.309569795965</v>
          </cell>
          <cell r="F448">
            <v>487556.54784897983</v>
          </cell>
          <cell r="G448">
            <v>98732.234071854997</v>
          </cell>
          <cell r="H448">
            <v>296196.70221556502</v>
          </cell>
          <cell r="I448">
            <v>82428.65119214647</v>
          </cell>
          <cell r="J448">
            <v>247285.95357643941</v>
          </cell>
          <cell r="K448">
            <v>317570.24832885189</v>
          </cell>
          <cell r="L448">
            <v>952710.74498655554</v>
          </cell>
          <cell r="M448">
            <v>292403.24964480725</v>
          </cell>
          <cell r="N448">
            <v>877209.74893442169</v>
          </cell>
          <cell r="O448">
            <v>275805.42652063339</v>
          </cell>
          <cell r="P448">
            <v>1379027.1326031671</v>
          </cell>
          <cell r="Q448">
            <v>94194.989456345735</v>
          </cell>
          <cell r="R448">
            <v>376779.95782538294</v>
          </cell>
          <cell r="S448">
            <v>11554.663857750827</v>
          </cell>
          <cell r="T448">
            <v>46218.65543100331</v>
          </cell>
          <cell r="U448">
            <v>46218.65543100331</v>
          </cell>
          <cell r="V448">
            <v>14794.036460153962</v>
          </cell>
          <cell r="W448">
            <v>44382.109380461858</v>
          </cell>
          <cell r="X448">
            <v>21927.901324515871</v>
          </cell>
          <cell r="Y448">
            <v>43855.802649031742</v>
          </cell>
          <cell r="Z448">
            <v>-845.4521637201251</v>
          </cell>
          <cell r="AA448">
            <v>-2536.3564911603462</v>
          </cell>
          <cell r="AB448">
            <v>27372.265422785378</v>
          </cell>
          <cell r="AC448">
            <v>136861.32711392688</v>
          </cell>
          <cell r="AD448">
            <v>260587.76086925861</v>
          </cell>
        </row>
      </sheetData>
      <sheetData sheetId="9">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85250000</v>
          </cell>
          <cell r="R31">
            <v>96492356.24999997</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128656474.99999996</v>
          </cell>
          <cell r="R32">
            <v>27136499.999999996</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C34" t="str">
            <v>Financial  Charges -Working Capital</v>
          </cell>
          <cell r="D34">
            <v>538178.35778849502</v>
          </cell>
          <cell r="E34">
            <v>545279.40365888877</v>
          </cell>
          <cell r="F34">
            <v>546159.11057164625</v>
          </cell>
          <cell r="G34">
            <v>550766.97603805922</v>
          </cell>
          <cell r="H34">
            <v>533902.17678276938</v>
          </cell>
          <cell r="I34">
            <v>536128.40429160511</v>
          </cell>
          <cell r="J34">
            <v>543219.37853817036</v>
          </cell>
          <cell r="K34">
            <v>528543.1866506486</v>
          </cell>
          <cell r="L34">
            <v>533418.02417513903</v>
          </cell>
          <cell r="M34">
            <v>530651.17195694859</v>
          </cell>
          <cell r="N34">
            <v>530141.54451475525</v>
          </cell>
          <cell r="O34">
            <v>532607.77613354742</v>
          </cell>
          <cell r="P34">
            <v>6448995.5111006731</v>
          </cell>
          <cell r="Q34">
            <v>0</v>
          </cell>
          <cell r="R34">
            <v>4855595.0184954219</v>
          </cell>
        </row>
        <row r="35">
          <cell r="C35" t="str">
            <v>Charity &amp; Donation</v>
          </cell>
          <cell r="D35">
            <v>373734.97068645491</v>
          </cell>
          <cell r="E35">
            <v>378666.25254089502</v>
          </cell>
          <cell r="F35">
            <v>379277.16011919873</v>
          </cell>
          <cell r="G35">
            <v>382477.06669309671</v>
          </cell>
          <cell r="H35">
            <v>370765.4005435899</v>
          </cell>
          <cell r="I35">
            <v>372311.39186917024</v>
          </cell>
          <cell r="J35">
            <v>377235.67954039614</v>
          </cell>
          <cell r="K35">
            <v>367043.87961850595</v>
          </cell>
          <cell r="L35">
            <v>370429.18345495779</v>
          </cell>
          <cell r="M35">
            <v>368507.75830343668</v>
          </cell>
          <cell r="N35">
            <v>368153.85035746888</v>
          </cell>
          <cell r="O35">
            <v>369866.51120385242</v>
          </cell>
          <cell r="P35">
            <v>4478469.104931023</v>
          </cell>
          <cell r="Q35">
            <v>0</v>
          </cell>
          <cell r="R35">
            <v>3371940.9850662649</v>
          </cell>
        </row>
        <row r="36">
          <cell r="C36" t="str">
            <v>W.P.P.F.</v>
          </cell>
          <cell r="D36">
            <v>3589774.5550159276</v>
          </cell>
          <cell r="E36">
            <v>3922511.6023490066</v>
          </cell>
          <cell r="F36">
            <v>3549138.8696840247</v>
          </cell>
          <cell r="G36">
            <v>4070928.0358714503</v>
          </cell>
          <cell r="H36">
            <v>2866161.5121403579</v>
          </cell>
          <cell r="I36">
            <v>3244173.7403808949</v>
          </cell>
          <cell r="J36">
            <v>4444926.430905452</v>
          </cell>
          <cell r="K36">
            <v>2828698.7636283082</v>
          </cell>
          <cell r="L36">
            <v>3271629.4725080743</v>
          </cell>
          <cell r="M36">
            <v>3403642.5566826398</v>
          </cell>
          <cell r="N36">
            <v>2989231.687253227</v>
          </cell>
          <cell r="O36">
            <v>3664069.5858620517</v>
          </cell>
          <cell r="P36">
            <v>41844886.812281415</v>
          </cell>
          <cell r="Q36">
            <v>5000000</v>
          </cell>
          <cell r="R36">
            <v>31787942.982483491</v>
          </cell>
        </row>
        <row r="37">
          <cell r="C37" t="str">
            <v>W.W.F</v>
          </cell>
          <cell r="D37">
            <v>1364114.3309060526</v>
          </cell>
          <cell r="E37">
            <v>1490554.4088926227</v>
          </cell>
          <cell r="F37">
            <v>1348672.7704799296</v>
          </cell>
          <cell r="G37">
            <v>1546952.6536311514</v>
          </cell>
          <cell r="H37">
            <v>1089141.3746133363</v>
          </cell>
          <cell r="I37">
            <v>1232786.0213447402</v>
          </cell>
          <cell r="J37">
            <v>1689072.0437440719</v>
          </cell>
          <cell r="K37">
            <v>1074905.5301787574</v>
          </cell>
          <cell r="L37">
            <v>1243219.1995530683</v>
          </cell>
          <cell r="M37">
            <v>1293384.1715394033</v>
          </cell>
          <cell r="N37">
            <v>1135908.0411562263</v>
          </cell>
          <cell r="O37">
            <v>1392346.4426275794</v>
          </cell>
          <cell r="P37">
            <v>15901056.98866694</v>
          </cell>
          <cell r="Q37">
            <v>42437948.501138672</v>
          </cell>
          <cell r="R37">
            <v>12079418.333343731</v>
          </cell>
        </row>
        <row r="38">
          <cell r="D38">
            <v>25676692.131063595</v>
          </cell>
          <cell r="E38">
            <v>26487901.584108081</v>
          </cell>
          <cell r="F38">
            <v>33794137.827521466</v>
          </cell>
          <cell r="G38">
            <v>34912014.648900427</v>
          </cell>
          <cell r="H38">
            <v>31345860.380746722</v>
          </cell>
          <cell r="I38">
            <v>25196289.474553075</v>
          </cell>
          <cell r="J38">
            <v>27065343.449394755</v>
          </cell>
          <cell r="K38">
            <v>28760081.276742883</v>
          </cell>
          <cell r="L38">
            <v>30529585.7963579</v>
          </cell>
          <cell r="M38">
            <v>25407075.575149093</v>
          </cell>
          <cell r="N38">
            <v>33084325.039948344</v>
          </cell>
          <cell r="O38">
            <v>26144780.232493695</v>
          </cell>
          <cell r="P38">
            <v>348404087.41698003</v>
          </cell>
          <cell r="Q38">
            <v>16126420.430432698</v>
          </cell>
          <cell r="R38">
            <v>263767906.5693889</v>
          </cell>
        </row>
        <row r="39">
          <cell r="R39">
            <v>0</v>
          </cell>
        </row>
        <row r="40">
          <cell r="B40" t="str">
            <v>Operating  Profit</v>
          </cell>
          <cell r="D40">
            <v>49904274.214396581</v>
          </cell>
          <cell r="E40">
            <v>56209238.035738498</v>
          </cell>
          <cell r="F40">
            <v>49177005.753516532</v>
          </cell>
          <cell r="G40">
            <v>59875232.027926408</v>
          </cell>
          <cell r="H40">
            <v>37379959.356053472</v>
          </cell>
          <cell r="I40">
            <v>44495199.045892268</v>
          </cell>
          <cell r="J40">
            <v>73817770.143459499</v>
          </cell>
          <cell r="K40">
            <v>45795562.978759103</v>
          </cell>
          <cell r="L40">
            <v>53947664.778100342</v>
          </cell>
          <cell r="M40">
            <v>56547896.405430764</v>
          </cell>
          <cell r="N40">
            <v>48784686.016655087</v>
          </cell>
          <cell r="O40">
            <v>61317015.6887514</v>
          </cell>
          <cell r="P40">
            <v>637251504.44467998</v>
          </cell>
          <cell r="R40">
            <v>470601906.33384264</v>
          </cell>
        </row>
        <row r="41">
          <cell r="R41">
            <v>0</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row>
        <row r="44">
          <cell r="C44" t="str">
            <v>Other Income</v>
          </cell>
          <cell r="D44">
            <v>16400000</v>
          </cell>
          <cell r="E44">
            <v>16400000</v>
          </cell>
          <cell r="F44">
            <v>16400000.000000004</v>
          </cell>
          <cell r="G44">
            <v>6400000</v>
          </cell>
          <cell r="H44">
            <v>6400000</v>
          </cell>
          <cell r="I44">
            <v>6400000</v>
          </cell>
          <cell r="J44">
            <v>6400000</v>
          </cell>
          <cell r="K44">
            <v>6400000</v>
          </cell>
          <cell r="L44">
            <v>6400000.0000000009</v>
          </cell>
          <cell r="M44">
            <v>6399999.9999999991</v>
          </cell>
          <cell r="N44">
            <v>6400000</v>
          </cell>
          <cell r="O44">
            <v>6400000.0000000009</v>
          </cell>
          <cell r="P44">
            <v>106800000</v>
          </cell>
          <cell r="R44">
            <v>87600000</v>
          </cell>
        </row>
        <row r="45">
          <cell r="D45">
            <v>16937328</v>
          </cell>
          <cell r="E45">
            <v>16827928</v>
          </cell>
          <cell r="F45">
            <v>16907960.000000004</v>
          </cell>
          <cell r="G45">
            <v>15925448</v>
          </cell>
          <cell r="H45">
            <v>15987968</v>
          </cell>
          <cell r="I45">
            <v>15911316</v>
          </cell>
          <cell r="J45">
            <v>8946760</v>
          </cell>
          <cell r="K45">
            <v>6874808</v>
          </cell>
          <cell r="L45">
            <v>6970076.0000000009</v>
          </cell>
          <cell r="M45">
            <v>6827927.9999999991</v>
          </cell>
          <cell r="N45">
            <v>6874808</v>
          </cell>
          <cell r="O45">
            <v>6907960.0000000009</v>
          </cell>
          <cell r="P45">
            <v>141900288</v>
          </cell>
          <cell r="R45">
            <v>121289592</v>
          </cell>
        </row>
        <row r="46">
          <cell r="R46">
            <v>0</v>
          </cell>
        </row>
        <row r="47">
          <cell r="B47" t="str">
            <v>Profit Before Tax</v>
          </cell>
          <cell r="D47">
            <v>66841602.214396581</v>
          </cell>
          <cell r="E47">
            <v>73037166.035738498</v>
          </cell>
          <cell r="F47">
            <v>66084965.75351654</v>
          </cell>
          <cell r="G47">
            <v>75800680.027926415</v>
          </cell>
          <cell r="H47">
            <v>53367927.356053472</v>
          </cell>
          <cell r="I47">
            <v>60406515.045892268</v>
          </cell>
          <cell r="J47">
            <v>82764530.143459499</v>
          </cell>
          <cell r="K47">
            <v>52670370.978759103</v>
          </cell>
          <cell r="L47">
            <v>60917740.778100342</v>
          </cell>
          <cell r="M47">
            <v>63375824.405430764</v>
          </cell>
          <cell r="N47">
            <v>55659494.016655087</v>
          </cell>
          <cell r="O47">
            <v>68224975.6887514</v>
          </cell>
          <cell r="P47">
            <v>779151792.44467998</v>
          </cell>
          <cell r="R47">
            <v>591891498.33384264</v>
          </cell>
        </row>
        <row r="48">
          <cell r="R48">
            <v>0</v>
          </cell>
        </row>
        <row r="49">
          <cell r="B49" t="str">
            <v>Taxation</v>
          </cell>
          <cell r="R49">
            <v>0</v>
          </cell>
        </row>
        <row r="50">
          <cell r="C50" t="str">
            <v>Current</v>
          </cell>
          <cell r="D50">
            <v>18048484.644129559</v>
          </cell>
          <cell r="E50">
            <v>20591185.236323565</v>
          </cell>
          <cell r="F50">
            <v>18469552.36144707</v>
          </cell>
          <cell r="G50">
            <v>21701762.407243371</v>
          </cell>
          <cell r="H50">
            <v>13878853.408999635</v>
          </cell>
          <cell r="I50">
            <v>15526752.211016374</v>
          </cell>
          <cell r="J50">
            <v>22707268.95787755</v>
          </cell>
          <cell r="K50">
            <v>13196417.320648406</v>
          </cell>
          <cell r="L50">
            <v>16282672.22888005</v>
          </cell>
          <cell r="M50">
            <v>17100221.287181277</v>
          </cell>
          <cell r="N50">
            <v>14455398.179443095</v>
          </cell>
          <cell r="O50">
            <v>17495643.356257901</v>
          </cell>
          <cell r="P50">
            <v>209454211.59944785</v>
          </cell>
          <cell r="R50">
            <v>160402948.77656555</v>
          </cell>
        </row>
        <row r="51">
          <cell r="C51" t="str">
            <v>Presumptive</v>
          </cell>
          <cell r="D51">
            <v>4312603.9179655453</v>
          </cell>
          <cell r="E51">
            <v>3473328.9179655453</v>
          </cell>
          <cell r="F51">
            <v>3825440.9179655453</v>
          </cell>
          <cell r="G51">
            <v>3995144.4331419198</v>
          </cell>
          <cell r="H51">
            <v>4053888.690730107</v>
          </cell>
          <cell r="I51">
            <v>4541051.690730107</v>
          </cell>
          <cell r="J51">
            <v>4608365.3347005742</v>
          </cell>
          <cell r="K51">
            <v>4255758.3347005742</v>
          </cell>
          <cell r="L51">
            <v>4061909.3347005742</v>
          </cell>
          <cell r="M51">
            <v>3967525.3347005742</v>
          </cell>
          <cell r="N51">
            <v>4161374.3347005742</v>
          </cell>
          <cell r="O51">
            <v>4802214.3347005742</v>
          </cell>
          <cell r="P51">
            <v>50058605.576702222</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row>
        <row r="53">
          <cell r="D53">
            <v>22554166.062095106</v>
          </cell>
          <cell r="E53">
            <v>24257591.654289111</v>
          </cell>
          <cell r="F53">
            <v>22488070.779412616</v>
          </cell>
          <cell r="G53">
            <v>25924018.340385292</v>
          </cell>
          <cell r="H53">
            <v>18159853.599729743</v>
          </cell>
          <cell r="I53">
            <v>20294915.401746482</v>
          </cell>
          <cell r="J53">
            <v>27610159.292578124</v>
          </cell>
          <cell r="K53">
            <v>17746700.655348979</v>
          </cell>
          <cell r="L53">
            <v>20639106.563580625</v>
          </cell>
          <cell r="M53">
            <v>21378634.12188185</v>
          </cell>
          <cell r="N53">
            <v>18927660.014143668</v>
          </cell>
          <cell r="O53">
            <v>22608745.190958474</v>
          </cell>
          <cell r="P53">
            <v>262589621.67615008</v>
          </cell>
          <cell r="Q53">
            <v>0</v>
          </cell>
          <cell r="R53">
            <v>199674582.3491661</v>
          </cell>
        </row>
        <row r="54">
          <cell r="R54">
            <v>0</v>
          </cell>
        </row>
        <row r="55">
          <cell r="B55" t="str">
            <v>Profit After Tax</v>
          </cell>
          <cell r="D55">
            <v>44287436.152301475</v>
          </cell>
          <cell r="E55">
            <v>48779574.381449386</v>
          </cell>
          <cell r="F55">
            <v>43596894.974103928</v>
          </cell>
          <cell r="G55">
            <v>49876661.687541127</v>
          </cell>
          <cell r="H55">
            <v>35208073.756323725</v>
          </cell>
          <cell r="I55">
            <v>40111599.644145787</v>
          </cell>
          <cell r="J55">
            <v>55154370.850881375</v>
          </cell>
          <cell r="K55">
            <v>34923670.323410124</v>
          </cell>
          <cell r="L55">
            <v>40278634.214519717</v>
          </cell>
          <cell r="M55">
            <v>41997190.283548914</v>
          </cell>
          <cell r="N55">
            <v>36731834.002511419</v>
          </cell>
          <cell r="O55">
            <v>45616230.497792929</v>
          </cell>
          <cell r="P55">
            <v>516562170.76853001</v>
          </cell>
          <cell r="Q55">
            <v>0</v>
          </cell>
          <cell r="R55">
            <v>392216915.98467672</v>
          </cell>
        </row>
        <row r="56">
          <cell r="D56">
            <v>42954102.818968162</v>
          </cell>
          <cell r="E56">
            <v>47446241.0481162</v>
          </cell>
          <cell r="F56">
            <v>42263561.640770659</v>
          </cell>
          <cell r="G56">
            <v>48543328.354207799</v>
          </cell>
          <cell r="H56">
            <v>33874740.422990426</v>
          </cell>
          <cell r="I56">
            <v>38778266.310812548</v>
          </cell>
          <cell r="J56">
            <v>53821037.517548025</v>
          </cell>
          <cell r="K56">
            <v>33590336.990076639</v>
          </cell>
          <cell r="L56">
            <v>38945300.881186426</v>
          </cell>
          <cell r="M56">
            <v>40663856.950215526</v>
          </cell>
          <cell r="N56">
            <v>35398500.66917821</v>
          </cell>
          <cell r="O56">
            <v>44282897.164459482</v>
          </cell>
          <cell r="P56">
            <v>500562170.76853019</v>
          </cell>
        </row>
        <row r="57">
          <cell r="D57">
            <v>1333333.3333333135</v>
          </cell>
          <cell r="E57">
            <v>1333333.3333331868</v>
          </cell>
          <cell r="F57">
            <v>1333333.3333332688</v>
          </cell>
          <cell r="G57">
            <v>1333333.3333333284</v>
          </cell>
          <cell r="H57">
            <v>1333333.3333332986</v>
          </cell>
          <cell r="I57">
            <v>1333333.333333239</v>
          </cell>
          <cell r="J57">
            <v>1333333.3333333507</v>
          </cell>
          <cell r="K57">
            <v>1333333.3333334848</v>
          </cell>
          <cell r="L57">
            <v>1333333.3333332911</v>
          </cell>
          <cell r="M57">
            <v>1333333.333333388</v>
          </cell>
          <cell r="N57">
            <v>1333333.3333332092</v>
          </cell>
          <cell r="O57">
            <v>1333333.3333334476</v>
          </cell>
          <cell r="P57">
            <v>15999999.999999821</v>
          </cell>
        </row>
      </sheetData>
      <sheetData sheetId="10">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C33" t="str">
            <v>Financial Charges -Working Capital</v>
          </cell>
          <cell r="E33">
            <v>60473.755293825867</v>
          </cell>
          <cell r="F33">
            <v>53527.532337999815</v>
          </cell>
          <cell r="G33">
            <v>52667.005527819274</v>
          </cell>
          <cell r="H33">
            <v>48159.604580924548</v>
          </cell>
          <cell r="I33">
            <v>64375.987664004839</v>
          </cell>
          <cell r="J33">
            <v>62207.752952627634</v>
          </cell>
          <cell r="K33">
            <v>55114.987719421209</v>
          </cell>
          <cell r="L33">
            <v>69360.660183439599</v>
          </cell>
          <cell r="M33">
            <v>64628.823803714724</v>
          </cell>
          <cell r="N33">
            <v>67314.511668711566</v>
          </cell>
          <cell r="O33">
            <v>67809.189421347022</v>
          </cell>
          <cell r="P33">
            <v>65415.30358699827</v>
          </cell>
          <cell r="Q33">
            <v>731055.11474083434</v>
          </cell>
          <cell r="R33">
            <v>341411.63835720194</v>
          </cell>
          <cell r="S33">
            <v>389643.4763836324</v>
          </cell>
          <cell r="T33">
            <v>731055.11474083434</v>
          </cell>
        </row>
        <row r="34">
          <cell r="C34" t="str">
            <v>Other Expenses  - (Charity &amp; Donation)</v>
          </cell>
          <cell r="E34">
            <v>41995.663398490193</v>
          </cell>
          <cell r="F34">
            <v>37171.897456944309</v>
          </cell>
          <cell r="G34">
            <v>36574.309394318952</v>
          </cell>
          <cell r="H34">
            <v>33444.169847864279</v>
          </cell>
          <cell r="I34">
            <v>44705.546988892253</v>
          </cell>
          <cell r="J34">
            <v>43199.828439324738</v>
          </cell>
          <cell r="K34">
            <v>38274.297027375847</v>
          </cell>
          <cell r="L34">
            <v>48167.125127388616</v>
          </cell>
          <cell r="M34">
            <v>44881.127641468564</v>
          </cell>
          <cell r="N34">
            <v>46746.188658827479</v>
          </cell>
          <cell r="O34">
            <v>47089.714875935439</v>
          </cell>
          <cell r="P34">
            <v>45427.294157637691</v>
          </cell>
          <cell r="Q34">
            <v>507677.16301446845</v>
          </cell>
          <cell r="R34">
            <v>237091.41552583475</v>
          </cell>
          <cell r="S34">
            <v>270585.74748863361</v>
          </cell>
          <cell r="T34">
            <v>507677.16301446839</v>
          </cell>
        </row>
        <row r="35">
          <cell r="C35" t="str">
            <v>W.P.P.F. &amp; Others</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593061.6888572583</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225363.44176575818</v>
          </cell>
        </row>
        <row r="37">
          <cell r="E37">
            <v>3328378.1941436292</v>
          </cell>
          <cell r="F37">
            <v>5599523.3259729948</v>
          </cell>
          <cell r="G37">
            <v>443020.12447823369</v>
          </cell>
          <cell r="H37">
            <v>953027.20920075756</v>
          </cell>
          <cell r="I37">
            <v>3310398.0749957706</v>
          </cell>
          <cell r="J37">
            <v>3516254.1369121335</v>
          </cell>
          <cell r="K37">
            <v>6718269.2673832327</v>
          </cell>
          <cell r="L37">
            <v>492150.27909972053</v>
          </cell>
          <cell r="M37">
            <v>484702.39498798066</v>
          </cell>
          <cell r="N37">
            <v>5515714.5597413173</v>
          </cell>
          <cell r="O37">
            <v>3375037.7261105245</v>
          </cell>
          <cell r="P37">
            <v>936773.03687329008</v>
          </cell>
          <cell r="Q37">
            <v>34673248.329899587</v>
          </cell>
          <cell r="R37">
            <v>17150601.065703519</v>
          </cell>
          <cell r="S37">
            <v>17522647.264196064</v>
          </cell>
          <cell r="T37">
            <v>34673248.329899579</v>
          </cell>
        </row>
        <row r="38">
          <cell r="B38" t="str">
            <v>Operating Profit</v>
          </cell>
          <cell r="E38">
            <v>-1844726.1602935405</v>
          </cell>
          <cell r="F38">
            <v>-4115871.2921229061</v>
          </cell>
          <cell r="G38">
            <v>1040631.909371855</v>
          </cell>
          <cell r="H38">
            <v>530624.82464933116</v>
          </cell>
          <cell r="I38">
            <v>-1826746.0411456819</v>
          </cell>
          <cell r="J38">
            <v>-2032602.1030620448</v>
          </cell>
          <cell r="K38">
            <v>-3442040.9884909987</v>
          </cell>
          <cell r="L38">
            <v>2784077.9997925134</v>
          </cell>
          <cell r="M38">
            <v>2791525.8839042531</v>
          </cell>
          <cell r="N38">
            <v>-2239486.2808490833</v>
          </cell>
          <cell r="O38">
            <v>-98809.44721829053</v>
          </cell>
          <cell r="P38">
            <v>2339455.2420189437</v>
          </cell>
          <cell r="Q38">
            <v>-6113966.4534456488</v>
          </cell>
          <cell r="R38">
            <v>-8248688.8626029864</v>
          </cell>
          <cell r="S38">
            <v>2134722.4091573376</v>
          </cell>
          <cell r="T38">
            <v>-6113966.4534456488</v>
          </cell>
        </row>
        <row r="39">
          <cell r="R39">
            <v>0</v>
          </cell>
          <cell r="S39">
            <v>0</v>
          </cell>
          <cell r="T39">
            <v>0</v>
          </cell>
        </row>
        <row r="40">
          <cell r="B40" t="str">
            <v>Other Income</v>
          </cell>
          <cell r="R40">
            <v>0</v>
          </cell>
          <cell r="S40">
            <v>0</v>
          </cell>
          <cell r="T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11200000.000000002</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11200000.000000002</v>
          </cell>
        </row>
        <row r="44">
          <cell r="B44" t="str">
            <v>Profit Before Tax</v>
          </cell>
          <cell r="E44">
            <v>-911392.82696020708</v>
          </cell>
          <cell r="F44">
            <v>-3182537.9587895726</v>
          </cell>
          <cell r="G44">
            <v>1973965.2427051882</v>
          </cell>
          <cell r="H44">
            <v>1463958.1579826646</v>
          </cell>
          <cell r="I44">
            <v>-893412.7078123485</v>
          </cell>
          <cell r="J44">
            <v>-1099268.7697287113</v>
          </cell>
          <cell r="K44">
            <v>-2508707.6551576653</v>
          </cell>
          <cell r="L44">
            <v>3717411.3331258469</v>
          </cell>
          <cell r="M44">
            <v>3724859.2172375866</v>
          </cell>
          <cell r="N44">
            <v>-1306152.9475157498</v>
          </cell>
          <cell r="O44">
            <v>834523.88611504307</v>
          </cell>
          <cell r="P44">
            <v>3272788.5753522771</v>
          </cell>
          <cell r="Q44">
            <v>5086033.5465543531</v>
          </cell>
          <cell r="R44">
            <v>-2648688.8626029864</v>
          </cell>
          <cell r="S44">
            <v>7734722.4091573376</v>
          </cell>
          <cell r="T44">
            <v>5086033.5465543512</v>
          </cell>
        </row>
        <row r="45">
          <cell r="R45">
            <v>0</v>
          </cell>
          <cell r="S45">
            <v>0</v>
          </cell>
          <cell r="T45">
            <v>0</v>
          </cell>
        </row>
        <row r="46">
          <cell r="B46" t="str">
            <v>Taxation</v>
          </cell>
          <cell r="R46">
            <v>0</v>
          </cell>
          <cell r="S46">
            <v>0</v>
          </cell>
          <cell r="T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1780111.7412940231</v>
          </cell>
        </row>
        <row r="48">
          <cell r="C48" t="str">
            <v>Surcharge</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t="str">
            <v>Deferred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E50">
            <v>-318987.48943607247</v>
          </cell>
          <cell r="F50">
            <v>-1113888.2855763503</v>
          </cell>
          <cell r="G50">
            <v>690887.83494681586</v>
          </cell>
          <cell r="H50">
            <v>512385.3552939326</v>
          </cell>
          <cell r="I50">
            <v>-312694.44773432193</v>
          </cell>
          <cell r="J50">
            <v>-384744.06940504897</v>
          </cell>
          <cell r="K50">
            <v>-878047.67930518277</v>
          </cell>
          <cell r="L50">
            <v>1301093.9665940464</v>
          </cell>
          <cell r="M50">
            <v>1303700.7260331553</v>
          </cell>
          <cell r="N50">
            <v>-457153.53163051244</v>
          </cell>
          <cell r="O50">
            <v>292083.36014026508</v>
          </cell>
          <cell r="P50">
            <v>1145476.0013732968</v>
          </cell>
          <cell r="Q50">
            <v>1780111.7412940233</v>
          </cell>
          <cell r="R50">
            <v>-927041.10191104526</v>
          </cell>
          <cell r="S50">
            <v>2707152.8432050683</v>
          </cell>
          <cell r="T50">
            <v>1780111.7412940231</v>
          </cell>
        </row>
        <row r="51">
          <cell r="R51">
            <v>0</v>
          </cell>
          <cell r="S51">
            <v>0</v>
          </cell>
          <cell r="T51">
            <v>0</v>
          </cell>
        </row>
        <row r="52">
          <cell r="B52" t="str">
            <v>Profit After Tax</v>
          </cell>
          <cell r="E52">
            <v>-592405.33752413467</v>
          </cell>
          <cell r="F52">
            <v>-2068649.6732132223</v>
          </cell>
          <cell r="G52">
            <v>1283077.4077583724</v>
          </cell>
          <cell r="H52">
            <v>951572.80268873204</v>
          </cell>
          <cell r="I52">
            <v>-580718.26007802656</v>
          </cell>
          <cell r="J52">
            <v>-714524.70032366237</v>
          </cell>
          <cell r="K52">
            <v>-1630659.9758524825</v>
          </cell>
          <cell r="L52">
            <v>2416317.3665318005</v>
          </cell>
          <cell r="M52">
            <v>2421158.4912044313</v>
          </cell>
          <cell r="N52">
            <v>-848999.41588523739</v>
          </cell>
          <cell r="O52">
            <v>542440.52597477799</v>
          </cell>
          <cell r="P52">
            <v>2127312.5739789801</v>
          </cell>
          <cell r="Q52">
            <v>3305921.8052603286</v>
          </cell>
          <cell r="R52">
            <v>-1721647.7606919413</v>
          </cell>
          <cell r="S52">
            <v>5027569.5659522694</v>
          </cell>
          <cell r="T52">
            <v>3305921.8052603281</v>
          </cell>
        </row>
        <row r="53">
          <cell r="E53">
            <v>-592405.3375241342</v>
          </cell>
          <cell r="F53">
            <v>-2068649.6732132209</v>
          </cell>
          <cell r="G53">
            <v>1283077.4077583731</v>
          </cell>
          <cell r="H53">
            <v>951572.80268873251</v>
          </cell>
          <cell r="I53">
            <v>-580718.26007802645</v>
          </cell>
          <cell r="J53">
            <v>-714524.70032366191</v>
          </cell>
          <cell r="K53">
            <v>-1538111.1451193038</v>
          </cell>
          <cell r="L53">
            <v>1886254.2984366277</v>
          </cell>
          <cell r="M53">
            <v>1890350.634698085</v>
          </cell>
          <cell r="N53">
            <v>-876706.05591624917</v>
          </cell>
          <cell r="O53">
            <v>300666.20258068526</v>
          </cell>
          <cell r="P53">
            <v>1641711.7816611647</v>
          </cell>
          <cell r="Q53">
            <v>1582517.9556490723</v>
          </cell>
          <cell r="R53">
            <v>-1721647.7606919375</v>
          </cell>
          <cell r="S53">
            <v>3304165.7163410094</v>
          </cell>
          <cell r="T53">
            <v>1582517.9556490718</v>
          </cell>
        </row>
        <row r="54">
          <cell r="E54">
            <v>0</v>
          </cell>
          <cell r="F54">
            <v>0</v>
          </cell>
          <cell r="G54">
            <v>0</v>
          </cell>
          <cell r="H54">
            <v>0</v>
          </cell>
          <cell r="I54">
            <v>0</v>
          </cell>
          <cell r="J54">
            <v>0</v>
          </cell>
          <cell r="K54">
            <v>-92548.830733178649</v>
          </cell>
          <cell r="L54">
            <v>530063.06809517276</v>
          </cell>
          <cell r="M54">
            <v>530807.85650634626</v>
          </cell>
          <cell r="N54">
            <v>27706.640031011775</v>
          </cell>
          <cell r="O54">
            <v>241774.32339409273</v>
          </cell>
          <cell r="P54">
            <v>485600.79231781536</v>
          </cell>
          <cell r="Q54">
            <v>1723403.8496112563</v>
          </cell>
          <cell r="R54">
            <v>0</v>
          </cell>
          <cell r="S54">
            <v>1723403.8496112602</v>
          </cell>
          <cell r="T54">
            <v>1723403.8496112602</v>
          </cell>
        </row>
        <row r="55">
          <cell r="Q55">
            <v>3305921.8052603286</v>
          </cell>
        </row>
        <row r="56">
          <cell r="B56" t="str">
            <v>INDUS MOTOR COMPANY LIMITED</v>
          </cell>
        </row>
        <row r="57">
          <cell r="B57" t="str">
            <v>PERUNIT PROFIT &amp; LOSS ACCOUNT - DAIHTASU  (CKD)</v>
          </cell>
        </row>
        <row r="58">
          <cell r="B58" t="str">
            <v>FOR THE YEAR 2001~02</v>
          </cell>
        </row>
        <row r="59">
          <cell r="AA59" t="str">
            <v xml:space="preserve">C:\MIS\2002-03\[MIS-Aug-02-Sep17-QP.xls]Variantwise </v>
          </cell>
        </row>
        <row r="60">
          <cell r="F60">
            <v>-29905.625785854187</v>
          </cell>
          <cell r="H60">
            <v>-154804.00939961255</v>
          </cell>
          <cell r="J60">
            <v>128770.52132494061</v>
          </cell>
          <cell r="L60">
            <v>100723.40992695613</v>
          </cell>
          <cell r="N60">
            <v>-25096.358790370967</v>
          </cell>
          <cell r="P60">
            <v>-36470.247848650171</v>
          </cell>
          <cell r="R60">
            <v>-98064.057055345824</v>
          </cell>
          <cell r="T60">
            <v>212666.88331323065</v>
          </cell>
          <cell r="V60">
            <v>213038.5896744731</v>
          </cell>
          <cell r="X60">
            <v>-38047.382807163958</v>
          </cell>
          <cell r="Z60">
            <v>68788.75810036881</v>
          </cell>
          <cell r="AB60">
            <v>190476.80826130172</v>
          </cell>
          <cell r="AC60" t="str">
            <v>CL</v>
          </cell>
          <cell r="AD60">
            <v>532077.28891427338</v>
          </cell>
        </row>
        <row r="61">
          <cell r="E61">
            <v>548</v>
          </cell>
          <cell r="G61">
            <v>579</v>
          </cell>
          <cell r="I61">
            <v>610</v>
          </cell>
          <cell r="K61">
            <v>641</v>
          </cell>
          <cell r="M61">
            <v>672</v>
          </cell>
          <cell r="O61">
            <v>703</v>
          </cell>
          <cell r="Q61">
            <v>734</v>
          </cell>
          <cell r="S61">
            <v>765</v>
          </cell>
          <cell r="U61">
            <v>796</v>
          </cell>
          <cell r="W61">
            <v>827</v>
          </cell>
          <cell r="Y61">
            <v>858</v>
          </cell>
          <cell r="AA61">
            <v>889</v>
          </cell>
          <cell r="AC61" t="str">
            <v>Yearly</v>
          </cell>
        </row>
        <row r="62">
          <cell r="D62" t="str">
            <v>CL</v>
          </cell>
          <cell r="E62" t="str">
            <v>Per Unit</v>
          </cell>
          <cell r="F62" t="str">
            <v>Total</v>
          </cell>
          <cell r="G62" t="str">
            <v>Per Unit</v>
          </cell>
          <cell r="H62" t="str">
            <v>Total</v>
          </cell>
          <cell r="I62" t="str">
            <v>Per Unit</v>
          </cell>
          <cell r="J62" t="str">
            <v>Total</v>
          </cell>
          <cell r="K62" t="str">
            <v>Per Unit</v>
          </cell>
          <cell r="L62" t="str">
            <v>Total</v>
          </cell>
          <cell r="M62" t="str">
            <v>Per Unit</v>
          </cell>
          <cell r="N62" t="str">
            <v>Total</v>
          </cell>
          <cell r="O62" t="str">
            <v>Per Unit</v>
          </cell>
          <cell r="P62" t="str">
            <v>Total</v>
          </cell>
          <cell r="Q62" t="str">
            <v>Per Unit</v>
          </cell>
          <cell r="R62" t="str">
            <v>Total</v>
          </cell>
          <cell r="S62" t="str">
            <v>Per Unit</v>
          </cell>
          <cell r="T62" t="str">
            <v>Total</v>
          </cell>
          <cell r="U62" t="str">
            <v>Per Unit</v>
          </cell>
          <cell r="V62" t="str">
            <v>Total</v>
          </cell>
          <cell r="W62" t="str">
            <v>Per Unit</v>
          </cell>
          <cell r="X62" t="str">
            <v>Total</v>
          </cell>
          <cell r="Y62" t="str">
            <v>Per Unit</v>
          </cell>
          <cell r="Z62" t="str">
            <v>Total</v>
          </cell>
          <cell r="AA62" t="str">
            <v>Per Unit</v>
          </cell>
          <cell r="AB62" t="str">
            <v>Total</v>
          </cell>
          <cell r="AC62" t="str">
            <v>Average</v>
          </cell>
          <cell r="AD62">
            <v>0</v>
          </cell>
          <cell r="AF62" t="str">
            <v>CL</v>
          </cell>
        </row>
        <row r="64">
          <cell r="C64" t="str">
            <v>Sales Units</v>
          </cell>
          <cell r="E64">
            <v>1</v>
          </cell>
          <cell r="F64">
            <v>90</v>
          </cell>
          <cell r="G64">
            <v>1</v>
          </cell>
          <cell r="H64">
            <v>90</v>
          </cell>
          <cell r="I64">
            <v>1</v>
          </cell>
          <cell r="J64">
            <v>90</v>
          </cell>
          <cell r="K64">
            <v>1</v>
          </cell>
          <cell r="L64">
            <v>90</v>
          </cell>
          <cell r="M64">
            <v>1</v>
          </cell>
          <cell r="N64">
            <v>90</v>
          </cell>
          <cell r="O64">
            <v>1</v>
          </cell>
          <cell r="P64">
            <v>90</v>
          </cell>
          <cell r="Q64">
            <v>1</v>
          </cell>
          <cell r="R64">
            <v>90</v>
          </cell>
          <cell r="S64">
            <v>1</v>
          </cell>
          <cell r="T64">
            <v>90</v>
          </cell>
          <cell r="U64">
            <v>1</v>
          </cell>
          <cell r="V64">
            <v>90</v>
          </cell>
          <cell r="W64">
            <v>1</v>
          </cell>
          <cell r="X64">
            <v>90</v>
          </cell>
          <cell r="Y64">
            <v>1</v>
          </cell>
          <cell r="Z64">
            <v>90</v>
          </cell>
          <cell r="AA64">
            <v>1</v>
          </cell>
          <cell r="AB64">
            <v>90</v>
          </cell>
          <cell r="AC64">
            <v>1080</v>
          </cell>
          <cell r="AE64" t="str">
            <v>Sales Units</v>
          </cell>
        </row>
        <row r="66">
          <cell r="C66" t="str">
            <v>Selling Price</v>
          </cell>
          <cell r="E66">
            <v>349000</v>
          </cell>
          <cell r="F66">
            <v>31410000</v>
          </cell>
          <cell r="G66">
            <v>349000</v>
          </cell>
          <cell r="H66">
            <v>31410000</v>
          </cell>
          <cell r="I66">
            <v>349000</v>
          </cell>
          <cell r="J66">
            <v>31410000</v>
          </cell>
          <cell r="K66">
            <v>349000</v>
          </cell>
          <cell r="L66">
            <v>31410000</v>
          </cell>
          <cell r="M66">
            <v>349000</v>
          </cell>
          <cell r="N66">
            <v>31410000</v>
          </cell>
          <cell r="O66">
            <v>349000</v>
          </cell>
          <cell r="P66">
            <v>31410000</v>
          </cell>
          <cell r="Q66">
            <v>349000</v>
          </cell>
          <cell r="R66">
            <v>31410000</v>
          </cell>
          <cell r="S66">
            <v>349000</v>
          </cell>
          <cell r="T66">
            <v>31410000</v>
          </cell>
          <cell r="U66">
            <v>349000</v>
          </cell>
          <cell r="V66">
            <v>31410000</v>
          </cell>
          <cell r="W66">
            <v>349000</v>
          </cell>
          <cell r="X66">
            <v>31410000</v>
          </cell>
          <cell r="Y66">
            <v>349000</v>
          </cell>
          <cell r="Z66">
            <v>31410000</v>
          </cell>
          <cell r="AA66">
            <v>349000</v>
          </cell>
          <cell r="AB66">
            <v>31410000</v>
          </cell>
          <cell r="AC66">
            <v>349000</v>
          </cell>
          <cell r="AE66" t="str">
            <v>Selling Price</v>
          </cell>
        </row>
        <row r="67">
          <cell r="C67" t="str">
            <v>Less: Dealer commission</v>
          </cell>
          <cell r="E67">
            <v>-6000</v>
          </cell>
          <cell r="F67">
            <v>-540000</v>
          </cell>
          <cell r="G67">
            <v>-6000</v>
          </cell>
          <cell r="H67">
            <v>-540000</v>
          </cell>
          <cell r="I67">
            <v>-6000</v>
          </cell>
          <cell r="J67">
            <v>-540000</v>
          </cell>
          <cell r="K67">
            <v>-6000</v>
          </cell>
          <cell r="L67">
            <v>-540000</v>
          </cell>
          <cell r="M67">
            <v>-6000</v>
          </cell>
          <cell r="N67">
            <v>-540000</v>
          </cell>
          <cell r="O67">
            <v>-6000</v>
          </cell>
          <cell r="P67">
            <v>-540000</v>
          </cell>
          <cell r="Q67">
            <v>-6000</v>
          </cell>
          <cell r="R67">
            <v>-540000</v>
          </cell>
          <cell r="S67">
            <v>-6000</v>
          </cell>
          <cell r="T67">
            <v>-540000</v>
          </cell>
          <cell r="U67">
            <v>-6000</v>
          </cell>
          <cell r="V67">
            <v>-540000</v>
          </cell>
          <cell r="W67">
            <v>-6000</v>
          </cell>
          <cell r="X67">
            <v>-540000</v>
          </cell>
          <cell r="Y67">
            <v>-6000</v>
          </cell>
          <cell r="Z67">
            <v>-540000</v>
          </cell>
          <cell r="AA67">
            <v>-6000</v>
          </cell>
          <cell r="AB67">
            <v>-540000</v>
          </cell>
          <cell r="AC67">
            <v>-6000</v>
          </cell>
          <cell r="AE67" t="str">
            <v>Less: Dealer commission</v>
          </cell>
        </row>
        <row r="68">
          <cell r="D68" t="str">
            <v xml:space="preserve">  Sales tax</v>
          </cell>
          <cell r="E68">
            <v>-45521.739130434784</v>
          </cell>
          <cell r="F68">
            <v>-4096956.5217391304</v>
          </cell>
          <cell r="G68">
            <v>-45521.739130434784</v>
          </cell>
          <cell r="H68">
            <v>-4096956.5217391304</v>
          </cell>
          <cell r="I68">
            <v>-45521.739130434784</v>
          </cell>
          <cell r="J68">
            <v>-4096956.5217391304</v>
          </cell>
          <cell r="K68">
            <v>-45521.739130434784</v>
          </cell>
          <cell r="L68">
            <v>-4096956.5217391304</v>
          </cell>
          <cell r="M68">
            <v>-45521.739130434784</v>
          </cell>
          <cell r="N68">
            <v>-4096956.5217391304</v>
          </cell>
          <cell r="O68">
            <v>-45521.739130434784</v>
          </cell>
          <cell r="P68">
            <v>-4096956.5217391304</v>
          </cell>
          <cell r="Q68">
            <v>-45521.739130434784</v>
          </cell>
          <cell r="R68">
            <v>-4096956.5217391304</v>
          </cell>
          <cell r="S68">
            <v>-45521.739130434784</v>
          </cell>
          <cell r="T68">
            <v>-4096956.5217391304</v>
          </cell>
          <cell r="U68">
            <v>-45521.739130434784</v>
          </cell>
          <cell r="V68">
            <v>-4096956.5217391304</v>
          </cell>
          <cell r="W68">
            <v>-45521.739130434784</v>
          </cell>
          <cell r="X68">
            <v>-4096956.5217391304</v>
          </cell>
          <cell r="Y68">
            <v>-45521.739130434784</v>
          </cell>
          <cell r="Z68">
            <v>-4096956.5217391304</v>
          </cell>
          <cell r="AA68">
            <v>-45521.739130434784</v>
          </cell>
          <cell r="AB68">
            <v>-4096956.5217391304</v>
          </cell>
          <cell r="AC68">
            <v>-45521.739130434784</v>
          </cell>
          <cell r="AF68" t="str">
            <v xml:space="preserve">  Sales tax</v>
          </cell>
        </row>
        <row r="69">
          <cell r="C69" t="str">
            <v>Net Sales</v>
          </cell>
          <cell r="E69">
            <v>297478.26086956519</v>
          </cell>
          <cell r="F69">
            <v>26773043.478260871</v>
          </cell>
          <cell r="G69">
            <v>297478.26086956519</v>
          </cell>
          <cell r="H69">
            <v>26773043.478260871</v>
          </cell>
          <cell r="I69">
            <v>297478.26086956519</v>
          </cell>
          <cell r="J69">
            <v>26773043.478260871</v>
          </cell>
          <cell r="K69">
            <v>297478.26086956519</v>
          </cell>
          <cell r="L69">
            <v>26773043.478260871</v>
          </cell>
          <cell r="M69">
            <v>297478.26086956519</v>
          </cell>
          <cell r="N69">
            <v>26773043.478260871</v>
          </cell>
          <cell r="O69">
            <v>297478.26086956519</v>
          </cell>
          <cell r="P69">
            <v>26773043.478260871</v>
          </cell>
          <cell r="Q69">
            <v>297478.26086956519</v>
          </cell>
          <cell r="R69">
            <v>26773043.478260871</v>
          </cell>
          <cell r="S69">
            <v>297478.26086956519</v>
          </cell>
          <cell r="T69">
            <v>26773043.478260871</v>
          </cell>
          <cell r="U69">
            <v>297478.26086956519</v>
          </cell>
          <cell r="V69">
            <v>26773043.478260871</v>
          </cell>
          <cell r="W69">
            <v>297478.26086956519</v>
          </cell>
          <cell r="X69">
            <v>26773043.478260871</v>
          </cell>
          <cell r="Y69">
            <v>297478.26086956519</v>
          </cell>
          <cell r="Z69">
            <v>26773043.478260871</v>
          </cell>
          <cell r="AA69">
            <v>297478.26086956519</v>
          </cell>
          <cell r="AB69">
            <v>26773043.478260871</v>
          </cell>
          <cell r="AC69">
            <v>297478.26086956519</v>
          </cell>
          <cell r="AE69" t="str">
            <v>Net Sales</v>
          </cell>
        </row>
        <row r="71">
          <cell r="C71" t="str">
            <v>Variable Cost of Sales</v>
          </cell>
          <cell r="AE71" t="str">
            <v>Variable Cost of Sales</v>
          </cell>
        </row>
        <row r="72">
          <cell r="D72" t="str">
            <v>CKD Cost</v>
          </cell>
          <cell r="E72">
            <v>185405.57509915665</v>
          </cell>
          <cell r="F72">
            <v>16686501.758924099</v>
          </cell>
          <cell r="G72">
            <v>185405.57509915665</v>
          </cell>
          <cell r="H72">
            <v>16686501.758924099</v>
          </cell>
          <cell r="I72">
            <v>185405.57509915665</v>
          </cell>
          <cell r="J72">
            <v>16686501.758924099</v>
          </cell>
          <cell r="K72">
            <v>185405.57509915665</v>
          </cell>
          <cell r="L72">
            <v>16686501.758924099</v>
          </cell>
          <cell r="M72">
            <v>185405.57509915665</v>
          </cell>
          <cell r="N72">
            <v>16686501.758924099</v>
          </cell>
          <cell r="O72">
            <v>185405.57509915665</v>
          </cell>
          <cell r="P72">
            <v>16686501.758924099</v>
          </cell>
          <cell r="Q72">
            <v>185405.57509915665</v>
          </cell>
          <cell r="R72">
            <v>16686501.758924099</v>
          </cell>
          <cell r="S72">
            <v>185405.57509915665</v>
          </cell>
          <cell r="T72">
            <v>16686501.758924099</v>
          </cell>
          <cell r="U72">
            <v>185405.57509915665</v>
          </cell>
          <cell r="V72">
            <v>16686501.758924099</v>
          </cell>
          <cell r="W72">
            <v>185405.57509915665</v>
          </cell>
          <cell r="X72">
            <v>16686501.758924099</v>
          </cell>
          <cell r="Y72">
            <v>185405.57509915665</v>
          </cell>
          <cell r="Z72">
            <v>16686501.758924099</v>
          </cell>
          <cell r="AA72">
            <v>185405.57509915665</v>
          </cell>
          <cell r="AB72">
            <v>16686501.758924099</v>
          </cell>
          <cell r="AC72">
            <v>185405.57509915665</v>
          </cell>
          <cell r="AD72">
            <v>274187.48166098294</v>
          </cell>
          <cell r="AF72" t="str">
            <v>CKD Cost</v>
          </cell>
        </row>
        <row r="73">
          <cell r="D73" t="str">
            <v>Vendor parts</v>
          </cell>
          <cell r="E73">
            <v>70231</v>
          </cell>
          <cell r="F73">
            <v>6320790</v>
          </cell>
          <cell r="G73">
            <v>70231</v>
          </cell>
          <cell r="H73">
            <v>6320790</v>
          </cell>
          <cell r="I73">
            <v>70231</v>
          </cell>
          <cell r="J73">
            <v>6320790</v>
          </cell>
          <cell r="K73">
            <v>70231</v>
          </cell>
          <cell r="L73">
            <v>6320790</v>
          </cell>
          <cell r="M73">
            <v>70231</v>
          </cell>
          <cell r="N73">
            <v>6320790</v>
          </cell>
          <cell r="O73">
            <v>70231</v>
          </cell>
          <cell r="P73">
            <v>6320790</v>
          </cell>
          <cell r="Q73">
            <v>70231</v>
          </cell>
          <cell r="R73">
            <v>6320790</v>
          </cell>
          <cell r="S73">
            <v>70231</v>
          </cell>
          <cell r="T73">
            <v>6320790</v>
          </cell>
          <cell r="U73">
            <v>70231</v>
          </cell>
          <cell r="V73">
            <v>6320790</v>
          </cell>
          <cell r="W73">
            <v>70231</v>
          </cell>
          <cell r="X73">
            <v>6320790</v>
          </cell>
          <cell r="Y73">
            <v>70231</v>
          </cell>
          <cell r="Z73">
            <v>6320790</v>
          </cell>
          <cell r="AA73">
            <v>70231</v>
          </cell>
          <cell r="AB73">
            <v>6320790</v>
          </cell>
          <cell r="AC73">
            <v>70231</v>
          </cell>
          <cell r="AF73" t="str">
            <v>Vendor parts</v>
          </cell>
        </row>
        <row r="74">
          <cell r="D74" t="str">
            <v>DMC Parts</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F74" t="str">
            <v>Nomi Parts</v>
          </cell>
        </row>
        <row r="75">
          <cell r="D75" t="str">
            <v>Paints &amp; Chemicals</v>
          </cell>
          <cell r="E75">
            <v>3341</v>
          </cell>
          <cell r="F75">
            <v>300690</v>
          </cell>
          <cell r="G75">
            <v>3341</v>
          </cell>
          <cell r="H75">
            <v>300690</v>
          </cell>
          <cell r="I75">
            <v>3341</v>
          </cell>
          <cell r="J75">
            <v>300690</v>
          </cell>
          <cell r="K75">
            <v>3341</v>
          </cell>
          <cell r="L75">
            <v>300690</v>
          </cell>
          <cell r="M75">
            <v>3341</v>
          </cell>
          <cell r="N75">
            <v>300690</v>
          </cell>
          <cell r="O75">
            <v>3341</v>
          </cell>
          <cell r="P75">
            <v>300690</v>
          </cell>
          <cell r="Q75">
            <v>3341</v>
          </cell>
          <cell r="R75">
            <v>300690</v>
          </cell>
          <cell r="S75">
            <v>3341</v>
          </cell>
          <cell r="T75">
            <v>300690</v>
          </cell>
          <cell r="U75">
            <v>3341</v>
          </cell>
          <cell r="V75">
            <v>300690</v>
          </cell>
          <cell r="W75">
            <v>3341</v>
          </cell>
          <cell r="X75">
            <v>300690</v>
          </cell>
          <cell r="Y75">
            <v>3341</v>
          </cell>
          <cell r="Z75">
            <v>300690</v>
          </cell>
          <cell r="AA75">
            <v>3341</v>
          </cell>
          <cell r="AB75">
            <v>300690</v>
          </cell>
          <cell r="AC75">
            <v>3341</v>
          </cell>
          <cell r="AF75" t="str">
            <v>Paints &amp; Chemicals</v>
          </cell>
        </row>
        <row r="76">
          <cell r="D76" t="str">
            <v>Consumables</v>
          </cell>
          <cell r="E76">
            <v>3304</v>
          </cell>
          <cell r="F76">
            <v>297360</v>
          </cell>
          <cell r="G76">
            <v>3304</v>
          </cell>
          <cell r="H76">
            <v>297360</v>
          </cell>
          <cell r="I76">
            <v>3304</v>
          </cell>
          <cell r="J76">
            <v>297360</v>
          </cell>
          <cell r="K76">
            <v>3304</v>
          </cell>
          <cell r="L76">
            <v>297360</v>
          </cell>
          <cell r="M76">
            <v>3304</v>
          </cell>
          <cell r="N76">
            <v>297360</v>
          </cell>
          <cell r="O76">
            <v>3304</v>
          </cell>
          <cell r="P76">
            <v>297360</v>
          </cell>
          <cell r="Q76">
            <v>3304</v>
          </cell>
          <cell r="R76">
            <v>297360</v>
          </cell>
          <cell r="S76">
            <v>3304</v>
          </cell>
          <cell r="T76">
            <v>297360</v>
          </cell>
          <cell r="U76">
            <v>3304</v>
          </cell>
          <cell r="V76">
            <v>297360</v>
          </cell>
          <cell r="W76">
            <v>3304</v>
          </cell>
          <cell r="X76">
            <v>297360</v>
          </cell>
          <cell r="Y76">
            <v>3304</v>
          </cell>
          <cell r="Z76">
            <v>297360</v>
          </cell>
          <cell r="AA76">
            <v>3304</v>
          </cell>
          <cell r="AB76">
            <v>297360</v>
          </cell>
          <cell r="AC76">
            <v>3304</v>
          </cell>
          <cell r="AF76" t="str">
            <v>Consumables</v>
          </cell>
        </row>
        <row r="77">
          <cell r="D77" t="str">
            <v>KD Parts</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F77" t="str">
            <v>KD Parts</v>
          </cell>
        </row>
        <row r="78">
          <cell r="D78" t="str">
            <v>Spare parts</v>
          </cell>
          <cell r="E78">
            <v>44</v>
          </cell>
          <cell r="F78">
            <v>3960</v>
          </cell>
          <cell r="G78">
            <v>44</v>
          </cell>
          <cell r="H78">
            <v>3960</v>
          </cell>
          <cell r="I78">
            <v>44</v>
          </cell>
          <cell r="J78">
            <v>3960</v>
          </cell>
          <cell r="K78">
            <v>44</v>
          </cell>
          <cell r="L78">
            <v>3960</v>
          </cell>
          <cell r="M78">
            <v>44</v>
          </cell>
          <cell r="N78">
            <v>3960</v>
          </cell>
          <cell r="O78">
            <v>44</v>
          </cell>
          <cell r="P78">
            <v>3960</v>
          </cell>
          <cell r="Q78">
            <v>44</v>
          </cell>
          <cell r="R78">
            <v>3960</v>
          </cell>
          <cell r="S78">
            <v>44</v>
          </cell>
          <cell r="T78">
            <v>3960</v>
          </cell>
          <cell r="U78">
            <v>44</v>
          </cell>
          <cell r="V78">
            <v>3960</v>
          </cell>
          <cell r="W78">
            <v>44</v>
          </cell>
          <cell r="X78">
            <v>3960</v>
          </cell>
          <cell r="Y78">
            <v>44</v>
          </cell>
          <cell r="Z78">
            <v>3960</v>
          </cell>
          <cell r="AA78">
            <v>44</v>
          </cell>
          <cell r="AB78">
            <v>3960</v>
          </cell>
          <cell r="AC78">
            <v>44</v>
          </cell>
          <cell r="AF78" t="str">
            <v>Spare parts</v>
          </cell>
        </row>
        <row r="79">
          <cell r="D79" t="str">
            <v>Utilites</v>
          </cell>
          <cell r="E79">
            <v>3875</v>
          </cell>
          <cell r="F79">
            <v>348750</v>
          </cell>
          <cell r="G79">
            <v>3875</v>
          </cell>
          <cell r="H79">
            <v>348750</v>
          </cell>
          <cell r="I79">
            <v>3875</v>
          </cell>
          <cell r="J79">
            <v>348750</v>
          </cell>
          <cell r="K79">
            <v>3875</v>
          </cell>
          <cell r="L79">
            <v>348750</v>
          </cell>
          <cell r="M79">
            <v>3875</v>
          </cell>
          <cell r="N79">
            <v>348750</v>
          </cell>
          <cell r="O79">
            <v>3875</v>
          </cell>
          <cell r="P79">
            <v>348750</v>
          </cell>
          <cell r="Q79">
            <v>3875</v>
          </cell>
          <cell r="R79">
            <v>348750</v>
          </cell>
          <cell r="S79">
            <v>3875</v>
          </cell>
          <cell r="T79">
            <v>348750</v>
          </cell>
          <cell r="U79">
            <v>3875</v>
          </cell>
          <cell r="V79">
            <v>348750</v>
          </cell>
          <cell r="W79">
            <v>3875</v>
          </cell>
          <cell r="X79">
            <v>348750</v>
          </cell>
          <cell r="Y79">
            <v>3875</v>
          </cell>
          <cell r="Z79">
            <v>348750</v>
          </cell>
          <cell r="AA79">
            <v>3875</v>
          </cell>
          <cell r="AB79">
            <v>348750</v>
          </cell>
          <cell r="AC79">
            <v>3875</v>
          </cell>
          <cell r="AF79" t="str">
            <v>Utilites</v>
          </cell>
        </row>
        <row r="80">
          <cell r="D80" t="str">
            <v>Royalty</v>
          </cell>
          <cell r="E80">
            <v>1894</v>
          </cell>
          <cell r="F80">
            <v>170460</v>
          </cell>
          <cell r="G80">
            <v>1894</v>
          </cell>
          <cell r="H80">
            <v>170460</v>
          </cell>
          <cell r="I80">
            <v>1894</v>
          </cell>
          <cell r="J80">
            <v>170460</v>
          </cell>
          <cell r="K80">
            <v>1894</v>
          </cell>
          <cell r="L80">
            <v>170460</v>
          </cell>
          <cell r="M80">
            <v>1894</v>
          </cell>
          <cell r="N80">
            <v>170460</v>
          </cell>
          <cell r="O80">
            <v>1894</v>
          </cell>
          <cell r="P80">
            <v>170460</v>
          </cell>
          <cell r="Q80">
            <v>1894</v>
          </cell>
          <cell r="R80">
            <v>170460</v>
          </cell>
          <cell r="S80">
            <v>1894</v>
          </cell>
          <cell r="T80">
            <v>170460</v>
          </cell>
          <cell r="U80">
            <v>1894</v>
          </cell>
          <cell r="V80">
            <v>170460</v>
          </cell>
          <cell r="W80">
            <v>1894</v>
          </cell>
          <cell r="X80">
            <v>170460</v>
          </cell>
          <cell r="Y80">
            <v>1894</v>
          </cell>
          <cell r="Z80">
            <v>170460</v>
          </cell>
          <cell r="AA80">
            <v>1894</v>
          </cell>
          <cell r="AB80">
            <v>170460</v>
          </cell>
          <cell r="AC80">
            <v>1894</v>
          </cell>
          <cell r="AF80" t="str">
            <v>Royalty</v>
          </cell>
        </row>
        <row r="82">
          <cell r="E82">
            <v>268094.57509915665</v>
          </cell>
          <cell r="F82">
            <v>24128511.758924097</v>
          </cell>
          <cell r="G82">
            <v>268094.57509915665</v>
          </cell>
          <cell r="H82">
            <v>24128511.758924097</v>
          </cell>
          <cell r="I82">
            <v>268094.57509915665</v>
          </cell>
          <cell r="J82">
            <v>24128511.758924097</v>
          </cell>
          <cell r="K82">
            <v>268094.57509915665</v>
          </cell>
          <cell r="L82">
            <v>24128511.758924097</v>
          </cell>
          <cell r="M82">
            <v>268094.57509915665</v>
          </cell>
          <cell r="N82">
            <v>24128511.758924097</v>
          </cell>
          <cell r="O82">
            <v>268094.57509915665</v>
          </cell>
          <cell r="P82">
            <v>24128511.758924097</v>
          </cell>
          <cell r="Q82">
            <v>268094.57509915665</v>
          </cell>
          <cell r="R82">
            <v>24128511.758924097</v>
          </cell>
          <cell r="S82">
            <v>268094.57509915665</v>
          </cell>
          <cell r="T82">
            <v>24128511.758924097</v>
          </cell>
          <cell r="U82">
            <v>268094.57509915665</v>
          </cell>
          <cell r="V82">
            <v>24128511.758924097</v>
          </cell>
          <cell r="W82">
            <v>268094.57509915665</v>
          </cell>
          <cell r="X82">
            <v>24128511.758924097</v>
          </cell>
          <cell r="Y82">
            <v>268094.57509915665</v>
          </cell>
          <cell r="Z82">
            <v>24128511.758924097</v>
          </cell>
          <cell r="AA82">
            <v>268094.57509915665</v>
          </cell>
          <cell r="AB82">
            <v>24128511.758924097</v>
          </cell>
          <cell r="AC82">
            <v>268094.57509915665</v>
          </cell>
        </row>
        <row r="83">
          <cell r="C83" t="str">
            <v>Contribution Margin</v>
          </cell>
          <cell r="E83">
            <v>29383.685770408541</v>
          </cell>
          <cell r="F83">
            <v>2644531.7193367742</v>
          </cell>
          <cell r="G83">
            <v>29383.685770408541</v>
          </cell>
          <cell r="H83">
            <v>2644531.7193367742</v>
          </cell>
          <cell r="I83">
            <v>29383.685770408541</v>
          </cell>
          <cell r="J83">
            <v>2644531.7193367742</v>
          </cell>
          <cell r="K83">
            <v>29383.685770408541</v>
          </cell>
          <cell r="L83">
            <v>2644531.7193367742</v>
          </cell>
          <cell r="M83">
            <v>29383.685770408541</v>
          </cell>
          <cell r="N83">
            <v>2644531.7193367742</v>
          </cell>
          <cell r="O83">
            <v>29383.685770408541</v>
          </cell>
          <cell r="P83">
            <v>2644531.7193367742</v>
          </cell>
          <cell r="Q83">
            <v>29383.685770408541</v>
          </cell>
          <cell r="R83">
            <v>2644531.7193367742</v>
          </cell>
          <cell r="S83">
            <v>29383.685770408541</v>
          </cell>
          <cell r="T83">
            <v>2644531.7193367742</v>
          </cell>
          <cell r="U83">
            <v>29383.685770408541</v>
          </cell>
          <cell r="V83">
            <v>2644531.7193367742</v>
          </cell>
          <cell r="W83">
            <v>29383.685770408541</v>
          </cell>
          <cell r="X83">
            <v>2644531.7193367742</v>
          </cell>
          <cell r="Y83">
            <v>29383.685770408541</v>
          </cell>
          <cell r="Z83">
            <v>2644531.7193367742</v>
          </cell>
          <cell r="AA83">
            <v>29383.685770408541</v>
          </cell>
          <cell r="AB83">
            <v>2644531.7193367742</v>
          </cell>
          <cell r="AC83">
            <v>29383.685770408541</v>
          </cell>
          <cell r="AE83" t="str">
            <v>Contribution Margin</v>
          </cell>
        </row>
        <row r="85">
          <cell r="C85" t="str">
            <v>Production cost</v>
          </cell>
          <cell r="AE85" t="str">
            <v>Production cost</v>
          </cell>
        </row>
        <row r="86">
          <cell r="D86" t="str">
            <v xml:space="preserve">Salaries &amp; Wages </v>
          </cell>
          <cell r="E86">
            <v>4619.3194081365082</v>
          </cell>
          <cell r="F86">
            <v>415738.74673228571</v>
          </cell>
          <cell r="G86">
            <v>4619.3194081365082</v>
          </cell>
          <cell r="H86">
            <v>415738.74673228571</v>
          </cell>
          <cell r="I86">
            <v>4619.3194081365082</v>
          </cell>
          <cell r="J86">
            <v>415738.74673228571</v>
          </cell>
          <cell r="K86">
            <v>4619.3194081365082</v>
          </cell>
          <cell r="L86">
            <v>415738.74673228571</v>
          </cell>
          <cell r="M86">
            <v>4619.3194081365082</v>
          </cell>
          <cell r="N86">
            <v>415738.74673228571</v>
          </cell>
          <cell r="O86">
            <v>4619.3194081365082</v>
          </cell>
          <cell r="P86">
            <v>415738.74673228571</v>
          </cell>
          <cell r="Q86">
            <v>3959.4166355455786</v>
          </cell>
          <cell r="R86">
            <v>356347.49719910207</v>
          </cell>
          <cell r="S86">
            <v>3959.4166355455786</v>
          </cell>
          <cell r="T86">
            <v>356347.49719910207</v>
          </cell>
          <cell r="U86">
            <v>3959.4166355455786</v>
          </cell>
          <cell r="V86">
            <v>356347.49719910207</v>
          </cell>
          <cell r="W86">
            <v>3959.4166355455786</v>
          </cell>
          <cell r="X86">
            <v>356347.49719910207</v>
          </cell>
          <cell r="Y86">
            <v>3959.4166355455786</v>
          </cell>
          <cell r="Z86">
            <v>356347.49719910207</v>
          </cell>
          <cell r="AA86">
            <v>3959.4166355455786</v>
          </cell>
          <cell r="AB86">
            <v>356347.49719910207</v>
          </cell>
          <cell r="AC86">
            <v>4289.3680218410445</v>
          </cell>
          <cell r="AF86" t="str">
            <v xml:space="preserve">Salaries &amp; Wages </v>
          </cell>
        </row>
        <row r="87">
          <cell r="D87" t="str">
            <v xml:space="preserve">Utilities </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F87" t="str">
            <v xml:space="preserve">Utilities </v>
          </cell>
        </row>
        <row r="88">
          <cell r="D88" t="str">
            <v>Depreciation</v>
          </cell>
          <cell r="E88">
            <v>19315.555555555558</v>
          </cell>
          <cell r="F88">
            <v>1738400.0000000002</v>
          </cell>
          <cell r="G88">
            <v>19315.555555555558</v>
          </cell>
          <cell r="H88">
            <v>1738400.0000000002</v>
          </cell>
          <cell r="I88">
            <v>19315.555555555558</v>
          </cell>
          <cell r="J88">
            <v>1738400.0000000002</v>
          </cell>
          <cell r="K88">
            <v>19315.555555555558</v>
          </cell>
          <cell r="L88">
            <v>1738400.0000000002</v>
          </cell>
          <cell r="M88">
            <v>19315.555555555558</v>
          </cell>
          <cell r="N88">
            <v>1738400.0000000002</v>
          </cell>
          <cell r="O88">
            <v>19315.555555555558</v>
          </cell>
          <cell r="P88">
            <v>1738400.0000000002</v>
          </cell>
          <cell r="Q88">
            <v>16556.190476190477</v>
          </cell>
          <cell r="R88">
            <v>1490057.142857143</v>
          </cell>
          <cell r="S88">
            <v>16556.190476190477</v>
          </cell>
          <cell r="T88">
            <v>1490057.142857143</v>
          </cell>
          <cell r="U88">
            <v>16556.190476190477</v>
          </cell>
          <cell r="V88">
            <v>1490057.142857143</v>
          </cell>
          <cell r="W88">
            <v>16556.190476190477</v>
          </cell>
          <cell r="X88">
            <v>1490057.142857143</v>
          </cell>
          <cell r="Y88">
            <v>16556.190476190477</v>
          </cell>
          <cell r="Z88">
            <v>1490057.142857143</v>
          </cell>
          <cell r="AA88">
            <v>16556.190476190477</v>
          </cell>
          <cell r="AB88">
            <v>1490057.142857143</v>
          </cell>
          <cell r="AC88">
            <v>17935.873015873021</v>
          </cell>
          <cell r="AF88" t="str">
            <v>Depreciation</v>
          </cell>
        </row>
        <row r="89">
          <cell r="D89" t="str">
            <v xml:space="preserve">Other Factory overhead </v>
          </cell>
          <cell r="E89">
            <v>2884.1866359118612</v>
          </cell>
          <cell r="F89">
            <v>259576.7972320675</v>
          </cell>
          <cell r="G89">
            <v>2884.1866359118612</v>
          </cell>
          <cell r="H89">
            <v>259576.7972320675</v>
          </cell>
          <cell r="I89">
            <v>2884.1866359118612</v>
          </cell>
          <cell r="J89">
            <v>259576.7972320675</v>
          </cell>
          <cell r="K89">
            <v>2884.1866359118612</v>
          </cell>
          <cell r="L89">
            <v>259576.7972320675</v>
          </cell>
          <cell r="M89">
            <v>2884.1866359118612</v>
          </cell>
          <cell r="N89">
            <v>259576.7972320675</v>
          </cell>
          <cell r="O89">
            <v>2884.1866359118612</v>
          </cell>
          <cell r="P89">
            <v>259576.7972320675</v>
          </cell>
          <cell r="Q89">
            <v>2472.1599736387384</v>
          </cell>
          <cell r="R89">
            <v>222494.39762748647</v>
          </cell>
          <cell r="S89">
            <v>2472.1599736387384</v>
          </cell>
          <cell r="T89">
            <v>222494.39762748647</v>
          </cell>
          <cell r="U89">
            <v>2472.1599736387384</v>
          </cell>
          <cell r="V89">
            <v>222494.39762748647</v>
          </cell>
          <cell r="W89">
            <v>2472.1599736387384</v>
          </cell>
          <cell r="X89">
            <v>222494.39762748647</v>
          </cell>
          <cell r="Y89">
            <v>2472.1599736387384</v>
          </cell>
          <cell r="Z89">
            <v>222494.39762748647</v>
          </cell>
          <cell r="AA89">
            <v>2472.1599736387384</v>
          </cell>
          <cell r="AB89">
            <v>222494.39762748647</v>
          </cell>
          <cell r="AC89">
            <v>2678.1733047752996</v>
          </cell>
          <cell r="AF89" t="str">
            <v xml:space="preserve">Other Factory overhead </v>
          </cell>
        </row>
        <row r="90">
          <cell r="D90" t="str">
            <v>Running Royalty</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F90" t="str">
            <v>Running Royalty</v>
          </cell>
        </row>
        <row r="91">
          <cell r="E91">
            <v>26819.061599603927</v>
          </cell>
          <cell r="F91">
            <v>2413715.5439643539</v>
          </cell>
          <cell r="G91">
            <v>26819.061599603927</v>
          </cell>
          <cell r="H91">
            <v>2413715.5439643539</v>
          </cell>
          <cell r="I91">
            <v>26819.061599603927</v>
          </cell>
          <cell r="J91">
            <v>2413715.5439643539</v>
          </cell>
          <cell r="K91">
            <v>26819.061599603927</v>
          </cell>
          <cell r="L91">
            <v>2413715.5439643539</v>
          </cell>
          <cell r="M91">
            <v>26819.061599603927</v>
          </cell>
          <cell r="N91">
            <v>2413715.5439643539</v>
          </cell>
          <cell r="O91">
            <v>26819.061599603927</v>
          </cell>
          <cell r="P91">
            <v>2413715.5439643539</v>
          </cell>
          <cell r="Q91">
            <v>22987.767085374795</v>
          </cell>
          <cell r="R91">
            <v>2068899.0376837314</v>
          </cell>
          <cell r="S91">
            <v>22987.767085374795</v>
          </cell>
          <cell r="T91">
            <v>2068899.0376837314</v>
          </cell>
          <cell r="U91">
            <v>22987.767085374795</v>
          </cell>
          <cell r="V91">
            <v>2068899.0376837314</v>
          </cell>
          <cell r="W91">
            <v>22987.767085374795</v>
          </cell>
          <cell r="X91">
            <v>2068899.0376837314</v>
          </cell>
          <cell r="Y91">
            <v>22987.767085374795</v>
          </cell>
          <cell r="Z91">
            <v>2068899.0376837314</v>
          </cell>
          <cell r="AA91">
            <v>22987.767085374795</v>
          </cell>
          <cell r="AB91">
            <v>2068899.0376837314</v>
          </cell>
          <cell r="AC91">
            <v>24903.414342489366</v>
          </cell>
        </row>
        <row r="92">
          <cell r="C92" t="str">
            <v>Gross Profit</v>
          </cell>
          <cell r="E92">
            <v>2564.6241708046146</v>
          </cell>
          <cell r="F92">
            <v>230816.17537242034</v>
          </cell>
          <cell r="G92">
            <v>2564.6241708046146</v>
          </cell>
          <cell r="H92">
            <v>230816.17537242034</v>
          </cell>
          <cell r="I92">
            <v>2564.6241708046146</v>
          </cell>
          <cell r="J92">
            <v>230816.17537242034</v>
          </cell>
          <cell r="K92">
            <v>2564.6241708046146</v>
          </cell>
          <cell r="L92">
            <v>230816.17537242034</v>
          </cell>
          <cell r="M92">
            <v>2564.6241708046146</v>
          </cell>
          <cell r="N92">
            <v>230816.17537242034</v>
          </cell>
          <cell r="O92">
            <v>2564.6241708046146</v>
          </cell>
          <cell r="P92">
            <v>230816.17537242034</v>
          </cell>
          <cell r="Q92">
            <v>6395.9186850337464</v>
          </cell>
          <cell r="R92">
            <v>575632.68165304279</v>
          </cell>
          <cell r="S92">
            <v>6395.9186850337464</v>
          </cell>
          <cell r="T92">
            <v>575632.68165304279</v>
          </cell>
          <cell r="U92">
            <v>6395.9186850337464</v>
          </cell>
          <cell r="V92">
            <v>575632.68165304279</v>
          </cell>
          <cell r="W92">
            <v>6395.9186850337464</v>
          </cell>
          <cell r="X92">
            <v>575632.68165304279</v>
          </cell>
          <cell r="Y92">
            <v>6395.9186850337464</v>
          </cell>
          <cell r="Z92">
            <v>575632.68165304279</v>
          </cell>
          <cell r="AA92">
            <v>6395.9186850337464</v>
          </cell>
          <cell r="AB92">
            <v>575632.68165304279</v>
          </cell>
          <cell r="AC92">
            <v>4480.271427919175</v>
          </cell>
          <cell r="AE92" t="str">
            <v>Gross Profit</v>
          </cell>
        </row>
        <row r="93">
          <cell r="E93">
            <v>0.86212154236343375</v>
          </cell>
          <cell r="F93">
            <v>0.86212154236345251</v>
          </cell>
          <cell r="G93">
            <v>0.86212154236343375</v>
          </cell>
          <cell r="H93">
            <v>0.86212154236345251</v>
          </cell>
          <cell r="I93">
            <v>0.86212154236343375</v>
          </cell>
          <cell r="J93">
            <v>0.86212154236345251</v>
          </cell>
          <cell r="K93">
            <v>0.86212154236343375</v>
          </cell>
          <cell r="L93">
            <v>0.86212154236345251</v>
          </cell>
          <cell r="M93">
            <v>0.86212154236343375</v>
          </cell>
          <cell r="N93">
            <v>0.86212154236345251</v>
          </cell>
          <cell r="O93">
            <v>0.86212154236343375</v>
          </cell>
          <cell r="P93">
            <v>0.86212154236345251</v>
          </cell>
          <cell r="Q93">
            <v>2.1500457432881639</v>
          </cell>
          <cell r="R93">
            <v>2.1500457432881848</v>
          </cell>
          <cell r="S93">
            <v>2.1500457432881639</v>
          </cell>
          <cell r="T93">
            <v>2.1500457432881848</v>
          </cell>
          <cell r="U93">
            <v>2.1500457432881639</v>
          </cell>
          <cell r="V93">
            <v>2.1500457432881848</v>
          </cell>
          <cell r="W93">
            <v>2.1500457432881639</v>
          </cell>
          <cell r="X93">
            <v>2.1500457432881848</v>
          </cell>
          <cell r="Y93">
            <v>2.1500457432881639</v>
          </cell>
          <cell r="Z93">
            <v>2.1500457432881848</v>
          </cell>
          <cell r="AA93">
            <v>2.1500457432881639</v>
          </cell>
          <cell r="AB93">
            <v>2.1500457432881848</v>
          </cell>
          <cell r="AC93">
            <v>1.5060836428257971</v>
          </cell>
        </row>
        <row r="94">
          <cell r="C94" t="str">
            <v>Other Expenses</v>
          </cell>
          <cell r="AE94" t="str">
            <v>Other Expenses</v>
          </cell>
        </row>
        <row r="95">
          <cell r="D95" t="str">
            <v>Selling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F95" t="str">
            <v>Selling Expenses</v>
          </cell>
        </row>
        <row r="96">
          <cell r="D96" t="str">
            <v>Advertisement Expenses</v>
          </cell>
          <cell r="E96">
            <v>10890.595130119307</v>
          </cell>
          <cell r="F96">
            <v>980153.56171073765</v>
          </cell>
          <cell r="G96">
            <v>19074.844763831719</v>
          </cell>
          <cell r="H96">
            <v>1716736.0287448547</v>
          </cell>
          <cell r="I96">
            <v>586.91830042559138</v>
          </cell>
          <cell r="J96">
            <v>52822.647038303221</v>
          </cell>
          <cell r="K96">
            <v>2441.4170969092306</v>
          </cell>
          <cell r="L96">
            <v>219727.53872183076</v>
          </cell>
          <cell r="M96">
            <v>10786.498384911953</v>
          </cell>
          <cell r="N96">
            <v>970784.85464207572</v>
          </cell>
          <cell r="O96">
            <v>11537.251658504394</v>
          </cell>
          <cell r="P96">
            <v>1038352.6492653955</v>
          </cell>
          <cell r="Q96">
            <v>19357.842486060854</v>
          </cell>
          <cell r="R96">
            <v>1742205.8237454768</v>
          </cell>
          <cell r="S96">
            <v>138.66649345315798</v>
          </cell>
          <cell r="T96">
            <v>12479.984410784218</v>
          </cell>
          <cell r="U96">
            <v>138.66649345315798</v>
          </cell>
          <cell r="V96">
            <v>12479.984410784218</v>
          </cell>
          <cell r="W96">
            <v>15599.980513480272</v>
          </cell>
          <cell r="X96">
            <v>1403998.2462132245</v>
          </cell>
          <cell r="Y96">
            <v>9013.3220744552673</v>
          </cell>
          <cell r="Z96">
            <v>811198.98670097406</v>
          </cell>
          <cell r="AA96">
            <v>1525.3314279847375</v>
          </cell>
          <cell r="AB96">
            <v>137279.82851862637</v>
          </cell>
          <cell r="AC96">
            <v>8424.2779019658046</v>
          </cell>
        </row>
        <row r="97">
          <cell r="D97" t="str">
            <v>Administrative Expenses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F97" t="str">
            <v>Administrative Expenses</v>
          </cell>
        </row>
        <row r="98">
          <cell r="D98" t="str">
            <v>Depreciation (Admin. &amp; Selling )</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F98" t="str">
            <v>Depreciation (Admin. &amp; Selling )</v>
          </cell>
        </row>
        <row r="99">
          <cell r="D99" t="str">
            <v>Financial Charges -Capital Exp.</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F99" t="str">
            <v>Financial Charges -Capital Exp.</v>
          </cell>
        </row>
        <row r="100">
          <cell r="D100" t="str">
            <v>Financial  Charges -Working Capital</v>
          </cell>
          <cell r="E100">
            <v>201.57918431275289</v>
          </cell>
          <cell r="F100">
            <v>18142.126588147759</v>
          </cell>
          <cell r="G100">
            <v>178.4251077933327</v>
          </cell>
          <cell r="H100">
            <v>16058.259701399944</v>
          </cell>
          <cell r="I100">
            <v>175.55668509273093</v>
          </cell>
          <cell r="J100">
            <v>15800.101658345784</v>
          </cell>
          <cell r="K100">
            <v>160.53201526974851</v>
          </cell>
          <cell r="L100">
            <v>14447.881374277365</v>
          </cell>
          <cell r="M100">
            <v>214.5866255466828</v>
          </cell>
          <cell r="N100">
            <v>19312.796299201451</v>
          </cell>
          <cell r="O100">
            <v>207.35917650875876</v>
          </cell>
          <cell r="P100">
            <v>18662.32588578829</v>
          </cell>
          <cell r="Q100">
            <v>157.4713934840606</v>
          </cell>
          <cell r="R100">
            <v>14172.425413565454</v>
          </cell>
          <cell r="S100">
            <v>198.17331480982742</v>
          </cell>
          <cell r="T100">
            <v>17835.598332884467</v>
          </cell>
          <cell r="U100">
            <v>184.65378229632779</v>
          </cell>
          <cell r="V100">
            <v>16618.8404066695</v>
          </cell>
          <cell r="W100">
            <v>192.32717619631876</v>
          </cell>
          <cell r="X100">
            <v>17309.445857668688</v>
          </cell>
          <cell r="Y100">
            <v>193.74054120384864</v>
          </cell>
          <cell r="Z100">
            <v>17436.648708346376</v>
          </cell>
          <cell r="AA100">
            <v>186.90086739142365</v>
          </cell>
          <cell r="AB100">
            <v>16821.078065228128</v>
          </cell>
          <cell r="AC100">
            <v>187.60882249215112</v>
          </cell>
          <cell r="AF100" t="str">
            <v>Financial  Charges -Working Capital</v>
          </cell>
        </row>
        <row r="101">
          <cell r="D101" t="str">
            <v>Other Expenses (Charity &amp; Donation)</v>
          </cell>
          <cell r="E101">
            <v>139.98554466163398</v>
          </cell>
          <cell r="F101">
            <v>12598.699019547059</v>
          </cell>
          <cell r="G101">
            <v>123.90632485648104</v>
          </cell>
          <cell r="H101">
            <v>11151.569237083293</v>
          </cell>
          <cell r="I101">
            <v>121.91436464772984</v>
          </cell>
          <cell r="J101">
            <v>10972.292818295686</v>
          </cell>
          <cell r="K101">
            <v>111.48056615954759</v>
          </cell>
          <cell r="L101">
            <v>10033.250954359284</v>
          </cell>
          <cell r="M101">
            <v>149.01848996297417</v>
          </cell>
          <cell r="N101">
            <v>13411.664096667675</v>
          </cell>
          <cell r="O101">
            <v>143.99942813108245</v>
          </cell>
          <cell r="P101">
            <v>12959.948531797421</v>
          </cell>
          <cell r="Q101">
            <v>109.35513436393099</v>
          </cell>
          <cell r="R101">
            <v>9841.962092753789</v>
          </cell>
          <cell r="S101">
            <v>137.6203575068246</v>
          </cell>
          <cell r="T101">
            <v>12385.832175614214</v>
          </cell>
          <cell r="U101">
            <v>128.23179326133877</v>
          </cell>
          <cell r="V101">
            <v>11540.861393520488</v>
          </cell>
          <cell r="W101">
            <v>133.56053902522137</v>
          </cell>
          <cell r="X101">
            <v>12020.448512269924</v>
          </cell>
          <cell r="Y101">
            <v>134.54204250267267</v>
          </cell>
          <cell r="Z101">
            <v>12108.78382524054</v>
          </cell>
          <cell r="AA101">
            <v>129.79226902182199</v>
          </cell>
          <cell r="AB101">
            <v>11681.304211963979</v>
          </cell>
          <cell r="AC101">
            <v>130.2839045084383</v>
          </cell>
          <cell r="AF101" t="str">
            <v>Other Expenses (Charity &amp; Donation)</v>
          </cell>
        </row>
        <row r="102">
          <cell r="D102" t="str">
            <v>Other Expenses ( W.P.P.F.)</v>
          </cell>
          <cell r="E102">
            <v>-99.685419286180618</v>
          </cell>
          <cell r="F102">
            <v>-8971.6877357562553</v>
          </cell>
          <cell r="G102">
            <v>-516.01336466537521</v>
          </cell>
          <cell r="H102">
            <v>-46441.202819883765</v>
          </cell>
          <cell r="I102">
            <v>429.23507108313538</v>
          </cell>
          <cell r="J102">
            <v>38631.156397482184</v>
          </cell>
          <cell r="K102">
            <v>335.74469975652045</v>
          </cell>
          <cell r="L102">
            <v>30217.022978086839</v>
          </cell>
          <cell r="M102">
            <v>-83.654529301236565</v>
          </cell>
          <cell r="N102">
            <v>-7528.9076371112906</v>
          </cell>
          <cell r="O102">
            <v>-121.56749282883391</v>
          </cell>
          <cell r="P102">
            <v>-10941.074354595052</v>
          </cell>
          <cell r="Q102">
            <v>-311.31446684236766</v>
          </cell>
          <cell r="R102">
            <v>-28018.302015813089</v>
          </cell>
          <cell r="S102">
            <v>675.13296289914501</v>
          </cell>
          <cell r="T102">
            <v>60761.966660923048</v>
          </cell>
          <cell r="U102">
            <v>676.31298309356544</v>
          </cell>
          <cell r="V102">
            <v>60868.168478420892</v>
          </cell>
          <cell r="W102">
            <v>-120.78534224496495</v>
          </cell>
          <cell r="X102">
            <v>-10870.680802046845</v>
          </cell>
          <cell r="Y102">
            <v>218.37700984244069</v>
          </cell>
          <cell r="Z102">
            <v>19653.93088581966</v>
          </cell>
          <cell r="AA102">
            <v>604.68828019460864</v>
          </cell>
          <cell r="AB102">
            <v>54421.945217514774</v>
          </cell>
          <cell r="AC102">
            <v>140.53919930837142</v>
          </cell>
          <cell r="AF102" t="str">
            <v>Other Expenses ( W.P.P.F.)</v>
          </cell>
        </row>
        <row r="103">
          <cell r="D103" t="str">
            <v>Workers Welfare Fund</v>
          </cell>
          <cell r="E103">
            <v>-37.880459328748636</v>
          </cell>
          <cell r="F103">
            <v>-3409.2413395873773</v>
          </cell>
          <cell r="G103">
            <v>-196.08507857284258</v>
          </cell>
          <cell r="H103">
            <v>-17647.657071555834</v>
          </cell>
          <cell r="I103">
            <v>163.10932701159146</v>
          </cell>
          <cell r="J103">
            <v>14679.839431043232</v>
          </cell>
          <cell r="K103">
            <v>127.58298590747775</v>
          </cell>
          <cell r="L103">
            <v>11482.468731672998</v>
          </cell>
          <cell r="M103">
            <v>-31.788721134469881</v>
          </cell>
          <cell r="N103">
            <v>-2860.9849021022892</v>
          </cell>
          <cell r="O103">
            <v>-46.195647274956897</v>
          </cell>
          <cell r="P103">
            <v>-4157.608254746121</v>
          </cell>
          <cell r="Q103">
            <v>-118.29949740009971</v>
          </cell>
          <cell r="R103">
            <v>-10646.954766008974</v>
          </cell>
          <cell r="S103">
            <v>256.55052590167514</v>
          </cell>
          <cell r="T103">
            <v>23089.547331150763</v>
          </cell>
          <cell r="U103">
            <v>256.99893357555482</v>
          </cell>
          <cell r="V103">
            <v>23129.904021799932</v>
          </cell>
          <cell r="W103">
            <v>-45.898430053086649</v>
          </cell>
          <cell r="X103">
            <v>-4130.8587047777983</v>
          </cell>
          <cell r="Y103">
            <v>82.983263740127455</v>
          </cell>
          <cell r="Z103">
            <v>7468.4937366114709</v>
          </cell>
          <cell r="AA103">
            <v>229.78154647395132</v>
          </cell>
          <cell r="AB103">
            <v>20680.339182655618</v>
          </cell>
          <cell r="AC103">
            <v>53.404895737181128</v>
          </cell>
          <cell r="AF103" t="str">
            <v>Workers Welfare Fund</v>
          </cell>
        </row>
        <row r="104">
          <cell r="E104">
            <v>11094.593980478767</v>
          </cell>
          <cell r="F104">
            <v>998513.4582430888</v>
          </cell>
          <cell r="G104">
            <v>18665.077753243317</v>
          </cell>
          <cell r="H104">
            <v>1679856.9977918982</v>
          </cell>
          <cell r="I104">
            <v>1476.7337482607788</v>
          </cell>
          <cell r="J104">
            <v>132906.03734347009</v>
          </cell>
          <cell r="K104">
            <v>3176.7573640025248</v>
          </cell>
          <cell r="L104">
            <v>285908.16276022722</v>
          </cell>
          <cell r="M104">
            <v>11034.660249985904</v>
          </cell>
          <cell r="N104">
            <v>993119.42249873129</v>
          </cell>
          <cell r="O104">
            <v>11720.847123040445</v>
          </cell>
          <cell r="P104">
            <v>1054876.2410736401</v>
          </cell>
          <cell r="Q104">
            <v>19195.055049666378</v>
          </cell>
          <cell r="R104">
            <v>1727554.9544699739</v>
          </cell>
          <cell r="S104">
            <v>1406.1436545706304</v>
          </cell>
          <cell r="T104">
            <v>126552.92891135672</v>
          </cell>
          <cell r="U104">
            <v>1384.863985679945</v>
          </cell>
          <cell r="V104">
            <v>124637.75871119503</v>
          </cell>
          <cell r="W104">
            <v>15759.184456403762</v>
          </cell>
          <cell r="X104">
            <v>1418326.6010763384</v>
          </cell>
          <cell r="Y104">
            <v>9642.9649317443564</v>
          </cell>
          <cell r="Z104">
            <v>867866.8438569922</v>
          </cell>
          <cell r="AA104">
            <v>2676.4943910665434</v>
          </cell>
          <cell r="AB104">
            <v>240884.49519598886</v>
          </cell>
          <cell r="AC104">
            <v>8936.1147240119481</v>
          </cell>
        </row>
        <row r="105">
          <cell r="D105" t="str">
            <v>Operating Profit</v>
          </cell>
          <cell r="E105">
            <v>-8529.9698096741522</v>
          </cell>
          <cell r="F105">
            <v>-767697.28287066845</v>
          </cell>
          <cell r="G105">
            <v>-16100.453582438702</v>
          </cell>
          <cell r="H105">
            <v>-1449040.8224194779</v>
          </cell>
          <cell r="I105">
            <v>1087.8904225438357</v>
          </cell>
          <cell r="J105">
            <v>97910.138028950256</v>
          </cell>
          <cell r="K105">
            <v>-612.13319319791026</v>
          </cell>
          <cell r="L105">
            <v>-55091.987387806876</v>
          </cell>
          <cell r="M105">
            <v>-8470.0360791812891</v>
          </cell>
          <cell r="N105">
            <v>-762303.24712631095</v>
          </cell>
          <cell r="O105">
            <v>-9156.2229522358302</v>
          </cell>
          <cell r="P105">
            <v>-824060.06570121972</v>
          </cell>
          <cell r="Q105">
            <v>-12799.136364632632</v>
          </cell>
          <cell r="R105">
            <v>-1151922.2728169311</v>
          </cell>
          <cell r="S105">
            <v>4989.7750304631163</v>
          </cell>
          <cell r="T105">
            <v>449079.75274168607</v>
          </cell>
          <cell r="U105">
            <v>5011.054699353801</v>
          </cell>
          <cell r="V105">
            <v>450994.92294184776</v>
          </cell>
          <cell r="W105">
            <v>-9363.2657713700155</v>
          </cell>
          <cell r="X105">
            <v>-842693.91942329565</v>
          </cell>
          <cell r="Y105">
            <v>-3247.0462467106099</v>
          </cell>
          <cell r="Z105">
            <v>-292234.16220394941</v>
          </cell>
          <cell r="AA105">
            <v>3719.4242939672031</v>
          </cell>
          <cell r="AB105">
            <v>334748.18645705393</v>
          </cell>
          <cell r="AC105">
            <v>-4455.843296092773</v>
          </cell>
          <cell r="AF105" t="str">
            <v>Operating Profit</v>
          </cell>
        </row>
        <row r="107">
          <cell r="C107" t="str">
            <v>Other Income</v>
          </cell>
          <cell r="AE107" t="str">
            <v>Other Income</v>
          </cell>
        </row>
        <row r="108">
          <cell r="D108" t="str">
            <v>H.D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F108" t="str">
            <v>H.D</v>
          </cell>
        </row>
        <row r="109">
          <cell r="D109" t="str">
            <v>Others</v>
          </cell>
          <cell r="E109">
            <v>3111.1111111111113</v>
          </cell>
          <cell r="F109">
            <v>280000</v>
          </cell>
          <cell r="G109">
            <v>3111.1111111111113</v>
          </cell>
          <cell r="H109">
            <v>280000</v>
          </cell>
          <cell r="I109">
            <v>3111.1111111111113</v>
          </cell>
          <cell r="J109">
            <v>280000</v>
          </cell>
          <cell r="K109">
            <v>3111.1111111111113</v>
          </cell>
          <cell r="L109">
            <v>280000</v>
          </cell>
          <cell r="M109">
            <v>3111.1111111111113</v>
          </cell>
          <cell r="N109">
            <v>280000</v>
          </cell>
          <cell r="O109">
            <v>3111.1111111111113</v>
          </cell>
          <cell r="P109">
            <v>280000</v>
          </cell>
          <cell r="Q109">
            <v>2666.666666666667</v>
          </cell>
          <cell r="R109">
            <v>240000.00000000003</v>
          </cell>
          <cell r="S109">
            <v>2666.666666666667</v>
          </cell>
          <cell r="T109">
            <v>240000.00000000003</v>
          </cell>
          <cell r="U109">
            <v>2666.666666666667</v>
          </cell>
          <cell r="V109">
            <v>240000.00000000003</v>
          </cell>
          <cell r="W109">
            <v>2666.666666666667</v>
          </cell>
          <cell r="X109">
            <v>240000.00000000003</v>
          </cell>
          <cell r="Y109">
            <v>2666.666666666667</v>
          </cell>
          <cell r="Z109">
            <v>240000.00000000003</v>
          </cell>
          <cell r="AA109">
            <v>2666.666666666667</v>
          </cell>
          <cell r="AB109">
            <v>240000.00000000003</v>
          </cell>
          <cell r="AC109">
            <v>2888.8888888888887</v>
          </cell>
          <cell r="AF109" t="str">
            <v>Others</v>
          </cell>
        </row>
        <row r="110">
          <cell r="E110">
            <v>3111.1111111111113</v>
          </cell>
          <cell r="F110">
            <v>280000</v>
          </cell>
          <cell r="G110">
            <v>3111.1111111111113</v>
          </cell>
          <cell r="H110">
            <v>280000</v>
          </cell>
          <cell r="I110">
            <v>3111.1111111111113</v>
          </cell>
          <cell r="J110">
            <v>280000</v>
          </cell>
          <cell r="K110">
            <v>3111.1111111111113</v>
          </cell>
          <cell r="L110">
            <v>280000</v>
          </cell>
          <cell r="M110">
            <v>3111.1111111111113</v>
          </cell>
          <cell r="N110">
            <v>280000</v>
          </cell>
          <cell r="O110">
            <v>3111.1111111111113</v>
          </cell>
          <cell r="P110">
            <v>280000</v>
          </cell>
          <cell r="Q110">
            <v>2666.666666666667</v>
          </cell>
          <cell r="R110">
            <v>240000.00000000003</v>
          </cell>
          <cell r="S110">
            <v>2666.666666666667</v>
          </cell>
          <cell r="T110">
            <v>240000.00000000003</v>
          </cell>
          <cell r="U110">
            <v>2666.666666666667</v>
          </cell>
          <cell r="V110">
            <v>240000.00000000003</v>
          </cell>
          <cell r="W110">
            <v>2666.666666666667</v>
          </cell>
          <cell r="X110">
            <v>240000.00000000003</v>
          </cell>
          <cell r="Y110">
            <v>2666.666666666667</v>
          </cell>
          <cell r="Z110">
            <v>240000.00000000003</v>
          </cell>
          <cell r="AA110">
            <v>2666.666666666667</v>
          </cell>
          <cell r="AB110">
            <v>240000.00000000003</v>
          </cell>
          <cell r="AC110">
            <v>2888.8888888888887</v>
          </cell>
        </row>
        <row r="112">
          <cell r="C112" t="str">
            <v>Profit before tax</v>
          </cell>
          <cell r="E112">
            <v>-5418.8586985630409</v>
          </cell>
          <cell r="F112">
            <v>-487697.28287066845</v>
          </cell>
          <cell r="G112">
            <v>-12989.342471327591</v>
          </cell>
          <cell r="H112">
            <v>-1169040.8224194779</v>
          </cell>
          <cell r="I112">
            <v>4199.0015336549468</v>
          </cell>
          <cell r="J112">
            <v>377910.13802895026</v>
          </cell>
          <cell r="K112">
            <v>2498.9779179132011</v>
          </cell>
          <cell r="L112">
            <v>224908.01261219312</v>
          </cell>
          <cell r="M112">
            <v>-5358.9249680701778</v>
          </cell>
          <cell r="N112">
            <v>-482303.24712631095</v>
          </cell>
          <cell r="O112">
            <v>-6045.1118411247189</v>
          </cell>
          <cell r="P112">
            <v>-544060.06570121972</v>
          </cell>
          <cell r="Q112">
            <v>-10132.469697965964</v>
          </cell>
          <cell r="R112">
            <v>-911922.27281693113</v>
          </cell>
          <cell r="S112">
            <v>7656.4416971297833</v>
          </cell>
          <cell r="T112">
            <v>689079.75274168607</v>
          </cell>
          <cell r="U112">
            <v>7677.7213660204679</v>
          </cell>
          <cell r="V112">
            <v>690994.92294184782</v>
          </cell>
          <cell r="W112">
            <v>-6696.5991047033485</v>
          </cell>
          <cell r="X112">
            <v>-602693.91942329565</v>
          </cell>
          <cell r="Y112">
            <v>-580.37958004394295</v>
          </cell>
          <cell r="Z112">
            <v>-52234.162203949381</v>
          </cell>
          <cell r="AA112">
            <v>6386.0909606338701</v>
          </cell>
          <cell r="AB112">
            <v>574748.18645705399</v>
          </cell>
          <cell r="AC112">
            <v>-1566.9544072038843</v>
          </cell>
          <cell r="AE112" t="str">
            <v>Profit before tax</v>
          </cell>
        </row>
        <row r="114">
          <cell r="C114" t="str">
            <v>Taxation</v>
          </cell>
          <cell r="AE114" t="str">
            <v>Taxation</v>
          </cell>
        </row>
        <row r="115">
          <cell r="D115" t="str">
            <v>Current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F115" t="str">
            <v>Current</v>
          </cell>
        </row>
        <row r="116">
          <cell r="D116" t="str">
            <v>Deferred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F116" t="str">
            <v>Deferred</v>
          </cell>
        </row>
        <row r="117">
          <cell r="E117">
            <v>0</v>
          </cell>
          <cell r="G117">
            <v>0</v>
          </cell>
          <cell r="I117">
            <v>0</v>
          </cell>
          <cell r="K117">
            <v>0</v>
          </cell>
          <cell r="M117">
            <v>0</v>
          </cell>
          <cell r="O117">
            <v>0</v>
          </cell>
          <cell r="Q117">
            <v>0</v>
          </cell>
          <cell r="S117">
            <v>0</v>
          </cell>
          <cell r="U117">
            <v>0</v>
          </cell>
          <cell r="W117">
            <v>0</v>
          </cell>
          <cell r="Y117">
            <v>0</v>
          </cell>
          <cell r="AA117">
            <v>0</v>
          </cell>
          <cell r="AB117">
            <v>0</v>
          </cell>
          <cell r="AC117">
            <v>0</v>
          </cell>
        </row>
        <row r="118">
          <cell r="C118" t="str">
            <v>Net Profit after taxation</v>
          </cell>
          <cell r="E118">
            <v>-5418.8586985630409</v>
          </cell>
          <cell r="F118">
            <v>-487697.28287066845</v>
          </cell>
          <cell r="G118">
            <v>-12989.342471327591</v>
          </cell>
          <cell r="H118">
            <v>-1169040.8224194779</v>
          </cell>
          <cell r="I118">
            <v>4199.0015336549468</v>
          </cell>
          <cell r="J118">
            <v>377910.13802895026</v>
          </cell>
          <cell r="K118">
            <v>2498.9779179132011</v>
          </cell>
          <cell r="L118">
            <v>224908.01261219312</v>
          </cell>
          <cell r="M118">
            <v>-5358.9249680701778</v>
          </cell>
          <cell r="N118">
            <v>-482303.24712631095</v>
          </cell>
          <cell r="O118">
            <v>-6045.1118411247189</v>
          </cell>
          <cell r="P118">
            <v>-544060.06570121972</v>
          </cell>
          <cell r="Q118">
            <v>-10132.469697965964</v>
          </cell>
          <cell r="R118">
            <v>-911922.27281693113</v>
          </cell>
          <cell r="S118">
            <v>7656.4416971297833</v>
          </cell>
          <cell r="T118">
            <v>689079.75274168607</v>
          </cell>
          <cell r="U118">
            <v>7677.7213660204679</v>
          </cell>
          <cell r="V118">
            <v>690994.92294184782</v>
          </cell>
          <cell r="W118">
            <v>-6696.5991047033485</v>
          </cell>
          <cell r="X118">
            <v>-602693.91942329565</v>
          </cell>
          <cell r="Y118">
            <v>-580.37958004394295</v>
          </cell>
          <cell r="Z118">
            <v>-52234.162203949381</v>
          </cell>
          <cell r="AA118">
            <v>6386.0909606338701</v>
          </cell>
          <cell r="AB118">
            <v>574748.18645705399</v>
          </cell>
          <cell r="AC118">
            <v>-1566.9544072038843</v>
          </cell>
          <cell r="AE118" t="str">
            <v>Net Profit after taxation</v>
          </cell>
        </row>
        <row r="120">
          <cell r="AC120" t="str">
            <v>CL CNG</v>
          </cell>
        </row>
        <row r="121">
          <cell r="E121">
            <v>548</v>
          </cell>
          <cell r="G121">
            <v>579</v>
          </cell>
          <cell r="I121">
            <v>610</v>
          </cell>
          <cell r="K121">
            <v>641</v>
          </cell>
          <cell r="M121">
            <v>672</v>
          </cell>
          <cell r="O121">
            <v>703</v>
          </cell>
          <cell r="Q121">
            <v>734</v>
          </cell>
          <cell r="S121">
            <v>765</v>
          </cell>
          <cell r="U121">
            <v>796</v>
          </cell>
          <cell r="W121">
            <v>827</v>
          </cell>
          <cell r="Y121">
            <v>858</v>
          </cell>
          <cell r="AA121">
            <v>889</v>
          </cell>
          <cell r="AC121" t="str">
            <v>Yearly</v>
          </cell>
        </row>
        <row r="122">
          <cell r="D122" t="str">
            <v>CL CNG</v>
          </cell>
          <cell r="E122" t="str">
            <v>Per Unit</v>
          </cell>
          <cell r="F122" t="str">
            <v>Total</v>
          </cell>
          <cell r="G122" t="str">
            <v>Per Unit</v>
          </cell>
          <cell r="H122" t="str">
            <v>Total</v>
          </cell>
          <cell r="I122" t="str">
            <v>Per Unit</v>
          </cell>
          <cell r="J122" t="str">
            <v>Total</v>
          </cell>
          <cell r="K122" t="str">
            <v>Per Unit</v>
          </cell>
          <cell r="L122" t="str">
            <v>Total</v>
          </cell>
          <cell r="M122" t="str">
            <v>Per Unit</v>
          </cell>
          <cell r="N122" t="str">
            <v>Total</v>
          </cell>
          <cell r="O122" t="str">
            <v>Per Unit</v>
          </cell>
          <cell r="P122" t="str">
            <v>Total</v>
          </cell>
          <cell r="Q122" t="str">
            <v>Per Unit</v>
          </cell>
          <cell r="R122" t="str">
            <v>Total</v>
          </cell>
          <cell r="S122" t="str">
            <v>Per Unit</v>
          </cell>
          <cell r="T122" t="str">
            <v>Total</v>
          </cell>
          <cell r="U122" t="str">
            <v>Per Unit</v>
          </cell>
          <cell r="V122" t="str">
            <v>Total</v>
          </cell>
          <cell r="W122" t="str">
            <v>Per Unit</v>
          </cell>
          <cell r="X122" t="str">
            <v>Total</v>
          </cell>
          <cell r="Y122" t="str">
            <v>Per Unit</v>
          </cell>
          <cell r="Z122" t="str">
            <v>Total</v>
          </cell>
          <cell r="AA122" t="str">
            <v>Per Unit</v>
          </cell>
          <cell r="AB122" t="str">
            <v>Total</v>
          </cell>
          <cell r="AC122" t="str">
            <v>Average</v>
          </cell>
          <cell r="AD122">
            <v>0</v>
          </cell>
          <cell r="AF122" t="str">
            <v>CG</v>
          </cell>
        </row>
        <row r="124">
          <cell r="C124" t="str">
            <v>Sales Units</v>
          </cell>
          <cell r="E124">
            <v>1</v>
          </cell>
          <cell r="F124">
            <v>0</v>
          </cell>
          <cell r="G124">
            <v>1</v>
          </cell>
          <cell r="H124">
            <v>0</v>
          </cell>
          <cell r="I124">
            <v>1</v>
          </cell>
          <cell r="J124">
            <v>0</v>
          </cell>
          <cell r="K124">
            <v>1</v>
          </cell>
          <cell r="L124">
            <v>0</v>
          </cell>
          <cell r="M124">
            <v>1</v>
          </cell>
          <cell r="N124">
            <v>0</v>
          </cell>
          <cell r="O124">
            <v>1</v>
          </cell>
          <cell r="P124">
            <v>0</v>
          </cell>
          <cell r="Q124">
            <v>1</v>
          </cell>
          <cell r="R124">
            <v>15</v>
          </cell>
          <cell r="S124">
            <v>1</v>
          </cell>
          <cell r="T124">
            <v>15</v>
          </cell>
          <cell r="U124">
            <v>1</v>
          </cell>
          <cell r="V124">
            <v>15</v>
          </cell>
          <cell r="W124">
            <v>1</v>
          </cell>
          <cell r="X124">
            <v>15</v>
          </cell>
          <cell r="Y124">
            <v>1</v>
          </cell>
          <cell r="Z124">
            <v>15</v>
          </cell>
          <cell r="AA124">
            <v>1</v>
          </cell>
          <cell r="AB124">
            <v>15</v>
          </cell>
          <cell r="AC124">
            <v>90</v>
          </cell>
          <cell r="AD124">
            <v>0</v>
          </cell>
          <cell r="AE124">
            <v>90</v>
          </cell>
          <cell r="AF124" t="str">
            <v>Sales Units</v>
          </cell>
        </row>
        <row r="126">
          <cell r="C126" t="str">
            <v>Selling Price</v>
          </cell>
          <cell r="E126">
            <v>379000</v>
          </cell>
          <cell r="F126">
            <v>0</v>
          </cell>
          <cell r="G126">
            <v>379000</v>
          </cell>
          <cell r="H126">
            <v>0</v>
          </cell>
          <cell r="I126">
            <v>379000</v>
          </cell>
          <cell r="J126">
            <v>0</v>
          </cell>
          <cell r="K126">
            <v>379000</v>
          </cell>
          <cell r="L126">
            <v>0</v>
          </cell>
          <cell r="M126">
            <v>379000</v>
          </cell>
          <cell r="N126">
            <v>0</v>
          </cell>
          <cell r="O126">
            <v>379000</v>
          </cell>
          <cell r="P126">
            <v>0</v>
          </cell>
          <cell r="Q126">
            <v>379000</v>
          </cell>
          <cell r="R126">
            <v>5685000</v>
          </cell>
          <cell r="S126">
            <v>379000</v>
          </cell>
          <cell r="T126">
            <v>5685000</v>
          </cell>
          <cell r="U126">
            <v>379000</v>
          </cell>
          <cell r="V126">
            <v>5685000</v>
          </cell>
          <cell r="W126">
            <v>379000</v>
          </cell>
          <cell r="X126">
            <v>5685000</v>
          </cell>
          <cell r="Y126">
            <v>379000</v>
          </cell>
          <cell r="Z126">
            <v>5685000</v>
          </cell>
          <cell r="AA126">
            <v>379000</v>
          </cell>
          <cell r="AB126">
            <v>5685000</v>
          </cell>
          <cell r="AC126">
            <v>379000</v>
          </cell>
          <cell r="AD126" t="e">
            <v>#DIV/0!</v>
          </cell>
          <cell r="AE126">
            <v>379000</v>
          </cell>
          <cell r="AF126" t="str">
            <v>Selling Price</v>
          </cell>
        </row>
        <row r="127">
          <cell r="C127" t="str">
            <v>Less: Dealer commission</v>
          </cell>
          <cell r="E127">
            <v>-6000</v>
          </cell>
          <cell r="F127">
            <v>0</v>
          </cell>
          <cell r="G127">
            <v>-6000</v>
          </cell>
          <cell r="H127">
            <v>0</v>
          </cell>
          <cell r="I127">
            <v>-6000</v>
          </cell>
          <cell r="J127">
            <v>0</v>
          </cell>
          <cell r="K127">
            <v>-6000</v>
          </cell>
          <cell r="L127">
            <v>0</v>
          </cell>
          <cell r="M127">
            <v>-6000</v>
          </cell>
          <cell r="N127">
            <v>0</v>
          </cell>
          <cell r="O127">
            <v>-6000</v>
          </cell>
          <cell r="P127">
            <v>0</v>
          </cell>
          <cell r="Q127">
            <v>-6000</v>
          </cell>
          <cell r="R127">
            <v>-90000</v>
          </cell>
          <cell r="S127">
            <v>-6000</v>
          </cell>
          <cell r="T127">
            <v>-90000</v>
          </cell>
          <cell r="U127">
            <v>-6000</v>
          </cell>
          <cell r="V127">
            <v>-90000</v>
          </cell>
          <cell r="W127">
            <v>-6000</v>
          </cell>
          <cell r="X127">
            <v>-90000</v>
          </cell>
          <cell r="Y127">
            <v>-6000</v>
          </cell>
          <cell r="Z127">
            <v>-90000</v>
          </cell>
          <cell r="AA127">
            <v>-6000</v>
          </cell>
          <cell r="AB127">
            <v>-90000</v>
          </cell>
          <cell r="AC127">
            <v>-6000</v>
          </cell>
          <cell r="AD127" t="e">
            <v>#DIV/0!</v>
          </cell>
          <cell r="AE127">
            <v>-6000</v>
          </cell>
          <cell r="AF127" t="str">
            <v>Less: Dealer commission</v>
          </cell>
        </row>
        <row r="128">
          <cell r="D128" t="str">
            <v xml:space="preserve">  Sales tax</v>
          </cell>
          <cell r="E128">
            <v>-49434.782608695656</v>
          </cell>
          <cell r="F128">
            <v>0</v>
          </cell>
          <cell r="G128">
            <v>-49434.782608695656</v>
          </cell>
          <cell r="H128">
            <v>0</v>
          </cell>
          <cell r="I128">
            <v>-49434.782608695656</v>
          </cell>
          <cell r="J128">
            <v>0</v>
          </cell>
          <cell r="K128">
            <v>-49434.782608695656</v>
          </cell>
          <cell r="L128">
            <v>0</v>
          </cell>
          <cell r="M128">
            <v>-49434.782608695656</v>
          </cell>
          <cell r="N128">
            <v>0</v>
          </cell>
          <cell r="O128">
            <v>-49434.782608695656</v>
          </cell>
          <cell r="P128">
            <v>0</v>
          </cell>
          <cell r="Q128">
            <v>-49434.782608695656</v>
          </cell>
          <cell r="R128">
            <v>-741521.73913043481</v>
          </cell>
          <cell r="S128">
            <v>-49434.782608695656</v>
          </cell>
          <cell r="T128">
            <v>-741521.73913043481</v>
          </cell>
          <cell r="U128">
            <v>-49434.782608695656</v>
          </cell>
          <cell r="V128">
            <v>-741521.73913043481</v>
          </cell>
          <cell r="W128">
            <v>-49434.782608695656</v>
          </cell>
          <cell r="X128">
            <v>-741521.73913043481</v>
          </cell>
          <cell r="Y128">
            <v>-49434.782608695656</v>
          </cell>
          <cell r="Z128">
            <v>-741521.73913043481</v>
          </cell>
          <cell r="AA128">
            <v>-49434.782608695656</v>
          </cell>
          <cell r="AB128">
            <v>-741521.73913043481</v>
          </cell>
          <cell r="AC128">
            <v>-49434.782608695648</v>
          </cell>
          <cell r="AD128" t="e">
            <v>#DIV/0!</v>
          </cell>
          <cell r="AE128">
            <v>-49434.782608695648</v>
          </cell>
          <cell r="AG128" t="str">
            <v xml:space="preserve">  Sales tax</v>
          </cell>
        </row>
        <row r="129">
          <cell r="C129" t="str">
            <v>Net Sales</v>
          </cell>
          <cell r="E129">
            <v>323565.21739130432</v>
          </cell>
          <cell r="F129">
            <v>0</v>
          </cell>
          <cell r="G129">
            <v>323565.21739130432</v>
          </cell>
          <cell r="H129">
            <v>0</v>
          </cell>
          <cell r="I129">
            <v>323565.21739130432</v>
          </cell>
          <cell r="J129">
            <v>0</v>
          </cell>
          <cell r="K129">
            <v>323565.21739130432</v>
          </cell>
          <cell r="L129">
            <v>0</v>
          </cell>
          <cell r="M129">
            <v>323565.21739130432</v>
          </cell>
          <cell r="N129">
            <v>0</v>
          </cell>
          <cell r="O129">
            <v>323565.21739130432</v>
          </cell>
          <cell r="P129">
            <v>0</v>
          </cell>
          <cell r="Q129">
            <v>323565.21739130432</v>
          </cell>
          <cell r="R129">
            <v>4853478.2608695654</v>
          </cell>
          <cell r="S129">
            <v>323565.21739130432</v>
          </cell>
          <cell r="T129">
            <v>4853478.2608695654</v>
          </cell>
          <cell r="U129">
            <v>323565.21739130432</v>
          </cell>
          <cell r="V129">
            <v>4853478.2608695654</v>
          </cell>
          <cell r="W129">
            <v>323565.21739130432</v>
          </cell>
          <cell r="X129">
            <v>4853478.2608695654</v>
          </cell>
          <cell r="Y129">
            <v>323565.21739130432</v>
          </cell>
          <cell r="Z129">
            <v>4853478.2608695654</v>
          </cell>
          <cell r="AA129">
            <v>323565.21739130432</v>
          </cell>
          <cell r="AB129">
            <v>4853478.2608695654</v>
          </cell>
          <cell r="AC129">
            <v>323565.21739130432</v>
          </cell>
          <cell r="AD129" t="e">
            <v>#DIV/0!</v>
          </cell>
          <cell r="AE129">
            <v>323565.21739130438</v>
          </cell>
          <cell r="AF129" t="str">
            <v>Net Sales</v>
          </cell>
        </row>
        <row r="131">
          <cell r="C131" t="str">
            <v>Variable Cost of Sales</v>
          </cell>
          <cell r="AF131" t="str">
            <v>Variable Cost of Sales</v>
          </cell>
        </row>
        <row r="132">
          <cell r="D132" t="str">
            <v>CKD Cost</v>
          </cell>
          <cell r="E132">
            <v>185405.57509915665</v>
          </cell>
          <cell r="F132">
            <v>0</v>
          </cell>
          <cell r="G132">
            <v>185405.57509915665</v>
          </cell>
          <cell r="H132">
            <v>0</v>
          </cell>
          <cell r="I132">
            <v>185405.57509915665</v>
          </cell>
          <cell r="J132">
            <v>0</v>
          </cell>
          <cell r="K132">
            <v>185405.57509915665</v>
          </cell>
          <cell r="L132">
            <v>0</v>
          </cell>
          <cell r="M132">
            <v>185405.57509915665</v>
          </cell>
          <cell r="N132">
            <v>0</v>
          </cell>
          <cell r="O132">
            <v>185405.57509915665</v>
          </cell>
          <cell r="P132">
            <v>0</v>
          </cell>
          <cell r="Q132">
            <v>185405.57509915665</v>
          </cell>
          <cell r="R132">
            <v>2781083.6264873496</v>
          </cell>
          <cell r="S132">
            <v>185405.57509915665</v>
          </cell>
          <cell r="T132">
            <v>2781083.6264873496</v>
          </cell>
          <cell r="U132">
            <v>185405.57509915665</v>
          </cell>
          <cell r="V132">
            <v>2781083.6264873496</v>
          </cell>
          <cell r="W132">
            <v>185405.57509915665</v>
          </cell>
          <cell r="X132">
            <v>2781083.6264873496</v>
          </cell>
          <cell r="Y132">
            <v>185405.57509915665</v>
          </cell>
          <cell r="Z132">
            <v>2781083.6264873496</v>
          </cell>
          <cell r="AA132">
            <v>185405.57509915665</v>
          </cell>
          <cell r="AB132">
            <v>2781083.6264873496</v>
          </cell>
          <cell r="AC132">
            <v>185405.57509915665</v>
          </cell>
          <cell r="AD132" t="e">
            <v>#DIV/0!</v>
          </cell>
          <cell r="AE132">
            <v>185405.57509915665</v>
          </cell>
          <cell r="AG132" t="str">
            <v>CKD Cost</v>
          </cell>
        </row>
        <row r="133">
          <cell r="D133" t="str">
            <v>Vendor parts</v>
          </cell>
          <cell r="E133">
            <v>92231</v>
          </cell>
          <cell r="F133">
            <v>0</v>
          </cell>
          <cell r="G133">
            <v>92231</v>
          </cell>
          <cell r="H133">
            <v>0</v>
          </cell>
          <cell r="I133">
            <v>92231</v>
          </cell>
          <cell r="J133">
            <v>0</v>
          </cell>
          <cell r="K133">
            <v>92231</v>
          </cell>
          <cell r="L133">
            <v>0</v>
          </cell>
          <cell r="M133">
            <v>92231</v>
          </cell>
          <cell r="N133">
            <v>0</v>
          </cell>
          <cell r="O133">
            <v>92231</v>
          </cell>
          <cell r="P133">
            <v>0</v>
          </cell>
          <cell r="Q133">
            <v>92231</v>
          </cell>
          <cell r="R133">
            <v>1383465</v>
          </cell>
          <cell r="S133">
            <v>92231</v>
          </cell>
          <cell r="T133">
            <v>1383465</v>
          </cell>
          <cell r="U133">
            <v>92231</v>
          </cell>
          <cell r="V133">
            <v>1383465</v>
          </cell>
          <cell r="W133">
            <v>92231</v>
          </cell>
          <cell r="X133">
            <v>1383465</v>
          </cell>
          <cell r="Y133">
            <v>92231</v>
          </cell>
          <cell r="Z133">
            <v>1383465</v>
          </cell>
          <cell r="AA133">
            <v>92231</v>
          </cell>
          <cell r="AB133">
            <v>1383465</v>
          </cell>
          <cell r="AC133">
            <v>92231</v>
          </cell>
          <cell r="AD133" t="e">
            <v>#DIV/0!</v>
          </cell>
          <cell r="AE133">
            <v>92231</v>
          </cell>
          <cell r="AG133" t="str">
            <v>Vendor parts</v>
          </cell>
        </row>
        <row r="134">
          <cell r="D134" t="str">
            <v>DMC Parts</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e">
            <v>#DIV/0!</v>
          </cell>
          <cell r="AE134">
            <v>0</v>
          </cell>
          <cell r="AG134" t="str">
            <v>Nomi Parts</v>
          </cell>
        </row>
        <row r="135">
          <cell r="D135" t="str">
            <v>Paints &amp; Chemicals</v>
          </cell>
          <cell r="E135">
            <v>3341</v>
          </cell>
          <cell r="F135">
            <v>0</v>
          </cell>
          <cell r="G135">
            <v>3341</v>
          </cell>
          <cell r="H135">
            <v>0</v>
          </cell>
          <cell r="I135">
            <v>3341</v>
          </cell>
          <cell r="J135">
            <v>0</v>
          </cell>
          <cell r="K135">
            <v>3341</v>
          </cell>
          <cell r="L135">
            <v>0</v>
          </cell>
          <cell r="M135">
            <v>3341</v>
          </cell>
          <cell r="N135">
            <v>0</v>
          </cell>
          <cell r="O135">
            <v>3341</v>
          </cell>
          <cell r="P135">
            <v>0</v>
          </cell>
          <cell r="Q135">
            <v>3341</v>
          </cell>
          <cell r="R135">
            <v>50115</v>
          </cell>
          <cell r="S135">
            <v>3341</v>
          </cell>
          <cell r="T135">
            <v>50115</v>
          </cell>
          <cell r="U135">
            <v>3341</v>
          </cell>
          <cell r="V135">
            <v>50115</v>
          </cell>
          <cell r="W135">
            <v>3341</v>
          </cell>
          <cell r="X135">
            <v>50115</v>
          </cell>
          <cell r="Y135">
            <v>3341</v>
          </cell>
          <cell r="Z135">
            <v>50115</v>
          </cell>
          <cell r="AA135">
            <v>3341</v>
          </cell>
          <cell r="AB135">
            <v>50115</v>
          </cell>
          <cell r="AC135">
            <v>3341</v>
          </cell>
          <cell r="AD135" t="e">
            <v>#DIV/0!</v>
          </cell>
          <cell r="AE135">
            <v>3341</v>
          </cell>
          <cell r="AG135" t="str">
            <v>Paints &amp; Chemicals</v>
          </cell>
        </row>
        <row r="136">
          <cell r="D136" t="str">
            <v>Consumables</v>
          </cell>
          <cell r="E136">
            <v>3304</v>
          </cell>
          <cell r="F136">
            <v>0</v>
          </cell>
          <cell r="G136">
            <v>3304</v>
          </cell>
          <cell r="H136">
            <v>0</v>
          </cell>
          <cell r="I136">
            <v>3304</v>
          </cell>
          <cell r="J136">
            <v>0</v>
          </cell>
          <cell r="K136">
            <v>3304</v>
          </cell>
          <cell r="L136">
            <v>0</v>
          </cell>
          <cell r="M136">
            <v>3304</v>
          </cell>
          <cell r="N136">
            <v>0</v>
          </cell>
          <cell r="O136">
            <v>3304</v>
          </cell>
          <cell r="P136">
            <v>0</v>
          </cell>
          <cell r="Q136">
            <v>3304</v>
          </cell>
          <cell r="R136">
            <v>49560</v>
          </cell>
          <cell r="S136">
            <v>3304</v>
          </cell>
          <cell r="T136">
            <v>49560</v>
          </cell>
          <cell r="U136">
            <v>3304</v>
          </cell>
          <cell r="V136">
            <v>49560</v>
          </cell>
          <cell r="W136">
            <v>3304</v>
          </cell>
          <cell r="X136">
            <v>49560</v>
          </cell>
          <cell r="Y136">
            <v>3304</v>
          </cell>
          <cell r="Z136">
            <v>49560</v>
          </cell>
          <cell r="AA136">
            <v>3304</v>
          </cell>
          <cell r="AB136">
            <v>49560</v>
          </cell>
          <cell r="AC136">
            <v>3304</v>
          </cell>
          <cell r="AD136" t="e">
            <v>#DIV/0!</v>
          </cell>
          <cell r="AE136">
            <v>3304</v>
          </cell>
          <cell r="AG136" t="str">
            <v>Consumables</v>
          </cell>
        </row>
        <row r="137">
          <cell r="D137" t="str">
            <v>KD Parts</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t="e">
            <v>#DIV/0!</v>
          </cell>
          <cell r="AE137">
            <v>0</v>
          </cell>
          <cell r="AG137" t="str">
            <v>KD Parts</v>
          </cell>
        </row>
        <row r="138">
          <cell r="D138" t="str">
            <v>Spare parts</v>
          </cell>
          <cell r="E138">
            <v>44</v>
          </cell>
          <cell r="F138">
            <v>0</v>
          </cell>
          <cell r="G138">
            <v>44</v>
          </cell>
          <cell r="H138">
            <v>0</v>
          </cell>
          <cell r="I138">
            <v>44</v>
          </cell>
          <cell r="J138">
            <v>0</v>
          </cell>
          <cell r="K138">
            <v>44</v>
          </cell>
          <cell r="L138">
            <v>0</v>
          </cell>
          <cell r="M138">
            <v>44</v>
          </cell>
          <cell r="N138">
            <v>0</v>
          </cell>
          <cell r="O138">
            <v>44</v>
          </cell>
          <cell r="P138">
            <v>0</v>
          </cell>
          <cell r="Q138">
            <v>44</v>
          </cell>
          <cell r="R138">
            <v>660</v>
          </cell>
          <cell r="S138">
            <v>44</v>
          </cell>
          <cell r="T138">
            <v>660</v>
          </cell>
          <cell r="U138">
            <v>44</v>
          </cell>
          <cell r="V138">
            <v>660</v>
          </cell>
          <cell r="W138">
            <v>44</v>
          </cell>
          <cell r="X138">
            <v>660</v>
          </cell>
          <cell r="Y138">
            <v>44</v>
          </cell>
          <cell r="Z138">
            <v>660</v>
          </cell>
          <cell r="AA138">
            <v>44</v>
          </cell>
          <cell r="AB138">
            <v>660</v>
          </cell>
          <cell r="AC138">
            <v>44</v>
          </cell>
          <cell r="AD138" t="e">
            <v>#DIV/0!</v>
          </cell>
          <cell r="AE138">
            <v>44</v>
          </cell>
          <cell r="AG138" t="str">
            <v>Spare parts</v>
          </cell>
        </row>
        <row r="139">
          <cell r="D139" t="str">
            <v>Utilities</v>
          </cell>
          <cell r="E139">
            <v>3875</v>
          </cell>
          <cell r="F139">
            <v>0</v>
          </cell>
          <cell r="G139">
            <v>3875</v>
          </cell>
          <cell r="H139">
            <v>0</v>
          </cell>
          <cell r="I139">
            <v>3875</v>
          </cell>
          <cell r="J139">
            <v>0</v>
          </cell>
          <cell r="K139">
            <v>3875</v>
          </cell>
          <cell r="L139">
            <v>0</v>
          </cell>
          <cell r="M139">
            <v>3875</v>
          </cell>
          <cell r="N139">
            <v>0</v>
          </cell>
          <cell r="O139">
            <v>3875</v>
          </cell>
          <cell r="P139">
            <v>0</v>
          </cell>
          <cell r="Q139">
            <v>3875</v>
          </cell>
          <cell r="R139">
            <v>58125</v>
          </cell>
          <cell r="S139">
            <v>3875</v>
          </cell>
          <cell r="T139">
            <v>58125</v>
          </cell>
          <cell r="U139">
            <v>3875</v>
          </cell>
          <cell r="V139">
            <v>58125</v>
          </cell>
          <cell r="W139">
            <v>3875</v>
          </cell>
          <cell r="X139">
            <v>58125</v>
          </cell>
          <cell r="Y139">
            <v>3875</v>
          </cell>
          <cell r="Z139">
            <v>58125</v>
          </cell>
          <cell r="AA139">
            <v>3875</v>
          </cell>
          <cell r="AB139">
            <v>58125</v>
          </cell>
          <cell r="AC139">
            <v>3875</v>
          </cell>
          <cell r="AD139" t="e">
            <v>#DIV/0!</v>
          </cell>
          <cell r="AE139">
            <v>3875</v>
          </cell>
          <cell r="AG139" t="str">
            <v>Utilities</v>
          </cell>
        </row>
        <row r="140">
          <cell r="D140" t="str">
            <v>Royalty</v>
          </cell>
          <cell r="E140">
            <v>1894</v>
          </cell>
          <cell r="F140">
            <v>0</v>
          </cell>
          <cell r="G140">
            <v>1894</v>
          </cell>
          <cell r="H140">
            <v>0</v>
          </cell>
          <cell r="I140">
            <v>1894</v>
          </cell>
          <cell r="J140">
            <v>0</v>
          </cell>
          <cell r="K140">
            <v>1894</v>
          </cell>
          <cell r="L140">
            <v>0</v>
          </cell>
          <cell r="M140">
            <v>1894</v>
          </cell>
          <cell r="N140">
            <v>0</v>
          </cell>
          <cell r="O140">
            <v>1894</v>
          </cell>
          <cell r="P140">
            <v>0</v>
          </cell>
          <cell r="Q140">
            <v>1894</v>
          </cell>
          <cell r="R140">
            <v>28410</v>
          </cell>
          <cell r="S140">
            <v>1894</v>
          </cell>
          <cell r="T140">
            <v>28410</v>
          </cell>
          <cell r="U140">
            <v>1894</v>
          </cell>
          <cell r="V140">
            <v>28410</v>
          </cell>
          <cell r="W140">
            <v>1894</v>
          </cell>
          <cell r="X140">
            <v>28410</v>
          </cell>
          <cell r="Y140">
            <v>1894</v>
          </cell>
          <cell r="Z140">
            <v>28410</v>
          </cell>
          <cell r="AA140">
            <v>1894</v>
          </cell>
          <cell r="AB140">
            <v>28410</v>
          </cell>
          <cell r="AC140">
            <v>1894</v>
          </cell>
          <cell r="AD140" t="e">
            <v>#DIV/0!</v>
          </cell>
          <cell r="AE140">
            <v>1894</v>
          </cell>
          <cell r="AG140" t="str">
            <v>Royalty</v>
          </cell>
        </row>
        <row r="141">
          <cell r="AD141" t="e">
            <v>#DIV/0!</v>
          </cell>
          <cell r="AE141">
            <v>0</v>
          </cell>
        </row>
        <row r="142">
          <cell r="E142">
            <v>290094.57509915665</v>
          </cell>
          <cell r="F142">
            <v>0</v>
          </cell>
          <cell r="G142">
            <v>290094.57509915665</v>
          </cell>
          <cell r="H142">
            <v>0</v>
          </cell>
          <cell r="I142">
            <v>290094.57509915665</v>
          </cell>
          <cell r="J142">
            <v>0</v>
          </cell>
          <cell r="K142">
            <v>290094.57509915665</v>
          </cell>
          <cell r="L142">
            <v>0</v>
          </cell>
          <cell r="M142">
            <v>290094.57509915665</v>
          </cell>
          <cell r="N142">
            <v>0</v>
          </cell>
          <cell r="O142">
            <v>290094.57509915665</v>
          </cell>
          <cell r="P142">
            <v>0</v>
          </cell>
          <cell r="Q142">
            <v>290094.57509915665</v>
          </cell>
          <cell r="R142">
            <v>4351418.6264873501</v>
          </cell>
          <cell r="S142">
            <v>290094.57509915665</v>
          </cell>
          <cell r="T142">
            <v>4351418.6264873501</v>
          </cell>
          <cell r="U142">
            <v>290094.57509915665</v>
          </cell>
          <cell r="V142">
            <v>4351418.6264873501</v>
          </cell>
          <cell r="W142">
            <v>290094.57509915665</v>
          </cell>
          <cell r="X142">
            <v>4351418.6264873501</v>
          </cell>
          <cell r="Y142">
            <v>290094.57509915665</v>
          </cell>
          <cell r="Z142">
            <v>4351418.6264873501</v>
          </cell>
          <cell r="AA142">
            <v>290094.57509915665</v>
          </cell>
          <cell r="AB142">
            <v>4351418.6264873501</v>
          </cell>
          <cell r="AC142">
            <v>290094.57509915665</v>
          </cell>
          <cell r="AD142" t="e">
            <v>#DIV/0!</v>
          </cell>
          <cell r="AE142">
            <v>290094.5750991567</v>
          </cell>
        </row>
        <row r="143">
          <cell r="C143" t="str">
            <v>Contribution Margin</v>
          </cell>
          <cell r="E143">
            <v>33470.642292147677</v>
          </cell>
          <cell r="F143">
            <v>0</v>
          </cell>
          <cell r="G143">
            <v>33470.642292147677</v>
          </cell>
          <cell r="H143">
            <v>0</v>
          </cell>
          <cell r="I143">
            <v>33470.642292147677</v>
          </cell>
          <cell r="J143">
            <v>0</v>
          </cell>
          <cell r="K143">
            <v>33470.642292147677</v>
          </cell>
          <cell r="L143">
            <v>0</v>
          </cell>
          <cell r="M143">
            <v>33470.642292147677</v>
          </cell>
          <cell r="N143">
            <v>0</v>
          </cell>
          <cell r="O143">
            <v>33470.642292147677</v>
          </cell>
          <cell r="P143">
            <v>0</v>
          </cell>
          <cell r="Q143">
            <v>33470.642292147677</v>
          </cell>
          <cell r="R143">
            <v>502059.63438221533</v>
          </cell>
          <cell r="S143">
            <v>33470.642292147677</v>
          </cell>
          <cell r="T143">
            <v>502059.63438221533</v>
          </cell>
          <cell r="U143">
            <v>33470.642292147677</v>
          </cell>
          <cell r="V143">
            <v>502059.63438221533</v>
          </cell>
          <cell r="W143">
            <v>33470.642292147677</v>
          </cell>
          <cell r="X143">
            <v>502059.63438221533</v>
          </cell>
          <cell r="Y143">
            <v>33470.642292147677</v>
          </cell>
          <cell r="Z143">
            <v>502059.63438221533</v>
          </cell>
          <cell r="AA143">
            <v>33470.642292147677</v>
          </cell>
          <cell r="AB143">
            <v>502059.63438221533</v>
          </cell>
          <cell r="AC143">
            <v>33470.642292147677</v>
          </cell>
          <cell r="AD143" t="e">
            <v>#DIV/0!</v>
          </cell>
          <cell r="AE143">
            <v>33470.642292147691</v>
          </cell>
          <cell r="AF143" t="str">
            <v>Contribution Margin</v>
          </cell>
        </row>
        <row r="145">
          <cell r="C145" t="str">
            <v>Production cost</v>
          </cell>
          <cell r="AF145" t="str">
            <v>Production cost</v>
          </cell>
        </row>
        <row r="146">
          <cell r="D146" t="str">
            <v xml:space="preserve">Salaries &amp; Wages </v>
          </cell>
          <cell r="E146">
            <v>4619.3194081365082</v>
          </cell>
          <cell r="F146">
            <v>0</v>
          </cell>
          <cell r="G146">
            <v>4619.3194081365082</v>
          </cell>
          <cell r="H146">
            <v>0</v>
          </cell>
          <cell r="I146">
            <v>4619.3194081365082</v>
          </cell>
          <cell r="J146">
            <v>0</v>
          </cell>
          <cell r="K146">
            <v>4619.3194081365082</v>
          </cell>
          <cell r="L146">
            <v>0</v>
          </cell>
          <cell r="M146">
            <v>4619.3194081365082</v>
          </cell>
          <cell r="N146">
            <v>0</v>
          </cell>
          <cell r="O146">
            <v>4619.3194081365082</v>
          </cell>
          <cell r="P146">
            <v>0</v>
          </cell>
          <cell r="Q146">
            <v>3959.4166355455786</v>
          </cell>
          <cell r="R146">
            <v>59391.249533183676</v>
          </cell>
          <cell r="S146">
            <v>3959.4166355455786</v>
          </cell>
          <cell r="T146">
            <v>59391.249533183676</v>
          </cell>
          <cell r="U146">
            <v>3959.4166355455786</v>
          </cell>
          <cell r="V146">
            <v>59391.249533183676</v>
          </cell>
          <cell r="W146">
            <v>3959.4166355455786</v>
          </cell>
          <cell r="X146">
            <v>59391.249533183676</v>
          </cell>
          <cell r="Y146">
            <v>3959.4166355455786</v>
          </cell>
          <cell r="Z146">
            <v>59391.249533183676</v>
          </cell>
          <cell r="AA146">
            <v>3959.4166355455786</v>
          </cell>
          <cell r="AB146">
            <v>59391.249533183676</v>
          </cell>
          <cell r="AC146">
            <v>3959.4166355455786</v>
          </cell>
          <cell r="AD146" t="e">
            <v>#DIV/0!</v>
          </cell>
          <cell r="AE146">
            <v>3959.4166355455786</v>
          </cell>
          <cell r="AG146" t="str">
            <v xml:space="preserve">Salaries &amp; Wages </v>
          </cell>
        </row>
        <row r="147">
          <cell r="D147" t="str">
            <v xml:space="preserve">Utilities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t="e">
            <v>#DIV/0!</v>
          </cell>
          <cell r="AE147">
            <v>0</v>
          </cell>
          <cell r="AG147" t="str">
            <v xml:space="preserve">Utilities </v>
          </cell>
        </row>
        <row r="148">
          <cell r="D148" t="str">
            <v>Depreciation</v>
          </cell>
          <cell r="E148">
            <v>19315.555555555558</v>
          </cell>
          <cell r="F148">
            <v>0</v>
          </cell>
          <cell r="G148">
            <v>19315.555555555558</v>
          </cell>
          <cell r="H148">
            <v>0</v>
          </cell>
          <cell r="I148">
            <v>19315.555555555558</v>
          </cell>
          <cell r="J148">
            <v>0</v>
          </cell>
          <cell r="K148">
            <v>19315.555555555558</v>
          </cell>
          <cell r="L148">
            <v>0</v>
          </cell>
          <cell r="M148">
            <v>19315.555555555558</v>
          </cell>
          <cell r="N148">
            <v>0</v>
          </cell>
          <cell r="O148">
            <v>19315.555555555558</v>
          </cell>
          <cell r="P148">
            <v>0</v>
          </cell>
          <cell r="Q148">
            <v>16556.190476190477</v>
          </cell>
          <cell r="R148">
            <v>248342.85714285716</v>
          </cell>
          <cell r="S148">
            <v>16556.190476190477</v>
          </cell>
          <cell r="T148">
            <v>248342.85714285716</v>
          </cell>
          <cell r="U148">
            <v>16556.190476190477</v>
          </cell>
          <cell r="V148">
            <v>248342.85714285716</v>
          </cell>
          <cell r="W148">
            <v>16556.190476190477</v>
          </cell>
          <cell r="X148">
            <v>248342.85714285716</v>
          </cell>
          <cell r="Y148">
            <v>16556.190476190477</v>
          </cell>
          <cell r="Z148">
            <v>248342.85714285716</v>
          </cell>
          <cell r="AA148">
            <v>16556.190476190477</v>
          </cell>
          <cell r="AB148">
            <v>248342.85714285716</v>
          </cell>
          <cell r="AC148">
            <v>16556.190476190481</v>
          </cell>
          <cell r="AD148" t="e">
            <v>#DIV/0!</v>
          </cell>
          <cell r="AE148">
            <v>16556.190476190481</v>
          </cell>
          <cell r="AG148" t="str">
            <v>Depreciation</v>
          </cell>
        </row>
        <row r="149">
          <cell r="D149" t="str">
            <v xml:space="preserve">Other Factory overhead </v>
          </cell>
          <cell r="E149">
            <v>2884.1866359118612</v>
          </cell>
          <cell r="F149">
            <v>0</v>
          </cell>
          <cell r="G149">
            <v>2884.1866359118612</v>
          </cell>
          <cell r="H149">
            <v>0</v>
          </cell>
          <cell r="I149">
            <v>2884.1866359118612</v>
          </cell>
          <cell r="J149">
            <v>0</v>
          </cell>
          <cell r="K149">
            <v>2884.1866359118612</v>
          </cell>
          <cell r="L149">
            <v>0</v>
          </cell>
          <cell r="M149">
            <v>2884.1866359118612</v>
          </cell>
          <cell r="N149">
            <v>0</v>
          </cell>
          <cell r="O149">
            <v>2884.1866359118612</v>
          </cell>
          <cell r="P149">
            <v>0</v>
          </cell>
          <cell r="Q149">
            <v>2472.1599736387384</v>
          </cell>
          <cell r="R149">
            <v>37082.399604581078</v>
          </cell>
          <cell r="S149">
            <v>2472.1599736387384</v>
          </cell>
          <cell r="T149">
            <v>37082.399604581078</v>
          </cell>
          <cell r="U149">
            <v>2472.1599736387384</v>
          </cell>
          <cell r="V149">
            <v>37082.399604581078</v>
          </cell>
          <cell r="W149">
            <v>2472.1599736387384</v>
          </cell>
          <cell r="X149">
            <v>37082.399604581078</v>
          </cell>
          <cell r="Y149">
            <v>2472.1599736387384</v>
          </cell>
          <cell r="Z149">
            <v>37082.399604581078</v>
          </cell>
          <cell r="AA149">
            <v>2472.1599736387384</v>
          </cell>
          <cell r="AB149">
            <v>37082.399604581078</v>
          </cell>
          <cell r="AC149">
            <v>2472.1599736387384</v>
          </cell>
          <cell r="AD149" t="e">
            <v>#DIV/0!</v>
          </cell>
          <cell r="AE149">
            <v>2472.1599736387384</v>
          </cell>
          <cell r="AG149" t="str">
            <v xml:space="preserve">Other Factory overhead </v>
          </cell>
        </row>
        <row r="150">
          <cell r="D150" t="str">
            <v>Running Royalty</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t="e">
            <v>#DIV/0!</v>
          </cell>
          <cell r="AE150">
            <v>0</v>
          </cell>
          <cell r="AG150" t="str">
            <v>Running Royalty</v>
          </cell>
        </row>
        <row r="151">
          <cell r="E151">
            <v>26819.061599603927</v>
          </cell>
          <cell r="F151">
            <v>0</v>
          </cell>
          <cell r="G151">
            <v>26819.061599603927</v>
          </cell>
          <cell r="H151">
            <v>0</v>
          </cell>
          <cell r="I151">
            <v>26819.061599603927</v>
          </cell>
          <cell r="J151">
            <v>0</v>
          </cell>
          <cell r="K151">
            <v>26819.061599603927</v>
          </cell>
          <cell r="L151">
            <v>0</v>
          </cell>
          <cell r="M151">
            <v>26819.061599603927</v>
          </cell>
          <cell r="N151">
            <v>0</v>
          </cell>
          <cell r="O151">
            <v>26819.061599603927</v>
          </cell>
          <cell r="P151">
            <v>0</v>
          </cell>
          <cell r="Q151">
            <v>22987.767085374795</v>
          </cell>
          <cell r="R151">
            <v>344816.50628062192</v>
          </cell>
          <cell r="S151">
            <v>22987.767085374795</v>
          </cell>
          <cell r="T151">
            <v>344816.50628062192</v>
          </cell>
          <cell r="U151">
            <v>22987.767085374795</v>
          </cell>
          <cell r="V151">
            <v>344816.50628062192</v>
          </cell>
          <cell r="W151">
            <v>22987.767085374795</v>
          </cell>
          <cell r="X151">
            <v>344816.50628062192</v>
          </cell>
          <cell r="Y151">
            <v>22987.767085374795</v>
          </cell>
          <cell r="Z151">
            <v>344816.50628062192</v>
          </cell>
          <cell r="AA151">
            <v>22987.767085374795</v>
          </cell>
          <cell r="AB151">
            <v>344816.50628062192</v>
          </cell>
          <cell r="AC151">
            <v>22987.767085374799</v>
          </cell>
          <cell r="AD151" t="e">
            <v>#DIV/0!</v>
          </cell>
          <cell r="AE151">
            <v>22987.767085374795</v>
          </cell>
        </row>
        <row r="152">
          <cell r="C152" t="str">
            <v>Gross Profit</v>
          </cell>
          <cell r="E152">
            <v>6651.58069254375</v>
          </cell>
          <cell r="F152">
            <v>0</v>
          </cell>
          <cell r="G152">
            <v>6651.58069254375</v>
          </cell>
          <cell r="H152">
            <v>0</v>
          </cell>
          <cell r="I152">
            <v>6651.58069254375</v>
          </cell>
          <cell r="J152">
            <v>0</v>
          </cell>
          <cell r="K152">
            <v>6651.58069254375</v>
          </cell>
          <cell r="L152">
            <v>0</v>
          </cell>
          <cell r="M152">
            <v>6651.58069254375</v>
          </cell>
          <cell r="N152">
            <v>0</v>
          </cell>
          <cell r="O152">
            <v>6651.58069254375</v>
          </cell>
          <cell r="P152">
            <v>0</v>
          </cell>
          <cell r="Q152">
            <v>10482.875206772882</v>
          </cell>
          <cell r="R152">
            <v>157243.12810159341</v>
          </cell>
          <cell r="S152">
            <v>10482.875206772882</v>
          </cell>
          <cell r="T152">
            <v>157243.12810159341</v>
          </cell>
          <cell r="U152">
            <v>10482.875206772882</v>
          </cell>
          <cell r="V152">
            <v>157243.12810159341</v>
          </cell>
          <cell r="W152">
            <v>10482.875206772882</v>
          </cell>
          <cell r="X152">
            <v>157243.12810159341</v>
          </cell>
          <cell r="Y152">
            <v>10482.875206772882</v>
          </cell>
          <cell r="Z152">
            <v>157243.12810159341</v>
          </cell>
          <cell r="AA152">
            <v>10482.875206772882</v>
          </cell>
          <cell r="AB152">
            <v>157243.12810159341</v>
          </cell>
          <cell r="AC152">
            <v>10482.875206772878</v>
          </cell>
          <cell r="AD152" t="e">
            <v>#DIV/0!</v>
          </cell>
          <cell r="AE152">
            <v>10482.875206772893</v>
          </cell>
          <cell r="AF152" t="str">
            <v>Gross Profit</v>
          </cell>
        </row>
        <row r="153">
          <cell r="E153">
            <v>2.0557156131215568</v>
          </cell>
          <cell r="F153" t="e">
            <v>#DIV/0!</v>
          </cell>
          <cell r="G153">
            <v>2.0557156131215568</v>
          </cell>
          <cell r="H153" t="e">
            <v>#DIV/0!</v>
          </cell>
          <cell r="I153">
            <v>2.0557156131215568</v>
          </cell>
          <cell r="J153" t="e">
            <v>#DIV/0!</v>
          </cell>
          <cell r="K153">
            <v>2.0557156131215568</v>
          </cell>
          <cell r="L153" t="e">
            <v>#DIV/0!</v>
          </cell>
          <cell r="M153">
            <v>2.0557156131215568</v>
          </cell>
          <cell r="N153" t="e">
            <v>#DIV/0!</v>
          </cell>
          <cell r="O153">
            <v>2.0557156131215568</v>
          </cell>
          <cell r="P153" t="e">
            <v>#DIV/0!</v>
          </cell>
          <cell r="Q153">
            <v>3.2398028722893888</v>
          </cell>
          <cell r="R153">
            <v>3.2398028722893919</v>
          </cell>
          <cell r="S153">
            <v>3.2398028722893888</v>
          </cell>
          <cell r="T153">
            <v>3.2398028722893919</v>
          </cell>
          <cell r="U153">
            <v>3.2398028722893888</v>
          </cell>
          <cell r="V153">
            <v>3.2398028722893919</v>
          </cell>
          <cell r="W153">
            <v>3.2398028722893888</v>
          </cell>
          <cell r="X153">
            <v>3.2398028722893919</v>
          </cell>
          <cell r="Y153">
            <v>3.2398028722893888</v>
          </cell>
          <cell r="Z153">
            <v>3.2398028722893919</v>
          </cell>
          <cell r="AA153">
            <v>3.2398028722893888</v>
          </cell>
          <cell r="AB153">
            <v>3.2398028722893919</v>
          </cell>
          <cell r="AC153">
            <v>3.239802872289387</v>
          </cell>
          <cell r="AD153" t="e">
            <v>#DIV/0!</v>
          </cell>
          <cell r="AE153">
            <v>3.2398028722893915</v>
          </cell>
        </row>
        <row r="154">
          <cell r="C154" t="str">
            <v>Other Expenses</v>
          </cell>
          <cell r="AF154" t="str">
            <v>Other Expenses</v>
          </cell>
        </row>
        <row r="155">
          <cell r="D155" t="str">
            <v>Selling Expenses</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t="e">
            <v>#DIV/0!</v>
          </cell>
          <cell r="AE155">
            <v>0</v>
          </cell>
          <cell r="AG155" t="str">
            <v>Selling Expenses</v>
          </cell>
        </row>
        <row r="156">
          <cell r="D156" t="str">
            <v>Advertisement Expenses</v>
          </cell>
          <cell r="E156">
            <v>10890.595130119307</v>
          </cell>
          <cell r="F156">
            <v>0</v>
          </cell>
          <cell r="G156">
            <v>19074.844763831719</v>
          </cell>
          <cell r="H156">
            <v>0</v>
          </cell>
          <cell r="I156">
            <v>586.91830042559138</v>
          </cell>
          <cell r="J156">
            <v>0</v>
          </cell>
          <cell r="K156">
            <v>2441.4170969092306</v>
          </cell>
          <cell r="L156">
            <v>0</v>
          </cell>
          <cell r="M156">
            <v>10786.498384911953</v>
          </cell>
          <cell r="N156">
            <v>0</v>
          </cell>
          <cell r="O156">
            <v>11537.251658504394</v>
          </cell>
          <cell r="P156">
            <v>0</v>
          </cell>
          <cell r="Q156">
            <v>19357.842486060854</v>
          </cell>
          <cell r="R156">
            <v>290367.6372909128</v>
          </cell>
          <cell r="S156">
            <v>138.66649345315798</v>
          </cell>
          <cell r="T156">
            <v>2079.9974017973695</v>
          </cell>
          <cell r="U156">
            <v>138.66649345315798</v>
          </cell>
          <cell r="V156">
            <v>2079.9974017973695</v>
          </cell>
          <cell r="W156">
            <v>15599.980513480272</v>
          </cell>
          <cell r="X156">
            <v>233999.70770220409</v>
          </cell>
          <cell r="Y156">
            <v>9013.3220744552673</v>
          </cell>
          <cell r="Z156">
            <v>135199.83111682901</v>
          </cell>
          <cell r="AA156">
            <v>1525.3314279847375</v>
          </cell>
          <cell r="AB156">
            <v>22879.971419771064</v>
          </cell>
          <cell r="AC156">
            <v>7628.9682481479094</v>
          </cell>
          <cell r="AD156" t="e">
            <v>#DIV/0!</v>
          </cell>
          <cell r="AE156">
            <v>7628.9682481479094</v>
          </cell>
        </row>
        <row r="157">
          <cell r="D157" t="str">
            <v>Administrative Expenses</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t="e">
            <v>#DIV/0!</v>
          </cell>
          <cell r="AE157">
            <v>0</v>
          </cell>
          <cell r="AG157" t="str">
            <v>Administrative Expenses</v>
          </cell>
        </row>
        <row r="158">
          <cell r="D158" t="str">
            <v>Depreciation (Admin. &amp; Selling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t="e">
            <v>#DIV/0!</v>
          </cell>
          <cell r="AE158">
            <v>0</v>
          </cell>
          <cell r="AG158" t="str">
            <v>Depreciation (Admin. &amp; Selling )</v>
          </cell>
        </row>
        <row r="159">
          <cell r="D159" t="str">
            <v>Financial Charges -Capital Exp.</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e">
            <v>#DIV/0!</v>
          </cell>
          <cell r="AE159">
            <v>0</v>
          </cell>
          <cell r="AG159" t="str">
            <v>Financial Charges -Capital Exp.</v>
          </cell>
        </row>
        <row r="160">
          <cell r="D160" t="str">
            <v>Financial  Charges -Working Capital</v>
          </cell>
          <cell r="E160">
            <v>201.57918431275289</v>
          </cell>
          <cell r="F160">
            <v>0</v>
          </cell>
          <cell r="G160">
            <v>178.4251077933327</v>
          </cell>
          <cell r="H160">
            <v>0</v>
          </cell>
          <cell r="I160">
            <v>175.55668509273093</v>
          </cell>
          <cell r="J160">
            <v>0</v>
          </cell>
          <cell r="K160">
            <v>160.53201526974851</v>
          </cell>
          <cell r="L160">
            <v>0</v>
          </cell>
          <cell r="M160">
            <v>214.5866255466828</v>
          </cell>
          <cell r="N160">
            <v>0</v>
          </cell>
          <cell r="O160">
            <v>207.35917650875876</v>
          </cell>
          <cell r="P160">
            <v>0</v>
          </cell>
          <cell r="Q160">
            <v>157.4713934840606</v>
          </cell>
          <cell r="R160">
            <v>2362.070902260909</v>
          </cell>
          <cell r="S160">
            <v>198.17331480982742</v>
          </cell>
          <cell r="T160">
            <v>2972.5997221474113</v>
          </cell>
          <cell r="U160">
            <v>184.65378229632779</v>
          </cell>
          <cell r="V160">
            <v>2769.8067344449169</v>
          </cell>
          <cell r="W160">
            <v>192.32717619631876</v>
          </cell>
          <cell r="X160">
            <v>2884.9076429447814</v>
          </cell>
          <cell r="Y160">
            <v>193.74054120384864</v>
          </cell>
          <cell r="Z160">
            <v>2906.1081180577294</v>
          </cell>
          <cell r="AA160">
            <v>186.90086739142365</v>
          </cell>
          <cell r="AB160">
            <v>2803.5130108713547</v>
          </cell>
          <cell r="AC160">
            <v>185.54451256363447</v>
          </cell>
          <cell r="AD160" t="e">
            <v>#DIV/0!</v>
          </cell>
          <cell r="AE160">
            <v>185.54451256363447</v>
          </cell>
          <cell r="AG160" t="str">
            <v>Financial  Charges -Working Capital</v>
          </cell>
        </row>
        <row r="161">
          <cell r="D161" t="str">
            <v>Other Expenses (Charity &amp; Donation)</v>
          </cell>
          <cell r="E161">
            <v>139.98554466163398</v>
          </cell>
          <cell r="F161">
            <v>0</v>
          </cell>
          <cell r="G161">
            <v>123.90632485648104</v>
          </cell>
          <cell r="H161">
            <v>0</v>
          </cell>
          <cell r="I161">
            <v>121.91436464772984</v>
          </cell>
          <cell r="J161">
            <v>0</v>
          </cell>
          <cell r="K161">
            <v>111.48056615954759</v>
          </cell>
          <cell r="L161">
            <v>0</v>
          </cell>
          <cell r="M161">
            <v>149.01848996297417</v>
          </cell>
          <cell r="N161">
            <v>0</v>
          </cell>
          <cell r="O161">
            <v>143.99942813108245</v>
          </cell>
          <cell r="P161">
            <v>0</v>
          </cell>
          <cell r="Q161">
            <v>109.35513436393099</v>
          </cell>
          <cell r="R161">
            <v>1640.3270154589648</v>
          </cell>
          <cell r="S161">
            <v>137.6203575068246</v>
          </cell>
          <cell r="T161">
            <v>2064.3053626023689</v>
          </cell>
          <cell r="U161">
            <v>128.23179326133877</v>
          </cell>
          <cell r="V161">
            <v>1923.4768989200816</v>
          </cell>
          <cell r="W161">
            <v>133.56053902522137</v>
          </cell>
          <cell r="X161">
            <v>2003.4080853783207</v>
          </cell>
          <cell r="Y161">
            <v>134.54204250267267</v>
          </cell>
          <cell r="Z161">
            <v>2018.13063754009</v>
          </cell>
          <cell r="AA161">
            <v>129.79226902182199</v>
          </cell>
          <cell r="AB161">
            <v>1946.8840353273299</v>
          </cell>
          <cell r="AC161">
            <v>128.85035594696839</v>
          </cell>
          <cell r="AD161" t="e">
            <v>#DIV/0!</v>
          </cell>
          <cell r="AE161">
            <v>128.85035594696839</v>
          </cell>
          <cell r="AG161" t="str">
            <v>Other Expenses (Charity &amp; Donation)</v>
          </cell>
        </row>
        <row r="162">
          <cell r="D162" t="str">
            <v>Other Expenses ( W.P.P.F.)</v>
          </cell>
          <cell r="E162">
            <v>-99.685419286180618</v>
          </cell>
          <cell r="F162">
            <v>0</v>
          </cell>
          <cell r="G162">
            <v>-516.01336466537521</v>
          </cell>
          <cell r="H162">
            <v>0</v>
          </cell>
          <cell r="I162">
            <v>429.23507108313538</v>
          </cell>
          <cell r="J162">
            <v>0</v>
          </cell>
          <cell r="K162">
            <v>335.74469975652045</v>
          </cell>
          <cell r="L162">
            <v>0</v>
          </cell>
          <cell r="M162">
            <v>-83.654529301236565</v>
          </cell>
          <cell r="N162">
            <v>0</v>
          </cell>
          <cell r="O162">
            <v>-121.56749282883391</v>
          </cell>
          <cell r="P162">
            <v>0</v>
          </cell>
          <cell r="Q162">
            <v>-311.31446684236766</v>
          </cell>
          <cell r="R162">
            <v>-4669.7170026355152</v>
          </cell>
          <cell r="S162">
            <v>675.13296289914501</v>
          </cell>
          <cell r="T162">
            <v>10126.994443487176</v>
          </cell>
          <cell r="U162">
            <v>676.31298309356544</v>
          </cell>
          <cell r="V162">
            <v>10144.694746403482</v>
          </cell>
          <cell r="W162">
            <v>-120.78534224496495</v>
          </cell>
          <cell r="X162">
            <v>-1811.7801336744742</v>
          </cell>
          <cell r="Y162">
            <v>218.37700984244069</v>
          </cell>
          <cell r="Z162">
            <v>3275.6551476366103</v>
          </cell>
          <cell r="AA162">
            <v>604.68828019460864</v>
          </cell>
          <cell r="AB162">
            <v>9070.3242029191297</v>
          </cell>
          <cell r="AC162">
            <v>290.40190449040455</v>
          </cell>
          <cell r="AD162" t="e">
            <v>#DIV/0!</v>
          </cell>
          <cell r="AE162">
            <v>290.40190449040455</v>
          </cell>
          <cell r="AG162" t="str">
            <v>Other Expenses ( W.P.P.F.)</v>
          </cell>
        </row>
        <row r="163">
          <cell r="D163" t="str">
            <v>Workers Welfare Fund</v>
          </cell>
          <cell r="E163">
            <v>-37.880459328748636</v>
          </cell>
          <cell r="F163">
            <v>0</v>
          </cell>
          <cell r="G163">
            <v>-196.08507857284258</v>
          </cell>
          <cell r="H163">
            <v>0</v>
          </cell>
          <cell r="I163">
            <v>163.10932701159146</v>
          </cell>
          <cell r="J163">
            <v>0</v>
          </cell>
          <cell r="K163">
            <v>127.58298590747775</v>
          </cell>
          <cell r="L163">
            <v>0</v>
          </cell>
          <cell r="M163">
            <v>-31.788721134469881</v>
          </cell>
          <cell r="N163">
            <v>0</v>
          </cell>
          <cell r="O163">
            <v>-46.195647274956897</v>
          </cell>
          <cell r="P163">
            <v>0</v>
          </cell>
          <cell r="Q163">
            <v>-118.29949740009971</v>
          </cell>
          <cell r="R163">
            <v>-1774.4924610014957</v>
          </cell>
          <cell r="S163">
            <v>256.55052590167514</v>
          </cell>
          <cell r="T163">
            <v>3848.2578885251273</v>
          </cell>
          <cell r="U163">
            <v>256.99893357555482</v>
          </cell>
          <cell r="V163">
            <v>3854.9840036333221</v>
          </cell>
          <cell r="W163">
            <v>-45.898430053086649</v>
          </cell>
          <cell r="X163">
            <v>-688.47645079629979</v>
          </cell>
          <cell r="Y163">
            <v>82.983263740127455</v>
          </cell>
          <cell r="Z163">
            <v>1244.7489561019117</v>
          </cell>
          <cell r="AA163">
            <v>229.78154647395132</v>
          </cell>
          <cell r="AB163">
            <v>3446.7231971092697</v>
          </cell>
          <cell r="AC163">
            <v>110.35272370635373</v>
          </cell>
          <cell r="AD163" t="e">
            <v>#DIV/0!</v>
          </cell>
          <cell r="AE163">
            <v>110.35272370635373</v>
          </cell>
          <cell r="AG163" t="str">
            <v>Workers Welfare Fund</v>
          </cell>
        </row>
        <row r="164">
          <cell r="E164">
            <v>11094.593980478767</v>
          </cell>
          <cell r="F164">
            <v>0</v>
          </cell>
          <cell r="G164">
            <v>18665.077753243317</v>
          </cell>
          <cell r="H164">
            <v>0</v>
          </cell>
          <cell r="I164">
            <v>1476.7337482607788</v>
          </cell>
          <cell r="J164">
            <v>0</v>
          </cell>
          <cell r="K164">
            <v>3176.7573640025248</v>
          </cell>
          <cell r="L164">
            <v>0</v>
          </cell>
          <cell r="M164">
            <v>11034.660249985904</v>
          </cell>
          <cell r="N164">
            <v>0</v>
          </cell>
          <cell r="O164">
            <v>11720.847123040445</v>
          </cell>
          <cell r="P164">
            <v>0</v>
          </cell>
          <cell r="Q164">
            <v>19195.055049666378</v>
          </cell>
          <cell r="R164">
            <v>287925.82574499561</v>
          </cell>
          <cell r="S164">
            <v>1406.1436545706304</v>
          </cell>
          <cell r="T164">
            <v>21092.154818559451</v>
          </cell>
          <cell r="U164">
            <v>1384.863985679945</v>
          </cell>
          <cell r="V164">
            <v>20772.959785199175</v>
          </cell>
          <cell r="W164">
            <v>15759.184456403762</v>
          </cell>
          <cell r="X164">
            <v>236387.76684605642</v>
          </cell>
          <cell r="Y164">
            <v>9642.9649317443564</v>
          </cell>
          <cell r="Z164">
            <v>144644.47397616535</v>
          </cell>
          <cell r="AA164">
            <v>2676.4943910665434</v>
          </cell>
          <cell r="AB164">
            <v>40147.415865998148</v>
          </cell>
          <cell r="AC164">
            <v>8344.1177448552698</v>
          </cell>
          <cell r="AD164" t="e">
            <v>#DIV/0!</v>
          </cell>
          <cell r="AE164">
            <v>8344.117744855268</v>
          </cell>
        </row>
        <row r="165">
          <cell r="D165" t="str">
            <v>Operating Profit</v>
          </cell>
          <cell r="E165">
            <v>-4443.0132879350167</v>
          </cell>
          <cell r="F165">
            <v>0</v>
          </cell>
          <cell r="G165">
            <v>-12013.497060699567</v>
          </cell>
          <cell r="H165">
            <v>0</v>
          </cell>
          <cell r="I165">
            <v>5174.846944282971</v>
          </cell>
          <cell r="J165">
            <v>0</v>
          </cell>
          <cell r="K165">
            <v>3474.8233285412252</v>
          </cell>
          <cell r="L165">
            <v>0</v>
          </cell>
          <cell r="M165">
            <v>-4383.0795574421536</v>
          </cell>
          <cell r="N165">
            <v>0</v>
          </cell>
          <cell r="O165">
            <v>-5069.2664304966947</v>
          </cell>
          <cell r="P165">
            <v>0</v>
          </cell>
          <cell r="Q165">
            <v>-8712.1798428934962</v>
          </cell>
          <cell r="R165">
            <v>-130682.69764340221</v>
          </cell>
          <cell r="S165">
            <v>9076.7315522022509</v>
          </cell>
          <cell r="T165">
            <v>136150.97328303396</v>
          </cell>
          <cell r="U165">
            <v>9098.0112210929365</v>
          </cell>
          <cell r="V165">
            <v>136470.16831639424</v>
          </cell>
          <cell r="W165">
            <v>-5276.30924963088</v>
          </cell>
          <cell r="X165">
            <v>-79144.638744463009</v>
          </cell>
          <cell r="Y165">
            <v>839.91027502852558</v>
          </cell>
          <cell r="Z165">
            <v>12598.65412542806</v>
          </cell>
          <cell r="AA165">
            <v>7806.3808157063386</v>
          </cell>
          <cell r="AB165">
            <v>117095.71223559526</v>
          </cell>
          <cell r="AC165">
            <v>2138.7574619176085</v>
          </cell>
          <cell r="AD165" t="e">
            <v>#DIV/0!</v>
          </cell>
          <cell r="AE165">
            <v>2138.7574619176253</v>
          </cell>
          <cell r="AG165" t="str">
            <v>Operating Profit</v>
          </cell>
        </row>
        <row r="167">
          <cell r="C167" t="str">
            <v>Other Income</v>
          </cell>
          <cell r="AF167" t="str">
            <v>Other Income</v>
          </cell>
        </row>
        <row r="168">
          <cell r="D168" t="str">
            <v>H.D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e">
            <v>#DIV/0!</v>
          </cell>
          <cell r="AE168">
            <v>0</v>
          </cell>
          <cell r="AG168" t="str">
            <v>H.D</v>
          </cell>
        </row>
        <row r="169">
          <cell r="D169" t="str">
            <v>Others</v>
          </cell>
          <cell r="E169">
            <v>3111.1111111111113</v>
          </cell>
          <cell r="F169">
            <v>0</v>
          </cell>
          <cell r="G169">
            <v>3111.1111111111113</v>
          </cell>
          <cell r="H169">
            <v>0</v>
          </cell>
          <cell r="I169">
            <v>3111.1111111111113</v>
          </cell>
          <cell r="J169">
            <v>0</v>
          </cell>
          <cell r="K169">
            <v>3111.1111111111113</v>
          </cell>
          <cell r="L169">
            <v>0</v>
          </cell>
          <cell r="M169">
            <v>3111.1111111111113</v>
          </cell>
          <cell r="N169">
            <v>0</v>
          </cell>
          <cell r="O169">
            <v>3111.1111111111113</v>
          </cell>
          <cell r="P169">
            <v>0</v>
          </cell>
          <cell r="Q169">
            <v>2666.666666666667</v>
          </cell>
          <cell r="R169">
            <v>40000.000000000007</v>
          </cell>
          <cell r="S169">
            <v>2666.666666666667</v>
          </cell>
          <cell r="T169">
            <v>40000.000000000007</v>
          </cell>
          <cell r="U169">
            <v>2666.666666666667</v>
          </cell>
          <cell r="V169">
            <v>40000.000000000007</v>
          </cell>
          <cell r="W169">
            <v>2666.666666666667</v>
          </cell>
          <cell r="X169">
            <v>40000.000000000007</v>
          </cell>
          <cell r="Y169">
            <v>2666.666666666667</v>
          </cell>
          <cell r="Z169">
            <v>40000.000000000007</v>
          </cell>
          <cell r="AA169">
            <v>2666.666666666667</v>
          </cell>
          <cell r="AB169">
            <v>40000.000000000007</v>
          </cell>
          <cell r="AC169">
            <v>2666.666666666667</v>
          </cell>
          <cell r="AD169" t="e">
            <v>#DIV/0!</v>
          </cell>
          <cell r="AE169">
            <v>2666.666666666667</v>
          </cell>
          <cell r="AG169" t="str">
            <v>Others</v>
          </cell>
        </row>
        <row r="170">
          <cell r="E170">
            <v>3111.1111111111113</v>
          </cell>
          <cell r="F170">
            <v>0</v>
          </cell>
          <cell r="G170">
            <v>3111.1111111111113</v>
          </cell>
          <cell r="H170">
            <v>0</v>
          </cell>
          <cell r="I170">
            <v>3111.1111111111113</v>
          </cell>
          <cell r="J170">
            <v>0</v>
          </cell>
          <cell r="K170">
            <v>3111.1111111111113</v>
          </cell>
          <cell r="L170">
            <v>0</v>
          </cell>
          <cell r="M170">
            <v>3111.1111111111113</v>
          </cell>
          <cell r="N170">
            <v>0</v>
          </cell>
          <cell r="O170">
            <v>3111.1111111111113</v>
          </cell>
          <cell r="P170">
            <v>0</v>
          </cell>
          <cell r="Q170">
            <v>2666.666666666667</v>
          </cell>
          <cell r="R170">
            <v>40000.000000000007</v>
          </cell>
          <cell r="S170">
            <v>2666.666666666667</v>
          </cell>
          <cell r="T170">
            <v>40000.000000000007</v>
          </cell>
          <cell r="U170">
            <v>2666.666666666667</v>
          </cell>
          <cell r="V170">
            <v>40000.000000000007</v>
          </cell>
          <cell r="W170">
            <v>2666.666666666667</v>
          </cell>
          <cell r="X170">
            <v>40000.000000000007</v>
          </cell>
          <cell r="Y170">
            <v>2666.666666666667</v>
          </cell>
          <cell r="Z170">
            <v>40000.000000000007</v>
          </cell>
          <cell r="AA170">
            <v>2666.666666666667</v>
          </cell>
          <cell r="AB170">
            <v>40000.000000000007</v>
          </cell>
          <cell r="AC170">
            <v>2666.666666666667</v>
          </cell>
          <cell r="AD170" t="e">
            <v>#DIV/0!</v>
          </cell>
          <cell r="AE170">
            <v>2666.666666666667</v>
          </cell>
        </row>
        <row r="172">
          <cell r="C172" t="str">
            <v>Profit before tax</v>
          </cell>
          <cell r="E172">
            <v>-1331.9021768239054</v>
          </cell>
          <cell r="F172">
            <v>0</v>
          </cell>
          <cell r="G172">
            <v>-8902.3859495884553</v>
          </cell>
          <cell r="H172">
            <v>0</v>
          </cell>
          <cell r="I172">
            <v>8285.9580553940832</v>
          </cell>
          <cell r="J172">
            <v>0</v>
          </cell>
          <cell r="K172">
            <v>6585.9344396523366</v>
          </cell>
          <cell r="L172">
            <v>0</v>
          </cell>
          <cell r="M172">
            <v>-1271.9684463310423</v>
          </cell>
          <cell r="N172">
            <v>0</v>
          </cell>
          <cell r="O172">
            <v>-1958.1553193855834</v>
          </cell>
          <cell r="P172">
            <v>0</v>
          </cell>
          <cell r="Q172">
            <v>-6045.5131762268293</v>
          </cell>
          <cell r="R172">
            <v>-90682.697643402207</v>
          </cell>
          <cell r="S172">
            <v>11743.398218868919</v>
          </cell>
          <cell r="T172">
            <v>176150.97328303396</v>
          </cell>
          <cell r="U172">
            <v>11764.677887759604</v>
          </cell>
          <cell r="V172">
            <v>176470.16831639424</v>
          </cell>
          <cell r="W172">
            <v>-2609.642582964213</v>
          </cell>
          <cell r="X172">
            <v>-39144.638744463002</v>
          </cell>
          <cell r="Y172">
            <v>3506.5769416951925</v>
          </cell>
          <cell r="Z172">
            <v>52598.654125428067</v>
          </cell>
          <cell r="AA172">
            <v>10473.047482373006</v>
          </cell>
          <cell r="AB172">
            <v>157095.71223559527</v>
          </cell>
          <cell r="AC172">
            <v>4805.4241285842754</v>
          </cell>
          <cell r="AD172" t="e">
            <v>#DIV/0!</v>
          </cell>
          <cell r="AE172">
            <v>4805.4241285842927</v>
          </cell>
          <cell r="AF172" t="str">
            <v>Profit before tax</v>
          </cell>
        </row>
        <row r="174">
          <cell r="C174" t="str">
            <v>Taxation</v>
          </cell>
          <cell r="AE174" t="str">
            <v>Taxation</v>
          </cell>
        </row>
        <row r="175">
          <cell r="D175" t="str">
            <v>Current</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F175" t="str">
            <v>Current</v>
          </cell>
        </row>
        <row r="176">
          <cell r="D176" t="str">
            <v>Deferred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F176" t="str">
            <v>Deferred</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row>
        <row r="179">
          <cell r="C179" t="str">
            <v>Net Profit after taxation</v>
          </cell>
          <cell r="E179">
            <v>-1331.9021768239054</v>
          </cell>
          <cell r="F179">
            <v>0</v>
          </cell>
          <cell r="G179">
            <v>-8902.3859495884553</v>
          </cell>
          <cell r="H179">
            <v>0</v>
          </cell>
          <cell r="I179">
            <v>8285.9580553940832</v>
          </cell>
          <cell r="J179">
            <v>0</v>
          </cell>
          <cell r="K179">
            <v>6585.9344396523366</v>
          </cell>
          <cell r="L179">
            <v>0</v>
          </cell>
          <cell r="M179">
            <v>-1271.9684463310423</v>
          </cell>
          <cell r="N179">
            <v>0</v>
          </cell>
          <cell r="O179">
            <v>-1958.1553193855834</v>
          </cell>
          <cell r="P179">
            <v>0</v>
          </cell>
          <cell r="Q179">
            <v>-6045.5131762268293</v>
          </cell>
          <cell r="R179">
            <v>-90682.697643402207</v>
          </cell>
          <cell r="S179">
            <v>11743.398218868919</v>
          </cell>
          <cell r="T179">
            <v>176150.97328303396</v>
          </cell>
          <cell r="U179">
            <v>11764.677887759604</v>
          </cell>
          <cell r="V179">
            <v>176470.16831639424</v>
          </cell>
          <cell r="W179">
            <v>-2609.642582964213</v>
          </cell>
          <cell r="X179">
            <v>-39144.638744463002</v>
          </cell>
          <cell r="Y179">
            <v>3506.5769416951925</v>
          </cell>
          <cell r="Z179">
            <v>52598.654125428067</v>
          </cell>
          <cell r="AA179">
            <v>10473.047482373006</v>
          </cell>
          <cell r="AB179">
            <v>157095.71223559527</v>
          </cell>
          <cell r="AC179">
            <v>4805.4241285842754</v>
          </cell>
          <cell r="AE179" t="str">
            <v>Net Profit after taxation</v>
          </cell>
        </row>
        <row r="182">
          <cell r="AC182" t="str">
            <v>CX</v>
          </cell>
        </row>
        <row r="183">
          <cell r="E183">
            <v>548</v>
          </cell>
          <cell r="G183">
            <v>579</v>
          </cell>
          <cell r="I183">
            <v>610</v>
          </cell>
          <cell r="K183">
            <v>641</v>
          </cell>
          <cell r="M183">
            <v>672</v>
          </cell>
          <cell r="O183">
            <v>703</v>
          </cell>
          <cell r="Q183">
            <v>734</v>
          </cell>
          <cell r="S183">
            <v>765</v>
          </cell>
          <cell r="U183">
            <v>796</v>
          </cell>
          <cell r="W183">
            <v>827</v>
          </cell>
          <cell r="Y183">
            <v>858</v>
          </cell>
          <cell r="AA183">
            <v>889</v>
          </cell>
          <cell r="AC183" t="str">
            <v>Yearly</v>
          </cell>
        </row>
        <row r="184">
          <cell r="D184" t="str">
            <v>CX</v>
          </cell>
          <cell r="E184" t="str">
            <v>Per Unit</v>
          </cell>
          <cell r="F184" t="str">
            <v>Total</v>
          </cell>
          <cell r="G184" t="str">
            <v>Per Unit</v>
          </cell>
          <cell r="H184" t="str">
            <v>Total</v>
          </cell>
          <cell r="I184" t="str">
            <v>Per Unit</v>
          </cell>
          <cell r="J184" t="str">
            <v>Total</v>
          </cell>
          <cell r="K184" t="str">
            <v>Per Unit</v>
          </cell>
          <cell r="L184" t="str">
            <v>Total</v>
          </cell>
          <cell r="M184" t="str">
            <v>Per Unit</v>
          </cell>
          <cell r="N184" t="str">
            <v>Total</v>
          </cell>
          <cell r="O184" t="str">
            <v>Per Unit</v>
          </cell>
          <cell r="P184" t="str">
            <v>Total</v>
          </cell>
          <cell r="Q184" t="str">
            <v>Per Unit</v>
          </cell>
          <cell r="R184" t="str">
            <v>Total</v>
          </cell>
          <cell r="S184" t="str">
            <v>Per Unit</v>
          </cell>
          <cell r="T184" t="str">
            <v>Total</v>
          </cell>
          <cell r="U184" t="str">
            <v>Per Unit</v>
          </cell>
          <cell r="V184" t="str">
            <v>Total</v>
          </cell>
          <cell r="W184" t="str">
            <v>Per Unit</v>
          </cell>
          <cell r="X184" t="str">
            <v>Total</v>
          </cell>
          <cell r="Y184" t="str">
            <v>Per Unit</v>
          </cell>
          <cell r="Z184" t="str">
            <v>Total</v>
          </cell>
          <cell r="AA184" t="str">
            <v>Per Unit</v>
          </cell>
          <cell r="AB184" t="str">
            <v>Total</v>
          </cell>
          <cell r="AC184" t="str">
            <v>Average</v>
          </cell>
          <cell r="AF184" t="str">
            <v>CX</v>
          </cell>
        </row>
        <row r="186">
          <cell r="C186" t="str">
            <v>Sales Units</v>
          </cell>
          <cell r="E186">
            <v>0</v>
          </cell>
          <cell r="F186">
            <v>210</v>
          </cell>
          <cell r="G186">
            <v>1</v>
          </cell>
          <cell r="H186">
            <v>210</v>
          </cell>
          <cell r="I186">
            <v>1</v>
          </cell>
          <cell r="J186">
            <v>210</v>
          </cell>
          <cell r="K186">
            <v>1</v>
          </cell>
          <cell r="L186">
            <v>210</v>
          </cell>
          <cell r="M186">
            <v>1</v>
          </cell>
          <cell r="N186">
            <v>210</v>
          </cell>
          <cell r="O186">
            <v>1</v>
          </cell>
          <cell r="P186">
            <v>210</v>
          </cell>
          <cell r="Q186">
            <v>1</v>
          </cell>
          <cell r="R186">
            <v>210</v>
          </cell>
          <cell r="S186">
            <v>1</v>
          </cell>
          <cell r="T186">
            <v>210</v>
          </cell>
          <cell r="U186">
            <v>1</v>
          </cell>
          <cell r="V186">
            <v>210</v>
          </cell>
          <cell r="W186">
            <v>1</v>
          </cell>
          <cell r="X186">
            <v>210</v>
          </cell>
          <cell r="Y186">
            <v>1</v>
          </cell>
          <cell r="Z186">
            <v>210</v>
          </cell>
          <cell r="AA186">
            <v>1</v>
          </cell>
          <cell r="AB186">
            <v>210</v>
          </cell>
          <cell r="AC186">
            <v>2520</v>
          </cell>
          <cell r="AE186" t="str">
            <v>Sales Units</v>
          </cell>
        </row>
        <row r="188">
          <cell r="C188" t="str">
            <v>Selling Price</v>
          </cell>
          <cell r="E188">
            <v>399000</v>
          </cell>
          <cell r="F188">
            <v>83790000</v>
          </cell>
          <cell r="G188">
            <v>399000</v>
          </cell>
          <cell r="H188">
            <v>83790000</v>
          </cell>
          <cell r="I188">
            <v>399000</v>
          </cell>
          <cell r="J188">
            <v>83790000</v>
          </cell>
          <cell r="K188">
            <v>399000</v>
          </cell>
          <cell r="L188">
            <v>83790000</v>
          </cell>
          <cell r="M188">
            <v>399000</v>
          </cell>
          <cell r="N188">
            <v>83790000</v>
          </cell>
          <cell r="O188">
            <v>399000</v>
          </cell>
          <cell r="P188">
            <v>83790000</v>
          </cell>
          <cell r="Q188">
            <v>399000</v>
          </cell>
          <cell r="R188">
            <v>83790000</v>
          </cell>
          <cell r="S188">
            <v>399000</v>
          </cell>
          <cell r="T188">
            <v>83790000</v>
          </cell>
          <cell r="U188">
            <v>399000</v>
          </cell>
          <cell r="V188">
            <v>83790000</v>
          </cell>
          <cell r="W188">
            <v>399000</v>
          </cell>
          <cell r="X188">
            <v>83790000</v>
          </cell>
          <cell r="Y188">
            <v>399000</v>
          </cell>
          <cell r="Z188">
            <v>83790000</v>
          </cell>
          <cell r="AA188">
            <v>399000</v>
          </cell>
          <cell r="AB188">
            <v>83790000</v>
          </cell>
          <cell r="AC188">
            <v>399000</v>
          </cell>
          <cell r="AE188" t="str">
            <v>Selling Price</v>
          </cell>
        </row>
        <row r="189">
          <cell r="C189" t="str">
            <v>Less: Dealer commission</v>
          </cell>
          <cell r="E189">
            <v>-10000</v>
          </cell>
          <cell r="F189">
            <v>-2100000</v>
          </cell>
          <cell r="G189">
            <v>-10000</v>
          </cell>
          <cell r="H189">
            <v>-2100000</v>
          </cell>
          <cell r="I189">
            <v>-10000</v>
          </cell>
          <cell r="J189">
            <v>-2100000</v>
          </cell>
          <cell r="K189">
            <v>-10000</v>
          </cell>
          <cell r="L189">
            <v>-2100000</v>
          </cell>
          <cell r="M189">
            <v>-10000</v>
          </cell>
          <cell r="N189">
            <v>-2100000</v>
          </cell>
          <cell r="O189">
            <v>-10000</v>
          </cell>
          <cell r="P189">
            <v>-2100000</v>
          </cell>
          <cell r="Q189">
            <v>-10000</v>
          </cell>
          <cell r="R189">
            <v>-2100000</v>
          </cell>
          <cell r="S189">
            <v>-10000</v>
          </cell>
          <cell r="T189">
            <v>-2100000</v>
          </cell>
          <cell r="U189">
            <v>-10000</v>
          </cell>
          <cell r="V189">
            <v>-2100000</v>
          </cell>
          <cell r="W189">
            <v>-10000</v>
          </cell>
          <cell r="X189">
            <v>-2100000</v>
          </cell>
          <cell r="Y189">
            <v>-10000</v>
          </cell>
          <cell r="Z189">
            <v>-2100000</v>
          </cell>
          <cell r="AA189">
            <v>-10000</v>
          </cell>
          <cell r="AB189">
            <v>-2100000</v>
          </cell>
          <cell r="AC189">
            <v>-10000</v>
          </cell>
          <cell r="AE189" t="str">
            <v>Less: Dealer commission</v>
          </cell>
        </row>
        <row r="190">
          <cell r="D190" t="str">
            <v xml:space="preserve">  Sales tax</v>
          </cell>
          <cell r="E190">
            <v>-52043.478260869568</v>
          </cell>
          <cell r="F190">
            <v>-10929130.434782609</v>
          </cell>
          <cell r="G190">
            <v>-52043.478260869568</v>
          </cell>
          <cell r="H190">
            <v>-10929130.434782609</v>
          </cell>
          <cell r="I190">
            <v>-52043.478260869568</v>
          </cell>
          <cell r="J190">
            <v>-10929130.434782609</v>
          </cell>
          <cell r="K190">
            <v>-52043.478260869568</v>
          </cell>
          <cell r="L190">
            <v>-10929130.434782609</v>
          </cell>
          <cell r="M190">
            <v>-52043.478260869568</v>
          </cell>
          <cell r="N190">
            <v>-10929130.434782609</v>
          </cell>
          <cell r="O190">
            <v>-52043.478260869568</v>
          </cell>
          <cell r="P190">
            <v>-10929130.434782609</v>
          </cell>
          <cell r="Q190">
            <v>-52043.478260869568</v>
          </cell>
          <cell r="R190">
            <v>-10929130.434782609</v>
          </cell>
          <cell r="S190">
            <v>-52043.478260869568</v>
          </cell>
          <cell r="T190">
            <v>-10929130.434782609</v>
          </cell>
          <cell r="U190">
            <v>-52043.478260869568</v>
          </cell>
          <cell r="V190">
            <v>-10929130.434782609</v>
          </cell>
          <cell r="W190">
            <v>-52043.478260869568</v>
          </cell>
          <cell r="X190">
            <v>-10929130.434782609</v>
          </cell>
          <cell r="Y190">
            <v>-52043.478260869568</v>
          </cell>
          <cell r="Z190">
            <v>-10929130.434782609</v>
          </cell>
          <cell r="AA190">
            <v>-52043.478260869568</v>
          </cell>
          <cell r="AB190">
            <v>-10929130.434782609</v>
          </cell>
          <cell r="AC190">
            <v>-52043.478260869568</v>
          </cell>
          <cell r="AF190" t="str">
            <v xml:space="preserve">  Sales tax</v>
          </cell>
        </row>
        <row r="191">
          <cell r="C191" t="str">
            <v>Net Sales</v>
          </cell>
          <cell r="E191">
            <v>336956.52173913043</v>
          </cell>
          <cell r="F191">
            <v>70760869.565217391</v>
          </cell>
          <cell r="G191">
            <v>336956.52173913043</v>
          </cell>
          <cell r="H191">
            <v>70760869.565217391</v>
          </cell>
          <cell r="I191">
            <v>336956.52173913043</v>
          </cell>
          <cell r="J191">
            <v>70760869.565217391</v>
          </cell>
          <cell r="K191">
            <v>336956.52173913043</v>
          </cell>
          <cell r="L191">
            <v>70760869.565217391</v>
          </cell>
          <cell r="M191">
            <v>336956.52173913043</v>
          </cell>
          <cell r="N191">
            <v>70760869.565217391</v>
          </cell>
          <cell r="O191">
            <v>336956.52173913043</v>
          </cell>
          <cell r="P191">
            <v>70760869.565217391</v>
          </cell>
          <cell r="Q191">
            <v>336956.52173913043</v>
          </cell>
          <cell r="R191">
            <v>70760869.565217391</v>
          </cell>
          <cell r="S191">
            <v>336956.52173913043</v>
          </cell>
          <cell r="T191">
            <v>70760869.565217391</v>
          </cell>
          <cell r="U191">
            <v>336956.52173913043</v>
          </cell>
          <cell r="V191">
            <v>70760869.565217391</v>
          </cell>
          <cell r="W191">
            <v>336956.52173913043</v>
          </cell>
          <cell r="X191">
            <v>70760869.565217391</v>
          </cell>
          <cell r="Y191">
            <v>336956.52173913043</v>
          </cell>
          <cell r="Z191">
            <v>70760869.565217391</v>
          </cell>
          <cell r="AA191">
            <v>336956.52173913043</v>
          </cell>
          <cell r="AB191">
            <v>70760869.565217391</v>
          </cell>
          <cell r="AC191">
            <v>336956.52173913043</v>
          </cell>
          <cell r="AE191" t="str">
            <v>Net Sales</v>
          </cell>
        </row>
        <row r="193">
          <cell r="C193" t="str">
            <v>Variable Cost of Sales</v>
          </cell>
          <cell r="AE193" t="str">
            <v>Variable Cost of Sales</v>
          </cell>
        </row>
        <row r="194">
          <cell r="D194" t="str">
            <v>CKD Cost</v>
          </cell>
          <cell r="E194">
            <v>185405.57509915665</v>
          </cell>
          <cell r="F194">
            <v>38935170.770822898</v>
          </cell>
          <cell r="G194">
            <v>185405.57509915665</v>
          </cell>
          <cell r="H194">
            <v>38935170.770822898</v>
          </cell>
          <cell r="I194">
            <v>185405.57509915665</v>
          </cell>
          <cell r="J194">
            <v>38935170.770822898</v>
          </cell>
          <cell r="K194">
            <v>185405.57509915665</v>
          </cell>
          <cell r="L194">
            <v>38935170.770822898</v>
          </cell>
          <cell r="M194">
            <v>185405.57509915665</v>
          </cell>
          <cell r="N194">
            <v>38935170.770822898</v>
          </cell>
          <cell r="O194">
            <v>185405.57509915665</v>
          </cell>
          <cell r="P194">
            <v>38935170.770822898</v>
          </cell>
          <cell r="Q194">
            <v>185405.57509915665</v>
          </cell>
          <cell r="R194">
            <v>38935170.770822898</v>
          </cell>
          <cell r="S194">
            <v>185405.57509915665</v>
          </cell>
          <cell r="T194">
            <v>38935170.770822898</v>
          </cell>
          <cell r="U194">
            <v>185405.57509915665</v>
          </cell>
          <cell r="V194">
            <v>38935170.770822898</v>
          </cell>
          <cell r="W194">
            <v>185405.57509915665</v>
          </cell>
          <cell r="X194">
            <v>38935170.770822898</v>
          </cell>
          <cell r="Y194">
            <v>185405.57509915665</v>
          </cell>
          <cell r="Z194">
            <v>38935170.770822898</v>
          </cell>
          <cell r="AA194">
            <v>185405.57509915665</v>
          </cell>
          <cell r="AB194">
            <v>38935170.770822898</v>
          </cell>
          <cell r="AC194">
            <v>185405.57509915662</v>
          </cell>
          <cell r="AF194" t="str">
            <v>CKD Cost</v>
          </cell>
        </row>
        <row r="195">
          <cell r="D195" t="str">
            <v>Vendor parts</v>
          </cell>
          <cell r="E195">
            <v>102048</v>
          </cell>
          <cell r="F195">
            <v>21430080</v>
          </cell>
          <cell r="G195">
            <v>102048</v>
          </cell>
          <cell r="H195">
            <v>21430080</v>
          </cell>
          <cell r="I195">
            <v>102048</v>
          </cell>
          <cell r="J195">
            <v>21430080</v>
          </cell>
          <cell r="K195">
            <v>102048</v>
          </cell>
          <cell r="L195">
            <v>21430080</v>
          </cell>
          <cell r="M195">
            <v>102048</v>
          </cell>
          <cell r="N195">
            <v>21430080</v>
          </cell>
          <cell r="O195">
            <v>102048</v>
          </cell>
          <cell r="P195">
            <v>21430080</v>
          </cell>
          <cell r="Q195">
            <v>102048</v>
          </cell>
          <cell r="R195">
            <v>21430080</v>
          </cell>
          <cell r="S195">
            <v>102048</v>
          </cell>
          <cell r="T195">
            <v>21430080</v>
          </cell>
          <cell r="U195">
            <v>102048</v>
          </cell>
          <cell r="V195">
            <v>21430080</v>
          </cell>
          <cell r="W195">
            <v>102048</v>
          </cell>
          <cell r="X195">
            <v>21430080</v>
          </cell>
          <cell r="Y195">
            <v>102048</v>
          </cell>
          <cell r="Z195">
            <v>21430080</v>
          </cell>
          <cell r="AA195">
            <v>102048</v>
          </cell>
          <cell r="AB195">
            <v>21430080</v>
          </cell>
          <cell r="AC195">
            <v>102048</v>
          </cell>
          <cell r="AF195" t="str">
            <v>Vendor parts</v>
          </cell>
        </row>
        <row r="196">
          <cell r="D196" t="str">
            <v>DMC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F196" t="str">
            <v>Nomi Parts</v>
          </cell>
        </row>
        <row r="197">
          <cell r="D197" t="str">
            <v>Paints &amp; Chemicals</v>
          </cell>
          <cell r="E197">
            <v>6816</v>
          </cell>
          <cell r="F197">
            <v>1431360</v>
          </cell>
          <cell r="G197">
            <v>6816</v>
          </cell>
          <cell r="H197">
            <v>1431360</v>
          </cell>
          <cell r="I197">
            <v>6816</v>
          </cell>
          <cell r="J197">
            <v>1431360</v>
          </cell>
          <cell r="K197">
            <v>6816</v>
          </cell>
          <cell r="L197">
            <v>1431360</v>
          </cell>
          <cell r="M197">
            <v>6816</v>
          </cell>
          <cell r="N197">
            <v>1431360</v>
          </cell>
          <cell r="O197">
            <v>6816</v>
          </cell>
          <cell r="P197">
            <v>1431360</v>
          </cell>
          <cell r="Q197">
            <v>6816</v>
          </cell>
          <cell r="R197">
            <v>1431360</v>
          </cell>
          <cell r="S197">
            <v>6816</v>
          </cell>
          <cell r="T197">
            <v>1431360</v>
          </cell>
          <cell r="U197">
            <v>6816</v>
          </cell>
          <cell r="V197">
            <v>1431360</v>
          </cell>
          <cell r="W197">
            <v>6816</v>
          </cell>
          <cell r="X197">
            <v>1431360</v>
          </cell>
          <cell r="Y197">
            <v>6816</v>
          </cell>
          <cell r="Z197">
            <v>1431360</v>
          </cell>
          <cell r="AA197">
            <v>6816</v>
          </cell>
          <cell r="AB197">
            <v>1431360</v>
          </cell>
          <cell r="AC197">
            <v>6816</v>
          </cell>
          <cell r="AF197" t="str">
            <v>Paints &amp; Chemicals</v>
          </cell>
        </row>
        <row r="198">
          <cell r="D198" t="str">
            <v>Consumables</v>
          </cell>
          <cell r="E198">
            <v>3362</v>
          </cell>
          <cell r="F198">
            <v>706020</v>
          </cell>
          <cell r="G198">
            <v>3362</v>
          </cell>
          <cell r="H198">
            <v>706020</v>
          </cell>
          <cell r="I198">
            <v>3362</v>
          </cell>
          <cell r="J198">
            <v>706020</v>
          </cell>
          <cell r="K198">
            <v>3362</v>
          </cell>
          <cell r="L198">
            <v>706020</v>
          </cell>
          <cell r="M198">
            <v>3362</v>
          </cell>
          <cell r="N198">
            <v>706020</v>
          </cell>
          <cell r="O198">
            <v>3362</v>
          </cell>
          <cell r="P198">
            <v>706020</v>
          </cell>
          <cell r="Q198">
            <v>3362</v>
          </cell>
          <cell r="R198">
            <v>706020</v>
          </cell>
          <cell r="S198">
            <v>3362</v>
          </cell>
          <cell r="T198">
            <v>706020</v>
          </cell>
          <cell r="U198">
            <v>3362</v>
          </cell>
          <cell r="V198">
            <v>706020</v>
          </cell>
          <cell r="W198">
            <v>3362</v>
          </cell>
          <cell r="X198">
            <v>706020</v>
          </cell>
          <cell r="Y198">
            <v>3362</v>
          </cell>
          <cell r="Z198">
            <v>706020</v>
          </cell>
          <cell r="AA198">
            <v>3362</v>
          </cell>
          <cell r="AB198">
            <v>706020</v>
          </cell>
          <cell r="AC198">
            <v>3362</v>
          </cell>
          <cell r="AF198" t="str">
            <v>Consumables</v>
          </cell>
        </row>
        <row r="199">
          <cell r="D199" t="str">
            <v>KD Parts</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F199" t="str">
            <v>KD Parts</v>
          </cell>
        </row>
        <row r="200">
          <cell r="D200" t="str">
            <v>Spare parts</v>
          </cell>
          <cell r="E200">
            <v>39</v>
          </cell>
          <cell r="F200">
            <v>8190</v>
          </cell>
          <cell r="G200">
            <v>39</v>
          </cell>
          <cell r="H200">
            <v>8190</v>
          </cell>
          <cell r="I200">
            <v>39</v>
          </cell>
          <cell r="J200">
            <v>8190</v>
          </cell>
          <cell r="K200">
            <v>39</v>
          </cell>
          <cell r="L200">
            <v>8190</v>
          </cell>
          <cell r="M200">
            <v>39</v>
          </cell>
          <cell r="N200">
            <v>8190</v>
          </cell>
          <cell r="O200">
            <v>39</v>
          </cell>
          <cell r="P200">
            <v>8190</v>
          </cell>
          <cell r="Q200">
            <v>39</v>
          </cell>
          <cell r="R200">
            <v>8190</v>
          </cell>
          <cell r="S200">
            <v>39</v>
          </cell>
          <cell r="T200">
            <v>8190</v>
          </cell>
          <cell r="U200">
            <v>39</v>
          </cell>
          <cell r="V200">
            <v>8190</v>
          </cell>
          <cell r="W200">
            <v>39</v>
          </cell>
          <cell r="X200">
            <v>8190</v>
          </cell>
          <cell r="Y200">
            <v>39</v>
          </cell>
          <cell r="Z200">
            <v>8190</v>
          </cell>
          <cell r="AA200">
            <v>39</v>
          </cell>
          <cell r="AB200">
            <v>8190</v>
          </cell>
          <cell r="AC200">
            <v>39</v>
          </cell>
          <cell r="AF200" t="str">
            <v>Spare parts</v>
          </cell>
        </row>
        <row r="201">
          <cell r="D201" t="str">
            <v>Utilities</v>
          </cell>
          <cell r="E201">
            <v>4396</v>
          </cell>
          <cell r="F201">
            <v>923160</v>
          </cell>
          <cell r="G201">
            <v>4396</v>
          </cell>
          <cell r="H201">
            <v>923160</v>
          </cell>
          <cell r="I201">
            <v>4396</v>
          </cell>
          <cell r="J201">
            <v>923160</v>
          </cell>
          <cell r="K201">
            <v>4396</v>
          </cell>
          <cell r="L201">
            <v>923160</v>
          </cell>
          <cell r="M201">
            <v>4396</v>
          </cell>
          <cell r="N201">
            <v>923160</v>
          </cell>
          <cell r="O201">
            <v>4396</v>
          </cell>
          <cell r="P201">
            <v>923160</v>
          </cell>
          <cell r="Q201">
            <v>4396</v>
          </cell>
          <cell r="R201">
            <v>923160</v>
          </cell>
          <cell r="S201">
            <v>4396</v>
          </cell>
          <cell r="T201">
            <v>923160</v>
          </cell>
          <cell r="U201">
            <v>4396</v>
          </cell>
          <cell r="V201">
            <v>923160</v>
          </cell>
          <cell r="W201">
            <v>4396</v>
          </cell>
          <cell r="X201">
            <v>923160</v>
          </cell>
          <cell r="Y201">
            <v>4396</v>
          </cell>
          <cell r="Z201">
            <v>923160</v>
          </cell>
          <cell r="AA201">
            <v>4396</v>
          </cell>
          <cell r="AB201">
            <v>923160</v>
          </cell>
          <cell r="AC201">
            <v>4396</v>
          </cell>
          <cell r="AF201" t="str">
            <v>Utilities</v>
          </cell>
        </row>
        <row r="202">
          <cell r="D202" t="str">
            <v>Royalties</v>
          </cell>
          <cell r="E202">
            <v>2105</v>
          </cell>
          <cell r="F202">
            <v>442050</v>
          </cell>
          <cell r="G202">
            <v>2105</v>
          </cell>
          <cell r="H202">
            <v>442050</v>
          </cell>
          <cell r="I202">
            <v>2105</v>
          </cell>
          <cell r="J202">
            <v>442050</v>
          </cell>
          <cell r="K202">
            <v>2105</v>
          </cell>
          <cell r="L202">
            <v>442050</v>
          </cell>
          <cell r="M202">
            <v>2105</v>
          </cell>
          <cell r="N202">
            <v>442050</v>
          </cell>
          <cell r="O202">
            <v>2105</v>
          </cell>
          <cell r="P202">
            <v>442050</v>
          </cell>
          <cell r="Q202">
            <v>2105</v>
          </cell>
          <cell r="R202">
            <v>442050</v>
          </cell>
          <cell r="S202">
            <v>2105</v>
          </cell>
          <cell r="T202">
            <v>442050</v>
          </cell>
          <cell r="U202">
            <v>2105</v>
          </cell>
          <cell r="V202">
            <v>442050</v>
          </cell>
          <cell r="W202">
            <v>2105</v>
          </cell>
          <cell r="X202">
            <v>442050</v>
          </cell>
          <cell r="Y202">
            <v>2105</v>
          </cell>
          <cell r="Z202">
            <v>442050</v>
          </cell>
          <cell r="AA202">
            <v>2105</v>
          </cell>
          <cell r="AB202">
            <v>442050</v>
          </cell>
          <cell r="AC202">
            <v>2105</v>
          </cell>
          <cell r="AF202" t="str">
            <v>Royalties</v>
          </cell>
        </row>
        <row r="204">
          <cell r="E204">
            <v>304171.57509915665</v>
          </cell>
          <cell r="F204">
            <v>63876030.770822898</v>
          </cell>
          <cell r="G204">
            <v>304171.57509915665</v>
          </cell>
          <cell r="H204">
            <v>63876030.770822898</v>
          </cell>
          <cell r="I204">
            <v>304171.57509915665</v>
          </cell>
          <cell r="J204">
            <v>63876030.770822898</v>
          </cell>
          <cell r="K204">
            <v>304171.57509915665</v>
          </cell>
          <cell r="L204">
            <v>63876030.770822898</v>
          </cell>
          <cell r="M204">
            <v>304171.57509915665</v>
          </cell>
          <cell r="N204">
            <v>63876030.770822898</v>
          </cell>
          <cell r="O204">
            <v>304171.57509915665</v>
          </cell>
          <cell r="P204">
            <v>63876030.770822898</v>
          </cell>
          <cell r="Q204">
            <v>304171.57509915665</v>
          </cell>
          <cell r="R204">
            <v>63876030.770822898</v>
          </cell>
          <cell r="S204">
            <v>304171.57509915665</v>
          </cell>
          <cell r="T204">
            <v>63876030.770822898</v>
          </cell>
          <cell r="U204">
            <v>304171.57509915665</v>
          </cell>
          <cell r="V204">
            <v>63876030.770822898</v>
          </cell>
          <cell r="W204">
            <v>304171.57509915665</v>
          </cell>
          <cell r="X204">
            <v>63876030.770822898</v>
          </cell>
          <cell r="Y204">
            <v>304171.57509915665</v>
          </cell>
          <cell r="Z204">
            <v>63876030.770822898</v>
          </cell>
          <cell r="AA204">
            <v>304171.57509915665</v>
          </cell>
          <cell r="AB204">
            <v>63876030.770822898</v>
          </cell>
          <cell r="AC204">
            <v>304171.57509915659</v>
          </cell>
        </row>
        <row r="205">
          <cell r="C205" t="str">
            <v>Contribution Margin</v>
          </cell>
          <cell r="E205">
            <v>32784.946639973787</v>
          </cell>
          <cell r="F205">
            <v>6884838.7943944931</v>
          </cell>
          <cell r="G205">
            <v>32784.946639973787</v>
          </cell>
          <cell r="H205">
            <v>6884838.7943944931</v>
          </cell>
          <cell r="I205">
            <v>32784.946639973787</v>
          </cell>
          <cell r="J205">
            <v>6884838.7943944931</v>
          </cell>
          <cell r="K205">
            <v>32784.946639973787</v>
          </cell>
          <cell r="L205">
            <v>6884838.7943944931</v>
          </cell>
          <cell r="M205">
            <v>32784.946639973787</v>
          </cell>
          <cell r="N205">
            <v>6884838.7943944931</v>
          </cell>
          <cell r="O205">
            <v>32784.946639973787</v>
          </cell>
          <cell r="P205">
            <v>6884838.7943944931</v>
          </cell>
          <cell r="Q205">
            <v>32784.946639973787</v>
          </cell>
          <cell r="R205">
            <v>6884838.7943944931</v>
          </cell>
          <cell r="S205">
            <v>32784.946639973787</v>
          </cell>
          <cell r="T205">
            <v>6884838.7943944931</v>
          </cell>
          <cell r="U205">
            <v>32784.946639973787</v>
          </cell>
          <cell r="V205">
            <v>6884838.7943944931</v>
          </cell>
          <cell r="W205">
            <v>32784.946639973787</v>
          </cell>
          <cell r="X205">
            <v>6884838.7943944931</v>
          </cell>
          <cell r="Y205">
            <v>32784.946639973787</v>
          </cell>
          <cell r="Z205">
            <v>6884838.7943944931</v>
          </cell>
          <cell r="AA205">
            <v>32784.946639973787</v>
          </cell>
          <cell r="AB205">
            <v>6884838.7943944931</v>
          </cell>
          <cell r="AC205">
            <v>32784.946639973845</v>
          </cell>
          <cell r="AE205" t="str">
            <v>Contribution Margin</v>
          </cell>
        </row>
        <row r="207">
          <cell r="C207" t="str">
            <v>Production cost</v>
          </cell>
          <cell r="AE207" t="str">
            <v>Production cost</v>
          </cell>
        </row>
        <row r="208">
          <cell r="D208" t="str">
            <v xml:space="preserve">Salaries &amp; Wages </v>
          </cell>
          <cell r="E208">
            <v>4619.3194081365082</v>
          </cell>
          <cell r="F208">
            <v>970057.0757086667</v>
          </cell>
          <cell r="G208">
            <v>4619.3194081365082</v>
          </cell>
          <cell r="H208">
            <v>970057.0757086667</v>
          </cell>
          <cell r="I208">
            <v>4619.3194081365082</v>
          </cell>
          <cell r="J208">
            <v>970057.0757086667</v>
          </cell>
          <cell r="K208">
            <v>4619.3194081365082</v>
          </cell>
          <cell r="L208">
            <v>970057.0757086667</v>
          </cell>
          <cell r="M208">
            <v>4619.3194081365082</v>
          </cell>
          <cell r="N208">
            <v>970057.0757086667</v>
          </cell>
          <cell r="O208">
            <v>4619.3194081365082</v>
          </cell>
          <cell r="P208">
            <v>970057.0757086667</v>
          </cell>
          <cell r="Q208">
            <v>3959.4166355455786</v>
          </cell>
          <cell r="R208">
            <v>831477.49346457154</v>
          </cell>
          <cell r="S208">
            <v>3959.4166355455786</v>
          </cell>
          <cell r="T208">
            <v>831477.49346457154</v>
          </cell>
          <cell r="U208">
            <v>3959.4166355455786</v>
          </cell>
          <cell r="V208">
            <v>831477.49346457154</v>
          </cell>
          <cell r="W208">
            <v>3959.4166355455786</v>
          </cell>
          <cell r="X208">
            <v>831477.49346457154</v>
          </cell>
          <cell r="Y208">
            <v>3959.4166355455786</v>
          </cell>
          <cell r="Z208">
            <v>831477.49346457154</v>
          </cell>
          <cell r="AA208">
            <v>3959.4166355455786</v>
          </cell>
          <cell r="AB208">
            <v>831477.49346457154</v>
          </cell>
          <cell r="AC208">
            <v>4289.3680218410445</v>
          </cell>
          <cell r="AF208" t="str">
            <v xml:space="preserve">Salaries &amp; Wages </v>
          </cell>
        </row>
        <row r="209">
          <cell r="D209" t="str">
            <v xml:space="preserve">Utilities </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F209" t="str">
            <v xml:space="preserve">Utilities </v>
          </cell>
        </row>
        <row r="210">
          <cell r="D210" t="str">
            <v>Depreciation</v>
          </cell>
          <cell r="E210">
            <v>19315.555555555558</v>
          </cell>
          <cell r="F210">
            <v>4056266.6666666674</v>
          </cell>
          <cell r="G210">
            <v>19315.555555555558</v>
          </cell>
          <cell r="H210">
            <v>4056266.6666666674</v>
          </cell>
          <cell r="I210">
            <v>19315.555555555558</v>
          </cell>
          <cell r="J210">
            <v>4056266.6666666674</v>
          </cell>
          <cell r="K210">
            <v>19315.555555555558</v>
          </cell>
          <cell r="L210">
            <v>4056266.6666666674</v>
          </cell>
          <cell r="M210">
            <v>19315.555555555558</v>
          </cell>
          <cell r="N210">
            <v>4056266.6666666674</v>
          </cell>
          <cell r="O210">
            <v>19315.555555555558</v>
          </cell>
          <cell r="P210">
            <v>4056266.6666666674</v>
          </cell>
          <cell r="Q210">
            <v>16556.190476190477</v>
          </cell>
          <cell r="R210">
            <v>3476800</v>
          </cell>
          <cell r="S210">
            <v>16556.190476190477</v>
          </cell>
          <cell r="T210">
            <v>3476800</v>
          </cell>
          <cell r="U210">
            <v>16556.190476190477</v>
          </cell>
          <cell r="V210">
            <v>3476800</v>
          </cell>
          <cell r="W210">
            <v>16556.190476190477</v>
          </cell>
          <cell r="X210">
            <v>3476800</v>
          </cell>
          <cell r="Y210">
            <v>16556.190476190477</v>
          </cell>
          <cell r="Z210">
            <v>3476800</v>
          </cell>
          <cell r="AA210">
            <v>16556.190476190477</v>
          </cell>
          <cell r="AB210">
            <v>3476800</v>
          </cell>
          <cell r="AC210">
            <v>17935.873015873014</v>
          </cell>
          <cell r="AF210" t="str">
            <v>Depreciation</v>
          </cell>
        </row>
        <row r="211">
          <cell r="D211" t="str">
            <v xml:space="preserve">Other Factory overhead </v>
          </cell>
          <cell r="E211">
            <v>2884.1866359118612</v>
          </cell>
          <cell r="F211">
            <v>605679.19354149082</v>
          </cell>
          <cell r="G211">
            <v>2884.1866359118612</v>
          </cell>
          <cell r="H211">
            <v>605679.19354149082</v>
          </cell>
          <cell r="I211">
            <v>2884.1866359118612</v>
          </cell>
          <cell r="J211">
            <v>605679.19354149082</v>
          </cell>
          <cell r="K211">
            <v>2884.1866359118612</v>
          </cell>
          <cell r="L211">
            <v>605679.19354149082</v>
          </cell>
          <cell r="M211">
            <v>2884.1866359118612</v>
          </cell>
          <cell r="N211">
            <v>605679.19354149082</v>
          </cell>
          <cell r="O211">
            <v>2884.1866359118612</v>
          </cell>
          <cell r="P211">
            <v>605679.19354149082</v>
          </cell>
          <cell r="Q211">
            <v>2472.1599736387384</v>
          </cell>
          <cell r="R211">
            <v>519153.59446413507</v>
          </cell>
          <cell r="S211">
            <v>2472.1599736387384</v>
          </cell>
          <cell r="T211">
            <v>519153.59446413507</v>
          </cell>
          <cell r="U211">
            <v>2472.1599736387384</v>
          </cell>
          <cell r="V211">
            <v>519153.59446413507</v>
          </cell>
          <cell r="W211">
            <v>2472.1599736387384</v>
          </cell>
          <cell r="X211">
            <v>519153.59446413507</v>
          </cell>
          <cell r="Y211">
            <v>2472.1599736387384</v>
          </cell>
          <cell r="Z211">
            <v>519153.59446413507</v>
          </cell>
          <cell r="AA211">
            <v>2472.1599736387384</v>
          </cell>
          <cell r="AB211">
            <v>519153.59446413507</v>
          </cell>
          <cell r="AC211">
            <v>2678.1733047753005</v>
          </cell>
          <cell r="AF211" t="str">
            <v xml:space="preserve">Other Factory overhead </v>
          </cell>
        </row>
        <row r="212">
          <cell r="D212" t="str">
            <v>Running Royalty</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F212" t="str">
            <v>Running Royalty</v>
          </cell>
        </row>
        <row r="213">
          <cell r="E213">
            <v>26819.061599603927</v>
          </cell>
          <cell r="F213">
            <v>5632002.9359168243</v>
          </cell>
          <cell r="G213">
            <v>26819.061599603927</v>
          </cell>
          <cell r="H213">
            <v>5632002.9359168243</v>
          </cell>
          <cell r="I213">
            <v>26819.061599603927</v>
          </cell>
          <cell r="J213">
            <v>5632002.9359168243</v>
          </cell>
          <cell r="K213">
            <v>26819.061599603927</v>
          </cell>
          <cell r="L213">
            <v>5632002.9359168243</v>
          </cell>
          <cell r="M213">
            <v>26819.061599603927</v>
          </cell>
          <cell r="N213">
            <v>5632002.9359168243</v>
          </cell>
          <cell r="O213">
            <v>26819.061599603927</v>
          </cell>
          <cell r="P213">
            <v>5632002.9359168243</v>
          </cell>
          <cell r="Q213">
            <v>22987.767085374795</v>
          </cell>
          <cell r="R213">
            <v>4827431.0879287068</v>
          </cell>
          <cell r="S213">
            <v>22987.767085374795</v>
          </cell>
          <cell r="T213">
            <v>4827431.0879287068</v>
          </cell>
          <cell r="U213">
            <v>22987.767085374795</v>
          </cell>
          <cell r="V213">
            <v>4827431.0879287068</v>
          </cell>
          <cell r="W213">
            <v>22987.767085374795</v>
          </cell>
          <cell r="X213">
            <v>4827431.0879287068</v>
          </cell>
          <cell r="Y213">
            <v>22987.767085374795</v>
          </cell>
          <cell r="Z213">
            <v>4827431.0879287068</v>
          </cell>
          <cell r="AA213">
            <v>22987.767085374795</v>
          </cell>
          <cell r="AB213">
            <v>4827431.0879287068</v>
          </cell>
          <cell r="AC213">
            <v>24903.414342489359</v>
          </cell>
        </row>
        <row r="214">
          <cell r="C214" t="str">
            <v>Gross Profit</v>
          </cell>
          <cell r="E214">
            <v>5965.8850403698598</v>
          </cell>
          <cell r="F214">
            <v>1252835.8584776688</v>
          </cell>
          <cell r="G214">
            <v>5965.8850403698598</v>
          </cell>
          <cell r="H214">
            <v>1252835.8584776688</v>
          </cell>
          <cell r="I214">
            <v>5965.8850403698598</v>
          </cell>
          <cell r="J214">
            <v>1252835.8584776688</v>
          </cell>
          <cell r="K214">
            <v>5965.8850403698598</v>
          </cell>
          <cell r="L214">
            <v>1252835.8584776688</v>
          </cell>
          <cell r="M214">
            <v>5965.8850403698598</v>
          </cell>
          <cell r="N214">
            <v>1252835.8584776688</v>
          </cell>
          <cell r="O214">
            <v>5965.8850403698598</v>
          </cell>
          <cell r="P214">
            <v>1252835.8584776688</v>
          </cell>
          <cell r="Q214">
            <v>9797.1795545989917</v>
          </cell>
          <cell r="R214">
            <v>2057407.7064657863</v>
          </cell>
          <cell r="S214">
            <v>9797.1795545989917</v>
          </cell>
          <cell r="T214">
            <v>2057407.7064657863</v>
          </cell>
          <cell r="U214">
            <v>9797.1795545989917</v>
          </cell>
          <cell r="V214">
            <v>2057407.7064657863</v>
          </cell>
          <cell r="W214">
            <v>9797.1795545989917</v>
          </cell>
          <cell r="X214">
            <v>2057407.7064657863</v>
          </cell>
          <cell r="Y214">
            <v>9797.1795545989917</v>
          </cell>
          <cell r="Z214">
            <v>2057407.7064657863</v>
          </cell>
          <cell r="AA214">
            <v>9797.1795545989917</v>
          </cell>
          <cell r="AB214">
            <v>2057407.7064657863</v>
          </cell>
          <cell r="AC214">
            <v>7881.5322974844858</v>
          </cell>
          <cell r="AE214" t="str">
            <v>Gross Profit</v>
          </cell>
        </row>
        <row r="215">
          <cell r="E215">
            <v>1.770520721658152</v>
          </cell>
          <cell r="F215">
            <v>1.7705207216581496</v>
          </cell>
          <cell r="G215">
            <v>1.770520721658152</v>
          </cell>
          <cell r="H215">
            <v>1.7705207216581496</v>
          </cell>
          <cell r="I215">
            <v>1.770520721658152</v>
          </cell>
          <cell r="J215">
            <v>1.7705207216581496</v>
          </cell>
          <cell r="K215">
            <v>1.770520721658152</v>
          </cell>
          <cell r="L215">
            <v>1.7705207216581496</v>
          </cell>
          <cell r="M215">
            <v>1.770520721658152</v>
          </cell>
          <cell r="N215">
            <v>1.7705207216581496</v>
          </cell>
          <cell r="O215">
            <v>1.770520721658152</v>
          </cell>
          <cell r="P215">
            <v>1.7705207216581496</v>
          </cell>
          <cell r="Q215">
            <v>2.9075500613648622</v>
          </cell>
          <cell r="R215">
            <v>2.9075500613648595</v>
          </cell>
          <cell r="S215">
            <v>2.9075500613648622</v>
          </cell>
          <cell r="T215">
            <v>2.9075500613648595</v>
          </cell>
          <cell r="U215">
            <v>2.9075500613648622</v>
          </cell>
          <cell r="V215">
            <v>2.9075500613648595</v>
          </cell>
          <cell r="W215">
            <v>2.9075500613648622</v>
          </cell>
          <cell r="X215">
            <v>2.9075500613648595</v>
          </cell>
          <cell r="Y215">
            <v>2.9075500613648622</v>
          </cell>
          <cell r="Z215">
            <v>2.9075500613648595</v>
          </cell>
          <cell r="AA215">
            <v>2.9075500613648622</v>
          </cell>
          <cell r="AB215">
            <v>2.9075500613648595</v>
          </cell>
          <cell r="AC215">
            <v>2.3390353915115245</v>
          </cell>
        </row>
        <row r="216">
          <cell r="C216" t="str">
            <v>Other Expenses</v>
          </cell>
          <cell r="AE216" t="str">
            <v>Other Expenses</v>
          </cell>
        </row>
        <row r="217">
          <cell r="D217" t="str">
            <v>Selling Expenses</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F217" t="str">
            <v>Selling Expenses</v>
          </cell>
        </row>
        <row r="218">
          <cell r="D218" t="str">
            <v>Advertisement Expenses</v>
          </cell>
          <cell r="E218">
            <v>10890.595130119307</v>
          </cell>
          <cell r="F218">
            <v>2287024.9773250544</v>
          </cell>
          <cell r="G218">
            <v>19074.844763831719</v>
          </cell>
          <cell r="H218">
            <v>4005717.400404661</v>
          </cell>
          <cell r="I218">
            <v>586.91830042559138</v>
          </cell>
          <cell r="J218">
            <v>123252.84308937419</v>
          </cell>
          <cell r="K218">
            <v>2441.4170969092306</v>
          </cell>
          <cell r="L218">
            <v>512697.59035093844</v>
          </cell>
          <cell r="M218">
            <v>10786.498384911953</v>
          </cell>
          <cell r="N218">
            <v>2265164.6608315101</v>
          </cell>
          <cell r="O218">
            <v>11537.251658504394</v>
          </cell>
          <cell r="P218">
            <v>2422822.8482859228</v>
          </cell>
          <cell r="Q218">
            <v>19357.842486060854</v>
          </cell>
          <cell r="R218">
            <v>4065146.9220727794</v>
          </cell>
          <cell r="S218">
            <v>138.66649345315798</v>
          </cell>
          <cell r="T218">
            <v>29119.963625163178</v>
          </cell>
          <cell r="U218">
            <v>138.66649345315798</v>
          </cell>
          <cell r="V218">
            <v>29119.963625163178</v>
          </cell>
          <cell r="W218">
            <v>15599.980513480272</v>
          </cell>
          <cell r="X218">
            <v>3275995.9078308572</v>
          </cell>
          <cell r="Y218">
            <v>9013.3220744552673</v>
          </cell>
          <cell r="Z218">
            <v>1892797.635635606</v>
          </cell>
          <cell r="AA218">
            <v>1525.3314279847375</v>
          </cell>
          <cell r="AB218">
            <v>320319.59987679485</v>
          </cell>
          <cell r="AC218">
            <v>8424.2779019658046</v>
          </cell>
        </row>
        <row r="219">
          <cell r="D219" t="str">
            <v>Administrative Expenses</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F219" t="str">
            <v>Administrative Expenses</v>
          </cell>
        </row>
        <row r="220">
          <cell r="D220" t="str">
            <v>Depreciation (Admin. &amp; Selling )</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F220" t="str">
            <v>Depreciation (Admin. &amp; Selling )</v>
          </cell>
        </row>
        <row r="221">
          <cell r="D221" t="str">
            <v>Financial Charges -Capital Exp.</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F221" t="str">
            <v>Financial Charges -Capital Exp.</v>
          </cell>
        </row>
        <row r="222">
          <cell r="D222" t="str">
            <v>Financial  Charges -Working Capital</v>
          </cell>
          <cell r="E222">
            <v>201.57918431275289</v>
          </cell>
          <cell r="F222">
            <v>42331.628705678108</v>
          </cell>
          <cell r="G222">
            <v>178.4251077933327</v>
          </cell>
          <cell r="H222">
            <v>37469.272636599868</v>
          </cell>
          <cell r="I222">
            <v>175.55668509273093</v>
          </cell>
          <cell r="J222">
            <v>36866.903869473492</v>
          </cell>
          <cell r="K222">
            <v>160.53201526974851</v>
          </cell>
          <cell r="L222">
            <v>33711.723206647184</v>
          </cell>
          <cell r="M222">
            <v>214.5866255466828</v>
          </cell>
          <cell r="N222">
            <v>45063.191364803388</v>
          </cell>
          <cell r="O222">
            <v>207.35917650875876</v>
          </cell>
          <cell r="P222">
            <v>43545.427066839344</v>
          </cell>
          <cell r="Q222">
            <v>157.4713934840606</v>
          </cell>
          <cell r="R222">
            <v>33068.992631652727</v>
          </cell>
          <cell r="S222">
            <v>198.17331480982742</v>
          </cell>
          <cell r="T222">
            <v>41616.396110063761</v>
          </cell>
          <cell r="U222">
            <v>184.65378229632779</v>
          </cell>
          <cell r="V222">
            <v>38777.294282228839</v>
          </cell>
          <cell r="W222">
            <v>192.32717619631876</v>
          </cell>
          <cell r="X222">
            <v>40388.70700122694</v>
          </cell>
          <cell r="Y222">
            <v>193.74054120384864</v>
          </cell>
          <cell r="Z222">
            <v>40685.513652808215</v>
          </cell>
          <cell r="AA222">
            <v>186.90086739142365</v>
          </cell>
          <cell r="AB222">
            <v>39249.182152198962</v>
          </cell>
          <cell r="AC222">
            <v>187.60882249215112</v>
          </cell>
          <cell r="AF222" t="str">
            <v>Financial  Charges -Working Capital</v>
          </cell>
        </row>
        <row r="223">
          <cell r="D223" t="str">
            <v>Other Expenses (Charity &amp; Donation)</v>
          </cell>
          <cell r="E223">
            <v>139.98554466163398</v>
          </cell>
          <cell r="F223">
            <v>29396.964378943136</v>
          </cell>
          <cell r="G223">
            <v>123.90632485648104</v>
          </cell>
          <cell r="H223">
            <v>26020.328219861018</v>
          </cell>
          <cell r="I223">
            <v>121.91436464772984</v>
          </cell>
          <cell r="J223">
            <v>25602.016576023267</v>
          </cell>
          <cell r="K223">
            <v>111.48056615954759</v>
          </cell>
          <cell r="L223">
            <v>23410.918893504993</v>
          </cell>
          <cell r="M223">
            <v>149.01848996297417</v>
          </cell>
          <cell r="N223">
            <v>31293.882892224578</v>
          </cell>
          <cell r="O223">
            <v>143.99942813108245</v>
          </cell>
          <cell r="P223">
            <v>30239.879907527316</v>
          </cell>
          <cell r="Q223">
            <v>109.35513436393099</v>
          </cell>
          <cell r="R223">
            <v>22964.578216425507</v>
          </cell>
          <cell r="S223">
            <v>137.6203575068246</v>
          </cell>
          <cell r="T223">
            <v>28900.275076433169</v>
          </cell>
          <cell r="U223">
            <v>128.23179326133877</v>
          </cell>
          <cell r="V223">
            <v>26928.676584881141</v>
          </cell>
          <cell r="W223">
            <v>133.56053902522137</v>
          </cell>
          <cell r="X223">
            <v>28047.713195296488</v>
          </cell>
          <cell r="Y223">
            <v>134.54204250267267</v>
          </cell>
          <cell r="Z223">
            <v>28253.828925561262</v>
          </cell>
          <cell r="AA223">
            <v>129.79226902182199</v>
          </cell>
          <cell r="AB223">
            <v>27256.376494582619</v>
          </cell>
          <cell r="AC223">
            <v>130.2839045084383</v>
          </cell>
          <cell r="AF223" t="str">
            <v>Other Expenses (Charity &amp; Donation)</v>
          </cell>
        </row>
        <row r="224">
          <cell r="D224" t="str">
            <v>Other Expenses ( W.P.P.F.)</v>
          </cell>
          <cell r="E224">
            <v>-99.685419286180618</v>
          </cell>
          <cell r="F224">
            <v>-20933.938050097931</v>
          </cell>
          <cell r="G224">
            <v>-516.01336466537521</v>
          </cell>
          <cell r="H224">
            <v>-108362.8065797288</v>
          </cell>
          <cell r="I224">
            <v>429.23507108313538</v>
          </cell>
          <cell r="J224">
            <v>90139.364927458431</v>
          </cell>
          <cell r="K224">
            <v>335.74469975652045</v>
          </cell>
          <cell r="L224">
            <v>70506.386948869287</v>
          </cell>
          <cell r="M224">
            <v>-83.654529301236565</v>
          </cell>
          <cell r="N224">
            <v>-17567.451153259677</v>
          </cell>
          <cell r="O224">
            <v>-121.56749282883391</v>
          </cell>
          <cell r="P224">
            <v>-25529.173494055121</v>
          </cell>
          <cell r="Q224">
            <v>-311.31446684236766</v>
          </cell>
          <cell r="R224">
            <v>-65376.038036897211</v>
          </cell>
          <cell r="S224">
            <v>675.13296289914501</v>
          </cell>
          <cell r="T224">
            <v>141777.92220882044</v>
          </cell>
          <cell r="U224">
            <v>676.31298309356544</v>
          </cell>
          <cell r="V224">
            <v>142025.72644964873</v>
          </cell>
          <cell r="W224">
            <v>-120.78534224496495</v>
          </cell>
          <cell r="X224">
            <v>-25364.921871442639</v>
          </cell>
          <cell r="Y224">
            <v>218.37700984244069</v>
          </cell>
          <cell r="Z224">
            <v>45859.172066912543</v>
          </cell>
          <cell r="AA224">
            <v>604.68828019460864</v>
          </cell>
          <cell r="AB224">
            <v>126984.53884086781</v>
          </cell>
          <cell r="AC224">
            <v>140.53919930837139</v>
          </cell>
          <cell r="AF224" t="str">
            <v>Other Expenses ( W.P.P.F.)</v>
          </cell>
        </row>
        <row r="225">
          <cell r="D225" t="str">
            <v>Workers Welfare Fund</v>
          </cell>
          <cell r="E225">
            <v>-37.880459328748636</v>
          </cell>
          <cell r="F225">
            <v>-7954.8964590372134</v>
          </cell>
          <cell r="G225">
            <v>-196.08507857284258</v>
          </cell>
          <cell r="H225">
            <v>-41177.866500296943</v>
          </cell>
          <cell r="I225">
            <v>163.10932701159146</v>
          </cell>
          <cell r="J225">
            <v>34252.958672434208</v>
          </cell>
          <cell r="K225">
            <v>127.58298590747775</v>
          </cell>
          <cell r="L225">
            <v>26792.427040570328</v>
          </cell>
          <cell r="M225">
            <v>-31.788721134469881</v>
          </cell>
          <cell r="N225">
            <v>-6675.6314382386754</v>
          </cell>
          <cell r="O225">
            <v>-46.195647274956897</v>
          </cell>
          <cell r="P225">
            <v>-9701.085927740949</v>
          </cell>
          <cell r="Q225">
            <v>-118.29949740009971</v>
          </cell>
          <cell r="R225">
            <v>-24842.894454020938</v>
          </cell>
          <cell r="S225">
            <v>256.55052590167514</v>
          </cell>
          <cell r="T225">
            <v>53875.610439351782</v>
          </cell>
          <cell r="U225">
            <v>256.99893357555482</v>
          </cell>
          <cell r="V225">
            <v>53969.776050866509</v>
          </cell>
          <cell r="W225">
            <v>-45.898430053086649</v>
          </cell>
          <cell r="X225">
            <v>-9638.6703111481966</v>
          </cell>
          <cell r="Y225">
            <v>82.983263740127455</v>
          </cell>
          <cell r="Z225">
            <v>17426.485385426764</v>
          </cell>
          <cell r="AA225">
            <v>229.78154647395132</v>
          </cell>
          <cell r="AB225">
            <v>48254.124759529775</v>
          </cell>
          <cell r="AC225">
            <v>53.404895737181135</v>
          </cell>
          <cell r="AF225" t="str">
            <v>Workers Welfare Fund</v>
          </cell>
        </row>
        <row r="226">
          <cell r="E226">
            <v>11094.593980478767</v>
          </cell>
          <cell r="F226">
            <v>2329864.7359005404</v>
          </cell>
          <cell r="G226">
            <v>18665.077753243317</v>
          </cell>
          <cell r="H226">
            <v>3919666.3281810959</v>
          </cell>
          <cell r="I226">
            <v>1476.7337482607788</v>
          </cell>
          <cell r="J226">
            <v>310114.0871347636</v>
          </cell>
          <cell r="K226">
            <v>3176.7573640025248</v>
          </cell>
          <cell r="L226">
            <v>667119.04644053022</v>
          </cell>
          <cell r="M226">
            <v>11034.660249985904</v>
          </cell>
          <cell r="N226">
            <v>2317278.6524970396</v>
          </cell>
          <cell r="O226">
            <v>11720.847123040445</v>
          </cell>
          <cell r="P226">
            <v>2461377.8958384935</v>
          </cell>
          <cell r="Q226">
            <v>19195.055049666378</v>
          </cell>
          <cell r="R226">
            <v>4030961.5604299395</v>
          </cell>
          <cell r="S226">
            <v>1406.1436545706304</v>
          </cell>
          <cell r="T226">
            <v>295290.16745983233</v>
          </cell>
          <cell r="U226">
            <v>1384.863985679945</v>
          </cell>
          <cell r="V226">
            <v>290821.4369927884</v>
          </cell>
          <cell r="W226">
            <v>15759.184456403762</v>
          </cell>
          <cell r="X226">
            <v>3309428.7358447895</v>
          </cell>
          <cell r="Y226">
            <v>9642.9649317443564</v>
          </cell>
          <cell r="Z226">
            <v>2025022.6356663147</v>
          </cell>
          <cell r="AA226">
            <v>2676.4943910665434</v>
          </cell>
          <cell r="AB226">
            <v>562063.8221239741</v>
          </cell>
          <cell r="AC226">
            <v>8936.1147240119462</v>
          </cell>
        </row>
        <row r="227">
          <cell r="D227" t="str">
            <v>Operating Profit</v>
          </cell>
          <cell r="E227">
            <v>-5128.708940108907</v>
          </cell>
          <cell r="F227">
            <v>-1077028.8774228715</v>
          </cell>
          <cell r="G227">
            <v>-12699.192712873457</v>
          </cell>
          <cell r="H227">
            <v>-2666830.4697034271</v>
          </cell>
          <cell r="I227">
            <v>4489.1512921090807</v>
          </cell>
          <cell r="J227">
            <v>942721.77134290524</v>
          </cell>
          <cell r="K227">
            <v>2789.127676367335</v>
          </cell>
          <cell r="L227">
            <v>585716.81203713862</v>
          </cell>
          <cell r="M227">
            <v>-5068.7752096160439</v>
          </cell>
          <cell r="N227">
            <v>-1064442.7940193708</v>
          </cell>
          <cell r="O227">
            <v>-5754.962082670585</v>
          </cell>
          <cell r="P227">
            <v>-1208542.0373608246</v>
          </cell>
          <cell r="Q227">
            <v>-9397.8754950673865</v>
          </cell>
          <cell r="R227">
            <v>-1973553.8539641532</v>
          </cell>
          <cell r="S227">
            <v>8391.0359000283606</v>
          </cell>
          <cell r="T227">
            <v>1762117.5390059541</v>
          </cell>
          <cell r="U227">
            <v>8412.3155689190462</v>
          </cell>
          <cell r="V227">
            <v>1766586.2694729979</v>
          </cell>
          <cell r="W227">
            <v>-5962.0049018047703</v>
          </cell>
          <cell r="X227">
            <v>-1252021.0293790032</v>
          </cell>
          <cell r="Y227">
            <v>154.21462285463531</v>
          </cell>
          <cell r="Z227">
            <v>32385.070799471578</v>
          </cell>
          <cell r="AA227">
            <v>7120.6851635324483</v>
          </cell>
          <cell r="AB227">
            <v>1495343.8843418122</v>
          </cell>
          <cell r="AC227">
            <v>-1054.5824265274605</v>
          </cell>
          <cell r="AF227" t="str">
            <v>Operating Profit</v>
          </cell>
        </row>
        <row r="229">
          <cell r="C229" t="str">
            <v>Other Income</v>
          </cell>
          <cell r="AE229" t="str">
            <v>Other Income</v>
          </cell>
        </row>
        <row r="230">
          <cell r="D230" t="str">
            <v>H.D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F230" t="str">
            <v>H.D</v>
          </cell>
        </row>
        <row r="231">
          <cell r="D231" t="str">
            <v>Others</v>
          </cell>
          <cell r="E231">
            <v>3111.1111111111113</v>
          </cell>
          <cell r="F231">
            <v>653333.33333333337</v>
          </cell>
          <cell r="G231">
            <v>3111.1111111111113</v>
          </cell>
          <cell r="H231">
            <v>653333.33333333337</v>
          </cell>
          <cell r="I231">
            <v>3111.1111111111113</v>
          </cell>
          <cell r="J231">
            <v>653333.33333333337</v>
          </cell>
          <cell r="K231">
            <v>3111.1111111111113</v>
          </cell>
          <cell r="L231">
            <v>653333.33333333337</v>
          </cell>
          <cell r="M231">
            <v>3111.1111111111113</v>
          </cell>
          <cell r="N231">
            <v>653333.33333333337</v>
          </cell>
          <cell r="O231">
            <v>3111.1111111111113</v>
          </cell>
          <cell r="P231">
            <v>653333.33333333337</v>
          </cell>
          <cell r="Q231">
            <v>2666.666666666667</v>
          </cell>
          <cell r="R231">
            <v>560000.00000000012</v>
          </cell>
          <cell r="S231">
            <v>2666.666666666667</v>
          </cell>
          <cell r="T231">
            <v>560000.00000000012</v>
          </cell>
          <cell r="U231">
            <v>2666.666666666667</v>
          </cell>
          <cell r="V231">
            <v>560000.00000000012</v>
          </cell>
          <cell r="W231">
            <v>2666.666666666667</v>
          </cell>
          <cell r="X231">
            <v>560000.00000000012</v>
          </cell>
          <cell r="Y231">
            <v>2666.666666666667</v>
          </cell>
          <cell r="Z231">
            <v>560000.00000000012</v>
          </cell>
          <cell r="AA231">
            <v>2666.666666666667</v>
          </cell>
          <cell r="AB231">
            <v>560000.00000000012</v>
          </cell>
          <cell r="AC231">
            <v>2888.8888888888891</v>
          </cell>
          <cell r="AF231" t="str">
            <v>Others</v>
          </cell>
        </row>
        <row r="232">
          <cell r="E232">
            <v>3111.1111111111113</v>
          </cell>
          <cell r="F232">
            <v>653333.33333333337</v>
          </cell>
          <cell r="G232">
            <v>3111.1111111111113</v>
          </cell>
          <cell r="H232">
            <v>653333.33333333337</v>
          </cell>
          <cell r="I232">
            <v>3111.1111111111113</v>
          </cell>
          <cell r="J232">
            <v>653333.33333333337</v>
          </cell>
          <cell r="K232">
            <v>3111.1111111111113</v>
          </cell>
          <cell r="L232">
            <v>653333.33333333337</v>
          </cell>
          <cell r="M232">
            <v>3111.1111111111113</v>
          </cell>
          <cell r="N232">
            <v>653333.33333333337</v>
          </cell>
          <cell r="O232">
            <v>3111.1111111111113</v>
          </cell>
          <cell r="P232">
            <v>653333.33333333337</v>
          </cell>
          <cell r="Q232">
            <v>2666.666666666667</v>
          </cell>
          <cell r="R232">
            <v>560000.00000000012</v>
          </cell>
          <cell r="S232">
            <v>2666.666666666667</v>
          </cell>
          <cell r="T232">
            <v>560000.00000000012</v>
          </cell>
          <cell r="U232">
            <v>2666.666666666667</v>
          </cell>
          <cell r="V232">
            <v>560000.00000000012</v>
          </cell>
          <cell r="W232">
            <v>2666.666666666667</v>
          </cell>
          <cell r="X232">
            <v>560000.00000000012</v>
          </cell>
          <cell r="Y232">
            <v>2666.666666666667</v>
          </cell>
          <cell r="Z232">
            <v>560000.00000000012</v>
          </cell>
          <cell r="AA232">
            <v>2666.666666666667</v>
          </cell>
          <cell r="AB232">
            <v>560000.00000000012</v>
          </cell>
          <cell r="AC232">
            <v>2888.8888888888891</v>
          </cell>
        </row>
        <row r="234">
          <cell r="C234" t="str">
            <v>Profit before tax</v>
          </cell>
          <cell r="E234">
            <v>-2017.5978289977957</v>
          </cell>
          <cell r="F234">
            <v>-423695.54408953816</v>
          </cell>
          <cell r="G234">
            <v>-9588.0816017623456</v>
          </cell>
          <cell r="H234">
            <v>-2013497.1363700936</v>
          </cell>
          <cell r="I234">
            <v>7600.262403220192</v>
          </cell>
          <cell r="J234">
            <v>1596055.1046762387</v>
          </cell>
          <cell r="K234">
            <v>5900.2387874784463</v>
          </cell>
          <cell r="L234">
            <v>1239050.145370472</v>
          </cell>
          <cell r="M234">
            <v>-1957.6640985049326</v>
          </cell>
          <cell r="N234">
            <v>-411109.46068603743</v>
          </cell>
          <cell r="O234">
            <v>-2643.8509715594737</v>
          </cell>
          <cell r="P234">
            <v>-555208.70402749127</v>
          </cell>
          <cell r="Q234">
            <v>-6731.2088284007195</v>
          </cell>
          <cell r="R234">
            <v>-1413553.8539641532</v>
          </cell>
          <cell r="S234">
            <v>11057.702566695029</v>
          </cell>
          <cell r="T234">
            <v>2322117.5390059543</v>
          </cell>
          <cell r="U234">
            <v>11078.982235585714</v>
          </cell>
          <cell r="V234">
            <v>2326586.2694729981</v>
          </cell>
          <cell r="W234">
            <v>-3295.3382351381033</v>
          </cell>
          <cell r="X234">
            <v>-692021.0293790031</v>
          </cell>
          <cell r="Y234">
            <v>2820.8812895213023</v>
          </cell>
          <cell r="Z234">
            <v>592385.07079947169</v>
          </cell>
          <cell r="AA234">
            <v>9787.3518301991153</v>
          </cell>
          <cell r="AB234">
            <v>2055343.8843418122</v>
          </cell>
          <cell r="AC234">
            <v>1834.3064623614287</v>
          </cell>
          <cell r="AE234" t="str">
            <v>Profit before tax</v>
          </cell>
        </row>
        <row r="236">
          <cell r="C236" t="str">
            <v>Taxation</v>
          </cell>
          <cell r="AE236" t="str">
            <v>Taxation</v>
          </cell>
        </row>
        <row r="237">
          <cell r="D237" t="str">
            <v>Current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F237" t="str">
            <v>Current</v>
          </cell>
        </row>
        <row r="238">
          <cell r="D238" t="str">
            <v>Deferred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F238" t="str">
            <v>Deferred</v>
          </cell>
        </row>
        <row r="239">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row>
        <row r="241">
          <cell r="C241" t="str">
            <v>Net Profit after taxation</v>
          </cell>
          <cell r="E241">
            <v>-2017.5978289977957</v>
          </cell>
          <cell r="F241">
            <v>-423695.54408953816</v>
          </cell>
          <cell r="G241">
            <v>-9588.0816017623456</v>
          </cell>
          <cell r="H241">
            <v>-2013497.1363700936</v>
          </cell>
          <cell r="I241">
            <v>7600.262403220192</v>
          </cell>
          <cell r="J241">
            <v>1596055.1046762387</v>
          </cell>
          <cell r="K241">
            <v>5900.2387874784463</v>
          </cell>
          <cell r="L241">
            <v>1239050.145370472</v>
          </cell>
          <cell r="M241">
            <v>-1957.6640985049326</v>
          </cell>
          <cell r="N241">
            <v>-411109.46068603743</v>
          </cell>
          <cell r="O241">
            <v>-2643.8509715594737</v>
          </cell>
          <cell r="P241">
            <v>-555208.70402749127</v>
          </cell>
          <cell r="Q241">
            <v>-6731.2088284007195</v>
          </cell>
          <cell r="R241">
            <v>-1413553.8539641532</v>
          </cell>
          <cell r="S241">
            <v>11057.702566695029</v>
          </cell>
          <cell r="T241">
            <v>2322117.5390059543</v>
          </cell>
          <cell r="U241">
            <v>11078.982235585714</v>
          </cell>
          <cell r="V241">
            <v>2326586.2694729981</v>
          </cell>
          <cell r="W241">
            <v>-3295.3382351381033</v>
          </cell>
          <cell r="X241">
            <v>-692021.0293790031</v>
          </cell>
          <cell r="Y241">
            <v>2820.8812895213023</v>
          </cell>
          <cell r="Z241">
            <v>592385.07079947169</v>
          </cell>
          <cell r="AA241">
            <v>9787.3518301991153</v>
          </cell>
          <cell r="AB241">
            <v>2055343.8843418122</v>
          </cell>
          <cell r="AC241">
            <v>1834.3064623614287</v>
          </cell>
          <cell r="AE241" t="str">
            <v>Net Profit after taxation</v>
          </cell>
        </row>
        <row r="244">
          <cell r="E244">
            <v>548</v>
          </cell>
          <cell r="G244">
            <v>579</v>
          </cell>
          <cell r="I244">
            <v>610</v>
          </cell>
          <cell r="K244">
            <v>641</v>
          </cell>
          <cell r="M244">
            <v>672</v>
          </cell>
          <cell r="O244">
            <v>703</v>
          </cell>
          <cell r="Q244">
            <v>734</v>
          </cell>
          <cell r="S244">
            <v>765</v>
          </cell>
          <cell r="U244">
            <v>796</v>
          </cell>
          <cell r="W244">
            <v>827</v>
          </cell>
          <cell r="Y244">
            <v>858</v>
          </cell>
          <cell r="AA244">
            <v>889</v>
          </cell>
          <cell r="AC244" t="str">
            <v>Yearly</v>
          </cell>
        </row>
        <row r="245">
          <cell r="D245" t="str">
            <v>CX CNG</v>
          </cell>
          <cell r="E245" t="str">
            <v>Per Unit</v>
          </cell>
          <cell r="F245" t="str">
            <v>Total</v>
          </cell>
          <cell r="G245" t="str">
            <v>Per Unit</v>
          </cell>
          <cell r="H245" t="str">
            <v>Total</v>
          </cell>
          <cell r="I245" t="str">
            <v>Per Unit</v>
          </cell>
          <cell r="J245" t="str">
            <v>Total</v>
          </cell>
          <cell r="K245" t="str">
            <v>Per Unit</v>
          </cell>
          <cell r="L245" t="str">
            <v>Total</v>
          </cell>
          <cell r="M245" t="str">
            <v>Per Unit</v>
          </cell>
          <cell r="N245" t="str">
            <v>Total</v>
          </cell>
          <cell r="O245" t="str">
            <v>Per Unit</v>
          </cell>
          <cell r="P245" t="str">
            <v>Total</v>
          </cell>
          <cell r="Q245" t="str">
            <v>Per Unit</v>
          </cell>
          <cell r="R245" t="str">
            <v>Total</v>
          </cell>
          <cell r="S245" t="str">
            <v>Per Unit</v>
          </cell>
          <cell r="T245" t="str">
            <v>Total</v>
          </cell>
          <cell r="U245" t="str">
            <v>Per Unit</v>
          </cell>
          <cell r="V245" t="str">
            <v>Total</v>
          </cell>
          <cell r="W245" t="str">
            <v>Per Unit</v>
          </cell>
          <cell r="X245" t="str">
            <v>Total</v>
          </cell>
          <cell r="Y245" t="str">
            <v>Per Unit</v>
          </cell>
          <cell r="Z245" t="str">
            <v>Total</v>
          </cell>
          <cell r="AA245" t="str">
            <v>Per Unit</v>
          </cell>
          <cell r="AB245" t="str">
            <v>Total</v>
          </cell>
          <cell r="AC245" t="str">
            <v>Average</v>
          </cell>
        </row>
        <row r="247">
          <cell r="C247" t="str">
            <v>Sales Units</v>
          </cell>
          <cell r="E247">
            <v>0</v>
          </cell>
          <cell r="F247">
            <v>0</v>
          </cell>
          <cell r="G247">
            <v>1</v>
          </cell>
          <cell r="H247">
            <v>0</v>
          </cell>
          <cell r="I247">
            <v>1</v>
          </cell>
          <cell r="J247">
            <v>0</v>
          </cell>
          <cell r="K247">
            <v>1</v>
          </cell>
          <cell r="L247">
            <v>0</v>
          </cell>
          <cell r="M247">
            <v>1</v>
          </cell>
          <cell r="N247">
            <v>0</v>
          </cell>
          <cell r="O247">
            <v>1</v>
          </cell>
          <cell r="P247">
            <v>0</v>
          </cell>
          <cell r="Q247">
            <v>1</v>
          </cell>
          <cell r="R247">
            <v>35</v>
          </cell>
          <cell r="S247">
            <v>1</v>
          </cell>
          <cell r="T247">
            <v>35</v>
          </cell>
          <cell r="U247">
            <v>1</v>
          </cell>
          <cell r="V247">
            <v>35</v>
          </cell>
          <cell r="W247">
            <v>1</v>
          </cell>
          <cell r="X247">
            <v>35</v>
          </cell>
          <cell r="Y247">
            <v>1</v>
          </cell>
          <cell r="Z247">
            <v>35</v>
          </cell>
          <cell r="AA247">
            <v>1</v>
          </cell>
          <cell r="AB247">
            <v>35</v>
          </cell>
          <cell r="AC247">
            <v>210</v>
          </cell>
        </row>
        <row r="249">
          <cell r="C249" t="str">
            <v>Selling Price</v>
          </cell>
          <cell r="E249">
            <v>429000</v>
          </cell>
          <cell r="F249">
            <v>0</v>
          </cell>
          <cell r="G249">
            <v>429000</v>
          </cell>
          <cell r="H249">
            <v>0</v>
          </cell>
          <cell r="I249">
            <v>429000</v>
          </cell>
          <cell r="J249">
            <v>0</v>
          </cell>
          <cell r="K249">
            <v>429000</v>
          </cell>
          <cell r="L249">
            <v>0</v>
          </cell>
          <cell r="M249">
            <v>429000</v>
          </cell>
          <cell r="N249">
            <v>0</v>
          </cell>
          <cell r="O249">
            <v>429000</v>
          </cell>
          <cell r="P249">
            <v>0</v>
          </cell>
          <cell r="Q249">
            <v>429000</v>
          </cell>
          <cell r="R249">
            <v>15015000</v>
          </cell>
          <cell r="S249">
            <v>429000</v>
          </cell>
          <cell r="T249">
            <v>15015000</v>
          </cell>
          <cell r="U249">
            <v>429000</v>
          </cell>
          <cell r="V249">
            <v>15015000</v>
          </cell>
          <cell r="W249">
            <v>429000</v>
          </cell>
          <cell r="X249">
            <v>15015000</v>
          </cell>
          <cell r="Y249">
            <v>429000</v>
          </cell>
          <cell r="Z249">
            <v>15015000</v>
          </cell>
          <cell r="AA249">
            <v>429000</v>
          </cell>
          <cell r="AB249">
            <v>15015000</v>
          </cell>
          <cell r="AC249">
            <v>429000</v>
          </cell>
        </row>
        <row r="250">
          <cell r="C250" t="str">
            <v>Less: Dealer commission</v>
          </cell>
          <cell r="E250">
            <v>-10000</v>
          </cell>
          <cell r="F250">
            <v>0</v>
          </cell>
          <cell r="G250">
            <v>-10000</v>
          </cell>
          <cell r="H250">
            <v>0</v>
          </cell>
          <cell r="I250">
            <v>-10000</v>
          </cell>
          <cell r="J250">
            <v>0</v>
          </cell>
          <cell r="K250">
            <v>-10000</v>
          </cell>
          <cell r="L250">
            <v>0</v>
          </cell>
          <cell r="M250">
            <v>-10000</v>
          </cell>
          <cell r="N250">
            <v>0</v>
          </cell>
          <cell r="O250">
            <v>-10000</v>
          </cell>
          <cell r="P250">
            <v>0</v>
          </cell>
          <cell r="Q250">
            <v>-10000</v>
          </cell>
          <cell r="R250">
            <v>-350000</v>
          </cell>
          <cell r="S250">
            <v>-10000</v>
          </cell>
          <cell r="T250">
            <v>-350000</v>
          </cell>
          <cell r="U250">
            <v>-10000</v>
          </cell>
          <cell r="V250">
            <v>-350000</v>
          </cell>
          <cell r="W250">
            <v>-10000</v>
          </cell>
          <cell r="X250">
            <v>-350000</v>
          </cell>
          <cell r="Y250">
            <v>-10000</v>
          </cell>
          <cell r="Z250">
            <v>-350000</v>
          </cell>
          <cell r="AA250">
            <v>-10000</v>
          </cell>
          <cell r="AB250">
            <v>-350000</v>
          </cell>
          <cell r="AC250">
            <v>-10000</v>
          </cell>
        </row>
        <row r="251">
          <cell r="D251" t="str">
            <v xml:space="preserve">  Sales tax</v>
          </cell>
          <cell r="E251">
            <v>-55956.521739130432</v>
          </cell>
          <cell r="F251">
            <v>0</v>
          </cell>
          <cell r="G251">
            <v>-55956.521739130432</v>
          </cell>
          <cell r="H251">
            <v>0</v>
          </cell>
          <cell r="I251">
            <v>-55956.521739130432</v>
          </cell>
          <cell r="J251">
            <v>0</v>
          </cell>
          <cell r="K251">
            <v>-55956.521739130432</v>
          </cell>
          <cell r="L251">
            <v>0</v>
          </cell>
          <cell r="M251">
            <v>-55956.521739130432</v>
          </cell>
          <cell r="N251">
            <v>0</v>
          </cell>
          <cell r="O251">
            <v>-55956.521739130432</v>
          </cell>
          <cell r="P251">
            <v>0</v>
          </cell>
          <cell r="Q251">
            <v>-55956.521739130432</v>
          </cell>
          <cell r="R251">
            <v>-1958478.2608695652</v>
          </cell>
          <cell r="S251">
            <v>-55956.521739130432</v>
          </cell>
          <cell r="T251">
            <v>-1958478.2608695652</v>
          </cell>
          <cell r="U251">
            <v>-55956.521739130432</v>
          </cell>
          <cell r="V251">
            <v>-1958478.2608695652</v>
          </cell>
          <cell r="W251">
            <v>-55956.521739130432</v>
          </cell>
          <cell r="X251">
            <v>-1958478.2608695652</v>
          </cell>
          <cell r="Y251">
            <v>-55956.521739130432</v>
          </cell>
          <cell r="Z251">
            <v>-1958478.2608695652</v>
          </cell>
          <cell r="AA251">
            <v>-55956.521739130432</v>
          </cell>
          <cell r="AB251">
            <v>-1958478.2608695652</v>
          </cell>
          <cell r="AC251">
            <v>-55956.521739130432</v>
          </cell>
        </row>
        <row r="252">
          <cell r="C252" t="str">
            <v>Net Sales</v>
          </cell>
          <cell r="E252">
            <v>363043.47826086957</v>
          </cell>
          <cell r="F252">
            <v>0</v>
          </cell>
          <cell r="G252">
            <v>363043.47826086957</v>
          </cell>
          <cell r="H252">
            <v>0</v>
          </cell>
          <cell r="I252">
            <v>363043.47826086957</v>
          </cell>
          <cell r="J252">
            <v>0</v>
          </cell>
          <cell r="K252">
            <v>363043.47826086957</v>
          </cell>
          <cell r="L252">
            <v>0</v>
          </cell>
          <cell r="M252">
            <v>363043.47826086957</v>
          </cell>
          <cell r="N252">
            <v>0</v>
          </cell>
          <cell r="O252">
            <v>363043.47826086957</v>
          </cell>
          <cell r="P252">
            <v>0</v>
          </cell>
          <cell r="Q252">
            <v>363043.47826086957</v>
          </cell>
          <cell r="R252">
            <v>12706521.739130436</v>
          </cell>
          <cell r="S252">
            <v>363043.47826086957</v>
          </cell>
          <cell r="T252">
            <v>12706521.739130436</v>
          </cell>
          <cell r="U252">
            <v>363043.47826086957</v>
          </cell>
          <cell r="V252">
            <v>12706521.739130436</v>
          </cell>
          <cell r="W252">
            <v>363043.47826086957</v>
          </cell>
          <cell r="X252">
            <v>12706521.739130436</v>
          </cell>
          <cell r="Y252">
            <v>363043.47826086957</v>
          </cell>
          <cell r="Z252">
            <v>12706521.739130436</v>
          </cell>
          <cell r="AA252">
            <v>363043.47826086957</v>
          </cell>
          <cell r="AB252">
            <v>12706521.739130436</v>
          </cell>
          <cell r="AC252">
            <v>363043.47826086957</v>
          </cell>
        </row>
        <row r="254">
          <cell r="C254" t="str">
            <v>Variable Cost of Sales</v>
          </cell>
        </row>
        <row r="255">
          <cell r="D255" t="str">
            <v>CKD Cost</v>
          </cell>
          <cell r="E255">
            <v>185405.57509915665</v>
          </cell>
          <cell r="F255">
            <v>0</v>
          </cell>
          <cell r="G255">
            <v>185405.57509915665</v>
          </cell>
          <cell r="H255">
            <v>0</v>
          </cell>
          <cell r="I255">
            <v>185405.57509915665</v>
          </cell>
          <cell r="J255">
            <v>0</v>
          </cell>
          <cell r="K255">
            <v>185405.57509915665</v>
          </cell>
          <cell r="L255">
            <v>0</v>
          </cell>
          <cell r="M255">
            <v>185405.57509915665</v>
          </cell>
          <cell r="N255">
            <v>0</v>
          </cell>
          <cell r="O255">
            <v>185405.57509915665</v>
          </cell>
          <cell r="P255">
            <v>0</v>
          </cell>
          <cell r="Q255">
            <v>185405.57509915665</v>
          </cell>
          <cell r="R255">
            <v>6489195.1284704823</v>
          </cell>
          <cell r="S255">
            <v>185405.57509915665</v>
          </cell>
          <cell r="T255">
            <v>6489195.1284704823</v>
          </cell>
          <cell r="U255">
            <v>185405.57509915665</v>
          </cell>
          <cell r="V255">
            <v>6489195.1284704823</v>
          </cell>
          <cell r="W255">
            <v>185405.57509915665</v>
          </cell>
          <cell r="X255">
            <v>6489195.1284704823</v>
          </cell>
          <cell r="Y255">
            <v>185405.57509915665</v>
          </cell>
          <cell r="Z255">
            <v>6489195.1284704823</v>
          </cell>
          <cell r="AA255">
            <v>185405.57509915665</v>
          </cell>
          <cell r="AB255">
            <v>6489195.1284704823</v>
          </cell>
          <cell r="AC255">
            <v>185405.57509915662</v>
          </cell>
        </row>
        <row r="256">
          <cell r="D256" t="str">
            <v>Vendor parts</v>
          </cell>
          <cell r="E256">
            <v>124048</v>
          </cell>
          <cell r="F256">
            <v>0</v>
          </cell>
          <cell r="G256">
            <v>124048</v>
          </cell>
          <cell r="H256">
            <v>0</v>
          </cell>
          <cell r="I256">
            <v>124048</v>
          </cell>
          <cell r="J256">
            <v>0</v>
          </cell>
          <cell r="K256">
            <v>124048</v>
          </cell>
          <cell r="L256">
            <v>0</v>
          </cell>
          <cell r="M256">
            <v>124048</v>
          </cell>
          <cell r="N256">
            <v>0</v>
          </cell>
          <cell r="O256">
            <v>124048</v>
          </cell>
          <cell r="P256">
            <v>0</v>
          </cell>
          <cell r="Q256">
            <v>124048</v>
          </cell>
          <cell r="R256">
            <v>4341680</v>
          </cell>
          <cell r="S256">
            <v>124048</v>
          </cell>
          <cell r="T256">
            <v>4341680</v>
          </cell>
          <cell r="U256">
            <v>124048</v>
          </cell>
          <cell r="V256">
            <v>4341680</v>
          </cell>
          <cell r="W256">
            <v>124048</v>
          </cell>
          <cell r="X256">
            <v>4341680</v>
          </cell>
          <cell r="Y256">
            <v>124048</v>
          </cell>
          <cell r="Z256">
            <v>4341680</v>
          </cell>
          <cell r="AA256">
            <v>124048</v>
          </cell>
          <cell r="AB256">
            <v>4341680</v>
          </cell>
          <cell r="AC256">
            <v>124048</v>
          </cell>
        </row>
        <row r="257">
          <cell r="D257" t="str">
            <v>DMC Parts</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row>
        <row r="258">
          <cell r="D258" t="str">
            <v>Paints &amp; Chemicals</v>
          </cell>
          <cell r="E258">
            <v>6816</v>
          </cell>
          <cell r="F258">
            <v>0</v>
          </cell>
          <cell r="G258">
            <v>6816</v>
          </cell>
          <cell r="H258">
            <v>0</v>
          </cell>
          <cell r="I258">
            <v>6816</v>
          </cell>
          <cell r="J258">
            <v>0</v>
          </cell>
          <cell r="K258">
            <v>6816</v>
          </cell>
          <cell r="L258">
            <v>0</v>
          </cell>
          <cell r="M258">
            <v>6816</v>
          </cell>
          <cell r="N258">
            <v>0</v>
          </cell>
          <cell r="O258">
            <v>6816</v>
          </cell>
          <cell r="P258">
            <v>0</v>
          </cell>
          <cell r="Q258">
            <v>6816</v>
          </cell>
          <cell r="R258">
            <v>238560</v>
          </cell>
          <cell r="S258">
            <v>6816</v>
          </cell>
          <cell r="T258">
            <v>238560</v>
          </cell>
          <cell r="U258">
            <v>6816</v>
          </cell>
          <cell r="V258">
            <v>238560</v>
          </cell>
          <cell r="W258">
            <v>6816</v>
          </cell>
          <cell r="X258">
            <v>238560</v>
          </cell>
          <cell r="Y258">
            <v>6816</v>
          </cell>
          <cell r="Z258">
            <v>238560</v>
          </cell>
          <cell r="AA258">
            <v>6816</v>
          </cell>
          <cell r="AB258">
            <v>238560</v>
          </cell>
          <cell r="AC258">
            <v>6816</v>
          </cell>
        </row>
        <row r="259">
          <cell r="D259" t="str">
            <v>Consumables</v>
          </cell>
          <cell r="E259">
            <v>3362</v>
          </cell>
          <cell r="F259">
            <v>0</v>
          </cell>
          <cell r="G259">
            <v>3362</v>
          </cell>
          <cell r="H259">
            <v>0</v>
          </cell>
          <cell r="I259">
            <v>3362</v>
          </cell>
          <cell r="J259">
            <v>0</v>
          </cell>
          <cell r="K259">
            <v>3362</v>
          </cell>
          <cell r="L259">
            <v>0</v>
          </cell>
          <cell r="M259">
            <v>3362</v>
          </cell>
          <cell r="N259">
            <v>0</v>
          </cell>
          <cell r="O259">
            <v>3362</v>
          </cell>
          <cell r="P259">
            <v>0</v>
          </cell>
          <cell r="Q259">
            <v>3362</v>
          </cell>
          <cell r="R259">
            <v>117670</v>
          </cell>
          <cell r="S259">
            <v>3362</v>
          </cell>
          <cell r="T259">
            <v>117670</v>
          </cell>
          <cell r="U259">
            <v>3362</v>
          </cell>
          <cell r="V259">
            <v>117670</v>
          </cell>
          <cell r="W259">
            <v>3362</v>
          </cell>
          <cell r="X259">
            <v>117670</v>
          </cell>
          <cell r="Y259">
            <v>3362</v>
          </cell>
          <cell r="Z259">
            <v>117670</v>
          </cell>
          <cell r="AA259">
            <v>3362</v>
          </cell>
          <cell r="AB259">
            <v>117670</v>
          </cell>
          <cell r="AC259">
            <v>3362</v>
          </cell>
        </row>
        <row r="260">
          <cell r="D260" t="str">
            <v>KD Parts</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D261" t="str">
            <v>Spare parts</v>
          </cell>
          <cell r="E261">
            <v>39</v>
          </cell>
          <cell r="F261">
            <v>0</v>
          </cell>
          <cell r="G261">
            <v>39</v>
          </cell>
          <cell r="H261">
            <v>0</v>
          </cell>
          <cell r="I261">
            <v>39</v>
          </cell>
          <cell r="J261">
            <v>0</v>
          </cell>
          <cell r="K261">
            <v>39</v>
          </cell>
          <cell r="L261">
            <v>0</v>
          </cell>
          <cell r="M261">
            <v>39</v>
          </cell>
          <cell r="N261">
            <v>0</v>
          </cell>
          <cell r="O261">
            <v>39</v>
          </cell>
          <cell r="P261">
            <v>0</v>
          </cell>
          <cell r="Q261">
            <v>39</v>
          </cell>
          <cell r="R261">
            <v>1365</v>
          </cell>
          <cell r="S261">
            <v>39</v>
          </cell>
          <cell r="T261">
            <v>1365</v>
          </cell>
          <cell r="U261">
            <v>39</v>
          </cell>
          <cell r="V261">
            <v>1365</v>
          </cell>
          <cell r="W261">
            <v>39</v>
          </cell>
          <cell r="X261">
            <v>1365</v>
          </cell>
          <cell r="Y261">
            <v>39</v>
          </cell>
          <cell r="Z261">
            <v>1365</v>
          </cell>
          <cell r="AA261">
            <v>39</v>
          </cell>
          <cell r="AB261">
            <v>1365</v>
          </cell>
          <cell r="AC261">
            <v>39</v>
          </cell>
        </row>
        <row r="262">
          <cell r="D262" t="str">
            <v>Utilities</v>
          </cell>
          <cell r="E262">
            <v>4396</v>
          </cell>
          <cell r="F262">
            <v>0</v>
          </cell>
          <cell r="G262">
            <v>4396</v>
          </cell>
          <cell r="H262">
            <v>0</v>
          </cell>
          <cell r="I262">
            <v>4396</v>
          </cell>
          <cell r="J262">
            <v>0</v>
          </cell>
          <cell r="K262">
            <v>4396</v>
          </cell>
          <cell r="L262">
            <v>0</v>
          </cell>
          <cell r="M262">
            <v>4396</v>
          </cell>
          <cell r="N262">
            <v>0</v>
          </cell>
          <cell r="O262">
            <v>4396</v>
          </cell>
          <cell r="P262">
            <v>0</v>
          </cell>
          <cell r="Q262">
            <v>4396</v>
          </cell>
          <cell r="R262">
            <v>153860</v>
          </cell>
          <cell r="S262">
            <v>4396</v>
          </cell>
          <cell r="T262">
            <v>153860</v>
          </cell>
          <cell r="U262">
            <v>4396</v>
          </cell>
          <cell r="V262">
            <v>153860</v>
          </cell>
          <cell r="W262">
            <v>4396</v>
          </cell>
          <cell r="X262">
            <v>153860</v>
          </cell>
          <cell r="Y262">
            <v>4396</v>
          </cell>
          <cell r="Z262">
            <v>153860</v>
          </cell>
          <cell r="AA262">
            <v>4396</v>
          </cell>
          <cell r="AB262">
            <v>153860</v>
          </cell>
          <cell r="AC262">
            <v>4396</v>
          </cell>
        </row>
        <row r="263">
          <cell r="D263" t="str">
            <v>Royalties</v>
          </cell>
          <cell r="E263">
            <v>2105</v>
          </cell>
          <cell r="F263">
            <v>0</v>
          </cell>
          <cell r="G263">
            <v>2105</v>
          </cell>
          <cell r="H263">
            <v>0</v>
          </cell>
          <cell r="I263">
            <v>2105</v>
          </cell>
          <cell r="J263">
            <v>0</v>
          </cell>
          <cell r="K263">
            <v>2105</v>
          </cell>
          <cell r="L263">
            <v>0</v>
          </cell>
          <cell r="M263">
            <v>2105</v>
          </cell>
          <cell r="N263">
            <v>0</v>
          </cell>
          <cell r="O263">
            <v>2105</v>
          </cell>
          <cell r="P263">
            <v>0</v>
          </cell>
          <cell r="Q263">
            <v>2105</v>
          </cell>
          <cell r="R263">
            <v>73675</v>
          </cell>
          <cell r="S263">
            <v>2105</v>
          </cell>
          <cell r="T263">
            <v>73675</v>
          </cell>
          <cell r="U263">
            <v>2105</v>
          </cell>
          <cell r="V263">
            <v>73675</v>
          </cell>
          <cell r="W263">
            <v>2105</v>
          </cell>
          <cell r="X263">
            <v>73675</v>
          </cell>
          <cell r="Y263">
            <v>2105</v>
          </cell>
          <cell r="Z263">
            <v>73675</v>
          </cell>
          <cell r="AA263">
            <v>2105</v>
          </cell>
          <cell r="AB263">
            <v>73675</v>
          </cell>
          <cell r="AC263">
            <v>2105</v>
          </cell>
        </row>
        <row r="265">
          <cell r="E265">
            <v>326171.57509915665</v>
          </cell>
          <cell r="F265">
            <v>0</v>
          </cell>
          <cell r="G265">
            <v>326171.57509915665</v>
          </cell>
          <cell r="H265">
            <v>0</v>
          </cell>
          <cell r="I265">
            <v>326171.57509915665</v>
          </cell>
          <cell r="J265">
            <v>0</v>
          </cell>
          <cell r="K265">
            <v>326171.57509915665</v>
          </cell>
          <cell r="L265">
            <v>0</v>
          </cell>
          <cell r="M265">
            <v>326171.57509915665</v>
          </cell>
          <cell r="N265">
            <v>0</v>
          </cell>
          <cell r="O265">
            <v>326171.57509915665</v>
          </cell>
          <cell r="P265">
            <v>0</v>
          </cell>
          <cell r="Q265">
            <v>326171.57509915665</v>
          </cell>
          <cell r="R265">
            <v>11416005.128470482</v>
          </cell>
          <cell r="S265">
            <v>326171.57509915665</v>
          </cell>
          <cell r="T265">
            <v>11416005.128470482</v>
          </cell>
          <cell r="U265">
            <v>326171.57509915665</v>
          </cell>
          <cell r="V265">
            <v>11416005.128470482</v>
          </cell>
          <cell r="W265">
            <v>326171.57509915665</v>
          </cell>
          <cell r="X265">
            <v>11416005.128470482</v>
          </cell>
          <cell r="Y265">
            <v>326171.57509915665</v>
          </cell>
          <cell r="Z265">
            <v>11416005.128470482</v>
          </cell>
          <cell r="AA265">
            <v>326171.57509915665</v>
          </cell>
          <cell r="AB265">
            <v>11416005.128470482</v>
          </cell>
          <cell r="AC265">
            <v>326171.57509915659</v>
          </cell>
        </row>
        <row r="266">
          <cell r="C266" t="str">
            <v>Contribution Margin</v>
          </cell>
          <cell r="E266">
            <v>36871.903161712922</v>
          </cell>
          <cell r="F266">
            <v>0</v>
          </cell>
          <cell r="G266">
            <v>36871.903161712922</v>
          </cell>
          <cell r="H266">
            <v>0</v>
          </cell>
          <cell r="I266">
            <v>36871.903161712922</v>
          </cell>
          <cell r="J266">
            <v>0</v>
          </cell>
          <cell r="K266">
            <v>36871.903161712922</v>
          </cell>
          <cell r="L266">
            <v>0</v>
          </cell>
          <cell r="M266">
            <v>36871.903161712922</v>
          </cell>
          <cell r="N266">
            <v>0</v>
          </cell>
          <cell r="O266">
            <v>36871.903161712922</v>
          </cell>
          <cell r="P266">
            <v>0</v>
          </cell>
          <cell r="Q266">
            <v>36871.903161712922</v>
          </cell>
          <cell r="R266">
            <v>1290516.6106599532</v>
          </cell>
          <cell r="S266">
            <v>36871.903161712922</v>
          </cell>
          <cell r="T266">
            <v>1290516.6106599532</v>
          </cell>
          <cell r="U266">
            <v>36871.903161712922</v>
          </cell>
          <cell r="V266">
            <v>1290516.6106599532</v>
          </cell>
          <cell r="W266">
            <v>36871.903161712922</v>
          </cell>
          <cell r="X266">
            <v>1290516.6106599532</v>
          </cell>
          <cell r="Y266">
            <v>36871.903161712922</v>
          </cell>
          <cell r="Z266">
            <v>1290516.6106599532</v>
          </cell>
          <cell r="AA266">
            <v>36871.903161712922</v>
          </cell>
          <cell r="AB266">
            <v>1290516.6106599532</v>
          </cell>
          <cell r="AC266">
            <v>36871.90316171298</v>
          </cell>
        </row>
        <row r="268">
          <cell r="C268" t="str">
            <v>Production cost</v>
          </cell>
        </row>
        <row r="269">
          <cell r="D269" t="str">
            <v xml:space="preserve">Salaries &amp; Wages </v>
          </cell>
          <cell r="E269">
            <v>4619.3194081365082</v>
          </cell>
          <cell r="F269">
            <v>0</v>
          </cell>
          <cell r="G269">
            <v>4619.3194081365082</v>
          </cell>
          <cell r="H269">
            <v>0</v>
          </cell>
          <cell r="I269">
            <v>4619.3194081365082</v>
          </cell>
          <cell r="J269">
            <v>0</v>
          </cell>
          <cell r="K269">
            <v>4619.3194081365082</v>
          </cell>
          <cell r="L269">
            <v>0</v>
          </cell>
          <cell r="M269">
            <v>4619.3194081365082</v>
          </cell>
          <cell r="N269">
            <v>0</v>
          </cell>
          <cell r="O269">
            <v>4619.3194081365082</v>
          </cell>
          <cell r="P269">
            <v>0</v>
          </cell>
          <cell r="Q269">
            <v>3959.4166355455786</v>
          </cell>
          <cell r="R269">
            <v>138579.58224409525</v>
          </cell>
          <cell r="S269">
            <v>3959.4166355455786</v>
          </cell>
          <cell r="T269">
            <v>138579.58224409525</v>
          </cell>
          <cell r="U269">
            <v>3959.4166355455786</v>
          </cell>
          <cell r="V269">
            <v>138579.58224409525</v>
          </cell>
          <cell r="W269">
            <v>3959.4166355455786</v>
          </cell>
          <cell r="X269">
            <v>138579.58224409525</v>
          </cell>
          <cell r="Y269">
            <v>3959.4166355455786</v>
          </cell>
          <cell r="Z269">
            <v>138579.58224409525</v>
          </cell>
          <cell r="AA269">
            <v>3959.4166355455786</v>
          </cell>
          <cell r="AB269">
            <v>138579.58224409525</v>
          </cell>
          <cell r="AC269">
            <v>3959.4166355455786</v>
          </cell>
        </row>
        <row r="270">
          <cell r="D270" t="str">
            <v xml:space="preserve">Utilities </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row>
        <row r="271">
          <cell r="D271" t="str">
            <v>Depreciation</v>
          </cell>
          <cell r="E271">
            <v>19315.555555555558</v>
          </cell>
          <cell r="F271">
            <v>0</v>
          </cell>
          <cell r="G271">
            <v>19315.555555555558</v>
          </cell>
          <cell r="H271">
            <v>0</v>
          </cell>
          <cell r="I271">
            <v>19315.555555555558</v>
          </cell>
          <cell r="J271">
            <v>0</v>
          </cell>
          <cell r="K271">
            <v>19315.555555555558</v>
          </cell>
          <cell r="L271">
            <v>0</v>
          </cell>
          <cell r="M271">
            <v>19315.555555555558</v>
          </cell>
          <cell r="N271">
            <v>0</v>
          </cell>
          <cell r="O271">
            <v>19315.555555555558</v>
          </cell>
          <cell r="P271">
            <v>0</v>
          </cell>
          <cell r="Q271">
            <v>16556.190476190477</v>
          </cell>
          <cell r="R271">
            <v>579466.66666666674</v>
          </cell>
          <cell r="S271">
            <v>16556.190476190477</v>
          </cell>
          <cell r="T271">
            <v>579466.66666666674</v>
          </cell>
          <cell r="U271">
            <v>16556.190476190477</v>
          </cell>
          <cell r="V271">
            <v>579466.66666666674</v>
          </cell>
          <cell r="W271">
            <v>16556.190476190477</v>
          </cell>
          <cell r="X271">
            <v>579466.66666666674</v>
          </cell>
          <cell r="Y271">
            <v>16556.190476190477</v>
          </cell>
          <cell r="Z271">
            <v>579466.66666666674</v>
          </cell>
          <cell r="AA271">
            <v>16556.190476190477</v>
          </cell>
          <cell r="AB271">
            <v>579466.66666666674</v>
          </cell>
          <cell r="AC271">
            <v>16556.190476190481</v>
          </cell>
        </row>
        <row r="272">
          <cell r="D272" t="str">
            <v xml:space="preserve">Other Factory overhead </v>
          </cell>
          <cell r="E272">
            <v>2884.1866359118612</v>
          </cell>
          <cell r="F272">
            <v>0</v>
          </cell>
          <cell r="G272">
            <v>2884.1866359118612</v>
          </cell>
          <cell r="H272">
            <v>0</v>
          </cell>
          <cell r="I272">
            <v>2884.1866359118612</v>
          </cell>
          <cell r="J272">
            <v>0</v>
          </cell>
          <cell r="K272">
            <v>2884.1866359118612</v>
          </cell>
          <cell r="L272">
            <v>0</v>
          </cell>
          <cell r="M272">
            <v>2884.1866359118612</v>
          </cell>
          <cell r="N272">
            <v>0</v>
          </cell>
          <cell r="O272">
            <v>2884.1866359118612</v>
          </cell>
          <cell r="P272">
            <v>0</v>
          </cell>
          <cell r="Q272">
            <v>2472.1599736387384</v>
          </cell>
          <cell r="R272">
            <v>86525.599077355844</v>
          </cell>
          <cell r="S272">
            <v>2472.1599736387384</v>
          </cell>
          <cell r="T272">
            <v>86525.599077355844</v>
          </cell>
          <cell r="U272">
            <v>2472.1599736387384</v>
          </cell>
          <cell r="V272">
            <v>86525.599077355844</v>
          </cell>
          <cell r="W272">
            <v>2472.1599736387384</v>
          </cell>
          <cell r="X272">
            <v>86525.599077355844</v>
          </cell>
          <cell r="Y272">
            <v>2472.1599736387384</v>
          </cell>
          <cell r="Z272">
            <v>86525.599077355844</v>
          </cell>
          <cell r="AA272">
            <v>2472.1599736387384</v>
          </cell>
          <cell r="AB272">
            <v>86525.599077355844</v>
          </cell>
          <cell r="AC272">
            <v>2472.1599736387379</v>
          </cell>
        </row>
        <row r="273">
          <cell r="D273" t="str">
            <v>Running Royalty</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row>
        <row r="274">
          <cell r="E274">
            <v>26819.061599603927</v>
          </cell>
          <cell r="F274">
            <v>0</v>
          </cell>
          <cell r="G274">
            <v>26819.061599603927</v>
          </cell>
          <cell r="H274">
            <v>0</v>
          </cell>
          <cell r="I274">
            <v>26819.061599603927</v>
          </cell>
          <cell r="J274">
            <v>0</v>
          </cell>
          <cell r="K274">
            <v>26819.061599603927</v>
          </cell>
          <cell r="L274">
            <v>0</v>
          </cell>
          <cell r="M274">
            <v>26819.061599603927</v>
          </cell>
          <cell r="N274">
            <v>0</v>
          </cell>
          <cell r="O274">
            <v>26819.061599603927</v>
          </cell>
          <cell r="P274">
            <v>0</v>
          </cell>
          <cell r="Q274">
            <v>22987.767085374795</v>
          </cell>
          <cell r="R274">
            <v>804571.84798811784</v>
          </cell>
          <cell r="S274">
            <v>22987.767085374795</v>
          </cell>
          <cell r="T274">
            <v>804571.84798811784</v>
          </cell>
          <cell r="U274">
            <v>22987.767085374795</v>
          </cell>
          <cell r="V274">
            <v>804571.84798811784</v>
          </cell>
          <cell r="W274">
            <v>22987.767085374795</v>
          </cell>
          <cell r="X274">
            <v>804571.84798811784</v>
          </cell>
          <cell r="Y274">
            <v>22987.767085374795</v>
          </cell>
          <cell r="Z274">
            <v>804571.84798811784</v>
          </cell>
          <cell r="AA274">
            <v>22987.767085374795</v>
          </cell>
          <cell r="AB274">
            <v>804571.84798811784</v>
          </cell>
          <cell r="AC274">
            <v>22987.767085374799</v>
          </cell>
        </row>
        <row r="275">
          <cell r="C275" t="str">
            <v>Gross Profit</v>
          </cell>
          <cell r="E275">
            <v>10052.841562108995</v>
          </cell>
          <cell r="F275">
            <v>0</v>
          </cell>
          <cell r="G275">
            <v>10052.841562108995</v>
          </cell>
          <cell r="H275">
            <v>0</v>
          </cell>
          <cell r="I275">
            <v>10052.841562108995</v>
          </cell>
          <cell r="J275">
            <v>0</v>
          </cell>
          <cell r="K275">
            <v>10052.841562108995</v>
          </cell>
          <cell r="L275">
            <v>0</v>
          </cell>
          <cell r="M275">
            <v>10052.841562108995</v>
          </cell>
          <cell r="N275">
            <v>0</v>
          </cell>
          <cell r="O275">
            <v>10052.841562108995</v>
          </cell>
          <cell r="P275">
            <v>0</v>
          </cell>
          <cell r="Q275">
            <v>13884.136076338127</v>
          </cell>
          <cell r="R275">
            <v>485944.76267183537</v>
          </cell>
          <cell r="S275">
            <v>13884.136076338127</v>
          </cell>
          <cell r="T275">
            <v>485944.76267183537</v>
          </cell>
          <cell r="U275">
            <v>13884.136076338127</v>
          </cell>
          <cell r="V275">
            <v>485944.76267183537</v>
          </cell>
          <cell r="W275">
            <v>13884.136076338127</v>
          </cell>
          <cell r="X275">
            <v>485944.76267183537</v>
          </cell>
          <cell r="Y275">
            <v>13884.136076338127</v>
          </cell>
          <cell r="Z275">
            <v>485944.76267183537</v>
          </cell>
          <cell r="AA275">
            <v>13884.136076338127</v>
          </cell>
          <cell r="AB275">
            <v>485944.76267183537</v>
          </cell>
          <cell r="AC275">
            <v>13884.136076338182</v>
          </cell>
        </row>
        <row r="276">
          <cell r="E276">
            <v>2.7690461787845138</v>
          </cell>
          <cell r="F276" t="e">
            <v>#DIV/0!</v>
          </cell>
          <cell r="G276">
            <v>2.7690461787845138</v>
          </cell>
          <cell r="H276" t="e">
            <v>#DIV/0!</v>
          </cell>
          <cell r="I276">
            <v>2.7690461787845138</v>
          </cell>
          <cell r="J276" t="e">
            <v>#DIV/0!</v>
          </cell>
          <cell r="K276">
            <v>2.7690461787845138</v>
          </cell>
          <cell r="L276" t="e">
            <v>#DIV/0!</v>
          </cell>
          <cell r="M276">
            <v>2.7690461787845138</v>
          </cell>
          <cell r="N276" t="e">
            <v>#DIV/0!</v>
          </cell>
          <cell r="O276">
            <v>2.7690461787845138</v>
          </cell>
          <cell r="P276" t="e">
            <v>#DIV/0!</v>
          </cell>
          <cell r="Q276">
            <v>3.8243728114464304</v>
          </cell>
          <cell r="R276">
            <v>3.8243728114464375</v>
          </cell>
          <cell r="S276">
            <v>3.8243728114464304</v>
          </cell>
          <cell r="T276">
            <v>3.8243728114464375</v>
          </cell>
          <cell r="U276">
            <v>3.8243728114464304</v>
          </cell>
          <cell r="V276">
            <v>3.8243728114464375</v>
          </cell>
          <cell r="W276">
            <v>3.8243728114464304</v>
          </cell>
          <cell r="X276">
            <v>3.8243728114464375</v>
          </cell>
          <cell r="Y276">
            <v>3.8243728114464304</v>
          </cell>
          <cell r="Z276">
            <v>3.8243728114464375</v>
          </cell>
          <cell r="AA276">
            <v>3.8243728114464304</v>
          </cell>
          <cell r="AB276">
            <v>3.8243728114464375</v>
          </cell>
          <cell r="AC276">
            <v>3.824372811446445</v>
          </cell>
        </row>
        <row r="277">
          <cell r="C277" t="str">
            <v>Other Expenses</v>
          </cell>
        </row>
        <row r="278">
          <cell r="D278" t="str">
            <v>Selling Expenses</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79">
          <cell r="D279" t="str">
            <v>Advertisement Expenses</v>
          </cell>
          <cell r="E279">
            <v>10890.595130119307</v>
          </cell>
          <cell r="F279">
            <v>0</v>
          </cell>
          <cell r="G279">
            <v>19074.844763831719</v>
          </cell>
          <cell r="H279">
            <v>0</v>
          </cell>
          <cell r="I279">
            <v>586.91830042559138</v>
          </cell>
          <cell r="J279">
            <v>0</v>
          </cell>
          <cell r="K279">
            <v>2441.4170969092306</v>
          </cell>
          <cell r="L279">
            <v>0</v>
          </cell>
          <cell r="M279">
            <v>10786.498384911953</v>
          </cell>
          <cell r="N279">
            <v>0</v>
          </cell>
          <cell r="O279">
            <v>11537.251658504394</v>
          </cell>
          <cell r="P279">
            <v>0</v>
          </cell>
          <cell r="Q279">
            <v>19357.842486060854</v>
          </cell>
          <cell r="R279">
            <v>677524.48701212986</v>
          </cell>
          <cell r="S279">
            <v>138.66649345315798</v>
          </cell>
          <cell r="T279">
            <v>4853.3272708605291</v>
          </cell>
          <cell r="U279">
            <v>138.66649345315798</v>
          </cell>
          <cell r="V279">
            <v>4853.3272708605291</v>
          </cell>
          <cell r="W279">
            <v>15599.980513480272</v>
          </cell>
          <cell r="X279">
            <v>545999.31797180953</v>
          </cell>
          <cell r="Y279">
            <v>9013.3220744552673</v>
          </cell>
          <cell r="Z279">
            <v>315466.27260593435</v>
          </cell>
          <cell r="AA279">
            <v>1525.3314279847375</v>
          </cell>
          <cell r="AB279">
            <v>53386.599979465813</v>
          </cell>
          <cell r="AC279">
            <v>7628.9682481479085</v>
          </cell>
        </row>
        <row r="280">
          <cell r="D280" t="str">
            <v>Administrative Expenses</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row>
        <row r="281">
          <cell r="D281" t="str">
            <v>Depreciation (Admin. &amp; Selling )</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row>
        <row r="282">
          <cell r="D282" t="str">
            <v>Financial Charges -Capital Exp.</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row>
        <row r="283">
          <cell r="D283" t="str">
            <v>Financial  Charges -Working Capital</v>
          </cell>
          <cell r="E283">
            <v>201.57918431275289</v>
          </cell>
          <cell r="F283">
            <v>0</v>
          </cell>
          <cell r="G283">
            <v>178.4251077933327</v>
          </cell>
          <cell r="H283">
            <v>0</v>
          </cell>
          <cell r="I283">
            <v>175.55668509273093</v>
          </cell>
          <cell r="J283">
            <v>0</v>
          </cell>
          <cell r="K283">
            <v>160.53201526974851</v>
          </cell>
          <cell r="L283">
            <v>0</v>
          </cell>
          <cell r="M283">
            <v>214.5866255466828</v>
          </cell>
          <cell r="N283">
            <v>0</v>
          </cell>
          <cell r="O283">
            <v>207.35917650875876</v>
          </cell>
          <cell r="P283">
            <v>0</v>
          </cell>
          <cell r="Q283">
            <v>157.4713934840606</v>
          </cell>
          <cell r="R283">
            <v>5511.4987719421206</v>
          </cell>
          <cell r="S283">
            <v>198.17331480982742</v>
          </cell>
          <cell r="T283">
            <v>6936.0660183439595</v>
          </cell>
          <cell r="U283">
            <v>184.65378229632779</v>
          </cell>
          <cell r="V283">
            <v>6462.8823803714731</v>
          </cell>
          <cell r="W283">
            <v>192.32717619631876</v>
          </cell>
          <cell r="X283">
            <v>6731.4511668711566</v>
          </cell>
          <cell r="Y283">
            <v>193.74054120384864</v>
          </cell>
          <cell r="Z283">
            <v>6780.9189421347019</v>
          </cell>
          <cell r="AA283">
            <v>186.90086739142365</v>
          </cell>
          <cell r="AB283">
            <v>6541.530358699828</v>
          </cell>
          <cell r="AC283">
            <v>185.54451256363447</v>
          </cell>
        </row>
        <row r="284">
          <cell r="D284" t="str">
            <v>Other Expenses (Charity &amp; Donation)</v>
          </cell>
          <cell r="E284">
            <v>139.98554466163398</v>
          </cell>
          <cell r="F284">
            <v>0</v>
          </cell>
          <cell r="G284">
            <v>123.90632485648104</v>
          </cell>
          <cell r="H284">
            <v>0</v>
          </cell>
          <cell r="I284">
            <v>121.91436464772984</v>
          </cell>
          <cell r="J284">
            <v>0</v>
          </cell>
          <cell r="K284">
            <v>111.48056615954759</v>
          </cell>
          <cell r="L284">
            <v>0</v>
          </cell>
          <cell r="M284">
            <v>149.01848996297417</v>
          </cell>
          <cell r="N284">
            <v>0</v>
          </cell>
          <cell r="O284">
            <v>143.99942813108245</v>
          </cell>
          <cell r="P284">
            <v>0</v>
          </cell>
          <cell r="Q284">
            <v>109.35513436393099</v>
          </cell>
          <cell r="R284">
            <v>3827.4297027375846</v>
          </cell>
          <cell r="S284">
            <v>137.6203575068246</v>
          </cell>
          <cell r="T284">
            <v>4816.7125127388608</v>
          </cell>
          <cell r="U284">
            <v>128.23179326133877</v>
          </cell>
          <cell r="V284">
            <v>4488.1127641468565</v>
          </cell>
          <cell r="W284">
            <v>133.56053902522137</v>
          </cell>
          <cell r="X284">
            <v>4674.6188658827477</v>
          </cell>
          <cell r="Y284">
            <v>134.54204250267267</v>
          </cell>
          <cell r="Z284">
            <v>4708.9714875935433</v>
          </cell>
          <cell r="AA284">
            <v>129.79226902182199</v>
          </cell>
          <cell r="AB284">
            <v>4542.7294157637698</v>
          </cell>
          <cell r="AC284">
            <v>128.85035594696839</v>
          </cell>
        </row>
        <row r="285">
          <cell r="D285" t="str">
            <v>Other Expenses ( W.P.P.F.)</v>
          </cell>
          <cell r="E285">
            <v>-99.685419286180618</v>
          </cell>
          <cell r="F285">
            <v>0</v>
          </cell>
          <cell r="G285">
            <v>-516.01336466537521</v>
          </cell>
          <cell r="H285">
            <v>0</v>
          </cell>
          <cell r="I285">
            <v>429.23507108313538</v>
          </cell>
          <cell r="J285">
            <v>0</v>
          </cell>
          <cell r="K285">
            <v>335.74469975652045</v>
          </cell>
          <cell r="L285">
            <v>0</v>
          </cell>
          <cell r="M285">
            <v>-83.654529301236565</v>
          </cell>
          <cell r="N285">
            <v>0</v>
          </cell>
          <cell r="O285">
            <v>-121.56749282883391</v>
          </cell>
          <cell r="P285">
            <v>0</v>
          </cell>
          <cell r="Q285">
            <v>-311.31446684236766</v>
          </cell>
          <cell r="R285">
            <v>-10896.006339482868</v>
          </cell>
          <cell r="S285">
            <v>675.13296289914501</v>
          </cell>
          <cell r="T285">
            <v>23629.653701470077</v>
          </cell>
          <cell r="U285">
            <v>676.31298309356544</v>
          </cell>
          <cell r="V285">
            <v>23670.954408274789</v>
          </cell>
          <cell r="W285">
            <v>-120.78534224496495</v>
          </cell>
          <cell r="X285">
            <v>-4227.4869785737737</v>
          </cell>
          <cell r="Y285">
            <v>218.37700984244069</v>
          </cell>
          <cell r="Z285">
            <v>7643.1953444854244</v>
          </cell>
          <cell r="AA285">
            <v>604.68828019460864</v>
          </cell>
          <cell r="AB285">
            <v>21164.089806811302</v>
          </cell>
          <cell r="AC285">
            <v>290.40190449040455</v>
          </cell>
        </row>
        <row r="286">
          <cell r="D286" t="str">
            <v>Workers Welfare Fund</v>
          </cell>
          <cell r="E286">
            <v>-37.880459328748636</v>
          </cell>
          <cell r="F286">
            <v>0</v>
          </cell>
          <cell r="G286">
            <v>-196.08507857284258</v>
          </cell>
          <cell r="H286">
            <v>0</v>
          </cell>
          <cell r="I286">
            <v>163.10932701159146</v>
          </cell>
          <cell r="J286">
            <v>0</v>
          </cell>
          <cell r="K286">
            <v>127.58298590747775</v>
          </cell>
          <cell r="L286">
            <v>0</v>
          </cell>
          <cell r="M286">
            <v>-31.788721134469881</v>
          </cell>
          <cell r="N286">
            <v>0</v>
          </cell>
          <cell r="O286">
            <v>-46.195647274956897</v>
          </cell>
          <cell r="P286">
            <v>0</v>
          </cell>
          <cell r="Q286">
            <v>-118.29949740009971</v>
          </cell>
          <cell r="R286">
            <v>-4140.4824090034899</v>
          </cell>
          <cell r="S286">
            <v>256.55052590167514</v>
          </cell>
          <cell r="T286">
            <v>8979.2684065586309</v>
          </cell>
          <cell r="U286">
            <v>256.99893357555482</v>
          </cell>
          <cell r="V286">
            <v>8994.9626751444193</v>
          </cell>
          <cell r="W286">
            <v>-45.898430053086649</v>
          </cell>
          <cell r="X286">
            <v>-1606.4450518580327</v>
          </cell>
          <cell r="Y286">
            <v>82.983263740127455</v>
          </cell>
          <cell r="Z286">
            <v>2904.414230904461</v>
          </cell>
          <cell r="AA286">
            <v>229.78154647395132</v>
          </cell>
          <cell r="AB286">
            <v>8042.3541265882959</v>
          </cell>
          <cell r="AC286">
            <v>110.35272370635373</v>
          </cell>
        </row>
        <row r="287">
          <cell r="E287">
            <v>11094.593980478767</v>
          </cell>
          <cell r="F287">
            <v>0</v>
          </cell>
          <cell r="G287">
            <v>18665.077753243317</v>
          </cell>
          <cell r="H287">
            <v>0</v>
          </cell>
          <cell r="I287">
            <v>1476.7337482607788</v>
          </cell>
          <cell r="J287">
            <v>0</v>
          </cell>
          <cell r="K287">
            <v>3176.7573640025248</v>
          </cell>
          <cell r="L287">
            <v>0</v>
          </cell>
          <cell r="M287">
            <v>11034.660249985904</v>
          </cell>
          <cell r="N287">
            <v>0</v>
          </cell>
          <cell r="O287">
            <v>11720.847123040445</v>
          </cell>
          <cell r="P287">
            <v>0</v>
          </cell>
          <cell r="Q287">
            <v>19195.055049666378</v>
          </cell>
          <cell r="R287">
            <v>671826.92673832318</v>
          </cell>
          <cell r="S287">
            <v>1406.1436545706304</v>
          </cell>
          <cell r="T287">
            <v>49215.027909972057</v>
          </cell>
          <cell r="U287">
            <v>1384.863985679945</v>
          </cell>
          <cell r="V287">
            <v>48470.239498798066</v>
          </cell>
          <cell r="W287">
            <v>15759.184456403762</v>
          </cell>
          <cell r="X287">
            <v>551571.45597413159</v>
          </cell>
          <cell r="Y287">
            <v>9642.9649317443564</v>
          </cell>
          <cell r="Z287">
            <v>337503.7726110525</v>
          </cell>
          <cell r="AA287">
            <v>2676.4943910665434</v>
          </cell>
          <cell r="AB287">
            <v>93677.303687329011</v>
          </cell>
          <cell r="AC287">
            <v>695.34314540460571</v>
          </cell>
        </row>
        <row r="288">
          <cell r="D288" t="str">
            <v>Operating Profit</v>
          </cell>
          <cell r="E288">
            <v>-1041.7524183697715</v>
          </cell>
          <cell r="F288">
            <v>0</v>
          </cell>
          <cell r="G288">
            <v>-8612.2361911343214</v>
          </cell>
          <cell r="H288">
            <v>0</v>
          </cell>
          <cell r="I288">
            <v>8576.1078138482171</v>
          </cell>
          <cell r="J288">
            <v>0</v>
          </cell>
          <cell r="K288">
            <v>6876.0841981064705</v>
          </cell>
          <cell r="L288">
            <v>0</v>
          </cell>
          <cell r="M288">
            <v>-981.81868787690837</v>
          </cell>
          <cell r="N288">
            <v>0</v>
          </cell>
          <cell r="O288">
            <v>-1668.0055609314495</v>
          </cell>
          <cell r="P288">
            <v>0</v>
          </cell>
          <cell r="Q288">
            <v>-5310.918973328251</v>
          </cell>
          <cell r="R288">
            <v>-185882.16406648781</v>
          </cell>
          <cell r="S288">
            <v>12477.992421767496</v>
          </cell>
          <cell r="T288">
            <v>436729.73476186331</v>
          </cell>
          <cell r="U288">
            <v>12499.272090658182</v>
          </cell>
          <cell r="V288">
            <v>437474.52317303733</v>
          </cell>
          <cell r="W288">
            <v>-1875.0483800656348</v>
          </cell>
          <cell r="X288">
            <v>-65626.693302296218</v>
          </cell>
          <cell r="Y288">
            <v>4241.1711445937708</v>
          </cell>
          <cell r="Z288">
            <v>148440.99006078287</v>
          </cell>
          <cell r="AA288">
            <v>11207.641685271585</v>
          </cell>
          <cell r="AB288">
            <v>392267.45898450637</v>
          </cell>
          <cell r="AC288">
            <v>13188.792930933576</v>
          </cell>
        </row>
        <row r="290">
          <cell r="C290" t="str">
            <v>Other Income</v>
          </cell>
        </row>
        <row r="291">
          <cell r="D291" t="str">
            <v>H.D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row>
        <row r="292">
          <cell r="D292" t="str">
            <v>Others</v>
          </cell>
          <cell r="E292">
            <v>3111.1111111111113</v>
          </cell>
          <cell r="F292">
            <v>0</v>
          </cell>
          <cell r="G292">
            <v>3111.1111111111113</v>
          </cell>
          <cell r="H292">
            <v>0</v>
          </cell>
          <cell r="I292">
            <v>3111.1111111111113</v>
          </cell>
          <cell r="J292">
            <v>0</v>
          </cell>
          <cell r="K292">
            <v>3111.1111111111113</v>
          </cell>
          <cell r="L292">
            <v>0</v>
          </cell>
          <cell r="M292">
            <v>3111.1111111111113</v>
          </cell>
          <cell r="N292">
            <v>0</v>
          </cell>
          <cell r="O292">
            <v>3111.1111111111113</v>
          </cell>
          <cell r="P292">
            <v>0</v>
          </cell>
          <cell r="Q292">
            <v>2666.666666666667</v>
          </cell>
          <cell r="R292">
            <v>93333.333333333343</v>
          </cell>
          <cell r="S292">
            <v>2666.666666666667</v>
          </cell>
          <cell r="T292">
            <v>93333.333333333343</v>
          </cell>
          <cell r="U292">
            <v>2666.666666666667</v>
          </cell>
          <cell r="V292">
            <v>93333.333333333343</v>
          </cell>
          <cell r="W292">
            <v>2666.666666666667</v>
          </cell>
          <cell r="X292">
            <v>93333.333333333343</v>
          </cell>
          <cell r="Y292">
            <v>2666.666666666667</v>
          </cell>
          <cell r="Z292">
            <v>93333.333333333343</v>
          </cell>
          <cell r="AA292">
            <v>2666.666666666667</v>
          </cell>
          <cell r="AB292">
            <v>93333.333333333343</v>
          </cell>
          <cell r="AC292">
            <v>2666.6666666666674</v>
          </cell>
        </row>
        <row r="293">
          <cell r="E293">
            <v>3111.1111111111113</v>
          </cell>
          <cell r="F293">
            <v>0</v>
          </cell>
          <cell r="G293">
            <v>3111.1111111111113</v>
          </cell>
          <cell r="H293">
            <v>0</v>
          </cell>
          <cell r="I293">
            <v>3111.1111111111113</v>
          </cell>
          <cell r="J293">
            <v>0</v>
          </cell>
          <cell r="K293">
            <v>3111.1111111111113</v>
          </cell>
          <cell r="L293">
            <v>0</v>
          </cell>
          <cell r="M293">
            <v>3111.1111111111113</v>
          </cell>
          <cell r="N293">
            <v>0</v>
          </cell>
          <cell r="O293">
            <v>3111.1111111111113</v>
          </cell>
          <cell r="P293">
            <v>0</v>
          </cell>
          <cell r="Q293">
            <v>2666.666666666667</v>
          </cell>
          <cell r="R293">
            <v>93333.333333333343</v>
          </cell>
          <cell r="S293">
            <v>2666.666666666667</v>
          </cell>
          <cell r="T293">
            <v>93333.333333333343</v>
          </cell>
          <cell r="U293">
            <v>2666.666666666667</v>
          </cell>
          <cell r="V293">
            <v>93333.333333333343</v>
          </cell>
          <cell r="W293">
            <v>2666.666666666667</v>
          </cell>
          <cell r="X293">
            <v>93333.333333333343</v>
          </cell>
          <cell r="Y293">
            <v>2666.666666666667</v>
          </cell>
          <cell r="Z293">
            <v>93333.333333333343</v>
          </cell>
          <cell r="AA293">
            <v>2666.666666666667</v>
          </cell>
          <cell r="AB293">
            <v>93333.333333333343</v>
          </cell>
          <cell r="AC293">
            <v>2666.6666666666674</v>
          </cell>
        </row>
        <row r="295">
          <cell r="C295" t="str">
            <v>Profit before tax</v>
          </cell>
          <cell r="E295">
            <v>2069.3586927413398</v>
          </cell>
          <cell r="F295">
            <v>0</v>
          </cell>
          <cell r="G295">
            <v>-5501.1250800232101</v>
          </cell>
          <cell r="H295">
            <v>0</v>
          </cell>
          <cell r="I295">
            <v>11687.218924959328</v>
          </cell>
          <cell r="J295">
            <v>0</v>
          </cell>
          <cell r="K295">
            <v>9987.1953092175827</v>
          </cell>
          <cell r="L295">
            <v>0</v>
          </cell>
          <cell r="M295">
            <v>2129.2924232342029</v>
          </cell>
          <cell r="N295">
            <v>0</v>
          </cell>
          <cell r="O295">
            <v>1443.1055501796618</v>
          </cell>
          <cell r="P295">
            <v>0</v>
          </cell>
          <cell r="Q295">
            <v>-2644.252306661584</v>
          </cell>
          <cell r="R295">
            <v>-92548.830733154464</v>
          </cell>
          <cell r="S295">
            <v>15144.659088434164</v>
          </cell>
          <cell r="T295">
            <v>530063.06809519662</v>
          </cell>
          <cell r="U295">
            <v>15165.93875732485</v>
          </cell>
          <cell r="V295">
            <v>530807.85650637071</v>
          </cell>
          <cell r="W295">
            <v>791.6182866010322</v>
          </cell>
          <cell r="X295">
            <v>27706.640031037125</v>
          </cell>
          <cell r="Y295">
            <v>6907.8378112604378</v>
          </cell>
          <cell r="Z295">
            <v>241774.32339411622</v>
          </cell>
          <cell r="AA295">
            <v>13874.308351938253</v>
          </cell>
          <cell r="AB295">
            <v>485600.79231783969</v>
          </cell>
          <cell r="AC295">
            <v>15855.459597600244</v>
          </cell>
        </row>
        <row r="333">
          <cell r="F333">
            <v>185405.57509915665</v>
          </cell>
        </row>
        <row r="334">
          <cell r="D334" t="str">
            <v>CKD Cost</v>
          </cell>
          <cell r="F334">
            <v>55621672.529746994</v>
          </cell>
          <cell r="H334">
            <v>55621672.529746994</v>
          </cell>
          <cell r="J334">
            <v>55621672.529746994</v>
          </cell>
          <cell r="L334">
            <v>55621672.529746994</v>
          </cell>
          <cell r="N334">
            <v>55621672.529746994</v>
          </cell>
          <cell r="P334">
            <v>55621672.529746994</v>
          </cell>
          <cell r="R334">
            <v>58402756.156234346</v>
          </cell>
          <cell r="T334">
            <v>58402756.156234346</v>
          </cell>
          <cell r="V334">
            <v>58402756.156234346</v>
          </cell>
          <cell r="X334">
            <v>58402756.156234346</v>
          </cell>
          <cell r="Z334">
            <v>58402756.156234346</v>
          </cell>
          <cell r="AB334">
            <v>58402756.156234346</v>
          </cell>
          <cell r="AC334">
            <v>684146572.11588812</v>
          </cell>
          <cell r="AF334" t="str">
            <v>CKD Cost</v>
          </cell>
        </row>
        <row r="335">
          <cell r="D335" t="str">
            <v>Vendor parts</v>
          </cell>
          <cell r="F335">
            <v>27750870</v>
          </cell>
          <cell r="H335">
            <v>27750870</v>
          </cell>
          <cell r="J335">
            <v>27750870</v>
          </cell>
          <cell r="L335">
            <v>27750870</v>
          </cell>
          <cell r="N335">
            <v>27750870</v>
          </cell>
          <cell r="P335">
            <v>27750870</v>
          </cell>
          <cell r="R335">
            <v>29134335</v>
          </cell>
          <cell r="T335">
            <v>29134335</v>
          </cell>
          <cell r="V335">
            <v>29134335</v>
          </cell>
          <cell r="X335">
            <v>29134335</v>
          </cell>
          <cell r="Z335">
            <v>29134335</v>
          </cell>
          <cell r="AB335">
            <v>29134335</v>
          </cell>
          <cell r="AC335">
            <v>341311230</v>
          </cell>
          <cell r="AF335" t="str">
            <v>Vendor parts</v>
          </cell>
        </row>
        <row r="336">
          <cell r="D336" t="str">
            <v>Nummi Parts</v>
          </cell>
          <cell r="F336">
            <v>0</v>
          </cell>
          <cell r="H336">
            <v>0</v>
          </cell>
          <cell r="J336">
            <v>0</v>
          </cell>
          <cell r="L336">
            <v>0</v>
          </cell>
          <cell r="N336">
            <v>0</v>
          </cell>
          <cell r="P336">
            <v>0</v>
          </cell>
          <cell r="R336">
            <v>0</v>
          </cell>
          <cell r="T336">
            <v>0</v>
          </cell>
          <cell r="V336">
            <v>0</v>
          </cell>
          <cell r="X336">
            <v>0</v>
          </cell>
          <cell r="Z336">
            <v>0</v>
          </cell>
          <cell r="AB336">
            <v>0</v>
          </cell>
          <cell r="AC336">
            <v>0</v>
          </cell>
          <cell r="AF336" t="str">
            <v>Nummi Parts</v>
          </cell>
        </row>
        <row r="337">
          <cell r="D337" t="str">
            <v>Paints &amp; Chemicals</v>
          </cell>
          <cell r="F337">
            <v>1732050</v>
          </cell>
          <cell r="H337">
            <v>1732050</v>
          </cell>
          <cell r="J337">
            <v>1732050</v>
          </cell>
          <cell r="L337">
            <v>1732050</v>
          </cell>
          <cell r="N337">
            <v>1732050</v>
          </cell>
          <cell r="P337">
            <v>1732050</v>
          </cell>
          <cell r="R337">
            <v>1782165</v>
          </cell>
          <cell r="T337">
            <v>1782165</v>
          </cell>
          <cell r="V337">
            <v>1782165</v>
          </cell>
          <cell r="X337">
            <v>1782165</v>
          </cell>
          <cell r="Z337">
            <v>1782165</v>
          </cell>
          <cell r="AB337">
            <v>1782165</v>
          </cell>
          <cell r="AC337">
            <v>21085290</v>
          </cell>
          <cell r="AF337" t="str">
            <v>Paints &amp; Chemicals</v>
          </cell>
        </row>
        <row r="338">
          <cell r="D338" t="str">
            <v>Consumables</v>
          </cell>
          <cell r="F338">
            <v>1003380</v>
          </cell>
          <cell r="H338">
            <v>1003380</v>
          </cell>
          <cell r="J338">
            <v>1003380</v>
          </cell>
          <cell r="L338">
            <v>1003380</v>
          </cell>
          <cell r="N338">
            <v>1003380</v>
          </cell>
          <cell r="P338">
            <v>1003380</v>
          </cell>
          <cell r="R338">
            <v>1052940</v>
          </cell>
          <cell r="T338">
            <v>1052940</v>
          </cell>
          <cell r="V338">
            <v>1052940</v>
          </cell>
          <cell r="X338">
            <v>1052940</v>
          </cell>
          <cell r="Z338">
            <v>1052940</v>
          </cell>
          <cell r="AB338">
            <v>1052940</v>
          </cell>
          <cell r="AC338">
            <v>12337920</v>
          </cell>
          <cell r="AF338" t="str">
            <v>Consumables</v>
          </cell>
        </row>
        <row r="339">
          <cell r="D339" t="str">
            <v>KD Parts</v>
          </cell>
          <cell r="F339">
            <v>0</v>
          </cell>
          <cell r="H339">
            <v>0</v>
          </cell>
          <cell r="J339">
            <v>0</v>
          </cell>
          <cell r="L339">
            <v>0</v>
          </cell>
          <cell r="N339">
            <v>0</v>
          </cell>
          <cell r="P339">
            <v>0</v>
          </cell>
          <cell r="R339">
            <v>0</v>
          </cell>
          <cell r="T339">
            <v>0</v>
          </cell>
          <cell r="V339">
            <v>0</v>
          </cell>
          <cell r="X339">
            <v>0</v>
          </cell>
          <cell r="Z339">
            <v>0</v>
          </cell>
          <cell r="AB339">
            <v>0</v>
          </cell>
          <cell r="AC339">
            <v>0</v>
          </cell>
          <cell r="AF339" t="str">
            <v>KD Parts</v>
          </cell>
        </row>
        <row r="340">
          <cell r="D340" t="str">
            <v>Spare parts</v>
          </cell>
          <cell r="F340">
            <v>12150</v>
          </cell>
          <cell r="H340">
            <v>12150</v>
          </cell>
          <cell r="J340">
            <v>12150</v>
          </cell>
          <cell r="L340">
            <v>12150</v>
          </cell>
          <cell r="N340">
            <v>12150</v>
          </cell>
          <cell r="P340">
            <v>12150</v>
          </cell>
          <cell r="R340">
            <v>12810</v>
          </cell>
          <cell r="T340">
            <v>12810</v>
          </cell>
          <cell r="V340">
            <v>12810</v>
          </cell>
          <cell r="X340">
            <v>12810</v>
          </cell>
          <cell r="Z340">
            <v>12810</v>
          </cell>
          <cell r="AB340">
            <v>12810</v>
          </cell>
          <cell r="AC340">
            <v>149760</v>
          </cell>
          <cell r="AF340" t="str">
            <v>Spare parts</v>
          </cell>
        </row>
        <row r="341">
          <cell r="D341" t="str">
            <v>Utilities</v>
          </cell>
          <cell r="F341">
            <v>1271910</v>
          </cell>
          <cell r="H341">
            <v>1271910</v>
          </cell>
          <cell r="J341">
            <v>1271910</v>
          </cell>
          <cell r="L341">
            <v>1271910</v>
          </cell>
          <cell r="N341">
            <v>1271910</v>
          </cell>
          <cell r="P341">
            <v>1271910</v>
          </cell>
          <cell r="R341">
            <v>1330035</v>
          </cell>
          <cell r="T341">
            <v>1330035</v>
          </cell>
          <cell r="V341">
            <v>1330035</v>
          </cell>
          <cell r="X341">
            <v>1330035</v>
          </cell>
          <cell r="Z341">
            <v>1330035</v>
          </cell>
          <cell r="AB341">
            <v>1330035</v>
          </cell>
          <cell r="AC341">
            <v>15611670</v>
          </cell>
          <cell r="AF341" t="str">
            <v>Utilities</v>
          </cell>
        </row>
        <row r="342">
          <cell r="D342" t="str">
            <v>Royalties</v>
          </cell>
          <cell r="F342">
            <v>612510</v>
          </cell>
          <cell r="H342">
            <v>612510</v>
          </cell>
          <cell r="J342">
            <v>612510</v>
          </cell>
          <cell r="L342">
            <v>612510</v>
          </cell>
          <cell r="N342">
            <v>612510</v>
          </cell>
          <cell r="P342">
            <v>612510</v>
          </cell>
          <cell r="R342">
            <v>640920</v>
          </cell>
          <cell r="T342">
            <v>640920</v>
          </cell>
          <cell r="V342">
            <v>640920</v>
          </cell>
          <cell r="X342">
            <v>640920</v>
          </cell>
          <cell r="Z342">
            <v>640920</v>
          </cell>
          <cell r="AB342">
            <v>640920</v>
          </cell>
          <cell r="AC342">
            <v>7520580</v>
          </cell>
          <cell r="AF342" t="str">
            <v>Royalties</v>
          </cell>
        </row>
        <row r="344">
          <cell r="F344">
            <v>88004542.529746994</v>
          </cell>
          <cell r="H344">
            <v>88004542.529746994</v>
          </cell>
          <cell r="J344">
            <v>88004542.529746994</v>
          </cell>
          <cell r="L344">
            <v>88004542.529746994</v>
          </cell>
          <cell r="N344">
            <v>88004542.529746994</v>
          </cell>
          <cell r="P344">
            <v>88004542.529746994</v>
          </cell>
          <cell r="R344">
            <v>92355961.156234354</v>
          </cell>
          <cell r="T344">
            <v>92355961.156234354</v>
          </cell>
          <cell r="V344">
            <v>92355961.156234354</v>
          </cell>
          <cell r="X344">
            <v>92355961.156234354</v>
          </cell>
          <cell r="Z344">
            <v>92355961.156234354</v>
          </cell>
          <cell r="AB344">
            <v>92355961.156234354</v>
          </cell>
          <cell r="AC344">
            <v>1082163022.1158881</v>
          </cell>
        </row>
        <row r="345">
          <cell r="F345">
            <v>0</v>
          </cell>
          <cell r="H345">
            <v>0</v>
          </cell>
          <cell r="J345">
            <v>0</v>
          </cell>
          <cell r="L345">
            <v>0</v>
          </cell>
          <cell r="N345">
            <v>0</v>
          </cell>
          <cell r="P345">
            <v>0</v>
          </cell>
          <cell r="R345">
            <v>-11416005.12847048</v>
          </cell>
          <cell r="T345">
            <v>-11416005.12847048</v>
          </cell>
          <cell r="V345">
            <v>-11416005.12847048</v>
          </cell>
          <cell r="X345">
            <v>-11416005.12847048</v>
          </cell>
          <cell r="Z345">
            <v>-11416005.12847048</v>
          </cell>
          <cell r="AB345">
            <v>-11416005.12847048</v>
          </cell>
          <cell r="AC345">
            <v>-68496030.770822763</v>
          </cell>
        </row>
      </sheetData>
      <sheetData sheetId="11">
        <row r="31">
          <cell r="C31" t="str">
            <v>Depreciation (Admin. &amp; Selling )</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C32" t="str">
            <v>Financial Charges -Capital Exp.</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C33" t="str">
            <v>Financial Charges -Working Capital</v>
          </cell>
          <cell r="E33">
            <v>61821.642211505023</v>
          </cell>
          <cell r="F33">
            <v>54720.596341111326</v>
          </cell>
          <cell r="G33">
            <v>53840.889428353745</v>
          </cell>
          <cell r="H33">
            <v>49233.023961940838</v>
          </cell>
          <cell r="I33">
            <v>66097.823217230602</v>
          </cell>
          <cell r="J33">
            <v>63871.595708394932</v>
          </cell>
          <cell r="K33">
            <v>56780.621461829563</v>
          </cell>
          <cell r="L33">
            <v>71456.813349351432</v>
          </cell>
          <cell r="M33">
            <v>66581.975824860856</v>
          </cell>
          <cell r="N33">
            <v>69348.82804305121</v>
          </cell>
          <cell r="O33">
            <v>69858.455485244849</v>
          </cell>
          <cell r="P33">
            <v>67392.223866452419</v>
          </cell>
          <cell r="Q33">
            <v>751004.48889932688</v>
          </cell>
          <cell r="R33">
            <v>349585.57086853648</v>
          </cell>
          <cell r="S33">
            <v>401418.91803079034</v>
          </cell>
          <cell r="T33">
            <v>8173.9325113345403</v>
          </cell>
          <cell r="U33">
            <v>11775.441647157946</v>
          </cell>
        </row>
        <row r="34">
          <cell r="C34" t="str">
            <v>Other Expenses  - (Charity &amp; Donation)</v>
          </cell>
          <cell r="E34">
            <v>42931.695980211829</v>
          </cell>
          <cell r="F34">
            <v>38000.414125771749</v>
          </cell>
          <cell r="G34">
            <v>37389.506547467892</v>
          </cell>
          <cell r="H34">
            <v>34189.599973570039</v>
          </cell>
          <cell r="I34">
            <v>45901.266123076814</v>
          </cell>
          <cell r="J34">
            <v>44355.274797496473</v>
          </cell>
          <cell r="K34">
            <v>39430.987126270535</v>
          </cell>
          <cell r="L34">
            <v>49622.787048160724</v>
          </cell>
          <cell r="M34">
            <v>46237.483211708932</v>
          </cell>
          <cell r="N34">
            <v>48158.90836323001</v>
          </cell>
          <cell r="O34">
            <v>48512.816309197813</v>
          </cell>
          <cell r="P34">
            <v>46800.155462814189</v>
          </cell>
          <cell r="Q34">
            <v>521530.89506897703</v>
          </cell>
          <cell r="R34">
            <v>242767.75754759478</v>
          </cell>
          <cell r="S34">
            <v>278763.13752138219</v>
          </cell>
          <cell r="T34">
            <v>5676.342021760036</v>
          </cell>
          <cell r="U34">
            <v>8177.3900327485753</v>
          </cell>
        </row>
        <row r="35">
          <cell r="C35" t="str">
            <v>W.P.P.F.</v>
          </cell>
          <cell r="E35">
            <v>-29905.625785854187</v>
          </cell>
          <cell r="F35">
            <v>-154804.00939961255</v>
          </cell>
          <cell r="G35">
            <v>128770.52132494061</v>
          </cell>
          <cell r="H35">
            <v>100723.40992695613</v>
          </cell>
          <cell r="I35">
            <v>-25096.358790370967</v>
          </cell>
          <cell r="J35">
            <v>-36470.247848650171</v>
          </cell>
          <cell r="K35">
            <v>-108960.0633948287</v>
          </cell>
          <cell r="L35">
            <v>236296.53701470073</v>
          </cell>
          <cell r="M35">
            <v>236709.54408274789</v>
          </cell>
          <cell r="N35">
            <v>-42274.869785737734</v>
          </cell>
          <cell r="O35">
            <v>76431.95344485424</v>
          </cell>
          <cell r="P35">
            <v>211640.89806811302</v>
          </cell>
          <cell r="Q35">
            <v>593061.6888572583</v>
          </cell>
          <cell r="R35">
            <v>-16782.310572591134</v>
          </cell>
          <cell r="S35">
            <v>609843.99942984944</v>
          </cell>
          <cell r="T35">
            <v>0</v>
          </cell>
          <cell r="U35">
            <v>0</v>
          </cell>
        </row>
        <row r="36">
          <cell r="C36" t="str">
            <v>Workers Welfare Fund</v>
          </cell>
          <cell r="E36">
            <v>-11364.13779862459</v>
          </cell>
          <cell r="F36">
            <v>-58825.523571852777</v>
          </cell>
          <cell r="G36">
            <v>48932.798103477442</v>
          </cell>
          <cell r="H36">
            <v>38274.895772243326</v>
          </cell>
          <cell r="I36">
            <v>-9536.6163403409646</v>
          </cell>
          <cell r="J36">
            <v>-13858.69418248707</v>
          </cell>
          <cell r="K36">
            <v>-41404.824090034897</v>
          </cell>
          <cell r="L36">
            <v>89792.684065586305</v>
          </cell>
          <cell r="M36">
            <v>89949.626751444172</v>
          </cell>
          <cell r="N36">
            <v>-16064.450518580326</v>
          </cell>
          <cell r="O36">
            <v>29044.142309044608</v>
          </cell>
          <cell r="P36">
            <v>80423.541265882959</v>
          </cell>
          <cell r="Q36">
            <v>225363.44176575818</v>
          </cell>
          <cell r="R36">
            <v>-6377.2780175846292</v>
          </cell>
          <cell r="S36">
            <v>231740.71978334282</v>
          </cell>
          <cell r="T36">
            <v>0</v>
          </cell>
          <cell r="U36">
            <v>0</v>
          </cell>
        </row>
        <row r="37">
          <cell r="E37">
            <v>3403483.5746072386</v>
          </cell>
          <cell r="F37">
            <v>5729091.4774954198</v>
          </cell>
          <cell r="G37">
            <v>448933.71540423972</v>
          </cell>
          <cell r="H37">
            <v>971170.92963471054</v>
          </cell>
          <cell r="I37">
            <v>3399866.1142095951</v>
          </cell>
          <cell r="J37">
            <v>3611647.9284747541</v>
          </cell>
          <cell r="K37">
            <v>6925846.721103237</v>
          </cell>
          <cell r="L37">
            <v>497168.82147779921</v>
          </cell>
          <cell r="M37">
            <v>489478.62987076188</v>
          </cell>
          <cell r="N37">
            <v>5684168.4161019633</v>
          </cell>
          <cell r="O37">
            <v>3473847.3675483409</v>
          </cell>
          <cell r="P37">
            <v>956256.81866326253</v>
          </cell>
          <cell r="Q37">
            <v>35590960.514591321</v>
          </cell>
          <cell r="R37">
            <v>17564193.73982596</v>
          </cell>
          <cell r="S37">
            <v>18026766.774765365</v>
          </cell>
          <cell r="T37">
            <v>413592.67412244156</v>
          </cell>
          <cell r="U37">
            <v>504119.5105693005</v>
          </cell>
        </row>
        <row r="38">
          <cell r="B38" t="str">
            <v>Operating Profit</v>
          </cell>
          <cell r="E38">
            <v>-1490176.0854659383</v>
          </cell>
          <cell r="F38">
            <v>-3815783.9883541195</v>
          </cell>
          <cell r="G38">
            <v>1464373.7737370606</v>
          </cell>
          <cell r="H38">
            <v>942136.55950658978</v>
          </cell>
          <cell r="I38">
            <v>-1400627.5340100406</v>
          </cell>
          <cell r="J38">
            <v>-1612409.3482751995</v>
          </cell>
          <cell r="K38">
            <v>-2962169.7137450436</v>
          </cell>
          <cell r="L38">
            <v>3466508.1858803942</v>
          </cell>
          <cell r="M38">
            <v>3474198.3774874313</v>
          </cell>
          <cell r="N38">
            <v>-1720491.4087437699</v>
          </cell>
          <cell r="O38">
            <v>489829.63980985247</v>
          </cell>
          <cell r="P38">
            <v>3007420.1886949306</v>
          </cell>
          <cell r="Q38">
            <v>-157191.35347785335</v>
          </cell>
          <cell r="R38">
            <v>-5912486.622861648</v>
          </cell>
          <cell r="S38">
            <v>5755295.2693837956</v>
          </cell>
          <cell r="T38">
            <v>2336202.2397413384</v>
          </cell>
          <cell r="U38">
            <v>3620572.8602264579</v>
          </cell>
        </row>
        <row r="39">
          <cell r="R39">
            <v>0</v>
          </cell>
          <cell r="S39">
            <v>0</v>
          </cell>
          <cell r="T39">
            <v>0</v>
          </cell>
          <cell r="U39">
            <v>0</v>
          </cell>
        </row>
        <row r="40">
          <cell r="B40" t="str">
            <v>Other Income</v>
          </cell>
          <cell r="R40">
            <v>0</v>
          </cell>
          <cell r="S40">
            <v>0</v>
          </cell>
          <cell r="T40">
            <v>0</v>
          </cell>
          <cell r="U40">
            <v>0</v>
          </cell>
        </row>
        <row r="41">
          <cell r="C41" t="str">
            <v>H.D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Scrap income</v>
          </cell>
          <cell r="E42">
            <v>933333.33333333337</v>
          </cell>
          <cell r="F42">
            <v>933333.33333333337</v>
          </cell>
          <cell r="G42">
            <v>933333.33333333337</v>
          </cell>
          <cell r="H42">
            <v>933333.33333333337</v>
          </cell>
          <cell r="I42">
            <v>933333.33333333337</v>
          </cell>
          <cell r="J42">
            <v>933333.33333333337</v>
          </cell>
          <cell r="K42">
            <v>933333.3333333336</v>
          </cell>
          <cell r="L42">
            <v>933333.3333333336</v>
          </cell>
          <cell r="M42">
            <v>933333.3333333336</v>
          </cell>
          <cell r="N42">
            <v>933333.3333333336</v>
          </cell>
          <cell r="O42">
            <v>933333.3333333336</v>
          </cell>
          <cell r="P42">
            <v>933333.3333333336</v>
          </cell>
          <cell r="Q42">
            <v>11200000.000000004</v>
          </cell>
          <cell r="R42">
            <v>5600000</v>
          </cell>
          <cell r="S42">
            <v>5600000.0000000019</v>
          </cell>
          <cell r="T42">
            <v>0</v>
          </cell>
          <cell r="U42">
            <v>0</v>
          </cell>
        </row>
        <row r="43">
          <cell r="E43">
            <v>933333.33333333337</v>
          </cell>
          <cell r="F43">
            <v>933333.33333333337</v>
          </cell>
          <cell r="G43">
            <v>933333.33333333337</v>
          </cell>
          <cell r="H43">
            <v>933333.33333333337</v>
          </cell>
          <cell r="I43">
            <v>933333.33333333337</v>
          </cell>
          <cell r="J43">
            <v>933333.33333333337</v>
          </cell>
          <cell r="K43">
            <v>933333.3333333336</v>
          </cell>
          <cell r="L43">
            <v>933333.3333333336</v>
          </cell>
          <cell r="M43">
            <v>933333.3333333336</v>
          </cell>
          <cell r="N43">
            <v>933333.3333333336</v>
          </cell>
          <cell r="O43">
            <v>933333.3333333336</v>
          </cell>
          <cell r="P43">
            <v>933333.3333333336</v>
          </cell>
          <cell r="Q43">
            <v>11200000.000000004</v>
          </cell>
          <cell r="R43">
            <v>5600000</v>
          </cell>
          <cell r="S43">
            <v>5600000.0000000019</v>
          </cell>
          <cell r="T43">
            <v>0</v>
          </cell>
          <cell r="U43">
            <v>0</v>
          </cell>
        </row>
        <row r="44">
          <cell r="B44" t="str">
            <v>Profit Before Tax</v>
          </cell>
          <cell r="E44">
            <v>-556842.75213260495</v>
          </cell>
          <cell r="F44">
            <v>-2882450.655020786</v>
          </cell>
          <cell r="G44">
            <v>2397707.1070703939</v>
          </cell>
          <cell r="H44">
            <v>1875469.892839923</v>
          </cell>
          <cell r="I44">
            <v>-467294.2006767072</v>
          </cell>
          <cell r="J44">
            <v>-679076.01494186616</v>
          </cell>
          <cell r="K44">
            <v>-2028836.3804117101</v>
          </cell>
          <cell r="L44">
            <v>4399841.5192137277</v>
          </cell>
          <cell r="M44">
            <v>4407531.7108207652</v>
          </cell>
          <cell r="N44">
            <v>-787158.07541043626</v>
          </cell>
          <cell r="O44">
            <v>1423162.973143186</v>
          </cell>
          <cell r="P44">
            <v>3940753.5220282641</v>
          </cell>
          <cell r="Q44">
            <v>11042808.646522149</v>
          </cell>
          <cell r="R44">
            <v>-312486.62286164728</v>
          </cell>
          <cell r="S44">
            <v>11355295.269383796</v>
          </cell>
          <cell r="T44">
            <v>2336202.2397413393</v>
          </cell>
          <cell r="U44">
            <v>3620572.8602264579</v>
          </cell>
        </row>
        <row r="45">
          <cell r="R45">
            <v>0</v>
          </cell>
          <cell r="S45">
            <v>0</v>
          </cell>
          <cell r="T45">
            <v>0</v>
          </cell>
          <cell r="U45">
            <v>0</v>
          </cell>
        </row>
        <row r="46">
          <cell r="B46" t="str">
            <v>Taxation</v>
          </cell>
          <cell r="R46">
            <v>0</v>
          </cell>
          <cell r="S46">
            <v>0</v>
          </cell>
          <cell r="T46">
            <v>0</v>
          </cell>
          <cell r="U46">
            <v>0</v>
          </cell>
        </row>
        <row r="47">
          <cell r="C47" t="str">
            <v>Normal</v>
          </cell>
          <cell r="E47">
            <v>-318987.48943607247</v>
          </cell>
          <cell r="F47">
            <v>-1113888.2855763503</v>
          </cell>
          <cell r="G47">
            <v>690887.83494681586</v>
          </cell>
          <cell r="H47">
            <v>512385.3552939326</v>
          </cell>
          <cell r="I47">
            <v>-312694.44773432193</v>
          </cell>
          <cell r="J47">
            <v>-384744.06940504897</v>
          </cell>
          <cell r="K47">
            <v>-878047.67930518277</v>
          </cell>
          <cell r="L47">
            <v>1301093.9665940464</v>
          </cell>
          <cell r="M47">
            <v>1303700.7260331553</v>
          </cell>
          <cell r="N47">
            <v>-457153.53163051244</v>
          </cell>
          <cell r="O47">
            <v>292083.36014026508</v>
          </cell>
          <cell r="P47">
            <v>1145476.0013732968</v>
          </cell>
          <cell r="Q47">
            <v>1780111.7412940233</v>
          </cell>
          <cell r="R47">
            <v>-927041.10191104526</v>
          </cell>
          <cell r="S47">
            <v>2707152.8432050683</v>
          </cell>
          <cell r="T47">
            <v>0</v>
          </cell>
          <cell r="U47">
            <v>0</v>
          </cell>
        </row>
        <row r="48">
          <cell r="C48" t="str">
            <v>Presumptive</v>
          </cell>
          <cell r="E48">
            <v>104655.4552912223</v>
          </cell>
          <cell r="F48">
            <v>104655.4552912223</v>
          </cell>
          <cell r="G48">
            <v>104655.4552912223</v>
          </cell>
          <cell r="H48">
            <v>104655.4552912223</v>
          </cell>
          <cell r="I48">
            <v>125586.54634946678</v>
          </cell>
          <cell r="J48">
            <v>125586.54634946678</v>
          </cell>
          <cell r="K48">
            <v>167448.72846595568</v>
          </cell>
          <cell r="L48">
            <v>167448.72846595568</v>
          </cell>
          <cell r="M48">
            <v>167448.72846595568</v>
          </cell>
          <cell r="N48">
            <v>167448.72846595568</v>
          </cell>
          <cell r="O48">
            <v>167448.72846595568</v>
          </cell>
          <cell r="P48">
            <v>167448.72846595568</v>
          </cell>
          <cell r="Q48">
            <v>1674487.284659557</v>
          </cell>
          <cell r="R48">
            <v>669794.91386382282</v>
          </cell>
          <cell r="S48">
            <v>1004692.3707957341</v>
          </cell>
          <cell r="T48">
            <v>669794.91386382282</v>
          </cell>
          <cell r="U48">
            <v>1004692.3707957341</v>
          </cell>
        </row>
        <row r="49">
          <cell r="E49">
            <v>-214332.03414485016</v>
          </cell>
          <cell r="F49">
            <v>-1009232.830285128</v>
          </cell>
          <cell r="G49">
            <v>795543.29023803817</v>
          </cell>
          <cell r="H49">
            <v>617040.81058515492</v>
          </cell>
          <cell r="I49">
            <v>-187107.90138485515</v>
          </cell>
          <cell r="J49">
            <v>-259157.52305558219</v>
          </cell>
          <cell r="K49">
            <v>-710598.95083922707</v>
          </cell>
          <cell r="L49">
            <v>1468542.6950600022</v>
          </cell>
          <cell r="M49">
            <v>1471149.454499111</v>
          </cell>
          <cell r="N49">
            <v>-289704.80316455674</v>
          </cell>
          <cell r="O49">
            <v>459532.08860622079</v>
          </cell>
          <cell r="P49">
            <v>1312924.7298392525</v>
          </cell>
          <cell r="Q49">
            <v>3454599.0259535806</v>
          </cell>
          <cell r="R49">
            <v>-257246.18804722244</v>
          </cell>
          <cell r="S49">
            <v>3711845.2140008025</v>
          </cell>
          <cell r="T49">
            <v>-257246.18804722244</v>
          </cell>
          <cell r="U49">
            <v>3711845.2140008025</v>
          </cell>
        </row>
        <row r="50">
          <cell r="R50">
            <v>0</v>
          </cell>
          <cell r="S50">
            <v>0</v>
          </cell>
          <cell r="T50">
            <v>927041.10191104526</v>
          </cell>
          <cell r="U50">
            <v>-2707152.8432050683</v>
          </cell>
        </row>
        <row r="51">
          <cell r="B51" t="str">
            <v>Profit After Tax</v>
          </cell>
          <cell r="E51">
            <v>-342510.71798775479</v>
          </cell>
          <cell r="F51">
            <v>-1873217.824735658</v>
          </cell>
          <cell r="G51">
            <v>1602163.8168323557</v>
          </cell>
          <cell r="H51">
            <v>1258429.0822547681</v>
          </cell>
          <cell r="I51">
            <v>-280186.29929185205</v>
          </cell>
          <cell r="J51">
            <v>-419918.49188628397</v>
          </cell>
          <cell r="K51">
            <v>-1318237.4295724831</v>
          </cell>
          <cell r="L51">
            <v>2931298.8241537255</v>
          </cell>
          <cell r="M51">
            <v>2936382.2563216542</v>
          </cell>
          <cell r="N51">
            <v>-497453.27224587952</v>
          </cell>
          <cell r="O51">
            <v>963630.88453696517</v>
          </cell>
          <cell r="P51">
            <v>2627828.7921890114</v>
          </cell>
          <cell r="Q51">
            <v>7588209.6205685688</v>
          </cell>
          <cell r="R51">
            <v>-55240.434814424836</v>
          </cell>
          <cell r="S51">
            <v>7643450.055382994</v>
          </cell>
          <cell r="T51">
            <v>-55240.434814424836</v>
          </cell>
          <cell r="U51">
            <v>7643450.055382994</v>
          </cell>
        </row>
        <row r="55">
          <cell r="B55" t="str">
            <v>INDUS MOTOR COMPANY LIMITED</v>
          </cell>
        </row>
        <row r="56">
          <cell r="B56" t="str">
            <v>PERUNIT PROFIT &amp; LOSS ACCOUNT - DAIHTASU  (CKD)</v>
          </cell>
        </row>
        <row r="57">
          <cell r="B57" t="str">
            <v>FOR THE YEAR 2000~01</v>
          </cell>
        </row>
        <row r="58">
          <cell r="AA58" t="str">
            <v xml:space="preserve">C:\MIS\2002-03\[MIS-Aug-02-Sep17-QP.xls]Variantwise </v>
          </cell>
        </row>
        <row r="59">
          <cell r="AB59" t="str">
            <v>Rs.</v>
          </cell>
          <cell r="AC59" t="str">
            <v>CL</v>
          </cell>
        </row>
        <row r="60">
          <cell r="B60" t="str">
            <v>CL</v>
          </cell>
          <cell r="E60">
            <v>183</v>
          </cell>
          <cell r="G60">
            <v>214</v>
          </cell>
          <cell r="I60">
            <v>245</v>
          </cell>
          <cell r="K60">
            <v>276</v>
          </cell>
          <cell r="M60">
            <v>307</v>
          </cell>
          <cell r="O60">
            <v>338</v>
          </cell>
          <cell r="Q60">
            <v>369</v>
          </cell>
          <cell r="S60">
            <v>400</v>
          </cell>
          <cell r="U60">
            <v>431</v>
          </cell>
          <cell r="W60">
            <v>462</v>
          </cell>
          <cell r="Y60">
            <v>493</v>
          </cell>
          <cell r="AA60">
            <v>524</v>
          </cell>
          <cell r="AC60" t="str">
            <v>Yearly</v>
          </cell>
        </row>
        <row r="61">
          <cell r="E61" t="str">
            <v>Per Unit</v>
          </cell>
          <cell r="F61" t="str">
            <v>Total</v>
          </cell>
          <cell r="G61" t="str">
            <v>Per Unit</v>
          </cell>
          <cell r="H61" t="str">
            <v>Total</v>
          </cell>
          <cell r="I61" t="str">
            <v>Per Unit</v>
          </cell>
          <cell r="J61" t="str">
            <v>Total</v>
          </cell>
          <cell r="K61" t="str">
            <v>Per Unit</v>
          </cell>
          <cell r="L61" t="str">
            <v>Total</v>
          </cell>
          <cell r="M61" t="str">
            <v>Per Unit</v>
          </cell>
          <cell r="N61" t="str">
            <v>Total</v>
          </cell>
          <cell r="O61" t="str">
            <v>Per Unit</v>
          </cell>
          <cell r="P61" t="str">
            <v>Total</v>
          </cell>
          <cell r="Q61" t="str">
            <v>Per Unit</v>
          </cell>
          <cell r="R61" t="str">
            <v>Total</v>
          </cell>
          <cell r="S61" t="str">
            <v>Per Unit</v>
          </cell>
          <cell r="T61" t="str">
            <v>Total</v>
          </cell>
          <cell r="U61" t="str">
            <v>Per Unit</v>
          </cell>
          <cell r="V61" t="str">
            <v>Total</v>
          </cell>
          <cell r="W61" t="str">
            <v>Per Unit</v>
          </cell>
          <cell r="X61" t="str">
            <v>Total</v>
          </cell>
          <cell r="Y61" t="str">
            <v>Per Unit</v>
          </cell>
          <cell r="Z61" t="str">
            <v>Total</v>
          </cell>
          <cell r="AA61" t="str">
            <v>Per Unit</v>
          </cell>
          <cell r="AB61" t="str">
            <v>Total</v>
          </cell>
          <cell r="AC61" t="str">
            <v>Average</v>
          </cell>
        </row>
        <row r="63">
          <cell r="C63" t="str">
            <v>Sales Units</v>
          </cell>
          <cell r="E63">
            <v>1</v>
          </cell>
          <cell r="F63">
            <v>90</v>
          </cell>
          <cell r="G63">
            <v>1</v>
          </cell>
          <cell r="H63">
            <v>90</v>
          </cell>
          <cell r="I63">
            <v>1</v>
          </cell>
          <cell r="J63">
            <v>90</v>
          </cell>
          <cell r="K63">
            <v>1</v>
          </cell>
          <cell r="L63">
            <v>90</v>
          </cell>
          <cell r="M63">
            <v>1</v>
          </cell>
          <cell r="N63">
            <v>90</v>
          </cell>
          <cell r="O63">
            <v>1</v>
          </cell>
          <cell r="P63">
            <v>90</v>
          </cell>
          <cell r="Q63">
            <v>1</v>
          </cell>
          <cell r="R63">
            <v>90</v>
          </cell>
          <cell r="S63">
            <v>1</v>
          </cell>
          <cell r="T63">
            <v>90</v>
          </cell>
          <cell r="U63">
            <v>1</v>
          </cell>
          <cell r="V63">
            <v>90</v>
          </cell>
          <cell r="W63">
            <v>1</v>
          </cell>
          <cell r="X63">
            <v>90</v>
          </cell>
          <cell r="Y63">
            <v>1</v>
          </cell>
          <cell r="Z63">
            <v>90</v>
          </cell>
          <cell r="AA63">
            <v>1</v>
          </cell>
          <cell r="AB63">
            <v>90</v>
          </cell>
          <cell r="AC63">
            <v>1080</v>
          </cell>
        </row>
        <row r="65">
          <cell r="C65" t="str">
            <v>Selling Price</v>
          </cell>
          <cell r="E65">
            <v>349000</v>
          </cell>
          <cell r="F65">
            <v>31410000</v>
          </cell>
          <cell r="G65">
            <v>349000</v>
          </cell>
          <cell r="H65">
            <v>31410000</v>
          </cell>
          <cell r="I65">
            <v>349000</v>
          </cell>
          <cell r="J65">
            <v>31410000</v>
          </cell>
          <cell r="K65">
            <v>349000</v>
          </cell>
          <cell r="L65">
            <v>31410000</v>
          </cell>
          <cell r="M65">
            <v>349000</v>
          </cell>
          <cell r="N65">
            <v>31410000</v>
          </cell>
          <cell r="O65">
            <v>349000</v>
          </cell>
          <cell r="P65">
            <v>31410000</v>
          </cell>
          <cell r="Q65">
            <v>349000</v>
          </cell>
          <cell r="R65">
            <v>31410000</v>
          </cell>
          <cell r="S65">
            <v>349000</v>
          </cell>
          <cell r="T65">
            <v>31410000</v>
          </cell>
          <cell r="U65">
            <v>349000</v>
          </cell>
          <cell r="V65">
            <v>31410000</v>
          </cell>
          <cell r="W65">
            <v>349000</v>
          </cell>
          <cell r="X65">
            <v>31410000</v>
          </cell>
          <cell r="Y65">
            <v>349000</v>
          </cell>
          <cell r="Z65">
            <v>31410000</v>
          </cell>
          <cell r="AA65">
            <v>349000</v>
          </cell>
          <cell r="AB65">
            <v>31410000</v>
          </cell>
          <cell r="AC65">
            <v>349000</v>
          </cell>
        </row>
        <row r="66">
          <cell r="C66" t="str">
            <v>Less: Dealer commission</v>
          </cell>
          <cell r="E66">
            <v>-6000</v>
          </cell>
          <cell r="F66">
            <v>-540000</v>
          </cell>
          <cell r="G66">
            <v>-6000</v>
          </cell>
          <cell r="H66">
            <v>-540000</v>
          </cell>
          <cell r="I66">
            <v>-6000</v>
          </cell>
          <cell r="J66">
            <v>-540000</v>
          </cell>
          <cell r="K66">
            <v>-6000</v>
          </cell>
          <cell r="L66">
            <v>-540000</v>
          </cell>
          <cell r="M66">
            <v>-6000</v>
          </cell>
          <cell r="N66">
            <v>-540000</v>
          </cell>
          <cell r="O66">
            <v>-6000</v>
          </cell>
          <cell r="P66">
            <v>-540000</v>
          </cell>
          <cell r="Q66">
            <v>-6000</v>
          </cell>
          <cell r="R66">
            <v>-540000</v>
          </cell>
          <cell r="S66">
            <v>-6000</v>
          </cell>
          <cell r="T66">
            <v>-540000</v>
          </cell>
          <cell r="U66">
            <v>-6000</v>
          </cell>
          <cell r="V66">
            <v>-540000</v>
          </cell>
          <cell r="W66">
            <v>-6000</v>
          </cell>
          <cell r="X66">
            <v>-540000</v>
          </cell>
          <cell r="Y66">
            <v>-6000</v>
          </cell>
          <cell r="Z66">
            <v>-540000</v>
          </cell>
          <cell r="AA66">
            <v>-6000</v>
          </cell>
          <cell r="AB66">
            <v>-540000</v>
          </cell>
          <cell r="AC66">
            <v>-6000</v>
          </cell>
        </row>
        <row r="67">
          <cell r="D67" t="str">
            <v xml:space="preserve">  Sales tax</v>
          </cell>
          <cell r="E67">
            <v>-45521.739130434784</v>
          </cell>
          <cell r="F67">
            <v>-4096956.5217391304</v>
          </cell>
          <cell r="G67">
            <v>-45521.739130434784</v>
          </cell>
          <cell r="H67">
            <v>-4096956.5217391304</v>
          </cell>
          <cell r="I67">
            <v>-45521.739130434784</v>
          </cell>
          <cell r="J67">
            <v>-4096956.5217391304</v>
          </cell>
          <cell r="K67">
            <v>-45521.739130434784</v>
          </cell>
          <cell r="L67">
            <v>-4096956.5217391304</v>
          </cell>
          <cell r="M67">
            <v>-45521.739130434784</v>
          </cell>
          <cell r="N67">
            <v>-4096956.5217391304</v>
          </cell>
          <cell r="O67">
            <v>-45521.739130434784</v>
          </cell>
          <cell r="P67">
            <v>-4096956.5217391304</v>
          </cell>
          <cell r="Q67">
            <v>-45521.739130434784</v>
          </cell>
          <cell r="R67">
            <v>-4096956.5217391304</v>
          </cell>
          <cell r="S67">
            <v>-45521.739130434784</v>
          </cell>
          <cell r="T67">
            <v>-4096956.5217391304</v>
          </cell>
          <cell r="U67">
            <v>-45521.739130434784</v>
          </cell>
          <cell r="V67">
            <v>-4096956.5217391304</v>
          </cell>
          <cell r="W67">
            <v>-45521.739130434784</v>
          </cell>
          <cell r="X67">
            <v>-4096956.5217391304</v>
          </cell>
          <cell r="Y67">
            <v>-45521.739130434784</v>
          </cell>
          <cell r="Z67">
            <v>-4096956.5217391304</v>
          </cell>
          <cell r="AA67">
            <v>-45521.739130434784</v>
          </cell>
          <cell r="AB67">
            <v>-4096956.5217391304</v>
          </cell>
          <cell r="AC67">
            <v>-45521.739130434784</v>
          </cell>
        </row>
        <row r="68">
          <cell r="C68" t="str">
            <v>Net Sales</v>
          </cell>
          <cell r="E68">
            <v>297478.26086956519</v>
          </cell>
          <cell r="F68">
            <v>26773043.478260871</v>
          </cell>
          <cell r="G68">
            <v>297478.26086956519</v>
          </cell>
          <cell r="H68">
            <v>26773043.478260871</v>
          </cell>
          <cell r="I68">
            <v>297478.26086956519</v>
          </cell>
          <cell r="J68">
            <v>26773043.478260871</v>
          </cell>
          <cell r="K68">
            <v>297478.26086956519</v>
          </cell>
          <cell r="L68">
            <v>26773043.478260871</v>
          </cell>
          <cell r="M68">
            <v>297478.26086956519</v>
          </cell>
          <cell r="N68">
            <v>26773043.478260871</v>
          </cell>
          <cell r="O68">
            <v>297478.26086956519</v>
          </cell>
          <cell r="P68">
            <v>26773043.478260871</v>
          </cell>
          <cell r="Q68">
            <v>297478.26086956519</v>
          </cell>
          <cell r="R68">
            <v>26773043.478260871</v>
          </cell>
          <cell r="S68">
            <v>297478.26086956519</v>
          </cell>
          <cell r="T68">
            <v>26773043.478260871</v>
          </cell>
          <cell r="U68">
            <v>297478.26086956519</v>
          </cell>
          <cell r="V68">
            <v>26773043.478260871</v>
          </cell>
          <cell r="W68">
            <v>297478.26086956519</v>
          </cell>
          <cell r="X68">
            <v>26773043.478260871</v>
          </cell>
          <cell r="Y68">
            <v>297478.26086956519</v>
          </cell>
          <cell r="Z68">
            <v>26773043.478260871</v>
          </cell>
          <cell r="AA68">
            <v>297478.26086956519</v>
          </cell>
          <cell r="AB68">
            <v>26773043.478260871</v>
          </cell>
          <cell r="AC68">
            <v>297478.26086956519</v>
          </cell>
        </row>
        <row r="70">
          <cell r="C70" t="str">
            <v>Variable Cost of Sales</v>
          </cell>
        </row>
        <row r="71">
          <cell r="D71" t="str">
            <v>CKD Cost</v>
          </cell>
          <cell r="E71">
            <v>185405.57509915665</v>
          </cell>
          <cell r="F71">
            <v>16686501.758924099</v>
          </cell>
          <cell r="G71">
            <v>185405.57509915665</v>
          </cell>
          <cell r="H71">
            <v>16686501.758924099</v>
          </cell>
          <cell r="I71">
            <v>185405.57509915665</v>
          </cell>
          <cell r="J71">
            <v>16686501.758924099</v>
          </cell>
          <cell r="K71">
            <v>185405.57509915665</v>
          </cell>
          <cell r="L71">
            <v>16686501.758924099</v>
          </cell>
          <cell r="M71">
            <v>185405.57509915665</v>
          </cell>
          <cell r="N71">
            <v>16686501.758924099</v>
          </cell>
          <cell r="O71">
            <v>185405.57509915665</v>
          </cell>
          <cell r="P71">
            <v>16686501.758924099</v>
          </cell>
          <cell r="Q71">
            <v>185405.57509915665</v>
          </cell>
          <cell r="R71">
            <v>16686501.758924099</v>
          </cell>
          <cell r="S71">
            <v>185405.57509915665</v>
          </cell>
          <cell r="T71">
            <v>16686501.758924099</v>
          </cell>
          <cell r="U71">
            <v>185405.57509915665</v>
          </cell>
          <cell r="V71">
            <v>16686501.758924099</v>
          </cell>
          <cell r="W71">
            <v>185405.57509915665</v>
          </cell>
          <cell r="X71">
            <v>16686501.758924099</v>
          </cell>
          <cell r="Y71">
            <v>185405.57509915665</v>
          </cell>
          <cell r="Z71">
            <v>16686501.758924099</v>
          </cell>
          <cell r="AA71">
            <v>185405.57509915665</v>
          </cell>
          <cell r="AB71">
            <v>16686501.758924099</v>
          </cell>
          <cell r="AC71">
            <v>185405.57509915665</v>
          </cell>
        </row>
        <row r="72">
          <cell r="D72" t="str">
            <v>Vendor parts</v>
          </cell>
          <cell r="E72">
            <v>70231</v>
          </cell>
          <cell r="F72">
            <v>6320790</v>
          </cell>
          <cell r="G72">
            <v>70231</v>
          </cell>
          <cell r="H72">
            <v>6320790</v>
          </cell>
          <cell r="I72">
            <v>70231</v>
          </cell>
          <cell r="J72">
            <v>6320790</v>
          </cell>
          <cell r="K72">
            <v>70231</v>
          </cell>
          <cell r="L72">
            <v>6320790</v>
          </cell>
          <cell r="M72">
            <v>70231</v>
          </cell>
          <cell r="N72">
            <v>6320790</v>
          </cell>
          <cell r="O72">
            <v>70231</v>
          </cell>
          <cell r="P72">
            <v>6320790</v>
          </cell>
          <cell r="Q72">
            <v>70231</v>
          </cell>
          <cell r="R72">
            <v>6320790</v>
          </cell>
          <cell r="S72">
            <v>70231</v>
          </cell>
          <cell r="T72">
            <v>6320790</v>
          </cell>
          <cell r="U72">
            <v>70231</v>
          </cell>
          <cell r="V72">
            <v>6320790</v>
          </cell>
          <cell r="W72">
            <v>70231</v>
          </cell>
          <cell r="X72">
            <v>6320790</v>
          </cell>
          <cell r="Y72">
            <v>70231</v>
          </cell>
          <cell r="Z72">
            <v>6320790</v>
          </cell>
          <cell r="AA72">
            <v>70231</v>
          </cell>
          <cell r="AB72">
            <v>6320790</v>
          </cell>
          <cell r="AC72">
            <v>70231</v>
          </cell>
        </row>
        <row r="73">
          <cell r="D73" t="str">
            <v>Nomi Parts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D74" t="str">
            <v>Paints &amp; Chemicals</v>
          </cell>
          <cell r="E74">
            <v>3341</v>
          </cell>
          <cell r="F74">
            <v>300690</v>
          </cell>
          <cell r="G74">
            <v>3341</v>
          </cell>
          <cell r="H74">
            <v>300690</v>
          </cell>
          <cell r="I74">
            <v>3341</v>
          </cell>
          <cell r="J74">
            <v>300690</v>
          </cell>
          <cell r="K74">
            <v>3341</v>
          </cell>
          <cell r="L74">
            <v>300690</v>
          </cell>
          <cell r="M74">
            <v>3341</v>
          </cell>
          <cell r="N74">
            <v>300690</v>
          </cell>
          <cell r="O74">
            <v>3341</v>
          </cell>
          <cell r="P74">
            <v>300690</v>
          </cell>
          <cell r="Q74">
            <v>3341</v>
          </cell>
          <cell r="R74">
            <v>300690</v>
          </cell>
          <cell r="S74">
            <v>3341</v>
          </cell>
          <cell r="T74">
            <v>300690</v>
          </cell>
          <cell r="U74">
            <v>3341</v>
          </cell>
          <cell r="V74">
            <v>300690</v>
          </cell>
          <cell r="W74">
            <v>3341</v>
          </cell>
          <cell r="X74">
            <v>300690</v>
          </cell>
          <cell r="Y74">
            <v>3341</v>
          </cell>
          <cell r="Z74">
            <v>300690</v>
          </cell>
          <cell r="AA74">
            <v>3341</v>
          </cell>
          <cell r="AB74">
            <v>300690</v>
          </cell>
          <cell r="AC74">
            <v>3341</v>
          </cell>
        </row>
        <row r="75">
          <cell r="D75" t="str">
            <v>Consumables</v>
          </cell>
          <cell r="E75">
            <v>3304</v>
          </cell>
          <cell r="F75">
            <v>297360</v>
          </cell>
          <cell r="G75">
            <v>3304</v>
          </cell>
          <cell r="H75">
            <v>297360</v>
          </cell>
          <cell r="I75">
            <v>3304</v>
          </cell>
          <cell r="J75">
            <v>297360</v>
          </cell>
          <cell r="K75">
            <v>3304</v>
          </cell>
          <cell r="L75">
            <v>297360</v>
          </cell>
          <cell r="M75">
            <v>3304</v>
          </cell>
          <cell r="N75">
            <v>297360</v>
          </cell>
          <cell r="O75">
            <v>3304</v>
          </cell>
          <cell r="P75">
            <v>297360</v>
          </cell>
          <cell r="Q75">
            <v>3304</v>
          </cell>
          <cell r="R75">
            <v>297360</v>
          </cell>
          <cell r="S75">
            <v>3304</v>
          </cell>
          <cell r="T75">
            <v>297360</v>
          </cell>
          <cell r="U75">
            <v>3304</v>
          </cell>
          <cell r="V75">
            <v>297360</v>
          </cell>
          <cell r="W75">
            <v>3304</v>
          </cell>
          <cell r="X75">
            <v>297360</v>
          </cell>
          <cell r="Y75">
            <v>3304</v>
          </cell>
          <cell r="Z75">
            <v>297360</v>
          </cell>
          <cell r="AA75">
            <v>3304</v>
          </cell>
          <cell r="AB75">
            <v>297360</v>
          </cell>
          <cell r="AC75">
            <v>3304</v>
          </cell>
        </row>
        <row r="76">
          <cell r="D76" t="str">
            <v>KD Parts</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D77" t="str">
            <v>Spare parts</v>
          </cell>
          <cell r="E77">
            <v>44</v>
          </cell>
          <cell r="F77">
            <v>3960</v>
          </cell>
          <cell r="G77">
            <v>44</v>
          </cell>
          <cell r="H77">
            <v>3960</v>
          </cell>
          <cell r="I77">
            <v>44</v>
          </cell>
          <cell r="J77">
            <v>3960</v>
          </cell>
          <cell r="K77">
            <v>44</v>
          </cell>
          <cell r="L77">
            <v>3960</v>
          </cell>
          <cell r="M77">
            <v>44</v>
          </cell>
          <cell r="N77">
            <v>3960</v>
          </cell>
          <cell r="O77">
            <v>44</v>
          </cell>
          <cell r="P77">
            <v>3960</v>
          </cell>
          <cell r="Q77">
            <v>44</v>
          </cell>
          <cell r="R77">
            <v>3960</v>
          </cell>
          <cell r="S77">
            <v>44</v>
          </cell>
          <cell r="T77">
            <v>3960</v>
          </cell>
          <cell r="U77">
            <v>44</v>
          </cell>
          <cell r="V77">
            <v>3960</v>
          </cell>
          <cell r="W77">
            <v>44</v>
          </cell>
          <cell r="X77">
            <v>3960</v>
          </cell>
          <cell r="Y77">
            <v>44</v>
          </cell>
          <cell r="Z77">
            <v>3960</v>
          </cell>
          <cell r="AA77">
            <v>44</v>
          </cell>
          <cell r="AB77">
            <v>3960</v>
          </cell>
          <cell r="AC77">
            <v>44</v>
          </cell>
        </row>
        <row r="78">
          <cell r="D78" t="str">
            <v>Utilites</v>
          </cell>
          <cell r="E78">
            <v>3875</v>
          </cell>
          <cell r="F78">
            <v>348750</v>
          </cell>
          <cell r="G78">
            <v>3875</v>
          </cell>
          <cell r="H78">
            <v>348750</v>
          </cell>
          <cell r="I78">
            <v>3875</v>
          </cell>
          <cell r="J78">
            <v>348750</v>
          </cell>
          <cell r="K78">
            <v>3875</v>
          </cell>
          <cell r="L78">
            <v>348750</v>
          </cell>
          <cell r="M78">
            <v>3875</v>
          </cell>
          <cell r="N78">
            <v>348750</v>
          </cell>
          <cell r="O78">
            <v>3875</v>
          </cell>
          <cell r="P78">
            <v>348750</v>
          </cell>
          <cell r="Q78">
            <v>3875</v>
          </cell>
          <cell r="R78">
            <v>348750</v>
          </cell>
          <cell r="S78">
            <v>3875</v>
          </cell>
          <cell r="T78">
            <v>348750</v>
          </cell>
          <cell r="U78">
            <v>3875</v>
          </cell>
          <cell r="V78">
            <v>348750</v>
          </cell>
          <cell r="W78">
            <v>3875</v>
          </cell>
          <cell r="X78">
            <v>348750</v>
          </cell>
          <cell r="Y78">
            <v>3875</v>
          </cell>
          <cell r="Z78">
            <v>348750</v>
          </cell>
          <cell r="AA78">
            <v>3875</v>
          </cell>
          <cell r="AB78">
            <v>348750</v>
          </cell>
          <cell r="AC78">
            <v>3875</v>
          </cell>
        </row>
        <row r="79">
          <cell r="D79" t="str">
            <v>Royalty</v>
          </cell>
          <cell r="E79">
            <v>1894</v>
          </cell>
          <cell r="F79">
            <v>170460</v>
          </cell>
          <cell r="G79">
            <v>1894</v>
          </cell>
          <cell r="H79">
            <v>170460</v>
          </cell>
          <cell r="I79">
            <v>1894</v>
          </cell>
          <cell r="J79">
            <v>170460</v>
          </cell>
          <cell r="K79">
            <v>1894</v>
          </cell>
          <cell r="L79">
            <v>170460</v>
          </cell>
          <cell r="M79">
            <v>1894</v>
          </cell>
          <cell r="N79">
            <v>170460</v>
          </cell>
          <cell r="O79">
            <v>1894</v>
          </cell>
          <cell r="P79">
            <v>170460</v>
          </cell>
          <cell r="Q79">
            <v>1894</v>
          </cell>
          <cell r="R79">
            <v>170460</v>
          </cell>
          <cell r="S79">
            <v>1894</v>
          </cell>
          <cell r="T79">
            <v>170460</v>
          </cell>
          <cell r="U79">
            <v>1894</v>
          </cell>
          <cell r="V79">
            <v>170460</v>
          </cell>
          <cell r="W79">
            <v>1894</v>
          </cell>
          <cell r="X79">
            <v>170460</v>
          </cell>
          <cell r="Y79">
            <v>1894</v>
          </cell>
          <cell r="Z79">
            <v>170460</v>
          </cell>
          <cell r="AA79">
            <v>1894</v>
          </cell>
          <cell r="AB79">
            <v>170460</v>
          </cell>
          <cell r="AC79">
            <v>1894</v>
          </cell>
        </row>
        <row r="81">
          <cell r="E81">
            <v>268094.57509915665</v>
          </cell>
          <cell r="F81">
            <v>24128511.758924097</v>
          </cell>
          <cell r="G81">
            <v>268094.57509915665</v>
          </cell>
          <cell r="H81">
            <v>24128511.758924097</v>
          </cell>
          <cell r="I81">
            <v>268094.57509915665</v>
          </cell>
          <cell r="J81">
            <v>24128511.758924097</v>
          </cell>
          <cell r="K81">
            <v>268094.57509915665</v>
          </cell>
          <cell r="L81">
            <v>24128511.758924097</v>
          </cell>
          <cell r="M81">
            <v>268094.57509915665</v>
          </cell>
          <cell r="N81">
            <v>24128511.758924097</v>
          </cell>
          <cell r="O81">
            <v>268094.57509915665</v>
          </cell>
          <cell r="P81">
            <v>24128511.758924097</v>
          </cell>
          <cell r="Q81">
            <v>268094.57509915665</v>
          </cell>
          <cell r="R81">
            <v>24128511.758924097</v>
          </cell>
          <cell r="S81">
            <v>268094.57509915665</v>
          </cell>
          <cell r="T81">
            <v>24128511.758924097</v>
          </cell>
          <cell r="U81">
            <v>268094.57509915665</v>
          </cell>
          <cell r="V81">
            <v>24128511.758924097</v>
          </cell>
          <cell r="W81">
            <v>268094.57509915665</v>
          </cell>
          <cell r="X81">
            <v>24128511.758924097</v>
          </cell>
          <cell r="Y81">
            <v>268094.57509915665</v>
          </cell>
          <cell r="Z81">
            <v>24128511.758924097</v>
          </cell>
          <cell r="AA81">
            <v>268094.57509915665</v>
          </cell>
          <cell r="AB81">
            <v>24128511.758924097</v>
          </cell>
          <cell r="AC81">
            <v>268094.57509915665</v>
          </cell>
        </row>
        <row r="82">
          <cell r="C82" t="str">
            <v>Contribution Margin</v>
          </cell>
          <cell r="E82">
            <v>29383.685770408541</v>
          </cell>
          <cell r="F82">
            <v>2644531.7193367742</v>
          </cell>
          <cell r="G82">
            <v>29383.685770408541</v>
          </cell>
          <cell r="H82">
            <v>2644531.7193367742</v>
          </cell>
          <cell r="I82">
            <v>29383.685770408541</v>
          </cell>
          <cell r="J82">
            <v>2644531.7193367742</v>
          </cell>
          <cell r="K82">
            <v>29383.685770408541</v>
          </cell>
          <cell r="L82">
            <v>2644531.7193367742</v>
          </cell>
          <cell r="M82">
            <v>29383.685770408541</v>
          </cell>
          <cell r="N82">
            <v>2644531.7193367742</v>
          </cell>
          <cell r="O82">
            <v>29383.685770408541</v>
          </cell>
          <cell r="P82">
            <v>2644531.7193367742</v>
          </cell>
          <cell r="Q82">
            <v>29383.685770408541</v>
          </cell>
          <cell r="R82">
            <v>2644531.7193367742</v>
          </cell>
          <cell r="S82">
            <v>29383.685770408541</v>
          </cell>
          <cell r="T82">
            <v>2644531.7193367742</v>
          </cell>
          <cell r="U82">
            <v>29383.685770408541</v>
          </cell>
          <cell r="V82">
            <v>2644531.7193367742</v>
          </cell>
          <cell r="W82">
            <v>29383.685770408541</v>
          </cell>
          <cell r="X82">
            <v>2644531.7193367742</v>
          </cell>
          <cell r="Y82">
            <v>29383.685770408541</v>
          </cell>
          <cell r="Z82">
            <v>2644531.7193367742</v>
          </cell>
          <cell r="AA82">
            <v>29383.685770408541</v>
          </cell>
          <cell r="AB82">
            <v>2644531.7193367742</v>
          </cell>
          <cell r="AC82">
            <v>29383.685770408541</v>
          </cell>
        </row>
        <row r="84">
          <cell r="C84" t="str">
            <v>Production cost</v>
          </cell>
        </row>
        <row r="85">
          <cell r="D85" t="str">
            <v xml:space="preserve">Salaries &amp; Wages </v>
          </cell>
          <cell r="E85">
            <v>4619.3194081365082</v>
          </cell>
          <cell r="F85">
            <v>415738.74673228571</v>
          </cell>
          <cell r="G85">
            <v>4619.3194081365082</v>
          </cell>
          <cell r="H85">
            <v>415738.74673228571</v>
          </cell>
          <cell r="I85">
            <v>4619.3194081365082</v>
          </cell>
          <cell r="J85">
            <v>415738.74673228571</v>
          </cell>
          <cell r="K85">
            <v>4619.3194081365082</v>
          </cell>
          <cell r="L85">
            <v>415738.74673228571</v>
          </cell>
          <cell r="M85">
            <v>4619.3194081365082</v>
          </cell>
          <cell r="N85">
            <v>415738.74673228571</v>
          </cell>
          <cell r="O85">
            <v>4619.3194081365082</v>
          </cell>
          <cell r="P85">
            <v>415738.74673228571</v>
          </cell>
          <cell r="Q85">
            <v>3959.4166355455786</v>
          </cell>
          <cell r="R85">
            <v>356347.49719910207</v>
          </cell>
          <cell r="S85">
            <v>3959.4166355455786</v>
          </cell>
          <cell r="T85">
            <v>356347.49719910207</v>
          </cell>
          <cell r="U85">
            <v>3959.4166355455786</v>
          </cell>
          <cell r="V85">
            <v>356347.49719910207</v>
          </cell>
          <cell r="W85">
            <v>3959.4166355455786</v>
          </cell>
          <cell r="X85">
            <v>356347.49719910207</v>
          </cell>
          <cell r="Y85">
            <v>3959.4166355455786</v>
          </cell>
          <cell r="Z85">
            <v>356347.49719910207</v>
          </cell>
          <cell r="AA85">
            <v>3959.4166355455786</v>
          </cell>
          <cell r="AB85">
            <v>356347.49719910207</v>
          </cell>
          <cell r="AC85">
            <v>4289.3680218410445</v>
          </cell>
        </row>
        <row r="86">
          <cell r="D86" t="str">
            <v xml:space="preserve">Utilities </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row>
        <row r="87">
          <cell r="D87" t="str">
            <v>Depreciation</v>
          </cell>
          <cell r="E87">
            <v>19315.555555555558</v>
          </cell>
          <cell r="F87">
            <v>1738400.0000000002</v>
          </cell>
          <cell r="G87">
            <v>19315.555555555558</v>
          </cell>
          <cell r="H87">
            <v>1738400.0000000002</v>
          </cell>
          <cell r="I87">
            <v>19315.555555555558</v>
          </cell>
          <cell r="J87">
            <v>1738400.0000000002</v>
          </cell>
          <cell r="K87">
            <v>19315.555555555558</v>
          </cell>
          <cell r="L87">
            <v>1738400.0000000002</v>
          </cell>
          <cell r="M87">
            <v>19315.555555555558</v>
          </cell>
          <cell r="N87">
            <v>1738400.0000000002</v>
          </cell>
          <cell r="O87">
            <v>19315.555555555558</v>
          </cell>
          <cell r="P87">
            <v>1738400.0000000002</v>
          </cell>
          <cell r="Q87">
            <v>16556.190476190477</v>
          </cell>
          <cell r="R87">
            <v>1490057.142857143</v>
          </cell>
          <cell r="S87">
            <v>16556.190476190477</v>
          </cell>
          <cell r="T87">
            <v>1490057.142857143</v>
          </cell>
          <cell r="U87">
            <v>16556.190476190477</v>
          </cell>
          <cell r="V87">
            <v>1490057.142857143</v>
          </cell>
          <cell r="W87">
            <v>16556.190476190477</v>
          </cell>
          <cell r="X87">
            <v>1490057.142857143</v>
          </cell>
          <cell r="Y87">
            <v>16556.190476190477</v>
          </cell>
          <cell r="Z87">
            <v>1490057.142857143</v>
          </cell>
          <cell r="AA87">
            <v>16556.190476190477</v>
          </cell>
          <cell r="AB87">
            <v>1490057.142857143</v>
          </cell>
          <cell r="AC87">
            <v>17935.873015873021</v>
          </cell>
        </row>
        <row r="88">
          <cell r="D88" t="str">
            <v xml:space="preserve">Other Factory overhead </v>
          </cell>
          <cell r="E88">
            <v>2884.1866359118612</v>
          </cell>
          <cell r="F88">
            <v>259576.7972320675</v>
          </cell>
          <cell r="G88">
            <v>2884.1866359118612</v>
          </cell>
          <cell r="H88">
            <v>259576.7972320675</v>
          </cell>
          <cell r="I88">
            <v>2884.1866359118612</v>
          </cell>
          <cell r="J88">
            <v>259576.7972320675</v>
          </cell>
          <cell r="K88">
            <v>2884.1866359118612</v>
          </cell>
          <cell r="L88">
            <v>259576.7972320675</v>
          </cell>
          <cell r="M88">
            <v>2884.1866359118612</v>
          </cell>
          <cell r="N88">
            <v>259576.7972320675</v>
          </cell>
          <cell r="O88">
            <v>2884.1866359118612</v>
          </cell>
          <cell r="P88">
            <v>259576.7972320675</v>
          </cell>
          <cell r="Q88">
            <v>2472.1599736387384</v>
          </cell>
          <cell r="R88">
            <v>222494.39762748647</v>
          </cell>
          <cell r="S88">
            <v>2472.1599736387384</v>
          </cell>
          <cell r="T88">
            <v>222494.39762748647</v>
          </cell>
          <cell r="U88">
            <v>2472.1599736387384</v>
          </cell>
          <cell r="V88">
            <v>222494.39762748647</v>
          </cell>
          <cell r="W88">
            <v>2472.1599736387384</v>
          </cell>
          <cell r="X88">
            <v>222494.39762748647</v>
          </cell>
          <cell r="Y88">
            <v>2472.1599736387384</v>
          </cell>
          <cell r="Z88">
            <v>222494.39762748647</v>
          </cell>
          <cell r="AA88">
            <v>2472.1599736387384</v>
          </cell>
          <cell r="AB88">
            <v>222494.39762748647</v>
          </cell>
          <cell r="AC88">
            <v>2678.1733047752996</v>
          </cell>
        </row>
        <row r="89">
          <cell r="D89" t="str">
            <v>Running Royalty</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row>
        <row r="90">
          <cell r="E90">
            <v>26819.061599603927</v>
          </cell>
          <cell r="F90">
            <v>2413715.5439643539</v>
          </cell>
          <cell r="G90">
            <v>26819.061599603927</v>
          </cell>
          <cell r="H90">
            <v>2413715.5439643539</v>
          </cell>
          <cell r="I90">
            <v>26819.061599603927</v>
          </cell>
          <cell r="J90">
            <v>2413715.5439643539</v>
          </cell>
          <cell r="K90">
            <v>26819.061599603927</v>
          </cell>
          <cell r="L90">
            <v>2413715.5439643539</v>
          </cell>
          <cell r="M90">
            <v>26819.061599603927</v>
          </cell>
          <cell r="N90">
            <v>2413715.5439643539</v>
          </cell>
          <cell r="O90">
            <v>26819.061599603927</v>
          </cell>
          <cell r="P90">
            <v>2413715.5439643539</v>
          </cell>
          <cell r="Q90">
            <v>22987.767085374795</v>
          </cell>
          <cell r="R90">
            <v>2068899.0376837314</v>
          </cell>
          <cell r="S90">
            <v>22987.767085374795</v>
          </cell>
          <cell r="T90">
            <v>2068899.0376837314</v>
          </cell>
          <cell r="U90">
            <v>22987.767085374795</v>
          </cell>
          <cell r="V90">
            <v>2068899.0376837314</v>
          </cell>
          <cell r="W90">
            <v>22987.767085374795</v>
          </cell>
          <cell r="X90">
            <v>2068899.0376837314</v>
          </cell>
          <cell r="Y90">
            <v>22987.767085374795</v>
          </cell>
          <cell r="Z90">
            <v>2068899.0376837314</v>
          </cell>
          <cell r="AA90">
            <v>22987.767085374795</v>
          </cell>
          <cell r="AB90">
            <v>2068899.0376837314</v>
          </cell>
          <cell r="AC90">
            <v>24903.414342489366</v>
          </cell>
        </row>
        <row r="91">
          <cell r="C91" t="str">
            <v>Gross Profit</v>
          </cell>
          <cell r="E91">
            <v>2564.6241708046146</v>
          </cell>
          <cell r="F91">
            <v>230816.17537242034</v>
          </cell>
          <cell r="G91">
            <v>2564.6241708046146</v>
          </cell>
          <cell r="H91">
            <v>230816.17537242034</v>
          </cell>
          <cell r="I91">
            <v>2564.6241708046146</v>
          </cell>
          <cell r="J91">
            <v>230816.17537242034</v>
          </cell>
          <cell r="K91">
            <v>2564.6241708046146</v>
          </cell>
          <cell r="L91">
            <v>230816.17537242034</v>
          </cell>
          <cell r="M91">
            <v>2564.6241708046146</v>
          </cell>
          <cell r="N91">
            <v>230816.17537242034</v>
          </cell>
          <cell r="O91">
            <v>2564.6241708046146</v>
          </cell>
          <cell r="P91">
            <v>230816.17537242034</v>
          </cell>
          <cell r="Q91">
            <v>6395.9186850337464</v>
          </cell>
          <cell r="R91">
            <v>575632.68165304279</v>
          </cell>
          <cell r="S91">
            <v>6395.9186850337464</v>
          </cell>
          <cell r="T91">
            <v>575632.68165304279</v>
          </cell>
          <cell r="U91">
            <v>6395.9186850337464</v>
          </cell>
          <cell r="V91">
            <v>575632.68165304279</v>
          </cell>
          <cell r="W91">
            <v>6395.9186850337464</v>
          </cell>
          <cell r="X91">
            <v>575632.68165304279</v>
          </cell>
          <cell r="Y91">
            <v>6395.9186850337464</v>
          </cell>
          <cell r="Z91">
            <v>575632.68165304279</v>
          </cell>
          <cell r="AA91">
            <v>6395.9186850337464</v>
          </cell>
          <cell r="AB91">
            <v>575632.68165304279</v>
          </cell>
          <cell r="AC91">
            <v>4480.271427919175</v>
          </cell>
        </row>
        <row r="93">
          <cell r="C93" t="str">
            <v>Other Expenses</v>
          </cell>
        </row>
        <row r="94">
          <cell r="D94" t="str">
            <v>Selling Expenses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row>
        <row r="95">
          <cell r="D95" t="str">
            <v>Administrative Expenses</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row>
        <row r="96">
          <cell r="D96" t="str">
            <v>Depreciation (Admin. &amp; Selling )</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row>
        <row r="97">
          <cell r="D97" t="str">
            <v>Financial Charges -Capital Exp.</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row>
        <row r="98">
          <cell r="D98" t="str">
            <v>Financial  Charges -Working Capital</v>
          </cell>
          <cell r="E98">
            <v>201.57918431275289</v>
          </cell>
          <cell r="F98">
            <v>18142.126588147759</v>
          </cell>
          <cell r="G98">
            <v>178.4251077933327</v>
          </cell>
          <cell r="H98">
            <v>16058.259701399944</v>
          </cell>
          <cell r="I98">
            <v>175.55668509273093</v>
          </cell>
          <cell r="J98">
            <v>15800.101658345784</v>
          </cell>
          <cell r="K98">
            <v>160.53201526974851</v>
          </cell>
          <cell r="L98">
            <v>14447.881374277365</v>
          </cell>
          <cell r="M98">
            <v>214.5866255466828</v>
          </cell>
          <cell r="N98">
            <v>19312.796299201451</v>
          </cell>
          <cell r="O98">
            <v>207.35917650875876</v>
          </cell>
          <cell r="P98">
            <v>18662.32588578829</v>
          </cell>
          <cell r="Q98">
            <v>157.4713934840606</v>
          </cell>
          <cell r="R98">
            <v>14172.425413565454</v>
          </cell>
          <cell r="S98">
            <v>198.17331480982742</v>
          </cell>
          <cell r="T98">
            <v>17835.598332884467</v>
          </cell>
          <cell r="U98">
            <v>184.65378229632779</v>
          </cell>
          <cell r="V98">
            <v>16618.8404066695</v>
          </cell>
          <cell r="W98">
            <v>192.32717619631876</v>
          </cell>
          <cell r="X98">
            <v>17309.445857668688</v>
          </cell>
          <cell r="Y98">
            <v>193.74054120384864</v>
          </cell>
          <cell r="Z98">
            <v>17436.648708346376</v>
          </cell>
          <cell r="AA98">
            <v>186.90086739142365</v>
          </cell>
          <cell r="AB98">
            <v>16821.078065228128</v>
          </cell>
          <cell r="AC98">
            <v>187.60882249215112</v>
          </cell>
        </row>
        <row r="99">
          <cell r="D99" t="str">
            <v>Other Expenses (Charity &amp; Donation)</v>
          </cell>
          <cell r="E99">
            <v>139.98554466163398</v>
          </cell>
          <cell r="F99">
            <v>12598.699019547059</v>
          </cell>
          <cell r="G99">
            <v>123.90632485648104</v>
          </cell>
          <cell r="H99">
            <v>11151.569237083293</v>
          </cell>
          <cell r="I99">
            <v>121.91436464772984</v>
          </cell>
          <cell r="J99">
            <v>10972.292818295686</v>
          </cell>
          <cell r="K99">
            <v>111.48056615954759</v>
          </cell>
          <cell r="L99">
            <v>10033.250954359284</v>
          </cell>
          <cell r="M99">
            <v>149.01848996297417</v>
          </cell>
          <cell r="N99">
            <v>13411.664096667675</v>
          </cell>
          <cell r="O99">
            <v>143.99942813108245</v>
          </cell>
          <cell r="P99">
            <v>12959.948531797421</v>
          </cell>
          <cell r="Q99">
            <v>109.35513436393099</v>
          </cell>
          <cell r="R99">
            <v>9841.962092753789</v>
          </cell>
          <cell r="S99">
            <v>137.6203575068246</v>
          </cell>
          <cell r="T99">
            <v>12385.832175614214</v>
          </cell>
          <cell r="U99">
            <v>128.23179326133877</v>
          </cell>
          <cell r="V99">
            <v>11540.861393520488</v>
          </cell>
          <cell r="W99">
            <v>133.56053902522137</v>
          </cell>
          <cell r="X99">
            <v>12020.448512269924</v>
          </cell>
          <cell r="Y99">
            <v>134.54204250267267</v>
          </cell>
          <cell r="Z99">
            <v>12108.78382524054</v>
          </cell>
          <cell r="AA99">
            <v>129.79226902182199</v>
          </cell>
          <cell r="AB99">
            <v>11681.304211963979</v>
          </cell>
          <cell r="AC99">
            <v>130.2839045084383</v>
          </cell>
        </row>
        <row r="100">
          <cell r="D100" t="str">
            <v>Other Expenses ( W.P.P.F.)</v>
          </cell>
          <cell r="E100">
            <v>-99.685419286180618</v>
          </cell>
          <cell r="F100">
            <v>-8971.6877357562553</v>
          </cell>
          <cell r="G100">
            <v>-516.01336466537521</v>
          </cell>
          <cell r="H100">
            <v>-46441.202819883765</v>
          </cell>
          <cell r="I100">
            <v>429.23507108313538</v>
          </cell>
          <cell r="J100">
            <v>38631.156397482184</v>
          </cell>
          <cell r="K100">
            <v>335.74469975652045</v>
          </cell>
          <cell r="L100">
            <v>30217.022978086839</v>
          </cell>
          <cell r="M100">
            <v>-83.654529301236565</v>
          </cell>
          <cell r="N100">
            <v>-7528.9076371112906</v>
          </cell>
          <cell r="O100">
            <v>-121.56749282883391</v>
          </cell>
          <cell r="P100">
            <v>-10941.074354595052</v>
          </cell>
          <cell r="Q100">
            <v>-311.31446684236766</v>
          </cell>
          <cell r="R100">
            <v>-28018.302015813089</v>
          </cell>
          <cell r="S100">
            <v>675.13296289914501</v>
          </cell>
          <cell r="T100">
            <v>60761.966660923048</v>
          </cell>
          <cell r="U100">
            <v>676.31298309356544</v>
          </cell>
          <cell r="V100">
            <v>60868.168478420892</v>
          </cell>
          <cell r="W100">
            <v>-120.78534224496495</v>
          </cell>
          <cell r="X100">
            <v>-10870.680802046845</v>
          </cell>
          <cell r="Y100">
            <v>218.37700984244069</v>
          </cell>
          <cell r="Z100">
            <v>19653.93088581966</v>
          </cell>
          <cell r="AA100">
            <v>604.68828019460864</v>
          </cell>
          <cell r="AB100">
            <v>54421.945217514774</v>
          </cell>
          <cell r="AC100">
            <v>140.53919930837142</v>
          </cell>
        </row>
        <row r="101">
          <cell r="D101" t="str">
            <v>Workers Welfare Fund</v>
          </cell>
          <cell r="E101">
            <v>-37.880459328748636</v>
          </cell>
          <cell r="F101">
            <v>-3409.2413395873773</v>
          </cell>
          <cell r="G101">
            <v>-196.08507857284258</v>
          </cell>
          <cell r="H101">
            <v>-17647.657071555834</v>
          </cell>
          <cell r="I101">
            <v>163.10932701159146</v>
          </cell>
          <cell r="J101">
            <v>14679.839431043232</v>
          </cell>
          <cell r="K101">
            <v>127.58298590747775</v>
          </cell>
          <cell r="L101">
            <v>11482.468731672998</v>
          </cell>
          <cell r="M101">
            <v>-31.788721134469881</v>
          </cell>
          <cell r="N101">
            <v>-2860.9849021022892</v>
          </cell>
          <cell r="O101">
            <v>-46.195647274956897</v>
          </cell>
          <cell r="P101">
            <v>-4157.608254746121</v>
          </cell>
          <cell r="Q101">
            <v>-118.29949740009971</v>
          </cell>
          <cell r="R101">
            <v>-10646.954766008974</v>
          </cell>
          <cell r="S101">
            <v>256.55052590167514</v>
          </cell>
          <cell r="T101">
            <v>23089.547331150763</v>
          </cell>
          <cell r="U101">
            <v>256.99893357555482</v>
          </cell>
          <cell r="V101">
            <v>23129.904021799932</v>
          </cell>
          <cell r="W101">
            <v>-45.898430053086649</v>
          </cell>
          <cell r="X101">
            <v>-4130.8587047777983</v>
          </cell>
          <cell r="Y101">
            <v>82.983263740127455</v>
          </cell>
          <cell r="Z101">
            <v>7468.4937366114709</v>
          </cell>
          <cell r="AA101">
            <v>229.78154647395132</v>
          </cell>
          <cell r="AB101">
            <v>20680.339182655618</v>
          </cell>
          <cell r="AC101">
            <v>53.404895737181128</v>
          </cell>
        </row>
        <row r="102">
          <cell r="E102">
            <v>203.99885035945763</v>
          </cell>
          <cell r="F102">
            <v>18359.896532351184</v>
          </cell>
          <cell r="G102">
            <v>-409.76701058840405</v>
          </cell>
          <cell r="H102">
            <v>-36879.03095295636</v>
          </cell>
          <cell r="I102">
            <v>889.81544783518757</v>
          </cell>
          <cell r="J102">
            <v>80083.390305166889</v>
          </cell>
          <cell r="K102">
            <v>735.3402670932943</v>
          </cell>
          <cell r="L102">
            <v>66180.624038396491</v>
          </cell>
          <cell r="M102">
            <v>248.16186507395054</v>
          </cell>
          <cell r="N102">
            <v>22334.567856655547</v>
          </cell>
          <cell r="O102">
            <v>183.59546453605043</v>
          </cell>
          <cell r="P102">
            <v>16523.591808244542</v>
          </cell>
          <cell r="Q102">
            <v>-162.78743639447578</v>
          </cell>
          <cell r="R102">
            <v>-14650.869275502821</v>
          </cell>
          <cell r="S102">
            <v>1267.4771611174722</v>
          </cell>
          <cell r="T102">
            <v>114072.9445005725</v>
          </cell>
          <cell r="U102">
            <v>1246.1974922267868</v>
          </cell>
          <cell r="V102">
            <v>112157.77430041081</v>
          </cell>
          <cell r="W102">
            <v>159.20394292348851</v>
          </cell>
          <cell r="X102">
            <v>14328.354863113971</v>
          </cell>
          <cell r="Y102">
            <v>629.64285728908942</v>
          </cell>
          <cell r="Z102">
            <v>56667.857156018043</v>
          </cell>
          <cell r="AA102">
            <v>1151.1629630818056</v>
          </cell>
          <cell r="AB102">
            <v>103604.6666773625</v>
          </cell>
          <cell r="AC102">
            <v>511.83682204614189</v>
          </cell>
        </row>
        <row r="103">
          <cell r="D103" t="str">
            <v>Operating Profit</v>
          </cell>
          <cell r="E103">
            <v>2360.6253204451568</v>
          </cell>
          <cell r="F103">
            <v>212456.27884006916</v>
          </cell>
          <cell r="G103">
            <v>2974.3911813930185</v>
          </cell>
          <cell r="H103">
            <v>267695.2063253767</v>
          </cell>
          <cell r="I103">
            <v>1674.808722969427</v>
          </cell>
          <cell r="J103">
            <v>150732.78506725346</v>
          </cell>
          <cell r="K103">
            <v>1829.2839037113204</v>
          </cell>
          <cell r="L103">
            <v>164635.55133402385</v>
          </cell>
          <cell r="M103">
            <v>2316.462305730664</v>
          </cell>
          <cell r="N103">
            <v>208481.6075157648</v>
          </cell>
          <cell r="O103">
            <v>2381.0287062685643</v>
          </cell>
          <cell r="P103">
            <v>214292.58356417582</v>
          </cell>
          <cell r="Q103">
            <v>6558.7061214282221</v>
          </cell>
          <cell r="R103">
            <v>590283.55092854565</v>
          </cell>
          <cell r="S103">
            <v>5128.4415239162745</v>
          </cell>
          <cell r="T103">
            <v>461559.73715247028</v>
          </cell>
          <cell r="U103">
            <v>5149.7211928069592</v>
          </cell>
          <cell r="V103">
            <v>463474.90735263197</v>
          </cell>
          <cell r="W103">
            <v>6236.7147421102582</v>
          </cell>
          <cell r="X103">
            <v>561304.32678992883</v>
          </cell>
          <cell r="Y103">
            <v>5766.2758277446574</v>
          </cell>
          <cell r="Z103">
            <v>518964.82449702476</v>
          </cell>
          <cell r="AA103">
            <v>5244.7557219519404</v>
          </cell>
          <cell r="AB103">
            <v>472028.01497568027</v>
          </cell>
          <cell r="AC103">
            <v>3968.434605873033</v>
          </cell>
        </row>
        <row r="105">
          <cell r="C105" t="str">
            <v>Other Income</v>
          </cell>
        </row>
        <row r="106">
          <cell r="D106" t="str">
            <v>H.D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row>
        <row r="107">
          <cell r="D107" t="str">
            <v>Others</v>
          </cell>
          <cell r="E107">
            <v>3111.1111111111113</v>
          </cell>
          <cell r="F107">
            <v>280000</v>
          </cell>
          <cell r="G107">
            <v>3111.1111111111113</v>
          </cell>
          <cell r="H107">
            <v>280000</v>
          </cell>
          <cell r="I107">
            <v>3111.1111111111113</v>
          </cell>
          <cell r="J107">
            <v>280000</v>
          </cell>
          <cell r="K107">
            <v>3111.1111111111113</v>
          </cell>
          <cell r="L107">
            <v>280000</v>
          </cell>
          <cell r="M107">
            <v>3111.1111111111113</v>
          </cell>
          <cell r="N107">
            <v>280000</v>
          </cell>
          <cell r="O107">
            <v>3111.1111111111113</v>
          </cell>
          <cell r="P107">
            <v>280000</v>
          </cell>
          <cell r="Q107">
            <v>2666.666666666667</v>
          </cell>
          <cell r="R107">
            <v>240000.00000000003</v>
          </cell>
          <cell r="S107">
            <v>2666.666666666667</v>
          </cell>
          <cell r="T107">
            <v>240000.00000000003</v>
          </cell>
          <cell r="U107">
            <v>2666.666666666667</v>
          </cell>
          <cell r="V107">
            <v>240000.00000000003</v>
          </cell>
          <cell r="W107">
            <v>2666.666666666667</v>
          </cell>
          <cell r="X107">
            <v>240000.00000000003</v>
          </cell>
          <cell r="Y107">
            <v>2666.666666666667</v>
          </cell>
          <cell r="Z107">
            <v>240000.00000000003</v>
          </cell>
          <cell r="AA107">
            <v>2666.666666666667</v>
          </cell>
          <cell r="AB107">
            <v>240000.00000000003</v>
          </cell>
          <cell r="AC107">
            <v>2888.8888888888887</v>
          </cell>
        </row>
        <row r="108">
          <cell r="E108">
            <v>3111.1111111111113</v>
          </cell>
          <cell r="F108">
            <v>280000</v>
          </cell>
          <cell r="G108">
            <v>3111.1111111111113</v>
          </cell>
          <cell r="H108">
            <v>280000</v>
          </cell>
          <cell r="I108">
            <v>3111.1111111111113</v>
          </cell>
          <cell r="J108">
            <v>280000</v>
          </cell>
          <cell r="K108">
            <v>3111.1111111111113</v>
          </cell>
          <cell r="L108">
            <v>280000</v>
          </cell>
          <cell r="M108">
            <v>3111.1111111111113</v>
          </cell>
          <cell r="N108">
            <v>280000</v>
          </cell>
          <cell r="O108">
            <v>3111.1111111111113</v>
          </cell>
          <cell r="P108">
            <v>280000</v>
          </cell>
          <cell r="Q108">
            <v>2666.666666666667</v>
          </cell>
          <cell r="R108">
            <v>240000.00000000003</v>
          </cell>
          <cell r="S108">
            <v>2666.666666666667</v>
          </cell>
          <cell r="T108">
            <v>240000.00000000003</v>
          </cell>
          <cell r="U108">
            <v>2666.666666666667</v>
          </cell>
          <cell r="V108">
            <v>240000.00000000003</v>
          </cell>
          <cell r="W108">
            <v>2666.666666666667</v>
          </cell>
          <cell r="X108">
            <v>240000.00000000003</v>
          </cell>
          <cell r="Y108">
            <v>2666.666666666667</v>
          </cell>
          <cell r="Z108">
            <v>240000.00000000003</v>
          </cell>
          <cell r="AA108">
            <v>2666.666666666667</v>
          </cell>
          <cell r="AB108">
            <v>240000.00000000003</v>
          </cell>
          <cell r="AC108">
            <v>2888.8888888888887</v>
          </cell>
        </row>
        <row r="110">
          <cell r="C110" t="str">
            <v>Profit before tax</v>
          </cell>
          <cell r="E110">
            <v>5471.7364315562681</v>
          </cell>
          <cell r="F110">
            <v>492456.27884006919</v>
          </cell>
          <cell r="G110">
            <v>6085.5022925041303</v>
          </cell>
          <cell r="H110">
            <v>547695.20632537664</v>
          </cell>
          <cell r="I110">
            <v>4785.9198340805378</v>
          </cell>
          <cell r="J110">
            <v>430732.78506725346</v>
          </cell>
          <cell r="K110">
            <v>4940.3950148224321</v>
          </cell>
          <cell r="L110">
            <v>444635.55133402382</v>
          </cell>
          <cell r="M110">
            <v>5427.5734168417748</v>
          </cell>
          <cell r="N110">
            <v>488481.60751576477</v>
          </cell>
          <cell r="O110">
            <v>5492.1398173796752</v>
          </cell>
          <cell r="P110">
            <v>494292.58356417582</v>
          </cell>
          <cell r="Q110">
            <v>9225.37278809489</v>
          </cell>
          <cell r="R110">
            <v>830283.55092854565</v>
          </cell>
          <cell r="S110">
            <v>7795.1081905829415</v>
          </cell>
          <cell r="T110">
            <v>701559.73715247028</v>
          </cell>
          <cell r="U110">
            <v>7816.3878594736261</v>
          </cell>
          <cell r="V110">
            <v>703474.90735263203</v>
          </cell>
          <cell r="W110">
            <v>8903.3814087769242</v>
          </cell>
          <cell r="X110">
            <v>801304.32678992883</v>
          </cell>
          <cell r="Y110">
            <v>8432.9424944113234</v>
          </cell>
          <cell r="Z110">
            <v>758964.82449702476</v>
          </cell>
          <cell r="AA110">
            <v>7911.4223886186073</v>
          </cell>
          <cell r="AB110">
            <v>712028.01497568027</v>
          </cell>
          <cell r="AC110">
            <v>6857.3234947619221</v>
          </cell>
        </row>
        <row r="112">
          <cell r="C112" t="str">
            <v>Taxation</v>
          </cell>
        </row>
        <row r="113">
          <cell r="D113" t="str">
            <v>Current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row>
        <row r="114">
          <cell r="D114" t="str">
            <v>Deferred</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row>
        <row r="115">
          <cell r="E115">
            <v>0</v>
          </cell>
          <cell r="G115">
            <v>0</v>
          </cell>
          <cell r="I115">
            <v>0</v>
          </cell>
          <cell r="K115">
            <v>0</v>
          </cell>
          <cell r="M115">
            <v>0</v>
          </cell>
          <cell r="O115">
            <v>0</v>
          </cell>
          <cell r="Q115">
            <v>0</v>
          </cell>
          <cell r="S115">
            <v>0</v>
          </cell>
          <cell r="U115">
            <v>0</v>
          </cell>
          <cell r="W115">
            <v>0</v>
          </cell>
          <cell r="Y115">
            <v>0</v>
          </cell>
          <cell r="AA115">
            <v>0</v>
          </cell>
          <cell r="AB115">
            <v>0</v>
          </cell>
          <cell r="AC115">
            <v>0</v>
          </cell>
        </row>
        <row r="116">
          <cell r="C116" t="str">
            <v>Net Profit after taxation</v>
          </cell>
          <cell r="E116">
            <v>5471.7364315562681</v>
          </cell>
          <cell r="F116">
            <v>492456.27884006919</v>
          </cell>
          <cell r="G116">
            <v>6085.5022925041303</v>
          </cell>
          <cell r="H116">
            <v>547695.20632537664</v>
          </cell>
          <cell r="I116">
            <v>4785.9198340805378</v>
          </cell>
          <cell r="J116">
            <v>430732.78506725346</v>
          </cell>
          <cell r="K116">
            <v>4940.3950148224321</v>
          </cell>
          <cell r="L116">
            <v>444635.55133402382</v>
          </cell>
          <cell r="M116">
            <v>5427.5734168417748</v>
          </cell>
          <cell r="N116">
            <v>488481.60751576477</v>
          </cell>
          <cell r="O116">
            <v>5492.1398173796752</v>
          </cell>
          <cell r="P116">
            <v>494292.58356417582</v>
          </cell>
          <cell r="Q116">
            <v>9225.37278809489</v>
          </cell>
          <cell r="R116">
            <v>830283.55092854565</v>
          </cell>
          <cell r="S116">
            <v>7795.1081905829415</v>
          </cell>
          <cell r="T116">
            <v>701559.73715247028</v>
          </cell>
          <cell r="U116">
            <v>7816.3878594736261</v>
          </cell>
          <cell r="V116">
            <v>703474.90735263203</v>
          </cell>
          <cell r="W116">
            <v>8903.3814087769242</v>
          </cell>
          <cell r="X116">
            <v>801304.32678992883</v>
          </cell>
          <cell r="Y116">
            <v>8432.9424944113234</v>
          </cell>
          <cell r="Z116">
            <v>758964.82449702476</v>
          </cell>
          <cell r="AA116">
            <v>7911.4223886186073</v>
          </cell>
          <cell r="AB116">
            <v>712028.01497568027</v>
          </cell>
          <cell r="AC116">
            <v>6857.3234947619221</v>
          </cell>
        </row>
        <row r="118">
          <cell r="AC118" t="str">
            <v>CG</v>
          </cell>
        </row>
        <row r="119">
          <cell r="B119" t="str">
            <v>CG</v>
          </cell>
          <cell r="E119">
            <v>183</v>
          </cell>
          <cell r="G119">
            <v>214</v>
          </cell>
          <cell r="I119">
            <v>245</v>
          </cell>
          <cell r="K119">
            <v>276</v>
          </cell>
          <cell r="M119">
            <v>307</v>
          </cell>
          <cell r="O119">
            <v>338</v>
          </cell>
          <cell r="Q119">
            <v>369</v>
          </cell>
          <cell r="S119">
            <v>400</v>
          </cell>
          <cell r="U119">
            <v>431</v>
          </cell>
          <cell r="W119">
            <v>462</v>
          </cell>
          <cell r="Y119">
            <v>493</v>
          </cell>
          <cell r="AA119">
            <v>524</v>
          </cell>
          <cell r="AC119" t="str">
            <v>Yearly</v>
          </cell>
        </row>
        <row r="120">
          <cell r="E120" t="str">
            <v>Per Unit</v>
          </cell>
          <cell r="F120" t="str">
            <v>Total</v>
          </cell>
          <cell r="G120" t="str">
            <v>Per Unit</v>
          </cell>
          <cell r="H120" t="str">
            <v>Total</v>
          </cell>
          <cell r="I120" t="str">
            <v>Per Unit</v>
          </cell>
          <cell r="J120" t="str">
            <v>Total</v>
          </cell>
          <cell r="K120" t="str">
            <v>Per Unit</v>
          </cell>
          <cell r="L120" t="str">
            <v>Total</v>
          </cell>
          <cell r="M120" t="str">
            <v>Per Unit</v>
          </cell>
          <cell r="N120" t="str">
            <v>Total</v>
          </cell>
          <cell r="O120" t="str">
            <v>Per Unit</v>
          </cell>
          <cell r="P120" t="str">
            <v>Total</v>
          </cell>
          <cell r="Q120" t="str">
            <v>Per Unit</v>
          </cell>
          <cell r="R120" t="str">
            <v>Total</v>
          </cell>
          <cell r="S120" t="str">
            <v>Per Unit</v>
          </cell>
          <cell r="T120" t="str">
            <v>Total</v>
          </cell>
          <cell r="U120" t="str">
            <v>Per Unit</v>
          </cell>
          <cell r="V120" t="str">
            <v>Total</v>
          </cell>
          <cell r="W120" t="str">
            <v>Per Unit</v>
          </cell>
          <cell r="X120" t="str">
            <v>Total</v>
          </cell>
          <cell r="Y120" t="str">
            <v>Per Unit</v>
          </cell>
          <cell r="Z120" t="str">
            <v>Total</v>
          </cell>
          <cell r="AA120" t="str">
            <v>Per Unit</v>
          </cell>
          <cell r="AB120" t="str">
            <v>Total</v>
          </cell>
          <cell r="AC120" t="str">
            <v>Average</v>
          </cell>
        </row>
        <row r="122">
          <cell r="C122" t="str">
            <v>Sales Units</v>
          </cell>
          <cell r="E122">
            <v>1</v>
          </cell>
          <cell r="F122">
            <v>0</v>
          </cell>
          <cell r="G122">
            <v>1</v>
          </cell>
          <cell r="H122">
            <v>0</v>
          </cell>
          <cell r="I122">
            <v>1</v>
          </cell>
          <cell r="J122">
            <v>0</v>
          </cell>
          <cell r="K122">
            <v>1</v>
          </cell>
          <cell r="L122">
            <v>0</v>
          </cell>
          <cell r="M122">
            <v>1</v>
          </cell>
          <cell r="N122">
            <v>0</v>
          </cell>
          <cell r="O122">
            <v>1</v>
          </cell>
          <cell r="P122">
            <v>0</v>
          </cell>
          <cell r="Q122">
            <v>1</v>
          </cell>
          <cell r="R122">
            <v>15</v>
          </cell>
          <cell r="S122">
            <v>1</v>
          </cell>
          <cell r="T122">
            <v>15</v>
          </cell>
          <cell r="U122">
            <v>1</v>
          </cell>
          <cell r="V122">
            <v>15</v>
          </cell>
          <cell r="W122">
            <v>1</v>
          </cell>
          <cell r="X122">
            <v>15</v>
          </cell>
          <cell r="Y122">
            <v>1</v>
          </cell>
          <cell r="Z122">
            <v>15</v>
          </cell>
          <cell r="AA122">
            <v>1</v>
          </cell>
          <cell r="AB122">
            <v>15</v>
          </cell>
          <cell r="AC122">
            <v>90</v>
          </cell>
        </row>
        <row r="124">
          <cell r="C124" t="str">
            <v>Selling Price</v>
          </cell>
          <cell r="E124">
            <v>379000</v>
          </cell>
          <cell r="F124">
            <v>0</v>
          </cell>
          <cell r="G124">
            <v>379000</v>
          </cell>
          <cell r="H124">
            <v>0</v>
          </cell>
          <cell r="I124">
            <v>379000</v>
          </cell>
          <cell r="J124">
            <v>0</v>
          </cell>
          <cell r="K124">
            <v>379000</v>
          </cell>
          <cell r="L124">
            <v>0</v>
          </cell>
          <cell r="M124">
            <v>379000</v>
          </cell>
          <cell r="N124">
            <v>0</v>
          </cell>
          <cell r="O124">
            <v>379000</v>
          </cell>
          <cell r="P124">
            <v>0</v>
          </cell>
          <cell r="Q124">
            <v>379000</v>
          </cell>
          <cell r="R124">
            <v>5685000</v>
          </cell>
          <cell r="S124">
            <v>379000</v>
          </cell>
          <cell r="T124">
            <v>5685000</v>
          </cell>
          <cell r="U124">
            <v>379000</v>
          </cell>
          <cell r="V124">
            <v>5685000</v>
          </cell>
          <cell r="W124">
            <v>379000</v>
          </cell>
          <cell r="X124">
            <v>5685000</v>
          </cell>
          <cell r="Y124">
            <v>379000</v>
          </cell>
          <cell r="Z124">
            <v>5685000</v>
          </cell>
          <cell r="AA124">
            <v>379000</v>
          </cell>
          <cell r="AB124">
            <v>5685000</v>
          </cell>
          <cell r="AC124">
            <v>379000</v>
          </cell>
        </row>
        <row r="125">
          <cell r="C125" t="str">
            <v>Less: Dealer commission</v>
          </cell>
          <cell r="E125">
            <v>-6000</v>
          </cell>
          <cell r="F125">
            <v>0</v>
          </cell>
          <cell r="G125">
            <v>-6000</v>
          </cell>
          <cell r="H125">
            <v>0</v>
          </cell>
          <cell r="I125">
            <v>-6000</v>
          </cell>
          <cell r="J125">
            <v>0</v>
          </cell>
          <cell r="K125">
            <v>-6000</v>
          </cell>
          <cell r="L125">
            <v>0</v>
          </cell>
          <cell r="M125">
            <v>-6000</v>
          </cell>
          <cell r="N125">
            <v>0</v>
          </cell>
          <cell r="O125">
            <v>-6000</v>
          </cell>
          <cell r="P125">
            <v>0</v>
          </cell>
          <cell r="Q125">
            <v>-6000</v>
          </cell>
          <cell r="R125">
            <v>-90000</v>
          </cell>
          <cell r="S125">
            <v>-6000</v>
          </cell>
          <cell r="T125">
            <v>-90000</v>
          </cell>
          <cell r="U125">
            <v>-6000</v>
          </cell>
          <cell r="V125">
            <v>-90000</v>
          </cell>
          <cell r="W125">
            <v>-6000</v>
          </cell>
          <cell r="X125">
            <v>-90000</v>
          </cell>
          <cell r="Y125">
            <v>-6000</v>
          </cell>
          <cell r="Z125">
            <v>-90000</v>
          </cell>
          <cell r="AA125">
            <v>-6000</v>
          </cell>
          <cell r="AB125">
            <v>-90000</v>
          </cell>
          <cell r="AC125">
            <v>-6000</v>
          </cell>
        </row>
        <row r="126">
          <cell r="D126" t="str">
            <v xml:space="preserve">  Sales tax</v>
          </cell>
          <cell r="E126">
            <v>-49434.782608695656</v>
          </cell>
          <cell r="F126">
            <v>0</v>
          </cell>
          <cell r="G126">
            <v>-49434.782608695656</v>
          </cell>
          <cell r="H126">
            <v>0</v>
          </cell>
          <cell r="I126">
            <v>-49434.782608695656</v>
          </cell>
          <cell r="J126">
            <v>0</v>
          </cell>
          <cell r="K126">
            <v>-49434.782608695656</v>
          </cell>
          <cell r="L126">
            <v>0</v>
          </cell>
          <cell r="M126">
            <v>-49434.782608695656</v>
          </cell>
          <cell r="N126">
            <v>0</v>
          </cell>
          <cell r="O126">
            <v>-49434.782608695656</v>
          </cell>
          <cell r="P126">
            <v>0</v>
          </cell>
          <cell r="Q126">
            <v>-49434.782608695656</v>
          </cell>
          <cell r="R126">
            <v>-741521.73913043481</v>
          </cell>
          <cell r="S126">
            <v>-49434.782608695656</v>
          </cell>
          <cell r="T126">
            <v>-741521.73913043481</v>
          </cell>
          <cell r="U126">
            <v>-49434.782608695656</v>
          </cell>
          <cell r="V126">
            <v>-741521.73913043481</v>
          </cell>
          <cell r="W126">
            <v>-49434.782608695656</v>
          </cell>
          <cell r="X126">
            <v>-741521.73913043481</v>
          </cell>
          <cell r="Y126">
            <v>-49434.782608695656</v>
          </cell>
          <cell r="Z126">
            <v>-741521.73913043481</v>
          </cell>
          <cell r="AA126">
            <v>-49434.782608695656</v>
          </cell>
          <cell r="AB126">
            <v>-741521.73913043481</v>
          </cell>
          <cell r="AC126">
            <v>-49434.782608695648</v>
          </cell>
        </row>
        <row r="127">
          <cell r="C127" t="str">
            <v>Net Sales</v>
          </cell>
          <cell r="E127">
            <v>323565.21739130432</v>
          </cell>
          <cell r="F127">
            <v>0</v>
          </cell>
          <cell r="G127">
            <v>323565.21739130432</v>
          </cell>
          <cell r="H127">
            <v>0</v>
          </cell>
          <cell r="I127">
            <v>323565.21739130432</v>
          </cell>
          <cell r="J127">
            <v>0</v>
          </cell>
          <cell r="K127">
            <v>323565.21739130432</v>
          </cell>
          <cell r="L127">
            <v>0</v>
          </cell>
          <cell r="M127">
            <v>323565.21739130432</v>
          </cell>
          <cell r="N127">
            <v>0</v>
          </cell>
          <cell r="O127">
            <v>323565.21739130432</v>
          </cell>
          <cell r="P127">
            <v>0</v>
          </cell>
          <cell r="Q127">
            <v>323565.21739130432</v>
          </cell>
          <cell r="R127">
            <v>4853478.2608695654</v>
          </cell>
          <cell r="S127">
            <v>323565.21739130432</v>
          </cell>
          <cell r="T127">
            <v>4853478.2608695654</v>
          </cell>
          <cell r="U127">
            <v>323565.21739130432</v>
          </cell>
          <cell r="V127">
            <v>4853478.2608695654</v>
          </cell>
          <cell r="W127">
            <v>323565.21739130432</v>
          </cell>
          <cell r="X127">
            <v>4853478.2608695654</v>
          </cell>
          <cell r="Y127">
            <v>323565.21739130432</v>
          </cell>
          <cell r="Z127">
            <v>4853478.2608695654</v>
          </cell>
          <cell r="AA127">
            <v>323565.21739130432</v>
          </cell>
          <cell r="AB127">
            <v>4853478.2608695654</v>
          </cell>
          <cell r="AC127">
            <v>323565.21739130432</v>
          </cell>
        </row>
        <row r="129">
          <cell r="C129" t="str">
            <v>Variable Cost of Sales</v>
          </cell>
        </row>
        <row r="130">
          <cell r="D130" t="str">
            <v>CKD Cost</v>
          </cell>
          <cell r="E130">
            <v>185405.57509915665</v>
          </cell>
          <cell r="F130">
            <v>0</v>
          </cell>
          <cell r="G130">
            <v>185405.57509915665</v>
          </cell>
          <cell r="H130">
            <v>0</v>
          </cell>
          <cell r="I130">
            <v>185405.57509915665</v>
          </cell>
          <cell r="J130">
            <v>0</v>
          </cell>
          <cell r="K130">
            <v>185405.57509915665</v>
          </cell>
          <cell r="L130">
            <v>0</v>
          </cell>
          <cell r="M130">
            <v>185405.57509915665</v>
          </cell>
          <cell r="N130">
            <v>0</v>
          </cell>
          <cell r="O130">
            <v>185405.57509915665</v>
          </cell>
          <cell r="P130">
            <v>0</v>
          </cell>
          <cell r="Q130">
            <v>185405.57509915665</v>
          </cell>
          <cell r="R130">
            <v>2781083.6264873496</v>
          </cell>
          <cell r="S130">
            <v>185405.57509915665</v>
          </cell>
          <cell r="T130">
            <v>2781083.6264873496</v>
          </cell>
          <cell r="U130">
            <v>185405.57509915665</v>
          </cell>
          <cell r="V130">
            <v>2781083.6264873496</v>
          </cell>
          <cell r="W130">
            <v>185405.57509915665</v>
          </cell>
          <cell r="X130">
            <v>2781083.6264873496</v>
          </cell>
          <cell r="Y130">
            <v>185405.57509915665</v>
          </cell>
          <cell r="Z130">
            <v>2781083.6264873496</v>
          </cell>
          <cell r="AA130">
            <v>185405.57509915665</v>
          </cell>
          <cell r="AB130">
            <v>2781083.6264873496</v>
          </cell>
          <cell r="AC130">
            <v>185405.57509915665</v>
          </cell>
        </row>
        <row r="131">
          <cell r="D131" t="str">
            <v>Vendor parts</v>
          </cell>
          <cell r="E131">
            <v>92231</v>
          </cell>
          <cell r="F131">
            <v>0</v>
          </cell>
          <cell r="G131">
            <v>92231</v>
          </cell>
          <cell r="H131">
            <v>0</v>
          </cell>
          <cell r="I131">
            <v>92231</v>
          </cell>
          <cell r="J131">
            <v>0</v>
          </cell>
          <cell r="K131">
            <v>92231</v>
          </cell>
          <cell r="L131">
            <v>0</v>
          </cell>
          <cell r="M131">
            <v>92231</v>
          </cell>
          <cell r="N131">
            <v>0</v>
          </cell>
          <cell r="O131">
            <v>92231</v>
          </cell>
          <cell r="P131">
            <v>0</v>
          </cell>
          <cell r="Q131">
            <v>92231</v>
          </cell>
          <cell r="R131">
            <v>1383465</v>
          </cell>
          <cell r="S131">
            <v>92231</v>
          </cell>
          <cell r="T131">
            <v>1383465</v>
          </cell>
          <cell r="U131">
            <v>92231</v>
          </cell>
          <cell r="V131">
            <v>1383465</v>
          </cell>
          <cell r="W131">
            <v>92231</v>
          </cell>
          <cell r="X131">
            <v>1383465</v>
          </cell>
          <cell r="Y131">
            <v>92231</v>
          </cell>
          <cell r="Z131">
            <v>1383465</v>
          </cell>
          <cell r="AA131">
            <v>92231</v>
          </cell>
          <cell r="AB131">
            <v>1383465</v>
          </cell>
          <cell r="AC131">
            <v>92231</v>
          </cell>
        </row>
        <row r="132">
          <cell r="D132" t="str">
            <v>Nomi Parts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row>
        <row r="133">
          <cell r="D133" t="str">
            <v>Paints &amp; Chemicals</v>
          </cell>
          <cell r="E133">
            <v>3341</v>
          </cell>
          <cell r="F133">
            <v>0</v>
          </cell>
          <cell r="G133">
            <v>3341</v>
          </cell>
          <cell r="H133">
            <v>0</v>
          </cell>
          <cell r="I133">
            <v>3341</v>
          </cell>
          <cell r="J133">
            <v>0</v>
          </cell>
          <cell r="K133">
            <v>3341</v>
          </cell>
          <cell r="L133">
            <v>0</v>
          </cell>
          <cell r="M133">
            <v>3341</v>
          </cell>
          <cell r="N133">
            <v>0</v>
          </cell>
          <cell r="O133">
            <v>3341</v>
          </cell>
          <cell r="P133">
            <v>0</v>
          </cell>
          <cell r="Q133">
            <v>3341</v>
          </cell>
          <cell r="R133">
            <v>50115</v>
          </cell>
          <cell r="S133">
            <v>3341</v>
          </cell>
          <cell r="T133">
            <v>50115</v>
          </cell>
          <cell r="U133">
            <v>3341</v>
          </cell>
          <cell r="V133">
            <v>50115</v>
          </cell>
          <cell r="W133">
            <v>3341</v>
          </cell>
          <cell r="X133">
            <v>50115</v>
          </cell>
          <cell r="Y133">
            <v>3341</v>
          </cell>
          <cell r="Z133">
            <v>50115</v>
          </cell>
          <cell r="AA133">
            <v>3341</v>
          </cell>
          <cell r="AB133">
            <v>50115</v>
          </cell>
          <cell r="AC133">
            <v>3341</v>
          </cell>
        </row>
        <row r="134">
          <cell r="D134" t="str">
            <v>Consumables</v>
          </cell>
          <cell r="E134">
            <v>3304</v>
          </cell>
          <cell r="F134">
            <v>0</v>
          </cell>
          <cell r="G134">
            <v>3304</v>
          </cell>
          <cell r="H134">
            <v>0</v>
          </cell>
          <cell r="I134">
            <v>3304</v>
          </cell>
          <cell r="J134">
            <v>0</v>
          </cell>
          <cell r="K134">
            <v>3304</v>
          </cell>
          <cell r="L134">
            <v>0</v>
          </cell>
          <cell r="M134">
            <v>3304</v>
          </cell>
          <cell r="N134">
            <v>0</v>
          </cell>
          <cell r="O134">
            <v>3304</v>
          </cell>
          <cell r="P134">
            <v>0</v>
          </cell>
          <cell r="Q134">
            <v>3304</v>
          </cell>
          <cell r="R134">
            <v>49560</v>
          </cell>
          <cell r="S134">
            <v>3304</v>
          </cell>
          <cell r="T134">
            <v>49560</v>
          </cell>
          <cell r="U134">
            <v>3304</v>
          </cell>
          <cell r="V134">
            <v>49560</v>
          </cell>
          <cell r="W134">
            <v>3304</v>
          </cell>
          <cell r="X134">
            <v>49560</v>
          </cell>
          <cell r="Y134">
            <v>3304</v>
          </cell>
          <cell r="Z134">
            <v>49560</v>
          </cell>
          <cell r="AA134">
            <v>3304</v>
          </cell>
          <cell r="AB134">
            <v>49560</v>
          </cell>
          <cell r="AC134">
            <v>3304</v>
          </cell>
        </row>
        <row r="135">
          <cell r="D135" t="str">
            <v>KD Parts</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row>
        <row r="136">
          <cell r="D136" t="str">
            <v>Spare parts</v>
          </cell>
          <cell r="E136">
            <v>44</v>
          </cell>
          <cell r="F136">
            <v>0</v>
          </cell>
          <cell r="G136">
            <v>44</v>
          </cell>
          <cell r="H136">
            <v>0</v>
          </cell>
          <cell r="I136">
            <v>44</v>
          </cell>
          <cell r="J136">
            <v>0</v>
          </cell>
          <cell r="K136">
            <v>44</v>
          </cell>
          <cell r="L136">
            <v>0</v>
          </cell>
          <cell r="M136">
            <v>44</v>
          </cell>
          <cell r="N136">
            <v>0</v>
          </cell>
          <cell r="O136">
            <v>44</v>
          </cell>
          <cell r="P136">
            <v>0</v>
          </cell>
          <cell r="Q136">
            <v>44</v>
          </cell>
          <cell r="R136">
            <v>660</v>
          </cell>
          <cell r="S136">
            <v>44</v>
          </cell>
          <cell r="T136">
            <v>660</v>
          </cell>
          <cell r="U136">
            <v>44</v>
          </cell>
          <cell r="V136">
            <v>660</v>
          </cell>
          <cell r="W136">
            <v>44</v>
          </cell>
          <cell r="X136">
            <v>660</v>
          </cell>
          <cell r="Y136">
            <v>44</v>
          </cell>
          <cell r="Z136">
            <v>660</v>
          </cell>
          <cell r="AA136">
            <v>44</v>
          </cell>
          <cell r="AB136">
            <v>660</v>
          </cell>
          <cell r="AC136">
            <v>44</v>
          </cell>
        </row>
        <row r="137">
          <cell r="D137" t="str">
            <v>Utilities</v>
          </cell>
          <cell r="E137">
            <v>3875</v>
          </cell>
          <cell r="F137">
            <v>0</v>
          </cell>
          <cell r="G137">
            <v>3875</v>
          </cell>
          <cell r="H137">
            <v>0</v>
          </cell>
          <cell r="I137">
            <v>3875</v>
          </cell>
          <cell r="J137">
            <v>0</v>
          </cell>
          <cell r="K137">
            <v>3875</v>
          </cell>
          <cell r="L137">
            <v>0</v>
          </cell>
          <cell r="M137">
            <v>3875</v>
          </cell>
          <cell r="N137">
            <v>0</v>
          </cell>
          <cell r="O137">
            <v>3875</v>
          </cell>
          <cell r="P137">
            <v>0</v>
          </cell>
          <cell r="Q137">
            <v>3875</v>
          </cell>
          <cell r="R137">
            <v>58125</v>
          </cell>
          <cell r="S137">
            <v>3875</v>
          </cell>
          <cell r="T137">
            <v>58125</v>
          </cell>
          <cell r="U137">
            <v>3875</v>
          </cell>
          <cell r="V137">
            <v>58125</v>
          </cell>
          <cell r="W137">
            <v>3875</v>
          </cell>
          <cell r="X137">
            <v>58125</v>
          </cell>
          <cell r="Y137">
            <v>3875</v>
          </cell>
          <cell r="Z137">
            <v>58125</v>
          </cell>
          <cell r="AA137">
            <v>3875</v>
          </cell>
          <cell r="AB137">
            <v>58125</v>
          </cell>
          <cell r="AC137">
            <v>3875</v>
          </cell>
        </row>
        <row r="138">
          <cell r="D138" t="str">
            <v>Royalty</v>
          </cell>
          <cell r="E138">
            <v>1894</v>
          </cell>
          <cell r="F138">
            <v>0</v>
          </cell>
          <cell r="G138">
            <v>1894</v>
          </cell>
          <cell r="H138">
            <v>0</v>
          </cell>
          <cell r="I138">
            <v>1894</v>
          </cell>
          <cell r="J138">
            <v>0</v>
          </cell>
          <cell r="K138">
            <v>1894</v>
          </cell>
          <cell r="L138">
            <v>0</v>
          </cell>
          <cell r="M138">
            <v>1894</v>
          </cell>
          <cell r="N138">
            <v>0</v>
          </cell>
          <cell r="O138">
            <v>1894</v>
          </cell>
          <cell r="P138">
            <v>0</v>
          </cell>
          <cell r="Q138">
            <v>1894</v>
          </cell>
          <cell r="R138">
            <v>28410</v>
          </cell>
          <cell r="S138">
            <v>1894</v>
          </cell>
          <cell r="T138">
            <v>28410</v>
          </cell>
          <cell r="U138">
            <v>1894</v>
          </cell>
          <cell r="V138">
            <v>28410</v>
          </cell>
          <cell r="W138">
            <v>1894</v>
          </cell>
          <cell r="X138">
            <v>28410</v>
          </cell>
          <cell r="Y138">
            <v>1894</v>
          </cell>
          <cell r="Z138">
            <v>28410</v>
          </cell>
          <cell r="AA138">
            <v>1894</v>
          </cell>
          <cell r="AB138">
            <v>28410</v>
          </cell>
          <cell r="AC138">
            <v>1894</v>
          </cell>
        </row>
        <row r="140">
          <cell r="E140">
            <v>290094.57509915665</v>
          </cell>
          <cell r="F140">
            <v>0</v>
          </cell>
          <cell r="G140">
            <v>290094.57509915665</v>
          </cell>
          <cell r="H140">
            <v>0</v>
          </cell>
          <cell r="I140">
            <v>290094.57509915665</v>
          </cell>
          <cell r="J140">
            <v>0</v>
          </cell>
          <cell r="K140">
            <v>290094.57509915665</v>
          </cell>
          <cell r="L140">
            <v>0</v>
          </cell>
          <cell r="M140">
            <v>290094.57509915665</v>
          </cell>
          <cell r="N140">
            <v>0</v>
          </cell>
          <cell r="O140">
            <v>290094.57509915665</v>
          </cell>
          <cell r="P140">
            <v>0</v>
          </cell>
          <cell r="Q140">
            <v>290094.57509915665</v>
          </cell>
          <cell r="R140">
            <v>4351418.6264873501</v>
          </cell>
          <cell r="S140">
            <v>290094.57509915665</v>
          </cell>
          <cell r="T140">
            <v>4351418.6264873501</v>
          </cell>
          <cell r="U140">
            <v>290094.57509915665</v>
          </cell>
          <cell r="V140">
            <v>4351418.6264873501</v>
          </cell>
          <cell r="W140">
            <v>290094.57509915665</v>
          </cell>
          <cell r="X140">
            <v>4351418.6264873501</v>
          </cell>
          <cell r="Y140">
            <v>290094.57509915665</v>
          </cell>
          <cell r="Z140">
            <v>4351418.6264873501</v>
          </cell>
          <cell r="AA140">
            <v>290094.57509915665</v>
          </cell>
          <cell r="AB140">
            <v>4351418.6264873501</v>
          </cell>
          <cell r="AC140">
            <v>290094.57509915665</v>
          </cell>
        </row>
        <row r="141">
          <cell r="C141" t="str">
            <v>Contribution Margin</v>
          </cell>
          <cell r="E141">
            <v>33470.642292147677</v>
          </cell>
          <cell r="F141">
            <v>0</v>
          </cell>
          <cell r="G141">
            <v>33470.642292147677</v>
          </cell>
          <cell r="H141">
            <v>0</v>
          </cell>
          <cell r="I141">
            <v>33470.642292147677</v>
          </cell>
          <cell r="J141">
            <v>0</v>
          </cell>
          <cell r="K141">
            <v>33470.642292147677</v>
          </cell>
          <cell r="L141">
            <v>0</v>
          </cell>
          <cell r="M141">
            <v>33470.642292147677</v>
          </cell>
          <cell r="N141">
            <v>0</v>
          </cell>
          <cell r="O141">
            <v>33470.642292147677</v>
          </cell>
          <cell r="P141">
            <v>0</v>
          </cell>
          <cell r="Q141">
            <v>33470.642292147677</v>
          </cell>
          <cell r="R141">
            <v>502059.63438221533</v>
          </cell>
          <cell r="S141">
            <v>33470.642292147677</v>
          </cell>
          <cell r="T141">
            <v>502059.63438221533</v>
          </cell>
          <cell r="U141">
            <v>33470.642292147677</v>
          </cell>
          <cell r="V141">
            <v>502059.63438221533</v>
          </cell>
          <cell r="W141">
            <v>33470.642292147677</v>
          </cell>
          <cell r="X141">
            <v>502059.63438221533</v>
          </cell>
          <cell r="Y141">
            <v>33470.642292147677</v>
          </cell>
          <cell r="Z141">
            <v>502059.63438221533</v>
          </cell>
          <cell r="AA141">
            <v>33470.642292147677</v>
          </cell>
          <cell r="AB141">
            <v>502059.63438221533</v>
          </cell>
          <cell r="AC141">
            <v>33470.642292147677</v>
          </cell>
        </row>
        <row r="143">
          <cell r="C143" t="str">
            <v>Production cost</v>
          </cell>
        </row>
        <row r="144">
          <cell r="D144" t="str">
            <v xml:space="preserve">Salaries &amp; Wages </v>
          </cell>
          <cell r="E144">
            <v>4619.3194081365082</v>
          </cell>
          <cell r="F144">
            <v>0</v>
          </cell>
          <cell r="G144">
            <v>4619.3194081365082</v>
          </cell>
          <cell r="H144">
            <v>0</v>
          </cell>
          <cell r="I144">
            <v>4619.3194081365082</v>
          </cell>
          <cell r="J144">
            <v>0</v>
          </cell>
          <cell r="K144">
            <v>4619.3194081365082</v>
          </cell>
          <cell r="L144">
            <v>0</v>
          </cell>
          <cell r="M144">
            <v>4619.3194081365082</v>
          </cell>
          <cell r="N144">
            <v>0</v>
          </cell>
          <cell r="O144">
            <v>4619.3194081365082</v>
          </cell>
          <cell r="P144">
            <v>0</v>
          </cell>
          <cell r="Q144">
            <v>3959.4166355455786</v>
          </cell>
          <cell r="R144">
            <v>59391.249533183676</v>
          </cell>
          <cell r="S144">
            <v>3959.4166355455786</v>
          </cell>
          <cell r="T144">
            <v>59391.249533183676</v>
          </cell>
          <cell r="U144">
            <v>3959.4166355455786</v>
          </cell>
          <cell r="V144">
            <v>59391.249533183676</v>
          </cell>
          <cell r="W144">
            <v>3959.4166355455786</v>
          </cell>
          <cell r="X144">
            <v>59391.249533183676</v>
          </cell>
          <cell r="Y144">
            <v>3959.4166355455786</v>
          </cell>
          <cell r="Z144">
            <v>59391.249533183676</v>
          </cell>
          <cell r="AA144">
            <v>3959.4166355455786</v>
          </cell>
          <cell r="AB144">
            <v>59391.249533183676</v>
          </cell>
          <cell r="AC144">
            <v>3959.4166355455786</v>
          </cell>
        </row>
        <row r="145">
          <cell r="D145" t="str">
            <v xml:space="preserve">Utilities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row>
        <row r="146">
          <cell r="D146" t="str">
            <v>Depreciation</v>
          </cell>
          <cell r="E146">
            <v>19315.555555555558</v>
          </cell>
          <cell r="F146">
            <v>0</v>
          </cell>
          <cell r="G146">
            <v>19315.555555555558</v>
          </cell>
          <cell r="H146">
            <v>0</v>
          </cell>
          <cell r="I146">
            <v>19315.555555555558</v>
          </cell>
          <cell r="J146">
            <v>0</v>
          </cell>
          <cell r="K146">
            <v>19315.555555555558</v>
          </cell>
          <cell r="L146">
            <v>0</v>
          </cell>
          <cell r="M146">
            <v>19315.555555555558</v>
          </cell>
          <cell r="N146">
            <v>0</v>
          </cell>
          <cell r="O146">
            <v>19315.555555555558</v>
          </cell>
          <cell r="P146">
            <v>0</v>
          </cell>
          <cell r="Q146">
            <v>16556.190476190477</v>
          </cell>
          <cell r="R146">
            <v>248342.85714285716</v>
          </cell>
          <cell r="S146">
            <v>16556.190476190477</v>
          </cell>
          <cell r="T146">
            <v>248342.85714285716</v>
          </cell>
          <cell r="U146">
            <v>16556.190476190477</v>
          </cell>
          <cell r="V146">
            <v>248342.85714285716</v>
          </cell>
          <cell r="W146">
            <v>16556.190476190477</v>
          </cell>
          <cell r="X146">
            <v>248342.85714285716</v>
          </cell>
          <cell r="Y146">
            <v>16556.190476190477</v>
          </cell>
          <cell r="Z146">
            <v>248342.85714285716</v>
          </cell>
          <cell r="AA146">
            <v>16556.190476190477</v>
          </cell>
          <cell r="AB146">
            <v>248342.85714285716</v>
          </cell>
          <cell r="AC146">
            <v>16556.190476190481</v>
          </cell>
        </row>
        <row r="147">
          <cell r="D147" t="str">
            <v xml:space="preserve">Other Factory overhead </v>
          </cell>
          <cell r="E147">
            <v>2884.1866359118612</v>
          </cell>
          <cell r="F147">
            <v>0</v>
          </cell>
          <cell r="G147">
            <v>2884.1866359118612</v>
          </cell>
          <cell r="H147">
            <v>0</v>
          </cell>
          <cell r="I147">
            <v>2884.1866359118612</v>
          </cell>
          <cell r="J147">
            <v>0</v>
          </cell>
          <cell r="K147">
            <v>2884.1866359118612</v>
          </cell>
          <cell r="L147">
            <v>0</v>
          </cell>
          <cell r="M147">
            <v>2884.1866359118612</v>
          </cell>
          <cell r="N147">
            <v>0</v>
          </cell>
          <cell r="O147">
            <v>2884.1866359118612</v>
          </cell>
          <cell r="P147">
            <v>0</v>
          </cell>
          <cell r="Q147">
            <v>2472.1599736387384</v>
          </cell>
          <cell r="R147">
            <v>37082.399604581078</v>
          </cell>
          <cell r="S147">
            <v>2472.1599736387384</v>
          </cell>
          <cell r="T147">
            <v>37082.399604581078</v>
          </cell>
          <cell r="U147">
            <v>2472.1599736387384</v>
          </cell>
          <cell r="V147">
            <v>37082.399604581078</v>
          </cell>
          <cell r="W147">
            <v>2472.1599736387384</v>
          </cell>
          <cell r="X147">
            <v>37082.399604581078</v>
          </cell>
          <cell r="Y147">
            <v>2472.1599736387384</v>
          </cell>
          <cell r="Z147">
            <v>37082.399604581078</v>
          </cell>
          <cell r="AA147">
            <v>2472.1599736387384</v>
          </cell>
          <cell r="AB147">
            <v>37082.399604581078</v>
          </cell>
          <cell r="AC147">
            <v>2472.1599736387384</v>
          </cell>
        </row>
        <row r="148">
          <cell r="D148" t="str">
            <v>Running Royalty</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row>
        <row r="149">
          <cell r="E149">
            <v>26819.061599603927</v>
          </cell>
          <cell r="F149">
            <v>0</v>
          </cell>
          <cell r="G149">
            <v>26819.061599603927</v>
          </cell>
          <cell r="H149">
            <v>0</v>
          </cell>
          <cell r="I149">
            <v>26819.061599603927</v>
          </cell>
          <cell r="J149">
            <v>0</v>
          </cell>
          <cell r="K149">
            <v>26819.061599603927</v>
          </cell>
          <cell r="L149">
            <v>0</v>
          </cell>
          <cell r="M149">
            <v>26819.061599603927</v>
          </cell>
          <cell r="N149">
            <v>0</v>
          </cell>
          <cell r="O149">
            <v>26819.061599603927</v>
          </cell>
          <cell r="P149">
            <v>0</v>
          </cell>
          <cell r="Q149">
            <v>22987.767085374795</v>
          </cell>
          <cell r="R149">
            <v>344816.50628062192</v>
          </cell>
          <cell r="S149">
            <v>22987.767085374795</v>
          </cell>
          <cell r="T149">
            <v>344816.50628062192</v>
          </cell>
          <cell r="U149">
            <v>22987.767085374795</v>
          </cell>
          <cell r="V149">
            <v>344816.50628062192</v>
          </cell>
          <cell r="W149">
            <v>22987.767085374795</v>
          </cell>
          <cell r="X149">
            <v>344816.50628062192</v>
          </cell>
          <cell r="Y149">
            <v>22987.767085374795</v>
          </cell>
          <cell r="Z149">
            <v>344816.50628062192</v>
          </cell>
          <cell r="AA149">
            <v>22987.767085374795</v>
          </cell>
          <cell r="AB149">
            <v>344816.50628062192</v>
          </cell>
          <cell r="AC149">
            <v>22987.767085374799</v>
          </cell>
        </row>
        <row r="150">
          <cell r="C150" t="str">
            <v>Gross Profit</v>
          </cell>
          <cell r="E150">
            <v>6651.58069254375</v>
          </cell>
          <cell r="F150">
            <v>0</v>
          </cell>
          <cell r="G150">
            <v>6651.58069254375</v>
          </cell>
          <cell r="H150">
            <v>0</v>
          </cell>
          <cell r="I150">
            <v>6651.58069254375</v>
          </cell>
          <cell r="J150">
            <v>0</v>
          </cell>
          <cell r="K150">
            <v>6651.58069254375</v>
          </cell>
          <cell r="L150">
            <v>0</v>
          </cell>
          <cell r="M150">
            <v>6651.58069254375</v>
          </cell>
          <cell r="N150">
            <v>0</v>
          </cell>
          <cell r="O150">
            <v>6651.58069254375</v>
          </cell>
          <cell r="P150">
            <v>0</v>
          </cell>
          <cell r="Q150">
            <v>10482.875206772882</v>
          </cell>
          <cell r="R150">
            <v>157243.12810159341</v>
          </cell>
          <cell r="S150">
            <v>10482.875206772882</v>
          </cell>
          <cell r="T150">
            <v>157243.12810159341</v>
          </cell>
          <cell r="U150">
            <v>10482.875206772882</v>
          </cell>
          <cell r="V150">
            <v>157243.12810159341</v>
          </cell>
          <cell r="W150">
            <v>10482.875206772882</v>
          </cell>
          <cell r="X150">
            <v>157243.12810159341</v>
          </cell>
          <cell r="Y150">
            <v>10482.875206772882</v>
          </cell>
          <cell r="Z150">
            <v>157243.12810159341</v>
          </cell>
          <cell r="AA150">
            <v>10482.875206772882</v>
          </cell>
          <cell r="AB150">
            <v>157243.12810159341</v>
          </cell>
          <cell r="AC150">
            <v>10482.875206772878</v>
          </cell>
        </row>
        <row r="152">
          <cell r="C152" t="str">
            <v>Other Expenses</v>
          </cell>
        </row>
        <row r="153">
          <cell r="D153" t="str">
            <v>Selling Expenses</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row>
        <row r="154">
          <cell r="D154" t="str">
            <v>Administrative Expenses</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row>
        <row r="155">
          <cell r="D155" t="str">
            <v>Depreciation (Admin. &amp; Selling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row>
        <row r="156">
          <cell r="D156" t="str">
            <v>Financial Charges -Capital Exp.</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row>
        <row r="157">
          <cell r="D157" t="str">
            <v>Financial  Charges -Working Capital</v>
          </cell>
          <cell r="E157">
            <v>201.57918431275289</v>
          </cell>
          <cell r="F157">
            <v>0</v>
          </cell>
          <cell r="G157">
            <v>178.4251077933327</v>
          </cell>
          <cell r="H157">
            <v>0</v>
          </cell>
          <cell r="I157">
            <v>175.55668509273093</v>
          </cell>
          <cell r="J157">
            <v>0</v>
          </cell>
          <cell r="K157">
            <v>160.53201526974851</v>
          </cell>
          <cell r="L157">
            <v>0</v>
          </cell>
          <cell r="M157">
            <v>214.5866255466828</v>
          </cell>
          <cell r="N157">
            <v>0</v>
          </cell>
          <cell r="O157">
            <v>207.35917650875876</v>
          </cell>
          <cell r="P157">
            <v>0</v>
          </cell>
          <cell r="Q157">
            <v>157.4713934840606</v>
          </cell>
          <cell r="R157">
            <v>2362.070902260909</v>
          </cell>
          <cell r="S157">
            <v>198.17331480982742</v>
          </cell>
          <cell r="T157">
            <v>2972.5997221474113</v>
          </cell>
          <cell r="U157">
            <v>184.65378229632779</v>
          </cell>
          <cell r="V157">
            <v>2769.8067344449169</v>
          </cell>
          <cell r="W157">
            <v>192.32717619631876</v>
          </cell>
          <cell r="X157">
            <v>2884.9076429447814</v>
          </cell>
          <cell r="Y157">
            <v>193.74054120384864</v>
          </cell>
          <cell r="Z157">
            <v>2906.1081180577294</v>
          </cell>
          <cell r="AA157">
            <v>186.90086739142365</v>
          </cell>
          <cell r="AB157">
            <v>2803.5130108713547</v>
          </cell>
          <cell r="AC157">
            <v>185.54451256363447</v>
          </cell>
        </row>
        <row r="158">
          <cell r="D158" t="str">
            <v>Other Expenses (Charity &amp; Donation)</v>
          </cell>
          <cell r="E158">
            <v>139.98554466163398</v>
          </cell>
          <cell r="F158">
            <v>0</v>
          </cell>
          <cell r="G158">
            <v>123.90632485648104</v>
          </cell>
          <cell r="H158">
            <v>0</v>
          </cell>
          <cell r="I158">
            <v>121.91436464772984</v>
          </cell>
          <cell r="J158">
            <v>0</v>
          </cell>
          <cell r="K158">
            <v>111.48056615954759</v>
          </cell>
          <cell r="L158">
            <v>0</v>
          </cell>
          <cell r="M158">
            <v>149.01848996297417</v>
          </cell>
          <cell r="N158">
            <v>0</v>
          </cell>
          <cell r="O158">
            <v>143.99942813108245</v>
          </cell>
          <cell r="P158">
            <v>0</v>
          </cell>
          <cell r="Q158">
            <v>109.35513436393099</v>
          </cell>
          <cell r="R158">
            <v>1640.3270154589648</v>
          </cell>
          <cell r="S158">
            <v>137.6203575068246</v>
          </cell>
          <cell r="T158">
            <v>2064.3053626023689</v>
          </cell>
          <cell r="U158">
            <v>128.23179326133877</v>
          </cell>
          <cell r="V158">
            <v>1923.4768989200816</v>
          </cell>
          <cell r="W158">
            <v>133.56053902522137</v>
          </cell>
          <cell r="X158">
            <v>2003.4080853783207</v>
          </cell>
          <cell r="Y158">
            <v>134.54204250267267</v>
          </cell>
          <cell r="Z158">
            <v>2018.13063754009</v>
          </cell>
          <cell r="AA158">
            <v>129.79226902182199</v>
          </cell>
          <cell r="AB158">
            <v>1946.8840353273299</v>
          </cell>
          <cell r="AC158">
            <v>128.85035594696839</v>
          </cell>
        </row>
        <row r="159">
          <cell r="D159" t="str">
            <v>Other Expenses ( W.P.P.F.)</v>
          </cell>
          <cell r="E159">
            <v>-99.685419286180618</v>
          </cell>
          <cell r="F159">
            <v>0</v>
          </cell>
          <cell r="G159">
            <v>-516.01336466537521</v>
          </cell>
          <cell r="H159">
            <v>0</v>
          </cell>
          <cell r="I159">
            <v>429.23507108313538</v>
          </cell>
          <cell r="J159">
            <v>0</v>
          </cell>
          <cell r="K159">
            <v>335.74469975652045</v>
          </cell>
          <cell r="L159">
            <v>0</v>
          </cell>
          <cell r="M159">
            <v>-83.654529301236565</v>
          </cell>
          <cell r="N159">
            <v>0</v>
          </cell>
          <cell r="O159">
            <v>-121.56749282883391</v>
          </cell>
          <cell r="P159">
            <v>0</v>
          </cell>
          <cell r="Q159">
            <v>-311.31446684236766</v>
          </cell>
          <cell r="R159">
            <v>-4669.7170026355152</v>
          </cell>
          <cell r="S159">
            <v>675.13296289914501</v>
          </cell>
          <cell r="T159">
            <v>10126.994443487176</v>
          </cell>
          <cell r="U159">
            <v>676.31298309356544</v>
          </cell>
          <cell r="V159">
            <v>10144.694746403482</v>
          </cell>
          <cell r="W159">
            <v>-120.78534224496495</v>
          </cell>
          <cell r="X159">
            <v>-1811.7801336744742</v>
          </cell>
          <cell r="Y159">
            <v>218.37700984244069</v>
          </cell>
          <cell r="Z159">
            <v>3275.6551476366103</v>
          </cell>
          <cell r="AA159">
            <v>604.68828019460864</v>
          </cell>
          <cell r="AB159">
            <v>9070.3242029191297</v>
          </cell>
          <cell r="AC159">
            <v>290.40190449040455</v>
          </cell>
        </row>
        <row r="160">
          <cell r="D160" t="str">
            <v>Workers Welfare Fund</v>
          </cell>
          <cell r="E160">
            <v>-37.880459328748636</v>
          </cell>
          <cell r="F160">
            <v>0</v>
          </cell>
          <cell r="G160">
            <v>-196.08507857284258</v>
          </cell>
          <cell r="H160">
            <v>0</v>
          </cell>
          <cell r="I160">
            <v>163.10932701159146</v>
          </cell>
          <cell r="J160">
            <v>0</v>
          </cell>
          <cell r="K160">
            <v>127.58298590747775</v>
          </cell>
          <cell r="L160">
            <v>0</v>
          </cell>
          <cell r="M160">
            <v>-31.788721134469881</v>
          </cell>
          <cell r="N160">
            <v>0</v>
          </cell>
          <cell r="O160">
            <v>-46.195647274956897</v>
          </cell>
          <cell r="P160">
            <v>0</v>
          </cell>
          <cell r="Q160">
            <v>-118.29949740009971</v>
          </cell>
          <cell r="R160">
            <v>-1774.4924610014957</v>
          </cell>
          <cell r="S160">
            <v>256.55052590167514</v>
          </cell>
          <cell r="T160">
            <v>3848.2578885251273</v>
          </cell>
          <cell r="U160">
            <v>256.99893357555482</v>
          </cell>
          <cell r="V160">
            <v>3854.9840036333221</v>
          </cell>
          <cell r="W160">
            <v>-45.898430053086649</v>
          </cell>
          <cell r="X160">
            <v>-688.47645079629979</v>
          </cell>
          <cell r="Y160">
            <v>82.983263740127455</v>
          </cell>
          <cell r="Z160">
            <v>1244.7489561019117</v>
          </cell>
          <cell r="AA160">
            <v>229.78154647395132</v>
          </cell>
          <cell r="AB160">
            <v>3446.7231971092697</v>
          </cell>
          <cell r="AC160">
            <v>110.35272370635373</v>
          </cell>
        </row>
        <row r="161">
          <cell r="E161">
            <v>203.99885035945763</v>
          </cell>
          <cell r="F161">
            <v>0</v>
          </cell>
          <cell r="G161">
            <v>-409.76701058840405</v>
          </cell>
          <cell r="H161">
            <v>0</v>
          </cell>
          <cell r="I161">
            <v>889.81544783518757</v>
          </cell>
          <cell r="J161">
            <v>0</v>
          </cell>
          <cell r="K161">
            <v>735.3402670932943</v>
          </cell>
          <cell r="L161">
            <v>0</v>
          </cell>
          <cell r="M161">
            <v>248.16186507395054</v>
          </cell>
          <cell r="N161">
            <v>0</v>
          </cell>
          <cell r="O161">
            <v>183.59546453605043</v>
          </cell>
          <cell r="P161">
            <v>0</v>
          </cell>
          <cell r="Q161">
            <v>-162.78743639447578</v>
          </cell>
          <cell r="R161">
            <v>-2441.8115459171377</v>
          </cell>
          <cell r="S161">
            <v>1267.4771611174722</v>
          </cell>
          <cell r="T161">
            <v>19012.157416762082</v>
          </cell>
          <cell r="U161">
            <v>1246.1974922267868</v>
          </cell>
          <cell r="V161">
            <v>18692.962383401802</v>
          </cell>
          <cell r="W161">
            <v>159.20394292348851</v>
          </cell>
          <cell r="X161">
            <v>2388.0591438523279</v>
          </cell>
          <cell r="Y161">
            <v>629.64285728908942</v>
          </cell>
          <cell r="Z161">
            <v>9444.6428593363416</v>
          </cell>
          <cell r="AA161">
            <v>1151.1629630818056</v>
          </cell>
          <cell r="AB161">
            <v>17267.444446227084</v>
          </cell>
          <cell r="AC161">
            <v>715.1494967073611</v>
          </cell>
        </row>
        <row r="162">
          <cell r="D162" t="str">
            <v>Operating Profit</v>
          </cell>
          <cell r="E162">
            <v>6447.5818421842923</v>
          </cell>
          <cell r="F162">
            <v>0</v>
          </cell>
          <cell r="G162">
            <v>7061.3477031321545</v>
          </cell>
          <cell r="H162">
            <v>0</v>
          </cell>
          <cell r="I162">
            <v>5761.765244708562</v>
          </cell>
          <cell r="J162">
            <v>0</v>
          </cell>
          <cell r="K162">
            <v>5916.2404254504554</v>
          </cell>
          <cell r="L162">
            <v>0</v>
          </cell>
          <cell r="M162">
            <v>6403.4188274697999</v>
          </cell>
          <cell r="N162">
            <v>0</v>
          </cell>
          <cell r="O162">
            <v>6467.9852280076993</v>
          </cell>
          <cell r="P162">
            <v>0</v>
          </cell>
          <cell r="Q162">
            <v>10645.662643167358</v>
          </cell>
          <cell r="R162">
            <v>159684.93964751053</v>
          </cell>
          <cell r="S162">
            <v>9215.3980456554091</v>
          </cell>
          <cell r="T162">
            <v>138230.97068483132</v>
          </cell>
          <cell r="U162">
            <v>9236.6777145460946</v>
          </cell>
          <cell r="V162">
            <v>138550.16571819159</v>
          </cell>
          <cell r="W162">
            <v>10323.671263849394</v>
          </cell>
          <cell r="X162">
            <v>154855.06895774108</v>
          </cell>
          <cell r="Y162">
            <v>9853.2323494837929</v>
          </cell>
          <cell r="Z162">
            <v>147798.48524225707</v>
          </cell>
          <cell r="AA162">
            <v>9331.7122436910759</v>
          </cell>
          <cell r="AB162">
            <v>139975.68365536633</v>
          </cell>
          <cell r="AC162">
            <v>9767.725710065517</v>
          </cell>
        </row>
        <row r="164">
          <cell r="C164" t="str">
            <v>Other Income</v>
          </cell>
        </row>
        <row r="165">
          <cell r="D165" t="str">
            <v>H.D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row>
        <row r="166">
          <cell r="D166" t="str">
            <v>Others</v>
          </cell>
          <cell r="E166">
            <v>3111.1111111111113</v>
          </cell>
          <cell r="F166">
            <v>0</v>
          </cell>
          <cell r="G166">
            <v>3111.1111111111113</v>
          </cell>
          <cell r="H166">
            <v>0</v>
          </cell>
          <cell r="I166">
            <v>3111.1111111111113</v>
          </cell>
          <cell r="J166">
            <v>0</v>
          </cell>
          <cell r="K166">
            <v>3111.1111111111113</v>
          </cell>
          <cell r="L166">
            <v>0</v>
          </cell>
          <cell r="M166">
            <v>3111.1111111111113</v>
          </cell>
          <cell r="N166">
            <v>0</v>
          </cell>
          <cell r="O166">
            <v>3111.1111111111113</v>
          </cell>
          <cell r="P166">
            <v>0</v>
          </cell>
          <cell r="Q166">
            <v>2666.666666666667</v>
          </cell>
          <cell r="R166">
            <v>40000.000000000007</v>
          </cell>
          <cell r="S166">
            <v>2666.666666666667</v>
          </cell>
          <cell r="T166">
            <v>40000.000000000007</v>
          </cell>
          <cell r="U166">
            <v>2666.666666666667</v>
          </cell>
          <cell r="V166">
            <v>40000.000000000007</v>
          </cell>
          <cell r="W166">
            <v>2666.666666666667</v>
          </cell>
          <cell r="X166">
            <v>40000.000000000007</v>
          </cell>
          <cell r="Y166">
            <v>2666.666666666667</v>
          </cell>
          <cell r="Z166">
            <v>40000.000000000007</v>
          </cell>
          <cell r="AA166">
            <v>2666.666666666667</v>
          </cell>
          <cell r="AB166">
            <v>40000.000000000007</v>
          </cell>
          <cell r="AC166">
            <v>2666.666666666667</v>
          </cell>
        </row>
        <row r="167">
          <cell r="E167">
            <v>3111.1111111111113</v>
          </cell>
          <cell r="F167">
            <v>0</v>
          </cell>
          <cell r="G167">
            <v>3111.1111111111113</v>
          </cell>
          <cell r="H167">
            <v>0</v>
          </cell>
          <cell r="I167">
            <v>3111.1111111111113</v>
          </cell>
          <cell r="J167">
            <v>0</v>
          </cell>
          <cell r="K167">
            <v>3111.1111111111113</v>
          </cell>
          <cell r="L167">
            <v>0</v>
          </cell>
          <cell r="M167">
            <v>3111.1111111111113</v>
          </cell>
          <cell r="N167">
            <v>0</v>
          </cell>
          <cell r="O167">
            <v>3111.1111111111113</v>
          </cell>
          <cell r="P167">
            <v>0</v>
          </cell>
          <cell r="Q167">
            <v>2666.666666666667</v>
          </cell>
          <cell r="R167">
            <v>40000.000000000007</v>
          </cell>
          <cell r="S167">
            <v>2666.666666666667</v>
          </cell>
          <cell r="T167">
            <v>40000.000000000007</v>
          </cell>
          <cell r="U167">
            <v>2666.666666666667</v>
          </cell>
          <cell r="V167">
            <v>40000.000000000007</v>
          </cell>
          <cell r="W167">
            <v>2666.666666666667</v>
          </cell>
          <cell r="X167">
            <v>40000.000000000007</v>
          </cell>
          <cell r="Y167">
            <v>2666.666666666667</v>
          </cell>
          <cell r="Z167">
            <v>40000.000000000007</v>
          </cell>
          <cell r="AA167">
            <v>2666.666666666667</v>
          </cell>
          <cell r="AB167">
            <v>40000.000000000007</v>
          </cell>
          <cell r="AC167">
            <v>2666.666666666667</v>
          </cell>
        </row>
        <row r="169">
          <cell r="C169" t="str">
            <v>Profit before tax</v>
          </cell>
          <cell r="E169">
            <v>9558.6929532954036</v>
          </cell>
          <cell r="F169">
            <v>0</v>
          </cell>
          <cell r="G169">
            <v>10172.458814243266</v>
          </cell>
          <cell r="H169">
            <v>0</v>
          </cell>
          <cell r="I169">
            <v>8872.8763558196733</v>
          </cell>
          <cell r="J169">
            <v>0</v>
          </cell>
          <cell r="K169">
            <v>9027.3515365615676</v>
          </cell>
          <cell r="L169">
            <v>0</v>
          </cell>
          <cell r="M169">
            <v>9514.5299385809121</v>
          </cell>
          <cell r="N169">
            <v>0</v>
          </cell>
          <cell r="O169">
            <v>9579.0963391188106</v>
          </cell>
          <cell r="P169">
            <v>0</v>
          </cell>
          <cell r="Q169">
            <v>13312.329309834025</v>
          </cell>
          <cell r="R169">
            <v>199684.93964751053</v>
          </cell>
          <cell r="S169">
            <v>11882.064712322077</v>
          </cell>
          <cell r="T169">
            <v>178230.97068483132</v>
          </cell>
          <cell r="U169">
            <v>11903.344381212763</v>
          </cell>
          <cell r="V169">
            <v>178550.16571819159</v>
          </cell>
          <cell r="W169">
            <v>12990.33793051606</v>
          </cell>
          <cell r="X169">
            <v>194855.06895774108</v>
          </cell>
          <cell r="Y169">
            <v>12519.899016150459</v>
          </cell>
          <cell r="Z169">
            <v>187798.48524225707</v>
          </cell>
          <cell r="AA169">
            <v>11998.378910357744</v>
          </cell>
          <cell r="AB169">
            <v>179975.68365536633</v>
          </cell>
          <cell r="AC169">
            <v>12434.392376732183</v>
          </cell>
        </row>
        <row r="171">
          <cell r="C171" t="str">
            <v>Taxation</v>
          </cell>
        </row>
        <row r="172">
          <cell r="D172" t="str">
            <v>Current</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row>
        <row r="173">
          <cell r="D173" t="str">
            <v>Deferred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row>
        <row r="176">
          <cell r="C176" t="str">
            <v>Net Profit after taxation</v>
          </cell>
          <cell r="E176">
            <v>9558.6929532954036</v>
          </cell>
          <cell r="F176">
            <v>0</v>
          </cell>
          <cell r="G176">
            <v>10172.458814243266</v>
          </cell>
          <cell r="H176">
            <v>0</v>
          </cell>
          <cell r="I176">
            <v>8872.8763558196733</v>
          </cell>
          <cell r="J176">
            <v>0</v>
          </cell>
          <cell r="K176">
            <v>9027.3515365615676</v>
          </cell>
          <cell r="L176">
            <v>0</v>
          </cell>
          <cell r="M176">
            <v>9514.5299385809121</v>
          </cell>
          <cell r="N176">
            <v>0</v>
          </cell>
          <cell r="O176">
            <v>9579.0963391188106</v>
          </cell>
          <cell r="P176">
            <v>0</v>
          </cell>
          <cell r="Q176">
            <v>13312.329309834025</v>
          </cell>
          <cell r="R176">
            <v>199684.93964751053</v>
          </cell>
          <cell r="S176">
            <v>11882.064712322077</v>
          </cell>
          <cell r="T176">
            <v>178230.97068483132</v>
          </cell>
          <cell r="U176">
            <v>11903.344381212763</v>
          </cell>
          <cell r="V176">
            <v>178550.16571819159</v>
          </cell>
          <cell r="W176">
            <v>12990.33793051606</v>
          </cell>
          <cell r="X176">
            <v>194855.06895774108</v>
          </cell>
          <cell r="Y176">
            <v>12519.899016150459</v>
          </cell>
          <cell r="Z176">
            <v>187798.48524225707</v>
          </cell>
          <cell r="AA176">
            <v>11998.378910357744</v>
          </cell>
          <cell r="AB176">
            <v>179975.68365536633</v>
          </cell>
          <cell r="AC176">
            <v>12434.392376732183</v>
          </cell>
        </row>
        <row r="179">
          <cell r="AC179" t="str">
            <v>CX</v>
          </cell>
        </row>
        <row r="180">
          <cell r="B180" t="str">
            <v>CX</v>
          </cell>
          <cell r="E180">
            <v>183</v>
          </cell>
          <cell r="G180">
            <v>214</v>
          </cell>
          <cell r="I180">
            <v>245</v>
          </cell>
          <cell r="K180">
            <v>276</v>
          </cell>
          <cell r="M180">
            <v>307</v>
          </cell>
          <cell r="O180">
            <v>338</v>
          </cell>
          <cell r="Q180">
            <v>369</v>
          </cell>
          <cell r="S180">
            <v>400</v>
          </cell>
          <cell r="U180">
            <v>431</v>
          </cell>
          <cell r="W180">
            <v>462</v>
          </cell>
          <cell r="Y180">
            <v>493</v>
          </cell>
          <cell r="AA180">
            <v>524</v>
          </cell>
          <cell r="AC180" t="str">
            <v>Yearly</v>
          </cell>
        </row>
        <row r="181">
          <cell r="E181" t="str">
            <v>Per Unit</v>
          </cell>
          <cell r="F181" t="str">
            <v>Total</v>
          </cell>
          <cell r="G181" t="str">
            <v>Per Unit</v>
          </cell>
          <cell r="H181" t="str">
            <v>Total</v>
          </cell>
          <cell r="I181" t="str">
            <v>Per Unit</v>
          </cell>
          <cell r="J181" t="str">
            <v>Total</v>
          </cell>
          <cell r="K181" t="str">
            <v>Per Unit</v>
          </cell>
          <cell r="L181" t="str">
            <v>Total</v>
          </cell>
          <cell r="M181" t="str">
            <v>Per Unit</v>
          </cell>
          <cell r="N181" t="str">
            <v>Total</v>
          </cell>
          <cell r="O181" t="str">
            <v>Per Unit</v>
          </cell>
          <cell r="P181" t="str">
            <v>Total</v>
          </cell>
          <cell r="Q181" t="str">
            <v>Per Unit</v>
          </cell>
          <cell r="R181" t="str">
            <v>Total</v>
          </cell>
          <cell r="S181" t="str">
            <v>Per Unit</v>
          </cell>
          <cell r="T181" t="str">
            <v>Total</v>
          </cell>
          <cell r="U181" t="str">
            <v>Per Unit</v>
          </cell>
          <cell r="V181" t="str">
            <v>Total</v>
          </cell>
          <cell r="W181" t="str">
            <v>Per Unit</v>
          </cell>
          <cell r="X181" t="str">
            <v>Total</v>
          </cell>
          <cell r="Y181" t="str">
            <v>Per Unit</v>
          </cell>
          <cell r="Z181" t="str">
            <v>Total</v>
          </cell>
          <cell r="AA181" t="str">
            <v>Per Unit</v>
          </cell>
          <cell r="AB181" t="str">
            <v>Total</v>
          </cell>
          <cell r="AC181" t="str">
            <v>Average</v>
          </cell>
        </row>
        <row r="183">
          <cell r="C183" t="str">
            <v>Sales Units</v>
          </cell>
          <cell r="E183">
            <v>1</v>
          </cell>
          <cell r="F183">
            <v>210</v>
          </cell>
          <cell r="G183">
            <v>1</v>
          </cell>
          <cell r="H183">
            <v>210</v>
          </cell>
          <cell r="I183">
            <v>1</v>
          </cell>
          <cell r="J183">
            <v>210</v>
          </cell>
          <cell r="K183">
            <v>1</v>
          </cell>
          <cell r="L183">
            <v>210</v>
          </cell>
          <cell r="M183">
            <v>1</v>
          </cell>
          <cell r="N183">
            <v>210</v>
          </cell>
          <cell r="O183">
            <v>1</v>
          </cell>
          <cell r="P183">
            <v>210</v>
          </cell>
          <cell r="Q183">
            <v>1</v>
          </cell>
          <cell r="R183">
            <v>210</v>
          </cell>
          <cell r="S183">
            <v>1</v>
          </cell>
          <cell r="T183">
            <v>210</v>
          </cell>
          <cell r="U183">
            <v>1</v>
          </cell>
          <cell r="V183">
            <v>210</v>
          </cell>
          <cell r="W183">
            <v>1</v>
          </cell>
          <cell r="X183">
            <v>210</v>
          </cell>
          <cell r="Y183">
            <v>1</v>
          </cell>
          <cell r="Z183">
            <v>210</v>
          </cell>
          <cell r="AA183">
            <v>1</v>
          </cell>
          <cell r="AB183">
            <v>210</v>
          </cell>
          <cell r="AC183">
            <v>2520</v>
          </cell>
        </row>
        <row r="185">
          <cell r="C185" t="str">
            <v>Selling Price</v>
          </cell>
          <cell r="E185">
            <v>399000</v>
          </cell>
          <cell r="F185">
            <v>83790000</v>
          </cell>
          <cell r="G185">
            <v>399000</v>
          </cell>
          <cell r="H185">
            <v>83790000</v>
          </cell>
          <cell r="I185">
            <v>399000</v>
          </cell>
          <cell r="J185">
            <v>83790000</v>
          </cell>
          <cell r="K185">
            <v>399000</v>
          </cell>
          <cell r="L185">
            <v>83790000</v>
          </cell>
          <cell r="M185">
            <v>399000</v>
          </cell>
          <cell r="N185">
            <v>83790000</v>
          </cell>
          <cell r="O185">
            <v>399000</v>
          </cell>
          <cell r="P185">
            <v>83790000</v>
          </cell>
          <cell r="Q185">
            <v>399000</v>
          </cell>
          <cell r="R185">
            <v>83790000</v>
          </cell>
          <cell r="S185">
            <v>399000</v>
          </cell>
          <cell r="T185">
            <v>83790000</v>
          </cell>
          <cell r="U185">
            <v>399000</v>
          </cell>
          <cell r="V185">
            <v>83790000</v>
          </cell>
          <cell r="W185">
            <v>399000</v>
          </cell>
          <cell r="X185">
            <v>83790000</v>
          </cell>
          <cell r="Y185">
            <v>399000</v>
          </cell>
          <cell r="Z185">
            <v>83790000</v>
          </cell>
          <cell r="AA185">
            <v>399000</v>
          </cell>
          <cell r="AB185">
            <v>83790000</v>
          </cell>
          <cell r="AC185">
            <v>399000</v>
          </cell>
        </row>
        <row r="186">
          <cell r="C186" t="str">
            <v>Less: Dealer commission</v>
          </cell>
          <cell r="E186">
            <v>-10000</v>
          </cell>
          <cell r="F186">
            <v>-2100000</v>
          </cell>
          <cell r="G186">
            <v>-10000</v>
          </cell>
          <cell r="H186">
            <v>-2100000</v>
          </cell>
          <cell r="I186">
            <v>-10000</v>
          </cell>
          <cell r="J186">
            <v>-2100000</v>
          </cell>
          <cell r="K186">
            <v>-10000</v>
          </cell>
          <cell r="L186">
            <v>-2100000</v>
          </cell>
          <cell r="M186">
            <v>-10000</v>
          </cell>
          <cell r="N186">
            <v>-2100000</v>
          </cell>
          <cell r="O186">
            <v>-10000</v>
          </cell>
          <cell r="P186">
            <v>-2100000</v>
          </cell>
          <cell r="Q186">
            <v>-10000</v>
          </cell>
          <cell r="R186">
            <v>-2100000</v>
          </cell>
          <cell r="S186">
            <v>-10000</v>
          </cell>
          <cell r="T186">
            <v>-2100000</v>
          </cell>
          <cell r="U186">
            <v>-10000</v>
          </cell>
          <cell r="V186">
            <v>-2100000</v>
          </cell>
          <cell r="W186">
            <v>-10000</v>
          </cell>
          <cell r="X186">
            <v>-2100000</v>
          </cell>
          <cell r="Y186">
            <v>-10000</v>
          </cell>
          <cell r="Z186">
            <v>-2100000</v>
          </cell>
          <cell r="AA186">
            <v>-10000</v>
          </cell>
          <cell r="AB186">
            <v>-2100000</v>
          </cell>
          <cell r="AC186">
            <v>-10000</v>
          </cell>
        </row>
        <row r="187">
          <cell r="D187" t="str">
            <v xml:space="preserve">  Sales tax</v>
          </cell>
          <cell r="E187">
            <v>-52043.478260869568</v>
          </cell>
          <cell r="F187">
            <v>-10929130.434782609</v>
          </cell>
          <cell r="G187">
            <v>-52043.478260869568</v>
          </cell>
          <cell r="H187">
            <v>-10929130.434782609</v>
          </cell>
          <cell r="I187">
            <v>-52043.478260869568</v>
          </cell>
          <cell r="J187">
            <v>-10929130.434782609</v>
          </cell>
          <cell r="K187">
            <v>-52043.478260869568</v>
          </cell>
          <cell r="L187">
            <v>-10929130.434782609</v>
          </cell>
          <cell r="M187">
            <v>-52043.478260869568</v>
          </cell>
          <cell r="N187">
            <v>-10929130.434782609</v>
          </cell>
          <cell r="O187">
            <v>-52043.478260869568</v>
          </cell>
          <cell r="P187">
            <v>-10929130.434782609</v>
          </cell>
          <cell r="Q187">
            <v>-52043.478260869568</v>
          </cell>
          <cell r="R187">
            <v>-10929130.434782609</v>
          </cell>
          <cell r="S187">
            <v>-52043.478260869568</v>
          </cell>
          <cell r="T187">
            <v>-10929130.434782609</v>
          </cell>
          <cell r="U187">
            <v>-52043.478260869568</v>
          </cell>
          <cell r="V187">
            <v>-10929130.434782609</v>
          </cell>
          <cell r="W187">
            <v>-52043.478260869568</v>
          </cell>
          <cell r="X187">
            <v>-10929130.434782609</v>
          </cell>
          <cell r="Y187">
            <v>-52043.478260869568</v>
          </cell>
          <cell r="Z187">
            <v>-10929130.434782609</v>
          </cell>
          <cell r="AA187">
            <v>-52043.478260869568</v>
          </cell>
          <cell r="AB187">
            <v>-10929130.434782609</v>
          </cell>
          <cell r="AC187">
            <v>-52043.478260869568</v>
          </cell>
        </row>
        <row r="188">
          <cell r="C188" t="str">
            <v>Net Sales</v>
          </cell>
          <cell r="E188">
            <v>336956.52173913043</v>
          </cell>
          <cell r="F188">
            <v>70760869.565217391</v>
          </cell>
          <cell r="G188">
            <v>336956.52173913043</v>
          </cell>
          <cell r="H188">
            <v>70760869.565217391</v>
          </cell>
          <cell r="I188">
            <v>336956.52173913043</v>
          </cell>
          <cell r="J188">
            <v>70760869.565217391</v>
          </cell>
          <cell r="K188">
            <v>336956.52173913043</v>
          </cell>
          <cell r="L188">
            <v>70760869.565217391</v>
          </cell>
          <cell r="M188">
            <v>336956.52173913043</v>
          </cell>
          <cell r="N188">
            <v>70760869.565217391</v>
          </cell>
          <cell r="O188">
            <v>336956.52173913043</v>
          </cell>
          <cell r="P188">
            <v>70760869.565217391</v>
          </cell>
          <cell r="Q188">
            <v>336956.52173913043</v>
          </cell>
          <cell r="R188">
            <v>70760869.565217391</v>
          </cell>
          <cell r="S188">
            <v>336956.52173913043</v>
          </cell>
          <cell r="T188">
            <v>70760869.565217391</v>
          </cell>
          <cell r="U188">
            <v>336956.52173913043</v>
          </cell>
          <cell r="V188">
            <v>70760869.565217391</v>
          </cell>
          <cell r="W188">
            <v>336956.52173913043</v>
          </cell>
          <cell r="X188">
            <v>70760869.565217391</v>
          </cell>
          <cell r="Y188">
            <v>336956.52173913043</v>
          </cell>
          <cell r="Z188">
            <v>70760869.565217391</v>
          </cell>
          <cell r="AA188">
            <v>336956.52173913043</v>
          </cell>
          <cell r="AB188">
            <v>70760869.565217391</v>
          </cell>
          <cell r="AC188">
            <v>336956.52173913043</v>
          </cell>
        </row>
        <row r="190">
          <cell r="C190" t="str">
            <v>Variable Cost of Sales</v>
          </cell>
        </row>
        <row r="191">
          <cell r="D191" t="str">
            <v>CKD Cost</v>
          </cell>
          <cell r="E191">
            <v>185405.57509915665</v>
          </cell>
          <cell r="F191">
            <v>38935170.770822898</v>
          </cell>
          <cell r="G191">
            <v>185405.57509915665</v>
          </cell>
          <cell r="H191">
            <v>38935170.770822898</v>
          </cell>
          <cell r="I191">
            <v>185405.57509915665</v>
          </cell>
          <cell r="J191">
            <v>38935170.770822898</v>
          </cell>
          <cell r="K191">
            <v>185405.57509915665</v>
          </cell>
          <cell r="L191">
            <v>38935170.770822898</v>
          </cell>
          <cell r="M191">
            <v>185405.57509915665</v>
          </cell>
          <cell r="N191">
            <v>38935170.770822898</v>
          </cell>
          <cell r="O191">
            <v>185405.57509915665</v>
          </cell>
          <cell r="P191">
            <v>38935170.770822898</v>
          </cell>
          <cell r="Q191">
            <v>185405.57509915665</v>
          </cell>
          <cell r="R191">
            <v>38935170.770822898</v>
          </cell>
          <cell r="S191">
            <v>185405.57509915665</v>
          </cell>
          <cell r="T191">
            <v>38935170.770822898</v>
          </cell>
          <cell r="U191">
            <v>185405.57509915665</v>
          </cell>
          <cell r="V191">
            <v>38935170.770822898</v>
          </cell>
          <cell r="W191">
            <v>185405.57509915665</v>
          </cell>
          <cell r="X191">
            <v>38935170.770822898</v>
          </cell>
          <cell r="Y191">
            <v>185405.57509915665</v>
          </cell>
          <cell r="Z191">
            <v>38935170.770822898</v>
          </cell>
          <cell r="AA191">
            <v>185405.57509915665</v>
          </cell>
          <cell r="AB191">
            <v>38935170.770822898</v>
          </cell>
          <cell r="AC191">
            <v>185405.57509915662</v>
          </cell>
        </row>
        <row r="192">
          <cell r="D192" t="str">
            <v>Vendor parts</v>
          </cell>
          <cell r="E192">
            <v>102048</v>
          </cell>
          <cell r="F192">
            <v>21430080</v>
          </cell>
          <cell r="G192">
            <v>102048</v>
          </cell>
          <cell r="H192">
            <v>21430080</v>
          </cell>
          <cell r="I192">
            <v>102048</v>
          </cell>
          <cell r="J192">
            <v>21430080</v>
          </cell>
          <cell r="K192">
            <v>102048</v>
          </cell>
          <cell r="L192">
            <v>21430080</v>
          </cell>
          <cell r="M192">
            <v>102048</v>
          </cell>
          <cell r="N192">
            <v>21430080</v>
          </cell>
          <cell r="O192">
            <v>102048</v>
          </cell>
          <cell r="P192">
            <v>21430080</v>
          </cell>
          <cell r="Q192">
            <v>102048</v>
          </cell>
          <cell r="R192">
            <v>21430080</v>
          </cell>
          <cell r="S192">
            <v>102048</v>
          </cell>
          <cell r="T192">
            <v>21430080</v>
          </cell>
          <cell r="U192">
            <v>102048</v>
          </cell>
          <cell r="V192">
            <v>21430080</v>
          </cell>
          <cell r="W192">
            <v>102048</v>
          </cell>
          <cell r="X192">
            <v>21430080</v>
          </cell>
          <cell r="Y192">
            <v>102048</v>
          </cell>
          <cell r="Z192">
            <v>21430080</v>
          </cell>
          <cell r="AA192">
            <v>102048</v>
          </cell>
          <cell r="AB192">
            <v>21430080</v>
          </cell>
          <cell r="AC192">
            <v>102048</v>
          </cell>
        </row>
        <row r="193">
          <cell r="D193" t="str">
            <v>Nomi Parts</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row>
        <row r="194">
          <cell r="D194" t="str">
            <v>Paints &amp; Chemicals</v>
          </cell>
          <cell r="E194">
            <v>6816</v>
          </cell>
          <cell r="F194">
            <v>1431360</v>
          </cell>
          <cell r="G194">
            <v>6816</v>
          </cell>
          <cell r="H194">
            <v>1431360</v>
          </cell>
          <cell r="I194">
            <v>6816</v>
          </cell>
          <cell r="J194">
            <v>1431360</v>
          </cell>
          <cell r="K194">
            <v>6816</v>
          </cell>
          <cell r="L194">
            <v>1431360</v>
          </cell>
          <cell r="M194">
            <v>6816</v>
          </cell>
          <cell r="N194">
            <v>1431360</v>
          </cell>
          <cell r="O194">
            <v>6816</v>
          </cell>
          <cell r="P194">
            <v>1431360</v>
          </cell>
          <cell r="Q194">
            <v>6816</v>
          </cell>
          <cell r="R194">
            <v>1431360</v>
          </cell>
          <cell r="S194">
            <v>6816</v>
          </cell>
          <cell r="T194">
            <v>1431360</v>
          </cell>
          <cell r="U194">
            <v>6816</v>
          </cell>
          <cell r="V194">
            <v>1431360</v>
          </cell>
          <cell r="W194">
            <v>6816</v>
          </cell>
          <cell r="X194">
            <v>1431360</v>
          </cell>
          <cell r="Y194">
            <v>6816</v>
          </cell>
          <cell r="Z194">
            <v>1431360</v>
          </cell>
          <cell r="AA194">
            <v>6816</v>
          </cell>
          <cell r="AB194">
            <v>1431360</v>
          </cell>
          <cell r="AC194">
            <v>6816</v>
          </cell>
        </row>
        <row r="195">
          <cell r="D195" t="str">
            <v>Consumables</v>
          </cell>
          <cell r="E195">
            <v>3362</v>
          </cell>
          <cell r="F195">
            <v>706020</v>
          </cell>
          <cell r="G195">
            <v>3362</v>
          </cell>
          <cell r="H195">
            <v>706020</v>
          </cell>
          <cell r="I195">
            <v>3362</v>
          </cell>
          <cell r="J195">
            <v>706020</v>
          </cell>
          <cell r="K195">
            <v>3362</v>
          </cell>
          <cell r="L195">
            <v>706020</v>
          </cell>
          <cell r="M195">
            <v>3362</v>
          </cell>
          <cell r="N195">
            <v>706020</v>
          </cell>
          <cell r="O195">
            <v>3362</v>
          </cell>
          <cell r="P195">
            <v>706020</v>
          </cell>
          <cell r="Q195">
            <v>3362</v>
          </cell>
          <cell r="R195">
            <v>706020</v>
          </cell>
          <cell r="S195">
            <v>3362</v>
          </cell>
          <cell r="T195">
            <v>706020</v>
          </cell>
          <cell r="U195">
            <v>3362</v>
          </cell>
          <cell r="V195">
            <v>706020</v>
          </cell>
          <cell r="W195">
            <v>3362</v>
          </cell>
          <cell r="X195">
            <v>706020</v>
          </cell>
          <cell r="Y195">
            <v>3362</v>
          </cell>
          <cell r="Z195">
            <v>706020</v>
          </cell>
          <cell r="AA195">
            <v>3362</v>
          </cell>
          <cell r="AB195">
            <v>706020</v>
          </cell>
          <cell r="AC195">
            <v>3362</v>
          </cell>
        </row>
        <row r="196">
          <cell r="D196" t="str">
            <v>KD Parts</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row>
        <row r="197">
          <cell r="D197" t="str">
            <v>Spare parts</v>
          </cell>
          <cell r="E197">
            <v>39</v>
          </cell>
          <cell r="F197">
            <v>8190</v>
          </cell>
          <cell r="G197">
            <v>39</v>
          </cell>
          <cell r="H197">
            <v>8190</v>
          </cell>
          <cell r="I197">
            <v>39</v>
          </cell>
          <cell r="J197">
            <v>8190</v>
          </cell>
          <cell r="K197">
            <v>39</v>
          </cell>
          <cell r="L197">
            <v>8190</v>
          </cell>
          <cell r="M197">
            <v>39</v>
          </cell>
          <cell r="N197">
            <v>8190</v>
          </cell>
          <cell r="O197">
            <v>39</v>
          </cell>
          <cell r="P197">
            <v>8190</v>
          </cell>
          <cell r="Q197">
            <v>39</v>
          </cell>
          <cell r="R197">
            <v>8190</v>
          </cell>
          <cell r="S197">
            <v>39</v>
          </cell>
          <cell r="T197">
            <v>8190</v>
          </cell>
          <cell r="U197">
            <v>39</v>
          </cell>
          <cell r="V197">
            <v>8190</v>
          </cell>
          <cell r="W197">
            <v>39</v>
          </cell>
          <cell r="X197">
            <v>8190</v>
          </cell>
          <cell r="Y197">
            <v>39</v>
          </cell>
          <cell r="Z197">
            <v>8190</v>
          </cell>
          <cell r="AA197">
            <v>39</v>
          </cell>
          <cell r="AB197">
            <v>8190</v>
          </cell>
          <cell r="AC197">
            <v>39</v>
          </cell>
        </row>
        <row r="198">
          <cell r="D198" t="str">
            <v>Utilities</v>
          </cell>
          <cell r="E198">
            <v>4396</v>
          </cell>
          <cell r="F198">
            <v>923160</v>
          </cell>
          <cell r="G198">
            <v>4396</v>
          </cell>
          <cell r="H198">
            <v>923160</v>
          </cell>
          <cell r="I198">
            <v>4396</v>
          </cell>
          <cell r="J198">
            <v>923160</v>
          </cell>
          <cell r="K198">
            <v>4396</v>
          </cell>
          <cell r="L198">
            <v>923160</v>
          </cell>
          <cell r="M198">
            <v>4396</v>
          </cell>
          <cell r="N198">
            <v>923160</v>
          </cell>
          <cell r="O198">
            <v>4396</v>
          </cell>
          <cell r="P198">
            <v>923160</v>
          </cell>
          <cell r="Q198">
            <v>4396</v>
          </cell>
          <cell r="R198">
            <v>923160</v>
          </cell>
          <cell r="S198">
            <v>4396</v>
          </cell>
          <cell r="T198">
            <v>923160</v>
          </cell>
          <cell r="U198">
            <v>4396</v>
          </cell>
          <cell r="V198">
            <v>923160</v>
          </cell>
          <cell r="W198">
            <v>4396</v>
          </cell>
          <cell r="X198">
            <v>923160</v>
          </cell>
          <cell r="Y198">
            <v>4396</v>
          </cell>
          <cell r="Z198">
            <v>923160</v>
          </cell>
          <cell r="AA198">
            <v>4396</v>
          </cell>
          <cell r="AB198">
            <v>923160</v>
          </cell>
          <cell r="AC198">
            <v>4396</v>
          </cell>
        </row>
        <row r="199">
          <cell r="D199" t="str">
            <v>Royalties</v>
          </cell>
          <cell r="E199">
            <v>2105</v>
          </cell>
          <cell r="F199">
            <v>442050</v>
          </cell>
          <cell r="G199">
            <v>2105</v>
          </cell>
          <cell r="H199">
            <v>442050</v>
          </cell>
          <cell r="I199">
            <v>2105</v>
          </cell>
          <cell r="J199">
            <v>442050</v>
          </cell>
          <cell r="K199">
            <v>2105</v>
          </cell>
          <cell r="L199">
            <v>442050</v>
          </cell>
          <cell r="M199">
            <v>2105</v>
          </cell>
          <cell r="N199">
            <v>442050</v>
          </cell>
          <cell r="O199">
            <v>2105</v>
          </cell>
          <cell r="P199">
            <v>442050</v>
          </cell>
          <cell r="Q199">
            <v>2105</v>
          </cell>
          <cell r="R199">
            <v>442050</v>
          </cell>
          <cell r="S199">
            <v>2105</v>
          </cell>
          <cell r="T199">
            <v>442050</v>
          </cell>
          <cell r="U199">
            <v>2105</v>
          </cell>
          <cell r="V199">
            <v>442050</v>
          </cell>
          <cell r="W199">
            <v>2105</v>
          </cell>
          <cell r="X199">
            <v>442050</v>
          </cell>
          <cell r="Y199">
            <v>2105</v>
          </cell>
          <cell r="Z199">
            <v>442050</v>
          </cell>
          <cell r="AA199">
            <v>2105</v>
          </cell>
          <cell r="AB199">
            <v>442050</v>
          </cell>
          <cell r="AC199">
            <v>2105</v>
          </cell>
        </row>
        <row r="201">
          <cell r="E201">
            <v>304171.57509915665</v>
          </cell>
          <cell r="F201">
            <v>63876030.770822898</v>
          </cell>
          <cell r="G201">
            <v>304171.57509915665</v>
          </cell>
          <cell r="H201">
            <v>63876030.770822898</v>
          </cell>
          <cell r="I201">
            <v>304171.57509915665</v>
          </cell>
          <cell r="J201">
            <v>63876030.770822898</v>
          </cell>
          <cell r="K201">
            <v>304171.57509915665</v>
          </cell>
          <cell r="L201">
            <v>63876030.770822898</v>
          </cell>
          <cell r="M201">
            <v>304171.57509915665</v>
          </cell>
          <cell r="N201">
            <v>63876030.770822898</v>
          </cell>
          <cell r="O201">
            <v>304171.57509915665</v>
          </cell>
          <cell r="P201">
            <v>63876030.770822898</v>
          </cell>
          <cell r="Q201">
            <v>304171.57509915665</v>
          </cell>
          <cell r="R201">
            <v>63876030.770822898</v>
          </cell>
          <cell r="S201">
            <v>304171.57509915665</v>
          </cell>
          <cell r="T201">
            <v>63876030.770822898</v>
          </cell>
          <cell r="U201">
            <v>304171.57509915665</v>
          </cell>
          <cell r="V201">
            <v>63876030.770822898</v>
          </cell>
          <cell r="W201">
            <v>304171.57509915665</v>
          </cell>
          <cell r="X201">
            <v>63876030.770822898</v>
          </cell>
          <cell r="Y201">
            <v>304171.57509915665</v>
          </cell>
          <cell r="Z201">
            <v>63876030.770822898</v>
          </cell>
          <cell r="AA201">
            <v>304171.57509915665</v>
          </cell>
          <cell r="AB201">
            <v>63876030.770822898</v>
          </cell>
          <cell r="AC201">
            <v>304171.57509915659</v>
          </cell>
        </row>
        <row r="202">
          <cell r="C202" t="str">
            <v>Contribution Margin</v>
          </cell>
          <cell r="E202">
            <v>32784.946639973787</v>
          </cell>
          <cell r="F202">
            <v>6884838.7943944931</v>
          </cell>
          <cell r="G202">
            <v>32784.946639973787</v>
          </cell>
          <cell r="H202">
            <v>6884838.7943944931</v>
          </cell>
          <cell r="I202">
            <v>32784.946639973787</v>
          </cell>
          <cell r="J202">
            <v>6884838.7943944931</v>
          </cell>
          <cell r="K202">
            <v>32784.946639973787</v>
          </cell>
          <cell r="L202">
            <v>6884838.7943944931</v>
          </cell>
          <cell r="M202">
            <v>32784.946639973787</v>
          </cell>
          <cell r="N202">
            <v>6884838.7943944931</v>
          </cell>
          <cell r="O202">
            <v>32784.946639973787</v>
          </cell>
          <cell r="P202">
            <v>6884838.7943944931</v>
          </cell>
          <cell r="Q202">
            <v>32784.946639973787</v>
          </cell>
          <cell r="R202">
            <v>6884838.7943944931</v>
          </cell>
          <cell r="S202">
            <v>32784.946639973787</v>
          </cell>
          <cell r="T202">
            <v>6884838.7943944931</v>
          </cell>
          <cell r="U202">
            <v>32784.946639973787</v>
          </cell>
          <cell r="V202">
            <v>6884838.7943944931</v>
          </cell>
          <cell r="W202">
            <v>32784.946639973787</v>
          </cell>
          <cell r="X202">
            <v>6884838.7943944931</v>
          </cell>
          <cell r="Y202">
            <v>32784.946639973787</v>
          </cell>
          <cell r="Z202">
            <v>6884838.7943944931</v>
          </cell>
          <cell r="AA202">
            <v>32784.946639973787</v>
          </cell>
          <cell r="AB202">
            <v>6884838.7943944931</v>
          </cell>
          <cell r="AC202">
            <v>32784.946639973845</v>
          </cell>
        </row>
        <row r="204">
          <cell r="C204" t="str">
            <v>Production cost</v>
          </cell>
        </row>
        <row r="205">
          <cell r="D205" t="str">
            <v xml:space="preserve">Salaries &amp; Wages </v>
          </cell>
          <cell r="E205">
            <v>4619.3194081365082</v>
          </cell>
          <cell r="F205">
            <v>970057.0757086667</v>
          </cell>
          <cell r="G205">
            <v>4619.3194081365082</v>
          </cell>
          <cell r="H205">
            <v>970057.0757086667</v>
          </cell>
          <cell r="I205">
            <v>4619.3194081365082</v>
          </cell>
          <cell r="J205">
            <v>970057.0757086667</v>
          </cell>
          <cell r="K205">
            <v>4619.3194081365082</v>
          </cell>
          <cell r="L205">
            <v>970057.0757086667</v>
          </cell>
          <cell r="M205">
            <v>4619.3194081365082</v>
          </cell>
          <cell r="N205">
            <v>970057.0757086667</v>
          </cell>
          <cell r="O205">
            <v>4619.3194081365082</v>
          </cell>
          <cell r="P205">
            <v>970057.0757086667</v>
          </cell>
          <cell r="Q205">
            <v>3959.4166355455786</v>
          </cell>
          <cell r="R205">
            <v>831477.49346457154</v>
          </cell>
          <cell r="S205">
            <v>3959.4166355455786</v>
          </cell>
          <cell r="T205">
            <v>831477.49346457154</v>
          </cell>
          <cell r="U205">
            <v>3959.4166355455786</v>
          </cell>
          <cell r="V205">
            <v>831477.49346457154</v>
          </cell>
          <cell r="W205">
            <v>3959.4166355455786</v>
          </cell>
          <cell r="X205">
            <v>831477.49346457154</v>
          </cell>
          <cell r="Y205">
            <v>3959.4166355455786</v>
          </cell>
          <cell r="Z205">
            <v>831477.49346457154</v>
          </cell>
          <cell r="AA205">
            <v>3959.4166355455786</v>
          </cell>
          <cell r="AB205">
            <v>831477.49346457154</v>
          </cell>
          <cell r="AC205">
            <v>4289.3680218410445</v>
          </cell>
        </row>
        <row r="206">
          <cell r="D206" t="str">
            <v xml:space="preserve">Utilities </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row>
        <row r="207">
          <cell r="D207" t="str">
            <v>Depreciation</v>
          </cell>
          <cell r="E207">
            <v>19315.555555555558</v>
          </cell>
          <cell r="F207">
            <v>4056266.6666666674</v>
          </cell>
          <cell r="G207">
            <v>19315.555555555558</v>
          </cell>
          <cell r="H207">
            <v>4056266.6666666674</v>
          </cell>
          <cell r="I207">
            <v>19315.555555555558</v>
          </cell>
          <cell r="J207">
            <v>4056266.6666666674</v>
          </cell>
          <cell r="K207">
            <v>19315.555555555558</v>
          </cell>
          <cell r="L207">
            <v>4056266.6666666674</v>
          </cell>
          <cell r="M207">
            <v>19315.555555555558</v>
          </cell>
          <cell r="N207">
            <v>4056266.6666666674</v>
          </cell>
          <cell r="O207">
            <v>19315.555555555558</v>
          </cell>
          <cell r="P207">
            <v>4056266.6666666674</v>
          </cell>
          <cell r="Q207">
            <v>16556.190476190477</v>
          </cell>
          <cell r="R207">
            <v>3476800</v>
          </cell>
          <cell r="S207">
            <v>16556.190476190477</v>
          </cell>
          <cell r="T207">
            <v>3476800</v>
          </cell>
          <cell r="U207">
            <v>16556.190476190477</v>
          </cell>
          <cell r="V207">
            <v>3476800</v>
          </cell>
          <cell r="W207">
            <v>16556.190476190477</v>
          </cell>
          <cell r="X207">
            <v>3476800</v>
          </cell>
          <cell r="Y207">
            <v>16556.190476190477</v>
          </cell>
          <cell r="Z207">
            <v>3476800</v>
          </cell>
          <cell r="AA207">
            <v>16556.190476190477</v>
          </cell>
          <cell r="AB207">
            <v>3476800</v>
          </cell>
          <cell r="AC207">
            <v>17935.873015873014</v>
          </cell>
        </row>
        <row r="208">
          <cell r="D208" t="str">
            <v xml:space="preserve">Other Factory overhead </v>
          </cell>
          <cell r="E208">
            <v>2884.1866359118612</v>
          </cell>
          <cell r="F208">
            <v>605679.19354149082</v>
          </cell>
          <cell r="G208">
            <v>2884.1866359118612</v>
          </cell>
          <cell r="H208">
            <v>605679.19354149082</v>
          </cell>
          <cell r="I208">
            <v>2884.1866359118612</v>
          </cell>
          <cell r="J208">
            <v>605679.19354149082</v>
          </cell>
          <cell r="K208">
            <v>2884.1866359118612</v>
          </cell>
          <cell r="L208">
            <v>605679.19354149082</v>
          </cell>
          <cell r="M208">
            <v>2884.1866359118612</v>
          </cell>
          <cell r="N208">
            <v>605679.19354149082</v>
          </cell>
          <cell r="O208">
            <v>2884.1866359118612</v>
          </cell>
          <cell r="P208">
            <v>605679.19354149082</v>
          </cell>
          <cell r="Q208">
            <v>2472.1599736387384</v>
          </cell>
          <cell r="R208">
            <v>519153.59446413507</v>
          </cell>
          <cell r="S208">
            <v>2472.1599736387384</v>
          </cell>
          <cell r="T208">
            <v>519153.59446413507</v>
          </cell>
          <cell r="U208">
            <v>2472.1599736387384</v>
          </cell>
          <cell r="V208">
            <v>519153.59446413507</v>
          </cell>
          <cell r="W208">
            <v>2472.1599736387384</v>
          </cell>
          <cell r="X208">
            <v>519153.59446413507</v>
          </cell>
          <cell r="Y208">
            <v>2472.1599736387384</v>
          </cell>
          <cell r="Z208">
            <v>519153.59446413507</v>
          </cell>
          <cell r="AA208">
            <v>2472.1599736387384</v>
          </cell>
          <cell r="AB208">
            <v>519153.59446413507</v>
          </cell>
          <cell r="AC208">
            <v>2678.1733047753005</v>
          </cell>
        </row>
        <row r="209">
          <cell r="D209" t="str">
            <v>Running Royalty</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row>
        <row r="210">
          <cell r="E210">
            <v>26819.061599603927</v>
          </cell>
          <cell r="F210">
            <v>5632002.9359168243</v>
          </cell>
          <cell r="G210">
            <v>26819.061599603927</v>
          </cell>
          <cell r="H210">
            <v>5632002.9359168243</v>
          </cell>
          <cell r="I210">
            <v>26819.061599603927</v>
          </cell>
          <cell r="J210">
            <v>5632002.9359168243</v>
          </cell>
          <cell r="K210">
            <v>26819.061599603927</v>
          </cell>
          <cell r="L210">
            <v>5632002.9359168243</v>
          </cell>
          <cell r="M210">
            <v>26819.061599603927</v>
          </cell>
          <cell r="N210">
            <v>5632002.9359168243</v>
          </cell>
          <cell r="O210">
            <v>26819.061599603927</v>
          </cell>
          <cell r="P210">
            <v>5632002.9359168243</v>
          </cell>
          <cell r="Q210">
            <v>22987.767085374795</v>
          </cell>
          <cell r="R210">
            <v>4827431.0879287068</v>
          </cell>
          <cell r="S210">
            <v>22987.767085374795</v>
          </cell>
          <cell r="T210">
            <v>4827431.0879287068</v>
          </cell>
          <cell r="U210">
            <v>22987.767085374795</v>
          </cell>
          <cell r="V210">
            <v>4827431.0879287068</v>
          </cell>
          <cell r="W210">
            <v>22987.767085374795</v>
          </cell>
          <cell r="X210">
            <v>4827431.0879287068</v>
          </cell>
          <cell r="Y210">
            <v>22987.767085374795</v>
          </cell>
          <cell r="Z210">
            <v>4827431.0879287068</v>
          </cell>
          <cell r="AA210">
            <v>22987.767085374795</v>
          </cell>
          <cell r="AB210">
            <v>4827431.0879287068</v>
          </cell>
          <cell r="AC210">
            <v>24903.414342489359</v>
          </cell>
        </row>
        <row r="211">
          <cell r="C211" t="str">
            <v>Gross Profit</v>
          </cell>
          <cell r="E211">
            <v>5965.8850403698598</v>
          </cell>
          <cell r="F211">
            <v>1252835.8584776688</v>
          </cell>
          <cell r="G211">
            <v>5965.8850403698598</v>
          </cell>
          <cell r="H211">
            <v>1252835.8584776688</v>
          </cell>
          <cell r="I211">
            <v>5965.8850403698598</v>
          </cell>
          <cell r="J211">
            <v>1252835.8584776688</v>
          </cell>
          <cell r="K211">
            <v>5965.8850403698598</v>
          </cell>
          <cell r="L211">
            <v>1252835.8584776688</v>
          </cell>
          <cell r="M211">
            <v>5965.8850403698598</v>
          </cell>
          <cell r="N211">
            <v>1252835.8584776688</v>
          </cell>
          <cell r="O211">
            <v>5965.8850403698598</v>
          </cell>
          <cell r="P211">
            <v>1252835.8584776688</v>
          </cell>
          <cell r="Q211">
            <v>9797.1795545989917</v>
          </cell>
          <cell r="R211">
            <v>2057407.7064657863</v>
          </cell>
          <cell r="S211">
            <v>9797.1795545989917</v>
          </cell>
          <cell r="T211">
            <v>2057407.7064657863</v>
          </cell>
          <cell r="U211">
            <v>9797.1795545989917</v>
          </cell>
          <cell r="V211">
            <v>2057407.7064657863</v>
          </cell>
          <cell r="W211">
            <v>9797.1795545989917</v>
          </cell>
          <cell r="X211">
            <v>2057407.7064657863</v>
          </cell>
          <cell r="Y211">
            <v>9797.1795545989917</v>
          </cell>
          <cell r="Z211">
            <v>2057407.7064657863</v>
          </cell>
          <cell r="AA211">
            <v>9797.1795545989917</v>
          </cell>
          <cell r="AB211">
            <v>2057407.7064657863</v>
          </cell>
          <cell r="AC211">
            <v>7881.5322974844858</v>
          </cell>
        </row>
        <row r="213">
          <cell r="C213" t="str">
            <v>Other Expenses</v>
          </cell>
        </row>
        <row r="214">
          <cell r="D214" t="str">
            <v>Selling Expenses</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row>
        <row r="215">
          <cell r="D215" t="str">
            <v>Administrative Expenses</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row>
        <row r="216">
          <cell r="D216" t="str">
            <v>Depreciation (Admin. &amp; Selling )</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row>
        <row r="217">
          <cell r="D217" t="str">
            <v>Financial Charges -Capital Exp.</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row>
        <row r="218">
          <cell r="D218" t="str">
            <v>Financial  Charges -Working Capital</v>
          </cell>
          <cell r="E218">
            <v>201.57918431275289</v>
          </cell>
          <cell r="F218">
            <v>42331.628705678108</v>
          </cell>
          <cell r="G218">
            <v>178.4251077933327</v>
          </cell>
          <cell r="H218">
            <v>37469.272636599868</v>
          </cell>
          <cell r="I218">
            <v>175.55668509273093</v>
          </cell>
          <cell r="J218">
            <v>36866.903869473492</v>
          </cell>
          <cell r="K218">
            <v>160.53201526974851</v>
          </cell>
          <cell r="L218">
            <v>33711.723206647184</v>
          </cell>
          <cell r="M218">
            <v>214.5866255466828</v>
          </cell>
          <cell r="N218">
            <v>45063.191364803388</v>
          </cell>
          <cell r="O218">
            <v>207.35917650875876</v>
          </cell>
          <cell r="P218">
            <v>43545.427066839344</v>
          </cell>
          <cell r="Q218">
            <v>157.4713934840606</v>
          </cell>
          <cell r="R218">
            <v>33068.992631652727</v>
          </cell>
          <cell r="S218">
            <v>198.17331480982742</v>
          </cell>
          <cell r="T218">
            <v>41616.396110063761</v>
          </cell>
          <cell r="U218">
            <v>184.65378229632779</v>
          </cell>
          <cell r="V218">
            <v>38777.294282228839</v>
          </cell>
          <cell r="W218">
            <v>192.32717619631876</v>
          </cell>
          <cell r="X218">
            <v>40388.70700122694</v>
          </cell>
          <cell r="Y218">
            <v>193.74054120384864</v>
          </cell>
          <cell r="Z218">
            <v>40685.513652808215</v>
          </cell>
          <cell r="AA218">
            <v>186.90086739142365</v>
          </cell>
          <cell r="AB218">
            <v>39249.182152198962</v>
          </cell>
          <cell r="AC218">
            <v>187.60882249215112</v>
          </cell>
        </row>
        <row r="219">
          <cell r="D219" t="str">
            <v>Other Expenses (Charity &amp; Donation)</v>
          </cell>
          <cell r="E219">
            <v>139.98554466163398</v>
          </cell>
          <cell r="F219">
            <v>29396.964378943136</v>
          </cell>
          <cell r="G219">
            <v>123.90632485648104</v>
          </cell>
          <cell r="H219">
            <v>26020.328219861018</v>
          </cell>
          <cell r="I219">
            <v>121.91436464772984</v>
          </cell>
          <cell r="J219">
            <v>25602.016576023267</v>
          </cell>
          <cell r="K219">
            <v>111.48056615954759</v>
          </cell>
          <cell r="L219">
            <v>23410.918893504993</v>
          </cell>
          <cell r="M219">
            <v>149.01848996297417</v>
          </cell>
          <cell r="N219">
            <v>31293.882892224578</v>
          </cell>
          <cell r="O219">
            <v>143.99942813108245</v>
          </cell>
          <cell r="P219">
            <v>30239.879907527316</v>
          </cell>
          <cell r="Q219">
            <v>109.35513436393099</v>
          </cell>
          <cell r="R219">
            <v>22964.578216425507</v>
          </cell>
          <cell r="S219">
            <v>137.6203575068246</v>
          </cell>
          <cell r="T219">
            <v>28900.275076433169</v>
          </cell>
          <cell r="U219">
            <v>128.23179326133877</v>
          </cell>
          <cell r="V219">
            <v>26928.676584881141</v>
          </cell>
          <cell r="W219">
            <v>133.56053902522137</v>
          </cell>
          <cell r="X219">
            <v>28047.713195296488</v>
          </cell>
          <cell r="Y219">
            <v>134.54204250267267</v>
          </cell>
          <cell r="Z219">
            <v>28253.828925561262</v>
          </cell>
          <cell r="AA219">
            <v>129.79226902182199</v>
          </cell>
          <cell r="AB219">
            <v>27256.376494582619</v>
          </cell>
          <cell r="AC219">
            <v>130.2839045084383</v>
          </cell>
        </row>
        <row r="220">
          <cell r="D220" t="str">
            <v>Other Expenses ( W.P.P.F.)</v>
          </cell>
          <cell r="E220">
            <v>-99.685419286180618</v>
          </cell>
          <cell r="F220">
            <v>-20933.938050097931</v>
          </cell>
          <cell r="G220">
            <v>-516.01336466537521</v>
          </cell>
          <cell r="H220">
            <v>-108362.8065797288</v>
          </cell>
          <cell r="I220">
            <v>429.23507108313538</v>
          </cell>
          <cell r="J220">
            <v>90139.364927458431</v>
          </cell>
          <cell r="K220">
            <v>335.74469975652045</v>
          </cell>
          <cell r="L220">
            <v>70506.386948869287</v>
          </cell>
          <cell r="M220">
            <v>-83.654529301236565</v>
          </cell>
          <cell r="N220">
            <v>-17567.451153259677</v>
          </cell>
          <cell r="O220">
            <v>-121.56749282883391</v>
          </cell>
          <cell r="P220">
            <v>-25529.173494055121</v>
          </cell>
          <cell r="Q220">
            <v>-311.31446684236766</v>
          </cell>
          <cell r="R220">
            <v>-65376.038036897211</v>
          </cell>
          <cell r="S220">
            <v>675.13296289914501</v>
          </cell>
          <cell r="T220">
            <v>141777.92220882044</v>
          </cell>
          <cell r="U220">
            <v>676.31298309356544</v>
          </cell>
          <cell r="V220">
            <v>142025.72644964873</v>
          </cell>
          <cell r="W220">
            <v>-120.78534224496495</v>
          </cell>
          <cell r="X220">
            <v>-25364.921871442639</v>
          </cell>
          <cell r="Y220">
            <v>218.37700984244069</v>
          </cell>
          <cell r="Z220">
            <v>45859.172066912543</v>
          </cell>
          <cell r="AA220">
            <v>604.68828019460864</v>
          </cell>
          <cell r="AB220">
            <v>126984.53884086781</v>
          </cell>
          <cell r="AC220">
            <v>140.53919930837139</v>
          </cell>
        </row>
        <row r="221">
          <cell r="D221" t="str">
            <v>Workers Welfare Fund</v>
          </cell>
          <cell r="E221">
            <v>-37.880459328748636</v>
          </cell>
          <cell r="F221">
            <v>-7954.8964590372134</v>
          </cell>
          <cell r="G221">
            <v>-196.08507857284258</v>
          </cell>
          <cell r="H221">
            <v>-41177.866500296943</v>
          </cell>
          <cell r="I221">
            <v>163.10932701159146</v>
          </cell>
          <cell r="J221">
            <v>34252.958672434208</v>
          </cell>
          <cell r="K221">
            <v>127.58298590747775</v>
          </cell>
          <cell r="L221">
            <v>26792.427040570328</v>
          </cell>
          <cell r="M221">
            <v>-31.788721134469881</v>
          </cell>
          <cell r="N221">
            <v>-6675.6314382386754</v>
          </cell>
          <cell r="O221">
            <v>-46.195647274956897</v>
          </cell>
          <cell r="P221">
            <v>-9701.085927740949</v>
          </cell>
          <cell r="Q221">
            <v>-118.29949740009971</v>
          </cell>
          <cell r="R221">
            <v>-24842.894454020938</v>
          </cell>
          <cell r="S221">
            <v>256.55052590167514</v>
          </cell>
          <cell r="T221">
            <v>53875.610439351782</v>
          </cell>
          <cell r="U221">
            <v>256.99893357555482</v>
          </cell>
          <cell r="V221">
            <v>53969.776050866509</v>
          </cell>
          <cell r="W221">
            <v>-45.898430053086649</v>
          </cell>
          <cell r="X221">
            <v>-9638.6703111481966</v>
          </cell>
          <cell r="Y221">
            <v>82.983263740127455</v>
          </cell>
          <cell r="Z221">
            <v>17426.485385426764</v>
          </cell>
          <cell r="AA221">
            <v>229.78154647395132</v>
          </cell>
          <cell r="AB221">
            <v>48254.124759529775</v>
          </cell>
          <cell r="AC221">
            <v>53.404895737181135</v>
          </cell>
        </row>
        <row r="222">
          <cell r="E222">
            <v>203.99885035945763</v>
          </cell>
          <cell r="F222">
            <v>42839.758575486099</v>
          </cell>
          <cell r="G222">
            <v>-409.76701058840405</v>
          </cell>
          <cell r="H222">
            <v>-86051.072223564857</v>
          </cell>
          <cell r="I222">
            <v>889.81544783518757</v>
          </cell>
          <cell r="J222">
            <v>186861.24404538941</v>
          </cell>
          <cell r="K222">
            <v>735.3402670932943</v>
          </cell>
          <cell r="L222">
            <v>154421.45608959178</v>
          </cell>
          <cell r="M222">
            <v>248.16186507395054</v>
          </cell>
          <cell r="N222">
            <v>52113.991665529611</v>
          </cell>
          <cell r="O222">
            <v>183.59546453605043</v>
          </cell>
          <cell r="P222">
            <v>38555.047552570584</v>
          </cell>
          <cell r="Q222">
            <v>-162.78743639447578</v>
          </cell>
          <cell r="R222">
            <v>-34185.361642839911</v>
          </cell>
          <cell r="S222">
            <v>1267.4771611174722</v>
          </cell>
          <cell r="T222">
            <v>266170.20383466914</v>
          </cell>
          <cell r="U222">
            <v>1246.1974922267868</v>
          </cell>
          <cell r="V222">
            <v>261701.47336762521</v>
          </cell>
          <cell r="W222">
            <v>159.20394292348851</v>
          </cell>
          <cell r="X222">
            <v>33432.828013932587</v>
          </cell>
          <cell r="Y222">
            <v>629.64285728908942</v>
          </cell>
          <cell r="Z222">
            <v>132225.00003070879</v>
          </cell>
          <cell r="AA222">
            <v>1151.1629630818056</v>
          </cell>
          <cell r="AB222">
            <v>241744.22224717916</v>
          </cell>
          <cell r="AC222">
            <v>511.83682204614189</v>
          </cell>
        </row>
        <row r="223">
          <cell r="D223" t="str">
            <v>Operating Profit</v>
          </cell>
          <cell r="E223">
            <v>5761.8861900104021</v>
          </cell>
          <cell r="F223">
            <v>1209996.0999021828</v>
          </cell>
          <cell r="G223">
            <v>6375.6520509582642</v>
          </cell>
          <cell r="H223">
            <v>1338886.9307012337</v>
          </cell>
          <cell r="I223">
            <v>5076.0695925346718</v>
          </cell>
          <cell r="J223">
            <v>1065974.6144322795</v>
          </cell>
          <cell r="K223">
            <v>5230.5447732765651</v>
          </cell>
          <cell r="L223">
            <v>1098414.402388077</v>
          </cell>
          <cell r="M223">
            <v>5717.7231752959096</v>
          </cell>
          <cell r="N223">
            <v>1200721.8668121393</v>
          </cell>
          <cell r="O223">
            <v>5782.2895758338091</v>
          </cell>
          <cell r="P223">
            <v>1214280.8109250981</v>
          </cell>
          <cell r="Q223">
            <v>9959.9669909934673</v>
          </cell>
          <cell r="R223">
            <v>2091593.0681086262</v>
          </cell>
          <cell r="S223">
            <v>8529.7023934815188</v>
          </cell>
          <cell r="T223">
            <v>1791237.5026311171</v>
          </cell>
          <cell r="U223">
            <v>8550.9820623722044</v>
          </cell>
          <cell r="V223">
            <v>1795706.2330981612</v>
          </cell>
          <cell r="W223">
            <v>9637.9756116755034</v>
          </cell>
          <cell r="X223">
            <v>2023974.8784518538</v>
          </cell>
          <cell r="Y223">
            <v>9167.5366973099026</v>
          </cell>
          <cell r="Z223">
            <v>1925182.7064350776</v>
          </cell>
          <cell r="AA223">
            <v>8646.0165915171856</v>
          </cell>
          <cell r="AB223">
            <v>1815663.4842186072</v>
          </cell>
          <cell r="AC223">
            <v>7369.6954754383441</v>
          </cell>
        </row>
        <row r="225">
          <cell r="C225" t="str">
            <v>Other Income</v>
          </cell>
        </row>
        <row r="226">
          <cell r="D226" t="str">
            <v>H.D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row>
        <row r="227">
          <cell r="D227" t="str">
            <v>Others</v>
          </cell>
          <cell r="E227">
            <v>3111.1111111111113</v>
          </cell>
          <cell r="F227">
            <v>653333.33333333337</v>
          </cell>
          <cell r="G227">
            <v>3111.1111111111113</v>
          </cell>
          <cell r="H227">
            <v>653333.33333333337</v>
          </cell>
          <cell r="I227">
            <v>3111.1111111111113</v>
          </cell>
          <cell r="J227">
            <v>653333.33333333337</v>
          </cell>
          <cell r="K227">
            <v>3111.1111111111113</v>
          </cell>
          <cell r="L227">
            <v>653333.33333333337</v>
          </cell>
          <cell r="M227">
            <v>3111.1111111111113</v>
          </cell>
          <cell r="N227">
            <v>653333.33333333337</v>
          </cell>
          <cell r="O227">
            <v>3111.1111111111113</v>
          </cell>
          <cell r="P227">
            <v>653333.33333333337</v>
          </cell>
          <cell r="Q227">
            <v>2666.666666666667</v>
          </cell>
          <cell r="R227">
            <v>560000.00000000012</v>
          </cell>
          <cell r="S227">
            <v>2666.666666666667</v>
          </cell>
          <cell r="T227">
            <v>560000.00000000012</v>
          </cell>
          <cell r="U227">
            <v>2666.666666666667</v>
          </cell>
          <cell r="V227">
            <v>560000.00000000012</v>
          </cell>
          <cell r="W227">
            <v>2666.666666666667</v>
          </cell>
          <cell r="X227">
            <v>560000.00000000012</v>
          </cell>
          <cell r="Y227">
            <v>2666.666666666667</v>
          </cell>
          <cell r="Z227">
            <v>560000.00000000012</v>
          </cell>
          <cell r="AA227">
            <v>2666.666666666667</v>
          </cell>
          <cell r="AB227">
            <v>560000.00000000012</v>
          </cell>
          <cell r="AC227">
            <v>2888.8888888888891</v>
          </cell>
        </row>
        <row r="228">
          <cell r="E228">
            <v>3111.1111111111113</v>
          </cell>
          <cell r="F228">
            <v>653333.33333333337</v>
          </cell>
          <cell r="G228">
            <v>3111.1111111111113</v>
          </cell>
          <cell r="H228">
            <v>653333.33333333337</v>
          </cell>
          <cell r="I228">
            <v>3111.1111111111113</v>
          </cell>
          <cell r="J228">
            <v>653333.33333333337</v>
          </cell>
          <cell r="K228">
            <v>3111.1111111111113</v>
          </cell>
          <cell r="L228">
            <v>653333.33333333337</v>
          </cell>
          <cell r="M228">
            <v>3111.1111111111113</v>
          </cell>
          <cell r="N228">
            <v>653333.33333333337</v>
          </cell>
          <cell r="O228">
            <v>3111.1111111111113</v>
          </cell>
          <cell r="P228">
            <v>653333.33333333337</v>
          </cell>
          <cell r="Q228">
            <v>2666.666666666667</v>
          </cell>
          <cell r="R228">
            <v>560000.00000000012</v>
          </cell>
          <cell r="S228">
            <v>2666.666666666667</v>
          </cell>
          <cell r="T228">
            <v>560000.00000000012</v>
          </cell>
          <cell r="U228">
            <v>2666.666666666667</v>
          </cell>
          <cell r="V228">
            <v>560000.00000000012</v>
          </cell>
          <cell r="W228">
            <v>2666.666666666667</v>
          </cell>
          <cell r="X228">
            <v>560000.00000000012</v>
          </cell>
          <cell r="Y228">
            <v>2666.666666666667</v>
          </cell>
          <cell r="Z228">
            <v>560000.00000000012</v>
          </cell>
          <cell r="AA228">
            <v>2666.666666666667</v>
          </cell>
          <cell r="AB228">
            <v>560000.00000000012</v>
          </cell>
          <cell r="AC228">
            <v>2888.8888888888891</v>
          </cell>
        </row>
        <row r="230">
          <cell r="C230" t="str">
            <v>Profit before tax</v>
          </cell>
          <cell r="E230">
            <v>8872.9973011215134</v>
          </cell>
          <cell r="F230">
            <v>1863329.4332355163</v>
          </cell>
          <cell r="G230">
            <v>9486.7631620693755</v>
          </cell>
          <cell r="H230">
            <v>1992220.2640345669</v>
          </cell>
          <cell r="I230">
            <v>8187.1807036457831</v>
          </cell>
          <cell r="J230">
            <v>1719307.947765613</v>
          </cell>
          <cell r="K230">
            <v>8341.6558843876774</v>
          </cell>
          <cell r="L230">
            <v>1751747.7357214103</v>
          </cell>
          <cell r="M230">
            <v>8828.8342864070219</v>
          </cell>
          <cell r="N230">
            <v>1854055.2001454728</v>
          </cell>
          <cell r="O230">
            <v>8893.4006869449204</v>
          </cell>
          <cell r="P230">
            <v>1867614.1442584316</v>
          </cell>
          <cell r="Q230">
            <v>12626.633657660135</v>
          </cell>
          <cell r="R230">
            <v>2651593.0681086262</v>
          </cell>
          <cell r="S230">
            <v>11196.369060148187</v>
          </cell>
          <cell r="T230">
            <v>2351237.5026311171</v>
          </cell>
          <cell r="U230">
            <v>11217.648729038872</v>
          </cell>
          <cell r="V230">
            <v>2355706.2330981614</v>
          </cell>
          <cell r="W230">
            <v>12304.642278342169</v>
          </cell>
          <cell r="X230">
            <v>2583974.878451854</v>
          </cell>
          <cell r="Y230">
            <v>11834.203363976569</v>
          </cell>
          <cell r="Z230">
            <v>2485182.7064350778</v>
          </cell>
          <cell r="AA230">
            <v>11312.683258183853</v>
          </cell>
          <cell r="AB230">
            <v>2375663.4842186072</v>
          </cell>
          <cell r="AC230">
            <v>10258.584364327233</v>
          </cell>
        </row>
        <row r="232">
          <cell r="C232" t="str">
            <v>Taxation</v>
          </cell>
        </row>
        <row r="233">
          <cell r="D233" t="str">
            <v>Current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row>
        <row r="234">
          <cell r="D234" t="str">
            <v>Deferred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row>
        <row r="235">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row>
        <row r="237">
          <cell r="C237" t="str">
            <v>Net Profit after taxation</v>
          </cell>
          <cell r="E237">
            <v>8872.9973011215134</v>
          </cell>
          <cell r="F237">
            <v>1863329.4332355163</v>
          </cell>
          <cell r="G237">
            <v>9486.7631620693755</v>
          </cell>
          <cell r="H237">
            <v>1992220.2640345669</v>
          </cell>
          <cell r="I237">
            <v>8187.1807036457831</v>
          </cell>
          <cell r="J237">
            <v>1719307.947765613</v>
          </cell>
          <cell r="K237">
            <v>8341.6558843876774</v>
          </cell>
          <cell r="L237">
            <v>1751747.7357214103</v>
          </cell>
          <cell r="M237">
            <v>8828.8342864070219</v>
          </cell>
          <cell r="N237">
            <v>1854055.2001454728</v>
          </cell>
          <cell r="O237">
            <v>8893.4006869449204</v>
          </cell>
          <cell r="P237">
            <v>1867614.1442584316</v>
          </cell>
          <cell r="Q237">
            <v>12626.633657660135</v>
          </cell>
          <cell r="R237">
            <v>2651593.0681086262</v>
          </cell>
          <cell r="S237">
            <v>11196.369060148187</v>
          </cell>
          <cell r="T237">
            <v>2351237.5026311171</v>
          </cell>
          <cell r="U237">
            <v>11217.648729038872</v>
          </cell>
          <cell r="V237">
            <v>2355706.2330981614</v>
          </cell>
          <cell r="W237">
            <v>12304.642278342169</v>
          </cell>
          <cell r="X237">
            <v>2583974.878451854</v>
          </cell>
          <cell r="Y237">
            <v>11834.203363976569</v>
          </cell>
          <cell r="Z237">
            <v>2485182.7064350778</v>
          </cell>
          <cell r="AA237">
            <v>11312.683258183853</v>
          </cell>
          <cell r="AB237">
            <v>2375663.4842186072</v>
          </cell>
          <cell r="AC237">
            <v>10258.584364327233</v>
          </cell>
        </row>
        <row r="241">
          <cell r="D241" t="str">
            <v>CKD Cost</v>
          </cell>
          <cell r="F241">
            <v>55621672.529746994</v>
          </cell>
          <cell r="H241">
            <v>55621672.529746994</v>
          </cell>
          <cell r="J241">
            <v>55621672.529746994</v>
          </cell>
          <cell r="L241">
            <v>55621672.529746994</v>
          </cell>
          <cell r="N241">
            <v>55621672.529746994</v>
          </cell>
          <cell r="P241">
            <v>55621672.529746994</v>
          </cell>
          <cell r="R241">
            <v>58402756.156234346</v>
          </cell>
          <cell r="T241">
            <v>58402756.156234346</v>
          </cell>
          <cell r="V241">
            <v>58402756.156234346</v>
          </cell>
          <cell r="X241">
            <v>58402756.156234346</v>
          </cell>
          <cell r="Z241">
            <v>58402756.156234346</v>
          </cell>
          <cell r="AB241">
            <v>58402756.156234346</v>
          </cell>
          <cell r="AC241">
            <v>684146572.11588812</v>
          </cell>
          <cell r="AD241" t="e">
            <v>#REF!</v>
          </cell>
        </row>
        <row r="242">
          <cell r="D242" t="str">
            <v>Vendor parts</v>
          </cell>
          <cell r="F242">
            <v>27750870</v>
          </cell>
          <cell r="H242">
            <v>27750870</v>
          </cell>
          <cell r="J242">
            <v>27750870</v>
          </cell>
          <cell r="L242">
            <v>27750870</v>
          </cell>
          <cell r="N242">
            <v>27750870</v>
          </cell>
          <cell r="P242">
            <v>27750870</v>
          </cell>
          <cell r="R242">
            <v>29134335</v>
          </cell>
          <cell r="T242">
            <v>29134335</v>
          </cell>
          <cell r="V242">
            <v>29134335</v>
          </cell>
          <cell r="X242">
            <v>29134335</v>
          </cell>
          <cell r="Z242">
            <v>29134335</v>
          </cell>
          <cell r="AB242">
            <v>29134335</v>
          </cell>
          <cell r="AC242">
            <v>341311230</v>
          </cell>
          <cell r="AD242" t="e">
            <v>#REF!</v>
          </cell>
        </row>
        <row r="243">
          <cell r="D243" t="str">
            <v>Nummi Parts</v>
          </cell>
          <cell r="F243">
            <v>0</v>
          </cell>
          <cell r="H243">
            <v>0</v>
          </cell>
          <cell r="J243">
            <v>0</v>
          </cell>
          <cell r="L243">
            <v>0</v>
          </cell>
          <cell r="N243">
            <v>0</v>
          </cell>
          <cell r="P243">
            <v>0</v>
          </cell>
          <cell r="R243">
            <v>0</v>
          </cell>
          <cell r="T243">
            <v>0</v>
          </cell>
          <cell r="V243">
            <v>0</v>
          </cell>
          <cell r="X243">
            <v>0</v>
          </cell>
          <cell r="Z243">
            <v>0</v>
          </cell>
          <cell r="AB243">
            <v>0</v>
          </cell>
          <cell r="AC243">
            <v>0</v>
          </cell>
          <cell r="AD243" t="e">
            <v>#REF!</v>
          </cell>
        </row>
        <row r="244">
          <cell r="D244" t="str">
            <v>Paints &amp; Chemicals</v>
          </cell>
          <cell r="F244">
            <v>1732050</v>
          </cell>
          <cell r="H244">
            <v>1732050</v>
          </cell>
          <cell r="J244">
            <v>1732050</v>
          </cell>
          <cell r="L244">
            <v>1732050</v>
          </cell>
          <cell r="N244">
            <v>1732050</v>
          </cell>
          <cell r="P244">
            <v>1732050</v>
          </cell>
          <cell r="R244">
            <v>1782165</v>
          </cell>
          <cell r="T244">
            <v>1782165</v>
          </cell>
          <cell r="V244">
            <v>1782165</v>
          </cell>
          <cell r="X244">
            <v>1782165</v>
          </cell>
          <cell r="Z244">
            <v>1782165</v>
          </cell>
          <cell r="AB244">
            <v>1782165</v>
          </cell>
          <cell r="AC244">
            <v>21085290</v>
          </cell>
          <cell r="AD244" t="e">
            <v>#REF!</v>
          </cell>
        </row>
        <row r="245">
          <cell r="D245" t="str">
            <v>Consumables</v>
          </cell>
          <cell r="F245">
            <v>1003380</v>
          </cell>
          <cell r="H245">
            <v>1003380</v>
          </cell>
          <cell r="J245">
            <v>1003380</v>
          </cell>
          <cell r="L245">
            <v>1003380</v>
          </cell>
          <cell r="N245">
            <v>1003380</v>
          </cell>
          <cell r="P245">
            <v>1003380</v>
          </cell>
          <cell r="R245">
            <v>1052940</v>
          </cell>
          <cell r="T245">
            <v>1052940</v>
          </cell>
          <cell r="V245">
            <v>1052940</v>
          </cell>
          <cell r="X245">
            <v>1052940</v>
          </cell>
          <cell r="Z245">
            <v>1052940</v>
          </cell>
          <cell r="AB245">
            <v>1052940</v>
          </cell>
          <cell r="AC245">
            <v>12337920</v>
          </cell>
          <cell r="AD245" t="e">
            <v>#REF!</v>
          </cell>
        </row>
        <row r="246">
          <cell r="D246" t="str">
            <v>KD Parts</v>
          </cell>
          <cell r="F246">
            <v>0</v>
          </cell>
          <cell r="H246">
            <v>0</v>
          </cell>
          <cell r="J246">
            <v>0</v>
          </cell>
          <cell r="L246">
            <v>0</v>
          </cell>
          <cell r="N246">
            <v>0</v>
          </cell>
          <cell r="P246">
            <v>0</v>
          </cell>
          <cell r="R246">
            <v>0</v>
          </cell>
          <cell r="T246">
            <v>0</v>
          </cell>
          <cell r="V246">
            <v>0</v>
          </cell>
          <cell r="X246">
            <v>0</v>
          </cell>
          <cell r="Z246">
            <v>0</v>
          </cell>
          <cell r="AB246">
            <v>0</v>
          </cell>
          <cell r="AC246">
            <v>0</v>
          </cell>
          <cell r="AD246" t="e">
            <v>#REF!</v>
          </cell>
        </row>
        <row r="247">
          <cell r="D247" t="str">
            <v>Spare parts</v>
          </cell>
          <cell r="F247">
            <v>12150</v>
          </cell>
          <cell r="H247">
            <v>12150</v>
          </cell>
          <cell r="J247">
            <v>12150</v>
          </cell>
          <cell r="L247">
            <v>12150</v>
          </cell>
          <cell r="N247">
            <v>12150</v>
          </cell>
          <cell r="P247">
            <v>12150</v>
          </cell>
          <cell r="R247">
            <v>12810</v>
          </cell>
          <cell r="T247">
            <v>12810</v>
          </cell>
          <cell r="V247">
            <v>12810</v>
          </cell>
          <cell r="X247">
            <v>12810</v>
          </cell>
          <cell r="Z247">
            <v>12810</v>
          </cell>
          <cell r="AB247">
            <v>12810</v>
          </cell>
          <cell r="AC247">
            <v>149760</v>
          </cell>
          <cell r="AD247" t="e">
            <v>#REF!</v>
          </cell>
        </row>
        <row r="248">
          <cell r="D248" t="str">
            <v>Utilities</v>
          </cell>
          <cell r="F248">
            <v>1271910</v>
          </cell>
          <cell r="H248">
            <v>1271910</v>
          </cell>
          <cell r="J248">
            <v>1271910</v>
          </cell>
          <cell r="L248">
            <v>1271910</v>
          </cell>
          <cell r="N248">
            <v>1271910</v>
          </cell>
          <cell r="P248">
            <v>1271910</v>
          </cell>
          <cell r="R248">
            <v>1330035</v>
          </cell>
          <cell r="T248">
            <v>1330035</v>
          </cell>
          <cell r="V248">
            <v>1330035</v>
          </cell>
          <cell r="X248">
            <v>1330035</v>
          </cell>
          <cell r="Z248">
            <v>1330035</v>
          </cell>
          <cell r="AB248">
            <v>1330035</v>
          </cell>
          <cell r="AC248">
            <v>15611670</v>
          </cell>
        </row>
        <row r="249">
          <cell r="D249" t="str">
            <v>Royalties</v>
          </cell>
          <cell r="F249">
            <v>612510</v>
          </cell>
          <cell r="H249">
            <v>612510</v>
          </cell>
          <cell r="J249">
            <v>612510</v>
          </cell>
          <cell r="L249">
            <v>612510</v>
          </cell>
          <cell r="N249">
            <v>612510</v>
          </cell>
          <cell r="P249">
            <v>612510</v>
          </cell>
          <cell r="R249">
            <v>640920</v>
          </cell>
          <cell r="T249">
            <v>640920</v>
          </cell>
          <cell r="V249">
            <v>640920</v>
          </cell>
          <cell r="X249">
            <v>640920</v>
          </cell>
          <cell r="Z249">
            <v>640920</v>
          </cell>
          <cell r="AB249">
            <v>640920</v>
          </cell>
          <cell r="AC249">
            <v>7520580</v>
          </cell>
        </row>
        <row r="251">
          <cell r="F251">
            <v>88004542.529746994</v>
          </cell>
          <cell r="H251">
            <v>88004542.529746994</v>
          </cell>
          <cell r="J251">
            <v>88004542.529746994</v>
          </cell>
          <cell r="L251">
            <v>88004542.529746994</v>
          </cell>
          <cell r="N251">
            <v>88004542.529746994</v>
          </cell>
          <cell r="P251">
            <v>88004542.529746994</v>
          </cell>
          <cell r="R251">
            <v>92355961.156234354</v>
          </cell>
          <cell r="T251">
            <v>92355961.156234354</v>
          </cell>
          <cell r="V251">
            <v>92355961.156234354</v>
          </cell>
          <cell r="X251">
            <v>92355961.156234354</v>
          </cell>
          <cell r="Z251">
            <v>92355961.156234354</v>
          </cell>
          <cell r="AB251">
            <v>92355961.156234354</v>
          </cell>
          <cell r="AC251">
            <v>1059030772.1158881</v>
          </cell>
        </row>
        <row r="252">
          <cell r="F252">
            <v>-1744257.5881870389</v>
          </cell>
          <cell r="H252">
            <v>-1744257.5881870389</v>
          </cell>
          <cell r="J252">
            <v>-1744257.5881870389</v>
          </cell>
          <cell r="L252">
            <v>-1744257.5881870389</v>
          </cell>
          <cell r="N252">
            <v>-2093109.1058244407</v>
          </cell>
          <cell r="P252">
            <v>-2093109.1058244407</v>
          </cell>
          <cell r="R252">
            <v>-14206817.26956974</v>
          </cell>
          <cell r="T252">
            <v>-14206817.26956974</v>
          </cell>
          <cell r="V252">
            <v>-14206817.26956974</v>
          </cell>
          <cell r="X252">
            <v>-14206817.26956974</v>
          </cell>
          <cell r="Z252">
            <v>-14206817.26956974</v>
          </cell>
          <cell r="AB252">
            <v>-14206817.26956974</v>
          </cell>
          <cell r="AC252">
            <v>-119536402.18181562</v>
          </cell>
        </row>
      </sheetData>
      <sheetData sheetId="12">
        <row r="31">
          <cell r="C31" t="str">
            <v>Administrative Expenses</v>
          </cell>
          <cell r="D31">
            <v>10721372.916666664</v>
          </cell>
          <cell r="E31">
            <v>10721372.916666666</v>
          </cell>
          <cell r="F31">
            <v>10721372.916666664</v>
          </cell>
          <cell r="G31">
            <v>10721372.916666666</v>
          </cell>
          <cell r="H31">
            <v>10721372.916666664</v>
          </cell>
          <cell r="I31">
            <v>10721372.916666664</v>
          </cell>
          <cell r="J31">
            <v>10721372.916666664</v>
          </cell>
          <cell r="K31">
            <v>10721372.916666662</v>
          </cell>
          <cell r="L31">
            <v>10721372.916666664</v>
          </cell>
          <cell r="M31">
            <v>10721372.916666664</v>
          </cell>
          <cell r="N31">
            <v>10721372.916666664</v>
          </cell>
          <cell r="O31">
            <v>10721372.916666664</v>
          </cell>
          <cell r="P31">
            <v>128656474.99999994</v>
          </cell>
          <cell r="Q31">
            <v>128656474.99999996</v>
          </cell>
          <cell r="R31">
            <v>96492356.24999997</v>
          </cell>
          <cell r="S31">
            <v>0</v>
          </cell>
          <cell r="T31">
            <v>1.0167250052835973E-2</v>
          </cell>
        </row>
        <row r="32">
          <cell r="C32" t="str">
            <v>Depreciation (Admin. &amp; Selling )</v>
          </cell>
          <cell r="D32">
            <v>3015166.666666667</v>
          </cell>
          <cell r="E32">
            <v>3015166.666666667</v>
          </cell>
          <cell r="F32">
            <v>3015166.666666666</v>
          </cell>
          <cell r="G32">
            <v>3015166.666666667</v>
          </cell>
          <cell r="H32">
            <v>3015166.6666666665</v>
          </cell>
          <cell r="I32">
            <v>3015166.6666666665</v>
          </cell>
          <cell r="J32">
            <v>3015166.666666666</v>
          </cell>
          <cell r="K32">
            <v>3015166.6666666665</v>
          </cell>
          <cell r="L32">
            <v>3015166.666666667</v>
          </cell>
          <cell r="M32">
            <v>3015166.6666666665</v>
          </cell>
          <cell r="N32">
            <v>3015166.666666667</v>
          </cell>
          <cell r="O32">
            <v>3015166.6666666665</v>
          </cell>
          <cell r="P32">
            <v>36182000</v>
          </cell>
          <cell r="Q32">
            <v>36182000.000000007</v>
          </cell>
          <cell r="R32">
            <v>27136499.999999996</v>
          </cell>
          <cell r="S32">
            <v>0</v>
          </cell>
          <cell r="T32">
            <v>2.859330954090817E-3</v>
          </cell>
        </row>
        <row r="33">
          <cell r="C33" t="str">
            <v>Financial Charges -Capital 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C34" t="str">
            <v>Financial  Charges -Working Capital</v>
          </cell>
          <cell r="D34">
            <v>600000</v>
          </cell>
          <cell r="E34">
            <v>600000.00000000012</v>
          </cell>
          <cell r="F34">
            <v>600000</v>
          </cell>
          <cell r="G34">
            <v>600000</v>
          </cell>
          <cell r="H34">
            <v>600000</v>
          </cell>
          <cell r="I34">
            <v>600000</v>
          </cell>
          <cell r="J34">
            <v>599999.99999999988</v>
          </cell>
          <cell r="K34">
            <v>600000</v>
          </cell>
          <cell r="L34">
            <v>599999.99999999988</v>
          </cell>
          <cell r="M34">
            <v>599999.99999999977</v>
          </cell>
          <cell r="N34">
            <v>600000.00000000012</v>
          </cell>
          <cell r="O34">
            <v>599999.99999999988</v>
          </cell>
          <cell r="P34">
            <v>7200000</v>
          </cell>
          <cell r="Q34">
            <v>7200000.0000000009</v>
          </cell>
          <cell r="R34">
            <v>5400000</v>
          </cell>
          <cell r="S34">
            <v>0</v>
          </cell>
          <cell r="T34">
            <v>5.6898963212243328E-4</v>
          </cell>
        </row>
        <row r="35">
          <cell r="C35" t="str">
            <v>Charity &amp; Donation</v>
          </cell>
          <cell r="D35">
            <v>416666.66666666674</v>
          </cell>
          <cell r="E35">
            <v>416666.66666666674</v>
          </cell>
          <cell r="F35">
            <v>416666.66666666663</v>
          </cell>
          <cell r="G35">
            <v>416666.66666666674</v>
          </cell>
          <cell r="H35">
            <v>416666.66666666674</v>
          </cell>
          <cell r="I35">
            <v>416666.66666666674</v>
          </cell>
          <cell r="J35">
            <v>416666.66666666669</v>
          </cell>
          <cell r="K35">
            <v>416666.66666666669</v>
          </cell>
          <cell r="L35">
            <v>416666.66666666674</v>
          </cell>
          <cell r="M35">
            <v>416666.66666666669</v>
          </cell>
          <cell r="N35">
            <v>416666.66666666669</v>
          </cell>
          <cell r="O35">
            <v>416666.66666666663</v>
          </cell>
          <cell r="P35">
            <v>5000000</v>
          </cell>
          <cell r="Q35">
            <v>5000000</v>
          </cell>
          <cell r="R35">
            <v>3750000</v>
          </cell>
          <cell r="S35">
            <v>0</v>
          </cell>
          <cell r="T35">
            <v>3.95131688973912E-4</v>
          </cell>
        </row>
        <row r="36">
          <cell r="C36" t="str">
            <v>W.P.P.F.</v>
          </cell>
          <cell r="D36">
            <v>3559868.9292300735</v>
          </cell>
          <cell r="E36">
            <v>3767707.5929493941</v>
          </cell>
          <cell r="F36">
            <v>3677909.3910089652</v>
          </cell>
          <cell r="G36">
            <v>4171651.4457984064</v>
          </cell>
          <cell r="H36">
            <v>2841065.1533499868</v>
          </cell>
          <cell r="I36">
            <v>3207703.4925322449</v>
          </cell>
          <cell r="J36">
            <v>4335966.3675106233</v>
          </cell>
          <cell r="K36">
            <v>3064995.3006430091</v>
          </cell>
          <cell r="L36">
            <v>3508339.016590822</v>
          </cell>
          <cell r="M36">
            <v>3361367.686896902</v>
          </cell>
          <cell r="N36">
            <v>3065663.6406980813</v>
          </cell>
          <cell r="O36">
            <v>3875710.4839301649</v>
          </cell>
          <cell r="P36">
            <v>42437948.50113868</v>
          </cell>
          <cell r="Q36">
            <v>42437948.501138672</v>
          </cell>
          <cell r="R36">
            <v>32135206.689613532</v>
          </cell>
          <cell r="S36">
            <v>0</v>
          </cell>
          <cell r="T36">
            <v>3.3537156535685649E-3</v>
          </cell>
        </row>
        <row r="37">
          <cell r="C37" t="str">
            <v>W.W.F</v>
          </cell>
          <cell r="D37">
            <v>1352750.193107428</v>
          </cell>
          <cell r="E37">
            <v>1431728.8853207699</v>
          </cell>
          <cell r="F37">
            <v>1397605.568583407</v>
          </cell>
          <cell r="G37">
            <v>1585227.5494033948</v>
          </cell>
          <cell r="H37">
            <v>1079604.7582729952</v>
          </cell>
          <cell r="I37">
            <v>1218927.3271622532</v>
          </cell>
          <cell r="J37">
            <v>1647667.2196540369</v>
          </cell>
          <cell r="K37">
            <v>1164698.2142443438</v>
          </cell>
          <cell r="L37">
            <v>1333168.8263045123</v>
          </cell>
          <cell r="M37">
            <v>1277319.7210208229</v>
          </cell>
          <cell r="N37">
            <v>1164952.183465271</v>
          </cell>
          <cell r="O37">
            <v>1472769.9838934625</v>
          </cell>
          <cell r="P37">
            <v>16126420.430432696</v>
          </cell>
          <cell r="Q37">
            <v>16126420.430432698</v>
          </cell>
          <cell r="R37">
            <v>12211378.542053141</v>
          </cell>
          <cell r="S37">
            <v>0</v>
          </cell>
          <cell r="T37">
            <v>1.2744119483560545E-3</v>
          </cell>
        </row>
        <row r="38">
          <cell r="D38">
            <v>29080175.705670834</v>
          </cell>
          <cell r="E38">
            <v>32216993.061603501</v>
          </cell>
          <cell r="F38">
            <v>34243071.542925708</v>
          </cell>
          <cell r="G38">
            <v>35883185.578535132</v>
          </cell>
          <cell r="H38">
            <v>34745726.494956322</v>
          </cell>
          <cell r="I38">
            <v>28807937.403027836</v>
          </cell>
          <cell r="J38">
            <v>33991190.170497991</v>
          </cell>
          <cell r="K38">
            <v>29257250.09822068</v>
          </cell>
          <cell r="L38">
            <v>31019064.426228669</v>
          </cell>
          <cell r="M38">
            <v>31091243.991251055</v>
          </cell>
          <cell r="N38">
            <v>36558172.407496691</v>
          </cell>
          <cell r="O38">
            <v>27101037.05115696</v>
          </cell>
          <cell r="P38">
            <v>383995047.9315713</v>
          </cell>
          <cell r="Q38">
            <v>383995047.9315713</v>
          </cell>
          <cell r="R38">
            <v>289244594.48166662</v>
          </cell>
          <cell r="S38">
            <v>0</v>
          </cell>
          <cell r="T38">
            <v>3.0345722369364014E-2</v>
          </cell>
        </row>
        <row r="39">
          <cell r="R39">
            <v>0</v>
          </cell>
        </row>
        <row r="40">
          <cell r="B40" t="str">
            <v>Operating  Profit</v>
          </cell>
          <cell r="D40">
            <v>47080764.79559736</v>
          </cell>
          <cell r="E40">
            <v>51060120.714051098</v>
          </cell>
          <cell r="F40">
            <v>49308046.193920426</v>
          </cell>
          <cell r="G40">
            <v>59484035.254099481</v>
          </cell>
          <cell r="H40">
            <v>34645998.488710143</v>
          </cell>
          <cell r="I40">
            <v>41549456.364283785</v>
          </cell>
          <cell r="J40">
            <v>69522267.096381009</v>
          </cell>
          <cell r="K40">
            <v>47928737.831306055</v>
          </cell>
          <cell r="L40">
            <v>56088529.822254434</v>
          </cell>
          <cell r="M40">
            <v>53494071.663353667</v>
          </cell>
          <cell r="N40">
            <v>47941182.323131606</v>
          </cell>
          <cell r="O40">
            <v>62991102.544113003</v>
          </cell>
          <cell r="P40">
            <v>621094313.09120202</v>
          </cell>
          <cell r="R40">
            <v>456667956.56060368</v>
          </cell>
          <cell r="T40">
            <v>4.9082808988763674E-2</v>
          </cell>
        </row>
        <row r="42">
          <cell r="B42" t="str">
            <v>Other Income</v>
          </cell>
          <cell r="R42">
            <v>0</v>
          </cell>
        </row>
        <row r="43">
          <cell r="C43" t="str">
            <v>Commission on H.D.</v>
          </cell>
          <cell r="D43">
            <v>537328</v>
          </cell>
          <cell r="E43">
            <v>427928</v>
          </cell>
          <cell r="F43">
            <v>507960</v>
          </cell>
          <cell r="G43">
            <v>9525448</v>
          </cell>
          <cell r="H43">
            <v>9587968</v>
          </cell>
          <cell r="I43">
            <v>9511316</v>
          </cell>
          <cell r="J43">
            <v>2546760</v>
          </cell>
          <cell r="K43">
            <v>474808</v>
          </cell>
          <cell r="L43">
            <v>570075.99999999988</v>
          </cell>
          <cell r="M43">
            <v>427927.99999999994</v>
          </cell>
          <cell r="N43">
            <v>474808</v>
          </cell>
          <cell r="O43">
            <v>507960</v>
          </cell>
          <cell r="P43">
            <v>35100288</v>
          </cell>
          <cell r="R43">
            <v>33689592</v>
          </cell>
          <cell r="T43">
            <v>2.7738472161821471E-3</v>
          </cell>
        </row>
        <row r="44">
          <cell r="C44" t="str">
            <v>Other Income</v>
          </cell>
          <cell r="D44">
            <v>17333333.333333332</v>
          </cell>
          <cell r="E44">
            <v>17333333.333333332</v>
          </cell>
          <cell r="F44">
            <v>17333333.333333336</v>
          </cell>
          <cell r="G44">
            <v>7333333.333333333</v>
          </cell>
          <cell r="H44">
            <v>7333333.333333333</v>
          </cell>
          <cell r="I44">
            <v>7333333.333333333</v>
          </cell>
          <cell r="J44">
            <v>7333333.333333334</v>
          </cell>
          <cell r="K44">
            <v>7333333.333333334</v>
          </cell>
          <cell r="L44">
            <v>7333333.3333333349</v>
          </cell>
          <cell r="M44">
            <v>7333333.333333333</v>
          </cell>
          <cell r="N44">
            <v>7333333.333333334</v>
          </cell>
          <cell r="O44">
            <v>7333333.3333333349</v>
          </cell>
          <cell r="P44">
            <v>117999999.99999997</v>
          </cell>
          <cell r="R44">
            <v>95999999.999999985</v>
          </cell>
          <cell r="T44">
            <v>9.325107859784321E-3</v>
          </cell>
        </row>
        <row r="45">
          <cell r="D45">
            <v>17870661.333333332</v>
          </cell>
          <cell r="E45">
            <v>17761261.333333332</v>
          </cell>
          <cell r="F45">
            <v>17841293.333333336</v>
          </cell>
          <cell r="G45">
            <v>16858781.333333332</v>
          </cell>
          <cell r="H45">
            <v>16921301.333333332</v>
          </cell>
          <cell r="I45">
            <v>16844649.333333332</v>
          </cell>
          <cell r="J45">
            <v>9880093.333333334</v>
          </cell>
          <cell r="K45">
            <v>7808141.333333334</v>
          </cell>
          <cell r="L45">
            <v>7903409.3333333349</v>
          </cell>
          <cell r="M45">
            <v>7761261.333333333</v>
          </cell>
          <cell r="N45">
            <v>7808141.333333334</v>
          </cell>
          <cell r="O45">
            <v>7841293.3333333349</v>
          </cell>
          <cell r="P45">
            <v>153100288</v>
          </cell>
          <cell r="R45">
            <v>129689591.99999999</v>
          </cell>
          <cell r="T45">
            <v>1.2098955075966471E-2</v>
          </cell>
        </row>
        <row r="46">
          <cell r="R46">
            <v>0</v>
          </cell>
        </row>
        <row r="47">
          <cell r="B47" t="str">
            <v>Profit Before Tax</v>
          </cell>
          <cell r="D47">
            <v>64951426.128930688</v>
          </cell>
          <cell r="E47">
            <v>68821382.047384426</v>
          </cell>
          <cell r="F47">
            <v>67149339.527253762</v>
          </cell>
          <cell r="G47">
            <v>76342816.587432817</v>
          </cell>
          <cell r="H47">
            <v>51567299.822043478</v>
          </cell>
          <cell r="I47">
            <v>58394105.697617114</v>
          </cell>
          <cell r="J47">
            <v>79402360.429714337</v>
          </cell>
          <cell r="K47">
            <v>55736879.164639391</v>
          </cell>
          <cell r="L47">
            <v>63991939.15558777</v>
          </cell>
          <cell r="M47">
            <v>61255332.996687002</v>
          </cell>
          <cell r="N47">
            <v>55749323.656464942</v>
          </cell>
          <cell r="O47">
            <v>70832395.877446339</v>
          </cell>
          <cell r="P47">
            <v>774194601.09120202</v>
          </cell>
          <cell r="R47">
            <v>586357548.56060374</v>
          </cell>
          <cell r="T47">
            <v>6.1181764064730144E-2</v>
          </cell>
        </row>
        <row r="48">
          <cell r="R48">
            <v>0</v>
          </cell>
        </row>
        <row r="49">
          <cell r="B49" t="str">
            <v>Taxation</v>
          </cell>
          <cell r="R49">
            <v>0</v>
          </cell>
        </row>
        <row r="50">
          <cell r="C50" t="str">
            <v>Current</v>
          </cell>
          <cell r="D50">
            <v>17729497.154693488</v>
          </cell>
          <cell r="E50">
            <v>19477296.950747214</v>
          </cell>
          <cell r="F50">
            <v>19160440.196393885</v>
          </cell>
          <cell r="G50">
            <v>22214147.762537304</v>
          </cell>
          <cell r="H50">
            <v>13566158.961265313</v>
          </cell>
          <cell r="I50">
            <v>15142008.141611325</v>
          </cell>
          <cell r="J50">
            <v>21829221.278572366</v>
          </cell>
          <cell r="K50">
            <v>14497511.287242452</v>
          </cell>
          <cell r="L50">
            <v>17586372.954913206</v>
          </cell>
          <cell r="M50">
            <v>16643067.755550765</v>
          </cell>
          <cell r="N50">
            <v>14747481.539583361</v>
          </cell>
          <cell r="O50">
            <v>18641119.357631199</v>
          </cell>
          <cell r="P50">
            <v>211234323.34074187</v>
          </cell>
          <cell r="R50">
            <v>161202654.68797654</v>
          </cell>
          <cell r="T50">
            <v>1.6693074990177758E-2</v>
          </cell>
        </row>
        <row r="51">
          <cell r="C51" t="str">
            <v>Presumptive</v>
          </cell>
          <cell r="D51">
            <v>4417259.3732567672</v>
          </cell>
          <cell r="E51">
            <v>3577984.3732567676</v>
          </cell>
          <cell r="F51">
            <v>3930096.3732567676</v>
          </cell>
          <cell r="G51">
            <v>4099799.8884331421</v>
          </cell>
          <cell r="H51">
            <v>4179475.2370795738</v>
          </cell>
          <cell r="I51">
            <v>4666638.2370795738</v>
          </cell>
          <cell r="J51">
            <v>4775814.0631665299</v>
          </cell>
          <cell r="K51">
            <v>4423207.0631665299</v>
          </cell>
          <cell r="L51">
            <v>4229358.0631665299</v>
          </cell>
          <cell r="M51">
            <v>4134974.0631665299</v>
          </cell>
          <cell r="N51">
            <v>4328823.0631665299</v>
          </cell>
          <cell r="O51">
            <v>4969663.0631665299</v>
          </cell>
          <cell r="P51">
            <v>51733092.861361764</v>
          </cell>
        </row>
        <row r="52">
          <cell r="C52" t="str">
            <v>Normal - Oil</v>
          </cell>
          <cell r="D52">
            <v>193077.5</v>
          </cell>
          <cell r="E52">
            <v>193077.5</v>
          </cell>
          <cell r="F52">
            <v>193077.5</v>
          </cell>
          <cell r="G52">
            <v>227111.5</v>
          </cell>
          <cell r="H52">
            <v>227111.5</v>
          </cell>
          <cell r="I52">
            <v>227111.5</v>
          </cell>
          <cell r="J52">
            <v>294525</v>
          </cell>
          <cell r="K52">
            <v>294525</v>
          </cell>
          <cell r="L52">
            <v>294525</v>
          </cell>
          <cell r="M52">
            <v>310887.5</v>
          </cell>
          <cell r="N52">
            <v>310887.5</v>
          </cell>
          <cell r="O52">
            <v>310887.5</v>
          </cell>
          <cell r="P52">
            <v>3076804.5</v>
          </cell>
          <cell r="R52">
            <v>2144142</v>
          </cell>
          <cell r="T52">
            <v>2.4314859174550657E-4</v>
          </cell>
        </row>
        <row r="53">
          <cell r="D53">
            <v>22339834.027950257</v>
          </cell>
          <cell r="E53">
            <v>23248358.824003983</v>
          </cell>
          <cell r="F53">
            <v>23283614.069650654</v>
          </cell>
          <cell r="G53">
            <v>26541059.150970448</v>
          </cell>
          <cell r="H53">
            <v>17972745.698344886</v>
          </cell>
          <cell r="I53">
            <v>20035757.878690898</v>
          </cell>
          <cell r="J53">
            <v>26899560.341738895</v>
          </cell>
          <cell r="K53">
            <v>19215243.350408982</v>
          </cell>
          <cell r="L53">
            <v>22110256.018079735</v>
          </cell>
          <cell r="M53">
            <v>21088929.318717293</v>
          </cell>
          <cell r="N53">
            <v>19387192.102749892</v>
          </cell>
          <cell r="O53">
            <v>23921669.920797728</v>
          </cell>
          <cell r="P53">
            <v>266044220.70210361</v>
          </cell>
          <cell r="Q53">
            <v>0</v>
          </cell>
          <cell r="R53">
            <v>201646429.35983869</v>
          </cell>
          <cell r="T53">
            <v>2.1024500453554081E-2</v>
          </cell>
        </row>
        <row r="54">
          <cell r="R54">
            <v>0</v>
          </cell>
        </row>
        <row r="55">
          <cell r="B55" t="str">
            <v>Profit After Tax</v>
          </cell>
          <cell r="D55">
            <v>42611592.100980431</v>
          </cell>
          <cell r="E55">
            <v>45573023.223380446</v>
          </cell>
          <cell r="F55">
            <v>43865725.457603112</v>
          </cell>
          <cell r="G55">
            <v>49801757.436462373</v>
          </cell>
          <cell r="H55">
            <v>33594554.123698592</v>
          </cell>
          <cell r="I55">
            <v>38358347.818926215</v>
          </cell>
          <cell r="J55">
            <v>52502800.087975442</v>
          </cell>
          <cell r="K55">
            <v>36521635.814230412</v>
          </cell>
          <cell r="L55">
            <v>41881683.137508035</v>
          </cell>
          <cell r="M55">
            <v>40166403.677969709</v>
          </cell>
          <cell r="N55">
            <v>36362131.55371505</v>
          </cell>
          <cell r="O55">
            <v>46910725.956648611</v>
          </cell>
          <cell r="P55">
            <v>508150380.38909835</v>
          </cell>
          <cell r="Q55">
            <v>0</v>
          </cell>
          <cell r="R55">
            <v>384711119.20076501</v>
          </cell>
          <cell r="T55">
            <v>4.015726361117606E-2</v>
          </cell>
        </row>
        <row r="56">
          <cell r="D56">
            <v>42361697.481444031</v>
          </cell>
          <cell r="E56">
            <v>45377591.374902979</v>
          </cell>
          <cell r="F56">
            <v>43546639.048529029</v>
          </cell>
          <cell r="G56">
            <v>49494901.156896532</v>
          </cell>
          <cell r="H56">
            <v>33294022.162912402</v>
          </cell>
          <cell r="I56">
            <v>38063741.610488892</v>
          </cell>
          <cell r="J56">
            <v>52190377.54169555</v>
          </cell>
          <cell r="K56">
            <v>36006654.356608436</v>
          </cell>
          <cell r="L56">
            <v>41366459.372390851</v>
          </cell>
          <cell r="M56">
            <v>39814857.534330294</v>
          </cell>
          <cell r="N56">
            <v>35940941.195152983</v>
          </cell>
          <cell r="O56">
            <v>46410209.738438457</v>
          </cell>
          <cell r="P56">
            <v>503868092.57379049</v>
          </cell>
        </row>
        <row r="57">
          <cell r="D57">
            <v>249894.61953639984</v>
          </cell>
          <cell r="E57">
            <v>195431.84847746789</v>
          </cell>
          <cell r="F57">
            <v>319086.40907408297</v>
          </cell>
          <cell r="G57">
            <v>306856.27956584096</v>
          </cell>
          <cell r="H57">
            <v>300531.96078618988</v>
          </cell>
          <cell r="I57">
            <v>294606.20843732357</v>
          </cell>
          <cell r="J57">
            <v>312422.54627989233</v>
          </cell>
          <cell r="K57">
            <v>514981.45762197673</v>
          </cell>
          <cell r="L57">
            <v>515223.76511718333</v>
          </cell>
          <cell r="M57">
            <v>351546.1436394155</v>
          </cell>
          <cell r="N57">
            <v>421190.35856206715</v>
          </cell>
          <cell r="O57">
            <v>500516.21821015328</v>
          </cell>
          <cell r="P57">
            <v>4282287.8153078556</v>
          </cell>
        </row>
      </sheetData>
      <sheetData sheetId="13">
        <row r="31">
          <cell r="B31" t="str">
            <v>L/c Opening &amp; Bank Charges</v>
          </cell>
          <cell r="D31">
            <v>1358.4292800000003</v>
          </cell>
          <cell r="E31">
            <v>1358.4292800000003</v>
          </cell>
          <cell r="F31">
            <v>1358.4292800000003</v>
          </cell>
          <cell r="G31">
            <v>1337.4410400000002</v>
          </cell>
          <cell r="H31">
            <v>1337.4410400000002</v>
          </cell>
          <cell r="I31">
            <v>1337.4410400000002</v>
          </cell>
          <cell r="J31">
            <v>1337.4410400000002</v>
          </cell>
          <cell r="K31">
            <v>1337.4410400000002</v>
          </cell>
          <cell r="L31">
            <v>1337.4410400000002</v>
          </cell>
          <cell r="M31">
            <v>1337.4410400000002</v>
          </cell>
          <cell r="N31">
            <v>1337.4410400000002</v>
          </cell>
          <cell r="O31">
            <v>1337.4410400000002</v>
          </cell>
        </row>
        <row r="32">
          <cell r="B32" t="str">
            <v xml:space="preserve">Inland transport </v>
          </cell>
          <cell r="C32" t="str">
            <v>0.1% of DAV</v>
          </cell>
          <cell r="D32">
            <v>2317.4124302160003</v>
          </cell>
          <cell r="E32">
            <v>2317.4124302160003</v>
          </cell>
          <cell r="F32">
            <v>2317.4124302160003</v>
          </cell>
          <cell r="G32">
            <v>2281.6075421880005</v>
          </cell>
          <cell r="H32">
            <v>2281.6075421880005</v>
          </cell>
          <cell r="I32">
            <v>2281.6075421880005</v>
          </cell>
          <cell r="J32">
            <v>2281.6075421880005</v>
          </cell>
          <cell r="K32">
            <v>2281.6075421880005</v>
          </cell>
          <cell r="L32">
            <v>2281.6075421880005</v>
          </cell>
          <cell r="M32">
            <v>2281.6075421880005</v>
          </cell>
          <cell r="N32">
            <v>2281.6075421880005</v>
          </cell>
          <cell r="O32">
            <v>2281.6075421880005</v>
          </cell>
        </row>
        <row r="33">
          <cell r="B33" t="str">
            <v xml:space="preserve">Import Duty </v>
          </cell>
          <cell r="C33" t="str">
            <v>35% of   (DAV)</v>
          </cell>
          <cell r="D33">
            <v>81109.435057560011</v>
          </cell>
          <cell r="E33">
            <v>81109.435057560011</v>
          </cell>
          <cell r="F33">
            <v>81109.435057560011</v>
          </cell>
          <cell r="G33">
            <v>79856.263976579998</v>
          </cell>
          <cell r="H33">
            <v>79856.263976579998</v>
          </cell>
          <cell r="I33">
            <v>79856.263976579998</v>
          </cell>
          <cell r="J33">
            <v>79856.263976579998</v>
          </cell>
          <cell r="K33">
            <v>79856.263976579998</v>
          </cell>
          <cell r="L33">
            <v>79856.263976579998</v>
          </cell>
          <cell r="M33">
            <v>79856.263976579998</v>
          </cell>
          <cell r="N33">
            <v>79856.263976579998</v>
          </cell>
          <cell r="O33">
            <v>79856.263976579998</v>
          </cell>
        </row>
        <row r="34">
          <cell r="B34" t="str">
            <v>(DAV)</v>
          </cell>
          <cell r="C34" t="str">
            <v>(C &amp; F Rupee  - Loading)</v>
          </cell>
          <cell r="D34">
            <v>231741.24302160004</v>
          </cell>
          <cell r="E34">
            <v>231741.24302160004</v>
          </cell>
          <cell r="F34">
            <v>231741.24302160004</v>
          </cell>
          <cell r="G34">
            <v>228160.75421880002</v>
          </cell>
          <cell r="H34">
            <v>228160.75421880002</v>
          </cell>
          <cell r="I34">
            <v>228160.75421880002</v>
          </cell>
          <cell r="J34">
            <v>228160.75421880002</v>
          </cell>
          <cell r="K34">
            <v>228160.75421880002</v>
          </cell>
          <cell r="L34">
            <v>228160.75421880002</v>
          </cell>
          <cell r="M34">
            <v>228160.75421880002</v>
          </cell>
          <cell r="N34">
            <v>228160.75421880002</v>
          </cell>
          <cell r="O34">
            <v>228160.75421880002</v>
          </cell>
        </row>
        <row r="35">
          <cell r="B35" t="str">
            <v>CIF (Rupees)</v>
          </cell>
          <cell r="C35" t="str">
            <v>Actual</v>
          </cell>
          <cell r="D35">
            <v>227197.29708000005</v>
          </cell>
          <cell r="E35">
            <v>227197.29708000005</v>
          </cell>
          <cell r="F35">
            <v>227197.29708000005</v>
          </cell>
          <cell r="G35">
            <v>223687.01394000003</v>
          </cell>
          <cell r="H35">
            <v>223687.01394000003</v>
          </cell>
          <cell r="I35">
            <v>223687.01394000003</v>
          </cell>
          <cell r="J35">
            <v>223687.01394000003</v>
          </cell>
          <cell r="K35">
            <v>223687.01394000003</v>
          </cell>
          <cell r="L35">
            <v>223687.01394000003</v>
          </cell>
          <cell r="M35">
            <v>223687.01394000003</v>
          </cell>
          <cell r="N35">
            <v>223687.01394000003</v>
          </cell>
          <cell r="O35">
            <v>223687.01394000003</v>
          </cell>
        </row>
        <row r="36">
          <cell r="B36" t="str">
            <v>Insurance</v>
          </cell>
          <cell r="C36" t="str">
            <v>Actual</v>
          </cell>
          <cell r="D36">
            <v>792.41708000000017</v>
          </cell>
          <cell r="E36">
            <v>792.41708000000017</v>
          </cell>
          <cell r="F36">
            <v>792.41708000000017</v>
          </cell>
          <cell r="G36">
            <v>780.17394000000013</v>
          </cell>
          <cell r="H36">
            <v>780.17394000000013</v>
          </cell>
          <cell r="I36">
            <v>780.17394000000013</v>
          </cell>
          <cell r="J36">
            <v>780.17394000000013</v>
          </cell>
          <cell r="K36">
            <v>780.17394000000013</v>
          </cell>
          <cell r="L36">
            <v>780.17394000000013</v>
          </cell>
          <cell r="M36">
            <v>780.17394000000013</v>
          </cell>
          <cell r="N36">
            <v>780.17394000000013</v>
          </cell>
          <cell r="O36">
            <v>780.17394000000013</v>
          </cell>
        </row>
        <row r="37">
          <cell r="B37" t="str">
            <v>C &amp; F (Rupees)</v>
          </cell>
          <cell r="C37" t="str">
            <v>Actual</v>
          </cell>
          <cell r="D37">
            <v>226404.88000000003</v>
          </cell>
          <cell r="E37">
            <v>226404.88000000003</v>
          </cell>
          <cell r="F37">
            <v>226404.88000000003</v>
          </cell>
          <cell r="G37">
            <v>222906.84000000003</v>
          </cell>
          <cell r="H37">
            <v>222906.84000000003</v>
          </cell>
          <cell r="I37">
            <v>222906.84000000003</v>
          </cell>
          <cell r="J37">
            <v>222906.84000000003</v>
          </cell>
          <cell r="K37">
            <v>222906.84000000003</v>
          </cell>
          <cell r="L37">
            <v>222906.84000000003</v>
          </cell>
          <cell r="M37">
            <v>222906.84000000003</v>
          </cell>
          <cell r="N37">
            <v>222906.84000000003</v>
          </cell>
          <cell r="O37">
            <v>222906.84000000003</v>
          </cell>
        </row>
        <row r="38">
          <cell r="B38" t="str">
            <v>Exchange rate</v>
          </cell>
          <cell r="C38" t="str">
            <v>¥ to Re</v>
          </cell>
          <cell r="D38">
            <v>1.9230769230769229</v>
          </cell>
          <cell r="E38">
            <v>1.9230769230769229</v>
          </cell>
          <cell r="F38">
            <v>1.9230769230769229</v>
          </cell>
          <cell r="G38">
            <v>1.9230769230769229</v>
          </cell>
          <cell r="H38">
            <v>1.9230769230769229</v>
          </cell>
          <cell r="I38">
            <v>1.9230769230769229</v>
          </cell>
          <cell r="J38">
            <v>1.9230769230769229</v>
          </cell>
          <cell r="K38">
            <v>1.9230769230769229</v>
          </cell>
          <cell r="L38">
            <v>1.9230769230769229</v>
          </cell>
          <cell r="M38">
            <v>1.9230769230769229</v>
          </cell>
          <cell r="N38">
            <v>1.9230769230769229</v>
          </cell>
          <cell r="O38">
            <v>1.9230769230769229</v>
          </cell>
        </row>
        <row r="39">
          <cell r="B39" t="str">
            <v>C &amp; F (Yen)</v>
          </cell>
          <cell r="C39" t="str">
            <v>Actual</v>
          </cell>
          <cell r="D39">
            <v>435394</v>
          </cell>
          <cell r="E39">
            <v>435394</v>
          </cell>
          <cell r="F39">
            <v>435394</v>
          </cell>
          <cell r="G39">
            <v>428667</v>
          </cell>
          <cell r="H39">
            <v>428667</v>
          </cell>
          <cell r="I39">
            <v>428667</v>
          </cell>
          <cell r="J39">
            <v>428667</v>
          </cell>
          <cell r="K39">
            <v>428667</v>
          </cell>
          <cell r="L39">
            <v>428667</v>
          </cell>
          <cell r="M39">
            <v>428667</v>
          </cell>
          <cell r="N39">
            <v>428667</v>
          </cell>
          <cell r="O39">
            <v>428667</v>
          </cell>
        </row>
        <row r="40">
          <cell r="B40" t="str">
            <v>Freight</v>
          </cell>
          <cell r="D40">
            <v>0</v>
          </cell>
          <cell r="E40">
            <v>0</v>
          </cell>
          <cell r="F40">
            <v>0</v>
          </cell>
          <cell r="G40">
            <v>0</v>
          </cell>
          <cell r="H40">
            <v>0</v>
          </cell>
          <cell r="I40">
            <v>0</v>
          </cell>
          <cell r="J40">
            <v>0</v>
          </cell>
          <cell r="K40">
            <v>0</v>
          </cell>
          <cell r="L40">
            <v>0</v>
          </cell>
          <cell r="M40">
            <v>0</v>
          </cell>
          <cell r="N40">
            <v>0</v>
          </cell>
          <cell r="O40">
            <v>0</v>
          </cell>
        </row>
        <row r="41">
          <cell r="B41" t="str">
            <v>TTC FOB</v>
          </cell>
          <cell r="D41">
            <v>435394</v>
          </cell>
          <cell r="E41">
            <v>435394</v>
          </cell>
          <cell r="F41">
            <v>435394</v>
          </cell>
          <cell r="G41">
            <v>428667</v>
          </cell>
          <cell r="H41">
            <v>428667</v>
          </cell>
          <cell r="I41">
            <v>428667</v>
          </cell>
          <cell r="J41">
            <v>428667</v>
          </cell>
          <cell r="K41">
            <v>428667</v>
          </cell>
          <cell r="L41">
            <v>428667</v>
          </cell>
          <cell r="M41">
            <v>428667</v>
          </cell>
          <cell r="N41">
            <v>428667</v>
          </cell>
          <cell r="O41">
            <v>428667</v>
          </cell>
        </row>
        <row r="42">
          <cell r="D42">
            <v>1.3900787602381057</v>
          </cell>
          <cell r="E42">
            <v>1.3900787602381057</v>
          </cell>
          <cell r="F42">
            <v>1.3900787602381057</v>
          </cell>
          <cell r="G42">
            <v>1.3901134168096234</v>
          </cell>
          <cell r="H42">
            <v>1.3901134168096234</v>
          </cell>
          <cell r="I42">
            <v>1.3901134168096234</v>
          </cell>
          <cell r="J42">
            <v>1.3901134168096234</v>
          </cell>
          <cell r="K42">
            <v>1.3901134168096234</v>
          </cell>
          <cell r="L42">
            <v>1.3901134168096234</v>
          </cell>
          <cell r="M42">
            <v>1.3901134168096234</v>
          </cell>
          <cell r="N42">
            <v>1.3901134168096234</v>
          </cell>
          <cell r="O42">
            <v>1.3901134168096234</v>
          </cell>
        </row>
        <row r="44">
          <cell r="D44">
            <v>0.52</v>
          </cell>
          <cell r="E44">
            <v>0.52</v>
          </cell>
          <cell r="F44">
            <v>0.52</v>
          </cell>
          <cell r="G44">
            <v>0.52</v>
          </cell>
          <cell r="H44">
            <v>0.52</v>
          </cell>
          <cell r="I44">
            <v>0.52</v>
          </cell>
          <cell r="J44">
            <v>0.52</v>
          </cell>
          <cell r="K44">
            <v>0.52</v>
          </cell>
          <cell r="L44">
            <v>0.52</v>
          </cell>
          <cell r="M44">
            <v>0.52</v>
          </cell>
          <cell r="N44">
            <v>0.52</v>
          </cell>
          <cell r="O44">
            <v>0.52</v>
          </cell>
        </row>
        <row r="45">
          <cell r="D45">
            <v>0.52</v>
          </cell>
          <cell r="E45">
            <v>0.52</v>
          </cell>
          <cell r="F45">
            <v>0.52</v>
          </cell>
          <cell r="G45">
            <v>0.52</v>
          </cell>
          <cell r="H45">
            <v>0.52</v>
          </cell>
          <cell r="I45">
            <v>0.52</v>
          </cell>
          <cell r="J45">
            <v>0.52</v>
          </cell>
          <cell r="K45">
            <v>0.52</v>
          </cell>
          <cell r="L45">
            <v>0.52</v>
          </cell>
          <cell r="M45">
            <v>0.52</v>
          </cell>
          <cell r="N45">
            <v>0.52</v>
          </cell>
          <cell r="O45">
            <v>0.52</v>
          </cell>
        </row>
        <row r="46">
          <cell r="C46" t="str">
            <v>SE SALOON</v>
          </cell>
          <cell r="D46">
            <v>37073</v>
          </cell>
          <cell r="E46">
            <v>37104</v>
          </cell>
          <cell r="F46">
            <v>37135</v>
          </cell>
          <cell r="G46">
            <v>37166</v>
          </cell>
          <cell r="H46">
            <v>37197</v>
          </cell>
          <cell r="I46">
            <v>37228</v>
          </cell>
          <cell r="J46">
            <v>37259</v>
          </cell>
          <cell r="K46">
            <v>37290</v>
          </cell>
          <cell r="L46">
            <v>37321</v>
          </cell>
          <cell r="M46">
            <v>37352</v>
          </cell>
          <cell r="N46">
            <v>37383</v>
          </cell>
          <cell r="O46">
            <v>37414</v>
          </cell>
        </row>
        <row r="47">
          <cell r="B47" t="str">
            <v>CKD cost at factory</v>
          </cell>
          <cell r="D47">
            <v>380307.31398791802</v>
          </cell>
          <cell r="E47">
            <v>380307.31398791802</v>
          </cell>
          <cell r="F47">
            <v>380307.31398791802</v>
          </cell>
          <cell r="G47">
            <v>374422.63277064578</v>
          </cell>
          <cell r="H47">
            <v>374422.63277064578</v>
          </cell>
          <cell r="I47">
            <v>374422.63277064578</v>
          </cell>
          <cell r="J47">
            <v>374422.63277064578</v>
          </cell>
          <cell r="K47">
            <v>374422.63277064578</v>
          </cell>
          <cell r="L47">
            <v>374422.63277064578</v>
          </cell>
          <cell r="M47">
            <v>374422.63277064578</v>
          </cell>
          <cell r="N47">
            <v>374422.63277064578</v>
          </cell>
          <cell r="O47">
            <v>374422.63277064578</v>
          </cell>
          <cell r="P47">
            <v>125165.36722935422</v>
          </cell>
        </row>
        <row r="48">
          <cell r="B48" t="str">
            <v>KMC DMI</v>
          </cell>
          <cell r="C48" t="str">
            <v>0.30% of (DAV +Duty)*S.Tax)</v>
          </cell>
          <cell r="D48">
            <v>1304.6224429399592</v>
          </cell>
          <cell r="E48">
            <v>1304.6224429399592</v>
          </cell>
          <cell r="F48">
            <v>1304.6224429399592</v>
          </cell>
          <cell r="G48">
            <v>1284.4088059117771</v>
          </cell>
          <cell r="H48">
            <v>1284.4088059117771</v>
          </cell>
          <cell r="I48">
            <v>1284.4088059117771</v>
          </cell>
          <cell r="J48">
            <v>1284.4088059117771</v>
          </cell>
          <cell r="K48">
            <v>1284.4088059117771</v>
          </cell>
          <cell r="L48">
            <v>1284.4088059117771</v>
          </cell>
          <cell r="M48">
            <v>1284.4088059117771</v>
          </cell>
          <cell r="N48">
            <v>1284.4088059117771</v>
          </cell>
          <cell r="O48">
            <v>1284.4088059117771</v>
          </cell>
        </row>
        <row r="49">
          <cell r="B49" t="str">
            <v>Clearing charge</v>
          </cell>
          <cell r="C49" t="str">
            <v>0.05% of DAV</v>
          </cell>
          <cell r="D49">
            <v>1400.5608619860004</v>
          </cell>
          <cell r="E49">
            <v>1400.5608619860004</v>
          </cell>
          <cell r="F49">
            <v>1400.5608619860004</v>
          </cell>
          <cell r="G49">
            <v>1378.8607685580002</v>
          </cell>
          <cell r="H49">
            <v>1378.8607685580002</v>
          </cell>
          <cell r="I49">
            <v>1378.8607685580002</v>
          </cell>
          <cell r="J49">
            <v>1378.8607685580002</v>
          </cell>
          <cell r="K49">
            <v>1378.8607685580002</v>
          </cell>
          <cell r="L49">
            <v>1378.8607685580002</v>
          </cell>
          <cell r="M49">
            <v>1378.8607685580002</v>
          </cell>
          <cell r="N49">
            <v>1378.8607685580002</v>
          </cell>
          <cell r="O49">
            <v>1378.8607685580002</v>
          </cell>
        </row>
        <row r="50">
          <cell r="B50" t="str">
            <v>Wharfage</v>
          </cell>
          <cell r="D50">
            <v>500</v>
          </cell>
          <cell r="E50">
            <v>500</v>
          </cell>
          <cell r="F50">
            <v>500</v>
          </cell>
          <cell r="G50">
            <v>500</v>
          </cell>
          <cell r="H50">
            <v>500</v>
          </cell>
          <cell r="I50">
            <v>500</v>
          </cell>
          <cell r="J50">
            <v>500</v>
          </cell>
          <cell r="K50">
            <v>500</v>
          </cell>
          <cell r="L50">
            <v>500</v>
          </cell>
          <cell r="M50">
            <v>500</v>
          </cell>
          <cell r="N50">
            <v>500</v>
          </cell>
          <cell r="O50">
            <v>500</v>
          </cell>
        </row>
        <row r="51">
          <cell r="B51" t="str">
            <v>L/c Opening &amp; Bank Charges</v>
          </cell>
          <cell r="D51">
            <v>1641.9717600000001</v>
          </cell>
          <cell r="E51">
            <v>1641.9717600000001</v>
          </cell>
          <cell r="F51">
            <v>1641.9717600000001</v>
          </cell>
          <cell r="G51">
            <v>1616.5312800000002</v>
          </cell>
          <cell r="H51">
            <v>1616.5312800000002</v>
          </cell>
          <cell r="I51">
            <v>1616.5312800000002</v>
          </cell>
          <cell r="J51">
            <v>1616.5312800000002</v>
          </cell>
          <cell r="K51">
            <v>1616.5312800000002</v>
          </cell>
          <cell r="L51">
            <v>1616.5312800000002</v>
          </cell>
          <cell r="M51">
            <v>1616.5312800000002</v>
          </cell>
          <cell r="N51">
            <v>1616.5312800000002</v>
          </cell>
          <cell r="O51">
            <v>1616.5312800000002</v>
          </cell>
        </row>
        <row r="52">
          <cell r="B52" t="str">
            <v xml:space="preserve">Inland transport </v>
          </cell>
          <cell r="C52" t="str">
            <v>0.1% of DAV</v>
          </cell>
          <cell r="D52">
            <v>2801.1217239720008</v>
          </cell>
          <cell r="E52">
            <v>2801.1217239720008</v>
          </cell>
          <cell r="F52">
            <v>2801.1217239720008</v>
          </cell>
          <cell r="G52">
            <v>2757.7215371160005</v>
          </cell>
          <cell r="H52">
            <v>2757.7215371160005</v>
          </cell>
          <cell r="I52">
            <v>2757.7215371160005</v>
          </cell>
          <cell r="J52">
            <v>2757.7215371160005</v>
          </cell>
          <cell r="K52">
            <v>2757.7215371160005</v>
          </cell>
          <cell r="L52">
            <v>2757.7215371160005</v>
          </cell>
          <cell r="M52">
            <v>2757.7215371160005</v>
          </cell>
          <cell r="N52">
            <v>2757.7215371160005</v>
          </cell>
          <cell r="O52">
            <v>2757.7215371160005</v>
          </cell>
        </row>
        <row r="53">
          <cell r="B53" t="str">
            <v xml:space="preserve">Import Duty </v>
          </cell>
          <cell r="C53" t="str">
            <v>35% of   (DAV)</v>
          </cell>
          <cell r="D53">
            <v>98039.260339020024</v>
          </cell>
          <cell r="E53">
            <v>98039.260339020024</v>
          </cell>
          <cell r="F53">
            <v>98039.260339020024</v>
          </cell>
          <cell r="G53">
            <v>96520.25379906001</v>
          </cell>
          <cell r="H53">
            <v>96520.25379906001</v>
          </cell>
          <cell r="I53">
            <v>96520.25379906001</v>
          </cell>
          <cell r="J53">
            <v>96520.25379906001</v>
          </cell>
          <cell r="K53">
            <v>96520.25379906001</v>
          </cell>
          <cell r="L53">
            <v>96520.25379906001</v>
          </cell>
          <cell r="M53">
            <v>96520.25379906001</v>
          </cell>
          <cell r="N53">
            <v>96520.25379906001</v>
          </cell>
          <cell r="O53">
            <v>96520.25379906001</v>
          </cell>
        </row>
        <row r="54">
          <cell r="B54" t="str">
            <v>(DAV)</v>
          </cell>
          <cell r="C54" t="str">
            <v>(C &amp; F Rupee  - Loading)</v>
          </cell>
          <cell r="D54">
            <v>280112.17239720008</v>
          </cell>
          <cell r="E54">
            <v>280112.17239720008</v>
          </cell>
          <cell r="F54">
            <v>280112.17239720008</v>
          </cell>
          <cell r="G54">
            <v>275772.15371160005</v>
          </cell>
          <cell r="H54">
            <v>275772.15371160005</v>
          </cell>
          <cell r="I54">
            <v>275772.15371160005</v>
          </cell>
          <cell r="J54">
            <v>275772.15371160005</v>
          </cell>
          <cell r="K54">
            <v>275772.15371160005</v>
          </cell>
          <cell r="L54">
            <v>275772.15371160005</v>
          </cell>
          <cell r="M54">
            <v>275772.15371160005</v>
          </cell>
          <cell r="N54">
            <v>275772.15371160005</v>
          </cell>
          <cell r="O54">
            <v>275772.15371160005</v>
          </cell>
        </row>
        <row r="55">
          <cell r="B55" t="str">
            <v>CIF (Rupees)</v>
          </cell>
          <cell r="C55" t="str">
            <v>Actual</v>
          </cell>
          <cell r="D55">
            <v>274619.77686000004</v>
          </cell>
          <cell r="E55">
            <v>274619.77686000004</v>
          </cell>
          <cell r="F55">
            <v>274619.77686000004</v>
          </cell>
          <cell r="G55">
            <v>270364.85658000002</v>
          </cell>
          <cell r="H55">
            <v>270364.85658000002</v>
          </cell>
          <cell r="I55">
            <v>270364.85658000002</v>
          </cell>
          <cell r="J55">
            <v>270364.85658000002</v>
          </cell>
          <cell r="K55">
            <v>270364.85658000002</v>
          </cell>
          <cell r="L55">
            <v>270364.85658000002</v>
          </cell>
          <cell r="M55">
            <v>270364.85658000002</v>
          </cell>
          <cell r="N55">
            <v>270364.85658000002</v>
          </cell>
          <cell r="O55">
            <v>270364.85658000002</v>
          </cell>
        </row>
        <row r="56">
          <cell r="B56" t="str">
            <v>Insurance</v>
          </cell>
          <cell r="C56" t="str">
            <v>Actual</v>
          </cell>
          <cell r="D56">
            <v>957.81686000000013</v>
          </cell>
          <cell r="E56">
            <v>957.81686000000013</v>
          </cell>
          <cell r="F56">
            <v>957.81686000000013</v>
          </cell>
          <cell r="G56">
            <v>942.97658000000001</v>
          </cell>
          <cell r="H56">
            <v>942.97658000000001</v>
          </cell>
          <cell r="I56">
            <v>942.97658000000001</v>
          </cell>
          <cell r="J56">
            <v>942.97658000000001</v>
          </cell>
          <cell r="K56">
            <v>942.97658000000001</v>
          </cell>
          <cell r="L56">
            <v>942.97658000000001</v>
          </cell>
          <cell r="M56">
            <v>942.97658000000001</v>
          </cell>
          <cell r="N56">
            <v>942.97658000000001</v>
          </cell>
          <cell r="O56">
            <v>942.97658000000001</v>
          </cell>
        </row>
        <row r="57">
          <cell r="B57" t="str">
            <v>C &amp; F (Rupees)</v>
          </cell>
          <cell r="C57" t="str">
            <v>Actual</v>
          </cell>
          <cell r="D57">
            <v>273661.96000000002</v>
          </cell>
          <cell r="E57">
            <v>273661.96000000002</v>
          </cell>
          <cell r="F57">
            <v>273661.96000000002</v>
          </cell>
          <cell r="G57">
            <v>269421.88</v>
          </cell>
          <cell r="H57">
            <v>269421.88</v>
          </cell>
          <cell r="I57">
            <v>269421.88</v>
          </cell>
          <cell r="J57">
            <v>269421.88</v>
          </cell>
          <cell r="K57">
            <v>269421.88</v>
          </cell>
          <cell r="L57">
            <v>269421.88</v>
          </cell>
          <cell r="M57">
            <v>269421.88</v>
          </cell>
          <cell r="N57">
            <v>269421.88</v>
          </cell>
          <cell r="O57">
            <v>269421.88</v>
          </cell>
        </row>
        <row r="58">
          <cell r="B58" t="str">
            <v>Exchange rate</v>
          </cell>
          <cell r="C58" t="str">
            <v>¥ to Re</v>
          </cell>
          <cell r="D58">
            <v>1.9230769230769229</v>
          </cell>
          <cell r="E58">
            <v>1.9230769230769229</v>
          </cell>
          <cell r="F58">
            <v>1.9230769230769229</v>
          </cell>
          <cell r="G58">
            <v>1.9230769230769229</v>
          </cell>
          <cell r="H58">
            <v>1.9230769230769229</v>
          </cell>
          <cell r="I58">
            <v>1.9230769230769229</v>
          </cell>
          <cell r="J58">
            <v>1.9230769230769229</v>
          </cell>
          <cell r="K58">
            <v>1.9230769230769229</v>
          </cell>
          <cell r="L58">
            <v>1.9230769230769229</v>
          </cell>
          <cell r="M58">
            <v>1.9230769230769229</v>
          </cell>
          <cell r="N58">
            <v>1.9230769230769229</v>
          </cell>
          <cell r="O58">
            <v>1.9230769230769229</v>
          </cell>
        </row>
        <row r="59">
          <cell r="B59" t="str">
            <v>C &amp; F (Yen)</v>
          </cell>
          <cell r="C59" t="str">
            <v>Actual</v>
          </cell>
          <cell r="D59">
            <v>526273</v>
          </cell>
          <cell r="E59">
            <v>526273</v>
          </cell>
          <cell r="F59">
            <v>526273</v>
          </cell>
          <cell r="G59">
            <v>518119</v>
          </cell>
          <cell r="H59">
            <v>518119</v>
          </cell>
          <cell r="I59">
            <v>518119</v>
          </cell>
          <cell r="J59">
            <v>518119</v>
          </cell>
          <cell r="K59">
            <v>518119</v>
          </cell>
          <cell r="L59">
            <v>518119</v>
          </cell>
          <cell r="M59">
            <v>518119</v>
          </cell>
          <cell r="N59">
            <v>518119</v>
          </cell>
          <cell r="O59">
            <v>518119</v>
          </cell>
        </row>
        <row r="60">
          <cell r="B60" t="str">
            <v>Freight</v>
          </cell>
          <cell r="D60">
            <v>0</v>
          </cell>
          <cell r="E60">
            <v>0</v>
          </cell>
          <cell r="F60">
            <v>0</v>
          </cell>
          <cell r="G60">
            <v>0</v>
          </cell>
          <cell r="H60">
            <v>0</v>
          </cell>
          <cell r="I60">
            <v>0</v>
          </cell>
          <cell r="J60">
            <v>0</v>
          </cell>
          <cell r="K60">
            <v>0</v>
          </cell>
          <cell r="L60">
            <v>0</v>
          </cell>
          <cell r="M60">
            <v>0</v>
          </cell>
          <cell r="N60">
            <v>0</v>
          </cell>
          <cell r="O60">
            <v>0</v>
          </cell>
        </row>
        <row r="61">
          <cell r="B61" t="str">
            <v>TTC FOB</v>
          </cell>
          <cell r="D61">
            <v>526273</v>
          </cell>
          <cell r="E61">
            <v>526273</v>
          </cell>
          <cell r="F61">
            <v>526273</v>
          </cell>
          <cell r="G61">
            <v>518119</v>
          </cell>
          <cell r="H61">
            <v>518119</v>
          </cell>
          <cell r="I61">
            <v>518119</v>
          </cell>
          <cell r="J61">
            <v>518119</v>
          </cell>
          <cell r="K61">
            <v>518119</v>
          </cell>
          <cell r="L61">
            <v>518119</v>
          </cell>
          <cell r="M61">
            <v>518119</v>
          </cell>
          <cell r="N61">
            <v>518119</v>
          </cell>
          <cell r="O61">
            <v>518119</v>
          </cell>
        </row>
        <row r="62">
          <cell r="D62">
            <v>1.3896973988928458</v>
          </cell>
          <cell r="E62">
            <v>1.3896973988928458</v>
          </cell>
          <cell r="F62">
            <v>1.3896973988928458</v>
          </cell>
          <cell r="G62">
            <v>1.3897261527929572</v>
          </cell>
          <cell r="H62">
            <v>1.3897261527929572</v>
          </cell>
          <cell r="I62">
            <v>1.3897261527929572</v>
          </cell>
          <cell r="J62">
            <v>1.3897261527929572</v>
          </cell>
          <cell r="K62">
            <v>1.3897261527929572</v>
          </cell>
          <cell r="L62">
            <v>1.3897261527929572</v>
          </cell>
          <cell r="M62">
            <v>1.3897261527929572</v>
          </cell>
          <cell r="N62">
            <v>1.3897261527929572</v>
          </cell>
          <cell r="O62">
            <v>1.3897261527929572</v>
          </cell>
        </row>
        <row r="64">
          <cell r="D64">
            <v>0.52</v>
          </cell>
          <cell r="E64">
            <v>0.52</v>
          </cell>
          <cell r="F64">
            <v>0.52</v>
          </cell>
          <cell r="G64">
            <v>0.52</v>
          </cell>
          <cell r="H64">
            <v>0.52</v>
          </cell>
          <cell r="I64">
            <v>0.52</v>
          </cell>
          <cell r="J64">
            <v>0.52</v>
          </cell>
          <cell r="K64">
            <v>0.52</v>
          </cell>
          <cell r="L64">
            <v>0.52</v>
          </cell>
          <cell r="M64">
            <v>0.52</v>
          </cell>
          <cell r="N64">
            <v>0.52</v>
          </cell>
          <cell r="O64">
            <v>0.52</v>
          </cell>
        </row>
        <row r="65">
          <cell r="D65">
            <v>0.52</v>
          </cell>
          <cell r="E65">
            <v>0.52</v>
          </cell>
          <cell r="F65">
            <v>0.52</v>
          </cell>
          <cell r="G65">
            <v>0.52</v>
          </cell>
          <cell r="H65">
            <v>0.52</v>
          </cell>
          <cell r="I65">
            <v>0.52</v>
          </cell>
          <cell r="J65">
            <v>0.52</v>
          </cell>
          <cell r="K65">
            <v>0.52</v>
          </cell>
          <cell r="L65">
            <v>0.52</v>
          </cell>
          <cell r="M65">
            <v>0.52</v>
          </cell>
          <cell r="N65">
            <v>0.52</v>
          </cell>
          <cell r="O65">
            <v>0.52</v>
          </cell>
        </row>
        <row r="66">
          <cell r="B66" t="str">
            <v>GLi - A/T</v>
          </cell>
          <cell r="C66" t="str">
            <v>SE SALOON AT</v>
          </cell>
          <cell r="D66">
            <v>37073</v>
          </cell>
          <cell r="E66">
            <v>37104</v>
          </cell>
          <cell r="F66">
            <v>37135</v>
          </cell>
          <cell r="G66">
            <v>37166</v>
          </cell>
          <cell r="H66">
            <v>37197</v>
          </cell>
          <cell r="I66">
            <v>37228</v>
          </cell>
          <cell r="J66">
            <v>37259</v>
          </cell>
          <cell r="K66">
            <v>37290</v>
          </cell>
          <cell r="L66">
            <v>37321</v>
          </cell>
          <cell r="M66">
            <v>37352</v>
          </cell>
          <cell r="N66">
            <v>37383</v>
          </cell>
          <cell r="O66">
            <v>37414</v>
          </cell>
        </row>
        <row r="67">
          <cell r="B67" t="str">
            <v>CKD cost at factory</v>
          </cell>
          <cell r="D67">
            <v>441703.14431852615</v>
          </cell>
          <cell r="E67">
            <v>441703.14431852615</v>
          </cell>
          <cell r="F67">
            <v>441703.14431852615</v>
          </cell>
          <cell r="G67">
            <v>441703.14431852615</v>
          </cell>
          <cell r="H67">
            <v>441703.14431852615</v>
          </cell>
          <cell r="I67">
            <v>441703.14431852615</v>
          </cell>
          <cell r="J67">
            <v>441703.14431852615</v>
          </cell>
          <cell r="K67">
            <v>441703.14431852615</v>
          </cell>
          <cell r="L67">
            <v>441703.14431852615</v>
          </cell>
          <cell r="M67">
            <v>441703.14431852615</v>
          </cell>
          <cell r="N67">
            <v>441703.14431852615</v>
          </cell>
          <cell r="O67">
            <v>441703.14431852615</v>
          </cell>
          <cell r="P67">
            <v>116552.85568147385</v>
          </cell>
        </row>
        <row r="68">
          <cell r="B68" t="str">
            <v>KMC DMI</v>
          </cell>
          <cell r="C68" t="str">
            <v>0.30% of (DAV +Duty)*S.Tax)</v>
          </cell>
          <cell r="D68">
            <v>1515.5145853561348</v>
          </cell>
          <cell r="E68">
            <v>1515.5145853561348</v>
          </cell>
          <cell r="F68">
            <v>1515.5145853561348</v>
          </cell>
          <cell r="G68">
            <v>1515.5145853561348</v>
          </cell>
          <cell r="H68">
            <v>1515.5145853561348</v>
          </cell>
          <cell r="I68">
            <v>1515.5145853561348</v>
          </cell>
          <cell r="J68">
            <v>1515.5145853561348</v>
          </cell>
          <cell r="K68">
            <v>1515.5145853561348</v>
          </cell>
          <cell r="L68">
            <v>1515.5145853561348</v>
          </cell>
          <cell r="M68">
            <v>1515.5145853561348</v>
          </cell>
          <cell r="N68">
            <v>1515.5145853561348</v>
          </cell>
          <cell r="O68">
            <v>1515.5145853561348</v>
          </cell>
        </row>
        <row r="69">
          <cell r="B69" t="str">
            <v>Clearing charge</v>
          </cell>
          <cell r="C69" t="str">
            <v>0.05% of DAV</v>
          </cell>
          <cell r="D69">
            <v>1626.9614442900001</v>
          </cell>
          <cell r="E69">
            <v>1626.9614442900001</v>
          </cell>
          <cell r="F69">
            <v>1626.9614442900001</v>
          </cell>
          <cell r="G69">
            <v>1626.9614442900001</v>
          </cell>
          <cell r="H69">
            <v>1626.9614442900001</v>
          </cell>
          <cell r="I69">
            <v>1626.9614442900001</v>
          </cell>
          <cell r="J69">
            <v>1626.9614442900001</v>
          </cell>
          <cell r="K69">
            <v>1626.9614442900001</v>
          </cell>
          <cell r="L69">
            <v>1626.9614442900001</v>
          </cell>
          <cell r="M69">
            <v>1626.9614442900001</v>
          </cell>
          <cell r="N69">
            <v>1626.9614442900001</v>
          </cell>
          <cell r="O69">
            <v>1626.9614442900001</v>
          </cell>
        </row>
        <row r="70">
          <cell r="B70" t="str">
            <v>Wharfage</v>
          </cell>
          <cell r="D70">
            <v>500</v>
          </cell>
          <cell r="E70">
            <v>500</v>
          </cell>
          <cell r="F70">
            <v>500</v>
          </cell>
          <cell r="G70">
            <v>500</v>
          </cell>
          <cell r="H70">
            <v>500</v>
          </cell>
          <cell r="I70">
            <v>500</v>
          </cell>
          <cell r="J70">
            <v>500</v>
          </cell>
          <cell r="K70">
            <v>500</v>
          </cell>
          <cell r="L70">
            <v>500</v>
          </cell>
          <cell r="M70">
            <v>500</v>
          </cell>
          <cell r="N70">
            <v>500</v>
          </cell>
          <cell r="O70">
            <v>500</v>
          </cell>
        </row>
        <row r="71">
          <cell r="B71" t="str">
            <v>L/c Opening &amp; Bank Charges</v>
          </cell>
          <cell r="D71">
            <v>1907.3964000000001</v>
          </cell>
          <cell r="E71">
            <v>1907.3964000000001</v>
          </cell>
          <cell r="F71">
            <v>1907.3964000000001</v>
          </cell>
          <cell r="G71">
            <v>1907.3964000000001</v>
          </cell>
          <cell r="H71">
            <v>1907.3964000000001</v>
          </cell>
          <cell r="I71">
            <v>1907.3964000000001</v>
          </cell>
          <cell r="J71">
            <v>1907.3964000000001</v>
          </cell>
          <cell r="K71">
            <v>1907.3964000000001</v>
          </cell>
          <cell r="L71">
            <v>1907.3964000000001</v>
          </cell>
          <cell r="M71">
            <v>1907.3964000000001</v>
          </cell>
          <cell r="N71">
            <v>1907.3964000000001</v>
          </cell>
          <cell r="O71">
            <v>1907.3964000000001</v>
          </cell>
        </row>
        <row r="72">
          <cell r="B72" t="str">
            <v xml:space="preserve">Inland transport </v>
          </cell>
          <cell r="C72" t="str">
            <v>0.1% of DAV</v>
          </cell>
          <cell r="D72">
            <v>3253.9228885800003</v>
          </cell>
          <cell r="E72">
            <v>3253.9228885800003</v>
          </cell>
          <cell r="F72">
            <v>3253.9228885800003</v>
          </cell>
          <cell r="G72">
            <v>3253.9228885800003</v>
          </cell>
          <cell r="H72">
            <v>3253.9228885800003</v>
          </cell>
          <cell r="I72">
            <v>3253.9228885800003</v>
          </cell>
          <cell r="J72">
            <v>3253.9228885800003</v>
          </cell>
          <cell r="K72">
            <v>3253.9228885800003</v>
          </cell>
          <cell r="L72">
            <v>3253.9228885800003</v>
          </cell>
          <cell r="M72">
            <v>3253.9228885800003</v>
          </cell>
          <cell r="N72">
            <v>3253.9228885800003</v>
          </cell>
          <cell r="O72">
            <v>3253.9228885800003</v>
          </cell>
        </row>
        <row r="73">
          <cell r="B73" t="str">
            <v xml:space="preserve">Import Duty </v>
          </cell>
          <cell r="C73" t="str">
            <v>35% of   (DAV)</v>
          </cell>
          <cell r="D73">
            <v>113887.3011003</v>
          </cell>
          <cell r="E73">
            <v>113887.3011003</v>
          </cell>
          <cell r="F73">
            <v>113887.3011003</v>
          </cell>
          <cell r="G73">
            <v>113887.3011003</v>
          </cell>
          <cell r="H73">
            <v>113887.3011003</v>
          </cell>
          <cell r="I73">
            <v>113887.3011003</v>
          </cell>
          <cell r="J73">
            <v>113887.3011003</v>
          </cell>
          <cell r="K73">
            <v>113887.3011003</v>
          </cell>
          <cell r="L73">
            <v>113887.3011003</v>
          </cell>
          <cell r="M73">
            <v>113887.3011003</v>
          </cell>
          <cell r="N73">
            <v>113887.3011003</v>
          </cell>
          <cell r="O73">
            <v>113887.3011003</v>
          </cell>
        </row>
        <row r="74">
          <cell r="B74" t="str">
            <v>(DAV)</v>
          </cell>
          <cell r="C74" t="str">
            <v>(C &amp; F Rupee  - Loading)</v>
          </cell>
          <cell r="D74">
            <v>325392.28885800001</v>
          </cell>
          <cell r="E74">
            <v>325392.28885800001</v>
          </cell>
          <cell r="F74">
            <v>325392.28885800001</v>
          </cell>
          <cell r="G74">
            <v>325392.28885800001</v>
          </cell>
          <cell r="H74">
            <v>325392.28885800001</v>
          </cell>
          <cell r="I74">
            <v>325392.28885800001</v>
          </cell>
          <cell r="J74">
            <v>325392.28885800001</v>
          </cell>
          <cell r="K74">
            <v>325392.28885800001</v>
          </cell>
          <cell r="L74">
            <v>325392.28885800001</v>
          </cell>
          <cell r="M74">
            <v>325392.28885800001</v>
          </cell>
          <cell r="N74">
            <v>325392.28885800001</v>
          </cell>
          <cell r="O74">
            <v>325392.28885800001</v>
          </cell>
        </row>
        <row r="75">
          <cell r="B75" t="str">
            <v>CIF (Rupees)</v>
          </cell>
          <cell r="C75" t="str">
            <v>Actual</v>
          </cell>
          <cell r="D75">
            <v>319012.04790000001</v>
          </cell>
          <cell r="E75">
            <v>319012.04790000001</v>
          </cell>
          <cell r="F75">
            <v>319012.04790000001</v>
          </cell>
          <cell r="G75">
            <v>319012.04790000001</v>
          </cell>
          <cell r="H75">
            <v>319012.04790000001</v>
          </cell>
          <cell r="I75">
            <v>319012.04790000001</v>
          </cell>
          <cell r="J75">
            <v>319012.04790000001</v>
          </cell>
          <cell r="K75">
            <v>319012.04790000001</v>
          </cell>
          <cell r="L75">
            <v>319012.04790000001</v>
          </cell>
          <cell r="M75">
            <v>319012.04790000001</v>
          </cell>
          <cell r="N75">
            <v>319012.04790000001</v>
          </cell>
          <cell r="O75">
            <v>319012.04790000001</v>
          </cell>
        </row>
        <row r="76">
          <cell r="B76" t="str">
            <v>Insurance</v>
          </cell>
          <cell r="C76" t="str">
            <v>Actual</v>
          </cell>
          <cell r="D76">
            <v>1112.6479000000002</v>
          </cell>
          <cell r="E76">
            <v>1112.6479000000002</v>
          </cell>
          <cell r="F76">
            <v>1112.6479000000002</v>
          </cell>
          <cell r="G76">
            <v>1112.6479000000002</v>
          </cell>
          <cell r="H76">
            <v>1112.6479000000002</v>
          </cell>
          <cell r="I76">
            <v>1112.6479000000002</v>
          </cell>
          <cell r="J76">
            <v>1112.6479000000002</v>
          </cell>
          <cell r="K76">
            <v>1112.6479000000002</v>
          </cell>
          <cell r="L76">
            <v>1112.6479000000002</v>
          </cell>
          <cell r="M76">
            <v>1112.6479000000002</v>
          </cell>
          <cell r="N76">
            <v>1112.6479000000002</v>
          </cell>
          <cell r="O76">
            <v>1112.6479000000002</v>
          </cell>
        </row>
        <row r="77">
          <cell r="B77" t="str">
            <v>C &amp; F (Rupees)</v>
          </cell>
          <cell r="C77" t="str">
            <v>Actual</v>
          </cell>
          <cell r="D77">
            <v>317899.40000000002</v>
          </cell>
          <cell r="E77">
            <v>317899.40000000002</v>
          </cell>
          <cell r="F77">
            <v>317899.40000000002</v>
          </cell>
          <cell r="G77">
            <v>317899.40000000002</v>
          </cell>
          <cell r="H77">
            <v>317899.40000000002</v>
          </cell>
          <cell r="I77">
            <v>317899.40000000002</v>
          </cell>
          <cell r="J77">
            <v>317899.40000000002</v>
          </cell>
          <cell r="K77">
            <v>317899.40000000002</v>
          </cell>
          <cell r="L77">
            <v>317899.40000000002</v>
          </cell>
          <cell r="M77">
            <v>317899.40000000002</v>
          </cell>
          <cell r="N77">
            <v>317899.40000000002</v>
          </cell>
          <cell r="O77">
            <v>317899.40000000002</v>
          </cell>
        </row>
        <row r="78">
          <cell r="B78" t="str">
            <v>Exchange rate</v>
          </cell>
          <cell r="C78" t="str">
            <v>¥ to Re</v>
          </cell>
          <cell r="D78">
            <v>1.9230769230769229</v>
          </cell>
          <cell r="E78">
            <v>1.9230769230769229</v>
          </cell>
          <cell r="F78">
            <v>1.9230769230769229</v>
          </cell>
          <cell r="G78">
            <v>1.9230769230769229</v>
          </cell>
          <cell r="H78">
            <v>1.9230769230769229</v>
          </cell>
          <cell r="I78">
            <v>1.9230769230769229</v>
          </cell>
          <cell r="J78">
            <v>1.9230769230769229</v>
          </cell>
          <cell r="K78">
            <v>1.9230769230769229</v>
          </cell>
          <cell r="L78">
            <v>1.9230769230769229</v>
          </cell>
          <cell r="M78">
            <v>1.9230769230769229</v>
          </cell>
          <cell r="N78">
            <v>1.9230769230769229</v>
          </cell>
          <cell r="O78">
            <v>1.9230769230769229</v>
          </cell>
        </row>
        <row r="79">
          <cell r="B79" t="str">
            <v>C &amp; F (Yen)</v>
          </cell>
          <cell r="C79" t="str">
            <v>Actual</v>
          </cell>
          <cell r="D79">
            <v>611345</v>
          </cell>
          <cell r="E79">
            <v>611345</v>
          </cell>
          <cell r="F79">
            <v>611345</v>
          </cell>
          <cell r="G79">
            <v>611345</v>
          </cell>
          <cell r="H79">
            <v>611345</v>
          </cell>
          <cell r="I79">
            <v>611345</v>
          </cell>
          <cell r="J79">
            <v>611345</v>
          </cell>
          <cell r="K79">
            <v>611345</v>
          </cell>
          <cell r="L79">
            <v>611345</v>
          </cell>
          <cell r="M79">
            <v>611345</v>
          </cell>
          <cell r="N79">
            <v>611345</v>
          </cell>
          <cell r="O79">
            <v>611345</v>
          </cell>
        </row>
        <row r="80">
          <cell r="B80" t="str">
            <v>Freight</v>
          </cell>
          <cell r="D80">
            <v>0</v>
          </cell>
          <cell r="E80">
            <v>0</v>
          </cell>
          <cell r="F80">
            <v>0</v>
          </cell>
          <cell r="G80">
            <v>0</v>
          </cell>
          <cell r="H80">
            <v>0</v>
          </cell>
          <cell r="I80">
            <v>0</v>
          </cell>
          <cell r="J80">
            <v>0</v>
          </cell>
          <cell r="K80">
            <v>0</v>
          </cell>
          <cell r="L80">
            <v>0</v>
          </cell>
          <cell r="M80">
            <v>0</v>
          </cell>
          <cell r="N80">
            <v>0</v>
          </cell>
          <cell r="O80">
            <v>0</v>
          </cell>
        </row>
        <row r="81">
          <cell r="B81" t="str">
            <v>TTC FOB</v>
          </cell>
          <cell r="D81">
            <v>611345</v>
          </cell>
          <cell r="E81">
            <v>611345</v>
          </cell>
          <cell r="F81">
            <v>611345</v>
          </cell>
          <cell r="G81">
            <v>611345</v>
          </cell>
          <cell r="H81">
            <v>611345</v>
          </cell>
          <cell r="I81">
            <v>611345</v>
          </cell>
          <cell r="J81">
            <v>611345</v>
          </cell>
          <cell r="K81">
            <v>611345</v>
          </cell>
          <cell r="L81">
            <v>611345</v>
          </cell>
          <cell r="M81">
            <v>611345</v>
          </cell>
          <cell r="N81">
            <v>611345</v>
          </cell>
          <cell r="O81">
            <v>611345</v>
          </cell>
        </row>
        <row r="82">
          <cell r="D82">
            <v>1.3894431518855528</v>
          </cell>
          <cell r="E82">
            <v>1.3894431518855528</v>
          </cell>
          <cell r="F82">
            <v>1.3894431518855528</v>
          </cell>
          <cell r="G82">
            <v>1.3894431518855528</v>
          </cell>
          <cell r="H82">
            <v>1.3894431518855528</v>
          </cell>
          <cell r="I82">
            <v>1.3894431518855528</v>
          </cell>
          <cell r="J82">
            <v>1.3894431518855528</v>
          </cell>
          <cell r="K82">
            <v>1.3894431518855528</v>
          </cell>
          <cell r="L82">
            <v>1.3894431518855528</v>
          </cell>
          <cell r="M82">
            <v>1.3894431518855528</v>
          </cell>
          <cell r="N82">
            <v>1.3894431518855528</v>
          </cell>
          <cell r="O82">
            <v>1.3894431518855528</v>
          </cell>
        </row>
        <row r="84">
          <cell r="D84">
            <v>0.52</v>
          </cell>
          <cell r="E84">
            <v>0.52</v>
          </cell>
          <cell r="F84">
            <v>0.52</v>
          </cell>
          <cell r="G84">
            <v>0.52</v>
          </cell>
          <cell r="H84">
            <v>0.52</v>
          </cell>
          <cell r="I84">
            <v>0.52</v>
          </cell>
          <cell r="J84">
            <v>0.52</v>
          </cell>
          <cell r="K84">
            <v>0.52</v>
          </cell>
          <cell r="L84">
            <v>0.52</v>
          </cell>
          <cell r="M84">
            <v>0.52</v>
          </cell>
          <cell r="N84">
            <v>0.52</v>
          </cell>
          <cell r="O84">
            <v>0.52</v>
          </cell>
        </row>
        <row r="85">
          <cell r="D85">
            <v>0.52</v>
          </cell>
          <cell r="E85">
            <v>0.52</v>
          </cell>
          <cell r="F85">
            <v>0.52</v>
          </cell>
          <cell r="G85">
            <v>0.52</v>
          </cell>
          <cell r="H85">
            <v>0.52</v>
          </cell>
          <cell r="I85">
            <v>0.52</v>
          </cell>
          <cell r="J85">
            <v>0.52</v>
          </cell>
          <cell r="K85">
            <v>0.52</v>
          </cell>
          <cell r="L85">
            <v>0.52</v>
          </cell>
          <cell r="M85">
            <v>0.52</v>
          </cell>
          <cell r="N85">
            <v>0.52</v>
          </cell>
          <cell r="O85">
            <v>0.52</v>
          </cell>
        </row>
        <row r="86">
          <cell r="B86" t="str">
            <v>2.O D</v>
          </cell>
          <cell r="D86">
            <v>37073</v>
          </cell>
          <cell r="E86">
            <v>37104</v>
          </cell>
          <cell r="F86">
            <v>37135</v>
          </cell>
          <cell r="G86">
            <v>37166</v>
          </cell>
          <cell r="H86">
            <v>37197</v>
          </cell>
          <cell r="I86">
            <v>37228</v>
          </cell>
          <cell r="J86">
            <v>37259</v>
          </cell>
          <cell r="K86">
            <v>37290</v>
          </cell>
          <cell r="L86">
            <v>37321</v>
          </cell>
          <cell r="M86">
            <v>37352</v>
          </cell>
          <cell r="N86">
            <v>37383</v>
          </cell>
          <cell r="O86">
            <v>37414</v>
          </cell>
        </row>
        <row r="87">
          <cell r="B87" t="str">
            <v>CKD cost at factory</v>
          </cell>
          <cell r="D87">
            <v>379442.00459626858</v>
          </cell>
          <cell r="E87">
            <v>379442.00459626858</v>
          </cell>
          <cell r="F87">
            <v>379442.00459626858</v>
          </cell>
          <cell r="G87">
            <v>373578.25246353168</v>
          </cell>
          <cell r="H87">
            <v>373578.25246353168</v>
          </cell>
          <cell r="I87">
            <v>373578.25246353168</v>
          </cell>
          <cell r="J87">
            <v>373578.25246353168</v>
          </cell>
          <cell r="K87">
            <v>373578.25246353168</v>
          </cell>
          <cell r="L87">
            <v>373578.25246353168</v>
          </cell>
          <cell r="M87">
            <v>373578.25246353168</v>
          </cell>
          <cell r="N87">
            <v>373578.25246353168</v>
          </cell>
          <cell r="O87">
            <v>373578.25246353168</v>
          </cell>
          <cell r="P87">
            <v>78798.74753646832</v>
          </cell>
        </row>
        <row r="88">
          <cell r="B88" t="str">
            <v>KMC DMI</v>
          </cell>
          <cell r="C88" t="str">
            <v>0.30% of (DAV +Duty)*S.Tax)</v>
          </cell>
          <cell r="D88">
            <v>1301.650140904542</v>
          </cell>
          <cell r="E88">
            <v>1301.650140904542</v>
          </cell>
          <cell r="F88">
            <v>1301.650140904542</v>
          </cell>
          <cell r="G88">
            <v>1281.5083944176668</v>
          </cell>
          <cell r="H88">
            <v>1281.5083944176668</v>
          </cell>
          <cell r="I88">
            <v>1281.5083944176668</v>
          </cell>
          <cell r="J88">
            <v>1281.5083944176668</v>
          </cell>
          <cell r="K88">
            <v>1281.5083944176668</v>
          </cell>
          <cell r="L88">
            <v>1281.5083944176668</v>
          </cell>
          <cell r="M88">
            <v>1281.5083944176668</v>
          </cell>
          <cell r="N88">
            <v>1281.5083944176668</v>
          </cell>
          <cell r="O88">
            <v>1281.5083944176668</v>
          </cell>
        </row>
        <row r="89">
          <cell r="B89" t="str">
            <v>Clearing charge</v>
          </cell>
          <cell r="C89" t="str">
            <v>0.05% of DAV</v>
          </cell>
          <cell r="D89">
            <v>1397.3699848680001</v>
          </cell>
          <cell r="E89">
            <v>1397.3699848680001</v>
          </cell>
          <cell r="F89">
            <v>1397.3699848680001</v>
          </cell>
          <cell r="G89">
            <v>1375.747068618</v>
          </cell>
          <cell r="H89">
            <v>1375.747068618</v>
          </cell>
          <cell r="I89">
            <v>1375.747068618</v>
          </cell>
          <cell r="J89">
            <v>1375.747068618</v>
          </cell>
          <cell r="K89">
            <v>1375.747068618</v>
          </cell>
          <cell r="L89">
            <v>1375.747068618</v>
          </cell>
          <cell r="M89">
            <v>1375.747068618</v>
          </cell>
          <cell r="N89">
            <v>1375.747068618</v>
          </cell>
          <cell r="O89">
            <v>1375.747068618</v>
          </cell>
        </row>
        <row r="90">
          <cell r="B90" t="str">
            <v>Wharfage</v>
          </cell>
          <cell r="D90">
            <v>500</v>
          </cell>
          <cell r="E90">
            <v>500</v>
          </cell>
          <cell r="F90">
            <v>500</v>
          </cell>
          <cell r="G90">
            <v>500</v>
          </cell>
          <cell r="H90">
            <v>500</v>
          </cell>
          <cell r="I90">
            <v>500</v>
          </cell>
          <cell r="J90">
            <v>500</v>
          </cell>
          <cell r="K90">
            <v>500</v>
          </cell>
          <cell r="L90">
            <v>500</v>
          </cell>
          <cell r="M90">
            <v>500</v>
          </cell>
          <cell r="N90">
            <v>500</v>
          </cell>
          <cell r="O90">
            <v>500</v>
          </cell>
        </row>
        <row r="91">
          <cell r="B91" t="str">
            <v>L/c Opening &amp; Bank Charges</v>
          </cell>
          <cell r="D91">
            <v>1638.2308800000003</v>
          </cell>
          <cell r="E91">
            <v>1638.2308800000003</v>
          </cell>
          <cell r="F91">
            <v>1638.2308800000003</v>
          </cell>
          <cell r="G91">
            <v>1612.8808800000002</v>
          </cell>
          <cell r="H91">
            <v>1612.8808800000002</v>
          </cell>
          <cell r="I91">
            <v>1612.8808800000002</v>
          </cell>
          <cell r="J91">
            <v>1612.8808800000002</v>
          </cell>
          <cell r="K91">
            <v>1612.8808800000002</v>
          </cell>
          <cell r="L91">
            <v>1612.8808800000002</v>
          </cell>
          <cell r="M91">
            <v>1612.8808800000002</v>
          </cell>
          <cell r="N91">
            <v>1612.8808800000002</v>
          </cell>
          <cell r="O91">
            <v>1612.8808800000002</v>
          </cell>
        </row>
        <row r="92">
          <cell r="B92" t="str">
            <v xml:space="preserve">Inland transport </v>
          </cell>
          <cell r="C92" t="str">
            <v>0.1% of DAV</v>
          </cell>
          <cell r="D92">
            <v>2794.7399697360001</v>
          </cell>
          <cell r="E92">
            <v>2794.7399697360001</v>
          </cell>
          <cell r="F92">
            <v>2794.7399697360001</v>
          </cell>
          <cell r="G92">
            <v>2751.4941372359999</v>
          </cell>
          <cell r="H92">
            <v>2751.4941372359999</v>
          </cell>
          <cell r="I92">
            <v>2751.4941372359999</v>
          </cell>
          <cell r="J92">
            <v>2751.4941372359999</v>
          </cell>
          <cell r="K92">
            <v>2751.4941372359999</v>
          </cell>
          <cell r="L92">
            <v>2751.4941372359999</v>
          </cell>
          <cell r="M92">
            <v>2751.4941372359999</v>
          </cell>
          <cell r="N92">
            <v>2751.4941372359999</v>
          </cell>
          <cell r="O92">
            <v>2751.4941372359999</v>
          </cell>
        </row>
        <row r="93">
          <cell r="B93" t="str">
            <v xml:space="preserve">Import Duty </v>
          </cell>
          <cell r="C93" t="str">
            <v>35% of   (DAV)</v>
          </cell>
          <cell r="D93">
            <v>97815.898940760002</v>
          </cell>
          <cell r="E93">
            <v>97815.898940760002</v>
          </cell>
          <cell r="F93">
            <v>97815.898940760002</v>
          </cell>
          <cell r="G93">
            <v>96302.294803259982</v>
          </cell>
          <cell r="H93">
            <v>96302.294803259982</v>
          </cell>
          <cell r="I93">
            <v>96302.294803259982</v>
          </cell>
          <cell r="J93">
            <v>96302.294803259982</v>
          </cell>
          <cell r="K93">
            <v>96302.294803259982</v>
          </cell>
          <cell r="L93">
            <v>96302.294803259982</v>
          </cell>
          <cell r="M93">
            <v>96302.294803259982</v>
          </cell>
          <cell r="N93">
            <v>96302.294803259982</v>
          </cell>
          <cell r="O93">
            <v>96302.294803259982</v>
          </cell>
        </row>
        <row r="94">
          <cell r="B94" t="str">
            <v>(DAV)</v>
          </cell>
          <cell r="C94" t="str">
            <v>(C &amp; F Rupee  - Loading)</v>
          </cell>
          <cell r="D94">
            <v>279473.99697360001</v>
          </cell>
          <cell r="E94">
            <v>279473.99697360001</v>
          </cell>
          <cell r="F94">
            <v>279473.99697360001</v>
          </cell>
          <cell r="G94">
            <v>275149.41372359998</v>
          </cell>
          <cell r="H94">
            <v>275149.41372359998</v>
          </cell>
          <cell r="I94">
            <v>275149.41372359998</v>
          </cell>
          <cell r="J94">
            <v>275149.41372359998</v>
          </cell>
          <cell r="K94">
            <v>275149.41372359998</v>
          </cell>
          <cell r="L94">
            <v>275149.41372359998</v>
          </cell>
          <cell r="M94">
            <v>275149.41372359998</v>
          </cell>
          <cell r="N94">
            <v>275149.41372359998</v>
          </cell>
          <cell r="O94">
            <v>275149.41372359998</v>
          </cell>
        </row>
        <row r="95">
          <cell r="B95" t="str">
            <v>CIF (Rupees)</v>
          </cell>
          <cell r="C95" t="str">
            <v>Actual</v>
          </cell>
          <cell r="D95">
            <v>273994.11468000006</v>
          </cell>
          <cell r="E95">
            <v>273994.11468000006</v>
          </cell>
          <cell r="F95">
            <v>273994.11468000006</v>
          </cell>
          <cell r="G95">
            <v>269754.32718000002</v>
          </cell>
          <cell r="H95">
            <v>269754.32718000002</v>
          </cell>
          <cell r="I95">
            <v>269754.32718000002</v>
          </cell>
          <cell r="J95">
            <v>269754.32718000002</v>
          </cell>
          <cell r="K95">
            <v>269754.32718000002</v>
          </cell>
          <cell r="L95">
            <v>269754.32718000002</v>
          </cell>
          <cell r="M95">
            <v>269754.32718000002</v>
          </cell>
          <cell r="N95">
            <v>269754.32718000002</v>
          </cell>
          <cell r="O95">
            <v>269754.32718000002</v>
          </cell>
        </row>
        <row r="96">
          <cell r="B96" t="str">
            <v>Insurance</v>
          </cell>
          <cell r="C96" t="str">
            <v>Actual</v>
          </cell>
          <cell r="D96">
            <v>955.63468000000012</v>
          </cell>
          <cell r="E96">
            <v>955.63468000000012</v>
          </cell>
          <cell r="F96">
            <v>955.63468000000012</v>
          </cell>
          <cell r="G96">
            <v>940.84718000000021</v>
          </cell>
          <cell r="H96">
            <v>940.84718000000021</v>
          </cell>
          <cell r="I96">
            <v>940.84718000000021</v>
          </cell>
          <cell r="J96">
            <v>940.84718000000021</v>
          </cell>
          <cell r="K96">
            <v>940.84718000000021</v>
          </cell>
          <cell r="L96">
            <v>940.84718000000021</v>
          </cell>
          <cell r="M96">
            <v>940.84718000000021</v>
          </cell>
          <cell r="N96">
            <v>940.84718000000021</v>
          </cell>
          <cell r="O96">
            <v>940.84718000000021</v>
          </cell>
        </row>
        <row r="97">
          <cell r="B97" t="str">
            <v>C &amp; F (Rupees)</v>
          </cell>
          <cell r="C97" t="str">
            <v>Actual</v>
          </cell>
          <cell r="D97">
            <v>273038.48000000004</v>
          </cell>
          <cell r="E97">
            <v>273038.48000000004</v>
          </cell>
          <cell r="F97">
            <v>273038.48000000004</v>
          </cell>
          <cell r="G97">
            <v>268813.48000000004</v>
          </cell>
          <cell r="H97">
            <v>268813.48000000004</v>
          </cell>
          <cell r="I97">
            <v>268813.48000000004</v>
          </cell>
          <cell r="J97">
            <v>268813.48000000004</v>
          </cell>
          <cell r="K97">
            <v>268813.48000000004</v>
          </cell>
          <cell r="L97">
            <v>268813.48000000004</v>
          </cell>
          <cell r="M97">
            <v>268813.48000000004</v>
          </cell>
          <cell r="N97">
            <v>268813.48000000004</v>
          </cell>
          <cell r="O97">
            <v>268813.48000000004</v>
          </cell>
        </row>
        <row r="98">
          <cell r="B98" t="str">
            <v>Exchange rate</v>
          </cell>
          <cell r="C98" t="str">
            <v>¥ to Re</v>
          </cell>
          <cell r="D98">
            <v>1.9230769230769229</v>
          </cell>
          <cell r="E98">
            <v>1.9230769230769229</v>
          </cell>
          <cell r="F98">
            <v>1.9230769230769229</v>
          </cell>
          <cell r="G98">
            <v>1.9230769230769229</v>
          </cell>
          <cell r="H98">
            <v>1.9230769230769229</v>
          </cell>
          <cell r="I98">
            <v>1.9230769230769229</v>
          </cell>
          <cell r="J98">
            <v>1.9230769230769229</v>
          </cell>
          <cell r="K98">
            <v>1.9230769230769229</v>
          </cell>
          <cell r="L98">
            <v>1.9230769230769229</v>
          </cell>
          <cell r="M98">
            <v>1.9230769230769229</v>
          </cell>
          <cell r="N98">
            <v>1.9230769230769229</v>
          </cell>
          <cell r="O98">
            <v>1.9230769230769229</v>
          </cell>
        </row>
        <row r="99">
          <cell r="B99" t="str">
            <v>C &amp; F (Yen)</v>
          </cell>
          <cell r="C99" t="str">
            <v>Actual</v>
          </cell>
          <cell r="D99">
            <v>525074</v>
          </cell>
          <cell r="E99">
            <v>525074</v>
          </cell>
          <cell r="F99">
            <v>525074</v>
          </cell>
          <cell r="G99">
            <v>516949</v>
          </cell>
          <cell r="H99">
            <v>516949</v>
          </cell>
          <cell r="I99">
            <v>516949</v>
          </cell>
          <cell r="J99">
            <v>516949</v>
          </cell>
          <cell r="K99">
            <v>516949</v>
          </cell>
          <cell r="L99">
            <v>516949</v>
          </cell>
          <cell r="M99">
            <v>516949</v>
          </cell>
          <cell r="N99">
            <v>516949</v>
          </cell>
          <cell r="O99">
            <v>516949</v>
          </cell>
        </row>
        <row r="100">
          <cell r="B100" t="str">
            <v>Freight</v>
          </cell>
          <cell r="D100">
            <v>0</v>
          </cell>
          <cell r="E100">
            <v>0</v>
          </cell>
          <cell r="F100">
            <v>0</v>
          </cell>
          <cell r="G100">
            <v>0</v>
          </cell>
          <cell r="H100">
            <v>0</v>
          </cell>
          <cell r="I100">
            <v>0</v>
          </cell>
          <cell r="J100">
            <v>0</v>
          </cell>
          <cell r="K100">
            <v>0</v>
          </cell>
          <cell r="L100">
            <v>0</v>
          </cell>
          <cell r="M100">
            <v>0</v>
          </cell>
          <cell r="N100">
            <v>0</v>
          </cell>
          <cell r="O100">
            <v>0</v>
          </cell>
        </row>
        <row r="101">
          <cell r="B101" t="str">
            <v>TTC FOB</v>
          </cell>
          <cell r="D101">
            <v>525074</v>
          </cell>
          <cell r="E101">
            <v>525074</v>
          </cell>
          <cell r="F101">
            <v>525074</v>
          </cell>
          <cell r="G101">
            <v>516949</v>
          </cell>
          <cell r="H101">
            <v>516949</v>
          </cell>
          <cell r="I101">
            <v>516949</v>
          </cell>
          <cell r="J101">
            <v>516949</v>
          </cell>
          <cell r="K101">
            <v>516949</v>
          </cell>
          <cell r="L101">
            <v>516949</v>
          </cell>
          <cell r="M101">
            <v>516949</v>
          </cell>
          <cell r="N101">
            <v>516949</v>
          </cell>
          <cell r="O101">
            <v>516949</v>
          </cell>
        </row>
        <row r="102">
          <cell r="D102">
            <v>1.3897015709883402</v>
          </cell>
          <cell r="E102">
            <v>1.3897015709883402</v>
          </cell>
          <cell r="F102">
            <v>1.3897015709883402</v>
          </cell>
          <cell r="G102">
            <v>1.3897303530445408</v>
          </cell>
          <cell r="H102">
            <v>1.3897303530445408</v>
          </cell>
          <cell r="I102">
            <v>1.3897303530445408</v>
          </cell>
          <cell r="J102">
            <v>1.3897303530445408</v>
          </cell>
          <cell r="K102">
            <v>1.3897303530445408</v>
          </cell>
          <cell r="L102">
            <v>1.3897303530445408</v>
          </cell>
          <cell r="M102">
            <v>1.3897303530445408</v>
          </cell>
          <cell r="N102">
            <v>1.3897303530445408</v>
          </cell>
          <cell r="O102">
            <v>1.3897303530445408</v>
          </cell>
        </row>
        <row r="104">
          <cell r="D104">
            <v>0.52</v>
          </cell>
          <cell r="E104">
            <v>0.52</v>
          </cell>
          <cell r="F104">
            <v>0.52</v>
          </cell>
          <cell r="G104">
            <v>0.52</v>
          </cell>
          <cell r="H104">
            <v>0.52</v>
          </cell>
          <cell r="I104">
            <v>0.52</v>
          </cell>
          <cell r="J104">
            <v>0.52</v>
          </cell>
          <cell r="K104">
            <v>0.52</v>
          </cell>
          <cell r="L104">
            <v>0.52</v>
          </cell>
          <cell r="M104">
            <v>0.52</v>
          </cell>
          <cell r="N104">
            <v>0.52</v>
          </cell>
          <cell r="O104">
            <v>0.52</v>
          </cell>
        </row>
        <row r="105">
          <cell r="D105">
            <v>0.52</v>
          </cell>
          <cell r="E105">
            <v>0.52</v>
          </cell>
          <cell r="F105">
            <v>0.52</v>
          </cell>
          <cell r="G105">
            <v>0.52</v>
          </cell>
          <cell r="H105">
            <v>0.52</v>
          </cell>
          <cell r="I105">
            <v>0.52</v>
          </cell>
          <cell r="J105">
            <v>0.52</v>
          </cell>
          <cell r="K105">
            <v>0.52</v>
          </cell>
          <cell r="L105">
            <v>0.52</v>
          </cell>
          <cell r="M105">
            <v>0.52</v>
          </cell>
          <cell r="N105">
            <v>0.52</v>
          </cell>
          <cell r="O105">
            <v>0.52</v>
          </cell>
        </row>
        <row r="106">
          <cell r="B106" t="str">
            <v>2.O D SALOON</v>
          </cell>
          <cell r="D106">
            <v>37073</v>
          </cell>
          <cell r="E106">
            <v>37104</v>
          </cell>
          <cell r="F106">
            <v>37135</v>
          </cell>
          <cell r="G106">
            <v>37166</v>
          </cell>
          <cell r="H106">
            <v>37197</v>
          </cell>
          <cell r="I106">
            <v>37228</v>
          </cell>
          <cell r="J106">
            <v>37259</v>
          </cell>
          <cell r="K106">
            <v>37290</v>
          </cell>
          <cell r="L106">
            <v>37321</v>
          </cell>
          <cell r="M106">
            <v>37352</v>
          </cell>
          <cell r="N106">
            <v>37383</v>
          </cell>
          <cell r="O106">
            <v>37414</v>
          </cell>
        </row>
        <row r="107">
          <cell r="B107" t="str">
            <v>CKD cost at factory</v>
          </cell>
          <cell r="D107">
            <v>514635.2303835096</v>
          </cell>
          <cell r="E107">
            <v>514635.2303835096</v>
          </cell>
          <cell r="F107">
            <v>514635.2303835096</v>
          </cell>
          <cell r="G107">
            <v>514635.2303835096</v>
          </cell>
          <cell r="H107">
            <v>514635.2303835096</v>
          </cell>
          <cell r="I107">
            <v>514635.2303835096</v>
          </cell>
          <cell r="J107">
            <v>514635.2303835096</v>
          </cell>
          <cell r="K107">
            <v>514635.2303835096</v>
          </cell>
          <cell r="L107">
            <v>514635.2303835096</v>
          </cell>
          <cell r="M107">
            <v>514635.2303835096</v>
          </cell>
          <cell r="N107">
            <v>514635.2303835096</v>
          </cell>
          <cell r="O107">
            <v>514635.2303835096</v>
          </cell>
          <cell r="P107">
            <v>-62258.230383509595</v>
          </cell>
        </row>
        <row r="108">
          <cell r="B108" t="str">
            <v>KMC DMI</v>
          </cell>
          <cell r="C108" t="str">
            <v>0.30% of (DAV +Duty)*S.Tax)</v>
          </cell>
          <cell r="D108">
            <v>1766.033289937566</v>
          </cell>
          <cell r="E108">
            <v>1766.033289937566</v>
          </cell>
          <cell r="F108">
            <v>1766.033289937566</v>
          </cell>
          <cell r="G108">
            <v>1766.033289937566</v>
          </cell>
          <cell r="H108">
            <v>1766.033289937566</v>
          </cell>
          <cell r="I108">
            <v>1766.033289937566</v>
          </cell>
          <cell r="J108">
            <v>1766.033289937566</v>
          </cell>
          <cell r="K108">
            <v>1766.033289937566</v>
          </cell>
          <cell r="L108">
            <v>1766.033289937566</v>
          </cell>
          <cell r="M108">
            <v>1766.033289937566</v>
          </cell>
          <cell r="N108">
            <v>1766.033289937566</v>
          </cell>
          <cell r="O108">
            <v>1766.033289937566</v>
          </cell>
        </row>
        <row r="109">
          <cell r="B109" t="str">
            <v>Clearing charge</v>
          </cell>
          <cell r="C109" t="str">
            <v>0.05% of DAV</v>
          </cell>
          <cell r="D109">
            <v>1895.902619364</v>
          </cell>
          <cell r="E109">
            <v>1895.902619364</v>
          </cell>
          <cell r="F109">
            <v>1895.902619364</v>
          </cell>
          <cell r="G109">
            <v>1895.902619364</v>
          </cell>
          <cell r="H109">
            <v>1895.902619364</v>
          </cell>
          <cell r="I109">
            <v>1895.902619364</v>
          </cell>
          <cell r="J109">
            <v>1895.902619364</v>
          </cell>
          <cell r="K109">
            <v>1895.902619364</v>
          </cell>
          <cell r="L109">
            <v>1895.902619364</v>
          </cell>
          <cell r="M109">
            <v>1895.902619364</v>
          </cell>
          <cell r="N109">
            <v>1895.902619364</v>
          </cell>
          <cell r="O109">
            <v>1895.902619364</v>
          </cell>
        </row>
        <row r="110">
          <cell r="B110" t="str">
            <v>Wharfage</v>
          </cell>
          <cell r="D110">
            <v>500</v>
          </cell>
          <cell r="E110">
            <v>500</v>
          </cell>
          <cell r="F110">
            <v>500</v>
          </cell>
          <cell r="G110">
            <v>500</v>
          </cell>
          <cell r="H110">
            <v>500</v>
          </cell>
          <cell r="I110">
            <v>500</v>
          </cell>
          <cell r="J110">
            <v>500</v>
          </cell>
          <cell r="K110">
            <v>500</v>
          </cell>
          <cell r="L110">
            <v>500</v>
          </cell>
          <cell r="M110">
            <v>500</v>
          </cell>
          <cell r="N110">
            <v>500</v>
          </cell>
          <cell r="O110">
            <v>500</v>
          </cell>
        </row>
        <row r="111">
          <cell r="B111" t="str">
            <v>L/c Opening &amp; Bank Charges</v>
          </cell>
          <cell r="D111">
            <v>2222.6942400000003</v>
          </cell>
          <cell r="E111">
            <v>2222.6942400000003</v>
          </cell>
          <cell r="F111">
            <v>2222.6942400000003</v>
          </cell>
          <cell r="G111">
            <v>2222.6942400000003</v>
          </cell>
          <cell r="H111">
            <v>2222.6942400000003</v>
          </cell>
          <cell r="I111">
            <v>2222.6942400000003</v>
          </cell>
          <cell r="J111">
            <v>2222.6942400000003</v>
          </cell>
          <cell r="K111">
            <v>2222.6942400000003</v>
          </cell>
          <cell r="L111">
            <v>2222.6942400000003</v>
          </cell>
          <cell r="M111">
            <v>2222.6942400000003</v>
          </cell>
          <cell r="N111">
            <v>2222.6942400000003</v>
          </cell>
          <cell r="O111">
            <v>2222.6942400000003</v>
          </cell>
        </row>
        <row r="112">
          <cell r="B112" t="str">
            <v xml:space="preserve">Inland transport </v>
          </cell>
          <cell r="C112" t="str">
            <v>0.1% of DAV</v>
          </cell>
          <cell r="D112">
            <v>3791.8052387279999</v>
          </cell>
          <cell r="E112">
            <v>3791.8052387279999</v>
          </cell>
          <cell r="F112">
            <v>3791.8052387279999</v>
          </cell>
          <cell r="G112">
            <v>3791.8052387279999</v>
          </cell>
          <cell r="H112">
            <v>3791.8052387279999</v>
          </cell>
          <cell r="I112">
            <v>3791.8052387279999</v>
          </cell>
          <cell r="J112">
            <v>3791.8052387279999</v>
          </cell>
          <cell r="K112">
            <v>3791.8052387279999</v>
          </cell>
          <cell r="L112">
            <v>3791.8052387279999</v>
          </cell>
          <cell r="M112">
            <v>3791.8052387279999</v>
          </cell>
          <cell r="N112">
            <v>3791.8052387279999</v>
          </cell>
          <cell r="O112">
            <v>3791.8052387279999</v>
          </cell>
        </row>
        <row r="113">
          <cell r="B113" t="str">
            <v xml:space="preserve">Import Duty </v>
          </cell>
          <cell r="C113" t="str">
            <v>35% of   (DAV)</v>
          </cell>
          <cell r="D113">
            <v>132713.18335548</v>
          </cell>
          <cell r="E113">
            <v>132713.18335548</v>
          </cell>
          <cell r="F113">
            <v>132713.18335548</v>
          </cell>
          <cell r="G113">
            <v>132713.18335548</v>
          </cell>
          <cell r="H113">
            <v>132713.18335548</v>
          </cell>
          <cell r="I113">
            <v>132713.18335548</v>
          </cell>
          <cell r="J113">
            <v>132713.18335548</v>
          </cell>
          <cell r="K113">
            <v>132713.18335548</v>
          </cell>
          <cell r="L113">
            <v>132713.18335548</v>
          </cell>
          <cell r="M113">
            <v>132713.18335548</v>
          </cell>
          <cell r="N113">
            <v>132713.18335548</v>
          </cell>
          <cell r="O113">
            <v>132713.18335548</v>
          </cell>
        </row>
        <row r="114">
          <cell r="B114" t="str">
            <v>(DAV)</v>
          </cell>
          <cell r="C114" t="str">
            <v>(C &amp; F Rupee  - Loading)</v>
          </cell>
          <cell r="D114">
            <v>379180.5238728</v>
          </cell>
          <cell r="E114">
            <v>379180.5238728</v>
          </cell>
          <cell r="F114">
            <v>379180.5238728</v>
          </cell>
          <cell r="G114">
            <v>379180.5238728</v>
          </cell>
          <cell r="H114">
            <v>379180.5238728</v>
          </cell>
          <cell r="I114">
            <v>379180.5238728</v>
          </cell>
          <cell r="J114">
            <v>379180.5238728</v>
          </cell>
          <cell r="K114">
            <v>379180.5238728</v>
          </cell>
          <cell r="L114">
            <v>379180.5238728</v>
          </cell>
          <cell r="M114">
            <v>379180.5238728</v>
          </cell>
          <cell r="N114">
            <v>379180.5238728</v>
          </cell>
          <cell r="O114">
            <v>379180.5238728</v>
          </cell>
        </row>
        <row r="115">
          <cell r="B115" t="str">
            <v>CIF (Rupees)</v>
          </cell>
          <cell r="C115" t="str">
            <v>Actual</v>
          </cell>
          <cell r="D115">
            <v>371745.61164000002</v>
          </cell>
          <cell r="E115">
            <v>371745.61164000002</v>
          </cell>
          <cell r="F115">
            <v>371745.61164000002</v>
          </cell>
          <cell r="G115">
            <v>371745.61164000002</v>
          </cell>
          <cell r="H115">
            <v>371745.61164000002</v>
          </cell>
          <cell r="I115">
            <v>371745.61164000002</v>
          </cell>
          <cell r="J115">
            <v>371745.61164000002</v>
          </cell>
          <cell r="K115">
            <v>371745.61164000002</v>
          </cell>
          <cell r="L115">
            <v>371745.61164000002</v>
          </cell>
          <cell r="M115">
            <v>371745.61164000002</v>
          </cell>
          <cell r="N115">
            <v>371745.61164000002</v>
          </cell>
          <cell r="O115">
            <v>371745.61164000002</v>
          </cell>
        </row>
        <row r="116">
          <cell r="B116" t="str">
            <v>Insurance</v>
          </cell>
          <cell r="C116" t="str">
            <v>Actual</v>
          </cell>
          <cell r="D116">
            <v>1296.5716400000001</v>
          </cell>
          <cell r="E116">
            <v>1296.5716400000001</v>
          </cell>
          <cell r="F116">
            <v>1296.5716400000001</v>
          </cell>
          <cell r="G116">
            <v>1296.5716400000001</v>
          </cell>
          <cell r="H116">
            <v>1296.5716400000001</v>
          </cell>
          <cell r="I116">
            <v>1296.5716400000001</v>
          </cell>
          <cell r="J116">
            <v>1296.5716400000001</v>
          </cell>
          <cell r="K116">
            <v>1296.5716400000001</v>
          </cell>
          <cell r="L116">
            <v>1296.5716400000001</v>
          </cell>
          <cell r="M116">
            <v>1296.5716400000001</v>
          </cell>
          <cell r="N116">
            <v>1296.5716400000001</v>
          </cell>
          <cell r="O116">
            <v>1296.5716400000001</v>
          </cell>
        </row>
        <row r="117">
          <cell r="B117" t="str">
            <v>C &amp; F (Rupees)</v>
          </cell>
          <cell r="C117" t="str">
            <v>Actual</v>
          </cell>
          <cell r="D117">
            <v>370449.04000000004</v>
          </cell>
          <cell r="E117">
            <v>370449.04000000004</v>
          </cell>
          <cell r="F117">
            <v>370449.04000000004</v>
          </cell>
          <cell r="G117">
            <v>370449.04000000004</v>
          </cell>
          <cell r="H117">
            <v>370449.04000000004</v>
          </cell>
          <cell r="I117">
            <v>370449.04000000004</v>
          </cell>
          <cell r="J117">
            <v>370449.04000000004</v>
          </cell>
          <cell r="K117">
            <v>370449.04000000004</v>
          </cell>
          <cell r="L117">
            <v>370449.04000000004</v>
          </cell>
          <cell r="M117">
            <v>370449.04000000004</v>
          </cell>
          <cell r="N117">
            <v>370449.04000000004</v>
          </cell>
          <cell r="O117">
            <v>370449.04000000004</v>
          </cell>
        </row>
        <row r="118">
          <cell r="B118" t="str">
            <v>Exchange rate</v>
          </cell>
          <cell r="C118" t="str">
            <v>¥ to Re</v>
          </cell>
          <cell r="D118">
            <v>1.9230769230769229</v>
          </cell>
          <cell r="E118">
            <v>1.9230769230769229</v>
          </cell>
          <cell r="F118">
            <v>1.9230769230769229</v>
          </cell>
          <cell r="G118">
            <v>1.9230769230769229</v>
          </cell>
          <cell r="H118">
            <v>1.9230769230769229</v>
          </cell>
          <cell r="I118">
            <v>1.9230769230769229</v>
          </cell>
          <cell r="J118">
            <v>1.9230769230769229</v>
          </cell>
          <cell r="K118">
            <v>1.9230769230769229</v>
          </cell>
          <cell r="L118">
            <v>1.9230769230769229</v>
          </cell>
          <cell r="M118">
            <v>1.9230769230769229</v>
          </cell>
          <cell r="N118">
            <v>1.9230769230769229</v>
          </cell>
          <cell r="O118">
            <v>1.9230769230769229</v>
          </cell>
        </row>
        <row r="119">
          <cell r="B119" t="str">
            <v>C &amp; F (Yen)</v>
          </cell>
          <cell r="C119" t="str">
            <v>Actual</v>
          </cell>
          <cell r="D119">
            <v>712402</v>
          </cell>
          <cell r="E119">
            <v>712402</v>
          </cell>
          <cell r="F119">
            <v>712402</v>
          </cell>
          <cell r="G119">
            <v>712402</v>
          </cell>
          <cell r="H119">
            <v>712402</v>
          </cell>
          <cell r="I119">
            <v>712402</v>
          </cell>
          <cell r="J119">
            <v>712402</v>
          </cell>
          <cell r="K119">
            <v>712402</v>
          </cell>
          <cell r="L119">
            <v>712402</v>
          </cell>
          <cell r="M119">
            <v>712402</v>
          </cell>
          <cell r="N119">
            <v>712402</v>
          </cell>
          <cell r="O119">
            <v>712402</v>
          </cell>
        </row>
        <row r="120">
          <cell r="B120" t="str">
            <v>Freight</v>
          </cell>
          <cell r="D120">
            <v>1189000</v>
          </cell>
          <cell r="E120">
            <v>1189000</v>
          </cell>
          <cell r="F120">
            <v>1189000</v>
          </cell>
          <cell r="G120">
            <v>1189000</v>
          </cell>
          <cell r="H120">
            <v>1189000</v>
          </cell>
          <cell r="I120">
            <v>1189000</v>
          </cell>
          <cell r="J120">
            <v>1189000</v>
          </cell>
          <cell r="K120">
            <v>1189000</v>
          </cell>
          <cell r="L120">
            <v>1189000</v>
          </cell>
          <cell r="M120">
            <v>1189000</v>
          </cell>
          <cell r="N120">
            <v>1189000</v>
          </cell>
          <cell r="O120">
            <v>1189000</v>
          </cell>
        </row>
        <row r="121">
          <cell r="B121" t="str">
            <v>TTC FOB</v>
          </cell>
          <cell r="D121">
            <v>-476598</v>
          </cell>
          <cell r="E121">
            <v>-476598</v>
          </cell>
          <cell r="F121">
            <v>-476598</v>
          </cell>
          <cell r="G121">
            <v>-476598</v>
          </cell>
          <cell r="H121">
            <v>-476598</v>
          </cell>
          <cell r="I121">
            <v>-476598</v>
          </cell>
          <cell r="J121">
            <v>-476598</v>
          </cell>
          <cell r="K121">
            <v>-476598</v>
          </cell>
          <cell r="L121">
            <v>-476598</v>
          </cell>
          <cell r="M121">
            <v>-476598</v>
          </cell>
          <cell r="N121">
            <v>-476598</v>
          </cell>
          <cell r="O121">
            <v>-476598</v>
          </cell>
        </row>
        <row r="122">
          <cell r="D122">
            <v>1.3892200405850952</v>
          </cell>
          <cell r="E122">
            <v>1.3892200405850952</v>
          </cell>
          <cell r="F122">
            <v>1.3892200405850952</v>
          </cell>
          <cell r="G122">
            <v>1.3892200405850952</v>
          </cell>
          <cell r="H122">
            <v>1.3892200405850952</v>
          </cell>
          <cell r="I122">
            <v>1.3892200405850952</v>
          </cell>
          <cell r="J122">
            <v>1.3892200405850952</v>
          </cell>
          <cell r="K122">
            <v>1.3892200405850952</v>
          </cell>
          <cell r="L122">
            <v>1.3892200405850952</v>
          </cell>
          <cell r="M122">
            <v>1.3892200405850952</v>
          </cell>
          <cell r="N122">
            <v>1.3892200405850952</v>
          </cell>
          <cell r="O122">
            <v>1.3892200405850952</v>
          </cell>
        </row>
        <row r="124">
          <cell r="D124">
            <v>0.52</v>
          </cell>
          <cell r="E124">
            <v>0.52</v>
          </cell>
          <cell r="F124">
            <v>0.52</v>
          </cell>
          <cell r="G124">
            <v>0.52</v>
          </cell>
          <cell r="H124">
            <v>0.52</v>
          </cell>
          <cell r="I124">
            <v>0.52</v>
          </cell>
          <cell r="J124">
            <v>0.52</v>
          </cell>
          <cell r="K124">
            <v>0.52</v>
          </cell>
          <cell r="L124">
            <v>0.52</v>
          </cell>
          <cell r="M124">
            <v>0.52</v>
          </cell>
          <cell r="N124">
            <v>0.52</v>
          </cell>
          <cell r="O124">
            <v>0.52</v>
          </cell>
        </row>
        <row r="125">
          <cell r="D125">
            <v>0.52</v>
          </cell>
          <cell r="E125">
            <v>0.52</v>
          </cell>
          <cell r="F125">
            <v>0.52</v>
          </cell>
          <cell r="G125">
            <v>0.52</v>
          </cell>
          <cell r="H125">
            <v>0.52</v>
          </cell>
          <cell r="I125">
            <v>0.52</v>
          </cell>
          <cell r="J125">
            <v>0.52</v>
          </cell>
          <cell r="K125">
            <v>0.52</v>
          </cell>
          <cell r="L125">
            <v>0.52</v>
          </cell>
          <cell r="M125">
            <v>0.52</v>
          </cell>
          <cell r="N125">
            <v>0.52</v>
          </cell>
          <cell r="O125">
            <v>0.52</v>
          </cell>
        </row>
        <row r="126">
          <cell r="B126" t="str">
            <v>Hilux  4 X 2 - Std</v>
          </cell>
          <cell r="C126">
            <v>0</v>
          </cell>
          <cell r="D126">
            <v>37073</v>
          </cell>
          <cell r="E126">
            <v>37104</v>
          </cell>
          <cell r="F126">
            <v>37135</v>
          </cell>
          <cell r="G126">
            <v>37166</v>
          </cell>
          <cell r="H126">
            <v>37197</v>
          </cell>
          <cell r="I126">
            <v>37228</v>
          </cell>
          <cell r="J126">
            <v>37259</v>
          </cell>
          <cell r="K126">
            <v>37290</v>
          </cell>
          <cell r="L126">
            <v>37321</v>
          </cell>
          <cell r="M126">
            <v>37352</v>
          </cell>
          <cell r="N126">
            <v>37383</v>
          </cell>
          <cell r="O126">
            <v>37414</v>
          </cell>
        </row>
        <row r="127">
          <cell r="B127" t="str">
            <v>CKD cost at factory</v>
          </cell>
          <cell r="D127">
            <v>456549.51474417676</v>
          </cell>
          <cell r="E127">
            <v>456549.51474417676</v>
          </cell>
          <cell r="F127">
            <v>456549.51474417676</v>
          </cell>
          <cell r="G127">
            <v>456549.51474417676</v>
          </cell>
          <cell r="H127">
            <v>456549.51474417676</v>
          </cell>
          <cell r="I127">
            <v>456549.51474417676</v>
          </cell>
          <cell r="J127">
            <v>456549.51474417676</v>
          </cell>
          <cell r="K127">
            <v>456549.51474417676</v>
          </cell>
          <cell r="L127">
            <v>456549.51474417676</v>
          </cell>
          <cell r="M127">
            <v>456549.51474417676</v>
          </cell>
          <cell r="N127">
            <v>456549.51474417676</v>
          </cell>
          <cell r="O127">
            <v>456549.51474417676</v>
          </cell>
          <cell r="P127">
            <v>79601.485255823238</v>
          </cell>
        </row>
        <row r="128">
          <cell r="B128" t="str">
            <v>KMC DMI</v>
          </cell>
          <cell r="C128" t="str">
            <v>0.30% of (DAV +Duty)*S.Tax)</v>
          </cell>
          <cell r="D128">
            <v>1566.3301803527042</v>
          </cell>
          <cell r="E128">
            <v>1566.3301803527042</v>
          </cell>
          <cell r="F128">
            <v>1566.3301803527042</v>
          </cell>
          <cell r="G128">
            <v>1566.3301803527042</v>
          </cell>
          <cell r="H128">
            <v>1566.3301803527042</v>
          </cell>
          <cell r="I128">
            <v>1566.3301803527042</v>
          </cell>
          <cell r="J128">
            <v>1566.3301803527042</v>
          </cell>
          <cell r="K128">
            <v>1566.3301803527042</v>
          </cell>
          <cell r="L128">
            <v>1566.3301803527042</v>
          </cell>
          <cell r="M128">
            <v>1566.3301803527042</v>
          </cell>
          <cell r="N128">
            <v>1566.3301803527042</v>
          </cell>
          <cell r="O128">
            <v>1566.3301803527042</v>
          </cell>
        </row>
        <row r="129">
          <cell r="B129" t="str">
            <v>Clearing charge</v>
          </cell>
          <cell r="C129" t="str">
            <v>0.05% of DAV</v>
          </cell>
          <cell r="D129">
            <v>1891.7031163680003</v>
          </cell>
          <cell r="E129">
            <v>1891.7031163680003</v>
          </cell>
          <cell r="F129">
            <v>1891.7031163680003</v>
          </cell>
          <cell r="G129">
            <v>1891.7031163680003</v>
          </cell>
          <cell r="H129">
            <v>1891.7031163680003</v>
          </cell>
          <cell r="I129">
            <v>1891.7031163680003</v>
          </cell>
          <cell r="J129">
            <v>1891.7031163680003</v>
          </cell>
          <cell r="K129">
            <v>1891.7031163680003</v>
          </cell>
          <cell r="L129">
            <v>1891.7031163680003</v>
          </cell>
          <cell r="M129">
            <v>1891.7031163680003</v>
          </cell>
          <cell r="N129">
            <v>1891.7031163680003</v>
          </cell>
          <cell r="O129">
            <v>1891.7031163680003</v>
          </cell>
        </row>
        <row r="130">
          <cell r="B130" t="str">
            <v>Wharfage</v>
          </cell>
          <cell r="D130">
            <v>500</v>
          </cell>
          <cell r="E130">
            <v>500</v>
          </cell>
          <cell r="F130">
            <v>500</v>
          </cell>
          <cell r="G130">
            <v>500</v>
          </cell>
          <cell r="H130">
            <v>500</v>
          </cell>
          <cell r="I130">
            <v>500</v>
          </cell>
          <cell r="J130">
            <v>500</v>
          </cell>
          <cell r="K130">
            <v>500</v>
          </cell>
          <cell r="L130">
            <v>500</v>
          </cell>
          <cell r="M130">
            <v>500</v>
          </cell>
          <cell r="N130">
            <v>500</v>
          </cell>
          <cell r="O130">
            <v>500</v>
          </cell>
        </row>
        <row r="131">
          <cell r="B131" t="str">
            <v>L/c Opening &amp; Bank Charges</v>
          </cell>
          <cell r="D131">
            <v>2217.7708800000005</v>
          </cell>
          <cell r="E131">
            <v>2217.7708800000005</v>
          </cell>
          <cell r="F131">
            <v>2217.7708800000005</v>
          </cell>
          <cell r="G131">
            <v>2217.7708800000005</v>
          </cell>
          <cell r="H131">
            <v>2217.7708800000005</v>
          </cell>
          <cell r="I131">
            <v>2217.7708800000005</v>
          </cell>
          <cell r="J131">
            <v>2217.7708800000005</v>
          </cell>
          <cell r="K131">
            <v>2217.7708800000005</v>
          </cell>
          <cell r="L131">
            <v>2217.7708800000005</v>
          </cell>
          <cell r="M131">
            <v>2217.7708800000005</v>
          </cell>
          <cell r="N131">
            <v>2217.7708800000005</v>
          </cell>
          <cell r="O131">
            <v>2217.7708800000005</v>
          </cell>
        </row>
        <row r="132">
          <cell r="B132" t="str">
            <v xml:space="preserve">Inland transport </v>
          </cell>
          <cell r="C132" t="str">
            <v>0.1% of DAV</v>
          </cell>
          <cell r="D132">
            <v>3783.4062327360007</v>
          </cell>
          <cell r="E132">
            <v>3783.4062327360007</v>
          </cell>
          <cell r="F132">
            <v>3783.4062327360007</v>
          </cell>
          <cell r="G132">
            <v>3783.4062327360007</v>
          </cell>
          <cell r="H132">
            <v>3783.4062327360007</v>
          </cell>
          <cell r="I132">
            <v>3783.4062327360007</v>
          </cell>
          <cell r="J132">
            <v>3783.4062327360007</v>
          </cell>
          <cell r="K132">
            <v>3783.4062327360007</v>
          </cell>
          <cell r="L132">
            <v>3783.4062327360007</v>
          </cell>
          <cell r="M132">
            <v>3783.4062327360007</v>
          </cell>
          <cell r="N132">
            <v>3783.4062327360007</v>
          </cell>
          <cell r="O132">
            <v>3783.4062327360007</v>
          </cell>
        </row>
        <row r="133">
          <cell r="B133" t="str">
            <v xml:space="preserve">Import Duty </v>
          </cell>
          <cell r="C133" t="str">
            <v>20% of   (DAV)</v>
          </cell>
          <cell r="D133">
            <v>75668.124654720013</v>
          </cell>
          <cell r="E133">
            <v>75668.124654720013</v>
          </cell>
          <cell r="F133">
            <v>75668.124654720013</v>
          </cell>
          <cell r="G133">
            <v>75668.124654720013</v>
          </cell>
          <cell r="H133">
            <v>75668.124654720013</v>
          </cell>
          <cell r="I133">
            <v>75668.124654720013</v>
          </cell>
          <cell r="J133">
            <v>75668.124654720013</v>
          </cell>
          <cell r="K133">
            <v>75668.124654720013</v>
          </cell>
          <cell r="L133">
            <v>75668.124654720013</v>
          </cell>
          <cell r="M133">
            <v>75668.124654720013</v>
          </cell>
          <cell r="N133">
            <v>75668.124654720013</v>
          </cell>
          <cell r="O133">
            <v>75668.124654720013</v>
          </cell>
        </row>
        <row r="134">
          <cell r="B134" t="str">
            <v>(DAV)</v>
          </cell>
          <cell r="C134" t="str">
            <v>(C &amp; F Rupee  - Loading)</v>
          </cell>
          <cell r="D134">
            <v>378340.62327360007</v>
          </cell>
          <cell r="E134">
            <v>378340.62327360007</v>
          </cell>
          <cell r="F134">
            <v>378340.62327360007</v>
          </cell>
          <cell r="G134">
            <v>378340.62327360007</v>
          </cell>
          <cell r="H134">
            <v>378340.62327360007</v>
          </cell>
          <cell r="I134">
            <v>378340.62327360007</v>
          </cell>
          <cell r="J134">
            <v>378340.62327360007</v>
          </cell>
          <cell r="K134">
            <v>378340.62327360007</v>
          </cell>
          <cell r="L134">
            <v>378340.62327360007</v>
          </cell>
          <cell r="M134">
            <v>378340.62327360007</v>
          </cell>
          <cell r="N134">
            <v>378340.62327360007</v>
          </cell>
          <cell r="O134">
            <v>378340.62327360007</v>
          </cell>
        </row>
        <row r="135">
          <cell r="B135" t="str">
            <v>CIF (Rupees)</v>
          </cell>
          <cell r="C135" t="str">
            <v>Actual</v>
          </cell>
          <cell r="D135">
            <v>370922.17968000006</v>
          </cell>
          <cell r="E135">
            <v>370922.17968000006</v>
          </cell>
          <cell r="F135">
            <v>370922.17968000006</v>
          </cell>
          <cell r="G135">
            <v>370922.17968000006</v>
          </cell>
          <cell r="H135">
            <v>370922.17968000006</v>
          </cell>
          <cell r="I135">
            <v>370922.17968000006</v>
          </cell>
          <cell r="J135">
            <v>370922.17968000006</v>
          </cell>
          <cell r="K135">
            <v>370922.17968000006</v>
          </cell>
          <cell r="L135">
            <v>370922.17968000006</v>
          </cell>
          <cell r="M135">
            <v>370922.17968000006</v>
          </cell>
          <cell r="N135">
            <v>370922.17968000006</v>
          </cell>
          <cell r="O135">
            <v>370922.17968000006</v>
          </cell>
        </row>
        <row r="136">
          <cell r="B136" t="str">
            <v>Insurance</v>
          </cell>
          <cell r="C136" t="str">
            <v>Actual</v>
          </cell>
          <cell r="D136">
            <v>1293.6996800000002</v>
          </cell>
          <cell r="E136">
            <v>1293.6996800000002</v>
          </cell>
          <cell r="F136">
            <v>1293.6996800000002</v>
          </cell>
          <cell r="G136">
            <v>1293.6996800000002</v>
          </cell>
          <cell r="H136">
            <v>1293.6996800000002</v>
          </cell>
          <cell r="I136">
            <v>1293.6996800000002</v>
          </cell>
          <cell r="J136">
            <v>1293.6996800000002</v>
          </cell>
          <cell r="K136">
            <v>1293.6996800000002</v>
          </cell>
          <cell r="L136">
            <v>1293.6996800000002</v>
          </cell>
          <cell r="M136">
            <v>1293.6996800000002</v>
          </cell>
          <cell r="N136">
            <v>1293.6996800000002</v>
          </cell>
          <cell r="O136">
            <v>1293.6996800000002</v>
          </cell>
        </row>
        <row r="137">
          <cell r="B137" t="str">
            <v>C &amp; F (Rupees)</v>
          </cell>
          <cell r="C137" t="str">
            <v>Actual</v>
          </cell>
          <cell r="D137">
            <v>369628.48000000004</v>
          </cell>
          <cell r="E137">
            <v>369628.48000000004</v>
          </cell>
          <cell r="F137">
            <v>369628.48000000004</v>
          </cell>
          <cell r="G137">
            <v>369628.48000000004</v>
          </cell>
          <cell r="H137">
            <v>369628.48000000004</v>
          </cell>
          <cell r="I137">
            <v>369628.48000000004</v>
          </cell>
          <cell r="J137">
            <v>369628.48000000004</v>
          </cell>
          <cell r="K137">
            <v>369628.48000000004</v>
          </cell>
          <cell r="L137">
            <v>369628.48000000004</v>
          </cell>
          <cell r="M137">
            <v>369628.48000000004</v>
          </cell>
          <cell r="N137">
            <v>369628.48000000004</v>
          </cell>
          <cell r="O137">
            <v>369628.48000000004</v>
          </cell>
        </row>
        <row r="138">
          <cell r="B138" t="str">
            <v>Exchange rate</v>
          </cell>
          <cell r="C138" t="str">
            <v>¥ to Re</v>
          </cell>
          <cell r="D138">
            <v>1.9230769230769229</v>
          </cell>
          <cell r="E138">
            <v>1.9230769230769229</v>
          </cell>
          <cell r="F138">
            <v>1.9230769230769229</v>
          </cell>
          <cell r="G138">
            <v>1.9230769230769229</v>
          </cell>
          <cell r="H138">
            <v>1.9230769230769229</v>
          </cell>
          <cell r="I138">
            <v>1.9230769230769229</v>
          </cell>
          <cell r="J138">
            <v>1.9230769230769229</v>
          </cell>
          <cell r="K138">
            <v>1.9230769230769229</v>
          </cell>
          <cell r="L138">
            <v>1.9230769230769229</v>
          </cell>
          <cell r="M138">
            <v>1.9230769230769229</v>
          </cell>
          <cell r="N138">
            <v>1.9230769230769229</v>
          </cell>
          <cell r="O138">
            <v>1.9230769230769229</v>
          </cell>
        </row>
        <row r="139">
          <cell r="B139" t="str">
            <v>C &amp; F (Yen)</v>
          </cell>
          <cell r="C139" t="str">
            <v>Actual</v>
          </cell>
          <cell r="D139">
            <v>710824</v>
          </cell>
          <cell r="E139">
            <v>710824</v>
          </cell>
          <cell r="F139">
            <v>710824</v>
          </cell>
          <cell r="G139">
            <v>710824</v>
          </cell>
          <cell r="H139">
            <v>710824</v>
          </cell>
          <cell r="I139">
            <v>710824</v>
          </cell>
          <cell r="J139">
            <v>710824</v>
          </cell>
          <cell r="K139">
            <v>710824</v>
          </cell>
          <cell r="L139">
            <v>710824</v>
          </cell>
          <cell r="M139">
            <v>710824</v>
          </cell>
          <cell r="N139">
            <v>710824</v>
          </cell>
          <cell r="O139">
            <v>710824</v>
          </cell>
        </row>
        <row r="140">
          <cell r="B140" t="str">
            <v>Freight</v>
          </cell>
          <cell r="D140">
            <v>0</v>
          </cell>
          <cell r="E140">
            <v>0</v>
          </cell>
          <cell r="F140">
            <v>0</v>
          </cell>
          <cell r="G140">
            <v>0</v>
          </cell>
          <cell r="H140">
            <v>0</v>
          </cell>
          <cell r="I140">
            <v>0</v>
          </cell>
          <cell r="J140">
            <v>0</v>
          </cell>
          <cell r="K140">
            <v>0</v>
          </cell>
          <cell r="L140">
            <v>0</v>
          </cell>
          <cell r="M140">
            <v>0</v>
          </cell>
          <cell r="N140">
            <v>0</v>
          </cell>
          <cell r="O140">
            <v>0</v>
          </cell>
        </row>
        <row r="141">
          <cell r="B141" t="str">
            <v>TTC FOB</v>
          </cell>
          <cell r="D141">
            <v>710824</v>
          </cell>
          <cell r="E141">
            <v>710824</v>
          </cell>
          <cell r="F141">
            <v>710824</v>
          </cell>
          <cell r="G141">
            <v>710824</v>
          </cell>
          <cell r="H141">
            <v>710824</v>
          </cell>
          <cell r="I141">
            <v>710824</v>
          </cell>
          <cell r="J141">
            <v>710824</v>
          </cell>
          <cell r="K141">
            <v>710824</v>
          </cell>
          <cell r="L141">
            <v>710824</v>
          </cell>
          <cell r="M141">
            <v>710824</v>
          </cell>
          <cell r="N141">
            <v>710824</v>
          </cell>
          <cell r="O141">
            <v>710824</v>
          </cell>
        </row>
        <row r="142">
          <cell r="D142">
            <v>1.2351578394180467</v>
          </cell>
          <cell r="E142">
            <v>1.2351578394180467</v>
          </cell>
          <cell r="F142">
            <v>1.2351578394180467</v>
          </cell>
          <cell r="G142">
            <v>1.2351578394180467</v>
          </cell>
          <cell r="H142">
            <v>1.2351578394180467</v>
          </cell>
          <cell r="I142">
            <v>1.2351578394180467</v>
          </cell>
          <cell r="J142">
            <v>1.2351578394180467</v>
          </cell>
          <cell r="K142">
            <v>1.2351578394180467</v>
          </cell>
          <cell r="L142">
            <v>1.2351578394180467</v>
          </cell>
          <cell r="M142">
            <v>1.2351578394180467</v>
          </cell>
          <cell r="N142">
            <v>1.2351578394180467</v>
          </cell>
          <cell r="O142">
            <v>1.2351578394180467</v>
          </cell>
        </row>
        <row r="144">
          <cell r="D144">
            <v>0.52</v>
          </cell>
          <cell r="E144">
            <v>0.52</v>
          </cell>
          <cell r="F144">
            <v>0.52</v>
          </cell>
          <cell r="G144">
            <v>0.52</v>
          </cell>
          <cell r="H144">
            <v>0.52</v>
          </cell>
          <cell r="I144">
            <v>0.52</v>
          </cell>
          <cell r="J144">
            <v>0.52</v>
          </cell>
          <cell r="K144">
            <v>0.52</v>
          </cell>
          <cell r="L144">
            <v>0.52</v>
          </cell>
          <cell r="M144">
            <v>0.52</v>
          </cell>
          <cell r="N144">
            <v>0.52</v>
          </cell>
          <cell r="O144">
            <v>0.52</v>
          </cell>
        </row>
        <row r="145">
          <cell r="D145">
            <v>0.52</v>
          </cell>
          <cell r="E145">
            <v>0.52</v>
          </cell>
          <cell r="F145">
            <v>0.52</v>
          </cell>
          <cell r="G145">
            <v>0.52</v>
          </cell>
          <cell r="H145">
            <v>0.52</v>
          </cell>
          <cell r="I145">
            <v>0.52</v>
          </cell>
          <cell r="J145">
            <v>0.52</v>
          </cell>
          <cell r="K145">
            <v>0.52</v>
          </cell>
          <cell r="L145">
            <v>0.52</v>
          </cell>
          <cell r="M145">
            <v>0.52</v>
          </cell>
          <cell r="N145">
            <v>0.52</v>
          </cell>
          <cell r="O145">
            <v>0.52</v>
          </cell>
        </row>
        <row r="146">
          <cell r="B146" t="str">
            <v>Hilux 4 X 2 Deckless</v>
          </cell>
          <cell r="D146">
            <v>37073</v>
          </cell>
          <cell r="E146">
            <v>37104</v>
          </cell>
          <cell r="F146">
            <v>37135</v>
          </cell>
          <cell r="G146">
            <v>37166</v>
          </cell>
          <cell r="H146">
            <v>37197</v>
          </cell>
          <cell r="I146">
            <v>37228</v>
          </cell>
          <cell r="J146">
            <v>37259</v>
          </cell>
          <cell r="K146">
            <v>37290</v>
          </cell>
          <cell r="L146">
            <v>37321</v>
          </cell>
          <cell r="M146">
            <v>37352</v>
          </cell>
          <cell r="N146">
            <v>37383</v>
          </cell>
          <cell r="O146">
            <v>37414</v>
          </cell>
        </row>
        <row r="147">
          <cell r="B147" t="str">
            <v>CKD cost at factory</v>
          </cell>
          <cell r="D147">
            <v>456549.51474417676</v>
          </cell>
          <cell r="E147">
            <v>456549.51474417676</v>
          </cell>
          <cell r="F147">
            <v>456549.51474417676</v>
          </cell>
          <cell r="G147">
            <v>456549.51474417676</v>
          </cell>
          <cell r="H147">
            <v>456549.51474417676</v>
          </cell>
          <cell r="I147">
            <v>456549.51474417676</v>
          </cell>
          <cell r="J147">
            <v>456549.51474417676</v>
          </cell>
          <cell r="K147">
            <v>456549.51474417676</v>
          </cell>
          <cell r="L147">
            <v>456549.51474417676</v>
          </cell>
          <cell r="M147">
            <v>456549.51474417676</v>
          </cell>
          <cell r="N147">
            <v>456549.51474417676</v>
          </cell>
          <cell r="O147">
            <v>456549.51474417676</v>
          </cell>
          <cell r="P147">
            <v>282777.48525582324</v>
          </cell>
        </row>
        <row r="148">
          <cell r="B148" t="str">
            <v>KMC DMI</v>
          </cell>
          <cell r="C148" t="str">
            <v>0.30% of (DAV +Duty)*S.Tax)</v>
          </cell>
          <cell r="D148">
            <v>1566.3301803527042</v>
          </cell>
          <cell r="E148">
            <v>1566.3301803527042</v>
          </cell>
          <cell r="F148">
            <v>1566.3301803527042</v>
          </cell>
          <cell r="G148">
            <v>1566.3301803527042</v>
          </cell>
          <cell r="H148">
            <v>1566.3301803527042</v>
          </cell>
          <cell r="I148">
            <v>1566.3301803527042</v>
          </cell>
          <cell r="J148">
            <v>1566.3301803527042</v>
          </cell>
          <cell r="K148">
            <v>1566.3301803527042</v>
          </cell>
          <cell r="L148">
            <v>1566.3301803527042</v>
          </cell>
          <cell r="M148">
            <v>1566.3301803527042</v>
          </cell>
          <cell r="N148">
            <v>1566.3301803527042</v>
          </cell>
          <cell r="O148">
            <v>1566.3301803527042</v>
          </cell>
        </row>
        <row r="149">
          <cell r="B149" t="str">
            <v>Clearing charge</v>
          </cell>
          <cell r="C149" t="str">
            <v>0.05% of DAV</v>
          </cell>
          <cell r="D149">
            <v>1891.7031163680003</v>
          </cell>
          <cell r="E149">
            <v>1891.7031163680003</v>
          </cell>
          <cell r="F149">
            <v>1891.7031163680003</v>
          </cell>
          <cell r="G149">
            <v>1891.7031163680003</v>
          </cell>
          <cell r="H149">
            <v>1891.7031163680003</v>
          </cell>
          <cell r="I149">
            <v>1891.7031163680003</v>
          </cell>
          <cell r="J149">
            <v>1891.7031163680003</v>
          </cell>
          <cell r="K149">
            <v>1891.7031163680003</v>
          </cell>
          <cell r="L149">
            <v>1891.7031163680003</v>
          </cell>
          <cell r="M149">
            <v>1891.7031163680003</v>
          </cell>
          <cell r="N149">
            <v>1891.7031163680003</v>
          </cell>
          <cell r="O149">
            <v>1891.7031163680003</v>
          </cell>
        </row>
        <row r="150">
          <cell r="B150" t="str">
            <v>Wharfage</v>
          </cell>
          <cell r="D150">
            <v>500</v>
          </cell>
          <cell r="E150">
            <v>500</v>
          </cell>
          <cell r="F150">
            <v>500</v>
          </cell>
          <cell r="G150">
            <v>500</v>
          </cell>
          <cell r="H150">
            <v>500</v>
          </cell>
          <cell r="I150">
            <v>500</v>
          </cell>
          <cell r="J150">
            <v>500</v>
          </cell>
          <cell r="K150">
            <v>500</v>
          </cell>
          <cell r="L150">
            <v>500</v>
          </cell>
          <cell r="M150">
            <v>500</v>
          </cell>
          <cell r="N150">
            <v>500</v>
          </cell>
          <cell r="O150">
            <v>500</v>
          </cell>
        </row>
        <row r="151">
          <cell r="B151" t="str">
            <v>L/c Opening &amp; Bank Charges</v>
          </cell>
          <cell r="D151">
            <v>2217.7708800000005</v>
          </cell>
          <cell r="E151">
            <v>2217.7708800000005</v>
          </cell>
          <cell r="F151">
            <v>2217.7708800000005</v>
          </cell>
          <cell r="G151">
            <v>2217.7708800000005</v>
          </cell>
          <cell r="H151">
            <v>2217.7708800000005</v>
          </cell>
          <cell r="I151">
            <v>2217.7708800000005</v>
          </cell>
          <cell r="J151">
            <v>2217.7708800000005</v>
          </cell>
          <cell r="K151">
            <v>2217.7708800000005</v>
          </cell>
          <cell r="L151">
            <v>2217.7708800000005</v>
          </cell>
          <cell r="M151">
            <v>2217.7708800000005</v>
          </cell>
          <cell r="N151">
            <v>2217.7708800000005</v>
          </cell>
          <cell r="O151">
            <v>2217.7708800000005</v>
          </cell>
        </row>
        <row r="152">
          <cell r="B152" t="str">
            <v xml:space="preserve">Inland transport </v>
          </cell>
          <cell r="C152" t="str">
            <v>0.1% of DAV</v>
          </cell>
          <cell r="D152">
            <v>3783.4062327360007</v>
          </cell>
          <cell r="E152">
            <v>3783.4062327360007</v>
          </cell>
          <cell r="F152">
            <v>3783.4062327360007</v>
          </cell>
          <cell r="G152">
            <v>3783.4062327360007</v>
          </cell>
          <cell r="H152">
            <v>3783.4062327360007</v>
          </cell>
          <cell r="I152">
            <v>3783.4062327360007</v>
          </cell>
          <cell r="J152">
            <v>3783.4062327360007</v>
          </cell>
          <cell r="K152">
            <v>3783.4062327360007</v>
          </cell>
          <cell r="L152">
            <v>3783.4062327360007</v>
          </cell>
          <cell r="M152">
            <v>3783.4062327360007</v>
          </cell>
          <cell r="N152">
            <v>3783.4062327360007</v>
          </cell>
          <cell r="O152">
            <v>3783.4062327360007</v>
          </cell>
        </row>
        <row r="153">
          <cell r="B153" t="str">
            <v xml:space="preserve">Import Duty </v>
          </cell>
          <cell r="C153" t="str">
            <v>20% of   (DAV)</v>
          </cell>
          <cell r="D153">
            <v>75668.124654720013</v>
          </cell>
          <cell r="E153">
            <v>75668.124654720013</v>
          </cell>
          <cell r="F153">
            <v>75668.124654720013</v>
          </cell>
          <cell r="G153">
            <v>75668.124654720013</v>
          </cell>
          <cell r="H153">
            <v>75668.124654720013</v>
          </cell>
          <cell r="I153">
            <v>75668.124654720013</v>
          </cell>
          <cell r="J153">
            <v>75668.124654720013</v>
          </cell>
          <cell r="K153">
            <v>75668.124654720013</v>
          </cell>
          <cell r="L153">
            <v>75668.124654720013</v>
          </cell>
          <cell r="M153">
            <v>75668.124654720013</v>
          </cell>
          <cell r="N153">
            <v>75668.124654720013</v>
          </cell>
          <cell r="O153">
            <v>75668.124654720013</v>
          </cell>
        </row>
        <row r="154">
          <cell r="B154" t="str">
            <v>(DAV)</v>
          </cell>
          <cell r="C154" t="str">
            <v>(C &amp; F Rupee  - Loading)</v>
          </cell>
          <cell r="D154">
            <v>378340.62327360007</v>
          </cell>
          <cell r="E154">
            <v>378340.62327360007</v>
          </cell>
          <cell r="F154">
            <v>378340.62327360007</v>
          </cell>
          <cell r="G154">
            <v>378340.62327360007</v>
          </cell>
          <cell r="H154">
            <v>378340.62327360007</v>
          </cell>
          <cell r="I154">
            <v>378340.62327360007</v>
          </cell>
          <cell r="J154">
            <v>378340.62327360007</v>
          </cell>
          <cell r="K154">
            <v>378340.62327360007</v>
          </cell>
          <cell r="L154">
            <v>378340.62327360007</v>
          </cell>
          <cell r="M154">
            <v>378340.62327360007</v>
          </cell>
          <cell r="N154">
            <v>378340.62327360007</v>
          </cell>
          <cell r="O154">
            <v>378340.62327360007</v>
          </cell>
        </row>
        <row r="155">
          <cell r="B155" t="str">
            <v>CIF (Rupees)</v>
          </cell>
          <cell r="C155" t="str">
            <v>Actual</v>
          </cell>
          <cell r="D155">
            <v>370922.17968000006</v>
          </cell>
          <cell r="E155">
            <v>370922.17968000006</v>
          </cell>
          <cell r="F155">
            <v>370922.17968000006</v>
          </cell>
          <cell r="G155">
            <v>370922.17968000006</v>
          </cell>
          <cell r="H155">
            <v>370922.17968000006</v>
          </cell>
          <cell r="I155">
            <v>370922.17968000006</v>
          </cell>
          <cell r="J155">
            <v>370922.17968000006</v>
          </cell>
          <cell r="K155">
            <v>370922.17968000006</v>
          </cell>
          <cell r="L155">
            <v>370922.17968000006</v>
          </cell>
          <cell r="M155">
            <v>370922.17968000006</v>
          </cell>
          <cell r="N155">
            <v>370922.17968000006</v>
          </cell>
          <cell r="O155">
            <v>370922.17968000006</v>
          </cell>
        </row>
        <row r="156">
          <cell r="B156" t="str">
            <v>Insurance</v>
          </cell>
          <cell r="C156" t="str">
            <v>Actual</v>
          </cell>
          <cell r="D156">
            <v>1293.6996800000002</v>
          </cell>
          <cell r="E156">
            <v>1293.6996800000002</v>
          </cell>
          <cell r="F156">
            <v>1293.6996800000002</v>
          </cell>
          <cell r="G156">
            <v>1293.6996800000002</v>
          </cell>
          <cell r="H156">
            <v>1293.6996800000002</v>
          </cell>
          <cell r="I156">
            <v>1293.6996800000002</v>
          </cell>
          <cell r="J156">
            <v>1293.6996800000002</v>
          </cell>
          <cell r="K156">
            <v>1293.6996800000002</v>
          </cell>
          <cell r="L156">
            <v>1293.6996800000002</v>
          </cell>
          <cell r="M156">
            <v>1293.6996800000002</v>
          </cell>
          <cell r="N156">
            <v>1293.6996800000002</v>
          </cell>
          <cell r="O156">
            <v>1293.6996800000002</v>
          </cell>
        </row>
        <row r="157">
          <cell r="B157" t="str">
            <v>C &amp; F (Rupees)</v>
          </cell>
          <cell r="C157" t="str">
            <v>Actual</v>
          </cell>
          <cell r="D157">
            <v>369628.48000000004</v>
          </cell>
          <cell r="E157">
            <v>369628.48000000004</v>
          </cell>
          <cell r="F157">
            <v>369628.48000000004</v>
          </cell>
          <cell r="G157">
            <v>369628.48000000004</v>
          </cell>
          <cell r="H157">
            <v>369628.48000000004</v>
          </cell>
          <cell r="I157">
            <v>369628.48000000004</v>
          </cell>
          <cell r="J157">
            <v>369628.48000000004</v>
          </cell>
          <cell r="K157">
            <v>369628.48000000004</v>
          </cell>
          <cell r="L157">
            <v>369628.48000000004</v>
          </cell>
          <cell r="M157">
            <v>369628.48000000004</v>
          </cell>
          <cell r="N157">
            <v>369628.48000000004</v>
          </cell>
          <cell r="O157">
            <v>369628.48000000004</v>
          </cell>
        </row>
        <row r="158">
          <cell r="B158" t="str">
            <v>Exchange rate</v>
          </cell>
          <cell r="C158" t="str">
            <v>¥ to Re</v>
          </cell>
          <cell r="D158">
            <v>1.9230769230769229</v>
          </cell>
          <cell r="E158">
            <v>1.9230769230769229</v>
          </cell>
          <cell r="F158">
            <v>1.9230769230769229</v>
          </cell>
          <cell r="G158">
            <v>1.9230769230769229</v>
          </cell>
          <cell r="H158">
            <v>1.9230769230769229</v>
          </cell>
          <cell r="I158">
            <v>1.9230769230769229</v>
          </cell>
          <cell r="J158">
            <v>1.9230769230769229</v>
          </cell>
          <cell r="K158">
            <v>1.9230769230769229</v>
          </cell>
          <cell r="L158">
            <v>1.9230769230769229</v>
          </cell>
          <cell r="M158">
            <v>1.9230769230769229</v>
          </cell>
          <cell r="N158">
            <v>1.9230769230769229</v>
          </cell>
          <cell r="O158">
            <v>1.9230769230769229</v>
          </cell>
        </row>
        <row r="159">
          <cell r="B159" t="str">
            <v>C &amp; F (Yen)</v>
          </cell>
          <cell r="C159" t="str">
            <v>Actual</v>
          </cell>
          <cell r="D159">
            <v>710824</v>
          </cell>
          <cell r="E159">
            <v>710824</v>
          </cell>
          <cell r="F159">
            <v>710824</v>
          </cell>
          <cell r="G159">
            <v>710824</v>
          </cell>
          <cell r="H159">
            <v>710824</v>
          </cell>
          <cell r="I159">
            <v>710824</v>
          </cell>
          <cell r="J159">
            <v>710824</v>
          </cell>
          <cell r="K159">
            <v>710824</v>
          </cell>
          <cell r="L159">
            <v>710824</v>
          </cell>
          <cell r="M159">
            <v>710824</v>
          </cell>
          <cell r="N159">
            <v>710824</v>
          </cell>
          <cell r="O159">
            <v>710824</v>
          </cell>
        </row>
        <row r="160">
          <cell r="B160" t="str">
            <v>Freight</v>
          </cell>
          <cell r="D160">
            <v>0</v>
          </cell>
          <cell r="E160">
            <v>0</v>
          </cell>
          <cell r="F160">
            <v>0</v>
          </cell>
          <cell r="G160">
            <v>0</v>
          </cell>
          <cell r="H160">
            <v>0</v>
          </cell>
          <cell r="I160">
            <v>0</v>
          </cell>
          <cell r="J160">
            <v>0</v>
          </cell>
          <cell r="K160">
            <v>0</v>
          </cell>
          <cell r="L160">
            <v>0</v>
          </cell>
          <cell r="M160">
            <v>0</v>
          </cell>
          <cell r="N160">
            <v>0</v>
          </cell>
          <cell r="O160">
            <v>0</v>
          </cell>
        </row>
        <row r="161">
          <cell r="B161" t="str">
            <v>TTC FOB</v>
          </cell>
          <cell r="D161">
            <v>710824</v>
          </cell>
          <cell r="E161">
            <v>710824</v>
          </cell>
          <cell r="F161">
            <v>710824</v>
          </cell>
          <cell r="G161">
            <v>710824</v>
          </cell>
          <cell r="H161">
            <v>710824</v>
          </cell>
          <cell r="I161">
            <v>710824</v>
          </cell>
          <cell r="J161">
            <v>710824</v>
          </cell>
          <cell r="K161">
            <v>710824</v>
          </cell>
          <cell r="L161">
            <v>710824</v>
          </cell>
          <cell r="M161">
            <v>710824</v>
          </cell>
          <cell r="N161">
            <v>710824</v>
          </cell>
          <cell r="O161">
            <v>710824</v>
          </cell>
        </row>
        <row r="162">
          <cell r="D162">
            <v>1.2351578394180467</v>
          </cell>
          <cell r="E162">
            <v>1.2351578394180467</v>
          </cell>
          <cell r="F162">
            <v>1.2351578394180467</v>
          </cell>
          <cell r="G162">
            <v>1.2351578394180467</v>
          </cell>
          <cell r="H162">
            <v>1.2351578394180467</v>
          </cell>
          <cell r="I162">
            <v>1.2351578394180467</v>
          </cell>
          <cell r="J162">
            <v>1.2351578394180467</v>
          </cell>
          <cell r="K162">
            <v>1.2351578394180467</v>
          </cell>
          <cell r="L162">
            <v>1.2351578394180467</v>
          </cell>
          <cell r="M162">
            <v>1.2351578394180467</v>
          </cell>
          <cell r="N162">
            <v>1.2351578394180467</v>
          </cell>
          <cell r="O162">
            <v>1.2351578394180467</v>
          </cell>
        </row>
        <row r="164">
          <cell r="D164">
            <v>0.52</v>
          </cell>
          <cell r="E164">
            <v>0.52</v>
          </cell>
          <cell r="F164">
            <v>0.52</v>
          </cell>
          <cell r="G164">
            <v>0.52</v>
          </cell>
          <cell r="H164">
            <v>0.52</v>
          </cell>
          <cell r="I164">
            <v>0.52</v>
          </cell>
          <cell r="J164">
            <v>0.52</v>
          </cell>
          <cell r="K164">
            <v>0.52</v>
          </cell>
          <cell r="L164">
            <v>0.52</v>
          </cell>
          <cell r="M164">
            <v>0.52</v>
          </cell>
          <cell r="N164">
            <v>0.52</v>
          </cell>
          <cell r="O164">
            <v>0.52</v>
          </cell>
        </row>
        <row r="165">
          <cell r="D165">
            <v>0.52</v>
          </cell>
          <cell r="E165">
            <v>0.52</v>
          </cell>
          <cell r="F165">
            <v>0.52</v>
          </cell>
          <cell r="G165">
            <v>0.52</v>
          </cell>
          <cell r="H165">
            <v>0.52</v>
          </cell>
          <cell r="I165">
            <v>0.52</v>
          </cell>
          <cell r="J165">
            <v>0.52</v>
          </cell>
          <cell r="K165">
            <v>0.52</v>
          </cell>
          <cell r="L165">
            <v>0.52</v>
          </cell>
          <cell r="M165">
            <v>0.52</v>
          </cell>
          <cell r="N165">
            <v>0.52</v>
          </cell>
          <cell r="O165">
            <v>0.52</v>
          </cell>
        </row>
        <row r="166">
          <cell r="B166" t="str">
            <v xml:space="preserve">Cuore </v>
          </cell>
          <cell r="D166">
            <v>37073</v>
          </cell>
          <cell r="E166">
            <v>37104</v>
          </cell>
          <cell r="F166">
            <v>37135</v>
          </cell>
          <cell r="G166">
            <v>37166</v>
          </cell>
          <cell r="H166">
            <v>37197</v>
          </cell>
          <cell r="I166">
            <v>37228</v>
          </cell>
          <cell r="J166">
            <v>37259</v>
          </cell>
          <cell r="K166">
            <v>37290</v>
          </cell>
          <cell r="L166">
            <v>37321</v>
          </cell>
          <cell r="M166">
            <v>37352</v>
          </cell>
          <cell r="N166">
            <v>37383</v>
          </cell>
          <cell r="O166">
            <v>37414</v>
          </cell>
        </row>
        <row r="167">
          <cell r="B167" t="str">
            <v>CKD cost at factory</v>
          </cell>
          <cell r="D167">
            <v>185405.57509915665</v>
          </cell>
          <cell r="E167">
            <v>185405.57509915665</v>
          </cell>
          <cell r="F167">
            <v>185405.57509915665</v>
          </cell>
          <cell r="G167">
            <v>185405.57509915665</v>
          </cell>
          <cell r="H167">
            <v>185405.57509915665</v>
          </cell>
          <cell r="I167">
            <v>185405.57509915665</v>
          </cell>
          <cell r="J167">
            <v>185405.57509915665</v>
          </cell>
          <cell r="K167">
            <v>185405.57509915665</v>
          </cell>
          <cell r="L167">
            <v>185405.57509915665</v>
          </cell>
          <cell r="M167">
            <v>185405.57509915665</v>
          </cell>
          <cell r="N167">
            <v>185405.57509915665</v>
          </cell>
          <cell r="O167">
            <v>185405.57509915665</v>
          </cell>
        </row>
        <row r="168">
          <cell r="B168" t="str">
            <v>KMC DMI</v>
          </cell>
          <cell r="C168" t="str">
            <v>0.30% of (DAV +Duty)*S.Tax)</v>
          </cell>
          <cell r="D168">
            <v>635.14301651061305</v>
          </cell>
          <cell r="E168">
            <v>635.14301651061305</v>
          </cell>
          <cell r="F168">
            <v>635.14301651061305</v>
          </cell>
          <cell r="G168">
            <v>635.14301651061305</v>
          </cell>
          <cell r="H168">
            <v>635.14301651061305</v>
          </cell>
          <cell r="I168">
            <v>635.14301651061305</v>
          </cell>
          <cell r="J168">
            <v>635.14301651061305</v>
          </cell>
          <cell r="K168">
            <v>635.14301651061305</v>
          </cell>
          <cell r="L168">
            <v>635.14301651061305</v>
          </cell>
          <cell r="M168">
            <v>635.14301651061305</v>
          </cell>
          <cell r="N168">
            <v>635.14301651061305</v>
          </cell>
          <cell r="O168">
            <v>635.14301651061305</v>
          </cell>
        </row>
        <row r="169">
          <cell r="B169" t="str">
            <v>Clearing charge</v>
          </cell>
          <cell r="C169" t="str">
            <v>0.05% of DAV</v>
          </cell>
          <cell r="D169">
            <v>681.84972250200008</v>
          </cell>
          <cell r="E169">
            <v>681.84972250200008</v>
          </cell>
          <cell r="F169">
            <v>681.84972250200008</v>
          </cell>
          <cell r="G169">
            <v>681.84972250200008</v>
          </cell>
          <cell r="H169">
            <v>681.84972250200008</v>
          </cell>
          <cell r="I169">
            <v>681.84972250200008</v>
          </cell>
          <cell r="J169">
            <v>681.84972250200008</v>
          </cell>
          <cell r="K169">
            <v>681.84972250200008</v>
          </cell>
          <cell r="L169">
            <v>681.84972250200008</v>
          </cell>
          <cell r="M169">
            <v>681.84972250200008</v>
          </cell>
          <cell r="N169">
            <v>681.84972250200008</v>
          </cell>
          <cell r="O169">
            <v>681.84972250200008</v>
          </cell>
        </row>
        <row r="170">
          <cell r="B170" t="str">
            <v>Wharfage</v>
          </cell>
          <cell r="D170">
            <v>500</v>
          </cell>
          <cell r="E170">
            <v>500</v>
          </cell>
          <cell r="F170">
            <v>500</v>
          </cell>
          <cell r="G170">
            <v>500</v>
          </cell>
          <cell r="H170">
            <v>500</v>
          </cell>
          <cell r="I170">
            <v>500</v>
          </cell>
          <cell r="J170">
            <v>500</v>
          </cell>
          <cell r="K170">
            <v>500</v>
          </cell>
          <cell r="L170">
            <v>500</v>
          </cell>
          <cell r="M170">
            <v>500</v>
          </cell>
          <cell r="N170">
            <v>500</v>
          </cell>
          <cell r="O170">
            <v>500</v>
          </cell>
        </row>
        <row r="171">
          <cell r="B171" t="str">
            <v>L/c Opening &amp; Bank Charges</v>
          </cell>
          <cell r="D171">
            <v>799.37832000000003</v>
          </cell>
          <cell r="E171">
            <v>799.37832000000003</v>
          </cell>
          <cell r="F171">
            <v>799.37832000000003</v>
          </cell>
          <cell r="G171">
            <v>799.37832000000003</v>
          </cell>
          <cell r="H171">
            <v>799.37832000000003</v>
          </cell>
          <cell r="I171">
            <v>799.37832000000003</v>
          </cell>
          <cell r="J171">
            <v>799.37832000000003</v>
          </cell>
          <cell r="K171">
            <v>799.37832000000003</v>
          </cell>
          <cell r="L171">
            <v>799.37832000000003</v>
          </cell>
          <cell r="M171">
            <v>799.37832000000003</v>
          </cell>
          <cell r="N171">
            <v>799.37832000000003</v>
          </cell>
          <cell r="O171">
            <v>799.37832000000003</v>
          </cell>
        </row>
        <row r="172">
          <cell r="B172" t="str">
            <v xml:space="preserve">Inland transport </v>
          </cell>
          <cell r="C172" t="str">
            <v>0.1% of DAV</v>
          </cell>
          <cell r="D172">
            <v>1363.6994450040002</v>
          </cell>
          <cell r="E172">
            <v>1363.6994450040002</v>
          </cell>
          <cell r="F172">
            <v>1363.6994450040002</v>
          </cell>
          <cell r="G172">
            <v>1363.6994450040002</v>
          </cell>
          <cell r="H172">
            <v>1363.6994450040002</v>
          </cell>
          <cell r="I172">
            <v>1363.6994450040002</v>
          </cell>
          <cell r="J172">
            <v>1363.6994450040002</v>
          </cell>
          <cell r="K172">
            <v>1363.6994450040002</v>
          </cell>
          <cell r="L172">
            <v>1363.6994450040002</v>
          </cell>
          <cell r="M172">
            <v>1363.6994450040002</v>
          </cell>
          <cell r="N172">
            <v>1363.6994450040002</v>
          </cell>
          <cell r="O172">
            <v>1363.6994450040002</v>
          </cell>
        </row>
        <row r="173">
          <cell r="B173" t="str">
            <v xml:space="preserve">Import Duty </v>
          </cell>
          <cell r="C173" t="str">
            <v>35% of   (DAV)</v>
          </cell>
          <cell r="D173">
            <v>47729.480575140005</v>
          </cell>
          <cell r="E173">
            <v>47729.480575140005</v>
          </cell>
          <cell r="F173">
            <v>47729.480575140005</v>
          </cell>
          <cell r="G173">
            <v>47729.480575140005</v>
          </cell>
          <cell r="H173">
            <v>47729.480575140005</v>
          </cell>
          <cell r="I173">
            <v>47729.480575140005</v>
          </cell>
          <cell r="J173">
            <v>47729.480575140005</v>
          </cell>
          <cell r="K173">
            <v>47729.480575140005</v>
          </cell>
          <cell r="L173">
            <v>47729.480575140005</v>
          </cell>
          <cell r="M173">
            <v>47729.480575140005</v>
          </cell>
          <cell r="N173">
            <v>47729.480575140005</v>
          </cell>
          <cell r="O173">
            <v>47729.480575140005</v>
          </cell>
        </row>
        <row r="174">
          <cell r="B174" t="str">
            <v>(DAV)</v>
          </cell>
          <cell r="C174" t="str">
            <v>(C &amp; F Rupee  - Loading)</v>
          </cell>
          <cell r="D174">
            <v>136369.94450040002</v>
          </cell>
          <cell r="E174">
            <v>136369.94450040002</v>
          </cell>
          <cell r="F174">
            <v>136369.94450040002</v>
          </cell>
          <cell r="G174">
            <v>136369.94450040002</v>
          </cell>
          <cell r="H174">
            <v>136369.94450040002</v>
          </cell>
          <cell r="I174">
            <v>136369.94450040002</v>
          </cell>
          <cell r="J174">
            <v>136369.94450040002</v>
          </cell>
          <cell r="K174">
            <v>136369.94450040002</v>
          </cell>
          <cell r="L174">
            <v>136369.94450040002</v>
          </cell>
          <cell r="M174">
            <v>136369.94450040002</v>
          </cell>
          <cell r="N174">
            <v>136369.94450040002</v>
          </cell>
          <cell r="O174">
            <v>136369.94450040002</v>
          </cell>
        </row>
        <row r="175">
          <cell r="B175" t="str">
            <v>CIF (Rupees)</v>
          </cell>
          <cell r="C175" t="str">
            <v>Actual</v>
          </cell>
          <cell r="D175">
            <v>133696.02402000001</v>
          </cell>
          <cell r="E175">
            <v>133696.02402000001</v>
          </cell>
          <cell r="F175">
            <v>133696.02402000001</v>
          </cell>
          <cell r="G175">
            <v>133696.02402000001</v>
          </cell>
          <cell r="H175">
            <v>133696.02402000001</v>
          </cell>
          <cell r="I175">
            <v>133696.02402000001</v>
          </cell>
          <cell r="J175">
            <v>133696.02402000001</v>
          </cell>
          <cell r="K175">
            <v>133696.02402000001</v>
          </cell>
          <cell r="L175">
            <v>133696.02402000001</v>
          </cell>
          <cell r="M175">
            <v>133696.02402000001</v>
          </cell>
          <cell r="N175">
            <v>133696.02402000001</v>
          </cell>
          <cell r="O175">
            <v>133696.02402000001</v>
          </cell>
        </row>
        <row r="176">
          <cell r="B176" t="str">
            <v>Insurance</v>
          </cell>
          <cell r="C176" t="str">
            <v>Actual</v>
          </cell>
          <cell r="D176">
            <v>466.30402000000004</v>
          </cell>
          <cell r="E176">
            <v>466.30402000000004</v>
          </cell>
          <cell r="F176">
            <v>466.30402000000004</v>
          </cell>
          <cell r="G176">
            <v>466.30402000000004</v>
          </cell>
          <cell r="H176">
            <v>466.30402000000004</v>
          </cell>
          <cell r="I176">
            <v>466.30402000000004</v>
          </cell>
          <cell r="J176">
            <v>466.30402000000004</v>
          </cell>
          <cell r="K176">
            <v>466.30402000000004</v>
          </cell>
          <cell r="L176">
            <v>466.30402000000004</v>
          </cell>
          <cell r="M176">
            <v>466.30402000000004</v>
          </cell>
          <cell r="N176">
            <v>466.30402000000004</v>
          </cell>
          <cell r="O176">
            <v>466.30402000000004</v>
          </cell>
        </row>
        <row r="177">
          <cell r="B177" t="str">
            <v>C &amp; F (Rupees)</v>
          </cell>
          <cell r="C177" t="str">
            <v>Actual</v>
          </cell>
          <cell r="D177">
            <v>133229.72</v>
          </cell>
          <cell r="E177">
            <v>133229.72</v>
          </cell>
          <cell r="F177">
            <v>133229.72</v>
          </cell>
          <cell r="G177">
            <v>133229.72</v>
          </cell>
          <cell r="H177">
            <v>133229.72</v>
          </cell>
          <cell r="I177">
            <v>133229.72</v>
          </cell>
          <cell r="J177">
            <v>133229.72</v>
          </cell>
          <cell r="K177">
            <v>133229.72</v>
          </cell>
          <cell r="L177">
            <v>133229.72</v>
          </cell>
          <cell r="M177">
            <v>133229.72</v>
          </cell>
          <cell r="N177">
            <v>133229.72</v>
          </cell>
          <cell r="O177">
            <v>133229.72</v>
          </cell>
        </row>
        <row r="178">
          <cell r="B178" t="str">
            <v>Exchange rate</v>
          </cell>
          <cell r="C178" t="str">
            <v>¥ to Re</v>
          </cell>
          <cell r="D178">
            <v>1.9230769230769229</v>
          </cell>
          <cell r="E178">
            <v>1.9230769230769229</v>
          </cell>
          <cell r="F178">
            <v>1.9230769230769229</v>
          </cell>
          <cell r="G178">
            <v>1.9230769230769229</v>
          </cell>
          <cell r="H178">
            <v>1.9230769230769229</v>
          </cell>
          <cell r="I178">
            <v>1.9230769230769229</v>
          </cell>
          <cell r="J178">
            <v>1.9230769230769229</v>
          </cell>
          <cell r="K178">
            <v>1.9230769230769229</v>
          </cell>
          <cell r="L178">
            <v>1.9230769230769229</v>
          </cell>
          <cell r="M178">
            <v>1.9230769230769229</v>
          </cell>
          <cell r="N178">
            <v>1.9230769230769229</v>
          </cell>
          <cell r="O178">
            <v>1.9230769230769229</v>
          </cell>
        </row>
        <row r="179">
          <cell r="B179" t="str">
            <v>C &amp; F (Yen)</v>
          </cell>
          <cell r="C179" t="str">
            <v>Actual</v>
          </cell>
          <cell r="D179">
            <v>256211</v>
          </cell>
          <cell r="E179">
            <v>256211</v>
          </cell>
          <cell r="F179">
            <v>256211</v>
          </cell>
          <cell r="G179">
            <v>256211</v>
          </cell>
          <cell r="H179">
            <v>256211</v>
          </cell>
          <cell r="I179">
            <v>256211</v>
          </cell>
          <cell r="J179">
            <v>256211</v>
          </cell>
          <cell r="K179">
            <v>256211</v>
          </cell>
          <cell r="L179">
            <v>256211</v>
          </cell>
          <cell r="M179">
            <v>256211</v>
          </cell>
          <cell r="N179">
            <v>256211</v>
          </cell>
          <cell r="O179">
            <v>256211</v>
          </cell>
        </row>
        <row r="180">
          <cell r="B180" t="str">
            <v>Freight</v>
          </cell>
          <cell r="D180">
            <v>0</v>
          </cell>
          <cell r="E180">
            <v>0</v>
          </cell>
          <cell r="F180">
            <v>0</v>
          </cell>
          <cell r="G180">
            <v>0</v>
          </cell>
          <cell r="H180">
            <v>0</v>
          </cell>
          <cell r="I180">
            <v>0</v>
          </cell>
          <cell r="J180">
            <v>0</v>
          </cell>
          <cell r="K180">
            <v>0</v>
          </cell>
          <cell r="L180">
            <v>0</v>
          </cell>
          <cell r="M180">
            <v>0</v>
          </cell>
          <cell r="N180">
            <v>0</v>
          </cell>
          <cell r="O180">
            <v>0</v>
          </cell>
        </row>
        <row r="181">
          <cell r="B181" t="str">
            <v>TTC FOB</v>
          </cell>
          <cell r="D181">
            <v>256211</v>
          </cell>
          <cell r="E181">
            <v>256211</v>
          </cell>
          <cell r="F181">
            <v>256211</v>
          </cell>
          <cell r="G181">
            <v>256211</v>
          </cell>
          <cell r="H181">
            <v>256211</v>
          </cell>
          <cell r="I181">
            <v>256211</v>
          </cell>
          <cell r="J181">
            <v>256211</v>
          </cell>
          <cell r="K181">
            <v>256211</v>
          </cell>
          <cell r="L181">
            <v>256211</v>
          </cell>
          <cell r="M181">
            <v>256211</v>
          </cell>
          <cell r="N181">
            <v>256211</v>
          </cell>
          <cell r="O181">
            <v>256211</v>
          </cell>
        </row>
        <row r="182">
          <cell r="D182">
            <v>1.3916232436663278</v>
          </cell>
          <cell r="E182">
            <v>1.3916232436663278</v>
          </cell>
          <cell r="F182">
            <v>1.3916232436663278</v>
          </cell>
          <cell r="G182">
            <v>1.3916232436663278</v>
          </cell>
          <cell r="H182">
            <v>1.3916232436663278</v>
          </cell>
          <cell r="I182">
            <v>1.3916232436663278</v>
          </cell>
          <cell r="J182">
            <v>1.3916232436663278</v>
          </cell>
          <cell r="K182">
            <v>1.3916232436663278</v>
          </cell>
          <cell r="L182">
            <v>1.3916232436663278</v>
          </cell>
          <cell r="M182">
            <v>1.3916232436663278</v>
          </cell>
          <cell r="N182">
            <v>1.3916232436663278</v>
          </cell>
          <cell r="O182">
            <v>1.3916232436663278</v>
          </cell>
        </row>
        <row r="186">
          <cell r="B186" t="str">
            <v>CBU</v>
          </cell>
        </row>
        <row r="188">
          <cell r="B188" t="str">
            <v>INDUS MOTOR COMPANY LIMITED</v>
          </cell>
        </row>
        <row r="189">
          <cell r="B189" t="str">
            <v>COMPUTATION OF LANDED COST</v>
          </cell>
        </row>
        <row r="190">
          <cell r="B190" t="str">
            <v>FOR THE YEAR 1998 ~ 99</v>
          </cell>
        </row>
        <row r="191">
          <cell r="D191">
            <v>0</v>
          </cell>
        </row>
        <row r="193">
          <cell r="B193" t="str">
            <v>4 x 2   - D/C</v>
          </cell>
          <cell r="D193">
            <v>548</v>
          </cell>
          <cell r="E193">
            <v>579</v>
          </cell>
          <cell r="F193">
            <v>610</v>
          </cell>
          <cell r="G193">
            <v>641</v>
          </cell>
          <cell r="H193">
            <v>672</v>
          </cell>
          <cell r="I193">
            <v>703</v>
          </cell>
          <cell r="J193">
            <v>734</v>
          </cell>
          <cell r="K193">
            <v>765</v>
          </cell>
          <cell r="L193">
            <v>796</v>
          </cell>
          <cell r="M193">
            <v>827</v>
          </cell>
          <cell r="N193">
            <v>858</v>
          </cell>
          <cell r="O193">
            <v>889</v>
          </cell>
        </row>
        <row r="195">
          <cell r="B195" t="str">
            <v>Document Retirement i.e. C &amp; F</v>
          </cell>
          <cell r="D195">
            <v>0.52</v>
          </cell>
          <cell r="E195">
            <v>0.52</v>
          </cell>
          <cell r="F195">
            <v>0.52</v>
          </cell>
          <cell r="G195">
            <v>0.52</v>
          </cell>
          <cell r="H195">
            <v>0.52</v>
          </cell>
          <cell r="I195">
            <v>0.52</v>
          </cell>
          <cell r="J195">
            <v>0.52</v>
          </cell>
          <cell r="K195">
            <v>0.52</v>
          </cell>
          <cell r="L195">
            <v>0.52</v>
          </cell>
          <cell r="M195">
            <v>0.52</v>
          </cell>
          <cell r="N195">
            <v>0.52</v>
          </cell>
          <cell r="O195">
            <v>0.52</v>
          </cell>
        </row>
        <row r="196">
          <cell r="B196" t="str">
            <v>Duty / Sales tax / Octroi / DMI / Tax etc.</v>
          </cell>
          <cell r="D196">
            <v>0.52</v>
          </cell>
          <cell r="E196">
            <v>0.52</v>
          </cell>
          <cell r="F196">
            <v>0.52</v>
          </cell>
          <cell r="G196">
            <v>0.52</v>
          </cell>
          <cell r="H196">
            <v>0.52</v>
          </cell>
          <cell r="I196">
            <v>0.52</v>
          </cell>
          <cell r="J196">
            <v>0.52</v>
          </cell>
          <cell r="K196">
            <v>0.52</v>
          </cell>
          <cell r="L196">
            <v>0.52</v>
          </cell>
          <cell r="M196">
            <v>0.52</v>
          </cell>
          <cell r="N196">
            <v>0.52</v>
          </cell>
          <cell r="O196">
            <v>0.52</v>
          </cell>
        </row>
        <row r="198">
          <cell r="B198" t="str">
            <v>QUANTITY</v>
          </cell>
          <cell r="D198">
            <v>1</v>
          </cell>
          <cell r="E198">
            <v>1</v>
          </cell>
          <cell r="F198">
            <v>1</v>
          </cell>
          <cell r="G198">
            <v>1</v>
          </cell>
          <cell r="H198">
            <v>1</v>
          </cell>
          <cell r="I198">
            <v>1</v>
          </cell>
          <cell r="J198">
            <v>1</v>
          </cell>
          <cell r="K198">
            <v>1</v>
          </cell>
          <cell r="L198">
            <v>1</v>
          </cell>
          <cell r="M198">
            <v>1</v>
          </cell>
          <cell r="N198">
            <v>1</v>
          </cell>
          <cell r="O198">
            <v>1</v>
          </cell>
        </row>
        <row r="199">
          <cell r="B199" t="str">
            <v>C &amp; F</v>
          </cell>
          <cell r="C199" t="str">
            <v>¥</v>
          </cell>
          <cell r="D199">
            <v>1324000</v>
          </cell>
          <cell r="E199">
            <v>1324000</v>
          </cell>
          <cell r="F199">
            <v>1324000</v>
          </cell>
          <cell r="G199">
            <v>1324000</v>
          </cell>
          <cell r="H199">
            <v>1324000</v>
          </cell>
          <cell r="I199">
            <v>1324000</v>
          </cell>
          <cell r="J199">
            <v>1324000</v>
          </cell>
          <cell r="K199">
            <v>1324000</v>
          </cell>
          <cell r="L199">
            <v>1324000</v>
          </cell>
          <cell r="M199">
            <v>1324000</v>
          </cell>
          <cell r="N199">
            <v>1324000</v>
          </cell>
          <cell r="O199">
            <v>1324000</v>
          </cell>
        </row>
        <row r="200">
          <cell r="B200" t="str">
            <v>F.O.B. VALUE - ITP</v>
          </cell>
          <cell r="C200" t="str">
            <v>¥</v>
          </cell>
          <cell r="D200">
            <v>1324000</v>
          </cell>
          <cell r="E200">
            <v>1324000</v>
          </cell>
          <cell r="F200">
            <v>1324000</v>
          </cell>
          <cell r="G200">
            <v>1324000</v>
          </cell>
          <cell r="H200">
            <v>1324000</v>
          </cell>
          <cell r="I200">
            <v>1324000</v>
          </cell>
          <cell r="J200">
            <v>1324000</v>
          </cell>
          <cell r="K200">
            <v>1324000</v>
          </cell>
          <cell r="L200">
            <v>1324000</v>
          </cell>
          <cell r="M200">
            <v>1324000</v>
          </cell>
          <cell r="N200">
            <v>1324000</v>
          </cell>
          <cell r="O200">
            <v>1324000</v>
          </cell>
        </row>
        <row r="201">
          <cell r="B201" t="str">
            <v>OPTIONS</v>
          </cell>
          <cell r="C201" t="str">
            <v>¥</v>
          </cell>
          <cell r="D201">
            <v>0</v>
          </cell>
          <cell r="E201">
            <v>0</v>
          </cell>
          <cell r="F201">
            <v>0</v>
          </cell>
          <cell r="G201">
            <v>0</v>
          </cell>
          <cell r="H201">
            <v>0</v>
          </cell>
          <cell r="I201">
            <v>0</v>
          </cell>
          <cell r="J201">
            <v>0</v>
          </cell>
          <cell r="K201">
            <v>0</v>
          </cell>
          <cell r="L201">
            <v>0</v>
          </cell>
          <cell r="M201">
            <v>0</v>
          </cell>
          <cell r="N201">
            <v>0</v>
          </cell>
          <cell r="O201">
            <v>0</v>
          </cell>
        </row>
        <row r="202">
          <cell r="B202" t="str">
            <v>COMMISSION  (FIXED)</v>
          </cell>
          <cell r="C202" t="str">
            <v>¥</v>
          </cell>
          <cell r="D202">
            <v>0</v>
          </cell>
          <cell r="E202">
            <v>0</v>
          </cell>
          <cell r="F202">
            <v>0</v>
          </cell>
          <cell r="G202">
            <v>0</v>
          </cell>
          <cell r="H202">
            <v>0</v>
          </cell>
          <cell r="I202">
            <v>0</v>
          </cell>
          <cell r="J202">
            <v>0</v>
          </cell>
          <cell r="K202">
            <v>0</v>
          </cell>
          <cell r="L202">
            <v>0</v>
          </cell>
          <cell r="M202">
            <v>0</v>
          </cell>
          <cell r="N202">
            <v>0</v>
          </cell>
          <cell r="O202">
            <v>0</v>
          </cell>
        </row>
        <row r="203">
          <cell r="B203" t="str">
            <v>ESTIMATED YEN</v>
          </cell>
          <cell r="C203" t="str">
            <v>¥</v>
          </cell>
        </row>
        <row r="204">
          <cell r="B204" t="str">
            <v>LOADING FOR ADVERTISING/WARRANTY</v>
          </cell>
          <cell r="C204" t="str">
            <v>¥</v>
          </cell>
          <cell r="D204">
            <v>0</v>
          </cell>
          <cell r="E204">
            <v>0</v>
          </cell>
          <cell r="F204">
            <v>0</v>
          </cell>
          <cell r="G204">
            <v>0</v>
          </cell>
          <cell r="H204">
            <v>0</v>
          </cell>
          <cell r="I204">
            <v>0</v>
          </cell>
          <cell r="J204">
            <v>0</v>
          </cell>
          <cell r="K204">
            <v>0</v>
          </cell>
          <cell r="L204">
            <v>0</v>
          </cell>
          <cell r="M204">
            <v>0</v>
          </cell>
          <cell r="N204">
            <v>0</v>
          </cell>
          <cell r="O204">
            <v>0</v>
          </cell>
        </row>
        <row r="205">
          <cell r="B205" t="str">
            <v>SUB - TOTAL</v>
          </cell>
          <cell r="C205" t="str">
            <v>¥</v>
          </cell>
          <cell r="D205">
            <v>1324000</v>
          </cell>
          <cell r="E205">
            <v>1324000</v>
          </cell>
          <cell r="F205">
            <v>1324000</v>
          </cell>
          <cell r="G205">
            <v>1324000</v>
          </cell>
          <cell r="H205">
            <v>1324000</v>
          </cell>
          <cell r="I205">
            <v>1324000</v>
          </cell>
          <cell r="J205">
            <v>1324000</v>
          </cell>
          <cell r="K205">
            <v>1324000</v>
          </cell>
          <cell r="L205">
            <v>1324000</v>
          </cell>
          <cell r="M205">
            <v>1324000</v>
          </cell>
          <cell r="N205">
            <v>1324000</v>
          </cell>
          <cell r="O205">
            <v>1324000</v>
          </cell>
        </row>
        <row r="206">
          <cell r="B206" t="str">
            <v>SUB - TOTAL</v>
          </cell>
          <cell r="C206" t="str">
            <v>Rs</v>
          </cell>
          <cell r="D206">
            <v>688480</v>
          </cell>
          <cell r="E206">
            <v>688480</v>
          </cell>
          <cell r="F206">
            <v>688480</v>
          </cell>
          <cell r="G206">
            <v>688480</v>
          </cell>
          <cell r="H206">
            <v>688480</v>
          </cell>
          <cell r="I206">
            <v>688480</v>
          </cell>
          <cell r="J206">
            <v>688480</v>
          </cell>
          <cell r="K206">
            <v>688480</v>
          </cell>
          <cell r="L206">
            <v>688480</v>
          </cell>
          <cell r="M206">
            <v>688480</v>
          </cell>
          <cell r="N206">
            <v>688480</v>
          </cell>
          <cell r="O206">
            <v>688480</v>
          </cell>
        </row>
        <row r="207">
          <cell r="B207" t="str">
            <v>INSURANCE @ 0.3% OF C&amp;F</v>
          </cell>
          <cell r="C207" t="str">
            <v>Rs</v>
          </cell>
          <cell r="D207">
            <v>2065.44</v>
          </cell>
          <cell r="E207">
            <v>2065.44</v>
          </cell>
          <cell r="F207">
            <v>2065.44</v>
          </cell>
          <cell r="G207">
            <v>2065.44</v>
          </cell>
          <cell r="H207">
            <v>2065.44</v>
          </cell>
          <cell r="I207">
            <v>2065.44</v>
          </cell>
          <cell r="J207">
            <v>2065.44</v>
          </cell>
          <cell r="K207">
            <v>2065.44</v>
          </cell>
          <cell r="L207">
            <v>2065.44</v>
          </cell>
          <cell r="M207">
            <v>2065.44</v>
          </cell>
          <cell r="N207">
            <v>2065.44</v>
          </cell>
          <cell r="O207">
            <v>2065.44</v>
          </cell>
        </row>
        <row r="208">
          <cell r="B208" t="str">
            <v>OCEAN FREIGHT</v>
          </cell>
          <cell r="C208" t="str">
            <v>Rs</v>
          </cell>
          <cell r="D208">
            <v>0</v>
          </cell>
          <cell r="E208">
            <v>0</v>
          </cell>
          <cell r="F208">
            <v>0</v>
          </cell>
          <cell r="G208">
            <v>0</v>
          </cell>
          <cell r="H208">
            <v>0</v>
          </cell>
          <cell r="I208">
            <v>0</v>
          </cell>
          <cell r="J208">
            <v>0</v>
          </cell>
          <cell r="K208">
            <v>0</v>
          </cell>
          <cell r="L208">
            <v>0</v>
          </cell>
          <cell r="M208">
            <v>0</v>
          </cell>
          <cell r="N208">
            <v>0</v>
          </cell>
          <cell r="O208">
            <v>0</v>
          </cell>
        </row>
        <row r="209">
          <cell r="B209" t="str">
            <v>TOTAL  C &amp; F</v>
          </cell>
          <cell r="C209" t="str">
            <v>Rs</v>
          </cell>
          <cell r="D209">
            <v>690545.44</v>
          </cell>
          <cell r="E209">
            <v>690545.44</v>
          </cell>
          <cell r="F209">
            <v>690545.44</v>
          </cell>
          <cell r="G209">
            <v>690545.44</v>
          </cell>
          <cell r="H209">
            <v>690545.44</v>
          </cell>
          <cell r="I209">
            <v>690545.44</v>
          </cell>
          <cell r="J209">
            <v>690545.44</v>
          </cell>
          <cell r="K209">
            <v>690545.44</v>
          </cell>
          <cell r="L209">
            <v>690545.44</v>
          </cell>
          <cell r="M209">
            <v>690545.44</v>
          </cell>
          <cell r="N209">
            <v>690545.44</v>
          </cell>
          <cell r="O209">
            <v>690545.44</v>
          </cell>
        </row>
        <row r="210">
          <cell r="B210" t="str">
            <v>LANDING  CHARGES 1%</v>
          </cell>
          <cell r="C210" t="str">
            <v>Rs</v>
          </cell>
          <cell r="D210">
            <v>6905.4543999999996</v>
          </cell>
          <cell r="E210">
            <v>6905.4543999999996</v>
          </cell>
          <cell r="F210">
            <v>6905.4543999999996</v>
          </cell>
          <cell r="G210">
            <v>6905.4543999999996</v>
          </cell>
          <cell r="H210">
            <v>6905.4543999999996</v>
          </cell>
          <cell r="I210">
            <v>6905.4543999999996</v>
          </cell>
          <cell r="J210">
            <v>6905.4543999999996</v>
          </cell>
          <cell r="K210">
            <v>6905.4543999999996</v>
          </cell>
          <cell r="L210">
            <v>6905.4543999999996</v>
          </cell>
          <cell r="M210">
            <v>6905.4543999999996</v>
          </cell>
          <cell r="N210">
            <v>6905.4543999999996</v>
          </cell>
          <cell r="O210">
            <v>6905.4543999999996</v>
          </cell>
        </row>
        <row r="211">
          <cell r="B211" t="str">
            <v>UNIT  VALUE</v>
          </cell>
          <cell r="C211" t="str">
            <v>Rs</v>
          </cell>
          <cell r="D211">
            <v>697450.89439999999</v>
          </cell>
          <cell r="E211">
            <v>697450.89439999999</v>
          </cell>
          <cell r="F211">
            <v>697450.89439999999</v>
          </cell>
          <cell r="G211">
            <v>697450.89439999999</v>
          </cell>
          <cell r="H211">
            <v>697450.89439999999</v>
          </cell>
          <cell r="I211">
            <v>697450.89439999999</v>
          </cell>
          <cell r="J211">
            <v>697450.89439999999</v>
          </cell>
          <cell r="K211">
            <v>697450.89439999999</v>
          </cell>
          <cell r="L211">
            <v>697450.89439999999</v>
          </cell>
          <cell r="M211">
            <v>697450.89439999999</v>
          </cell>
          <cell r="N211">
            <v>697450.89439999999</v>
          </cell>
          <cell r="O211">
            <v>697450.89439999999</v>
          </cell>
        </row>
        <row r="212">
          <cell r="B212" t="str">
            <v>DUTY ASSESSIBLE VALUE (DAV)</v>
          </cell>
          <cell r="C212">
            <v>1</v>
          </cell>
          <cell r="D212">
            <v>697450.89439999999</v>
          </cell>
          <cell r="E212">
            <v>697450.89439999999</v>
          </cell>
          <cell r="F212">
            <v>697450.89439999999</v>
          </cell>
          <cell r="G212">
            <v>697450.89439999999</v>
          </cell>
          <cell r="H212">
            <v>697450.89439999999</v>
          </cell>
          <cell r="I212">
            <v>697450.89439999999</v>
          </cell>
          <cell r="J212">
            <v>697450.89439999999</v>
          </cell>
          <cell r="K212">
            <v>697450.89439999999</v>
          </cell>
          <cell r="L212">
            <v>697450.89439999999</v>
          </cell>
          <cell r="M212">
            <v>697450.89439999999</v>
          </cell>
          <cell r="N212">
            <v>697450.89439999999</v>
          </cell>
          <cell r="O212">
            <v>697450.89439999999</v>
          </cell>
        </row>
        <row r="213">
          <cell r="B213" t="str">
            <v>C &amp; F</v>
          </cell>
          <cell r="C213">
            <v>2</v>
          </cell>
          <cell r="D213">
            <v>688480</v>
          </cell>
          <cell r="E213">
            <v>688480</v>
          </cell>
          <cell r="F213">
            <v>688480</v>
          </cell>
          <cell r="G213">
            <v>688480</v>
          </cell>
          <cell r="H213">
            <v>688480</v>
          </cell>
          <cell r="I213">
            <v>688480</v>
          </cell>
          <cell r="J213">
            <v>688480</v>
          </cell>
          <cell r="K213">
            <v>688480</v>
          </cell>
          <cell r="L213">
            <v>688480</v>
          </cell>
          <cell r="M213">
            <v>688480</v>
          </cell>
          <cell r="N213">
            <v>688480</v>
          </cell>
          <cell r="O213">
            <v>688480</v>
          </cell>
        </row>
        <row r="214">
          <cell r="B214" t="str">
            <v>BANK  CHARGES  @ 0.5 %       OF (2)</v>
          </cell>
          <cell r="C214">
            <v>3</v>
          </cell>
          <cell r="D214">
            <v>3442.4</v>
          </cell>
          <cell r="E214">
            <v>3442.4</v>
          </cell>
          <cell r="F214">
            <v>3442.4</v>
          </cell>
          <cell r="G214">
            <v>3442.4</v>
          </cell>
          <cell r="H214">
            <v>3442.4</v>
          </cell>
          <cell r="I214">
            <v>3442.4</v>
          </cell>
          <cell r="J214">
            <v>3442.4</v>
          </cell>
          <cell r="K214">
            <v>3442.4</v>
          </cell>
          <cell r="L214">
            <v>3442.4</v>
          </cell>
          <cell r="M214">
            <v>3442.4</v>
          </cell>
          <cell r="N214">
            <v>3442.4</v>
          </cell>
          <cell r="O214">
            <v>3442.4</v>
          </cell>
        </row>
        <row r="215">
          <cell r="B215" t="str">
            <v>LC OPENING CHG @ 0.35 %      OF (2)</v>
          </cell>
          <cell r="C215">
            <v>4</v>
          </cell>
          <cell r="D215">
            <v>2409.6799999999998</v>
          </cell>
          <cell r="E215">
            <v>2409.6799999999998</v>
          </cell>
          <cell r="F215">
            <v>2409.6799999999998</v>
          </cell>
          <cell r="G215">
            <v>2409.6799999999998</v>
          </cell>
          <cell r="H215">
            <v>2409.6799999999998</v>
          </cell>
          <cell r="I215">
            <v>2409.6799999999998</v>
          </cell>
          <cell r="J215">
            <v>2409.6799999999998</v>
          </cell>
          <cell r="K215">
            <v>2409.6799999999998</v>
          </cell>
          <cell r="L215">
            <v>2409.6799999999998</v>
          </cell>
          <cell r="M215">
            <v>2409.6799999999998</v>
          </cell>
          <cell r="N215">
            <v>2409.6799999999998</v>
          </cell>
          <cell r="O215">
            <v>2409.6799999999998</v>
          </cell>
        </row>
        <row r="216">
          <cell r="B216" t="str">
            <v>ITP Valuation Provisional 8% of (1)</v>
          </cell>
          <cell r="C216">
            <v>5</v>
          </cell>
          <cell r="D216">
            <v>55796.071552000001</v>
          </cell>
          <cell r="E216">
            <v>55796.071552000001</v>
          </cell>
          <cell r="F216">
            <v>55796.071552000001</v>
          </cell>
          <cell r="G216">
            <v>55796.071552000001</v>
          </cell>
          <cell r="H216">
            <v>55796.071552000001</v>
          </cell>
          <cell r="I216">
            <v>55796.071552000001</v>
          </cell>
          <cell r="J216">
            <v>55796.071552000001</v>
          </cell>
          <cell r="K216">
            <v>55796.071552000001</v>
          </cell>
          <cell r="L216">
            <v>55796.071552000001</v>
          </cell>
          <cell r="M216">
            <v>55796.071552000001</v>
          </cell>
          <cell r="N216">
            <v>55796.071552000001</v>
          </cell>
          <cell r="O216">
            <v>55796.071552000001</v>
          </cell>
        </row>
        <row r="217">
          <cell r="B217" t="str">
            <v>INSURANCE @ 0.3 %                OF (2)</v>
          </cell>
          <cell r="C217">
            <v>6</v>
          </cell>
          <cell r="D217">
            <v>2065.44</v>
          </cell>
          <cell r="E217">
            <v>2065.44</v>
          </cell>
          <cell r="F217">
            <v>2065.44</v>
          </cell>
          <cell r="G217">
            <v>2065.44</v>
          </cell>
          <cell r="H217">
            <v>2065.44</v>
          </cell>
          <cell r="I217">
            <v>2065.44</v>
          </cell>
          <cell r="J217">
            <v>2065.44</v>
          </cell>
          <cell r="K217">
            <v>2065.44</v>
          </cell>
          <cell r="L217">
            <v>2065.44</v>
          </cell>
          <cell r="M217">
            <v>2065.44</v>
          </cell>
          <cell r="N217">
            <v>2065.44</v>
          </cell>
          <cell r="O217">
            <v>2065.44</v>
          </cell>
        </row>
        <row r="218">
          <cell r="B218" t="str">
            <v>CUSTOM DUTY @ 60 %            OF (1)</v>
          </cell>
          <cell r="C218">
            <v>7</v>
          </cell>
          <cell r="D218">
            <v>418470.53664000001</v>
          </cell>
          <cell r="E218">
            <v>418470.53664000001</v>
          </cell>
          <cell r="F218">
            <v>418470.53664000001</v>
          </cell>
          <cell r="G218">
            <v>418470.53664000001</v>
          </cell>
          <cell r="H218">
            <v>418470.53664000001</v>
          </cell>
          <cell r="I218">
            <v>418470.53664000001</v>
          </cell>
          <cell r="J218">
            <v>418470.53664000001</v>
          </cell>
          <cell r="K218">
            <v>418470.53664000001</v>
          </cell>
          <cell r="L218">
            <v>418470.53664000001</v>
          </cell>
          <cell r="M218">
            <v>418470.53664000001</v>
          </cell>
          <cell r="N218">
            <v>418470.53664000001</v>
          </cell>
          <cell r="O218">
            <v>418470.53664000001</v>
          </cell>
        </row>
        <row r="219">
          <cell r="B219" t="str">
            <v>C.V.T. 7.5% of (1+7+9+10+11)</v>
          </cell>
          <cell r="C219">
            <v>8</v>
          </cell>
          <cell r="D219">
            <v>101064.38459855999</v>
          </cell>
          <cell r="E219">
            <v>101064.38459855999</v>
          </cell>
          <cell r="F219">
            <v>101064.38459855999</v>
          </cell>
          <cell r="G219">
            <v>101064.38459855999</v>
          </cell>
          <cell r="H219">
            <v>101064.38459855999</v>
          </cell>
          <cell r="I219">
            <v>101064.38459855999</v>
          </cell>
          <cell r="J219">
            <v>101064.38459855999</v>
          </cell>
          <cell r="K219">
            <v>101064.38459855999</v>
          </cell>
          <cell r="L219">
            <v>101064.38459855999</v>
          </cell>
          <cell r="M219">
            <v>101064.38459855999</v>
          </cell>
          <cell r="N219">
            <v>101064.38459855999</v>
          </cell>
          <cell r="O219">
            <v>101064.38459855999</v>
          </cell>
        </row>
        <row r="220">
          <cell r="B220" t="str">
            <v>SALES TAX   @ 15 %  OF (1+7)</v>
          </cell>
          <cell r="C220">
            <v>9</v>
          </cell>
          <cell r="D220">
            <v>167388.214656</v>
          </cell>
          <cell r="E220">
            <v>167388.214656</v>
          </cell>
          <cell r="F220">
            <v>167388.214656</v>
          </cell>
          <cell r="G220">
            <v>167388.214656</v>
          </cell>
          <cell r="H220">
            <v>167388.214656</v>
          </cell>
          <cell r="I220">
            <v>167388.214656</v>
          </cell>
          <cell r="J220">
            <v>167388.214656</v>
          </cell>
          <cell r="K220">
            <v>167388.214656</v>
          </cell>
          <cell r="L220">
            <v>167388.214656</v>
          </cell>
          <cell r="M220">
            <v>167388.214656</v>
          </cell>
          <cell r="N220">
            <v>167388.214656</v>
          </cell>
          <cell r="O220">
            <v>167388.214656</v>
          </cell>
        </row>
        <row r="221">
          <cell r="B221" t="str">
            <v>INCOME TAX  @ 5 % OF (1+7+9)</v>
          </cell>
          <cell r="C221">
            <v>10</v>
          </cell>
          <cell r="D221">
            <v>64165.482284800004</v>
          </cell>
          <cell r="E221">
            <v>64165.482284800004</v>
          </cell>
          <cell r="F221">
            <v>64165.482284800004</v>
          </cell>
          <cell r="G221">
            <v>64165.482284800004</v>
          </cell>
          <cell r="H221">
            <v>64165.482284800004</v>
          </cell>
          <cell r="I221">
            <v>64165.482284800004</v>
          </cell>
          <cell r="J221">
            <v>64165.482284800004</v>
          </cell>
          <cell r="K221">
            <v>64165.482284800004</v>
          </cell>
          <cell r="L221">
            <v>64165.482284800004</v>
          </cell>
          <cell r="M221">
            <v>64165.482284800004</v>
          </cell>
          <cell r="N221">
            <v>64165.482284800004</v>
          </cell>
          <cell r="O221">
            <v>64165.482284800004</v>
          </cell>
        </row>
        <row r="222">
          <cell r="B222" t="str">
            <v>CENTRAL EXCISE DUTY     @ Rs.50</v>
          </cell>
          <cell r="C222">
            <v>11</v>
          </cell>
          <cell r="D222">
            <v>50</v>
          </cell>
          <cell r="E222">
            <v>50</v>
          </cell>
          <cell r="F222">
            <v>50</v>
          </cell>
          <cell r="G222">
            <v>50</v>
          </cell>
          <cell r="H222">
            <v>50</v>
          </cell>
          <cell r="I222">
            <v>50</v>
          </cell>
          <cell r="J222">
            <v>50</v>
          </cell>
          <cell r="K222">
            <v>50</v>
          </cell>
          <cell r="L222">
            <v>50</v>
          </cell>
          <cell r="M222">
            <v>50</v>
          </cell>
          <cell r="N222">
            <v>50</v>
          </cell>
          <cell r="O222">
            <v>50</v>
          </cell>
        </row>
        <row r="223">
          <cell r="B223" t="str">
            <v>OCTROI @ 2 % OF  (1+5+7+8+9+11)</v>
          </cell>
          <cell r="C223">
            <v>12</v>
          </cell>
          <cell r="D223">
            <v>0</v>
          </cell>
          <cell r="E223">
            <v>0</v>
          </cell>
          <cell r="F223">
            <v>0</v>
          </cell>
          <cell r="G223">
            <v>0</v>
          </cell>
          <cell r="H223">
            <v>0</v>
          </cell>
          <cell r="I223">
            <v>0</v>
          </cell>
          <cell r="J223">
            <v>0</v>
          </cell>
          <cell r="K223">
            <v>0</v>
          </cell>
          <cell r="L223">
            <v>0</v>
          </cell>
          <cell r="M223">
            <v>0</v>
          </cell>
          <cell r="N223">
            <v>0</v>
          </cell>
          <cell r="O223">
            <v>0</v>
          </cell>
        </row>
        <row r="224">
          <cell r="B224" t="str">
            <v>KMC DMI @ 0.2 OF (1+5+7+8+9+10)</v>
          </cell>
          <cell r="C224">
            <v>13</v>
          </cell>
          <cell r="D224">
            <v>3008.6711682627197</v>
          </cell>
          <cell r="E224">
            <v>3008.6711682627197</v>
          </cell>
          <cell r="F224">
            <v>3008.6711682627197</v>
          </cell>
          <cell r="G224">
            <v>3008.6711682627197</v>
          </cell>
          <cell r="H224">
            <v>3008.6711682627197</v>
          </cell>
          <cell r="I224">
            <v>3008.6711682627197</v>
          </cell>
          <cell r="J224">
            <v>3008.6711682627197</v>
          </cell>
          <cell r="K224">
            <v>3008.6711682627197</v>
          </cell>
          <cell r="L224">
            <v>3008.6711682627197</v>
          </cell>
          <cell r="M224">
            <v>3008.6711682627197</v>
          </cell>
          <cell r="N224">
            <v>3008.6711682627197</v>
          </cell>
          <cell r="O224">
            <v>3008.6711682627197</v>
          </cell>
        </row>
        <row r="225">
          <cell r="B225" t="str">
            <v>WHARFAGE @ Rs.314 per cubic meter</v>
          </cell>
          <cell r="C225">
            <v>14</v>
          </cell>
          <cell r="D225">
            <v>4396</v>
          </cell>
          <cell r="E225">
            <v>4396</v>
          </cell>
          <cell r="F225">
            <v>4396</v>
          </cell>
          <cell r="G225">
            <v>4396</v>
          </cell>
          <cell r="H225">
            <v>4396</v>
          </cell>
          <cell r="I225">
            <v>4396</v>
          </cell>
          <cell r="J225">
            <v>4396</v>
          </cell>
          <cell r="K225">
            <v>4396</v>
          </cell>
          <cell r="L225">
            <v>4396</v>
          </cell>
          <cell r="M225">
            <v>4396</v>
          </cell>
          <cell r="N225">
            <v>4396</v>
          </cell>
          <cell r="O225">
            <v>4396</v>
          </cell>
        </row>
        <row r="226">
          <cell r="B226" t="str">
            <v>BONDING FEE @ 0 %               OF (1)</v>
          </cell>
          <cell r="C226">
            <v>15</v>
          </cell>
          <cell r="D226">
            <v>0</v>
          </cell>
          <cell r="E226">
            <v>0</v>
          </cell>
          <cell r="F226">
            <v>0</v>
          </cell>
          <cell r="G226">
            <v>0</v>
          </cell>
          <cell r="H226">
            <v>0</v>
          </cell>
          <cell r="I226">
            <v>0</v>
          </cell>
          <cell r="J226">
            <v>0</v>
          </cell>
          <cell r="K226">
            <v>0</v>
          </cell>
          <cell r="L226">
            <v>0</v>
          </cell>
          <cell r="M226">
            <v>0</v>
          </cell>
          <cell r="N226">
            <v>0</v>
          </cell>
          <cell r="O226">
            <v>0</v>
          </cell>
        </row>
        <row r="227">
          <cell r="B227" t="str">
            <v>STAMP DUTY CHARGE    @ Rs. 225</v>
          </cell>
          <cell r="C227">
            <v>16</v>
          </cell>
          <cell r="D227">
            <v>225</v>
          </cell>
          <cell r="E227">
            <v>225</v>
          </cell>
          <cell r="F227">
            <v>225</v>
          </cell>
          <cell r="G227">
            <v>225</v>
          </cell>
          <cell r="H227">
            <v>225</v>
          </cell>
          <cell r="I227">
            <v>225</v>
          </cell>
          <cell r="J227">
            <v>225</v>
          </cell>
          <cell r="K227">
            <v>225</v>
          </cell>
          <cell r="L227">
            <v>225</v>
          </cell>
          <cell r="M227">
            <v>225</v>
          </cell>
          <cell r="N227">
            <v>225</v>
          </cell>
          <cell r="O227">
            <v>225</v>
          </cell>
        </row>
        <row r="228">
          <cell r="B228" t="str">
            <v>CLEARING  CHARGES      @ Rs. 750</v>
          </cell>
          <cell r="C228">
            <v>17</v>
          </cell>
          <cell r="D228">
            <v>750</v>
          </cell>
          <cell r="E228">
            <v>750</v>
          </cell>
          <cell r="F228">
            <v>750</v>
          </cell>
          <cell r="G228">
            <v>750</v>
          </cell>
          <cell r="H228">
            <v>750</v>
          </cell>
          <cell r="I228">
            <v>750</v>
          </cell>
          <cell r="J228">
            <v>750</v>
          </cell>
          <cell r="K228">
            <v>750</v>
          </cell>
          <cell r="L228">
            <v>750</v>
          </cell>
          <cell r="M228">
            <v>750</v>
          </cell>
          <cell r="N228">
            <v>750</v>
          </cell>
          <cell r="O228">
            <v>750</v>
          </cell>
        </row>
        <row r="229">
          <cell r="B229" t="str">
            <v>OTHER CLEARING CHARGES @ Rs.200</v>
          </cell>
          <cell r="C229">
            <v>18</v>
          </cell>
          <cell r="D229">
            <v>200</v>
          </cell>
          <cell r="E229">
            <v>200</v>
          </cell>
          <cell r="F229">
            <v>200</v>
          </cell>
          <cell r="G229">
            <v>200</v>
          </cell>
          <cell r="H229">
            <v>200</v>
          </cell>
          <cell r="I229">
            <v>200</v>
          </cell>
          <cell r="J229">
            <v>200</v>
          </cell>
          <cell r="K229">
            <v>200</v>
          </cell>
          <cell r="L229">
            <v>200</v>
          </cell>
          <cell r="M229">
            <v>200</v>
          </cell>
          <cell r="N229">
            <v>200</v>
          </cell>
          <cell r="O229">
            <v>200</v>
          </cell>
        </row>
        <row r="230">
          <cell r="B230" t="str">
            <v>DELIEVERY ORDER CHARGES @ Rs.600</v>
          </cell>
          <cell r="C230">
            <v>19</v>
          </cell>
          <cell r="D230">
            <v>600</v>
          </cell>
          <cell r="E230">
            <v>600</v>
          </cell>
          <cell r="F230">
            <v>600</v>
          </cell>
          <cell r="G230">
            <v>600</v>
          </cell>
          <cell r="H230">
            <v>600</v>
          </cell>
          <cell r="I230">
            <v>600</v>
          </cell>
          <cell r="J230">
            <v>600</v>
          </cell>
          <cell r="K230">
            <v>600</v>
          </cell>
          <cell r="L230">
            <v>600</v>
          </cell>
          <cell r="M230">
            <v>600</v>
          </cell>
          <cell r="N230">
            <v>600</v>
          </cell>
          <cell r="O230">
            <v>600</v>
          </cell>
        </row>
        <row r="231">
          <cell r="B231" t="str">
            <v>DEMURRAGE</v>
          </cell>
          <cell r="C231">
            <v>20</v>
          </cell>
          <cell r="D231">
            <v>0</v>
          </cell>
          <cell r="E231">
            <v>0</v>
          </cell>
          <cell r="F231">
            <v>0</v>
          </cell>
          <cell r="G231">
            <v>0</v>
          </cell>
          <cell r="H231">
            <v>0</v>
          </cell>
          <cell r="I231">
            <v>0</v>
          </cell>
          <cell r="J231">
            <v>0</v>
          </cell>
          <cell r="K231">
            <v>0</v>
          </cell>
          <cell r="L231">
            <v>0</v>
          </cell>
          <cell r="M231">
            <v>0</v>
          </cell>
          <cell r="N231">
            <v>0</v>
          </cell>
          <cell r="O231">
            <v>0</v>
          </cell>
        </row>
        <row r="232">
          <cell r="B232" t="str">
            <v>SHIFTING CHARGES          @ Rs. 500</v>
          </cell>
          <cell r="C232">
            <v>21</v>
          </cell>
          <cell r="D232">
            <v>500</v>
          </cell>
          <cell r="E232">
            <v>500</v>
          </cell>
          <cell r="F232">
            <v>500</v>
          </cell>
          <cell r="G232">
            <v>500</v>
          </cell>
          <cell r="H232">
            <v>500</v>
          </cell>
          <cell r="I232">
            <v>500</v>
          </cell>
          <cell r="J232">
            <v>500</v>
          </cell>
          <cell r="K232">
            <v>500</v>
          </cell>
          <cell r="L232">
            <v>500</v>
          </cell>
          <cell r="M232">
            <v>500</v>
          </cell>
          <cell r="N232">
            <v>500</v>
          </cell>
          <cell r="O232">
            <v>500</v>
          </cell>
        </row>
        <row r="233">
          <cell r="B233" t="str">
            <v>Total Landed Cost excluding presumptive tax</v>
          </cell>
          <cell r="C233" t="str">
            <v>A</v>
          </cell>
          <cell r="D233">
            <v>1281458.1839588226</v>
          </cell>
          <cell r="E233">
            <v>1281458.1839588226</v>
          </cell>
          <cell r="F233">
            <v>1281458.1839588226</v>
          </cell>
          <cell r="G233">
            <v>1281458.1839588226</v>
          </cell>
          <cell r="H233">
            <v>1281458.1839588226</v>
          </cell>
          <cell r="I233">
            <v>1281458.1839588226</v>
          </cell>
          <cell r="J233">
            <v>1281458.1839588226</v>
          </cell>
          <cell r="K233">
            <v>1281458.1839588226</v>
          </cell>
          <cell r="L233">
            <v>1281458.1839588226</v>
          </cell>
          <cell r="M233">
            <v>1281458.1839588226</v>
          </cell>
          <cell r="N233">
            <v>1281458.1839588226</v>
          </cell>
          <cell r="O233">
            <v>1281458.1839588226</v>
          </cell>
        </row>
        <row r="234">
          <cell r="D234">
            <v>1.8612859980810228</v>
          </cell>
          <cell r="E234">
            <v>1.8612859980810228</v>
          </cell>
          <cell r="F234">
            <v>1.8612859980810228</v>
          </cell>
          <cell r="G234">
            <v>1.8612859980810228</v>
          </cell>
          <cell r="H234">
            <v>1.8612859980810228</v>
          </cell>
          <cell r="I234">
            <v>1.8612859980810228</v>
          </cell>
          <cell r="J234">
            <v>1.8612859980810228</v>
          </cell>
          <cell r="K234">
            <v>1.8612859980810228</v>
          </cell>
          <cell r="L234">
            <v>1.8612859980810228</v>
          </cell>
          <cell r="M234">
            <v>1.8612859980810228</v>
          </cell>
          <cell r="N234">
            <v>1.8612859980810228</v>
          </cell>
          <cell r="O234">
            <v>1.8612859980810228</v>
          </cell>
        </row>
        <row r="236">
          <cell r="B236" t="str">
            <v>Presumptive tax</v>
          </cell>
          <cell r="D236">
            <v>64165.482284800004</v>
          </cell>
          <cell r="E236">
            <v>64165.482284800004</v>
          </cell>
          <cell r="F236">
            <v>64165.482284800004</v>
          </cell>
          <cell r="G236">
            <v>64165.482284800004</v>
          </cell>
          <cell r="H236">
            <v>64165.482284800004</v>
          </cell>
          <cell r="I236">
            <v>64165.482284800004</v>
          </cell>
          <cell r="J236">
            <v>64165.482284800004</v>
          </cell>
          <cell r="K236">
            <v>64165.482284800004</v>
          </cell>
          <cell r="L236">
            <v>64165.482284800004</v>
          </cell>
          <cell r="M236">
            <v>64165.482284800004</v>
          </cell>
          <cell r="N236">
            <v>64165.482284800004</v>
          </cell>
          <cell r="O236">
            <v>64165.482284800004</v>
          </cell>
        </row>
        <row r="237">
          <cell r="B237" t="str">
            <v>Tax U/S 50 (4) @ 3.5%</v>
          </cell>
          <cell r="D237">
            <v>0</v>
          </cell>
          <cell r="E237">
            <v>0</v>
          </cell>
          <cell r="F237">
            <v>0</v>
          </cell>
          <cell r="G237">
            <v>0</v>
          </cell>
          <cell r="H237">
            <v>0</v>
          </cell>
          <cell r="I237">
            <v>0</v>
          </cell>
          <cell r="J237">
            <v>0</v>
          </cell>
          <cell r="K237">
            <v>0</v>
          </cell>
          <cell r="L237">
            <v>0</v>
          </cell>
          <cell r="M237">
            <v>0</v>
          </cell>
          <cell r="N237">
            <v>0</v>
          </cell>
          <cell r="O237">
            <v>0</v>
          </cell>
        </row>
        <row r="238">
          <cell r="D238">
            <v>64165.482284800004</v>
          </cell>
          <cell r="E238">
            <v>64165.482284800004</v>
          </cell>
          <cell r="F238">
            <v>64165.482284800004</v>
          </cell>
          <cell r="G238">
            <v>64165.482284800004</v>
          </cell>
          <cell r="H238">
            <v>64165.482284800004</v>
          </cell>
          <cell r="I238">
            <v>64165.482284800004</v>
          </cell>
          <cell r="J238">
            <v>64165.482284800004</v>
          </cell>
          <cell r="K238">
            <v>64165.482284800004</v>
          </cell>
          <cell r="L238">
            <v>64165.482284800004</v>
          </cell>
          <cell r="M238">
            <v>64165.482284800004</v>
          </cell>
          <cell r="N238">
            <v>64165.482284800004</v>
          </cell>
          <cell r="O238">
            <v>64165.482284800004</v>
          </cell>
        </row>
        <row r="240">
          <cell r="B240" t="str">
            <v>Existing selling price</v>
          </cell>
        </row>
        <row r="241">
          <cell r="B241" t="str">
            <v>Landed cost</v>
          </cell>
          <cell r="D241">
            <v>1345623.6662436225</v>
          </cell>
          <cell r="E241">
            <v>1345623.6662436225</v>
          </cell>
          <cell r="F241">
            <v>1345623.6662436225</v>
          </cell>
          <cell r="G241">
            <v>1345623.6662436225</v>
          </cell>
          <cell r="H241">
            <v>1345623.6662436225</v>
          </cell>
          <cell r="I241">
            <v>1345623.6662436225</v>
          </cell>
          <cell r="J241">
            <v>1345623.6662436225</v>
          </cell>
          <cell r="K241">
            <v>1345623.6662436225</v>
          </cell>
          <cell r="L241">
            <v>1345623.6662436225</v>
          </cell>
          <cell r="M241">
            <v>1345623.6662436225</v>
          </cell>
          <cell r="N241">
            <v>1345623.6662436225</v>
          </cell>
          <cell r="O241">
            <v>1345623.6662436225</v>
          </cell>
        </row>
        <row r="242">
          <cell r="B242" t="str">
            <v>Distributor Mark-up.</v>
          </cell>
          <cell r="D242">
            <v>60000</v>
          </cell>
          <cell r="E242">
            <v>60000</v>
          </cell>
          <cell r="F242">
            <v>60000</v>
          </cell>
          <cell r="G242">
            <v>60000</v>
          </cell>
          <cell r="H242">
            <v>60000</v>
          </cell>
          <cell r="I242">
            <v>60000</v>
          </cell>
          <cell r="J242">
            <v>60000</v>
          </cell>
          <cell r="K242">
            <v>60000</v>
          </cell>
          <cell r="L242">
            <v>60000</v>
          </cell>
          <cell r="M242">
            <v>60000</v>
          </cell>
          <cell r="N242">
            <v>60000</v>
          </cell>
          <cell r="O242">
            <v>60000</v>
          </cell>
        </row>
        <row r="243">
          <cell r="B243" t="str">
            <v>Income  Tax 5%</v>
          </cell>
          <cell r="D243">
            <v>0</v>
          </cell>
          <cell r="E243">
            <v>0</v>
          </cell>
          <cell r="F243">
            <v>0</v>
          </cell>
          <cell r="G243">
            <v>0</v>
          </cell>
          <cell r="H243">
            <v>0</v>
          </cell>
          <cell r="I243">
            <v>0</v>
          </cell>
          <cell r="J243">
            <v>0</v>
          </cell>
          <cell r="K243">
            <v>0</v>
          </cell>
          <cell r="L243">
            <v>0</v>
          </cell>
          <cell r="M243">
            <v>0</v>
          </cell>
          <cell r="N243">
            <v>0</v>
          </cell>
          <cell r="O243">
            <v>0</v>
          </cell>
        </row>
        <row r="244">
          <cell r="B244" t="str">
            <v>Dealer commission</v>
          </cell>
          <cell r="D244">
            <v>30000</v>
          </cell>
          <cell r="E244">
            <v>30000</v>
          </cell>
          <cell r="F244">
            <v>30000</v>
          </cell>
          <cell r="G244">
            <v>30000</v>
          </cell>
          <cell r="H244">
            <v>30000</v>
          </cell>
          <cell r="I244">
            <v>30000</v>
          </cell>
          <cell r="J244">
            <v>30000</v>
          </cell>
          <cell r="K244">
            <v>30000</v>
          </cell>
          <cell r="L244">
            <v>30000</v>
          </cell>
          <cell r="M244">
            <v>30000</v>
          </cell>
          <cell r="N244">
            <v>30000</v>
          </cell>
          <cell r="O244">
            <v>30000</v>
          </cell>
        </row>
        <row r="245">
          <cell r="D245">
            <v>1435623.6662436225</v>
          </cell>
          <cell r="E245">
            <v>1435623.6662436225</v>
          </cell>
          <cell r="F245">
            <v>1435623.6662436225</v>
          </cell>
          <cell r="G245">
            <v>1435623.6662436225</v>
          </cell>
          <cell r="H245">
            <v>1435623.6662436225</v>
          </cell>
          <cell r="I245">
            <v>1435623.6662436225</v>
          </cell>
          <cell r="J245">
            <v>1435623.6662436225</v>
          </cell>
          <cell r="K245">
            <v>1435623.6662436225</v>
          </cell>
          <cell r="L245">
            <v>1435623.6662436225</v>
          </cell>
          <cell r="M245">
            <v>1435623.6662436225</v>
          </cell>
          <cell r="N245">
            <v>1435623.6662436225</v>
          </cell>
          <cell r="O245">
            <v>1435623.6662436225</v>
          </cell>
        </row>
        <row r="246">
          <cell r="B246" t="str">
            <v>Sales tax</v>
          </cell>
          <cell r="D246">
            <v>215343.54993654336</v>
          </cell>
          <cell r="E246">
            <v>215343.54993654336</v>
          </cell>
          <cell r="F246">
            <v>215343.54993654336</v>
          </cell>
          <cell r="G246">
            <v>215343.54993654336</v>
          </cell>
          <cell r="H246">
            <v>215343.54993654336</v>
          </cell>
          <cell r="I246">
            <v>215343.54993654336</v>
          </cell>
          <cell r="J246">
            <v>215343.54993654336</v>
          </cell>
          <cell r="K246">
            <v>215343.54993654336</v>
          </cell>
          <cell r="L246">
            <v>215343.54993654336</v>
          </cell>
          <cell r="M246">
            <v>215343.54993654336</v>
          </cell>
          <cell r="N246">
            <v>215343.54993654336</v>
          </cell>
          <cell r="O246">
            <v>215343.54993654336</v>
          </cell>
        </row>
        <row r="247">
          <cell r="B247" t="str">
            <v>Selling Price taken in budget</v>
          </cell>
          <cell r="D247">
            <v>1650967.216180166</v>
          </cell>
          <cell r="E247">
            <v>1650967.216180166</v>
          </cell>
          <cell r="F247">
            <v>1650967.216180166</v>
          </cell>
          <cell r="G247">
            <v>1650967.216180166</v>
          </cell>
          <cell r="H247">
            <v>1650967.216180166</v>
          </cell>
          <cell r="I247">
            <v>1650967.216180166</v>
          </cell>
          <cell r="J247">
            <v>1650967.216180166</v>
          </cell>
          <cell r="K247">
            <v>1650967.216180166</v>
          </cell>
          <cell r="L247">
            <v>1650967.216180166</v>
          </cell>
          <cell r="M247">
            <v>1650967.216180166</v>
          </cell>
          <cell r="N247">
            <v>1650967.216180166</v>
          </cell>
          <cell r="O247">
            <v>1650967.216180166</v>
          </cell>
        </row>
        <row r="248">
          <cell r="B248" t="str">
            <v>Selling price as per sales price list</v>
          </cell>
          <cell r="D248">
            <v>1860000</v>
          </cell>
          <cell r="E248">
            <v>1860000</v>
          </cell>
          <cell r="F248">
            <v>1860000</v>
          </cell>
          <cell r="G248">
            <v>1860000</v>
          </cell>
          <cell r="H248">
            <v>1860000</v>
          </cell>
          <cell r="I248">
            <v>1860000</v>
          </cell>
          <cell r="J248">
            <v>1860000</v>
          </cell>
          <cell r="K248">
            <v>1860000</v>
          </cell>
          <cell r="L248">
            <v>1860000</v>
          </cell>
          <cell r="M248">
            <v>1860000</v>
          </cell>
          <cell r="N248">
            <v>1860000</v>
          </cell>
          <cell r="O248">
            <v>1860000</v>
          </cell>
        </row>
        <row r="250">
          <cell r="B250" t="str">
            <v>Units sold</v>
          </cell>
          <cell r="D250">
            <v>3</v>
          </cell>
          <cell r="E250">
            <v>3</v>
          </cell>
          <cell r="F250">
            <v>3</v>
          </cell>
          <cell r="G250">
            <v>3</v>
          </cell>
          <cell r="H250">
            <v>3</v>
          </cell>
          <cell r="I250">
            <v>3</v>
          </cell>
          <cell r="J250">
            <v>3</v>
          </cell>
          <cell r="K250">
            <v>3</v>
          </cell>
          <cell r="L250">
            <v>3</v>
          </cell>
          <cell r="M250">
            <v>3</v>
          </cell>
          <cell r="N250">
            <v>3</v>
          </cell>
          <cell r="O250">
            <v>3</v>
          </cell>
          <cell r="P250">
            <v>36</v>
          </cell>
        </row>
        <row r="251">
          <cell r="D251">
            <v>2065440</v>
          </cell>
          <cell r="E251">
            <v>2065440</v>
          </cell>
          <cell r="F251">
            <v>2065440</v>
          </cell>
          <cell r="G251">
            <v>2065440</v>
          </cell>
          <cell r="H251">
            <v>2065440</v>
          </cell>
          <cell r="I251">
            <v>2065440</v>
          </cell>
          <cell r="J251">
            <v>2065440</v>
          </cell>
          <cell r="K251">
            <v>2065440</v>
          </cell>
          <cell r="L251">
            <v>2065440</v>
          </cell>
          <cell r="M251">
            <v>2065440</v>
          </cell>
          <cell r="N251">
            <v>2065440</v>
          </cell>
          <cell r="O251">
            <v>2065440</v>
          </cell>
          <cell r="P251">
            <v>24785280</v>
          </cell>
        </row>
        <row r="253">
          <cell r="B253" t="str">
            <v xml:space="preserve">Working </v>
          </cell>
        </row>
        <row r="254">
          <cell r="B254" t="str">
            <v xml:space="preserve">Sales </v>
          </cell>
          <cell r="D254">
            <v>4952901.6485404978</v>
          </cell>
          <cell r="E254">
            <v>4952901.6485404978</v>
          </cell>
          <cell r="F254">
            <v>4952901.6485404978</v>
          </cell>
          <cell r="G254">
            <v>4952901.6485404978</v>
          </cell>
          <cell r="H254">
            <v>4952901.6485404978</v>
          </cell>
          <cell r="I254">
            <v>4952901.6485404978</v>
          </cell>
          <cell r="J254">
            <v>4952901.6485404978</v>
          </cell>
          <cell r="K254">
            <v>4952901.6485404978</v>
          </cell>
          <cell r="L254">
            <v>4952901.6485404978</v>
          </cell>
          <cell r="M254">
            <v>4952901.6485404978</v>
          </cell>
          <cell r="N254">
            <v>4952901.6485404978</v>
          </cell>
          <cell r="O254">
            <v>4952901.6485404978</v>
          </cell>
        </row>
        <row r="255">
          <cell r="B255" t="str">
            <v>Sales tax</v>
          </cell>
          <cell r="D255">
            <v>215343.54993654336</v>
          </cell>
          <cell r="E255">
            <v>215343.54993654336</v>
          </cell>
          <cell r="F255">
            <v>215343.54993654336</v>
          </cell>
          <cell r="G255">
            <v>215343.54993654336</v>
          </cell>
          <cell r="H255">
            <v>215343.54993654336</v>
          </cell>
          <cell r="I255">
            <v>215343.54993654336</v>
          </cell>
          <cell r="J255">
            <v>215343.54993654336</v>
          </cell>
          <cell r="K255">
            <v>215343.54993654336</v>
          </cell>
          <cell r="L255">
            <v>215343.54993654336</v>
          </cell>
          <cell r="M255">
            <v>215343.54993654336</v>
          </cell>
          <cell r="N255">
            <v>215343.54993654336</v>
          </cell>
          <cell r="O255">
            <v>215343.54993654336</v>
          </cell>
        </row>
        <row r="256">
          <cell r="B256" t="str">
            <v>Cost of Sales - per unit</v>
          </cell>
          <cell r="D256">
            <v>1281458.1839588226</v>
          </cell>
          <cell r="E256">
            <v>1281458.1839588226</v>
          </cell>
          <cell r="F256">
            <v>1281458.1839588226</v>
          </cell>
          <cell r="G256">
            <v>1281458.1839588226</v>
          </cell>
          <cell r="H256">
            <v>1281458.1839588226</v>
          </cell>
          <cell r="I256">
            <v>1281458.1839588226</v>
          </cell>
          <cell r="J256">
            <v>1281458.1839588226</v>
          </cell>
          <cell r="K256">
            <v>1281458.1839588226</v>
          </cell>
          <cell r="L256">
            <v>1281458.1839588226</v>
          </cell>
          <cell r="M256">
            <v>1281458.1839588226</v>
          </cell>
          <cell r="N256">
            <v>1281458.1839588226</v>
          </cell>
          <cell r="O256">
            <v>1281458.1839588226</v>
          </cell>
        </row>
        <row r="257">
          <cell r="B257" t="str">
            <v>Cost of Sales - Total</v>
          </cell>
          <cell r="D257">
            <v>3844374.5518764677</v>
          </cell>
          <cell r="E257">
            <v>3844374.5518764677</v>
          </cell>
          <cell r="F257">
            <v>3844374.5518764677</v>
          </cell>
          <cell r="G257">
            <v>3844374.5518764677</v>
          </cell>
          <cell r="H257">
            <v>3844374.5518764677</v>
          </cell>
          <cell r="I257">
            <v>3844374.5518764677</v>
          </cell>
          <cell r="J257">
            <v>3844374.5518764677</v>
          </cell>
          <cell r="K257">
            <v>3844374.5518764677</v>
          </cell>
          <cell r="L257">
            <v>3844374.5518764677</v>
          </cell>
          <cell r="M257">
            <v>3844374.5518764677</v>
          </cell>
          <cell r="N257">
            <v>3844374.5518764677</v>
          </cell>
          <cell r="O257">
            <v>3844374.5518764677</v>
          </cell>
        </row>
        <row r="258">
          <cell r="B258" t="str">
            <v>Presumptive Tax - Per unit</v>
          </cell>
          <cell r="D258">
            <v>64165.482284800004</v>
          </cell>
          <cell r="E258">
            <v>64165.482284800004</v>
          </cell>
          <cell r="F258">
            <v>64165.482284800004</v>
          </cell>
          <cell r="G258">
            <v>64165.482284800004</v>
          </cell>
          <cell r="H258">
            <v>64165.482284800004</v>
          </cell>
          <cell r="I258">
            <v>64165.482284800004</v>
          </cell>
          <cell r="J258">
            <v>64165.482284800004</v>
          </cell>
          <cell r="K258">
            <v>64165.482284800004</v>
          </cell>
          <cell r="L258">
            <v>64165.482284800004</v>
          </cell>
          <cell r="M258">
            <v>64165.482284800004</v>
          </cell>
          <cell r="N258">
            <v>64165.482284800004</v>
          </cell>
          <cell r="O258">
            <v>64165.482284800004</v>
          </cell>
        </row>
        <row r="259">
          <cell r="B259" t="str">
            <v>Presumptive Tax - Total</v>
          </cell>
          <cell r="D259">
            <v>192496.44685440001</v>
          </cell>
          <cell r="E259">
            <v>192496.44685440001</v>
          </cell>
          <cell r="F259">
            <v>192496.44685440001</v>
          </cell>
          <cell r="G259">
            <v>192496.44685440001</v>
          </cell>
          <cell r="H259">
            <v>192496.44685440001</v>
          </cell>
          <cell r="I259">
            <v>192496.44685440001</v>
          </cell>
          <cell r="J259">
            <v>192496.44685440001</v>
          </cell>
          <cell r="K259">
            <v>192496.44685440001</v>
          </cell>
          <cell r="L259">
            <v>192496.44685440001</v>
          </cell>
          <cell r="M259">
            <v>192496.44685440001</v>
          </cell>
          <cell r="N259">
            <v>192496.44685440001</v>
          </cell>
          <cell r="O259">
            <v>192496.44685440001</v>
          </cell>
        </row>
        <row r="260">
          <cell r="D260">
            <v>154165.48228479992</v>
          </cell>
          <cell r="E260">
            <v>154165.48228479992</v>
          </cell>
          <cell r="F260">
            <v>154165.48228479992</v>
          </cell>
          <cell r="G260">
            <v>154165.48228479992</v>
          </cell>
          <cell r="H260">
            <v>154165.48228479992</v>
          </cell>
          <cell r="I260">
            <v>154165.48228479992</v>
          </cell>
          <cell r="J260">
            <v>154165.48228479992</v>
          </cell>
          <cell r="K260">
            <v>154165.48228479992</v>
          </cell>
          <cell r="L260">
            <v>154165.48228479992</v>
          </cell>
          <cell r="M260">
            <v>154165.48228479992</v>
          </cell>
          <cell r="N260">
            <v>154165.48228479992</v>
          </cell>
          <cell r="O260">
            <v>154165.48228479992</v>
          </cell>
        </row>
        <row r="261">
          <cell r="D261">
            <v>0.10738572086108139</v>
          </cell>
          <cell r="E261">
            <v>0.10738572086108139</v>
          </cell>
          <cell r="F261">
            <v>0.10738572086108139</v>
          </cell>
          <cell r="G261">
            <v>0.10738572086108139</v>
          </cell>
          <cell r="H261">
            <v>0.10738572086108139</v>
          </cell>
          <cell r="I261">
            <v>0.10738572086108139</v>
          </cell>
          <cell r="J261">
            <v>0.10738572086108139</v>
          </cell>
          <cell r="K261">
            <v>0.10738572086108139</v>
          </cell>
          <cell r="L261">
            <v>0.10738572086108139</v>
          </cell>
          <cell r="M261">
            <v>0.10738572086108139</v>
          </cell>
          <cell r="N261">
            <v>0.10738572086108139</v>
          </cell>
          <cell r="O261">
            <v>0.10738572086108139</v>
          </cell>
        </row>
        <row r="263">
          <cell r="B263" t="str">
            <v>4 x 4   - D/C</v>
          </cell>
          <cell r="D263">
            <v>548</v>
          </cell>
          <cell r="E263">
            <v>579</v>
          </cell>
          <cell r="F263">
            <v>610</v>
          </cell>
          <cell r="G263">
            <v>641</v>
          </cell>
          <cell r="H263">
            <v>672</v>
          </cell>
          <cell r="I263">
            <v>703</v>
          </cell>
          <cell r="J263">
            <v>734</v>
          </cell>
          <cell r="K263">
            <v>765</v>
          </cell>
          <cell r="L263">
            <v>796</v>
          </cell>
          <cell r="M263">
            <v>827</v>
          </cell>
          <cell r="N263">
            <v>858</v>
          </cell>
          <cell r="O263">
            <v>889</v>
          </cell>
        </row>
        <row r="264">
          <cell r="D264">
            <v>1671900</v>
          </cell>
        </row>
        <row r="265">
          <cell r="B265" t="str">
            <v>Document Retirement i.e. C &amp; F</v>
          </cell>
          <cell r="D265">
            <v>0.52</v>
          </cell>
          <cell r="E265">
            <v>0.52</v>
          </cell>
          <cell r="F265">
            <v>0.52</v>
          </cell>
          <cell r="G265">
            <v>0.52</v>
          </cell>
          <cell r="H265">
            <v>0.52</v>
          </cell>
          <cell r="I265">
            <v>0.52</v>
          </cell>
          <cell r="J265">
            <v>0.52</v>
          </cell>
          <cell r="K265">
            <v>0.52</v>
          </cell>
          <cell r="L265">
            <v>0.52</v>
          </cell>
          <cell r="M265">
            <v>0.52</v>
          </cell>
          <cell r="N265">
            <v>0.52</v>
          </cell>
          <cell r="O265">
            <v>0.52</v>
          </cell>
        </row>
        <row r="266">
          <cell r="B266" t="str">
            <v>Duty / Sales tax / Octroi / DMI / Tax etc.</v>
          </cell>
          <cell r="D266">
            <v>0.52</v>
          </cell>
          <cell r="E266">
            <v>0.52</v>
          </cell>
          <cell r="F266">
            <v>0.52</v>
          </cell>
          <cell r="G266">
            <v>0.52</v>
          </cell>
          <cell r="H266">
            <v>0.52</v>
          </cell>
          <cell r="I266">
            <v>0.52</v>
          </cell>
          <cell r="J266">
            <v>0.52</v>
          </cell>
          <cell r="K266">
            <v>0.52</v>
          </cell>
          <cell r="L266">
            <v>0.52</v>
          </cell>
          <cell r="M266">
            <v>0.52</v>
          </cell>
          <cell r="N266">
            <v>0.52</v>
          </cell>
          <cell r="O266">
            <v>0.52</v>
          </cell>
        </row>
        <row r="267">
          <cell r="B267" t="str">
            <v>QUANTITY</v>
          </cell>
          <cell r="D267">
            <v>1</v>
          </cell>
          <cell r="E267">
            <v>1</v>
          </cell>
          <cell r="F267">
            <v>1</v>
          </cell>
          <cell r="G267">
            <v>1</v>
          </cell>
          <cell r="H267">
            <v>1</v>
          </cell>
          <cell r="I267">
            <v>1</v>
          </cell>
          <cell r="J267">
            <v>1</v>
          </cell>
          <cell r="K267">
            <v>1</v>
          </cell>
          <cell r="L267">
            <v>1</v>
          </cell>
          <cell r="M267">
            <v>1</v>
          </cell>
          <cell r="N267">
            <v>1</v>
          </cell>
          <cell r="O267">
            <v>1</v>
          </cell>
        </row>
        <row r="268">
          <cell r="B268" t="str">
            <v>C &amp; F</v>
          </cell>
          <cell r="C268" t="str">
            <v>¥</v>
          </cell>
          <cell r="D268">
            <v>1541500</v>
          </cell>
          <cell r="E268">
            <v>1541500</v>
          </cell>
          <cell r="F268">
            <v>1541500</v>
          </cell>
          <cell r="G268">
            <v>1541500</v>
          </cell>
          <cell r="H268">
            <v>1541500</v>
          </cell>
          <cell r="I268">
            <v>1541500</v>
          </cell>
          <cell r="J268">
            <v>1541500</v>
          </cell>
          <cell r="K268">
            <v>1541500</v>
          </cell>
          <cell r="L268">
            <v>1541500</v>
          </cell>
          <cell r="M268">
            <v>1541500</v>
          </cell>
          <cell r="N268">
            <v>1541500</v>
          </cell>
          <cell r="O268">
            <v>1541500</v>
          </cell>
        </row>
        <row r="269">
          <cell r="B269" t="str">
            <v>F.O.B. VALUE - ITP</v>
          </cell>
          <cell r="C269" t="str">
            <v>¥</v>
          </cell>
          <cell r="D269">
            <v>1541500</v>
          </cell>
          <cell r="E269">
            <v>1541500</v>
          </cell>
          <cell r="F269">
            <v>1541500</v>
          </cell>
          <cell r="G269">
            <v>1541500</v>
          </cell>
          <cell r="H269">
            <v>1541500</v>
          </cell>
          <cell r="I269">
            <v>1541500</v>
          </cell>
          <cell r="J269">
            <v>1541500</v>
          </cell>
          <cell r="K269">
            <v>1541500</v>
          </cell>
          <cell r="L269">
            <v>1541500</v>
          </cell>
          <cell r="M269">
            <v>1541500</v>
          </cell>
          <cell r="N269">
            <v>1541500</v>
          </cell>
          <cell r="O269">
            <v>1541500</v>
          </cell>
        </row>
        <row r="270">
          <cell r="B270" t="str">
            <v>OPTIONS</v>
          </cell>
          <cell r="C270" t="str">
            <v>¥</v>
          </cell>
          <cell r="D270">
            <v>0</v>
          </cell>
          <cell r="E270">
            <v>0</v>
          </cell>
          <cell r="F270">
            <v>0</v>
          </cell>
          <cell r="G270">
            <v>0</v>
          </cell>
          <cell r="H270">
            <v>0</v>
          </cell>
          <cell r="I270">
            <v>0</v>
          </cell>
          <cell r="J270">
            <v>0</v>
          </cell>
          <cell r="K270">
            <v>0</v>
          </cell>
          <cell r="L270">
            <v>0</v>
          </cell>
          <cell r="M270">
            <v>0</v>
          </cell>
          <cell r="N270">
            <v>0</v>
          </cell>
          <cell r="O270">
            <v>0</v>
          </cell>
        </row>
        <row r="271">
          <cell r="B271" t="str">
            <v>COMMISSION  (FIXED)</v>
          </cell>
          <cell r="C271" t="str">
            <v>¥</v>
          </cell>
          <cell r="D271">
            <v>0</v>
          </cell>
          <cell r="E271">
            <v>0</v>
          </cell>
          <cell r="F271">
            <v>0</v>
          </cell>
          <cell r="G271">
            <v>0</v>
          </cell>
          <cell r="H271">
            <v>0</v>
          </cell>
          <cell r="I271">
            <v>0</v>
          </cell>
          <cell r="J271">
            <v>0</v>
          </cell>
          <cell r="K271">
            <v>0</v>
          </cell>
          <cell r="L271">
            <v>0</v>
          </cell>
          <cell r="M271">
            <v>0</v>
          </cell>
          <cell r="N271">
            <v>0</v>
          </cell>
          <cell r="O271">
            <v>0</v>
          </cell>
        </row>
        <row r="272">
          <cell r="B272" t="str">
            <v>ESTIMATED YEN</v>
          </cell>
          <cell r="C272" t="str">
            <v>¥</v>
          </cell>
        </row>
        <row r="273">
          <cell r="B273" t="str">
            <v>LOADING FOR ADVERTISING/WARRANTY</v>
          </cell>
          <cell r="C273" t="str">
            <v>¥</v>
          </cell>
          <cell r="D273">
            <v>0</v>
          </cell>
          <cell r="E273">
            <v>0</v>
          </cell>
          <cell r="F273">
            <v>0</v>
          </cell>
          <cell r="G273">
            <v>0</v>
          </cell>
          <cell r="H273">
            <v>0</v>
          </cell>
          <cell r="I273">
            <v>0</v>
          </cell>
          <cell r="J273">
            <v>0</v>
          </cell>
          <cell r="K273">
            <v>0</v>
          </cell>
          <cell r="L273">
            <v>0</v>
          </cell>
          <cell r="M273">
            <v>0</v>
          </cell>
          <cell r="N273">
            <v>0</v>
          </cell>
          <cell r="O273">
            <v>0</v>
          </cell>
        </row>
        <row r="274">
          <cell r="B274" t="str">
            <v>SUB - TOTAL</v>
          </cell>
          <cell r="C274" t="str">
            <v>¥</v>
          </cell>
          <cell r="D274">
            <v>1541500</v>
          </cell>
          <cell r="E274">
            <v>1541500</v>
          </cell>
          <cell r="F274">
            <v>1541500</v>
          </cell>
          <cell r="G274">
            <v>1541500</v>
          </cell>
          <cell r="H274">
            <v>1541500</v>
          </cell>
          <cell r="I274">
            <v>1541500</v>
          </cell>
          <cell r="J274">
            <v>1541500</v>
          </cell>
          <cell r="K274">
            <v>1541500</v>
          </cell>
          <cell r="L274">
            <v>1541500</v>
          </cell>
          <cell r="M274">
            <v>1541500</v>
          </cell>
          <cell r="N274">
            <v>1541500</v>
          </cell>
          <cell r="O274">
            <v>1541500</v>
          </cell>
        </row>
        <row r="275">
          <cell r="B275" t="str">
            <v>SUB - TOTAL</v>
          </cell>
          <cell r="C275" t="str">
            <v>Rs</v>
          </cell>
          <cell r="D275">
            <v>801580</v>
          </cell>
          <cell r="E275">
            <v>801580</v>
          </cell>
          <cell r="F275">
            <v>801580</v>
          </cell>
          <cell r="G275">
            <v>801580</v>
          </cell>
          <cell r="H275">
            <v>801580</v>
          </cell>
          <cell r="I275">
            <v>801580</v>
          </cell>
          <cell r="J275">
            <v>801580</v>
          </cell>
          <cell r="K275">
            <v>801580</v>
          </cell>
          <cell r="L275">
            <v>801580</v>
          </cell>
          <cell r="M275">
            <v>801580</v>
          </cell>
          <cell r="N275">
            <v>801580</v>
          </cell>
          <cell r="O275">
            <v>801580</v>
          </cell>
        </row>
        <row r="276">
          <cell r="B276" t="str">
            <v>INSURANCE @ 0.3% OF C&amp;F</v>
          </cell>
          <cell r="C276" t="str">
            <v>Rs</v>
          </cell>
          <cell r="D276">
            <v>2404.7400000000002</v>
          </cell>
          <cell r="E276">
            <v>2404.7400000000002</v>
          </cell>
          <cell r="F276">
            <v>2404.7400000000002</v>
          </cell>
          <cell r="G276">
            <v>2404.7400000000002</v>
          </cell>
          <cell r="H276">
            <v>2404.7400000000002</v>
          </cell>
          <cell r="I276">
            <v>2404.7400000000002</v>
          </cell>
          <cell r="J276">
            <v>2404.7400000000002</v>
          </cell>
          <cell r="K276">
            <v>2404.7400000000002</v>
          </cell>
          <cell r="L276">
            <v>2404.7400000000002</v>
          </cell>
          <cell r="M276">
            <v>2404.7400000000002</v>
          </cell>
          <cell r="N276">
            <v>2404.7400000000002</v>
          </cell>
          <cell r="O276">
            <v>2404.7400000000002</v>
          </cell>
        </row>
        <row r="277">
          <cell r="B277" t="str">
            <v>OCEAN FREIGHT</v>
          </cell>
          <cell r="C277" t="str">
            <v>Rs</v>
          </cell>
          <cell r="D277">
            <v>0</v>
          </cell>
          <cell r="E277">
            <v>0</v>
          </cell>
          <cell r="F277">
            <v>0</v>
          </cell>
          <cell r="G277">
            <v>0</v>
          </cell>
          <cell r="H277">
            <v>0</v>
          </cell>
          <cell r="I277">
            <v>0</v>
          </cell>
          <cell r="J277">
            <v>0</v>
          </cell>
          <cell r="K277">
            <v>0</v>
          </cell>
          <cell r="L277">
            <v>0</v>
          </cell>
          <cell r="M277">
            <v>0</v>
          </cell>
          <cell r="N277">
            <v>0</v>
          </cell>
          <cell r="O277">
            <v>0</v>
          </cell>
        </row>
        <row r="278">
          <cell r="B278" t="str">
            <v>TOTAL  C &amp; F</v>
          </cell>
          <cell r="C278" t="str">
            <v>Rs</v>
          </cell>
          <cell r="D278">
            <v>803984.74</v>
          </cell>
          <cell r="E278">
            <v>803984.74</v>
          </cell>
          <cell r="F278">
            <v>803984.74</v>
          </cell>
          <cell r="G278">
            <v>803984.74</v>
          </cell>
          <cell r="H278">
            <v>803984.74</v>
          </cell>
          <cell r="I278">
            <v>803984.74</v>
          </cell>
          <cell r="J278">
            <v>803984.74</v>
          </cell>
          <cell r="K278">
            <v>803984.74</v>
          </cell>
          <cell r="L278">
            <v>803984.74</v>
          </cell>
          <cell r="M278">
            <v>803984.74</v>
          </cell>
          <cell r="N278">
            <v>803984.74</v>
          </cell>
          <cell r="O278">
            <v>803984.74</v>
          </cell>
        </row>
        <row r="279">
          <cell r="B279" t="str">
            <v>LANDING  CHARGES 1%</v>
          </cell>
          <cell r="C279" t="str">
            <v>Rs</v>
          </cell>
          <cell r="D279">
            <v>8039.8473999999997</v>
          </cell>
          <cell r="E279">
            <v>8039.8473999999997</v>
          </cell>
          <cell r="F279">
            <v>8039.8473999999997</v>
          </cell>
          <cell r="G279">
            <v>8039.8473999999997</v>
          </cell>
          <cell r="H279">
            <v>8039.8473999999997</v>
          </cell>
          <cell r="I279">
            <v>8039.8473999999997</v>
          </cell>
          <cell r="J279">
            <v>8039.8473999999997</v>
          </cell>
          <cell r="K279">
            <v>8039.8473999999997</v>
          </cell>
          <cell r="L279">
            <v>8039.8473999999997</v>
          </cell>
          <cell r="M279">
            <v>8039.8473999999997</v>
          </cell>
          <cell r="N279">
            <v>8039.8473999999997</v>
          </cell>
          <cell r="O279">
            <v>8039.8473999999997</v>
          </cell>
        </row>
        <row r="280">
          <cell r="B280" t="str">
            <v>UNIT  VALUE</v>
          </cell>
          <cell r="C280" t="str">
            <v>Rs</v>
          </cell>
          <cell r="D280">
            <v>812024.58739999996</v>
          </cell>
          <cell r="E280">
            <v>812024.58739999996</v>
          </cell>
          <cell r="F280">
            <v>812024.58739999996</v>
          </cell>
          <cell r="G280">
            <v>812024.58739999996</v>
          </cell>
          <cell r="H280">
            <v>812024.58739999996</v>
          </cell>
          <cell r="I280">
            <v>812024.58739999996</v>
          </cell>
          <cell r="J280">
            <v>812024.58739999996</v>
          </cell>
          <cell r="K280">
            <v>812024.58739999996</v>
          </cell>
          <cell r="L280">
            <v>812024.58739999996</v>
          </cell>
          <cell r="M280">
            <v>812024.58739999996</v>
          </cell>
          <cell r="N280">
            <v>812024.58739999996</v>
          </cell>
          <cell r="O280">
            <v>812024.58739999996</v>
          </cell>
        </row>
        <row r="281">
          <cell r="B281" t="str">
            <v>DUTY ASSESSIBLE VALUE (DAV)</v>
          </cell>
          <cell r="C281">
            <v>1</v>
          </cell>
          <cell r="D281">
            <v>812024.58739999996</v>
          </cell>
          <cell r="E281">
            <v>812024.58739999996</v>
          </cell>
          <cell r="F281">
            <v>812024.58739999996</v>
          </cell>
          <cell r="G281">
            <v>812024.58739999996</v>
          </cell>
          <cell r="H281">
            <v>812024.58739999996</v>
          </cell>
          <cell r="I281">
            <v>812024.58739999996</v>
          </cell>
          <cell r="J281">
            <v>812024.58739999996</v>
          </cell>
          <cell r="K281">
            <v>812024.58739999996</v>
          </cell>
          <cell r="L281">
            <v>812024.58739999996</v>
          </cell>
          <cell r="M281">
            <v>812024.58739999996</v>
          </cell>
          <cell r="N281">
            <v>812024.58739999996</v>
          </cell>
          <cell r="O281">
            <v>812024.58739999996</v>
          </cell>
        </row>
        <row r="282">
          <cell r="B282" t="str">
            <v>C &amp; F</v>
          </cell>
          <cell r="C282">
            <v>2</v>
          </cell>
          <cell r="D282">
            <v>801580</v>
          </cell>
          <cell r="E282">
            <v>801580</v>
          </cell>
          <cell r="F282">
            <v>801580</v>
          </cell>
          <cell r="G282">
            <v>801580</v>
          </cell>
          <cell r="H282">
            <v>801580</v>
          </cell>
          <cell r="I282">
            <v>801580</v>
          </cell>
          <cell r="J282">
            <v>801580</v>
          </cell>
          <cell r="K282">
            <v>801580</v>
          </cell>
          <cell r="L282">
            <v>801580</v>
          </cell>
          <cell r="M282">
            <v>801580</v>
          </cell>
          <cell r="N282">
            <v>801580</v>
          </cell>
          <cell r="O282">
            <v>801580</v>
          </cell>
        </row>
        <row r="283">
          <cell r="B283" t="str">
            <v>BANK  CHARGES  @ 0.5 %       OF (2)</v>
          </cell>
          <cell r="C283">
            <v>3</v>
          </cell>
          <cell r="D283">
            <v>4007.9</v>
          </cell>
          <cell r="E283">
            <v>4007.9</v>
          </cell>
          <cell r="F283">
            <v>4007.9</v>
          </cell>
          <cell r="G283">
            <v>4007.9</v>
          </cell>
          <cell r="H283">
            <v>4007.9</v>
          </cell>
          <cell r="I283">
            <v>4007.9</v>
          </cell>
          <cell r="J283">
            <v>4007.9</v>
          </cell>
          <cell r="K283">
            <v>4007.9</v>
          </cell>
          <cell r="L283">
            <v>4007.9</v>
          </cell>
          <cell r="M283">
            <v>4007.9</v>
          </cell>
          <cell r="N283">
            <v>4007.9</v>
          </cell>
          <cell r="O283">
            <v>4007.9</v>
          </cell>
        </row>
        <row r="284">
          <cell r="B284" t="str">
            <v>LC OPENING CHG @ 0.35 %      OF (2)</v>
          </cell>
          <cell r="C284">
            <v>4</v>
          </cell>
          <cell r="D284">
            <v>2805.53</v>
          </cell>
          <cell r="E284">
            <v>2805.53</v>
          </cell>
          <cell r="F284">
            <v>2805.53</v>
          </cell>
          <cell r="G284">
            <v>2805.53</v>
          </cell>
          <cell r="H284">
            <v>2805.53</v>
          </cell>
          <cell r="I284">
            <v>2805.53</v>
          </cell>
          <cell r="J284">
            <v>2805.53</v>
          </cell>
          <cell r="K284">
            <v>2805.53</v>
          </cell>
          <cell r="L284">
            <v>2805.53</v>
          </cell>
          <cell r="M284">
            <v>2805.53</v>
          </cell>
          <cell r="N284">
            <v>2805.53</v>
          </cell>
          <cell r="O284">
            <v>2805.53</v>
          </cell>
        </row>
        <row r="285">
          <cell r="B285" t="str">
            <v>ITP Valuation Provisional 8% of (1)</v>
          </cell>
          <cell r="C285">
            <v>5</v>
          </cell>
          <cell r="D285">
            <v>64961.966992000001</v>
          </cell>
          <cell r="E285">
            <v>64961.966992000001</v>
          </cell>
          <cell r="F285">
            <v>64961.966992000001</v>
          </cell>
          <cell r="G285">
            <v>64961.966992000001</v>
          </cell>
          <cell r="H285">
            <v>64961.966992000001</v>
          </cell>
          <cell r="I285">
            <v>64961.966992000001</v>
          </cell>
          <cell r="J285">
            <v>64961.966992000001</v>
          </cell>
          <cell r="K285">
            <v>64961.966992000001</v>
          </cell>
          <cell r="L285">
            <v>64961.966992000001</v>
          </cell>
          <cell r="M285">
            <v>64961.966992000001</v>
          </cell>
          <cell r="N285">
            <v>64961.966992000001</v>
          </cell>
          <cell r="O285">
            <v>64961.966992000001</v>
          </cell>
        </row>
        <row r="286">
          <cell r="B286" t="str">
            <v>INSURANCE @ 0.3 %                OF (2)</v>
          </cell>
          <cell r="C286">
            <v>6</v>
          </cell>
          <cell r="D286">
            <v>2404.7400000000002</v>
          </cell>
          <cell r="E286">
            <v>2404.7400000000002</v>
          </cell>
          <cell r="F286">
            <v>2404.7400000000002</v>
          </cell>
          <cell r="G286">
            <v>2404.7400000000002</v>
          </cell>
          <cell r="H286">
            <v>2404.7400000000002</v>
          </cell>
          <cell r="I286">
            <v>2404.7400000000002</v>
          </cell>
          <cell r="J286">
            <v>2404.7400000000002</v>
          </cell>
          <cell r="K286">
            <v>2404.7400000000002</v>
          </cell>
          <cell r="L286">
            <v>2404.7400000000002</v>
          </cell>
          <cell r="M286">
            <v>2404.7400000000002</v>
          </cell>
          <cell r="N286">
            <v>2404.7400000000002</v>
          </cell>
          <cell r="O286">
            <v>2404.7400000000002</v>
          </cell>
        </row>
        <row r="287">
          <cell r="B287" t="str">
            <v>CUSTOM DUTY @ 60 %            OF (1)</v>
          </cell>
          <cell r="C287">
            <v>7</v>
          </cell>
          <cell r="D287">
            <v>487214.75243999995</v>
          </cell>
          <cell r="E287">
            <v>487214.75243999995</v>
          </cell>
          <cell r="F287">
            <v>487214.75243999995</v>
          </cell>
          <cell r="G287">
            <v>487214.75243999995</v>
          </cell>
          <cell r="H287">
            <v>487214.75243999995</v>
          </cell>
          <cell r="I287">
            <v>487214.75243999995</v>
          </cell>
          <cell r="J287">
            <v>487214.75243999995</v>
          </cell>
          <cell r="K287">
            <v>487214.75243999995</v>
          </cell>
          <cell r="L287">
            <v>487214.75243999995</v>
          </cell>
          <cell r="M287">
            <v>487214.75243999995</v>
          </cell>
          <cell r="N287">
            <v>487214.75243999995</v>
          </cell>
          <cell r="O287">
            <v>487214.75243999995</v>
          </cell>
        </row>
        <row r="288">
          <cell r="B288" t="str">
            <v>C.V.T. 7.5% of (1+7+9+10+11)</v>
          </cell>
          <cell r="C288">
            <v>8</v>
          </cell>
          <cell r="D288">
            <v>117666.11271425999</v>
          </cell>
          <cell r="E288">
            <v>117666.11271425999</v>
          </cell>
          <cell r="F288">
            <v>117666.11271425999</v>
          </cell>
          <cell r="G288">
            <v>117666.11271425999</v>
          </cell>
          <cell r="H288">
            <v>117666.11271425999</v>
          </cell>
          <cell r="I288">
            <v>117666.11271425999</v>
          </cell>
          <cell r="J288">
            <v>117666.11271425999</v>
          </cell>
          <cell r="K288">
            <v>117666.11271425999</v>
          </cell>
          <cell r="L288">
            <v>117666.11271425999</v>
          </cell>
          <cell r="M288">
            <v>117666.11271425999</v>
          </cell>
          <cell r="N288">
            <v>117666.11271425999</v>
          </cell>
          <cell r="O288">
            <v>117666.11271425999</v>
          </cell>
        </row>
        <row r="289">
          <cell r="B289" t="str">
            <v>SALES TAX   @ 15 %  OF (1+7)</v>
          </cell>
          <cell r="C289">
            <v>9</v>
          </cell>
          <cell r="D289">
            <v>194885.900976</v>
          </cell>
          <cell r="E289">
            <v>194885.900976</v>
          </cell>
          <cell r="F289">
            <v>194885.900976</v>
          </cell>
          <cell r="G289">
            <v>194885.900976</v>
          </cell>
          <cell r="H289">
            <v>194885.900976</v>
          </cell>
          <cell r="I289">
            <v>194885.900976</v>
          </cell>
          <cell r="J289">
            <v>194885.900976</v>
          </cell>
          <cell r="K289">
            <v>194885.900976</v>
          </cell>
          <cell r="L289">
            <v>194885.900976</v>
          </cell>
          <cell r="M289">
            <v>194885.900976</v>
          </cell>
          <cell r="N289">
            <v>194885.900976</v>
          </cell>
          <cell r="O289">
            <v>194885.900976</v>
          </cell>
        </row>
        <row r="290">
          <cell r="B290" t="str">
            <v>INCOME TAX  @ 5 % OF (1+7+9)</v>
          </cell>
          <cell r="C290">
            <v>10</v>
          </cell>
          <cell r="D290">
            <v>74706.262040799993</v>
          </cell>
          <cell r="E290">
            <v>74706.262040799993</v>
          </cell>
          <cell r="F290">
            <v>74706.262040799993</v>
          </cell>
          <cell r="G290">
            <v>74706.262040799993</v>
          </cell>
          <cell r="H290">
            <v>74706.262040799993</v>
          </cell>
          <cell r="I290">
            <v>74706.262040799993</v>
          </cell>
          <cell r="J290">
            <v>74706.262040799993</v>
          </cell>
          <cell r="K290">
            <v>74706.262040799993</v>
          </cell>
          <cell r="L290">
            <v>74706.262040799993</v>
          </cell>
          <cell r="M290">
            <v>74706.262040799993</v>
          </cell>
          <cell r="N290">
            <v>74706.262040799993</v>
          </cell>
          <cell r="O290">
            <v>74706.262040799993</v>
          </cell>
        </row>
        <row r="291">
          <cell r="B291" t="str">
            <v>CENTRAL EXCISE DUTY     @ Rs.50</v>
          </cell>
          <cell r="C291">
            <v>11</v>
          </cell>
          <cell r="D291">
            <v>50</v>
          </cell>
          <cell r="E291">
            <v>50</v>
          </cell>
          <cell r="F291">
            <v>50</v>
          </cell>
          <cell r="G291">
            <v>50</v>
          </cell>
          <cell r="H291">
            <v>50</v>
          </cell>
          <cell r="I291">
            <v>50</v>
          </cell>
          <cell r="J291">
            <v>50</v>
          </cell>
          <cell r="K291">
            <v>50</v>
          </cell>
          <cell r="L291">
            <v>50</v>
          </cell>
          <cell r="M291">
            <v>50</v>
          </cell>
          <cell r="N291">
            <v>50</v>
          </cell>
          <cell r="O291">
            <v>50</v>
          </cell>
        </row>
        <row r="292">
          <cell r="B292" t="str">
            <v>OCTROI @ 2 % OF  (1+5+7+8+9+11)</v>
          </cell>
          <cell r="C292">
            <v>12</v>
          </cell>
          <cell r="D292">
            <v>0</v>
          </cell>
          <cell r="E292">
            <v>0</v>
          </cell>
          <cell r="F292">
            <v>0</v>
          </cell>
          <cell r="G292">
            <v>0</v>
          </cell>
          <cell r="H292">
            <v>0</v>
          </cell>
          <cell r="I292">
            <v>0</v>
          </cell>
          <cell r="J292">
            <v>0</v>
          </cell>
          <cell r="K292">
            <v>0</v>
          </cell>
          <cell r="L292">
            <v>0</v>
          </cell>
          <cell r="M292">
            <v>0</v>
          </cell>
          <cell r="N292">
            <v>0</v>
          </cell>
          <cell r="O292">
            <v>0</v>
          </cell>
        </row>
        <row r="293">
          <cell r="B293" t="str">
            <v>KMC DMI @ 0.2 OF (1+5+7+8+9+10)</v>
          </cell>
          <cell r="C293">
            <v>13</v>
          </cell>
          <cell r="D293">
            <v>3502.9191651261199</v>
          </cell>
          <cell r="E293">
            <v>3502.9191651261199</v>
          </cell>
          <cell r="F293">
            <v>3502.9191651261199</v>
          </cell>
          <cell r="G293">
            <v>3502.9191651261199</v>
          </cell>
          <cell r="H293">
            <v>3502.9191651261199</v>
          </cell>
          <cell r="I293">
            <v>3502.9191651261199</v>
          </cell>
          <cell r="J293">
            <v>3502.9191651261199</v>
          </cell>
          <cell r="K293">
            <v>3502.9191651261199</v>
          </cell>
          <cell r="L293">
            <v>3502.9191651261199</v>
          </cell>
          <cell r="M293">
            <v>3502.9191651261199</v>
          </cell>
          <cell r="N293">
            <v>3502.9191651261199</v>
          </cell>
          <cell r="O293">
            <v>3502.9191651261199</v>
          </cell>
        </row>
        <row r="294">
          <cell r="B294" t="str">
            <v>WHARFAGE @ Rs.314 per cubic meter</v>
          </cell>
          <cell r="C294">
            <v>14</v>
          </cell>
          <cell r="D294">
            <v>4396</v>
          </cell>
          <cell r="E294">
            <v>4396</v>
          </cell>
          <cell r="F294">
            <v>4396</v>
          </cell>
          <cell r="G294">
            <v>4396</v>
          </cell>
          <cell r="H294">
            <v>4396</v>
          </cell>
          <cell r="I294">
            <v>4396</v>
          </cell>
          <cell r="J294">
            <v>4396</v>
          </cell>
          <cell r="K294">
            <v>4396</v>
          </cell>
          <cell r="L294">
            <v>4396</v>
          </cell>
          <cell r="M294">
            <v>4396</v>
          </cell>
          <cell r="N294">
            <v>4396</v>
          </cell>
          <cell r="O294">
            <v>4396</v>
          </cell>
        </row>
        <row r="295">
          <cell r="B295" t="str">
            <v>BONDING FEE @ 0 %               OF (1)</v>
          </cell>
          <cell r="C295">
            <v>15</v>
          </cell>
          <cell r="D295">
            <v>0</v>
          </cell>
          <cell r="E295">
            <v>0</v>
          </cell>
          <cell r="F295">
            <v>0</v>
          </cell>
          <cell r="G295">
            <v>0</v>
          </cell>
          <cell r="H295">
            <v>0</v>
          </cell>
          <cell r="I295">
            <v>0</v>
          </cell>
          <cell r="J295">
            <v>0</v>
          </cell>
          <cell r="K295">
            <v>0</v>
          </cell>
          <cell r="L295">
            <v>0</v>
          </cell>
          <cell r="M295">
            <v>0</v>
          </cell>
          <cell r="N295">
            <v>0</v>
          </cell>
          <cell r="O295">
            <v>0</v>
          </cell>
        </row>
        <row r="296">
          <cell r="B296" t="str">
            <v>STAMP DUTY CHARGE    @ Rs. 225</v>
          </cell>
          <cell r="C296">
            <v>16</v>
          </cell>
          <cell r="D296">
            <v>225</v>
          </cell>
          <cell r="E296">
            <v>225</v>
          </cell>
          <cell r="F296">
            <v>225</v>
          </cell>
          <cell r="G296">
            <v>225</v>
          </cell>
          <cell r="H296">
            <v>225</v>
          </cell>
          <cell r="I296">
            <v>225</v>
          </cell>
          <cell r="J296">
            <v>225</v>
          </cell>
          <cell r="K296">
            <v>225</v>
          </cell>
          <cell r="L296">
            <v>225</v>
          </cell>
          <cell r="M296">
            <v>225</v>
          </cell>
          <cell r="N296">
            <v>225</v>
          </cell>
          <cell r="O296">
            <v>225</v>
          </cell>
        </row>
        <row r="297">
          <cell r="B297" t="str">
            <v>CLEARING  CHARGES      @ Rs. 750</v>
          </cell>
          <cell r="C297">
            <v>17</v>
          </cell>
          <cell r="D297">
            <v>750</v>
          </cell>
          <cell r="E297">
            <v>750</v>
          </cell>
          <cell r="F297">
            <v>750</v>
          </cell>
          <cell r="G297">
            <v>750</v>
          </cell>
          <cell r="H297">
            <v>750</v>
          </cell>
          <cell r="I297">
            <v>750</v>
          </cell>
          <cell r="J297">
            <v>750</v>
          </cell>
          <cell r="K297">
            <v>750</v>
          </cell>
          <cell r="L297">
            <v>750</v>
          </cell>
          <cell r="M297">
            <v>750</v>
          </cell>
          <cell r="N297">
            <v>750</v>
          </cell>
          <cell r="O297">
            <v>750</v>
          </cell>
        </row>
        <row r="298">
          <cell r="B298" t="str">
            <v>OTHER CLEARING CHARGES @ Rs.200</v>
          </cell>
          <cell r="C298">
            <v>18</v>
          </cell>
          <cell r="D298">
            <v>200</v>
          </cell>
          <cell r="E298">
            <v>200</v>
          </cell>
          <cell r="F298">
            <v>200</v>
          </cell>
          <cell r="G298">
            <v>200</v>
          </cell>
          <cell r="H298">
            <v>200</v>
          </cell>
          <cell r="I298">
            <v>200</v>
          </cell>
          <cell r="J298">
            <v>200</v>
          </cell>
          <cell r="K298">
            <v>200</v>
          </cell>
          <cell r="L298">
            <v>200</v>
          </cell>
          <cell r="M298">
            <v>200</v>
          </cell>
          <cell r="N298">
            <v>200</v>
          </cell>
          <cell r="O298">
            <v>200</v>
          </cell>
        </row>
        <row r="299">
          <cell r="B299" t="str">
            <v>DELIEVERY ORDER CHARGES @ Rs.600</v>
          </cell>
          <cell r="C299">
            <v>19</v>
          </cell>
          <cell r="D299">
            <v>600</v>
          </cell>
          <cell r="E299">
            <v>600</v>
          </cell>
          <cell r="F299">
            <v>600</v>
          </cell>
          <cell r="G299">
            <v>600</v>
          </cell>
          <cell r="H299">
            <v>600</v>
          </cell>
          <cell r="I299">
            <v>600</v>
          </cell>
          <cell r="J299">
            <v>600</v>
          </cell>
          <cell r="K299">
            <v>600</v>
          </cell>
          <cell r="L299">
            <v>600</v>
          </cell>
          <cell r="M299">
            <v>600</v>
          </cell>
          <cell r="N299">
            <v>600</v>
          </cell>
          <cell r="O299">
            <v>600</v>
          </cell>
        </row>
        <row r="300">
          <cell r="B300" t="str">
            <v>DEMURRAGE</v>
          </cell>
          <cell r="C300">
            <v>20</v>
          </cell>
          <cell r="D300">
            <v>0</v>
          </cell>
          <cell r="E300">
            <v>0</v>
          </cell>
          <cell r="F300">
            <v>0</v>
          </cell>
          <cell r="G300">
            <v>0</v>
          </cell>
          <cell r="H300">
            <v>0</v>
          </cell>
          <cell r="I300">
            <v>0</v>
          </cell>
          <cell r="J300">
            <v>0</v>
          </cell>
          <cell r="K300">
            <v>0</v>
          </cell>
          <cell r="L300">
            <v>0</v>
          </cell>
          <cell r="M300">
            <v>0</v>
          </cell>
          <cell r="N300">
            <v>0</v>
          </cell>
          <cell r="O300">
            <v>0</v>
          </cell>
        </row>
        <row r="301">
          <cell r="B301" t="str">
            <v>SHIFTING CHARGES          @ Rs. 500</v>
          </cell>
          <cell r="C301">
            <v>21</v>
          </cell>
          <cell r="D301">
            <v>500</v>
          </cell>
          <cell r="E301">
            <v>500</v>
          </cell>
          <cell r="F301">
            <v>500</v>
          </cell>
          <cell r="G301">
            <v>500</v>
          </cell>
          <cell r="H301">
            <v>500</v>
          </cell>
          <cell r="I301">
            <v>500</v>
          </cell>
          <cell r="J301">
            <v>500</v>
          </cell>
          <cell r="K301">
            <v>500</v>
          </cell>
          <cell r="L301">
            <v>500</v>
          </cell>
          <cell r="M301">
            <v>500</v>
          </cell>
          <cell r="N301">
            <v>500</v>
          </cell>
          <cell r="O301">
            <v>500</v>
          </cell>
        </row>
        <row r="302">
          <cell r="B302" t="str">
            <v>Total Landed Cost excluding presumptive tax</v>
          </cell>
          <cell r="C302" t="str">
            <v>A</v>
          </cell>
          <cell r="D302">
            <v>1490864.9213113859</v>
          </cell>
          <cell r="E302">
            <v>1490864.9213113859</v>
          </cell>
          <cell r="F302">
            <v>1490864.9213113859</v>
          </cell>
          <cell r="G302">
            <v>1490864.9213113859</v>
          </cell>
          <cell r="H302">
            <v>1490864.9213113859</v>
          </cell>
          <cell r="I302">
            <v>1490864.9213113859</v>
          </cell>
          <cell r="J302">
            <v>1490864.9213113859</v>
          </cell>
          <cell r="K302">
            <v>1490864.9213113859</v>
          </cell>
          <cell r="L302">
            <v>1490864.9213113859</v>
          </cell>
          <cell r="M302">
            <v>1490864.9213113859</v>
          </cell>
          <cell r="N302">
            <v>1490864.9213113859</v>
          </cell>
          <cell r="O302">
            <v>1490864.9213113859</v>
          </cell>
        </row>
        <row r="303">
          <cell r="D303">
            <v>1.8599078336677386</v>
          </cell>
          <cell r="E303">
            <v>1.8599078336677386</v>
          </cell>
          <cell r="F303">
            <v>1.8599078336677386</v>
          </cell>
          <cell r="G303">
            <v>1.8599078336677386</v>
          </cell>
          <cell r="H303">
            <v>1.8599078336677386</v>
          </cell>
          <cell r="I303">
            <v>1.8599078336677386</v>
          </cell>
          <cell r="J303">
            <v>1.8599078336677386</v>
          </cell>
          <cell r="K303">
            <v>1.8599078336677386</v>
          </cell>
          <cell r="L303">
            <v>1.8599078336677386</v>
          </cell>
          <cell r="M303">
            <v>1.8599078336677386</v>
          </cell>
          <cell r="N303">
            <v>1.8599078336677386</v>
          </cell>
          <cell r="O303">
            <v>1.8599078336677386</v>
          </cell>
        </row>
        <row r="305">
          <cell r="B305" t="str">
            <v>Presumptive tax</v>
          </cell>
          <cell r="D305">
            <v>74706.262040799993</v>
          </cell>
          <cell r="E305">
            <v>74706.262040799993</v>
          </cell>
          <cell r="F305">
            <v>74706.262040799993</v>
          </cell>
          <cell r="G305">
            <v>74706.262040799993</v>
          </cell>
          <cell r="H305">
            <v>74706.262040799993</v>
          </cell>
          <cell r="I305">
            <v>74706.262040799993</v>
          </cell>
          <cell r="J305">
            <v>74706.262040799993</v>
          </cell>
          <cell r="K305">
            <v>74706.262040799993</v>
          </cell>
          <cell r="L305">
            <v>74706.262040799993</v>
          </cell>
          <cell r="M305">
            <v>74706.262040799993</v>
          </cell>
          <cell r="N305">
            <v>74706.262040799993</v>
          </cell>
          <cell r="O305">
            <v>74706.262040799993</v>
          </cell>
        </row>
        <row r="306">
          <cell r="B306" t="str">
            <v>Tax U/S 50 (4) @ 3.5%</v>
          </cell>
          <cell r="D306">
            <v>0</v>
          </cell>
          <cell r="E306">
            <v>0</v>
          </cell>
          <cell r="F306">
            <v>0</v>
          </cell>
          <cell r="G306">
            <v>0</v>
          </cell>
          <cell r="H306">
            <v>0</v>
          </cell>
          <cell r="I306">
            <v>0</v>
          </cell>
          <cell r="J306">
            <v>0</v>
          </cell>
          <cell r="K306">
            <v>0</v>
          </cell>
          <cell r="L306">
            <v>0</v>
          </cell>
          <cell r="M306">
            <v>0</v>
          </cell>
          <cell r="N306">
            <v>0</v>
          </cell>
          <cell r="O306">
            <v>0</v>
          </cell>
        </row>
        <row r="307">
          <cell r="D307">
            <v>74706.262040799993</v>
          </cell>
          <cell r="E307">
            <v>74706.262040799993</v>
          </cell>
          <cell r="F307">
            <v>74706.262040799993</v>
          </cell>
          <cell r="G307">
            <v>74706.262040799993</v>
          </cell>
          <cell r="H307">
            <v>74706.262040799993</v>
          </cell>
          <cell r="I307">
            <v>74706.262040799993</v>
          </cell>
          <cell r="J307">
            <v>74706.262040799993</v>
          </cell>
          <cell r="K307">
            <v>74706.262040799993</v>
          </cell>
          <cell r="L307">
            <v>74706.262040799993</v>
          </cell>
          <cell r="M307">
            <v>74706.262040799993</v>
          </cell>
          <cell r="N307">
            <v>74706.262040799993</v>
          </cell>
          <cell r="O307">
            <v>74706.262040799993</v>
          </cell>
        </row>
        <row r="309">
          <cell r="B309" t="str">
            <v>Existing selling price</v>
          </cell>
        </row>
        <row r="310">
          <cell r="B310" t="str">
            <v>Landed cost</v>
          </cell>
          <cell r="D310">
            <v>1565571.1833521859</v>
          </cell>
          <cell r="E310">
            <v>1565571.1833521859</v>
          </cell>
          <cell r="F310">
            <v>1565571.1833521859</v>
          </cell>
          <cell r="G310">
            <v>1565571.1833521859</v>
          </cell>
          <cell r="H310">
            <v>1565571.1833521859</v>
          </cell>
          <cell r="I310">
            <v>1565571.1833521859</v>
          </cell>
          <cell r="J310">
            <v>1565571.1833521859</v>
          </cell>
          <cell r="K310">
            <v>1565571.1833521859</v>
          </cell>
          <cell r="L310">
            <v>1565571.1833521859</v>
          </cell>
          <cell r="M310">
            <v>1565571.1833521859</v>
          </cell>
          <cell r="N310">
            <v>1565571.1833521859</v>
          </cell>
          <cell r="O310">
            <v>1565571.1833521859</v>
          </cell>
        </row>
        <row r="311">
          <cell r="B311" t="str">
            <v>Distributor Mark-up.</v>
          </cell>
          <cell r="D311">
            <v>60000</v>
          </cell>
          <cell r="E311">
            <v>60000</v>
          </cell>
          <cell r="F311">
            <v>60000</v>
          </cell>
          <cell r="G311">
            <v>60000</v>
          </cell>
          <cell r="H311">
            <v>60000</v>
          </cell>
          <cell r="I311">
            <v>60000</v>
          </cell>
          <cell r="J311">
            <v>60000</v>
          </cell>
          <cell r="K311">
            <v>60000</v>
          </cell>
          <cell r="L311">
            <v>60000</v>
          </cell>
          <cell r="M311">
            <v>60000</v>
          </cell>
          <cell r="N311">
            <v>60000</v>
          </cell>
          <cell r="O311">
            <v>60000</v>
          </cell>
        </row>
        <row r="312">
          <cell r="B312" t="str">
            <v>Income  Tax 3.5%</v>
          </cell>
          <cell r="D312">
            <v>0</v>
          </cell>
          <cell r="E312">
            <v>0</v>
          </cell>
          <cell r="F312">
            <v>0</v>
          </cell>
          <cell r="G312">
            <v>0</v>
          </cell>
          <cell r="H312">
            <v>0</v>
          </cell>
          <cell r="I312">
            <v>0</v>
          </cell>
          <cell r="J312">
            <v>0</v>
          </cell>
          <cell r="K312">
            <v>0</v>
          </cell>
          <cell r="L312">
            <v>0</v>
          </cell>
          <cell r="M312">
            <v>0</v>
          </cell>
          <cell r="N312">
            <v>0</v>
          </cell>
          <cell r="O312">
            <v>0</v>
          </cell>
        </row>
        <row r="313">
          <cell r="B313" t="str">
            <v>Dealer commission</v>
          </cell>
          <cell r="D313">
            <v>30000</v>
          </cell>
          <cell r="E313">
            <v>30000</v>
          </cell>
          <cell r="F313">
            <v>30000</v>
          </cell>
          <cell r="G313">
            <v>30000</v>
          </cell>
          <cell r="H313">
            <v>30000</v>
          </cell>
          <cell r="I313">
            <v>30000</v>
          </cell>
          <cell r="J313">
            <v>30000</v>
          </cell>
          <cell r="K313">
            <v>30000</v>
          </cell>
          <cell r="L313">
            <v>30000</v>
          </cell>
          <cell r="M313">
            <v>30000</v>
          </cell>
          <cell r="N313">
            <v>30000</v>
          </cell>
          <cell r="O313">
            <v>30000</v>
          </cell>
        </row>
        <row r="314">
          <cell r="D314">
            <v>1655571.1833521859</v>
          </cell>
          <cell r="E314">
            <v>1655571.1833521859</v>
          </cell>
          <cell r="F314">
            <v>1655571.1833521859</v>
          </cell>
          <cell r="G314">
            <v>1655571.1833521859</v>
          </cell>
          <cell r="H314">
            <v>1655571.1833521859</v>
          </cell>
          <cell r="I314">
            <v>1655571.1833521859</v>
          </cell>
          <cell r="J314">
            <v>1655571.1833521859</v>
          </cell>
          <cell r="K314">
            <v>1655571.1833521859</v>
          </cell>
          <cell r="L314">
            <v>1655571.1833521859</v>
          </cell>
          <cell r="M314">
            <v>1655571.1833521859</v>
          </cell>
          <cell r="N314">
            <v>1655571.1833521859</v>
          </cell>
          <cell r="O314">
            <v>1655571.1833521859</v>
          </cell>
        </row>
        <row r="315">
          <cell r="B315" t="str">
            <v>Sales tax</v>
          </cell>
          <cell r="D315">
            <v>248335.67750282786</v>
          </cell>
          <cell r="E315">
            <v>248335.67750282786</v>
          </cell>
          <cell r="F315">
            <v>248335.67750282786</v>
          </cell>
          <cell r="G315">
            <v>248335.67750282786</v>
          </cell>
          <cell r="H315">
            <v>248335.67750282786</v>
          </cell>
          <cell r="I315">
            <v>248335.67750282786</v>
          </cell>
          <cell r="J315">
            <v>248335.67750282786</v>
          </cell>
          <cell r="K315">
            <v>248335.67750282786</v>
          </cell>
          <cell r="L315">
            <v>248335.67750282786</v>
          </cell>
          <cell r="M315">
            <v>248335.67750282786</v>
          </cell>
          <cell r="N315">
            <v>248335.67750282786</v>
          </cell>
          <cell r="O315">
            <v>248335.67750282786</v>
          </cell>
        </row>
        <row r="316">
          <cell r="B316" t="str">
            <v>Selling price taken in budget</v>
          </cell>
          <cell r="D316">
            <v>1903906.8608550138</v>
          </cell>
          <cell r="E316">
            <v>1903906.8608550138</v>
          </cell>
          <cell r="F316">
            <v>1903906.8608550138</v>
          </cell>
          <cell r="G316">
            <v>1903906.8608550138</v>
          </cell>
          <cell r="H316">
            <v>1903906.8608550138</v>
          </cell>
          <cell r="I316">
            <v>1903906.8608550138</v>
          </cell>
          <cell r="J316">
            <v>1903906.8608550138</v>
          </cell>
          <cell r="K316">
            <v>1903906.8608550138</v>
          </cell>
          <cell r="L316">
            <v>1903906.8608550138</v>
          </cell>
          <cell r="M316">
            <v>1903906.8608550138</v>
          </cell>
          <cell r="N316">
            <v>1903906.8608550138</v>
          </cell>
          <cell r="O316">
            <v>1903906.8608550138</v>
          </cell>
        </row>
        <row r="317">
          <cell r="B317" t="str">
            <v>Selling price as per sales price list</v>
          </cell>
          <cell r="D317">
            <v>2090000</v>
          </cell>
          <cell r="E317">
            <v>2090000</v>
          </cell>
          <cell r="F317">
            <v>2090000</v>
          </cell>
          <cell r="G317">
            <v>2090000</v>
          </cell>
          <cell r="H317">
            <v>2090000</v>
          </cell>
          <cell r="I317">
            <v>2090000</v>
          </cell>
          <cell r="J317">
            <v>2090000</v>
          </cell>
          <cell r="K317">
            <v>2090000</v>
          </cell>
          <cell r="L317">
            <v>2090000</v>
          </cell>
          <cell r="M317">
            <v>2090000</v>
          </cell>
          <cell r="N317">
            <v>2090000</v>
          </cell>
          <cell r="O317">
            <v>2090000</v>
          </cell>
        </row>
        <row r="319">
          <cell r="B319" t="str">
            <v>Units sold</v>
          </cell>
          <cell r="D319">
            <v>5</v>
          </cell>
          <cell r="E319">
            <v>3</v>
          </cell>
          <cell r="F319">
            <v>3</v>
          </cell>
          <cell r="G319">
            <v>3</v>
          </cell>
          <cell r="H319">
            <v>3</v>
          </cell>
          <cell r="I319">
            <v>5</v>
          </cell>
          <cell r="J319">
            <v>4</v>
          </cell>
          <cell r="K319">
            <v>4</v>
          </cell>
          <cell r="L319">
            <v>3</v>
          </cell>
          <cell r="M319">
            <v>2</v>
          </cell>
          <cell r="N319">
            <v>3</v>
          </cell>
          <cell r="O319">
            <v>5</v>
          </cell>
        </row>
        <row r="320">
          <cell r="D320">
            <v>4007900</v>
          </cell>
          <cell r="E320">
            <v>2404740</v>
          </cell>
          <cell r="F320">
            <v>2404740</v>
          </cell>
          <cell r="G320">
            <v>2404740</v>
          </cell>
          <cell r="H320">
            <v>2404740</v>
          </cell>
          <cell r="I320">
            <v>4007900</v>
          </cell>
          <cell r="J320">
            <v>3206320</v>
          </cell>
          <cell r="K320">
            <v>3206320</v>
          </cell>
          <cell r="L320">
            <v>2404740</v>
          </cell>
          <cell r="M320">
            <v>1603160</v>
          </cell>
          <cell r="N320">
            <v>2404740</v>
          </cell>
          <cell r="O320">
            <v>4007900</v>
          </cell>
          <cell r="P320">
            <v>34467940</v>
          </cell>
        </row>
        <row r="321">
          <cell r="B321" t="str">
            <v xml:space="preserve">Working </v>
          </cell>
        </row>
        <row r="322">
          <cell r="B322" t="str">
            <v xml:space="preserve">Sales </v>
          </cell>
          <cell r="D322">
            <v>9519534.3042750694</v>
          </cell>
          <cell r="E322">
            <v>5711720.5825650413</v>
          </cell>
          <cell r="F322">
            <v>5711720.5825650413</v>
          </cell>
          <cell r="G322">
            <v>5711720.5825650413</v>
          </cell>
          <cell r="H322">
            <v>5711720.5825650413</v>
          </cell>
          <cell r="I322">
            <v>9519534.3042750694</v>
          </cell>
          <cell r="J322">
            <v>7615627.4434200553</v>
          </cell>
          <cell r="K322">
            <v>7615627.4434200553</v>
          </cell>
          <cell r="L322">
            <v>5711720.5825650413</v>
          </cell>
          <cell r="M322">
            <v>3807813.7217100277</v>
          </cell>
          <cell r="N322">
            <v>5711720.5825650413</v>
          </cell>
          <cell r="O322">
            <v>9519534.3042750694</v>
          </cell>
        </row>
        <row r="323">
          <cell r="B323" t="str">
            <v>Saels tax</v>
          </cell>
          <cell r="D323">
            <v>248335.67750282786</v>
          </cell>
          <cell r="E323">
            <v>248335.67750282786</v>
          </cell>
          <cell r="F323">
            <v>248335.67750282786</v>
          </cell>
          <cell r="G323">
            <v>248335.67750282786</v>
          </cell>
          <cell r="H323">
            <v>248335.67750282786</v>
          </cell>
          <cell r="I323">
            <v>248335.67750282786</v>
          </cell>
          <cell r="J323">
            <v>248335.67750282786</v>
          </cell>
          <cell r="K323">
            <v>248335.67750282786</v>
          </cell>
          <cell r="L323">
            <v>248335.67750282786</v>
          </cell>
          <cell r="M323">
            <v>248335.67750282786</v>
          </cell>
          <cell r="N323">
            <v>248335.67750282786</v>
          </cell>
          <cell r="O323">
            <v>248335.67750282786</v>
          </cell>
        </row>
        <row r="324">
          <cell r="B324" t="str">
            <v>Cost of Sales - Per unit</v>
          </cell>
          <cell r="D324">
            <v>1490864.9213113859</v>
          </cell>
          <cell r="E324">
            <v>1490864.9213113859</v>
          </cell>
          <cell r="F324">
            <v>1490864.9213113859</v>
          </cell>
          <cell r="G324">
            <v>1490864.9213113859</v>
          </cell>
          <cell r="H324">
            <v>1490864.9213113859</v>
          </cell>
          <cell r="I324">
            <v>1490864.9213113859</v>
          </cell>
          <cell r="J324">
            <v>1490864.9213113859</v>
          </cell>
          <cell r="K324">
            <v>1490864.9213113859</v>
          </cell>
          <cell r="L324">
            <v>1490864.9213113859</v>
          </cell>
          <cell r="M324">
            <v>1490864.9213113859</v>
          </cell>
          <cell r="N324">
            <v>1490864.9213113859</v>
          </cell>
          <cell r="O324">
            <v>1490864.9213113859</v>
          </cell>
        </row>
        <row r="325">
          <cell r="B325" t="str">
            <v>Cost of Sales - Total</v>
          </cell>
          <cell r="D325">
            <v>7454324.6065569296</v>
          </cell>
          <cell r="E325">
            <v>4472594.7639341578</v>
          </cell>
          <cell r="F325">
            <v>4472594.7639341578</v>
          </cell>
          <cell r="G325">
            <v>4472594.7639341578</v>
          </cell>
          <cell r="H325">
            <v>4472594.7639341578</v>
          </cell>
          <cell r="I325">
            <v>7454324.6065569296</v>
          </cell>
          <cell r="J325">
            <v>5963459.6852455437</v>
          </cell>
          <cell r="K325">
            <v>5963459.6852455437</v>
          </cell>
          <cell r="L325">
            <v>4472594.7639341578</v>
          </cell>
          <cell r="M325">
            <v>2981729.8426227719</v>
          </cell>
          <cell r="N325">
            <v>4472594.7639341578</v>
          </cell>
          <cell r="O325">
            <v>7454324.6065569296</v>
          </cell>
        </row>
        <row r="326">
          <cell r="B326" t="str">
            <v>Presumptive Tax - Per unit</v>
          </cell>
          <cell r="D326">
            <v>74706.262040799993</v>
          </cell>
          <cell r="E326">
            <v>74706.262040799993</v>
          </cell>
          <cell r="F326">
            <v>74706.262040799993</v>
          </cell>
          <cell r="G326">
            <v>74706.262040799993</v>
          </cell>
          <cell r="H326">
            <v>74706.262040799993</v>
          </cell>
          <cell r="I326">
            <v>74706.262040799993</v>
          </cell>
          <cell r="J326">
            <v>74706.262040799993</v>
          </cell>
          <cell r="K326">
            <v>74706.262040799993</v>
          </cell>
          <cell r="L326">
            <v>74706.262040799993</v>
          </cell>
          <cell r="M326">
            <v>74706.262040799993</v>
          </cell>
          <cell r="N326">
            <v>74706.262040799993</v>
          </cell>
          <cell r="O326">
            <v>74706.262040799993</v>
          </cell>
        </row>
        <row r="327">
          <cell r="B327" t="str">
            <v>Presumptive Tax - Total</v>
          </cell>
          <cell r="D327">
            <v>373531.31020399998</v>
          </cell>
          <cell r="E327">
            <v>224118.78612239996</v>
          </cell>
          <cell r="F327">
            <v>224118.78612239996</v>
          </cell>
          <cell r="G327">
            <v>224118.78612239996</v>
          </cell>
          <cell r="H327">
            <v>224118.78612239996</v>
          </cell>
          <cell r="I327">
            <v>373531.31020399998</v>
          </cell>
          <cell r="J327">
            <v>298825.04816319997</v>
          </cell>
          <cell r="K327">
            <v>298825.04816319997</v>
          </cell>
          <cell r="L327">
            <v>224118.78612239996</v>
          </cell>
          <cell r="M327">
            <v>149412.52408159999</v>
          </cell>
          <cell r="N327">
            <v>224118.78612239996</v>
          </cell>
          <cell r="O327">
            <v>373531.31020399998</v>
          </cell>
        </row>
        <row r="328">
          <cell r="D328">
            <v>164706.26204079995</v>
          </cell>
          <cell r="E328">
            <v>164706.26204079995</v>
          </cell>
          <cell r="F328">
            <v>164706.26204079995</v>
          </cell>
          <cell r="G328">
            <v>164706.26204079995</v>
          </cell>
          <cell r="H328">
            <v>164706.26204079995</v>
          </cell>
          <cell r="I328">
            <v>164706.26204079995</v>
          </cell>
          <cell r="J328">
            <v>164706.26204079995</v>
          </cell>
          <cell r="K328">
            <v>164706.26204079995</v>
          </cell>
          <cell r="L328">
            <v>164706.26204079995</v>
          </cell>
          <cell r="M328">
            <v>164706.26204079995</v>
          </cell>
          <cell r="N328">
            <v>164706.26204079995</v>
          </cell>
          <cell r="O328">
            <v>164706.26204079995</v>
          </cell>
        </row>
        <row r="329">
          <cell r="D329">
            <v>9.9486064807738542E-2</v>
          </cell>
          <cell r="E329">
            <v>9.9486064807738542E-2</v>
          </cell>
          <cell r="F329">
            <v>9.9486064807738542E-2</v>
          </cell>
          <cell r="G329">
            <v>9.9486064807738542E-2</v>
          </cell>
          <cell r="H329">
            <v>9.9486064807738542E-2</v>
          </cell>
          <cell r="I329">
            <v>9.9486064807738542E-2</v>
          </cell>
          <cell r="J329">
            <v>9.9486064807738542E-2</v>
          </cell>
          <cell r="K329">
            <v>9.9486064807738542E-2</v>
          </cell>
          <cell r="L329">
            <v>9.9486064807738542E-2</v>
          </cell>
          <cell r="M329">
            <v>9.9486064807738542E-2</v>
          </cell>
          <cell r="N329">
            <v>9.9486064807738542E-2</v>
          </cell>
          <cell r="O329">
            <v>9.9486064807738542E-2</v>
          </cell>
        </row>
        <row r="331">
          <cell r="B331" t="str">
            <v>Hiace -  Commuter</v>
          </cell>
          <cell r="D331">
            <v>548</v>
          </cell>
          <cell r="E331">
            <v>579</v>
          </cell>
          <cell r="F331">
            <v>610</v>
          </cell>
          <cell r="G331">
            <v>641</v>
          </cell>
          <cell r="H331">
            <v>672</v>
          </cell>
          <cell r="I331">
            <v>703</v>
          </cell>
          <cell r="J331">
            <v>734</v>
          </cell>
          <cell r="K331">
            <v>765</v>
          </cell>
          <cell r="L331">
            <v>796</v>
          </cell>
          <cell r="M331">
            <v>827</v>
          </cell>
          <cell r="N331">
            <v>858</v>
          </cell>
          <cell r="O331">
            <v>889</v>
          </cell>
        </row>
        <row r="333">
          <cell r="B333" t="str">
            <v>Document Retirement i.e. C &amp; F</v>
          </cell>
          <cell r="D333">
            <v>0.52</v>
          </cell>
          <cell r="E333">
            <v>0.52</v>
          </cell>
          <cell r="F333">
            <v>0.52</v>
          </cell>
          <cell r="G333">
            <v>0.52</v>
          </cell>
          <cell r="H333">
            <v>0.52</v>
          </cell>
          <cell r="I333">
            <v>0.52</v>
          </cell>
          <cell r="J333">
            <v>0.52</v>
          </cell>
          <cell r="K333">
            <v>0.52</v>
          </cell>
          <cell r="L333">
            <v>0.52</v>
          </cell>
          <cell r="M333">
            <v>0.52</v>
          </cell>
          <cell r="N333">
            <v>0.52</v>
          </cell>
          <cell r="O333">
            <v>0.52</v>
          </cell>
        </row>
        <row r="334">
          <cell r="B334" t="str">
            <v>Duty / Sales tax / Octroi / DMI / Tax etc.</v>
          </cell>
          <cell r="D334">
            <v>0.52</v>
          </cell>
          <cell r="E334">
            <v>0.52</v>
          </cell>
          <cell r="F334">
            <v>0.52</v>
          </cell>
          <cell r="G334">
            <v>0.52</v>
          </cell>
          <cell r="H334">
            <v>0.52</v>
          </cell>
          <cell r="I334">
            <v>0.52</v>
          </cell>
          <cell r="J334">
            <v>0.52</v>
          </cell>
          <cell r="K334">
            <v>0.52</v>
          </cell>
          <cell r="L334">
            <v>0.52</v>
          </cell>
          <cell r="M334">
            <v>0.52</v>
          </cell>
          <cell r="N334">
            <v>0.52</v>
          </cell>
          <cell r="O334">
            <v>0.52</v>
          </cell>
        </row>
        <row r="335">
          <cell r="B335" t="str">
            <v>QUANTITY</v>
          </cell>
          <cell r="D335">
            <v>1</v>
          </cell>
          <cell r="E335">
            <v>1</v>
          </cell>
          <cell r="F335">
            <v>1</v>
          </cell>
          <cell r="G335">
            <v>1</v>
          </cell>
          <cell r="H335">
            <v>1</v>
          </cell>
          <cell r="I335">
            <v>1</v>
          </cell>
          <cell r="J335">
            <v>1</v>
          </cell>
          <cell r="K335">
            <v>1</v>
          </cell>
          <cell r="L335">
            <v>1</v>
          </cell>
          <cell r="M335">
            <v>1</v>
          </cell>
          <cell r="N335">
            <v>1</v>
          </cell>
          <cell r="O335">
            <v>1</v>
          </cell>
        </row>
        <row r="336">
          <cell r="B336" t="str">
            <v>C &amp; F</v>
          </cell>
          <cell r="C336" t="str">
            <v>¥</v>
          </cell>
          <cell r="D336">
            <v>1596300</v>
          </cell>
          <cell r="E336">
            <v>1596300</v>
          </cell>
          <cell r="F336">
            <v>1596300</v>
          </cell>
          <cell r="G336">
            <v>1596300</v>
          </cell>
          <cell r="H336">
            <v>1596300</v>
          </cell>
          <cell r="I336">
            <v>1596300</v>
          </cell>
          <cell r="J336">
            <v>1596300</v>
          </cell>
          <cell r="K336">
            <v>1596300</v>
          </cell>
          <cell r="L336">
            <v>1596300</v>
          </cell>
          <cell r="M336">
            <v>1596300</v>
          </cell>
          <cell r="N336">
            <v>1596300</v>
          </cell>
          <cell r="O336">
            <v>1596300</v>
          </cell>
        </row>
        <row r="337">
          <cell r="B337" t="str">
            <v>F.O.B. VALUE - ITP</v>
          </cell>
          <cell r="C337" t="str">
            <v>¥</v>
          </cell>
          <cell r="D337">
            <v>1596300</v>
          </cell>
          <cell r="E337">
            <v>1596300</v>
          </cell>
          <cell r="F337">
            <v>1596300</v>
          </cell>
          <cell r="G337">
            <v>1596300</v>
          </cell>
          <cell r="H337">
            <v>1596300</v>
          </cell>
          <cell r="I337">
            <v>1596300</v>
          </cell>
          <cell r="J337">
            <v>1596300</v>
          </cell>
          <cell r="K337">
            <v>1596300</v>
          </cell>
          <cell r="L337">
            <v>1596300</v>
          </cell>
          <cell r="M337">
            <v>1596300</v>
          </cell>
          <cell r="N337">
            <v>1596300</v>
          </cell>
          <cell r="O337">
            <v>1596300</v>
          </cell>
        </row>
        <row r="338">
          <cell r="B338" t="str">
            <v>OPTIONS</v>
          </cell>
          <cell r="C338" t="str">
            <v>¥</v>
          </cell>
          <cell r="D338">
            <v>0</v>
          </cell>
          <cell r="E338">
            <v>0</v>
          </cell>
          <cell r="F338">
            <v>0</v>
          </cell>
          <cell r="G338">
            <v>0</v>
          </cell>
          <cell r="H338">
            <v>0</v>
          </cell>
          <cell r="I338">
            <v>0</v>
          </cell>
          <cell r="J338">
            <v>0</v>
          </cell>
          <cell r="K338">
            <v>0</v>
          </cell>
          <cell r="L338">
            <v>0</v>
          </cell>
          <cell r="M338">
            <v>0</v>
          </cell>
          <cell r="N338">
            <v>0</v>
          </cell>
          <cell r="O338">
            <v>0</v>
          </cell>
        </row>
        <row r="339">
          <cell r="B339" t="str">
            <v>COMMISSION  (FIXED)</v>
          </cell>
          <cell r="C339" t="str">
            <v>¥</v>
          </cell>
          <cell r="D339">
            <v>0</v>
          </cell>
          <cell r="E339">
            <v>0</v>
          </cell>
          <cell r="F339">
            <v>0</v>
          </cell>
          <cell r="G339">
            <v>0</v>
          </cell>
          <cell r="H339">
            <v>0</v>
          </cell>
          <cell r="I339">
            <v>0</v>
          </cell>
          <cell r="J339">
            <v>0</v>
          </cell>
          <cell r="K339">
            <v>0</v>
          </cell>
          <cell r="L339">
            <v>0</v>
          </cell>
          <cell r="M339">
            <v>0</v>
          </cell>
          <cell r="N339">
            <v>0</v>
          </cell>
          <cell r="O339">
            <v>0</v>
          </cell>
        </row>
        <row r="340">
          <cell r="B340" t="str">
            <v>ESTIMATED YEN</v>
          </cell>
          <cell r="C340" t="str">
            <v>¥</v>
          </cell>
        </row>
        <row r="341">
          <cell r="B341" t="str">
            <v>LOADING FOR ADVERTISING/WARRANTY</v>
          </cell>
          <cell r="C341" t="str">
            <v>¥</v>
          </cell>
          <cell r="D341">
            <v>0</v>
          </cell>
          <cell r="E341">
            <v>0</v>
          </cell>
          <cell r="F341">
            <v>0</v>
          </cell>
          <cell r="G341">
            <v>0</v>
          </cell>
          <cell r="H341">
            <v>0</v>
          </cell>
          <cell r="I341">
            <v>0</v>
          </cell>
          <cell r="J341">
            <v>0</v>
          </cell>
          <cell r="K341">
            <v>0</v>
          </cell>
          <cell r="L341">
            <v>0</v>
          </cell>
          <cell r="M341">
            <v>0</v>
          </cell>
          <cell r="N341">
            <v>0</v>
          </cell>
          <cell r="O341">
            <v>0</v>
          </cell>
        </row>
        <row r="342">
          <cell r="B342" t="str">
            <v>SUB - TOTAL</v>
          </cell>
          <cell r="C342" t="str">
            <v>¥</v>
          </cell>
          <cell r="D342">
            <v>1596300</v>
          </cell>
          <cell r="E342">
            <v>1596300</v>
          </cell>
          <cell r="F342">
            <v>1596300</v>
          </cell>
          <cell r="G342">
            <v>1596300</v>
          </cell>
          <cell r="H342">
            <v>1596300</v>
          </cell>
          <cell r="I342">
            <v>1596300</v>
          </cell>
          <cell r="J342">
            <v>1596300</v>
          </cell>
          <cell r="K342">
            <v>1596300</v>
          </cell>
          <cell r="L342">
            <v>1596300</v>
          </cell>
          <cell r="M342">
            <v>1596300</v>
          </cell>
          <cell r="N342">
            <v>1596300</v>
          </cell>
          <cell r="O342">
            <v>1596300</v>
          </cell>
        </row>
        <row r="343">
          <cell r="B343" t="str">
            <v>SUB - TOTAL</v>
          </cell>
          <cell r="C343" t="str">
            <v>Rs</v>
          </cell>
          <cell r="D343">
            <v>830076</v>
          </cell>
          <cell r="E343">
            <v>830076</v>
          </cell>
          <cell r="F343">
            <v>830076</v>
          </cell>
          <cell r="G343">
            <v>830076</v>
          </cell>
          <cell r="H343">
            <v>830076</v>
          </cell>
          <cell r="I343">
            <v>830076</v>
          </cell>
          <cell r="J343">
            <v>830076</v>
          </cell>
          <cell r="K343">
            <v>830076</v>
          </cell>
          <cell r="L343">
            <v>830076</v>
          </cell>
          <cell r="M343">
            <v>830076</v>
          </cell>
          <cell r="N343">
            <v>830076</v>
          </cell>
          <cell r="O343">
            <v>830076</v>
          </cell>
        </row>
        <row r="344">
          <cell r="B344" t="str">
            <v>INSURANCE @ 0.3% OF C&amp;F</v>
          </cell>
          <cell r="C344" t="str">
            <v>Rs</v>
          </cell>
          <cell r="D344">
            <v>2490.2280000000001</v>
          </cell>
          <cell r="E344">
            <v>2490.2280000000001</v>
          </cell>
          <cell r="F344">
            <v>2490.2280000000001</v>
          </cell>
          <cell r="G344">
            <v>2490.2280000000001</v>
          </cell>
          <cell r="H344">
            <v>2490.2280000000001</v>
          </cell>
          <cell r="I344">
            <v>2490.2280000000001</v>
          </cell>
          <cell r="J344">
            <v>2490.2280000000001</v>
          </cell>
          <cell r="K344">
            <v>2490.2280000000001</v>
          </cell>
          <cell r="L344">
            <v>2490.2280000000001</v>
          </cell>
          <cell r="M344">
            <v>2490.2280000000001</v>
          </cell>
          <cell r="N344">
            <v>2490.2280000000001</v>
          </cell>
          <cell r="O344">
            <v>2490.2280000000001</v>
          </cell>
        </row>
        <row r="345">
          <cell r="B345" t="str">
            <v>OCEAN FREIGHT</v>
          </cell>
          <cell r="C345" t="str">
            <v>Rs</v>
          </cell>
          <cell r="D345">
            <v>0</v>
          </cell>
          <cell r="E345">
            <v>0</v>
          </cell>
          <cell r="F345">
            <v>0</v>
          </cell>
          <cell r="G345">
            <v>0</v>
          </cell>
          <cell r="H345">
            <v>0</v>
          </cell>
          <cell r="I345">
            <v>0</v>
          </cell>
          <cell r="J345">
            <v>0</v>
          </cell>
          <cell r="K345">
            <v>0</v>
          </cell>
          <cell r="L345">
            <v>0</v>
          </cell>
          <cell r="M345">
            <v>0</v>
          </cell>
          <cell r="N345">
            <v>0</v>
          </cell>
          <cell r="O345">
            <v>0</v>
          </cell>
        </row>
        <row r="346">
          <cell r="B346" t="str">
            <v>TOTAL  C &amp; F</v>
          </cell>
          <cell r="C346" t="str">
            <v>Rs</v>
          </cell>
          <cell r="D346">
            <v>832566.228</v>
          </cell>
          <cell r="E346">
            <v>832566.228</v>
          </cell>
          <cell r="F346">
            <v>832566.228</v>
          </cell>
          <cell r="G346">
            <v>832566.228</v>
          </cell>
          <cell r="H346">
            <v>832566.228</v>
          </cell>
          <cell r="I346">
            <v>832566.228</v>
          </cell>
          <cell r="J346">
            <v>832566.228</v>
          </cell>
          <cell r="K346">
            <v>832566.228</v>
          </cell>
          <cell r="L346">
            <v>832566.228</v>
          </cell>
          <cell r="M346">
            <v>832566.228</v>
          </cell>
          <cell r="N346">
            <v>832566.228</v>
          </cell>
          <cell r="O346">
            <v>832566.228</v>
          </cell>
        </row>
        <row r="347">
          <cell r="B347" t="str">
            <v>LANDING  CHARGES 1%</v>
          </cell>
          <cell r="C347" t="str">
            <v>Rs</v>
          </cell>
          <cell r="D347">
            <v>8325.6622800000005</v>
          </cell>
          <cell r="E347">
            <v>8325.6622800000005</v>
          </cell>
          <cell r="F347">
            <v>8325.6622800000005</v>
          </cell>
          <cell r="G347">
            <v>8325.6622800000005</v>
          </cell>
          <cell r="H347">
            <v>8325.6622800000005</v>
          </cell>
          <cell r="I347">
            <v>8325.6622800000005</v>
          </cell>
          <cell r="J347">
            <v>8325.6622800000005</v>
          </cell>
          <cell r="K347">
            <v>8325.6622800000005</v>
          </cell>
          <cell r="L347">
            <v>8325.6622800000005</v>
          </cell>
          <cell r="M347">
            <v>8325.6622800000005</v>
          </cell>
          <cell r="N347">
            <v>8325.6622800000005</v>
          </cell>
          <cell r="O347">
            <v>8325.6622800000005</v>
          </cell>
        </row>
        <row r="348">
          <cell r="B348" t="str">
            <v>UNIT  VALUE</v>
          </cell>
          <cell r="C348" t="str">
            <v>Rs</v>
          </cell>
          <cell r="D348">
            <v>840891.89028000005</v>
          </cell>
          <cell r="E348">
            <v>840891.89028000005</v>
          </cell>
          <cell r="F348">
            <v>840891.89028000005</v>
          </cell>
          <cell r="G348">
            <v>840891.89028000005</v>
          </cell>
          <cell r="H348">
            <v>840891.89028000005</v>
          </cell>
          <cell r="I348">
            <v>840891.89028000005</v>
          </cell>
          <cell r="J348">
            <v>840891.89028000005</v>
          </cell>
          <cell r="K348">
            <v>840891.89028000005</v>
          </cell>
          <cell r="L348">
            <v>840891.89028000005</v>
          </cell>
          <cell r="M348">
            <v>840891.89028000005</v>
          </cell>
          <cell r="N348">
            <v>840891.89028000005</v>
          </cell>
          <cell r="O348">
            <v>840891.89028000005</v>
          </cell>
        </row>
        <row r="349">
          <cell r="B349" t="str">
            <v>DUTY ASSESSIBLE VALUE (DAV)</v>
          </cell>
          <cell r="C349">
            <v>1</v>
          </cell>
          <cell r="D349">
            <v>840891.89028000005</v>
          </cell>
          <cell r="E349">
            <v>840891.89028000005</v>
          </cell>
          <cell r="F349">
            <v>840891.89028000005</v>
          </cell>
          <cell r="G349">
            <v>840891.89028000005</v>
          </cell>
          <cell r="H349">
            <v>840891.89028000005</v>
          </cell>
          <cell r="I349">
            <v>840891.89028000005</v>
          </cell>
          <cell r="J349">
            <v>840891.89028000005</v>
          </cell>
          <cell r="K349">
            <v>840891.89028000005</v>
          </cell>
          <cell r="L349">
            <v>840891.89028000005</v>
          </cell>
          <cell r="M349">
            <v>840891.89028000005</v>
          </cell>
          <cell r="N349">
            <v>840891.89028000005</v>
          </cell>
          <cell r="O349">
            <v>840891.89028000005</v>
          </cell>
        </row>
        <row r="350">
          <cell r="B350" t="str">
            <v>C &amp; F</v>
          </cell>
          <cell r="C350">
            <v>2</v>
          </cell>
          <cell r="D350">
            <v>830076</v>
          </cell>
          <cell r="E350">
            <v>830076</v>
          </cell>
          <cell r="F350">
            <v>830076</v>
          </cell>
          <cell r="G350">
            <v>830076</v>
          </cell>
          <cell r="H350">
            <v>830076</v>
          </cell>
          <cell r="I350">
            <v>830076</v>
          </cell>
          <cell r="J350">
            <v>830076</v>
          </cell>
          <cell r="K350">
            <v>830076</v>
          </cell>
          <cell r="L350">
            <v>830076</v>
          </cell>
          <cell r="M350">
            <v>830076</v>
          </cell>
          <cell r="N350">
            <v>830076</v>
          </cell>
          <cell r="O350">
            <v>830076</v>
          </cell>
        </row>
        <row r="351">
          <cell r="B351" t="str">
            <v>BANK  CHARGES  @ 0.5 %       OF (2)</v>
          </cell>
          <cell r="C351">
            <v>3</v>
          </cell>
          <cell r="D351">
            <v>4150.38</v>
          </cell>
          <cell r="E351">
            <v>4150.38</v>
          </cell>
          <cell r="F351">
            <v>4150.38</v>
          </cell>
          <cell r="G351">
            <v>4150.38</v>
          </cell>
          <cell r="H351">
            <v>4150.38</v>
          </cell>
          <cell r="I351">
            <v>4150.38</v>
          </cell>
          <cell r="J351">
            <v>4150.38</v>
          </cell>
          <cell r="K351">
            <v>4150.38</v>
          </cell>
          <cell r="L351">
            <v>4150.38</v>
          </cell>
          <cell r="M351">
            <v>4150.38</v>
          </cell>
          <cell r="N351">
            <v>4150.38</v>
          </cell>
          <cell r="O351">
            <v>4150.38</v>
          </cell>
        </row>
        <row r="352">
          <cell r="B352" t="str">
            <v>LC OPENING CHG @ 0.35 %      OF (2)</v>
          </cell>
          <cell r="C352">
            <v>4</v>
          </cell>
          <cell r="D352">
            <v>2905.2660000000001</v>
          </cell>
          <cell r="E352">
            <v>2905.2660000000001</v>
          </cell>
          <cell r="F352">
            <v>2905.2660000000001</v>
          </cell>
          <cell r="G352">
            <v>2905.2660000000001</v>
          </cell>
          <cell r="H352">
            <v>2905.2660000000001</v>
          </cell>
          <cell r="I352">
            <v>2905.2660000000001</v>
          </cell>
          <cell r="J352">
            <v>2905.2660000000001</v>
          </cell>
          <cell r="K352">
            <v>2905.2660000000001</v>
          </cell>
          <cell r="L352">
            <v>2905.2660000000001</v>
          </cell>
          <cell r="M352">
            <v>2905.2660000000001</v>
          </cell>
          <cell r="N352">
            <v>2905.2660000000001</v>
          </cell>
          <cell r="O352">
            <v>2905.2660000000001</v>
          </cell>
        </row>
        <row r="353">
          <cell r="B353" t="str">
            <v>ITP Valuation Provisional 8% of (1)</v>
          </cell>
          <cell r="C353">
            <v>5</v>
          </cell>
          <cell r="D353">
            <v>67271.351222400001</v>
          </cell>
          <cell r="E353">
            <v>67271.351222400001</v>
          </cell>
          <cell r="F353">
            <v>67271.351222400001</v>
          </cell>
          <cell r="G353">
            <v>67271.351222400001</v>
          </cell>
          <cell r="H353">
            <v>67271.351222400001</v>
          </cell>
          <cell r="I353">
            <v>67271.351222400001</v>
          </cell>
          <cell r="J353">
            <v>67271.351222400001</v>
          </cell>
          <cell r="K353">
            <v>67271.351222400001</v>
          </cell>
          <cell r="L353">
            <v>67271.351222400001</v>
          </cell>
          <cell r="M353">
            <v>67271.351222400001</v>
          </cell>
          <cell r="N353">
            <v>67271.351222400001</v>
          </cell>
          <cell r="O353">
            <v>67271.351222400001</v>
          </cell>
        </row>
        <row r="354">
          <cell r="B354" t="str">
            <v>INSURANCE @ 0.3 %                OF (2)</v>
          </cell>
          <cell r="C354">
            <v>6</v>
          </cell>
          <cell r="D354">
            <v>2490.2280000000001</v>
          </cell>
          <cell r="E354">
            <v>2490.2280000000001</v>
          </cell>
          <cell r="F354">
            <v>2490.2280000000001</v>
          </cell>
          <cell r="G354">
            <v>2490.2280000000001</v>
          </cell>
          <cell r="H354">
            <v>2490.2280000000001</v>
          </cell>
          <cell r="I354">
            <v>2490.2280000000001</v>
          </cell>
          <cell r="J354">
            <v>2490.2280000000001</v>
          </cell>
          <cell r="K354">
            <v>2490.2280000000001</v>
          </cell>
          <cell r="L354">
            <v>2490.2280000000001</v>
          </cell>
          <cell r="M354">
            <v>2490.2280000000001</v>
          </cell>
          <cell r="N354">
            <v>2490.2280000000001</v>
          </cell>
          <cell r="O354">
            <v>2490.2280000000001</v>
          </cell>
        </row>
        <row r="355">
          <cell r="B355" t="str">
            <v>CUSTOM DUTY @ 60 %            OF (1)</v>
          </cell>
          <cell r="C355">
            <v>7</v>
          </cell>
          <cell r="D355">
            <v>504535.13416800002</v>
          </cell>
          <cell r="E355">
            <v>504535.13416800002</v>
          </cell>
          <cell r="F355">
            <v>504535.13416800002</v>
          </cell>
          <cell r="G355">
            <v>504535.13416800002</v>
          </cell>
          <cell r="H355">
            <v>504535.13416800002</v>
          </cell>
          <cell r="I355">
            <v>504535.13416800002</v>
          </cell>
          <cell r="J355">
            <v>504535.13416800002</v>
          </cell>
          <cell r="K355">
            <v>504535.13416800002</v>
          </cell>
          <cell r="L355">
            <v>504535.13416800002</v>
          </cell>
          <cell r="M355">
            <v>504535.13416800002</v>
          </cell>
          <cell r="N355">
            <v>504535.13416800002</v>
          </cell>
          <cell r="O355">
            <v>504535.13416800002</v>
          </cell>
        </row>
        <row r="356">
          <cell r="B356" t="str">
            <v>C.V.T. 7.5% of (1+7+9+10+11)</v>
          </cell>
          <cell r="C356">
            <v>8</v>
          </cell>
          <cell r="D356">
            <v>121848.984901572</v>
          </cell>
          <cell r="E356">
            <v>121848.984901572</v>
          </cell>
          <cell r="F356">
            <v>121848.984901572</v>
          </cell>
          <cell r="G356">
            <v>121848.984901572</v>
          </cell>
          <cell r="H356">
            <v>121848.984901572</v>
          </cell>
          <cell r="I356">
            <v>121848.984901572</v>
          </cell>
          <cell r="J356">
            <v>121848.984901572</v>
          </cell>
          <cell r="K356">
            <v>121848.984901572</v>
          </cell>
          <cell r="L356">
            <v>121848.984901572</v>
          </cell>
          <cell r="M356">
            <v>121848.984901572</v>
          </cell>
          <cell r="N356">
            <v>121848.984901572</v>
          </cell>
          <cell r="O356">
            <v>121848.984901572</v>
          </cell>
        </row>
        <row r="357">
          <cell r="B357" t="str">
            <v>SALES TAX   @ 15 %  OF (1+7)</v>
          </cell>
          <cell r="C357">
            <v>9</v>
          </cell>
          <cell r="D357">
            <v>201814.0536672</v>
          </cell>
          <cell r="E357">
            <v>201814.0536672</v>
          </cell>
          <cell r="F357">
            <v>201814.0536672</v>
          </cell>
          <cell r="G357">
            <v>201814.0536672</v>
          </cell>
          <cell r="H357">
            <v>201814.0536672</v>
          </cell>
          <cell r="I357">
            <v>201814.0536672</v>
          </cell>
          <cell r="J357">
            <v>201814.0536672</v>
          </cell>
          <cell r="K357">
            <v>201814.0536672</v>
          </cell>
          <cell r="L357">
            <v>201814.0536672</v>
          </cell>
          <cell r="M357">
            <v>201814.0536672</v>
          </cell>
          <cell r="N357">
            <v>201814.0536672</v>
          </cell>
          <cell r="O357">
            <v>201814.0536672</v>
          </cell>
        </row>
        <row r="358">
          <cell r="B358" t="str">
            <v>INCOME TAX  @ 5 % OF (1+7+9)</v>
          </cell>
          <cell r="C358">
            <v>10</v>
          </cell>
          <cell r="D358">
            <v>77362.053905760011</v>
          </cell>
          <cell r="E358">
            <v>77362.053905760011</v>
          </cell>
          <cell r="F358">
            <v>77362.053905760011</v>
          </cell>
          <cell r="G358">
            <v>77362.053905760011</v>
          </cell>
          <cell r="H358">
            <v>77362.053905760011</v>
          </cell>
          <cell r="I358">
            <v>77362.053905760011</v>
          </cell>
          <cell r="J358">
            <v>77362.053905760011</v>
          </cell>
          <cell r="K358">
            <v>77362.053905760011</v>
          </cell>
          <cell r="L358">
            <v>77362.053905760011</v>
          </cell>
          <cell r="M358">
            <v>77362.053905760011</v>
          </cell>
          <cell r="N358">
            <v>77362.053905760011</v>
          </cell>
          <cell r="O358">
            <v>77362.053905760011</v>
          </cell>
        </row>
        <row r="359">
          <cell r="B359" t="str">
            <v>CENTRAL EXCISE DUTY     @ Rs.50</v>
          </cell>
          <cell r="C359">
            <v>11</v>
          </cell>
          <cell r="D359">
            <v>50</v>
          </cell>
          <cell r="E359">
            <v>50</v>
          </cell>
          <cell r="F359">
            <v>50</v>
          </cell>
          <cell r="G359">
            <v>50</v>
          </cell>
          <cell r="H359">
            <v>50</v>
          </cell>
          <cell r="I359">
            <v>50</v>
          </cell>
          <cell r="J359">
            <v>50</v>
          </cell>
          <cell r="K359">
            <v>50</v>
          </cell>
          <cell r="L359">
            <v>50</v>
          </cell>
          <cell r="M359">
            <v>50</v>
          </cell>
          <cell r="N359">
            <v>50</v>
          </cell>
          <cell r="O359">
            <v>50</v>
          </cell>
        </row>
        <row r="360">
          <cell r="B360" t="str">
            <v>OCTROI @ 2 % OF  (1+5+7+8+9+11)</v>
          </cell>
          <cell r="C360">
            <v>12</v>
          </cell>
          <cell r="D360">
            <v>0</v>
          </cell>
          <cell r="E360">
            <v>0</v>
          </cell>
          <cell r="F360">
            <v>0</v>
          </cell>
          <cell r="G360">
            <v>0</v>
          </cell>
          <cell r="H360">
            <v>0</v>
          </cell>
          <cell r="I360">
            <v>0</v>
          </cell>
          <cell r="J360">
            <v>0</v>
          </cell>
          <cell r="K360">
            <v>0</v>
          </cell>
          <cell r="L360">
            <v>0</v>
          </cell>
          <cell r="M360">
            <v>0</v>
          </cell>
          <cell r="N360">
            <v>0</v>
          </cell>
          <cell r="O360">
            <v>0</v>
          </cell>
        </row>
        <row r="361">
          <cell r="B361" t="str">
            <v>KMC DMI @ 0.2 OF (1+5+7+8+9+10)</v>
          </cell>
          <cell r="C361">
            <v>13</v>
          </cell>
          <cell r="D361">
            <v>3627.4469362898644</v>
          </cell>
          <cell r="E361">
            <v>3627.4469362898644</v>
          </cell>
          <cell r="F361">
            <v>3627.4469362898644</v>
          </cell>
          <cell r="G361">
            <v>3627.4469362898644</v>
          </cell>
          <cell r="H361">
            <v>3627.4469362898644</v>
          </cell>
          <cell r="I361">
            <v>3627.4469362898644</v>
          </cell>
          <cell r="J361">
            <v>3627.4469362898644</v>
          </cell>
          <cell r="K361">
            <v>3627.4469362898644</v>
          </cell>
          <cell r="L361">
            <v>3627.4469362898644</v>
          </cell>
          <cell r="M361">
            <v>3627.4469362898644</v>
          </cell>
          <cell r="N361">
            <v>3627.4469362898644</v>
          </cell>
          <cell r="O361">
            <v>3627.4469362898644</v>
          </cell>
        </row>
        <row r="362">
          <cell r="B362" t="str">
            <v>WHARFAGE @ Rs.314 per cubic meter</v>
          </cell>
          <cell r="C362">
            <v>14</v>
          </cell>
          <cell r="D362">
            <v>4396</v>
          </cell>
          <cell r="E362">
            <v>4396</v>
          </cell>
          <cell r="F362">
            <v>4396</v>
          </cell>
          <cell r="G362">
            <v>4396</v>
          </cell>
          <cell r="H362">
            <v>4396</v>
          </cell>
          <cell r="I362">
            <v>4396</v>
          </cell>
          <cell r="J362">
            <v>4396</v>
          </cell>
          <cell r="K362">
            <v>4396</v>
          </cell>
          <cell r="L362">
            <v>4396</v>
          </cell>
          <cell r="M362">
            <v>4396</v>
          </cell>
          <cell r="N362">
            <v>4396</v>
          </cell>
          <cell r="O362">
            <v>4396</v>
          </cell>
        </row>
        <row r="363">
          <cell r="B363" t="str">
            <v>BONDING FEE @ 0 %               OF (1)</v>
          </cell>
          <cell r="C363">
            <v>15</v>
          </cell>
          <cell r="D363">
            <v>0</v>
          </cell>
          <cell r="E363">
            <v>0</v>
          </cell>
          <cell r="F363">
            <v>0</v>
          </cell>
          <cell r="G363">
            <v>0</v>
          </cell>
          <cell r="H363">
            <v>0</v>
          </cell>
          <cell r="I363">
            <v>0</v>
          </cell>
          <cell r="J363">
            <v>0</v>
          </cell>
          <cell r="K363">
            <v>0</v>
          </cell>
          <cell r="L363">
            <v>0</v>
          </cell>
          <cell r="M363">
            <v>0</v>
          </cell>
          <cell r="N363">
            <v>0</v>
          </cell>
          <cell r="O363">
            <v>0</v>
          </cell>
        </row>
        <row r="364">
          <cell r="B364" t="str">
            <v>STAMP DUTY CHARGE    @ Rs. 225</v>
          </cell>
          <cell r="C364">
            <v>16</v>
          </cell>
          <cell r="D364">
            <v>225</v>
          </cell>
          <cell r="E364">
            <v>225</v>
          </cell>
          <cell r="F364">
            <v>225</v>
          </cell>
          <cell r="G364">
            <v>225</v>
          </cell>
          <cell r="H364">
            <v>225</v>
          </cell>
          <cell r="I364">
            <v>225</v>
          </cell>
          <cell r="J364">
            <v>225</v>
          </cell>
          <cell r="K364">
            <v>225</v>
          </cell>
          <cell r="L364">
            <v>225</v>
          </cell>
          <cell r="M364">
            <v>225</v>
          </cell>
          <cell r="N364">
            <v>225</v>
          </cell>
          <cell r="O364">
            <v>225</v>
          </cell>
        </row>
        <row r="365">
          <cell r="B365" t="str">
            <v>CLEARING  CHARGES      @ Rs. 750</v>
          </cell>
          <cell r="C365">
            <v>17</v>
          </cell>
          <cell r="D365">
            <v>750</v>
          </cell>
          <cell r="E365">
            <v>750</v>
          </cell>
          <cell r="F365">
            <v>750</v>
          </cell>
          <cell r="G365">
            <v>750</v>
          </cell>
          <cell r="H365">
            <v>750</v>
          </cell>
          <cell r="I365">
            <v>750</v>
          </cell>
          <cell r="J365">
            <v>750</v>
          </cell>
          <cell r="K365">
            <v>750</v>
          </cell>
          <cell r="L365">
            <v>750</v>
          </cell>
          <cell r="M365">
            <v>750</v>
          </cell>
          <cell r="N365">
            <v>750</v>
          </cell>
          <cell r="O365">
            <v>750</v>
          </cell>
        </row>
        <row r="366">
          <cell r="B366" t="str">
            <v>OTHER CLEARING CHARGES @ Rs.200</v>
          </cell>
          <cell r="C366">
            <v>18</v>
          </cell>
          <cell r="D366">
            <v>200</v>
          </cell>
          <cell r="E366">
            <v>200</v>
          </cell>
          <cell r="F366">
            <v>200</v>
          </cell>
          <cell r="G366">
            <v>200</v>
          </cell>
          <cell r="H366">
            <v>200</v>
          </cell>
          <cell r="I366">
            <v>200</v>
          </cell>
          <cell r="J366">
            <v>200</v>
          </cell>
          <cell r="K366">
            <v>200</v>
          </cell>
          <cell r="L366">
            <v>200</v>
          </cell>
          <cell r="M366">
            <v>200</v>
          </cell>
          <cell r="N366">
            <v>200</v>
          </cell>
          <cell r="O366">
            <v>200</v>
          </cell>
        </row>
        <row r="367">
          <cell r="B367" t="str">
            <v>DELIEVERY ORDER CHARGES @ Rs.600</v>
          </cell>
          <cell r="C367">
            <v>19</v>
          </cell>
          <cell r="D367">
            <v>600</v>
          </cell>
          <cell r="E367">
            <v>600</v>
          </cell>
          <cell r="F367">
            <v>600</v>
          </cell>
          <cell r="G367">
            <v>600</v>
          </cell>
          <cell r="H367">
            <v>600</v>
          </cell>
          <cell r="I367">
            <v>600</v>
          </cell>
          <cell r="J367">
            <v>600</v>
          </cell>
          <cell r="K367">
            <v>600</v>
          </cell>
          <cell r="L367">
            <v>600</v>
          </cell>
          <cell r="M367">
            <v>600</v>
          </cell>
          <cell r="N367">
            <v>600</v>
          </cell>
          <cell r="O367">
            <v>600</v>
          </cell>
        </row>
        <row r="368">
          <cell r="B368" t="str">
            <v>DEMURRAGE</v>
          </cell>
          <cell r="C368">
            <v>20</v>
          </cell>
          <cell r="D368">
            <v>0</v>
          </cell>
          <cell r="E368">
            <v>0</v>
          </cell>
          <cell r="F368">
            <v>0</v>
          </cell>
          <cell r="G368">
            <v>0</v>
          </cell>
          <cell r="H368">
            <v>0</v>
          </cell>
          <cell r="I368">
            <v>0</v>
          </cell>
          <cell r="J368">
            <v>0</v>
          </cell>
          <cell r="K368">
            <v>0</v>
          </cell>
          <cell r="L368">
            <v>0</v>
          </cell>
          <cell r="M368">
            <v>0</v>
          </cell>
          <cell r="N368">
            <v>0</v>
          </cell>
          <cell r="O368">
            <v>0</v>
          </cell>
        </row>
        <row r="369">
          <cell r="B369" t="str">
            <v>SHIFTING CHARGES          @ Rs. 500</v>
          </cell>
          <cell r="C369">
            <v>21</v>
          </cell>
          <cell r="D369">
            <v>500</v>
          </cell>
          <cell r="E369">
            <v>500</v>
          </cell>
          <cell r="F369">
            <v>500</v>
          </cell>
          <cell r="G369">
            <v>500</v>
          </cell>
          <cell r="H369">
            <v>500</v>
          </cell>
          <cell r="I369">
            <v>500</v>
          </cell>
          <cell r="J369">
            <v>500</v>
          </cell>
          <cell r="K369">
            <v>500</v>
          </cell>
          <cell r="L369">
            <v>500</v>
          </cell>
          <cell r="M369">
            <v>500</v>
          </cell>
          <cell r="N369">
            <v>500</v>
          </cell>
          <cell r="O369">
            <v>500</v>
          </cell>
        </row>
        <row r="370">
          <cell r="B370" t="str">
            <v>Total Landed Cost excluding presumptive tax</v>
          </cell>
          <cell r="C370" t="str">
            <v>A</v>
          </cell>
          <cell r="D370">
            <v>1543625.7912282618</v>
          </cell>
          <cell r="E370">
            <v>1543625.7912282618</v>
          </cell>
          <cell r="F370">
            <v>1543625.7912282618</v>
          </cell>
          <cell r="G370">
            <v>1543625.7912282618</v>
          </cell>
          <cell r="H370">
            <v>1543625.7912282618</v>
          </cell>
          <cell r="I370">
            <v>1543625.7912282618</v>
          </cell>
          <cell r="J370">
            <v>1543625.7912282618</v>
          </cell>
          <cell r="K370">
            <v>1543625.7912282618</v>
          </cell>
          <cell r="L370">
            <v>1543625.7912282618</v>
          </cell>
          <cell r="M370">
            <v>1543625.7912282618</v>
          </cell>
          <cell r="N370">
            <v>1543625.7912282618</v>
          </cell>
          <cell r="O370">
            <v>1543625.7912282618</v>
          </cell>
        </row>
        <row r="371">
          <cell r="D371">
            <v>1.8596198314711687</v>
          </cell>
          <cell r="E371">
            <v>1.8596198314711687</v>
          </cell>
          <cell r="F371">
            <v>1.8596198314711687</v>
          </cell>
          <cell r="G371">
            <v>1.8596198314711687</v>
          </cell>
          <cell r="H371">
            <v>1.8596198314711687</v>
          </cell>
          <cell r="I371">
            <v>1.8596198314711687</v>
          </cell>
          <cell r="J371">
            <v>1.8596198314711687</v>
          </cell>
          <cell r="K371">
            <v>1.8596198314711687</v>
          </cell>
          <cell r="L371">
            <v>1.8596198314711687</v>
          </cell>
          <cell r="M371">
            <v>1.8596198314711687</v>
          </cell>
          <cell r="N371">
            <v>1.8596198314711687</v>
          </cell>
          <cell r="O371">
            <v>1.8596198314711687</v>
          </cell>
        </row>
        <row r="373">
          <cell r="B373" t="str">
            <v>Presumptive tax</v>
          </cell>
          <cell r="D373">
            <v>77362.053905760011</v>
          </cell>
          <cell r="E373">
            <v>77362.053905760011</v>
          </cell>
          <cell r="F373">
            <v>77362.053905760011</v>
          </cell>
          <cell r="G373">
            <v>77362.053905760011</v>
          </cell>
          <cell r="H373">
            <v>77362.053905760011</v>
          </cell>
          <cell r="I373">
            <v>77362.053905760011</v>
          </cell>
          <cell r="J373">
            <v>77362.053905760011</v>
          </cell>
          <cell r="K373">
            <v>77362.053905760011</v>
          </cell>
          <cell r="L373">
            <v>77362.053905760011</v>
          </cell>
          <cell r="M373">
            <v>77362.053905760011</v>
          </cell>
          <cell r="N373">
            <v>77362.053905760011</v>
          </cell>
          <cell r="O373">
            <v>77362.053905760011</v>
          </cell>
        </row>
        <row r="374">
          <cell r="B374" t="str">
            <v>Tax U/S 50 (4) @ 3.5%</v>
          </cell>
          <cell r="D374">
            <v>0</v>
          </cell>
          <cell r="E374">
            <v>0</v>
          </cell>
          <cell r="F374">
            <v>0</v>
          </cell>
          <cell r="G374">
            <v>0</v>
          </cell>
          <cell r="H374">
            <v>0</v>
          </cell>
          <cell r="I374">
            <v>0</v>
          </cell>
          <cell r="J374">
            <v>0</v>
          </cell>
          <cell r="K374">
            <v>0</v>
          </cell>
          <cell r="L374">
            <v>0</v>
          </cell>
          <cell r="M374">
            <v>0</v>
          </cell>
          <cell r="N374">
            <v>0</v>
          </cell>
          <cell r="O374">
            <v>0</v>
          </cell>
        </row>
        <row r="375">
          <cell r="D375">
            <v>77362.053905760011</v>
          </cell>
          <cell r="E375">
            <v>77362.053905760011</v>
          </cell>
          <cell r="F375">
            <v>77362.053905760011</v>
          </cell>
          <cell r="G375">
            <v>77362.053905760011</v>
          </cell>
          <cell r="H375">
            <v>77362.053905760011</v>
          </cell>
          <cell r="I375">
            <v>77362.053905760011</v>
          </cell>
          <cell r="J375">
            <v>77362.053905760011</v>
          </cell>
          <cell r="K375">
            <v>77362.053905760011</v>
          </cell>
          <cell r="L375">
            <v>77362.053905760011</v>
          </cell>
          <cell r="M375">
            <v>77362.053905760011</v>
          </cell>
          <cell r="N375">
            <v>77362.053905760011</v>
          </cell>
          <cell r="O375">
            <v>77362.053905760011</v>
          </cell>
        </row>
        <row r="377">
          <cell r="B377" t="str">
            <v>Existing selling price</v>
          </cell>
        </row>
        <row r="378">
          <cell r="B378" t="str">
            <v>Landed cost</v>
          </cell>
          <cell r="D378">
            <v>1620987.8451340217</v>
          </cell>
          <cell r="E378">
            <v>1620987.8451340217</v>
          </cell>
          <cell r="F378">
            <v>1620987.8451340217</v>
          </cell>
          <cell r="G378">
            <v>1620987.8451340217</v>
          </cell>
          <cell r="H378">
            <v>1620987.8451340217</v>
          </cell>
          <cell r="I378">
            <v>1620987.8451340217</v>
          </cell>
          <cell r="J378">
            <v>1620987.8451340217</v>
          </cell>
          <cell r="K378">
            <v>1620987.8451340217</v>
          </cell>
          <cell r="L378">
            <v>1620987.8451340217</v>
          </cell>
          <cell r="M378">
            <v>1620987.8451340217</v>
          </cell>
          <cell r="N378">
            <v>1620987.8451340217</v>
          </cell>
          <cell r="O378">
            <v>1620987.8451340217</v>
          </cell>
        </row>
        <row r="379">
          <cell r="B379" t="str">
            <v>Distributor Mark-up.</v>
          </cell>
          <cell r="D379">
            <v>60000</v>
          </cell>
          <cell r="E379">
            <v>60000</v>
          </cell>
          <cell r="F379">
            <v>60000</v>
          </cell>
          <cell r="G379">
            <v>60000</v>
          </cell>
          <cell r="H379">
            <v>60000</v>
          </cell>
          <cell r="I379">
            <v>60000</v>
          </cell>
          <cell r="J379">
            <v>60000</v>
          </cell>
          <cell r="K379">
            <v>60000</v>
          </cell>
          <cell r="L379">
            <v>60000</v>
          </cell>
          <cell r="M379">
            <v>60000</v>
          </cell>
          <cell r="N379">
            <v>60000</v>
          </cell>
          <cell r="O379">
            <v>60000</v>
          </cell>
        </row>
        <row r="380">
          <cell r="B380" t="str">
            <v>Income  Tax 3.5%</v>
          </cell>
          <cell r="D380">
            <v>0</v>
          </cell>
          <cell r="E380">
            <v>0</v>
          </cell>
          <cell r="F380">
            <v>0</v>
          </cell>
          <cell r="G380">
            <v>0</v>
          </cell>
          <cell r="H380">
            <v>0</v>
          </cell>
          <cell r="I380">
            <v>0</v>
          </cell>
          <cell r="J380">
            <v>0</v>
          </cell>
          <cell r="K380">
            <v>0</v>
          </cell>
          <cell r="L380">
            <v>0</v>
          </cell>
          <cell r="M380">
            <v>0</v>
          </cell>
          <cell r="N380">
            <v>0</v>
          </cell>
          <cell r="O380">
            <v>0</v>
          </cell>
        </row>
        <row r="381">
          <cell r="B381" t="str">
            <v>Dealer commission</v>
          </cell>
          <cell r="D381">
            <v>30000</v>
          </cell>
          <cell r="E381">
            <v>30000</v>
          </cell>
          <cell r="F381">
            <v>30000</v>
          </cell>
          <cell r="G381">
            <v>30000</v>
          </cell>
          <cell r="H381">
            <v>30000</v>
          </cell>
          <cell r="I381">
            <v>30000</v>
          </cell>
          <cell r="J381">
            <v>30000</v>
          </cell>
          <cell r="K381">
            <v>30000</v>
          </cell>
          <cell r="L381">
            <v>30000</v>
          </cell>
          <cell r="M381">
            <v>30000</v>
          </cell>
          <cell r="N381">
            <v>30000</v>
          </cell>
          <cell r="O381">
            <v>30000</v>
          </cell>
        </row>
        <row r="382">
          <cell r="D382">
            <v>1710987.8451340217</v>
          </cell>
          <cell r="E382">
            <v>1710987.8451340217</v>
          </cell>
          <cell r="F382">
            <v>1710987.8451340217</v>
          </cell>
          <cell r="G382">
            <v>1710987.8451340217</v>
          </cell>
          <cell r="H382">
            <v>1710987.8451340217</v>
          </cell>
          <cell r="I382">
            <v>1710987.8451340217</v>
          </cell>
          <cell r="J382">
            <v>1710987.8451340217</v>
          </cell>
          <cell r="K382">
            <v>1710987.8451340217</v>
          </cell>
          <cell r="L382">
            <v>1710987.8451340217</v>
          </cell>
          <cell r="M382">
            <v>1710987.8451340217</v>
          </cell>
          <cell r="N382">
            <v>1710987.8451340217</v>
          </cell>
          <cell r="O382">
            <v>1710987.8451340217</v>
          </cell>
        </row>
        <row r="383">
          <cell r="B383" t="str">
            <v>Sales tax</v>
          </cell>
          <cell r="D383">
            <v>256648.17677010325</v>
          </cell>
          <cell r="E383">
            <v>256648.17677010325</v>
          </cell>
          <cell r="F383">
            <v>256648.17677010325</v>
          </cell>
          <cell r="G383">
            <v>256648.17677010325</v>
          </cell>
          <cell r="H383">
            <v>256648.17677010325</v>
          </cell>
          <cell r="I383">
            <v>256648.17677010325</v>
          </cell>
          <cell r="J383">
            <v>256648.17677010325</v>
          </cell>
          <cell r="K383">
            <v>256648.17677010325</v>
          </cell>
          <cell r="L383">
            <v>256648.17677010325</v>
          </cell>
          <cell r="M383">
            <v>256648.17677010325</v>
          </cell>
          <cell r="N383">
            <v>256648.17677010325</v>
          </cell>
          <cell r="O383">
            <v>256648.17677010325</v>
          </cell>
        </row>
        <row r="384">
          <cell r="B384" t="str">
            <v>Selling price taken in budget</v>
          </cell>
          <cell r="D384">
            <v>1967636.0219041249</v>
          </cell>
          <cell r="E384">
            <v>1967636.0219041249</v>
          </cell>
          <cell r="F384">
            <v>1967636.0219041249</v>
          </cell>
          <cell r="G384">
            <v>1967636.0219041249</v>
          </cell>
          <cell r="H384">
            <v>1967636.0219041249</v>
          </cell>
          <cell r="I384">
            <v>1967636.0219041249</v>
          </cell>
          <cell r="J384">
            <v>1967636.0219041249</v>
          </cell>
          <cell r="K384">
            <v>1967636.0219041249</v>
          </cell>
          <cell r="L384">
            <v>1967636.0219041249</v>
          </cell>
          <cell r="M384">
            <v>1967636.0219041249</v>
          </cell>
          <cell r="N384">
            <v>1967636.0219041249</v>
          </cell>
          <cell r="O384">
            <v>1967636.0219041249</v>
          </cell>
        </row>
        <row r="385">
          <cell r="B385" t="str">
            <v>Selling price as per sales price list</v>
          </cell>
          <cell r="D385">
            <v>1580000</v>
          </cell>
          <cell r="E385">
            <v>1580000</v>
          </cell>
          <cell r="F385">
            <v>1580000</v>
          </cell>
          <cell r="G385">
            <v>1580000</v>
          </cell>
          <cell r="H385">
            <v>1580000</v>
          </cell>
          <cell r="I385">
            <v>1580000</v>
          </cell>
          <cell r="J385">
            <v>1580000</v>
          </cell>
          <cell r="K385">
            <v>1580000</v>
          </cell>
          <cell r="L385">
            <v>1580000</v>
          </cell>
          <cell r="M385">
            <v>1580000</v>
          </cell>
          <cell r="N385">
            <v>1580000</v>
          </cell>
          <cell r="O385">
            <v>1580000</v>
          </cell>
        </row>
        <row r="387">
          <cell r="B387" t="str">
            <v>Units sold</v>
          </cell>
          <cell r="D387">
            <v>10</v>
          </cell>
          <cell r="E387">
            <v>10</v>
          </cell>
          <cell r="F387">
            <v>10</v>
          </cell>
          <cell r="G387">
            <v>10</v>
          </cell>
          <cell r="H387">
            <v>10</v>
          </cell>
          <cell r="I387">
            <v>10</v>
          </cell>
          <cell r="J387">
            <v>10</v>
          </cell>
          <cell r="K387">
            <v>10</v>
          </cell>
          <cell r="L387">
            <v>10</v>
          </cell>
          <cell r="M387">
            <v>10</v>
          </cell>
          <cell r="N387">
            <v>10</v>
          </cell>
          <cell r="O387">
            <v>10</v>
          </cell>
        </row>
        <row r="388">
          <cell r="D388">
            <v>8300760</v>
          </cell>
          <cell r="E388">
            <v>8300760</v>
          </cell>
          <cell r="F388">
            <v>8300760</v>
          </cell>
          <cell r="G388">
            <v>8300760</v>
          </cell>
          <cell r="H388">
            <v>8300760</v>
          </cell>
          <cell r="I388">
            <v>8300760</v>
          </cell>
          <cell r="J388">
            <v>8300760</v>
          </cell>
          <cell r="K388">
            <v>8300760</v>
          </cell>
          <cell r="L388">
            <v>8300760</v>
          </cell>
          <cell r="M388">
            <v>8300760</v>
          </cell>
          <cell r="N388">
            <v>8300760</v>
          </cell>
          <cell r="O388">
            <v>8300760</v>
          </cell>
          <cell r="P388">
            <v>99609120</v>
          </cell>
        </row>
        <row r="389">
          <cell r="B389" t="str">
            <v xml:space="preserve">Working </v>
          </cell>
        </row>
        <row r="390">
          <cell r="B390" t="str">
            <v xml:space="preserve">Sales </v>
          </cell>
          <cell r="D390">
            <v>19676360.219041251</v>
          </cell>
          <cell r="E390">
            <v>19676360.219041251</v>
          </cell>
          <cell r="F390">
            <v>19676360.219041251</v>
          </cell>
          <cell r="G390">
            <v>19676360.219041251</v>
          </cell>
          <cell r="H390">
            <v>19676360.219041251</v>
          </cell>
          <cell r="I390">
            <v>19676360.219041251</v>
          </cell>
          <cell r="J390">
            <v>19676360.219041251</v>
          </cell>
          <cell r="K390">
            <v>19676360.219041251</v>
          </cell>
          <cell r="L390">
            <v>19676360.219041251</v>
          </cell>
          <cell r="M390">
            <v>19676360.219041251</v>
          </cell>
          <cell r="N390">
            <v>19676360.219041251</v>
          </cell>
          <cell r="O390">
            <v>19676360.219041251</v>
          </cell>
        </row>
        <row r="391">
          <cell r="B391" t="str">
            <v>Sales tax</v>
          </cell>
          <cell r="D391">
            <v>256648.17677010325</v>
          </cell>
          <cell r="E391">
            <v>256648.17677010325</v>
          </cell>
          <cell r="F391">
            <v>256648.17677010325</v>
          </cell>
          <cell r="G391">
            <v>256648.17677010325</v>
          </cell>
          <cell r="H391">
            <v>256648.17677010325</v>
          </cell>
          <cell r="I391">
            <v>256648.17677010325</v>
          </cell>
          <cell r="J391">
            <v>256648.17677010325</v>
          </cell>
          <cell r="K391">
            <v>256648.17677010325</v>
          </cell>
          <cell r="L391">
            <v>256648.17677010325</v>
          </cell>
          <cell r="M391">
            <v>256648.17677010325</v>
          </cell>
          <cell r="N391">
            <v>256648.17677010325</v>
          </cell>
          <cell r="O391">
            <v>256648.17677010325</v>
          </cell>
        </row>
        <row r="392">
          <cell r="B392" t="str">
            <v>Cost of Sales - Per unit</v>
          </cell>
          <cell r="D392">
            <v>1543625.7912282618</v>
          </cell>
          <cell r="E392">
            <v>1543625.7912282618</v>
          </cell>
          <cell r="F392">
            <v>1543625.7912282618</v>
          </cell>
          <cell r="G392">
            <v>1543625.7912282618</v>
          </cell>
          <cell r="H392">
            <v>1543625.7912282618</v>
          </cell>
          <cell r="I392">
            <v>1543625.7912282618</v>
          </cell>
          <cell r="J392">
            <v>1543625.7912282618</v>
          </cell>
          <cell r="K392">
            <v>1543625.7912282618</v>
          </cell>
          <cell r="L392">
            <v>1543625.7912282618</v>
          </cell>
          <cell r="M392">
            <v>1543625.7912282618</v>
          </cell>
          <cell r="N392">
            <v>1543625.7912282618</v>
          </cell>
          <cell r="O392">
            <v>1543625.7912282618</v>
          </cell>
        </row>
        <row r="393">
          <cell r="B393" t="str">
            <v>Cost of Sales - Total</v>
          </cell>
          <cell r="D393">
            <v>14662637.373225018</v>
          </cell>
          <cell r="E393">
            <v>14662637.373225018</v>
          </cell>
          <cell r="F393">
            <v>14662637.373225018</v>
          </cell>
          <cell r="G393">
            <v>14662637.373225018</v>
          </cell>
          <cell r="H393">
            <v>14662637.373225018</v>
          </cell>
          <cell r="I393">
            <v>14662637.373225018</v>
          </cell>
          <cell r="J393">
            <v>14662637.373225018</v>
          </cell>
          <cell r="K393">
            <v>14662637.373225018</v>
          </cell>
          <cell r="L393">
            <v>14662637.373225018</v>
          </cell>
          <cell r="M393">
            <v>14662637.373225018</v>
          </cell>
          <cell r="N393">
            <v>14662637.373225018</v>
          </cell>
          <cell r="O393">
            <v>14662637.373225018</v>
          </cell>
        </row>
        <row r="394">
          <cell r="B394" t="str">
            <v>Presumptive Tax - Per unit</v>
          </cell>
          <cell r="D394">
            <v>77362.053905760011</v>
          </cell>
          <cell r="E394">
            <v>77362.053905760011</v>
          </cell>
          <cell r="F394">
            <v>77362.053905760011</v>
          </cell>
          <cell r="G394">
            <v>77362.053905760011</v>
          </cell>
          <cell r="H394">
            <v>77362.053905760011</v>
          </cell>
          <cell r="I394">
            <v>77362.053905760011</v>
          </cell>
          <cell r="J394">
            <v>77362.053905760011</v>
          </cell>
          <cell r="K394">
            <v>77362.053905760011</v>
          </cell>
          <cell r="L394">
            <v>77362.053905760011</v>
          </cell>
          <cell r="M394">
            <v>77362.053905760011</v>
          </cell>
          <cell r="N394">
            <v>77362.053905760011</v>
          </cell>
          <cell r="O394">
            <v>77362.053905760011</v>
          </cell>
        </row>
        <row r="395">
          <cell r="B395" t="str">
            <v>Presumptive Tax - Total</v>
          </cell>
          <cell r="D395">
            <v>773620.53905760008</v>
          </cell>
          <cell r="E395">
            <v>773620.53905760008</v>
          </cell>
          <cell r="F395">
            <v>773620.53905760008</v>
          </cell>
          <cell r="G395">
            <v>773620.53905760008</v>
          </cell>
          <cell r="H395">
            <v>773620.53905760008</v>
          </cell>
          <cell r="I395">
            <v>773620.53905760008</v>
          </cell>
          <cell r="J395">
            <v>773620.53905760008</v>
          </cell>
          <cell r="K395">
            <v>773620.53905760008</v>
          </cell>
          <cell r="L395">
            <v>773620.53905760008</v>
          </cell>
          <cell r="M395">
            <v>773620.53905760008</v>
          </cell>
          <cell r="N395">
            <v>773620.53905760008</v>
          </cell>
          <cell r="O395">
            <v>773620.53905760008</v>
          </cell>
        </row>
        <row r="396">
          <cell r="D396">
            <v>167362.05390575994</v>
          </cell>
          <cell r="E396">
            <v>167362.05390575994</v>
          </cell>
          <cell r="F396">
            <v>167362.05390575994</v>
          </cell>
          <cell r="G396">
            <v>167362.05390575994</v>
          </cell>
          <cell r="H396">
            <v>167362.05390575994</v>
          </cell>
          <cell r="I396">
            <v>167362.05390575994</v>
          </cell>
          <cell r="J396">
            <v>167362.05390575994</v>
          </cell>
          <cell r="K396">
            <v>167362.05390575994</v>
          </cell>
          <cell r="L396">
            <v>167362.05390575994</v>
          </cell>
          <cell r="M396">
            <v>167362.05390575994</v>
          </cell>
          <cell r="N396">
            <v>167362.05390575994</v>
          </cell>
          <cell r="O396">
            <v>167362.05390575994</v>
          </cell>
        </row>
        <row r="397">
          <cell r="D397">
            <v>9.7816039068734859E-2</v>
          </cell>
          <cell r="E397">
            <v>9.7816039068734859E-2</v>
          </cell>
          <cell r="F397">
            <v>9.7816039068734859E-2</v>
          </cell>
          <cell r="G397">
            <v>9.7816039068734859E-2</v>
          </cell>
          <cell r="H397">
            <v>9.7816039068734859E-2</v>
          </cell>
          <cell r="I397">
            <v>9.7816039068734859E-2</v>
          </cell>
          <cell r="J397">
            <v>9.7816039068734859E-2</v>
          </cell>
          <cell r="K397">
            <v>9.7816039068734859E-2</v>
          </cell>
          <cell r="L397">
            <v>9.7816039068734859E-2</v>
          </cell>
          <cell r="M397">
            <v>9.7816039068734859E-2</v>
          </cell>
          <cell r="N397">
            <v>9.7816039068734859E-2</v>
          </cell>
          <cell r="O397">
            <v>9.7816039068734859E-2</v>
          </cell>
        </row>
        <row r="399">
          <cell r="B399" t="str">
            <v>Hiace - Panel Van</v>
          </cell>
          <cell r="D399">
            <v>548</v>
          </cell>
          <cell r="E399">
            <v>579</v>
          </cell>
          <cell r="F399">
            <v>610</v>
          </cell>
          <cell r="G399">
            <v>641</v>
          </cell>
          <cell r="H399">
            <v>672</v>
          </cell>
          <cell r="I399">
            <v>703</v>
          </cell>
          <cell r="J399">
            <v>734</v>
          </cell>
          <cell r="K399">
            <v>765</v>
          </cell>
          <cell r="L399">
            <v>796</v>
          </cell>
          <cell r="M399">
            <v>827</v>
          </cell>
          <cell r="N399">
            <v>858</v>
          </cell>
          <cell r="O399">
            <v>889</v>
          </cell>
        </row>
        <row r="401">
          <cell r="B401" t="str">
            <v>Document Retirement i.e. C &amp; F</v>
          </cell>
          <cell r="D401">
            <v>0.52</v>
          </cell>
          <cell r="E401">
            <v>0.52</v>
          </cell>
          <cell r="F401">
            <v>0.52</v>
          </cell>
          <cell r="G401">
            <v>0.52</v>
          </cell>
          <cell r="H401">
            <v>0.52</v>
          </cell>
          <cell r="I401">
            <v>0.52</v>
          </cell>
          <cell r="J401">
            <v>0.52</v>
          </cell>
          <cell r="K401">
            <v>0.52</v>
          </cell>
          <cell r="L401">
            <v>0.52</v>
          </cell>
          <cell r="M401">
            <v>0.52</v>
          </cell>
          <cell r="N401">
            <v>0.52</v>
          </cell>
          <cell r="O401">
            <v>0.52</v>
          </cell>
        </row>
        <row r="402">
          <cell r="B402" t="str">
            <v>Duty / Sales tax / Octroi / DMI / Tax etc.</v>
          </cell>
          <cell r="D402">
            <v>0.52</v>
          </cell>
          <cell r="E402">
            <v>0.52</v>
          </cell>
          <cell r="F402">
            <v>0.52</v>
          </cell>
          <cell r="G402">
            <v>0.52</v>
          </cell>
          <cell r="H402">
            <v>0.52</v>
          </cell>
          <cell r="I402">
            <v>0.52</v>
          </cell>
          <cell r="J402">
            <v>0.52</v>
          </cell>
          <cell r="K402">
            <v>0.52</v>
          </cell>
          <cell r="L402">
            <v>0.52</v>
          </cell>
          <cell r="M402">
            <v>0.52</v>
          </cell>
          <cell r="N402">
            <v>0.52</v>
          </cell>
          <cell r="O402">
            <v>0.52</v>
          </cell>
        </row>
        <row r="403">
          <cell r="B403" t="str">
            <v>QUANTITY</v>
          </cell>
          <cell r="D403">
            <v>1</v>
          </cell>
          <cell r="E403">
            <v>1</v>
          </cell>
          <cell r="F403">
            <v>1</v>
          </cell>
          <cell r="G403">
            <v>1</v>
          </cell>
          <cell r="H403">
            <v>1</v>
          </cell>
          <cell r="I403">
            <v>1</v>
          </cell>
          <cell r="J403">
            <v>1</v>
          </cell>
          <cell r="K403">
            <v>1</v>
          </cell>
          <cell r="L403">
            <v>1</v>
          </cell>
          <cell r="M403">
            <v>1</v>
          </cell>
          <cell r="N403">
            <v>1</v>
          </cell>
          <cell r="O403">
            <v>1</v>
          </cell>
        </row>
        <row r="404">
          <cell r="B404" t="str">
            <v>C &amp; F</v>
          </cell>
          <cell r="C404" t="str">
            <v>¥</v>
          </cell>
          <cell r="D404">
            <v>1408411</v>
          </cell>
          <cell r="E404">
            <v>1408411</v>
          </cell>
          <cell r="F404">
            <v>1408411</v>
          </cell>
          <cell r="G404">
            <v>1408411</v>
          </cell>
          <cell r="H404">
            <v>1408411</v>
          </cell>
          <cell r="I404">
            <v>1408411</v>
          </cell>
          <cell r="J404">
            <v>1408411</v>
          </cell>
          <cell r="K404">
            <v>1408411</v>
          </cell>
          <cell r="L404">
            <v>1408411</v>
          </cell>
          <cell r="M404">
            <v>1408411</v>
          </cell>
          <cell r="N404">
            <v>1408411</v>
          </cell>
          <cell r="O404">
            <v>1408411</v>
          </cell>
        </row>
        <row r="405">
          <cell r="B405" t="str">
            <v>F.O.B. VALUE - ITP</v>
          </cell>
          <cell r="C405" t="str">
            <v>¥</v>
          </cell>
          <cell r="D405">
            <v>1408411</v>
          </cell>
          <cell r="E405">
            <v>1408411</v>
          </cell>
          <cell r="F405">
            <v>1408411</v>
          </cell>
          <cell r="G405">
            <v>1408411</v>
          </cell>
          <cell r="H405">
            <v>1408411</v>
          </cell>
          <cell r="I405">
            <v>1408411</v>
          </cell>
          <cell r="J405">
            <v>1408411</v>
          </cell>
          <cell r="K405">
            <v>1408411</v>
          </cell>
          <cell r="L405">
            <v>1408411</v>
          </cell>
          <cell r="M405">
            <v>1408411</v>
          </cell>
          <cell r="N405">
            <v>1408411</v>
          </cell>
          <cell r="O405">
            <v>1408411</v>
          </cell>
        </row>
        <row r="406">
          <cell r="B406" t="str">
            <v>OPTIONS</v>
          </cell>
          <cell r="C406" t="str">
            <v>¥</v>
          </cell>
          <cell r="D406">
            <v>0</v>
          </cell>
          <cell r="E406">
            <v>0</v>
          </cell>
          <cell r="F406">
            <v>0</v>
          </cell>
          <cell r="G406">
            <v>0</v>
          </cell>
          <cell r="H406">
            <v>0</v>
          </cell>
          <cell r="I406">
            <v>0</v>
          </cell>
          <cell r="J406">
            <v>0</v>
          </cell>
          <cell r="K406">
            <v>0</v>
          </cell>
          <cell r="L406">
            <v>0</v>
          </cell>
          <cell r="M406">
            <v>0</v>
          </cell>
          <cell r="N406">
            <v>0</v>
          </cell>
          <cell r="O406">
            <v>0</v>
          </cell>
        </row>
        <row r="407">
          <cell r="B407" t="str">
            <v>COMMISSION  (FIXED)</v>
          </cell>
          <cell r="C407" t="str">
            <v>¥</v>
          </cell>
          <cell r="D407">
            <v>0</v>
          </cell>
          <cell r="E407">
            <v>0</v>
          </cell>
          <cell r="F407">
            <v>0</v>
          </cell>
          <cell r="G407">
            <v>0</v>
          </cell>
          <cell r="H407">
            <v>0</v>
          </cell>
          <cell r="I407">
            <v>0</v>
          </cell>
          <cell r="J407">
            <v>0</v>
          </cell>
          <cell r="K407">
            <v>0</v>
          </cell>
          <cell r="L407">
            <v>0</v>
          </cell>
          <cell r="M407">
            <v>0</v>
          </cell>
          <cell r="N407">
            <v>0</v>
          </cell>
          <cell r="O407">
            <v>0</v>
          </cell>
        </row>
        <row r="408">
          <cell r="B408" t="str">
            <v>ESTIMATED YEN</v>
          </cell>
          <cell r="C408" t="str">
            <v>¥</v>
          </cell>
        </row>
        <row r="409">
          <cell r="B409" t="str">
            <v>LOADING FOR ADVERTISING/WARRANTY</v>
          </cell>
          <cell r="C409" t="str">
            <v>¥</v>
          </cell>
          <cell r="D409">
            <v>0</v>
          </cell>
          <cell r="E409">
            <v>0</v>
          </cell>
          <cell r="F409">
            <v>0</v>
          </cell>
          <cell r="G409">
            <v>0</v>
          </cell>
          <cell r="H409">
            <v>0</v>
          </cell>
          <cell r="I409">
            <v>0</v>
          </cell>
          <cell r="J409">
            <v>0</v>
          </cell>
          <cell r="K409">
            <v>0</v>
          </cell>
          <cell r="L409">
            <v>0</v>
          </cell>
          <cell r="M409">
            <v>0</v>
          </cell>
          <cell r="N409">
            <v>0</v>
          </cell>
          <cell r="O409">
            <v>0</v>
          </cell>
        </row>
        <row r="410">
          <cell r="B410" t="str">
            <v>SUB - TOTAL</v>
          </cell>
          <cell r="C410" t="str">
            <v>¥</v>
          </cell>
          <cell r="D410">
            <v>1408411</v>
          </cell>
          <cell r="E410">
            <v>1408411</v>
          </cell>
          <cell r="F410">
            <v>1408411</v>
          </cell>
          <cell r="G410">
            <v>1408411</v>
          </cell>
          <cell r="H410">
            <v>1408411</v>
          </cell>
          <cell r="I410">
            <v>1408411</v>
          </cell>
          <cell r="J410">
            <v>1408411</v>
          </cell>
          <cell r="K410">
            <v>1408411</v>
          </cell>
          <cell r="L410">
            <v>1408411</v>
          </cell>
          <cell r="M410">
            <v>1408411</v>
          </cell>
          <cell r="N410">
            <v>1408411</v>
          </cell>
          <cell r="O410">
            <v>1408411</v>
          </cell>
        </row>
        <row r="411">
          <cell r="B411" t="str">
            <v>SUB - TOTAL</v>
          </cell>
          <cell r="C411" t="str">
            <v>Rs</v>
          </cell>
          <cell r="D411">
            <v>732373.72</v>
          </cell>
          <cell r="E411">
            <v>732373.72</v>
          </cell>
          <cell r="F411">
            <v>732373.72</v>
          </cell>
          <cell r="G411">
            <v>732373.72</v>
          </cell>
          <cell r="H411">
            <v>732373.72</v>
          </cell>
          <cell r="I411">
            <v>732373.72</v>
          </cell>
          <cell r="J411">
            <v>732373.72</v>
          </cell>
          <cell r="K411">
            <v>732373.72</v>
          </cell>
          <cell r="L411">
            <v>732373.72</v>
          </cell>
          <cell r="M411">
            <v>732373.72</v>
          </cell>
          <cell r="N411">
            <v>732373.72</v>
          </cell>
          <cell r="O411">
            <v>732373.72</v>
          </cell>
        </row>
        <row r="412">
          <cell r="B412" t="str">
            <v>INSURANCE @ 0.3% OF C&amp;F</v>
          </cell>
          <cell r="C412" t="str">
            <v>Rs</v>
          </cell>
          <cell r="D412">
            <v>2197.1211600000001</v>
          </cell>
          <cell r="E412">
            <v>2197.1211600000001</v>
          </cell>
          <cell r="F412">
            <v>2197.1211600000001</v>
          </cell>
          <cell r="G412">
            <v>2197.1211600000001</v>
          </cell>
          <cell r="H412">
            <v>2197.1211600000001</v>
          </cell>
          <cell r="I412">
            <v>2197.1211600000001</v>
          </cell>
          <cell r="J412">
            <v>2197.1211600000001</v>
          </cell>
          <cell r="K412">
            <v>2197.1211600000001</v>
          </cell>
          <cell r="L412">
            <v>2197.1211600000001</v>
          </cell>
          <cell r="M412">
            <v>2197.1211600000001</v>
          </cell>
          <cell r="N412">
            <v>2197.1211600000001</v>
          </cell>
          <cell r="O412">
            <v>2197.1211600000001</v>
          </cell>
        </row>
        <row r="413">
          <cell r="B413" t="str">
            <v>OCEAN FREIGHT</v>
          </cell>
          <cell r="C413" t="str">
            <v>Rs</v>
          </cell>
          <cell r="D413">
            <v>0</v>
          </cell>
          <cell r="E413">
            <v>0</v>
          </cell>
          <cell r="F413">
            <v>0</v>
          </cell>
          <cell r="G413">
            <v>0</v>
          </cell>
          <cell r="H413">
            <v>0</v>
          </cell>
          <cell r="I413">
            <v>0</v>
          </cell>
          <cell r="J413">
            <v>0</v>
          </cell>
          <cell r="K413">
            <v>0</v>
          </cell>
          <cell r="L413">
            <v>0</v>
          </cell>
          <cell r="M413">
            <v>0</v>
          </cell>
          <cell r="N413">
            <v>0</v>
          </cell>
          <cell r="O413">
            <v>0</v>
          </cell>
        </row>
        <row r="414">
          <cell r="B414" t="str">
            <v>TOTAL  C &amp; F</v>
          </cell>
          <cell r="C414" t="str">
            <v>Rs</v>
          </cell>
          <cell r="D414">
            <v>734570.84115999995</v>
          </cell>
          <cell r="E414">
            <v>734570.84115999995</v>
          </cell>
          <cell r="F414">
            <v>734570.84115999995</v>
          </cell>
          <cell r="G414">
            <v>734570.84115999995</v>
          </cell>
          <cell r="H414">
            <v>734570.84115999995</v>
          </cell>
          <cell r="I414">
            <v>734570.84115999995</v>
          </cell>
          <cell r="J414">
            <v>734570.84115999995</v>
          </cell>
          <cell r="K414">
            <v>734570.84115999995</v>
          </cell>
          <cell r="L414">
            <v>734570.84115999995</v>
          </cell>
          <cell r="M414">
            <v>734570.84115999995</v>
          </cell>
          <cell r="N414">
            <v>734570.84115999995</v>
          </cell>
          <cell r="O414">
            <v>734570.84115999995</v>
          </cell>
        </row>
        <row r="415">
          <cell r="B415" t="str">
            <v>LANDING  CHARGES 1%</v>
          </cell>
          <cell r="C415" t="str">
            <v>Rs</v>
          </cell>
          <cell r="D415">
            <v>7345.7084115999996</v>
          </cell>
          <cell r="E415">
            <v>7345.7084115999996</v>
          </cell>
          <cell r="F415">
            <v>7345.7084115999996</v>
          </cell>
          <cell r="G415">
            <v>7345.7084115999996</v>
          </cell>
          <cell r="H415">
            <v>7345.7084115999996</v>
          </cell>
          <cell r="I415">
            <v>7345.7084115999996</v>
          </cell>
          <cell r="J415">
            <v>7345.7084115999996</v>
          </cell>
          <cell r="K415">
            <v>7345.7084115999996</v>
          </cell>
          <cell r="L415">
            <v>7345.7084115999996</v>
          </cell>
          <cell r="M415">
            <v>7345.7084115999996</v>
          </cell>
          <cell r="N415">
            <v>7345.7084115999996</v>
          </cell>
          <cell r="O415">
            <v>7345.7084115999996</v>
          </cell>
        </row>
        <row r="416">
          <cell r="B416" t="str">
            <v>UNIT  VALUE</v>
          </cell>
          <cell r="C416" t="str">
            <v>Rs</v>
          </cell>
          <cell r="D416">
            <v>741916.54957159993</v>
          </cell>
          <cell r="E416">
            <v>741916.54957159993</v>
          </cell>
          <cell r="F416">
            <v>741916.54957159993</v>
          </cell>
          <cell r="G416">
            <v>741916.54957159993</v>
          </cell>
          <cell r="H416">
            <v>741916.54957159993</v>
          </cell>
          <cell r="I416">
            <v>741916.54957159993</v>
          </cell>
          <cell r="J416">
            <v>741916.54957159993</v>
          </cell>
          <cell r="K416">
            <v>741916.54957159993</v>
          </cell>
          <cell r="L416">
            <v>741916.54957159993</v>
          </cell>
          <cell r="M416">
            <v>741916.54957159993</v>
          </cell>
          <cell r="N416">
            <v>741916.54957159993</v>
          </cell>
          <cell r="O416">
            <v>741916.54957159993</v>
          </cell>
        </row>
        <row r="417">
          <cell r="B417" t="str">
            <v>DUTY ASSESSIBLE VALUE (DAV)</v>
          </cell>
          <cell r="C417">
            <v>1</v>
          </cell>
          <cell r="D417">
            <v>741916.54957159993</v>
          </cell>
          <cell r="E417">
            <v>741916.54957159993</v>
          </cell>
          <cell r="F417">
            <v>741916.54957159993</v>
          </cell>
          <cell r="G417">
            <v>741916.54957159993</v>
          </cell>
          <cell r="H417">
            <v>741916.54957159993</v>
          </cell>
          <cell r="I417">
            <v>741916.54957159993</v>
          </cell>
          <cell r="J417">
            <v>741916.54957159993</v>
          </cell>
          <cell r="K417">
            <v>741916.54957159993</v>
          </cell>
          <cell r="L417">
            <v>741916.54957159993</v>
          </cell>
          <cell r="M417">
            <v>741916.54957159993</v>
          </cell>
          <cell r="N417">
            <v>741916.54957159993</v>
          </cell>
          <cell r="O417">
            <v>741916.54957159993</v>
          </cell>
        </row>
        <row r="418">
          <cell r="B418" t="str">
            <v>C &amp; F</v>
          </cell>
          <cell r="C418">
            <v>2</v>
          </cell>
          <cell r="D418">
            <v>732373.72</v>
          </cell>
          <cell r="E418">
            <v>732373.72</v>
          </cell>
          <cell r="F418">
            <v>732373.72</v>
          </cell>
          <cell r="G418">
            <v>732373.72</v>
          </cell>
          <cell r="H418">
            <v>732373.72</v>
          </cell>
          <cell r="I418">
            <v>732373.72</v>
          </cell>
          <cell r="J418">
            <v>732373.72</v>
          </cell>
          <cell r="K418">
            <v>732373.72</v>
          </cell>
          <cell r="L418">
            <v>732373.72</v>
          </cell>
          <cell r="M418">
            <v>732373.72</v>
          </cell>
          <cell r="N418">
            <v>732373.72</v>
          </cell>
          <cell r="O418">
            <v>732373.72</v>
          </cell>
        </row>
        <row r="419">
          <cell r="B419" t="str">
            <v>BANK  CHARGES  @ 0.5 %       OF (2)</v>
          </cell>
          <cell r="C419">
            <v>3</v>
          </cell>
          <cell r="D419">
            <v>3661.8685999999998</v>
          </cell>
          <cell r="E419">
            <v>3661.8685999999998</v>
          </cell>
          <cell r="F419">
            <v>3661.8685999999998</v>
          </cell>
          <cell r="G419">
            <v>3661.8685999999998</v>
          </cell>
          <cell r="H419">
            <v>3661.8685999999998</v>
          </cell>
          <cell r="I419">
            <v>3661.8685999999998</v>
          </cell>
          <cell r="J419">
            <v>3661.8685999999998</v>
          </cell>
          <cell r="K419">
            <v>3661.8685999999998</v>
          </cell>
          <cell r="L419">
            <v>3661.8685999999998</v>
          </cell>
          <cell r="M419">
            <v>3661.8685999999998</v>
          </cell>
          <cell r="N419">
            <v>3661.8685999999998</v>
          </cell>
          <cell r="O419">
            <v>3661.8685999999998</v>
          </cell>
        </row>
        <row r="420">
          <cell r="B420" t="str">
            <v>LC OPENING CHG @ 0.35 %      OF (2)</v>
          </cell>
          <cell r="C420">
            <v>4</v>
          </cell>
          <cell r="D420">
            <v>2563.3080199999999</v>
          </cell>
          <cell r="E420">
            <v>2563.3080199999999</v>
          </cell>
          <cell r="F420">
            <v>2563.3080199999999</v>
          </cell>
          <cell r="G420">
            <v>2563.3080199999999</v>
          </cell>
          <cell r="H420">
            <v>2563.3080199999999</v>
          </cell>
          <cell r="I420">
            <v>2563.3080199999999</v>
          </cell>
          <cell r="J420">
            <v>2563.3080199999999</v>
          </cell>
          <cell r="K420">
            <v>2563.3080199999999</v>
          </cell>
          <cell r="L420">
            <v>2563.3080199999999</v>
          </cell>
          <cell r="M420">
            <v>2563.3080199999999</v>
          </cell>
          <cell r="N420">
            <v>2563.3080199999999</v>
          </cell>
          <cell r="O420">
            <v>2563.3080199999999</v>
          </cell>
        </row>
        <row r="421">
          <cell r="B421" t="str">
            <v>ITP Valuation Provisional 8% of (1)</v>
          </cell>
          <cell r="C421">
            <v>5</v>
          </cell>
          <cell r="D421">
            <v>59353.323965727992</v>
          </cell>
          <cell r="E421">
            <v>59353.323965727992</v>
          </cell>
          <cell r="F421">
            <v>59353.323965727992</v>
          </cell>
          <cell r="G421">
            <v>59353.323965727992</v>
          </cell>
          <cell r="H421">
            <v>59353.323965727992</v>
          </cell>
          <cell r="I421">
            <v>59353.323965727992</v>
          </cell>
          <cell r="J421">
            <v>59353.323965727992</v>
          </cell>
          <cell r="K421">
            <v>59353.323965727992</v>
          </cell>
          <cell r="L421">
            <v>59353.323965727992</v>
          </cell>
          <cell r="M421">
            <v>59353.323965727992</v>
          </cell>
          <cell r="N421">
            <v>59353.323965727992</v>
          </cell>
          <cell r="O421">
            <v>59353.323965727992</v>
          </cell>
        </row>
        <row r="422">
          <cell r="B422" t="str">
            <v>INSURANCE @ 0.3 %                OF (2)</v>
          </cell>
          <cell r="C422">
            <v>6</v>
          </cell>
          <cell r="D422">
            <v>2197.1211600000001</v>
          </cell>
          <cell r="E422">
            <v>2197.1211600000001</v>
          </cell>
          <cell r="F422">
            <v>2197.1211600000001</v>
          </cell>
          <cell r="G422">
            <v>2197.1211600000001</v>
          </cell>
          <cell r="H422">
            <v>2197.1211600000001</v>
          </cell>
          <cell r="I422">
            <v>2197.1211600000001</v>
          </cell>
          <cell r="J422">
            <v>2197.1211600000001</v>
          </cell>
          <cell r="K422">
            <v>2197.1211600000001</v>
          </cell>
          <cell r="L422">
            <v>2197.1211600000001</v>
          </cell>
          <cell r="M422">
            <v>2197.1211600000001</v>
          </cell>
          <cell r="N422">
            <v>2197.1211600000001</v>
          </cell>
          <cell r="O422">
            <v>2197.1211600000001</v>
          </cell>
        </row>
        <row r="423">
          <cell r="B423" t="str">
            <v>CUSTOM DUTY @ 60 %            OF (1)</v>
          </cell>
          <cell r="C423">
            <v>7</v>
          </cell>
          <cell r="D423">
            <v>445149.92974295997</v>
          </cell>
          <cell r="E423">
            <v>445149.92974295997</v>
          </cell>
          <cell r="F423">
            <v>445149.92974295997</v>
          </cell>
          <cell r="G423">
            <v>445149.92974295997</v>
          </cell>
          <cell r="H423">
            <v>445149.92974295997</v>
          </cell>
          <cell r="I423">
            <v>445149.92974295997</v>
          </cell>
          <cell r="J423">
            <v>445149.92974295997</v>
          </cell>
          <cell r="K423">
            <v>445149.92974295997</v>
          </cell>
          <cell r="L423">
            <v>445149.92974295997</v>
          </cell>
          <cell r="M423">
            <v>445149.92974295997</v>
          </cell>
          <cell r="N423">
            <v>445149.92974295997</v>
          </cell>
          <cell r="O423">
            <v>445149.92974295997</v>
          </cell>
        </row>
        <row r="424">
          <cell r="B424" t="str">
            <v>C.V.T. 7.5% of (1+7+9+10+11)</v>
          </cell>
          <cell r="C424">
            <v>8</v>
          </cell>
          <cell r="D424">
            <v>107507.45803292481</v>
          </cell>
          <cell r="E424">
            <v>107507.45803292481</v>
          </cell>
          <cell r="F424">
            <v>107507.45803292481</v>
          </cell>
          <cell r="G424">
            <v>107507.45803292481</v>
          </cell>
          <cell r="H424">
            <v>107507.45803292481</v>
          </cell>
          <cell r="I424">
            <v>107507.45803292481</v>
          </cell>
          <cell r="J424">
            <v>107507.45803292481</v>
          </cell>
          <cell r="K424">
            <v>107507.45803292481</v>
          </cell>
          <cell r="L424">
            <v>107507.45803292481</v>
          </cell>
          <cell r="M424">
            <v>107507.45803292481</v>
          </cell>
          <cell r="N424">
            <v>107507.45803292481</v>
          </cell>
          <cell r="O424">
            <v>107507.45803292481</v>
          </cell>
        </row>
        <row r="425">
          <cell r="B425" t="str">
            <v>SALES TAX   @ 15 %  OF (1+7)</v>
          </cell>
          <cell r="C425">
            <v>9</v>
          </cell>
          <cell r="D425">
            <v>178059.97189718398</v>
          </cell>
          <cell r="E425">
            <v>178059.97189718398</v>
          </cell>
          <cell r="F425">
            <v>178059.97189718398</v>
          </cell>
          <cell r="G425">
            <v>178059.97189718398</v>
          </cell>
          <cell r="H425">
            <v>178059.97189718398</v>
          </cell>
          <cell r="I425">
            <v>178059.97189718398</v>
          </cell>
          <cell r="J425">
            <v>178059.97189718398</v>
          </cell>
          <cell r="K425">
            <v>178059.97189718398</v>
          </cell>
          <cell r="L425">
            <v>178059.97189718398</v>
          </cell>
          <cell r="M425">
            <v>178059.97189718398</v>
          </cell>
          <cell r="N425">
            <v>178059.97189718398</v>
          </cell>
          <cell r="O425">
            <v>178059.97189718398</v>
          </cell>
        </row>
        <row r="426">
          <cell r="B426" t="str">
            <v>INCOME TAX  @ 5 % OF (1+7+9)</v>
          </cell>
          <cell r="C426">
            <v>10</v>
          </cell>
          <cell r="D426">
            <v>68256.322560587185</v>
          </cell>
          <cell r="E426">
            <v>68256.322560587185</v>
          </cell>
          <cell r="F426">
            <v>68256.322560587185</v>
          </cell>
          <cell r="G426">
            <v>68256.322560587185</v>
          </cell>
          <cell r="H426">
            <v>68256.322560587185</v>
          </cell>
          <cell r="I426">
            <v>68256.322560587185</v>
          </cell>
          <cell r="J426">
            <v>68256.322560587185</v>
          </cell>
          <cell r="K426">
            <v>68256.322560587185</v>
          </cell>
          <cell r="L426">
            <v>68256.322560587185</v>
          </cell>
          <cell r="M426">
            <v>68256.322560587185</v>
          </cell>
          <cell r="N426">
            <v>68256.322560587185</v>
          </cell>
          <cell r="O426">
            <v>68256.322560587185</v>
          </cell>
        </row>
        <row r="427">
          <cell r="B427" t="str">
            <v>CENTRAL EXCISE DUTY     @ Rs.50</v>
          </cell>
          <cell r="C427">
            <v>11</v>
          </cell>
          <cell r="D427">
            <v>50</v>
          </cell>
          <cell r="E427">
            <v>50</v>
          </cell>
          <cell r="F427">
            <v>50</v>
          </cell>
          <cell r="G427">
            <v>50</v>
          </cell>
          <cell r="H427">
            <v>50</v>
          </cell>
          <cell r="I427">
            <v>50</v>
          </cell>
          <cell r="J427">
            <v>50</v>
          </cell>
          <cell r="K427">
            <v>50</v>
          </cell>
          <cell r="L427">
            <v>50</v>
          </cell>
          <cell r="M427">
            <v>50</v>
          </cell>
          <cell r="N427">
            <v>50</v>
          </cell>
          <cell r="O427">
            <v>50</v>
          </cell>
        </row>
        <row r="428">
          <cell r="B428" t="str">
            <v>OCTROI @ 2 % OF  (1+5+7+8+9+11)</v>
          </cell>
          <cell r="C428">
            <v>12</v>
          </cell>
          <cell r="D428">
            <v>0</v>
          </cell>
          <cell r="E428">
            <v>0</v>
          </cell>
          <cell r="F428">
            <v>0</v>
          </cell>
          <cell r="G428">
            <v>0</v>
          </cell>
          <cell r="H428">
            <v>0</v>
          </cell>
          <cell r="I428">
            <v>0</v>
          </cell>
          <cell r="J428">
            <v>0</v>
          </cell>
          <cell r="K428">
            <v>0</v>
          </cell>
          <cell r="L428">
            <v>0</v>
          </cell>
          <cell r="M428">
            <v>0</v>
          </cell>
          <cell r="N428">
            <v>0</v>
          </cell>
          <cell r="O428">
            <v>0</v>
          </cell>
        </row>
        <row r="429">
          <cell r="B429" t="str">
            <v>KMC DMI @ 0.2 OF (1+5+7+8+9+10)</v>
          </cell>
          <cell r="C429">
            <v>13</v>
          </cell>
          <cell r="D429">
            <v>3200.4871115419678</v>
          </cell>
          <cell r="E429">
            <v>3200.4871115419678</v>
          </cell>
          <cell r="F429">
            <v>3200.4871115419678</v>
          </cell>
          <cell r="G429">
            <v>3200.4871115419678</v>
          </cell>
          <cell r="H429">
            <v>3200.4871115419678</v>
          </cell>
          <cell r="I429">
            <v>3200.4871115419678</v>
          </cell>
          <cell r="J429">
            <v>3200.4871115419678</v>
          </cell>
          <cell r="K429">
            <v>3200.4871115419678</v>
          </cell>
          <cell r="L429">
            <v>3200.4871115419678</v>
          </cell>
          <cell r="M429">
            <v>3200.4871115419678</v>
          </cell>
          <cell r="N429">
            <v>3200.4871115419678</v>
          </cell>
          <cell r="O429">
            <v>3200.4871115419678</v>
          </cell>
        </row>
        <row r="430">
          <cell r="B430" t="str">
            <v>WHARFAGE @ Rs.314 per cubic meter</v>
          </cell>
          <cell r="C430">
            <v>14</v>
          </cell>
          <cell r="D430">
            <v>4396</v>
          </cell>
          <cell r="E430">
            <v>4396</v>
          </cell>
          <cell r="F430">
            <v>4396</v>
          </cell>
          <cell r="G430">
            <v>4396</v>
          </cell>
          <cell r="H430">
            <v>4396</v>
          </cell>
          <cell r="I430">
            <v>4396</v>
          </cell>
          <cell r="J430">
            <v>4396</v>
          </cell>
          <cell r="K430">
            <v>4396</v>
          </cell>
          <cell r="L430">
            <v>4396</v>
          </cell>
          <cell r="M430">
            <v>4396</v>
          </cell>
          <cell r="N430">
            <v>4396</v>
          </cell>
          <cell r="O430">
            <v>4396</v>
          </cell>
        </row>
        <row r="431">
          <cell r="B431" t="str">
            <v>BONDING FEE @ 0 %               OF (1)</v>
          </cell>
          <cell r="C431">
            <v>15</v>
          </cell>
          <cell r="D431">
            <v>0</v>
          </cell>
          <cell r="E431">
            <v>0</v>
          </cell>
          <cell r="F431">
            <v>0</v>
          </cell>
          <cell r="G431">
            <v>0</v>
          </cell>
          <cell r="H431">
            <v>0</v>
          </cell>
          <cell r="I431">
            <v>0</v>
          </cell>
          <cell r="J431">
            <v>0</v>
          </cell>
          <cell r="K431">
            <v>0</v>
          </cell>
          <cell r="L431">
            <v>0</v>
          </cell>
          <cell r="M431">
            <v>0</v>
          </cell>
          <cell r="N431">
            <v>0</v>
          </cell>
          <cell r="O431">
            <v>0</v>
          </cell>
        </row>
        <row r="432">
          <cell r="B432" t="str">
            <v>STAMP DUTY CHARGE    @ Rs. 225</v>
          </cell>
          <cell r="C432">
            <v>16</v>
          </cell>
          <cell r="D432">
            <v>225</v>
          </cell>
          <cell r="E432">
            <v>225</v>
          </cell>
          <cell r="F432">
            <v>225</v>
          </cell>
          <cell r="G432">
            <v>225</v>
          </cell>
          <cell r="H432">
            <v>225</v>
          </cell>
          <cell r="I432">
            <v>225</v>
          </cell>
          <cell r="J432">
            <v>225</v>
          </cell>
          <cell r="K432">
            <v>225</v>
          </cell>
          <cell r="L432">
            <v>225</v>
          </cell>
          <cell r="M432">
            <v>225</v>
          </cell>
          <cell r="N432">
            <v>225</v>
          </cell>
          <cell r="O432">
            <v>225</v>
          </cell>
        </row>
        <row r="433">
          <cell r="B433" t="str">
            <v>CLEARING  CHARGES      @ Rs. 750</v>
          </cell>
          <cell r="C433">
            <v>17</v>
          </cell>
          <cell r="D433">
            <v>750</v>
          </cell>
          <cell r="E433">
            <v>750</v>
          </cell>
          <cell r="F433">
            <v>750</v>
          </cell>
          <cell r="G433">
            <v>750</v>
          </cell>
          <cell r="H433">
            <v>750</v>
          </cell>
          <cell r="I433">
            <v>750</v>
          </cell>
          <cell r="J433">
            <v>750</v>
          </cell>
          <cell r="K433">
            <v>750</v>
          </cell>
          <cell r="L433">
            <v>750</v>
          </cell>
          <cell r="M433">
            <v>750</v>
          </cell>
          <cell r="N433">
            <v>750</v>
          </cell>
          <cell r="O433">
            <v>750</v>
          </cell>
        </row>
        <row r="434">
          <cell r="B434" t="str">
            <v>OTHER CLEARING CHARGES @ Rs.200</v>
          </cell>
          <cell r="C434">
            <v>18</v>
          </cell>
          <cell r="D434">
            <v>200</v>
          </cell>
          <cell r="E434">
            <v>200</v>
          </cell>
          <cell r="F434">
            <v>200</v>
          </cell>
          <cell r="G434">
            <v>200</v>
          </cell>
          <cell r="H434">
            <v>200</v>
          </cell>
          <cell r="I434">
            <v>200</v>
          </cell>
          <cell r="J434">
            <v>200</v>
          </cell>
          <cell r="K434">
            <v>200</v>
          </cell>
          <cell r="L434">
            <v>200</v>
          </cell>
          <cell r="M434">
            <v>200</v>
          </cell>
          <cell r="N434">
            <v>200</v>
          </cell>
          <cell r="O434">
            <v>200</v>
          </cell>
        </row>
        <row r="435">
          <cell r="B435" t="str">
            <v>DELIEVERY ORDER CHARGES @ Rs.600</v>
          </cell>
          <cell r="C435">
            <v>19</v>
          </cell>
          <cell r="D435">
            <v>600</v>
          </cell>
          <cell r="E435">
            <v>600</v>
          </cell>
          <cell r="F435">
            <v>600</v>
          </cell>
          <cell r="G435">
            <v>600</v>
          </cell>
          <cell r="H435">
            <v>600</v>
          </cell>
          <cell r="I435">
            <v>600</v>
          </cell>
          <cell r="J435">
            <v>600</v>
          </cell>
          <cell r="K435">
            <v>600</v>
          </cell>
          <cell r="L435">
            <v>600</v>
          </cell>
          <cell r="M435">
            <v>600</v>
          </cell>
          <cell r="N435">
            <v>600</v>
          </cell>
          <cell r="O435">
            <v>600</v>
          </cell>
        </row>
        <row r="436">
          <cell r="B436" t="str">
            <v>DEMURRAGE</v>
          </cell>
          <cell r="C436">
            <v>20</v>
          </cell>
          <cell r="D436">
            <v>0</v>
          </cell>
          <cell r="E436">
            <v>0</v>
          </cell>
          <cell r="F436">
            <v>0</v>
          </cell>
          <cell r="G436">
            <v>0</v>
          </cell>
          <cell r="H436">
            <v>0</v>
          </cell>
          <cell r="I436">
            <v>0</v>
          </cell>
          <cell r="J436">
            <v>0</v>
          </cell>
          <cell r="K436">
            <v>0</v>
          </cell>
          <cell r="L436">
            <v>0</v>
          </cell>
          <cell r="M436">
            <v>0</v>
          </cell>
          <cell r="N436">
            <v>0</v>
          </cell>
          <cell r="O436">
            <v>0</v>
          </cell>
        </row>
        <row r="437">
          <cell r="B437" t="str">
            <v>SHIFTING CHARGES          @ Rs. 500</v>
          </cell>
          <cell r="C437">
            <v>21</v>
          </cell>
          <cell r="D437">
            <v>500</v>
          </cell>
          <cell r="E437">
            <v>500</v>
          </cell>
          <cell r="F437">
            <v>500</v>
          </cell>
          <cell r="G437">
            <v>500</v>
          </cell>
          <cell r="H437">
            <v>500</v>
          </cell>
          <cell r="I437">
            <v>500</v>
          </cell>
          <cell r="J437">
            <v>500</v>
          </cell>
          <cell r="K437">
            <v>500</v>
          </cell>
          <cell r="L437">
            <v>500</v>
          </cell>
          <cell r="M437">
            <v>500</v>
          </cell>
          <cell r="N437">
            <v>500</v>
          </cell>
          <cell r="O437">
            <v>500</v>
          </cell>
        </row>
        <row r="438">
          <cell r="B438" t="str">
            <v>Total Landed Cost excluding presumptive tax</v>
          </cell>
          <cell r="C438" t="str">
            <v>A</v>
          </cell>
          <cell r="D438">
            <v>1362728.2166331548</v>
          </cell>
          <cell r="E438">
            <v>1362728.2166331548</v>
          </cell>
          <cell r="F438">
            <v>1362728.2166331548</v>
          </cell>
          <cell r="G438">
            <v>1362728.2166331548</v>
          </cell>
          <cell r="H438">
            <v>1362728.2166331548</v>
          </cell>
          <cell r="I438">
            <v>1362728.2166331548</v>
          </cell>
          <cell r="J438">
            <v>1362728.2166331548</v>
          </cell>
          <cell r="K438">
            <v>1362728.2166331548</v>
          </cell>
          <cell r="L438">
            <v>1362728.2166331548</v>
          </cell>
          <cell r="M438">
            <v>1362728.2166331548</v>
          </cell>
          <cell r="N438">
            <v>1362728.2166331548</v>
          </cell>
          <cell r="O438">
            <v>1362728.2166331548</v>
          </cell>
        </row>
        <row r="439">
          <cell r="D439">
            <v>1.8607005950911986</v>
          </cell>
          <cell r="E439">
            <v>1.8607005950911986</v>
          </cell>
          <cell r="F439">
            <v>1.8607005950911986</v>
          </cell>
          <cell r="G439">
            <v>1.8607005950911986</v>
          </cell>
          <cell r="H439">
            <v>1.8607005950911986</v>
          </cell>
          <cell r="I439">
            <v>1.8607005950911986</v>
          </cell>
          <cell r="J439">
            <v>1.8607005950911986</v>
          </cell>
          <cell r="K439">
            <v>1.8607005950911986</v>
          </cell>
          <cell r="L439">
            <v>1.8607005950911986</v>
          </cell>
          <cell r="M439">
            <v>1.8607005950911986</v>
          </cell>
          <cell r="N439">
            <v>1.8607005950911986</v>
          </cell>
          <cell r="O439">
            <v>1.8607005950911986</v>
          </cell>
        </row>
        <row r="441">
          <cell r="B441" t="str">
            <v>Presumptive tax</v>
          </cell>
          <cell r="D441">
            <v>68256.322560587185</v>
          </cell>
          <cell r="E441">
            <v>68256.322560587185</v>
          </cell>
          <cell r="F441">
            <v>68256.322560587185</v>
          </cell>
          <cell r="G441">
            <v>68256.322560587185</v>
          </cell>
          <cell r="H441">
            <v>68256.322560587185</v>
          </cell>
          <cell r="I441">
            <v>68256.322560587185</v>
          </cell>
          <cell r="J441">
            <v>68256.322560587185</v>
          </cell>
          <cell r="K441">
            <v>68256.322560587185</v>
          </cell>
          <cell r="L441">
            <v>68256.322560587185</v>
          </cell>
          <cell r="M441">
            <v>68256.322560587185</v>
          </cell>
          <cell r="N441">
            <v>68256.322560587185</v>
          </cell>
          <cell r="O441">
            <v>68256.322560587185</v>
          </cell>
        </row>
        <row r="442">
          <cell r="B442" t="str">
            <v>Tax U/S 50 (4) @ 3.5%</v>
          </cell>
          <cell r="D442">
            <v>0</v>
          </cell>
          <cell r="E442">
            <v>0</v>
          </cell>
          <cell r="F442">
            <v>0</v>
          </cell>
          <cell r="G442">
            <v>0</v>
          </cell>
          <cell r="H442">
            <v>0</v>
          </cell>
          <cell r="I442">
            <v>0</v>
          </cell>
          <cell r="J442">
            <v>0</v>
          </cell>
          <cell r="K442">
            <v>0</v>
          </cell>
          <cell r="L442">
            <v>0</v>
          </cell>
          <cell r="M442">
            <v>0</v>
          </cell>
          <cell r="N442">
            <v>0</v>
          </cell>
          <cell r="O442">
            <v>0</v>
          </cell>
        </row>
        <row r="443">
          <cell r="D443">
            <v>68256.322560587185</v>
          </cell>
          <cell r="E443">
            <v>68256.322560587185</v>
          </cell>
          <cell r="F443">
            <v>68256.322560587185</v>
          </cell>
          <cell r="G443">
            <v>68256.322560587185</v>
          </cell>
          <cell r="H443">
            <v>68256.322560587185</v>
          </cell>
          <cell r="I443">
            <v>68256.322560587185</v>
          </cell>
          <cell r="J443">
            <v>68256.322560587185</v>
          </cell>
          <cell r="K443">
            <v>68256.322560587185</v>
          </cell>
          <cell r="L443">
            <v>68256.322560587185</v>
          </cell>
          <cell r="M443">
            <v>68256.322560587185</v>
          </cell>
          <cell r="N443">
            <v>68256.322560587185</v>
          </cell>
          <cell r="O443">
            <v>68256.322560587185</v>
          </cell>
        </row>
        <row r="446">
          <cell r="B446" t="str">
            <v>Existing selling price</v>
          </cell>
        </row>
        <row r="447">
          <cell r="B447" t="str">
            <v>Landed cost</v>
          </cell>
          <cell r="D447">
            <v>1362728.2166331548</v>
          </cell>
          <cell r="E447">
            <v>1362728.2166331548</v>
          </cell>
          <cell r="F447">
            <v>1362728.2166331548</v>
          </cell>
          <cell r="G447">
            <v>1362728.2166331548</v>
          </cell>
          <cell r="H447">
            <v>1362728.2166331548</v>
          </cell>
          <cell r="I447">
            <v>1362728.2166331548</v>
          </cell>
          <cell r="J447">
            <v>1362728.2166331548</v>
          </cell>
          <cell r="K447">
            <v>1362728.2166331548</v>
          </cell>
          <cell r="L447">
            <v>1362728.2166331548</v>
          </cell>
          <cell r="M447">
            <v>1362728.2166331548</v>
          </cell>
          <cell r="N447">
            <v>1362728.2166331548</v>
          </cell>
          <cell r="O447">
            <v>1362728.2166331548</v>
          </cell>
        </row>
        <row r="448">
          <cell r="B448" t="str">
            <v>Distributor Mark-up.</v>
          </cell>
          <cell r="D448">
            <v>60000</v>
          </cell>
          <cell r="E448">
            <v>60000</v>
          </cell>
          <cell r="F448">
            <v>60000</v>
          </cell>
          <cell r="G448">
            <v>60000</v>
          </cell>
          <cell r="H448">
            <v>60000</v>
          </cell>
          <cell r="I448">
            <v>60000</v>
          </cell>
          <cell r="J448">
            <v>60000</v>
          </cell>
          <cell r="K448">
            <v>60000</v>
          </cell>
          <cell r="L448">
            <v>60000</v>
          </cell>
          <cell r="M448">
            <v>60000</v>
          </cell>
          <cell r="N448">
            <v>60000</v>
          </cell>
          <cell r="O448">
            <v>60000</v>
          </cell>
        </row>
        <row r="449">
          <cell r="B449" t="str">
            <v>Income  Tax 3.5%</v>
          </cell>
          <cell r="D449">
            <v>0</v>
          </cell>
          <cell r="E449">
            <v>0</v>
          </cell>
          <cell r="F449">
            <v>0</v>
          </cell>
          <cell r="G449">
            <v>0</v>
          </cell>
          <cell r="H449">
            <v>0</v>
          </cell>
          <cell r="I449">
            <v>0</v>
          </cell>
          <cell r="J449">
            <v>0</v>
          </cell>
          <cell r="K449">
            <v>0</v>
          </cell>
          <cell r="L449">
            <v>0</v>
          </cell>
          <cell r="M449">
            <v>0</v>
          </cell>
          <cell r="N449">
            <v>0</v>
          </cell>
          <cell r="O449">
            <v>0</v>
          </cell>
        </row>
        <row r="450">
          <cell r="B450" t="str">
            <v>Dealer commission</v>
          </cell>
          <cell r="D450">
            <v>30000</v>
          </cell>
          <cell r="E450">
            <v>30000</v>
          </cell>
          <cell r="F450">
            <v>30000</v>
          </cell>
          <cell r="G450">
            <v>30000</v>
          </cell>
          <cell r="H450">
            <v>30000</v>
          </cell>
          <cell r="I450">
            <v>30000</v>
          </cell>
          <cell r="J450">
            <v>30000</v>
          </cell>
          <cell r="K450">
            <v>30000</v>
          </cell>
          <cell r="L450">
            <v>30000</v>
          </cell>
          <cell r="M450">
            <v>30000</v>
          </cell>
          <cell r="N450">
            <v>30000</v>
          </cell>
          <cell r="O450">
            <v>30000</v>
          </cell>
        </row>
        <row r="451">
          <cell r="D451">
            <v>1452728.2166331548</v>
          </cell>
          <cell r="E451">
            <v>1452728.2166331548</v>
          </cell>
          <cell r="F451">
            <v>1452728.2166331548</v>
          </cell>
          <cell r="G451">
            <v>1452728.2166331548</v>
          </cell>
          <cell r="H451">
            <v>1452728.2166331548</v>
          </cell>
          <cell r="I451">
            <v>1452728.2166331548</v>
          </cell>
          <cell r="J451">
            <v>1452728.2166331548</v>
          </cell>
          <cell r="K451">
            <v>1452728.2166331548</v>
          </cell>
          <cell r="L451">
            <v>1452728.2166331548</v>
          </cell>
          <cell r="M451">
            <v>1452728.2166331548</v>
          </cell>
          <cell r="N451">
            <v>1452728.2166331548</v>
          </cell>
          <cell r="O451">
            <v>1452728.2166331548</v>
          </cell>
        </row>
        <row r="452">
          <cell r="B452" t="str">
            <v>Sales tax</v>
          </cell>
          <cell r="D452">
            <v>217909.2324949732</v>
          </cell>
          <cell r="E452">
            <v>217909.2324949732</v>
          </cell>
          <cell r="F452">
            <v>217909.2324949732</v>
          </cell>
          <cell r="G452">
            <v>217909.2324949732</v>
          </cell>
          <cell r="H452">
            <v>217909.2324949732</v>
          </cell>
          <cell r="I452">
            <v>217909.2324949732</v>
          </cell>
          <cell r="J452">
            <v>217909.2324949732</v>
          </cell>
          <cell r="K452">
            <v>217909.2324949732</v>
          </cell>
          <cell r="L452">
            <v>217909.2324949732</v>
          </cell>
          <cell r="M452">
            <v>217909.2324949732</v>
          </cell>
          <cell r="N452">
            <v>217909.2324949732</v>
          </cell>
          <cell r="O452">
            <v>217909.2324949732</v>
          </cell>
        </row>
        <row r="453">
          <cell r="B453" t="str">
            <v>Selling price taken in budget</v>
          </cell>
          <cell r="D453">
            <v>1670637.4491281279</v>
          </cell>
          <cell r="E453">
            <v>1670637.4491281279</v>
          </cell>
          <cell r="F453">
            <v>1670637.4491281279</v>
          </cell>
          <cell r="G453">
            <v>1670637.4491281279</v>
          </cell>
          <cell r="H453">
            <v>1670637.4491281279</v>
          </cell>
          <cell r="I453">
            <v>1670637.4491281279</v>
          </cell>
          <cell r="J453">
            <v>1670637.4491281279</v>
          </cell>
          <cell r="K453">
            <v>1670637.4491281279</v>
          </cell>
          <cell r="L453">
            <v>1670637.4491281279</v>
          </cell>
          <cell r="M453">
            <v>1670637.4491281279</v>
          </cell>
          <cell r="N453">
            <v>1670637.4491281279</v>
          </cell>
          <cell r="O453">
            <v>1670637.4491281279</v>
          </cell>
        </row>
        <row r="454">
          <cell r="B454" t="str">
            <v>Selling price as per sales price list</v>
          </cell>
          <cell r="D454">
            <v>1810000</v>
          </cell>
          <cell r="E454">
            <v>1810000</v>
          </cell>
          <cell r="F454">
            <v>1810000</v>
          </cell>
          <cell r="G454">
            <v>1810000</v>
          </cell>
          <cell r="H454">
            <v>1810000</v>
          </cell>
          <cell r="I454">
            <v>1810000</v>
          </cell>
          <cell r="J454">
            <v>1810000</v>
          </cell>
          <cell r="K454">
            <v>1810000</v>
          </cell>
          <cell r="L454">
            <v>1810000</v>
          </cell>
          <cell r="M454">
            <v>1810000</v>
          </cell>
          <cell r="N454">
            <v>1810000</v>
          </cell>
          <cell r="O454">
            <v>1810000</v>
          </cell>
        </row>
        <row r="456">
          <cell r="B456" t="str">
            <v>Units sold</v>
          </cell>
          <cell r="D456">
            <v>10</v>
          </cell>
          <cell r="E456">
            <v>10</v>
          </cell>
          <cell r="F456">
            <v>10</v>
          </cell>
          <cell r="G456">
            <v>10</v>
          </cell>
          <cell r="H456">
            <v>10</v>
          </cell>
          <cell r="I456">
            <v>10</v>
          </cell>
          <cell r="J456">
            <v>10</v>
          </cell>
          <cell r="K456">
            <v>10</v>
          </cell>
          <cell r="L456">
            <v>10</v>
          </cell>
          <cell r="M456">
            <v>10</v>
          </cell>
          <cell r="N456">
            <v>10</v>
          </cell>
          <cell r="O456">
            <v>10</v>
          </cell>
        </row>
        <row r="457">
          <cell r="D457">
            <v>36618.686000000002</v>
          </cell>
          <cell r="E457">
            <v>36618.686000000002</v>
          </cell>
          <cell r="F457">
            <v>36618.686000000002</v>
          </cell>
          <cell r="G457">
            <v>36618.686000000002</v>
          </cell>
          <cell r="H457">
            <v>36618.686000000002</v>
          </cell>
          <cell r="I457">
            <v>36618.686000000002</v>
          </cell>
          <cell r="J457">
            <v>36618.686000000002</v>
          </cell>
          <cell r="K457">
            <v>36618.686000000002</v>
          </cell>
          <cell r="L457">
            <v>36618.686000000002</v>
          </cell>
          <cell r="M457">
            <v>36618.686000000002</v>
          </cell>
          <cell r="N457">
            <v>36618.686000000002</v>
          </cell>
          <cell r="O457">
            <v>36618.686000000002</v>
          </cell>
          <cell r="P457">
            <v>439424.2319999999</v>
          </cell>
        </row>
        <row r="458">
          <cell r="B458" t="str">
            <v xml:space="preserve">Working </v>
          </cell>
        </row>
        <row r="459">
          <cell r="B459" t="str">
            <v xml:space="preserve">Sales </v>
          </cell>
          <cell r="D459">
            <v>16706374.491281278</v>
          </cell>
          <cell r="E459">
            <v>16706374.491281278</v>
          </cell>
          <cell r="F459">
            <v>16706374.491281278</v>
          </cell>
          <cell r="G459">
            <v>16706374.491281278</v>
          </cell>
          <cell r="H459">
            <v>16706374.491281278</v>
          </cell>
          <cell r="I459">
            <v>16706374.491281278</v>
          </cell>
          <cell r="J459">
            <v>16706374.491281278</v>
          </cell>
          <cell r="K459">
            <v>16706374.491281278</v>
          </cell>
          <cell r="L459">
            <v>16706374.491281278</v>
          </cell>
          <cell r="M459">
            <v>16706374.491281278</v>
          </cell>
          <cell r="N459">
            <v>16706374.491281278</v>
          </cell>
          <cell r="O459">
            <v>16706374.491281278</v>
          </cell>
        </row>
        <row r="460">
          <cell r="B460" t="str">
            <v>Sales tax</v>
          </cell>
          <cell r="D460">
            <v>217909.2324949732</v>
          </cell>
          <cell r="E460">
            <v>217909.2324949732</v>
          </cell>
          <cell r="F460">
            <v>217909.2324949732</v>
          </cell>
          <cell r="G460">
            <v>217909.2324949732</v>
          </cell>
          <cell r="H460">
            <v>217909.2324949732</v>
          </cell>
          <cell r="I460">
            <v>217909.2324949732</v>
          </cell>
          <cell r="J460">
            <v>217909.2324949732</v>
          </cell>
          <cell r="K460">
            <v>217909.2324949732</v>
          </cell>
          <cell r="L460">
            <v>217909.2324949732</v>
          </cell>
          <cell r="M460">
            <v>217909.2324949732</v>
          </cell>
          <cell r="N460">
            <v>217909.2324949732</v>
          </cell>
          <cell r="O460">
            <v>217909.2324949732</v>
          </cell>
        </row>
        <row r="461">
          <cell r="B461" t="str">
            <v>Cost of Sales - Perunit</v>
          </cell>
          <cell r="D461">
            <v>1294471.8940725676</v>
          </cell>
          <cell r="E461">
            <v>1294471.8940725676</v>
          </cell>
          <cell r="F461">
            <v>1294471.8940725676</v>
          </cell>
          <cell r="G461">
            <v>1294471.8940725676</v>
          </cell>
          <cell r="H461">
            <v>1294471.8940725676</v>
          </cell>
          <cell r="I461">
            <v>1294471.8940725676</v>
          </cell>
          <cell r="J461">
            <v>1294471.8940725676</v>
          </cell>
          <cell r="K461">
            <v>1294471.8940725676</v>
          </cell>
          <cell r="L461">
            <v>1294471.8940725676</v>
          </cell>
          <cell r="M461">
            <v>1294471.8940725676</v>
          </cell>
          <cell r="N461">
            <v>1294471.8940725676</v>
          </cell>
          <cell r="O461">
            <v>1294471.8940725676</v>
          </cell>
        </row>
        <row r="462">
          <cell r="B462" t="str">
            <v>Cost of Sales - Total</v>
          </cell>
          <cell r="D462">
            <v>12944718.940725677</v>
          </cell>
          <cell r="E462">
            <v>12944718.940725677</v>
          </cell>
          <cell r="F462">
            <v>12944718.940725677</v>
          </cell>
          <cell r="G462">
            <v>12944718.940725677</v>
          </cell>
          <cell r="H462">
            <v>12944718.940725677</v>
          </cell>
          <cell r="I462">
            <v>12944718.940725677</v>
          </cell>
          <cell r="J462">
            <v>12944718.940725677</v>
          </cell>
          <cell r="K462">
            <v>12944718.940725677</v>
          </cell>
          <cell r="L462">
            <v>12944718.940725677</v>
          </cell>
          <cell r="M462">
            <v>12944718.940725677</v>
          </cell>
          <cell r="N462">
            <v>12944718.940725677</v>
          </cell>
          <cell r="O462">
            <v>12944718.940725677</v>
          </cell>
        </row>
        <row r="463">
          <cell r="B463" t="str">
            <v>Presumptive Tax - Per unit</v>
          </cell>
          <cell r="D463">
            <v>68256.322560587185</v>
          </cell>
          <cell r="E463">
            <v>68256.322560587185</v>
          </cell>
          <cell r="F463">
            <v>68256.322560587185</v>
          </cell>
          <cell r="G463">
            <v>68256.322560587185</v>
          </cell>
          <cell r="H463">
            <v>68256.322560587185</v>
          </cell>
          <cell r="I463">
            <v>68256.322560587185</v>
          </cell>
          <cell r="J463">
            <v>68256.322560587185</v>
          </cell>
          <cell r="K463">
            <v>68256.322560587185</v>
          </cell>
          <cell r="L463">
            <v>68256.322560587185</v>
          </cell>
          <cell r="M463">
            <v>68256.322560587185</v>
          </cell>
          <cell r="N463">
            <v>68256.322560587185</v>
          </cell>
          <cell r="O463">
            <v>68256.322560587185</v>
          </cell>
        </row>
        <row r="464">
          <cell r="B464" t="str">
            <v>Presumptive Tax - Total</v>
          </cell>
          <cell r="D464">
            <v>682563.22560587188</v>
          </cell>
          <cell r="E464">
            <v>682563.22560587188</v>
          </cell>
          <cell r="F464">
            <v>682563.22560587188</v>
          </cell>
          <cell r="G464">
            <v>682563.22560587188</v>
          </cell>
          <cell r="H464">
            <v>682563.22560587188</v>
          </cell>
          <cell r="I464">
            <v>682563.22560587188</v>
          </cell>
          <cell r="J464">
            <v>682563.22560587188</v>
          </cell>
          <cell r="K464">
            <v>682563.22560587188</v>
          </cell>
          <cell r="L464">
            <v>682563.22560587188</v>
          </cell>
          <cell r="M464">
            <v>682563.22560587188</v>
          </cell>
          <cell r="N464">
            <v>682563.22560587188</v>
          </cell>
          <cell r="O464">
            <v>682563.22560587188</v>
          </cell>
        </row>
        <row r="467">
          <cell r="B467" t="str">
            <v>Coaster</v>
          </cell>
          <cell r="D467">
            <v>548</v>
          </cell>
          <cell r="E467">
            <v>579</v>
          </cell>
          <cell r="F467">
            <v>610</v>
          </cell>
          <cell r="G467">
            <v>641</v>
          </cell>
          <cell r="H467">
            <v>672</v>
          </cell>
          <cell r="I467">
            <v>703</v>
          </cell>
          <cell r="J467">
            <v>734</v>
          </cell>
          <cell r="K467">
            <v>765</v>
          </cell>
          <cell r="L467">
            <v>796</v>
          </cell>
          <cell r="M467">
            <v>827</v>
          </cell>
          <cell r="N467">
            <v>858</v>
          </cell>
          <cell r="O467">
            <v>889</v>
          </cell>
        </row>
        <row r="469">
          <cell r="B469" t="str">
            <v>Document Retirement i.e. C &amp; F</v>
          </cell>
          <cell r="D469">
            <v>0.52</v>
          </cell>
          <cell r="E469">
            <v>0.52</v>
          </cell>
          <cell r="F469">
            <v>0.52</v>
          </cell>
          <cell r="G469">
            <v>0.52</v>
          </cell>
          <cell r="H469">
            <v>0.52</v>
          </cell>
          <cell r="I469">
            <v>0.52</v>
          </cell>
          <cell r="J469">
            <v>0.52</v>
          </cell>
          <cell r="K469">
            <v>0.52</v>
          </cell>
          <cell r="L469">
            <v>0.52</v>
          </cell>
          <cell r="M469">
            <v>0.52</v>
          </cell>
          <cell r="N469">
            <v>0.52</v>
          </cell>
          <cell r="O469">
            <v>0.52</v>
          </cell>
        </row>
        <row r="470">
          <cell r="B470" t="str">
            <v>Duty / Sales tax / Octroi / DMI / Tax etc.</v>
          </cell>
          <cell r="D470">
            <v>0.52</v>
          </cell>
          <cell r="E470">
            <v>0.52</v>
          </cell>
          <cell r="F470">
            <v>0.52</v>
          </cell>
          <cell r="G470">
            <v>0.52</v>
          </cell>
          <cell r="H470">
            <v>0.52</v>
          </cell>
          <cell r="I470">
            <v>0.52</v>
          </cell>
          <cell r="J470">
            <v>0.52</v>
          </cell>
          <cell r="K470">
            <v>0.52</v>
          </cell>
          <cell r="L470">
            <v>0.52</v>
          </cell>
          <cell r="M470">
            <v>0.52</v>
          </cell>
          <cell r="N470">
            <v>0.52</v>
          </cell>
          <cell r="O470">
            <v>0.52</v>
          </cell>
        </row>
        <row r="471">
          <cell r="B471" t="str">
            <v>QUANTITY</v>
          </cell>
          <cell r="D471">
            <v>1</v>
          </cell>
          <cell r="E471">
            <v>1</v>
          </cell>
          <cell r="F471">
            <v>1</v>
          </cell>
          <cell r="G471">
            <v>1</v>
          </cell>
          <cell r="H471">
            <v>1</v>
          </cell>
          <cell r="I471">
            <v>1</v>
          </cell>
          <cell r="J471">
            <v>1</v>
          </cell>
          <cell r="K471">
            <v>1</v>
          </cell>
          <cell r="L471">
            <v>1</v>
          </cell>
          <cell r="M471">
            <v>1</v>
          </cell>
          <cell r="N471">
            <v>1</v>
          </cell>
          <cell r="O471">
            <v>1</v>
          </cell>
        </row>
        <row r="472">
          <cell r="B472" t="str">
            <v>C &amp; F</v>
          </cell>
          <cell r="C472" t="str">
            <v>¥</v>
          </cell>
          <cell r="D472">
            <v>3421100</v>
          </cell>
          <cell r="E472">
            <v>3421100</v>
          </cell>
          <cell r="F472">
            <v>3421100</v>
          </cell>
          <cell r="G472">
            <v>3421100</v>
          </cell>
          <cell r="H472">
            <v>3421100</v>
          </cell>
          <cell r="I472">
            <v>3421100</v>
          </cell>
          <cell r="J472">
            <v>3421100</v>
          </cell>
          <cell r="K472">
            <v>3421100</v>
          </cell>
          <cell r="L472">
            <v>3421100</v>
          </cell>
          <cell r="M472">
            <v>3421100</v>
          </cell>
          <cell r="N472">
            <v>3421100</v>
          </cell>
          <cell r="O472">
            <v>3421100</v>
          </cell>
        </row>
        <row r="473">
          <cell r="B473" t="str">
            <v>F.O.B. VALUE - ITP</v>
          </cell>
          <cell r="C473" t="str">
            <v>¥</v>
          </cell>
          <cell r="D473">
            <v>3421100</v>
          </cell>
          <cell r="E473">
            <v>3421100</v>
          </cell>
          <cell r="F473">
            <v>3421100</v>
          </cell>
          <cell r="G473">
            <v>3421100</v>
          </cell>
          <cell r="H473">
            <v>3421100</v>
          </cell>
          <cell r="I473">
            <v>3421100</v>
          </cell>
          <cell r="J473">
            <v>3421100</v>
          </cell>
          <cell r="K473">
            <v>3421100</v>
          </cell>
          <cell r="L473">
            <v>3421100</v>
          </cell>
          <cell r="M473">
            <v>3421100</v>
          </cell>
          <cell r="N473">
            <v>3421100</v>
          </cell>
          <cell r="O473">
            <v>3421100</v>
          </cell>
        </row>
        <row r="474">
          <cell r="B474" t="str">
            <v>OPTIONS</v>
          </cell>
          <cell r="C474" t="str">
            <v>¥</v>
          </cell>
          <cell r="D474">
            <v>0</v>
          </cell>
          <cell r="E474">
            <v>0</v>
          </cell>
          <cell r="F474">
            <v>0</v>
          </cell>
          <cell r="G474">
            <v>0</v>
          </cell>
          <cell r="H474">
            <v>0</v>
          </cell>
          <cell r="I474">
            <v>0</v>
          </cell>
          <cell r="J474">
            <v>0</v>
          </cell>
          <cell r="K474">
            <v>0</v>
          </cell>
          <cell r="L474">
            <v>0</v>
          </cell>
          <cell r="M474">
            <v>0</v>
          </cell>
          <cell r="N474">
            <v>0</v>
          </cell>
          <cell r="O474">
            <v>0</v>
          </cell>
        </row>
        <row r="475">
          <cell r="B475" t="str">
            <v>COMMISSION  (FIXED)</v>
          </cell>
          <cell r="C475" t="str">
            <v>¥</v>
          </cell>
          <cell r="D475">
            <v>0</v>
          </cell>
          <cell r="E475">
            <v>0</v>
          </cell>
          <cell r="F475">
            <v>0</v>
          </cell>
          <cell r="G475">
            <v>0</v>
          </cell>
          <cell r="H475">
            <v>0</v>
          </cell>
          <cell r="I475">
            <v>0</v>
          </cell>
          <cell r="J475">
            <v>0</v>
          </cell>
          <cell r="K475">
            <v>0</v>
          </cell>
          <cell r="L475">
            <v>0</v>
          </cell>
          <cell r="M475">
            <v>0</v>
          </cell>
          <cell r="N475">
            <v>0</v>
          </cell>
          <cell r="O475">
            <v>0</v>
          </cell>
        </row>
        <row r="476">
          <cell r="B476" t="str">
            <v>ESTIMATED YEN</v>
          </cell>
          <cell r="C476" t="str">
            <v>¥</v>
          </cell>
        </row>
        <row r="477">
          <cell r="B477" t="str">
            <v>LOADING FOR ADVERTISING/WARRANTY</v>
          </cell>
          <cell r="C477" t="str">
            <v>¥</v>
          </cell>
          <cell r="D477">
            <v>0</v>
          </cell>
          <cell r="E477">
            <v>0</v>
          </cell>
          <cell r="F477">
            <v>0</v>
          </cell>
          <cell r="G477">
            <v>0</v>
          </cell>
          <cell r="H477">
            <v>0</v>
          </cell>
          <cell r="I477">
            <v>0</v>
          </cell>
          <cell r="J477">
            <v>0</v>
          </cell>
          <cell r="K477">
            <v>0</v>
          </cell>
          <cell r="L477">
            <v>0</v>
          </cell>
          <cell r="M477">
            <v>0</v>
          </cell>
          <cell r="N477">
            <v>0</v>
          </cell>
          <cell r="O477">
            <v>0</v>
          </cell>
        </row>
        <row r="478">
          <cell r="B478" t="str">
            <v>SUB - TOTAL</v>
          </cell>
          <cell r="C478" t="str">
            <v>¥</v>
          </cell>
          <cell r="D478">
            <v>3421100</v>
          </cell>
          <cell r="E478">
            <v>3421100</v>
          </cell>
          <cell r="F478">
            <v>3421100</v>
          </cell>
          <cell r="G478">
            <v>3421100</v>
          </cell>
          <cell r="H478">
            <v>3421100</v>
          </cell>
          <cell r="I478">
            <v>3421100</v>
          </cell>
          <cell r="J478">
            <v>3421100</v>
          </cell>
          <cell r="K478">
            <v>3421100</v>
          </cell>
          <cell r="L478">
            <v>3421100</v>
          </cell>
          <cell r="M478">
            <v>3421100</v>
          </cell>
          <cell r="N478">
            <v>3421100</v>
          </cell>
          <cell r="O478">
            <v>3421100</v>
          </cell>
        </row>
        <row r="479">
          <cell r="B479" t="str">
            <v>SUB - TOTAL</v>
          </cell>
          <cell r="C479" t="str">
            <v>Rs</v>
          </cell>
          <cell r="D479">
            <v>1778972</v>
          </cell>
          <cell r="E479">
            <v>1778972</v>
          </cell>
          <cell r="F479">
            <v>1778972</v>
          </cell>
          <cell r="G479">
            <v>1778972</v>
          </cell>
          <cell r="H479">
            <v>1778972</v>
          </cell>
          <cell r="I479">
            <v>1778972</v>
          </cell>
          <cell r="J479">
            <v>1778972</v>
          </cell>
          <cell r="K479">
            <v>1778972</v>
          </cell>
          <cell r="L479">
            <v>1778972</v>
          </cell>
          <cell r="M479">
            <v>1778972</v>
          </cell>
          <cell r="N479">
            <v>1778972</v>
          </cell>
          <cell r="O479">
            <v>1778972</v>
          </cell>
        </row>
        <row r="480">
          <cell r="B480" t="str">
            <v>INSURANCE @ 0.3% OF C&amp;F</v>
          </cell>
          <cell r="C480" t="str">
            <v>Rs</v>
          </cell>
          <cell r="D480">
            <v>5336.9160000000002</v>
          </cell>
          <cell r="E480">
            <v>5336.9160000000002</v>
          </cell>
          <cell r="F480">
            <v>5336.9160000000002</v>
          </cell>
          <cell r="G480">
            <v>5336.9160000000002</v>
          </cell>
          <cell r="H480">
            <v>5336.9160000000002</v>
          </cell>
          <cell r="I480">
            <v>5336.9160000000002</v>
          </cell>
          <cell r="J480">
            <v>5336.9160000000002</v>
          </cell>
          <cell r="K480">
            <v>5336.9160000000002</v>
          </cell>
          <cell r="L480">
            <v>5336.9160000000002</v>
          </cell>
          <cell r="M480">
            <v>5336.9160000000002</v>
          </cell>
          <cell r="N480">
            <v>5336.9160000000002</v>
          </cell>
          <cell r="O480">
            <v>5336.9160000000002</v>
          </cell>
        </row>
        <row r="481">
          <cell r="B481" t="str">
            <v>OCEAN FREIGHT</v>
          </cell>
          <cell r="C481" t="str">
            <v>Rs</v>
          </cell>
          <cell r="D481">
            <v>0</v>
          </cell>
          <cell r="E481">
            <v>0</v>
          </cell>
          <cell r="F481">
            <v>0</v>
          </cell>
          <cell r="G481">
            <v>0</v>
          </cell>
          <cell r="H481">
            <v>0</v>
          </cell>
          <cell r="I481">
            <v>0</v>
          </cell>
          <cell r="J481">
            <v>0</v>
          </cell>
          <cell r="K481">
            <v>0</v>
          </cell>
          <cell r="L481">
            <v>0</v>
          </cell>
          <cell r="M481">
            <v>0</v>
          </cell>
          <cell r="N481">
            <v>0</v>
          </cell>
          <cell r="O481">
            <v>0</v>
          </cell>
        </row>
        <row r="482">
          <cell r="B482" t="str">
            <v>TOTAL  C &amp; F</v>
          </cell>
          <cell r="C482" t="str">
            <v>Rs</v>
          </cell>
          <cell r="D482">
            <v>1784308.916</v>
          </cell>
          <cell r="E482">
            <v>1784308.916</v>
          </cell>
          <cell r="F482">
            <v>1784308.916</v>
          </cell>
          <cell r="G482">
            <v>1784308.916</v>
          </cell>
          <cell r="H482">
            <v>1784308.916</v>
          </cell>
          <cell r="I482">
            <v>1784308.916</v>
          </cell>
          <cell r="J482">
            <v>1784308.916</v>
          </cell>
          <cell r="K482">
            <v>1784308.916</v>
          </cell>
          <cell r="L482">
            <v>1784308.916</v>
          </cell>
          <cell r="M482">
            <v>1784308.916</v>
          </cell>
          <cell r="N482">
            <v>1784308.916</v>
          </cell>
          <cell r="O482">
            <v>1784308.916</v>
          </cell>
        </row>
        <row r="483">
          <cell r="B483" t="str">
            <v>LANDING  CHARGES 1%</v>
          </cell>
          <cell r="C483" t="str">
            <v>Rs</v>
          </cell>
          <cell r="D483">
            <v>17843.08916</v>
          </cell>
          <cell r="E483">
            <v>17843.08916</v>
          </cell>
          <cell r="F483">
            <v>17843.08916</v>
          </cell>
          <cell r="G483">
            <v>17843.08916</v>
          </cell>
          <cell r="H483">
            <v>17843.08916</v>
          </cell>
          <cell r="I483">
            <v>17843.08916</v>
          </cell>
          <cell r="J483">
            <v>17843.08916</v>
          </cell>
          <cell r="K483">
            <v>17843.08916</v>
          </cell>
          <cell r="L483">
            <v>17843.08916</v>
          </cell>
          <cell r="M483">
            <v>17843.08916</v>
          </cell>
          <cell r="N483">
            <v>17843.08916</v>
          </cell>
          <cell r="O483">
            <v>17843.08916</v>
          </cell>
        </row>
        <row r="484">
          <cell r="B484" t="str">
            <v>UNIT  VALUE</v>
          </cell>
          <cell r="C484" t="str">
            <v>Rs</v>
          </cell>
          <cell r="D484">
            <v>1802152.0051599999</v>
          </cell>
          <cell r="E484">
            <v>1802152.0051599999</v>
          </cell>
          <cell r="F484">
            <v>1802152.0051599999</v>
          </cell>
          <cell r="G484">
            <v>1802152.0051599999</v>
          </cell>
          <cell r="H484">
            <v>1802152.0051599999</v>
          </cell>
          <cell r="I484">
            <v>1802152.0051599999</v>
          </cell>
          <cell r="J484">
            <v>1802152.0051599999</v>
          </cell>
          <cell r="K484">
            <v>1802152.0051599999</v>
          </cell>
          <cell r="L484">
            <v>1802152.0051599999</v>
          </cell>
          <cell r="M484">
            <v>1802152.0051599999</v>
          </cell>
          <cell r="N484">
            <v>1802152.0051599999</v>
          </cell>
          <cell r="O484">
            <v>1802152.0051599999</v>
          </cell>
        </row>
        <row r="485">
          <cell r="B485" t="str">
            <v>DUTY ASSESSIBLE VALUE (DAV)</v>
          </cell>
          <cell r="C485">
            <v>1</v>
          </cell>
          <cell r="D485">
            <v>1802152.0051599999</v>
          </cell>
          <cell r="E485">
            <v>1802152.0051599999</v>
          </cell>
          <cell r="F485">
            <v>1802152.0051599999</v>
          </cell>
          <cell r="G485">
            <v>1802152.0051599999</v>
          </cell>
          <cell r="H485">
            <v>1802152.0051599999</v>
          </cell>
          <cell r="I485">
            <v>1802152.0051599999</v>
          </cell>
          <cell r="J485">
            <v>1802152.0051599999</v>
          </cell>
          <cell r="K485">
            <v>1802152.0051599999</v>
          </cell>
          <cell r="L485">
            <v>1802152.0051599999</v>
          </cell>
          <cell r="M485">
            <v>1802152.0051599999</v>
          </cell>
          <cell r="N485">
            <v>1802152.0051599999</v>
          </cell>
          <cell r="O485">
            <v>1802152.0051599999</v>
          </cell>
        </row>
        <row r="486">
          <cell r="B486" t="str">
            <v>C &amp; F</v>
          </cell>
          <cell r="C486">
            <v>2</v>
          </cell>
          <cell r="D486">
            <v>1778972</v>
          </cell>
          <cell r="E486">
            <v>1778972</v>
          </cell>
          <cell r="F486">
            <v>1778972</v>
          </cell>
          <cell r="G486">
            <v>1778972</v>
          </cell>
          <cell r="H486">
            <v>1778972</v>
          </cell>
          <cell r="I486">
            <v>1778972</v>
          </cell>
          <cell r="J486">
            <v>1778972</v>
          </cell>
          <cell r="K486">
            <v>1778972</v>
          </cell>
          <cell r="L486">
            <v>1778972</v>
          </cell>
          <cell r="M486">
            <v>1778972</v>
          </cell>
          <cell r="N486">
            <v>1778972</v>
          </cell>
          <cell r="O486">
            <v>1778972</v>
          </cell>
        </row>
        <row r="487">
          <cell r="B487" t="str">
            <v>BANK  CHARGES  @ 0.5 %       OF (2)</v>
          </cell>
          <cell r="C487">
            <v>3</v>
          </cell>
          <cell r="D487">
            <v>8894.86</v>
          </cell>
          <cell r="E487">
            <v>8894.86</v>
          </cell>
          <cell r="F487">
            <v>8894.86</v>
          </cell>
          <cell r="G487">
            <v>8894.86</v>
          </cell>
          <cell r="H487">
            <v>8894.86</v>
          </cell>
          <cell r="I487">
            <v>8894.86</v>
          </cell>
          <cell r="J487">
            <v>8894.86</v>
          </cell>
          <cell r="K487">
            <v>8894.86</v>
          </cell>
          <cell r="L487">
            <v>8894.86</v>
          </cell>
          <cell r="M487">
            <v>8894.86</v>
          </cell>
          <cell r="N487">
            <v>8894.86</v>
          </cell>
          <cell r="O487">
            <v>8894.86</v>
          </cell>
        </row>
        <row r="488">
          <cell r="B488" t="str">
            <v>LC OPENING CHG @ 0.35 %      OF (2)</v>
          </cell>
          <cell r="C488">
            <v>4</v>
          </cell>
          <cell r="D488">
            <v>6226.402</v>
          </cell>
          <cell r="E488">
            <v>6226.402</v>
          </cell>
          <cell r="F488">
            <v>6226.402</v>
          </cell>
          <cell r="G488">
            <v>6226.402</v>
          </cell>
          <cell r="H488">
            <v>6226.402</v>
          </cell>
          <cell r="I488">
            <v>6226.402</v>
          </cell>
          <cell r="J488">
            <v>6226.402</v>
          </cell>
          <cell r="K488">
            <v>6226.402</v>
          </cell>
          <cell r="L488">
            <v>6226.402</v>
          </cell>
          <cell r="M488">
            <v>6226.402</v>
          </cell>
          <cell r="N488">
            <v>6226.402</v>
          </cell>
          <cell r="O488">
            <v>6226.402</v>
          </cell>
        </row>
        <row r="489">
          <cell r="B489" t="str">
            <v>ITP Valuation Provisional 8% of (1)</v>
          </cell>
          <cell r="C489">
            <v>5</v>
          </cell>
          <cell r="D489">
            <v>144172.1604128</v>
          </cell>
          <cell r="E489">
            <v>144172.1604128</v>
          </cell>
          <cell r="F489">
            <v>144172.1604128</v>
          </cell>
          <cell r="G489">
            <v>144172.1604128</v>
          </cell>
          <cell r="H489">
            <v>144172.1604128</v>
          </cell>
          <cell r="I489">
            <v>144172.1604128</v>
          </cell>
          <cell r="J489">
            <v>144172.1604128</v>
          </cell>
          <cell r="K489">
            <v>144172.1604128</v>
          </cell>
          <cell r="L489">
            <v>144172.1604128</v>
          </cell>
          <cell r="M489">
            <v>144172.1604128</v>
          </cell>
          <cell r="N489">
            <v>144172.1604128</v>
          </cell>
          <cell r="O489">
            <v>144172.1604128</v>
          </cell>
        </row>
        <row r="490">
          <cell r="B490" t="str">
            <v>INSURANCE @ 0.3 %                OF (2)</v>
          </cell>
          <cell r="C490">
            <v>6</v>
          </cell>
          <cell r="D490">
            <v>5336.9160000000002</v>
          </cell>
          <cell r="E490">
            <v>5336.9160000000002</v>
          </cell>
          <cell r="F490">
            <v>5336.9160000000002</v>
          </cell>
          <cell r="G490">
            <v>5336.9160000000002</v>
          </cell>
          <cell r="H490">
            <v>5336.9160000000002</v>
          </cell>
          <cell r="I490">
            <v>5336.9160000000002</v>
          </cell>
          <cell r="J490">
            <v>5336.9160000000002</v>
          </cell>
          <cell r="K490">
            <v>5336.9160000000002</v>
          </cell>
          <cell r="L490">
            <v>5336.9160000000002</v>
          </cell>
          <cell r="M490">
            <v>5336.9160000000002</v>
          </cell>
          <cell r="N490">
            <v>5336.9160000000002</v>
          </cell>
          <cell r="O490">
            <v>5336.9160000000002</v>
          </cell>
        </row>
        <row r="491">
          <cell r="B491" t="str">
            <v>CUSTOM DUTY @ 60 %            OF (1)</v>
          </cell>
          <cell r="C491">
            <v>7</v>
          </cell>
          <cell r="D491">
            <v>1081291.203096</v>
          </cell>
          <cell r="E491">
            <v>1081291.203096</v>
          </cell>
          <cell r="F491">
            <v>1081291.203096</v>
          </cell>
          <cell r="G491">
            <v>1081291.203096</v>
          </cell>
          <cell r="H491">
            <v>1081291.203096</v>
          </cell>
          <cell r="I491">
            <v>1081291.203096</v>
          </cell>
          <cell r="J491">
            <v>1081291.203096</v>
          </cell>
          <cell r="K491">
            <v>1081291.203096</v>
          </cell>
          <cell r="L491">
            <v>1081291.203096</v>
          </cell>
          <cell r="M491">
            <v>1081291.203096</v>
          </cell>
          <cell r="N491">
            <v>1081291.203096</v>
          </cell>
          <cell r="O491">
            <v>1081291.203096</v>
          </cell>
        </row>
        <row r="492">
          <cell r="B492" t="str">
            <v>C.V.T. 7.5% of (1+7+9+10+11)</v>
          </cell>
          <cell r="C492">
            <v>8</v>
          </cell>
          <cell r="D492">
            <v>261135.57554768398</v>
          </cell>
          <cell r="E492">
            <v>261135.57554768398</v>
          </cell>
          <cell r="F492">
            <v>261135.57554768398</v>
          </cell>
          <cell r="G492">
            <v>261135.57554768398</v>
          </cell>
          <cell r="H492">
            <v>261135.57554768398</v>
          </cell>
          <cell r="I492">
            <v>261135.57554768398</v>
          </cell>
          <cell r="J492">
            <v>261135.57554768398</v>
          </cell>
          <cell r="K492">
            <v>261135.57554768398</v>
          </cell>
          <cell r="L492">
            <v>261135.57554768398</v>
          </cell>
          <cell r="M492">
            <v>261135.57554768398</v>
          </cell>
          <cell r="N492">
            <v>261135.57554768398</v>
          </cell>
          <cell r="O492">
            <v>261135.57554768398</v>
          </cell>
        </row>
        <row r="493">
          <cell r="B493" t="str">
            <v>SALES TAX   @ 15 %  OF (1+7)</v>
          </cell>
          <cell r="C493">
            <v>9</v>
          </cell>
          <cell r="D493">
            <v>432516.48123839992</v>
          </cell>
          <cell r="E493">
            <v>432516.48123839992</v>
          </cell>
          <cell r="F493">
            <v>432516.48123839992</v>
          </cell>
          <cell r="G493">
            <v>432516.48123839992</v>
          </cell>
          <cell r="H493">
            <v>432516.48123839992</v>
          </cell>
          <cell r="I493">
            <v>432516.48123839992</v>
          </cell>
          <cell r="J493">
            <v>432516.48123839992</v>
          </cell>
          <cell r="K493">
            <v>432516.48123839992</v>
          </cell>
          <cell r="L493">
            <v>432516.48123839992</v>
          </cell>
          <cell r="M493">
            <v>432516.48123839992</v>
          </cell>
          <cell r="N493">
            <v>432516.48123839992</v>
          </cell>
          <cell r="O493">
            <v>432516.48123839992</v>
          </cell>
        </row>
        <row r="494">
          <cell r="B494" t="str">
            <v>INCOME TAX  @ 5 % OF (1+7+9)</v>
          </cell>
          <cell r="C494">
            <v>10</v>
          </cell>
          <cell r="D494">
            <v>165797.98447472</v>
          </cell>
          <cell r="E494">
            <v>165797.98447472</v>
          </cell>
          <cell r="F494">
            <v>165797.98447472</v>
          </cell>
          <cell r="G494">
            <v>165797.98447472</v>
          </cell>
          <cell r="H494">
            <v>165797.98447472</v>
          </cell>
          <cell r="I494">
            <v>165797.98447472</v>
          </cell>
          <cell r="J494">
            <v>165797.98447472</v>
          </cell>
          <cell r="K494">
            <v>165797.98447472</v>
          </cell>
          <cell r="L494">
            <v>165797.98447472</v>
          </cell>
          <cell r="M494">
            <v>165797.98447472</v>
          </cell>
          <cell r="N494">
            <v>165797.98447472</v>
          </cell>
          <cell r="O494">
            <v>165797.98447472</v>
          </cell>
        </row>
        <row r="495">
          <cell r="B495" t="str">
            <v>CENTRAL EXCISE DUTY     @ Rs.50</v>
          </cell>
          <cell r="C495">
            <v>11</v>
          </cell>
          <cell r="D495">
            <v>50</v>
          </cell>
          <cell r="E495">
            <v>50</v>
          </cell>
          <cell r="F495">
            <v>50</v>
          </cell>
          <cell r="G495">
            <v>50</v>
          </cell>
          <cell r="H495">
            <v>50</v>
          </cell>
          <cell r="I495">
            <v>50</v>
          </cell>
          <cell r="J495">
            <v>50</v>
          </cell>
          <cell r="K495">
            <v>50</v>
          </cell>
          <cell r="L495">
            <v>50</v>
          </cell>
          <cell r="M495">
            <v>50</v>
          </cell>
          <cell r="N495">
            <v>50</v>
          </cell>
          <cell r="O495">
            <v>50</v>
          </cell>
        </row>
        <row r="496">
          <cell r="B496" t="str">
            <v>OCTROI @ 2 % OF  (1+5+7+8+9+11)</v>
          </cell>
          <cell r="C496">
            <v>12</v>
          </cell>
          <cell r="D496">
            <v>0</v>
          </cell>
          <cell r="E496">
            <v>0</v>
          </cell>
          <cell r="F496">
            <v>0</v>
          </cell>
          <cell r="G496">
            <v>0</v>
          </cell>
          <cell r="H496">
            <v>0</v>
          </cell>
          <cell r="I496">
            <v>0</v>
          </cell>
          <cell r="J496">
            <v>0</v>
          </cell>
          <cell r="K496">
            <v>0</v>
          </cell>
          <cell r="L496">
            <v>0</v>
          </cell>
          <cell r="M496">
            <v>0</v>
          </cell>
          <cell r="N496">
            <v>0</v>
          </cell>
          <cell r="O496">
            <v>0</v>
          </cell>
        </row>
        <row r="497">
          <cell r="B497" t="str">
            <v>KMC DMI @ 0.2 OF (1+5+7+8+9+10)</v>
          </cell>
          <cell r="C497">
            <v>13</v>
          </cell>
          <cell r="D497">
            <v>7774.1308198592087</v>
          </cell>
          <cell r="E497">
            <v>7774.1308198592087</v>
          </cell>
          <cell r="F497">
            <v>7774.1308198592087</v>
          </cell>
          <cell r="G497">
            <v>7774.1308198592087</v>
          </cell>
          <cell r="H497">
            <v>7774.1308198592087</v>
          </cell>
          <cell r="I497">
            <v>7774.1308198592087</v>
          </cell>
          <cell r="J497">
            <v>7774.1308198592087</v>
          </cell>
          <cell r="K497">
            <v>7774.1308198592087</v>
          </cell>
          <cell r="L497">
            <v>7774.1308198592087</v>
          </cell>
          <cell r="M497">
            <v>7774.1308198592087</v>
          </cell>
          <cell r="N497">
            <v>7774.1308198592087</v>
          </cell>
          <cell r="O497">
            <v>7774.1308198592087</v>
          </cell>
        </row>
        <row r="498">
          <cell r="B498" t="str">
            <v>WHARFAGE @ Rs.314 per cubic meter</v>
          </cell>
          <cell r="C498">
            <v>14</v>
          </cell>
          <cell r="D498">
            <v>4396</v>
          </cell>
          <cell r="E498">
            <v>4396</v>
          </cell>
          <cell r="F498">
            <v>4396</v>
          </cell>
          <cell r="G498">
            <v>4396</v>
          </cell>
          <cell r="H498">
            <v>4396</v>
          </cell>
          <cell r="I498">
            <v>4396</v>
          </cell>
          <cell r="J498">
            <v>4396</v>
          </cell>
          <cell r="K498">
            <v>4396</v>
          </cell>
          <cell r="L498">
            <v>4396</v>
          </cell>
          <cell r="M498">
            <v>4396</v>
          </cell>
          <cell r="N498">
            <v>4396</v>
          </cell>
          <cell r="O498">
            <v>4396</v>
          </cell>
        </row>
        <row r="499">
          <cell r="B499" t="str">
            <v>BONDING FEE @ 0 %               OF (1)</v>
          </cell>
          <cell r="C499">
            <v>15</v>
          </cell>
          <cell r="D499">
            <v>0</v>
          </cell>
          <cell r="E499">
            <v>0</v>
          </cell>
          <cell r="F499">
            <v>0</v>
          </cell>
          <cell r="G499">
            <v>0</v>
          </cell>
          <cell r="H499">
            <v>0</v>
          </cell>
          <cell r="I499">
            <v>0</v>
          </cell>
          <cell r="J499">
            <v>0</v>
          </cell>
          <cell r="K499">
            <v>0</v>
          </cell>
          <cell r="L499">
            <v>0</v>
          </cell>
          <cell r="M499">
            <v>0</v>
          </cell>
          <cell r="N499">
            <v>0</v>
          </cell>
          <cell r="O499">
            <v>0</v>
          </cell>
        </row>
        <row r="500">
          <cell r="B500" t="str">
            <v>STAMP DUTY CHARGE    @ Rs. 225</v>
          </cell>
          <cell r="C500">
            <v>16</v>
          </cell>
          <cell r="D500">
            <v>225</v>
          </cell>
          <cell r="E500">
            <v>225</v>
          </cell>
          <cell r="F500">
            <v>225</v>
          </cell>
          <cell r="G500">
            <v>225</v>
          </cell>
          <cell r="H500">
            <v>225</v>
          </cell>
          <cell r="I500">
            <v>225</v>
          </cell>
          <cell r="J500">
            <v>225</v>
          </cell>
          <cell r="K500">
            <v>225</v>
          </cell>
          <cell r="L500">
            <v>225</v>
          </cell>
          <cell r="M500">
            <v>225</v>
          </cell>
          <cell r="N500">
            <v>225</v>
          </cell>
          <cell r="O500">
            <v>225</v>
          </cell>
        </row>
        <row r="501">
          <cell r="B501" t="str">
            <v>CLEARING  CHARGES      @ Rs. 750</v>
          </cell>
          <cell r="C501">
            <v>17</v>
          </cell>
          <cell r="D501">
            <v>750</v>
          </cell>
          <cell r="E501">
            <v>750</v>
          </cell>
          <cell r="F501">
            <v>750</v>
          </cell>
          <cell r="G501">
            <v>750</v>
          </cell>
          <cell r="H501">
            <v>750</v>
          </cell>
          <cell r="I501">
            <v>750</v>
          </cell>
          <cell r="J501">
            <v>750</v>
          </cell>
          <cell r="K501">
            <v>750</v>
          </cell>
          <cell r="L501">
            <v>750</v>
          </cell>
          <cell r="M501">
            <v>750</v>
          </cell>
          <cell r="N501">
            <v>750</v>
          </cell>
          <cell r="O501">
            <v>750</v>
          </cell>
        </row>
        <row r="502">
          <cell r="B502" t="str">
            <v>OTHER CLEARING CHARGES @ Rs.200</v>
          </cell>
          <cell r="C502">
            <v>18</v>
          </cell>
          <cell r="D502">
            <v>200</v>
          </cell>
          <cell r="E502">
            <v>200</v>
          </cell>
          <cell r="F502">
            <v>200</v>
          </cell>
          <cell r="G502">
            <v>200</v>
          </cell>
          <cell r="H502">
            <v>200</v>
          </cell>
          <cell r="I502">
            <v>200</v>
          </cell>
          <cell r="J502">
            <v>200</v>
          </cell>
          <cell r="K502">
            <v>200</v>
          </cell>
          <cell r="L502">
            <v>200</v>
          </cell>
          <cell r="M502">
            <v>200</v>
          </cell>
          <cell r="N502">
            <v>200</v>
          </cell>
          <cell r="O502">
            <v>200</v>
          </cell>
        </row>
        <row r="503">
          <cell r="B503" t="str">
            <v>DELIEVERY ORDER CHARGES @ Rs.600</v>
          </cell>
          <cell r="C503">
            <v>19</v>
          </cell>
          <cell r="D503">
            <v>600</v>
          </cell>
          <cell r="E503">
            <v>600</v>
          </cell>
          <cell r="F503">
            <v>600</v>
          </cell>
          <cell r="G503">
            <v>600</v>
          </cell>
          <cell r="H503">
            <v>600</v>
          </cell>
          <cell r="I503">
            <v>600</v>
          </cell>
          <cell r="J503">
            <v>600</v>
          </cell>
          <cell r="K503">
            <v>600</v>
          </cell>
          <cell r="L503">
            <v>600</v>
          </cell>
          <cell r="M503">
            <v>600</v>
          </cell>
          <cell r="N503">
            <v>600</v>
          </cell>
          <cell r="O503">
            <v>600</v>
          </cell>
        </row>
        <row r="504">
          <cell r="B504" t="str">
            <v>DEMURRAGE</v>
          </cell>
          <cell r="C504">
            <v>20</v>
          </cell>
          <cell r="D504">
            <v>0</v>
          </cell>
          <cell r="E504">
            <v>0</v>
          </cell>
          <cell r="F504">
            <v>0</v>
          </cell>
          <cell r="G504">
            <v>0</v>
          </cell>
          <cell r="H504">
            <v>0</v>
          </cell>
          <cell r="I504">
            <v>0</v>
          </cell>
          <cell r="J504">
            <v>0</v>
          </cell>
          <cell r="K504">
            <v>0</v>
          </cell>
          <cell r="L504">
            <v>0</v>
          </cell>
          <cell r="M504">
            <v>0</v>
          </cell>
          <cell r="N504">
            <v>0</v>
          </cell>
          <cell r="O504">
            <v>0</v>
          </cell>
        </row>
        <row r="505">
          <cell r="B505" t="str">
            <v>SHIFTING CHARGES          @ Rs. 500</v>
          </cell>
          <cell r="C505">
            <v>21</v>
          </cell>
          <cell r="D505">
            <v>500</v>
          </cell>
          <cell r="E505">
            <v>500</v>
          </cell>
          <cell r="F505">
            <v>500</v>
          </cell>
          <cell r="G505">
            <v>500</v>
          </cell>
          <cell r="H505">
            <v>500</v>
          </cell>
          <cell r="I505">
            <v>500</v>
          </cell>
          <cell r="J505">
            <v>500</v>
          </cell>
          <cell r="K505">
            <v>500</v>
          </cell>
          <cell r="L505">
            <v>500</v>
          </cell>
          <cell r="M505">
            <v>500</v>
          </cell>
          <cell r="N505">
            <v>500</v>
          </cell>
          <cell r="O505">
            <v>500</v>
          </cell>
        </row>
        <row r="506">
          <cell r="B506" t="str">
            <v>Total Landed Cost excluding presumptive tax</v>
          </cell>
          <cell r="C506" t="str">
            <v>A</v>
          </cell>
          <cell r="D506">
            <v>3300524.2478763433</v>
          </cell>
          <cell r="E506">
            <v>3300524.2478763433</v>
          </cell>
          <cell r="F506">
            <v>3300524.2478763433</v>
          </cell>
          <cell r="G506">
            <v>3300524.2478763433</v>
          </cell>
          <cell r="H506">
            <v>3300524.2478763433</v>
          </cell>
          <cell r="I506">
            <v>3300524.2478763433</v>
          </cell>
          <cell r="J506">
            <v>3300524.2478763433</v>
          </cell>
          <cell r="K506">
            <v>3300524.2478763433</v>
          </cell>
          <cell r="L506">
            <v>3300524.2478763433</v>
          </cell>
          <cell r="M506">
            <v>3300524.2478763433</v>
          </cell>
          <cell r="N506">
            <v>3300524.2478763433</v>
          </cell>
          <cell r="O506">
            <v>3300524.2478763433</v>
          </cell>
        </row>
        <row r="507">
          <cell r="D507">
            <v>1.8552985926008634</v>
          </cell>
          <cell r="E507">
            <v>1.8552985926008634</v>
          </cell>
          <cell r="F507">
            <v>1.8552985926008634</v>
          </cell>
          <cell r="G507">
            <v>1.8552985926008634</v>
          </cell>
          <cell r="H507">
            <v>1.8552985926008634</v>
          </cell>
          <cell r="I507">
            <v>1.8552985926008634</v>
          </cell>
          <cell r="J507">
            <v>1.8552985926008634</v>
          </cell>
          <cell r="K507">
            <v>1.8552985926008634</v>
          </cell>
          <cell r="L507">
            <v>1.8552985926008634</v>
          </cell>
          <cell r="M507">
            <v>1.8552985926008634</v>
          </cell>
          <cell r="N507">
            <v>1.8552985926008634</v>
          </cell>
          <cell r="O507">
            <v>1.8552985926008634</v>
          </cell>
        </row>
        <row r="509">
          <cell r="B509" t="str">
            <v>Presumptive tax</v>
          </cell>
          <cell r="D509">
            <v>165797.98447472</v>
          </cell>
          <cell r="E509">
            <v>165797.98447472</v>
          </cell>
          <cell r="F509">
            <v>165797.98447472</v>
          </cell>
          <cell r="G509">
            <v>165797.98447472</v>
          </cell>
          <cell r="H509">
            <v>165797.98447472</v>
          </cell>
          <cell r="I509">
            <v>165797.98447472</v>
          </cell>
          <cell r="J509">
            <v>165797.98447472</v>
          </cell>
          <cell r="K509">
            <v>165797.98447472</v>
          </cell>
          <cell r="L509">
            <v>165797.98447472</v>
          </cell>
          <cell r="M509">
            <v>165797.98447472</v>
          </cell>
          <cell r="N509">
            <v>165797.98447472</v>
          </cell>
          <cell r="O509">
            <v>165797.98447472</v>
          </cell>
        </row>
        <row r="510">
          <cell r="B510" t="str">
            <v>Tax U/S 50 (4) @ 3.5%</v>
          </cell>
          <cell r="D510">
            <v>0</v>
          </cell>
          <cell r="E510">
            <v>0</v>
          </cell>
          <cell r="F510">
            <v>0</v>
          </cell>
          <cell r="G510">
            <v>0</v>
          </cell>
          <cell r="H510">
            <v>0</v>
          </cell>
          <cell r="I510">
            <v>0</v>
          </cell>
          <cell r="J510">
            <v>0</v>
          </cell>
          <cell r="K510">
            <v>0</v>
          </cell>
          <cell r="L510">
            <v>0</v>
          </cell>
          <cell r="M510">
            <v>0</v>
          </cell>
          <cell r="N510">
            <v>0</v>
          </cell>
          <cell r="O510">
            <v>0</v>
          </cell>
        </row>
        <row r="511">
          <cell r="D511">
            <v>165797.98447472</v>
          </cell>
          <cell r="E511">
            <v>165797.98447472</v>
          </cell>
          <cell r="F511">
            <v>165797.98447472</v>
          </cell>
          <cell r="G511">
            <v>165797.98447472</v>
          </cell>
          <cell r="H511">
            <v>165797.98447472</v>
          </cell>
          <cell r="I511">
            <v>165797.98447472</v>
          </cell>
          <cell r="J511">
            <v>165797.98447472</v>
          </cell>
          <cell r="K511">
            <v>165797.98447472</v>
          </cell>
          <cell r="L511">
            <v>165797.98447472</v>
          </cell>
          <cell r="M511">
            <v>165797.98447472</v>
          </cell>
          <cell r="N511">
            <v>165797.98447472</v>
          </cell>
          <cell r="O511">
            <v>165797.98447472</v>
          </cell>
        </row>
        <row r="514">
          <cell r="B514" t="str">
            <v>Existing selling price</v>
          </cell>
        </row>
        <row r="515">
          <cell r="B515" t="str">
            <v>Landed cost</v>
          </cell>
          <cell r="D515">
            <v>3466322.2323510633</v>
          </cell>
          <cell r="E515">
            <v>3466322.2323510633</v>
          </cell>
          <cell r="F515">
            <v>3466322.2323510633</v>
          </cell>
          <cell r="G515">
            <v>3466322.2323510633</v>
          </cell>
          <cell r="H515">
            <v>3466322.2323510633</v>
          </cell>
          <cell r="I515">
            <v>3466322.2323510633</v>
          </cell>
          <cell r="J515">
            <v>3466322.2323510633</v>
          </cell>
          <cell r="K515">
            <v>3466322.2323510633</v>
          </cell>
          <cell r="L515">
            <v>3466322.2323510633</v>
          </cell>
          <cell r="M515">
            <v>3466322.2323510633</v>
          </cell>
          <cell r="N515">
            <v>3466322.2323510633</v>
          </cell>
          <cell r="O515">
            <v>3466322.2323510633</v>
          </cell>
        </row>
        <row r="516">
          <cell r="B516" t="str">
            <v>Distributor Mark-up.</v>
          </cell>
          <cell r="D516">
            <v>60000</v>
          </cell>
          <cell r="E516">
            <v>60000</v>
          </cell>
          <cell r="F516">
            <v>60000</v>
          </cell>
          <cell r="G516">
            <v>60000</v>
          </cell>
          <cell r="H516">
            <v>60000</v>
          </cell>
          <cell r="I516">
            <v>60000</v>
          </cell>
          <cell r="J516">
            <v>60000</v>
          </cell>
          <cell r="K516">
            <v>60000</v>
          </cell>
          <cell r="L516">
            <v>60000</v>
          </cell>
          <cell r="M516">
            <v>60000</v>
          </cell>
          <cell r="N516">
            <v>60000</v>
          </cell>
          <cell r="O516">
            <v>60000</v>
          </cell>
        </row>
        <row r="517">
          <cell r="B517" t="str">
            <v>Income  Tax 3.5%</v>
          </cell>
          <cell r="D517">
            <v>0</v>
          </cell>
          <cell r="E517">
            <v>0</v>
          </cell>
          <cell r="F517">
            <v>0</v>
          </cell>
          <cell r="G517">
            <v>0</v>
          </cell>
          <cell r="H517">
            <v>0</v>
          </cell>
          <cell r="I517">
            <v>0</v>
          </cell>
          <cell r="J517">
            <v>0</v>
          </cell>
          <cell r="K517">
            <v>0</v>
          </cell>
          <cell r="L517">
            <v>0</v>
          </cell>
          <cell r="M517">
            <v>0</v>
          </cell>
          <cell r="N517">
            <v>0</v>
          </cell>
          <cell r="O517">
            <v>0</v>
          </cell>
        </row>
        <row r="518">
          <cell r="B518" t="str">
            <v>Dealer commission</v>
          </cell>
          <cell r="D518">
            <v>30000</v>
          </cell>
          <cell r="E518">
            <v>30000</v>
          </cell>
          <cell r="F518">
            <v>30000</v>
          </cell>
          <cell r="G518">
            <v>30000</v>
          </cell>
          <cell r="H518">
            <v>30000</v>
          </cell>
          <cell r="I518">
            <v>30000</v>
          </cell>
          <cell r="J518">
            <v>30000</v>
          </cell>
          <cell r="K518">
            <v>30000</v>
          </cell>
          <cell r="L518">
            <v>30000</v>
          </cell>
          <cell r="M518">
            <v>30000</v>
          </cell>
          <cell r="N518">
            <v>30000</v>
          </cell>
          <cell r="O518">
            <v>30000</v>
          </cell>
        </row>
        <row r="519">
          <cell r="D519">
            <v>3556322.2323510633</v>
          </cell>
          <cell r="E519">
            <v>3556322.2323510633</v>
          </cell>
          <cell r="F519">
            <v>3556322.2323510633</v>
          </cell>
          <cell r="G519">
            <v>3556322.2323510633</v>
          </cell>
          <cell r="H519">
            <v>3556322.2323510633</v>
          </cell>
          <cell r="I519">
            <v>3556322.2323510633</v>
          </cell>
          <cell r="J519">
            <v>3556322.2323510633</v>
          </cell>
          <cell r="K519">
            <v>3556322.2323510633</v>
          </cell>
          <cell r="L519">
            <v>3556322.2323510633</v>
          </cell>
          <cell r="M519">
            <v>3556322.2323510633</v>
          </cell>
          <cell r="N519">
            <v>3556322.2323510633</v>
          </cell>
          <cell r="O519">
            <v>3556322.2323510633</v>
          </cell>
        </row>
        <row r="520">
          <cell r="B520" t="str">
            <v>Sales tax</v>
          </cell>
          <cell r="D520">
            <v>533448.33485265949</v>
          </cell>
          <cell r="E520">
            <v>533448.33485265949</v>
          </cell>
          <cell r="F520">
            <v>533448.33485265949</v>
          </cell>
          <cell r="G520">
            <v>533448.33485265949</v>
          </cell>
          <cell r="H520">
            <v>533448.33485265949</v>
          </cell>
          <cell r="I520">
            <v>533448.33485265949</v>
          </cell>
          <cell r="J520">
            <v>533448.33485265949</v>
          </cell>
          <cell r="K520">
            <v>533448.33485265949</v>
          </cell>
          <cell r="L520">
            <v>533448.33485265949</v>
          </cell>
          <cell r="M520">
            <v>533448.33485265949</v>
          </cell>
          <cell r="N520">
            <v>533448.33485265949</v>
          </cell>
          <cell r="O520">
            <v>533448.33485265949</v>
          </cell>
        </row>
        <row r="521">
          <cell r="B521" t="str">
            <v>Selling price taken in budget</v>
          </cell>
          <cell r="D521">
            <v>4089770.5672037229</v>
          </cell>
          <cell r="E521">
            <v>4089770.5672037229</v>
          </cell>
          <cell r="F521">
            <v>4089770.5672037229</v>
          </cell>
          <cell r="G521">
            <v>4089770.5672037229</v>
          </cell>
          <cell r="H521">
            <v>4089770.5672037229</v>
          </cell>
          <cell r="I521">
            <v>4089770.5672037229</v>
          </cell>
          <cell r="J521">
            <v>4089770.5672037229</v>
          </cell>
          <cell r="K521">
            <v>4089770.5672037229</v>
          </cell>
          <cell r="L521">
            <v>4089770.5672037229</v>
          </cell>
          <cell r="M521">
            <v>4089770.5672037229</v>
          </cell>
          <cell r="N521">
            <v>4089770.5672037229</v>
          </cell>
          <cell r="O521">
            <v>4089770.5672037229</v>
          </cell>
        </row>
        <row r="522">
          <cell r="B522" t="str">
            <v>Selling price as per sales price list</v>
          </cell>
          <cell r="D522">
            <v>4420000</v>
          </cell>
          <cell r="E522">
            <v>4420000</v>
          </cell>
          <cell r="F522">
            <v>4420000</v>
          </cell>
          <cell r="G522">
            <v>4420000</v>
          </cell>
          <cell r="H522">
            <v>4420000</v>
          </cell>
          <cell r="I522">
            <v>4420000</v>
          </cell>
          <cell r="J522">
            <v>4420000</v>
          </cell>
          <cell r="K522">
            <v>4420000</v>
          </cell>
          <cell r="L522">
            <v>4420000</v>
          </cell>
          <cell r="M522">
            <v>4420000</v>
          </cell>
          <cell r="N522">
            <v>4420000</v>
          </cell>
          <cell r="O522">
            <v>4420000</v>
          </cell>
        </row>
        <row r="524">
          <cell r="B524" t="str">
            <v>Units sold</v>
          </cell>
          <cell r="D524">
            <v>0</v>
          </cell>
          <cell r="E524">
            <v>0</v>
          </cell>
          <cell r="F524">
            <v>0</v>
          </cell>
          <cell r="G524">
            <v>0</v>
          </cell>
          <cell r="H524">
            <v>0</v>
          </cell>
          <cell r="I524">
            <v>0</v>
          </cell>
          <cell r="J524">
            <v>1</v>
          </cell>
          <cell r="K524">
            <v>0</v>
          </cell>
          <cell r="L524">
            <v>0</v>
          </cell>
          <cell r="M524">
            <v>0</v>
          </cell>
          <cell r="N524">
            <v>0</v>
          </cell>
          <cell r="O524">
            <v>1</v>
          </cell>
        </row>
        <row r="525">
          <cell r="D525">
            <v>0</v>
          </cell>
          <cell r="E525">
            <v>0</v>
          </cell>
          <cell r="F525">
            <v>0</v>
          </cell>
          <cell r="G525">
            <v>0</v>
          </cell>
          <cell r="H525">
            <v>0</v>
          </cell>
          <cell r="I525">
            <v>0</v>
          </cell>
          <cell r="J525">
            <v>1778972</v>
          </cell>
          <cell r="K525">
            <v>0</v>
          </cell>
          <cell r="L525">
            <v>0</v>
          </cell>
          <cell r="M525">
            <v>0</v>
          </cell>
          <cell r="N525">
            <v>0</v>
          </cell>
          <cell r="O525">
            <v>1778972</v>
          </cell>
          <cell r="P525">
            <v>3557944</v>
          </cell>
        </row>
        <row r="526">
          <cell r="B526" t="str">
            <v xml:space="preserve">Working </v>
          </cell>
        </row>
        <row r="527">
          <cell r="B527" t="str">
            <v xml:space="preserve">Sales </v>
          </cell>
          <cell r="D527">
            <v>0</v>
          </cell>
          <cell r="E527">
            <v>0</v>
          </cell>
          <cell r="F527">
            <v>0</v>
          </cell>
          <cell r="G527">
            <v>0</v>
          </cell>
          <cell r="H527">
            <v>0</v>
          </cell>
          <cell r="I527">
            <v>0</v>
          </cell>
          <cell r="J527">
            <v>4089770.5672037229</v>
          </cell>
          <cell r="K527">
            <v>0</v>
          </cell>
          <cell r="L527">
            <v>0</v>
          </cell>
          <cell r="M527">
            <v>0</v>
          </cell>
          <cell r="N527">
            <v>0</v>
          </cell>
          <cell r="O527">
            <v>4089770.5672037229</v>
          </cell>
        </row>
        <row r="528">
          <cell r="B528" t="str">
            <v>Sales tax</v>
          </cell>
          <cell r="D528">
            <v>533448.33485265949</v>
          </cell>
          <cell r="E528">
            <v>533448.33485265949</v>
          </cell>
          <cell r="F528">
            <v>533448.33485265949</v>
          </cell>
          <cell r="G528">
            <v>533448.33485265949</v>
          </cell>
          <cell r="H528">
            <v>533448.33485265949</v>
          </cell>
          <cell r="I528">
            <v>533448.33485265949</v>
          </cell>
          <cell r="J528">
            <v>533448.33485265949</v>
          </cell>
          <cell r="K528">
            <v>533448.33485265949</v>
          </cell>
          <cell r="L528">
            <v>533448.33485265949</v>
          </cell>
          <cell r="M528">
            <v>533448.33485265949</v>
          </cell>
          <cell r="N528">
            <v>533448.33485265949</v>
          </cell>
          <cell r="O528">
            <v>533448.33485265949</v>
          </cell>
        </row>
        <row r="529">
          <cell r="B529" t="str">
            <v>Cost of Sales - Per unit</v>
          </cell>
          <cell r="D529">
            <v>3300524.2478763433</v>
          </cell>
          <cell r="E529">
            <v>3300524.2478763433</v>
          </cell>
          <cell r="F529">
            <v>3300524.2478763433</v>
          </cell>
          <cell r="G529">
            <v>3300524.2478763433</v>
          </cell>
          <cell r="H529">
            <v>3300524.2478763433</v>
          </cell>
          <cell r="I529">
            <v>3300524.2478763433</v>
          </cell>
          <cell r="J529">
            <v>3300524.2478763433</v>
          </cell>
          <cell r="K529">
            <v>3300524.2478763433</v>
          </cell>
          <cell r="L529">
            <v>3300524.2478763433</v>
          </cell>
          <cell r="M529">
            <v>3300524.2478763433</v>
          </cell>
          <cell r="N529">
            <v>3300524.2478763433</v>
          </cell>
          <cell r="O529">
            <v>3300524.2478763433</v>
          </cell>
        </row>
        <row r="530">
          <cell r="B530" t="str">
            <v>Cost of Sales - Total</v>
          </cell>
          <cell r="D530">
            <v>0</v>
          </cell>
          <cell r="E530">
            <v>0</v>
          </cell>
          <cell r="F530">
            <v>0</v>
          </cell>
          <cell r="G530">
            <v>0</v>
          </cell>
          <cell r="H530">
            <v>0</v>
          </cell>
          <cell r="I530">
            <v>0</v>
          </cell>
          <cell r="J530">
            <v>3300524.2478763433</v>
          </cell>
          <cell r="K530">
            <v>0</v>
          </cell>
          <cell r="L530">
            <v>0</v>
          </cell>
          <cell r="M530">
            <v>0</v>
          </cell>
          <cell r="N530">
            <v>0</v>
          </cell>
          <cell r="O530">
            <v>3300524.2478763433</v>
          </cell>
        </row>
        <row r="531">
          <cell r="B531" t="str">
            <v>Presumptive Tax - Per unit</v>
          </cell>
          <cell r="D531">
            <v>165797.98447472</v>
          </cell>
          <cell r="E531">
            <v>165797.98447472</v>
          </cell>
          <cell r="F531">
            <v>165797.98447472</v>
          </cell>
          <cell r="G531">
            <v>165797.98447472</v>
          </cell>
          <cell r="H531">
            <v>165797.98447472</v>
          </cell>
          <cell r="I531">
            <v>165797.98447472</v>
          </cell>
          <cell r="J531">
            <v>165797.98447472</v>
          </cell>
          <cell r="K531">
            <v>165797.98447472</v>
          </cell>
          <cell r="L531">
            <v>165797.98447472</v>
          </cell>
          <cell r="M531">
            <v>165797.98447472</v>
          </cell>
          <cell r="N531">
            <v>165797.98447472</v>
          </cell>
          <cell r="O531">
            <v>165797.98447472</v>
          </cell>
        </row>
        <row r="532">
          <cell r="B532" t="str">
            <v>Presumptive Tax - Total</v>
          </cell>
          <cell r="D532">
            <v>0</v>
          </cell>
          <cell r="E532">
            <v>0</v>
          </cell>
          <cell r="F532">
            <v>0</v>
          </cell>
          <cell r="G532">
            <v>0</v>
          </cell>
          <cell r="H532">
            <v>0</v>
          </cell>
          <cell r="I532">
            <v>0</v>
          </cell>
          <cell r="J532">
            <v>165797.98447472</v>
          </cell>
          <cell r="K532">
            <v>0</v>
          </cell>
          <cell r="L532">
            <v>0</v>
          </cell>
          <cell r="M532">
            <v>0</v>
          </cell>
          <cell r="N532">
            <v>0</v>
          </cell>
          <cell r="O532">
            <v>165797.98447472</v>
          </cell>
        </row>
      </sheetData>
      <sheetData sheetId="14">
        <row r="31">
          <cell r="C31" t="str">
            <v xml:space="preserve">           Govt. levies</v>
          </cell>
          <cell r="E31">
            <v>10018.28215462092</v>
          </cell>
          <cell r="F31">
            <v>10018.28215462092</v>
          </cell>
          <cell r="G31">
            <v>10018.28215462092</v>
          </cell>
          <cell r="H31">
            <v>11273.206497094026</v>
          </cell>
          <cell r="I31">
            <v>7750.3294667521423</v>
          </cell>
          <cell r="J31">
            <v>7750.3294667521423</v>
          </cell>
          <cell r="K31">
            <v>10568.631091025649</v>
          </cell>
          <cell r="L31">
            <v>8454.9048728205198</v>
          </cell>
          <cell r="M31">
            <v>7045.7540606837665</v>
          </cell>
          <cell r="N31">
            <v>6341.178654615389</v>
          </cell>
          <cell r="O31">
            <v>7045.7540606837665</v>
          </cell>
          <cell r="P31">
            <v>7045.7540606837665</v>
          </cell>
          <cell r="Q31">
            <v>103330.68869497394</v>
          </cell>
        </row>
        <row r="32">
          <cell r="E32">
            <v>36560.508410620925</v>
          </cell>
          <cell r="F32">
            <v>36560.508410620925</v>
          </cell>
          <cell r="G32">
            <v>36560.508410620925</v>
          </cell>
          <cell r="H32">
            <v>41136.917111494025</v>
          </cell>
          <cell r="I32">
            <v>28281.630514152144</v>
          </cell>
          <cell r="J32">
            <v>28281.630514152144</v>
          </cell>
          <cell r="K32">
            <v>38565.859792025651</v>
          </cell>
          <cell r="L32">
            <v>30852.687833620523</v>
          </cell>
          <cell r="M32">
            <v>25710.57319468377</v>
          </cell>
          <cell r="N32">
            <v>23139.515875215391</v>
          </cell>
          <cell r="O32">
            <v>25710.57319468377</v>
          </cell>
          <cell r="P32">
            <v>25710.57319468377</v>
          </cell>
          <cell r="Q32">
            <v>377071.48645657394</v>
          </cell>
        </row>
        <row r="33">
          <cell r="C33" t="str">
            <v>XE G - Document Ret.</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 xml:space="preserve">           Govt. levies</v>
          </cell>
          <cell r="E34">
            <v>0</v>
          </cell>
          <cell r="F34">
            <v>0</v>
          </cell>
          <cell r="G34">
            <v>0</v>
          </cell>
          <cell r="H34">
            <v>0</v>
          </cell>
          <cell r="I34">
            <v>0</v>
          </cell>
          <cell r="J34">
            <v>0</v>
          </cell>
          <cell r="K34">
            <v>0</v>
          </cell>
          <cell r="L34">
            <v>0</v>
          </cell>
          <cell r="M34">
            <v>0</v>
          </cell>
          <cell r="N34">
            <v>0</v>
          </cell>
          <cell r="O34">
            <v>0</v>
          </cell>
          <cell r="P34">
            <v>0</v>
          </cell>
          <cell r="Q34">
            <v>0</v>
          </cell>
        </row>
        <row r="35">
          <cell r="E35">
            <v>0</v>
          </cell>
          <cell r="F35">
            <v>0</v>
          </cell>
          <cell r="G35">
            <v>0</v>
          </cell>
          <cell r="H35">
            <v>0</v>
          </cell>
          <cell r="I35">
            <v>0</v>
          </cell>
          <cell r="J35">
            <v>0</v>
          </cell>
          <cell r="K35">
            <v>0</v>
          </cell>
          <cell r="L35">
            <v>0</v>
          </cell>
          <cell r="M35">
            <v>0</v>
          </cell>
          <cell r="N35">
            <v>0</v>
          </cell>
          <cell r="O35">
            <v>0</v>
          </cell>
          <cell r="P35">
            <v>0</v>
          </cell>
          <cell r="Q35">
            <v>0</v>
          </cell>
        </row>
        <row r="36">
          <cell r="C36" t="str">
            <v>GL - Document Ret.</v>
          </cell>
          <cell r="E36">
            <v>20570.015372400005</v>
          </cell>
          <cell r="F36">
            <v>20570.015372400005</v>
          </cell>
          <cell r="G36">
            <v>20570.015372400005</v>
          </cell>
          <cell r="H36">
            <v>22502.445498000005</v>
          </cell>
          <cell r="I36">
            <v>15751.711848600002</v>
          </cell>
          <cell r="J36">
            <v>15751.711848600002</v>
          </cell>
          <cell r="K36">
            <v>22502.445498000005</v>
          </cell>
          <cell r="L36">
            <v>18001.956398400001</v>
          </cell>
          <cell r="M36">
            <v>13501.467298800002</v>
          </cell>
          <cell r="N36">
            <v>15751.711848600002</v>
          </cell>
          <cell r="O36">
            <v>15751.711848600002</v>
          </cell>
          <cell r="P36">
            <v>15751.711848600002</v>
          </cell>
          <cell r="Q36">
            <v>216976.92005340007</v>
          </cell>
        </row>
        <row r="37">
          <cell r="C37" t="str">
            <v xml:space="preserve">           Govt. levies</v>
          </cell>
          <cell r="E37">
            <v>7754.8399688031404</v>
          </cell>
          <cell r="F37">
            <v>7754.8399688031404</v>
          </cell>
          <cell r="G37">
            <v>7754.8399688031404</v>
          </cell>
          <cell r="H37">
            <v>8484.1334002636049</v>
          </cell>
          <cell r="I37">
            <v>5938.8933801845242</v>
          </cell>
          <cell r="J37">
            <v>5938.8933801845242</v>
          </cell>
          <cell r="K37">
            <v>8484.1334002636049</v>
          </cell>
          <cell r="L37">
            <v>6787.3067202108841</v>
          </cell>
          <cell r="M37">
            <v>5090.4800401581624</v>
          </cell>
          <cell r="N37">
            <v>5938.8933801845242</v>
          </cell>
          <cell r="O37">
            <v>5938.8933801845242</v>
          </cell>
          <cell r="P37">
            <v>5938.8933801845242</v>
          </cell>
          <cell r="Q37">
            <v>81805.040368228307</v>
          </cell>
        </row>
        <row r="38">
          <cell r="E38">
            <v>28324.855341203147</v>
          </cell>
          <cell r="F38">
            <v>28324.855341203147</v>
          </cell>
          <cell r="G38">
            <v>28324.855341203147</v>
          </cell>
          <cell r="H38">
            <v>30986.578898263608</v>
          </cell>
          <cell r="I38">
            <v>21690.605228784527</v>
          </cell>
          <cell r="J38">
            <v>21690.605228784527</v>
          </cell>
          <cell r="K38">
            <v>30986.578898263608</v>
          </cell>
          <cell r="L38">
            <v>24789.263118610885</v>
          </cell>
          <cell r="M38">
            <v>18591.947338958165</v>
          </cell>
          <cell r="N38">
            <v>21690.605228784527</v>
          </cell>
          <cell r="O38">
            <v>21690.605228784527</v>
          </cell>
          <cell r="P38">
            <v>21690.605228784527</v>
          </cell>
          <cell r="Q38">
            <v>298781.96042162838</v>
          </cell>
        </row>
        <row r="39">
          <cell r="C39" t="str">
            <v>GLi - Document Ret.</v>
          </cell>
          <cell r="E39">
            <v>24863.557375800003</v>
          </cell>
          <cell r="F39">
            <v>27626.174862000003</v>
          </cell>
          <cell r="G39">
            <v>27626.174862000003</v>
          </cell>
          <cell r="H39">
            <v>29917.952664600005</v>
          </cell>
          <cell r="I39">
            <v>24478.324907400001</v>
          </cell>
          <cell r="J39">
            <v>21758.511028800003</v>
          </cell>
          <cell r="K39">
            <v>35357.580421800005</v>
          </cell>
          <cell r="L39">
            <v>27198.138786000003</v>
          </cell>
          <cell r="M39">
            <v>29917.952664600005</v>
          </cell>
          <cell r="N39">
            <v>35357.580421800005</v>
          </cell>
          <cell r="O39">
            <v>35357.580421800005</v>
          </cell>
          <cell r="P39">
            <v>35357.580421800005</v>
          </cell>
          <cell r="Q39">
            <v>354817.10883840011</v>
          </cell>
        </row>
        <row r="40">
          <cell r="C40" t="str">
            <v xml:space="preserve">           Govt. levies</v>
          </cell>
          <cell r="E40">
            <v>9364.1008831126182</v>
          </cell>
          <cell r="F40">
            <v>10404.556536791797</v>
          </cell>
          <cell r="G40">
            <v>10404.556536791797</v>
          </cell>
          <cell r="H40">
            <v>11268.536940171038</v>
          </cell>
          <cell r="I40">
            <v>9219.7120419581224</v>
          </cell>
          <cell r="J40">
            <v>8195.299592851663</v>
          </cell>
          <cell r="K40">
            <v>13317.361838383955</v>
          </cell>
          <cell r="L40">
            <v>10244.12449106458</v>
          </cell>
          <cell r="M40">
            <v>11268.536940171038</v>
          </cell>
          <cell r="N40">
            <v>13317.361838383955</v>
          </cell>
          <cell r="O40">
            <v>13317.361838383955</v>
          </cell>
          <cell r="P40">
            <v>13317.361838383955</v>
          </cell>
          <cell r="Q40">
            <v>133638.87131644844</v>
          </cell>
        </row>
        <row r="41">
          <cell r="E41">
            <v>34227.658258912619</v>
          </cell>
          <cell r="F41">
            <v>38030.731398791802</v>
          </cell>
          <cell r="G41">
            <v>38030.731398791802</v>
          </cell>
          <cell r="H41">
            <v>41186.489604771043</v>
          </cell>
          <cell r="I41">
            <v>33698.036949358124</v>
          </cell>
          <cell r="J41">
            <v>29953.810621651668</v>
          </cell>
          <cell r="K41">
            <v>48674.942260183961</v>
          </cell>
          <cell r="L41">
            <v>37442.263277064587</v>
          </cell>
          <cell r="M41">
            <v>41186.489604771043</v>
          </cell>
          <cell r="N41">
            <v>48674.942260183961</v>
          </cell>
          <cell r="O41">
            <v>48674.942260183961</v>
          </cell>
          <cell r="P41">
            <v>48674.942260183961</v>
          </cell>
          <cell r="Q41">
            <v>488455.9801548486</v>
          </cell>
        </row>
        <row r="42">
          <cell r="C42" t="str">
            <v>XE LTD</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 xml:space="preserve">           Govt. levies</v>
          </cell>
          <cell r="E43">
            <v>0</v>
          </cell>
          <cell r="F43">
            <v>0</v>
          </cell>
          <cell r="G43">
            <v>0</v>
          </cell>
          <cell r="H43">
            <v>0</v>
          </cell>
          <cell r="I43">
            <v>0</v>
          </cell>
          <cell r="J43">
            <v>0</v>
          </cell>
          <cell r="K43">
            <v>0</v>
          </cell>
          <cell r="L43">
            <v>0</v>
          </cell>
          <cell r="M43">
            <v>0</v>
          </cell>
          <cell r="N43">
            <v>0</v>
          </cell>
          <cell r="O43">
            <v>0</v>
          </cell>
          <cell r="P43">
            <v>0</v>
          </cell>
          <cell r="Q43">
            <v>0</v>
          </cell>
        </row>
        <row r="44">
          <cell r="E44">
            <v>0</v>
          </cell>
          <cell r="F44">
            <v>0</v>
          </cell>
          <cell r="G44">
            <v>0</v>
          </cell>
          <cell r="H44">
            <v>0</v>
          </cell>
          <cell r="I44">
            <v>0</v>
          </cell>
          <cell r="J44">
            <v>0</v>
          </cell>
          <cell r="K44">
            <v>0</v>
          </cell>
          <cell r="L44">
            <v>0</v>
          </cell>
          <cell r="M44">
            <v>0</v>
          </cell>
          <cell r="N44">
            <v>0</v>
          </cell>
          <cell r="O44">
            <v>0</v>
          </cell>
          <cell r="P44">
            <v>0</v>
          </cell>
          <cell r="Q44">
            <v>0</v>
          </cell>
        </row>
        <row r="45">
          <cell r="C45" t="str">
            <v>GLi -  A/T Document Ret.</v>
          </cell>
          <cell r="E45">
            <v>25673.555544000003</v>
          </cell>
          <cell r="F45">
            <v>28882.749987000003</v>
          </cell>
          <cell r="G45">
            <v>28882.749987000003</v>
          </cell>
          <cell r="H45">
            <v>28882.749987000003</v>
          </cell>
          <cell r="I45">
            <v>19255.166658000002</v>
          </cell>
          <cell r="J45">
            <v>22464.361101000002</v>
          </cell>
          <cell r="K45">
            <v>35301.138873000004</v>
          </cell>
          <cell r="L45">
            <v>28882.749987000003</v>
          </cell>
          <cell r="M45">
            <v>28882.749987000003</v>
          </cell>
          <cell r="N45">
            <v>35301.138873000004</v>
          </cell>
          <cell r="O45">
            <v>35301.138873000004</v>
          </cell>
          <cell r="P45">
            <v>35301.138873000004</v>
          </cell>
          <cell r="Q45">
            <v>353011.38873000001</v>
          </cell>
        </row>
        <row r="46">
          <cell r="C46" t="str">
            <v xml:space="preserve">           Govt. levies</v>
          </cell>
          <cell r="E46">
            <v>9662.6960014820925</v>
          </cell>
          <cell r="F46">
            <v>10870.533001667352</v>
          </cell>
          <cell r="G46">
            <v>10870.533001667352</v>
          </cell>
          <cell r="H46">
            <v>10870.533001667352</v>
          </cell>
          <cell r="I46">
            <v>7247.0220011115689</v>
          </cell>
          <cell r="J46">
            <v>8454.8590012968289</v>
          </cell>
          <cell r="K46">
            <v>13286.207002037876</v>
          </cell>
          <cell r="L46">
            <v>10870.533001667352</v>
          </cell>
          <cell r="M46">
            <v>10870.533001667352</v>
          </cell>
          <cell r="N46">
            <v>13286.207002037876</v>
          </cell>
          <cell r="O46">
            <v>13286.207002037876</v>
          </cell>
          <cell r="P46">
            <v>13286.207002037876</v>
          </cell>
          <cell r="Q46">
            <v>132862.07002037877</v>
          </cell>
        </row>
        <row r="47">
          <cell r="E47">
            <v>35336.251545482097</v>
          </cell>
          <cell r="F47">
            <v>39753.282988667357</v>
          </cell>
          <cell r="G47">
            <v>39753.282988667357</v>
          </cell>
          <cell r="H47">
            <v>39753.282988667357</v>
          </cell>
          <cell r="I47">
            <v>26502.188659111569</v>
          </cell>
          <cell r="J47">
            <v>30919.220102296829</v>
          </cell>
          <cell r="K47">
            <v>48587.345875037878</v>
          </cell>
          <cell r="L47">
            <v>39753.282988667357</v>
          </cell>
          <cell r="M47">
            <v>39753.282988667357</v>
          </cell>
          <cell r="N47">
            <v>48587.345875037878</v>
          </cell>
          <cell r="O47">
            <v>48587.345875037878</v>
          </cell>
          <cell r="P47">
            <v>48587.345875037878</v>
          </cell>
          <cell r="Q47">
            <v>485873.45875037886</v>
          </cell>
        </row>
        <row r="48">
          <cell r="C48" t="str">
            <v xml:space="preserve">20D SUNROOF </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 xml:space="preserve">           Govt. levies</v>
          </cell>
          <cell r="E49">
            <v>0</v>
          </cell>
          <cell r="F49">
            <v>0</v>
          </cell>
          <cell r="G49">
            <v>0</v>
          </cell>
          <cell r="H49">
            <v>0</v>
          </cell>
          <cell r="I49">
            <v>0</v>
          </cell>
          <cell r="J49">
            <v>0</v>
          </cell>
          <cell r="K49">
            <v>0</v>
          </cell>
          <cell r="L49">
            <v>0</v>
          </cell>
          <cell r="M49">
            <v>0</v>
          </cell>
          <cell r="N49">
            <v>0</v>
          </cell>
          <cell r="O49">
            <v>0</v>
          </cell>
          <cell r="P49">
            <v>0</v>
          </cell>
          <cell r="Q49">
            <v>0</v>
          </cell>
        </row>
        <row r="50">
          <cell r="E50">
            <v>0</v>
          </cell>
          <cell r="F50">
            <v>0</v>
          </cell>
          <cell r="G50">
            <v>0</v>
          </cell>
          <cell r="H50">
            <v>0</v>
          </cell>
          <cell r="I50">
            <v>0</v>
          </cell>
          <cell r="J50">
            <v>0</v>
          </cell>
          <cell r="K50">
            <v>0</v>
          </cell>
          <cell r="L50">
            <v>0</v>
          </cell>
          <cell r="M50">
            <v>0</v>
          </cell>
          <cell r="N50">
            <v>0</v>
          </cell>
          <cell r="O50">
            <v>0</v>
          </cell>
          <cell r="P50">
            <v>0</v>
          </cell>
          <cell r="Q50">
            <v>0</v>
          </cell>
        </row>
        <row r="51">
          <cell r="C51" t="str">
            <v>2.0 D - Document Ret.</v>
          </cell>
          <cell r="E51">
            <v>41344.851834000008</v>
          </cell>
          <cell r="F51">
            <v>46857.498745200006</v>
          </cell>
          <cell r="G51">
            <v>46857.498745200006</v>
          </cell>
          <cell r="H51">
            <v>48846.097450800007</v>
          </cell>
          <cell r="I51">
            <v>35277.737047800001</v>
          </cell>
          <cell r="J51">
            <v>35277.737047800001</v>
          </cell>
          <cell r="K51">
            <v>46132.425370200006</v>
          </cell>
          <cell r="L51">
            <v>32564.064967200004</v>
          </cell>
          <cell r="M51">
            <v>40705.081209000004</v>
          </cell>
          <cell r="N51">
            <v>43418.753289600005</v>
          </cell>
          <cell r="O51">
            <v>40705.081209000004</v>
          </cell>
          <cell r="P51">
            <v>43418.753289600005</v>
          </cell>
          <cell r="Q51">
            <v>501405.58020540013</v>
          </cell>
        </row>
        <row r="52">
          <cell r="C52" t="str">
            <v xml:space="preserve">           Govt. levies</v>
          </cell>
          <cell r="E52">
            <v>15571.448855440281</v>
          </cell>
          <cell r="F52">
            <v>17647.642036165649</v>
          </cell>
          <cell r="G52">
            <v>17647.642036165649</v>
          </cell>
          <cell r="H52">
            <v>18397.987992635699</v>
          </cell>
          <cell r="I52">
            <v>13287.435772459114</v>
          </cell>
          <cell r="J52">
            <v>13287.435772459114</v>
          </cell>
          <cell r="K52">
            <v>17375.87754860038</v>
          </cell>
          <cell r="L52">
            <v>12265.325328423798</v>
          </cell>
          <cell r="M52">
            <v>15331.656660529748</v>
          </cell>
          <cell r="N52">
            <v>16353.767104565064</v>
          </cell>
          <cell r="O52">
            <v>15331.656660529748</v>
          </cell>
          <cell r="P52">
            <v>16353.767104565064</v>
          </cell>
          <cell r="Q52">
            <v>188851.64287253929</v>
          </cell>
        </row>
        <row r="53">
          <cell r="E53">
            <v>56916.300689440293</v>
          </cell>
          <cell r="F53">
            <v>64505.140781365655</v>
          </cell>
          <cell r="G53">
            <v>64505.140781365655</v>
          </cell>
          <cell r="H53">
            <v>67244.085443435702</v>
          </cell>
          <cell r="I53">
            <v>48565.172820259118</v>
          </cell>
          <cell r="J53">
            <v>48565.172820259118</v>
          </cell>
          <cell r="K53">
            <v>63508.302918800386</v>
          </cell>
          <cell r="L53">
            <v>44829.390295623802</v>
          </cell>
          <cell r="M53">
            <v>56036.737869529752</v>
          </cell>
          <cell r="N53">
            <v>59772.520394165069</v>
          </cell>
          <cell r="O53">
            <v>56036.737869529752</v>
          </cell>
          <cell r="P53">
            <v>59772.520394165069</v>
          </cell>
          <cell r="Q53">
            <v>690257.22307793936</v>
          </cell>
        </row>
        <row r="54">
          <cell r="C54" t="str">
            <v>2.0 D G - Document Ret.</v>
          </cell>
          <cell r="E54">
            <v>66151.762934400002</v>
          </cell>
          <cell r="F54">
            <v>71664.409845600007</v>
          </cell>
          <cell r="G54">
            <v>71664.409845600007</v>
          </cell>
          <cell r="H54">
            <v>78696.490337399999</v>
          </cell>
          <cell r="I54">
            <v>54273.441612000002</v>
          </cell>
          <cell r="J54">
            <v>56987.113692600004</v>
          </cell>
          <cell r="K54">
            <v>73269.146176199996</v>
          </cell>
          <cell r="L54">
            <v>54273.441612000002</v>
          </cell>
          <cell r="M54">
            <v>65128.129934400007</v>
          </cell>
          <cell r="N54">
            <v>70555.474095600002</v>
          </cell>
          <cell r="O54">
            <v>67841.802015000008</v>
          </cell>
          <cell r="P54">
            <v>70555.474095600002</v>
          </cell>
          <cell r="Q54">
            <v>801061.0961964</v>
          </cell>
        </row>
        <row r="55">
          <cell r="C55" t="str">
            <v xml:space="preserve">           Govt. levies</v>
          </cell>
          <cell r="E55">
            <v>24914.318168704449</v>
          </cell>
          <cell r="F55">
            <v>26990.51134942982</v>
          </cell>
          <cell r="G55">
            <v>26990.51134942982</v>
          </cell>
          <cell r="H55">
            <v>29641.202877024178</v>
          </cell>
          <cell r="I55">
            <v>20442.20888070633</v>
          </cell>
          <cell r="J55">
            <v>21464.319324741646</v>
          </cell>
          <cell r="K55">
            <v>27596.981988953547</v>
          </cell>
          <cell r="L55">
            <v>20442.20888070633</v>
          </cell>
          <cell r="M55">
            <v>24530.650656847596</v>
          </cell>
          <cell r="N55">
            <v>26574.871544918227</v>
          </cell>
          <cell r="O55">
            <v>25552.761100882912</v>
          </cell>
          <cell r="P55">
            <v>26574.871544918227</v>
          </cell>
          <cell r="Q55">
            <v>301715.41766726307</v>
          </cell>
        </row>
        <row r="56">
          <cell r="E56">
            <v>91066.081103104458</v>
          </cell>
          <cell r="F56">
            <v>98654.921195029834</v>
          </cell>
          <cell r="G56">
            <v>98654.921195029834</v>
          </cell>
          <cell r="H56">
            <v>108337.69321442417</v>
          </cell>
          <cell r="I56">
            <v>74715.650492706336</v>
          </cell>
          <cell r="J56">
            <v>78451.433017341653</v>
          </cell>
          <cell r="K56">
            <v>100866.12816515354</v>
          </cell>
          <cell r="L56">
            <v>74715.650492706336</v>
          </cell>
          <cell r="M56">
            <v>89658.780591247603</v>
          </cell>
          <cell r="N56">
            <v>97130.345640518237</v>
          </cell>
          <cell r="O56">
            <v>93394.56311588292</v>
          </cell>
          <cell r="P56">
            <v>97130.345640518237</v>
          </cell>
          <cell r="Q56">
            <v>1102776.5138636632</v>
          </cell>
        </row>
        <row r="57">
          <cell r="C57" t="str">
            <v>2.0 D G Ltd - Document Ret.</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 xml:space="preserve">           Govt. levies</v>
          </cell>
          <cell r="E58">
            <v>0</v>
          </cell>
          <cell r="F58">
            <v>0</v>
          </cell>
          <cell r="G58">
            <v>0</v>
          </cell>
          <cell r="H58">
            <v>0</v>
          </cell>
          <cell r="I58">
            <v>0</v>
          </cell>
          <cell r="J58">
            <v>0</v>
          </cell>
          <cell r="K58">
            <v>0</v>
          </cell>
          <cell r="L58">
            <v>0</v>
          </cell>
          <cell r="M58">
            <v>0</v>
          </cell>
          <cell r="N58">
            <v>0</v>
          </cell>
          <cell r="O58">
            <v>0</v>
          </cell>
          <cell r="P58">
            <v>0</v>
          </cell>
          <cell r="Q58">
            <v>0</v>
          </cell>
        </row>
        <row r="59">
          <cell r="E59">
            <v>0</v>
          </cell>
          <cell r="F59">
            <v>0</v>
          </cell>
          <cell r="G59">
            <v>0</v>
          </cell>
          <cell r="H59">
            <v>0</v>
          </cell>
          <cell r="I59">
            <v>0</v>
          </cell>
          <cell r="J59">
            <v>0</v>
          </cell>
          <cell r="K59">
            <v>0</v>
          </cell>
          <cell r="L59">
            <v>0</v>
          </cell>
          <cell r="M59">
            <v>0</v>
          </cell>
          <cell r="N59">
            <v>0</v>
          </cell>
          <cell r="O59">
            <v>0</v>
          </cell>
          <cell r="P59">
            <v>0</v>
          </cell>
          <cell r="Q59">
            <v>0</v>
          </cell>
        </row>
        <row r="60">
          <cell r="C60" t="str">
            <v>2.0 D SE - Document Ret.</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 xml:space="preserve">           Govt. levies</v>
          </cell>
          <cell r="E61">
            <v>0</v>
          </cell>
          <cell r="F61">
            <v>0</v>
          </cell>
          <cell r="G61">
            <v>0</v>
          </cell>
          <cell r="H61">
            <v>0</v>
          </cell>
          <cell r="I61">
            <v>0</v>
          </cell>
          <cell r="J61">
            <v>0</v>
          </cell>
          <cell r="K61">
            <v>0</v>
          </cell>
          <cell r="L61">
            <v>0</v>
          </cell>
          <cell r="M61">
            <v>0</v>
          </cell>
          <cell r="N61">
            <v>0</v>
          </cell>
          <cell r="O61">
            <v>0</v>
          </cell>
          <cell r="P61">
            <v>0</v>
          </cell>
          <cell r="Q61">
            <v>0</v>
          </cell>
        </row>
        <row r="62">
          <cell r="E62">
            <v>0</v>
          </cell>
          <cell r="F62">
            <v>0</v>
          </cell>
          <cell r="G62">
            <v>0</v>
          </cell>
          <cell r="H62">
            <v>0</v>
          </cell>
          <cell r="I62">
            <v>0</v>
          </cell>
          <cell r="J62">
            <v>0</v>
          </cell>
          <cell r="K62">
            <v>0</v>
          </cell>
          <cell r="L62">
            <v>0</v>
          </cell>
          <cell r="M62">
            <v>0</v>
          </cell>
          <cell r="N62">
            <v>0</v>
          </cell>
          <cell r="O62">
            <v>0</v>
          </cell>
          <cell r="P62">
            <v>0</v>
          </cell>
          <cell r="Q62">
            <v>0</v>
          </cell>
        </row>
        <row r="63">
          <cell r="C63" t="str">
            <v>HILUX 4 X 2- Doc, Ret.</v>
          </cell>
          <cell r="E63">
            <v>19030.137478560006</v>
          </cell>
          <cell r="F63">
            <v>18656.997528000004</v>
          </cell>
          <cell r="G63">
            <v>16418.157824640002</v>
          </cell>
          <cell r="H63">
            <v>20522.697280800003</v>
          </cell>
          <cell r="I63">
            <v>36567.71515488001</v>
          </cell>
          <cell r="J63">
            <v>8582.2188628800031</v>
          </cell>
          <cell r="K63">
            <v>37313.995056000007</v>
          </cell>
          <cell r="L63">
            <v>19403.277429120004</v>
          </cell>
          <cell r="M63">
            <v>104479.18615680002</v>
          </cell>
          <cell r="N63">
            <v>44776.794067200011</v>
          </cell>
          <cell r="O63">
            <v>44776.794067200011</v>
          </cell>
          <cell r="P63">
            <v>47761.913671680013</v>
          </cell>
          <cell r="Q63">
            <v>418289.88457776012</v>
          </cell>
        </row>
        <row r="64">
          <cell r="C64" t="str">
            <v xml:space="preserve">           Govt. levies</v>
          </cell>
          <cell r="E64">
            <v>4253.8877733930121</v>
          </cell>
          <cell r="F64">
            <v>4170.4782092088362</v>
          </cell>
          <cell r="G64">
            <v>3670.0208241037758</v>
          </cell>
          <cell r="H64">
            <v>4587.5260301297194</v>
          </cell>
          <cell r="I64">
            <v>8174.1372900493179</v>
          </cell>
          <cell r="J64">
            <v>1918.4199762360647</v>
          </cell>
          <cell r="K64">
            <v>8340.9564184176725</v>
          </cell>
          <cell r="L64">
            <v>4337.297337577189</v>
          </cell>
          <cell r="M64">
            <v>23354.677971569483</v>
          </cell>
          <cell r="N64">
            <v>10009.147702101207</v>
          </cell>
          <cell r="O64">
            <v>10009.147702101207</v>
          </cell>
          <cell r="P64">
            <v>10676.42421557462</v>
          </cell>
          <cell r="Q64">
            <v>93502.121450462117</v>
          </cell>
        </row>
        <row r="65">
          <cell r="E65">
            <v>23284.025251953019</v>
          </cell>
          <cell r="F65">
            <v>22827.475737208839</v>
          </cell>
          <cell r="G65">
            <v>20088.178648743778</v>
          </cell>
          <cell r="H65">
            <v>25110.223310929723</v>
          </cell>
          <cell r="I65">
            <v>44741.852444929325</v>
          </cell>
          <cell r="J65">
            <v>10500.638839116067</v>
          </cell>
          <cell r="K65">
            <v>45654.951474417678</v>
          </cell>
          <cell r="L65">
            <v>23740.574766697195</v>
          </cell>
          <cell r="M65">
            <v>127833.8641283695</v>
          </cell>
          <cell r="N65">
            <v>54785.941769301222</v>
          </cell>
          <cell r="O65">
            <v>54785.941769301222</v>
          </cell>
          <cell r="P65">
            <v>58438.337887254631</v>
          </cell>
          <cell r="Q65">
            <v>511792.00602822215</v>
          </cell>
        </row>
        <row r="66">
          <cell r="C66" t="str">
            <v>HILUX 4 X 4- Doc, Ret.</v>
          </cell>
          <cell r="E66">
            <v>25657.391310720002</v>
          </cell>
          <cell r="F66">
            <v>70650.787667200013</v>
          </cell>
          <cell r="G66">
            <v>84409.098949760024</v>
          </cell>
          <cell r="H66">
            <v>98539.256483200021</v>
          </cell>
          <cell r="I66">
            <v>41646.780098560004</v>
          </cell>
          <cell r="J66">
            <v>77344.020183040004</v>
          </cell>
          <cell r="K66">
            <v>81806.175193600007</v>
          </cell>
          <cell r="L66">
            <v>69907.095165440012</v>
          </cell>
          <cell r="M66">
            <v>0</v>
          </cell>
          <cell r="N66">
            <v>0</v>
          </cell>
          <cell r="O66">
            <v>0</v>
          </cell>
          <cell r="P66">
            <v>0</v>
          </cell>
          <cell r="Q66">
            <v>549960.60505152016</v>
          </cell>
        </row>
        <row r="67">
          <cell r="C67" t="str">
            <v xml:space="preserve">           Govt. levies</v>
          </cell>
          <cell r="E67">
            <v>5755.2599287081939</v>
          </cell>
          <cell r="F67">
            <v>15847.817194993579</v>
          </cell>
          <cell r="G67">
            <v>18933.971069808114</v>
          </cell>
          <cell r="H67">
            <v>22103.534508806832</v>
          </cell>
          <cell r="I67">
            <v>9341.8711886277924</v>
          </cell>
          <cell r="J67">
            <v>17349.189350308756</v>
          </cell>
          <cell r="K67">
            <v>18350.104120518878</v>
          </cell>
          <cell r="L67">
            <v>15680.998066625225</v>
          </cell>
          <cell r="M67">
            <v>0</v>
          </cell>
          <cell r="N67">
            <v>0</v>
          </cell>
          <cell r="O67">
            <v>0</v>
          </cell>
          <cell r="P67">
            <v>0</v>
          </cell>
          <cell r="Q67">
            <v>123362.74542839738</v>
          </cell>
        </row>
        <row r="68">
          <cell r="E68">
            <v>31412.651239428196</v>
          </cell>
          <cell r="F68">
            <v>86498.604862193592</v>
          </cell>
          <cell r="G68">
            <v>103343.07001956814</v>
          </cell>
          <cell r="H68">
            <v>120642.79099200685</v>
          </cell>
          <cell r="I68">
            <v>50988.651287187793</v>
          </cell>
          <cell r="J68">
            <v>94693.209533348767</v>
          </cell>
          <cell r="K68">
            <v>100156.27931411889</v>
          </cell>
          <cell r="L68">
            <v>85588.093232065235</v>
          </cell>
          <cell r="M68">
            <v>0</v>
          </cell>
          <cell r="N68">
            <v>0</v>
          </cell>
          <cell r="O68">
            <v>0</v>
          </cell>
          <cell r="P68">
            <v>0</v>
          </cell>
          <cell r="Q68">
            <v>673323.35047991748</v>
          </cell>
        </row>
        <row r="69">
          <cell r="B69" t="str">
            <v xml:space="preserve">Maturity Due </v>
          </cell>
          <cell r="E69">
            <v>0</v>
          </cell>
          <cell r="F69">
            <v>0</v>
          </cell>
          <cell r="G69">
            <v>0</v>
          </cell>
          <cell r="H69">
            <v>0</v>
          </cell>
          <cell r="I69">
            <v>0</v>
          </cell>
          <cell r="J69">
            <v>0</v>
          </cell>
          <cell r="Q69">
            <v>0</v>
          </cell>
        </row>
        <row r="70">
          <cell r="E70">
            <v>0</v>
          </cell>
          <cell r="F70">
            <v>0</v>
          </cell>
          <cell r="G70">
            <v>0</v>
          </cell>
          <cell r="H70">
            <v>0</v>
          </cell>
          <cell r="I70">
            <v>0</v>
          </cell>
          <cell r="J70">
            <v>0</v>
          </cell>
          <cell r="K70">
            <v>0</v>
          </cell>
          <cell r="L70">
            <v>0</v>
          </cell>
          <cell r="M70">
            <v>0</v>
          </cell>
          <cell r="N70">
            <v>0</v>
          </cell>
          <cell r="O70">
            <v>0</v>
          </cell>
          <cell r="P70">
            <v>0</v>
          </cell>
          <cell r="Q70">
            <v>0</v>
          </cell>
        </row>
        <row r="71">
          <cell r="B71" t="str">
            <v xml:space="preserve">Total of </v>
          </cell>
          <cell r="C71" t="str">
            <v xml:space="preserve">Documents retirement </v>
          </cell>
          <cell r="E71">
            <v>249833.49810588002</v>
          </cell>
          <cell r="F71">
            <v>311450.86026340001</v>
          </cell>
          <cell r="G71">
            <v>322970.33184260002</v>
          </cell>
          <cell r="H71">
            <v>357771.40031620004</v>
          </cell>
          <cell r="I71">
            <v>247782.17837464003</v>
          </cell>
          <cell r="J71">
            <v>258696.97481212</v>
          </cell>
          <cell r="K71">
            <v>359680.1352898</v>
          </cell>
          <cell r="L71">
            <v>272628.50730596</v>
          </cell>
          <cell r="M71">
            <v>301279.38638460007</v>
          </cell>
          <cell r="N71">
            <v>261959.78981640001</v>
          </cell>
          <cell r="O71">
            <v>258398.92756860002</v>
          </cell>
          <cell r="P71">
            <v>266811.39133428008</v>
          </cell>
          <cell r="Q71">
            <v>3469263.3814144805</v>
          </cell>
        </row>
        <row r="72">
          <cell r="C72" t="str">
            <v xml:space="preserve">           Govt. levies</v>
          </cell>
          <cell r="E72">
            <v>87294.833734264714</v>
          </cell>
          <cell r="F72">
            <v>103704.66045168109</v>
          </cell>
          <cell r="G72">
            <v>106290.35694139056</v>
          </cell>
          <cell r="H72">
            <v>116626.66124779245</v>
          </cell>
          <cell r="I72">
            <v>81401.610021848901</v>
          </cell>
          <cell r="J72">
            <v>84358.745864830737</v>
          </cell>
          <cell r="K72">
            <v>117320.25340820156</v>
          </cell>
          <cell r="L72">
            <v>89082.698699095869</v>
          </cell>
          <cell r="M72">
            <v>97492.289331627151</v>
          </cell>
          <cell r="N72">
            <v>91821.427226806234</v>
          </cell>
          <cell r="O72">
            <v>90481.781744804</v>
          </cell>
          <cell r="P72">
            <v>93193.279146348024</v>
          </cell>
          <cell r="Q72">
            <v>1159068.5978186915</v>
          </cell>
        </row>
        <row r="73">
          <cell r="E73">
            <v>337128.3318401447</v>
          </cell>
          <cell r="F73">
            <v>415155.52071508113</v>
          </cell>
          <cell r="G73">
            <v>429260.68878399057</v>
          </cell>
          <cell r="H73">
            <v>474398.06156399252</v>
          </cell>
          <cell r="I73">
            <v>329183.78839648893</v>
          </cell>
          <cell r="J73">
            <v>343055.72067695076</v>
          </cell>
          <cell r="K73">
            <v>477000.38869800157</v>
          </cell>
          <cell r="L73">
            <v>361711.20600505586</v>
          </cell>
          <cell r="M73">
            <v>398771.67571622721</v>
          </cell>
          <cell r="N73">
            <v>353781.21704320621</v>
          </cell>
          <cell r="O73">
            <v>348880.70931340405</v>
          </cell>
          <cell r="P73">
            <v>360004.67048062809</v>
          </cell>
          <cell r="Q73">
            <v>4628331.9792331718</v>
          </cell>
        </row>
        <row r="74">
          <cell r="B74" t="str">
            <v>Vendors' Parts</v>
          </cell>
          <cell r="AB74">
            <v>0</v>
          </cell>
          <cell r="AC74">
            <v>0</v>
          </cell>
        </row>
        <row r="75">
          <cell r="C75" t="str">
            <v xml:space="preserve">XE </v>
          </cell>
          <cell r="E75">
            <v>28091.98</v>
          </cell>
          <cell r="F75">
            <v>28091.98</v>
          </cell>
          <cell r="G75">
            <v>28091.98</v>
          </cell>
          <cell r="H75">
            <v>32105.119999999999</v>
          </cell>
          <cell r="I75">
            <v>22072.27</v>
          </cell>
          <cell r="J75">
            <v>22072.27</v>
          </cell>
          <cell r="K75">
            <v>30048.9</v>
          </cell>
          <cell r="L75">
            <v>24039.119999999999</v>
          </cell>
          <cell r="M75">
            <v>20032.599999999999</v>
          </cell>
          <cell r="N75">
            <v>18029.34</v>
          </cell>
          <cell r="O75">
            <v>20032.599999999999</v>
          </cell>
          <cell r="P75">
            <v>20032.599999999999</v>
          </cell>
          <cell r="Q75">
            <v>292740.75999999995</v>
          </cell>
        </row>
        <row r="76">
          <cell r="C76" t="str">
            <v>XE G</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GL</v>
          </cell>
          <cell r="E77">
            <v>18747.09</v>
          </cell>
          <cell r="F77">
            <v>18747.09</v>
          </cell>
          <cell r="G77">
            <v>18747.09</v>
          </cell>
          <cell r="H77">
            <v>20830.099999999999</v>
          </cell>
          <cell r="I77">
            <v>14581.07</v>
          </cell>
          <cell r="J77">
            <v>14581.07</v>
          </cell>
          <cell r="K77">
            <v>20797</v>
          </cell>
          <cell r="L77">
            <v>16637.599999999999</v>
          </cell>
          <cell r="M77">
            <v>12478.2</v>
          </cell>
          <cell r="N77">
            <v>14557.9</v>
          </cell>
          <cell r="O77">
            <v>14557.9</v>
          </cell>
          <cell r="P77">
            <v>14557.9</v>
          </cell>
          <cell r="Q77">
            <v>199820.01</v>
          </cell>
        </row>
        <row r="78">
          <cell r="C78" t="str">
            <v>GLi</v>
          </cell>
          <cell r="E78">
            <v>20722.86</v>
          </cell>
          <cell r="F78">
            <v>23025.4</v>
          </cell>
          <cell r="G78">
            <v>23025.4</v>
          </cell>
          <cell r="H78">
            <v>25327.94</v>
          </cell>
          <cell r="I78">
            <v>20722.86</v>
          </cell>
          <cell r="J78">
            <v>18420.32</v>
          </cell>
          <cell r="K78">
            <v>29889.99</v>
          </cell>
          <cell r="L78">
            <v>22992.3</v>
          </cell>
          <cell r="M78">
            <v>25291.53</v>
          </cell>
          <cell r="N78">
            <v>29889.99</v>
          </cell>
          <cell r="O78">
            <v>29889.99</v>
          </cell>
          <cell r="P78">
            <v>29889.99</v>
          </cell>
          <cell r="Q78">
            <v>299088.56999999995</v>
          </cell>
        </row>
        <row r="79">
          <cell r="C79" t="str">
            <v>XE LTD</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GLi - A/T</v>
          </cell>
          <cell r="E80">
            <v>18424.88</v>
          </cell>
          <cell r="F80">
            <v>20727.990000000002</v>
          </cell>
          <cell r="G80">
            <v>20727.990000000002</v>
          </cell>
          <cell r="H80">
            <v>20727.990000000002</v>
          </cell>
          <cell r="I80">
            <v>13818.66</v>
          </cell>
          <cell r="J80">
            <v>16121.77</v>
          </cell>
          <cell r="K80">
            <v>25297.8</v>
          </cell>
          <cell r="L80">
            <v>20698.2</v>
          </cell>
          <cell r="M80">
            <v>20698.2</v>
          </cell>
          <cell r="N80">
            <v>25297.8</v>
          </cell>
          <cell r="O80">
            <v>25297.8</v>
          </cell>
          <cell r="P80">
            <v>25297.8</v>
          </cell>
          <cell r="Q80">
            <v>253136.88</v>
          </cell>
        </row>
        <row r="81">
          <cell r="C81" t="str">
            <v>2.0 D SUNROOF</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2.0 D</v>
          </cell>
          <cell r="E82">
            <v>30311.1</v>
          </cell>
          <cell r="F82">
            <v>34352.58</v>
          </cell>
          <cell r="G82">
            <v>34352.58</v>
          </cell>
          <cell r="H82">
            <v>36373.32</v>
          </cell>
          <cell r="I82">
            <v>26269.62</v>
          </cell>
          <cell r="J82">
            <v>26269.62</v>
          </cell>
          <cell r="K82">
            <v>34296.31</v>
          </cell>
          <cell r="L82">
            <v>24209.16</v>
          </cell>
          <cell r="M82">
            <v>30261.45</v>
          </cell>
          <cell r="N82">
            <v>32278.880000000001</v>
          </cell>
          <cell r="O82">
            <v>30261.45</v>
          </cell>
          <cell r="P82">
            <v>32278.880000000001</v>
          </cell>
          <cell r="Q82">
            <v>371514.95</v>
          </cell>
        </row>
        <row r="83">
          <cell r="C83" t="str">
            <v>2.0 D G</v>
          </cell>
          <cell r="E83">
            <v>54334.559999999998</v>
          </cell>
          <cell r="F83">
            <v>58862.44</v>
          </cell>
          <cell r="G83">
            <v>58862.44</v>
          </cell>
          <cell r="H83">
            <v>65654.259999999995</v>
          </cell>
          <cell r="I83">
            <v>45278.8</v>
          </cell>
          <cell r="J83">
            <v>47542.74</v>
          </cell>
          <cell r="K83">
            <v>61037.01</v>
          </cell>
          <cell r="L83">
            <v>45212.6</v>
          </cell>
          <cell r="M83">
            <v>54255.12</v>
          </cell>
          <cell r="N83">
            <v>58776.38</v>
          </cell>
          <cell r="O83">
            <v>56515.75</v>
          </cell>
          <cell r="P83">
            <v>58776.38</v>
          </cell>
          <cell r="Q83">
            <v>665108.47999999998</v>
          </cell>
        </row>
        <row r="84">
          <cell r="C84" t="str">
            <v>2.0 D Ltd</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2.0 D SE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HILUX 4 X 2 Std</v>
          </cell>
          <cell r="E86">
            <v>7106.6459999999997</v>
          </cell>
          <cell r="F86">
            <v>6967.3</v>
          </cell>
          <cell r="G86">
            <v>6131.2240000000002</v>
          </cell>
          <cell r="H86">
            <v>7664.03</v>
          </cell>
          <cell r="I86">
            <v>13655.907999999999</v>
          </cell>
          <cell r="J86">
            <v>3204.9580000000001</v>
          </cell>
          <cell r="K86">
            <v>13934.6</v>
          </cell>
          <cell r="L86">
            <v>7245.9920000000002</v>
          </cell>
          <cell r="M86">
            <v>39016.879999999997</v>
          </cell>
          <cell r="N86">
            <v>16721.52</v>
          </cell>
          <cell r="O86">
            <v>16721.52</v>
          </cell>
          <cell r="P86">
            <v>17836.288</v>
          </cell>
          <cell r="Q86">
            <v>156206.86600000001</v>
          </cell>
        </row>
        <row r="87">
          <cell r="C87" t="str">
            <v>HILUX 4 X 4</v>
          </cell>
          <cell r="E87">
            <v>9614.8739999999998</v>
          </cell>
          <cell r="F87">
            <v>26475.74</v>
          </cell>
          <cell r="G87">
            <v>31631.542000000001</v>
          </cell>
          <cell r="H87">
            <v>36926.69</v>
          </cell>
          <cell r="I87">
            <v>15606.752</v>
          </cell>
          <cell r="J87">
            <v>28983.968000000001</v>
          </cell>
          <cell r="K87">
            <v>30656.12</v>
          </cell>
          <cell r="L87">
            <v>26197.047999999999</v>
          </cell>
          <cell r="M87">
            <v>0</v>
          </cell>
          <cell r="N87">
            <v>0</v>
          </cell>
          <cell r="O87">
            <v>0</v>
          </cell>
          <cell r="P87">
            <v>0</v>
          </cell>
          <cell r="Q87">
            <v>206092.734</v>
          </cell>
        </row>
        <row r="88">
          <cell r="E88">
            <v>187353.99000000002</v>
          </cell>
          <cell r="F88">
            <v>217250.52</v>
          </cell>
          <cell r="G88">
            <v>221570.24599999998</v>
          </cell>
          <cell r="H88">
            <v>245609.44999999998</v>
          </cell>
          <cell r="I88">
            <v>172005.94</v>
          </cell>
          <cell r="J88">
            <v>177196.71599999999</v>
          </cell>
          <cell r="K88">
            <v>245957.73</v>
          </cell>
          <cell r="L88">
            <v>187232.02000000002</v>
          </cell>
          <cell r="M88">
            <v>202033.98</v>
          </cell>
          <cell r="N88">
            <v>195551.81</v>
          </cell>
          <cell r="O88">
            <v>193277.00999999998</v>
          </cell>
          <cell r="P88">
            <v>198669.83800000002</v>
          </cell>
          <cell r="Q88">
            <v>2443709.25</v>
          </cell>
        </row>
        <row r="89">
          <cell r="B89" t="str">
            <v>Nummi Parts</v>
          </cell>
          <cell r="R89">
            <v>2443709.25</v>
          </cell>
        </row>
        <row r="90">
          <cell r="C90" t="str">
            <v xml:space="preserve">XE </v>
          </cell>
          <cell r="E90">
            <v>19100.639152000003</v>
          </cell>
          <cell r="F90">
            <v>19100.639152000003</v>
          </cell>
          <cell r="G90">
            <v>19100.639152000003</v>
          </cell>
          <cell r="H90">
            <v>21829.301888000002</v>
          </cell>
          <cell r="I90">
            <v>15007.645048</v>
          </cell>
          <cell r="J90">
            <v>15007.645048</v>
          </cell>
          <cell r="K90">
            <v>20464.970519999999</v>
          </cell>
          <cell r="L90">
            <v>16371.976416000001</v>
          </cell>
          <cell r="M90">
            <v>13643.313680000001</v>
          </cell>
          <cell r="N90">
            <v>12278.982312</v>
          </cell>
          <cell r="O90">
            <v>13643.313680000001</v>
          </cell>
          <cell r="P90">
            <v>13643.313680000001</v>
          </cell>
          <cell r="Q90">
            <v>199192.379728</v>
          </cell>
          <cell r="R90">
            <v>1442911.491689</v>
          </cell>
        </row>
        <row r="91">
          <cell r="C91" t="str">
            <v>XE G</v>
          </cell>
          <cell r="E91">
            <v>0</v>
          </cell>
          <cell r="F91">
            <v>0</v>
          </cell>
          <cell r="G91">
            <v>0</v>
          </cell>
          <cell r="H91">
            <v>0</v>
          </cell>
          <cell r="I91">
            <v>0</v>
          </cell>
          <cell r="J91">
            <v>0</v>
          </cell>
          <cell r="K91">
            <v>0</v>
          </cell>
          <cell r="L91">
            <v>0</v>
          </cell>
          <cell r="M91">
            <v>0</v>
          </cell>
          <cell r="N91">
            <v>0</v>
          </cell>
          <cell r="O91">
            <v>0</v>
          </cell>
          <cell r="P91">
            <v>0</v>
          </cell>
          <cell r="Q91">
            <v>0</v>
          </cell>
          <cell r="R91">
            <v>159867.38</v>
          </cell>
        </row>
        <row r="92">
          <cell r="C92" t="str">
            <v>GL</v>
          </cell>
          <cell r="E92">
            <v>12087.294295500002</v>
          </cell>
          <cell r="F92">
            <v>12087.294295500002</v>
          </cell>
          <cell r="G92">
            <v>12087.294295500002</v>
          </cell>
          <cell r="H92">
            <v>13430.326995000001</v>
          </cell>
          <cell r="I92">
            <v>9401.2288965000007</v>
          </cell>
          <cell r="J92">
            <v>9401.2288965000007</v>
          </cell>
          <cell r="K92">
            <v>13430.326995000001</v>
          </cell>
          <cell r="L92">
            <v>10744.261596</v>
          </cell>
          <cell r="M92">
            <v>8058.1961970000002</v>
          </cell>
          <cell r="N92">
            <v>9401.2288965000007</v>
          </cell>
          <cell r="O92">
            <v>9401.2288965000007</v>
          </cell>
          <cell r="P92">
            <v>9401.2288965000007</v>
          </cell>
          <cell r="Q92">
            <v>128931.13915200002</v>
          </cell>
        </row>
        <row r="93">
          <cell r="C93" t="str">
            <v>GLi</v>
          </cell>
          <cell r="E93">
            <v>15092.636958000003</v>
          </cell>
          <cell r="F93">
            <v>16769.596620000004</v>
          </cell>
          <cell r="G93">
            <v>16769.596620000004</v>
          </cell>
          <cell r="H93">
            <v>18446.556282000001</v>
          </cell>
          <cell r="I93">
            <v>15092.636958000003</v>
          </cell>
          <cell r="J93">
            <v>13415.677296000002</v>
          </cell>
          <cell r="K93">
            <v>21800.475606000004</v>
          </cell>
          <cell r="L93">
            <v>16769.596620000004</v>
          </cell>
          <cell r="M93">
            <v>18446.556282000001</v>
          </cell>
          <cell r="N93">
            <v>21800.475606000004</v>
          </cell>
          <cell r="O93">
            <v>21800.475606000004</v>
          </cell>
          <cell r="P93">
            <v>21800.475606000004</v>
          </cell>
          <cell r="Q93">
            <v>218004.75606000001</v>
          </cell>
        </row>
        <row r="94">
          <cell r="C94" t="str">
            <v>XE LTD</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GLi - A/T</v>
          </cell>
          <cell r="E95">
            <v>13523.953272000001</v>
          </cell>
          <cell r="F95">
            <v>15214.447431000001</v>
          </cell>
          <cell r="G95">
            <v>15214.447431000001</v>
          </cell>
          <cell r="H95">
            <v>15214.447431000001</v>
          </cell>
          <cell r="I95">
            <v>10142.964953999999</v>
          </cell>
          <cell r="J95">
            <v>11833.459113000001</v>
          </cell>
          <cell r="K95">
            <v>18595.435748999997</v>
          </cell>
          <cell r="L95">
            <v>15214.447431000001</v>
          </cell>
          <cell r="M95">
            <v>15214.447431000001</v>
          </cell>
          <cell r="N95">
            <v>18595.435748999997</v>
          </cell>
          <cell r="O95">
            <v>18595.435748999997</v>
          </cell>
          <cell r="P95">
            <v>18595.435748999997</v>
          </cell>
          <cell r="Q95">
            <v>185954.35748999999</v>
          </cell>
        </row>
        <row r="96">
          <cell r="C96" t="str">
            <v>2.0 D SUNROOF</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2.0 D</v>
          </cell>
          <cell r="E97">
            <v>21271.464329999999</v>
          </cell>
          <cell r="F97">
            <v>24107.659574000001</v>
          </cell>
          <cell r="G97">
            <v>24107.659574000001</v>
          </cell>
          <cell r="H97">
            <v>25525.757195999999</v>
          </cell>
          <cell r="I97">
            <v>18435.269086</v>
          </cell>
          <cell r="J97">
            <v>18435.269086</v>
          </cell>
          <cell r="K97">
            <v>24107.659574000001</v>
          </cell>
          <cell r="L97">
            <v>17017.171464000003</v>
          </cell>
          <cell r="M97">
            <v>21271.464329999999</v>
          </cell>
          <cell r="N97">
            <v>22689.561952</v>
          </cell>
          <cell r="O97">
            <v>21271.464329999999</v>
          </cell>
          <cell r="P97">
            <v>22689.561952</v>
          </cell>
          <cell r="Q97">
            <v>260929.96244799995</v>
          </cell>
        </row>
        <row r="98">
          <cell r="C98" t="str">
            <v>2.0 D G</v>
          </cell>
          <cell r="E98">
            <v>36726.440556000001</v>
          </cell>
          <cell r="F98">
            <v>39786.977269000003</v>
          </cell>
          <cell r="G98">
            <v>39786.977269000003</v>
          </cell>
          <cell r="H98">
            <v>44377.782338500001</v>
          </cell>
          <cell r="I98">
            <v>30605.367129999999</v>
          </cell>
          <cell r="J98">
            <v>32135.635486499999</v>
          </cell>
          <cell r="K98">
            <v>41317.2456255</v>
          </cell>
          <cell r="L98">
            <v>30605.367129999999</v>
          </cell>
          <cell r="M98">
            <v>36726.440556000001</v>
          </cell>
          <cell r="N98">
            <v>39786.977269000003</v>
          </cell>
          <cell r="O98">
            <v>38256.708912499998</v>
          </cell>
          <cell r="P98">
            <v>39786.977269000003</v>
          </cell>
          <cell r="Q98">
            <v>449898.89681100001</v>
          </cell>
        </row>
        <row r="99">
          <cell r="C99" t="str">
            <v>2.0 D Ltd</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2.0 D SE</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HILUX 4 X 2 Std</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HILUX 4 X 4</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E103">
            <v>117802.42856350001</v>
          </cell>
          <cell r="F103">
            <v>127066.61434150001</v>
          </cell>
          <cell r="G103">
            <v>127066.61434150001</v>
          </cell>
          <cell r="H103">
            <v>138824.1721305</v>
          </cell>
          <cell r="I103">
            <v>98685.112072500007</v>
          </cell>
          <cell r="J103">
            <v>100228.91492600001</v>
          </cell>
          <cell r="K103">
            <v>139716.11406950001</v>
          </cell>
          <cell r="L103">
            <v>106722.820657</v>
          </cell>
          <cell r="M103">
            <v>113360.41847600001</v>
          </cell>
          <cell r="N103">
            <v>124552.6617845</v>
          </cell>
          <cell r="O103">
            <v>122968.62717399999</v>
          </cell>
          <cell r="P103">
            <v>125916.99315250001</v>
          </cell>
          <cell r="Q103">
            <v>1442911.4916889998</v>
          </cell>
        </row>
        <row r="104">
          <cell r="B104" t="str">
            <v>Consumable</v>
          </cell>
        </row>
        <row r="105">
          <cell r="C105" t="str">
            <v xml:space="preserve">XE </v>
          </cell>
          <cell r="E105">
            <v>2455.04</v>
          </cell>
          <cell r="F105">
            <v>2455.04</v>
          </cell>
          <cell r="G105">
            <v>2455.04</v>
          </cell>
          <cell r="H105">
            <v>2805.76</v>
          </cell>
          <cell r="I105">
            <v>1928.96</v>
          </cell>
          <cell r="J105">
            <v>1928.96</v>
          </cell>
          <cell r="K105">
            <v>2630.4</v>
          </cell>
          <cell r="L105">
            <v>2104.3200000000002</v>
          </cell>
          <cell r="M105">
            <v>1753.6</v>
          </cell>
          <cell r="N105">
            <v>1578.24</v>
          </cell>
          <cell r="O105">
            <v>1753.6</v>
          </cell>
          <cell r="P105">
            <v>1753.6</v>
          </cell>
          <cell r="Q105">
            <v>25602.559999999998</v>
          </cell>
        </row>
        <row r="106">
          <cell r="C106" t="str">
            <v>XE G</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C107" t="str">
            <v>GL</v>
          </cell>
          <cell r="E107">
            <v>1898.46</v>
          </cell>
          <cell r="F107">
            <v>1898.46</v>
          </cell>
          <cell r="G107">
            <v>1898.46</v>
          </cell>
          <cell r="H107">
            <v>2109.4</v>
          </cell>
          <cell r="I107">
            <v>1476.58</v>
          </cell>
          <cell r="J107">
            <v>1476.58</v>
          </cell>
          <cell r="K107">
            <v>2109.4</v>
          </cell>
          <cell r="L107">
            <v>1687.52</v>
          </cell>
          <cell r="M107">
            <v>1265.6400000000001</v>
          </cell>
          <cell r="N107">
            <v>1476.58</v>
          </cell>
          <cell r="O107">
            <v>1476.58</v>
          </cell>
          <cell r="P107">
            <v>1476.58</v>
          </cell>
          <cell r="Q107">
            <v>20250.240000000005</v>
          </cell>
        </row>
        <row r="108">
          <cell r="C108" t="str">
            <v>GLi</v>
          </cell>
          <cell r="E108">
            <v>1852.29</v>
          </cell>
          <cell r="F108">
            <v>2058.1</v>
          </cell>
          <cell r="G108">
            <v>2058.1</v>
          </cell>
          <cell r="H108">
            <v>2263.91</v>
          </cell>
          <cell r="I108">
            <v>1852.29</v>
          </cell>
          <cell r="J108">
            <v>1646.48</v>
          </cell>
          <cell r="K108">
            <v>2675.53</v>
          </cell>
          <cell r="L108">
            <v>2058.1</v>
          </cell>
          <cell r="M108">
            <v>2263.91</v>
          </cell>
          <cell r="N108">
            <v>2675.53</v>
          </cell>
          <cell r="O108">
            <v>2675.53</v>
          </cell>
          <cell r="P108">
            <v>2675.53</v>
          </cell>
          <cell r="Q108">
            <v>26755.299999999996</v>
          </cell>
        </row>
        <row r="109">
          <cell r="C109" t="str">
            <v>XE LTD</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C110" t="str">
            <v>GLi - A/T</v>
          </cell>
          <cell r="E110">
            <v>1659.92</v>
          </cell>
          <cell r="F110">
            <v>1867.41</v>
          </cell>
          <cell r="G110">
            <v>1867.41</v>
          </cell>
          <cell r="H110">
            <v>1867.41</v>
          </cell>
          <cell r="I110">
            <v>1244.94</v>
          </cell>
          <cell r="J110">
            <v>1452.43</v>
          </cell>
          <cell r="K110">
            <v>2282.39</v>
          </cell>
          <cell r="L110">
            <v>1867.41</v>
          </cell>
          <cell r="M110">
            <v>1867.41</v>
          </cell>
          <cell r="N110">
            <v>2282.39</v>
          </cell>
          <cell r="O110">
            <v>2282.39</v>
          </cell>
          <cell r="P110">
            <v>2282.39</v>
          </cell>
          <cell r="Q110">
            <v>22823.899999999998</v>
          </cell>
        </row>
        <row r="111">
          <cell r="C111" t="str">
            <v>2.0 D SUNROOF</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C112" t="str">
            <v>2.0 D</v>
          </cell>
          <cell r="E112">
            <v>2623.65</v>
          </cell>
          <cell r="F112">
            <v>2973.47</v>
          </cell>
          <cell r="G112">
            <v>2973.47</v>
          </cell>
          <cell r="H112">
            <v>3148.38</v>
          </cell>
          <cell r="I112">
            <v>2273.83</v>
          </cell>
          <cell r="J112">
            <v>2273.83</v>
          </cell>
          <cell r="K112">
            <v>2973.47</v>
          </cell>
          <cell r="L112">
            <v>2098.92</v>
          </cell>
          <cell r="M112">
            <v>2623.65</v>
          </cell>
          <cell r="N112">
            <v>2798.56</v>
          </cell>
          <cell r="O112">
            <v>2623.65</v>
          </cell>
          <cell r="P112">
            <v>2798.56</v>
          </cell>
          <cell r="Q112">
            <v>32183.44000000001</v>
          </cell>
        </row>
        <row r="113">
          <cell r="C113" t="str">
            <v>2.0 D G</v>
          </cell>
          <cell r="E113">
            <v>4982.3999999999996</v>
          </cell>
          <cell r="F113">
            <v>5397.6</v>
          </cell>
          <cell r="G113">
            <v>5397.6</v>
          </cell>
          <cell r="H113">
            <v>6020.4</v>
          </cell>
          <cell r="I113">
            <v>4152</v>
          </cell>
          <cell r="J113">
            <v>4359.6000000000004</v>
          </cell>
          <cell r="K113">
            <v>5605.2</v>
          </cell>
          <cell r="L113">
            <v>4152</v>
          </cell>
          <cell r="M113">
            <v>4982.3999999999996</v>
          </cell>
          <cell r="N113">
            <v>5397.6</v>
          </cell>
          <cell r="O113">
            <v>5190</v>
          </cell>
          <cell r="P113">
            <v>5397.6</v>
          </cell>
          <cell r="Q113">
            <v>61034.399999999994</v>
          </cell>
        </row>
        <row r="114">
          <cell r="C114" t="str">
            <v>2.0 D Ltd</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C115" t="str">
            <v>2.0 D SE</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C116" t="str">
            <v>HILUX 4 X 2 Std</v>
          </cell>
          <cell r="E116">
            <v>762.19500000000005</v>
          </cell>
          <cell r="F116">
            <v>747.25</v>
          </cell>
          <cell r="G116">
            <v>657.58</v>
          </cell>
          <cell r="H116">
            <v>821.97500000000002</v>
          </cell>
          <cell r="I116">
            <v>1464.61</v>
          </cell>
          <cell r="J116">
            <v>343.73500000000001</v>
          </cell>
          <cell r="K116">
            <v>1494.5</v>
          </cell>
          <cell r="L116">
            <v>777.14</v>
          </cell>
          <cell r="M116">
            <v>4184.6000000000004</v>
          </cell>
          <cell r="N116">
            <v>1793.4</v>
          </cell>
          <cell r="O116">
            <v>1793.4</v>
          </cell>
          <cell r="P116">
            <v>1912.96</v>
          </cell>
          <cell r="Q116">
            <v>16753.344999999998</v>
          </cell>
        </row>
        <row r="117">
          <cell r="C117" t="str">
            <v>HILUX 4 X 4</v>
          </cell>
          <cell r="E117">
            <v>1031.2049999999999</v>
          </cell>
          <cell r="F117">
            <v>2839.55</v>
          </cell>
          <cell r="G117">
            <v>3392.5149999999999</v>
          </cell>
          <cell r="H117">
            <v>3960.4250000000002</v>
          </cell>
          <cell r="I117">
            <v>1673.84</v>
          </cell>
          <cell r="J117">
            <v>3108.56</v>
          </cell>
          <cell r="K117">
            <v>3287.9</v>
          </cell>
          <cell r="L117">
            <v>2809.66</v>
          </cell>
          <cell r="M117">
            <v>0</v>
          </cell>
          <cell r="N117">
            <v>0</v>
          </cell>
          <cell r="O117">
            <v>0</v>
          </cell>
          <cell r="P117">
            <v>0</v>
          </cell>
          <cell r="Q117">
            <v>22103.654999999999</v>
          </cell>
        </row>
        <row r="118">
          <cell r="E118">
            <v>17265.16</v>
          </cell>
          <cell r="F118">
            <v>20236.88</v>
          </cell>
          <cell r="G118">
            <v>20700.175000000003</v>
          </cell>
          <cell r="H118">
            <v>22997.66</v>
          </cell>
          <cell r="I118">
            <v>16067.050000000001</v>
          </cell>
          <cell r="J118">
            <v>16590.175000000003</v>
          </cell>
          <cell r="K118">
            <v>23058.79</v>
          </cell>
          <cell r="L118">
            <v>17555.07</v>
          </cell>
          <cell r="M118">
            <v>18941.21</v>
          </cell>
          <cell r="N118">
            <v>18002.3</v>
          </cell>
          <cell r="O118">
            <v>17795.150000000001</v>
          </cell>
          <cell r="P118">
            <v>18297.22</v>
          </cell>
          <cell r="Q118">
            <v>227506.84</v>
          </cell>
        </row>
        <row r="120">
          <cell r="B120" t="str">
            <v>Production  - Expenses</v>
          </cell>
          <cell r="E120">
            <v>7880.1416034521535</v>
          </cell>
          <cell r="F120">
            <v>7880.1416034521517</v>
          </cell>
          <cell r="G120">
            <v>7880.1416034521517</v>
          </cell>
          <cell r="H120">
            <v>7880.1416034521517</v>
          </cell>
          <cell r="I120">
            <v>7880.1416034521499</v>
          </cell>
          <cell r="J120">
            <v>7880.1416034521517</v>
          </cell>
          <cell r="K120">
            <v>7880.1416034521517</v>
          </cell>
          <cell r="L120">
            <v>7880.1416034521517</v>
          </cell>
          <cell r="M120">
            <v>7880.1416034521517</v>
          </cell>
          <cell r="N120">
            <v>7880.1416034521517</v>
          </cell>
          <cell r="O120">
            <v>7880.1416034521535</v>
          </cell>
          <cell r="P120">
            <v>7880.1416034521517</v>
          </cell>
          <cell r="Q120">
            <v>94561.699241425827</v>
          </cell>
          <cell r="R120">
            <v>94561699.241425812</v>
          </cell>
        </row>
        <row r="121">
          <cell r="B121" t="str">
            <v>Utility</v>
          </cell>
          <cell r="E121">
            <v>5887.56</v>
          </cell>
          <cell r="F121">
            <v>6763.44</v>
          </cell>
          <cell r="G121">
            <v>6914.2860000000001</v>
          </cell>
          <cell r="H121">
            <v>7542</v>
          </cell>
          <cell r="I121">
            <v>5692.92</v>
          </cell>
          <cell r="J121">
            <v>5843.7659999999996</v>
          </cell>
          <cell r="K121">
            <v>7785.25</v>
          </cell>
          <cell r="L121">
            <v>6325.45</v>
          </cell>
          <cell r="M121">
            <v>6714.73</v>
          </cell>
          <cell r="N121">
            <v>6276.79</v>
          </cell>
          <cell r="O121">
            <v>6228.13</v>
          </cell>
          <cell r="P121">
            <v>6364.3779999999997</v>
          </cell>
          <cell r="Q121">
            <v>78338.699999999983</v>
          </cell>
        </row>
        <row r="122">
          <cell r="B122" t="str">
            <v>Selling Expenses</v>
          </cell>
          <cell r="E122">
            <v>4716.5375094517831</v>
          </cell>
          <cell r="F122">
            <v>4825.8100553567892</v>
          </cell>
          <cell r="G122">
            <v>4843.7144884970676</v>
          </cell>
          <cell r="H122">
            <v>4872.1482111430259</v>
          </cell>
          <cell r="I122">
            <v>4706.0575212955846</v>
          </cell>
          <cell r="J122">
            <v>4667.0358775320201</v>
          </cell>
          <cell r="K122">
            <v>4806.4170365934979</v>
          </cell>
          <cell r="L122">
            <v>4719.198614561752</v>
          </cell>
          <cell r="M122">
            <v>4781.9414535826245</v>
          </cell>
          <cell r="N122">
            <v>4768.7243505052465</v>
          </cell>
          <cell r="O122">
            <v>4742.3458814959449</v>
          </cell>
          <cell r="P122">
            <v>4687.7984706351408</v>
          </cell>
          <cell r="Q122">
            <v>57137.729470650476</v>
          </cell>
          <cell r="R122">
            <v>57137729.470650472</v>
          </cell>
        </row>
        <row r="123">
          <cell r="B123" t="str">
            <v>Advertisement</v>
          </cell>
          <cell r="E123">
            <v>728.29641355494789</v>
          </cell>
          <cell r="F123">
            <v>1056.9943530255041</v>
          </cell>
          <cell r="G123">
            <v>8259.4953286153795</v>
          </cell>
          <cell r="H123">
            <v>8669.0963705023532</v>
          </cell>
          <cell r="I123">
            <v>6696.6187668775119</v>
          </cell>
          <cell r="J123">
            <v>720.65270014865484</v>
          </cell>
          <cell r="K123">
            <v>924.86424760546845</v>
          </cell>
          <cell r="L123">
            <v>4450.7201157747422</v>
          </cell>
          <cell r="M123">
            <v>5555.0073231571951</v>
          </cell>
          <cell r="N123">
            <v>736.35475913109008</v>
          </cell>
          <cell r="O123">
            <v>8167.7559847718348</v>
          </cell>
          <cell r="P123">
            <v>1057.9473628533901</v>
          </cell>
          <cell r="Q123">
            <v>47023.803726018079</v>
          </cell>
          <cell r="R123">
            <v>47023803.726018071</v>
          </cell>
        </row>
        <row r="124">
          <cell r="B124" t="str">
            <v>Administrative Expenses</v>
          </cell>
          <cell r="E124">
            <v>9610.2614690381342</v>
          </cell>
          <cell r="F124">
            <v>9832.9116091950054</v>
          </cell>
          <cell r="G124">
            <v>9869.3930923991938</v>
          </cell>
          <cell r="H124">
            <v>9927.3287090709946</v>
          </cell>
          <cell r="I124">
            <v>9588.9077903762609</v>
          </cell>
          <cell r="J124">
            <v>9509.39857439568</v>
          </cell>
          <cell r="K124">
            <v>9793.3970329585809</v>
          </cell>
          <cell r="L124">
            <v>9615.6836491548293</v>
          </cell>
          <cell r="M124">
            <v>9743.526391228228</v>
          </cell>
          <cell r="N124">
            <v>9716.5956573620624</v>
          </cell>
          <cell r="O124">
            <v>9662.8477578013571</v>
          </cell>
          <cell r="P124">
            <v>9551.7037501938994</v>
          </cell>
          <cell r="Q124">
            <v>116421.95548317423</v>
          </cell>
          <cell r="R124">
            <v>116421955.4831742</v>
          </cell>
        </row>
        <row r="125">
          <cell r="B125" t="str">
            <v xml:space="preserve">Charity </v>
          </cell>
          <cell r="E125">
            <v>335.00287848739538</v>
          </cell>
          <cell r="F125">
            <v>347.28684652239082</v>
          </cell>
          <cell r="G125">
            <v>349.1376909729762</v>
          </cell>
          <cell r="H125">
            <v>354.15012557217733</v>
          </cell>
          <cell r="I125">
            <v>331.60260960121019</v>
          </cell>
          <cell r="J125">
            <v>330.22425827276487</v>
          </cell>
          <cell r="K125">
            <v>344.58448684253443</v>
          </cell>
          <cell r="L125">
            <v>329.1908470307481</v>
          </cell>
          <cell r="M125">
            <v>336.64406164473309</v>
          </cell>
          <cell r="N125">
            <v>333.97223581964943</v>
          </cell>
          <cell r="O125">
            <v>331.80588298747699</v>
          </cell>
          <cell r="P125">
            <v>329.51520011444171</v>
          </cell>
          <cell r="Q125">
            <v>4053.1171238684983</v>
          </cell>
          <cell r="R125">
            <v>4053117.123868498</v>
          </cell>
        </row>
        <row r="126">
          <cell r="Q126">
            <v>0</v>
          </cell>
        </row>
        <row r="127">
          <cell r="E127">
            <v>29157.799873984415</v>
          </cell>
          <cell r="F127">
            <v>30706.584467551842</v>
          </cell>
          <cell r="G127">
            <v>38116.168203936766</v>
          </cell>
          <cell r="H127">
            <v>39244.865019740697</v>
          </cell>
          <cell r="I127">
            <v>34896.248291602722</v>
          </cell>
          <cell r="J127">
            <v>28951.219013801267</v>
          </cell>
          <cell r="K127">
            <v>31534.654407452232</v>
          </cell>
          <cell r="L127">
            <v>33320.384829974224</v>
          </cell>
          <cell r="M127">
            <v>35011.990833064934</v>
          </cell>
          <cell r="N127">
            <v>29712.578606270199</v>
          </cell>
          <cell r="O127">
            <v>37013.027110508767</v>
          </cell>
          <cell r="P127">
            <v>29871.48438724902</v>
          </cell>
          <cell r="Q127">
            <v>397537.00504513714</v>
          </cell>
          <cell r="R127">
            <v>319198305.04513711</v>
          </cell>
        </row>
        <row r="128">
          <cell r="Q128">
            <v>0</v>
          </cell>
        </row>
        <row r="129">
          <cell r="B129" t="str">
            <v>Instalment of LMM</v>
          </cell>
          <cell r="E129">
            <v>0</v>
          </cell>
          <cell r="K129">
            <v>0</v>
          </cell>
          <cell r="Q129">
            <v>0</v>
          </cell>
          <cell r="R129">
            <v>13191</v>
          </cell>
        </row>
        <row r="130">
          <cell r="B130" t="str">
            <v>Investment for the year 2000~2001</v>
          </cell>
          <cell r="E130">
            <v>0</v>
          </cell>
          <cell r="F130">
            <v>0</v>
          </cell>
          <cell r="G130">
            <v>0</v>
          </cell>
          <cell r="H130">
            <v>2000</v>
          </cell>
          <cell r="I130">
            <v>2000</v>
          </cell>
          <cell r="J130">
            <v>2000</v>
          </cell>
          <cell r="K130">
            <v>2000</v>
          </cell>
          <cell r="L130">
            <v>2000</v>
          </cell>
          <cell r="M130">
            <v>2000</v>
          </cell>
          <cell r="N130">
            <v>2000</v>
          </cell>
          <cell r="O130">
            <v>2000</v>
          </cell>
          <cell r="P130">
            <v>2000</v>
          </cell>
          <cell r="Q130">
            <v>18000</v>
          </cell>
        </row>
        <row r="131">
          <cell r="B131" t="str">
            <v>Project investment - Corolla Model Change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17987</v>
          </cell>
        </row>
        <row r="132">
          <cell r="B132" t="str">
            <v>Payment of dividend</v>
          </cell>
          <cell r="K132">
            <v>157200</v>
          </cell>
          <cell r="Q132">
            <v>157200</v>
          </cell>
        </row>
        <row r="133">
          <cell r="B133" t="str">
            <v>Adjustment of advance from customer / Askari leasing</v>
          </cell>
          <cell r="E133">
            <v>0</v>
          </cell>
          <cell r="F133">
            <v>0</v>
          </cell>
          <cell r="G133">
            <v>0</v>
          </cell>
          <cell r="H133">
            <v>0</v>
          </cell>
          <cell r="J133">
            <v>0</v>
          </cell>
          <cell r="K133">
            <v>0</v>
          </cell>
          <cell r="N133">
            <v>0</v>
          </cell>
          <cell r="Q133">
            <v>0</v>
          </cell>
        </row>
        <row r="134">
          <cell r="B134" t="str">
            <v>Advance tax payment</v>
          </cell>
          <cell r="E134">
            <v>0</v>
          </cell>
          <cell r="G134">
            <v>31950</v>
          </cell>
          <cell r="H134">
            <v>0</v>
          </cell>
          <cell r="J134">
            <v>31950</v>
          </cell>
          <cell r="K134">
            <v>0</v>
          </cell>
          <cell r="M134">
            <v>31950</v>
          </cell>
          <cell r="N134">
            <v>0</v>
          </cell>
          <cell r="P134">
            <v>31950</v>
          </cell>
          <cell r="Q134">
            <v>127800</v>
          </cell>
          <cell r="R134" t="str">
            <v>Manual figure from p&amp;l</v>
          </cell>
        </row>
        <row r="135">
          <cell r="B135" t="str">
            <v>Bank charges</v>
          </cell>
          <cell r="E135">
            <v>500</v>
          </cell>
          <cell r="F135">
            <v>500</v>
          </cell>
          <cell r="G135">
            <v>500</v>
          </cell>
          <cell r="H135">
            <v>500</v>
          </cell>
          <cell r="I135">
            <v>500</v>
          </cell>
          <cell r="J135">
            <v>500</v>
          </cell>
          <cell r="K135">
            <v>500</v>
          </cell>
          <cell r="L135">
            <v>500</v>
          </cell>
          <cell r="M135">
            <v>500</v>
          </cell>
          <cell r="N135">
            <v>500</v>
          </cell>
          <cell r="O135">
            <v>500</v>
          </cell>
          <cell r="P135">
            <v>500</v>
          </cell>
          <cell r="Q135">
            <v>6000</v>
          </cell>
        </row>
        <row r="136">
          <cell r="B136" t="str">
            <v>Payment of short term markup</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E137">
            <v>500</v>
          </cell>
          <cell r="F137">
            <v>500</v>
          </cell>
          <cell r="G137">
            <v>32450</v>
          </cell>
          <cell r="H137">
            <v>2500</v>
          </cell>
          <cell r="I137">
            <v>2500</v>
          </cell>
          <cell r="J137">
            <v>34450</v>
          </cell>
          <cell r="K137">
            <v>159700</v>
          </cell>
          <cell r="L137">
            <v>2500</v>
          </cell>
          <cell r="M137">
            <v>34450</v>
          </cell>
          <cell r="N137">
            <v>2500</v>
          </cell>
          <cell r="O137">
            <v>2500</v>
          </cell>
          <cell r="P137">
            <v>34450</v>
          </cell>
          <cell r="Q137">
            <v>309000</v>
          </cell>
        </row>
        <row r="139">
          <cell r="B139" t="str">
            <v>Payment of Running Royalty</v>
          </cell>
          <cell r="E139">
            <v>0</v>
          </cell>
          <cell r="F139">
            <v>0</v>
          </cell>
          <cell r="G139">
            <v>0</v>
          </cell>
          <cell r="H139">
            <v>30000</v>
          </cell>
          <cell r="I139">
            <v>0</v>
          </cell>
          <cell r="J139">
            <v>0</v>
          </cell>
          <cell r="K139">
            <v>0</v>
          </cell>
          <cell r="L139">
            <v>0</v>
          </cell>
          <cell r="M139">
            <v>0</v>
          </cell>
          <cell r="N139">
            <v>0</v>
          </cell>
          <cell r="O139">
            <v>0</v>
          </cell>
          <cell r="P139">
            <v>0</v>
          </cell>
          <cell r="Q139">
            <v>30000</v>
          </cell>
        </row>
        <row r="140">
          <cell r="B140" t="str">
            <v>W.P.P.F.</v>
          </cell>
          <cell r="K140">
            <v>54000</v>
          </cell>
          <cell r="Q140">
            <v>54000</v>
          </cell>
        </row>
        <row r="141">
          <cell r="B141" t="str">
            <v>W.W.F.</v>
          </cell>
          <cell r="G141">
            <v>0</v>
          </cell>
          <cell r="J141">
            <v>20000</v>
          </cell>
          <cell r="Q141">
            <v>20000</v>
          </cell>
        </row>
        <row r="142">
          <cell r="B142" t="str">
            <v>Imprest account</v>
          </cell>
          <cell r="E142">
            <v>0</v>
          </cell>
          <cell r="F142">
            <v>0</v>
          </cell>
          <cell r="G142">
            <v>0</v>
          </cell>
          <cell r="H142">
            <v>0</v>
          </cell>
          <cell r="I142">
            <v>0</v>
          </cell>
          <cell r="J142">
            <v>0</v>
          </cell>
          <cell r="K142">
            <v>0</v>
          </cell>
          <cell r="M142">
            <v>0</v>
          </cell>
          <cell r="N142">
            <v>0</v>
          </cell>
          <cell r="O142">
            <v>0</v>
          </cell>
          <cell r="P142">
            <v>0</v>
          </cell>
          <cell r="Q142">
            <v>0</v>
          </cell>
          <cell r="R142">
            <v>58478.46910493102</v>
          </cell>
        </row>
        <row r="143">
          <cell r="E143">
            <v>0</v>
          </cell>
          <cell r="F143">
            <v>0</v>
          </cell>
          <cell r="G143">
            <v>0</v>
          </cell>
          <cell r="H143">
            <v>30000</v>
          </cell>
          <cell r="I143">
            <v>0</v>
          </cell>
          <cell r="J143">
            <v>20000</v>
          </cell>
          <cell r="K143">
            <v>54000</v>
          </cell>
          <cell r="L143">
            <v>0</v>
          </cell>
          <cell r="M143">
            <v>0</v>
          </cell>
          <cell r="N143">
            <v>0</v>
          </cell>
          <cell r="O143">
            <v>0</v>
          </cell>
          <cell r="P143">
            <v>0</v>
          </cell>
          <cell r="Q143">
            <v>104000</v>
          </cell>
        </row>
        <row r="144">
          <cell r="B144" t="str">
            <v>Total of Out flow</v>
          </cell>
          <cell r="E144">
            <v>689207.71027762908</v>
          </cell>
          <cell r="F144">
            <v>810916.11952413293</v>
          </cell>
          <cell r="G144">
            <v>869163.89232942741</v>
          </cell>
          <cell r="H144">
            <v>953574.20871423325</v>
          </cell>
          <cell r="I144">
            <v>653338.13876059162</v>
          </cell>
          <cell r="J144">
            <v>720472.74561675207</v>
          </cell>
          <cell r="K144">
            <v>1130967.6771749537</v>
          </cell>
          <cell r="L144">
            <v>709041.5014920301</v>
          </cell>
          <cell r="M144">
            <v>802569.27502529207</v>
          </cell>
          <cell r="N144">
            <v>724100.56743397634</v>
          </cell>
          <cell r="O144">
            <v>722434.52359791275</v>
          </cell>
          <cell r="P144">
            <v>767210.20602037711</v>
          </cell>
          <cell r="Q144">
            <v>9552996.5659673084</v>
          </cell>
        </row>
        <row r="146">
          <cell r="B146" t="str">
            <v>Net Cash In/&lt;out&gt; flow</v>
          </cell>
          <cell r="E146">
            <v>90228.376678892644</v>
          </cell>
          <cell r="F146">
            <v>101716.48917151918</v>
          </cell>
          <cell r="G146">
            <v>63293.064192311605</v>
          </cell>
          <cell r="H146">
            <v>80641.008677071193</v>
          </cell>
          <cell r="I146">
            <v>71517.948195930105</v>
          </cell>
          <cell r="J146">
            <v>26487.254383247928</v>
          </cell>
          <cell r="K146">
            <v>-93374.198914084118</v>
          </cell>
          <cell r="L146">
            <v>78950.237638404709</v>
          </cell>
          <cell r="M146">
            <v>62126.377148620901</v>
          </cell>
          <cell r="N146">
            <v>99573.345609501936</v>
          </cell>
          <cell r="O146">
            <v>89945.911184696015</v>
          </cell>
          <cell r="P146">
            <v>69044.57658831845</v>
          </cell>
          <cell r="Q146">
            <v>740150.39055442996</v>
          </cell>
        </row>
        <row r="149">
          <cell r="B149" t="str">
            <v>Indus Motor Company Limited</v>
          </cell>
        </row>
        <row r="150">
          <cell r="B150" t="str">
            <v xml:space="preserve">Projected Cash Flow - CKD Operation (DAIHATSU) </v>
          </cell>
        </row>
        <row r="151">
          <cell r="B151" t="str">
            <v>From 01-07-2000 to 30-06-2001</v>
          </cell>
        </row>
        <row r="153">
          <cell r="E153">
            <v>183</v>
          </cell>
          <cell r="F153">
            <v>214</v>
          </cell>
          <cell r="G153">
            <v>245</v>
          </cell>
          <cell r="H153">
            <v>276</v>
          </cell>
          <cell r="I153">
            <v>307</v>
          </cell>
          <cell r="J153">
            <v>338</v>
          </cell>
          <cell r="K153">
            <v>369</v>
          </cell>
          <cell r="L153">
            <v>400</v>
          </cell>
          <cell r="M153">
            <v>431</v>
          </cell>
          <cell r="N153">
            <v>462</v>
          </cell>
          <cell r="O153">
            <v>493</v>
          </cell>
          <cell r="P153">
            <v>524</v>
          </cell>
          <cell r="Q153" t="str">
            <v>TOTAL</v>
          </cell>
        </row>
        <row r="154">
          <cell r="B154" t="str">
            <v>In Flow</v>
          </cell>
          <cell r="Q154" t="str">
            <v>99 - 2000</v>
          </cell>
        </row>
        <row r="156">
          <cell r="B156" t="str">
            <v>Total Units sold</v>
          </cell>
          <cell r="E156">
            <v>300</v>
          </cell>
          <cell r="F156">
            <v>300</v>
          </cell>
          <cell r="G156">
            <v>300</v>
          </cell>
          <cell r="H156">
            <v>300</v>
          </cell>
          <cell r="I156">
            <v>300</v>
          </cell>
          <cell r="J156">
            <v>300</v>
          </cell>
          <cell r="K156">
            <v>350</v>
          </cell>
          <cell r="L156">
            <v>350</v>
          </cell>
          <cell r="M156">
            <v>350</v>
          </cell>
          <cell r="N156">
            <v>350</v>
          </cell>
          <cell r="O156">
            <v>350</v>
          </cell>
          <cell r="P156">
            <v>350</v>
          </cell>
          <cell r="Q156">
            <v>3900</v>
          </cell>
        </row>
        <row r="158">
          <cell r="C158" t="str">
            <v>CL</v>
          </cell>
          <cell r="E158">
            <v>26773.043478260872</v>
          </cell>
          <cell r="F158">
            <v>26773.043478260872</v>
          </cell>
          <cell r="G158">
            <v>26773.043478260872</v>
          </cell>
          <cell r="H158">
            <v>26773.043478260872</v>
          </cell>
          <cell r="I158">
            <v>26773.043478260872</v>
          </cell>
          <cell r="J158">
            <v>26773.043478260872</v>
          </cell>
          <cell r="K158">
            <v>26773.043478260872</v>
          </cell>
          <cell r="L158">
            <v>26773.043478260872</v>
          </cell>
          <cell r="M158">
            <v>26773.043478260872</v>
          </cell>
          <cell r="N158">
            <v>26773.043478260872</v>
          </cell>
          <cell r="O158">
            <v>26773.043478260872</v>
          </cell>
          <cell r="P158">
            <v>26773.043478260872</v>
          </cell>
          <cell r="Q158">
            <v>321276.52173913043</v>
          </cell>
        </row>
        <row r="159">
          <cell r="C159" t="str">
            <v>CL+AC</v>
          </cell>
          <cell r="E159">
            <v>0</v>
          </cell>
          <cell r="F159">
            <v>0</v>
          </cell>
          <cell r="G159">
            <v>0</v>
          </cell>
          <cell r="H159">
            <v>0</v>
          </cell>
          <cell r="I159">
            <v>0</v>
          </cell>
          <cell r="J159">
            <v>0</v>
          </cell>
          <cell r="K159">
            <v>4853.4782608695641</v>
          </cell>
          <cell r="L159">
            <v>4853.4782608695641</v>
          </cell>
          <cell r="M159">
            <v>4853.4782608695641</v>
          </cell>
          <cell r="N159">
            <v>4853.4782608695641</v>
          </cell>
          <cell r="O159">
            <v>4853.4782608695641</v>
          </cell>
          <cell r="P159">
            <v>4853.4782608695641</v>
          </cell>
          <cell r="Q159">
            <v>29120.869565217385</v>
          </cell>
        </row>
        <row r="160">
          <cell r="C160" t="str">
            <v>CX</v>
          </cell>
          <cell r="E160">
            <v>70760.869565217392</v>
          </cell>
          <cell r="F160">
            <v>70760.869565217392</v>
          </cell>
          <cell r="G160">
            <v>70760.869565217392</v>
          </cell>
          <cell r="H160">
            <v>70760.869565217392</v>
          </cell>
          <cell r="I160">
            <v>70760.869565217392</v>
          </cell>
          <cell r="J160">
            <v>70760.869565217392</v>
          </cell>
          <cell r="K160">
            <v>70760.869565217392</v>
          </cell>
          <cell r="L160">
            <v>70760.869565217392</v>
          </cell>
          <cell r="M160">
            <v>70760.869565217392</v>
          </cell>
          <cell r="N160">
            <v>70760.869565217392</v>
          </cell>
          <cell r="O160">
            <v>70760.869565217392</v>
          </cell>
          <cell r="P160">
            <v>70760.869565217392</v>
          </cell>
          <cell r="Q160">
            <v>849130.43478260876</v>
          </cell>
        </row>
        <row r="161">
          <cell r="C161" t="str">
            <v>CX SUNROOF</v>
          </cell>
          <cell r="E161">
            <v>0</v>
          </cell>
          <cell r="F161">
            <v>0</v>
          </cell>
          <cell r="G161">
            <v>0</v>
          </cell>
          <cell r="H161">
            <v>0</v>
          </cell>
          <cell r="I161">
            <v>0</v>
          </cell>
          <cell r="J161">
            <v>0</v>
          </cell>
          <cell r="K161">
            <v>12706.521739130436</v>
          </cell>
          <cell r="L161">
            <v>12706.521739130436</v>
          </cell>
          <cell r="M161">
            <v>12706.521739130436</v>
          </cell>
          <cell r="N161">
            <v>12706.521739130436</v>
          </cell>
          <cell r="O161">
            <v>12706.521739130436</v>
          </cell>
          <cell r="P161">
            <v>12706.521739130436</v>
          </cell>
          <cell r="Q161">
            <v>76239.130434782608</v>
          </cell>
        </row>
        <row r="162">
          <cell r="C162" t="str">
            <v>Scrap income</v>
          </cell>
          <cell r="E162">
            <v>100</v>
          </cell>
          <cell r="F162">
            <v>100</v>
          </cell>
          <cell r="G162">
            <v>100</v>
          </cell>
          <cell r="H162">
            <v>100</v>
          </cell>
          <cell r="I162">
            <v>100</v>
          </cell>
          <cell r="J162">
            <v>100</v>
          </cell>
          <cell r="K162">
            <v>100</v>
          </cell>
          <cell r="L162">
            <v>100</v>
          </cell>
          <cell r="M162">
            <v>100</v>
          </cell>
          <cell r="N162">
            <v>100</v>
          </cell>
          <cell r="O162">
            <v>100</v>
          </cell>
          <cell r="P162">
            <v>100</v>
          </cell>
          <cell r="Q162">
            <v>1200</v>
          </cell>
        </row>
        <row r="163">
          <cell r="C163" t="str">
            <v>Advance from customer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C164" t="str">
            <v xml:space="preserve">Subsidy on advertisement </v>
          </cell>
          <cell r="E164">
            <v>833.33333333333337</v>
          </cell>
          <cell r="F164">
            <v>833.33333333333337</v>
          </cell>
          <cell r="G164">
            <v>833.33333333333337</v>
          </cell>
          <cell r="H164">
            <v>833.33333333333337</v>
          </cell>
          <cell r="I164">
            <v>833.33333333333337</v>
          </cell>
          <cell r="J164">
            <v>833.33333333333337</v>
          </cell>
          <cell r="K164">
            <v>833.33333333333337</v>
          </cell>
          <cell r="L164">
            <v>833.33333333333337</v>
          </cell>
          <cell r="M164">
            <v>833.33333333333337</v>
          </cell>
          <cell r="N164">
            <v>833.33333333333337</v>
          </cell>
          <cell r="O164">
            <v>833.33333333333337</v>
          </cell>
          <cell r="P164">
            <v>833.33333333333337</v>
          </cell>
          <cell r="Q164">
            <v>10000</v>
          </cell>
        </row>
        <row r="165">
          <cell r="C165" t="str">
            <v>Total of In flow</v>
          </cell>
          <cell r="E165">
            <v>98467.246376811599</v>
          </cell>
          <cell r="F165">
            <v>98467.246376811599</v>
          </cell>
          <cell r="G165">
            <v>98467.246376811599</v>
          </cell>
          <cell r="H165">
            <v>98467.246376811599</v>
          </cell>
          <cell r="I165">
            <v>98467.246376811599</v>
          </cell>
          <cell r="J165">
            <v>98467.246376811599</v>
          </cell>
          <cell r="K165">
            <v>116027.24637681158</v>
          </cell>
          <cell r="L165">
            <v>116027.24637681158</v>
          </cell>
          <cell r="M165">
            <v>116027.24637681158</v>
          </cell>
          <cell r="N165">
            <v>116027.24637681158</v>
          </cell>
          <cell r="O165">
            <v>116027.24637681158</v>
          </cell>
          <cell r="P165">
            <v>116027.24637681158</v>
          </cell>
          <cell r="Q165">
            <v>1286966.9565217393</v>
          </cell>
        </row>
        <row r="166">
          <cell r="B166" t="str">
            <v>Out Flow</v>
          </cell>
        </row>
        <row r="167">
          <cell r="B167" t="str">
            <v>Arrival during the month</v>
          </cell>
        </row>
        <row r="168">
          <cell r="C168" t="str">
            <v>CL - Document Ret.-Usance</v>
          </cell>
          <cell r="E168">
            <v>12104.5862106</v>
          </cell>
          <cell r="F168">
            <v>12104.5862106</v>
          </cell>
          <cell r="G168">
            <v>12104.5862106</v>
          </cell>
          <cell r="H168">
            <v>12104.5862106</v>
          </cell>
          <cell r="I168">
            <v>12104.5862106</v>
          </cell>
          <cell r="J168">
            <v>12104.5862106</v>
          </cell>
          <cell r="K168">
            <v>12104.5862106</v>
          </cell>
          <cell r="L168">
            <v>12104.5862106</v>
          </cell>
          <cell r="M168">
            <v>12104.5862106</v>
          </cell>
          <cell r="N168">
            <v>12104.5862106</v>
          </cell>
          <cell r="O168">
            <v>12104.5862106</v>
          </cell>
          <cell r="P168">
            <v>12104.5862106</v>
          </cell>
          <cell r="Q168">
            <v>145255.03452720001</v>
          </cell>
        </row>
        <row r="169">
          <cell r="C169" t="str">
            <v xml:space="preserve">           Govt. levies</v>
          </cell>
          <cell r="E169">
            <v>4581.9155483240947</v>
          </cell>
          <cell r="F169">
            <v>4581.9155483240947</v>
          </cell>
          <cell r="G169">
            <v>4581.9155483240947</v>
          </cell>
          <cell r="H169">
            <v>4581.9155483240947</v>
          </cell>
          <cell r="I169">
            <v>4581.9155483240947</v>
          </cell>
          <cell r="J169">
            <v>4581.9155483240947</v>
          </cell>
          <cell r="K169">
            <v>4581.9155483240947</v>
          </cell>
          <cell r="L169">
            <v>4581.9155483240947</v>
          </cell>
          <cell r="M169">
            <v>4581.9155483240947</v>
          </cell>
          <cell r="N169">
            <v>4581.9155483240947</v>
          </cell>
          <cell r="O169">
            <v>4581.9155483240947</v>
          </cell>
          <cell r="P169">
            <v>4581.9155483240947</v>
          </cell>
          <cell r="Q169">
            <v>54982.986579889148</v>
          </cell>
        </row>
        <row r="170">
          <cell r="E170">
            <v>16686.501758924096</v>
          </cell>
          <cell r="F170">
            <v>16686.501758924096</v>
          </cell>
          <cell r="G170">
            <v>16686.501758924096</v>
          </cell>
          <cell r="H170">
            <v>16686.501758924096</v>
          </cell>
          <cell r="I170">
            <v>16686.501758924096</v>
          </cell>
          <cell r="J170">
            <v>16686.501758924096</v>
          </cell>
          <cell r="K170">
            <v>16686.501758924096</v>
          </cell>
          <cell r="L170">
            <v>16686.501758924096</v>
          </cell>
          <cell r="M170">
            <v>16686.501758924096</v>
          </cell>
          <cell r="N170">
            <v>16686.501758924096</v>
          </cell>
          <cell r="O170">
            <v>16686.501758924096</v>
          </cell>
          <cell r="P170">
            <v>16686.501758924096</v>
          </cell>
          <cell r="Q170">
            <v>200238.02110708921</v>
          </cell>
        </row>
        <row r="171">
          <cell r="C171" t="str">
            <v>CL+AC - Document Ret.-Usance</v>
          </cell>
          <cell r="E171">
            <v>0</v>
          </cell>
          <cell r="F171">
            <v>0</v>
          </cell>
          <cell r="G171">
            <v>0</v>
          </cell>
          <cell r="H171">
            <v>0</v>
          </cell>
          <cell r="I171">
            <v>0</v>
          </cell>
          <cell r="J171">
            <v>0</v>
          </cell>
          <cell r="K171">
            <v>2017.4310350999999</v>
          </cell>
          <cell r="L171">
            <v>2017.4310350999999</v>
          </cell>
          <cell r="M171">
            <v>2017.4310350999999</v>
          </cell>
          <cell r="N171">
            <v>2017.4310350999999</v>
          </cell>
          <cell r="O171">
            <v>2017.4310350999999</v>
          </cell>
          <cell r="P171">
            <v>2017.4310350999999</v>
          </cell>
          <cell r="Q171">
            <v>12104.5862106</v>
          </cell>
        </row>
        <row r="172">
          <cell r="C172" t="str">
            <v xml:space="preserve">           Govt. levies</v>
          </cell>
          <cell r="E172">
            <v>0</v>
          </cell>
          <cell r="F172">
            <v>0</v>
          </cell>
          <cell r="G172">
            <v>0</v>
          </cell>
          <cell r="H172">
            <v>0</v>
          </cell>
          <cell r="I172">
            <v>0</v>
          </cell>
          <cell r="J172">
            <v>0</v>
          </cell>
          <cell r="K172">
            <v>763.65259138734916</v>
          </cell>
          <cell r="L172">
            <v>763.65259138734916</v>
          </cell>
          <cell r="M172">
            <v>763.65259138734916</v>
          </cell>
          <cell r="N172">
            <v>763.65259138734916</v>
          </cell>
          <cell r="O172">
            <v>763.65259138734916</v>
          </cell>
          <cell r="P172">
            <v>763.65259138734916</v>
          </cell>
          <cell r="Q172">
            <v>4581.9155483240947</v>
          </cell>
        </row>
        <row r="173">
          <cell r="E173">
            <v>0</v>
          </cell>
          <cell r="F173">
            <v>0</v>
          </cell>
          <cell r="G173">
            <v>0</v>
          </cell>
          <cell r="H173">
            <v>0</v>
          </cell>
          <cell r="I173">
            <v>0</v>
          </cell>
          <cell r="J173">
            <v>0</v>
          </cell>
          <cell r="K173">
            <v>2781.0836264873492</v>
          </cell>
          <cell r="L173">
            <v>2781.0836264873492</v>
          </cell>
          <cell r="M173">
            <v>2781.0836264873492</v>
          </cell>
          <cell r="N173">
            <v>2781.0836264873492</v>
          </cell>
          <cell r="O173">
            <v>2781.0836264873492</v>
          </cell>
          <cell r="P173">
            <v>2781.0836264873492</v>
          </cell>
          <cell r="Q173">
            <v>16686.501758924096</v>
          </cell>
        </row>
        <row r="174">
          <cell r="C174" t="str">
            <v>CX - Document Ret.-Usance</v>
          </cell>
          <cell r="E174">
            <v>28244.034491399998</v>
          </cell>
          <cell r="F174">
            <v>28244.034491399998</v>
          </cell>
          <cell r="G174">
            <v>28244.034491399998</v>
          </cell>
          <cell r="H174">
            <v>28244.034491399998</v>
          </cell>
          <cell r="I174">
            <v>28244.034491399998</v>
          </cell>
          <cell r="J174">
            <v>28244.034491399998</v>
          </cell>
          <cell r="K174">
            <v>28244.034491399998</v>
          </cell>
          <cell r="L174">
            <v>28244.034491399998</v>
          </cell>
          <cell r="M174">
            <v>28244.034491399998</v>
          </cell>
          <cell r="N174">
            <v>28244.034491399998</v>
          </cell>
          <cell r="O174">
            <v>28244.034491399998</v>
          </cell>
          <cell r="P174">
            <v>28244.034491399998</v>
          </cell>
          <cell r="Q174">
            <v>338928.41389679996</v>
          </cell>
        </row>
        <row r="175">
          <cell r="C175" t="str">
            <v xml:space="preserve">           Govt. levies</v>
          </cell>
          <cell r="E175">
            <v>10691.136279422888</v>
          </cell>
          <cell r="F175">
            <v>10691.136279422888</v>
          </cell>
          <cell r="G175">
            <v>10691.136279422888</v>
          </cell>
          <cell r="H175">
            <v>10691.136279422888</v>
          </cell>
          <cell r="I175">
            <v>10691.136279422888</v>
          </cell>
          <cell r="J175">
            <v>10691.136279422888</v>
          </cell>
          <cell r="K175">
            <v>10691.136279422888</v>
          </cell>
          <cell r="L175">
            <v>10691.136279422888</v>
          </cell>
          <cell r="M175">
            <v>10691.136279422888</v>
          </cell>
          <cell r="N175">
            <v>10691.136279422888</v>
          </cell>
          <cell r="O175">
            <v>10691.136279422888</v>
          </cell>
          <cell r="P175">
            <v>10691.136279422888</v>
          </cell>
          <cell r="Q175">
            <v>128293.63535307469</v>
          </cell>
        </row>
        <row r="176">
          <cell r="E176">
            <v>38935.170770822886</v>
          </cell>
          <cell r="F176">
            <v>38935.170770822886</v>
          </cell>
          <cell r="G176">
            <v>38935.170770822886</v>
          </cell>
          <cell r="H176">
            <v>38935.170770822886</v>
          </cell>
          <cell r="I176">
            <v>38935.170770822886</v>
          </cell>
          <cell r="J176">
            <v>38935.170770822886</v>
          </cell>
          <cell r="K176">
            <v>38935.170770822886</v>
          </cell>
          <cell r="L176">
            <v>38935.170770822886</v>
          </cell>
          <cell r="M176">
            <v>38935.170770822886</v>
          </cell>
          <cell r="N176">
            <v>38935.170770822886</v>
          </cell>
          <cell r="O176">
            <v>38935.170770822886</v>
          </cell>
          <cell r="P176">
            <v>38935.170770822886</v>
          </cell>
          <cell r="Q176">
            <v>467222.04924987472</v>
          </cell>
        </row>
        <row r="177">
          <cell r="C177" t="str">
            <v>CX SUNROOF- Document Ret.-Usance</v>
          </cell>
          <cell r="E177">
            <v>0</v>
          </cell>
          <cell r="F177">
            <v>0</v>
          </cell>
          <cell r="G177">
            <v>0</v>
          </cell>
          <cell r="H177">
            <v>0</v>
          </cell>
          <cell r="I177">
            <v>0</v>
          </cell>
          <cell r="J177">
            <v>0</v>
          </cell>
          <cell r="K177">
            <v>4707.3390818999997</v>
          </cell>
          <cell r="L177">
            <v>4707.3390818999997</v>
          </cell>
          <cell r="M177">
            <v>4707.3390818999997</v>
          </cell>
          <cell r="N177">
            <v>4707.3390818999997</v>
          </cell>
          <cell r="O177">
            <v>4707.3390818999997</v>
          </cell>
          <cell r="P177">
            <v>4707.3390818999997</v>
          </cell>
          <cell r="Q177">
            <v>28244.034491399994</v>
          </cell>
        </row>
        <row r="178">
          <cell r="C178" t="str">
            <v xml:space="preserve">           Govt. levies</v>
          </cell>
          <cell r="E178">
            <v>0</v>
          </cell>
          <cell r="F178">
            <v>0</v>
          </cell>
          <cell r="G178">
            <v>0</v>
          </cell>
          <cell r="H178">
            <v>0</v>
          </cell>
          <cell r="I178">
            <v>0</v>
          </cell>
          <cell r="J178">
            <v>0</v>
          </cell>
          <cell r="K178">
            <v>1781.8560465704816</v>
          </cell>
          <cell r="L178">
            <v>1781.8560465704816</v>
          </cell>
          <cell r="M178">
            <v>1781.8560465704816</v>
          </cell>
          <cell r="N178">
            <v>1781.8560465704816</v>
          </cell>
          <cell r="O178">
            <v>1781.8560465704816</v>
          </cell>
          <cell r="P178">
            <v>1781.8560465704816</v>
          </cell>
          <cell r="Q178">
            <v>10691.13627942289</v>
          </cell>
        </row>
        <row r="179">
          <cell r="E179">
            <v>0</v>
          </cell>
          <cell r="F179">
            <v>0</v>
          </cell>
          <cell r="G179">
            <v>0</v>
          </cell>
          <cell r="H179">
            <v>0</v>
          </cell>
          <cell r="I179">
            <v>0</v>
          </cell>
          <cell r="J179">
            <v>0</v>
          </cell>
          <cell r="K179">
            <v>6489.195128470481</v>
          </cell>
          <cell r="L179">
            <v>6489.195128470481</v>
          </cell>
          <cell r="M179">
            <v>6489.195128470481</v>
          </cell>
          <cell r="N179">
            <v>6489.195128470481</v>
          </cell>
          <cell r="O179">
            <v>6489.195128470481</v>
          </cell>
          <cell r="P179">
            <v>6489.195128470481</v>
          </cell>
          <cell r="Q179">
            <v>38935.170770822886</v>
          </cell>
        </row>
        <row r="180">
          <cell r="B180" t="str">
            <v xml:space="preserve">Maturity Due </v>
          </cell>
          <cell r="F180">
            <v>0</v>
          </cell>
          <cell r="G180">
            <v>0</v>
          </cell>
          <cell r="H180">
            <v>0</v>
          </cell>
          <cell r="I180">
            <v>0</v>
          </cell>
          <cell r="J180">
            <v>0</v>
          </cell>
          <cell r="Q180">
            <v>0</v>
          </cell>
        </row>
        <row r="181">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 xml:space="preserve">Total of </v>
          </cell>
          <cell r="C182" t="str">
            <v xml:space="preserve">Documents retirement </v>
          </cell>
          <cell r="E182">
            <v>40348.620702</v>
          </cell>
          <cell r="F182">
            <v>40348.620702</v>
          </cell>
          <cell r="G182">
            <v>40348.620702</v>
          </cell>
          <cell r="H182">
            <v>40348.620702</v>
          </cell>
          <cell r="I182">
            <v>40348.620702</v>
          </cell>
          <cell r="J182">
            <v>40348.620702</v>
          </cell>
          <cell r="K182">
            <v>47073.390819</v>
          </cell>
          <cell r="L182">
            <v>47073.390819</v>
          </cell>
          <cell r="M182">
            <v>47073.390819</v>
          </cell>
          <cell r="N182">
            <v>47073.390819</v>
          </cell>
          <cell r="O182">
            <v>47073.390819</v>
          </cell>
          <cell r="P182">
            <v>47073.390819</v>
          </cell>
          <cell r="Q182">
            <v>524532.06912600005</v>
          </cell>
        </row>
        <row r="183">
          <cell r="C183" t="str">
            <v xml:space="preserve">           Govt. levies</v>
          </cell>
          <cell r="E183">
            <v>15273.051827746982</v>
          </cell>
          <cell r="F183">
            <v>15273.051827746982</v>
          </cell>
          <cell r="G183">
            <v>15273.051827746982</v>
          </cell>
          <cell r="H183">
            <v>15273.051827746982</v>
          </cell>
          <cell r="I183">
            <v>15273.051827746982</v>
          </cell>
          <cell r="J183">
            <v>15273.051827746982</v>
          </cell>
          <cell r="K183">
            <v>17818.560465704813</v>
          </cell>
          <cell r="L183">
            <v>17818.560465704813</v>
          </cell>
          <cell r="M183">
            <v>17818.560465704813</v>
          </cell>
          <cell r="N183">
            <v>17818.560465704813</v>
          </cell>
          <cell r="O183">
            <v>17818.560465704813</v>
          </cell>
          <cell r="P183">
            <v>17818.560465704813</v>
          </cell>
          <cell r="Q183">
            <v>198549.67376071081</v>
          </cell>
        </row>
        <row r="184">
          <cell r="E184">
            <v>55621.672529746982</v>
          </cell>
          <cell r="F184">
            <v>55621.672529746982</v>
          </cell>
          <cell r="G184">
            <v>55621.672529746982</v>
          </cell>
          <cell r="H184">
            <v>55621.672529746982</v>
          </cell>
          <cell r="I184">
            <v>55621.672529746982</v>
          </cell>
          <cell r="J184">
            <v>55621.672529746982</v>
          </cell>
          <cell r="K184">
            <v>64891.951284704817</v>
          </cell>
          <cell r="L184">
            <v>64891.951284704817</v>
          </cell>
          <cell r="M184">
            <v>64891.951284704817</v>
          </cell>
          <cell r="N184">
            <v>64891.951284704817</v>
          </cell>
          <cell r="O184">
            <v>64891.951284704817</v>
          </cell>
          <cell r="P184">
            <v>64891.951284704817</v>
          </cell>
          <cell r="Q184">
            <v>723081.74288671103</v>
          </cell>
        </row>
        <row r="185">
          <cell r="B185" t="str">
            <v>Vendors' Parts</v>
          </cell>
        </row>
        <row r="186">
          <cell r="C186" t="str">
            <v>CL</v>
          </cell>
          <cell r="E186">
            <v>6320.79</v>
          </cell>
          <cell r="F186">
            <v>6320.79</v>
          </cell>
          <cell r="G186">
            <v>6320.79</v>
          </cell>
          <cell r="H186">
            <v>6320.79</v>
          </cell>
          <cell r="I186">
            <v>6320.79</v>
          </cell>
          <cell r="J186">
            <v>6320.79</v>
          </cell>
          <cell r="K186">
            <v>6320.79</v>
          </cell>
          <cell r="L186">
            <v>6320.79</v>
          </cell>
          <cell r="M186">
            <v>6320.79</v>
          </cell>
          <cell r="N186">
            <v>6320.79</v>
          </cell>
          <cell r="O186">
            <v>6320.79</v>
          </cell>
          <cell r="P186">
            <v>6320.79</v>
          </cell>
          <cell r="Q186">
            <v>75849.48</v>
          </cell>
        </row>
        <row r="187">
          <cell r="C187" t="str">
            <v>CL+AC</v>
          </cell>
          <cell r="E187">
            <v>0</v>
          </cell>
          <cell r="F187">
            <v>0</v>
          </cell>
          <cell r="G187">
            <v>0</v>
          </cell>
          <cell r="H187">
            <v>0</v>
          </cell>
          <cell r="I187">
            <v>0</v>
          </cell>
          <cell r="J187">
            <v>0</v>
          </cell>
          <cell r="K187">
            <v>1383.4649999999999</v>
          </cell>
          <cell r="L187">
            <v>1383.4649999999999</v>
          </cell>
          <cell r="M187">
            <v>1383.4649999999999</v>
          </cell>
          <cell r="N187">
            <v>1383.4649999999999</v>
          </cell>
          <cell r="O187">
            <v>1383.4649999999999</v>
          </cell>
          <cell r="P187">
            <v>1383.4649999999999</v>
          </cell>
          <cell r="Q187">
            <v>8300.7899999999991</v>
          </cell>
        </row>
        <row r="188">
          <cell r="C188" t="str">
            <v>CX</v>
          </cell>
          <cell r="E188">
            <v>21430.080000000002</v>
          </cell>
          <cell r="F188">
            <v>21430.080000000002</v>
          </cell>
          <cell r="G188">
            <v>21430.080000000002</v>
          </cell>
          <cell r="H188">
            <v>21430.080000000002</v>
          </cell>
          <cell r="I188">
            <v>21430.080000000002</v>
          </cell>
          <cell r="J188">
            <v>21430.080000000002</v>
          </cell>
          <cell r="K188">
            <v>21430.080000000002</v>
          </cell>
          <cell r="L188">
            <v>21430.080000000002</v>
          </cell>
          <cell r="M188">
            <v>21430.080000000002</v>
          </cell>
          <cell r="N188">
            <v>21430.080000000002</v>
          </cell>
          <cell r="O188">
            <v>21430.080000000002</v>
          </cell>
          <cell r="P188">
            <v>21430.080000000002</v>
          </cell>
          <cell r="Q188">
            <v>257160.96000000008</v>
          </cell>
        </row>
        <row r="189">
          <cell r="C189" t="str">
            <v>CX SUNROOF</v>
          </cell>
          <cell r="E189">
            <v>0</v>
          </cell>
          <cell r="F189">
            <v>0</v>
          </cell>
          <cell r="G189">
            <v>0</v>
          </cell>
          <cell r="H189">
            <v>0</v>
          </cell>
          <cell r="I189">
            <v>0</v>
          </cell>
          <cell r="J189">
            <v>0</v>
          </cell>
          <cell r="K189">
            <v>4341.68</v>
          </cell>
          <cell r="L189">
            <v>4341.68</v>
          </cell>
          <cell r="M189">
            <v>4341.68</v>
          </cell>
          <cell r="N189">
            <v>4341.68</v>
          </cell>
          <cell r="O189">
            <v>4341.68</v>
          </cell>
          <cell r="P189">
            <v>4341.68</v>
          </cell>
          <cell r="Q189">
            <v>26050.080000000002</v>
          </cell>
        </row>
        <row r="190">
          <cell r="E190">
            <v>27750.870000000003</v>
          </cell>
          <cell r="F190">
            <v>27750.870000000003</v>
          </cell>
          <cell r="G190">
            <v>27750.870000000003</v>
          </cell>
          <cell r="H190">
            <v>27750.870000000003</v>
          </cell>
          <cell r="I190">
            <v>27750.870000000003</v>
          </cell>
          <cell r="J190">
            <v>27750.870000000003</v>
          </cell>
          <cell r="K190">
            <v>33476.014999999999</v>
          </cell>
          <cell r="L190">
            <v>33476.014999999999</v>
          </cell>
          <cell r="M190">
            <v>33476.014999999999</v>
          </cell>
          <cell r="N190">
            <v>33476.014999999999</v>
          </cell>
          <cell r="O190">
            <v>33476.014999999999</v>
          </cell>
          <cell r="P190">
            <v>33476.014999999999</v>
          </cell>
          <cell r="Q190">
            <v>367361.31000000011</v>
          </cell>
        </row>
        <row r="191">
          <cell r="B191" t="str">
            <v>DMC Parts</v>
          </cell>
          <cell r="R191">
            <v>341311230</v>
          </cell>
        </row>
        <row r="192">
          <cell r="C192" t="str">
            <v>CL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row>
        <row r="193">
          <cell r="C193" t="str">
            <v>CG</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21085290</v>
          </cell>
        </row>
        <row r="194">
          <cell r="C194" t="str">
            <v>CX</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Consumable</v>
          </cell>
        </row>
        <row r="197">
          <cell r="C197" t="str">
            <v>CL</v>
          </cell>
          <cell r="E197">
            <v>602.01</v>
          </cell>
          <cell r="F197">
            <v>602.01</v>
          </cell>
          <cell r="G197">
            <v>602.01</v>
          </cell>
          <cell r="H197">
            <v>602.01</v>
          </cell>
          <cell r="I197">
            <v>602.01</v>
          </cell>
          <cell r="J197">
            <v>602.01</v>
          </cell>
          <cell r="K197">
            <v>602.01</v>
          </cell>
          <cell r="L197">
            <v>602.01</v>
          </cell>
          <cell r="M197">
            <v>602.01</v>
          </cell>
          <cell r="N197">
            <v>602.01</v>
          </cell>
          <cell r="O197">
            <v>602.01</v>
          </cell>
          <cell r="P197">
            <v>602.01</v>
          </cell>
          <cell r="Q197">
            <v>7224.1200000000017</v>
          </cell>
        </row>
        <row r="198">
          <cell r="C198" t="str">
            <v>CL+AC</v>
          </cell>
          <cell r="E198">
            <v>0</v>
          </cell>
          <cell r="F198">
            <v>0</v>
          </cell>
          <cell r="G198">
            <v>0</v>
          </cell>
          <cell r="H198">
            <v>0</v>
          </cell>
          <cell r="I198">
            <v>0</v>
          </cell>
          <cell r="J198">
            <v>0</v>
          </cell>
          <cell r="K198">
            <v>100.33499999999999</v>
          </cell>
          <cell r="L198">
            <v>100.33499999999999</v>
          </cell>
          <cell r="M198">
            <v>100.33499999999999</v>
          </cell>
          <cell r="N198">
            <v>100.33499999999999</v>
          </cell>
          <cell r="O198">
            <v>100.33499999999999</v>
          </cell>
          <cell r="P198">
            <v>100.33499999999999</v>
          </cell>
          <cell r="Q198">
            <v>602.01</v>
          </cell>
        </row>
        <row r="199">
          <cell r="C199" t="str">
            <v>CX</v>
          </cell>
          <cell r="E199">
            <v>2145.5700000000002</v>
          </cell>
          <cell r="F199">
            <v>2145.5700000000002</v>
          </cell>
          <cell r="G199">
            <v>2145.5700000000002</v>
          </cell>
          <cell r="H199">
            <v>2145.5700000000002</v>
          </cell>
          <cell r="I199">
            <v>2145.5700000000002</v>
          </cell>
          <cell r="J199">
            <v>2145.5700000000002</v>
          </cell>
          <cell r="K199">
            <v>2145.5700000000002</v>
          </cell>
          <cell r="L199">
            <v>2145.5700000000002</v>
          </cell>
          <cell r="M199">
            <v>2145.5700000000002</v>
          </cell>
          <cell r="N199">
            <v>2145.5700000000002</v>
          </cell>
          <cell r="O199">
            <v>2145.5700000000002</v>
          </cell>
          <cell r="P199">
            <v>2145.5700000000002</v>
          </cell>
          <cell r="Q199">
            <v>25746.84</v>
          </cell>
        </row>
        <row r="200">
          <cell r="C200" t="str">
            <v>CX SUNROOF</v>
          </cell>
          <cell r="E200">
            <v>0</v>
          </cell>
          <cell r="F200">
            <v>0</v>
          </cell>
          <cell r="G200">
            <v>0</v>
          </cell>
          <cell r="H200">
            <v>0</v>
          </cell>
          <cell r="I200">
            <v>0</v>
          </cell>
          <cell r="J200">
            <v>0</v>
          </cell>
          <cell r="K200">
            <v>357.59500000000003</v>
          </cell>
          <cell r="L200">
            <v>357.59500000000003</v>
          </cell>
          <cell r="M200">
            <v>357.59500000000003</v>
          </cell>
          <cell r="N200">
            <v>357.59500000000003</v>
          </cell>
          <cell r="O200">
            <v>357.59500000000003</v>
          </cell>
          <cell r="P200">
            <v>357.59500000000003</v>
          </cell>
          <cell r="Q200">
            <v>2145.5700000000002</v>
          </cell>
        </row>
        <row r="201">
          <cell r="E201">
            <v>2747.58</v>
          </cell>
          <cell r="F201">
            <v>2747.58</v>
          </cell>
          <cell r="G201">
            <v>2747.58</v>
          </cell>
          <cell r="H201">
            <v>2747.58</v>
          </cell>
          <cell r="I201">
            <v>2747.58</v>
          </cell>
          <cell r="J201">
            <v>2747.58</v>
          </cell>
          <cell r="K201">
            <v>3205.51</v>
          </cell>
          <cell r="L201">
            <v>3205.51</v>
          </cell>
          <cell r="M201">
            <v>3205.51</v>
          </cell>
          <cell r="N201">
            <v>3205.51</v>
          </cell>
          <cell r="O201">
            <v>3205.51</v>
          </cell>
          <cell r="P201">
            <v>3205.51</v>
          </cell>
          <cell r="Q201">
            <v>35718.54</v>
          </cell>
          <cell r="R201">
            <v>33572970</v>
          </cell>
        </row>
        <row r="203">
          <cell r="B203" t="str">
            <v>Production  - Expenses</v>
          </cell>
          <cell r="E203">
            <v>2251.0518132145107</v>
          </cell>
          <cell r="F203">
            <v>2251.0518132145107</v>
          </cell>
          <cell r="G203">
            <v>2251.0518132145107</v>
          </cell>
          <cell r="H203">
            <v>2251.0518132145107</v>
          </cell>
          <cell r="I203">
            <v>2251.0518132145107</v>
          </cell>
          <cell r="J203">
            <v>2251.0518132145107</v>
          </cell>
          <cell r="K203">
            <v>2251.0518132145116</v>
          </cell>
          <cell r="L203">
            <v>2251.0518132145116</v>
          </cell>
          <cell r="M203">
            <v>2251.0518132145116</v>
          </cell>
          <cell r="N203">
            <v>2251.0518132145116</v>
          </cell>
          <cell r="O203">
            <v>2251.0518132145116</v>
          </cell>
          <cell r="P203">
            <v>2251.0518132145116</v>
          </cell>
          <cell r="Q203">
            <v>27012.621758574136</v>
          </cell>
          <cell r="R203">
            <v>27012621.758574128</v>
          </cell>
        </row>
        <row r="204">
          <cell r="B204" t="str">
            <v>Utility</v>
          </cell>
          <cell r="E204">
            <v>1162.5</v>
          </cell>
          <cell r="F204">
            <v>1162.5</v>
          </cell>
          <cell r="G204">
            <v>1162.5</v>
          </cell>
          <cell r="H204">
            <v>1162.5</v>
          </cell>
          <cell r="I204">
            <v>1162.5</v>
          </cell>
          <cell r="J204">
            <v>1162.5</v>
          </cell>
          <cell r="K204">
            <v>1356.25</v>
          </cell>
          <cell r="L204">
            <v>1356.25</v>
          </cell>
          <cell r="M204">
            <v>1356.25</v>
          </cell>
          <cell r="N204">
            <v>1356.25</v>
          </cell>
          <cell r="O204">
            <v>1356.25</v>
          </cell>
          <cell r="P204">
            <v>1356.25</v>
          </cell>
          <cell r="Q204">
            <v>15112.5</v>
          </cell>
        </row>
        <row r="205">
          <cell r="B205" t="str">
            <v>Selling Expenses</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row>
        <row r="206">
          <cell r="B206" t="str">
            <v>Advertisement</v>
          </cell>
          <cell r="E206">
            <v>3267.1785390357918</v>
          </cell>
          <cell r="F206">
            <v>5722.4534291495156</v>
          </cell>
          <cell r="G206">
            <v>176.07549012767743</v>
          </cell>
          <cell r="H206">
            <v>732.42512907276921</v>
          </cell>
          <cell r="I206">
            <v>3235.9495154735855</v>
          </cell>
          <cell r="J206">
            <v>3461.1754975513181</v>
          </cell>
          <cell r="K206">
            <v>6775.2448701212988</v>
          </cell>
          <cell r="L206">
            <v>48.533272708605296</v>
          </cell>
          <cell r="M206">
            <v>48.533272708605296</v>
          </cell>
          <cell r="N206">
            <v>5459.9931797180961</v>
          </cell>
          <cell r="O206">
            <v>3154.6627260593432</v>
          </cell>
          <cell r="P206">
            <v>533.86599979465802</v>
          </cell>
          <cell r="Q206">
            <v>32616.090921521274</v>
          </cell>
          <cell r="R206">
            <v>32616090.921521265</v>
          </cell>
        </row>
        <row r="207">
          <cell r="B207" t="str">
            <v>Administrative Expenses</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B208" t="str">
            <v xml:space="preserve">Charity </v>
          </cell>
          <cell r="E208">
            <v>41.995663398490194</v>
          </cell>
          <cell r="F208">
            <v>37.171897456944308</v>
          </cell>
          <cell r="G208">
            <v>36.574309394318952</v>
          </cell>
          <cell r="H208">
            <v>33.444169847864281</v>
          </cell>
          <cell r="I208">
            <v>44.705546988892252</v>
          </cell>
          <cell r="J208">
            <v>43.19982843932474</v>
          </cell>
          <cell r="K208">
            <v>38.274297027375844</v>
          </cell>
          <cell r="L208">
            <v>48.167125127388616</v>
          </cell>
          <cell r="M208">
            <v>44.881127641468566</v>
          </cell>
          <cell r="N208">
            <v>46.746188658827478</v>
          </cell>
          <cell r="O208">
            <v>47.089714875935435</v>
          </cell>
          <cell r="P208">
            <v>45.427294157637689</v>
          </cell>
          <cell r="Q208">
            <v>507.67716301446831</v>
          </cell>
          <cell r="R208">
            <v>507677.16301446845</v>
          </cell>
        </row>
        <row r="209">
          <cell r="Q209">
            <v>0</v>
          </cell>
        </row>
        <row r="210">
          <cell r="E210">
            <v>6722.7260156487928</v>
          </cell>
          <cell r="F210">
            <v>9173.1771398209712</v>
          </cell>
          <cell r="G210">
            <v>3626.2016127365068</v>
          </cell>
          <cell r="H210">
            <v>4179.4211121351436</v>
          </cell>
          <cell r="I210">
            <v>6694.2068756769886</v>
          </cell>
          <cell r="J210">
            <v>6917.9271392051542</v>
          </cell>
          <cell r="K210">
            <v>10420.820980363187</v>
          </cell>
          <cell r="L210">
            <v>3704.0022110505056</v>
          </cell>
          <cell r="M210">
            <v>3700.7162135645854</v>
          </cell>
          <cell r="N210">
            <v>9114.0411815914358</v>
          </cell>
          <cell r="O210">
            <v>6809.0542541497898</v>
          </cell>
          <cell r="P210">
            <v>4186.5951071668069</v>
          </cell>
          <cell r="Q210">
            <v>75248.889843109864</v>
          </cell>
        </row>
        <row r="211">
          <cell r="B211" t="str">
            <v>Instalment of L.T. Loan</v>
          </cell>
          <cell r="E211">
            <v>0</v>
          </cell>
          <cell r="J211">
            <v>0</v>
          </cell>
          <cell r="P211">
            <v>0</v>
          </cell>
          <cell r="Q211">
            <v>0</v>
          </cell>
        </row>
        <row r="212">
          <cell r="B212" t="str">
            <v>Investment for the year</v>
          </cell>
          <cell r="E212">
            <v>0</v>
          </cell>
          <cell r="G212">
            <v>0</v>
          </cell>
          <cell r="H212">
            <v>0</v>
          </cell>
          <cell r="I212">
            <v>0</v>
          </cell>
          <cell r="J212">
            <v>0</v>
          </cell>
          <cell r="K212">
            <v>0</v>
          </cell>
          <cell r="L212">
            <v>0</v>
          </cell>
          <cell r="M212">
            <v>0</v>
          </cell>
          <cell r="N212">
            <v>0</v>
          </cell>
          <cell r="O212">
            <v>0</v>
          </cell>
          <cell r="P212">
            <v>0</v>
          </cell>
          <cell r="Q212">
            <v>0</v>
          </cell>
        </row>
        <row r="213">
          <cell r="B213" t="str">
            <v>Bank charges</v>
          </cell>
          <cell r="E213">
            <v>100</v>
          </cell>
          <cell r="F213">
            <v>100</v>
          </cell>
          <cell r="G213">
            <v>100</v>
          </cell>
          <cell r="H213">
            <v>100</v>
          </cell>
          <cell r="I213">
            <v>100</v>
          </cell>
          <cell r="J213">
            <v>100</v>
          </cell>
          <cell r="K213">
            <v>100</v>
          </cell>
          <cell r="L213">
            <v>100</v>
          </cell>
          <cell r="M213">
            <v>100</v>
          </cell>
          <cell r="N213">
            <v>100</v>
          </cell>
          <cell r="O213">
            <v>100</v>
          </cell>
          <cell r="P213">
            <v>100</v>
          </cell>
          <cell r="Q213">
            <v>1200</v>
          </cell>
        </row>
        <row r="214">
          <cell r="B214" t="str">
            <v>Payment of short term markup</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E215">
            <v>100</v>
          </cell>
          <cell r="F215">
            <v>100</v>
          </cell>
          <cell r="G215">
            <v>100</v>
          </cell>
          <cell r="H215">
            <v>100</v>
          </cell>
          <cell r="I215">
            <v>100</v>
          </cell>
          <cell r="J215">
            <v>100</v>
          </cell>
          <cell r="K215">
            <v>100</v>
          </cell>
          <cell r="L215">
            <v>100</v>
          </cell>
          <cell r="M215">
            <v>100</v>
          </cell>
          <cell r="N215">
            <v>100</v>
          </cell>
          <cell r="O215">
            <v>100</v>
          </cell>
          <cell r="P215">
            <v>100</v>
          </cell>
          <cell r="Q215">
            <v>1200</v>
          </cell>
        </row>
        <row r="217">
          <cell r="B217" t="str">
            <v>Payment of Running Royalty</v>
          </cell>
          <cell r="E217">
            <v>0</v>
          </cell>
          <cell r="F217">
            <v>0</v>
          </cell>
          <cell r="G217">
            <v>0</v>
          </cell>
          <cell r="H217">
            <v>4000</v>
          </cell>
          <cell r="I217">
            <v>0</v>
          </cell>
          <cell r="J217">
            <v>0</v>
          </cell>
          <cell r="K217">
            <v>0</v>
          </cell>
          <cell r="L217">
            <v>0</v>
          </cell>
          <cell r="M217">
            <v>0</v>
          </cell>
          <cell r="N217">
            <v>0</v>
          </cell>
          <cell r="O217">
            <v>0</v>
          </cell>
          <cell r="P217">
            <v>0</v>
          </cell>
          <cell r="Q217">
            <v>4000</v>
          </cell>
        </row>
        <row r="218">
          <cell r="B218" t="str">
            <v>Initial royalty</v>
          </cell>
          <cell r="E218">
            <v>0</v>
          </cell>
          <cell r="F218">
            <v>0</v>
          </cell>
          <cell r="Q218">
            <v>0</v>
          </cell>
        </row>
        <row r="219">
          <cell r="B219" t="str">
            <v>W.P.P.F.</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W.W.F.</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Imprest account</v>
          </cell>
          <cell r="E221">
            <v>0</v>
          </cell>
          <cell r="F221">
            <v>0</v>
          </cell>
          <cell r="G221">
            <v>0</v>
          </cell>
          <cell r="H221">
            <v>0</v>
          </cell>
          <cell r="I221">
            <v>0</v>
          </cell>
          <cell r="J221">
            <v>0</v>
          </cell>
          <cell r="K221">
            <v>0</v>
          </cell>
          <cell r="M221">
            <v>0</v>
          </cell>
          <cell r="N221">
            <v>0</v>
          </cell>
          <cell r="O221">
            <v>0</v>
          </cell>
          <cell r="P221">
            <v>0</v>
          </cell>
          <cell r="Q221">
            <v>0</v>
          </cell>
        </row>
        <row r="222">
          <cell r="E222">
            <v>0</v>
          </cell>
          <cell r="F222">
            <v>0</v>
          </cell>
          <cell r="G222">
            <v>0</v>
          </cell>
          <cell r="H222">
            <v>4000</v>
          </cell>
          <cell r="I222">
            <v>0</v>
          </cell>
          <cell r="J222">
            <v>0</v>
          </cell>
          <cell r="K222">
            <v>0</v>
          </cell>
          <cell r="L222">
            <v>0</v>
          </cell>
          <cell r="M222">
            <v>0</v>
          </cell>
          <cell r="N222">
            <v>0</v>
          </cell>
          <cell r="O222">
            <v>0</v>
          </cell>
          <cell r="P222">
            <v>0</v>
          </cell>
          <cell r="Q222">
            <v>4000</v>
          </cell>
        </row>
        <row r="223">
          <cell r="B223" t="str">
            <v>Total of Out flow</v>
          </cell>
          <cell r="E223">
            <v>92942.848545395769</v>
          </cell>
          <cell r="F223">
            <v>95393.299669567961</v>
          </cell>
          <cell r="G223">
            <v>89846.3241424835</v>
          </cell>
          <cell r="H223">
            <v>94399.543641882134</v>
          </cell>
          <cell r="I223">
            <v>92914.329405423981</v>
          </cell>
          <cell r="J223">
            <v>93138.049668952139</v>
          </cell>
          <cell r="K223">
            <v>112094.297265068</v>
          </cell>
          <cell r="L223">
            <v>105377.47849575532</v>
          </cell>
          <cell r="M223">
            <v>105374.1924982694</v>
          </cell>
          <cell r="N223">
            <v>110787.51746629625</v>
          </cell>
          <cell r="O223">
            <v>108482.53053885461</v>
          </cell>
          <cell r="P223">
            <v>105860.07139187162</v>
          </cell>
          <cell r="Q223">
            <v>1206610.482729821</v>
          </cell>
        </row>
        <row r="225">
          <cell r="B225" t="str">
            <v>Net Cash In/&lt;out&gt; flow</v>
          </cell>
          <cell r="E225">
            <v>5524.3978314158303</v>
          </cell>
          <cell r="F225">
            <v>3073.9467072436382</v>
          </cell>
          <cell r="G225">
            <v>8620.9222343280999</v>
          </cell>
          <cell r="H225">
            <v>4067.7027349294658</v>
          </cell>
          <cell r="I225">
            <v>5552.9169713876181</v>
          </cell>
          <cell r="J225">
            <v>5329.1967078594607</v>
          </cell>
          <cell r="K225">
            <v>3932.9491117435828</v>
          </cell>
          <cell r="L225">
            <v>10649.767881056265</v>
          </cell>
          <cell r="M225">
            <v>10653.053878542181</v>
          </cell>
          <cell r="N225">
            <v>5239.7289105153322</v>
          </cell>
          <cell r="O225">
            <v>7544.7158379569737</v>
          </cell>
          <cell r="P225">
            <v>10167.174984939964</v>
          </cell>
          <cell r="Q225">
            <v>80356.473791918252</v>
          </cell>
        </row>
        <row r="228">
          <cell r="B228" t="str">
            <v>Indus Motor Company Limited</v>
          </cell>
        </row>
        <row r="229">
          <cell r="B229" t="str">
            <v>Projected Cash Flow - (CBU Operation)</v>
          </cell>
        </row>
        <row r="230">
          <cell r="B230" t="str">
            <v>from 01-07-2000 to 30-06-2001</v>
          </cell>
        </row>
        <row r="231">
          <cell r="Q231" t="str">
            <v>Rs ' 000</v>
          </cell>
        </row>
        <row r="232">
          <cell r="B232" t="str">
            <v>Description</v>
          </cell>
          <cell r="E232">
            <v>183</v>
          </cell>
          <cell r="F232">
            <v>214</v>
          </cell>
          <cell r="G232">
            <v>245</v>
          </cell>
          <cell r="H232">
            <v>276</v>
          </cell>
          <cell r="I232">
            <v>307</v>
          </cell>
          <cell r="J232">
            <v>338</v>
          </cell>
          <cell r="K232">
            <v>369</v>
          </cell>
          <cell r="L232">
            <v>400</v>
          </cell>
          <cell r="M232">
            <v>431</v>
          </cell>
          <cell r="N232">
            <v>462</v>
          </cell>
          <cell r="O232">
            <v>493</v>
          </cell>
          <cell r="P232">
            <v>524</v>
          </cell>
          <cell r="Q232" t="str">
            <v>Total</v>
          </cell>
        </row>
        <row r="234">
          <cell r="B234" t="str">
            <v>In Flow</v>
          </cell>
        </row>
        <row r="235">
          <cell r="B235" t="str">
            <v>Collection based on COD &amp; Net Sales :</v>
          </cell>
        </row>
        <row r="236">
          <cell r="C236" t="str">
            <v>Total Units sold</v>
          </cell>
          <cell r="E236">
            <v>35</v>
          </cell>
          <cell r="F236">
            <v>31</v>
          </cell>
          <cell r="G236">
            <v>30</v>
          </cell>
          <cell r="H236">
            <v>30</v>
          </cell>
          <cell r="I236">
            <v>31</v>
          </cell>
          <cell r="J236">
            <v>36</v>
          </cell>
          <cell r="K236">
            <v>35</v>
          </cell>
          <cell r="L236">
            <v>32</v>
          </cell>
          <cell r="M236">
            <v>30</v>
          </cell>
          <cell r="N236">
            <v>29</v>
          </cell>
          <cell r="O236">
            <v>31</v>
          </cell>
          <cell r="P236">
            <v>37</v>
          </cell>
          <cell r="Q236">
            <v>387</v>
          </cell>
        </row>
        <row r="238">
          <cell r="C238" t="str">
            <v>Collection</v>
          </cell>
          <cell r="E238">
            <v>89954.34782608696</v>
          </cell>
          <cell r="F238">
            <v>82335.217391304337</v>
          </cell>
          <cell r="G238">
            <v>80373.913043478271</v>
          </cell>
          <cell r="H238">
            <v>82610.434782608689</v>
          </cell>
          <cell r="I238">
            <v>85441.304347826095</v>
          </cell>
          <cell r="J238">
            <v>95021.739130434784</v>
          </cell>
          <cell r="K238">
            <v>98184.782608695663</v>
          </cell>
          <cell r="L238">
            <v>90448.695652173905</v>
          </cell>
          <cell r="M238">
            <v>86639.130434782608</v>
          </cell>
          <cell r="N238">
            <v>85030</v>
          </cell>
          <cell r="O238">
            <v>88839.565217391311</v>
          </cell>
          <cell r="P238">
            <v>102233.47826086957</v>
          </cell>
          <cell r="Q238">
            <v>1067112.6086956523</v>
          </cell>
        </row>
        <row r="240">
          <cell r="E240">
            <v>89954.34782608696</v>
          </cell>
          <cell r="F240">
            <v>82335.217391304337</v>
          </cell>
          <cell r="G240">
            <v>80373.913043478271</v>
          </cell>
          <cell r="H240">
            <v>82610.434782608689</v>
          </cell>
          <cell r="I240">
            <v>85441.304347826095</v>
          </cell>
          <cell r="J240">
            <v>95021.739130434784</v>
          </cell>
          <cell r="K240">
            <v>98184.782608695663</v>
          </cell>
          <cell r="L240">
            <v>90448.695652173905</v>
          </cell>
          <cell r="M240">
            <v>86639.130434782608</v>
          </cell>
          <cell r="N240">
            <v>85030</v>
          </cell>
          <cell r="O240">
            <v>88839.565217391311</v>
          </cell>
          <cell r="P240">
            <v>102233.47826086957</v>
          </cell>
          <cell r="Q240">
            <v>1067112.6086956523</v>
          </cell>
          <cell r="R240">
            <v>1067112608.695652</v>
          </cell>
        </row>
        <row r="242">
          <cell r="B242" t="str">
            <v>Out Flow</v>
          </cell>
        </row>
        <row r="243">
          <cell r="B243" t="str">
            <v>Arrival during the month</v>
          </cell>
        </row>
        <row r="244">
          <cell r="B244" t="str">
            <v>Document Ret. at Sight and Levies :</v>
          </cell>
        </row>
        <row r="245">
          <cell r="C245" t="str">
            <v>4X2 D/C</v>
          </cell>
          <cell r="E245">
            <v>3986.94</v>
          </cell>
          <cell r="F245">
            <v>3986.94</v>
          </cell>
          <cell r="G245">
            <v>3986.94</v>
          </cell>
          <cell r="H245">
            <v>3986.94</v>
          </cell>
          <cell r="I245">
            <v>3986.94</v>
          </cell>
          <cell r="J245">
            <v>3986.94</v>
          </cell>
          <cell r="K245">
            <v>3986.94</v>
          </cell>
          <cell r="L245">
            <v>3986.94</v>
          </cell>
          <cell r="M245">
            <v>3986.94</v>
          </cell>
          <cell r="N245">
            <v>3986.94</v>
          </cell>
          <cell r="O245">
            <v>3986.94</v>
          </cell>
          <cell r="P245">
            <v>3986.94</v>
          </cell>
          <cell r="Q245">
            <v>47843.280000000006</v>
          </cell>
        </row>
        <row r="246">
          <cell r="C246" t="str">
            <v xml:space="preserve">4X4 D/C </v>
          </cell>
          <cell r="E246">
            <v>30227.398000000001</v>
          </cell>
          <cell r="F246">
            <v>24047.437999999998</v>
          </cell>
          <cell r="G246">
            <v>22461.822</v>
          </cell>
          <cell r="H246">
            <v>22461.822</v>
          </cell>
          <cell r="I246">
            <v>24047.437999999998</v>
          </cell>
          <cell r="J246">
            <v>31813.013999999999</v>
          </cell>
          <cell r="K246">
            <v>28723.034</v>
          </cell>
          <cell r="L246">
            <v>25551.802</v>
          </cell>
          <cell r="M246">
            <v>22461.822</v>
          </cell>
          <cell r="N246">
            <v>20957.457999999999</v>
          </cell>
          <cell r="O246">
            <v>24047.437999999998</v>
          </cell>
          <cell r="P246">
            <v>31813.013999999999</v>
          </cell>
          <cell r="Q246">
            <v>308613.50000000006</v>
          </cell>
        </row>
        <row r="247">
          <cell r="C247" t="str">
            <v>Hiace - Commuter</v>
          </cell>
          <cell r="E247">
            <v>10328.44</v>
          </cell>
          <cell r="F247">
            <v>10328.44</v>
          </cell>
          <cell r="G247">
            <v>10328.44</v>
          </cell>
          <cell r="H247">
            <v>10328.44</v>
          </cell>
          <cell r="I247">
            <v>10328.44</v>
          </cell>
          <cell r="J247">
            <v>10328.44</v>
          </cell>
          <cell r="K247">
            <v>10328.44</v>
          </cell>
          <cell r="L247">
            <v>10328.44</v>
          </cell>
          <cell r="M247">
            <v>10328.44</v>
          </cell>
          <cell r="N247">
            <v>10328.44</v>
          </cell>
          <cell r="O247">
            <v>10328.44</v>
          </cell>
          <cell r="P247">
            <v>10328.44</v>
          </cell>
          <cell r="Q247">
            <v>123941.28000000001</v>
          </cell>
        </row>
        <row r="248">
          <cell r="C248" t="str">
            <v>Hiace- Panel van</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C249" t="str">
            <v xml:space="preserve">Coaster </v>
          </cell>
          <cell r="E249">
            <v>0</v>
          </cell>
          <cell r="F249">
            <v>0</v>
          </cell>
          <cell r="G249">
            <v>0</v>
          </cell>
          <cell r="H249">
            <v>0</v>
          </cell>
          <cell r="I249">
            <v>0</v>
          </cell>
          <cell r="J249">
            <v>0</v>
          </cell>
          <cell r="K249">
            <v>2244.261</v>
          </cell>
          <cell r="L249">
            <v>0</v>
          </cell>
          <cell r="M249">
            <v>0</v>
          </cell>
          <cell r="N249">
            <v>0</v>
          </cell>
          <cell r="O249">
            <v>0</v>
          </cell>
          <cell r="P249">
            <v>2244.261</v>
          </cell>
          <cell r="Q249">
            <v>4488.5219999999999</v>
          </cell>
        </row>
        <row r="250">
          <cell r="P250">
            <v>0</v>
          </cell>
          <cell r="Q250">
            <v>0</v>
          </cell>
        </row>
        <row r="251">
          <cell r="E251">
            <v>44542.778000000006</v>
          </cell>
          <cell r="F251">
            <v>38362.817999999999</v>
          </cell>
          <cell r="G251">
            <v>36777.201999999997</v>
          </cell>
          <cell r="H251">
            <v>36777.201999999997</v>
          </cell>
          <cell r="I251">
            <v>38362.817999999999</v>
          </cell>
          <cell r="J251">
            <v>46128.394</v>
          </cell>
          <cell r="K251">
            <v>45282.674999999996</v>
          </cell>
          <cell r="L251">
            <v>39867.182000000001</v>
          </cell>
          <cell r="M251">
            <v>36777.201999999997</v>
          </cell>
          <cell r="N251">
            <v>35272.837999999996</v>
          </cell>
          <cell r="O251">
            <v>38362.817999999999</v>
          </cell>
          <cell r="P251">
            <v>48372.654999999999</v>
          </cell>
          <cell r="Q251">
            <v>484886.58200000011</v>
          </cell>
          <cell r="R251">
            <v>855021191.9015584</v>
          </cell>
        </row>
        <row r="253">
          <cell r="B253" t="str">
            <v xml:space="preserve">30% Margin on L/C </v>
          </cell>
          <cell r="E253">
            <v>0</v>
          </cell>
          <cell r="F253">
            <v>0</v>
          </cell>
          <cell r="G253">
            <v>0</v>
          </cell>
          <cell r="H253">
            <v>0</v>
          </cell>
          <cell r="I253">
            <v>0</v>
          </cell>
          <cell r="J253">
            <v>0</v>
          </cell>
          <cell r="K253">
            <v>0</v>
          </cell>
          <cell r="L253">
            <v>0</v>
          </cell>
          <cell r="M253">
            <v>0</v>
          </cell>
          <cell r="N253">
            <v>0</v>
          </cell>
          <cell r="O253">
            <v>0</v>
          </cell>
          <cell r="P253">
            <v>0</v>
          </cell>
          <cell r="Q253">
            <v>0</v>
          </cell>
        </row>
        <row r="255">
          <cell r="B255" t="str">
            <v>Toyota - Parts consignment</v>
          </cell>
          <cell r="E255">
            <v>25381.66529942576</v>
          </cell>
          <cell r="F255">
            <v>25381.66529942576</v>
          </cell>
          <cell r="G255">
            <v>25381.66529942576</v>
          </cell>
          <cell r="H255">
            <v>26814.807219031994</v>
          </cell>
          <cell r="I255">
            <v>27531.378178835112</v>
          </cell>
          <cell r="J255">
            <v>27531.378178835112</v>
          </cell>
          <cell r="K255">
            <v>29322.805578342904</v>
          </cell>
          <cell r="L255">
            <v>29322.805578342904</v>
          </cell>
          <cell r="M255">
            <v>29322.805578342904</v>
          </cell>
          <cell r="N255">
            <v>29322.805578342904</v>
          </cell>
          <cell r="O255">
            <v>29322.805578342904</v>
          </cell>
          <cell r="P255">
            <v>29322.805578342904</v>
          </cell>
          <cell r="Q255">
            <v>333959.39294503699</v>
          </cell>
          <cell r="R255">
            <v>333959392.94503695</v>
          </cell>
        </row>
        <row r="256">
          <cell r="B256" t="str">
            <v>Daihatsu - Parts consignment</v>
          </cell>
          <cell r="E256">
            <v>1744.2575881870384</v>
          </cell>
          <cell r="F256">
            <v>1744.2575881870384</v>
          </cell>
          <cell r="G256">
            <v>1744.2575881870384</v>
          </cell>
          <cell r="H256">
            <v>1744.2575881870384</v>
          </cell>
          <cell r="I256">
            <v>2093.1091058244465</v>
          </cell>
          <cell r="J256">
            <v>2093.1091058244465</v>
          </cell>
          <cell r="K256">
            <v>2790.8121410992617</v>
          </cell>
          <cell r="L256">
            <v>2790.8121410992617</v>
          </cell>
          <cell r="M256">
            <v>2790.8121410992617</v>
          </cell>
          <cell r="N256">
            <v>2790.8121410992617</v>
          </cell>
          <cell r="O256">
            <v>2790.8121410992617</v>
          </cell>
          <cell r="P256">
            <v>2790.8121410992617</v>
          </cell>
          <cell r="Q256">
            <v>27908.121410992611</v>
          </cell>
          <cell r="R256">
            <v>27908121.410992622</v>
          </cell>
        </row>
        <row r="257">
          <cell r="B257" t="str">
            <v>Cost of Oil</v>
          </cell>
          <cell r="E257">
            <v>2270.0891304347829</v>
          </cell>
          <cell r="F257">
            <v>2270.0891304347829</v>
          </cell>
          <cell r="G257">
            <v>2270.0891304347829</v>
          </cell>
          <cell r="H257">
            <v>2670.2404347826091</v>
          </cell>
          <cell r="I257">
            <v>2670.2404347826091</v>
          </cell>
          <cell r="J257">
            <v>2670.2404347826091</v>
          </cell>
          <cell r="K257">
            <v>3462.847826086957</v>
          </cell>
          <cell r="L257">
            <v>3462.847826086957</v>
          </cell>
          <cell r="M257">
            <v>3462.847826086957</v>
          </cell>
          <cell r="N257">
            <v>3655.2282608695655</v>
          </cell>
          <cell r="O257">
            <v>3655.2282608695655</v>
          </cell>
          <cell r="P257">
            <v>3655.2282608695655</v>
          </cell>
          <cell r="Q257">
            <v>36175.216956521741</v>
          </cell>
          <cell r="R257">
            <v>36175216.956521742</v>
          </cell>
        </row>
        <row r="258">
          <cell r="E258">
            <v>29396.012018047582</v>
          </cell>
          <cell r="F258">
            <v>29396.012018047582</v>
          </cell>
          <cell r="G258">
            <v>29396.012018047582</v>
          </cell>
          <cell r="H258">
            <v>31229.305242001643</v>
          </cell>
          <cell r="I258">
            <v>32294.727719442166</v>
          </cell>
          <cell r="J258">
            <v>32294.727719442166</v>
          </cell>
          <cell r="K258">
            <v>35576.465545529121</v>
          </cell>
          <cell r="L258">
            <v>35576.465545529121</v>
          </cell>
          <cell r="M258">
            <v>35576.465545529121</v>
          </cell>
          <cell r="N258">
            <v>35768.845980311729</v>
          </cell>
          <cell r="O258">
            <v>35768.845980311729</v>
          </cell>
          <cell r="P258">
            <v>35768.845980311729</v>
          </cell>
          <cell r="Q258">
            <v>398042.73131255136</v>
          </cell>
          <cell r="R258">
            <v>398042731.31255132</v>
          </cell>
        </row>
        <row r="260">
          <cell r="B260" t="str">
            <v>Selling Expense</v>
          </cell>
          <cell r="E260">
            <v>545.31282388154943</v>
          </cell>
          <cell r="F260">
            <v>436.04027797654413</v>
          </cell>
          <cell r="G260">
            <v>418.13584483626511</v>
          </cell>
          <cell r="H260">
            <v>389.70212219030691</v>
          </cell>
          <cell r="I260">
            <v>555.79281203774985</v>
          </cell>
          <cell r="J260">
            <v>594.81445580131356</v>
          </cell>
          <cell r="K260">
            <v>455.43329673983442</v>
          </cell>
          <cell r="L260">
            <v>542.65171877158002</v>
          </cell>
          <cell r="M260">
            <v>479.90887975070746</v>
          </cell>
          <cell r="N260">
            <v>493.1259828280858</v>
          </cell>
          <cell r="O260">
            <v>519.5044518373885</v>
          </cell>
          <cell r="P260">
            <v>574.05186269819126</v>
          </cell>
          <cell r="Q260">
            <v>6004.4745293495171</v>
          </cell>
          <cell r="R260">
            <v>6004.4745293495171</v>
          </cell>
        </row>
        <row r="261">
          <cell r="B261" t="str">
            <v>Advertisement Expenses</v>
          </cell>
          <cell r="E261">
            <v>84.203586445051982</v>
          </cell>
          <cell r="F261">
            <v>95.505646974495946</v>
          </cell>
          <cell r="G261">
            <v>713.00467138462045</v>
          </cell>
          <cell r="H261">
            <v>693.40362949764938</v>
          </cell>
          <cell r="I261">
            <v>790.8812331224899</v>
          </cell>
          <cell r="J261">
            <v>91.847299851345184</v>
          </cell>
          <cell r="K261">
            <v>87.63575239453138</v>
          </cell>
          <cell r="L261">
            <v>511.77988422525749</v>
          </cell>
          <cell r="M261">
            <v>557.4926768428038</v>
          </cell>
          <cell r="N261">
            <v>76.145240868909752</v>
          </cell>
          <cell r="O261">
            <v>894.74401522816652</v>
          </cell>
          <cell r="P261">
            <v>129.55263714660998</v>
          </cell>
          <cell r="Q261">
            <v>4726.1962739819319</v>
          </cell>
          <cell r="R261">
            <v>4726.1962739819328</v>
          </cell>
        </row>
        <row r="262">
          <cell r="B262" t="str">
            <v>Administrative Expense</v>
          </cell>
          <cell r="E262">
            <v>1111.11144762853</v>
          </cell>
          <cell r="F262">
            <v>888.46130747166023</v>
          </cell>
          <cell r="G262">
            <v>851.97982426747126</v>
          </cell>
          <cell r="H262">
            <v>794.0442075956704</v>
          </cell>
          <cell r="I262">
            <v>1132.4651262904038</v>
          </cell>
          <cell r="J262">
            <v>1211.9743422709839</v>
          </cell>
          <cell r="K262">
            <v>927.97588370808353</v>
          </cell>
          <cell r="L262">
            <v>1105.6892675118343</v>
          </cell>
          <cell r="M262">
            <v>977.84652543843583</v>
          </cell>
          <cell r="N262">
            <v>1004.7772593046017</v>
          </cell>
          <cell r="O262">
            <v>1058.5251588653075</v>
          </cell>
          <cell r="P262">
            <v>1169.6691664727646</v>
          </cell>
          <cell r="Q262">
            <v>12234.519516825747</v>
          </cell>
          <cell r="R262">
            <v>12234.519516825749</v>
          </cell>
        </row>
        <row r="263">
          <cell r="B263" t="str">
            <v>Charity &amp; Donation</v>
          </cell>
          <cell r="E263">
            <v>38.732092199059529</v>
          </cell>
          <cell r="F263">
            <v>31.379406018504159</v>
          </cell>
          <cell r="G263">
            <v>30.139469146222496</v>
          </cell>
          <cell r="H263">
            <v>28.326941120919383</v>
          </cell>
          <cell r="I263">
            <v>39.162790942379736</v>
          </cell>
          <cell r="J263">
            <v>42.087133596405359</v>
          </cell>
          <cell r="K263">
            <v>32.651192697861674</v>
          </cell>
          <cell r="L263">
            <v>37.853032587757859</v>
          </cell>
          <cell r="M263">
            <v>33.785121810224695</v>
          </cell>
          <cell r="N263">
            <v>34.535522483787283</v>
          </cell>
          <cell r="O263">
            <v>36.347967369991864</v>
          </cell>
          <cell r="P263">
            <v>40.351311089410743</v>
          </cell>
          <cell r="Q263">
            <v>425.35198106252477</v>
          </cell>
          <cell r="R263">
            <v>425.35198106252471</v>
          </cell>
        </row>
        <row r="265">
          <cell r="E265">
            <v>1779.3599501541908</v>
          </cell>
          <cell r="F265">
            <v>1451.3866384412045</v>
          </cell>
          <cell r="G265">
            <v>2013.2598096345791</v>
          </cell>
          <cell r="H265">
            <v>1905.4769004045461</v>
          </cell>
          <cell r="I265">
            <v>2518.3019623930231</v>
          </cell>
          <cell r="J265">
            <v>1940.7232315200481</v>
          </cell>
          <cell r="K265">
            <v>1503.696125540311</v>
          </cell>
          <cell r="L265">
            <v>2197.9739030964297</v>
          </cell>
          <cell r="M265">
            <v>2049.0332038421716</v>
          </cell>
          <cell r="N265">
            <v>1608.5840054853843</v>
          </cell>
          <cell r="O265">
            <v>2509.1215933008539</v>
          </cell>
          <cell r="P265">
            <v>1913.6249774069765</v>
          </cell>
          <cell r="Q265">
            <v>23390.542301219724</v>
          </cell>
        </row>
        <row r="267">
          <cell r="B267" t="str">
            <v>Financial Charges</v>
          </cell>
        </row>
        <row r="268">
          <cell r="C268" t="str">
            <v>Working Capital</v>
          </cell>
          <cell r="E268">
            <v>0</v>
          </cell>
          <cell r="F268">
            <v>0</v>
          </cell>
          <cell r="G268">
            <v>0</v>
          </cell>
          <cell r="H268">
            <v>0</v>
          </cell>
          <cell r="I268">
            <v>0</v>
          </cell>
          <cell r="J268">
            <v>0</v>
          </cell>
          <cell r="K268">
            <v>0</v>
          </cell>
          <cell r="L268">
            <v>0</v>
          </cell>
          <cell r="M268">
            <v>0</v>
          </cell>
          <cell r="N268">
            <v>0</v>
          </cell>
          <cell r="O268">
            <v>0</v>
          </cell>
          <cell r="P268">
            <v>0</v>
          </cell>
          <cell r="Q268">
            <v>0</v>
          </cell>
        </row>
        <row r="270">
          <cell r="B270" t="str">
            <v>Presumptive</v>
          </cell>
          <cell r="E270">
            <v>4312.6039179655454</v>
          </cell>
          <cell r="F270">
            <v>3473.3289179655453</v>
          </cell>
          <cell r="G270">
            <v>3825.4409179655454</v>
          </cell>
          <cell r="H270">
            <v>3995.1444331419198</v>
          </cell>
          <cell r="I270">
            <v>4053.8886907301071</v>
          </cell>
          <cell r="J270">
            <v>4541.0516907301071</v>
          </cell>
          <cell r="K270">
            <v>4608.3653347005738</v>
          </cell>
          <cell r="L270">
            <v>4255.7583347005739</v>
          </cell>
          <cell r="M270">
            <v>4061.9093347005742</v>
          </cell>
          <cell r="N270">
            <v>3967.5253347005741</v>
          </cell>
          <cell r="O270">
            <v>4161.3743347005739</v>
          </cell>
          <cell r="P270">
            <v>4802.214334700574</v>
          </cell>
          <cell r="Q270">
            <v>50058.605576702212</v>
          </cell>
          <cell r="R270">
            <v>50058.605576702219</v>
          </cell>
        </row>
        <row r="272">
          <cell r="C272" t="str">
            <v>Commission on HD</v>
          </cell>
          <cell r="E272">
            <v>-537.32799999999997</v>
          </cell>
          <cell r="F272">
            <v>-427.928</v>
          </cell>
          <cell r="G272">
            <v>-507.96</v>
          </cell>
          <cell r="H272">
            <v>-9525.4480000000003</v>
          </cell>
          <cell r="I272">
            <v>-9587.9680000000008</v>
          </cell>
          <cell r="J272">
            <v>-9511.3160000000007</v>
          </cell>
          <cell r="K272">
            <v>-2546.7600000000002</v>
          </cell>
          <cell r="L272">
            <v>-474.80799999999999</v>
          </cell>
          <cell r="M272">
            <v>-570.07599999999991</v>
          </cell>
          <cell r="N272">
            <v>-427.92799999999994</v>
          </cell>
          <cell r="O272">
            <v>-474.80799999999999</v>
          </cell>
          <cell r="P272">
            <v>-507.96</v>
          </cell>
          <cell r="Q272">
            <v>-35100.288</v>
          </cell>
          <cell r="R272">
            <v>35100.288</v>
          </cell>
        </row>
        <row r="273">
          <cell r="C273" t="str">
            <v>Interest Income</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E274">
            <v>-537.32799999999997</v>
          </cell>
          <cell r="F274">
            <v>-427.928</v>
          </cell>
          <cell r="G274">
            <v>-507.96</v>
          </cell>
          <cell r="H274">
            <v>-9525.4480000000003</v>
          </cell>
          <cell r="I274">
            <v>-9587.9680000000008</v>
          </cell>
          <cell r="J274">
            <v>-9511.3160000000007</v>
          </cell>
          <cell r="K274">
            <v>-2546.7600000000002</v>
          </cell>
          <cell r="L274">
            <v>-474.80799999999999</v>
          </cell>
          <cell r="M274">
            <v>-570.07599999999991</v>
          </cell>
          <cell r="N274">
            <v>-427.92799999999994</v>
          </cell>
          <cell r="O274">
            <v>-474.80799999999999</v>
          </cell>
          <cell r="P274">
            <v>-507.96</v>
          </cell>
          <cell r="Q274">
            <v>-35100.288</v>
          </cell>
        </row>
        <row r="276">
          <cell r="C276" t="str">
            <v>Total of Out flow</v>
          </cell>
          <cell r="E276">
            <v>79493.42588616733</v>
          </cell>
          <cell r="F276">
            <v>72255.617574454329</v>
          </cell>
          <cell r="G276">
            <v>71503.954745647701</v>
          </cell>
          <cell r="H276">
            <v>64381.680575548104</v>
          </cell>
          <cell r="I276">
            <v>67641.76837256529</v>
          </cell>
          <cell r="J276">
            <v>75393.580641692315</v>
          </cell>
          <cell r="K276">
            <v>84424.442005770004</v>
          </cell>
          <cell r="L276">
            <v>81422.57178332613</v>
          </cell>
          <cell r="M276">
            <v>77894.534084071856</v>
          </cell>
          <cell r="N276">
            <v>76189.865320497687</v>
          </cell>
          <cell r="O276">
            <v>80327.351908313169</v>
          </cell>
          <cell r="P276">
            <v>90349.380292419286</v>
          </cell>
          <cell r="Q276">
            <v>857194.83482295903</v>
          </cell>
        </row>
        <row r="277">
          <cell r="B277" t="str">
            <v>Net Cash In/&lt;out&gt; flow</v>
          </cell>
          <cell r="E277">
            <v>10460.92193991963</v>
          </cell>
          <cell r="F277">
            <v>10079.599816850008</v>
          </cell>
          <cell r="G277">
            <v>8869.9582978305698</v>
          </cell>
          <cell r="H277">
            <v>18228.754207060585</v>
          </cell>
          <cell r="I277">
            <v>17799.535975260806</v>
          </cell>
          <cell r="J277">
            <v>19628.158488742469</v>
          </cell>
          <cell r="K277">
            <v>13760.340602925658</v>
          </cell>
          <cell r="L277">
            <v>9026.1238688477752</v>
          </cell>
          <cell r="M277">
            <v>8744.5963507107517</v>
          </cell>
          <cell r="N277">
            <v>8840.1346795023128</v>
          </cell>
          <cell r="O277">
            <v>8512.2133090781426</v>
          </cell>
          <cell r="P277">
            <v>11884.097968450282</v>
          </cell>
          <cell r="Q277">
            <v>209917.7738726933</v>
          </cell>
        </row>
        <row r="282">
          <cell r="B282" t="str">
            <v>INDUS MOTOR COMPANY LIMITED</v>
          </cell>
        </row>
        <row r="283">
          <cell r="B283" t="str">
            <v>Projected Cash Flow (CKD - Toyota &amp; Daihatsu)</v>
          </cell>
        </row>
        <row r="284">
          <cell r="B284" t="str">
            <v>From 01-07-2002 to 30-06-2003</v>
          </cell>
        </row>
        <row r="286">
          <cell r="E286">
            <v>549</v>
          </cell>
          <cell r="F286">
            <v>580</v>
          </cell>
          <cell r="G286">
            <v>611</v>
          </cell>
          <cell r="H286">
            <v>642</v>
          </cell>
          <cell r="I286">
            <v>673</v>
          </cell>
          <cell r="J286">
            <v>704</v>
          </cell>
          <cell r="K286">
            <v>735</v>
          </cell>
          <cell r="L286">
            <v>766</v>
          </cell>
          <cell r="M286">
            <v>797</v>
          </cell>
          <cell r="N286">
            <v>828</v>
          </cell>
          <cell r="O286">
            <v>859</v>
          </cell>
          <cell r="P286">
            <v>890</v>
          </cell>
          <cell r="Q286" t="str">
            <v>TOTAL</v>
          </cell>
        </row>
        <row r="288">
          <cell r="B288" t="str">
            <v>Total Units Sold</v>
          </cell>
          <cell r="E288">
            <v>1210</v>
          </cell>
          <cell r="F288">
            <v>1390</v>
          </cell>
          <cell r="G288">
            <v>1421</v>
          </cell>
          <cell r="H288">
            <v>1550</v>
          </cell>
          <cell r="I288">
            <v>1170</v>
          </cell>
          <cell r="J288">
            <v>1201</v>
          </cell>
          <cell r="K288">
            <v>1600</v>
          </cell>
          <cell r="L288">
            <v>1300</v>
          </cell>
          <cell r="M288">
            <v>1380</v>
          </cell>
          <cell r="N288">
            <v>1290</v>
          </cell>
          <cell r="O288">
            <v>1280</v>
          </cell>
          <cell r="P288">
            <v>1308</v>
          </cell>
          <cell r="Q288">
            <v>16100</v>
          </cell>
        </row>
        <row r="290">
          <cell r="B290" t="str">
            <v>Inflow</v>
          </cell>
        </row>
        <row r="291">
          <cell r="B291" t="str">
            <v>Sales</v>
          </cell>
          <cell r="E291">
            <v>877403.33333333337</v>
          </cell>
          <cell r="F291">
            <v>1010599.8550724637</v>
          </cell>
          <cell r="G291">
            <v>1030424.2028985507</v>
          </cell>
          <cell r="H291">
            <v>1132182.463768116</v>
          </cell>
          <cell r="I291">
            <v>822823.33333333337</v>
          </cell>
          <cell r="J291">
            <v>844927.24637681164</v>
          </cell>
          <cell r="K291">
            <v>1153120.7246376812</v>
          </cell>
          <cell r="L291">
            <v>903518.98550724634</v>
          </cell>
          <cell r="M291">
            <v>980222.89855072461</v>
          </cell>
          <cell r="N291">
            <v>939201.1594202898</v>
          </cell>
          <cell r="O291">
            <v>927907.6811594204</v>
          </cell>
          <cell r="P291">
            <v>951782.02898550709</v>
          </cell>
          <cell r="Q291">
            <v>11574113.913043477</v>
          </cell>
        </row>
        <row r="292">
          <cell r="B292" t="str">
            <v>Scrap income / Advance from customer</v>
          </cell>
          <cell r="E292">
            <v>500</v>
          </cell>
          <cell r="F292">
            <v>500</v>
          </cell>
          <cell r="G292">
            <v>500</v>
          </cell>
          <cell r="H292">
            <v>500</v>
          </cell>
          <cell r="I292">
            <v>500</v>
          </cell>
          <cell r="J292">
            <v>500</v>
          </cell>
          <cell r="K292">
            <v>500</v>
          </cell>
          <cell r="L292">
            <v>500</v>
          </cell>
          <cell r="M292">
            <v>500</v>
          </cell>
          <cell r="N292">
            <v>200500</v>
          </cell>
          <cell r="O292">
            <v>500</v>
          </cell>
          <cell r="P292">
            <v>500</v>
          </cell>
          <cell r="Q292">
            <v>206000</v>
          </cell>
        </row>
        <row r="293">
          <cell r="B293" t="str">
            <v>Term Loan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Subsidy on advertisement</v>
          </cell>
          <cell r="E294">
            <v>1833.3333333333335</v>
          </cell>
          <cell r="F294">
            <v>1833.3333333333335</v>
          </cell>
          <cell r="G294">
            <v>1833.3333333333335</v>
          </cell>
          <cell r="H294">
            <v>1833.3333333333335</v>
          </cell>
          <cell r="I294">
            <v>1833.3333333333335</v>
          </cell>
          <cell r="J294">
            <v>1833.3333333333335</v>
          </cell>
          <cell r="K294">
            <v>1833.3333333333335</v>
          </cell>
          <cell r="L294">
            <v>1833.3333333333335</v>
          </cell>
          <cell r="M294">
            <v>1833.3333333333335</v>
          </cell>
          <cell r="N294">
            <v>1833.3333333333335</v>
          </cell>
          <cell r="O294">
            <v>1833.3333333333335</v>
          </cell>
          <cell r="P294">
            <v>12833.333333333334</v>
          </cell>
          <cell r="Q294">
            <v>33000</v>
          </cell>
        </row>
        <row r="295">
          <cell r="E295">
            <v>879736.66666666674</v>
          </cell>
          <cell r="F295">
            <v>1012933.1884057971</v>
          </cell>
          <cell r="G295">
            <v>1032757.536231884</v>
          </cell>
          <cell r="H295">
            <v>1134515.7971014492</v>
          </cell>
          <cell r="I295">
            <v>825156.66666666674</v>
          </cell>
          <cell r="J295">
            <v>847260.57971014502</v>
          </cell>
          <cell r="K295">
            <v>1155454.0579710144</v>
          </cell>
          <cell r="L295">
            <v>905852.31884057971</v>
          </cell>
          <cell r="M295">
            <v>982556.23188405798</v>
          </cell>
          <cell r="N295">
            <v>1141534.4927536231</v>
          </cell>
          <cell r="O295">
            <v>930241.01449275378</v>
          </cell>
          <cell r="P295">
            <v>965115.36231884046</v>
          </cell>
          <cell r="Q295">
            <v>11813113.913043477</v>
          </cell>
        </row>
        <row r="296">
          <cell r="B296" t="str">
            <v>Outflow</v>
          </cell>
        </row>
        <row r="297">
          <cell r="B297" t="str">
            <v>CKD</v>
          </cell>
        </row>
        <row r="298">
          <cell r="B298" t="str">
            <v>Total of Document Retirement</v>
          </cell>
          <cell r="E298">
            <v>290182.11880788003</v>
          </cell>
          <cell r="F298">
            <v>351799.4809654</v>
          </cell>
          <cell r="G298">
            <v>363318.9525446</v>
          </cell>
          <cell r="H298">
            <v>398120.02101820003</v>
          </cell>
          <cell r="I298">
            <v>288130.79907664005</v>
          </cell>
          <cell r="J298">
            <v>299045.59551412001</v>
          </cell>
          <cell r="K298">
            <v>406753.52610880003</v>
          </cell>
          <cell r="L298">
            <v>319701.89812496002</v>
          </cell>
          <cell r="M298">
            <v>348352.7772036001</v>
          </cell>
          <cell r="N298">
            <v>309033.1806354</v>
          </cell>
          <cell r="O298">
            <v>305472.31838760001</v>
          </cell>
          <cell r="P298">
            <v>313884.7821532801</v>
          </cell>
          <cell r="Q298">
            <v>3993795.4505404802</v>
          </cell>
        </row>
        <row r="299">
          <cell r="B299" t="str">
            <v xml:space="preserve">              Govt. Levies</v>
          </cell>
          <cell r="E299">
            <v>102567.8855620117</v>
          </cell>
          <cell r="F299">
            <v>118977.71227942807</v>
          </cell>
          <cell r="G299">
            <v>121563.40876913755</v>
          </cell>
          <cell r="H299">
            <v>131899.71307553945</v>
          </cell>
          <cell r="I299">
            <v>96674.661849595883</v>
          </cell>
          <cell r="J299">
            <v>99631.797692577718</v>
          </cell>
          <cell r="K299">
            <v>135138.81387390639</v>
          </cell>
          <cell r="L299">
            <v>106901.25916480068</v>
          </cell>
          <cell r="M299">
            <v>115310.84979733196</v>
          </cell>
          <cell r="N299">
            <v>109639.98769251104</v>
          </cell>
          <cell r="O299">
            <v>108300.34221050881</v>
          </cell>
          <cell r="P299">
            <v>111011.83961205283</v>
          </cell>
          <cell r="Q299">
            <v>1357618.271579402</v>
          </cell>
        </row>
        <row r="300">
          <cell r="E300">
            <v>392750.00436989171</v>
          </cell>
          <cell r="F300">
            <v>470777.19324482809</v>
          </cell>
          <cell r="G300">
            <v>484882.36131373758</v>
          </cell>
          <cell r="H300">
            <v>530019.73409373942</v>
          </cell>
          <cell r="I300">
            <v>384805.46092623594</v>
          </cell>
          <cell r="J300">
            <v>398677.39320669771</v>
          </cell>
          <cell r="K300">
            <v>541892.33998270635</v>
          </cell>
          <cell r="L300">
            <v>426603.15728976071</v>
          </cell>
          <cell r="M300">
            <v>463663.62700093206</v>
          </cell>
          <cell r="N300">
            <v>418673.16832791106</v>
          </cell>
          <cell r="O300">
            <v>413772.66059810884</v>
          </cell>
          <cell r="P300">
            <v>424896.62176533294</v>
          </cell>
          <cell r="Q300">
            <v>5351413.7221198827</v>
          </cell>
        </row>
        <row r="302">
          <cell r="B302" t="str">
            <v>Vendor Parts</v>
          </cell>
          <cell r="E302">
            <v>215104.86000000002</v>
          </cell>
          <cell r="F302">
            <v>245001.38999999998</v>
          </cell>
          <cell r="G302">
            <v>249321.11599999998</v>
          </cell>
          <cell r="H302">
            <v>273360.32</v>
          </cell>
          <cell r="I302">
            <v>199756.81</v>
          </cell>
          <cell r="J302">
            <v>204947.58599999998</v>
          </cell>
          <cell r="K302">
            <v>279433.745</v>
          </cell>
          <cell r="L302">
            <v>220708.03500000003</v>
          </cell>
          <cell r="M302">
            <v>235509.995</v>
          </cell>
          <cell r="N302">
            <v>229027.82500000001</v>
          </cell>
          <cell r="O302">
            <v>226753.02499999997</v>
          </cell>
          <cell r="P302">
            <v>232145.853</v>
          </cell>
          <cell r="Q302">
            <v>2811070.5600000005</v>
          </cell>
        </row>
        <row r="303">
          <cell r="B303" t="str">
            <v>Nummi parts</v>
          </cell>
          <cell r="E303">
            <v>117802.42856350001</v>
          </cell>
          <cell r="F303">
            <v>127066.61434150001</v>
          </cell>
          <cell r="G303">
            <v>127066.61434150001</v>
          </cell>
          <cell r="H303">
            <v>138824.1721305</v>
          </cell>
          <cell r="I303">
            <v>98685.112072500007</v>
          </cell>
          <cell r="J303">
            <v>100228.91492600001</v>
          </cell>
          <cell r="K303">
            <v>139716.11406950001</v>
          </cell>
          <cell r="L303">
            <v>106722.820657</v>
          </cell>
          <cell r="M303">
            <v>113360.41847600001</v>
          </cell>
          <cell r="N303">
            <v>124552.6617845</v>
          </cell>
          <cell r="O303">
            <v>122968.62717399999</v>
          </cell>
          <cell r="P303">
            <v>125916.99315250001</v>
          </cell>
          <cell r="Q303">
            <v>1442911.4916889998</v>
          </cell>
        </row>
        <row r="304">
          <cell r="B304" t="str">
            <v>DMC Parts</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Consumeables</v>
          </cell>
          <cell r="E305">
            <v>20012.739999999998</v>
          </cell>
          <cell r="F305">
            <v>22984.46</v>
          </cell>
          <cell r="G305">
            <v>23447.755000000005</v>
          </cell>
          <cell r="H305">
            <v>25745.239999999998</v>
          </cell>
          <cell r="I305">
            <v>18814.63</v>
          </cell>
          <cell r="J305">
            <v>19337.755000000005</v>
          </cell>
          <cell r="K305">
            <v>26264.300000000003</v>
          </cell>
          <cell r="L305">
            <v>20760.580000000002</v>
          </cell>
          <cell r="M305">
            <v>22146.720000000001</v>
          </cell>
          <cell r="N305">
            <v>21207.809999999998</v>
          </cell>
          <cell r="O305">
            <v>21000.660000000003</v>
          </cell>
          <cell r="P305">
            <v>21502.730000000003</v>
          </cell>
          <cell r="Q305">
            <v>263225.38</v>
          </cell>
        </row>
        <row r="306">
          <cell r="B306" t="str">
            <v>Total Material Cost</v>
          </cell>
          <cell r="E306">
            <v>745670.03293339175</v>
          </cell>
          <cell r="F306">
            <v>865829.65758632799</v>
          </cell>
          <cell r="G306">
            <v>884717.8466552376</v>
          </cell>
          <cell r="H306">
            <v>967949.46622423944</v>
          </cell>
          <cell r="I306">
            <v>702062.012998736</v>
          </cell>
          <cell r="J306">
            <v>723191.64913269773</v>
          </cell>
          <cell r="K306">
            <v>987306.4990522064</v>
          </cell>
          <cell r="L306">
            <v>774794.59294676071</v>
          </cell>
          <cell r="M306">
            <v>834680.76047693193</v>
          </cell>
          <cell r="N306">
            <v>793461.46511241095</v>
          </cell>
          <cell r="O306">
            <v>784494.97277210886</v>
          </cell>
          <cell r="P306">
            <v>804462.19791783288</v>
          </cell>
          <cell r="Q306">
            <v>9868621.1538088843</v>
          </cell>
        </row>
        <row r="307">
          <cell r="B307" t="str">
            <v>Production Expenses</v>
          </cell>
          <cell r="E307">
            <v>10131.193416666665</v>
          </cell>
          <cell r="F307">
            <v>10131.193416666662</v>
          </cell>
          <cell r="G307">
            <v>10131.193416666662</v>
          </cell>
          <cell r="H307">
            <v>10131.193416666662</v>
          </cell>
          <cell r="I307">
            <v>10131.193416666662</v>
          </cell>
          <cell r="J307">
            <v>10131.193416666662</v>
          </cell>
          <cell r="K307">
            <v>10131.193416666663</v>
          </cell>
          <cell r="L307">
            <v>10131.193416666663</v>
          </cell>
          <cell r="M307">
            <v>10131.193416666663</v>
          </cell>
          <cell r="N307">
            <v>10131.193416666663</v>
          </cell>
          <cell r="O307">
            <v>10131.193416666665</v>
          </cell>
          <cell r="P307">
            <v>10131.193416666663</v>
          </cell>
          <cell r="Q307">
            <v>121574.32099999994</v>
          </cell>
        </row>
        <row r="308">
          <cell r="B308" t="str">
            <v>Utility</v>
          </cell>
          <cell r="E308">
            <v>7050.06</v>
          </cell>
          <cell r="F308">
            <v>7925.94</v>
          </cell>
          <cell r="G308">
            <v>8076.7860000000001</v>
          </cell>
          <cell r="H308">
            <v>8704.5</v>
          </cell>
          <cell r="I308">
            <v>6855.42</v>
          </cell>
          <cell r="J308">
            <v>7006.2659999999996</v>
          </cell>
          <cell r="K308">
            <v>9141.5</v>
          </cell>
          <cell r="L308">
            <v>7681.7</v>
          </cell>
          <cell r="M308">
            <v>8070.98</v>
          </cell>
          <cell r="N308">
            <v>7633.04</v>
          </cell>
          <cell r="O308">
            <v>7584.38</v>
          </cell>
          <cell r="P308">
            <v>7720.6279999999997</v>
          </cell>
          <cell r="Q308">
            <v>93451.199999999983</v>
          </cell>
        </row>
        <row r="309">
          <cell r="B309" t="str">
            <v>Conversion Cost</v>
          </cell>
          <cell r="E309">
            <v>762851.28635005851</v>
          </cell>
          <cell r="F309">
            <v>883886.79100299464</v>
          </cell>
          <cell r="G309">
            <v>902925.82607190427</v>
          </cell>
          <cell r="H309">
            <v>986785.15964090615</v>
          </cell>
          <cell r="I309">
            <v>719048.62641540274</v>
          </cell>
          <cell r="J309">
            <v>740329.10854936438</v>
          </cell>
          <cell r="K309">
            <v>1006579.1924688731</v>
          </cell>
          <cell r="L309">
            <v>792607.48636342736</v>
          </cell>
          <cell r="M309">
            <v>852882.93389359862</v>
          </cell>
          <cell r="N309">
            <v>811225.69852907769</v>
          </cell>
          <cell r="O309">
            <v>802210.54618877557</v>
          </cell>
          <cell r="P309">
            <v>822314.01933449961</v>
          </cell>
          <cell r="Q309">
            <v>10083646.674808884</v>
          </cell>
        </row>
        <row r="311">
          <cell r="B311" t="str">
            <v>Selling, Admin. &amp; Other Expenses</v>
          </cell>
        </row>
        <row r="312">
          <cell r="B312" t="str">
            <v>Selling</v>
          </cell>
          <cell r="E312">
            <v>4716.5375094517831</v>
          </cell>
          <cell r="F312">
            <v>4825.8100553567892</v>
          </cell>
          <cell r="G312">
            <v>4843.7144884970676</v>
          </cell>
          <cell r="H312">
            <v>4872.1482111430259</v>
          </cell>
          <cell r="I312">
            <v>4706.0575212955846</v>
          </cell>
          <cell r="J312">
            <v>4667.0358775320201</v>
          </cell>
          <cell r="K312">
            <v>4806.4170365934979</v>
          </cell>
          <cell r="L312">
            <v>4719.198614561752</v>
          </cell>
          <cell r="M312">
            <v>4781.9414535826245</v>
          </cell>
          <cell r="N312">
            <v>4768.7243505052465</v>
          </cell>
          <cell r="O312">
            <v>4742.3458814959449</v>
          </cell>
          <cell r="P312">
            <v>4687.7984706351408</v>
          </cell>
          <cell r="Q312">
            <v>57137.729470650476</v>
          </cell>
        </row>
        <row r="313">
          <cell r="B313" t="str">
            <v>Advertisement</v>
          </cell>
          <cell r="E313">
            <v>3995.4749525907396</v>
          </cell>
          <cell r="F313">
            <v>6779.4477821750197</v>
          </cell>
          <cell r="G313">
            <v>8435.5708187430573</v>
          </cell>
          <cell r="H313">
            <v>9401.521499575123</v>
          </cell>
          <cell r="I313">
            <v>9932.5682823510979</v>
          </cell>
          <cell r="J313">
            <v>4181.8281976999733</v>
          </cell>
          <cell r="K313">
            <v>7700.1091177267672</v>
          </cell>
          <cell r="L313">
            <v>4499.2533884833474</v>
          </cell>
          <cell r="M313">
            <v>5603.5405958658002</v>
          </cell>
          <cell r="N313">
            <v>6196.347938849186</v>
          </cell>
          <cell r="O313">
            <v>11322.418710831178</v>
          </cell>
          <cell r="P313">
            <v>1591.813362648048</v>
          </cell>
          <cell r="Q313">
            <v>79639.894647539317</v>
          </cell>
        </row>
        <row r="314">
          <cell r="B314" t="str">
            <v>Administrative</v>
          </cell>
          <cell r="E314">
            <v>9610.2614690381342</v>
          </cell>
          <cell r="F314">
            <v>9832.9116091950054</v>
          </cell>
          <cell r="G314">
            <v>9869.3930923991938</v>
          </cell>
          <cell r="H314">
            <v>9927.3287090709946</v>
          </cell>
          <cell r="I314">
            <v>9588.9077903762609</v>
          </cell>
          <cell r="J314">
            <v>9509.39857439568</v>
          </cell>
          <cell r="K314">
            <v>9793.3970329585809</v>
          </cell>
          <cell r="L314">
            <v>9615.6836491548293</v>
          </cell>
          <cell r="M314">
            <v>9743.526391228228</v>
          </cell>
          <cell r="N314">
            <v>9716.5956573620624</v>
          </cell>
          <cell r="O314">
            <v>9662.8477578013571</v>
          </cell>
          <cell r="P314">
            <v>9551.7037501938994</v>
          </cell>
          <cell r="Q314">
            <v>116421.95548317423</v>
          </cell>
        </row>
        <row r="315">
          <cell r="B315" t="str">
            <v>Charity and donation</v>
          </cell>
          <cell r="E315">
            <v>376.99854188588557</v>
          </cell>
          <cell r="F315">
            <v>384.45874397933511</v>
          </cell>
          <cell r="G315">
            <v>385.71200036729516</v>
          </cell>
          <cell r="H315">
            <v>387.59429542004159</v>
          </cell>
          <cell r="I315">
            <v>376.30815659010244</v>
          </cell>
          <cell r="J315">
            <v>373.4240867120896</v>
          </cell>
          <cell r="K315">
            <v>382.85878386991027</v>
          </cell>
          <cell r="L315">
            <v>377.3579721581367</v>
          </cell>
          <cell r="M315">
            <v>381.52518928620168</v>
          </cell>
          <cell r="N315">
            <v>380.71842447847689</v>
          </cell>
          <cell r="O315">
            <v>378.89559786341243</v>
          </cell>
          <cell r="P315">
            <v>374.94249427207939</v>
          </cell>
          <cell r="Q315">
            <v>4560.7942868829668</v>
          </cell>
        </row>
        <row r="316">
          <cell r="B316" t="str">
            <v>Running Royalty</v>
          </cell>
          <cell r="E316">
            <v>0</v>
          </cell>
          <cell r="F316">
            <v>0</v>
          </cell>
          <cell r="G316">
            <v>0</v>
          </cell>
          <cell r="H316">
            <v>34000</v>
          </cell>
          <cell r="I316">
            <v>0</v>
          </cell>
          <cell r="J316">
            <v>0</v>
          </cell>
          <cell r="K316">
            <v>0</v>
          </cell>
          <cell r="L316">
            <v>0</v>
          </cell>
          <cell r="M316">
            <v>0</v>
          </cell>
          <cell r="N316">
            <v>0</v>
          </cell>
          <cell r="O316">
            <v>0</v>
          </cell>
          <cell r="P316">
            <v>0</v>
          </cell>
          <cell r="Q316">
            <v>34000</v>
          </cell>
        </row>
        <row r="317">
          <cell r="B317" t="str">
            <v>Initial royalty</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W.P.P.F.</v>
          </cell>
          <cell r="E318">
            <v>0</v>
          </cell>
          <cell r="F318">
            <v>0</v>
          </cell>
          <cell r="G318">
            <v>0</v>
          </cell>
          <cell r="H318">
            <v>0</v>
          </cell>
          <cell r="I318">
            <v>0</v>
          </cell>
          <cell r="J318">
            <v>0</v>
          </cell>
          <cell r="K318">
            <v>54000</v>
          </cell>
          <cell r="L318">
            <v>0</v>
          </cell>
          <cell r="M318">
            <v>0</v>
          </cell>
          <cell r="N318">
            <v>0</v>
          </cell>
          <cell r="O318">
            <v>0</v>
          </cell>
          <cell r="P318">
            <v>0</v>
          </cell>
          <cell r="Q318">
            <v>54000</v>
          </cell>
        </row>
        <row r="319">
          <cell r="B319" t="str">
            <v>W.W.F.</v>
          </cell>
          <cell r="E319">
            <v>0</v>
          </cell>
          <cell r="F319">
            <v>0</v>
          </cell>
          <cell r="G319">
            <v>0</v>
          </cell>
          <cell r="H319">
            <v>0</v>
          </cell>
          <cell r="I319">
            <v>0</v>
          </cell>
          <cell r="J319">
            <v>20000</v>
          </cell>
          <cell r="K319">
            <v>0</v>
          </cell>
          <cell r="L319">
            <v>0</v>
          </cell>
          <cell r="M319">
            <v>0</v>
          </cell>
          <cell r="N319">
            <v>0</v>
          </cell>
          <cell r="O319">
            <v>0</v>
          </cell>
          <cell r="P319">
            <v>0</v>
          </cell>
          <cell r="Q319">
            <v>20000</v>
          </cell>
        </row>
        <row r="320">
          <cell r="E320">
            <v>18699.272472966542</v>
          </cell>
          <cell r="F320">
            <v>21822.628190706149</v>
          </cell>
          <cell r="G320">
            <v>23534.390400006614</v>
          </cell>
          <cell r="H320">
            <v>58588.59271520919</v>
          </cell>
          <cell r="I320">
            <v>24603.841750613043</v>
          </cell>
          <cell r="J320">
            <v>38731.686736339761</v>
          </cell>
          <cell r="K320">
            <v>76682.781971148754</v>
          </cell>
          <cell r="L320">
            <v>19211.493624358063</v>
          </cell>
          <cell r="M320">
            <v>20510.533629962858</v>
          </cell>
          <cell r="N320">
            <v>21062.386371194971</v>
          </cell>
          <cell r="O320">
            <v>26106.507947991893</v>
          </cell>
          <cell r="P320">
            <v>16206.258077749168</v>
          </cell>
          <cell r="Q320">
            <v>365760.37388824701</v>
          </cell>
        </row>
        <row r="321">
          <cell r="B321" t="str">
            <v>Repayment of Loan</v>
          </cell>
        </row>
        <row r="322">
          <cell r="B322" t="str">
            <v>L.M.M.</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Term loan</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Project Investment</v>
          </cell>
        </row>
        <row r="326">
          <cell r="B326" t="str">
            <v>Capital Expenditure for the Year 2000-2001</v>
          </cell>
          <cell r="E326">
            <v>0</v>
          </cell>
          <cell r="F326">
            <v>0</v>
          </cell>
          <cell r="G326">
            <v>0</v>
          </cell>
          <cell r="H326">
            <v>2000</v>
          </cell>
          <cell r="I326">
            <v>2000</v>
          </cell>
          <cell r="J326">
            <v>2000</v>
          </cell>
          <cell r="K326">
            <v>2000</v>
          </cell>
          <cell r="L326">
            <v>2000</v>
          </cell>
          <cell r="M326">
            <v>2000</v>
          </cell>
          <cell r="N326">
            <v>2000</v>
          </cell>
          <cell r="O326">
            <v>2000</v>
          </cell>
          <cell r="P326">
            <v>2000</v>
          </cell>
          <cell r="Q326">
            <v>18000</v>
          </cell>
        </row>
        <row r="327">
          <cell r="B327" t="str">
            <v>Corolla Model change (557)</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E328">
            <v>0</v>
          </cell>
          <cell r="F328">
            <v>0</v>
          </cell>
          <cell r="G328">
            <v>0</v>
          </cell>
          <cell r="H328">
            <v>2000</v>
          </cell>
          <cell r="I328">
            <v>2000</v>
          </cell>
          <cell r="J328">
            <v>2000</v>
          </cell>
          <cell r="K328">
            <v>2000</v>
          </cell>
          <cell r="L328">
            <v>2000</v>
          </cell>
          <cell r="M328">
            <v>2000</v>
          </cell>
          <cell r="N328">
            <v>2000</v>
          </cell>
          <cell r="O328">
            <v>2000</v>
          </cell>
          <cell r="P328">
            <v>2000</v>
          </cell>
          <cell r="Q328">
            <v>18000</v>
          </cell>
        </row>
        <row r="330">
          <cell r="B330" t="str">
            <v>Other Payments/Adjustments</v>
          </cell>
        </row>
        <row r="331">
          <cell r="B331" t="str">
            <v xml:space="preserve">Income Tax </v>
          </cell>
          <cell r="E331">
            <v>0</v>
          </cell>
          <cell r="F331">
            <v>0</v>
          </cell>
          <cell r="G331">
            <v>31950</v>
          </cell>
          <cell r="H331">
            <v>0</v>
          </cell>
          <cell r="I331">
            <v>0</v>
          </cell>
          <cell r="J331">
            <v>31950</v>
          </cell>
          <cell r="K331">
            <v>0</v>
          </cell>
          <cell r="L331">
            <v>0</v>
          </cell>
          <cell r="M331">
            <v>31950</v>
          </cell>
          <cell r="N331">
            <v>0</v>
          </cell>
          <cell r="O331">
            <v>0</v>
          </cell>
          <cell r="P331">
            <v>31950</v>
          </cell>
          <cell r="Q331">
            <v>127800</v>
          </cell>
        </row>
        <row r="332">
          <cell r="B332" t="str">
            <v>Dividend  00~01</v>
          </cell>
          <cell r="E332">
            <v>0</v>
          </cell>
          <cell r="F332">
            <v>0</v>
          </cell>
          <cell r="G332">
            <v>0</v>
          </cell>
          <cell r="H332">
            <v>0</v>
          </cell>
          <cell r="I332">
            <v>0</v>
          </cell>
          <cell r="J332">
            <v>0</v>
          </cell>
          <cell r="K332">
            <v>157200</v>
          </cell>
          <cell r="L332">
            <v>0</v>
          </cell>
          <cell r="M332">
            <v>0</v>
          </cell>
          <cell r="N332">
            <v>0</v>
          </cell>
          <cell r="O332">
            <v>0</v>
          </cell>
          <cell r="P332">
            <v>0</v>
          </cell>
          <cell r="Q332">
            <v>157200</v>
          </cell>
        </row>
        <row r="333">
          <cell r="B333" t="str">
            <v>Bank charges</v>
          </cell>
          <cell r="E333">
            <v>600</v>
          </cell>
          <cell r="F333">
            <v>600</v>
          </cell>
          <cell r="G333">
            <v>600</v>
          </cell>
          <cell r="H333">
            <v>600</v>
          </cell>
          <cell r="I333">
            <v>600</v>
          </cell>
          <cell r="J333">
            <v>600</v>
          </cell>
          <cell r="K333">
            <v>600</v>
          </cell>
          <cell r="L333">
            <v>600</v>
          </cell>
          <cell r="M333">
            <v>600</v>
          </cell>
          <cell r="N333">
            <v>600</v>
          </cell>
          <cell r="O333">
            <v>600</v>
          </cell>
          <cell r="P333">
            <v>600</v>
          </cell>
          <cell r="Q333">
            <v>7200</v>
          </cell>
        </row>
        <row r="334">
          <cell r="B334" t="str">
            <v>Adjustment of advance from customers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Payment of short term markup</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Imprest account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E337">
            <v>600</v>
          </cell>
          <cell r="F337">
            <v>600</v>
          </cell>
          <cell r="G337">
            <v>32550</v>
          </cell>
          <cell r="H337">
            <v>600</v>
          </cell>
          <cell r="I337">
            <v>600</v>
          </cell>
          <cell r="J337">
            <v>32550</v>
          </cell>
          <cell r="K337">
            <v>157800</v>
          </cell>
          <cell r="L337">
            <v>600</v>
          </cell>
          <cell r="M337">
            <v>32550</v>
          </cell>
          <cell r="N337">
            <v>600</v>
          </cell>
          <cell r="O337">
            <v>600</v>
          </cell>
          <cell r="P337">
            <v>32550</v>
          </cell>
          <cell r="Q337">
            <v>292200</v>
          </cell>
        </row>
        <row r="339">
          <cell r="B339" t="str">
            <v>Total Outflow</v>
          </cell>
          <cell r="E339">
            <v>782150.55882302509</v>
          </cell>
          <cell r="F339">
            <v>906309.41919370077</v>
          </cell>
          <cell r="G339">
            <v>959010.21647191094</v>
          </cell>
          <cell r="H339">
            <v>1049973.7523561153</v>
          </cell>
          <cell r="I339">
            <v>748252.46816601581</v>
          </cell>
          <cell r="J339">
            <v>815610.79528570408</v>
          </cell>
          <cell r="K339">
            <v>1245061.9744400219</v>
          </cell>
          <cell r="L339">
            <v>816418.97998778545</v>
          </cell>
          <cell r="M339">
            <v>909943.46752356144</v>
          </cell>
          <cell r="N339">
            <v>836888.08490027266</v>
          </cell>
          <cell r="O339">
            <v>832917.05413676752</v>
          </cell>
          <cell r="P339">
            <v>875070.27741224878</v>
          </cell>
          <cell r="Q339">
            <v>10777607.048697131</v>
          </cell>
        </row>
        <row r="340">
          <cell r="B340" t="str">
            <v>Net Cash In  / &lt;out&gt; flow</v>
          </cell>
          <cell r="E340">
            <v>97586.107843641657</v>
          </cell>
          <cell r="F340">
            <v>106623.76921209635</v>
          </cell>
          <cell r="G340">
            <v>73747.319759973092</v>
          </cell>
          <cell r="H340">
            <v>84542.044745333958</v>
          </cell>
          <cell r="I340">
            <v>76904.198500650935</v>
          </cell>
          <cell r="J340">
            <v>31649.784424440935</v>
          </cell>
          <cell r="K340">
            <v>-89607.916469007498</v>
          </cell>
          <cell r="L340">
            <v>89433.338852794259</v>
          </cell>
          <cell r="M340">
            <v>72612.764360496541</v>
          </cell>
          <cell r="N340">
            <v>304646.40785335039</v>
          </cell>
          <cell r="O340">
            <v>97323.960355986259</v>
          </cell>
          <cell r="P340">
            <v>90045.084906591685</v>
          </cell>
        </row>
        <row r="341">
          <cell r="B341" t="str">
            <v>Balance as of 19-06-2001   &lt; provisional&gt;</v>
          </cell>
          <cell r="E341">
            <v>3000000</v>
          </cell>
          <cell r="F341">
            <v>3108047.0297835614</v>
          </cell>
          <cell r="G341">
            <v>3224750.3988125077</v>
          </cell>
          <cell r="H341">
            <v>3307367.6768703111</v>
          </cell>
          <cell r="I341">
            <v>3410138.4758227058</v>
          </cell>
          <cell r="J341">
            <v>3504842.2102986174</v>
          </cell>
          <cell r="K341">
            <v>3556120.1532118008</v>
          </cell>
          <cell r="L341">
            <v>3480272.5773457191</v>
          </cell>
          <cell r="M341">
            <v>3578732.0400673612</v>
          </cell>
          <cell r="N341">
            <v>3660089.4007785683</v>
          </cell>
          <cell r="O341">
            <v>3973575.9433114212</v>
          </cell>
          <cell r="P341">
            <v>4079412.1169764856</v>
          </cell>
        </row>
        <row r="342">
          <cell r="B342" t="str">
            <v>Net Cash In/&lt;out&gt; flow CBU</v>
          </cell>
          <cell r="E342">
            <v>10460.92193991963</v>
          </cell>
          <cell r="F342">
            <v>10079.599816850008</v>
          </cell>
          <cell r="G342">
            <v>8869.9582978305698</v>
          </cell>
          <cell r="H342">
            <v>18228.754207060585</v>
          </cell>
          <cell r="I342">
            <v>17799.535975260806</v>
          </cell>
          <cell r="J342">
            <v>19628.158488742469</v>
          </cell>
          <cell r="K342">
            <v>13760.340602925658</v>
          </cell>
          <cell r="L342">
            <v>9026.1238688477752</v>
          </cell>
          <cell r="M342">
            <v>8744.5963507107517</v>
          </cell>
          <cell r="N342">
            <v>8840.1346795023128</v>
          </cell>
          <cell r="O342">
            <v>8512.2133090781426</v>
          </cell>
          <cell r="P342">
            <v>11884.097968450282</v>
          </cell>
        </row>
        <row r="343">
          <cell r="B343" t="str">
            <v>Closing Balance</v>
          </cell>
          <cell r="E343">
            <v>3108047.0297835614</v>
          </cell>
          <cell r="F343">
            <v>3224750.3988125077</v>
          </cell>
          <cell r="G343">
            <v>3307367.6768703111</v>
          </cell>
          <cell r="H343">
            <v>3410138.4758227058</v>
          </cell>
          <cell r="I343">
            <v>3504842.2102986174</v>
          </cell>
          <cell r="J343">
            <v>3556120.1532118008</v>
          </cell>
          <cell r="K343">
            <v>3480272.5773457191</v>
          </cell>
          <cell r="L343">
            <v>3578732.0400673612</v>
          </cell>
          <cell r="M343">
            <v>3660089.4007785683</v>
          </cell>
          <cell r="N343">
            <v>3973575.9433114212</v>
          </cell>
          <cell r="O343">
            <v>4079412.1169764856</v>
          </cell>
          <cell r="P343">
            <v>4181341.2998515274</v>
          </cell>
        </row>
        <row r="345">
          <cell r="B345" t="str">
            <v>Average Closing Balance</v>
          </cell>
          <cell r="E345">
            <v>3000000</v>
          </cell>
          <cell r="F345">
            <v>3000000</v>
          </cell>
          <cell r="G345">
            <v>3000000</v>
          </cell>
          <cell r="H345">
            <v>1000000</v>
          </cell>
          <cell r="I345">
            <v>1000000</v>
          </cell>
          <cell r="J345">
            <v>1000000</v>
          </cell>
          <cell r="K345">
            <v>1000000</v>
          </cell>
          <cell r="L345">
            <v>1000000</v>
          </cell>
          <cell r="M345">
            <v>1000000</v>
          </cell>
          <cell r="N345">
            <v>1000000</v>
          </cell>
          <cell r="O345">
            <v>1000000</v>
          </cell>
          <cell r="P345">
            <v>1000000</v>
          </cell>
        </row>
        <row r="347">
          <cell r="B347" t="str">
            <v>Interest income @ 6%</v>
          </cell>
          <cell r="E347">
            <v>15000</v>
          </cell>
          <cell r="F347">
            <v>15000</v>
          </cell>
          <cell r="G347">
            <v>15000</v>
          </cell>
          <cell r="H347">
            <v>5000</v>
          </cell>
          <cell r="I347">
            <v>5000</v>
          </cell>
          <cell r="J347">
            <v>5000</v>
          </cell>
          <cell r="K347">
            <v>5000</v>
          </cell>
          <cell r="L347">
            <v>5000</v>
          </cell>
          <cell r="M347">
            <v>5000</v>
          </cell>
          <cell r="N347">
            <v>5000</v>
          </cell>
          <cell r="O347">
            <v>5000</v>
          </cell>
          <cell r="P347">
            <v>5000</v>
          </cell>
          <cell r="Q347">
            <v>90000</v>
          </cell>
        </row>
        <row r="348">
          <cell r="B348" t="str">
            <v>Financial Charges @ 10%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G349">
            <v>0</v>
          </cell>
          <cell r="J349">
            <v>0</v>
          </cell>
          <cell r="M349">
            <v>0</v>
          </cell>
          <cell r="Q349">
            <v>90000</v>
          </cell>
        </row>
        <row r="357">
          <cell r="B357" t="str">
            <v>Indus Motor Company Limited</v>
          </cell>
        </row>
        <row r="358">
          <cell r="B358" t="str">
            <v>Projected Cash Flow  (CKD &amp; CBU Operation)</v>
          </cell>
        </row>
        <row r="359">
          <cell r="B359" t="str">
            <v>From 01-07-2000 to 30-06-2001</v>
          </cell>
        </row>
        <row r="361">
          <cell r="E361">
            <v>183</v>
          </cell>
          <cell r="F361">
            <v>214</v>
          </cell>
          <cell r="G361">
            <v>245</v>
          </cell>
          <cell r="H361">
            <v>276</v>
          </cell>
          <cell r="I361">
            <v>307</v>
          </cell>
          <cell r="J361">
            <v>338</v>
          </cell>
          <cell r="K361">
            <v>369</v>
          </cell>
          <cell r="L361">
            <v>400</v>
          </cell>
          <cell r="M361">
            <v>431</v>
          </cell>
          <cell r="N361">
            <v>462</v>
          </cell>
          <cell r="O361">
            <v>493</v>
          </cell>
          <cell r="P361">
            <v>524</v>
          </cell>
          <cell r="Q361" t="str">
            <v>TOTAL</v>
          </cell>
        </row>
        <row r="362">
          <cell r="Q362" t="str">
            <v>97 - 98</v>
          </cell>
        </row>
        <row r="363">
          <cell r="B363" t="str">
            <v>Total Units sold</v>
          </cell>
        </row>
        <row r="364">
          <cell r="B364" t="str">
            <v xml:space="preserve">CKD </v>
          </cell>
          <cell r="E364">
            <v>1210</v>
          </cell>
          <cell r="F364">
            <v>1390</v>
          </cell>
          <cell r="G364">
            <v>1421</v>
          </cell>
          <cell r="H364">
            <v>1550</v>
          </cell>
          <cell r="I364">
            <v>1170</v>
          </cell>
          <cell r="J364">
            <v>1201</v>
          </cell>
          <cell r="K364">
            <v>1600</v>
          </cell>
          <cell r="L364">
            <v>1300</v>
          </cell>
          <cell r="M364">
            <v>1380</v>
          </cell>
          <cell r="N364">
            <v>1290</v>
          </cell>
          <cell r="O364">
            <v>1280</v>
          </cell>
          <cell r="P364">
            <v>1308</v>
          </cell>
          <cell r="Q364">
            <v>16100</v>
          </cell>
        </row>
        <row r="365">
          <cell r="B365" t="str">
            <v>CBU</v>
          </cell>
          <cell r="E365">
            <v>35</v>
          </cell>
          <cell r="F365">
            <v>31</v>
          </cell>
          <cell r="G365">
            <v>30</v>
          </cell>
          <cell r="H365">
            <v>30</v>
          </cell>
          <cell r="I365">
            <v>31</v>
          </cell>
          <cell r="J365">
            <v>36</v>
          </cell>
          <cell r="K365">
            <v>35</v>
          </cell>
          <cell r="L365">
            <v>32</v>
          </cell>
          <cell r="M365">
            <v>30</v>
          </cell>
          <cell r="N365">
            <v>29</v>
          </cell>
          <cell r="O365">
            <v>31</v>
          </cell>
          <cell r="P365">
            <v>37</v>
          </cell>
          <cell r="Q365">
            <v>387</v>
          </cell>
        </row>
        <row r="366">
          <cell r="E366">
            <v>1245</v>
          </cell>
          <cell r="F366">
            <v>1421</v>
          </cell>
          <cell r="G366">
            <v>1451</v>
          </cell>
          <cell r="H366">
            <v>1580</v>
          </cell>
          <cell r="I366">
            <v>1201</v>
          </cell>
          <cell r="J366">
            <v>1237</v>
          </cell>
          <cell r="K366">
            <v>1635</v>
          </cell>
          <cell r="L366">
            <v>1332</v>
          </cell>
          <cell r="M366">
            <v>1410</v>
          </cell>
          <cell r="N366">
            <v>1319</v>
          </cell>
          <cell r="O366">
            <v>1311</v>
          </cell>
          <cell r="P366">
            <v>1345</v>
          </cell>
          <cell r="Q366">
            <v>16487</v>
          </cell>
        </row>
        <row r="368">
          <cell r="B368" t="str">
            <v>In Flow</v>
          </cell>
        </row>
        <row r="369">
          <cell r="B369" t="str">
            <v>Collections  - CKD</v>
          </cell>
          <cell r="E369">
            <v>879736.66666666674</v>
          </cell>
          <cell r="F369">
            <v>1012933.1884057971</v>
          </cell>
          <cell r="G369">
            <v>1032757.536231884</v>
          </cell>
          <cell r="H369">
            <v>1134515.7971014492</v>
          </cell>
          <cell r="I369">
            <v>825156.66666666674</v>
          </cell>
          <cell r="J369">
            <v>847260.57971014502</v>
          </cell>
          <cell r="K369">
            <v>1155454.0579710144</v>
          </cell>
          <cell r="L369">
            <v>905852.31884057971</v>
          </cell>
          <cell r="M369">
            <v>982556.23188405798</v>
          </cell>
          <cell r="N369">
            <v>1141534.4927536231</v>
          </cell>
          <cell r="O369">
            <v>930241.01449275378</v>
          </cell>
          <cell r="P369">
            <v>965115.36231884046</v>
          </cell>
          <cell r="Q369">
            <v>11813113.913043479</v>
          </cell>
        </row>
        <row r="370">
          <cell r="B370" t="str">
            <v xml:space="preserve">                          CBU</v>
          </cell>
          <cell r="E370">
            <v>89954.34782608696</v>
          </cell>
          <cell r="F370">
            <v>82335.217391304337</v>
          </cell>
          <cell r="G370">
            <v>80373.913043478271</v>
          </cell>
          <cell r="H370">
            <v>82610.434782608689</v>
          </cell>
          <cell r="I370">
            <v>85441.304347826095</v>
          </cell>
          <cell r="J370">
            <v>95021.739130434784</v>
          </cell>
          <cell r="K370">
            <v>98184.782608695663</v>
          </cell>
          <cell r="L370">
            <v>90448.695652173905</v>
          </cell>
          <cell r="M370">
            <v>86639.130434782608</v>
          </cell>
          <cell r="N370">
            <v>85030</v>
          </cell>
          <cell r="O370">
            <v>88839.565217391311</v>
          </cell>
          <cell r="P370">
            <v>102233.47826086957</v>
          </cell>
          <cell r="Q370">
            <v>1067112.6086956523</v>
          </cell>
        </row>
        <row r="371">
          <cell r="E371">
            <v>969691.01449275366</v>
          </cell>
          <cell r="F371">
            <v>1095268.4057971016</v>
          </cell>
          <cell r="G371">
            <v>1113131.4492753623</v>
          </cell>
          <cell r="H371">
            <v>1217126.2318840579</v>
          </cell>
          <cell r="I371">
            <v>910597.9710144928</v>
          </cell>
          <cell r="J371">
            <v>942282.31884057983</v>
          </cell>
          <cell r="K371">
            <v>1253638.84057971</v>
          </cell>
          <cell r="L371">
            <v>996301.01449275366</v>
          </cell>
          <cell r="M371">
            <v>1069195.3623188406</v>
          </cell>
          <cell r="N371">
            <v>1226564.4927536231</v>
          </cell>
          <cell r="O371">
            <v>1019080.5797101451</v>
          </cell>
          <cell r="P371">
            <v>1067348.84057971</v>
          </cell>
          <cell r="Q371">
            <v>12880226.521739131</v>
          </cell>
        </row>
        <row r="373">
          <cell r="B373" t="str">
            <v>Interest income</v>
          </cell>
          <cell r="E373">
            <v>15000</v>
          </cell>
          <cell r="F373">
            <v>15000</v>
          </cell>
          <cell r="G373">
            <v>15000</v>
          </cell>
          <cell r="H373">
            <v>5000</v>
          </cell>
          <cell r="I373">
            <v>5000</v>
          </cell>
          <cell r="J373">
            <v>5000</v>
          </cell>
          <cell r="K373">
            <v>5000</v>
          </cell>
          <cell r="L373">
            <v>5000</v>
          </cell>
          <cell r="M373">
            <v>5000</v>
          </cell>
          <cell r="N373">
            <v>5000</v>
          </cell>
          <cell r="O373">
            <v>5000</v>
          </cell>
          <cell r="P373">
            <v>5000</v>
          </cell>
          <cell r="Q373">
            <v>90000</v>
          </cell>
        </row>
        <row r="374">
          <cell r="B374" t="str">
            <v>30% Margin on L/C Contra Adj</v>
          </cell>
        </row>
        <row r="375">
          <cell r="C375" t="str">
            <v>CKD</v>
          </cell>
          <cell r="E375">
            <v>1833.3333333333335</v>
          </cell>
          <cell r="F375">
            <v>1833.3333333333335</v>
          </cell>
          <cell r="G375">
            <v>1833.3333333333335</v>
          </cell>
          <cell r="H375">
            <v>1833.3333333333335</v>
          </cell>
          <cell r="I375">
            <v>1833.3333333333335</v>
          </cell>
          <cell r="J375">
            <v>1833.3333333333335</v>
          </cell>
          <cell r="K375">
            <v>1833.3333333333335</v>
          </cell>
          <cell r="L375">
            <v>1833.3333333333335</v>
          </cell>
          <cell r="M375">
            <v>1833.3333333333335</v>
          </cell>
          <cell r="N375">
            <v>1833.3333333333335</v>
          </cell>
          <cell r="O375">
            <v>1833.3333333333335</v>
          </cell>
          <cell r="P375">
            <v>12833.333333333334</v>
          </cell>
          <cell r="Q375">
            <v>33000</v>
          </cell>
        </row>
        <row r="376">
          <cell r="C376" t="str">
            <v>CBU</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E377">
            <v>1833.3333333333335</v>
          </cell>
          <cell r="F377">
            <v>1833.3333333333335</v>
          </cell>
          <cell r="G377">
            <v>1833.3333333333335</v>
          </cell>
          <cell r="H377">
            <v>1833.3333333333335</v>
          </cell>
          <cell r="I377">
            <v>1833.3333333333335</v>
          </cell>
          <cell r="J377">
            <v>1833.3333333333335</v>
          </cell>
          <cell r="K377">
            <v>1833.3333333333335</v>
          </cell>
          <cell r="L377">
            <v>1833.3333333333335</v>
          </cell>
          <cell r="M377">
            <v>1833.3333333333335</v>
          </cell>
          <cell r="N377">
            <v>1833.3333333333335</v>
          </cell>
          <cell r="O377">
            <v>1833.3333333333335</v>
          </cell>
          <cell r="P377">
            <v>12833.333333333334</v>
          </cell>
          <cell r="Q377">
            <v>33000</v>
          </cell>
        </row>
        <row r="379">
          <cell r="B379" t="str">
            <v>Total Inflow</v>
          </cell>
          <cell r="E379">
            <v>986524.34782608703</v>
          </cell>
          <cell r="F379">
            <v>1112101.7391304348</v>
          </cell>
          <cell r="G379">
            <v>1129964.7826086956</v>
          </cell>
          <cell r="H379">
            <v>1223959.5652173911</v>
          </cell>
          <cell r="I379">
            <v>917431.30434782617</v>
          </cell>
          <cell r="J379">
            <v>949115.6521739132</v>
          </cell>
          <cell r="K379">
            <v>1260472.1739130432</v>
          </cell>
          <cell r="L379">
            <v>1003134.347826087</v>
          </cell>
          <cell r="M379">
            <v>1076028.6956521738</v>
          </cell>
          <cell r="N379">
            <v>1233397.8260869563</v>
          </cell>
          <cell r="O379">
            <v>1025913.9130434785</v>
          </cell>
          <cell r="P379">
            <v>1085182.1739130432</v>
          </cell>
          <cell r="Q379">
            <v>13003226.521739131</v>
          </cell>
        </row>
        <row r="381">
          <cell r="B381" t="str">
            <v>Out Flow</v>
          </cell>
        </row>
        <row r="382">
          <cell r="B382" t="str">
            <v xml:space="preserve"> Arrival during the month</v>
          </cell>
        </row>
        <row r="383">
          <cell r="C383" t="str">
            <v>CKD</v>
          </cell>
        </row>
        <row r="384">
          <cell r="C384" t="str">
            <v>Documents</v>
          </cell>
          <cell r="E384">
            <v>290182.11880788003</v>
          </cell>
          <cell r="F384">
            <v>351799.4809654</v>
          </cell>
          <cell r="G384">
            <v>363318.9525446</v>
          </cell>
          <cell r="H384">
            <v>398120.02101820003</v>
          </cell>
          <cell r="I384">
            <v>288130.79907664005</v>
          </cell>
          <cell r="J384">
            <v>299045.59551412001</v>
          </cell>
          <cell r="K384">
            <v>406753.52610880003</v>
          </cell>
          <cell r="L384">
            <v>319701.89812496002</v>
          </cell>
          <cell r="M384">
            <v>348352.7772036001</v>
          </cell>
          <cell r="N384">
            <v>309033.1806354</v>
          </cell>
          <cell r="O384">
            <v>305472.31838760001</v>
          </cell>
          <cell r="P384">
            <v>313884.7821532801</v>
          </cell>
          <cell r="Q384">
            <v>3993795.4505404802</v>
          </cell>
        </row>
        <row r="385">
          <cell r="C385" t="str">
            <v>Government Levies</v>
          </cell>
          <cell r="E385">
            <v>102567.8855620117</v>
          </cell>
          <cell r="F385">
            <v>118977.71227942807</v>
          </cell>
          <cell r="G385">
            <v>121563.40876913755</v>
          </cell>
          <cell r="H385">
            <v>131899.71307553945</v>
          </cell>
          <cell r="I385">
            <v>96674.661849595883</v>
          </cell>
          <cell r="J385">
            <v>99631.797692577718</v>
          </cell>
          <cell r="K385">
            <v>135138.81387390639</v>
          </cell>
          <cell r="L385">
            <v>106901.25916480068</v>
          </cell>
          <cell r="M385">
            <v>115310.84979733196</v>
          </cell>
          <cell r="N385">
            <v>109639.98769251104</v>
          </cell>
          <cell r="O385">
            <v>108300.34221050881</v>
          </cell>
          <cell r="P385">
            <v>111011.83961205283</v>
          </cell>
          <cell r="Q385">
            <v>1357618.271579402</v>
          </cell>
        </row>
        <row r="386">
          <cell r="E386">
            <v>392750.00436989171</v>
          </cell>
          <cell r="F386">
            <v>470777.19324482809</v>
          </cell>
          <cell r="G386">
            <v>484882.36131373758</v>
          </cell>
          <cell r="H386">
            <v>530019.73409373942</v>
          </cell>
          <cell r="I386">
            <v>384805.46092623594</v>
          </cell>
          <cell r="J386">
            <v>398677.39320669771</v>
          </cell>
          <cell r="K386">
            <v>541892.33998270635</v>
          </cell>
          <cell r="L386">
            <v>426603.15728976071</v>
          </cell>
          <cell r="M386">
            <v>463663.62700093206</v>
          </cell>
          <cell r="N386">
            <v>418673.16832791106</v>
          </cell>
          <cell r="O386">
            <v>413772.66059810884</v>
          </cell>
          <cell r="P386">
            <v>424896.62176533294</v>
          </cell>
          <cell r="Q386">
            <v>5351413.7221198827</v>
          </cell>
        </row>
        <row r="387">
          <cell r="C387" t="str">
            <v>CBU</v>
          </cell>
        </row>
        <row r="388">
          <cell r="C388" t="str">
            <v>Documents &amp; Govt Levies</v>
          </cell>
          <cell r="E388">
            <v>44542.778000000006</v>
          </cell>
          <cell r="F388">
            <v>38362.817999999999</v>
          </cell>
          <cell r="G388">
            <v>36777.201999999997</v>
          </cell>
          <cell r="H388">
            <v>36777.201999999997</v>
          </cell>
          <cell r="I388">
            <v>38362.817999999999</v>
          </cell>
          <cell r="J388">
            <v>46128.394</v>
          </cell>
          <cell r="K388">
            <v>45282.674999999996</v>
          </cell>
          <cell r="L388">
            <v>39867.182000000001</v>
          </cell>
          <cell r="M388">
            <v>36777.201999999997</v>
          </cell>
          <cell r="N388">
            <v>35272.837999999996</v>
          </cell>
          <cell r="O388">
            <v>38362.817999999999</v>
          </cell>
          <cell r="P388">
            <v>48372.654999999999</v>
          </cell>
          <cell r="Q388">
            <v>484886.58200000005</v>
          </cell>
        </row>
        <row r="389">
          <cell r="E389">
            <v>437292.78236989171</v>
          </cell>
          <cell r="F389">
            <v>509140.01124482811</v>
          </cell>
          <cell r="G389">
            <v>521659.56331373757</v>
          </cell>
          <cell r="H389">
            <v>566796.93609373947</v>
          </cell>
          <cell r="I389">
            <v>423168.27892623597</v>
          </cell>
          <cell r="J389">
            <v>444805.78720669774</v>
          </cell>
          <cell r="K389">
            <v>587175.0149827064</v>
          </cell>
          <cell r="L389">
            <v>466470.33928976068</v>
          </cell>
          <cell r="M389">
            <v>500440.82900093205</v>
          </cell>
          <cell r="N389">
            <v>453946.00632791105</v>
          </cell>
          <cell r="O389">
            <v>452135.47859810886</v>
          </cell>
          <cell r="P389">
            <v>473269.27676533291</v>
          </cell>
          <cell r="Q389">
            <v>5836300.3041198831</v>
          </cell>
        </row>
        <row r="391">
          <cell r="B391" t="str">
            <v>Parts consignment</v>
          </cell>
          <cell r="E391">
            <v>25381.66529942576</v>
          </cell>
          <cell r="F391">
            <v>25381.66529942576</v>
          </cell>
          <cell r="G391">
            <v>25381.66529942576</v>
          </cell>
          <cell r="H391">
            <v>26814.807219031994</v>
          </cell>
          <cell r="I391">
            <v>27531.378178835112</v>
          </cell>
          <cell r="J391">
            <v>27531.378178835112</v>
          </cell>
          <cell r="K391">
            <v>29322.805578342904</v>
          </cell>
          <cell r="L391">
            <v>29322.805578342904</v>
          </cell>
          <cell r="M391">
            <v>29322.805578342904</v>
          </cell>
          <cell r="N391">
            <v>29322.805578342904</v>
          </cell>
          <cell r="O391">
            <v>29322.805578342904</v>
          </cell>
          <cell r="P391">
            <v>29322.805578342904</v>
          </cell>
          <cell r="Q391">
            <v>333959.39294503699</v>
          </cell>
        </row>
        <row r="393">
          <cell r="B393" t="str">
            <v xml:space="preserve">30% Margin on L/C </v>
          </cell>
        </row>
        <row r="394">
          <cell r="C394" t="str">
            <v xml:space="preserve">CKD </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C395" t="str">
            <v>CBU</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row>
        <row r="398">
          <cell r="E398">
            <v>462674.44766931748</v>
          </cell>
          <cell r="F398">
            <v>534521.67654425383</v>
          </cell>
          <cell r="G398">
            <v>547041.22861316334</v>
          </cell>
          <cell r="H398">
            <v>593611.74331277143</v>
          </cell>
          <cell r="I398">
            <v>450699.65710507106</v>
          </cell>
          <cell r="J398">
            <v>472337.16538553283</v>
          </cell>
          <cell r="K398">
            <v>616497.82056104927</v>
          </cell>
          <cell r="L398">
            <v>495793.14486810361</v>
          </cell>
          <cell r="M398">
            <v>529763.63457927492</v>
          </cell>
          <cell r="N398">
            <v>483268.81190625398</v>
          </cell>
          <cell r="O398">
            <v>481458.28417645179</v>
          </cell>
          <cell r="P398">
            <v>502592.08234367584</v>
          </cell>
          <cell r="Q398">
            <v>6170259.6970649203</v>
          </cell>
        </row>
        <row r="400">
          <cell r="B400" t="str">
            <v>Vendor parts</v>
          </cell>
          <cell r="E400">
            <v>187353.99000000002</v>
          </cell>
          <cell r="F400">
            <v>217250.52</v>
          </cell>
          <cell r="G400">
            <v>221570.24599999998</v>
          </cell>
          <cell r="H400">
            <v>245609.44999999998</v>
          </cell>
          <cell r="I400">
            <v>172005.94</v>
          </cell>
          <cell r="J400">
            <v>177196.71599999999</v>
          </cell>
          <cell r="K400">
            <v>245957.73</v>
          </cell>
          <cell r="L400">
            <v>187232.02000000002</v>
          </cell>
          <cell r="M400">
            <v>202033.98</v>
          </cell>
          <cell r="N400">
            <v>195551.81</v>
          </cell>
          <cell r="O400">
            <v>193277.00999999998</v>
          </cell>
          <cell r="P400">
            <v>198669.83800000002</v>
          </cell>
          <cell r="Q400">
            <v>2443709.25</v>
          </cell>
        </row>
        <row r="401">
          <cell r="B401" t="str">
            <v>Consumable</v>
          </cell>
          <cell r="E401">
            <v>17265.16</v>
          </cell>
          <cell r="F401">
            <v>20236.88</v>
          </cell>
          <cell r="G401">
            <v>20700.175000000003</v>
          </cell>
          <cell r="H401">
            <v>22997.66</v>
          </cell>
          <cell r="I401">
            <v>16067.050000000001</v>
          </cell>
          <cell r="J401">
            <v>16590.175000000003</v>
          </cell>
          <cell r="K401">
            <v>23058.79</v>
          </cell>
          <cell r="L401">
            <v>17555.07</v>
          </cell>
          <cell r="M401">
            <v>18941.21</v>
          </cell>
          <cell r="N401">
            <v>18002.3</v>
          </cell>
          <cell r="O401">
            <v>17795.150000000001</v>
          </cell>
          <cell r="P401">
            <v>18297.22</v>
          </cell>
          <cell r="Q401">
            <v>227506.84</v>
          </cell>
        </row>
        <row r="402">
          <cell r="B402" t="str">
            <v>Expenses</v>
          </cell>
        </row>
        <row r="403">
          <cell r="B403" t="str">
            <v>Production Expenses</v>
          </cell>
          <cell r="E403">
            <v>7880.1416034521535</v>
          </cell>
          <cell r="F403">
            <v>7880.1416034521517</v>
          </cell>
          <cell r="G403">
            <v>7880.1416034521517</v>
          </cell>
          <cell r="H403">
            <v>7880.1416034521517</v>
          </cell>
          <cell r="I403">
            <v>7880.1416034521499</v>
          </cell>
          <cell r="J403">
            <v>7880.1416034521517</v>
          </cell>
          <cell r="K403">
            <v>7880.1416034521517</v>
          </cell>
          <cell r="L403">
            <v>7880.1416034521517</v>
          </cell>
          <cell r="M403">
            <v>7880.1416034521517</v>
          </cell>
          <cell r="N403">
            <v>7880.1416034521517</v>
          </cell>
          <cell r="O403">
            <v>7880.1416034521535</v>
          </cell>
          <cell r="P403">
            <v>7880.1416034521517</v>
          </cell>
          <cell r="Q403">
            <v>94561.699241425827</v>
          </cell>
        </row>
        <row r="404">
          <cell r="B404" t="str">
            <v>Selling Expenses</v>
          </cell>
          <cell r="E404">
            <v>5261.8503333333329</v>
          </cell>
          <cell r="F404">
            <v>5261.8503333333338</v>
          </cell>
          <cell r="G404">
            <v>5261.8503333333329</v>
          </cell>
          <cell r="H404">
            <v>5261.8503333333329</v>
          </cell>
          <cell r="I404">
            <v>5261.8503333333347</v>
          </cell>
          <cell r="J404">
            <v>5261.8503333333338</v>
          </cell>
          <cell r="K404">
            <v>5261.8503333333319</v>
          </cell>
          <cell r="L404">
            <v>5261.8503333333319</v>
          </cell>
          <cell r="M404">
            <v>5261.8503333333319</v>
          </cell>
          <cell r="N404">
            <v>5261.8503333333319</v>
          </cell>
          <cell r="O404">
            <v>5261.8503333333338</v>
          </cell>
          <cell r="P404">
            <v>5261.8503333333319</v>
          </cell>
          <cell r="Q404">
            <v>63142.204000000012</v>
          </cell>
        </row>
        <row r="405">
          <cell r="B405" t="str">
            <v>Adminstrative Expenses</v>
          </cell>
          <cell r="E405">
            <v>10721.372916666664</v>
          </cell>
          <cell r="F405">
            <v>10721.372916666665</v>
          </cell>
          <cell r="G405">
            <v>10721.372916666665</v>
          </cell>
          <cell r="H405">
            <v>10721.372916666665</v>
          </cell>
          <cell r="I405">
            <v>10721.372916666665</v>
          </cell>
          <cell r="J405">
            <v>10721.372916666664</v>
          </cell>
          <cell r="K405">
            <v>10721.372916666664</v>
          </cell>
          <cell r="L405">
            <v>10721.372916666664</v>
          </cell>
          <cell r="M405">
            <v>10721.372916666664</v>
          </cell>
          <cell r="N405">
            <v>10721.372916666664</v>
          </cell>
          <cell r="O405">
            <v>10721.372916666665</v>
          </cell>
          <cell r="P405">
            <v>10721.372916666664</v>
          </cell>
          <cell r="Q405">
            <v>128656.47499999995</v>
          </cell>
        </row>
        <row r="406">
          <cell r="B406" t="str">
            <v>Other Charges Charity &amp; Donation</v>
          </cell>
          <cell r="E406">
            <v>335.00287848739538</v>
          </cell>
          <cell r="F406">
            <v>347.28684652239082</v>
          </cell>
          <cell r="G406">
            <v>349.1376909729762</v>
          </cell>
          <cell r="H406">
            <v>354.15012557217733</v>
          </cell>
          <cell r="I406">
            <v>331.60260960121019</v>
          </cell>
          <cell r="J406">
            <v>330.22425827276487</v>
          </cell>
          <cell r="K406">
            <v>344.58448684253443</v>
          </cell>
          <cell r="L406">
            <v>329.1908470307481</v>
          </cell>
          <cell r="M406">
            <v>336.64406164473309</v>
          </cell>
          <cell r="N406">
            <v>333.97223581964943</v>
          </cell>
          <cell r="O406">
            <v>331.80588298747699</v>
          </cell>
          <cell r="P406">
            <v>329.51520011444171</v>
          </cell>
          <cell r="Q406">
            <v>4053.1171238684983</v>
          </cell>
        </row>
        <row r="408">
          <cell r="B408" t="str">
            <v>Repayment of loan</v>
          </cell>
        </row>
        <row r="409">
          <cell r="B409" t="str">
            <v>Instalemt of LMM</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Instalment of Suppliers Credit</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row>
        <row r="411">
          <cell r="B411" t="str">
            <v>Investment in Projects</v>
          </cell>
        </row>
        <row r="412">
          <cell r="B412" t="str">
            <v>Investment for the year</v>
          </cell>
        </row>
        <row r="413">
          <cell r="B413" t="str">
            <v>Daihatsu</v>
          </cell>
          <cell r="E413">
            <v>0</v>
          </cell>
        </row>
      </sheetData>
      <sheetData sheetId="15">
        <row r="31">
          <cell r="B31" t="str">
            <v>GL</v>
          </cell>
          <cell r="C31">
            <v>90</v>
          </cell>
          <cell r="D31">
            <v>90</v>
          </cell>
          <cell r="E31">
            <v>90</v>
          </cell>
          <cell r="F31">
            <v>100</v>
          </cell>
          <cell r="G31">
            <v>70</v>
          </cell>
          <cell r="H31">
            <v>70</v>
          </cell>
          <cell r="I31">
            <v>100</v>
          </cell>
          <cell r="J31">
            <v>80</v>
          </cell>
          <cell r="K31">
            <v>60</v>
          </cell>
          <cell r="L31">
            <v>70</v>
          </cell>
          <cell r="M31">
            <v>70</v>
          </cell>
          <cell r="N31">
            <v>70</v>
          </cell>
          <cell r="O31">
            <v>960</v>
          </cell>
        </row>
        <row r="32">
          <cell r="B32" t="str">
            <v>GLI</v>
          </cell>
          <cell r="C32">
            <v>90</v>
          </cell>
          <cell r="D32">
            <v>100</v>
          </cell>
          <cell r="E32">
            <v>100</v>
          </cell>
          <cell r="F32">
            <v>110</v>
          </cell>
          <cell r="G32">
            <v>90</v>
          </cell>
          <cell r="H32">
            <v>80</v>
          </cell>
          <cell r="I32">
            <v>130</v>
          </cell>
          <cell r="J32">
            <v>100</v>
          </cell>
          <cell r="K32">
            <v>110</v>
          </cell>
          <cell r="L32">
            <v>130</v>
          </cell>
          <cell r="M32">
            <v>130</v>
          </cell>
          <cell r="N32">
            <v>130</v>
          </cell>
          <cell r="O32">
            <v>1300</v>
          </cell>
        </row>
        <row r="33">
          <cell r="B33" t="str">
            <v>XE LTD</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GLI - A/T</v>
          </cell>
          <cell r="C34">
            <v>80</v>
          </cell>
          <cell r="D34">
            <v>90</v>
          </cell>
          <cell r="E34">
            <v>90</v>
          </cell>
          <cell r="F34">
            <v>90</v>
          </cell>
          <cell r="G34">
            <v>60</v>
          </cell>
          <cell r="H34">
            <v>70</v>
          </cell>
          <cell r="I34">
            <v>110</v>
          </cell>
          <cell r="J34">
            <v>90</v>
          </cell>
          <cell r="K34">
            <v>90</v>
          </cell>
          <cell r="L34">
            <v>110</v>
          </cell>
          <cell r="M34">
            <v>110</v>
          </cell>
          <cell r="N34">
            <v>110</v>
          </cell>
          <cell r="O34">
            <v>1100</v>
          </cell>
        </row>
        <row r="35">
          <cell r="B35" t="str">
            <v>20D SUNROOF</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2.0 D</v>
          </cell>
          <cell r="C36">
            <v>150</v>
          </cell>
          <cell r="D36">
            <v>170</v>
          </cell>
          <cell r="E36">
            <v>170</v>
          </cell>
          <cell r="F36">
            <v>180</v>
          </cell>
          <cell r="G36">
            <v>130</v>
          </cell>
          <cell r="H36">
            <v>130</v>
          </cell>
          <cell r="I36">
            <v>170</v>
          </cell>
          <cell r="J36">
            <v>120</v>
          </cell>
          <cell r="K36">
            <v>150</v>
          </cell>
          <cell r="L36">
            <v>160</v>
          </cell>
          <cell r="M36">
            <v>150</v>
          </cell>
          <cell r="N36">
            <v>160</v>
          </cell>
          <cell r="O36">
            <v>1840</v>
          </cell>
        </row>
        <row r="37">
          <cell r="B37" t="str">
            <v>2.0 D G</v>
          </cell>
          <cell r="C37">
            <v>240</v>
          </cell>
          <cell r="D37">
            <v>260</v>
          </cell>
          <cell r="E37">
            <v>260</v>
          </cell>
          <cell r="F37">
            <v>290</v>
          </cell>
          <cell r="G37">
            <v>200</v>
          </cell>
          <cell r="H37">
            <v>210</v>
          </cell>
          <cell r="I37">
            <v>270</v>
          </cell>
          <cell r="J37">
            <v>200</v>
          </cell>
          <cell r="K37">
            <v>240</v>
          </cell>
          <cell r="L37">
            <v>260</v>
          </cell>
          <cell r="M37">
            <v>250</v>
          </cell>
          <cell r="N37">
            <v>260</v>
          </cell>
          <cell r="O37">
            <v>2940</v>
          </cell>
        </row>
        <row r="38">
          <cell r="B38" t="str">
            <v>2.0 D Ltd</v>
          </cell>
          <cell r="C38">
            <v>0</v>
          </cell>
          <cell r="D38">
            <v>0</v>
          </cell>
          <cell r="E38">
            <v>0</v>
          </cell>
          <cell r="F38">
            <v>0</v>
          </cell>
          <cell r="G38">
            <v>0</v>
          </cell>
          <cell r="H38">
            <v>0</v>
          </cell>
          <cell r="I38">
            <v>0</v>
          </cell>
          <cell r="J38">
            <v>0</v>
          </cell>
          <cell r="K38">
            <v>0</v>
          </cell>
          <cell r="L38">
            <v>0</v>
          </cell>
          <cell r="M38">
            <v>0</v>
          </cell>
          <cell r="N38">
            <v>0</v>
          </cell>
          <cell r="O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row>
        <row r="40">
          <cell r="B40" t="str">
            <v>Hilux  4 X 2 Std</v>
          </cell>
          <cell r="C40">
            <v>51</v>
          </cell>
          <cell r="D40">
            <v>50</v>
          </cell>
          <cell r="E40">
            <v>44</v>
          </cell>
          <cell r="F40">
            <v>55</v>
          </cell>
          <cell r="G40">
            <v>98</v>
          </cell>
          <cell r="H40">
            <v>23</v>
          </cell>
          <cell r="I40">
            <v>100</v>
          </cell>
          <cell r="J40">
            <v>52</v>
          </cell>
          <cell r="K40">
            <v>280</v>
          </cell>
          <cell r="L40">
            <v>120</v>
          </cell>
          <cell r="M40">
            <v>120</v>
          </cell>
          <cell r="N40">
            <v>128</v>
          </cell>
          <cell r="O40">
            <v>1121</v>
          </cell>
        </row>
        <row r="41">
          <cell r="B41" t="str">
            <v>Hilux  4 X 2 Dless</v>
          </cell>
          <cell r="C41">
            <v>69</v>
          </cell>
          <cell r="D41">
            <v>190</v>
          </cell>
          <cell r="E41">
            <v>227</v>
          </cell>
          <cell r="F41">
            <v>265</v>
          </cell>
          <cell r="G41">
            <v>112</v>
          </cell>
          <cell r="H41">
            <v>208</v>
          </cell>
          <cell r="I41">
            <v>220</v>
          </cell>
          <cell r="J41">
            <v>188</v>
          </cell>
          <cell r="K41">
            <v>0</v>
          </cell>
          <cell r="L41">
            <v>0</v>
          </cell>
          <cell r="M41">
            <v>0</v>
          </cell>
          <cell r="N41">
            <v>0</v>
          </cell>
          <cell r="O41">
            <v>1479</v>
          </cell>
        </row>
        <row r="42">
          <cell r="B42" t="str">
            <v>Cuore - CL</v>
          </cell>
          <cell r="C42">
            <v>90</v>
          </cell>
          <cell r="D42">
            <v>90</v>
          </cell>
          <cell r="E42">
            <v>90</v>
          </cell>
          <cell r="F42">
            <v>90</v>
          </cell>
          <cell r="G42">
            <v>90</v>
          </cell>
          <cell r="H42">
            <v>90</v>
          </cell>
          <cell r="I42">
            <v>90</v>
          </cell>
          <cell r="J42">
            <v>90</v>
          </cell>
          <cell r="K42">
            <v>90</v>
          </cell>
          <cell r="L42">
            <v>90</v>
          </cell>
          <cell r="M42">
            <v>90</v>
          </cell>
          <cell r="N42">
            <v>90</v>
          </cell>
          <cell r="O42">
            <v>1080</v>
          </cell>
        </row>
        <row r="43">
          <cell r="B43" t="str">
            <v>Cuore - Cl+AC</v>
          </cell>
          <cell r="C43">
            <v>0</v>
          </cell>
          <cell r="D43">
            <v>0</v>
          </cell>
          <cell r="E43">
            <v>0</v>
          </cell>
          <cell r="F43">
            <v>0</v>
          </cell>
          <cell r="G43">
            <v>0</v>
          </cell>
          <cell r="H43">
            <v>0</v>
          </cell>
          <cell r="I43">
            <v>15</v>
          </cell>
          <cell r="J43">
            <v>15</v>
          </cell>
          <cell r="K43">
            <v>15</v>
          </cell>
          <cell r="L43">
            <v>15</v>
          </cell>
          <cell r="M43">
            <v>15</v>
          </cell>
          <cell r="N43">
            <v>15</v>
          </cell>
          <cell r="O43">
            <v>90</v>
          </cell>
        </row>
        <row r="44">
          <cell r="B44" t="str">
            <v>Cuore - CX</v>
          </cell>
          <cell r="C44">
            <v>210</v>
          </cell>
          <cell r="D44">
            <v>210</v>
          </cell>
          <cell r="E44">
            <v>210</v>
          </cell>
          <cell r="F44">
            <v>210</v>
          </cell>
          <cell r="G44">
            <v>210</v>
          </cell>
          <cell r="H44">
            <v>210</v>
          </cell>
          <cell r="I44">
            <v>210</v>
          </cell>
          <cell r="J44">
            <v>210</v>
          </cell>
          <cell r="K44">
            <v>210</v>
          </cell>
          <cell r="L44">
            <v>210</v>
          </cell>
          <cell r="M44">
            <v>210</v>
          </cell>
          <cell r="N44">
            <v>210</v>
          </cell>
          <cell r="O44">
            <v>2520</v>
          </cell>
        </row>
        <row r="45">
          <cell r="B45" t="str">
            <v>Cuore - CX Sunroof</v>
          </cell>
          <cell r="C45">
            <v>0</v>
          </cell>
          <cell r="D45">
            <v>0</v>
          </cell>
          <cell r="E45">
            <v>0</v>
          </cell>
          <cell r="F45">
            <v>0</v>
          </cell>
          <cell r="G45">
            <v>0</v>
          </cell>
          <cell r="H45">
            <v>0</v>
          </cell>
          <cell r="I45">
            <v>35</v>
          </cell>
          <cell r="J45">
            <v>35</v>
          </cell>
          <cell r="K45">
            <v>35</v>
          </cell>
          <cell r="L45">
            <v>35</v>
          </cell>
          <cell r="M45">
            <v>35</v>
          </cell>
          <cell r="N45">
            <v>35</v>
          </cell>
          <cell r="O45">
            <v>210</v>
          </cell>
        </row>
        <row r="46">
          <cell r="B46">
            <v>563340316.56985033</v>
          </cell>
          <cell r="C46">
            <v>1210</v>
          </cell>
          <cell r="D46">
            <v>1390</v>
          </cell>
          <cell r="E46">
            <v>1421</v>
          </cell>
          <cell r="F46">
            <v>1550</v>
          </cell>
          <cell r="G46">
            <v>1170</v>
          </cell>
          <cell r="H46">
            <v>1201</v>
          </cell>
          <cell r="I46">
            <v>1600</v>
          </cell>
          <cell r="J46">
            <v>1300</v>
          </cell>
          <cell r="K46">
            <v>1380</v>
          </cell>
          <cell r="L46">
            <v>1290</v>
          </cell>
          <cell r="M46">
            <v>1280</v>
          </cell>
          <cell r="N46">
            <v>1308</v>
          </cell>
          <cell r="O46">
            <v>16100</v>
          </cell>
        </row>
        <row r="48">
          <cell r="J48">
            <v>-109601463.54879451</v>
          </cell>
        </row>
        <row r="49">
          <cell r="B49" t="str">
            <v>Working of Net Sales summary</v>
          </cell>
          <cell r="C49">
            <v>50058605.576702222</v>
          </cell>
          <cell r="D49">
            <v>50058605.576702222</v>
          </cell>
          <cell r="E49">
            <v>0</v>
          </cell>
          <cell r="F49">
            <v>1674487.2846595573</v>
          </cell>
          <cell r="G49">
            <v>1674487.2846595573</v>
          </cell>
          <cell r="H49">
            <v>0</v>
          </cell>
          <cell r="I49">
            <v>51733092.861361779</v>
          </cell>
          <cell r="J49">
            <v>51733092.861361779</v>
          </cell>
          <cell r="K49">
            <v>30.894885458553791</v>
          </cell>
          <cell r="N49">
            <v>-22476716.861361779</v>
          </cell>
        </row>
        <row r="50">
          <cell r="B50">
            <v>209454211.59944785</v>
          </cell>
          <cell r="C50">
            <v>3076804.5</v>
          </cell>
          <cell r="D50">
            <v>212531016.09944785</v>
          </cell>
          <cell r="E50">
            <v>1780111.7412940233</v>
          </cell>
          <cell r="F50">
            <v>0</v>
          </cell>
          <cell r="G50">
            <v>1780111.7412940233</v>
          </cell>
          <cell r="H50">
            <v>211234323.34074187</v>
          </cell>
          <cell r="I50">
            <v>3076804.5</v>
          </cell>
          <cell r="J50">
            <v>214311127.84074187</v>
          </cell>
          <cell r="K50">
            <v>120.39195229674283</v>
          </cell>
          <cell r="N50">
            <v>-163620293.84074187</v>
          </cell>
        </row>
        <row r="51">
          <cell r="B51" t="str">
            <v>Per Unit - Net Sales in Rupee</v>
          </cell>
          <cell r="C51">
            <v>0</v>
          </cell>
          <cell r="D51">
            <v>0</v>
          </cell>
          <cell r="E51">
            <v>0</v>
          </cell>
          <cell r="F51">
            <v>0</v>
          </cell>
          <cell r="G51">
            <v>0</v>
          </cell>
          <cell r="H51">
            <v>0</v>
          </cell>
          <cell r="I51">
            <v>0</v>
          </cell>
          <cell r="J51">
            <v>0</v>
          </cell>
          <cell r="K51" t="e">
            <v>#DIV/0!</v>
          </cell>
        </row>
        <row r="52">
          <cell r="B52">
            <v>0</v>
          </cell>
          <cell r="C52">
            <v>0</v>
          </cell>
          <cell r="D52">
            <v>0</v>
          </cell>
          <cell r="E52">
            <v>0</v>
          </cell>
          <cell r="F52">
            <v>0</v>
          </cell>
          <cell r="G52">
            <v>0</v>
          </cell>
          <cell r="H52">
            <v>0</v>
          </cell>
          <cell r="I52">
            <v>0</v>
          </cell>
          <cell r="J52">
            <v>0</v>
          </cell>
        </row>
        <row r="53">
          <cell r="B53" t="str">
            <v>Product</v>
          </cell>
          <cell r="C53">
            <v>37073</v>
          </cell>
          <cell r="D53">
            <v>37104</v>
          </cell>
          <cell r="E53">
            <v>37135</v>
          </cell>
          <cell r="F53">
            <v>37166</v>
          </cell>
          <cell r="G53">
            <v>37197</v>
          </cell>
          <cell r="H53">
            <v>37228</v>
          </cell>
          <cell r="I53">
            <v>37259</v>
          </cell>
          <cell r="J53">
            <v>37290</v>
          </cell>
          <cell r="K53">
            <v>37321</v>
          </cell>
          <cell r="L53">
            <v>37352</v>
          </cell>
          <cell r="M53">
            <v>37383</v>
          </cell>
          <cell r="N53">
            <v>37414</v>
          </cell>
        </row>
        <row r="54">
          <cell r="D54">
            <v>290555210.76911294</v>
          </cell>
          <cell r="E54">
            <v>-27965589.092962861</v>
          </cell>
          <cell r="F54">
            <v>1865265.5037923935</v>
          </cell>
          <cell r="G54">
            <v>1589333.5221611871</v>
          </cell>
        </row>
        <row r="55">
          <cell r="B55" t="str">
            <v>XE</v>
          </cell>
          <cell r="C55">
            <v>718260.86956521741</v>
          </cell>
          <cell r="D55">
            <v>718260.86956521741</v>
          </cell>
          <cell r="E55">
            <v>718260.86956521741</v>
          </cell>
          <cell r="F55">
            <v>718260.86956521741</v>
          </cell>
          <cell r="G55">
            <v>718260.86956521741</v>
          </cell>
          <cell r="H55">
            <v>718260.86956521741</v>
          </cell>
          <cell r="I55">
            <v>718260.86956521741</v>
          </cell>
          <cell r="J55">
            <v>718260.86956521741</v>
          </cell>
          <cell r="K55">
            <v>718260.86956521741</v>
          </cell>
          <cell r="L55">
            <v>718260.86956521741</v>
          </cell>
          <cell r="M55">
            <v>718260.86956521741</v>
          </cell>
          <cell r="N55">
            <v>718260.86956521741</v>
          </cell>
          <cell r="O55">
            <v>8619130.4347826112</v>
          </cell>
        </row>
        <row r="56">
          <cell r="B56" t="str">
            <v>XE G</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GL</v>
          </cell>
          <cell r="C57">
            <v>796521.73913043481</v>
          </cell>
          <cell r="D57">
            <v>796521.73913043481</v>
          </cell>
          <cell r="E57">
            <v>796521.73913043481</v>
          </cell>
          <cell r="F57">
            <v>796521.73913043481</v>
          </cell>
          <cell r="G57">
            <v>796521.73913043481</v>
          </cell>
          <cell r="H57">
            <v>796521.73913043481</v>
          </cell>
          <cell r="I57">
            <v>796521.73913043481</v>
          </cell>
          <cell r="J57">
            <v>796521.73913043481</v>
          </cell>
          <cell r="K57">
            <v>796521.73913043481</v>
          </cell>
          <cell r="L57">
            <v>796521.73913043481</v>
          </cell>
          <cell r="M57">
            <v>796521.73913043481</v>
          </cell>
          <cell r="N57">
            <v>796521.73913043481</v>
          </cell>
          <cell r="O57">
            <v>9558260.8695652168</v>
          </cell>
        </row>
        <row r="58">
          <cell r="B58" t="str">
            <v>GLI</v>
          </cell>
          <cell r="C58">
            <v>903260.86956521741</v>
          </cell>
          <cell r="D58">
            <v>903260.86956521741</v>
          </cell>
          <cell r="E58">
            <v>903260.86956521741</v>
          </cell>
          <cell r="F58">
            <v>903260.86956521741</v>
          </cell>
          <cell r="G58">
            <v>903260.86956521741</v>
          </cell>
          <cell r="H58">
            <v>903260.86956521741</v>
          </cell>
          <cell r="I58">
            <v>903260.86956521741</v>
          </cell>
          <cell r="J58">
            <v>903260.86956521741</v>
          </cell>
          <cell r="K58">
            <v>903260.86956521741</v>
          </cell>
          <cell r="L58">
            <v>903260.86956521741</v>
          </cell>
          <cell r="M58">
            <v>903260.86956521741</v>
          </cell>
          <cell r="N58">
            <v>903260.86956521741</v>
          </cell>
          <cell r="O58">
            <v>10839130.434782609</v>
          </cell>
        </row>
        <row r="59">
          <cell r="B59" t="str">
            <v>XE LTD</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GLI - A/T</v>
          </cell>
          <cell r="C60">
            <v>981521.73913043481</v>
          </cell>
          <cell r="D60">
            <v>981521.73913043481</v>
          </cell>
          <cell r="E60">
            <v>981521.73913043481</v>
          </cell>
          <cell r="F60">
            <v>981521.73913043481</v>
          </cell>
          <cell r="G60">
            <v>981521.73913043481</v>
          </cell>
          <cell r="H60">
            <v>981521.73913043481</v>
          </cell>
          <cell r="I60">
            <v>981521.73913043481</v>
          </cell>
          <cell r="J60">
            <v>981521.73913043481</v>
          </cell>
          <cell r="K60">
            <v>981521.73913043481</v>
          </cell>
          <cell r="L60">
            <v>981521.73913043481</v>
          </cell>
          <cell r="M60">
            <v>981521.73913043481</v>
          </cell>
          <cell r="N60">
            <v>981521.73913043481</v>
          </cell>
          <cell r="O60">
            <v>11778260.869565219</v>
          </cell>
        </row>
        <row r="61">
          <cell r="B61" t="str">
            <v>20D SUNROOF</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2.0 D</v>
          </cell>
          <cell r="C62">
            <v>848695.65217391308</v>
          </cell>
          <cell r="D62">
            <v>848695.65217391308</v>
          </cell>
          <cell r="E62">
            <v>848695.65217391308</v>
          </cell>
          <cell r="F62">
            <v>848695.65217391308</v>
          </cell>
          <cell r="G62">
            <v>848695.65217391308</v>
          </cell>
          <cell r="H62">
            <v>848695.65217391308</v>
          </cell>
          <cell r="I62">
            <v>848695.65217391308</v>
          </cell>
          <cell r="J62">
            <v>848695.65217391308</v>
          </cell>
          <cell r="K62">
            <v>848695.65217391308</v>
          </cell>
          <cell r="L62">
            <v>848695.65217391308</v>
          </cell>
          <cell r="M62">
            <v>848695.65217391308</v>
          </cell>
          <cell r="N62">
            <v>848695.65217391308</v>
          </cell>
          <cell r="O62">
            <v>10184347.826086957</v>
          </cell>
        </row>
        <row r="63">
          <cell r="B63" t="str">
            <v>2.0 D G</v>
          </cell>
          <cell r="C63">
            <v>998913.04347826086</v>
          </cell>
          <cell r="D63">
            <v>998913.04347826086</v>
          </cell>
          <cell r="E63">
            <v>998913.04347826086</v>
          </cell>
          <cell r="F63">
            <v>998913.04347826086</v>
          </cell>
          <cell r="G63">
            <v>998913.04347826086</v>
          </cell>
          <cell r="H63">
            <v>998913.04347826086</v>
          </cell>
          <cell r="I63">
            <v>998913.04347826086</v>
          </cell>
          <cell r="J63">
            <v>998913.04347826086</v>
          </cell>
          <cell r="K63">
            <v>998913.04347826086</v>
          </cell>
          <cell r="L63">
            <v>998913.04347826086</v>
          </cell>
          <cell r="M63">
            <v>998913.04347826086</v>
          </cell>
          <cell r="N63">
            <v>998913.04347826086</v>
          </cell>
          <cell r="O63">
            <v>11986956.521739133</v>
          </cell>
        </row>
        <row r="64">
          <cell r="B64" t="str">
            <v>2.0 D Ltd</v>
          </cell>
          <cell r="C64">
            <v>0</v>
          </cell>
          <cell r="D64">
            <v>0</v>
          </cell>
          <cell r="E64">
            <v>0</v>
          </cell>
          <cell r="F64">
            <v>0</v>
          </cell>
          <cell r="G64">
            <v>0</v>
          </cell>
          <cell r="H64">
            <v>0</v>
          </cell>
          <cell r="I64">
            <v>0</v>
          </cell>
          <cell r="J64">
            <v>0</v>
          </cell>
          <cell r="K64">
            <v>0</v>
          </cell>
          <cell r="L64">
            <v>0</v>
          </cell>
          <cell r="M64">
            <v>0</v>
          </cell>
          <cell r="N64">
            <v>0</v>
          </cell>
          <cell r="O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row>
        <row r="66">
          <cell r="B66" t="str">
            <v>Hilux  4 X 2 Std</v>
          </cell>
          <cell r="C66">
            <v>674782.60869565222</v>
          </cell>
          <cell r="D66">
            <v>674782.60869565222</v>
          </cell>
          <cell r="E66">
            <v>674782.60869565222</v>
          </cell>
          <cell r="F66">
            <v>674782.60869565222</v>
          </cell>
          <cell r="G66">
            <v>674782.60869565222</v>
          </cell>
          <cell r="H66">
            <v>674782.60869565222</v>
          </cell>
          <cell r="I66">
            <v>674782.60869565222</v>
          </cell>
          <cell r="J66">
            <v>674782.60869565222</v>
          </cell>
          <cell r="K66">
            <v>674782.60869565222</v>
          </cell>
          <cell r="L66">
            <v>674782.60869565222</v>
          </cell>
          <cell r="M66">
            <v>674782.60869565222</v>
          </cell>
          <cell r="N66">
            <v>674782.60869565222</v>
          </cell>
          <cell r="O66">
            <v>8097391.3043478271</v>
          </cell>
        </row>
        <row r="67">
          <cell r="B67" t="str">
            <v>Hilux  4 X 2 Dless</v>
          </cell>
          <cell r="C67">
            <v>645217.39130434778</v>
          </cell>
          <cell r="D67">
            <v>645217.39130434778</v>
          </cell>
          <cell r="E67">
            <v>645217.39130434778</v>
          </cell>
          <cell r="F67">
            <v>645217.39130434778</v>
          </cell>
          <cell r="G67">
            <v>645217.39130434778</v>
          </cell>
          <cell r="H67">
            <v>645217.39130434778</v>
          </cell>
          <cell r="I67">
            <v>645217.39130434778</v>
          </cell>
          <cell r="J67">
            <v>645217.39130434778</v>
          </cell>
          <cell r="K67">
            <v>645217.39130434778</v>
          </cell>
          <cell r="L67">
            <v>645217.39130434778</v>
          </cell>
          <cell r="M67">
            <v>645217.39130434778</v>
          </cell>
          <cell r="N67">
            <v>645217.39130434778</v>
          </cell>
          <cell r="O67">
            <v>7742608.6956521729</v>
          </cell>
        </row>
        <row r="68">
          <cell r="B68" t="str">
            <v>Cuore - CL</v>
          </cell>
          <cell r="C68">
            <v>297478.26086956525</v>
          </cell>
          <cell r="D68">
            <v>297478.26086956525</v>
          </cell>
          <cell r="E68">
            <v>297478.26086956525</v>
          </cell>
          <cell r="F68">
            <v>297478.26086956525</v>
          </cell>
          <cell r="G68">
            <v>297478.26086956525</v>
          </cell>
          <cell r="H68">
            <v>297478.26086956525</v>
          </cell>
          <cell r="I68">
            <v>297478.26086956525</v>
          </cell>
          <cell r="J68">
            <v>297478.26086956525</v>
          </cell>
          <cell r="K68">
            <v>297478.26086956525</v>
          </cell>
          <cell r="L68">
            <v>297478.26086956525</v>
          </cell>
          <cell r="M68">
            <v>297478.26086956525</v>
          </cell>
          <cell r="N68">
            <v>297478.26086956525</v>
          </cell>
          <cell r="O68">
            <v>3569739.1304347836</v>
          </cell>
        </row>
        <row r="69">
          <cell r="B69" t="str">
            <v>Cuore - Cl+AC</v>
          </cell>
          <cell r="C69">
            <v>323565.21739130432</v>
          </cell>
          <cell r="D69">
            <v>323565.21739130432</v>
          </cell>
          <cell r="E69">
            <v>323565.21739130432</v>
          </cell>
          <cell r="F69">
            <v>323565.21739130432</v>
          </cell>
          <cell r="G69">
            <v>323565.21739130432</v>
          </cell>
          <cell r="H69">
            <v>323565.21739130432</v>
          </cell>
          <cell r="I69">
            <v>323565.21739130432</v>
          </cell>
          <cell r="J69">
            <v>323565.21739130432</v>
          </cell>
          <cell r="K69">
            <v>323565.21739130432</v>
          </cell>
          <cell r="L69">
            <v>323565.21739130432</v>
          </cell>
          <cell r="M69">
            <v>323565.21739130432</v>
          </cell>
          <cell r="N69">
            <v>323565.21739130432</v>
          </cell>
          <cell r="O69">
            <v>3882782.6086956509</v>
          </cell>
        </row>
        <row r="70">
          <cell r="B70" t="str">
            <v>Cuore - CX</v>
          </cell>
          <cell r="C70">
            <v>336956.52173913043</v>
          </cell>
          <cell r="D70">
            <v>336956.52173913043</v>
          </cell>
          <cell r="E70">
            <v>336956.52173913043</v>
          </cell>
          <cell r="F70">
            <v>336956.52173913043</v>
          </cell>
          <cell r="G70">
            <v>336956.52173913043</v>
          </cell>
          <cell r="H70">
            <v>336956.52173913043</v>
          </cell>
          <cell r="I70">
            <v>336956.52173913043</v>
          </cell>
          <cell r="J70">
            <v>336956.52173913043</v>
          </cell>
          <cell r="K70">
            <v>336956.52173913043</v>
          </cell>
          <cell r="L70">
            <v>336956.52173913043</v>
          </cell>
          <cell r="M70">
            <v>336956.52173913043</v>
          </cell>
          <cell r="N70">
            <v>336956.52173913043</v>
          </cell>
          <cell r="O70">
            <v>4043478.260869565</v>
          </cell>
        </row>
        <row r="71">
          <cell r="B71" t="str">
            <v>Cuore - CX Sunroof</v>
          </cell>
          <cell r="C71">
            <v>363043.47826086957</v>
          </cell>
          <cell r="D71">
            <v>363043.47826086957</v>
          </cell>
          <cell r="E71">
            <v>363043.47826086957</v>
          </cell>
          <cell r="F71">
            <v>363043.47826086957</v>
          </cell>
          <cell r="G71">
            <v>363043.47826086957</v>
          </cell>
          <cell r="H71">
            <v>363043.47826086957</v>
          </cell>
          <cell r="I71">
            <v>363043.47826086957</v>
          </cell>
          <cell r="J71">
            <v>363043.47826086957</v>
          </cell>
          <cell r="K71">
            <v>363043.47826086957</v>
          </cell>
          <cell r="L71">
            <v>363043.47826086957</v>
          </cell>
          <cell r="M71">
            <v>363043.47826086957</v>
          </cell>
          <cell r="N71">
            <v>363043.47826086957</v>
          </cell>
          <cell r="O71">
            <v>4356521.7391304346</v>
          </cell>
        </row>
        <row r="72">
          <cell r="B72" t="str">
            <v>Gross Profit - Daihatsu Parts</v>
          </cell>
          <cell r="C72">
            <v>7888217.3913043486</v>
          </cell>
          <cell r="D72">
            <v>7888217.3913043486</v>
          </cell>
          <cell r="E72">
            <v>7888217.3913043486</v>
          </cell>
          <cell r="F72">
            <v>7888217.3913043486</v>
          </cell>
          <cell r="G72">
            <v>7888217.3913043486</v>
          </cell>
          <cell r="H72">
            <v>7888217.3913043486</v>
          </cell>
          <cell r="I72">
            <v>7888217.3913043486</v>
          </cell>
          <cell r="J72">
            <v>7888217.3913043486</v>
          </cell>
          <cell r="K72">
            <v>7888217.3913043486</v>
          </cell>
          <cell r="L72">
            <v>7888217.3913043486</v>
          </cell>
          <cell r="M72">
            <v>7888217.3913043486</v>
          </cell>
          <cell r="N72">
            <v>7888217.3913043486</v>
          </cell>
          <cell r="O72">
            <v>94658608.695652172</v>
          </cell>
        </row>
        <row r="73">
          <cell r="L73" t="e">
            <v>#REF!</v>
          </cell>
        </row>
        <row r="74">
          <cell r="B74" t="str">
            <v>Total Gross Profit Parts &amp; Oil</v>
          </cell>
          <cell r="D74">
            <v>71792920.861361772</v>
          </cell>
          <cell r="F74">
            <v>67652999.999999985</v>
          </cell>
          <cell r="H74">
            <v>4139920.8613617979</v>
          </cell>
          <cell r="L74" t="e">
            <v>#REF!</v>
          </cell>
        </row>
        <row r="75">
          <cell r="B75" t="str">
            <v>Total Net Sales in Rupees</v>
          </cell>
          <cell r="M75">
            <v>0</v>
          </cell>
        </row>
        <row r="77">
          <cell r="B77" t="str">
            <v>Product</v>
          </cell>
          <cell r="C77">
            <v>35977</v>
          </cell>
          <cell r="D77">
            <v>36008</v>
          </cell>
          <cell r="E77">
            <v>36039</v>
          </cell>
          <cell r="F77">
            <v>36070</v>
          </cell>
          <cell r="G77">
            <v>36101</v>
          </cell>
          <cell r="H77">
            <v>36132</v>
          </cell>
          <cell r="I77">
            <v>36163</v>
          </cell>
          <cell r="J77">
            <v>36194</v>
          </cell>
          <cell r="K77">
            <v>36225</v>
          </cell>
          <cell r="L77">
            <v>36256</v>
          </cell>
          <cell r="M77">
            <v>36287</v>
          </cell>
          <cell r="N77">
            <v>36318</v>
          </cell>
        </row>
        <row r="79">
          <cell r="B79" t="str">
            <v>XE</v>
          </cell>
          <cell r="C79">
            <v>100556521.73913044</v>
          </cell>
          <cell r="D79">
            <v>100556521.73913044</v>
          </cell>
          <cell r="E79">
            <v>100556521.73913044</v>
          </cell>
          <cell r="F79">
            <v>114921739.13043478</v>
          </cell>
          <cell r="G79">
            <v>79008695.652173921</v>
          </cell>
          <cell r="H79">
            <v>79008695.652173921</v>
          </cell>
          <cell r="I79">
            <v>107739130.43478261</v>
          </cell>
          <cell r="J79">
            <v>86191304.347826093</v>
          </cell>
          <cell r="K79">
            <v>71826086.956521735</v>
          </cell>
          <cell r="L79">
            <v>64643478.26086957</v>
          </cell>
          <cell r="M79">
            <v>71826086.956521735</v>
          </cell>
          <cell r="N79">
            <v>71826086.956521735</v>
          </cell>
          <cell r="O79">
            <v>1048660869.5652176</v>
          </cell>
        </row>
        <row r="80">
          <cell r="B80" t="str">
            <v>XE G</v>
          </cell>
          <cell r="C80">
            <v>0</v>
          </cell>
          <cell r="D80">
            <v>0</v>
          </cell>
          <cell r="E80">
            <v>0</v>
          </cell>
          <cell r="F80">
            <v>0</v>
          </cell>
          <cell r="G80">
            <v>0</v>
          </cell>
          <cell r="H80">
            <v>0</v>
          </cell>
          <cell r="I80">
            <v>0</v>
          </cell>
          <cell r="J80">
            <v>0</v>
          </cell>
          <cell r="K80">
            <v>0</v>
          </cell>
          <cell r="L80">
            <v>0</v>
          </cell>
          <cell r="M80">
            <v>0</v>
          </cell>
          <cell r="N80">
            <v>0</v>
          </cell>
          <cell r="O80">
            <v>0</v>
          </cell>
        </row>
        <row r="81">
          <cell r="B81" t="str">
            <v>GL</v>
          </cell>
          <cell r="C81">
            <v>71686956.52173914</v>
          </cell>
          <cell r="D81">
            <v>71686956.52173914</v>
          </cell>
          <cell r="E81">
            <v>71686956.52173914</v>
          </cell>
          <cell r="F81">
            <v>79652173.913043484</v>
          </cell>
          <cell r="G81">
            <v>55756521.739130437</v>
          </cell>
          <cell r="H81">
            <v>55756521.739130437</v>
          </cell>
          <cell r="I81">
            <v>79652173.913043484</v>
          </cell>
          <cell r="J81">
            <v>63721739.130434781</v>
          </cell>
          <cell r="K81">
            <v>47791304.347826086</v>
          </cell>
          <cell r="L81">
            <v>55756521.739130437</v>
          </cell>
          <cell r="M81">
            <v>55756521.739130437</v>
          </cell>
          <cell r="N81">
            <v>55756521.739130437</v>
          </cell>
          <cell r="O81">
            <v>764660869.56521773</v>
          </cell>
        </row>
        <row r="82">
          <cell r="B82" t="str">
            <v>GLI</v>
          </cell>
          <cell r="C82">
            <v>81293478.260869563</v>
          </cell>
          <cell r="D82">
            <v>90326086.956521735</v>
          </cell>
          <cell r="E82">
            <v>90326086.956521735</v>
          </cell>
          <cell r="F82">
            <v>99358695.652173921</v>
          </cell>
          <cell r="G82">
            <v>81293478.260869563</v>
          </cell>
          <cell r="H82">
            <v>72260869.565217391</v>
          </cell>
          <cell r="I82">
            <v>117423913.04347827</v>
          </cell>
          <cell r="J82">
            <v>90326086.956521735</v>
          </cell>
          <cell r="K82">
            <v>99358695.652173921</v>
          </cell>
          <cell r="L82">
            <v>117423913.04347827</v>
          </cell>
          <cell r="M82">
            <v>117423913.04347827</v>
          </cell>
          <cell r="N82">
            <v>117423913.04347827</v>
          </cell>
          <cell r="O82">
            <v>1174239130.4347827</v>
          </cell>
        </row>
        <row r="83">
          <cell r="B83" t="str">
            <v>XE LTD</v>
          </cell>
          <cell r="C83">
            <v>0</v>
          </cell>
          <cell r="D83">
            <v>0</v>
          </cell>
          <cell r="E83">
            <v>0</v>
          </cell>
          <cell r="F83">
            <v>0</v>
          </cell>
          <cell r="G83">
            <v>0</v>
          </cell>
          <cell r="H83">
            <v>0</v>
          </cell>
          <cell r="I83">
            <v>0</v>
          </cell>
          <cell r="J83">
            <v>0</v>
          </cell>
          <cell r="K83">
            <v>0</v>
          </cell>
          <cell r="L83">
            <v>0</v>
          </cell>
          <cell r="M83">
            <v>0</v>
          </cell>
          <cell r="N83">
            <v>0</v>
          </cell>
          <cell r="O83">
            <v>0</v>
          </cell>
        </row>
        <row r="84">
          <cell r="B84" t="str">
            <v>GLI - A/T</v>
          </cell>
          <cell r="C84">
            <v>78521739.130434781</v>
          </cell>
          <cell r="D84">
            <v>88336956.52173914</v>
          </cell>
          <cell r="E84">
            <v>88336956.52173914</v>
          </cell>
          <cell r="F84">
            <v>88336956.52173914</v>
          </cell>
          <cell r="G84">
            <v>58891304.347826086</v>
          </cell>
          <cell r="H84">
            <v>68706521.739130437</v>
          </cell>
          <cell r="I84">
            <v>107967391.30434783</v>
          </cell>
          <cell r="J84">
            <v>88336956.52173914</v>
          </cell>
          <cell r="K84">
            <v>88336956.52173914</v>
          </cell>
          <cell r="L84">
            <v>107967391.30434783</v>
          </cell>
          <cell r="M84">
            <v>107967391.30434783</v>
          </cell>
          <cell r="N84">
            <v>107967391.30434783</v>
          </cell>
          <cell r="O84">
            <v>1079673913.0434783</v>
          </cell>
        </row>
        <row r="85">
          <cell r="B85" t="str">
            <v>20D SUNROOF</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2.0 D</v>
          </cell>
          <cell r="C86">
            <v>127304347.82608697</v>
          </cell>
          <cell r="D86">
            <v>144278260.86956522</v>
          </cell>
          <cell r="E86">
            <v>144278260.86956522</v>
          </cell>
          <cell r="F86">
            <v>152765217.39130434</v>
          </cell>
          <cell r="G86">
            <v>110330434.7826087</v>
          </cell>
          <cell r="H86">
            <v>110330434.7826087</v>
          </cell>
          <cell r="I86">
            <v>144278260.86956522</v>
          </cell>
          <cell r="J86">
            <v>101843478.26086956</v>
          </cell>
          <cell r="K86">
            <v>127304347.82608697</v>
          </cell>
          <cell r="L86">
            <v>135791304.34782609</v>
          </cell>
          <cell r="M86">
            <v>127304347.82608697</v>
          </cell>
          <cell r="N86">
            <v>135791304.34782609</v>
          </cell>
          <cell r="O86">
            <v>1561600000</v>
          </cell>
        </row>
        <row r="87">
          <cell r="B87" t="str">
            <v>2.0 D G</v>
          </cell>
          <cell r="C87">
            <v>239739130.43478259</v>
          </cell>
          <cell r="D87">
            <v>259717391.30434781</v>
          </cell>
          <cell r="E87">
            <v>259717391.30434781</v>
          </cell>
          <cell r="F87">
            <v>289684782.60869563</v>
          </cell>
          <cell r="G87">
            <v>199782608.69565219</v>
          </cell>
          <cell r="H87">
            <v>209771739.13043478</v>
          </cell>
          <cell r="I87">
            <v>269706521.73913044</v>
          </cell>
          <cell r="J87">
            <v>199782608.69565219</v>
          </cell>
          <cell r="K87">
            <v>239739130.43478259</v>
          </cell>
          <cell r="L87">
            <v>259717391.30434781</v>
          </cell>
          <cell r="M87">
            <v>249728260.86956522</v>
          </cell>
          <cell r="N87">
            <v>259717391.30434781</v>
          </cell>
          <cell r="O87">
            <v>2936804347.826087</v>
          </cell>
        </row>
        <row r="88">
          <cell r="B88" t="str">
            <v>2.0 D Ltd</v>
          </cell>
          <cell r="C88">
            <v>0</v>
          </cell>
          <cell r="D88">
            <v>0</v>
          </cell>
          <cell r="E88">
            <v>0</v>
          </cell>
          <cell r="F88">
            <v>0</v>
          </cell>
          <cell r="G88">
            <v>0</v>
          </cell>
          <cell r="H88">
            <v>0</v>
          </cell>
          <cell r="I88">
            <v>0</v>
          </cell>
          <cell r="J88">
            <v>0</v>
          </cell>
          <cell r="K88">
            <v>0</v>
          </cell>
          <cell r="L88">
            <v>0</v>
          </cell>
          <cell r="M88">
            <v>0</v>
          </cell>
          <cell r="N88">
            <v>0</v>
          </cell>
          <cell r="O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row>
        <row r="90">
          <cell r="B90" t="str">
            <v>Hilux  4 X 2 Std</v>
          </cell>
          <cell r="C90">
            <v>34413913.043478265</v>
          </cell>
          <cell r="D90">
            <v>33739130.434782609</v>
          </cell>
          <cell r="E90">
            <v>29690434.782608699</v>
          </cell>
          <cell r="F90">
            <v>37113043.478260875</v>
          </cell>
          <cell r="G90">
            <v>66128695.652173914</v>
          </cell>
          <cell r="H90">
            <v>15520000.000000002</v>
          </cell>
          <cell r="I90">
            <v>67478260.869565219</v>
          </cell>
          <cell r="J90">
            <v>35088695.652173914</v>
          </cell>
          <cell r="K90">
            <v>188939130.43478262</v>
          </cell>
          <cell r="L90">
            <v>80973913.043478265</v>
          </cell>
          <cell r="M90">
            <v>80973913.043478265</v>
          </cell>
          <cell r="N90">
            <v>86372173.913043484</v>
          </cell>
          <cell r="O90">
            <v>756431304.34782612</v>
          </cell>
        </row>
        <row r="91">
          <cell r="B91" t="str">
            <v>Hilux  4 X 2 Dless</v>
          </cell>
          <cell r="C91">
            <v>44520000</v>
          </cell>
          <cell r="D91">
            <v>122591304.34782608</v>
          </cell>
          <cell r="E91">
            <v>146464347.82608694</v>
          </cell>
          <cell r="F91">
            <v>170982608.69565216</v>
          </cell>
          <cell r="G91">
            <v>72264347.826086953</v>
          </cell>
          <cell r="H91">
            <v>134205217.39130434</v>
          </cell>
          <cell r="I91">
            <v>141947826.0869565</v>
          </cell>
          <cell r="J91">
            <v>121300869.56521738</v>
          </cell>
          <cell r="K91">
            <v>0</v>
          </cell>
          <cell r="L91">
            <v>0</v>
          </cell>
          <cell r="M91">
            <v>0</v>
          </cell>
          <cell r="N91">
            <v>0</v>
          </cell>
          <cell r="O91">
            <v>954276521.73913038</v>
          </cell>
        </row>
        <row r="92">
          <cell r="B92" t="str">
            <v>Cuore - CL</v>
          </cell>
          <cell r="C92">
            <v>26773043.478260871</v>
          </cell>
          <cell r="D92">
            <v>26773043.478260871</v>
          </cell>
          <cell r="E92">
            <v>26773043.478260871</v>
          </cell>
          <cell r="F92">
            <v>26773043.478260871</v>
          </cell>
          <cell r="G92">
            <v>26773043.478260871</v>
          </cell>
          <cell r="H92">
            <v>26773043.478260871</v>
          </cell>
          <cell r="I92">
            <v>26773043.478260871</v>
          </cell>
          <cell r="J92">
            <v>26773043.478260871</v>
          </cell>
          <cell r="K92">
            <v>26773043.478260871</v>
          </cell>
          <cell r="L92">
            <v>26773043.478260871</v>
          </cell>
          <cell r="M92">
            <v>26773043.478260871</v>
          </cell>
          <cell r="N92">
            <v>26773043.478260871</v>
          </cell>
          <cell r="O92">
            <v>321276521.73913044</v>
          </cell>
        </row>
        <row r="93">
          <cell r="B93" t="str">
            <v>Cuore - Cl+AC</v>
          </cell>
          <cell r="C93">
            <v>0</v>
          </cell>
          <cell r="D93">
            <v>0</v>
          </cell>
          <cell r="E93">
            <v>0</v>
          </cell>
          <cell r="F93">
            <v>0</v>
          </cell>
          <cell r="G93">
            <v>0</v>
          </cell>
          <cell r="H93">
            <v>0</v>
          </cell>
          <cell r="I93">
            <v>4853478.2608695645</v>
          </cell>
          <cell r="J93">
            <v>4853478.2608695645</v>
          </cell>
          <cell r="K93">
            <v>4853478.2608695645</v>
          </cell>
          <cell r="L93">
            <v>4853478.2608695645</v>
          </cell>
          <cell r="M93">
            <v>4853478.2608695645</v>
          </cell>
          <cell r="N93">
            <v>4853478.2608695645</v>
          </cell>
          <cell r="O93">
            <v>29120869.565217383</v>
          </cell>
        </row>
        <row r="94">
          <cell r="B94" t="str">
            <v>Cuore - CX</v>
          </cell>
          <cell r="C94">
            <v>70760869.565217391</v>
          </cell>
          <cell r="D94">
            <v>70760869.565217391</v>
          </cell>
          <cell r="E94">
            <v>70760869.565217391</v>
          </cell>
          <cell r="F94">
            <v>70760869.565217391</v>
          </cell>
          <cell r="G94">
            <v>70760869.565217391</v>
          </cell>
          <cell r="H94">
            <v>70760869.565217391</v>
          </cell>
          <cell r="I94">
            <v>70760869.565217391</v>
          </cell>
          <cell r="J94">
            <v>70760869.565217391</v>
          </cell>
          <cell r="K94">
            <v>70760869.565217391</v>
          </cell>
          <cell r="L94">
            <v>70760869.565217391</v>
          </cell>
          <cell r="M94">
            <v>70760869.565217391</v>
          </cell>
          <cell r="N94">
            <v>70760869.565217391</v>
          </cell>
          <cell r="O94">
            <v>849130434.78260863</v>
          </cell>
        </row>
        <row r="95">
          <cell r="B95" t="str">
            <v>Cuore - CX Sunroof</v>
          </cell>
          <cell r="C95">
            <v>0</v>
          </cell>
          <cell r="D95">
            <v>0</v>
          </cell>
          <cell r="E95">
            <v>0</v>
          </cell>
          <cell r="F95">
            <v>0</v>
          </cell>
          <cell r="G95">
            <v>0</v>
          </cell>
          <cell r="H95">
            <v>0</v>
          </cell>
          <cell r="I95">
            <v>12706521.739130436</v>
          </cell>
          <cell r="J95">
            <v>12706521.739130436</v>
          </cell>
          <cell r="K95">
            <v>12706521.739130436</v>
          </cell>
          <cell r="L95">
            <v>12706521.739130436</v>
          </cell>
          <cell r="M95">
            <v>12706521.739130436</v>
          </cell>
          <cell r="N95">
            <v>12706521.739130436</v>
          </cell>
          <cell r="O95">
            <v>76239130.434782609</v>
          </cell>
        </row>
        <row r="96">
          <cell r="B96">
            <v>18173743.55535863</v>
          </cell>
          <cell r="C96">
            <v>875570000</v>
          </cell>
          <cell r="D96">
            <v>1008766521.7391305</v>
          </cell>
          <cell r="E96">
            <v>1028590869.5652175</v>
          </cell>
          <cell r="F96">
            <v>1130349130.4347825</v>
          </cell>
          <cell r="G96">
            <v>820990000</v>
          </cell>
          <cell r="H96">
            <v>843093913.04347825</v>
          </cell>
          <cell r="I96">
            <v>1151287391.304348</v>
          </cell>
          <cell r="J96">
            <v>901685652.173913</v>
          </cell>
          <cell r="K96">
            <v>978389565.21739137</v>
          </cell>
          <cell r="L96">
            <v>937367826.0869565</v>
          </cell>
          <cell r="M96">
            <v>926074347.826087</v>
          </cell>
          <cell r="N96">
            <v>949948695.652174</v>
          </cell>
          <cell r="O96">
            <v>11552113913.043478</v>
          </cell>
        </row>
        <row r="97">
          <cell r="B97">
            <v>0</v>
          </cell>
          <cell r="C97">
            <v>778036086.95652175</v>
          </cell>
          <cell r="D97">
            <v>0</v>
          </cell>
          <cell r="E97">
            <v>0</v>
          </cell>
          <cell r="F97">
            <v>0</v>
          </cell>
          <cell r="G97">
            <v>0</v>
          </cell>
          <cell r="H97">
            <v>0</v>
          </cell>
          <cell r="I97">
            <v>0</v>
          </cell>
          <cell r="J97">
            <v>0</v>
          </cell>
        </row>
        <row r="98">
          <cell r="B98">
            <v>108160349.62071292</v>
          </cell>
          <cell r="C98">
            <v>778036086.95652175</v>
          </cell>
          <cell r="D98">
            <v>108160349.62071292</v>
          </cell>
          <cell r="E98">
            <v>48274310.879287072</v>
          </cell>
          <cell r="F98">
            <v>0</v>
          </cell>
          <cell r="G98">
            <v>48274310.879287072</v>
          </cell>
          <cell r="H98">
            <v>156434660.5</v>
          </cell>
          <cell r="I98">
            <v>0</v>
          </cell>
          <cell r="J98">
            <v>156434660.5</v>
          </cell>
        </row>
        <row r="99">
          <cell r="B99">
            <v>4749645348.3924303</v>
          </cell>
          <cell r="C99">
            <v>437785000</v>
          </cell>
          <cell r="D99">
            <v>942168260.86956525</v>
          </cell>
          <cell r="E99">
            <v>1018678695.652174</v>
          </cell>
          <cell r="F99">
            <v>1079470000</v>
          </cell>
          <cell r="G99">
            <v>975669565.21739125</v>
          </cell>
          <cell r="H99">
            <v>832041956.52173913</v>
          </cell>
          <cell r="I99">
            <v>997190652.17391312</v>
          </cell>
          <cell r="J99">
            <v>1026486521.7391305</v>
          </cell>
          <cell r="K99">
            <v>940037608.69565225</v>
          </cell>
          <cell r="L99">
            <v>957878695.652174</v>
          </cell>
          <cell r="M99">
            <v>931721086.95652175</v>
          </cell>
          <cell r="N99">
            <v>938011521.7391305</v>
          </cell>
          <cell r="O99">
            <v>-11552113913.043478</v>
          </cell>
        </row>
        <row r="100">
          <cell r="B100">
            <v>372511608.1293087</v>
          </cell>
          <cell r="C100">
            <v>-97533913.043478251</v>
          </cell>
          <cell r="D100">
            <v>466453804.4804163</v>
          </cell>
          <cell r="E100">
            <v>8901912.2031005621</v>
          </cell>
          <cell r="F100">
            <v>2749794.9138638228</v>
          </cell>
          <cell r="G100">
            <v>11651707.116964385</v>
          </cell>
          <cell r="H100">
            <v>381413520.33240926</v>
          </cell>
          <cell r="I100">
            <v>96691991.264971301</v>
          </cell>
          <cell r="J100">
            <v>478105511.5973807</v>
          </cell>
        </row>
        <row r="102">
          <cell r="B102" t="str">
            <v>Per Unit  - Documents cost in Rupees</v>
          </cell>
          <cell r="C102">
            <v>0.1821513761291754</v>
          </cell>
          <cell r="D102">
            <v>8.273547031476737E-2</v>
          </cell>
          <cell r="E102">
            <v>1.5211652927210224E-2</v>
          </cell>
          <cell r="F102">
            <v>0.19764150943396225</v>
          </cell>
          <cell r="G102">
            <v>1.944814855571253E-2</v>
          </cell>
          <cell r="H102">
            <v>6.6828356942019052E-2</v>
          </cell>
          <cell r="I102">
            <v>0.1825582767204216</v>
          </cell>
          <cell r="J102">
            <v>7.6656198766492059E-2</v>
          </cell>
        </row>
        <row r="104">
          <cell r="B104" t="str">
            <v>Product</v>
          </cell>
          <cell r="C104">
            <v>35977</v>
          </cell>
          <cell r="D104">
            <v>36008</v>
          </cell>
          <cell r="E104">
            <v>36039</v>
          </cell>
          <cell r="F104">
            <v>36070</v>
          </cell>
          <cell r="G104">
            <v>36101</v>
          </cell>
          <cell r="H104">
            <v>36132</v>
          </cell>
          <cell r="I104">
            <v>36163</v>
          </cell>
          <cell r="J104">
            <v>36194</v>
          </cell>
          <cell r="K104">
            <v>36225</v>
          </cell>
          <cell r="L104">
            <v>36256</v>
          </cell>
          <cell r="M104">
            <v>36287</v>
          </cell>
          <cell r="N104">
            <v>36318</v>
          </cell>
        </row>
        <row r="105">
          <cell r="B105">
            <v>28631303.66327627</v>
          </cell>
          <cell r="C105">
            <v>2939798.336723729</v>
          </cell>
          <cell r="D105">
            <v>31571102</v>
          </cell>
          <cell r="E105">
            <v>0</v>
          </cell>
          <cell r="F105">
            <v>0</v>
          </cell>
          <cell r="G105">
            <v>0</v>
          </cell>
          <cell r="H105">
            <v>28631303.66327627</v>
          </cell>
          <cell r="I105">
            <v>2939798.336723729</v>
          </cell>
          <cell r="J105">
            <v>31571102</v>
          </cell>
        </row>
        <row r="106">
          <cell r="B106" t="str">
            <v>XE</v>
          </cell>
          <cell r="C106">
            <v>189587.33040000001</v>
          </cell>
          <cell r="D106">
            <v>189587.33040000001</v>
          </cell>
          <cell r="E106">
            <v>189587.33040000001</v>
          </cell>
          <cell r="F106">
            <v>186648.19134000002</v>
          </cell>
          <cell r="G106">
            <v>186648.19134000002</v>
          </cell>
          <cell r="H106">
            <v>186648.19134000002</v>
          </cell>
          <cell r="I106">
            <v>186648.19134000002</v>
          </cell>
          <cell r="J106">
            <v>186648.19134000002</v>
          </cell>
          <cell r="K106">
            <v>186648.19134000002</v>
          </cell>
          <cell r="L106">
            <v>186648.19134000002</v>
          </cell>
          <cell r="M106">
            <v>186648.19134000002</v>
          </cell>
          <cell r="N106">
            <v>186648.19134000002</v>
          </cell>
        </row>
        <row r="107">
          <cell r="B107" t="str">
            <v>XE G</v>
          </cell>
          <cell r="C107">
            <v>189587.33040000001</v>
          </cell>
          <cell r="D107">
            <v>189587.33040000001</v>
          </cell>
          <cell r="E107">
            <v>189587.33040000001</v>
          </cell>
          <cell r="F107">
            <v>186648.19134000002</v>
          </cell>
          <cell r="G107">
            <v>186648.19134000002</v>
          </cell>
          <cell r="H107">
            <v>186648.19134000002</v>
          </cell>
          <cell r="I107">
            <v>186648.19134000002</v>
          </cell>
          <cell r="J107">
            <v>186648.19134000002</v>
          </cell>
          <cell r="K107">
            <v>186648.19134000002</v>
          </cell>
          <cell r="L107">
            <v>186648.19134000002</v>
          </cell>
          <cell r="M107">
            <v>186648.19134000002</v>
          </cell>
          <cell r="N107">
            <v>186648.19134000002</v>
          </cell>
        </row>
        <row r="108">
          <cell r="B108" t="str">
            <v>GL</v>
          </cell>
          <cell r="C108">
            <v>228555.72636000006</v>
          </cell>
          <cell r="D108">
            <v>228555.72636000006</v>
          </cell>
          <cell r="E108">
            <v>228555.72636000006</v>
          </cell>
          <cell r="F108">
            <v>225024.45498000004</v>
          </cell>
          <cell r="G108">
            <v>225024.45498000004</v>
          </cell>
          <cell r="H108">
            <v>225024.45498000004</v>
          </cell>
          <cell r="I108">
            <v>225024.45498000004</v>
          </cell>
          <cell r="J108">
            <v>225024.45498000004</v>
          </cell>
          <cell r="K108">
            <v>225024.45498000004</v>
          </cell>
          <cell r="L108">
            <v>225024.45498000004</v>
          </cell>
          <cell r="M108">
            <v>225024.45498000004</v>
          </cell>
          <cell r="N108">
            <v>225024.45498000004</v>
          </cell>
        </row>
        <row r="109">
          <cell r="B109" t="str">
            <v>GLI</v>
          </cell>
          <cell r="C109">
            <v>276261.74862000003</v>
          </cell>
          <cell r="D109">
            <v>276261.74862000003</v>
          </cell>
          <cell r="E109">
            <v>276261.74862000003</v>
          </cell>
          <cell r="F109">
            <v>271981.38786000002</v>
          </cell>
          <cell r="G109">
            <v>271981.38786000002</v>
          </cell>
          <cell r="H109">
            <v>271981.38786000002</v>
          </cell>
          <cell r="I109">
            <v>271981.38786000002</v>
          </cell>
          <cell r="J109">
            <v>271981.38786000002</v>
          </cell>
          <cell r="K109">
            <v>271981.38786000002</v>
          </cell>
          <cell r="L109">
            <v>271981.38786000002</v>
          </cell>
          <cell r="M109">
            <v>271981.38786000002</v>
          </cell>
          <cell r="N109">
            <v>271981.38786000002</v>
          </cell>
        </row>
        <row r="110">
          <cell r="B110" t="str">
            <v>XE LTD</v>
          </cell>
          <cell r="C110">
            <v>276261.74862000003</v>
          </cell>
          <cell r="D110">
            <v>276261.74862000003</v>
          </cell>
          <cell r="E110">
            <v>276261.74862000003</v>
          </cell>
          <cell r="F110">
            <v>271981.38786000002</v>
          </cell>
          <cell r="G110">
            <v>271981.38786000002</v>
          </cell>
          <cell r="H110">
            <v>271981.38786000002</v>
          </cell>
          <cell r="I110">
            <v>271981.38786000002</v>
          </cell>
          <cell r="J110">
            <v>271981.38786000002</v>
          </cell>
          <cell r="K110">
            <v>271981.38786000002</v>
          </cell>
          <cell r="L110">
            <v>271981.38786000002</v>
          </cell>
          <cell r="M110">
            <v>271981.38786000002</v>
          </cell>
          <cell r="N110">
            <v>271981.38786000002</v>
          </cell>
        </row>
        <row r="111">
          <cell r="B111" t="str">
            <v>GLI - A/T</v>
          </cell>
          <cell r="C111">
            <v>320919.44430000003</v>
          </cell>
          <cell r="D111">
            <v>320919.44430000003</v>
          </cell>
          <cell r="E111">
            <v>320919.44430000003</v>
          </cell>
          <cell r="F111">
            <v>320919.44430000003</v>
          </cell>
          <cell r="G111">
            <v>320919.44430000003</v>
          </cell>
          <cell r="H111">
            <v>320919.44430000003</v>
          </cell>
          <cell r="I111">
            <v>320919.44430000003</v>
          </cell>
          <cell r="J111">
            <v>320919.44430000003</v>
          </cell>
          <cell r="K111">
            <v>320919.44430000003</v>
          </cell>
          <cell r="L111">
            <v>320919.44430000003</v>
          </cell>
          <cell r="M111">
            <v>320919.44430000003</v>
          </cell>
          <cell r="N111">
            <v>320919.44430000003</v>
          </cell>
        </row>
        <row r="112">
          <cell r="B112" t="str">
            <v>20D SUNROOF</v>
          </cell>
          <cell r="C112">
            <v>320919.44430000003</v>
          </cell>
          <cell r="D112">
            <v>320919.44430000003</v>
          </cell>
          <cell r="E112">
            <v>320919.44430000003</v>
          </cell>
          <cell r="F112">
            <v>320919.44430000003</v>
          </cell>
          <cell r="G112">
            <v>320919.44430000003</v>
          </cell>
          <cell r="H112">
            <v>320919.44430000003</v>
          </cell>
          <cell r="I112">
            <v>320919.44430000003</v>
          </cell>
          <cell r="J112">
            <v>320919.44430000003</v>
          </cell>
          <cell r="K112">
            <v>320919.44430000003</v>
          </cell>
          <cell r="L112">
            <v>320919.44430000003</v>
          </cell>
          <cell r="M112">
            <v>320919.44430000003</v>
          </cell>
          <cell r="N112">
            <v>320919.44430000003</v>
          </cell>
        </row>
        <row r="113">
          <cell r="B113" t="str">
            <v>2.0 D</v>
          </cell>
          <cell r="C113">
            <v>275632.34556000005</v>
          </cell>
          <cell r="D113">
            <v>275632.34556000005</v>
          </cell>
          <cell r="E113">
            <v>275632.34556000005</v>
          </cell>
          <cell r="F113">
            <v>271367.20806000003</v>
          </cell>
          <cell r="G113">
            <v>271367.20806000003</v>
          </cell>
          <cell r="H113">
            <v>271367.20806000003</v>
          </cell>
          <cell r="I113">
            <v>271367.20806000003</v>
          </cell>
          <cell r="J113">
            <v>271367.20806000003</v>
          </cell>
          <cell r="K113">
            <v>271367.20806000003</v>
          </cell>
          <cell r="L113">
            <v>271367.20806000003</v>
          </cell>
          <cell r="M113">
            <v>271367.20806000003</v>
          </cell>
          <cell r="N113">
            <v>271367.20806000003</v>
          </cell>
        </row>
        <row r="114">
          <cell r="B114" t="str">
            <v>2.0 D G</v>
          </cell>
          <cell r="C114">
            <v>275632.34556000005</v>
          </cell>
          <cell r="D114">
            <v>275632.34556000005</v>
          </cell>
          <cell r="E114">
            <v>275632.34556000005</v>
          </cell>
          <cell r="F114">
            <v>271367.20806000003</v>
          </cell>
          <cell r="G114">
            <v>271367.20806000003</v>
          </cell>
          <cell r="H114">
            <v>271367.20806000003</v>
          </cell>
          <cell r="I114">
            <v>271367.20806000003</v>
          </cell>
          <cell r="J114">
            <v>271367.20806000003</v>
          </cell>
          <cell r="K114">
            <v>271367.20806000003</v>
          </cell>
          <cell r="L114">
            <v>271367.20806000003</v>
          </cell>
          <cell r="M114">
            <v>271367.20806000003</v>
          </cell>
          <cell r="N114">
            <v>271367.20806000003</v>
          </cell>
        </row>
        <row r="115">
          <cell r="B115" t="str">
            <v>2.0 D Ltd</v>
          </cell>
          <cell r="C115">
            <v>275632.34556000005</v>
          </cell>
          <cell r="D115">
            <v>275632.34556000005</v>
          </cell>
          <cell r="E115">
            <v>275632.34556000005</v>
          </cell>
          <cell r="F115">
            <v>271367.20806000003</v>
          </cell>
          <cell r="G115">
            <v>271367.20806000003</v>
          </cell>
          <cell r="H115">
            <v>271367.20806000003</v>
          </cell>
          <cell r="I115">
            <v>271367.20806000003</v>
          </cell>
          <cell r="J115">
            <v>271367.20806000003</v>
          </cell>
          <cell r="K115">
            <v>271367.20806000003</v>
          </cell>
          <cell r="L115">
            <v>271367.20806000003</v>
          </cell>
          <cell r="M115">
            <v>271367.20806000003</v>
          </cell>
          <cell r="N115">
            <v>271367.20806000003</v>
          </cell>
        </row>
        <row r="116">
          <cell r="B116">
            <v>0</v>
          </cell>
          <cell r="C116">
            <v>275632.34556000005</v>
          </cell>
          <cell r="D116">
            <v>275632.34556000005</v>
          </cell>
          <cell r="E116">
            <v>275632.34556000005</v>
          </cell>
          <cell r="F116">
            <v>271367.20806000003</v>
          </cell>
          <cell r="G116">
            <v>271367.20806000003</v>
          </cell>
          <cell r="H116">
            <v>271367.20806000003</v>
          </cell>
          <cell r="I116">
            <v>271367.20806000003</v>
          </cell>
          <cell r="J116">
            <v>271367.20806000003</v>
          </cell>
          <cell r="K116">
            <v>271367.20806000003</v>
          </cell>
          <cell r="L116">
            <v>271367.20806000003</v>
          </cell>
          <cell r="M116">
            <v>271367.20806000003</v>
          </cell>
          <cell r="N116">
            <v>271367.20806000003</v>
          </cell>
        </row>
        <row r="117">
          <cell r="B117" t="str">
            <v>Hilux  4 X 2 Std</v>
          </cell>
          <cell r="C117">
            <v>373139.95056000008</v>
          </cell>
          <cell r="D117">
            <v>373139.95056000008</v>
          </cell>
          <cell r="E117">
            <v>373139.95056000008</v>
          </cell>
          <cell r="F117">
            <v>373139.95056000008</v>
          </cell>
          <cell r="G117">
            <v>373139.95056000008</v>
          </cell>
          <cell r="H117">
            <v>373139.95056000008</v>
          </cell>
          <cell r="I117">
            <v>373139.95056000008</v>
          </cell>
          <cell r="J117">
            <v>373139.95056000008</v>
          </cell>
          <cell r="K117">
            <v>373139.95056000008</v>
          </cell>
          <cell r="L117">
            <v>373139.95056000008</v>
          </cell>
          <cell r="M117">
            <v>373139.95056000008</v>
          </cell>
          <cell r="N117">
            <v>373139.95056000008</v>
          </cell>
        </row>
        <row r="118">
          <cell r="B118" t="str">
            <v>Hilux  4 X 2 Dless</v>
          </cell>
          <cell r="C118">
            <v>371846.25088000007</v>
          </cell>
          <cell r="D118">
            <v>371846.25088000007</v>
          </cell>
          <cell r="E118">
            <v>371846.25088000007</v>
          </cell>
          <cell r="F118">
            <v>371846.25088000007</v>
          </cell>
          <cell r="G118">
            <v>371846.25088000007</v>
          </cell>
          <cell r="H118">
            <v>371846.25088000007</v>
          </cell>
          <cell r="I118">
            <v>371846.25088000007</v>
          </cell>
          <cell r="J118">
            <v>371846.25088000007</v>
          </cell>
          <cell r="K118">
            <v>371846.25088000007</v>
          </cell>
          <cell r="L118">
            <v>371846.25088000007</v>
          </cell>
          <cell r="M118">
            <v>371846.25088000007</v>
          </cell>
          <cell r="N118">
            <v>371846.25088000007</v>
          </cell>
        </row>
        <row r="119">
          <cell r="B119" t="str">
            <v>Cuore - CL</v>
          </cell>
          <cell r="C119">
            <v>134495.40234</v>
          </cell>
          <cell r="D119">
            <v>134495.40234</v>
          </cell>
          <cell r="E119">
            <v>134495.40234</v>
          </cell>
          <cell r="F119">
            <v>134495.40234</v>
          </cell>
          <cell r="G119">
            <v>134495.40234</v>
          </cell>
          <cell r="H119">
            <v>134495.40234</v>
          </cell>
          <cell r="I119">
            <v>134495.40234</v>
          </cell>
          <cell r="J119">
            <v>134495.40234</v>
          </cell>
          <cell r="K119">
            <v>134495.40234</v>
          </cell>
          <cell r="L119">
            <v>134495.40234</v>
          </cell>
          <cell r="M119">
            <v>134495.40234</v>
          </cell>
          <cell r="N119">
            <v>134495.40234</v>
          </cell>
        </row>
        <row r="120">
          <cell r="B120" t="str">
            <v>Cuore - Cl+AC</v>
          </cell>
          <cell r="C120">
            <v>134495.40234</v>
          </cell>
          <cell r="D120">
            <v>134495.40234</v>
          </cell>
          <cell r="E120">
            <v>134495.40234</v>
          </cell>
          <cell r="F120">
            <v>134495.40234</v>
          </cell>
          <cell r="G120">
            <v>134495.40234</v>
          </cell>
          <cell r="H120">
            <v>134495.40234</v>
          </cell>
          <cell r="I120">
            <v>134495.40234</v>
          </cell>
          <cell r="J120">
            <v>134495.40234</v>
          </cell>
          <cell r="K120">
            <v>134495.40234</v>
          </cell>
          <cell r="L120">
            <v>134495.40234</v>
          </cell>
          <cell r="M120">
            <v>134495.40234</v>
          </cell>
          <cell r="N120">
            <v>134495.40234</v>
          </cell>
        </row>
        <row r="121">
          <cell r="B121" t="str">
            <v>Cuore - CX</v>
          </cell>
          <cell r="C121">
            <v>134495.40234</v>
          </cell>
          <cell r="D121">
            <v>134495.40234</v>
          </cell>
          <cell r="E121">
            <v>134495.40234</v>
          </cell>
          <cell r="F121">
            <v>134495.40234</v>
          </cell>
          <cell r="G121">
            <v>134495.40234</v>
          </cell>
          <cell r="H121">
            <v>134495.40234</v>
          </cell>
          <cell r="I121">
            <v>134495.40234</v>
          </cell>
          <cell r="J121">
            <v>134495.40234</v>
          </cell>
          <cell r="K121">
            <v>134495.40234</v>
          </cell>
          <cell r="L121">
            <v>134495.40234</v>
          </cell>
          <cell r="M121">
            <v>134495.40234</v>
          </cell>
          <cell r="N121">
            <v>134495.40234</v>
          </cell>
        </row>
        <row r="122">
          <cell r="B122" t="str">
            <v>Cuore - CX Sunroof</v>
          </cell>
          <cell r="C122">
            <v>134495.40234</v>
          </cell>
          <cell r="D122">
            <v>134495.40234</v>
          </cell>
          <cell r="E122">
            <v>134495.40234</v>
          </cell>
          <cell r="F122">
            <v>134495.40234</v>
          </cell>
          <cell r="G122">
            <v>134495.40234</v>
          </cell>
          <cell r="H122">
            <v>134495.40234</v>
          </cell>
          <cell r="I122">
            <v>134495.40234</v>
          </cell>
          <cell r="J122">
            <v>134495.40234</v>
          </cell>
          <cell r="K122">
            <v>134495.40234</v>
          </cell>
          <cell r="L122">
            <v>134495.40234</v>
          </cell>
          <cell r="M122">
            <v>134495.40234</v>
          </cell>
          <cell r="N122">
            <v>134495.40234</v>
          </cell>
        </row>
        <row r="123">
          <cell r="B123">
            <v>8072221.5598678328</v>
          </cell>
          <cell r="C123">
            <v>0</v>
          </cell>
          <cell r="D123">
            <v>8072221.5598678328</v>
          </cell>
          <cell r="E123">
            <v>-6377.2780175846292</v>
          </cell>
          <cell r="F123">
            <v>0</v>
          </cell>
          <cell r="G123">
            <v>-6377.2780175846292</v>
          </cell>
          <cell r="H123">
            <v>8065844.2818502486</v>
          </cell>
          <cell r="I123">
            <v>0</v>
          </cell>
          <cell r="J123">
            <v>8065844.2818502486</v>
          </cell>
        </row>
        <row r="124">
          <cell r="B124" t="str">
            <v>Per Unit  - Govt Levies in Rupees</v>
          </cell>
          <cell r="C124">
            <v>2510342.0889196959</v>
          </cell>
          <cell r="D124">
            <v>34822556.546893358</v>
          </cell>
          <cell r="E124">
            <v>555343.46529286099</v>
          </cell>
          <cell r="F124">
            <v>13850.274533094544</v>
          </cell>
          <cell r="G124">
            <v>569193.73982595548</v>
          </cell>
          <cell r="H124">
            <v>32867557.923266526</v>
          </cell>
          <cell r="I124">
            <v>2524192.3634527903</v>
          </cell>
          <cell r="J124">
            <v>35391750.286719315</v>
          </cell>
        </row>
        <row r="125">
          <cell r="B125">
            <v>279092309.91188323</v>
          </cell>
          <cell r="C125">
            <v>108446546.52163962</v>
          </cell>
          <cell r="D125">
            <v>387538856.43352294</v>
          </cell>
          <cell r="E125">
            <v>-2648688.8626029557</v>
          </cell>
          <cell r="F125">
            <v>2336202.2397413854</v>
          </cell>
          <cell r="G125">
            <v>-312486.62286157021</v>
          </cell>
          <cell r="H125">
            <v>276443621.04928029</v>
          </cell>
          <cell r="I125">
            <v>110782748.761381</v>
          </cell>
          <cell r="J125">
            <v>387226369.81066138</v>
          </cell>
        </row>
        <row r="126">
          <cell r="B126" t="str">
            <v>Product</v>
          </cell>
          <cell r="C126">
            <v>35977</v>
          </cell>
          <cell r="D126">
            <v>36008</v>
          </cell>
          <cell r="E126">
            <v>36039</v>
          </cell>
          <cell r="F126">
            <v>36070</v>
          </cell>
          <cell r="G126">
            <v>36101</v>
          </cell>
          <cell r="H126">
            <v>36132</v>
          </cell>
          <cell r="I126">
            <v>36163</v>
          </cell>
          <cell r="J126">
            <v>36194</v>
          </cell>
          <cell r="K126">
            <v>36225</v>
          </cell>
          <cell r="L126">
            <v>36256</v>
          </cell>
          <cell r="M126">
            <v>36287</v>
          </cell>
          <cell r="N126">
            <v>36318</v>
          </cell>
        </row>
        <row r="128">
          <cell r="B128" t="str">
            <v>XE</v>
          </cell>
          <cell r="C128">
            <v>71559.158247292275</v>
          </cell>
          <cell r="D128">
            <v>71559.158247292275</v>
          </cell>
          <cell r="E128">
            <v>71559.158247292275</v>
          </cell>
          <cell r="F128">
            <v>70457.540606837661</v>
          </cell>
          <cell r="G128">
            <v>70457.540606837661</v>
          </cell>
          <cell r="H128">
            <v>70457.540606837661</v>
          </cell>
          <cell r="I128">
            <v>70457.540606837661</v>
          </cell>
          <cell r="J128">
            <v>70457.540606837661</v>
          </cell>
          <cell r="K128">
            <v>70457.540606837661</v>
          </cell>
          <cell r="L128">
            <v>70457.540606837661</v>
          </cell>
          <cell r="M128">
            <v>70457.540606837661</v>
          </cell>
          <cell r="N128">
            <v>70457.540606837661</v>
          </cell>
          <cell r="O128">
            <v>0</v>
          </cell>
        </row>
        <row r="129">
          <cell r="B129" t="str">
            <v>XE G</v>
          </cell>
          <cell r="C129">
            <v>71559.158247292275</v>
          </cell>
          <cell r="D129">
            <v>71559.158247292275</v>
          </cell>
          <cell r="E129">
            <v>71559.158247292275</v>
          </cell>
          <cell r="F129">
            <v>70457.540606837661</v>
          </cell>
          <cell r="G129">
            <v>70457.540606837661</v>
          </cell>
          <cell r="H129">
            <v>70457.540606837661</v>
          </cell>
          <cell r="I129">
            <v>70457.540606837661</v>
          </cell>
          <cell r="J129">
            <v>70457.540606837661</v>
          </cell>
          <cell r="K129">
            <v>70457.540606837661</v>
          </cell>
          <cell r="L129">
            <v>70457.540606837661</v>
          </cell>
          <cell r="M129">
            <v>70457.540606837661</v>
          </cell>
          <cell r="N129">
            <v>70457.540606837661</v>
          </cell>
          <cell r="O129">
            <v>0</v>
          </cell>
        </row>
        <row r="130">
          <cell r="B130" t="str">
            <v>GL</v>
          </cell>
          <cell r="C130">
            <v>86164.888542257118</v>
          </cell>
          <cell r="D130">
            <v>86164.888542257118</v>
          </cell>
          <cell r="E130">
            <v>86164.888542257118</v>
          </cell>
          <cell r="F130">
            <v>84841.334002636053</v>
          </cell>
          <cell r="G130">
            <v>84841.334002636053</v>
          </cell>
          <cell r="H130">
            <v>84841.334002636053</v>
          </cell>
          <cell r="I130">
            <v>84841.334002636053</v>
          </cell>
          <cell r="J130">
            <v>84841.334002636053</v>
          </cell>
          <cell r="K130">
            <v>84841.334002636053</v>
          </cell>
          <cell r="L130">
            <v>84841.334002636053</v>
          </cell>
          <cell r="M130">
            <v>84841.334002636053</v>
          </cell>
          <cell r="N130">
            <v>84841.334002636053</v>
          </cell>
          <cell r="O130" t="e">
            <v>#REF!</v>
          </cell>
        </row>
        <row r="131">
          <cell r="B131" t="str">
            <v>GLI</v>
          </cell>
          <cell r="C131">
            <v>104045.56536791798</v>
          </cell>
          <cell r="D131">
            <v>104045.56536791798</v>
          </cell>
          <cell r="E131">
            <v>104045.56536791798</v>
          </cell>
          <cell r="F131">
            <v>102441.24491064579</v>
          </cell>
          <cell r="G131">
            <v>102441.24491064579</v>
          </cell>
          <cell r="H131">
            <v>102441.24491064579</v>
          </cell>
          <cell r="I131">
            <v>102441.24491064579</v>
          </cell>
          <cell r="J131">
            <v>102441.24491064579</v>
          </cell>
          <cell r="K131">
            <v>102441.24491064579</v>
          </cell>
          <cell r="L131">
            <v>102441.24491064579</v>
          </cell>
          <cell r="M131">
            <v>102441.24491064579</v>
          </cell>
          <cell r="N131">
            <v>102441.24491064579</v>
          </cell>
          <cell r="O131">
            <v>0</v>
          </cell>
        </row>
        <row r="132">
          <cell r="B132" t="str">
            <v>XE LTD</v>
          </cell>
          <cell r="C132">
            <v>104045.56536791798</v>
          </cell>
          <cell r="D132">
            <v>104045.56536791798</v>
          </cell>
          <cell r="E132">
            <v>104045.56536791798</v>
          </cell>
          <cell r="F132">
            <v>102441.24491064579</v>
          </cell>
          <cell r="G132">
            <v>102441.24491064579</v>
          </cell>
          <cell r="H132">
            <v>102441.24491064579</v>
          </cell>
          <cell r="I132">
            <v>102441.24491064579</v>
          </cell>
          <cell r="J132">
            <v>102441.24491064579</v>
          </cell>
          <cell r="K132">
            <v>102441.24491064579</v>
          </cell>
          <cell r="L132">
            <v>102441.24491064579</v>
          </cell>
          <cell r="M132">
            <v>102441.24491064579</v>
          </cell>
          <cell r="N132">
            <v>102441.24491064579</v>
          </cell>
          <cell r="O132">
            <v>0</v>
          </cell>
        </row>
        <row r="133">
          <cell r="B133" t="str">
            <v>GLI - A/T</v>
          </cell>
          <cell r="C133">
            <v>120783.70001852614</v>
          </cell>
          <cell r="D133">
            <v>120783.70001852614</v>
          </cell>
          <cell r="E133">
            <v>120783.70001852614</v>
          </cell>
          <cell r="F133">
            <v>120783.70001852614</v>
          </cell>
          <cell r="G133">
            <v>120783.70001852614</v>
          </cell>
          <cell r="H133">
            <v>120783.70001852614</v>
          </cell>
          <cell r="I133">
            <v>120783.70001852614</v>
          </cell>
          <cell r="J133">
            <v>120783.70001852614</v>
          </cell>
          <cell r="K133">
            <v>120783.70001852614</v>
          </cell>
          <cell r="L133">
            <v>120783.70001852614</v>
          </cell>
          <cell r="M133">
            <v>120783.70001852614</v>
          </cell>
          <cell r="N133">
            <v>120783.70001852614</v>
          </cell>
          <cell r="O133">
            <v>0</v>
          </cell>
        </row>
        <row r="134">
          <cell r="B134" t="str">
            <v>20D SUNROOF</v>
          </cell>
          <cell r="C134">
            <v>120783.70001852614</v>
          </cell>
          <cell r="D134">
            <v>120783.70001852614</v>
          </cell>
          <cell r="E134">
            <v>120783.70001852614</v>
          </cell>
          <cell r="F134">
            <v>120783.70001852614</v>
          </cell>
          <cell r="G134">
            <v>120783.70001852614</v>
          </cell>
          <cell r="H134">
            <v>120783.70001852614</v>
          </cell>
          <cell r="I134">
            <v>120783.70001852614</v>
          </cell>
          <cell r="J134">
            <v>120783.70001852614</v>
          </cell>
          <cell r="K134">
            <v>120783.70001852614</v>
          </cell>
          <cell r="L134">
            <v>120783.70001852614</v>
          </cell>
          <cell r="M134">
            <v>120783.70001852614</v>
          </cell>
          <cell r="N134">
            <v>120783.70001852614</v>
          </cell>
          <cell r="O134">
            <v>0</v>
          </cell>
        </row>
        <row r="135">
          <cell r="B135" t="str">
            <v>2.0 D</v>
          </cell>
          <cell r="C135">
            <v>103809.65903626854</v>
          </cell>
          <cell r="D135">
            <v>103809.65903626854</v>
          </cell>
          <cell r="E135">
            <v>103809.65903626854</v>
          </cell>
          <cell r="F135">
            <v>102211.04440353165</v>
          </cell>
          <cell r="G135">
            <v>102211.04440353165</v>
          </cell>
          <cell r="H135">
            <v>102211.04440353165</v>
          </cell>
          <cell r="I135">
            <v>102211.04440353165</v>
          </cell>
          <cell r="J135">
            <v>102211.04440353165</v>
          </cell>
          <cell r="K135">
            <v>102211.04440353165</v>
          </cell>
          <cell r="L135">
            <v>102211.04440353165</v>
          </cell>
          <cell r="M135">
            <v>102211.04440353165</v>
          </cell>
          <cell r="N135">
            <v>102211.04440353165</v>
          </cell>
          <cell r="O135">
            <v>0</v>
          </cell>
        </row>
        <row r="136">
          <cell r="B136" t="str">
            <v>2.0 D G</v>
          </cell>
          <cell r="C136">
            <v>103809.65903626854</v>
          </cell>
          <cell r="D136">
            <v>103809.65903626854</v>
          </cell>
          <cell r="E136">
            <v>103809.65903626854</v>
          </cell>
          <cell r="F136">
            <v>102211.04440353165</v>
          </cell>
          <cell r="G136">
            <v>102211.04440353165</v>
          </cell>
          <cell r="H136">
            <v>102211.04440353165</v>
          </cell>
          <cell r="I136">
            <v>102211.04440353165</v>
          </cell>
          <cell r="J136">
            <v>102211.04440353165</v>
          </cell>
          <cell r="K136">
            <v>102211.04440353165</v>
          </cell>
          <cell r="L136">
            <v>102211.04440353165</v>
          </cell>
          <cell r="M136">
            <v>102211.04440353165</v>
          </cell>
          <cell r="N136">
            <v>102211.04440353165</v>
          </cell>
          <cell r="O136">
            <v>0</v>
          </cell>
        </row>
        <row r="137">
          <cell r="B137" t="str">
            <v>2.0 D Ltd</v>
          </cell>
          <cell r="C137">
            <v>103809.65903626854</v>
          </cell>
          <cell r="D137">
            <v>103809.65903626854</v>
          </cell>
          <cell r="E137">
            <v>103809.65903626854</v>
          </cell>
          <cell r="F137">
            <v>102211.04440353165</v>
          </cell>
          <cell r="G137">
            <v>102211.04440353165</v>
          </cell>
          <cell r="H137">
            <v>102211.04440353165</v>
          </cell>
          <cell r="I137">
            <v>102211.04440353165</v>
          </cell>
          <cell r="J137">
            <v>102211.04440353165</v>
          </cell>
          <cell r="K137">
            <v>102211.04440353165</v>
          </cell>
          <cell r="L137">
            <v>102211.04440353165</v>
          </cell>
          <cell r="M137">
            <v>102211.04440353165</v>
          </cell>
          <cell r="N137">
            <v>102211.04440353165</v>
          </cell>
          <cell r="O137">
            <v>0</v>
          </cell>
        </row>
        <row r="138">
          <cell r="B138">
            <v>0</v>
          </cell>
          <cell r="C138">
            <v>103809.65903626854</v>
          </cell>
          <cell r="D138">
            <v>103809.65903626854</v>
          </cell>
          <cell r="E138">
            <v>103809.65903626854</v>
          </cell>
          <cell r="F138">
            <v>102211.04440353165</v>
          </cell>
          <cell r="G138">
            <v>102211.04440353165</v>
          </cell>
          <cell r="H138">
            <v>102211.04440353165</v>
          </cell>
          <cell r="I138">
            <v>102211.04440353165</v>
          </cell>
          <cell r="J138">
            <v>102211.04440353165</v>
          </cell>
          <cell r="K138">
            <v>102211.04440353165</v>
          </cell>
          <cell r="L138">
            <v>102211.04440353165</v>
          </cell>
          <cell r="M138">
            <v>102211.04440353165</v>
          </cell>
          <cell r="N138">
            <v>102211.04440353165</v>
          </cell>
          <cell r="O138">
            <v>0</v>
          </cell>
        </row>
        <row r="139">
          <cell r="B139" t="str">
            <v>Hilux  4 X 2 Std</v>
          </cell>
          <cell r="C139">
            <v>83409.564184176721</v>
          </cell>
          <cell r="D139">
            <v>83409.564184176721</v>
          </cell>
          <cell r="E139">
            <v>83409.564184176721</v>
          </cell>
          <cell r="F139">
            <v>83409.564184176721</v>
          </cell>
          <cell r="G139">
            <v>83409.564184176721</v>
          </cell>
          <cell r="H139">
            <v>83409.564184176721</v>
          </cell>
          <cell r="I139">
            <v>83409.564184176721</v>
          </cell>
          <cell r="J139">
            <v>83409.564184176721</v>
          </cell>
          <cell r="K139">
            <v>83409.564184176721</v>
          </cell>
          <cell r="L139">
            <v>83409.564184176721</v>
          </cell>
          <cell r="M139">
            <v>83409.564184176721</v>
          </cell>
          <cell r="N139">
            <v>83409.564184176721</v>
          </cell>
          <cell r="O139">
            <v>0</v>
          </cell>
        </row>
        <row r="140">
          <cell r="B140" t="str">
            <v>Hilux  4 X 2 Dless</v>
          </cell>
          <cell r="C140">
            <v>83409.564184176721</v>
          </cell>
          <cell r="D140">
            <v>83409.564184176721</v>
          </cell>
          <cell r="E140">
            <v>83409.564184176721</v>
          </cell>
          <cell r="F140">
            <v>83409.564184176721</v>
          </cell>
          <cell r="G140">
            <v>83409.564184176721</v>
          </cell>
          <cell r="H140">
            <v>83409.564184176721</v>
          </cell>
          <cell r="I140">
            <v>83409.564184176721</v>
          </cell>
          <cell r="J140">
            <v>83409.564184176721</v>
          </cell>
          <cell r="K140">
            <v>83409.564184176721</v>
          </cell>
          <cell r="L140">
            <v>83409.564184176721</v>
          </cell>
          <cell r="M140">
            <v>83409.564184176721</v>
          </cell>
          <cell r="N140">
            <v>83409.564184176721</v>
          </cell>
          <cell r="O140">
            <v>0</v>
          </cell>
        </row>
        <row r="141">
          <cell r="B141" t="str">
            <v>Cuore - CL</v>
          </cell>
          <cell r="C141">
            <v>50910.172759156616</v>
          </cell>
          <cell r="D141">
            <v>50910.172759156616</v>
          </cell>
          <cell r="E141">
            <v>50910.172759156616</v>
          </cell>
          <cell r="F141">
            <v>50910.172759156616</v>
          </cell>
          <cell r="G141">
            <v>50910.172759156616</v>
          </cell>
          <cell r="H141">
            <v>50910.172759156616</v>
          </cell>
          <cell r="I141">
            <v>50910.172759156616</v>
          </cell>
          <cell r="J141">
            <v>50910.172759156616</v>
          </cell>
          <cell r="K141">
            <v>50910.172759156616</v>
          </cell>
          <cell r="L141">
            <v>50910.172759156616</v>
          </cell>
          <cell r="M141">
            <v>50910.172759156616</v>
          </cell>
          <cell r="N141">
            <v>50910.172759156616</v>
          </cell>
          <cell r="O141">
            <v>0</v>
          </cell>
        </row>
        <row r="142">
          <cell r="B142" t="str">
            <v>Cuore - Cl+AC</v>
          </cell>
          <cell r="C142">
            <v>50910.172759156616</v>
          </cell>
          <cell r="D142">
            <v>50910.172759156616</v>
          </cell>
          <cell r="E142">
            <v>50910.172759156616</v>
          </cell>
          <cell r="F142">
            <v>50910.172759156616</v>
          </cell>
          <cell r="G142">
            <v>50910.172759156616</v>
          </cell>
          <cell r="H142">
            <v>50910.172759156616</v>
          </cell>
          <cell r="I142">
            <v>50910.172759156616</v>
          </cell>
          <cell r="J142">
            <v>50910.172759156616</v>
          </cell>
          <cell r="K142">
            <v>50910.172759156616</v>
          </cell>
          <cell r="L142">
            <v>50910.172759156616</v>
          </cell>
          <cell r="M142">
            <v>50910.172759156616</v>
          </cell>
          <cell r="N142">
            <v>50910.172759156616</v>
          </cell>
          <cell r="O142">
            <v>0</v>
          </cell>
        </row>
        <row r="143">
          <cell r="B143" t="str">
            <v>Cuore - CX</v>
          </cell>
          <cell r="C143">
            <v>50910.172759156616</v>
          </cell>
          <cell r="D143">
            <v>50910.172759156616</v>
          </cell>
          <cell r="E143">
            <v>50910.172759156616</v>
          </cell>
          <cell r="F143">
            <v>50910.172759156616</v>
          </cell>
          <cell r="G143">
            <v>50910.172759156616</v>
          </cell>
          <cell r="H143">
            <v>50910.172759156616</v>
          </cell>
          <cell r="I143">
            <v>50910.172759156616</v>
          </cell>
          <cell r="J143">
            <v>50910.172759156616</v>
          </cell>
          <cell r="K143">
            <v>50910.172759156616</v>
          </cell>
          <cell r="L143">
            <v>50910.172759156616</v>
          </cell>
          <cell r="M143">
            <v>50910.172759156616</v>
          </cell>
          <cell r="N143">
            <v>50910.172759156616</v>
          </cell>
          <cell r="O143">
            <v>0</v>
          </cell>
        </row>
        <row r="144">
          <cell r="B144" t="str">
            <v>Cuore - CX Sunroof</v>
          </cell>
          <cell r="C144">
            <v>50910.172759156616</v>
          </cell>
          <cell r="D144">
            <v>50910.172759156616</v>
          </cell>
          <cell r="E144">
            <v>50910.172759156616</v>
          </cell>
          <cell r="F144">
            <v>50910.172759156616</v>
          </cell>
          <cell r="G144">
            <v>50910.172759156616</v>
          </cell>
          <cell r="H144">
            <v>50910.172759156616</v>
          </cell>
          <cell r="I144">
            <v>50910.172759156616</v>
          </cell>
          <cell r="J144">
            <v>50910.172759156616</v>
          </cell>
          <cell r="K144">
            <v>50910.172759156616</v>
          </cell>
          <cell r="L144">
            <v>50910.172759156616</v>
          </cell>
          <cell r="M144">
            <v>50910.172759156616</v>
          </cell>
          <cell r="N144">
            <v>50910.172759156616</v>
          </cell>
        </row>
        <row r="146">
          <cell r="B146" t="str">
            <v>Cost of Sales - Toyota Parts &amp; Oil</v>
          </cell>
          <cell r="D146">
            <v>386134609.9015587</v>
          </cell>
          <cell r="F146">
            <v>134438000</v>
          </cell>
          <cell r="H146">
            <v>-251696609.9015587</v>
          </cell>
        </row>
        <row r="147">
          <cell r="B147" t="str">
            <v>PER UNIT - CKD &amp; DUTY COST</v>
          </cell>
          <cell r="D147">
            <v>27908121.410992622</v>
          </cell>
          <cell r="F147">
            <v>0</v>
          </cell>
          <cell r="H147">
            <v>-27908121.410992622</v>
          </cell>
        </row>
        <row r="148">
          <cell r="B148" t="str">
            <v>Product</v>
          </cell>
          <cell r="C148">
            <v>35977</v>
          </cell>
          <cell r="D148">
            <v>36008</v>
          </cell>
          <cell r="E148">
            <v>36039</v>
          </cell>
          <cell r="F148">
            <v>36070</v>
          </cell>
          <cell r="G148">
            <v>36101</v>
          </cell>
          <cell r="H148">
            <v>36132</v>
          </cell>
          <cell r="I148">
            <v>36163</v>
          </cell>
          <cell r="J148">
            <v>36194</v>
          </cell>
          <cell r="K148">
            <v>36225</v>
          </cell>
          <cell r="L148">
            <v>36256</v>
          </cell>
          <cell r="M148">
            <v>36287</v>
          </cell>
          <cell r="N148">
            <v>36318</v>
          </cell>
        </row>
        <row r="150">
          <cell r="B150" t="str">
            <v>XE</v>
          </cell>
          <cell r="C150">
            <v>261146.48864729228</v>
          </cell>
          <cell r="D150">
            <v>261146.48864729228</v>
          </cell>
          <cell r="E150">
            <v>261146.48864729228</v>
          </cell>
          <cell r="F150">
            <v>257105.73194683768</v>
          </cell>
          <cell r="G150">
            <v>257105.73194683768</v>
          </cell>
          <cell r="H150">
            <v>257105.73194683768</v>
          </cell>
          <cell r="I150">
            <v>257105.73194683768</v>
          </cell>
          <cell r="J150">
            <v>257105.73194683768</v>
          </cell>
          <cell r="K150">
            <v>257105.73194683768</v>
          </cell>
          <cell r="L150">
            <v>257105.73194683768</v>
          </cell>
          <cell r="M150">
            <v>257105.73194683768</v>
          </cell>
          <cell r="N150">
            <v>257105.73194683768</v>
          </cell>
        </row>
        <row r="151">
          <cell r="B151" t="str">
            <v>XE G</v>
          </cell>
          <cell r="C151">
            <v>261146.48864729228</v>
          </cell>
          <cell r="D151">
            <v>261146.48864729228</v>
          </cell>
          <cell r="E151">
            <v>261146.48864729228</v>
          </cell>
          <cell r="F151">
            <v>257105.73194683768</v>
          </cell>
          <cell r="G151">
            <v>257105.73194683768</v>
          </cell>
          <cell r="H151">
            <v>257105.73194683768</v>
          </cell>
          <cell r="I151">
            <v>257105.73194683768</v>
          </cell>
          <cell r="J151">
            <v>257105.73194683768</v>
          </cell>
          <cell r="K151">
            <v>257105.73194683768</v>
          </cell>
          <cell r="L151">
            <v>257105.73194683768</v>
          </cell>
          <cell r="M151">
            <v>257105.73194683768</v>
          </cell>
          <cell r="N151">
            <v>257105.73194683768</v>
          </cell>
        </row>
        <row r="152">
          <cell r="B152" t="str">
            <v>GL</v>
          </cell>
          <cell r="C152">
            <v>314720.61490225716</v>
          </cell>
          <cell r="D152">
            <v>314720.61490225716</v>
          </cell>
          <cell r="E152">
            <v>314720.61490225716</v>
          </cell>
          <cell r="F152">
            <v>309865.78898263606</v>
          </cell>
          <cell r="G152">
            <v>309865.78898263606</v>
          </cell>
          <cell r="H152">
            <v>309865.78898263606</v>
          </cell>
          <cell r="I152">
            <v>309865.78898263606</v>
          </cell>
          <cell r="J152">
            <v>309865.78898263606</v>
          </cell>
          <cell r="K152">
            <v>309865.78898263606</v>
          </cell>
          <cell r="L152">
            <v>309865.78898263606</v>
          </cell>
          <cell r="M152">
            <v>309865.78898263606</v>
          </cell>
          <cell r="N152">
            <v>309865.78898263606</v>
          </cell>
        </row>
        <row r="153">
          <cell r="B153" t="str">
            <v>GLI</v>
          </cell>
          <cell r="C153">
            <v>380307.31398791802</v>
          </cell>
          <cell r="D153">
            <v>380307.31398791802</v>
          </cell>
          <cell r="E153">
            <v>380307.31398791802</v>
          </cell>
          <cell r="F153">
            <v>374422.63277064578</v>
          </cell>
          <cell r="G153">
            <v>374422.63277064578</v>
          </cell>
          <cell r="H153">
            <v>374422.63277064578</v>
          </cell>
          <cell r="I153">
            <v>374422.63277064578</v>
          </cell>
          <cell r="J153">
            <v>374422.63277064578</v>
          </cell>
          <cell r="K153">
            <v>374422.63277064578</v>
          </cell>
          <cell r="L153">
            <v>374422.63277064578</v>
          </cell>
          <cell r="M153">
            <v>374422.63277064578</v>
          </cell>
          <cell r="N153">
            <v>374422.63277064578</v>
          </cell>
        </row>
        <row r="154">
          <cell r="B154" t="str">
            <v>XE LTD</v>
          </cell>
          <cell r="C154">
            <v>380307.31398791802</v>
          </cell>
          <cell r="D154">
            <v>380307.31398791802</v>
          </cell>
          <cell r="E154">
            <v>380307.31398791802</v>
          </cell>
          <cell r="F154">
            <v>374422.63277064578</v>
          </cell>
          <cell r="G154">
            <v>374422.63277064578</v>
          </cell>
          <cell r="H154">
            <v>374422.63277064578</v>
          </cell>
          <cell r="I154">
            <v>374422.63277064578</v>
          </cell>
          <cell r="J154">
            <v>374422.63277064578</v>
          </cell>
          <cell r="K154">
            <v>374422.63277064578</v>
          </cell>
          <cell r="L154">
            <v>374422.63277064578</v>
          </cell>
          <cell r="M154">
            <v>374422.63277064578</v>
          </cell>
          <cell r="N154">
            <v>374422.63277064578</v>
          </cell>
        </row>
        <row r="155">
          <cell r="B155" t="str">
            <v>GLI - A/T</v>
          </cell>
          <cell r="C155">
            <v>441703.14431852615</v>
          </cell>
          <cell r="D155">
            <v>441703.14431852615</v>
          </cell>
          <cell r="E155">
            <v>441703.14431852615</v>
          </cell>
          <cell r="F155">
            <v>441703.14431852615</v>
          </cell>
          <cell r="G155">
            <v>441703.14431852615</v>
          </cell>
          <cell r="H155">
            <v>441703.14431852615</v>
          </cell>
          <cell r="I155">
            <v>441703.14431852615</v>
          </cell>
          <cell r="J155">
            <v>441703.14431852615</v>
          </cell>
          <cell r="K155">
            <v>441703.14431852615</v>
          </cell>
          <cell r="L155">
            <v>441703.14431852615</v>
          </cell>
          <cell r="M155">
            <v>441703.14431852615</v>
          </cell>
          <cell r="N155">
            <v>441703.14431852615</v>
          </cell>
        </row>
        <row r="156">
          <cell r="B156" t="str">
            <v>20D SUNROOF</v>
          </cell>
          <cell r="C156">
            <v>441703.14431852615</v>
          </cell>
          <cell r="D156">
            <v>441703.14431852615</v>
          </cell>
          <cell r="E156">
            <v>441703.14431852615</v>
          </cell>
          <cell r="F156">
            <v>441703.14431852615</v>
          </cell>
          <cell r="G156">
            <v>441703.14431852615</v>
          </cell>
          <cell r="H156">
            <v>441703.14431852615</v>
          </cell>
          <cell r="I156">
            <v>441703.14431852615</v>
          </cell>
          <cell r="J156">
            <v>441703.14431852615</v>
          </cell>
          <cell r="K156">
            <v>441703.14431852615</v>
          </cell>
          <cell r="L156">
            <v>441703.14431852615</v>
          </cell>
          <cell r="M156">
            <v>441703.14431852615</v>
          </cell>
          <cell r="N156">
            <v>441703.14431852615</v>
          </cell>
        </row>
        <row r="157">
          <cell r="B157" t="str">
            <v>2.0 D</v>
          </cell>
          <cell r="C157">
            <v>379442.00459626858</v>
          </cell>
          <cell r="D157">
            <v>379442.00459626858</v>
          </cell>
          <cell r="E157">
            <v>379442.00459626858</v>
          </cell>
          <cell r="F157">
            <v>373578.25246353168</v>
          </cell>
          <cell r="G157">
            <v>373578.25246353168</v>
          </cell>
          <cell r="H157">
            <v>373578.25246353168</v>
          </cell>
          <cell r="I157">
            <v>373578.25246353168</v>
          </cell>
          <cell r="J157">
            <v>373578.25246353168</v>
          </cell>
          <cell r="K157">
            <v>373578.25246353168</v>
          </cell>
          <cell r="L157">
            <v>373578.25246353168</v>
          </cell>
          <cell r="M157">
            <v>373578.25246353168</v>
          </cell>
          <cell r="N157">
            <v>373578.25246353168</v>
          </cell>
        </row>
        <row r="158">
          <cell r="B158" t="str">
            <v>2.0 D G</v>
          </cell>
          <cell r="C158">
            <v>379442.00459626858</v>
          </cell>
          <cell r="D158">
            <v>379442.00459626858</v>
          </cell>
          <cell r="E158">
            <v>379442.00459626858</v>
          </cell>
          <cell r="F158">
            <v>373578.25246353168</v>
          </cell>
          <cell r="G158">
            <v>373578.25246353168</v>
          </cell>
          <cell r="H158">
            <v>373578.25246353168</v>
          </cell>
          <cell r="I158">
            <v>373578.25246353168</v>
          </cell>
          <cell r="J158">
            <v>373578.25246353168</v>
          </cell>
          <cell r="K158">
            <v>373578.25246353168</v>
          </cell>
          <cell r="L158">
            <v>373578.25246353168</v>
          </cell>
          <cell r="M158">
            <v>373578.25246353168</v>
          </cell>
          <cell r="N158">
            <v>373578.25246353168</v>
          </cell>
        </row>
        <row r="159">
          <cell r="B159" t="str">
            <v>2.0 D Ltd</v>
          </cell>
          <cell r="C159">
            <v>379442.00459626858</v>
          </cell>
          <cell r="D159">
            <v>379442.00459626858</v>
          </cell>
          <cell r="E159">
            <v>379442.00459626858</v>
          </cell>
          <cell r="F159">
            <v>373578.25246353168</v>
          </cell>
          <cell r="G159">
            <v>373578.25246353168</v>
          </cell>
          <cell r="H159">
            <v>373578.25246353168</v>
          </cell>
          <cell r="I159">
            <v>373578.25246353168</v>
          </cell>
          <cell r="J159">
            <v>373578.25246353168</v>
          </cell>
          <cell r="K159">
            <v>373578.25246353168</v>
          </cell>
          <cell r="L159">
            <v>373578.25246353168</v>
          </cell>
          <cell r="M159">
            <v>373578.25246353168</v>
          </cell>
          <cell r="N159">
            <v>373578.25246353168</v>
          </cell>
        </row>
        <row r="160">
          <cell r="B160">
            <v>0</v>
          </cell>
          <cell r="C160">
            <v>379442.00459626858</v>
          </cell>
          <cell r="D160">
            <v>379442.00459626858</v>
          </cell>
          <cell r="E160">
            <v>379442.00459626858</v>
          </cell>
          <cell r="F160">
            <v>373578.25246353168</v>
          </cell>
          <cell r="G160">
            <v>373578.25246353168</v>
          </cell>
          <cell r="H160">
            <v>373578.25246353168</v>
          </cell>
          <cell r="I160">
            <v>373578.25246353168</v>
          </cell>
          <cell r="J160">
            <v>373578.25246353168</v>
          </cell>
          <cell r="K160">
            <v>373578.25246353168</v>
          </cell>
          <cell r="L160">
            <v>373578.25246353168</v>
          </cell>
          <cell r="M160">
            <v>373578.25246353168</v>
          </cell>
          <cell r="N160">
            <v>373578.25246353168</v>
          </cell>
        </row>
        <row r="161">
          <cell r="B161" t="str">
            <v>Hilux  4 X 2 Std</v>
          </cell>
          <cell r="C161">
            <v>456549.51474417682</v>
          </cell>
          <cell r="D161">
            <v>456549.51474417682</v>
          </cell>
          <cell r="E161">
            <v>456549.51474417682</v>
          </cell>
          <cell r="F161">
            <v>456549.51474417682</v>
          </cell>
          <cell r="G161">
            <v>456549.51474417682</v>
          </cell>
          <cell r="H161">
            <v>456549.51474417682</v>
          </cell>
          <cell r="I161">
            <v>456549.51474417682</v>
          </cell>
          <cell r="J161">
            <v>456549.51474417682</v>
          </cell>
          <cell r="K161">
            <v>456549.51474417682</v>
          </cell>
          <cell r="L161">
            <v>456549.51474417682</v>
          </cell>
          <cell r="M161">
            <v>456549.51474417682</v>
          </cell>
          <cell r="N161">
            <v>456549.51474417682</v>
          </cell>
        </row>
        <row r="162">
          <cell r="B162" t="str">
            <v>Hilux  4 X 2 Dless</v>
          </cell>
          <cell r="C162">
            <v>455255.8150641768</v>
          </cell>
          <cell r="D162">
            <v>455255.8150641768</v>
          </cell>
          <cell r="E162">
            <v>455255.8150641768</v>
          </cell>
          <cell r="F162">
            <v>455255.8150641768</v>
          </cell>
          <cell r="G162">
            <v>455255.8150641768</v>
          </cell>
          <cell r="H162">
            <v>455255.8150641768</v>
          </cell>
          <cell r="I162">
            <v>455255.8150641768</v>
          </cell>
          <cell r="J162">
            <v>455255.8150641768</v>
          </cell>
          <cell r="K162">
            <v>455255.8150641768</v>
          </cell>
          <cell r="L162">
            <v>455255.8150641768</v>
          </cell>
          <cell r="M162">
            <v>455255.8150641768</v>
          </cell>
          <cell r="N162">
            <v>455255.8150641768</v>
          </cell>
        </row>
        <row r="163">
          <cell r="B163" t="str">
            <v>Cuore - CL</v>
          </cell>
          <cell r="C163">
            <v>185405.57509915662</v>
          </cell>
          <cell r="D163">
            <v>185405.57509915662</v>
          </cell>
          <cell r="E163">
            <v>185405.57509915662</v>
          </cell>
          <cell r="F163">
            <v>185405.57509915662</v>
          </cell>
          <cell r="G163">
            <v>185405.57509915662</v>
          </cell>
          <cell r="H163">
            <v>185405.57509915662</v>
          </cell>
          <cell r="I163">
            <v>185405.57509915662</v>
          </cell>
          <cell r="J163">
            <v>185405.57509915662</v>
          </cell>
          <cell r="K163">
            <v>185405.57509915662</v>
          </cell>
          <cell r="L163">
            <v>185405.57509915662</v>
          </cell>
          <cell r="M163">
            <v>185405.57509915662</v>
          </cell>
          <cell r="N163">
            <v>185405.57509915662</v>
          </cell>
        </row>
        <row r="164">
          <cell r="B164" t="str">
            <v>Cuore - Cl+AC</v>
          </cell>
          <cell r="C164">
            <v>185405.57509915662</v>
          </cell>
          <cell r="D164">
            <v>185405.57509915662</v>
          </cell>
          <cell r="E164">
            <v>185405.57509915662</v>
          </cell>
          <cell r="F164">
            <v>185405.57509915662</v>
          </cell>
          <cell r="G164">
            <v>185405.57509915662</v>
          </cell>
          <cell r="H164">
            <v>185405.57509915662</v>
          </cell>
          <cell r="I164">
            <v>185405.57509915662</v>
          </cell>
          <cell r="J164">
            <v>185405.57509915662</v>
          </cell>
          <cell r="K164">
            <v>185405.57509915662</v>
          </cell>
          <cell r="L164">
            <v>185405.57509915662</v>
          </cell>
          <cell r="M164">
            <v>185405.57509915662</v>
          </cell>
          <cell r="N164">
            <v>185405.57509915662</v>
          </cell>
        </row>
        <row r="165">
          <cell r="B165" t="str">
            <v>Cuore - CX</v>
          </cell>
          <cell r="C165">
            <v>185405.57509915662</v>
          </cell>
          <cell r="D165">
            <v>185405.57509915662</v>
          </cell>
          <cell r="E165">
            <v>185405.57509915662</v>
          </cell>
          <cell r="F165">
            <v>185405.57509915662</v>
          </cell>
          <cell r="G165">
            <v>185405.57509915662</v>
          </cell>
          <cell r="H165">
            <v>185405.57509915662</v>
          </cell>
          <cell r="I165">
            <v>185405.57509915662</v>
          </cell>
          <cell r="J165">
            <v>185405.57509915662</v>
          </cell>
          <cell r="K165">
            <v>185405.57509915662</v>
          </cell>
          <cell r="L165">
            <v>185405.57509915662</v>
          </cell>
          <cell r="M165">
            <v>185405.57509915662</v>
          </cell>
          <cell r="N165">
            <v>185405.57509915662</v>
          </cell>
        </row>
        <row r="166">
          <cell r="B166" t="str">
            <v>Cuore - CX Sunroof</v>
          </cell>
          <cell r="C166">
            <v>185405.57509915662</v>
          </cell>
          <cell r="D166">
            <v>185405.57509915662</v>
          </cell>
          <cell r="E166">
            <v>185405.57509915662</v>
          </cell>
          <cell r="F166">
            <v>185405.57509915662</v>
          </cell>
          <cell r="G166">
            <v>185405.57509915662</v>
          </cell>
          <cell r="H166">
            <v>185405.57509915662</v>
          </cell>
          <cell r="I166">
            <v>185405.57509915662</v>
          </cell>
          <cell r="J166">
            <v>185405.57509915662</v>
          </cell>
          <cell r="K166">
            <v>185405.57509915662</v>
          </cell>
          <cell r="L166">
            <v>185405.57509915662</v>
          </cell>
          <cell r="M166">
            <v>185405.57509915662</v>
          </cell>
          <cell r="N166">
            <v>185405.57509915662</v>
          </cell>
        </row>
        <row r="167">
          <cell r="B167">
            <v>6058</v>
          </cell>
          <cell r="C167">
            <v>194</v>
          </cell>
          <cell r="D167">
            <v>6252</v>
          </cell>
          <cell r="E167">
            <v>2100</v>
          </cell>
          <cell r="G167">
            <v>2100</v>
          </cell>
          <cell r="H167">
            <v>8158</v>
          </cell>
          <cell r="I167">
            <v>194</v>
          </cell>
          <cell r="J167">
            <v>8352</v>
          </cell>
        </row>
        <row r="168">
          <cell r="B168" t="str">
            <v>TOTAL - CKD &amp; DUTY COST</v>
          </cell>
        </row>
        <row r="169">
          <cell r="B169" t="str">
            <v>Product</v>
          </cell>
          <cell r="C169">
            <v>35977</v>
          </cell>
          <cell r="D169">
            <v>36008</v>
          </cell>
          <cell r="E169">
            <v>36039</v>
          </cell>
          <cell r="F169">
            <v>36070</v>
          </cell>
          <cell r="G169">
            <v>36101</v>
          </cell>
          <cell r="H169">
            <v>36132</v>
          </cell>
          <cell r="I169">
            <v>36163</v>
          </cell>
          <cell r="J169">
            <v>36194</v>
          </cell>
          <cell r="K169">
            <v>36225</v>
          </cell>
          <cell r="L169">
            <v>36256</v>
          </cell>
          <cell r="M169">
            <v>36287</v>
          </cell>
          <cell r="N169">
            <v>36318</v>
          </cell>
        </row>
        <row r="170">
          <cell r="B170" t="str">
            <v>XE</v>
          </cell>
          <cell r="C170">
            <v>36560508.41062092</v>
          </cell>
          <cell r="D170">
            <v>36560508.41062092</v>
          </cell>
          <cell r="E170">
            <v>36560508.41062092</v>
          </cell>
          <cell r="F170">
            <v>41136917.111494027</v>
          </cell>
          <cell r="G170">
            <v>28281630.514152143</v>
          </cell>
          <cell r="H170">
            <v>28281630.514152143</v>
          </cell>
          <cell r="I170">
            <v>38565859.792025656</v>
          </cell>
          <cell r="J170">
            <v>30852687.833620522</v>
          </cell>
          <cell r="K170">
            <v>25710573.194683768</v>
          </cell>
          <cell r="L170">
            <v>23139515.875215393</v>
          </cell>
          <cell r="M170">
            <v>25710573.194683768</v>
          </cell>
          <cell r="N170">
            <v>25710573.194683768</v>
          </cell>
          <cell r="O170">
            <v>377071486.45657402</v>
          </cell>
        </row>
        <row r="171">
          <cell r="B171" t="str">
            <v>XE G</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GL</v>
          </cell>
          <cell r="C172">
            <v>28324855.341203146</v>
          </cell>
          <cell r="D172">
            <v>28324855.341203146</v>
          </cell>
          <cell r="E172">
            <v>28324855.341203146</v>
          </cell>
          <cell r="F172">
            <v>30986578.898263607</v>
          </cell>
          <cell r="G172">
            <v>21690605.228784524</v>
          </cell>
          <cell r="H172">
            <v>21690605.228784524</v>
          </cell>
          <cell r="I172">
            <v>30986578.898263607</v>
          </cell>
          <cell r="J172">
            <v>24789263.118610885</v>
          </cell>
          <cell r="K172">
            <v>18591947.338958163</v>
          </cell>
          <cell r="L172">
            <v>21690605.228784524</v>
          </cell>
          <cell r="M172">
            <v>21690605.228784524</v>
          </cell>
          <cell r="N172">
            <v>21690605.228784524</v>
          </cell>
          <cell r="O172">
            <v>298781960.4216283</v>
          </cell>
        </row>
        <row r="173">
          <cell r="B173" t="str">
            <v>GLI</v>
          </cell>
          <cell r="C173">
            <v>34227658.258912623</v>
          </cell>
          <cell r="D173">
            <v>38030731.398791805</v>
          </cell>
          <cell r="E173">
            <v>38030731.398791805</v>
          </cell>
          <cell r="F173">
            <v>41186489.604771033</v>
          </cell>
          <cell r="G173">
            <v>33698036.949358121</v>
          </cell>
          <cell r="H173">
            <v>29953810.621651664</v>
          </cell>
          <cell r="I173">
            <v>48674942.260183953</v>
          </cell>
          <cell r="J173">
            <v>37442263.277064577</v>
          </cell>
          <cell r="K173">
            <v>41186489.604771033</v>
          </cell>
          <cell r="L173">
            <v>48674942.260183953</v>
          </cell>
          <cell r="M173">
            <v>48674942.260183953</v>
          </cell>
          <cell r="N173">
            <v>48674942.260183953</v>
          </cell>
          <cell r="O173">
            <v>488455980.1548484</v>
          </cell>
        </row>
        <row r="174">
          <cell r="B174" t="str">
            <v>XE LTD</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GLI - A/T</v>
          </cell>
          <cell r="C175">
            <v>35336251.545482092</v>
          </cell>
          <cell r="D175">
            <v>39753282.988667354</v>
          </cell>
          <cell r="E175">
            <v>39753282.988667354</v>
          </cell>
          <cell r="F175">
            <v>39753282.988667354</v>
          </cell>
          <cell r="G175">
            <v>26502188.659111567</v>
          </cell>
          <cell r="H175">
            <v>30919220.102296829</v>
          </cell>
          <cell r="I175">
            <v>48587345.875037879</v>
          </cell>
          <cell r="J175">
            <v>39753282.988667354</v>
          </cell>
          <cell r="K175">
            <v>39753282.988667354</v>
          </cell>
          <cell r="L175">
            <v>48587345.875037879</v>
          </cell>
          <cell r="M175">
            <v>48587345.875037879</v>
          </cell>
          <cell r="N175">
            <v>48587345.875037879</v>
          </cell>
          <cell r="O175">
            <v>485873458.75037885</v>
          </cell>
        </row>
        <row r="176">
          <cell r="B176" t="str">
            <v>20D SUNROOF</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B177" t="str">
            <v>2.0 D</v>
          </cell>
          <cell r="C177">
            <v>56916300.689440288</v>
          </cell>
          <cell r="D177">
            <v>64505140.781365663</v>
          </cell>
          <cell r="E177">
            <v>64505140.781365663</v>
          </cell>
          <cell r="F177">
            <v>67244085.443435699</v>
          </cell>
          <cell r="G177">
            <v>48565172.820259117</v>
          </cell>
          <cell r="H177">
            <v>48565172.820259117</v>
          </cell>
          <cell r="I177">
            <v>63508302.918800384</v>
          </cell>
          <cell r="J177">
            <v>44829390.295623802</v>
          </cell>
          <cell r="K177">
            <v>56036737.869529754</v>
          </cell>
          <cell r="L177">
            <v>59772520.394165069</v>
          </cell>
          <cell r="M177">
            <v>56036737.869529754</v>
          </cell>
          <cell r="N177">
            <v>59772520.394165069</v>
          </cell>
          <cell r="O177">
            <v>690257223.07793915</v>
          </cell>
        </row>
        <row r="178">
          <cell r="B178" t="str">
            <v>2.0 D G</v>
          </cell>
          <cell r="C178">
            <v>91066081.103104457</v>
          </cell>
          <cell r="D178">
            <v>98654921.195029825</v>
          </cell>
          <cell r="E178">
            <v>98654921.195029825</v>
          </cell>
          <cell r="F178">
            <v>108337693.21442419</v>
          </cell>
          <cell r="G178">
            <v>74715650.492706329</v>
          </cell>
          <cell r="H178">
            <v>78451433.017341658</v>
          </cell>
          <cell r="I178">
            <v>100866128.16515355</v>
          </cell>
          <cell r="J178">
            <v>74715650.492706329</v>
          </cell>
          <cell r="K178">
            <v>89658780.591247603</v>
          </cell>
          <cell r="L178">
            <v>97130345.640518233</v>
          </cell>
          <cell r="M178">
            <v>93394563.115882918</v>
          </cell>
          <cell r="N178">
            <v>97130345.640518233</v>
          </cell>
          <cell r="O178">
            <v>1102776513.863663</v>
          </cell>
        </row>
        <row r="179">
          <cell r="B179" t="str">
            <v>2.0 D Ltd</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B181" t="str">
            <v>Hilux  4 X 2 Std</v>
          </cell>
          <cell r="C181">
            <v>23284025.251953017</v>
          </cell>
          <cell r="D181">
            <v>22827475.73720884</v>
          </cell>
          <cell r="E181">
            <v>20088178.648743778</v>
          </cell>
          <cell r="F181">
            <v>25110223.310929727</v>
          </cell>
          <cell r="G181">
            <v>44741852.444929332</v>
          </cell>
          <cell r="H181">
            <v>10500638.839116067</v>
          </cell>
          <cell r="I181">
            <v>45654951.474417679</v>
          </cell>
          <cell r="J181">
            <v>23740574.766697194</v>
          </cell>
          <cell r="K181">
            <v>127833864.12836951</v>
          </cell>
          <cell r="L181">
            <v>54785941.769301221</v>
          </cell>
          <cell r="M181">
            <v>54785941.769301221</v>
          </cell>
          <cell r="N181">
            <v>58438337.887254633</v>
          </cell>
          <cell r="O181">
            <v>511792006.02822226</v>
          </cell>
        </row>
        <row r="182">
          <cell r="B182" t="str">
            <v>Hilux  4 X 2 Dless</v>
          </cell>
          <cell r="C182">
            <v>31412651.2394282</v>
          </cell>
          <cell r="D182">
            <v>86498604.862193599</v>
          </cell>
          <cell r="E182">
            <v>103343070.01956813</v>
          </cell>
          <cell r="F182">
            <v>120642790.99200685</v>
          </cell>
          <cell r="G182">
            <v>50988651.2871878</v>
          </cell>
          <cell r="H182">
            <v>94693209.533348769</v>
          </cell>
          <cell r="I182">
            <v>100156279.31411889</v>
          </cell>
          <cell r="J182">
            <v>85588093.232065246</v>
          </cell>
          <cell r="K182">
            <v>0</v>
          </cell>
          <cell r="L182">
            <v>0</v>
          </cell>
          <cell r="M182">
            <v>0</v>
          </cell>
          <cell r="N182">
            <v>0</v>
          </cell>
          <cell r="O182">
            <v>673323350.47991741</v>
          </cell>
        </row>
        <row r="183">
          <cell r="B183" t="str">
            <v>Cuore - CL</v>
          </cell>
          <cell r="C183">
            <v>16686501.758924095</v>
          </cell>
          <cell r="D183">
            <v>16686501.758924095</v>
          </cell>
          <cell r="E183">
            <v>16686501.758924095</v>
          </cell>
          <cell r="F183">
            <v>16686501.758924095</v>
          </cell>
          <cell r="G183">
            <v>16686501.758924095</v>
          </cell>
          <cell r="H183">
            <v>16686501.758924095</v>
          </cell>
          <cell r="I183">
            <v>16686501.758924095</v>
          </cell>
          <cell r="J183">
            <v>16686501.758924095</v>
          </cell>
          <cell r="K183">
            <v>16686501.758924095</v>
          </cell>
          <cell r="L183">
            <v>16686501.758924095</v>
          </cell>
          <cell r="M183">
            <v>16686501.758924095</v>
          </cell>
          <cell r="N183">
            <v>16686501.758924095</v>
          </cell>
          <cell r="O183">
            <v>200238021.10708913</v>
          </cell>
        </row>
        <row r="184">
          <cell r="B184" t="str">
            <v>Cuore - Cl+AC</v>
          </cell>
          <cell r="C184">
            <v>0</v>
          </cell>
          <cell r="D184">
            <v>0</v>
          </cell>
          <cell r="E184">
            <v>0</v>
          </cell>
          <cell r="F184">
            <v>0</v>
          </cell>
          <cell r="G184">
            <v>0</v>
          </cell>
          <cell r="H184">
            <v>0</v>
          </cell>
          <cell r="I184">
            <v>2781083.6264873492</v>
          </cell>
          <cell r="J184">
            <v>2781083.6264873492</v>
          </cell>
          <cell r="K184">
            <v>2781083.6264873492</v>
          </cell>
          <cell r="L184">
            <v>2781083.6264873492</v>
          </cell>
          <cell r="M184">
            <v>2781083.6264873492</v>
          </cell>
          <cell r="N184">
            <v>2781083.6264873492</v>
          </cell>
          <cell r="O184">
            <v>16686501.758924093</v>
          </cell>
        </row>
        <row r="185">
          <cell r="B185" t="str">
            <v>Cuore - CX</v>
          </cell>
          <cell r="C185">
            <v>38935170.77082289</v>
          </cell>
          <cell r="D185">
            <v>38935170.77082289</v>
          </cell>
          <cell r="E185">
            <v>38935170.77082289</v>
          </cell>
          <cell r="F185">
            <v>38935170.77082289</v>
          </cell>
          <cell r="G185">
            <v>38935170.77082289</v>
          </cell>
          <cell r="H185">
            <v>38935170.77082289</v>
          </cell>
          <cell r="I185">
            <v>38935170.77082289</v>
          </cell>
          <cell r="J185">
            <v>38935170.77082289</v>
          </cell>
          <cell r="K185">
            <v>38935170.77082289</v>
          </cell>
          <cell r="L185">
            <v>38935170.77082289</v>
          </cell>
          <cell r="M185">
            <v>38935170.77082289</v>
          </cell>
          <cell r="N185">
            <v>38935170.77082289</v>
          </cell>
          <cell r="O185">
            <v>467222049.24987465</v>
          </cell>
        </row>
        <row r="186">
          <cell r="B186" t="str">
            <v>Cuore - CX Sunroof</v>
          </cell>
          <cell r="C186">
            <v>0</v>
          </cell>
          <cell r="D186">
            <v>0</v>
          </cell>
          <cell r="E186">
            <v>0</v>
          </cell>
          <cell r="F186">
            <v>0</v>
          </cell>
          <cell r="G186">
            <v>0</v>
          </cell>
          <cell r="H186">
            <v>0</v>
          </cell>
          <cell r="I186">
            <v>6489195.1284704814</v>
          </cell>
          <cell r="J186">
            <v>6489195.1284704814</v>
          </cell>
          <cell r="K186">
            <v>6489195.1284704814</v>
          </cell>
          <cell r="L186">
            <v>6489195.1284704814</v>
          </cell>
          <cell r="M186">
            <v>6489195.1284704814</v>
          </cell>
          <cell r="N186">
            <v>6489195.1284704814</v>
          </cell>
          <cell r="O186">
            <v>38935170.77082289</v>
          </cell>
        </row>
        <row r="187">
          <cell r="B187">
            <v>58083754.238698952</v>
          </cell>
          <cell r="C187">
            <v>6244483.2613010276</v>
          </cell>
          <cell r="D187">
            <v>64328237.499999978</v>
          </cell>
          <cell r="E187">
            <v>0</v>
          </cell>
          <cell r="F187">
            <v>0</v>
          </cell>
          <cell r="G187">
            <v>0</v>
          </cell>
          <cell r="H187">
            <v>58083754.238698952</v>
          </cell>
          <cell r="I187">
            <v>6244483.2613010276</v>
          </cell>
          <cell r="J187">
            <v>64328237.499999978</v>
          </cell>
        </row>
        <row r="188">
          <cell r="B188">
            <v>16334866.907123068</v>
          </cell>
          <cell r="C188">
            <v>392750004.3698917</v>
          </cell>
          <cell r="D188">
            <v>470777193.2448281</v>
          </cell>
          <cell r="E188">
            <v>484882361.31373763</v>
          </cell>
          <cell r="F188">
            <v>530019734.09373945</v>
          </cell>
          <cell r="G188">
            <v>384805460.92623591</v>
          </cell>
          <cell r="H188">
            <v>398677393.2066977</v>
          </cell>
          <cell r="I188">
            <v>541892339.98270643</v>
          </cell>
          <cell r="J188">
            <v>426603157.28976071</v>
          </cell>
          <cell r="K188">
            <v>463663627.00093198</v>
          </cell>
          <cell r="L188">
            <v>418673168.32791108</v>
          </cell>
          <cell r="M188">
            <v>413772660.59810883</v>
          </cell>
          <cell r="N188">
            <v>424896621.76533288</v>
          </cell>
          <cell r="O188">
            <v>5351413722.1198826</v>
          </cell>
        </row>
        <row r="189">
          <cell r="B189">
            <v>123817696.74648996</v>
          </cell>
          <cell r="C189">
            <v>13322642.753510028</v>
          </cell>
          <cell r="D189">
            <v>137140339.49999997</v>
          </cell>
          <cell r="E189">
            <v>16020833.321110606</v>
          </cell>
          <cell r="F189">
            <v>484166.67888939416</v>
          </cell>
          <cell r="G189">
            <v>16505000</v>
          </cell>
          <cell r="H189">
            <v>139838530.06760055</v>
          </cell>
          <cell r="I189">
            <v>13806809.432399422</v>
          </cell>
          <cell r="J189">
            <v>153645339.49999997</v>
          </cell>
        </row>
        <row r="190">
          <cell r="B190">
            <v>277234870.19176632</v>
          </cell>
          <cell r="C190">
            <v>88826577.689475983</v>
          </cell>
          <cell r="D190">
            <v>366061447.88124275</v>
          </cell>
          <cell r="E190">
            <v>3636536.3522428274</v>
          </cell>
          <cell r="F190">
            <v>3640525.69190634</v>
          </cell>
          <cell r="G190">
            <v>7277062.0441491678</v>
          </cell>
          <cell r="H190">
            <v>280871406.54400915</v>
          </cell>
          <cell r="I190">
            <v>92467103.381382316</v>
          </cell>
          <cell r="J190">
            <v>373338509.92539191</v>
          </cell>
        </row>
        <row r="192">
          <cell r="B192">
            <v>0</v>
          </cell>
          <cell r="C192">
            <v>5002340</v>
          </cell>
          <cell r="D192">
            <v>5002340</v>
          </cell>
          <cell r="E192">
            <v>0</v>
          </cell>
          <cell r="F192">
            <v>0</v>
          </cell>
          <cell r="G192">
            <v>0</v>
          </cell>
          <cell r="H192">
            <v>0</v>
          </cell>
          <cell r="I192">
            <v>5002340</v>
          </cell>
          <cell r="J192">
            <v>5002340</v>
          </cell>
        </row>
        <row r="193">
          <cell r="B193">
            <v>38400000</v>
          </cell>
          <cell r="C193">
            <v>0</v>
          </cell>
          <cell r="D193">
            <v>38400000</v>
          </cell>
          <cell r="E193">
            <v>5600000.0000000019</v>
          </cell>
          <cell r="F193">
            <v>0</v>
          </cell>
          <cell r="G193">
            <v>5600000.0000000019</v>
          </cell>
          <cell r="H193">
            <v>44000000</v>
          </cell>
          <cell r="I193">
            <v>0</v>
          </cell>
          <cell r="J193">
            <v>44000000</v>
          </cell>
        </row>
        <row r="194">
          <cell r="B194">
            <v>38400000</v>
          </cell>
          <cell r="C194">
            <v>5002340</v>
          </cell>
          <cell r="D194">
            <v>43402340</v>
          </cell>
          <cell r="E194">
            <v>5600000.0000000019</v>
          </cell>
          <cell r="F194">
            <v>0</v>
          </cell>
          <cell r="G194">
            <v>5600000.0000000019</v>
          </cell>
          <cell r="H194">
            <v>44000000</v>
          </cell>
          <cell r="I194">
            <v>5002340</v>
          </cell>
          <cell r="J194">
            <v>49002340</v>
          </cell>
        </row>
        <row r="195">
          <cell r="B195">
            <v>315634870.19176632</v>
          </cell>
          <cell r="C195">
            <v>93828917.689475983</v>
          </cell>
          <cell r="D195">
            <v>409463787.88124275</v>
          </cell>
          <cell r="E195">
            <v>9236536.3522428293</v>
          </cell>
          <cell r="F195">
            <v>3640525.69190634</v>
          </cell>
          <cell r="G195">
            <v>12877062.04414917</v>
          </cell>
          <cell r="H195">
            <v>324871406.54400915</v>
          </cell>
          <cell r="I195">
            <v>97469443.381382316</v>
          </cell>
          <cell r="J195">
            <v>422340849.92539191</v>
          </cell>
        </row>
        <row r="197">
          <cell r="B197">
            <v>0</v>
          </cell>
          <cell r="C197">
            <v>0</v>
          </cell>
          <cell r="D197">
            <v>0</v>
          </cell>
          <cell r="E197">
            <v>0</v>
          </cell>
          <cell r="F197">
            <v>0</v>
          </cell>
          <cell r="G197">
            <v>0</v>
          </cell>
          <cell r="H197">
            <v>0</v>
          </cell>
          <cell r="I197">
            <v>0</v>
          </cell>
          <cell r="J197">
            <v>0</v>
          </cell>
        </row>
        <row r="198">
          <cell r="B198">
            <v>2888226.3087929999</v>
          </cell>
          <cell r="C198">
            <v>310354.77317620913</v>
          </cell>
          <cell r="D198">
            <v>3198581.081969209</v>
          </cell>
          <cell r="E198">
            <v>389643.4763836324</v>
          </cell>
          <cell r="F198">
            <v>11775.441647157933</v>
          </cell>
          <cell r="G198">
            <v>401418.91803079034</v>
          </cell>
          <cell r="H198">
            <v>3277869.7851766325</v>
          </cell>
          <cell r="I198">
            <v>322130.21482336707</v>
          </cell>
          <cell r="J198">
            <v>3599999.9999999995</v>
          </cell>
        </row>
        <row r="199">
          <cell r="H199">
            <v>0</v>
          </cell>
          <cell r="I199">
            <v>0</v>
          </cell>
          <cell r="J199">
            <v>0</v>
          </cell>
        </row>
        <row r="200">
          <cell r="E200">
            <v>0</v>
          </cell>
          <cell r="F200">
            <v>0</v>
          </cell>
          <cell r="G200">
            <v>0</v>
          </cell>
          <cell r="H200">
            <v>0</v>
          </cell>
          <cell r="I200">
            <v>0</v>
          </cell>
          <cell r="J200">
            <v>0</v>
          </cell>
        </row>
        <row r="201">
          <cell r="B201">
            <v>2005712.7144395835</v>
          </cell>
          <cell r="C201">
            <v>215524.1480390341</v>
          </cell>
          <cell r="D201">
            <v>2221236.8624786176</v>
          </cell>
          <cell r="E201">
            <v>270585.74748863361</v>
          </cell>
          <cell r="F201">
            <v>8177.3900327485644</v>
          </cell>
          <cell r="G201">
            <v>278763.13752138219</v>
          </cell>
          <cell r="H201">
            <v>2276298.4619282172</v>
          </cell>
          <cell r="I201">
            <v>223701.53807178268</v>
          </cell>
          <cell r="J201">
            <v>2500000</v>
          </cell>
        </row>
        <row r="202">
          <cell r="B202">
            <v>18664089.081768461</v>
          </cell>
          <cell r="C202">
            <v>1938109.4150712905</v>
          </cell>
          <cell r="D202">
            <v>20602198.496839751</v>
          </cell>
          <cell r="E202">
            <v>609843.99942984944</v>
          </cell>
          <cell r="F202">
            <v>0</v>
          </cell>
          <cell r="G202">
            <v>609843.99942984944</v>
          </cell>
          <cell r="H202">
            <v>19273933.081198309</v>
          </cell>
          <cell r="I202">
            <v>1938109.4150712905</v>
          </cell>
          <cell r="J202">
            <v>21212042.496269599</v>
          </cell>
        </row>
        <row r="203">
          <cell r="B203">
            <v>7828835.4287991058</v>
          </cell>
          <cell r="C203">
            <v>0</v>
          </cell>
          <cell r="D203">
            <v>7828835.4287991058</v>
          </cell>
          <cell r="E203">
            <v>231740.71978334282</v>
          </cell>
          <cell r="F203">
            <v>0</v>
          </cell>
          <cell r="G203">
            <v>231740.71978334282</v>
          </cell>
          <cell r="H203">
            <v>8060576.1485824483</v>
          </cell>
          <cell r="I203">
            <v>0</v>
          </cell>
          <cell r="J203">
            <v>8060576.1485824483</v>
          </cell>
        </row>
        <row r="204">
          <cell r="B204">
            <v>31386863.533800147</v>
          </cell>
          <cell r="C204">
            <v>2463988.3362865336</v>
          </cell>
          <cell r="D204">
            <v>33850851.870086685</v>
          </cell>
          <cell r="E204">
            <v>1501813.9430854584</v>
          </cell>
          <cell r="F204">
            <v>19952.8316799065</v>
          </cell>
          <cell r="G204">
            <v>1521766.7747653648</v>
          </cell>
          <cell r="H204">
            <v>32888677.476885606</v>
          </cell>
          <cell r="I204">
            <v>2483941.1679664403</v>
          </cell>
          <cell r="J204">
            <v>35372618.64485205</v>
          </cell>
        </row>
        <row r="205">
          <cell r="B205">
            <v>284248006.6579662</v>
          </cell>
          <cell r="C205">
            <v>91364929.353189453</v>
          </cell>
          <cell r="D205">
            <v>375612936.01115608</v>
          </cell>
          <cell r="E205">
            <v>7734722.4091573711</v>
          </cell>
          <cell r="F205">
            <v>3620572.8602264333</v>
          </cell>
          <cell r="G205">
            <v>11355295.269383805</v>
          </cell>
          <cell r="H205">
            <v>291982729.06712359</v>
          </cell>
          <cell r="I205">
            <v>94985502.213415891</v>
          </cell>
          <cell r="J205">
            <v>386968231.28053987</v>
          </cell>
        </row>
        <row r="208">
          <cell r="B208">
            <v>0</v>
          </cell>
          <cell r="C208">
            <v>25857147.008203443</v>
          </cell>
          <cell r="D208">
            <v>25857147.008203443</v>
          </cell>
          <cell r="E208">
            <v>0</v>
          </cell>
          <cell r="F208">
            <v>1004692.3707957342</v>
          </cell>
          <cell r="G208">
            <v>1004692.3707957342</v>
          </cell>
          <cell r="H208">
            <v>0</v>
          </cell>
          <cell r="I208">
            <v>26861839.378999177</v>
          </cell>
          <cell r="J208">
            <v>26861839.378999177</v>
          </cell>
        </row>
        <row r="209">
          <cell r="B209">
            <v>101237621.33028828</v>
          </cell>
          <cell r="C209">
            <v>1816237.5</v>
          </cell>
          <cell r="D209">
            <v>103053858.83028828</v>
          </cell>
          <cell r="E209">
            <v>2707152.8432050683</v>
          </cell>
          <cell r="F209">
            <v>0</v>
          </cell>
          <cell r="G209">
            <v>2707152.8432050683</v>
          </cell>
          <cell r="H209">
            <v>103944774.17349334</v>
          </cell>
          <cell r="I209">
            <v>1816237.5</v>
          </cell>
          <cell r="J209">
            <v>105761011.67349334</v>
          </cell>
        </row>
        <row r="210">
          <cell r="B210">
            <v>0</v>
          </cell>
          <cell r="C210">
            <v>0</v>
          </cell>
          <cell r="D210">
            <v>0</v>
          </cell>
          <cell r="E210">
            <v>0</v>
          </cell>
          <cell r="F210">
            <v>0</v>
          </cell>
          <cell r="G210">
            <v>0</v>
          </cell>
          <cell r="H210">
            <v>0</v>
          </cell>
          <cell r="I210">
            <v>0</v>
          </cell>
          <cell r="J210">
            <v>0</v>
          </cell>
        </row>
        <row r="211">
          <cell r="B211">
            <v>0</v>
          </cell>
          <cell r="C211">
            <v>0</v>
          </cell>
          <cell r="D211">
            <v>0</v>
          </cell>
          <cell r="E211">
            <v>0</v>
          </cell>
          <cell r="F211">
            <v>0</v>
          </cell>
          <cell r="G211">
            <v>0</v>
          </cell>
          <cell r="H211">
            <v>0</v>
          </cell>
          <cell r="I211">
            <v>0</v>
          </cell>
          <cell r="J211">
            <v>0</v>
          </cell>
        </row>
        <row r="212">
          <cell r="B212">
            <v>101237621.33028828</v>
          </cell>
          <cell r="C212">
            <v>27673384.508203443</v>
          </cell>
          <cell r="D212">
            <v>128911005.83849172</v>
          </cell>
          <cell r="E212">
            <v>2707152.8432050683</v>
          </cell>
          <cell r="F212">
            <v>1004692.3707957342</v>
          </cell>
          <cell r="G212">
            <v>3711845.2140008025</v>
          </cell>
          <cell r="H212">
            <v>103944774.17349334</v>
          </cell>
          <cell r="I212">
            <v>28678076.878999177</v>
          </cell>
          <cell r="J212">
            <v>132622851.05249253</v>
          </cell>
        </row>
        <row r="214">
          <cell r="B214">
            <v>183010385.32767791</v>
          </cell>
          <cell r="C214">
            <v>63691544.844986007</v>
          </cell>
          <cell r="D214">
            <v>246701930.17266434</v>
          </cell>
          <cell r="E214">
            <v>5027569.5659523029</v>
          </cell>
          <cell r="F214">
            <v>2615880.489430699</v>
          </cell>
          <cell r="G214">
            <v>7643450.0553830024</v>
          </cell>
          <cell r="H214">
            <v>188037954.89363021</v>
          </cell>
          <cell r="I214">
            <v>66307425.334416702</v>
          </cell>
          <cell r="J214">
            <v>254345380.22804734</v>
          </cell>
        </row>
        <row r="216">
          <cell r="B216" t="str">
            <v>INDUS MOTOR COMPANY LIMITED</v>
          </cell>
        </row>
        <row r="217">
          <cell r="B217" t="str">
            <v>Parts &amp; Oil Operations - Toyota &amp; Daihatsu</v>
          </cell>
        </row>
        <row r="219">
          <cell r="D219" t="str">
            <v>Budget                  2001 ~ 2002</v>
          </cell>
          <cell r="F219" t="str">
            <v>Actual                    2000~ 2001</v>
          </cell>
          <cell r="H219" t="str">
            <v>Variance</v>
          </cell>
        </row>
        <row r="222">
          <cell r="B222" t="str">
            <v>Net Sales - Toyota Parts &amp; Oil</v>
          </cell>
          <cell r="D222">
            <v>451053043.47826093</v>
          </cell>
          <cell r="F222">
            <v>163505000</v>
          </cell>
          <cell r="H222">
            <v>287548043.47826093</v>
          </cell>
        </row>
        <row r="223">
          <cell r="B223" t="str">
            <v>Net Sales - Daihatsu Parts</v>
          </cell>
          <cell r="D223">
            <v>34782608.695652179</v>
          </cell>
          <cell r="F223">
            <v>0</v>
          </cell>
          <cell r="H223">
            <v>34782608.695652179</v>
          </cell>
        </row>
        <row r="224">
          <cell r="D224">
            <v>485835652.17391312</v>
          </cell>
          <cell r="F224">
            <v>163505000</v>
          </cell>
          <cell r="H224">
            <v>322330652.17391312</v>
          </cell>
        </row>
        <row r="226">
          <cell r="B226" t="str">
            <v>Cost of Sales - Toyota Parts &amp; Oil</v>
          </cell>
          <cell r="D226">
            <v>386134609.9015587</v>
          </cell>
          <cell r="F226">
            <v>134438000</v>
          </cell>
          <cell r="H226">
            <v>-251696609.9015587</v>
          </cell>
        </row>
        <row r="227">
          <cell r="B227" t="str">
            <v>Cost of Sales - Daihatsu Parts</v>
          </cell>
          <cell r="D227">
            <v>27908121.410992622</v>
          </cell>
          <cell r="F227">
            <v>0</v>
          </cell>
          <cell r="H227">
            <v>-27908121.410992622</v>
          </cell>
        </row>
        <row r="228">
          <cell r="D228">
            <v>414042731.31255132</v>
          </cell>
          <cell r="F228">
            <v>134438000</v>
          </cell>
          <cell r="H228">
            <v>-279604731.31255132</v>
          </cell>
        </row>
        <row r="230">
          <cell r="B230" t="str">
            <v>Gross Profit - Parts &amp; Oil</v>
          </cell>
          <cell r="D230">
            <v>64918433.576702222</v>
          </cell>
          <cell r="F230">
            <v>29067000</v>
          </cell>
          <cell r="H230">
            <v>35851433.576702222</v>
          </cell>
        </row>
        <row r="231">
          <cell r="B231" t="str">
            <v>Gross Profit - Daihatsu Parts</v>
          </cell>
          <cell r="D231">
            <v>6874487.284659557</v>
          </cell>
          <cell r="F231">
            <v>0</v>
          </cell>
          <cell r="H231">
            <v>6874487.284659557</v>
          </cell>
        </row>
        <row r="233">
          <cell r="B233" t="str">
            <v>Total Gross Profit Parts &amp; Oil</v>
          </cell>
          <cell r="D233">
            <v>71792920.861361772</v>
          </cell>
          <cell r="F233">
            <v>29067000</v>
          </cell>
          <cell r="H233">
            <v>42725920.861361779</v>
          </cell>
        </row>
      </sheetData>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1">
          <cell r="B31">
            <v>5</v>
          </cell>
        </row>
      </sheetData>
      <sheetData sheetId="47">
        <row r="31">
          <cell r="B31">
            <v>0</v>
          </cell>
        </row>
      </sheetData>
      <sheetData sheetId="48">
        <row r="31">
          <cell r="B31">
            <v>0</v>
          </cell>
        </row>
      </sheetData>
      <sheetData sheetId="49">
        <row r="31">
          <cell r="B31">
            <v>0</v>
          </cell>
        </row>
      </sheetData>
      <sheetData sheetId="50">
        <row r="31">
          <cell r="B31">
            <v>0</v>
          </cell>
        </row>
      </sheetData>
      <sheetData sheetId="51">
        <row r="31">
          <cell r="B31">
            <v>0</v>
          </cell>
        </row>
      </sheetData>
      <sheetData sheetId="52">
        <row r="31">
          <cell r="B31">
            <v>0</v>
          </cell>
        </row>
      </sheetData>
      <sheetData sheetId="53">
        <row r="31">
          <cell r="B31">
            <v>0</v>
          </cell>
        </row>
      </sheetData>
      <sheetData sheetId="54">
        <row r="31">
          <cell r="B31">
            <v>0</v>
          </cell>
        </row>
      </sheetData>
      <sheetData sheetId="55">
        <row r="31">
          <cell r="B31" t="str">
            <v>GL</v>
          </cell>
        </row>
      </sheetData>
      <sheetData sheetId="56">
        <row r="31">
          <cell r="B31" t="str">
            <v>GL</v>
          </cell>
        </row>
      </sheetData>
      <sheetData sheetId="57">
        <row r="31">
          <cell r="B31">
            <v>0</v>
          </cell>
        </row>
      </sheetData>
      <sheetData sheetId="58">
        <row r="31">
          <cell r="B31" t="str">
            <v>GL</v>
          </cell>
        </row>
      </sheetData>
      <sheetData sheetId="59">
        <row r="31">
          <cell r="B31">
            <v>0</v>
          </cell>
        </row>
      </sheetData>
      <sheetData sheetId="60">
        <row r="31">
          <cell r="B31">
            <v>0</v>
          </cell>
        </row>
      </sheetData>
      <sheetData sheetId="61">
        <row r="31">
          <cell r="B31">
            <v>0</v>
          </cell>
        </row>
      </sheetData>
      <sheetData sheetId="62">
        <row r="31">
          <cell r="B31" t="str">
            <v>GL</v>
          </cell>
        </row>
      </sheetData>
      <sheetData sheetId="63">
        <row r="31">
          <cell r="B31" t="str">
            <v>L/c Opening &amp; Bank Charges</v>
          </cell>
        </row>
      </sheetData>
      <sheetData sheetId="64">
        <row r="31">
          <cell r="B31">
            <v>5</v>
          </cell>
        </row>
      </sheetData>
      <sheetData sheetId="65">
        <row r="31">
          <cell r="B31">
            <v>5</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1">
          <cell r="B31">
            <v>5</v>
          </cell>
        </row>
      </sheetData>
      <sheetData sheetId="90" refreshError="1"/>
      <sheetData sheetId="91" refreshError="1"/>
      <sheetData sheetId="9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BS-OV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consolidatedLONG T"/>
      <sheetName val="Compilation"/>
      <sheetName val="TOP Sheet LONG Term FHS -PK"/>
      <sheetName val="TOP Sheet LONG Term Uganda"/>
      <sheetName val="TOP Sheet LONG Term IED"/>
      <sheetName val="Top sheet consolidated short te"/>
      <sheetName val="Compilation (2)"/>
      <sheetName val="TOP Sheet Short Term FHS-PK"/>
      <sheetName val="Short Term Uganda, kenya, UK"/>
      <sheetName val="TOP-SHEET short term IED"/>
      <sheetName val="Adjustments"/>
      <sheetName val="Lead Schedule"/>
      <sheetName val="sowd"/>
      <sheetName val="100042"/>
      <sheetName val="10004210000"/>
      <sheetName val="200042"/>
      <sheetName val="100082"/>
      <sheetName val="10008600000"/>
      <sheetName val="10008611550"/>
      <sheetName val="Tawana"/>
      <sheetName val="ADVANCE MC"/>
      <sheetName val="SUBS. ADV. AKUH (2005)"/>
      <sheetName val="SUBS. ADV. AKUH (2006)"/>
      <sheetName val="Bifurcation of car loan MC"/>
      <sheetName val="Car lo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Agritech"/>
      <sheetName val="2002 P3"/>
      <sheetName val="broker sheet-2"/>
    </sheetNames>
    <sheetDataSet>
      <sheetData sheetId="0" refreshError="1"/>
      <sheetData sheetId="1">
        <row r="9">
          <cell r="C9" t="str">
            <v>TFCs and Sukuks</v>
          </cell>
          <cell r="D9" t="str">
            <v>Traded / Non-Traded</v>
          </cell>
          <cell r="E9" t="str">
            <v>Price</v>
          </cell>
        </row>
        <row r="11">
          <cell r="C11" t="str">
            <v>KARACHI SHIPYARD &amp; ENGINEERING WORKS LTD-SUKUK (02-11-07)</v>
          </cell>
          <cell r="D11" t="str">
            <v>Non-Traded</v>
          </cell>
          <cell r="E11">
            <v>100.0936</v>
          </cell>
        </row>
        <row r="12">
          <cell r="C12" t="str">
            <v>KARACHI SHIPYARD &amp; ENGINEERING WORKS LTD-SUKUK (04-02-08)</v>
          </cell>
          <cell r="D12" t="str">
            <v>Non-Traded</v>
          </cell>
          <cell r="E12">
            <v>100.29770000000001</v>
          </cell>
        </row>
        <row r="13">
          <cell r="C13" t="str">
            <v>NATIONAL INDUSTRIAL PARK DEVEL. &amp; MANAGEMENT Co. SUKUK (11-08-07)</v>
          </cell>
          <cell r="D13" t="str">
            <v>Non-Traded</v>
          </cell>
          <cell r="E13">
            <v>101.652</v>
          </cell>
        </row>
        <row r="14">
          <cell r="C14" t="str">
            <v>SCB (PAK) LTD-TFC (01-02-06)</v>
          </cell>
          <cell r="D14" t="str">
            <v>Non-Traded</v>
          </cell>
          <cell r="E14">
            <v>102.375</v>
          </cell>
        </row>
        <row r="15">
          <cell r="C15" t="str">
            <v>WAPDA-SUKUK (05-01-06)</v>
          </cell>
          <cell r="D15" t="str">
            <v>Non-Traded</v>
          </cell>
          <cell r="E15">
            <v>100.0814</v>
          </cell>
        </row>
        <row r="16">
          <cell r="C16" t="str">
            <v>WAPDA-SUKUK (13-07-07)</v>
          </cell>
          <cell r="D16" t="str">
            <v>Non-Traded</v>
          </cell>
          <cell r="E16">
            <v>95.850200000000001</v>
          </cell>
        </row>
        <row r="18">
          <cell r="C18" t="str">
            <v>ORIX LEASING PAKISTAN LTD-TFC (25-05-07)**</v>
          </cell>
          <cell r="D18" t="str">
            <v>Non-Traded</v>
          </cell>
          <cell r="E18">
            <v>96.808499999999995</v>
          </cell>
        </row>
        <row r="19">
          <cell r="C19" t="str">
            <v>ORIX LEASING PAKISTAN LTD-TFC (15-01-08)</v>
          </cell>
          <cell r="D19" t="str">
            <v>Non-Traded</v>
          </cell>
          <cell r="E19">
            <v>100.5728</v>
          </cell>
        </row>
        <row r="20">
          <cell r="C20" t="str">
            <v>ORIX LEASING PAKISTAN LTD-TFC (30-06-11)</v>
          </cell>
          <cell r="D20" t="str">
            <v>Non-Traded</v>
          </cell>
          <cell r="E20">
            <v>103.54349999999999</v>
          </cell>
        </row>
        <row r="22">
          <cell r="C22" t="str">
            <v>BANK AL-HABIB LTD-TFC (15-07-04) 10% cap**</v>
          </cell>
          <cell r="D22" t="str">
            <v>Non-Traded</v>
          </cell>
          <cell r="E22">
            <v>90.779499999999999</v>
          </cell>
        </row>
        <row r="23">
          <cell r="C23" t="str">
            <v>BANK AL-HABIB LTD-TFC (07-02-07)</v>
          </cell>
          <cell r="D23" t="str">
            <v>Non-Traded</v>
          </cell>
          <cell r="E23">
            <v>102.7948</v>
          </cell>
        </row>
        <row r="24">
          <cell r="C24" t="str">
            <v>BANK AL-HABIB LTD-TFC (15-06-09)***</v>
          </cell>
          <cell r="D24" t="str">
            <v>Non-Traded</v>
          </cell>
          <cell r="E24">
            <v>107.2383</v>
          </cell>
        </row>
        <row r="25">
          <cell r="C25" t="str">
            <v>BANK AL-HABIB LTD-TFC (30-06-11)</v>
          </cell>
          <cell r="D25" t="str">
            <v>Non-Traded</v>
          </cell>
          <cell r="E25">
            <v>106</v>
          </cell>
        </row>
        <row r="26">
          <cell r="C26" t="str">
            <v>ENGRO CORPORATION LTD-TFC (01-02-11) ***</v>
          </cell>
          <cell r="D26" t="str">
            <v>Non-Traded</v>
          </cell>
          <cell r="E26">
            <v>100.7783</v>
          </cell>
        </row>
        <row r="27">
          <cell r="C27" t="str">
            <v>ENGRO CORPORATION LTD-TFC (16-09-11)</v>
          </cell>
          <cell r="D27" t="str">
            <v>Non-Traded</v>
          </cell>
          <cell r="E27">
            <v>102.633</v>
          </cell>
        </row>
        <row r="28">
          <cell r="C28" t="str">
            <v>ENGRO FERTILIZER LTD-TFC (30-11-07)</v>
          </cell>
          <cell r="D28" t="str">
            <v>Traded</v>
          </cell>
          <cell r="E28">
            <v>98.009200000000007</v>
          </cell>
        </row>
        <row r="29">
          <cell r="C29" t="str">
            <v>ENGRO FERTILIZER LTD-TFC (18-03-08) (PRP-I) ***</v>
          </cell>
          <cell r="D29" t="str">
            <v>Non-Traded</v>
          </cell>
          <cell r="E29">
            <v>98.684399999999997</v>
          </cell>
        </row>
        <row r="30">
          <cell r="C30" t="str">
            <v>ENGRO FERTILIZER LTD-TFC (18-03-08) (PRP-II)</v>
          </cell>
          <cell r="D30" t="str">
            <v>Non-Traded</v>
          </cell>
          <cell r="E30">
            <v>101.0239</v>
          </cell>
        </row>
        <row r="31">
          <cell r="C31" t="str">
            <v>ENGRO FERTILIZER LTD-TFC (17-12-09)***</v>
          </cell>
          <cell r="D31" t="str">
            <v>Non-Traded</v>
          </cell>
          <cell r="E31">
            <v>101.55159999999999</v>
          </cell>
        </row>
        <row r="32">
          <cell r="C32" t="str">
            <v>JAHANGIR SIDDIQUI &amp; COMPANY LTD-TFC (21-11-06)</v>
          </cell>
          <cell r="D32" t="str">
            <v>Non-Traded</v>
          </cell>
          <cell r="E32">
            <v>100.6233</v>
          </cell>
        </row>
        <row r="33">
          <cell r="C33" t="str">
            <v>JAHANGIR SIDDIQUI &amp; COMPANY LTD-TFC (04-07-07)</v>
          </cell>
          <cell r="D33" t="str">
            <v>Non-Traded</v>
          </cell>
          <cell r="E33">
            <v>101.0501</v>
          </cell>
        </row>
        <row r="34">
          <cell r="C34" t="str">
            <v>ORIX LEASING PAKISTAN LTD-SUKUK (30-06-07)</v>
          </cell>
          <cell r="D34" t="str">
            <v>Non-Traded</v>
          </cell>
          <cell r="E34">
            <v>100.203</v>
          </cell>
        </row>
        <row r="35">
          <cell r="C35" t="str">
            <v>PAK ARAB FERTILIZERS LTD-TFC (28-02-08) ***</v>
          </cell>
          <cell r="D35" t="str">
            <v>Non-Traded</v>
          </cell>
          <cell r="E35">
            <v>100.4492</v>
          </cell>
        </row>
        <row r="36">
          <cell r="C36" t="str">
            <v>PAK ARAB FERTILIZERS LTD-TFC (16-12-09)</v>
          </cell>
          <cell r="D36" t="str">
            <v>Non-Traded</v>
          </cell>
          <cell r="E36">
            <v>102.31</v>
          </cell>
        </row>
        <row r="37">
          <cell r="C37" t="str">
            <v>PAK LIBYA HOLDING COMPANY (PVT) LTD-TFC (07-02-11)</v>
          </cell>
          <cell r="D37" t="str">
            <v>Non-Traded</v>
          </cell>
          <cell r="E37">
            <v>101.9542</v>
          </cell>
        </row>
        <row r="38">
          <cell r="C38" t="str">
            <v>SUI SOUTHERN GAS COMPANY - SUKKUK (31-12-07) - I ***</v>
          </cell>
          <cell r="D38" t="str">
            <v>Non-Traded</v>
          </cell>
          <cell r="E38">
            <v>100.3091</v>
          </cell>
        </row>
        <row r="39">
          <cell r="C39" t="str">
            <v>UNITED BANK LTD-TFC (10-08-04)**</v>
          </cell>
          <cell r="D39" t="str">
            <v>Non-Traded</v>
          </cell>
          <cell r="E39">
            <v>94.75</v>
          </cell>
        </row>
        <row r="40">
          <cell r="C40" t="str">
            <v>UNITED BANK LTD-TFC (15-03-05)</v>
          </cell>
          <cell r="D40" t="str">
            <v>Non-Traded</v>
          </cell>
          <cell r="E40">
            <v>95.05</v>
          </cell>
        </row>
        <row r="41">
          <cell r="C41" t="str">
            <v>UNITED BANK LTD-TFC (08-09-06) ***</v>
          </cell>
          <cell r="D41" t="str">
            <v>Non-Traded</v>
          </cell>
          <cell r="E41">
            <v>99.674599999999998</v>
          </cell>
        </row>
        <row r="42">
          <cell r="C42" t="str">
            <v>UNITED BANK LTD-TFC (14-02-08)</v>
          </cell>
          <cell r="D42" t="str">
            <v>Traded</v>
          </cell>
          <cell r="E42">
            <v>99.7012</v>
          </cell>
        </row>
        <row r="44">
          <cell r="C44" t="str">
            <v>ALLIED BANK LTD-TFC (06-12-06)</v>
          </cell>
          <cell r="D44" t="str">
            <v>Non-Traded</v>
          </cell>
          <cell r="E44">
            <v>100.2244</v>
          </cell>
        </row>
        <row r="45">
          <cell r="C45" t="str">
            <v>ALLIED BANK LTD-TFC (28-08-09)</v>
          </cell>
          <cell r="D45" t="str">
            <v>Non-Traded</v>
          </cell>
          <cell r="E45">
            <v>94.832800000000006</v>
          </cell>
        </row>
        <row r="46">
          <cell r="C46" t="str">
            <v>ASKARI BANK LTD-TFC (04-02-05)</v>
          </cell>
          <cell r="D46" t="str">
            <v>Non-Traded</v>
          </cell>
          <cell r="E46">
            <v>99.919899999999998</v>
          </cell>
        </row>
        <row r="47">
          <cell r="C47" t="str">
            <v>ASKARI BANK LTD-TFC (31-10-05)</v>
          </cell>
          <cell r="D47" t="str">
            <v>Non-Traded</v>
          </cell>
          <cell r="E47">
            <v>99.567499999999995</v>
          </cell>
        </row>
        <row r="48">
          <cell r="C48" t="str">
            <v>ASKARI BANK LTD-TFC (18-11-09)***</v>
          </cell>
          <cell r="D48" t="str">
            <v>Non-Traded</v>
          </cell>
          <cell r="E48">
            <v>102.37779999999999</v>
          </cell>
        </row>
        <row r="49">
          <cell r="C49" t="str">
            <v>ASKARI BANK LTD-TFC (23-12-11)</v>
          </cell>
          <cell r="D49" t="str">
            <v>Traded</v>
          </cell>
          <cell r="E49">
            <v>100</v>
          </cell>
        </row>
        <row r="50">
          <cell r="C50" t="str">
            <v>BANK ALFALAH LTD-TFC (23-11-04)</v>
          </cell>
          <cell r="D50" t="str">
            <v>Non-Traded</v>
          </cell>
          <cell r="E50">
            <v>99.972499999999997</v>
          </cell>
        </row>
        <row r="51">
          <cell r="C51" t="str">
            <v>BANK ALFALAH LTD-TFC (25-11-05)</v>
          </cell>
          <cell r="D51" t="str">
            <v>Non-Traded</v>
          </cell>
          <cell r="E51">
            <v>99.650499999999994</v>
          </cell>
        </row>
        <row r="52">
          <cell r="C52" t="str">
            <v>BANK ALFALAH LTD-TFC (02-12-09) - Fixed ***</v>
          </cell>
          <cell r="D52" t="str">
            <v>Non-Traded</v>
          </cell>
          <cell r="E52">
            <v>103.0368</v>
          </cell>
        </row>
        <row r="53">
          <cell r="C53" t="str">
            <v>BANK ALFALAH LTD-TFC (02-12-09) - Floating***</v>
          </cell>
          <cell r="D53" t="str">
            <v>Non-Traded</v>
          </cell>
          <cell r="E53">
            <v>100.4004</v>
          </cell>
        </row>
        <row r="54">
          <cell r="C54" t="str">
            <v>ENGRO FERTILIZER LTD-SUKUK (06-09-07)</v>
          </cell>
          <cell r="D54" t="str">
            <v>Traded</v>
          </cell>
          <cell r="E54">
            <v>101.5</v>
          </cell>
        </row>
        <row r="55">
          <cell r="C55" t="str">
            <v>FAYSAL BANK LTD -TFC (10-02-05) (FORMERLY: RBS  - TFC (10-02-05)  )</v>
          </cell>
          <cell r="D55" t="str">
            <v>Non-Traded</v>
          </cell>
          <cell r="E55">
            <v>100.417</v>
          </cell>
        </row>
        <row r="56">
          <cell r="C56" t="str">
            <v>FAYSAL BANK LTD  (12-11-2007)</v>
          </cell>
          <cell r="D56" t="str">
            <v>Non-Traded</v>
          </cell>
          <cell r="E56">
            <v>99.328400000000002</v>
          </cell>
        </row>
        <row r="57">
          <cell r="C57" t="str">
            <v>FAYSAL BANK LTD  (27-12-2010)</v>
          </cell>
          <cell r="D57" t="str">
            <v>Traded</v>
          </cell>
          <cell r="E57">
            <v>103.41930000000001</v>
          </cell>
        </row>
        <row r="59">
          <cell r="C59" t="str">
            <v>AL ABBAS SUGAR MILLS LTD-TFC (21-11-07)</v>
          </cell>
          <cell r="D59" t="str">
            <v>Non-Traded</v>
          </cell>
          <cell r="E59">
            <v>99.017399999999995</v>
          </cell>
        </row>
        <row r="60">
          <cell r="C60" t="str">
            <v>CENTURY PAPER &amp; BOARD MILLS LTD- SUKUK (25-09-07) ***</v>
          </cell>
          <cell r="D60" t="str">
            <v>Non-Traded</v>
          </cell>
          <cell r="E60">
            <v>98.8947</v>
          </cell>
        </row>
        <row r="61">
          <cell r="C61" t="str">
            <v>FINANCIAL REC'BLES SEC'ZATION CO. LTD-TFC CLASS "A" </v>
          </cell>
          <cell r="D61" t="str">
            <v>Non-Traded</v>
          </cell>
          <cell r="E61">
            <v>99.484099999999998</v>
          </cell>
        </row>
        <row r="62">
          <cell r="E62" t="str">
            <v>Page 1 of 3</v>
          </cell>
        </row>
        <row r="69">
          <cell r="C69" t="str">
            <v>FINANCIAL REC'BLES SEC'ZATION CO. LTD-TFC CLASS "B"</v>
          </cell>
          <cell r="D69" t="str">
            <v>Non-Traded</v>
          </cell>
          <cell r="E69">
            <v>99.484099999999998</v>
          </cell>
        </row>
        <row r="70">
          <cell r="C70" t="str">
            <v>JDW SUGAR MILLS LTD. TFC (23-06-08)</v>
          </cell>
          <cell r="D70" t="str">
            <v>Non-Traded</v>
          </cell>
          <cell r="E70">
            <v>98.254499999999993</v>
          </cell>
        </row>
        <row r="71">
          <cell r="C71" t="str">
            <v>KASB SECURITIES LTD- TFC (27-06-07)</v>
          </cell>
          <cell r="D71" t="str">
            <v>Non-Traded</v>
          </cell>
          <cell r="E71">
            <v>99.884699999999995</v>
          </cell>
        </row>
        <row r="72">
          <cell r="C72" t="str">
            <v>NIB BANK LTD-TFC (05-03-08)</v>
          </cell>
          <cell r="D72" t="str">
            <v>Non-Traded</v>
          </cell>
          <cell r="E72">
            <v>98.007099999999994</v>
          </cell>
        </row>
        <row r="73">
          <cell r="C73" t="str">
            <v>PAKISTAN MOBILE COMMUNICATION LTD-TFC (31-05-06)</v>
          </cell>
          <cell r="D73" t="str">
            <v>Non-Traded</v>
          </cell>
          <cell r="E73">
            <v>100.271</v>
          </cell>
        </row>
        <row r="74">
          <cell r="C74" t="str">
            <v>PAKISTAN MOBILE COMMUNICATION LTD-TFC (28-10-08)</v>
          </cell>
          <cell r="D74" t="str">
            <v>Traded</v>
          </cell>
          <cell r="E74">
            <v>98.356800000000007</v>
          </cell>
        </row>
        <row r="75">
          <cell r="C75" t="str">
            <v>SITARA CHEMICALS LTD - SUKUK - III (02-01-08)</v>
          </cell>
          <cell r="D75" t="str">
            <v>Non-Traded</v>
          </cell>
          <cell r="E75">
            <v>99.319199999999995</v>
          </cell>
        </row>
        <row r="76">
          <cell r="C76" t="str">
            <v>SONERI BANK LTD-TFC (05-05-05)</v>
          </cell>
          <cell r="D76" t="str">
            <v>Non-Traded</v>
          </cell>
          <cell r="E76">
            <v>99.360100000000003</v>
          </cell>
        </row>
        <row r="78">
          <cell r="C78" t="str">
            <v>EDEN BUILDERS LTD.- SUKUK (08-09-08)</v>
          </cell>
          <cell r="D78" t="str">
            <v>Non-Traded</v>
          </cell>
          <cell r="E78">
            <v>98.510400000000004</v>
          </cell>
        </row>
        <row r="79">
          <cell r="C79" t="str">
            <v>HOUSE BUILDING FINANCE CORPORATION LTD - SUKUK (08-05-08)</v>
          </cell>
          <cell r="D79" t="str">
            <v>Non-Traded</v>
          </cell>
          <cell r="E79">
            <v>96.831100000000006</v>
          </cell>
        </row>
        <row r="80">
          <cell r="C80" t="str">
            <v>JDW SUGAR MILLS LTD. SUKUK (19-06-08)</v>
          </cell>
          <cell r="D80" t="str">
            <v>Non-Traded</v>
          </cell>
          <cell r="E80">
            <v>97.110299999999995</v>
          </cell>
        </row>
        <row r="81">
          <cell r="C81" t="str">
            <v>OPTIMUS LTD - TFC (10-10-07) ***</v>
          </cell>
          <cell r="D81" t="str">
            <v>Non-Traded</v>
          </cell>
          <cell r="E81">
            <v>84.886499999999998</v>
          </cell>
        </row>
        <row r="82">
          <cell r="C82" t="str">
            <v>SUMMIT BANK LTD - TFC (27-10-11)</v>
          </cell>
          <cell r="D82" t="str">
            <v>Non-Traded</v>
          </cell>
          <cell r="E82">
            <v>96.131600000000006</v>
          </cell>
        </row>
        <row r="84">
          <cell r="C84" t="str">
            <v>AVARI HOTELS-TFC (30-04-09)</v>
          </cell>
          <cell r="D84" t="str">
            <v>Non-Traded</v>
          </cell>
          <cell r="E84">
            <v>95.435599999999994</v>
          </cell>
        </row>
        <row r="85">
          <cell r="C85" t="str">
            <v>SHAHMURAD SUGAR MILLS LTD-SUKUK (27-09-07)</v>
          </cell>
          <cell r="D85" t="str">
            <v>Non-Traded</v>
          </cell>
          <cell r="E85">
            <v>99.214600000000004</v>
          </cell>
        </row>
        <row r="87">
          <cell r="C87" t="str">
            <v>PEL-SUKUK (28-09-07)</v>
          </cell>
          <cell r="D87" t="str">
            <v>Non-Traded</v>
          </cell>
          <cell r="E87">
            <v>91.887900000000002</v>
          </cell>
        </row>
        <row r="88">
          <cell r="C88" t="str">
            <v>PEL-SUKUK (31-03-08)</v>
          </cell>
          <cell r="D88" t="str">
            <v>Non-Traded</v>
          </cell>
          <cell r="E88">
            <v>91.465900000000005</v>
          </cell>
        </row>
        <row r="89">
          <cell r="C89" t="str">
            <v>QUETTA TEXTILE MILLS LTD-SUKUK (26-09-08)</v>
          </cell>
          <cell r="D89" t="str">
            <v>Non-Traded</v>
          </cell>
          <cell r="E89">
            <v>91.768699999999995</v>
          </cell>
        </row>
        <row r="91">
          <cell r="C91" t="str">
            <v>TRUST INVESTMENT BANK LTD-TFC (04-07-08) </v>
          </cell>
          <cell r="D91" t="str">
            <v>Non-Traded</v>
          </cell>
          <cell r="E91">
            <v>95.9816</v>
          </cell>
        </row>
        <row r="92">
          <cell r="C92" t="str">
            <v>WORLDCALL TELECOM LTD-TFC (07-10-08)</v>
          </cell>
          <cell r="D92" t="str">
            <v>Non-Traded</v>
          </cell>
          <cell r="E92">
            <v>86.998099999999994</v>
          </cell>
        </row>
        <row r="94">
          <cell r="C94" t="str">
            <v>----------------------N/A-----------------------------</v>
          </cell>
        </row>
        <row r="96">
          <cell r="C96" t="str">
            <v>TFCs and Sukuks</v>
          </cell>
          <cell r="D96" t="str">
            <v>Traded / Non-Traded</v>
          </cell>
          <cell r="E96" t="str">
            <v>Price</v>
          </cell>
        </row>
        <row r="97">
          <cell r="C97" t="str">
            <v>ALZAMIN LEASING CORPORATION LTD-TFC (05-09-07)</v>
          </cell>
          <cell r="D97" t="str">
            <v>Non-Traded</v>
          </cell>
          <cell r="E97">
            <v>75</v>
          </cell>
        </row>
        <row r="98">
          <cell r="C98" t="str">
            <v>BRR GUARDIAN MODARABA (07-07-08)</v>
          </cell>
          <cell r="D98" t="str">
            <v>Non-Traded</v>
          </cell>
          <cell r="E98">
            <v>75</v>
          </cell>
        </row>
        <row r="99">
          <cell r="C99" t="str">
            <v>ESCORTS INVESTMENT BANK LTD-TFC (15-03-07)</v>
          </cell>
          <cell r="D99" t="str">
            <v>Non-Traded</v>
          </cell>
          <cell r="E99">
            <v>73.735600000000005</v>
          </cell>
        </row>
        <row r="100">
          <cell r="C100" t="str">
            <v>MAPLE LEAF SUKUK-(31-03-10)</v>
          </cell>
          <cell r="D100" t="str">
            <v>Non-Traded</v>
          </cell>
          <cell r="E100">
            <v>70.405900000000003</v>
          </cell>
        </row>
        <row r="102">
          <cell r="C102" t="str">
            <v>TFCs and Sukuks</v>
          </cell>
          <cell r="D102" t="str">
            <v>Traded / Non-Traded</v>
          </cell>
          <cell r="E102" t="str">
            <v>Price</v>
          </cell>
        </row>
        <row r="103">
          <cell r="C103" t="str">
            <v>DAWOOD HERCULES-SUKUK (18-09-07)</v>
          </cell>
          <cell r="D103" t="str">
            <v>Non-Traded</v>
          </cell>
          <cell r="E103">
            <v>100.19750000000001</v>
          </cell>
        </row>
        <row r="104">
          <cell r="C104" t="str">
            <v>SITARA ENERGY LTD-SUKUK (16-07-07)</v>
          </cell>
          <cell r="D104" t="str">
            <v>Non-Traded</v>
          </cell>
          <cell r="E104">
            <v>99.688299999999998</v>
          </cell>
        </row>
        <row r="106">
          <cell r="C106" t="str">
            <v>TFCs and Sukuks</v>
          </cell>
          <cell r="D106" t="str">
            <v>Traded / Non-Traded</v>
          </cell>
          <cell r="E106" t="str">
            <v>Price</v>
          </cell>
        </row>
        <row r="107">
          <cell r="C107" t="str">
            <v>JAVEDAN CEMENT LTD-TFC (10-11-06)</v>
          </cell>
          <cell r="D107" t="str">
            <v>Non-Traded</v>
          </cell>
          <cell r="E107">
            <v>75</v>
          </cell>
        </row>
        <row r="108">
          <cell r="C108" t="str">
            <v>KOHAT CEMENT-SUKKUK (20-12-07)</v>
          </cell>
          <cell r="D108" t="str">
            <v>Non-Traded</v>
          </cell>
          <cell r="E108">
            <v>66.802400000000006</v>
          </cell>
        </row>
        <row r="109">
          <cell r="C109" t="str">
            <v>SECURITY LEASING CORPORATION LTD-PPTFC (28-03-06)</v>
          </cell>
          <cell r="D109" t="str">
            <v>Non-Traded</v>
          </cell>
          <cell r="E109">
            <v>70.328000000000003</v>
          </cell>
        </row>
        <row r="110">
          <cell r="C110" t="str">
            <v>SECURITY LEASING CORPORATION LTD-SUKKUK (01-06-07) - I</v>
          </cell>
          <cell r="D110" t="str">
            <v>Non-Traded</v>
          </cell>
          <cell r="E110">
            <v>70.682500000000005</v>
          </cell>
        </row>
        <row r="111">
          <cell r="C111" t="str">
            <v>SECURITY LEASING CORPORATION LTD-SUKKUK (19-09-07) - II</v>
          </cell>
          <cell r="D111" t="str">
            <v>Non-Traded</v>
          </cell>
          <cell r="E111">
            <v>70.682500000000005</v>
          </cell>
        </row>
        <row r="123">
          <cell r="C123" t="str">
            <v>AGRITECH LTD-TFC (30-11-07)</v>
          </cell>
          <cell r="D123" t="str">
            <v>Non-Traded</v>
          </cell>
          <cell r="E123" t="str">
            <v>94.2984</v>
          </cell>
        </row>
        <row r="124">
          <cell r="C124" t="str">
            <v>AGRITECH LTD-TFC (01-12-08)</v>
          </cell>
          <cell r="D124" t="str">
            <v>Non-Traded</v>
          </cell>
          <cell r="E124" t="str">
            <v>A/C to NPA</v>
          </cell>
        </row>
        <row r="125">
          <cell r="C125" t="str">
            <v>AL-ZAMIN LEASING MODARABA LTD-TFC (12-05-08)</v>
          </cell>
          <cell r="D125" t="str">
            <v>Non-Traded</v>
          </cell>
          <cell r="E125">
            <v>97.165899999999993</v>
          </cell>
        </row>
        <row r="126">
          <cell r="C126" t="str">
            <v>ARZOO TEXTILE MILLS LTD-SUKUK (15-04-08)</v>
          </cell>
          <cell r="D126" t="str">
            <v>Non-Traded</v>
          </cell>
          <cell r="E126" t="str">
            <v>A/C to NPA</v>
          </cell>
        </row>
        <row r="127">
          <cell r="C127" t="str">
            <v>AZGARD NINE LTD- TFC (20-09-05)</v>
          </cell>
          <cell r="D127" t="str">
            <v>Non-Traded</v>
          </cell>
          <cell r="E127" t="str">
            <v>96.7658</v>
          </cell>
        </row>
        <row r="128">
          <cell r="C128" t="str">
            <v>AZGARD NINE LTD- TFC (04-12-07) PP</v>
          </cell>
          <cell r="D128" t="str">
            <v>Non-Traded</v>
          </cell>
          <cell r="E128" t="str">
            <v>91.7607</v>
          </cell>
        </row>
        <row r="129">
          <cell r="C129" t="str">
            <v>BUNNY'S LTD. - TFC (30-11-08)</v>
          </cell>
          <cell r="D129" t="str">
            <v>Non-Traded</v>
          </cell>
          <cell r="E129" t="str">
            <v>A/C to NPA</v>
          </cell>
        </row>
        <row r="130">
          <cell r="C130" t="str">
            <v>DEWAN CEMENT LTD</v>
          </cell>
          <cell r="D130" t="str">
            <v>Non-Traded</v>
          </cell>
          <cell r="E130" t="str">
            <v>A/C to NPA</v>
          </cell>
        </row>
        <row r="131">
          <cell r="C131" t="str">
            <v>EDEN HOUSING LTD.- SUKUK (31-12-07)</v>
          </cell>
          <cell r="D131" t="str">
            <v>Non-Traded</v>
          </cell>
          <cell r="E131" t="str">
            <v>92.6441</v>
          </cell>
        </row>
        <row r="132">
          <cell r="C132" t="str">
            <v>EDEN HOUSING LTD.- SUKUK (31-03-08)</v>
          </cell>
          <cell r="D132" t="str">
            <v>Non-Traded</v>
          </cell>
          <cell r="E132" t="str">
            <v>A/C to NPA</v>
          </cell>
        </row>
        <row r="133">
          <cell r="C133" t="str">
            <v>GHARIBWAL CEMENT-TFC (18-01-08)</v>
          </cell>
          <cell r="D133" t="str">
            <v>Non-Traded</v>
          </cell>
          <cell r="E133" t="str">
            <v>A/C to NPA</v>
          </cell>
        </row>
        <row r="134">
          <cell r="C134" t="str">
            <v>NEW ALLIED ELECTRONIC (15-05-07)</v>
          </cell>
          <cell r="D134" t="str">
            <v>Non-Traded</v>
          </cell>
          <cell r="E134" t="str">
            <v>A/C to NPA</v>
          </cell>
        </row>
        <row r="135">
          <cell r="C135" t="str">
            <v>NEW ALLIED ELECTRONIC - SUKUK (27-07-07)</v>
          </cell>
          <cell r="D135" t="str">
            <v>Non-Traded</v>
          </cell>
          <cell r="E135" t="str">
            <v>A/C to NPA</v>
          </cell>
        </row>
        <row r="136">
          <cell r="C136" t="str">
            <v>NEW ALLIED ELECTRONIC - SUKUK (03-12-07)</v>
          </cell>
          <cell r="D136" t="str">
            <v>Non-Traded</v>
          </cell>
          <cell r="E136" t="str">
            <v>A/C to NPA</v>
          </cell>
        </row>
        <row r="137">
          <cell r="C137" t="str">
            <v>PAK HY-OILS LTD-TFC (31-12-08)</v>
          </cell>
          <cell r="D137" t="str">
            <v>Non-Traded</v>
          </cell>
          <cell r="E137" t="str">
            <v>A/C to NPA</v>
          </cell>
        </row>
        <row r="138">
          <cell r="C138" t="str">
            <v>SECURITY LEASING CORPORATION LTD-PPTFC (28-03-06)</v>
          </cell>
          <cell r="D138" t="str">
            <v>Non-Traded</v>
          </cell>
          <cell r="E138" t="str">
            <v>A/C to NPA</v>
          </cell>
        </row>
        <row r="139">
          <cell r="C139" t="str">
            <v>SHAKARGANJ MILLS LTD-TFC (22-09-08)</v>
          </cell>
          <cell r="D139" t="str">
            <v>Non-Traded</v>
          </cell>
          <cell r="E139" t="str">
            <v>A/C to NPA</v>
          </cell>
        </row>
        <row r="140">
          <cell r="C140" t="str">
            <v>SITARA PEROXIDE LTD-SUK (19-08-08)</v>
          </cell>
          <cell r="D140" t="str">
            <v>Non-Traded</v>
          </cell>
          <cell r="E140" t="str">
            <v>A/C to NPA</v>
          </cell>
        </row>
        <row r="141">
          <cell r="C141" t="str">
            <v>THREE STAR HOSIERY SUKUK (25-06-08)</v>
          </cell>
          <cell r="D141" t="str">
            <v>Non-Traded</v>
          </cell>
          <cell r="E141" t="str">
            <v>A/C to NPA</v>
          </cell>
        </row>
        <row r="142">
          <cell r="C142" t="str">
            <v>PACE (PAKISTAN) LTD-TFC (15-02-08)**</v>
          </cell>
          <cell r="D142" t="str">
            <v>Non-Traded</v>
          </cell>
          <cell r="E142" t="str">
            <v>65.0000</v>
          </cell>
        </row>
        <row r="143">
          <cell r="C143" t="str">
            <v>TELECARD LTD-TFC (27-05-05)</v>
          </cell>
          <cell r="D143" t="str">
            <v>Non-Traded</v>
          </cell>
          <cell r="E143" t="str">
            <v>75.0000</v>
          </cell>
        </row>
        <row r="144">
          <cell r="C144" t="str">
            <v>MAPLE LEAF SUKUK-(03-12-07)</v>
          </cell>
          <cell r="D144" t="str">
            <v>Non-Traded</v>
          </cell>
          <cell r="E144">
            <v>62.714500000000001</v>
          </cell>
        </row>
      </sheetData>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F - Equity Fund"/>
      <sheetName val="PPF-debt fund"/>
      <sheetName val="PPF - MM"/>
      <sheetName val="AA- P1"/>
      <sheetName val="AA- P2"/>
      <sheetName val="PSM"/>
      <sheetName val="IPF - Debt fund"/>
      <sheetName val="IPF - Equity fund"/>
      <sheetName val="IPF - MM"/>
      <sheetName val="DDF"/>
    </sheetNames>
    <sheetDataSet>
      <sheetData sheetId="0"/>
      <sheetData sheetId="1"/>
      <sheetData sheetId="2"/>
      <sheetData sheetId="3"/>
      <sheetData sheetId="4"/>
      <sheetData sheetId="5"/>
      <sheetData sheetId="6">
        <row r="19">
          <cell r="C19">
            <v>1147018</v>
          </cell>
        </row>
        <row r="20">
          <cell r="C20">
            <v>232651.69</v>
          </cell>
        </row>
        <row r="21">
          <cell r="C21">
            <v>-153784.7769</v>
          </cell>
        </row>
      </sheetData>
      <sheetData sheetId="7">
        <row r="19">
          <cell r="C19">
            <v>886195</v>
          </cell>
        </row>
        <row r="20">
          <cell r="C20">
            <v>130314.29359999999</v>
          </cell>
        </row>
        <row r="21">
          <cell r="C21">
            <v>-50080.364099999999</v>
          </cell>
        </row>
      </sheetData>
      <sheetData sheetId="8">
        <row r="17">
          <cell r="C17">
            <v>499903</v>
          </cell>
        </row>
        <row r="18">
          <cell r="C18">
            <v>110747.9958</v>
          </cell>
        </row>
        <row r="19">
          <cell r="C19">
            <v>-88059.265199999994</v>
          </cell>
        </row>
      </sheetData>
      <sheetData sheetId="9"/>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sheetName val="D- 2"/>
      <sheetName val="D- 2.1"/>
      <sheetName val="BS"/>
      <sheetName val="BS-OAR"/>
      <sheetName val="IS"/>
      <sheetName val="IS-OAR"/>
      <sheetName val="C-CS"/>
      <sheetName val="C-LS"/>
      <sheetName val="D-LS"/>
      <sheetName val="D-1"/>
      <sheetName val="D-1.1"/>
      <sheetName val="D-2"/>
      <sheetName val="Sheet1"/>
      <sheetName val="Sheet2"/>
      <sheetName val="E-1"/>
      <sheetName val="Bank Profit - Income"/>
      <sheetName val="Bank Profit Accrual Dec 2018"/>
      <sheetName val="E-2"/>
      <sheetName val="N-LS"/>
      <sheetName val="N-1"/>
      <sheetName val="N-2"/>
      <sheetName val="U-LS"/>
      <sheetName val="U-1"/>
      <sheetName val="U-2"/>
      <sheetName val="U-1 "/>
      <sheetName val="U-2 "/>
      <sheetName val="U-2.1"/>
      <sheetName val="U-4.1"/>
      <sheetName val="U-4"/>
      <sheetName val="W-LS"/>
      <sheetName val="W-1"/>
      <sheetName val="W-2"/>
      <sheetName val="W-3"/>
      <sheetName val="nav"/>
      <sheetName val="Shariah compliant"/>
      <sheetName val="CS "/>
      <sheetName val="SD-1"/>
      <sheetName val="Beta - 2015"/>
      <sheetName val="U-1 (2)"/>
      <sheetName val="U-1.1"/>
      <sheetName val="U-1.2"/>
      <sheetName val="E-1 (2)"/>
      <sheetName val="E-1.1"/>
      <sheetName va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E12">
            <v>41181287.043103389</v>
          </cell>
        </row>
        <row r="105">
          <cell r="E105">
            <v>470724376.78696281</v>
          </cell>
          <cell r="G105">
            <v>415962301.75650012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Sheet2"/>
      <sheetName val="IS-QTR"/>
      <sheetName val="OCI"/>
      <sheetName val="OCI - QTR"/>
      <sheetName val="CF"/>
      <sheetName val="CF working2"/>
      <sheetName val="CF-QTR"/>
      <sheetName val="Move"/>
      <sheetName val="Move-QTR"/>
      <sheetName val="EQ"/>
      <sheetName val="DT"/>
      <sheetName val="MM (2)"/>
      <sheetName val="Form 6 HFT"/>
      <sheetName val="CT"/>
      <sheetName val="F 9"/>
      <sheetName val="1-2"/>
      <sheetName val="3-10"/>
      <sheetName val="6.1"/>
      <sheetName val="6.2"/>
      <sheetName val="6.3"/>
      <sheetName val="6.4"/>
      <sheetName val="6.5"/>
      <sheetName val="6.6 "/>
      <sheetName val="6.7"/>
      <sheetName val="Debt(HFT)"/>
      <sheetName val="T-Bills"/>
      <sheetName val="PIBs"/>
      <sheetName val="Note Line"/>
      <sheetName val="CT Qtr"/>
      <sheetName val="F 9-Qtr"/>
      <sheetName val="Form 6 HFT (2)"/>
      <sheetName val=" weighted units"/>
      <sheetName val="Tickmarks"/>
      <sheetName val="CF Working"/>
      <sheetName val="Notes 1 (2)"/>
      <sheetName val="11-15.2"/>
      <sheetName val="15.3"/>
      <sheetName val="Note 16"/>
      <sheetName val="Note 16(2)"/>
      <sheetName val="Note 16(3)"/>
      <sheetName val="17"/>
      <sheetName val="17-18"/>
      <sheetName val="TB December 17"/>
      <sheetName val="CF Working - New"/>
      <sheetName val="Sheet3"/>
      <sheetName val="Sheet1"/>
      <sheetName val="TB-Equity"/>
      <sheetName val="TB- MM"/>
      <sheetName val="TB-Debt"/>
      <sheetName val="Sheet4"/>
      <sheetName val="Sheet6"/>
      <sheetName val="combined note"/>
      <sheetName val="TB-EQ"/>
      <sheetName val="TB-DT"/>
      <sheetName val="TB-MM"/>
      <sheetName val="eq-tb"/>
      <sheetName val="DT-TB"/>
      <sheetName val="MM-TB"/>
    </sheetNames>
    <sheetDataSet>
      <sheetData sheetId="0">
        <row r="16">
          <cell r="A16" t="str">
            <v>Profit receivable</v>
          </cell>
        </row>
        <row r="18">
          <cell r="A18" t="str">
            <v>Advances, deposits and other receivables</v>
          </cell>
        </row>
        <row r="28">
          <cell r="A28" t="str">
            <v>Accrued expenses and other liabilities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distribution"/>
      <sheetName val="cashflow"/>
      <sheetName val="UHF"/>
      <sheetName val="UHF (New)"/>
      <sheetName val="Note 1-3"/>
      <sheetName val="Note 4-6"/>
      <sheetName val="Note 6.1-6.3"/>
      <sheetName val="Note 8-10.2"/>
      <sheetName val="Note 11-16"/>
      <sheetName val="Note 16-17"/>
      <sheetName val="Note 17"/>
      <sheetName val="Note 18-21"/>
      <sheetName val="Note 19-21"/>
      <sheetName val="TB 2018"/>
      <sheetName val="TB 2017"/>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4">
          <cell r="P74">
            <v>112860902.02799897</v>
          </cell>
        </row>
      </sheetData>
      <sheetData sheetId="13"/>
      <sheetData sheetId="14"/>
      <sheetData sheetId="15"/>
      <sheetData sheetId="16"/>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y"/>
      <sheetName val="Debt"/>
      <sheetName val="MM"/>
      <sheetName val="CSF T.B"/>
      <sheetName val="ESF-TB 2017"/>
      <sheetName val="MMSF-TB 2017"/>
      <sheetName val="DSF-TB 2017"/>
      <sheetName val="CSF_TB 2017"/>
      <sheetName val="BS"/>
      <sheetName val="IS (H)"/>
      <sheetName val="IS (Q)"/>
      <sheetName val="OCI (H)"/>
      <sheetName val="OCI(Q)"/>
      <sheetName val="Cash Flow"/>
      <sheetName val="SMPF"/>
      <sheetName val="Note 1-3.1"/>
      <sheetName val="Note 3.2-6"/>
      <sheetName val="Note 5.1"/>
      <sheetName val="Note 5.2-5.5.2"/>
      <sheetName val="6.8"/>
      <sheetName val="Note 5.7-6.2"/>
      <sheetName val="Note 7-12"/>
      <sheetName val="Note 13 RP"/>
      <sheetName val="16"/>
      <sheetName val="Note 16-18"/>
      <sheetName val="Note 15"/>
      <sheetName val="ESF"/>
      <sheetName val="DSF"/>
      <sheetName val="MMSF"/>
      <sheetName val="CS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sheetData sheetId="21" refreshError="1"/>
      <sheetData sheetId="22" refreshError="1"/>
      <sheetData sheetId="23"/>
      <sheetData sheetId="24">
        <row r="1">
          <cell r="B1">
            <v>16.100000000000001</v>
          </cell>
        </row>
      </sheetData>
      <sheetData sheetId="25" refreshError="1"/>
      <sheetData sheetId="26" refreshError="1"/>
      <sheetData sheetId="27" refreshError="1"/>
      <sheetData sheetId="28" refreshError="1"/>
      <sheetData sheetId="2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ompIS"/>
      <sheetName val="CFS"/>
      <sheetName val="SOMPF"/>
      <sheetName val="FORM8"/>
      <sheetName val="Form 9"/>
      <sheetName val="Form 10"/>
      <sheetName val="Notes 1-2.2"/>
      <sheetName val="Notes 2.4-11.2"/>
      <sheetName val="6.1"/>
      <sheetName val="6.2 &amp; 6.3"/>
      <sheetName val="6.4"/>
      <sheetName val="Sheet1"/>
      <sheetName val="15.3"/>
      <sheetName val="Notes 11.2-16.1.2"/>
      <sheetName val="16.1.2"/>
      <sheetName val="16.1.3"/>
      <sheetName val="16.3.1"/>
      <sheetName val="16.4"/>
      <sheetName val="16.5"/>
      <sheetName val="17 to 20"/>
      <sheetName val="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B-Cash"/>
      <sheetName val="CDB-Deposits"/>
      <sheetName val="Deps &amp; Cash-Summ"/>
      <sheetName val="FETRS-Data"/>
      <sheetName val="Recon+Br-Pos"/>
      <sheetName val="Static Data"/>
      <sheetName val="AL905"/>
      <sheetName val="Deposits"/>
      <sheetName val="Abu Dhabi"/>
      <sheetName val="BSDOMOVS"/>
      <sheetName val="I-BR"/>
      <sheetName val="I-B"/>
    </sheetNames>
    <sheetDataSet>
      <sheetData sheetId="0" refreshError="1"/>
      <sheetData sheetId="1" refreshError="1">
        <row r="4">
          <cell r="F4">
            <v>1316.75</v>
          </cell>
          <cell r="K4" t="str">
            <v>USDFE-12</v>
          </cell>
        </row>
        <row r="5">
          <cell r="F5">
            <v>170.4</v>
          </cell>
          <cell r="K5" t="str">
            <v>USDFE-12</v>
          </cell>
        </row>
        <row r="6">
          <cell r="F6">
            <v>395690.07</v>
          </cell>
          <cell r="K6" t="str">
            <v>USDFE-12</v>
          </cell>
        </row>
        <row r="7">
          <cell r="F7">
            <v>818.58</v>
          </cell>
          <cell r="K7" t="str">
            <v>USDFE-12</v>
          </cell>
        </row>
        <row r="8">
          <cell r="F8">
            <v>2071.5100000000002</v>
          </cell>
          <cell r="K8" t="str">
            <v>USDFE-12</v>
          </cell>
        </row>
        <row r="9">
          <cell r="F9">
            <v>6971.54</v>
          </cell>
          <cell r="K9" t="str">
            <v>USDFE-12</v>
          </cell>
        </row>
        <row r="10">
          <cell r="F10">
            <v>103.66</v>
          </cell>
          <cell r="K10" t="str">
            <v>USDFE-12</v>
          </cell>
        </row>
        <row r="11">
          <cell r="F11">
            <v>295.69</v>
          </cell>
          <cell r="K11" t="str">
            <v>USDFE-12</v>
          </cell>
        </row>
        <row r="12">
          <cell r="F12">
            <v>1334.08</v>
          </cell>
          <cell r="K12" t="str">
            <v>USDFE-12</v>
          </cell>
        </row>
        <row r="13">
          <cell r="F13">
            <v>4264.97</v>
          </cell>
          <cell r="K13" t="str">
            <v>USDFE-12</v>
          </cell>
        </row>
        <row r="14">
          <cell r="F14">
            <v>4998.87</v>
          </cell>
          <cell r="K14" t="str">
            <v>USDFE-12</v>
          </cell>
        </row>
        <row r="15">
          <cell r="F15">
            <v>201058</v>
          </cell>
          <cell r="K15" t="str">
            <v>USDFE-12</v>
          </cell>
        </row>
        <row r="16">
          <cell r="F16">
            <v>1000</v>
          </cell>
          <cell r="K16" t="str">
            <v>USDFE-12</v>
          </cell>
        </row>
        <row r="17">
          <cell r="F17">
            <v>2800</v>
          </cell>
          <cell r="K17" t="str">
            <v>USDFE-12</v>
          </cell>
        </row>
        <row r="18">
          <cell r="F18">
            <v>3516.19</v>
          </cell>
          <cell r="K18" t="str">
            <v>USDFE-12</v>
          </cell>
        </row>
        <row r="19">
          <cell r="F19">
            <v>35120</v>
          </cell>
          <cell r="K19" t="str">
            <v>USDFE-12</v>
          </cell>
        </row>
        <row r="20">
          <cell r="F20">
            <v>39953.949999999997</v>
          </cell>
          <cell r="K20" t="str">
            <v>USDFE-12</v>
          </cell>
        </row>
        <row r="21">
          <cell r="F21">
            <v>11898.69</v>
          </cell>
          <cell r="K21" t="str">
            <v>USDFE-12</v>
          </cell>
        </row>
        <row r="22">
          <cell r="F22">
            <v>2906.7</v>
          </cell>
          <cell r="K22" t="str">
            <v>USDFE-12</v>
          </cell>
        </row>
        <row r="23">
          <cell r="F23">
            <v>2091.39</v>
          </cell>
          <cell r="K23" t="str">
            <v>USDFE-12</v>
          </cell>
        </row>
        <row r="24">
          <cell r="F24">
            <v>4971.17</v>
          </cell>
          <cell r="K24" t="str">
            <v>USDFE-12</v>
          </cell>
        </row>
        <row r="25">
          <cell r="F25">
            <v>145</v>
          </cell>
          <cell r="K25" t="str">
            <v>USDFE-12</v>
          </cell>
        </row>
        <row r="26">
          <cell r="F26">
            <v>774.6</v>
          </cell>
          <cell r="K26" t="str">
            <v>USDFE-12</v>
          </cell>
        </row>
        <row r="27">
          <cell r="F27">
            <v>1171.6099999999999</v>
          </cell>
          <cell r="K27" t="str">
            <v>USDFE-12</v>
          </cell>
        </row>
        <row r="28">
          <cell r="F28">
            <v>2052</v>
          </cell>
          <cell r="K28" t="str">
            <v>USDFE-12</v>
          </cell>
        </row>
        <row r="29">
          <cell r="F29">
            <v>539.24</v>
          </cell>
          <cell r="K29" t="str">
            <v>USDFE-12</v>
          </cell>
        </row>
        <row r="30">
          <cell r="F30">
            <v>1332.4</v>
          </cell>
          <cell r="K30" t="str">
            <v>USDFE-12</v>
          </cell>
        </row>
        <row r="31">
          <cell r="F31">
            <v>16.45</v>
          </cell>
          <cell r="K31" t="str">
            <v>USDFE-12</v>
          </cell>
        </row>
        <row r="32">
          <cell r="F32">
            <v>926.7</v>
          </cell>
          <cell r="K32" t="str">
            <v>GBPFE-12</v>
          </cell>
        </row>
        <row r="33">
          <cell r="F33">
            <v>500</v>
          </cell>
          <cell r="K33" t="str">
            <v>GBPFE-12</v>
          </cell>
        </row>
        <row r="34">
          <cell r="F34">
            <v>1000</v>
          </cell>
          <cell r="K34" t="str">
            <v>GBPFE-12</v>
          </cell>
        </row>
        <row r="35">
          <cell r="F35">
            <v>2500</v>
          </cell>
          <cell r="K35" t="str">
            <v>GBPFE-12</v>
          </cell>
        </row>
        <row r="36">
          <cell r="F36">
            <v>379.2</v>
          </cell>
          <cell r="K36" t="str">
            <v>GBPFE-12</v>
          </cell>
        </row>
        <row r="37">
          <cell r="F37">
            <v>8920</v>
          </cell>
          <cell r="K37" t="str">
            <v>GBPFE-12</v>
          </cell>
        </row>
        <row r="38">
          <cell r="F38">
            <v>5790</v>
          </cell>
          <cell r="K38" t="str">
            <v>GBPFE-12</v>
          </cell>
        </row>
        <row r="39">
          <cell r="F39">
            <v>1050</v>
          </cell>
          <cell r="K39" t="str">
            <v>GBPFE-12</v>
          </cell>
        </row>
        <row r="40">
          <cell r="F40">
            <v>205</v>
          </cell>
          <cell r="K40" t="str">
            <v>GBPFE-12</v>
          </cell>
        </row>
        <row r="41">
          <cell r="F41">
            <v>11000.84</v>
          </cell>
          <cell r="K41" t="str">
            <v>GBPFE-12</v>
          </cell>
        </row>
        <row r="42">
          <cell r="F42">
            <v>444.67</v>
          </cell>
          <cell r="K42" t="str">
            <v>GBPFE-12</v>
          </cell>
        </row>
        <row r="43">
          <cell r="F43">
            <v>3434.43</v>
          </cell>
          <cell r="K43" t="str">
            <v>GBPFE-12</v>
          </cell>
        </row>
        <row r="44">
          <cell r="F44">
            <v>361</v>
          </cell>
          <cell r="K44" t="str">
            <v>GBPFE-12</v>
          </cell>
        </row>
        <row r="45">
          <cell r="F45">
            <v>6999.75</v>
          </cell>
          <cell r="K45" t="str">
            <v>GBPFE-12</v>
          </cell>
        </row>
        <row r="46">
          <cell r="F46">
            <v>30000</v>
          </cell>
          <cell r="K46" t="str">
            <v>JPYFE-25</v>
          </cell>
        </row>
        <row r="47">
          <cell r="F47">
            <v>995122.6</v>
          </cell>
          <cell r="K47" t="str">
            <v>USDFE-25</v>
          </cell>
        </row>
        <row r="48">
          <cell r="F48">
            <v>1306218.53</v>
          </cell>
          <cell r="K48" t="str">
            <v>EURFE-25</v>
          </cell>
        </row>
        <row r="49">
          <cell r="F49">
            <v>600</v>
          </cell>
          <cell r="K49" t="str">
            <v>EURFE-25</v>
          </cell>
        </row>
        <row r="50">
          <cell r="F50">
            <v>530</v>
          </cell>
          <cell r="K50" t="str">
            <v>EURFE-25</v>
          </cell>
        </row>
        <row r="51">
          <cell r="F51">
            <v>4999.12</v>
          </cell>
          <cell r="K51" t="str">
            <v>EURFE-25</v>
          </cell>
        </row>
        <row r="52">
          <cell r="F52">
            <v>11812.04</v>
          </cell>
          <cell r="K52" t="str">
            <v>USDFE-25</v>
          </cell>
        </row>
        <row r="53">
          <cell r="F53">
            <v>3517</v>
          </cell>
          <cell r="K53" t="str">
            <v>USDFE-25</v>
          </cell>
        </row>
        <row r="54">
          <cell r="F54">
            <v>3500</v>
          </cell>
          <cell r="K54" t="str">
            <v>USDFE-25</v>
          </cell>
        </row>
        <row r="55">
          <cell r="F55">
            <v>2875432.77</v>
          </cell>
          <cell r="K55" t="str">
            <v>USDFE-25</v>
          </cell>
        </row>
        <row r="56">
          <cell r="F56">
            <v>17814.259999999998</v>
          </cell>
          <cell r="K56" t="str">
            <v>USDFE-25</v>
          </cell>
        </row>
        <row r="57">
          <cell r="F57">
            <v>4496.3999999999996</v>
          </cell>
          <cell r="K57" t="str">
            <v>USDFE-25</v>
          </cell>
        </row>
        <row r="58">
          <cell r="F58">
            <v>585164.35</v>
          </cell>
          <cell r="K58" t="str">
            <v>USDFE-25</v>
          </cell>
        </row>
        <row r="59">
          <cell r="F59">
            <v>116757.8</v>
          </cell>
          <cell r="K59" t="str">
            <v>USDFE-25</v>
          </cell>
        </row>
        <row r="60">
          <cell r="F60">
            <v>106125.11</v>
          </cell>
          <cell r="K60" t="str">
            <v>USDFE-25</v>
          </cell>
        </row>
        <row r="61">
          <cell r="F61">
            <v>5447.02</v>
          </cell>
          <cell r="K61" t="str">
            <v>USDFE-25</v>
          </cell>
        </row>
        <row r="62">
          <cell r="F62">
            <v>3676.5</v>
          </cell>
          <cell r="K62" t="str">
            <v>USDFE-25</v>
          </cell>
        </row>
        <row r="63">
          <cell r="F63">
            <v>998</v>
          </cell>
          <cell r="K63" t="str">
            <v>USDFE-25</v>
          </cell>
        </row>
        <row r="64">
          <cell r="F64">
            <v>5928143.0999999996</v>
          </cell>
          <cell r="K64" t="str">
            <v>USDFE-25</v>
          </cell>
        </row>
        <row r="65">
          <cell r="F65">
            <v>1511</v>
          </cell>
          <cell r="K65" t="str">
            <v>USDFE-25</v>
          </cell>
        </row>
        <row r="66">
          <cell r="F66">
            <v>494362.89</v>
          </cell>
          <cell r="K66" t="str">
            <v>USDFE-25</v>
          </cell>
        </row>
        <row r="67">
          <cell r="F67">
            <v>5265.13</v>
          </cell>
          <cell r="K67" t="str">
            <v>USDFE-25</v>
          </cell>
        </row>
        <row r="68">
          <cell r="F68">
            <v>5792.91</v>
          </cell>
          <cell r="K68" t="str">
            <v>USDFE-25</v>
          </cell>
        </row>
        <row r="69">
          <cell r="F69">
            <v>14398.29</v>
          </cell>
          <cell r="K69" t="str">
            <v>USDFE-25</v>
          </cell>
        </row>
        <row r="70">
          <cell r="F70">
            <v>88887.34</v>
          </cell>
          <cell r="K70" t="str">
            <v>USDFE-25</v>
          </cell>
        </row>
        <row r="71">
          <cell r="F71">
            <v>90604.12</v>
          </cell>
          <cell r="K71" t="str">
            <v>USDFE-25</v>
          </cell>
        </row>
        <row r="72">
          <cell r="F72">
            <v>88550</v>
          </cell>
          <cell r="K72" t="str">
            <v>USDFE-25</v>
          </cell>
        </row>
        <row r="73">
          <cell r="F73">
            <v>61000</v>
          </cell>
          <cell r="K73" t="str">
            <v>USDFE-25</v>
          </cell>
        </row>
        <row r="74">
          <cell r="F74">
            <v>198057.46</v>
          </cell>
          <cell r="K74" t="str">
            <v>USDFE-25</v>
          </cell>
        </row>
        <row r="75">
          <cell r="F75">
            <v>108164.73</v>
          </cell>
          <cell r="K75" t="str">
            <v>USDFE-25</v>
          </cell>
        </row>
        <row r="76">
          <cell r="F76">
            <v>1076</v>
          </cell>
          <cell r="K76" t="str">
            <v>USDFE-25</v>
          </cell>
        </row>
        <row r="77">
          <cell r="F77">
            <v>1592</v>
          </cell>
          <cell r="K77" t="str">
            <v>USDFE-25</v>
          </cell>
        </row>
        <row r="78">
          <cell r="F78">
            <v>192291.54</v>
          </cell>
          <cell r="K78" t="str">
            <v>USDFE-25</v>
          </cell>
        </row>
        <row r="79">
          <cell r="F79">
            <v>9134</v>
          </cell>
          <cell r="K79" t="str">
            <v>USDFE-25</v>
          </cell>
        </row>
        <row r="80">
          <cell r="F80">
            <v>225569.04</v>
          </cell>
          <cell r="K80" t="str">
            <v>USDFE-25</v>
          </cell>
        </row>
        <row r="81">
          <cell r="F81">
            <v>29131.95</v>
          </cell>
          <cell r="K81" t="str">
            <v>USDFE-25</v>
          </cell>
        </row>
        <row r="82">
          <cell r="F82">
            <v>3343</v>
          </cell>
          <cell r="K82" t="str">
            <v>USDFE-25</v>
          </cell>
        </row>
        <row r="83">
          <cell r="F83">
            <v>358642.22</v>
          </cell>
          <cell r="K83" t="str">
            <v>USDFE-25</v>
          </cell>
        </row>
        <row r="84">
          <cell r="F84">
            <v>3562.49</v>
          </cell>
          <cell r="K84" t="str">
            <v>USDFE-25</v>
          </cell>
        </row>
        <row r="85">
          <cell r="F85">
            <v>4149</v>
          </cell>
          <cell r="K85" t="str">
            <v>USDFE-25</v>
          </cell>
        </row>
        <row r="86">
          <cell r="F86">
            <v>3096626.19</v>
          </cell>
          <cell r="K86" t="str">
            <v>USDFE-25</v>
          </cell>
        </row>
        <row r="87">
          <cell r="F87">
            <v>31242.66</v>
          </cell>
          <cell r="K87" t="str">
            <v>USDFE-25</v>
          </cell>
        </row>
        <row r="88">
          <cell r="F88">
            <v>336.8</v>
          </cell>
          <cell r="K88" t="str">
            <v>USDFE-25</v>
          </cell>
        </row>
        <row r="89">
          <cell r="F89">
            <v>1000</v>
          </cell>
          <cell r="K89" t="str">
            <v>USDFE-25</v>
          </cell>
        </row>
        <row r="90">
          <cell r="F90">
            <v>265174.13</v>
          </cell>
          <cell r="K90" t="str">
            <v>USDFE-25</v>
          </cell>
        </row>
        <row r="91">
          <cell r="F91">
            <v>66899.67</v>
          </cell>
          <cell r="K91" t="str">
            <v>USDFE-25</v>
          </cell>
        </row>
        <row r="92">
          <cell r="F92">
            <v>9846.6200000000008</v>
          </cell>
          <cell r="K92" t="str">
            <v>USDFE-25</v>
          </cell>
        </row>
        <row r="93">
          <cell r="F93">
            <v>685170.99</v>
          </cell>
          <cell r="K93" t="str">
            <v>USDFE-25</v>
          </cell>
        </row>
        <row r="94">
          <cell r="F94">
            <v>199634</v>
          </cell>
          <cell r="K94" t="str">
            <v>USDFE-25</v>
          </cell>
        </row>
        <row r="95">
          <cell r="F95">
            <v>122234.43</v>
          </cell>
          <cell r="K95" t="str">
            <v>USDFE-25</v>
          </cell>
        </row>
        <row r="96">
          <cell r="F96">
            <v>1000</v>
          </cell>
          <cell r="K96" t="str">
            <v>USDFE-25</v>
          </cell>
        </row>
        <row r="97">
          <cell r="F97">
            <v>43432.7</v>
          </cell>
          <cell r="K97" t="str">
            <v>USDFE-25</v>
          </cell>
        </row>
        <row r="98">
          <cell r="F98">
            <v>19403.830000000002</v>
          </cell>
          <cell r="K98" t="str">
            <v>USDFE-25</v>
          </cell>
        </row>
        <row r="99">
          <cell r="F99">
            <v>67.06</v>
          </cell>
          <cell r="K99" t="str">
            <v>USDFE-25</v>
          </cell>
        </row>
        <row r="100">
          <cell r="F100">
            <v>1586</v>
          </cell>
          <cell r="K100" t="str">
            <v>USDFE-25</v>
          </cell>
        </row>
        <row r="101">
          <cell r="F101">
            <v>373.2</v>
          </cell>
          <cell r="K101" t="str">
            <v>USDFE-25</v>
          </cell>
        </row>
        <row r="102">
          <cell r="F102">
            <v>142622.42000000001</v>
          </cell>
          <cell r="K102" t="str">
            <v>USDFE-25</v>
          </cell>
        </row>
        <row r="103">
          <cell r="F103">
            <v>153248.5</v>
          </cell>
          <cell r="K103" t="str">
            <v>USDFE-25</v>
          </cell>
        </row>
        <row r="104">
          <cell r="F104">
            <v>103595</v>
          </cell>
          <cell r="K104" t="str">
            <v>USDFE-25</v>
          </cell>
        </row>
        <row r="105">
          <cell r="F105">
            <v>114090.29</v>
          </cell>
          <cell r="K105" t="str">
            <v>USDFE-25</v>
          </cell>
        </row>
        <row r="106">
          <cell r="F106">
            <v>39762</v>
          </cell>
          <cell r="K106" t="str">
            <v>USDFE-25</v>
          </cell>
        </row>
        <row r="107">
          <cell r="F107">
            <v>629.32000000000005</v>
          </cell>
          <cell r="K107" t="str">
            <v>USDFE-25</v>
          </cell>
        </row>
        <row r="108">
          <cell r="F108">
            <v>600</v>
          </cell>
          <cell r="K108" t="str">
            <v>USDFE-25</v>
          </cell>
        </row>
        <row r="109">
          <cell r="F109">
            <v>1000</v>
          </cell>
          <cell r="K109" t="str">
            <v>USDFE-25</v>
          </cell>
        </row>
        <row r="110">
          <cell r="F110">
            <v>7374.85</v>
          </cell>
          <cell r="K110" t="str">
            <v>USDFE-25</v>
          </cell>
        </row>
        <row r="111">
          <cell r="F111">
            <v>174697.43</v>
          </cell>
          <cell r="K111" t="str">
            <v>USDFE-25</v>
          </cell>
        </row>
        <row r="112">
          <cell r="F112">
            <v>3623.5</v>
          </cell>
          <cell r="K112" t="str">
            <v>USDFE-25</v>
          </cell>
        </row>
        <row r="113">
          <cell r="F113">
            <v>18632.189999999999</v>
          </cell>
          <cell r="K113" t="str">
            <v>USDFE-25</v>
          </cell>
        </row>
        <row r="114">
          <cell r="F114">
            <v>20907.86</v>
          </cell>
          <cell r="K114" t="str">
            <v>USDFE-25</v>
          </cell>
        </row>
        <row r="115">
          <cell r="F115">
            <v>103068.53</v>
          </cell>
          <cell r="K115" t="str">
            <v>USDFE-25</v>
          </cell>
        </row>
        <row r="116">
          <cell r="F116">
            <v>94.5</v>
          </cell>
          <cell r="K116" t="str">
            <v>USDFE-25</v>
          </cell>
        </row>
        <row r="117">
          <cell r="F117">
            <v>1023.5</v>
          </cell>
          <cell r="K117" t="str">
            <v>USDFE-25</v>
          </cell>
        </row>
        <row r="118">
          <cell r="F118">
            <v>34816.29</v>
          </cell>
          <cell r="K118" t="str">
            <v>USDFE-25</v>
          </cell>
        </row>
        <row r="119">
          <cell r="F119">
            <v>32222.560000000001</v>
          </cell>
          <cell r="K119" t="str">
            <v>USDFE-25</v>
          </cell>
        </row>
        <row r="120">
          <cell r="F120">
            <v>3569</v>
          </cell>
          <cell r="K120" t="str">
            <v>USDFE-25</v>
          </cell>
        </row>
        <row r="121">
          <cell r="F121">
            <v>7375</v>
          </cell>
          <cell r="K121" t="str">
            <v>USDFE-25</v>
          </cell>
        </row>
        <row r="122">
          <cell r="F122">
            <v>9888.9500000000007</v>
          </cell>
          <cell r="K122" t="str">
            <v>USDFE-25</v>
          </cell>
        </row>
        <row r="123">
          <cell r="F123">
            <v>70360.289999999994</v>
          </cell>
          <cell r="K123" t="str">
            <v>USDFE-25</v>
          </cell>
        </row>
        <row r="124">
          <cell r="F124">
            <v>745</v>
          </cell>
          <cell r="K124" t="str">
            <v>USDFE-25</v>
          </cell>
        </row>
        <row r="125">
          <cell r="F125">
            <v>15902.72</v>
          </cell>
          <cell r="K125" t="str">
            <v>USDFE-25</v>
          </cell>
        </row>
        <row r="126">
          <cell r="F126">
            <v>28.75</v>
          </cell>
          <cell r="K126" t="str">
            <v>USDFE-25</v>
          </cell>
        </row>
        <row r="127">
          <cell r="F127">
            <v>50831.76</v>
          </cell>
          <cell r="K127" t="str">
            <v>USDFE-25</v>
          </cell>
        </row>
        <row r="128">
          <cell r="F128">
            <v>5</v>
          </cell>
          <cell r="K128" t="str">
            <v>USDFE-25</v>
          </cell>
        </row>
        <row r="129">
          <cell r="F129">
            <v>8467.3700000000008</v>
          </cell>
          <cell r="K129" t="str">
            <v>USDFE-25</v>
          </cell>
        </row>
        <row r="130">
          <cell r="F130">
            <v>46510</v>
          </cell>
          <cell r="K130" t="str">
            <v>USDFE-25</v>
          </cell>
        </row>
        <row r="131">
          <cell r="F131">
            <v>1007.85</v>
          </cell>
          <cell r="K131" t="str">
            <v>USDFE-25</v>
          </cell>
        </row>
        <row r="132">
          <cell r="F132">
            <v>44.5</v>
          </cell>
          <cell r="K132" t="str">
            <v>USDFE-25</v>
          </cell>
        </row>
        <row r="133">
          <cell r="F133">
            <v>14382</v>
          </cell>
          <cell r="K133" t="str">
            <v>USDFE-25</v>
          </cell>
        </row>
        <row r="134">
          <cell r="F134">
            <v>952818.18</v>
          </cell>
          <cell r="K134" t="str">
            <v>USDFE-25</v>
          </cell>
        </row>
        <row r="135">
          <cell r="F135">
            <v>2126650.6800000002</v>
          </cell>
          <cell r="K135" t="str">
            <v>USDFE-25</v>
          </cell>
        </row>
        <row r="136">
          <cell r="F136">
            <v>5300</v>
          </cell>
          <cell r="K136" t="str">
            <v>USDFE-25</v>
          </cell>
        </row>
        <row r="137">
          <cell r="F137">
            <v>434225.73</v>
          </cell>
          <cell r="K137" t="str">
            <v>USDFE-25</v>
          </cell>
        </row>
        <row r="138">
          <cell r="F138">
            <v>1540.38</v>
          </cell>
          <cell r="K138" t="str">
            <v>USDFE-25</v>
          </cell>
        </row>
        <row r="139">
          <cell r="F139">
            <v>56450.32</v>
          </cell>
          <cell r="K139" t="str">
            <v>USDFE-25</v>
          </cell>
        </row>
        <row r="140">
          <cell r="F140">
            <v>1840</v>
          </cell>
          <cell r="K140" t="str">
            <v>USDFE-25</v>
          </cell>
        </row>
        <row r="141">
          <cell r="F141">
            <v>47048.12</v>
          </cell>
          <cell r="K141" t="str">
            <v>USDFE-25</v>
          </cell>
        </row>
        <row r="142">
          <cell r="F142">
            <v>83410.94</v>
          </cell>
          <cell r="K142" t="str">
            <v>USDFE-25</v>
          </cell>
        </row>
        <row r="143">
          <cell r="F143">
            <v>44654.86</v>
          </cell>
          <cell r="K143" t="str">
            <v>USDFE-25</v>
          </cell>
        </row>
        <row r="144">
          <cell r="F144">
            <v>3181</v>
          </cell>
          <cell r="K144" t="str">
            <v>USDFE-25</v>
          </cell>
        </row>
        <row r="145">
          <cell r="F145">
            <v>13094.5</v>
          </cell>
          <cell r="K145" t="str">
            <v>USDFE-25</v>
          </cell>
        </row>
        <row r="146">
          <cell r="F146">
            <v>198436.39</v>
          </cell>
          <cell r="K146" t="str">
            <v>USDFE-25</v>
          </cell>
        </row>
        <row r="147">
          <cell r="F147">
            <v>38604.11</v>
          </cell>
          <cell r="K147" t="str">
            <v>USDFE-25</v>
          </cell>
        </row>
        <row r="148">
          <cell r="F148">
            <v>8.5</v>
          </cell>
          <cell r="K148" t="str">
            <v>USDFE-25</v>
          </cell>
        </row>
        <row r="149">
          <cell r="F149">
            <v>190438.6</v>
          </cell>
          <cell r="K149" t="str">
            <v>USDFE-25</v>
          </cell>
        </row>
        <row r="150">
          <cell r="F150">
            <v>110641.4</v>
          </cell>
          <cell r="K150" t="str">
            <v>USDFE-25</v>
          </cell>
        </row>
        <row r="151">
          <cell r="F151">
            <v>1460</v>
          </cell>
          <cell r="K151" t="str">
            <v>USDFE-25</v>
          </cell>
        </row>
        <row r="152">
          <cell r="F152">
            <v>121489.57</v>
          </cell>
          <cell r="K152" t="str">
            <v>USDFE-25</v>
          </cell>
        </row>
        <row r="153">
          <cell r="F153">
            <v>13592.67</v>
          </cell>
          <cell r="K153" t="str">
            <v>USDFE-25</v>
          </cell>
        </row>
        <row r="154">
          <cell r="F154">
            <v>23323.65</v>
          </cell>
          <cell r="K154" t="str">
            <v>USDFE-25</v>
          </cell>
        </row>
        <row r="155">
          <cell r="F155">
            <v>3400</v>
          </cell>
          <cell r="K155" t="str">
            <v>USDFE-25</v>
          </cell>
        </row>
        <row r="156">
          <cell r="F156">
            <v>93978.3</v>
          </cell>
          <cell r="K156" t="str">
            <v>USDFE-25</v>
          </cell>
        </row>
        <row r="157">
          <cell r="F157">
            <v>394460.35</v>
          </cell>
          <cell r="K157" t="str">
            <v>USDFE-25</v>
          </cell>
        </row>
        <row r="158">
          <cell r="F158">
            <v>25763.93</v>
          </cell>
          <cell r="K158" t="str">
            <v>USDFE-25</v>
          </cell>
        </row>
        <row r="159">
          <cell r="F159">
            <v>48820</v>
          </cell>
          <cell r="K159" t="str">
            <v>USDFE-25</v>
          </cell>
        </row>
        <row r="160">
          <cell r="F160">
            <v>75883.77</v>
          </cell>
          <cell r="K160" t="str">
            <v>USDFE-25</v>
          </cell>
        </row>
        <row r="161">
          <cell r="F161">
            <v>21612.5</v>
          </cell>
          <cell r="K161" t="str">
            <v>USDFE-25</v>
          </cell>
        </row>
        <row r="162">
          <cell r="F162">
            <v>42695.53</v>
          </cell>
          <cell r="K162" t="str">
            <v>USDFE-25</v>
          </cell>
        </row>
        <row r="163">
          <cell r="F163">
            <v>18920.689999999999</v>
          </cell>
          <cell r="K163" t="str">
            <v>USDFE-25</v>
          </cell>
        </row>
        <row r="164">
          <cell r="F164">
            <v>176.45</v>
          </cell>
          <cell r="K164" t="str">
            <v>USDFE-25</v>
          </cell>
        </row>
        <row r="165">
          <cell r="F165">
            <v>1360</v>
          </cell>
          <cell r="K165" t="str">
            <v>USDFE-25</v>
          </cell>
        </row>
        <row r="166">
          <cell r="F166">
            <v>102600</v>
          </cell>
          <cell r="K166" t="str">
            <v>USDFE-25</v>
          </cell>
        </row>
        <row r="167">
          <cell r="F167">
            <v>262496.57</v>
          </cell>
          <cell r="K167" t="str">
            <v>USDFE-25</v>
          </cell>
        </row>
        <row r="168">
          <cell r="F168">
            <v>60704.17</v>
          </cell>
          <cell r="K168" t="str">
            <v>USDFE-25</v>
          </cell>
        </row>
        <row r="169">
          <cell r="F169">
            <v>35016.67</v>
          </cell>
          <cell r="K169" t="str">
            <v>USDFE-25</v>
          </cell>
        </row>
        <row r="170">
          <cell r="F170">
            <v>2108515.69</v>
          </cell>
          <cell r="K170" t="str">
            <v>USDFE-25</v>
          </cell>
        </row>
        <row r="171">
          <cell r="F171">
            <v>1839.13</v>
          </cell>
          <cell r="K171" t="str">
            <v>USDFE-25</v>
          </cell>
        </row>
        <row r="172">
          <cell r="F172">
            <v>49393.23</v>
          </cell>
          <cell r="K172" t="str">
            <v>USDFE-25</v>
          </cell>
        </row>
        <row r="173">
          <cell r="F173">
            <v>1161.6500000000001</v>
          </cell>
          <cell r="K173" t="str">
            <v>USDFE-25</v>
          </cell>
        </row>
        <row r="174">
          <cell r="F174">
            <v>70322.009999999995</v>
          </cell>
          <cell r="K174" t="str">
            <v>USDFE-25</v>
          </cell>
        </row>
        <row r="175">
          <cell r="F175">
            <v>12585.24</v>
          </cell>
          <cell r="K175" t="str">
            <v>USDFE-25</v>
          </cell>
        </row>
        <row r="176">
          <cell r="F176">
            <v>460492.77</v>
          </cell>
          <cell r="K176" t="str">
            <v>USDFE-25</v>
          </cell>
        </row>
        <row r="177">
          <cell r="F177">
            <v>152607.67999999999</v>
          </cell>
          <cell r="K177" t="str">
            <v>USDFE-25</v>
          </cell>
        </row>
        <row r="178">
          <cell r="F178">
            <v>2135.85</v>
          </cell>
          <cell r="K178" t="str">
            <v>USDFE-25</v>
          </cell>
        </row>
        <row r="179">
          <cell r="F179">
            <v>15238.6</v>
          </cell>
          <cell r="K179" t="str">
            <v>USDFE-25</v>
          </cell>
        </row>
        <row r="180">
          <cell r="F180">
            <v>30683.5</v>
          </cell>
          <cell r="K180" t="str">
            <v>USDFE-25</v>
          </cell>
        </row>
        <row r="181">
          <cell r="F181">
            <v>130058.01</v>
          </cell>
          <cell r="K181" t="str">
            <v>USDFE-25</v>
          </cell>
        </row>
        <row r="182">
          <cell r="F182">
            <v>20445</v>
          </cell>
          <cell r="K182" t="str">
            <v>GBPFE-25</v>
          </cell>
        </row>
        <row r="183">
          <cell r="F183">
            <v>3972.45</v>
          </cell>
          <cell r="K183" t="str">
            <v>GBPFE-25</v>
          </cell>
        </row>
        <row r="184">
          <cell r="F184">
            <v>700</v>
          </cell>
          <cell r="K184" t="str">
            <v>GBPFE-25</v>
          </cell>
        </row>
        <row r="185">
          <cell r="F185">
            <v>275896.96000000002</v>
          </cell>
          <cell r="K185" t="str">
            <v>GBPFE-25</v>
          </cell>
        </row>
        <row r="186">
          <cell r="F186">
            <v>999.1</v>
          </cell>
          <cell r="K186" t="str">
            <v>GBPFE-25</v>
          </cell>
        </row>
        <row r="187">
          <cell r="F187">
            <v>11316.83</v>
          </cell>
          <cell r="K187" t="str">
            <v>GBPFE-25</v>
          </cell>
        </row>
        <row r="188">
          <cell r="F188">
            <v>855.9</v>
          </cell>
          <cell r="K188" t="str">
            <v>GBPFE-25</v>
          </cell>
        </row>
        <row r="189">
          <cell r="F189">
            <v>7397.54</v>
          </cell>
          <cell r="K189" t="str">
            <v>GBPFE-25</v>
          </cell>
        </row>
        <row r="190">
          <cell r="F190">
            <v>23658.54</v>
          </cell>
          <cell r="K190" t="str">
            <v>GBPFE-25</v>
          </cell>
        </row>
        <row r="191">
          <cell r="F191">
            <v>4.0999999999999996</v>
          </cell>
          <cell r="K191" t="str">
            <v>GBPFE-25</v>
          </cell>
        </row>
        <row r="192">
          <cell r="F192">
            <v>6106.35</v>
          </cell>
          <cell r="K192" t="str">
            <v>GBPFE-25</v>
          </cell>
        </row>
        <row r="193">
          <cell r="F193">
            <v>186.05</v>
          </cell>
          <cell r="K193" t="str">
            <v>GBPFE-25</v>
          </cell>
        </row>
        <row r="194">
          <cell r="F194">
            <v>2400.5700000000002</v>
          </cell>
          <cell r="K194" t="str">
            <v>GBPFE-25</v>
          </cell>
        </row>
        <row r="195">
          <cell r="F195">
            <v>5900</v>
          </cell>
          <cell r="K195" t="str">
            <v>GBPFE-25</v>
          </cell>
        </row>
        <row r="196">
          <cell r="F196">
            <v>1298.42</v>
          </cell>
          <cell r="K196" t="str">
            <v>GBPFE-25</v>
          </cell>
        </row>
        <row r="197">
          <cell r="F197">
            <v>500</v>
          </cell>
          <cell r="K197" t="str">
            <v>GBPFE-25</v>
          </cell>
        </row>
        <row r="198">
          <cell r="F198">
            <v>160.69999999999999</v>
          </cell>
          <cell r="K198" t="str">
            <v>GBPFE-25</v>
          </cell>
        </row>
        <row r="199">
          <cell r="F199">
            <v>118518.96</v>
          </cell>
          <cell r="K199" t="str">
            <v>GBPFE-25</v>
          </cell>
        </row>
        <row r="200">
          <cell r="F200">
            <v>5541.78</v>
          </cell>
          <cell r="K200" t="str">
            <v>GBPFE-25</v>
          </cell>
        </row>
        <row r="201">
          <cell r="F201">
            <v>50</v>
          </cell>
          <cell r="K201" t="str">
            <v>GBPFE-25</v>
          </cell>
        </row>
        <row r="202">
          <cell r="F202">
            <v>4210.97</v>
          </cell>
          <cell r="K202" t="str">
            <v>GBPFE-25</v>
          </cell>
        </row>
        <row r="203">
          <cell r="F203">
            <v>44174</v>
          </cell>
          <cell r="K203" t="str">
            <v>GBPFE-25</v>
          </cell>
        </row>
        <row r="204">
          <cell r="F204">
            <v>6000</v>
          </cell>
          <cell r="K204" t="str">
            <v>GBPFE-25</v>
          </cell>
        </row>
        <row r="205">
          <cell r="F205">
            <v>53965.45</v>
          </cell>
          <cell r="K205" t="str">
            <v>GBPFE-25</v>
          </cell>
        </row>
        <row r="206">
          <cell r="F206">
            <v>702.84</v>
          </cell>
          <cell r="K206" t="str">
            <v>GBPFE-25</v>
          </cell>
        </row>
        <row r="207">
          <cell r="F207">
            <v>10310</v>
          </cell>
          <cell r="K207" t="str">
            <v>GBPFE-25</v>
          </cell>
        </row>
        <row r="208">
          <cell r="F208">
            <v>12151.02</v>
          </cell>
          <cell r="K208" t="str">
            <v>GBPFE-25</v>
          </cell>
        </row>
        <row r="209">
          <cell r="F209">
            <v>4897.2700000000004</v>
          </cell>
          <cell r="K209" t="str">
            <v>GBPFE-25</v>
          </cell>
        </row>
        <row r="210">
          <cell r="F210">
            <v>5440</v>
          </cell>
          <cell r="K210" t="str">
            <v>GBPFE-25</v>
          </cell>
        </row>
        <row r="211">
          <cell r="F211">
            <v>2230</v>
          </cell>
          <cell r="K211" t="str">
            <v>GBPFE-25</v>
          </cell>
        </row>
        <row r="212">
          <cell r="F212">
            <v>5172.8500000000004</v>
          </cell>
          <cell r="K212" t="str">
            <v>GBPFE-25</v>
          </cell>
        </row>
        <row r="213">
          <cell r="F213">
            <v>660</v>
          </cell>
          <cell r="K213" t="str">
            <v>GBPFE-25</v>
          </cell>
        </row>
        <row r="214">
          <cell r="F214">
            <v>4886.34</v>
          </cell>
          <cell r="K214" t="str">
            <v>GBPFE-25</v>
          </cell>
        </row>
        <row r="215">
          <cell r="F215">
            <v>2160.29</v>
          </cell>
          <cell r="K215" t="str">
            <v>GBPFE-25</v>
          </cell>
        </row>
        <row r="216">
          <cell r="F216">
            <v>13071.85</v>
          </cell>
          <cell r="K216" t="str">
            <v>GBPFE-25</v>
          </cell>
        </row>
        <row r="217">
          <cell r="F217">
            <v>30</v>
          </cell>
          <cell r="K217" t="str">
            <v>GBPFE-25</v>
          </cell>
        </row>
        <row r="218">
          <cell r="F218">
            <v>81921.5</v>
          </cell>
          <cell r="K218" t="str">
            <v>GBPFE-25</v>
          </cell>
        </row>
        <row r="219">
          <cell r="F219">
            <v>22861.34</v>
          </cell>
          <cell r="K219" t="str">
            <v>GBPFE-25</v>
          </cell>
        </row>
        <row r="220">
          <cell r="F220">
            <v>6255.62</v>
          </cell>
          <cell r="K220" t="str">
            <v>GBPFE-25</v>
          </cell>
        </row>
        <row r="221">
          <cell r="F221">
            <v>4701.3</v>
          </cell>
          <cell r="K221" t="str">
            <v>GBPFE-25</v>
          </cell>
        </row>
        <row r="222">
          <cell r="F222">
            <v>8100</v>
          </cell>
          <cell r="K222" t="str">
            <v>GBPFE-25</v>
          </cell>
        </row>
        <row r="223">
          <cell r="F223">
            <v>10597.8</v>
          </cell>
          <cell r="K223" t="str">
            <v>GBPFE-25</v>
          </cell>
        </row>
        <row r="224">
          <cell r="F224">
            <v>6845.87</v>
          </cell>
          <cell r="K224" t="str">
            <v>GBPFE-25</v>
          </cell>
        </row>
        <row r="225">
          <cell r="F225">
            <v>400</v>
          </cell>
          <cell r="K225" t="str">
            <v>GBPFE-25</v>
          </cell>
        </row>
        <row r="226">
          <cell r="F226">
            <v>7636.13</v>
          </cell>
          <cell r="K226" t="str">
            <v>GBPFE-25</v>
          </cell>
        </row>
        <row r="227">
          <cell r="F227">
            <v>8200</v>
          </cell>
          <cell r="K227" t="str">
            <v>GBPFE-25</v>
          </cell>
        </row>
        <row r="228">
          <cell r="F228">
            <v>10479.620000000001</v>
          </cell>
          <cell r="K228" t="str">
            <v>GBPFE-25</v>
          </cell>
        </row>
        <row r="229">
          <cell r="F229">
            <v>4250.18</v>
          </cell>
          <cell r="K229" t="str">
            <v>GBPFE-25</v>
          </cell>
        </row>
        <row r="230">
          <cell r="F230">
            <v>1000</v>
          </cell>
          <cell r="K230" t="str">
            <v>GBPFE-25</v>
          </cell>
        </row>
        <row r="231">
          <cell r="F231">
            <v>8999</v>
          </cell>
          <cell r="K231" t="str">
            <v>GBPFE-25</v>
          </cell>
        </row>
        <row r="232">
          <cell r="F232">
            <v>303.33</v>
          </cell>
          <cell r="K232" t="str">
            <v>GBPFE-25</v>
          </cell>
        </row>
        <row r="233">
          <cell r="F233">
            <v>3257.6</v>
          </cell>
          <cell r="K233" t="str">
            <v>GBPFE-25</v>
          </cell>
        </row>
        <row r="234">
          <cell r="F234">
            <v>4283.8</v>
          </cell>
          <cell r="K234" t="str">
            <v>GBPFE-25</v>
          </cell>
        </row>
        <row r="235">
          <cell r="F235">
            <v>5400</v>
          </cell>
          <cell r="K235" t="str">
            <v>EURFE-25</v>
          </cell>
        </row>
        <row r="236">
          <cell r="F236">
            <v>38823.25</v>
          </cell>
          <cell r="K236" t="str">
            <v>EURFE-25</v>
          </cell>
        </row>
        <row r="237">
          <cell r="F237">
            <v>226.2</v>
          </cell>
          <cell r="K237" t="str">
            <v>EURFE-25</v>
          </cell>
        </row>
        <row r="238">
          <cell r="F238">
            <v>500</v>
          </cell>
          <cell r="K238" t="str">
            <v>EURFE-25</v>
          </cell>
        </row>
        <row r="239">
          <cell r="F239">
            <v>674</v>
          </cell>
          <cell r="K239" t="str">
            <v>EURFE-25</v>
          </cell>
        </row>
        <row r="240">
          <cell r="F240">
            <v>18000</v>
          </cell>
          <cell r="K240" t="str">
            <v>EURFE-25</v>
          </cell>
        </row>
        <row r="241">
          <cell r="F241">
            <v>1537.37</v>
          </cell>
          <cell r="K241" t="str">
            <v>EURFE-25</v>
          </cell>
        </row>
        <row r="242">
          <cell r="F242">
            <v>1800</v>
          </cell>
          <cell r="K242" t="str">
            <v>EURFE-25</v>
          </cell>
        </row>
        <row r="243">
          <cell r="F243">
            <v>563.76</v>
          </cell>
          <cell r="K243" t="str">
            <v>EURFE-25</v>
          </cell>
        </row>
        <row r="244">
          <cell r="F244">
            <v>31.21</v>
          </cell>
          <cell r="K244" t="str">
            <v>EURFE-25</v>
          </cell>
        </row>
        <row r="245">
          <cell r="F245">
            <v>2656.777</v>
          </cell>
          <cell r="K245" t="str">
            <v>EURFE-25</v>
          </cell>
        </row>
        <row r="246">
          <cell r="F246">
            <v>500</v>
          </cell>
          <cell r="K246" t="str">
            <v>EURFE-25</v>
          </cell>
        </row>
        <row r="247">
          <cell r="F247">
            <v>859.86</v>
          </cell>
          <cell r="K247" t="str">
            <v>EURFE-25</v>
          </cell>
        </row>
        <row r="248">
          <cell r="F248">
            <v>750</v>
          </cell>
          <cell r="K248" t="str">
            <v>EURFE-25</v>
          </cell>
        </row>
        <row r="249">
          <cell r="F249">
            <v>508</v>
          </cell>
          <cell r="K249" t="str">
            <v>EURFE-25</v>
          </cell>
        </row>
        <row r="250">
          <cell r="F250">
            <v>23879.53</v>
          </cell>
          <cell r="K250" t="str">
            <v>EURFE-25</v>
          </cell>
        </row>
        <row r="251">
          <cell r="F251">
            <v>3896.43</v>
          </cell>
          <cell r="K251" t="str">
            <v>EURFE-25</v>
          </cell>
        </row>
        <row r="252">
          <cell r="F252">
            <v>650</v>
          </cell>
          <cell r="K252" t="str">
            <v>EURFE-25</v>
          </cell>
        </row>
        <row r="253">
          <cell r="F253">
            <v>211.28</v>
          </cell>
          <cell r="K253" t="str">
            <v>EURFE-25</v>
          </cell>
        </row>
        <row r="254">
          <cell r="F254">
            <v>419.84</v>
          </cell>
          <cell r="K254" t="str">
            <v>EURFE-25</v>
          </cell>
        </row>
        <row r="255">
          <cell r="F255">
            <v>50652.78</v>
          </cell>
          <cell r="K255" t="str">
            <v>EURFE-25</v>
          </cell>
        </row>
        <row r="256">
          <cell r="F256">
            <v>35235</v>
          </cell>
          <cell r="K256" t="str">
            <v>EURFE-25</v>
          </cell>
        </row>
        <row r="257">
          <cell r="F257">
            <v>705</v>
          </cell>
          <cell r="K257" t="str">
            <v>EURFE-25</v>
          </cell>
        </row>
        <row r="258">
          <cell r="F258">
            <v>634.66</v>
          </cell>
          <cell r="K258" t="str">
            <v>EURFE-25</v>
          </cell>
        </row>
        <row r="259">
          <cell r="F259">
            <v>1136.97</v>
          </cell>
          <cell r="K259" t="str">
            <v>EURFE-25</v>
          </cell>
        </row>
        <row r="260">
          <cell r="F260">
            <v>3016.82</v>
          </cell>
          <cell r="K260" t="str">
            <v>EURFE-25</v>
          </cell>
        </row>
        <row r="261">
          <cell r="F261">
            <v>4000</v>
          </cell>
          <cell r="K261" t="str">
            <v>EURFE-25</v>
          </cell>
        </row>
        <row r="262">
          <cell r="F262">
            <v>1963.46</v>
          </cell>
          <cell r="K262" t="str">
            <v>EURFE-25</v>
          </cell>
        </row>
        <row r="263">
          <cell r="F263">
            <v>656</v>
          </cell>
          <cell r="K263" t="str">
            <v>EURFE-25</v>
          </cell>
        </row>
        <row r="264">
          <cell r="F264">
            <v>891.66</v>
          </cell>
          <cell r="K264" t="str">
            <v>EURFE-25</v>
          </cell>
        </row>
        <row r="265">
          <cell r="F265">
            <v>1459.48</v>
          </cell>
          <cell r="K265" t="str">
            <v>EURFE-25</v>
          </cell>
        </row>
        <row r="266">
          <cell r="F266">
            <v>11</v>
          </cell>
          <cell r="K266" t="str">
            <v>EURFE-25</v>
          </cell>
        </row>
        <row r="267">
          <cell r="F267">
            <v>1815</v>
          </cell>
          <cell r="K267" t="str">
            <v>EURFE-25</v>
          </cell>
        </row>
        <row r="268">
          <cell r="F268">
            <v>2191.1999999999998</v>
          </cell>
          <cell r="K268" t="str">
            <v>EURFE-25</v>
          </cell>
        </row>
        <row r="269">
          <cell r="F269">
            <v>22330.6</v>
          </cell>
          <cell r="K269" t="str">
            <v>EURFE-25</v>
          </cell>
        </row>
        <row r="270">
          <cell r="F270">
            <v>8563</v>
          </cell>
          <cell r="K270" t="str">
            <v>EURFE-25</v>
          </cell>
        </row>
        <row r="271">
          <cell r="F271">
            <v>5994</v>
          </cell>
          <cell r="K271" t="str">
            <v>EURFE-25</v>
          </cell>
        </row>
        <row r="272">
          <cell r="F272">
            <v>22207.45</v>
          </cell>
          <cell r="K272" t="str">
            <v>EURFE-25</v>
          </cell>
        </row>
        <row r="273">
          <cell r="F273">
            <v>37645.800000000003</v>
          </cell>
          <cell r="K273" t="str">
            <v>EURFE-25</v>
          </cell>
        </row>
        <row r="274">
          <cell r="F274">
            <v>6065.01</v>
          </cell>
          <cell r="K274" t="str">
            <v>EURFE-25</v>
          </cell>
        </row>
        <row r="275">
          <cell r="F275">
            <v>1000</v>
          </cell>
          <cell r="K275" t="str">
            <v>EURFE-25</v>
          </cell>
        </row>
        <row r="276">
          <cell r="F276">
            <v>1998.32</v>
          </cell>
          <cell r="K276" t="str">
            <v>EURFE-25</v>
          </cell>
        </row>
        <row r="277">
          <cell r="F277">
            <v>474</v>
          </cell>
          <cell r="K277" t="str">
            <v>EURFE-25</v>
          </cell>
        </row>
        <row r="278">
          <cell r="F278">
            <v>3900</v>
          </cell>
          <cell r="K278" t="str">
            <v>EURFE-25</v>
          </cell>
        </row>
        <row r="279">
          <cell r="F279">
            <v>17503.939999999999</v>
          </cell>
          <cell r="K279" t="str">
            <v>EURFE-25</v>
          </cell>
        </row>
        <row r="280">
          <cell r="F280">
            <v>475</v>
          </cell>
          <cell r="K280" t="str">
            <v>EURFE-25</v>
          </cell>
        </row>
        <row r="281">
          <cell r="F281">
            <v>700</v>
          </cell>
          <cell r="K281" t="str">
            <v>EURFE-25</v>
          </cell>
        </row>
        <row r="282">
          <cell r="F282">
            <v>899.51</v>
          </cell>
          <cell r="K282" t="str">
            <v>EURFE-25</v>
          </cell>
        </row>
        <row r="283">
          <cell r="F283">
            <v>8066.44</v>
          </cell>
          <cell r="K283" t="str">
            <v>EURFE-25</v>
          </cell>
        </row>
        <row r="284">
          <cell r="F284">
            <v>26879.200000000001</v>
          </cell>
          <cell r="K284" t="str">
            <v>EURFE-25</v>
          </cell>
        </row>
        <row r="285">
          <cell r="F285">
            <v>41896.44</v>
          </cell>
          <cell r="K285" t="str">
            <v>EURFE-25</v>
          </cell>
        </row>
        <row r="286">
          <cell r="F286">
            <v>210434</v>
          </cell>
          <cell r="K286" t="str">
            <v>EURFE-25</v>
          </cell>
        </row>
        <row r="287">
          <cell r="F287">
            <v>10670</v>
          </cell>
          <cell r="K287" t="str">
            <v>EURFE-25</v>
          </cell>
        </row>
        <row r="288">
          <cell r="F288">
            <v>3695</v>
          </cell>
          <cell r="K288" t="str">
            <v>EURFE-25</v>
          </cell>
        </row>
        <row r="289">
          <cell r="F289">
            <v>8218.2999999999993</v>
          </cell>
          <cell r="K289" t="str">
            <v>EURFE-25</v>
          </cell>
        </row>
        <row r="290">
          <cell r="F290">
            <v>161</v>
          </cell>
          <cell r="K290" t="str">
            <v>EURFE-25</v>
          </cell>
        </row>
        <row r="291">
          <cell r="F291">
            <v>1603.93</v>
          </cell>
          <cell r="K291" t="str">
            <v>EURFE-25</v>
          </cell>
        </row>
        <row r="292">
          <cell r="F292">
            <v>4269.6000000000004</v>
          </cell>
          <cell r="K292" t="str">
            <v>EURFE-25</v>
          </cell>
        </row>
        <row r="293">
          <cell r="F293">
            <v>64018.31</v>
          </cell>
          <cell r="K293" t="str">
            <v>EURFE-25</v>
          </cell>
        </row>
        <row r="294">
          <cell r="F294">
            <v>1749.1</v>
          </cell>
          <cell r="K294" t="str">
            <v>EURFE-25</v>
          </cell>
        </row>
        <row r="295">
          <cell r="F295">
            <v>972.62</v>
          </cell>
          <cell r="K295" t="str">
            <v>EURFE-25</v>
          </cell>
        </row>
        <row r="296">
          <cell r="F296">
            <v>10205.91</v>
          </cell>
          <cell r="K296" t="str">
            <v>EURFE-25</v>
          </cell>
        </row>
        <row r="297">
          <cell r="F297">
            <v>2363.1999999999998</v>
          </cell>
          <cell r="K297" t="str">
            <v>EURFE-25</v>
          </cell>
        </row>
        <row r="298">
          <cell r="F298">
            <v>1282</v>
          </cell>
          <cell r="K298" t="str">
            <v>EURFE-25</v>
          </cell>
        </row>
        <row r="299">
          <cell r="F299">
            <v>12000</v>
          </cell>
          <cell r="K299" t="str">
            <v>AEDFE-25</v>
          </cell>
        </row>
        <row r="300">
          <cell r="F300">
            <v>233390</v>
          </cell>
          <cell r="K300" t="str">
            <v>AEDFE-25</v>
          </cell>
        </row>
        <row r="301">
          <cell r="F301">
            <v>118850</v>
          </cell>
          <cell r="K301" t="str">
            <v>AEDFE-25</v>
          </cell>
        </row>
        <row r="302">
          <cell r="F302">
            <v>934</v>
          </cell>
          <cell r="K302" t="str">
            <v>AEDFE-25</v>
          </cell>
        </row>
        <row r="303">
          <cell r="F303">
            <v>31473.4</v>
          </cell>
          <cell r="K303" t="str">
            <v>AEDFE-25</v>
          </cell>
        </row>
        <row r="304">
          <cell r="F304">
            <v>22510</v>
          </cell>
          <cell r="K304" t="str">
            <v>AEDFE-25</v>
          </cell>
        </row>
        <row r="305">
          <cell r="F305">
            <v>6260</v>
          </cell>
          <cell r="K305" t="str">
            <v>AEDFE-25</v>
          </cell>
        </row>
        <row r="306">
          <cell r="F306">
            <v>77600</v>
          </cell>
          <cell r="K306" t="str">
            <v>AEDFE-25</v>
          </cell>
        </row>
        <row r="307">
          <cell r="F307">
            <v>11747.43</v>
          </cell>
          <cell r="K307" t="str">
            <v>AEDFE-25</v>
          </cell>
        </row>
        <row r="308">
          <cell r="F308">
            <v>234.72</v>
          </cell>
          <cell r="K308" t="str">
            <v>AEDFE-25</v>
          </cell>
        </row>
        <row r="309">
          <cell r="F309">
            <v>182358.51</v>
          </cell>
          <cell r="K309" t="str">
            <v>AEDFE-25</v>
          </cell>
        </row>
        <row r="310">
          <cell r="F310">
            <v>961.78</v>
          </cell>
          <cell r="K310" t="str">
            <v>AEDFE-25</v>
          </cell>
        </row>
        <row r="311">
          <cell r="F311">
            <v>8000</v>
          </cell>
          <cell r="K311" t="str">
            <v>AEDFE-25</v>
          </cell>
        </row>
        <row r="312">
          <cell r="F312">
            <v>2939.33</v>
          </cell>
          <cell r="K312" t="str">
            <v>AEDFE-25</v>
          </cell>
        </row>
        <row r="313">
          <cell r="F313">
            <v>1.39</v>
          </cell>
          <cell r="K313" t="str">
            <v>AEDFE-25</v>
          </cell>
        </row>
        <row r="314">
          <cell r="F314">
            <v>4531.66</v>
          </cell>
          <cell r="K314" t="str">
            <v>AEDFE-25</v>
          </cell>
        </row>
        <row r="315">
          <cell r="F315">
            <v>7111.24</v>
          </cell>
          <cell r="K315" t="str">
            <v>AEDFE-25</v>
          </cell>
        </row>
        <row r="316">
          <cell r="F316">
            <v>6600.2</v>
          </cell>
          <cell r="K316" t="str">
            <v>AEDFE-25</v>
          </cell>
        </row>
        <row r="317">
          <cell r="F317">
            <v>35000</v>
          </cell>
          <cell r="K317" t="str">
            <v>AEDFE-25</v>
          </cell>
        </row>
        <row r="318">
          <cell r="F318">
            <v>10000</v>
          </cell>
          <cell r="K318" t="str">
            <v>AEDFE-25</v>
          </cell>
        </row>
        <row r="319">
          <cell r="F319">
            <v>25130</v>
          </cell>
          <cell r="K319" t="str">
            <v>AEDFE-25</v>
          </cell>
        </row>
        <row r="320">
          <cell r="F320">
            <v>2350.35</v>
          </cell>
          <cell r="K320" t="str">
            <v>AEDFE-25</v>
          </cell>
        </row>
        <row r="321">
          <cell r="F321">
            <v>4296.8</v>
          </cell>
          <cell r="K321" t="str">
            <v>AEDFE-25</v>
          </cell>
        </row>
        <row r="322">
          <cell r="F322">
            <v>90000</v>
          </cell>
          <cell r="K322" t="str">
            <v>AEDFE-25</v>
          </cell>
        </row>
        <row r="323">
          <cell r="F323">
            <v>12500</v>
          </cell>
          <cell r="K323" t="str">
            <v>AEDFE-25</v>
          </cell>
        </row>
        <row r="324">
          <cell r="F324">
            <v>1000</v>
          </cell>
          <cell r="K324" t="str">
            <v>AEDFE-25</v>
          </cell>
        </row>
        <row r="325">
          <cell r="F325">
            <v>29952.95</v>
          </cell>
          <cell r="K325" t="str">
            <v>AEDFE-25</v>
          </cell>
        </row>
        <row r="326">
          <cell r="F326">
            <v>383562.81</v>
          </cell>
          <cell r="K326" t="str">
            <v>AEDFE-25</v>
          </cell>
        </row>
        <row r="327">
          <cell r="F327">
            <v>8541.23</v>
          </cell>
          <cell r="K327" t="str">
            <v>AEDFE-25</v>
          </cell>
        </row>
        <row r="328">
          <cell r="F328">
            <v>258426</v>
          </cell>
          <cell r="K328" t="str">
            <v>AEDFE-25</v>
          </cell>
        </row>
        <row r="329">
          <cell r="F329">
            <v>28300</v>
          </cell>
          <cell r="K329" t="str">
            <v>AEDFE-25</v>
          </cell>
        </row>
        <row r="330">
          <cell r="F330">
            <v>973706</v>
          </cell>
          <cell r="K330" t="str">
            <v>AEDFE-25</v>
          </cell>
        </row>
        <row r="331">
          <cell r="F331">
            <v>48124.75</v>
          </cell>
          <cell r="K331" t="str">
            <v>AEDFE-25</v>
          </cell>
        </row>
        <row r="332">
          <cell r="F332">
            <v>134039.88</v>
          </cell>
          <cell r="K332" t="str">
            <v>AEDFE-25</v>
          </cell>
        </row>
        <row r="333">
          <cell r="F333">
            <v>37122.699999999997</v>
          </cell>
          <cell r="K333" t="str">
            <v>AEDFE-25</v>
          </cell>
        </row>
        <row r="334">
          <cell r="F334">
            <v>2197.6</v>
          </cell>
          <cell r="K334" t="str">
            <v>AEDFE-25</v>
          </cell>
        </row>
        <row r="335">
          <cell r="F335">
            <v>206000</v>
          </cell>
          <cell r="K335" t="str">
            <v>SARFE-25</v>
          </cell>
        </row>
        <row r="336">
          <cell r="F336">
            <v>5266</v>
          </cell>
          <cell r="K336" t="str">
            <v>SARFE-25</v>
          </cell>
        </row>
        <row r="337">
          <cell r="F337">
            <v>1587244.1</v>
          </cell>
          <cell r="K337" t="str">
            <v>SARFE-25</v>
          </cell>
        </row>
        <row r="338">
          <cell r="F338">
            <v>18000</v>
          </cell>
          <cell r="K338" t="str">
            <v>SARFE-25</v>
          </cell>
        </row>
        <row r="339">
          <cell r="F339">
            <v>114901.91</v>
          </cell>
          <cell r="K339" t="str">
            <v>SARFE-25</v>
          </cell>
        </row>
        <row r="340">
          <cell r="F340">
            <v>114540</v>
          </cell>
          <cell r="K340" t="str">
            <v>SARFE-25</v>
          </cell>
        </row>
        <row r="341">
          <cell r="F341">
            <v>23500</v>
          </cell>
          <cell r="K341" t="str">
            <v>SARFE-25</v>
          </cell>
        </row>
        <row r="342">
          <cell r="F342">
            <v>105000</v>
          </cell>
          <cell r="K342" t="str">
            <v>SARFE-25</v>
          </cell>
        </row>
        <row r="343">
          <cell r="F343">
            <v>100</v>
          </cell>
          <cell r="K343" t="str">
            <v>SARFE-25</v>
          </cell>
        </row>
        <row r="344">
          <cell r="F344">
            <v>23800.49</v>
          </cell>
          <cell r="K344" t="str">
            <v>SARFE-25</v>
          </cell>
        </row>
        <row r="345">
          <cell r="F345">
            <v>801067.61</v>
          </cell>
          <cell r="K345" t="str">
            <v>SARFE-25</v>
          </cell>
        </row>
        <row r="346">
          <cell r="F346">
            <v>9956</v>
          </cell>
          <cell r="K346" t="str">
            <v>SARFE-25</v>
          </cell>
        </row>
        <row r="347">
          <cell r="F347">
            <v>6997.64</v>
          </cell>
          <cell r="K347" t="str">
            <v>SARFE-25</v>
          </cell>
        </row>
        <row r="348">
          <cell r="F348">
            <v>70504.02</v>
          </cell>
          <cell r="K348" t="str">
            <v>SARFE-25</v>
          </cell>
        </row>
        <row r="349">
          <cell r="F349">
            <v>368</v>
          </cell>
          <cell r="K349" t="str">
            <v>SARFE-25</v>
          </cell>
        </row>
        <row r="350">
          <cell r="F350">
            <v>68820</v>
          </cell>
          <cell r="K350" t="str">
            <v>SARFE-25</v>
          </cell>
        </row>
        <row r="351">
          <cell r="F351">
            <v>2000</v>
          </cell>
          <cell r="K351" t="str">
            <v>SARFE-25</v>
          </cell>
        </row>
        <row r="352">
          <cell r="F352">
            <v>27000</v>
          </cell>
          <cell r="K352" t="str">
            <v>SARFE-25</v>
          </cell>
        </row>
        <row r="353">
          <cell r="F353">
            <v>2300</v>
          </cell>
          <cell r="K353" t="str">
            <v>SARFE-25</v>
          </cell>
        </row>
        <row r="354">
          <cell r="F354">
            <v>12800</v>
          </cell>
          <cell r="K354" t="str">
            <v>SARFE-25</v>
          </cell>
        </row>
        <row r="355">
          <cell r="F355">
            <v>2634</v>
          </cell>
          <cell r="K355" t="str">
            <v>SARFE-25</v>
          </cell>
        </row>
        <row r="356">
          <cell r="F356">
            <v>7595.6</v>
          </cell>
          <cell r="K356" t="str">
            <v>SARFE-25</v>
          </cell>
        </row>
        <row r="357">
          <cell r="F357">
            <v>46000</v>
          </cell>
          <cell r="K357" t="str">
            <v>SARFE-25</v>
          </cell>
        </row>
        <row r="358">
          <cell r="F358">
            <v>20000</v>
          </cell>
          <cell r="K358" t="str">
            <v>SARFE-25</v>
          </cell>
        </row>
        <row r="359">
          <cell r="F359">
            <v>2000</v>
          </cell>
          <cell r="K359" t="str">
            <v>SARFE-25</v>
          </cell>
        </row>
        <row r="360">
          <cell r="F360">
            <v>104961.34</v>
          </cell>
          <cell r="K360" t="str">
            <v>SARFE-25</v>
          </cell>
        </row>
        <row r="361">
          <cell r="F361">
            <v>2000</v>
          </cell>
          <cell r="K361" t="str">
            <v>SARFE-25</v>
          </cell>
        </row>
        <row r="362">
          <cell r="F362">
            <v>24776.7</v>
          </cell>
          <cell r="K362" t="str">
            <v>SARFE-25</v>
          </cell>
        </row>
        <row r="363">
          <cell r="F363">
            <v>41750</v>
          </cell>
          <cell r="K363" t="str">
            <v>SARFE-25</v>
          </cell>
        </row>
        <row r="364">
          <cell r="F364">
            <v>90000</v>
          </cell>
          <cell r="K364" t="str">
            <v>SARFE-25</v>
          </cell>
        </row>
        <row r="365">
          <cell r="F365">
            <v>50000</v>
          </cell>
          <cell r="K365" t="str">
            <v>SARFE-25</v>
          </cell>
        </row>
        <row r="366">
          <cell r="F366">
            <v>0.18</v>
          </cell>
          <cell r="K366" t="str">
            <v>SARFE-25</v>
          </cell>
        </row>
        <row r="367">
          <cell r="F367">
            <v>22900</v>
          </cell>
          <cell r="K367" t="str">
            <v>SARFE-25</v>
          </cell>
        </row>
        <row r="368">
          <cell r="F368">
            <v>9000</v>
          </cell>
          <cell r="K368" t="str">
            <v>SARFE-25</v>
          </cell>
        </row>
        <row r="369">
          <cell r="F369">
            <v>110000</v>
          </cell>
          <cell r="K369" t="str">
            <v>SARFE-25</v>
          </cell>
        </row>
        <row r="370">
          <cell r="F370">
            <v>102433</v>
          </cell>
          <cell r="K370" t="str">
            <v>SARFE-25</v>
          </cell>
        </row>
        <row r="371">
          <cell r="F371">
            <v>6056</v>
          </cell>
          <cell r="K371" t="str">
            <v>SARFE-25</v>
          </cell>
        </row>
        <row r="372">
          <cell r="F372">
            <v>234</v>
          </cell>
          <cell r="K372" t="str">
            <v>SARFE-25</v>
          </cell>
        </row>
        <row r="373">
          <cell r="F373">
            <v>31220</v>
          </cell>
          <cell r="K373" t="str">
            <v>SARFE-25</v>
          </cell>
        </row>
        <row r="374">
          <cell r="F374">
            <v>20000</v>
          </cell>
          <cell r="K374" t="str">
            <v>SARFE-25</v>
          </cell>
        </row>
        <row r="375">
          <cell r="F375">
            <v>6673490</v>
          </cell>
          <cell r="K375" t="str">
            <v>JPYFE-25</v>
          </cell>
        </row>
        <row r="376">
          <cell r="F376">
            <v>1182.45</v>
          </cell>
          <cell r="K376" t="str">
            <v>USDFE-12</v>
          </cell>
        </row>
        <row r="377">
          <cell r="F377">
            <v>1490.42</v>
          </cell>
          <cell r="K377" t="str">
            <v>USDFE-12</v>
          </cell>
        </row>
        <row r="378">
          <cell r="F378">
            <v>8903.33</v>
          </cell>
          <cell r="K378" t="str">
            <v>USDFE-12</v>
          </cell>
        </row>
        <row r="379">
          <cell r="F379">
            <v>16552.3</v>
          </cell>
          <cell r="K379" t="str">
            <v>USDFE-12</v>
          </cell>
        </row>
        <row r="380">
          <cell r="F380">
            <v>54019.95</v>
          </cell>
          <cell r="K380" t="str">
            <v>USDFE-12</v>
          </cell>
        </row>
        <row r="381">
          <cell r="F381">
            <v>27449.040000000001</v>
          </cell>
          <cell r="K381" t="str">
            <v>USDFE-12</v>
          </cell>
        </row>
        <row r="382">
          <cell r="F382">
            <v>93951.15</v>
          </cell>
          <cell r="K382" t="str">
            <v>USDFE-12</v>
          </cell>
        </row>
        <row r="383">
          <cell r="F383">
            <v>2119.3200000000002</v>
          </cell>
          <cell r="K383" t="str">
            <v>USDFE-12</v>
          </cell>
        </row>
        <row r="384">
          <cell r="F384">
            <v>9254.4599999999991</v>
          </cell>
          <cell r="K384" t="str">
            <v>USDFE-12</v>
          </cell>
        </row>
        <row r="385">
          <cell r="F385">
            <v>20110.63</v>
          </cell>
          <cell r="K385" t="str">
            <v>USDFE-12</v>
          </cell>
        </row>
        <row r="386">
          <cell r="F386">
            <v>8124.95</v>
          </cell>
          <cell r="K386" t="str">
            <v>USDFE-12</v>
          </cell>
        </row>
        <row r="387">
          <cell r="F387">
            <v>4967.07</v>
          </cell>
          <cell r="K387" t="str">
            <v>USDFE-12</v>
          </cell>
        </row>
        <row r="388">
          <cell r="F388">
            <v>58925.71</v>
          </cell>
          <cell r="K388" t="str">
            <v>USDFE-12</v>
          </cell>
        </row>
        <row r="389">
          <cell r="F389">
            <v>1270.1500000000001</v>
          </cell>
          <cell r="K389" t="str">
            <v>USDFE-12</v>
          </cell>
        </row>
        <row r="390">
          <cell r="F390">
            <v>1579.4</v>
          </cell>
          <cell r="K390" t="str">
            <v>USDFE-12</v>
          </cell>
        </row>
        <row r="391">
          <cell r="F391">
            <v>1793.1</v>
          </cell>
          <cell r="K391" t="str">
            <v>USDFE-12</v>
          </cell>
        </row>
        <row r="392">
          <cell r="F392">
            <v>771.97</v>
          </cell>
          <cell r="K392" t="str">
            <v>USDFE-12</v>
          </cell>
        </row>
        <row r="393">
          <cell r="F393">
            <v>20873.21</v>
          </cell>
          <cell r="K393" t="str">
            <v>USDFE-12</v>
          </cell>
        </row>
        <row r="394">
          <cell r="F394">
            <v>53516.76</v>
          </cell>
          <cell r="K394" t="str">
            <v>USDFE-12</v>
          </cell>
        </row>
        <row r="395">
          <cell r="F395">
            <v>14930.36</v>
          </cell>
          <cell r="K395" t="str">
            <v>USDFE-12</v>
          </cell>
        </row>
        <row r="396">
          <cell r="F396">
            <v>790.23</v>
          </cell>
          <cell r="K396" t="str">
            <v>USDFE-12</v>
          </cell>
        </row>
        <row r="397">
          <cell r="F397">
            <v>8658.14</v>
          </cell>
          <cell r="K397" t="str">
            <v>USDFE-12</v>
          </cell>
        </row>
        <row r="398">
          <cell r="F398">
            <v>1381.87</v>
          </cell>
          <cell r="K398" t="str">
            <v>USDFE-12</v>
          </cell>
        </row>
        <row r="399">
          <cell r="F399">
            <v>3.32</v>
          </cell>
          <cell r="K399" t="str">
            <v>USDFE-12</v>
          </cell>
        </row>
        <row r="400">
          <cell r="F400">
            <v>19622.189999999999</v>
          </cell>
          <cell r="K400" t="str">
            <v>USDFE-12</v>
          </cell>
        </row>
        <row r="401">
          <cell r="F401">
            <v>83434.679999999993</v>
          </cell>
          <cell r="K401" t="str">
            <v>USDFE-12</v>
          </cell>
        </row>
        <row r="402">
          <cell r="F402">
            <v>93703.44</v>
          </cell>
          <cell r="K402" t="str">
            <v>USDFE-12</v>
          </cell>
        </row>
        <row r="403">
          <cell r="F403">
            <v>6731.97</v>
          </cell>
          <cell r="K403" t="str">
            <v>USDFE-12</v>
          </cell>
        </row>
        <row r="404">
          <cell r="F404">
            <v>10836.31</v>
          </cell>
          <cell r="K404" t="str">
            <v>USDFE-12</v>
          </cell>
        </row>
        <row r="405">
          <cell r="F405">
            <v>1661.45</v>
          </cell>
          <cell r="K405" t="str">
            <v>USDFE-12</v>
          </cell>
        </row>
        <row r="406">
          <cell r="F406">
            <v>96.63</v>
          </cell>
          <cell r="K406" t="str">
            <v>USDFE-12</v>
          </cell>
        </row>
        <row r="407">
          <cell r="F407">
            <v>154936.93</v>
          </cell>
          <cell r="K407" t="str">
            <v>USDFE-12</v>
          </cell>
        </row>
        <row r="408">
          <cell r="F408">
            <v>1017.5</v>
          </cell>
          <cell r="K408" t="str">
            <v>USDFE-12</v>
          </cell>
        </row>
        <row r="409">
          <cell r="F409">
            <v>1135.31</v>
          </cell>
          <cell r="K409" t="str">
            <v>USDFE-12</v>
          </cell>
        </row>
        <row r="410">
          <cell r="F410">
            <v>1764.46</v>
          </cell>
          <cell r="K410" t="str">
            <v>USDFE-12</v>
          </cell>
        </row>
        <row r="411">
          <cell r="F411">
            <v>19492.560000000001</v>
          </cell>
          <cell r="K411" t="str">
            <v>USDFE-12</v>
          </cell>
        </row>
        <row r="412">
          <cell r="F412">
            <v>1340.97</v>
          </cell>
          <cell r="K412" t="str">
            <v>USDFE-12</v>
          </cell>
        </row>
        <row r="413">
          <cell r="F413">
            <v>7579.14</v>
          </cell>
          <cell r="K413" t="str">
            <v>USDFE-12</v>
          </cell>
        </row>
        <row r="414">
          <cell r="F414">
            <v>6389.96</v>
          </cell>
          <cell r="K414" t="str">
            <v>USDFE-12</v>
          </cell>
        </row>
        <row r="415">
          <cell r="F415">
            <v>9644.0499999999993</v>
          </cell>
          <cell r="K415" t="str">
            <v>USDFE-12</v>
          </cell>
        </row>
        <row r="416">
          <cell r="F416">
            <v>1022.32</v>
          </cell>
          <cell r="K416" t="str">
            <v>USDFE-12</v>
          </cell>
        </row>
        <row r="417">
          <cell r="F417">
            <v>2377.04</v>
          </cell>
          <cell r="K417" t="str">
            <v>USDFE-12</v>
          </cell>
        </row>
        <row r="418">
          <cell r="F418">
            <v>223499.9</v>
          </cell>
          <cell r="K418" t="str">
            <v>USDFE-12</v>
          </cell>
        </row>
        <row r="419">
          <cell r="F419">
            <v>2202.39</v>
          </cell>
          <cell r="K419" t="str">
            <v>USDFE-12</v>
          </cell>
        </row>
        <row r="420">
          <cell r="F420">
            <v>1092.1099999999999</v>
          </cell>
          <cell r="K420" t="str">
            <v>USDFE-12</v>
          </cell>
        </row>
        <row r="421">
          <cell r="F421">
            <v>1014.6</v>
          </cell>
          <cell r="K421" t="str">
            <v>USDFE-12</v>
          </cell>
        </row>
        <row r="422">
          <cell r="F422">
            <v>4437.6899999999996</v>
          </cell>
          <cell r="K422" t="str">
            <v>USDFE-12</v>
          </cell>
        </row>
        <row r="423">
          <cell r="F423">
            <v>6163.69</v>
          </cell>
          <cell r="K423" t="str">
            <v>USDFE-12</v>
          </cell>
        </row>
        <row r="424">
          <cell r="F424">
            <v>12467.58</v>
          </cell>
          <cell r="K424" t="str">
            <v>USDFE-12</v>
          </cell>
        </row>
        <row r="425">
          <cell r="F425">
            <v>3307.66</v>
          </cell>
          <cell r="K425" t="str">
            <v>USDFE-12</v>
          </cell>
        </row>
        <row r="426">
          <cell r="F426">
            <v>280463.78000000003</v>
          </cell>
          <cell r="K426" t="str">
            <v>USDFE-12</v>
          </cell>
        </row>
        <row r="427">
          <cell r="F427">
            <v>212452.79</v>
          </cell>
          <cell r="K427" t="str">
            <v>USDFE-12</v>
          </cell>
        </row>
        <row r="428">
          <cell r="F428">
            <v>32279.06</v>
          </cell>
          <cell r="K428" t="str">
            <v>USDFE-12</v>
          </cell>
        </row>
        <row r="429">
          <cell r="F429">
            <v>4587.7700000000004</v>
          </cell>
          <cell r="K429" t="str">
            <v>USDFE-12</v>
          </cell>
        </row>
        <row r="430">
          <cell r="F430">
            <v>11772.48</v>
          </cell>
          <cell r="K430" t="str">
            <v>USDFE-12</v>
          </cell>
        </row>
        <row r="431">
          <cell r="F431">
            <v>1233.98</v>
          </cell>
          <cell r="K431" t="str">
            <v>USDFE-12</v>
          </cell>
        </row>
        <row r="432">
          <cell r="F432">
            <v>54575.55</v>
          </cell>
          <cell r="K432" t="str">
            <v>USDFE-12</v>
          </cell>
        </row>
        <row r="433">
          <cell r="F433">
            <v>537.13</v>
          </cell>
          <cell r="K433" t="str">
            <v>USDFE-12</v>
          </cell>
        </row>
        <row r="434">
          <cell r="F434">
            <v>31516.82</v>
          </cell>
          <cell r="K434" t="str">
            <v>USDFE-12</v>
          </cell>
        </row>
        <row r="435">
          <cell r="F435">
            <v>2275.2800000000002</v>
          </cell>
          <cell r="K435" t="str">
            <v>USDFE-12</v>
          </cell>
        </row>
        <row r="436">
          <cell r="F436">
            <v>1901.04</v>
          </cell>
          <cell r="K436" t="str">
            <v>USDFE-12</v>
          </cell>
        </row>
        <row r="437">
          <cell r="F437">
            <v>5259.24</v>
          </cell>
          <cell r="K437" t="str">
            <v>USDFE-12</v>
          </cell>
        </row>
        <row r="438">
          <cell r="F438">
            <v>6487.23</v>
          </cell>
          <cell r="K438" t="str">
            <v>USDFE-12</v>
          </cell>
        </row>
        <row r="439">
          <cell r="F439">
            <v>1665.95</v>
          </cell>
          <cell r="K439" t="str">
            <v>USDFE-12</v>
          </cell>
        </row>
        <row r="440">
          <cell r="F440">
            <v>87490.43</v>
          </cell>
          <cell r="K440" t="str">
            <v>USDFE-12</v>
          </cell>
        </row>
        <row r="441">
          <cell r="F441">
            <v>11431.75</v>
          </cell>
          <cell r="K441" t="str">
            <v>USDFE-12</v>
          </cell>
        </row>
        <row r="442">
          <cell r="F442">
            <v>479.77</v>
          </cell>
          <cell r="K442" t="str">
            <v>USDFE-12</v>
          </cell>
        </row>
        <row r="443">
          <cell r="F443">
            <v>41791.75</v>
          </cell>
          <cell r="K443" t="str">
            <v>USDFE-12</v>
          </cell>
        </row>
        <row r="444">
          <cell r="F444">
            <v>31190.73</v>
          </cell>
          <cell r="K444" t="str">
            <v>USDFE-12</v>
          </cell>
        </row>
        <row r="445">
          <cell r="F445">
            <v>3785.16</v>
          </cell>
          <cell r="K445" t="str">
            <v>USDFE-12</v>
          </cell>
        </row>
        <row r="446">
          <cell r="F446">
            <v>53251.34</v>
          </cell>
          <cell r="K446" t="str">
            <v>USDFE-12</v>
          </cell>
        </row>
        <row r="447">
          <cell r="F447">
            <v>10160.57</v>
          </cell>
          <cell r="K447" t="str">
            <v>USDFE-12</v>
          </cell>
        </row>
        <row r="448">
          <cell r="F448">
            <v>4782.87</v>
          </cell>
          <cell r="K448" t="str">
            <v>USDFE-12</v>
          </cell>
        </row>
        <row r="449">
          <cell r="F449">
            <v>3179.21</v>
          </cell>
          <cell r="K449" t="str">
            <v>USDFE-12</v>
          </cell>
        </row>
        <row r="450">
          <cell r="F450">
            <v>7521.43</v>
          </cell>
          <cell r="K450" t="str">
            <v>USDFE-12</v>
          </cell>
        </row>
        <row r="451">
          <cell r="F451">
            <v>3504.78</v>
          </cell>
          <cell r="K451" t="str">
            <v>USDFE-12</v>
          </cell>
        </row>
        <row r="452">
          <cell r="F452">
            <v>159216.64000000001</v>
          </cell>
          <cell r="K452" t="str">
            <v>USDFE-12</v>
          </cell>
        </row>
        <row r="453">
          <cell r="F453">
            <v>1331.88</v>
          </cell>
          <cell r="K453" t="str">
            <v>USDFE-12</v>
          </cell>
        </row>
        <row r="454">
          <cell r="F454">
            <v>48962.84</v>
          </cell>
          <cell r="K454" t="str">
            <v>GBPFE-12</v>
          </cell>
        </row>
        <row r="455">
          <cell r="F455">
            <v>585.42999999999995</v>
          </cell>
          <cell r="K455" t="str">
            <v>GBPFE-12</v>
          </cell>
        </row>
        <row r="456">
          <cell r="F456">
            <v>953.09</v>
          </cell>
          <cell r="K456" t="str">
            <v>GBPFE-12</v>
          </cell>
        </row>
        <row r="457">
          <cell r="F457">
            <v>394.57</v>
          </cell>
          <cell r="K457" t="str">
            <v>GBPFE-12</v>
          </cell>
        </row>
        <row r="458">
          <cell r="F458">
            <v>7946.21</v>
          </cell>
          <cell r="K458" t="str">
            <v>GBPFE-12</v>
          </cell>
        </row>
        <row r="459">
          <cell r="F459">
            <v>119.72</v>
          </cell>
          <cell r="K459" t="str">
            <v>GBPFE-12</v>
          </cell>
        </row>
        <row r="460">
          <cell r="F460">
            <v>886.81</v>
          </cell>
          <cell r="K460" t="str">
            <v>GBPFE-12</v>
          </cell>
        </row>
        <row r="461">
          <cell r="F461">
            <v>73520.05</v>
          </cell>
          <cell r="K461" t="str">
            <v>GBPFE-12</v>
          </cell>
        </row>
        <row r="462">
          <cell r="F462">
            <v>1863.91</v>
          </cell>
          <cell r="K462" t="str">
            <v>GBPFE-12</v>
          </cell>
        </row>
        <row r="463">
          <cell r="F463">
            <v>25616.66</v>
          </cell>
          <cell r="K463" t="str">
            <v>GBPFE-12</v>
          </cell>
        </row>
        <row r="464">
          <cell r="F464">
            <v>1353.83</v>
          </cell>
          <cell r="K464" t="str">
            <v>GBPFE-12</v>
          </cell>
        </row>
        <row r="465">
          <cell r="F465">
            <v>25.14</v>
          </cell>
          <cell r="K465" t="str">
            <v>GBPFE-12</v>
          </cell>
        </row>
        <row r="466">
          <cell r="F466">
            <v>91.3</v>
          </cell>
          <cell r="K466" t="str">
            <v>GBPFE-12</v>
          </cell>
        </row>
        <row r="467">
          <cell r="F467">
            <v>447.69</v>
          </cell>
          <cell r="K467" t="str">
            <v>GBPFE-12</v>
          </cell>
        </row>
        <row r="468">
          <cell r="F468">
            <v>7384.49</v>
          </cell>
          <cell r="K468" t="str">
            <v>GBPFE-12</v>
          </cell>
        </row>
        <row r="469">
          <cell r="F469">
            <v>3118.49</v>
          </cell>
          <cell r="K469" t="str">
            <v>GBPFE-12</v>
          </cell>
        </row>
        <row r="470">
          <cell r="F470">
            <v>104025.99</v>
          </cell>
          <cell r="K470" t="str">
            <v>GBPFE-12</v>
          </cell>
        </row>
        <row r="471">
          <cell r="F471">
            <v>11880.55</v>
          </cell>
          <cell r="K471" t="str">
            <v>GBPFE-12</v>
          </cell>
        </row>
        <row r="472">
          <cell r="F472">
            <v>807.62</v>
          </cell>
          <cell r="K472" t="str">
            <v>GBPFE-12</v>
          </cell>
        </row>
        <row r="473">
          <cell r="F473">
            <v>7658.2</v>
          </cell>
          <cell r="K473" t="str">
            <v>GBPFE-12</v>
          </cell>
        </row>
        <row r="474">
          <cell r="F474">
            <v>973.91</v>
          </cell>
          <cell r="K474" t="str">
            <v>GBPFE-12</v>
          </cell>
        </row>
        <row r="475">
          <cell r="F475">
            <v>47.37</v>
          </cell>
          <cell r="K475" t="str">
            <v>GBPFE-12</v>
          </cell>
        </row>
        <row r="476">
          <cell r="F476">
            <v>855.68</v>
          </cell>
          <cell r="K476" t="str">
            <v>GBPFE-12</v>
          </cell>
        </row>
        <row r="477">
          <cell r="F477">
            <v>499.72</v>
          </cell>
          <cell r="K477" t="str">
            <v>GBPFE-12</v>
          </cell>
        </row>
        <row r="478">
          <cell r="F478">
            <v>902.94</v>
          </cell>
          <cell r="K478" t="str">
            <v>GBPFE-12</v>
          </cell>
        </row>
        <row r="479">
          <cell r="F479">
            <v>9617.6</v>
          </cell>
          <cell r="K479" t="str">
            <v>GBPFE-12</v>
          </cell>
        </row>
        <row r="480">
          <cell r="F480">
            <v>1556.47</v>
          </cell>
          <cell r="K480" t="str">
            <v>GBPFE-12</v>
          </cell>
        </row>
        <row r="481">
          <cell r="F481">
            <v>8526.84</v>
          </cell>
          <cell r="K481" t="str">
            <v>GBPFE-12</v>
          </cell>
        </row>
        <row r="482">
          <cell r="F482">
            <v>441.67</v>
          </cell>
          <cell r="K482" t="str">
            <v>GBPFE-12</v>
          </cell>
        </row>
        <row r="483">
          <cell r="F483">
            <v>97.94</v>
          </cell>
          <cell r="K483" t="str">
            <v>GBPFE-12</v>
          </cell>
        </row>
        <row r="484">
          <cell r="F484">
            <v>580.12</v>
          </cell>
          <cell r="K484" t="str">
            <v>GBPFE-12</v>
          </cell>
        </row>
        <row r="485">
          <cell r="F485">
            <v>3567.52</v>
          </cell>
          <cell r="K485" t="str">
            <v>GBPFE-12</v>
          </cell>
        </row>
        <row r="486">
          <cell r="F486">
            <v>201.38</v>
          </cell>
          <cell r="K486" t="str">
            <v>GBPFE-12</v>
          </cell>
        </row>
        <row r="487">
          <cell r="F487">
            <v>15216.7</v>
          </cell>
          <cell r="K487" t="str">
            <v>GBPFE-12</v>
          </cell>
        </row>
        <row r="488">
          <cell r="F488">
            <v>3361.88</v>
          </cell>
          <cell r="K488" t="str">
            <v>GBPFE-12</v>
          </cell>
        </row>
        <row r="489">
          <cell r="F489">
            <v>2904.21</v>
          </cell>
          <cell r="K489" t="str">
            <v>GBPFE-12</v>
          </cell>
        </row>
        <row r="490">
          <cell r="F490">
            <v>14226.37</v>
          </cell>
          <cell r="K490" t="str">
            <v>GBPFE-12</v>
          </cell>
        </row>
        <row r="491">
          <cell r="F491">
            <v>5630.27</v>
          </cell>
          <cell r="K491" t="str">
            <v>GBPFE-12</v>
          </cell>
        </row>
        <row r="492">
          <cell r="F492">
            <v>2382.94</v>
          </cell>
          <cell r="K492" t="str">
            <v>GBPFE-12</v>
          </cell>
        </row>
        <row r="493">
          <cell r="F493">
            <v>3350.11</v>
          </cell>
          <cell r="K493" t="str">
            <v>GBPFE-12</v>
          </cell>
        </row>
        <row r="494">
          <cell r="F494">
            <v>3450.68</v>
          </cell>
          <cell r="K494" t="str">
            <v>GBPFE-12</v>
          </cell>
        </row>
        <row r="495">
          <cell r="F495">
            <v>1458.55</v>
          </cell>
          <cell r="K495" t="str">
            <v>GBPFE-12</v>
          </cell>
        </row>
        <row r="496">
          <cell r="F496">
            <v>4331.3</v>
          </cell>
          <cell r="K496" t="str">
            <v>GBPFE-12</v>
          </cell>
        </row>
        <row r="497">
          <cell r="F497">
            <v>1906.86</v>
          </cell>
          <cell r="K497" t="str">
            <v>GBPFE-12</v>
          </cell>
        </row>
        <row r="498">
          <cell r="F498">
            <v>11139.63</v>
          </cell>
          <cell r="K498" t="str">
            <v>GBPFE-12</v>
          </cell>
        </row>
        <row r="499">
          <cell r="F499">
            <v>55.06</v>
          </cell>
          <cell r="K499" t="str">
            <v>GBPFE-12</v>
          </cell>
        </row>
        <row r="500">
          <cell r="F500">
            <v>2026.49</v>
          </cell>
          <cell r="K500" t="str">
            <v>GBPFE-12</v>
          </cell>
        </row>
        <row r="501">
          <cell r="F501">
            <v>1075.82</v>
          </cell>
          <cell r="K501" t="str">
            <v>GBPFE-12</v>
          </cell>
        </row>
        <row r="502">
          <cell r="F502">
            <v>462.12</v>
          </cell>
          <cell r="K502" t="str">
            <v>GBPFE-12</v>
          </cell>
        </row>
        <row r="503">
          <cell r="F503">
            <v>14925.56</v>
          </cell>
          <cell r="K503" t="str">
            <v>JPYFE-25</v>
          </cell>
        </row>
        <row r="504">
          <cell r="F504">
            <v>2001.36</v>
          </cell>
          <cell r="K504" t="str">
            <v>EURFE-25</v>
          </cell>
        </row>
        <row r="505">
          <cell r="F505">
            <v>4266.04</v>
          </cell>
          <cell r="K505" t="str">
            <v>EURFE-12</v>
          </cell>
        </row>
        <row r="506">
          <cell r="F506">
            <v>157534.46</v>
          </cell>
          <cell r="K506" t="str">
            <v>USDFE-12</v>
          </cell>
        </row>
        <row r="507">
          <cell r="F507">
            <v>132343.98000000001</v>
          </cell>
          <cell r="K507" t="str">
            <v>USDFE-25</v>
          </cell>
        </row>
        <row r="508">
          <cell r="F508">
            <v>55941.88</v>
          </cell>
          <cell r="K508" t="str">
            <v>USDFE-25</v>
          </cell>
        </row>
        <row r="509">
          <cell r="F509">
            <v>453097.38</v>
          </cell>
          <cell r="K509" t="str">
            <v>USDFE-25</v>
          </cell>
        </row>
        <row r="510">
          <cell r="F510">
            <v>66801.58</v>
          </cell>
          <cell r="K510" t="str">
            <v>USDFE-25</v>
          </cell>
        </row>
        <row r="511">
          <cell r="F511">
            <v>328516.06</v>
          </cell>
          <cell r="K511" t="str">
            <v>USDFE-25</v>
          </cell>
        </row>
        <row r="512">
          <cell r="F512">
            <v>4564.29</v>
          </cell>
          <cell r="K512" t="str">
            <v>USDFE-25</v>
          </cell>
        </row>
        <row r="513">
          <cell r="F513">
            <v>54850.1</v>
          </cell>
          <cell r="K513" t="str">
            <v>USDFE-25</v>
          </cell>
        </row>
        <row r="514">
          <cell r="F514">
            <v>172359.11</v>
          </cell>
          <cell r="K514" t="str">
            <v>USDFE-25</v>
          </cell>
        </row>
        <row r="515">
          <cell r="F515">
            <v>12211.41</v>
          </cell>
          <cell r="K515" t="str">
            <v>USDFE-25</v>
          </cell>
        </row>
        <row r="516">
          <cell r="F516">
            <v>46672.83</v>
          </cell>
          <cell r="K516" t="str">
            <v>USDFE-25</v>
          </cell>
        </row>
        <row r="517">
          <cell r="F517">
            <v>448921.41</v>
          </cell>
          <cell r="K517" t="str">
            <v>USDFE-25</v>
          </cell>
        </row>
        <row r="518">
          <cell r="F518">
            <v>7516.7</v>
          </cell>
          <cell r="K518" t="str">
            <v>USDFE-25</v>
          </cell>
        </row>
        <row r="519">
          <cell r="F519">
            <v>104959.21</v>
          </cell>
          <cell r="K519" t="str">
            <v>USDFE-25</v>
          </cell>
        </row>
        <row r="520">
          <cell r="F520">
            <v>73326.66</v>
          </cell>
          <cell r="K520" t="str">
            <v>USDFE-25</v>
          </cell>
        </row>
        <row r="521">
          <cell r="F521">
            <v>15853.85</v>
          </cell>
          <cell r="K521" t="str">
            <v>USDFE-25</v>
          </cell>
        </row>
        <row r="522">
          <cell r="F522">
            <v>6936.14</v>
          </cell>
          <cell r="K522" t="str">
            <v>USDFE-25</v>
          </cell>
        </row>
        <row r="523">
          <cell r="F523">
            <v>82254.460000000006</v>
          </cell>
          <cell r="K523" t="str">
            <v>USDFE-25</v>
          </cell>
        </row>
        <row r="524">
          <cell r="F524">
            <v>27625.24</v>
          </cell>
          <cell r="K524" t="str">
            <v>USDFE-25</v>
          </cell>
        </row>
        <row r="525">
          <cell r="F525">
            <v>563653.02</v>
          </cell>
          <cell r="K525" t="str">
            <v>USDFE-25</v>
          </cell>
        </row>
        <row r="526">
          <cell r="F526">
            <v>1507.94</v>
          </cell>
          <cell r="K526" t="str">
            <v>USDFE-25</v>
          </cell>
        </row>
        <row r="527">
          <cell r="F527">
            <v>1423101.04</v>
          </cell>
          <cell r="K527" t="str">
            <v>USDFE-25</v>
          </cell>
        </row>
        <row r="528">
          <cell r="F528">
            <v>9796.34</v>
          </cell>
          <cell r="K528" t="str">
            <v>USDFE-25</v>
          </cell>
        </row>
        <row r="529">
          <cell r="F529">
            <v>2.1800000000000002</v>
          </cell>
          <cell r="K529" t="str">
            <v>USDFE-25</v>
          </cell>
        </row>
        <row r="530">
          <cell r="F530">
            <v>19467.16</v>
          </cell>
          <cell r="K530" t="str">
            <v>USDFE-25</v>
          </cell>
        </row>
        <row r="531">
          <cell r="F531">
            <v>771243.39</v>
          </cell>
          <cell r="K531" t="str">
            <v>USDFE-25</v>
          </cell>
        </row>
        <row r="532">
          <cell r="F532">
            <v>348955.17</v>
          </cell>
          <cell r="K532" t="str">
            <v>USDFE-25</v>
          </cell>
        </row>
        <row r="533">
          <cell r="F533">
            <v>136415.03</v>
          </cell>
          <cell r="K533" t="str">
            <v>USDFE-25</v>
          </cell>
        </row>
        <row r="534">
          <cell r="F534">
            <v>48477.97</v>
          </cell>
          <cell r="K534" t="str">
            <v>USDFE-25</v>
          </cell>
        </row>
        <row r="535">
          <cell r="F535">
            <v>254615.99</v>
          </cell>
          <cell r="K535" t="str">
            <v>USDFE-25</v>
          </cell>
        </row>
        <row r="536">
          <cell r="F536">
            <v>66724.98</v>
          </cell>
          <cell r="K536" t="str">
            <v>USDFE-25</v>
          </cell>
        </row>
        <row r="537">
          <cell r="F537">
            <v>300.01</v>
          </cell>
          <cell r="K537" t="str">
            <v>USDFE-25</v>
          </cell>
        </row>
        <row r="538">
          <cell r="F538">
            <v>62492.25</v>
          </cell>
          <cell r="K538" t="str">
            <v>USDFE-25</v>
          </cell>
        </row>
        <row r="539">
          <cell r="F539">
            <v>7750.75</v>
          </cell>
          <cell r="K539" t="str">
            <v>USDFE-25</v>
          </cell>
        </row>
        <row r="540">
          <cell r="F540">
            <v>323323.90000000002</v>
          </cell>
          <cell r="K540" t="str">
            <v>USDFE-25</v>
          </cell>
        </row>
        <row r="541">
          <cell r="F541">
            <v>265178.71000000002</v>
          </cell>
          <cell r="K541" t="str">
            <v>USDFE-25</v>
          </cell>
        </row>
        <row r="542">
          <cell r="F542">
            <v>1841.3</v>
          </cell>
          <cell r="K542" t="str">
            <v>USDFE-25</v>
          </cell>
        </row>
        <row r="543">
          <cell r="F543">
            <v>4555.82</v>
          </cell>
          <cell r="K543" t="str">
            <v>USDFE-25</v>
          </cell>
        </row>
        <row r="544">
          <cell r="F544">
            <v>5587.9</v>
          </cell>
          <cell r="K544" t="str">
            <v>USDFE-25</v>
          </cell>
        </row>
        <row r="545">
          <cell r="F545">
            <v>29969.16</v>
          </cell>
          <cell r="K545" t="str">
            <v>USDFE-25</v>
          </cell>
        </row>
        <row r="546">
          <cell r="F546">
            <v>184568.19</v>
          </cell>
          <cell r="K546" t="str">
            <v>USDFE-25</v>
          </cell>
        </row>
        <row r="547">
          <cell r="F547">
            <v>187986.91</v>
          </cell>
          <cell r="K547" t="str">
            <v>USDFE-25</v>
          </cell>
        </row>
        <row r="548">
          <cell r="F548">
            <v>34159.03</v>
          </cell>
          <cell r="K548" t="str">
            <v>USDFE-25</v>
          </cell>
        </row>
        <row r="549">
          <cell r="F549">
            <v>176193.7</v>
          </cell>
          <cell r="K549" t="str">
            <v>USDFE-25</v>
          </cell>
        </row>
        <row r="550">
          <cell r="F550">
            <v>117366.14</v>
          </cell>
          <cell r="K550" t="str">
            <v>USDFE-25</v>
          </cell>
        </row>
        <row r="551">
          <cell r="F551">
            <v>108045.84</v>
          </cell>
          <cell r="K551" t="str">
            <v>USDFE-25</v>
          </cell>
        </row>
        <row r="552">
          <cell r="F552">
            <v>4994.34</v>
          </cell>
          <cell r="K552" t="str">
            <v>USDFE-25</v>
          </cell>
        </row>
        <row r="553">
          <cell r="F553">
            <v>1374981.16</v>
          </cell>
          <cell r="K553" t="str">
            <v>USDFE-25</v>
          </cell>
        </row>
        <row r="554">
          <cell r="F554">
            <v>161405.51</v>
          </cell>
          <cell r="K554" t="str">
            <v>USDFE-25</v>
          </cell>
        </row>
        <row r="555">
          <cell r="F555">
            <v>107985.14</v>
          </cell>
          <cell r="K555" t="str">
            <v>USDFE-25</v>
          </cell>
        </row>
        <row r="556">
          <cell r="F556">
            <v>582186.41</v>
          </cell>
          <cell r="K556" t="str">
            <v>USDFE-25</v>
          </cell>
        </row>
        <row r="557">
          <cell r="F557">
            <v>49145.73</v>
          </cell>
          <cell r="K557" t="str">
            <v>USDFE-25</v>
          </cell>
        </row>
        <row r="558">
          <cell r="F558">
            <v>95625.75</v>
          </cell>
          <cell r="K558" t="str">
            <v>USDFE-25</v>
          </cell>
        </row>
        <row r="559">
          <cell r="F559">
            <v>359145.51</v>
          </cell>
          <cell r="K559" t="str">
            <v>USDFE-25</v>
          </cell>
        </row>
        <row r="560">
          <cell r="F560">
            <v>26069.57</v>
          </cell>
          <cell r="K560" t="str">
            <v>USDFE-25</v>
          </cell>
        </row>
        <row r="561">
          <cell r="F561">
            <v>123774.23</v>
          </cell>
          <cell r="K561" t="str">
            <v>USDFE-25</v>
          </cell>
        </row>
        <row r="562">
          <cell r="F562">
            <v>5002.2</v>
          </cell>
          <cell r="K562" t="str">
            <v>USDFE-25</v>
          </cell>
        </row>
        <row r="563">
          <cell r="F563">
            <v>50381.78</v>
          </cell>
          <cell r="K563" t="str">
            <v>USDFE-25</v>
          </cell>
        </row>
        <row r="564">
          <cell r="F564">
            <v>308.14999999999998</v>
          </cell>
          <cell r="K564" t="str">
            <v>USDFE-25</v>
          </cell>
        </row>
        <row r="565">
          <cell r="F565">
            <v>2101596.04</v>
          </cell>
          <cell r="K565" t="str">
            <v>USDFE-25</v>
          </cell>
        </row>
        <row r="566">
          <cell r="F566">
            <v>17666.14</v>
          </cell>
          <cell r="K566" t="str">
            <v>USDFE-25</v>
          </cell>
        </row>
        <row r="567">
          <cell r="F567">
            <v>36537.910000000003</v>
          </cell>
          <cell r="K567" t="str">
            <v>USDFE-25</v>
          </cell>
        </row>
        <row r="568">
          <cell r="F568">
            <v>451419.5</v>
          </cell>
          <cell r="K568" t="str">
            <v>USDFE-25</v>
          </cell>
        </row>
        <row r="569">
          <cell r="F569">
            <v>1956496.32</v>
          </cell>
          <cell r="K569" t="str">
            <v>USDFE-25</v>
          </cell>
        </row>
        <row r="570">
          <cell r="F570">
            <v>119956.93</v>
          </cell>
          <cell r="K570" t="str">
            <v>USDFE-25</v>
          </cell>
        </row>
        <row r="571">
          <cell r="F571">
            <v>350525.88</v>
          </cell>
          <cell r="K571" t="str">
            <v>USDFE-25</v>
          </cell>
        </row>
        <row r="572">
          <cell r="F572">
            <v>1025904.67</v>
          </cell>
          <cell r="K572" t="str">
            <v>USDFE-25</v>
          </cell>
        </row>
        <row r="573">
          <cell r="F573">
            <v>120198.15</v>
          </cell>
          <cell r="K573" t="str">
            <v>USDFE-25</v>
          </cell>
        </row>
        <row r="574">
          <cell r="F574">
            <v>226937.14</v>
          </cell>
          <cell r="K574" t="str">
            <v>USDFE-25</v>
          </cell>
        </row>
        <row r="575">
          <cell r="F575">
            <v>59243.94</v>
          </cell>
          <cell r="K575" t="str">
            <v>USDFE-25</v>
          </cell>
        </row>
        <row r="576">
          <cell r="F576">
            <v>122460.79</v>
          </cell>
          <cell r="K576" t="str">
            <v>USDFE-25</v>
          </cell>
        </row>
        <row r="577">
          <cell r="F577">
            <v>41325.69</v>
          </cell>
          <cell r="K577" t="str">
            <v>USDFE-25</v>
          </cell>
        </row>
        <row r="578">
          <cell r="F578">
            <v>13503.31</v>
          </cell>
          <cell r="K578" t="str">
            <v>USDFE-25</v>
          </cell>
        </row>
        <row r="579">
          <cell r="F579">
            <v>174972.55</v>
          </cell>
          <cell r="K579" t="str">
            <v>USDFE-25</v>
          </cell>
        </row>
        <row r="580">
          <cell r="F580">
            <v>3383415.99</v>
          </cell>
          <cell r="K580" t="str">
            <v>USDFE-25</v>
          </cell>
        </row>
        <row r="581">
          <cell r="F581">
            <v>274911.21000000002</v>
          </cell>
          <cell r="K581" t="str">
            <v>USDFE-25</v>
          </cell>
        </row>
        <row r="582">
          <cell r="F582">
            <v>71073.53</v>
          </cell>
          <cell r="K582" t="str">
            <v>USDFE-25</v>
          </cell>
        </row>
        <row r="583">
          <cell r="F583">
            <v>20064.580000000002</v>
          </cell>
          <cell r="K583" t="str">
            <v>USDFE-25</v>
          </cell>
        </row>
        <row r="584">
          <cell r="F584">
            <v>320118.45</v>
          </cell>
          <cell r="K584" t="str">
            <v>USDFE-25</v>
          </cell>
        </row>
        <row r="585">
          <cell r="F585">
            <v>1144795.1299999999</v>
          </cell>
          <cell r="K585" t="str">
            <v>USDFE-25</v>
          </cell>
        </row>
        <row r="586">
          <cell r="F586">
            <v>212241.29</v>
          </cell>
          <cell r="K586" t="str">
            <v>USDFE-25</v>
          </cell>
        </row>
        <row r="587">
          <cell r="F587">
            <v>321624.69</v>
          </cell>
          <cell r="K587" t="str">
            <v>USDFE-25</v>
          </cell>
        </row>
        <row r="588">
          <cell r="F588">
            <v>5989.79</v>
          </cell>
          <cell r="K588" t="str">
            <v>USDFE-25</v>
          </cell>
        </row>
        <row r="589">
          <cell r="F589">
            <v>8567</v>
          </cell>
          <cell r="K589" t="str">
            <v>USDFE-25</v>
          </cell>
        </row>
        <row r="590">
          <cell r="F590">
            <v>184763</v>
          </cell>
          <cell r="K590" t="str">
            <v>USDFE-25</v>
          </cell>
        </row>
        <row r="591">
          <cell r="F591">
            <v>142241.92000000001</v>
          </cell>
          <cell r="K591" t="str">
            <v>USDFE-25</v>
          </cell>
        </row>
        <row r="592">
          <cell r="F592">
            <v>54562.92</v>
          </cell>
          <cell r="K592" t="str">
            <v>USDFE-25</v>
          </cell>
        </row>
        <row r="593">
          <cell r="F593">
            <v>612416.94999999995</v>
          </cell>
          <cell r="K593" t="str">
            <v>USDFE-25</v>
          </cell>
        </row>
        <row r="594">
          <cell r="F594">
            <v>32956.959999999999</v>
          </cell>
          <cell r="K594" t="str">
            <v>USDFE-25</v>
          </cell>
        </row>
        <row r="595">
          <cell r="F595">
            <v>44309.75</v>
          </cell>
          <cell r="K595" t="str">
            <v>USDFE-25</v>
          </cell>
        </row>
        <row r="596">
          <cell r="F596">
            <v>110847.03999999999</v>
          </cell>
          <cell r="K596" t="str">
            <v>USDFE-25</v>
          </cell>
        </row>
        <row r="597">
          <cell r="F597">
            <v>2190.39</v>
          </cell>
          <cell r="K597" t="str">
            <v>USDFE-25</v>
          </cell>
        </row>
        <row r="598">
          <cell r="F598">
            <v>338581.61</v>
          </cell>
          <cell r="K598" t="str">
            <v>USDFE-25</v>
          </cell>
        </row>
        <row r="599">
          <cell r="F599">
            <v>543256.92000000004</v>
          </cell>
          <cell r="K599" t="str">
            <v>USDFE-25</v>
          </cell>
        </row>
        <row r="600">
          <cell r="F600">
            <v>69606.75</v>
          </cell>
          <cell r="K600" t="str">
            <v>USDFE-25</v>
          </cell>
        </row>
        <row r="601">
          <cell r="F601">
            <v>190115.03</v>
          </cell>
          <cell r="K601" t="str">
            <v>USDFE-25</v>
          </cell>
        </row>
        <row r="602">
          <cell r="F602">
            <v>105970.06</v>
          </cell>
          <cell r="K602" t="str">
            <v>USDFE-25</v>
          </cell>
        </row>
        <row r="603">
          <cell r="F603">
            <v>178797.84</v>
          </cell>
          <cell r="K603" t="str">
            <v>USDFE-25</v>
          </cell>
        </row>
        <row r="604">
          <cell r="F604">
            <v>229485.61</v>
          </cell>
          <cell r="K604" t="str">
            <v>USDFE-25</v>
          </cell>
        </row>
        <row r="605">
          <cell r="F605">
            <v>39306.199999999997</v>
          </cell>
          <cell r="K605" t="str">
            <v>USDFE-25</v>
          </cell>
        </row>
        <row r="606">
          <cell r="F606">
            <v>1769256.95</v>
          </cell>
          <cell r="K606" t="str">
            <v>USDFE-25</v>
          </cell>
        </row>
        <row r="607">
          <cell r="F607">
            <v>71082.990000000005</v>
          </cell>
          <cell r="K607" t="str">
            <v>USDFE-25</v>
          </cell>
        </row>
        <row r="608">
          <cell r="F608">
            <v>133289.07999999999</v>
          </cell>
          <cell r="K608" t="str">
            <v>USDFE-25</v>
          </cell>
        </row>
        <row r="609">
          <cell r="F609">
            <v>251.21</v>
          </cell>
          <cell r="K609" t="str">
            <v>USDFE-25</v>
          </cell>
        </row>
        <row r="610">
          <cell r="F610">
            <v>53.72</v>
          </cell>
          <cell r="K610" t="str">
            <v>USDFE-25</v>
          </cell>
        </row>
        <row r="611">
          <cell r="F611">
            <v>81663.56</v>
          </cell>
          <cell r="K611" t="str">
            <v>USDFE-25</v>
          </cell>
        </row>
        <row r="612">
          <cell r="F612">
            <v>8003.05</v>
          </cell>
          <cell r="K612" t="str">
            <v>USDFE-25</v>
          </cell>
        </row>
        <row r="613">
          <cell r="F613">
            <v>1148023.44</v>
          </cell>
          <cell r="K613" t="str">
            <v>USDFE-25</v>
          </cell>
        </row>
        <row r="614">
          <cell r="F614">
            <v>367417.89</v>
          </cell>
          <cell r="K614" t="str">
            <v>USDFE-25</v>
          </cell>
        </row>
        <row r="615">
          <cell r="F615">
            <v>114419.32</v>
          </cell>
          <cell r="K615" t="str">
            <v>USDFE-25</v>
          </cell>
        </row>
        <row r="616">
          <cell r="F616">
            <v>107705.3</v>
          </cell>
          <cell r="K616" t="str">
            <v>USDFE-25</v>
          </cell>
        </row>
        <row r="617">
          <cell r="F617">
            <v>78799.070000000007</v>
          </cell>
          <cell r="K617" t="str">
            <v>USDFE-25</v>
          </cell>
        </row>
        <row r="618">
          <cell r="F618">
            <v>495163.19</v>
          </cell>
          <cell r="K618" t="str">
            <v>USDFE-25</v>
          </cell>
        </row>
        <row r="619">
          <cell r="F619">
            <v>64.760000000000005</v>
          </cell>
          <cell r="K619" t="str">
            <v>USDFE-25</v>
          </cell>
        </row>
        <row r="620">
          <cell r="F620">
            <v>75</v>
          </cell>
          <cell r="K620" t="str">
            <v>USDFE-25</v>
          </cell>
        </row>
        <row r="621">
          <cell r="F621">
            <v>205344.36</v>
          </cell>
          <cell r="K621" t="str">
            <v>USDFE-25</v>
          </cell>
        </row>
        <row r="622">
          <cell r="F622">
            <v>380371.73</v>
          </cell>
          <cell r="K622" t="str">
            <v>USDFE-25</v>
          </cell>
        </row>
        <row r="623">
          <cell r="F623">
            <v>66283.5</v>
          </cell>
          <cell r="K623" t="str">
            <v>USDFE-25</v>
          </cell>
        </row>
        <row r="624">
          <cell r="F624">
            <v>527.91</v>
          </cell>
          <cell r="K624" t="str">
            <v>USDFE-25</v>
          </cell>
        </row>
        <row r="625">
          <cell r="F625">
            <v>828301.52</v>
          </cell>
          <cell r="K625" t="str">
            <v>USDFE-25</v>
          </cell>
        </row>
        <row r="626">
          <cell r="F626">
            <v>345264.85</v>
          </cell>
          <cell r="K626" t="str">
            <v>USDFE-25</v>
          </cell>
        </row>
        <row r="627">
          <cell r="F627">
            <v>13514.2</v>
          </cell>
          <cell r="K627" t="str">
            <v>USDFE-25</v>
          </cell>
        </row>
        <row r="628">
          <cell r="F628">
            <v>976.24</v>
          </cell>
          <cell r="K628" t="str">
            <v>USDFE-25</v>
          </cell>
        </row>
        <row r="629">
          <cell r="F629">
            <v>41953.440000000002</v>
          </cell>
          <cell r="K629" t="str">
            <v>USDFE-25</v>
          </cell>
        </row>
        <row r="630">
          <cell r="F630">
            <v>222655.26</v>
          </cell>
          <cell r="K630" t="str">
            <v>USDFE-25</v>
          </cell>
        </row>
        <row r="631">
          <cell r="F631">
            <v>500529.53</v>
          </cell>
          <cell r="K631" t="str">
            <v>USDFE-25</v>
          </cell>
        </row>
        <row r="632">
          <cell r="F632">
            <v>79619.09</v>
          </cell>
          <cell r="K632" t="str">
            <v>USDFE-25</v>
          </cell>
        </row>
        <row r="633">
          <cell r="F633">
            <v>1716266.19</v>
          </cell>
          <cell r="K633" t="str">
            <v>USDFE-25</v>
          </cell>
        </row>
        <row r="634">
          <cell r="F634">
            <v>407205.85</v>
          </cell>
          <cell r="K634" t="str">
            <v>USDFE-25</v>
          </cell>
        </row>
        <row r="635">
          <cell r="F635">
            <v>196175.93</v>
          </cell>
          <cell r="K635" t="str">
            <v>USDFE-25</v>
          </cell>
        </row>
        <row r="636">
          <cell r="F636">
            <v>24822.13</v>
          </cell>
          <cell r="K636" t="str">
            <v>USDFE-25</v>
          </cell>
        </row>
        <row r="637">
          <cell r="F637">
            <v>154928.28</v>
          </cell>
          <cell r="K637" t="str">
            <v>USDFE-25</v>
          </cell>
        </row>
        <row r="638">
          <cell r="F638">
            <v>7635.78</v>
          </cell>
          <cell r="K638" t="str">
            <v>USDFE-25</v>
          </cell>
        </row>
        <row r="639">
          <cell r="F639">
            <v>53990.17</v>
          </cell>
          <cell r="K639" t="str">
            <v>USDFE-25</v>
          </cell>
        </row>
        <row r="640">
          <cell r="F640">
            <v>123765.8</v>
          </cell>
          <cell r="K640" t="str">
            <v>USDFE-25</v>
          </cell>
        </row>
        <row r="641">
          <cell r="F641">
            <v>62933.02</v>
          </cell>
          <cell r="K641" t="str">
            <v>USDFE-25</v>
          </cell>
        </row>
        <row r="642">
          <cell r="F642">
            <v>78694.22</v>
          </cell>
          <cell r="K642" t="str">
            <v>USDFE-25</v>
          </cell>
        </row>
        <row r="643">
          <cell r="F643">
            <v>373470.49</v>
          </cell>
          <cell r="K643" t="str">
            <v>USDFE-25</v>
          </cell>
        </row>
        <row r="644">
          <cell r="F644">
            <v>50.2</v>
          </cell>
          <cell r="K644" t="str">
            <v>USDFE-25</v>
          </cell>
        </row>
        <row r="645">
          <cell r="F645">
            <v>76564.679999999993</v>
          </cell>
          <cell r="K645" t="str">
            <v>USDFE-25</v>
          </cell>
        </row>
        <row r="646">
          <cell r="F646">
            <v>2269971.36</v>
          </cell>
          <cell r="K646" t="str">
            <v>USDFE-25</v>
          </cell>
        </row>
        <row r="647">
          <cell r="F647">
            <v>765359.78</v>
          </cell>
          <cell r="K647" t="str">
            <v>USDFE-25</v>
          </cell>
        </row>
        <row r="648">
          <cell r="F648">
            <v>553949.66</v>
          </cell>
          <cell r="K648" t="str">
            <v>USDFE-25</v>
          </cell>
        </row>
        <row r="649">
          <cell r="F649">
            <v>1609.39</v>
          </cell>
          <cell r="K649" t="str">
            <v>USDFE-25</v>
          </cell>
        </row>
        <row r="650">
          <cell r="F650">
            <v>663289.67000000004</v>
          </cell>
          <cell r="K650" t="str">
            <v>USDFE-25</v>
          </cell>
        </row>
        <row r="651">
          <cell r="F651">
            <v>1218646.32</v>
          </cell>
          <cell r="K651" t="str">
            <v>USDFE-25</v>
          </cell>
        </row>
        <row r="652">
          <cell r="F652">
            <v>42526.52</v>
          </cell>
          <cell r="K652" t="str">
            <v>USDFE-25</v>
          </cell>
        </row>
        <row r="653">
          <cell r="F653">
            <v>532.62</v>
          </cell>
          <cell r="K653" t="str">
            <v>USDFE-25</v>
          </cell>
        </row>
        <row r="654">
          <cell r="F654">
            <v>8674.9500000000007</v>
          </cell>
          <cell r="K654" t="str">
            <v>USDFE-25</v>
          </cell>
        </row>
        <row r="655">
          <cell r="F655">
            <v>154599.84</v>
          </cell>
          <cell r="K655" t="str">
            <v>USDFE-25</v>
          </cell>
        </row>
        <row r="656">
          <cell r="F656">
            <v>105214.48</v>
          </cell>
          <cell r="K656" t="str">
            <v>USDFE-25</v>
          </cell>
        </row>
        <row r="657">
          <cell r="F657">
            <v>4672.1000000000004</v>
          </cell>
          <cell r="K657" t="str">
            <v>USDFE-25</v>
          </cell>
        </row>
        <row r="658">
          <cell r="F658">
            <v>196508.14</v>
          </cell>
          <cell r="K658" t="str">
            <v>USDFE-25</v>
          </cell>
        </row>
        <row r="659">
          <cell r="F659">
            <v>4906.79</v>
          </cell>
          <cell r="K659" t="str">
            <v>USDFE-25</v>
          </cell>
        </row>
        <row r="660">
          <cell r="F660">
            <v>257366.69</v>
          </cell>
          <cell r="K660" t="str">
            <v>USDFE-25</v>
          </cell>
        </row>
        <row r="661">
          <cell r="F661">
            <v>485792.69</v>
          </cell>
          <cell r="K661" t="str">
            <v>USDFE-25</v>
          </cell>
        </row>
        <row r="662">
          <cell r="F662">
            <v>170051.04</v>
          </cell>
          <cell r="K662" t="str">
            <v>USDFE-25</v>
          </cell>
        </row>
        <row r="663">
          <cell r="F663">
            <v>9000.11</v>
          </cell>
          <cell r="K663" t="str">
            <v>USDFE-25</v>
          </cell>
        </row>
        <row r="664">
          <cell r="F664">
            <v>43947.33</v>
          </cell>
          <cell r="K664" t="str">
            <v>USDFE-25</v>
          </cell>
        </row>
        <row r="665">
          <cell r="F665">
            <v>19944.22</v>
          </cell>
          <cell r="K665" t="str">
            <v>USDFE-25</v>
          </cell>
        </row>
        <row r="666">
          <cell r="F666">
            <v>39649.86</v>
          </cell>
          <cell r="K666" t="str">
            <v>USDFE-25</v>
          </cell>
        </row>
        <row r="667">
          <cell r="F667">
            <v>38677.360000000001</v>
          </cell>
          <cell r="K667" t="str">
            <v>USDFE-25</v>
          </cell>
        </row>
        <row r="668">
          <cell r="F668">
            <v>2500.09</v>
          </cell>
          <cell r="K668" t="str">
            <v>USDFE-25</v>
          </cell>
        </row>
        <row r="669">
          <cell r="F669">
            <v>600062.97</v>
          </cell>
          <cell r="K669" t="str">
            <v>USDFE-25</v>
          </cell>
        </row>
        <row r="670">
          <cell r="F670">
            <v>48638.01</v>
          </cell>
          <cell r="K670" t="str">
            <v>USDFE-25</v>
          </cell>
        </row>
        <row r="671">
          <cell r="F671">
            <v>1000.35</v>
          </cell>
          <cell r="K671" t="str">
            <v>USDFE-25</v>
          </cell>
        </row>
        <row r="672">
          <cell r="F672">
            <v>154117.19</v>
          </cell>
          <cell r="K672" t="str">
            <v>USDFE-25</v>
          </cell>
        </row>
        <row r="673">
          <cell r="F673">
            <v>85633.48</v>
          </cell>
          <cell r="K673" t="str">
            <v>USDFE-25</v>
          </cell>
        </row>
        <row r="674">
          <cell r="F674">
            <v>19531.41</v>
          </cell>
          <cell r="K674" t="str">
            <v>USDFE-25</v>
          </cell>
        </row>
        <row r="675">
          <cell r="F675">
            <v>446884.1</v>
          </cell>
          <cell r="K675" t="str">
            <v>USDFE-25</v>
          </cell>
        </row>
        <row r="676">
          <cell r="F676">
            <v>14632.43</v>
          </cell>
          <cell r="K676" t="str">
            <v>USDFE-25</v>
          </cell>
        </row>
        <row r="677">
          <cell r="F677">
            <v>129553.35</v>
          </cell>
          <cell r="K677" t="str">
            <v>USDFE-25</v>
          </cell>
        </row>
        <row r="678">
          <cell r="F678">
            <v>429197.95</v>
          </cell>
          <cell r="K678" t="str">
            <v>USDFE-25</v>
          </cell>
        </row>
        <row r="679">
          <cell r="F679">
            <v>31662.78</v>
          </cell>
          <cell r="K679" t="str">
            <v>USDFE-25</v>
          </cell>
        </row>
        <row r="680">
          <cell r="F680">
            <v>25412.25</v>
          </cell>
          <cell r="K680" t="str">
            <v>USDFE-25</v>
          </cell>
        </row>
        <row r="681">
          <cell r="F681">
            <v>3999.43</v>
          </cell>
          <cell r="K681" t="str">
            <v>USDFE-25</v>
          </cell>
        </row>
        <row r="682">
          <cell r="F682">
            <v>162484.04</v>
          </cell>
          <cell r="K682" t="str">
            <v>USDFE-25</v>
          </cell>
        </row>
        <row r="683">
          <cell r="F683">
            <v>40667.120000000003</v>
          </cell>
          <cell r="K683" t="str">
            <v>USDFE-25</v>
          </cell>
        </row>
        <row r="684">
          <cell r="F684">
            <v>1458703.17</v>
          </cell>
          <cell r="K684" t="str">
            <v>USDFE-25</v>
          </cell>
        </row>
        <row r="685">
          <cell r="F685">
            <v>36776.559999999998</v>
          </cell>
          <cell r="K685" t="str">
            <v>USDFE-25</v>
          </cell>
        </row>
        <row r="686">
          <cell r="F686">
            <v>15133.63</v>
          </cell>
          <cell r="K686" t="str">
            <v>USDFE-25</v>
          </cell>
        </row>
        <row r="687">
          <cell r="F687">
            <v>232439.35</v>
          </cell>
          <cell r="K687" t="str">
            <v>USDFE-25</v>
          </cell>
        </row>
        <row r="688">
          <cell r="F688">
            <v>460065.68</v>
          </cell>
          <cell r="K688" t="str">
            <v>USDFE-25</v>
          </cell>
        </row>
        <row r="689">
          <cell r="F689">
            <v>50786.62</v>
          </cell>
          <cell r="K689" t="str">
            <v>USDFE-25</v>
          </cell>
        </row>
        <row r="690">
          <cell r="F690">
            <v>264601.78000000003</v>
          </cell>
          <cell r="K690" t="str">
            <v>USDFE-25</v>
          </cell>
        </row>
        <row r="691">
          <cell r="F691">
            <v>254840.01</v>
          </cell>
          <cell r="K691" t="str">
            <v>USDFE-25</v>
          </cell>
        </row>
        <row r="692">
          <cell r="F692">
            <v>0.02</v>
          </cell>
          <cell r="K692" t="str">
            <v>USDFE-25</v>
          </cell>
        </row>
        <row r="693">
          <cell r="F693">
            <v>508.08</v>
          </cell>
          <cell r="K693" t="str">
            <v>USDFE-25</v>
          </cell>
        </row>
        <row r="694">
          <cell r="F694">
            <v>795102.34</v>
          </cell>
          <cell r="K694" t="str">
            <v>USDFE-25</v>
          </cell>
        </row>
        <row r="695">
          <cell r="F695">
            <v>73439.42</v>
          </cell>
          <cell r="K695" t="str">
            <v>USDFE-25</v>
          </cell>
        </row>
        <row r="696">
          <cell r="F696">
            <v>41350.879999999997</v>
          </cell>
          <cell r="K696" t="str">
            <v>USDFE-25</v>
          </cell>
        </row>
        <row r="697">
          <cell r="F697">
            <v>95.49</v>
          </cell>
          <cell r="K697" t="str">
            <v>USDFE-25</v>
          </cell>
        </row>
        <row r="698">
          <cell r="F698">
            <v>5000.22</v>
          </cell>
          <cell r="K698" t="str">
            <v>USDFE-25</v>
          </cell>
        </row>
        <row r="699">
          <cell r="F699">
            <v>48845.88</v>
          </cell>
          <cell r="K699" t="str">
            <v>USDFE-25</v>
          </cell>
        </row>
        <row r="700">
          <cell r="F700">
            <v>32641.05</v>
          </cell>
          <cell r="K700" t="str">
            <v>USDFE-25</v>
          </cell>
        </row>
        <row r="701">
          <cell r="F701">
            <v>1613965.29</v>
          </cell>
          <cell r="K701" t="str">
            <v>USDFE-25</v>
          </cell>
        </row>
        <row r="702">
          <cell r="F702">
            <v>18467.11</v>
          </cell>
          <cell r="K702" t="str">
            <v>USDFE-25</v>
          </cell>
        </row>
        <row r="703">
          <cell r="F703">
            <v>10000.23</v>
          </cell>
          <cell r="K703" t="str">
            <v>USDFE-25</v>
          </cell>
        </row>
        <row r="704">
          <cell r="F704">
            <v>660884.14</v>
          </cell>
          <cell r="K704" t="str">
            <v>USDFE-25</v>
          </cell>
        </row>
        <row r="705">
          <cell r="F705">
            <v>31516.19</v>
          </cell>
          <cell r="K705" t="str">
            <v>USDFE-25</v>
          </cell>
        </row>
        <row r="706">
          <cell r="F706">
            <v>308814.57</v>
          </cell>
          <cell r="K706" t="str">
            <v>USDFE-25</v>
          </cell>
        </row>
        <row r="707">
          <cell r="F707">
            <v>14012.75</v>
          </cell>
          <cell r="K707" t="str">
            <v>USDFE-25</v>
          </cell>
        </row>
        <row r="708">
          <cell r="F708">
            <v>47508.22</v>
          </cell>
          <cell r="K708" t="str">
            <v>USDFE-25</v>
          </cell>
        </row>
        <row r="709">
          <cell r="F709">
            <v>54033</v>
          </cell>
          <cell r="K709" t="str">
            <v>USDFE-25</v>
          </cell>
        </row>
        <row r="710">
          <cell r="F710">
            <v>1470107.45</v>
          </cell>
          <cell r="K710" t="str">
            <v>USDFE-25</v>
          </cell>
        </row>
        <row r="711">
          <cell r="F711">
            <v>136599.41</v>
          </cell>
          <cell r="K711" t="str">
            <v>USDFE-25</v>
          </cell>
        </row>
        <row r="712">
          <cell r="F712">
            <v>601.26</v>
          </cell>
          <cell r="K712" t="str">
            <v>USDFE-25</v>
          </cell>
        </row>
        <row r="713">
          <cell r="F713">
            <v>202319.2</v>
          </cell>
          <cell r="K713" t="str">
            <v>USDFE-25</v>
          </cell>
        </row>
        <row r="714">
          <cell r="F714">
            <v>304486.62</v>
          </cell>
          <cell r="K714" t="str">
            <v>USDFE-25</v>
          </cell>
        </row>
        <row r="715">
          <cell r="F715">
            <v>1060007.05</v>
          </cell>
          <cell r="K715" t="str">
            <v>USDFE-25</v>
          </cell>
        </row>
        <row r="716">
          <cell r="F716">
            <v>100</v>
          </cell>
          <cell r="K716" t="str">
            <v>USDFE-25</v>
          </cell>
        </row>
        <row r="717">
          <cell r="F717">
            <v>1570480.76</v>
          </cell>
          <cell r="K717" t="str">
            <v>USDFE-25</v>
          </cell>
        </row>
        <row r="718">
          <cell r="F718">
            <v>5342501.68</v>
          </cell>
          <cell r="K718" t="str">
            <v>USDFE-25</v>
          </cell>
        </row>
        <row r="719">
          <cell r="F719">
            <v>151978.5</v>
          </cell>
          <cell r="K719" t="str">
            <v>USDFE-25</v>
          </cell>
        </row>
        <row r="720">
          <cell r="F720">
            <v>66706.490000000005</v>
          </cell>
          <cell r="K720" t="str">
            <v>USDFE-25</v>
          </cell>
        </row>
        <row r="721">
          <cell r="F721">
            <v>807883.25</v>
          </cell>
          <cell r="K721" t="str">
            <v>USDFE-25</v>
          </cell>
        </row>
        <row r="722">
          <cell r="F722">
            <v>32725.87</v>
          </cell>
          <cell r="K722" t="str">
            <v>USDFE-25</v>
          </cell>
        </row>
        <row r="723">
          <cell r="F723">
            <v>28678.66</v>
          </cell>
          <cell r="K723" t="str">
            <v>USDFE-25</v>
          </cell>
        </row>
        <row r="724">
          <cell r="F724">
            <v>2216.6799999999998</v>
          </cell>
          <cell r="K724" t="str">
            <v>USDFE-25</v>
          </cell>
        </row>
        <row r="725">
          <cell r="F725">
            <v>406820.95</v>
          </cell>
          <cell r="K725" t="str">
            <v>USDFE-25</v>
          </cell>
        </row>
        <row r="726">
          <cell r="F726">
            <v>588.17999999999995</v>
          </cell>
          <cell r="K726" t="str">
            <v>USDFE-25</v>
          </cell>
        </row>
        <row r="727">
          <cell r="F727">
            <v>85191.84</v>
          </cell>
          <cell r="K727" t="str">
            <v>USDFE-25</v>
          </cell>
        </row>
        <row r="728">
          <cell r="F728">
            <v>22016.23</v>
          </cell>
          <cell r="K728" t="str">
            <v>USDFE-25</v>
          </cell>
        </row>
        <row r="729">
          <cell r="F729">
            <v>17524.07</v>
          </cell>
          <cell r="K729" t="str">
            <v>USDFE-25</v>
          </cell>
        </row>
        <row r="730">
          <cell r="F730">
            <v>12027.8</v>
          </cell>
          <cell r="K730" t="str">
            <v>USDFE-25</v>
          </cell>
        </row>
        <row r="731">
          <cell r="F731">
            <v>10051.44</v>
          </cell>
          <cell r="K731" t="str">
            <v>USDFE-25</v>
          </cell>
        </row>
        <row r="732">
          <cell r="F732">
            <v>437.63</v>
          </cell>
          <cell r="K732" t="str">
            <v>USDFE-25</v>
          </cell>
        </row>
        <row r="733">
          <cell r="F733">
            <v>40927.43</v>
          </cell>
          <cell r="K733" t="str">
            <v>USDFE-25</v>
          </cell>
        </row>
        <row r="734">
          <cell r="F734">
            <v>1099369.47</v>
          </cell>
          <cell r="K734" t="str">
            <v>USDFE-25</v>
          </cell>
        </row>
        <row r="735">
          <cell r="F735">
            <v>287541.58</v>
          </cell>
          <cell r="K735" t="str">
            <v>USDFE-25</v>
          </cell>
        </row>
        <row r="736">
          <cell r="F736">
            <v>147739.41</v>
          </cell>
          <cell r="K736" t="str">
            <v>USDFE-25</v>
          </cell>
        </row>
        <row r="737">
          <cell r="F737">
            <v>533919.21</v>
          </cell>
          <cell r="K737" t="str">
            <v>USDFE-25</v>
          </cell>
        </row>
        <row r="738">
          <cell r="F738">
            <v>75714.36</v>
          </cell>
          <cell r="K738" t="str">
            <v>USDFE-25</v>
          </cell>
        </row>
        <row r="739">
          <cell r="F739">
            <v>37670.230000000003</v>
          </cell>
          <cell r="K739" t="str">
            <v>USDFE-25</v>
          </cell>
        </row>
        <row r="740">
          <cell r="F740">
            <v>349812.99</v>
          </cell>
          <cell r="K740" t="str">
            <v>USDFE-25</v>
          </cell>
        </row>
        <row r="741">
          <cell r="F741">
            <v>10908.13</v>
          </cell>
          <cell r="K741" t="str">
            <v>USDFE-25</v>
          </cell>
        </row>
        <row r="742">
          <cell r="F742">
            <v>795657.65</v>
          </cell>
          <cell r="K742" t="str">
            <v>USDFE-25</v>
          </cell>
        </row>
        <row r="743">
          <cell r="F743">
            <v>915009.29</v>
          </cell>
          <cell r="K743" t="str">
            <v>USDFE-25</v>
          </cell>
        </row>
        <row r="744">
          <cell r="F744">
            <v>11964.54</v>
          </cell>
          <cell r="K744" t="str">
            <v>USDFE-25</v>
          </cell>
        </row>
        <row r="745">
          <cell r="F745">
            <v>5319.71</v>
          </cell>
          <cell r="K745" t="str">
            <v>USDFE-25</v>
          </cell>
        </row>
        <row r="746">
          <cell r="F746">
            <v>291615.35999999999</v>
          </cell>
          <cell r="K746" t="str">
            <v>USDFE-25</v>
          </cell>
        </row>
        <row r="747">
          <cell r="F747">
            <v>214944.99</v>
          </cell>
          <cell r="K747" t="str">
            <v>USDFE-25</v>
          </cell>
        </row>
        <row r="748">
          <cell r="F748">
            <v>154987.72</v>
          </cell>
          <cell r="K748" t="str">
            <v>USDFE-25</v>
          </cell>
        </row>
        <row r="749">
          <cell r="F749">
            <v>18486.650000000001</v>
          </cell>
          <cell r="K749" t="str">
            <v>USDFE-25</v>
          </cell>
        </row>
        <row r="750">
          <cell r="F750">
            <v>119481.41</v>
          </cell>
          <cell r="K750" t="str">
            <v>USDFE-25</v>
          </cell>
        </row>
        <row r="751">
          <cell r="F751">
            <v>25281.09</v>
          </cell>
          <cell r="K751" t="str">
            <v>USDFE-25</v>
          </cell>
        </row>
        <row r="752">
          <cell r="F752">
            <v>1514.84</v>
          </cell>
          <cell r="K752" t="str">
            <v>USDFE-25</v>
          </cell>
        </row>
        <row r="753">
          <cell r="F753">
            <v>8027.04</v>
          </cell>
          <cell r="K753" t="str">
            <v>USDFE-25</v>
          </cell>
        </row>
        <row r="754">
          <cell r="F754">
            <v>524226.99</v>
          </cell>
          <cell r="K754" t="str">
            <v>USDFE-25</v>
          </cell>
        </row>
        <row r="755">
          <cell r="F755">
            <v>5711.66</v>
          </cell>
          <cell r="K755" t="str">
            <v>USDFE-25</v>
          </cell>
        </row>
        <row r="756">
          <cell r="F756">
            <v>1698.63</v>
          </cell>
          <cell r="K756" t="str">
            <v>USDFE-25</v>
          </cell>
        </row>
        <row r="757">
          <cell r="F757">
            <v>17807.29</v>
          </cell>
          <cell r="K757" t="str">
            <v>USDFE-25</v>
          </cell>
        </row>
        <row r="758">
          <cell r="F758">
            <v>46195.05</v>
          </cell>
          <cell r="K758" t="str">
            <v>USDFE-25</v>
          </cell>
        </row>
        <row r="759">
          <cell r="F759">
            <v>689489.76</v>
          </cell>
          <cell r="K759" t="str">
            <v>USDFE-25</v>
          </cell>
        </row>
        <row r="760">
          <cell r="F760">
            <v>162364.62</v>
          </cell>
          <cell r="K760" t="str">
            <v>USDFE-25</v>
          </cell>
        </row>
        <row r="761">
          <cell r="F761">
            <v>33014.11</v>
          </cell>
          <cell r="K761" t="str">
            <v>USDFE-25</v>
          </cell>
        </row>
        <row r="762">
          <cell r="F762">
            <v>905210.62</v>
          </cell>
          <cell r="K762" t="str">
            <v>USDFE-25</v>
          </cell>
        </row>
        <row r="763">
          <cell r="F763">
            <v>228262.26</v>
          </cell>
          <cell r="K763" t="str">
            <v>USDFE-25</v>
          </cell>
        </row>
        <row r="764">
          <cell r="F764">
            <v>3116288.28</v>
          </cell>
          <cell r="K764" t="str">
            <v>USDFE-25</v>
          </cell>
        </row>
        <row r="765">
          <cell r="F765">
            <v>67303.05</v>
          </cell>
          <cell r="K765" t="str">
            <v>USDFE-25</v>
          </cell>
        </row>
        <row r="766">
          <cell r="F766">
            <v>99632.35</v>
          </cell>
          <cell r="K766" t="str">
            <v>USDFE-25</v>
          </cell>
        </row>
        <row r="767">
          <cell r="F767">
            <v>72189.429999999993</v>
          </cell>
          <cell r="K767" t="str">
            <v>USDFE-25</v>
          </cell>
        </row>
        <row r="768">
          <cell r="F768">
            <v>131885.39000000001</v>
          </cell>
          <cell r="K768" t="str">
            <v>USDFE-25</v>
          </cell>
        </row>
        <row r="769">
          <cell r="F769">
            <v>65431.67</v>
          </cell>
          <cell r="K769" t="str">
            <v>USDFE-25</v>
          </cell>
        </row>
        <row r="770">
          <cell r="F770">
            <v>479776.35</v>
          </cell>
          <cell r="K770" t="str">
            <v>USDFE-25</v>
          </cell>
        </row>
        <row r="771">
          <cell r="F771">
            <v>1048.2</v>
          </cell>
          <cell r="K771" t="str">
            <v>USDFE-25</v>
          </cell>
        </row>
        <row r="772">
          <cell r="F772">
            <v>550.25</v>
          </cell>
          <cell r="K772" t="str">
            <v>USDFE-25</v>
          </cell>
        </row>
        <row r="773">
          <cell r="F773">
            <v>408324.38</v>
          </cell>
          <cell r="K773" t="str">
            <v>USDFE-25</v>
          </cell>
        </row>
        <row r="774">
          <cell r="F774">
            <v>20214.419999999998</v>
          </cell>
          <cell r="K774" t="str">
            <v>USDFE-25</v>
          </cell>
        </row>
        <row r="775">
          <cell r="F775">
            <v>780954.59</v>
          </cell>
          <cell r="K775" t="str">
            <v>USDFE-25</v>
          </cell>
        </row>
        <row r="776">
          <cell r="F776">
            <v>44092.43</v>
          </cell>
          <cell r="K776" t="str">
            <v>USDFE-25</v>
          </cell>
        </row>
        <row r="777">
          <cell r="F777">
            <v>9400.2900000000009</v>
          </cell>
          <cell r="K777" t="str">
            <v>USDFE-25</v>
          </cell>
        </row>
        <row r="778">
          <cell r="F778">
            <v>17726.61</v>
          </cell>
          <cell r="K778" t="str">
            <v>USDFE-25</v>
          </cell>
        </row>
        <row r="779">
          <cell r="F779">
            <v>76022.259999999995</v>
          </cell>
          <cell r="K779" t="str">
            <v>USDFE-25</v>
          </cell>
        </row>
        <row r="780">
          <cell r="F780">
            <v>35128.71</v>
          </cell>
          <cell r="K780" t="str">
            <v>USDFE-25</v>
          </cell>
        </row>
        <row r="781">
          <cell r="F781">
            <v>93291.73</v>
          </cell>
          <cell r="K781" t="str">
            <v>USDFE-25</v>
          </cell>
        </row>
        <row r="782">
          <cell r="F782">
            <v>19701.669999999998</v>
          </cell>
          <cell r="K782" t="str">
            <v>USDFE-25</v>
          </cell>
        </row>
        <row r="783">
          <cell r="F783">
            <v>454.75</v>
          </cell>
          <cell r="K783" t="str">
            <v>USDFE-25</v>
          </cell>
        </row>
        <row r="784">
          <cell r="F784">
            <v>17890.8</v>
          </cell>
          <cell r="K784" t="str">
            <v>USDFE-25</v>
          </cell>
        </row>
        <row r="785">
          <cell r="F785">
            <v>143159.34</v>
          </cell>
          <cell r="K785" t="str">
            <v>USDFE-25</v>
          </cell>
        </row>
        <row r="786">
          <cell r="F786">
            <v>524917.56000000006</v>
          </cell>
          <cell r="K786" t="str">
            <v>USDFE-25</v>
          </cell>
        </row>
        <row r="787">
          <cell r="F787">
            <v>16968.39</v>
          </cell>
          <cell r="K787" t="str">
            <v>USDFE-25</v>
          </cell>
        </row>
        <row r="788">
          <cell r="F788">
            <v>350091.86</v>
          </cell>
          <cell r="K788" t="str">
            <v>USDFE-25</v>
          </cell>
        </row>
        <row r="789">
          <cell r="F789">
            <v>64598.43</v>
          </cell>
          <cell r="K789" t="str">
            <v>USDFE-25</v>
          </cell>
        </row>
        <row r="790">
          <cell r="F790">
            <v>43769.24</v>
          </cell>
          <cell r="K790" t="str">
            <v>GBPFE-25</v>
          </cell>
        </row>
        <row r="791">
          <cell r="F791">
            <v>31165.54</v>
          </cell>
          <cell r="K791" t="str">
            <v>GBPFE-25</v>
          </cell>
        </row>
        <row r="792">
          <cell r="F792">
            <v>516078.08000000002</v>
          </cell>
          <cell r="K792" t="str">
            <v>GBPFE-25</v>
          </cell>
        </row>
        <row r="793">
          <cell r="F793">
            <v>1482969.9</v>
          </cell>
          <cell r="K793" t="str">
            <v>GBPFE-25</v>
          </cell>
        </row>
        <row r="794">
          <cell r="F794">
            <v>1975083.29</v>
          </cell>
          <cell r="K794" t="str">
            <v>GBPFE-25</v>
          </cell>
        </row>
        <row r="795">
          <cell r="F795">
            <v>11232.59</v>
          </cell>
          <cell r="K795" t="str">
            <v>GBPFE-25</v>
          </cell>
        </row>
        <row r="796">
          <cell r="F796">
            <v>6958.42</v>
          </cell>
          <cell r="K796" t="str">
            <v>GBPFE-25</v>
          </cell>
        </row>
        <row r="797">
          <cell r="F797">
            <v>115914.59</v>
          </cell>
          <cell r="K797" t="str">
            <v>GBPFE-25</v>
          </cell>
        </row>
        <row r="798">
          <cell r="F798">
            <v>411.85</v>
          </cell>
          <cell r="K798" t="str">
            <v>GBPFE-25</v>
          </cell>
        </row>
        <row r="799">
          <cell r="F799">
            <v>2900.02</v>
          </cell>
          <cell r="K799" t="str">
            <v>GBPFE-25</v>
          </cell>
        </row>
        <row r="800">
          <cell r="F800">
            <v>5981.49</v>
          </cell>
          <cell r="K800" t="str">
            <v>GBPFE-25</v>
          </cell>
        </row>
        <row r="801">
          <cell r="F801">
            <v>1819.82</v>
          </cell>
          <cell r="K801" t="str">
            <v>GBPFE-25</v>
          </cell>
        </row>
        <row r="802">
          <cell r="F802">
            <v>6813.28</v>
          </cell>
          <cell r="K802" t="str">
            <v>GBPFE-25</v>
          </cell>
        </row>
        <row r="803">
          <cell r="F803">
            <v>396.52</v>
          </cell>
          <cell r="K803" t="str">
            <v>GBPFE-25</v>
          </cell>
        </row>
        <row r="804">
          <cell r="F804">
            <v>143500.06</v>
          </cell>
          <cell r="K804" t="str">
            <v>GBPFE-25</v>
          </cell>
        </row>
        <row r="805">
          <cell r="F805">
            <v>0.14000000000000001</v>
          </cell>
          <cell r="K805" t="str">
            <v>GBPFE-25</v>
          </cell>
        </row>
        <row r="806">
          <cell r="F806">
            <v>0.14000000000000001</v>
          </cell>
          <cell r="K806" t="str">
            <v>GBPFE-25</v>
          </cell>
        </row>
        <row r="807">
          <cell r="F807">
            <v>2201.5100000000002</v>
          </cell>
          <cell r="K807" t="str">
            <v>GBPFE-25</v>
          </cell>
        </row>
        <row r="808">
          <cell r="F808">
            <v>42232.87</v>
          </cell>
          <cell r="K808" t="str">
            <v>GBPFE-25</v>
          </cell>
        </row>
        <row r="809">
          <cell r="F809">
            <v>230485.23</v>
          </cell>
          <cell r="K809" t="str">
            <v>GBPFE-25</v>
          </cell>
        </row>
        <row r="810">
          <cell r="F810">
            <v>139695.44</v>
          </cell>
          <cell r="K810" t="str">
            <v>GBPFE-25</v>
          </cell>
        </row>
        <row r="811">
          <cell r="F811">
            <v>78303.289999999994</v>
          </cell>
          <cell r="K811" t="str">
            <v>GBPFE-25</v>
          </cell>
        </row>
        <row r="812">
          <cell r="F812">
            <v>1039069.13</v>
          </cell>
          <cell r="K812" t="str">
            <v>GBPFE-25</v>
          </cell>
        </row>
        <row r="813">
          <cell r="F813">
            <v>44149.27</v>
          </cell>
          <cell r="K813" t="str">
            <v>GBPFE-25</v>
          </cell>
        </row>
        <row r="814">
          <cell r="F814">
            <v>415134.32</v>
          </cell>
          <cell r="K814" t="str">
            <v>GBPFE-25</v>
          </cell>
        </row>
        <row r="815">
          <cell r="F815">
            <v>35552.559999999998</v>
          </cell>
          <cell r="K815" t="str">
            <v>GBPFE-25</v>
          </cell>
        </row>
        <row r="816">
          <cell r="F816">
            <v>90475.41</v>
          </cell>
          <cell r="K816" t="str">
            <v>GBPFE-25</v>
          </cell>
        </row>
        <row r="817">
          <cell r="F817">
            <v>767488.42</v>
          </cell>
          <cell r="K817" t="str">
            <v>GBPFE-25</v>
          </cell>
        </row>
        <row r="818">
          <cell r="F818">
            <v>384330.64</v>
          </cell>
          <cell r="K818" t="str">
            <v>GBPFE-25</v>
          </cell>
        </row>
        <row r="819">
          <cell r="F819">
            <v>173750.72</v>
          </cell>
          <cell r="K819" t="str">
            <v>GBPFE-25</v>
          </cell>
        </row>
        <row r="820">
          <cell r="F820">
            <v>42179.19</v>
          </cell>
          <cell r="K820" t="str">
            <v>GBPFE-25</v>
          </cell>
        </row>
        <row r="821">
          <cell r="F821">
            <v>4256.7700000000004</v>
          </cell>
          <cell r="K821" t="str">
            <v>GBPFE-25</v>
          </cell>
        </row>
        <row r="822">
          <cell r="F822">
            <v>115009.34</v>
          </cell>
          <cell r="K822" t="str">
            <v>GBPFE-25</v>
          </cell>
        </row>
        <row r="823">
          <cell r="F823">
            <v>17315.32</v>
          </cell>
          <cell r="K823" t="str">
            <v>GBPFE-25</v>
          </cell>
        </row>
        <row r="824">
          <cell r="F824">
            <v>7472.95</v>
          </cell>
          <cell r="K824" t="str">
            <v>GBPFE-25</v>
          </cell>
        </row>
        <row r="825">
          <cell r="F825">
            <v>91354.04</v>
          </cell>
          <cell r="K825" t="str">
            <v>GBPFE-25</v>
          </cell>
        </row>
        <row r="826">
          <cell r="F826">
            <v>114585.68</v>
          </cell>
          <cell r="K826" t="str">
            <v>GBPFE-25</v>
          </cell>
        </row>
        <row r="827">
          <cell r="F827">
            <v>701.54</v>
          </cell>
          <cell r="K827" t="str">
            <v>GBPFE-25</v>
          </cell>
        </row>
        <row r="828">
          <cell r="F828">
            <v>1197.52</v>
          </cell>
          <cell r="K828" t="str">
            <v>GBPFE-25</v>
          </cell>
        </row>
        <row r="829">
          <cell r="F829">
            <v>79173.89</v>
          </cell>
          <cell r="K829" t="str">
            <v>GBPFE-25</v>
          </cell>
        </row>
        <row r="830">
          <cell r="F830">
            <v>192283.95</v>
          </cell>
          <cell r="K830" t="str">
            <v>GBPFE-25</v>
          </cell>
        </row>
        <row r="831">
          <cell r="F831">
            <v>4118.71</v>
          </cell>
          <cell r="K831" t="str">
            <v>GBPFE-25</v>
          </cell>
        </row>
        <row r="832">
          <cell r="F832">
            <v>9920.67</v>
          </cell>
          <cell r="K832" t="str">
            <v>GBPFE-25</v>
          </cell>
        </row>
        <row r="833">
          <cell r="F833">
            <v>11052.88</v>
          </cell>
          <cell r="K833" t="str">
            <v>GBPFE-25</v>
          </cell>
        </row>
        <row r="834">
          <cell r="F834">
            <v>480.12</v>
          </cell>
          <cell r="K834" t="str">
            <v>GBPFE-25</v>
          </cell>
        </row>
        <row r="835">
          <cell r="F835">
            <v>4654.6899999999996</v>
          </cell>
          <cell r="K835" t="str">
            <v>GBPFE-25</v>
          </cell>
        </row>
        <row r="836">
          <cell r="F836">
            <v>27416.21</v>
          </cell>
          <cell r="K836" t="str">
            <v>GBPFE-25</v>
          </cell>
        </row>
        <row r="837">
          <cell r="F837">
            <v>81832.28</v>
          </cell>
          <cell r="K837" t="str">
            <v>GBPFE-25</v>
          </cell>
        </row>
        <row r="838">
          <cell r="F838">
            <v>146499.82999999999</v>
          </cell>
          <cell r="K838" t="str">
            <v>GBPFE-25</v>
          </cell>
        </row>
        <row r="839">
          <cell r="F839">
            <v>550.45000000000005</v>
          </cell>
          <cell r="K839" t="str">
            <v>GBPFE-25</v>
          </cell>
        </row>
        <row r="840">
          <cell r="F840">
            <v>52166.77</v>
          </cell>
          <cell r="K840" t="str">
            <v>GBPFE-25</v>
          </cell>
        </row>
        <row r="841">
          <cell r="F841">
            <v>1.04</v>
          </cell>
          <cell r="K841" t="str">
            <v>GBPFE-25</v>
          </cell>
        </row>
        <row r="842">
          <cell r="F842">
            <v>12977.52</v>
          </cell>
          <cell r="K842" t="str">
            <v>GBPFE-25</v>
          </cell>
        </row>
        <row r="843">
          <cell r="F843">
            <v>704748.66</v>
          </cell>
          <cell r="K843" t="str">
            <v>GBPFE-25</v>
          </cell>
        </row>
        <row r="844">
          <cell r="F844">
            <v>428903.42</v>
          </cell>
          <cell r="K844" t="str">
            <v>GBPFE-25</v>
          </cell>
        </row>
        <row r="845">
          <cell r="F845">
            <v>349428.7</v>
          </cell>
          <cell r="K845" t="str">
            <v>GBPFE-25</v>
          </cell>
        </row>
        <row r="846">
          <cell r="F846">
            <v>118478.24</v>
          </cell>
          <cell r="K846" t="str">
            <v>GBPFE-25</v>
          </cell>
        </row>
        <row r="847">
          <cell r="F847">
            <v>89251.55</v>
          </cell>
          <cell r="K847" t="str">
            <v>GBPFE-25</v>
          </cell>
        </row>
        <row r="848">
          <cell r="F848">
            <v>4000.48</v>
          </cell>
          <cell r="K848" t="str">
            <v>GBPFE-25</v>
          </cell>
        </row>
        <row r="849">
          <cell r="F849">
            <v>109237.45</v>
          </cell>
          <cell r="K849" t="str">
            <v>GBPFE-25</v>
          </cell>
        </row>
        <row r="850">
          <cell r="F850">
            <v>62972.52</v>
          </cell>
          <cell r="K850" t="str">
            <v>GBPFE-25</v>
          </cell>
        </row>
        <row r="851">
          <cell r="F851">
            <v>30767.119999999999</v>
          </cell>
          <cell r="K851" t="str">
            <v>GBPFE-25</v>
          </cell>
        </row>
        <row r="852">
          <cell r="F852">
            <v>2008.54</v>
          </cell>
          <cell r="K852" t="str">
            <v>GBPFE-25</v>
          </cell>
        </row>
        <row r="853">
          <cell r="F853">
            <v>158911.67999999999</v>
          </cell>
          <cell r="K853" t="str">
            <v>GBPFE-25</v>
          </cell>
        </row>
        <row r="854">
          <cell r="F854">
            <v>40444.78</v>
          </cell>
          <cell r="K854" t="str">
            <v>GBPFE-25</v>
          </cell>
        </row>
        <row r="855">
          <cell r="F855">
            <v>42406.06</v>
          </cell>
          <cell r="K855" t="str">
            <v>GBPFE-25</v>
          </cell>
        </row>
        <row r="856">
          <cell r="F856">
            <v>258376.08</v>
          </cell>
          <cell r="K856" t="str">
            <v>GBPFE-25</v>
          </cell>
        </row>
        <row r="857">
          <cell r="F857">
            <v>64716.71</v>
          </cell>
          <cell r="K857" t="str">
            <v>GBPFE-25</v>
          </cell>
        </row>
        <row r="858">
          <cell r="F858">
            <v>118424.32000000001</v>
          </cell>
          <cell r="K858" t="str">
            <v>GBPFE-25</v>
          </cell>
        </row>
        <row r="859">
          <cell r="F859">
            <v>167879.66</v>
          </cell>
          <cell r="K859" t="str">
            <v>GBPFE-25</v>
          </cell>
        </row>
        <row r="860">
          <cell r="F860">
            <v>23445.119999999999</v>
          </cell>
          <cell r="K860" t="str">
            <v>GBPFE-25</v>
          </cell>
        </row>
        <row r="861">
          <cell r="F861">
            <v>49471.91</v>
          </cell>
          <cell r="K861" t="str">
            <v>GBPFE-25</v>
          </cell>
        </row>
        <row r="862">
          <cell r="F862">
            <v>416909.63</v>
          </cell>
          <cell r="K862" t="str">
            <v>GBPFE-25</v>
          </cell>
        </row>
        <row r="863">
          <cell r="F863">
            <v>65641.490000000005</v>
          </cell>
          <cell r="K863" t="str">
            <v>GBPFE-25</v>
          </cell>
        </row>
        <row r="864">
          <cell r="F864">
            <v>5160.74</v>
          </cell>
          <cell r="K864" t="str">
            <v>GBPFE-25</v>
          </cell>
        </row>
        <row r="865">
          <cell r="F865">
            <v>19769.14</v>
          </cell>
          <cell r="K865" t="str">
            <v>GBPFE-25</v>
          </cell>
        </row>
        <row r="866">
          <cell r="F866">
            <v>59.38</v>
          </cell>
          <cell r="K866" t="str">
            <v>GBPFE-25</v>
          </cell>
        </row>
        <row r="867">
          <cell r="F867">
            <v>567706.69999999995</v>
          </cell>
          <cell r="K867" t="str">
            <v>GBPFE-25</v>
          </cell>
        </row>
        <row r="868">
          <cell r="F868">
            <v>123898.02</v>
          </cell>
          <cell r="K868" t="str">
            <v>GBPFE-25</v>
          </cell>
        </row>
        <row r="869">
          <cell r="F869">
            <v>29513.08</v>
          </cell>
          <cell r="K869" t="str">
            <v>GBPFE-25</v>
          </cell>
        </row>
        <row r="870">
          <cell r="F870">
            <v>9478.16</v>
          </cell>
          <cell r="K870" t="str">
            <v>GBPFE-25</v>
          </cell>
        </row>
        <row r="871">
          <cell r="F871">
            <v>48671.73</v>
          </cell>
          <cell r="K871" t="str">
            <v>GBPFE-25</v>
          </cell>
        </row>
        <row r="872">
          <cell r="F872">
            <v>13024.46</v>
          </cell>
          <cell r="K872" t="str">
            <v>GBPFE-25</v>
          </cell>
        </row>
        <row r="873">
          <cell r="F873">
            <v>15717.34</v>
          </cell>
          <cell r="K873" t="str">
            <v>GBPFE-25</v>
          </cell>
        </row>
        <row r="874">
          <cell r="F874">
            <v>31885.93</v>
          </cell>
          <cell r="K874" t="str">
            <v>GBPFE-25</v>
          </cell>
        </row>
        <row r="875">
          <cell r="F875">
            <v>1080.6400000000001</v>
          </cell>
          <cell r="K875" t="str">
            <v>GBPFE-25</v>
          </cell>
        </row>
        <row r="876">
          <cell r="F876">
            <v>193120.85</v>
          </cell>
          <cell r="K876" t="str">
            <v>GBPFE-25</v>
          </cell>
        </row>
        <row r="877">
          <cell r="F877">
            <v>84929.67</v>
          </cell>
          <cell r="K877" t="str">
            <v>GBPFE-25</v>
          </cell>
        </row>
        <row r="878">
          <cell r="F878">
            <v>404.21</v>
          </cell>
          <cell r="K878" t="str">
            <v>GBPFE-25</v>
          </cell>
        </row>
        <row r="879">
          <cell r="F879">
            <v>8369.98</v>
          </cell>
          <cell r="K879" t="str">
            <v>GBPFE-25</v>
          </cell>
        </row>
        <row r="880">
          <cell r="F880">
            <v>266441.32</v>
          </cell>
          <cell r="K880" t="str">
            <v>GBPFE-25</v>
          </cell>
        </row>
        <row r="881">
          <cell r="F881">
            <v>187217.29</v>
          </cell>
          <cell r="K881" t="str">
            <v>GBPFE-25</v>
          </cell>
        </row>
        <row r="882">
          <cell r="F882">
            <v>280222.98</v>
          </cell>
          <cell r="K882" t="str">
            <v>GBPFE-25</v>
          </cell>
        </row>
        <row r="883">
          <cell r="F883">
            <v>929277.94</v>
          </cell>
          <cell r="K883" t="str">
            <v>GBPFE-25</v>
          </cell>
        </row>
        <row r="884">
          <cell r="F884">
            <v>362946.23</v>
          </cell>
          <cell r="K884" t="str">
            <v>GBPFE-25</v>
          </cell>
        </row>
        <row r="885">
          <cell r="F885">
            <v>961057.71</v>
          </cell>
          <cell r="K885" t="str">
            <v>GBPFE-25</v>
          </cell>
        </row>
        <row r="886">
          <cell r="F886">
            <v>18234.03</v>
          </cell>
          <cell r="K886" t="str">
            <v>GBPFE-25</v>
          </cell>
        </row>
        <row r="887">
          <cell r="F887">
            <v>28649.8</v>
          </cell>
          <cell r="K887" t="str">
            <v>GBPFE-25</v>
          </cell>
        </row>
        <row r="888">
          <cell r="F888">
            <v>43705.84</v>
          </cell>
          <cell r="K888" t="str">
            <v>GBPFE-25</v>
          </cell>
        </row>
        <row r="889">
          <cell r="F889">
            <v>25190.7</v>
          </cell>
          <cell r="K889" t="str">
            <v>GBPFE-25</v>
          </cell>
        </row>
        <row r="890">
          <cell r="F890">
            <v>140696.88</v>
          </cell>
          <cell r="K890" t="str">
            <v>GBPFE-25</v>
          </cell>
        </row>
        <row r="891">
          <cell r="F891">
            <v>92784.14</v>
          </cell>
          <cell r="K891" t="str">
            <v>GBPFE-25</v>
          </cell>
        </row>
        <row r="892">
          <cell r="F892">
            <v>22994.9</v>
          </cell>
          <cell r="K892" t="str">
            <v>GBPFE-25</v>
          </cell>
        </row>
        <row r="893">
          <cell r="F893">
            <v>223074.33</v>
          </cell>
          <cell r="K893" t="str">
            <v>GBPFE-25</v>
          </cell>
        </row>
        <row r="894">
          <cell r="F894">
            <v>102558.09</v>
          </cell>
          <cell r="K894" t="str">
            <v>GBPFE-25</v>
          </cell>
        </row>
        <row r="895">
          <cell r="F895">
            <v>87490.49</v>
          </cell>
          <cell r="K895" t="str">
            <v>GBPFE-25</v>
          </cell>
        </row>
        <row r="896">
          <cell r="F896">
            <v>173592.2</v>
          </cell>
          <cell r="K896" t="str">
            <v>GBPFE-25</v>
          </cell>
        </row>
        <row r="897">
          <cell r="F897">
            <v>10902.48</v>
          </cell>
          <cell r="K897" t="str">
            <v>GBPFE-25</v>
          </cell>
        </row>
        <row r="898">
          <cell r="F898">
            <v>365644.79</v>
          </cell>
          <cell r="K898" t="str">
            <v>GBPFE-25</v>
          </cell>
        </row>
        <row r="899">
          <cell r="F899">
            <v>259195.84</v>
          </cell>
          <cell r="K899" t="str">
            <v>GBPFE-25</v>
          </cell>
        </row>
        <row r="900">
          <cell r="F900">
            <v>7731.2</v>
          </cell>
          <cell r="K900" t="str">
            <v>GBPFE-25</v>
          </cell>
        </row>
        <row r="901">
          <cell r="F901">
            <v>12882.8</v>
          </cell>
          <cell r="K901" t="str">
            <v>GBPFE-25</v>
          </cell>
        </row>
        <row r="902">
          <cell r="F902">
            <v>8515.6299999999992</v>
          </cell>
          <cell r="K902" t="str">
            <v>GBPFE-25</v>
          </cell>
        </row>
        <row r="903">
          <cell r="F903">
            <v>85.4</v>
          </cell>
          <cell r="K903" t="str">
            <v>GBPFE-25</v>
          </cell>
        </row>
        <row r="904">
          <cell r="F904">
            <v>881.42</v>
          </cell>
          <cell r="K904" t="str">
            <v>GBPFE-25</v>
          </cell>
        </row>
        <row r="905">
          <cell r="F905">
            <v>148076.01999999999</v>
          </cell>
          <cell r="K905" t="str">
            <v>GBPFE-25</v>
          </cell>
        </row>
        <row r="906">
          <cell r="F906">
            <v>141470.82999999999</v>
          </cell>
          <cell r="K906" t="str">
            <v>GBPFE-25</v>
          </cell>
        </row>
        <row r="907">
          <cell r="F907">
            <v>428027.57</v>
          </cell>
          <cell r="K907" t="str">
            <v>GBPFE-25</v>
          </cell>
        </row>
        <row r="908">
          <cell r="F908">
            <v>17758</v>
          </cell>
          <cell r="K908" t="str">
            <v>GBPFE-25</v>
          </cell>
        </row>
        <row r="909">
          <cell r="F909">
            <v>232823.47</v>
          </cell>
          <cell r="K909" t="str">
            <v>GBPFE-25</v>
          </cell>
        </row>
        <row r="910">
          <cell r="F910">
            <v>19501.91</v>
          </cell>
          <cell r="K910" t="str">
            <v>GBPFE-25</v>
          </cell>
        </row>
        <row r="911">
          <cell r="F911">
            <v>32325.19</v>
          </cell>
          <cell r="K911" t="str">
            <v>GBPFE-25</v>
          </cell>
        </row>
        <row r="912">
          <cell r="F912">
            <v>395210.11</v>
          </cell>
          <cell r="K912" t="str">
            <v>GBPFE-25</v>
          </cell>
        </row>
        <row r="913">
          <cell r="F913">
            <v>22251.759999999998</v>
          </cell>
          <cell r="K913" t="str">
            <v>GBPFE-25</v>
          </cell>
        </row>
        <row r="914">
          <cell r="F914">
            <v>22215.919999999998</v>
          </cell>
          <cell r="K914" t="str">
            <v>GBPFE-25</v>
          </cell>
        </row>
        <row r="915">
          <cell r="F915">
            <v>44257.37</v>
          </cell>
          <cell r="K915" t="str">
            <v>GBPFE-25</v>
          </cell>
        </row>
        <row r="916">
          <cell r="F916">
            <v>3585.32</v>
          </cell>
          <cell r="K916" t="str">
            <v>GBPFE-25</v>
          </cell>
        </row>
        <row r="917">
          <cell r="F917">
            <v>184956.18</v>
          </cell>
          <cell r="K917" t="str">
            <v>GBPFE-25</v>
          </cell>
        </row>
        <row r="918">
          <cell r="F918">
            <v>42353.08</v>
          </cell>
          <cell r="K918" t="str">
            <v>GBPFE-25</v>
          </cell>
        </row>
        <row r="919">
          <cell r="F919">
            <v>99065.55</v>
          </cell>
          <cell r="K919" t="str">
            <v>GBPFE-25</v>
          </cell>
        </row>
        <row r="920">
          <cell r="F920">
            <v>50258.68</v>
          </cell>
          <cell r="K920" t="str">
            <v>GBPFE-25</v>
          </cell>
        </row>
        <row r="921">
          <cell r="F921">
            <v>126826.92</v>
          </cell>
          <cell r="K921" t="str">
            <v>GBPFE-25</v>
          </cell>
        </row>
        <row r="922">
          <cell r="F922">
            <v>4970.1400000000003</v>
          </cell>
          <cell r="K922" t="str">
            <v>GBPFE-25</v>
          </cell>
        </row>
        <row r="923">
          <cell r="F923">
            <v>3241.08</v>
          </cell>
          <cell r="K923" t="str">
            <v>GBPFE-25</v>
          </cell>
        </row>
        <row r="924">
          <cell r="F924">
            <v>82277.62</v>
          </cell>
          <cell r="K924" t="str">
            <v>GBPFE-25</v>
          </cell>
        </row>
        <row r="925">
          <cell r="F925">
            <v>48788.65</v>
          </cell>
          <cell r="K925" t="str">
            <v>GBPFE-25</v>
          </cell>
        </row>
        <row r="926">
          <cell r="F926">
            <v>92461.35</v>
          </cell>
          <cell r="K926" t="str">
            <v>GBPFE-25</v>
          </cell>
        </row>
        <row r="927">
          <cell r="F927">
            <v>259474.99</v>
          </cell>
          <cell r="K927" t="str">
            <v>GBPFE-25</v>
          </cell>
        </row>
        <row r="928">
          <cell r="F928">
            <v>899.39</v>
          </cell>
          <cell r="K928" t="str">
            <v>GBPFE-25</v>
          </cell>
        </row>
        <row r="929">
          <cell r="F929">
            <v>55859.73</v>
          </cell>
          <cell r="K929" t="str">
            <v>GBPFE-25</v>
          </cell>
        </row>
        <row r="930">
          <cell r="F930">
            <v>767616.48</v>
          </cell>
          <cell r="K930" t="str">
            <v>GBPFE-25</v>
          </cell>
        </row>
        <row r="931">
          <cell r="F931">
            <v>159736.76</v>
          </cell>
          <cell r="K931" t="str">
            <v>GBPFE-25</v>
          </cell>
        </row>
        <row r="932">
          <cell r="F932">
            <v>12731.04</v>
          </cell>
          <cell r="K932" t="str">
            <v>GBPFE-25</v>
          </cell>
        </row>
        <row r="933">
          <cell r="F933">
            <v>12811.36</v>
          </cell>
          <cell r="K933" t="str">
            <v>GBPFE-25</v>
          </cell>
        </row>
        <row r="934">
          <cell r="F934">
            <v>682493.1</v>
          </cell>
          <cell r="K934" t="str">
            <v>GBPFE-25</v>
          </cell>
        </row>
        <row r="935">
          <cell r="F935">
            <v>8503.7000000000007</v>
          </cell>
          <cell r="K935" t="str">
            <v>GBPFE-25</v>
          </cell>
        </row>
        <row r="936">
          <cell r="F936">
            <v>37536.01</v>
          </cell>
          <cell r="K936" t="str">
            <v>GBPFE-25</v>
          </cell>
        </row>
        <row r="937">
          <cell r="F937">
            <v>20115.14</v>
          </cell>
          <cell r="K937" t="str">
            <v>GBPFE-25</v>
          </cell>
        </row>
        <row r="938">
          <cell r="F938">
            <v>11930.47</v>
          </cell>
          <cell r="K938" t="str">
            <v>GBPFE-25</v>
          </cell>
        </row>
        <row r="939">
          <cell r="F939">
            <v>610537.23</v>
          </cell>
          <cell r="K939" t="str">
            <v>GBPFE-25</v>
          </cell>
        </row>
        <row r="940">
          <cell r="F940">
            <v>137778.72</v>
          </cell>
          <cell r="K940" t="str">
            <v>GBPFE-25</v>
          </cell>
        </row>
        <row r="941">
          <cell r="F941">
            <v>158669.63</v>
          </cell>
          <cell r="K941" t="str">
            <v>GBPFE-25</v>
          </cell>
        </row>
        <row r="942">
          <cell r="F942">
            <v>203355.74</v>
          </cell>
          <cell r="K942" t="str">
            <v>GBPFE-25</v>
          </cell>
        </row>
        <row r="943">
          <cell r="F943">
            <v>148623.14000000001</v>
          </cell>
          <cell r="K943" t="str">
            <v>GBPFE-25</v>
          </cell>
        </row>
        <row r="944">
          <cell r="F944">
            <v>25604.880000000001</v>
          </cell>
          <cell r="K944" t="str">
            <v>GBPFE-25</v>
          </cell>
        </row>
        <row r="945">
          <cell r="F945">
            <v>9438.7000000000007</v>
          </cell>
          <cell r="K945" t="str">
            <v>GBPFE-25</v>
          </cell>
        </row>
        <row r="946">
          <cell r="F946">
            <v>45344.82</v>
          </cell>
          <cell r="K946" t="str">
            <v>GBPFE-25</v>
          </cell>
        </row>
        <row r="947">
          <cell r="F947">
            <v>1460.86</v>
          </cell>
          <cell r="K947" t="str">
            <v>GBPFE-25</v>
          </cell>
        </row>
        <row r="948">
          <cell r="F948">
            <v>14517.75</v>
          </cell>
          <cell r="K948" t="str">
            <v>GBPFE-25</v>
          </cell>
        </row>
        <row r="949">
          <cell r="F949">
            <v>43851.73</v>
          </cell>
          <cell r="K949" t="str">
            <v>GBPFE-25</v>
          </cell>
        </row>
        <row r="950">
          <cell r="F950">
            <v>52573.49</v>
          </cell>
          <cell r="K950" t="str">
            <v>GBPFE-25</v>
          </cell>
        </row>
        <row r="951">
          <cell r="F951">
            <v>86966.1</v>
          </cell>
          <cell r="K951" t="str">
            <v>GBPFE-25</v>
          </cell>
        </row>
        <row r="952">
          <cell r="F952">
            <v>269225.32</v>
          </cell>
          <cell r="K952" t="str">
            <v>GBPFE-25</v>
          </cell>
        </row>
        <row r="953">
          <cell r="F953">
            <v>8315.7199999999993</v>
          </cell>
          <cell r="K953" t="str">
            <v>GBPFE-25</v>
          </cell>
        </row>
        <row r="954">
          <cell r="F954">
            <v>18516.259999999998</v>
          </cell>
          <cell r="K954" t="str">
            <v>GBPFE-25</v>
          </cell>
        </row>
        <row r="955">
          <cell r="F955">
            <v>4275.45</v>
          </cell>
          <cell r="K955" t="str">
            <v>GBPFE-25</v>
          </cell>
        </row>
        <row r="956">
          <cell r="F956">
            <v>8295.6</v>
          </cell>
          <cell r="K956" t="str">
            <v>GBPFE-25</v>
          </cell>
        </row>
        <row r="957">
          <cell r="F957">
            <v>390310.48</v>
          </cell>
          <cell r="K957" t="str">
            <v>GBPFE-25</v>
          </cell>
        </row>
        <row r="958">
          <cell r="F958">
            <v>28116.959999999999</v>
          </cell>
          <cell r="K958" t="str">
            <v>GBPFE-25</v>
          </cell>
        </row>
        <row r="959">
          <cell r="F959">
            <v>4941.71</v>
          </cell>
          <cell r="K959" t="str">
            <v>GBPFE-25</v>
          </cell>
        </row>
        <row r="960">
          <cell r="F960">
            <v>339.57</v>
          </cell>
          <cell r="K960" t="str">
            <v>GBPFE-25</v>
          </cell>
        </row>
        <row r="961">
          <cell r="F961">
            <v>17300.21</v>
          </cell>
          <cell r="K961" t="str">
            <v>GBPFE-25</v>
          </cell>
        </row>
        <row r="962">
          <cell r="F962">
            <v>353.64</v>
          </cell>
          <cell r="K962" t="str">
            <v>GBPFE-25</v>
          </cell>
        </row>
        <row r="963">
          <cell r="F963">
            <v>58625.8</v>
          </cell>
          <cell r="K963" t="str">
            <v>GBPFE-25</v>
          </cell>
        </row>
        <row r="964">
          <cell r="F964">
            <v>48727.69</v>
          </cell>
          <cell r="K964" t="str">
            <v>GBPFE-25</v>
          </cell>
        </row>
        <row r="965">
          <cell r="F965">
            <v>7548.19</v>
          </cell>
          <cell r="K965" t="str">
            <v>GBPFE-25</v>
          </cell>
        </row>
        <row r="966">
          <cell r="F966">
            <v>195898.25</v>
          </cell>
          <cell r="K966" t="str">
            <v>GBPFE-25</v>
          </cell>
        </row>
        <row r="967">
          <cell r="F967">
            <v>350.2</v>
          </cell>
          <cell r="K967" t="str">
            <v>GBPFE-25</v>
          </cell>
        </row>
        <row r="968">
          <cell r="F968">
            <v>28460.52</v>
          </cell>
          <cell r="K968" t="str">
            <v>GBPFE-25</v>
          </cell>
        </row>
        <row r="969">
          <cell r="F969">
            <v>6817.01</v>
          </cell>
          <cell r="K969" t="str">
            <v>GBPFE-25</v>
          </cell>
        </row>
        <row r="970">
          <cell r="F970">
            <v>110404.36</v>
          </cell>
          <cell r="K970" t="str">
            <v>GBPFE-25</v>
          </cell>
        </row>
        <row r="971">
          <cell r="F971">
            <v>115457.3</v>
          </cell>
          <cell r="K971" t="str">
            <v>GBPFE-25</v>
          </cell>
        </row>
        <row r="972">
          <cell r="F972">
            <v>461330.02</v>
          </cell>
          <cell r="K972" t="str">
            <v>GBPFE-25</v>
          </cell>
        </row>
        <row r="973">
          <cell r="F973">
            <v>344738.55</v>
          </cell>
          <cell r="K973" t="str">
            <v>GBPFE-25</v>
          </cell>
        </row>
        <row r="974">
          <cell r="F974">
            <v>5831.39</v>
          </cell>
          <cell r="K974" t="str">
            <v>GBPFE-25</v>
          </cell>
        </row>
        <row r="975">
          <cell r="F975">
            <v>41002.050000000003</v>
          </cell>
          <cell r="K975" t="str">
            <v>GBPFE-25</v>
          </cell>
        </row>
        <row r="976">
          <cell r="F976">
            <v>53068.87</v>
          </cell>
          <cell r="K976" t="str">
            <v>GBPFE-25</v>
          </cell>
        </row>
        <row r="977">
          <cell r="F977">
            <v>799.08</v>
          </cell>
          <cell r="K977" t="str">
            <v>GBPFE-25</v>
          </cell>
        </row>
        <row r="978">
          <cell r="F978">
            <v>525620.53</v>
          </cell>
          <cell r="K978" t="str">
            <v>GBPFE-25</v>
          </cell>
        </row>
        <row r="979">
          <cell r="F979">
            <v>54788.54</v>
          </cell>
          <cell r="K979" t="str">
            <v>GBPFE-25</v>
          </cell>
        </row>
        <row r="980">
          <cell r="F980">
            <v>21606</v>
          </cell>
          <cell r="K980" t="str">
            <v>GBPFE-25</v>
          </cell>
        </row>
        <row r="981">
          <cell r="F981">
            <v>2603.87</v>
          </cell>
          <cell r="K981" t="str">
            <v>GBPFE-25</v>
          </cell>
        </row>
        <row r="982">
          <cell r="F982">
            <v>13559.87</v>
          </cell>
          <cell r="K982" t="str">
            <v>GBPFE-25</v>
          </cell>
        </row>
        <row r="983">
          <cell r="F983">
            <v>168939.35</v>
          </cell>
          <cell r="K983" t="str">
            <v>GBPFE-25</v>
          </cell>
        </row>
        <row r="984">
          <cell r="F984">
            <v>21826.18</v>
          </cell>
          <cell r="K984" t="str">
            <v>GBPFE-25</v>
          </cell>
        </row>
        <row r="985">
          <cell r="F985">
            <v>98019.86</v>
          </cell>
          <cell r="K985" t="str">
            <v>GBPFE-25</v>
          </cell>
        </row>
        <row r="986">
          <cell r="F986">
            <v>196.77</v>
          </cell>
          <cell r="K986" t="str">
            <v>GBPFE-25</v>
          </cell>
        </row>
        <row r="987">
          <cell r="F987">
            <v>69192.710000000006</v>
          </cell>
          <cell r="K987" t="str">
            <v>GBPFE-25</v>
          </cell>
        </row>
        <row r="988">
          <cell r="F988">
            <v>476634.23</v>
          </cell>
          <cell r="K988" t="str">
            <v>GBPFE-25</v>
          </cell>
        </row>
        <row r="989">
          <cell r="F989">
            <v>5751.74</v>
          </cell>
          <cell r="K989" t="str">
            <v>GBPFE-25</v>
          </cell>
        </row>
        <row r="990">
          <cell r="F990">
            <v>12936.05</v>
          </cell>
          <cell r="K990" t="str">
            <v>GBPFE-25</v>
          </cell>
        </row>
        <row r="991">
          <cell r="F991">
            <v>247260.68</v>
          </cell>
          <cell r="K991" t="str">
            <v>GBPFE-25</v>
          </cell>
        </row>
        <row r="992">
          <cell r="F992">
            <v>51450.98</v>
          </cell>
          <cell r="K992" t="str">
            <v>GBPFE-25</v>
          </cell>
        </row>
        <row r="993">
          <cell r="F993">
            <v>18752.509999999998</v>
          </cell>
          <cell r="K993" t="str">
            <v>GBPFE-25</v>
          </cell>
        </row>
        <row r="994">
          <cell r="F994">
            <v>22028.81</v>
          </cell>
          <cell r="K994" t="str">
            <v>GBPFE-25</v>
          </cell>
        </row>
        <row r="995">
          <cell r="F995">
            <v>49935.93</v>
          </cell>
          <cell r="K995" t="str">
            <v>GBPFE-25</v>
          </cell>
        </row>
        <row r="996">
          <cell r="F996">
            <v>23362.65</v>
          </cell>
          <cell r="K996" t="str">
            <v>GBPFE-25</v>
          </cell>
        </row>
        <row r="997">
          <cell r="F997">
            <v>10056.299999999999</v>
          </cell>
          <cell r="K997" t="str">
            <v>GBPFE-25</v>
          </cell>
        </row>
        <row r="998">
          <cell r="F998">
            <v>53601.19</v>
          </cell>
          <cell r="K998" t="str">
            <v>GBPFE-25</v>
          </cell>
        </row>
        <row r="999">
          <cell r="F999">
            <v>511.69</v>
          </cell>
          <cell r="K999" t="str">
            <v>GBPFE-25</v>
          </cell>
        </row>
        <row r="1000">
          <cell r="F1000">
            <v>85749.41</v>
          </cell>
          <cell r="K1000" t="str">
            <v>GBPFE-25</v>
          </cell>
        </row>
        <row r="1001">
          <cell r="F1001">
            <v>16850</v>
          </cell>
          <cell r="K1001" t="str">
            <v>GBPFE-25</v>
          </cell>
        </row>
        <row r="1002">
          <cell r="F1002">
            <v>3852.21</v>
          </cell>
          <cell r="K1002" t="str">
            <v>GBPFE-25</v>
          </cell>
        </row>
        <row r="1003">
          <cell r="F1003">
            <v>49804.21</v>
          </cell>
          <cell r="K1003" t="str">
            <v>GBPFE-25</v>
          </cell>
        </row>
        <row r="1004">
          <cell r="F1004">
            <v>45219.59</v>
          </cell>
          <cell r="K1004" t="str">
            <v>GBPFE-25</v>
          </cell>
        </row>
        <row r="1005">
          <cell r="F1005">
            <v>351.7</v>
          </cell>
          <cell r="K1005" t="str">
            <v>GBPFE-25</v>
          </cell>
        </row>
        <row r="1006">
          <cell r="F1006">
            <v>3900</v>
          </cell>
          <cell r="K1006" t="str">
            <v>GBPFE-25</v>
          </cell>
        </row>
        <row r="1007">
          <cell r="F1007">
            <v>4707.45</v>
          </cell>
          <cell r="K1007" t="str">
            <v>GBPFE-25</v>
          </cell>
        </row>
        <row r="1008">
          <cell r="F1008">
            <v>1330.32</v>
          </cell>
          <cell r="K1008" t="str">
            <v>GBPFE-25</v>
          </cell>
        </row>
        <row r="1009">
          <cell r="F1009">
            <v>599.19000000000005</v>
          </cell>
          <cell r="K1009" t="str">
            <v>GBPFE-25</v>
          </cell>
        </row>
        <row r="1010">
          <cell r="F1010">
            <v>42522.83</v>
          </cell>
          <cell r="K1010" t="str">
            <v>GBPFE-25</v>
          </cell>
        </row>
        <row r="1011">
          <cell r="F1011">
            <v>1077.29</v>
          </cell>
          <cell r="K1011" t="str">
            <v>GBPFE-25</v>
          </cell>
        </row>
        <row r="1012">
          <cell r="F1012">
            <v>21640.77</v>
          </cell>
          <cell r="K1012" t="str">
            <v>GBPFE-25</v>
          </cell>
        </row>
        <row r="1013">
          <cell r="F1013">
            <v>47580.44</v>
          </cell>
          <cell r="K1013" t="str">
            <v>GBPFE-25</v>
          </cell>
        </row>
        <row r="1014">
          <cell r="F1014">
            <v>130165.03</v>
          </cell>
          <cell r="K1014" t="str">
            <v>GBPFE-25</v>
          </cell>
        </row>
        <row r="1015">
          <cell r="F1015">
            <v>42857.88</v>
          </cell>
          <cell r="K1015" t="str">
            <v>GBPFE-25</v>
          </cell>
        </row>
        <row r="1016">
          <cell r="F1016">
            <v>1181.73</v>
          </cell>
          <cell r="K1016" t="str">
            <v>GBPFE-25</v>
          </cell>
        </row>
        <row r="1017">
          <cell r="F1017">
            <v>336386.61</v>
          </cell>
          <cell r="K1017" t="str">
            <v>GBPFE-25</v>
          </cell>
        </row>
        <row r="1018">
          <cell r="F1018">
            <v>191142.71</v>
          </cell>
          <cell r="K1018" t="str">
            <v>GBPFE-25</v>
          </cell>
        </row>
        <row r="1019">
          <cell r="F1019">
            <v>450</v>
          </cell>
          <cell r="K1019" t="str">
            <v>GBPFE-25</v>
          </cell>
        </row>
        <row r="1020">
          <cell r="F1020">
            <v>50672.93</v>
          </cell>
          <cell r="K1020" t="str">
            <v>GBPFE-25</v>
          </cell>
        </row>
        <row r="1021">
          <cell r="F1021">
            <v>17801.310000000001</v>
          </cell>
          <cell r="K1021" t="str">
            <v>GBPFE-25</v>
          </cell>
        </row>
        <row r="1022">
          <cell r="F1022">
            <v>56022.53</v>
          </cell>
          <cell r="K1022" t="str">
            <v>GBPFE-25</v>
          </cell>
        </row>
        <row r="1023">
          <cell r="F1023">
            <v>175433.17</v>
          </cell>
          <cell r="K1023" t="str">
            <v>GBPFE-25</v>
          </cell>
        </row>
        <row r="1024">
          <cell r="F1024">
            <v>799.72</v>
          </cell>
          <cell r="K1024" t="str">
            <v>GBPFE-25</v>
          </cell>
        </row>
        <row r="1025">
          <cell r="F1025">
            <v>8405.59</v>
          </cell>
          <cell r="K1025" t="str">
            <v>GBPFE-25</v>
          </cell>
        </row>
        <row r="1026">
          <cell r="F1026">
            <v>244558.77</v>
          </cell>
          <cell r="K1026" t="str">
            <v>GBPFE-25</v>
          </cell>
        </row>
        <row r="1027">
          <cell r="F1027">
            <v>269622.02</v>
          </cell>
          <cell r="K1027" t="str">
            <v>GBPFE-25</v>
          </cell>
        </row>
        <row r="1028">
          <cell r="F1028">
            <v>20273.37</v>
          </cell>
          <cell r="K1028" t="str">
            <v>GBPFE-25</v>
          </cell>
        </row>
        <row r="1029">
          <cell r="F1029">
            <v>30506.41</v>
          </cell>
          <cell r="K1029" t="str">
            <v>GBPFE-25</v>
          </cell>
        </row>
        <row r="1030">
          <cell r="F1030">
            <v>1015533.48</v>
          </cell>
          <cell r="K1030" t="str">
            <v>GBPFE-25</v>
          </cell>
        </row>
        <row r="1031">
          <cell r="F1031">
            <v>1277.75</v>
          </cell>
          <cell r="K1031" t="str">
            <v>GBPFE-25</v>
          </cell>
        </row>
        <row r="1032">
          <cell r="F1032">
            <v>214564.15</v>
          </cell>
          <cell r="K1032" t="str">
            <v>GBPFE-25</v>
          </cell>
        </row>
        <row r="1033">
          <cell r="F1033">
            <v>68344.149999999994</v>
          </cell>
          <cell r="K1033" t="str">
            <v>GBPFE-25</v>
          </cell>
        </row>
        <row r="1034">
          <cell r="F1034">
            <v>2041.86</v>
          </cell>
          <cell r="K1034" t="str">
            <v>GBPFE-25</v>
          </cell>
        </row>
        <row r="1035">
          <cell r="F1035">
            <v>182759.49</v>
          </cell>
          <cell r="K1035" t="str">
            <v>GBPFE-25</v>
          </cell>
        </row>
        <row r="1036">
          <cell r="F1036">
            <v>27205.66</v>
          </cell>
          <cell r="K1036" t="str">
            <v>GBPFE-25</v>
          </cell>
        </row>
        <row r="1037">
          <cell r="F1037">
            <v>37439.199999999997</v>
          </cell>
          <cell r="K1037" t="str">
            <v>GBPFE-25</v>
          </cell>
        </row>
        <row r="1038">
          <cell r="F1038">
            <v>308205.3</v>
          </cell>
          <cell r="K1038" t="str">
            <v>GBPFE-25</v>
          </cell>
        </row>
        <row r="1039">
          <cell r="F1039">
            <v>6161.06</v>
          </cell>
          <cell r="K1039" t="str">
            <v>GBPFE-25</v>
          </cell>
        </row>
        <row r="1040">
          <cell r="F1040">
            <v>571336.79</v>
          </cell>
          <cell r="K1040" t="str">
            <v>GBPFE-25</v>
          </cell>
        </row>
        <row r="1041">
          <cell r="F1041">
            <v>94179.47</v>
          </cell>
          <cell r="K1041" t="str">
            <v>GBPFE-25</v>
          </cell>
        </row>
        <row r="1042">
          <cell r="F1042">
            <v>32407.119999999999</v>
          </cell>
          <cell r="K1042" t="str">
            <v>GBPFE-25</v>
          </cell>
        </row>
        <row r="1043">
          <cell r="F1043">
            <v>5500</v>
          </cell>
          <cell r="K1043" t="str">
            <v>GBPFE-25</v>
          </cell>
        </row>
        <row r="1044">
          <cell r="F1044">
            <v>26156.98</v>
          </cell>
          <cell r="K1044" t="str">
            <v>GBPFE-25</v>
          </cell>
        </row>
        <row r="1045">
          <cell r="F1045">
            <v>130971.27</v>
          </cell>
          <cell r="K1045" t="str">
            <v>GBPFE-25</v>
          </cell>
        </row>
        <row r="1046">
          <cell r="F1046">
            <v>59.81</v>
          </cell>
          <cell r="K1046" t="str">
            <v>GBPFE-25</v>
          </cell>
        </row>
        <row r="1047">
          <cell r="F1047">
            <v>3245.28</v>
          </cell>
          <cell r="K1047" t="str">
            <v>GBPFE-25</v>
          </cell>
        </row>
        <row r="1048">
          <cell r="F1048">
            <v>52434.5</v>
          </cell>
          <cell r="K1048" t="str">
            <v>GBPFE-25</v>
          </cell>
        </row>
        <row r="1049">
          <cell r="F1049">
            <v>341.67</v>
          </cell>
          <cell r="K1049" t="str">
            <v>GBPFE-25</v>
          </cell>
        </row>
        <row r="1050">
          <cell r="F1050">
            <v>306128.78000000003</v>
          </cell>
          <cell r="K1050" t="str">
            <v>GBPFE-25</v>
          </cell>
        </row>
        <row r="1051">
          <cell r="F1051">
            <v>80232.289999999994</v>
          </cell>
          <cell r="K1051" t="str">
            <v>EURFE-25</v>
          </cell>
        </row>
        <row r="1052">
          <cell r="F1052">
            <v>3956.11</v>
          </cell>
          <cell r="K1052" t="str">
            <v>EURFE-25</v>
          </cell>
        </row>
        <row r="1053">
          <cell r="F1053">
            <v>2144924.1120000002</v>
          </cell>
          <cell r="K1053" t="str">
            <v>EURFE-25</v>
          </cell>
        </row>
        <row r="1054">
          <cell r="F1054">
            <v>95770.52</v>
          </cell>
          <cell r="K1054" t="str">
            <v>EURFE-25</v>
          </cell>
        </row>
        <row r="1055">
          <cell r="F1055">
            <v>12600.19</v>
          </cell>
          <cell r="K1055" t="str">
            <v>EURFE-25</v>
          </cell>
        </row>
        <row r="1056">
          <cell r="F1056">
            <v>25973.279999999999</v>
          </cell>
          <cell r="K1056" t="str">
            <v>EURFE-25</v>
          </cell>
        </row>
        <row r="1057">
          <cell r="F1057">
            <v>600.07000000000005</v>
          </cell>
          <cell r="K1057" t="str">
            <v>EURFE-25</v>
          </cell>
        </row>
        <row r="1058">
          <cell r="F1058">
            <v>1199992.77</v>
          </cell>
          <cell r="K1058" t="str">
            <v>EURFE-25</v>
          </cell>
        </row>
        <row r="1059">
          <cell r="F1059">
            <v>7800.38</v>
          </cell>
          <cell r="K1059" t="str">
            <v>EURFE-25</v>
          </cell>
        </row>
        <row r="1060">
          <cell r="F1060">
            <v>2488.8530000000001</v>
          </cell>
          <cell r="K1060" t="str">
            <v>EURFE-25</v>
          </cell>
        </row>
        <row r="1061">
          <cell r="F1061">
            <v>7622.7049999999999</v>
          </cell>
          <cell r="K1061" t="str">
            <v>EURFE-25</v>
          </cell>
        </row>
        <row r="1062">
          <cell r="F1062">
            <v>14697.68</v>
          </cell>
          <cell r="K1062" t="str">
            <v>EURFE-25</v>
          </cell>
        </row>
        <row r="1063">
          <cell r="F1063">
            <v>11584.57</v>
          </cell>
          <cell r="K1063" t="str">
            <v>EURFE-25</v>
          </cell>
        </row>
        <row r="1064">
          <cell r="F1064">
            <v>14689.49</v>
          </cell>
          <cell r="K1064" t="str">
            <v>EURFE-25</v>
          </cell>
        </row>
        <row r="1065">
          <cell r="F1065">
            <v>5690.1</v>
          </cell>
          <cell r="K1065" t="str">
            <v>EURFE-25</v>
          </cell>
        </row>
        <row r="1066">
          <cell r="F1066">
            <v>7885.1290000000008</v>
          </cell>
          <cell r="K1066" t="str">
            <v>EURFE-25</v>
          </cell>
        </row>
        <row r="1067">
          <cell r="F1067">
            <v>31726.16</v>
          </cell>
          <cell r="K1067" t="str">
            <v>EURFE-25</v>
          </cell>
        </row>
        <row r="1068">
          <cell r="F1068">
            <v>271199.58</v>
          </cell>
          <cell r="K1068" t="str">
            <v>EURFE-25</v>
          </cell>
        </row>
        <row r="1069">
          <cell r="F1069">
            <v>1517.96</v>
          </cell>
          <cell r="K1069" t="str">
            <v>EURFE-25</v>
          </cell>
        </row>
        <row r="1070">
          <cell r="F1070">
            <v>135.31</v>
          </cell>
          <cell r="K1070" t="str">
            <v>EURFE-25</v>
          </cell>
        </row>
        <row r="1071">
          <cell r="F1071">
            <v>8925.99</v>
          </cell>
          <cell r="K1071" t="str">
            <v>EURFE-25</v>
          </cell>
        </row>
        <row r="1072">
          <cell r="F1072">
            <v>15369.59</v>
          </cell>
          <cell r="K1072" t="str">
            <v>EURFE-25</v>
          </cell>
        </row>
        <row r="1073">
          <cell r="F1073">
            <v>75936.039999999994</v>
          </cell>
          <cell r="K1073" t="str">
            <v>EURFE-25</v>
          </cell>
        </row>
        <row r="1074">
          <cell r="F1074">
            <v>72457.600000000006</v>
          </cell>
          <cell r="K1074" t="str">
            <v>EURFE-25</v>
          </cell>
        </row>
        <row r="1075">
          <cell r="F1075">
            <v>14588.72</v>
          </cell>
          <cell r="K1075" t="str">
            <v>EURFE-25</v>
          </cell>
        </row>
        <row r="1076">
          <cell r="F1076">
            <v>213992.79</v>
          </cell>
          <cell r="K1076" t="str">
            <v>EURFE-25</v>
          </cell>
        </row>
        <row r="1077">
          <cell r="F1077">
            <v>112115.234</v>
          </cell>
          <cell r="K1077" t="str">
            <v>EURFE-25</v>
          </cell>
        </row>
        <row r="1078">
          <cell r="F1078">
            <v>692.57100000000003</v>
          </cell>
          <cell r="K1078" t="str">
            <v>EURFE-25</v>
          </cell>
        </row>
        <row r="1079">
          <cell r="F1079">
            <v>83122.263000000006</v>
          </cell>
          <cell r="K1079" t="str">
            <v>EURFE-25</v>
          </cell>
        </row>
        <row r="1080">
          <cell r="F1080">
            <v>11266.549000000001</v>
          </cell>
          <cell r="K1080" t="str">
            <v>EURFE-25</v>
          </cell>
        </row>
        <row r="1081">
          <cell r="F1081">
            <v>31824.543000000001</v>
          </cell>
          <cell r="K1081" t="str">
            <v>EURFE-25</v>
          </cell>
        </row>
        <row r="1082">
          <cell r="F1082">
            <v>49118.256999999998</v>
          </cell>
          <cell r="K1082" t="str">
            <v>EURFE-25</v>
          </cell>
        </row>
        <row r="1083">
          <cell r="F1083">
            <v>3788.57</v>
          </cell>
          <cell r="K1083" t="str">
            <v>EURFE-25</v>
          </cell>
        </row>
        <row r="1084">
          <cell r="F1084">
            <v>42620.31</v>
          </cell>
          <cell r="K1084" t="str">
            <v>EURFE-25</v>
          </cell>
        </row>
        <row r="1085">
          <cell r="F1085">
            <v>19633.48</v>
          </cell>
          <cell r="K1085" t="str">
            <v>EURFE-25</v>
          </cell>
        </row>
        <row r="1086">
          <cell r="F1086">
            <v>26419.22</v>
          </cell>
          <cell r="K1086" t="str">
            <v>EURFE-25</v>
          </cell>
        </row>
        <row r="1087">
          <cell r="F1087">
            <v>31800.29</v>
          </cell>
          <cell r="K1087" t="str">
            <v>EURFE-25</v>
          </cell>
        </row>
        <row r="1088">
          <cell r="F1088">
            <v>4962.49</v>
          </cell>
          <cell r="K1088" t="str">
            <v>EURFE-25</v>
          </cell>
        </row>
        <row r="1089">
          <cell r="F1089">
            <v>307253.37</v>
          </cell>
          <cell r="K1089" t="str">
            <v>EURFE-25</v>
          </cell>
        </row>
        <row r="1090">
          <cell r="F1090">
            <v>1916.63</v>
          </cell>
          <cell r="K1090" t="str">
            <v>EURFE-25</v>
          </cell>
        </row>
        <row r="1091">
          <cell r="F1091">
            <v>59779.03</v>
          </cell>
          <cell r="K1091" t="str">
            <v>EURFE-25</v>
          </cell>
        </row>
        <row r="1092">
          <cell r="F1092">
            <v>2543.2199999999998</v>
          </cell>
          <cell r="K1092" t="str">
            <v>EURFE-25</v>
          </cell>
        </row>
        <row r="1093">
          <cell r="F1093">
            <v>554.16</v>
          </cell>
          <cell r="K1093" t="str">
            <v>EURFE-25</v>
          </cell>
        </row>
        <row r="1094">
          <cell r="F1094">
            <v>79498.3</v>
          </cell>
          <cell r="K1094" t="str">
            <v>EURFE-25</v>
          </cell>
        </row>
        <row r="1095">
          <cell r="F1095">
            <v>258160.18100000001</v>
          </cell>
          <cell r="K1095" t="str">
            <v>EURFE-25</v>
          </cell>
        </row>
        <row r="1096">
          <cell r="F1096">
            <v>23189.39</v>
          </cell>
          <cell r="K1096" t="str">
            <v>EURFE-25</v>
          </cell>
        </row>
        <row r="1097">
          <cell r="F1097">
            <v>3456.96</v>
          </cell>
          <cell r="K1097" t="str">
            <v>EURFE-25</v>
          </cell>
        </row>
        <row r="1098">
          <cell r="F1098">
            <v>54634.83</v>
          </cell>
          <cell r="K1098" t="str">
            <v>EURFE-25</v>
          </cell>
        </row>
        <row r="1099">
          <cell r="F1099">
            <v>479.34</v>
          </cell>
          <cell r="K1099" t="str">
            <v>EURFE-25</v>
          </cell>
        </row>
        <row r="1100">
          <cell r="F1100">
            <v>100933.17</v>
          </cell>
          <cell r="K1100" t="str">
            <v>EURFE-25</v>
          </cell>
        </row>
        <row r="1101">
          <cell r="F1101">
            <v>1134.444</v>
          </cell>
          <cell r="K1101" t="str">
            <v>EURFE-25</v>
          </cell>
        </row>
        <row r="1102">
          <cell r="F1102">
            <v>49857.387000000002</v>
          </cell>
          <cell r="K1102" t="str">
            <v>EURFE-25</v>
          </cell>
        </row>
        <row r="1103">
          <cell r="F1103">
            <v>45705.595999999998</v>
          </cell>
          <cell r="K1103" t="str">
            <v>EURFE-25</v>
          </cell>
        </row>
        <row r="1104">
          <cell r="F1104">
            <v>3842.4810000000002</v>
          </cell>
          <cell r="K1104" t="str">
            <v>EURFE-25</v>
          </cell>
        </row>
        <row r="1105">
          <cell r="F1105">
            <v>99252.811000000002</v>
          </cell>
          <cell r="K1105" t="str">
            <v>EURFE-25</v>
          </cell>
        </row>
        <row r="1106">
          <cell r="F1106">
            <v>17553.178</v>
          </cell>
          <cell r="K1106" t="str">
            <v>EURFE-25</v>
          </cell>
        </row>
        <row r="1107">
          <cell r="F1107">
            <v>517.95000000000005</v>
          </cell>
          <cell r="K1107" t="str">
            <v>EURFE-25</v>
          </cell>
        </row>
        <row r="1108">
          <cell r="F1108">
            <v>17838.38</v>
          </cell>
          <cell r="K1108" t="str">
            <v>EURFE-25</v>
          </cell>
        </row>
        <row r="1109">
          <cell r="F1109">
            <v>773480.77099999995</v>
          </cell>
          <cell r="K1109" t="str">
            <v>EURFE-25</v>
          </cell>
        </row>
        <row r="1110">
          <cell r="F1110">
            <v>17709.009999999998</v>
          </cell>
          <cell r="K1110" t="str">
            <v>EURFE-25</v>
          </cell>
        </row>
        <row r="1111">
          <cell r="F1111">
            <v>14195.51</v>
          </cell>
          <cell r="K1111" t="str">
            <v>EURFE-25</v>
          </cell>
        </row>
        <row r="1112">
          <cell r="F1112">
            <v>153725</v>
          </cell>
          <cell r="K1112" t="str">
            <v>EURFE-25</v>
          </cell>
        </row>
        <row r="1113">
          <cell r="F1113">
            <v>80357.184999999998</v>
          </cell>
          <cell r="K1113" t="str">
            <v>EURFE-25</v>
          </cell>
        </row>
        <row r="1114">
          <cell r="F1114">
            <v>2500.9540000000002</v>
          </cell>
          <cell r="K1114" t="str">
            <v>EURFE-25</v>
          </cell>
        </row>
        <row r="1115">
          <cell r="F1115">
            <v>16071.794</v>
          </cell>
          <cell r="K1115" t="str">
            <v>EURFE-25</v>
          </cell>
        </row>
        <row r="1116">
          <cell r="F1116">
            <v>14890.857</v>
          </cell>
          <cell r="K1116" t="str">
            <v>EURFE-25</v>
          </cell>
        </row>
        <row r="1117">
          <cell r="F1117">
            <v>21829.96</v>
          </cell>
          <cell r="K1117" t="str">
            <v>EURFE-25</v>
          </cell>
        </row>
        <row r="1118">
          <cell r="F1118">
            <v>500.15100000000001</v>
          </cell>
          <cell r="K1118" t="str">
            <v>EURFE-25</v>
          </cell>
        </row>
        <row r="1119">
          <cell r="F1119">
            <v>5461.8190000000004</v>
          </cell>
          <cell r="K1119" t="str">
            <v>EURFE-25</v>
          </cell>
        </row>
        <row r="1120">
          <cell r="F1120">
            <v>2404.056</v>
          </cell>
          <cell r="K1120" t="str">
            <v>EURFE-25</v>
          </cell>
        </row>
        <row r="1121">
          <cell r="F1121">
            <v>114323.076</v>
          </cell>
          <cell r="K1121" t="str">
            <v>EURFE-25</v>
          </cell>
        </row>
        <row r="1122">
          <cell r="F1122">
            <v>29774.116000000002</v>
          </cell>
          <cell r="K1122" t="str">
            <v>EURFE-25</v>
          </cell>
        </row>
        <row r="1123">
          <cell r="F1123">
            <v>64101.091999999997</v>
          </cell>
          <cell r="K1123" t="str">
            <v>EURFE-25</v>
          </cell>
        </row>
        <row r="1124">
          <cell r="F1124">
            <v>700.89</v>
          </cell>
          <cell r="K1124" t="str">
            <v>EURFE-25</v>
          </cell>
        </row>
        <row r="1125">
          <cell r="F1125">
            <v>28590.555</v>
          </cell>
          <cell r="K1125" t="str">
            <v>EURFE-25</v>
          </cell>
        </row>
        <row r="1126">
          <cell r="F1126">
            <v>333292.89600000001</v>
          </cell>
          <cell r="K1126" t="str">
            <v>EURFE-25</v>
          </cell>
        </row>
        <row r="1127">
          <cell r="F1127">
            <v>71603.289999999994</v>
          </cell>
          <cell r="K1127" t="str">
            <v>EURFE-25</v>
          </cell>
        </row>
        <row r="1128">
          <cell r="F1128">
            <v>7587.15</v>
          </cell>
          <cell r="K1128" t="str">
            <v>EURFE-25</v>
          </cell>
        </row>
        <row r="1129">
          <cell r="F1129">
            <v>192840.25</v>
          </cell>
          <cell r="K1129" t="str">
            <v>EURFE-25</v>
          </cell>
        </row>
        <row r="1130">
          <cell r="F1130">
            <v>2203.1530000000002</v>
          </cell>
          <cell r="K1130" t="str">
            <v>EURFE-25</v>
          </cell>
        </row>
        <row r="1131">
          <cell r="F1131">
            <v>19701.169999999998</v>
          </cell>
          <cell r="K1131" t="str">
            <v>EURFE-25</v>
          </cell>
        </row>
        <row r="1132">
          <cell r="F1132">
            <v>17815.411</v>
          </cell>
          <cell r="K1132" t="str">
            <v>EURFE-25</v>
          </cell>
        </row>
        <row r="1133">
          <cell r="F1133">
            <v>15957.818000000001</v>
          </cell>
          <cell r="K1133" t="str">
            <v>EURFE-25</v>
          </cell>
        </row>
        <row r="1134">
          <cell r="F1134">
            <v>24017.629000000001</v>
          </cell>
          <cell r="K1134" t="str">
            <v>EURFE-25</v>
          </cell>
        </row>
        <row r="1135">
          <cell r="F1135">
            <v>39753.980000000003</v>
          </cell>
          <cell r="K1135" t="str">
            <v>EURFE-25</v>
          </cell>
        </row>
        <row r="1136">
          <cell r="F1136">
            <v>134941.46</v>
          </cell>
          <cell r="K1136" t="str">
            <v>EURFE-25</v>
          </cell>
        </row>
        <row r="1137">
          <cell r="F1137">
            <v>16121.89</v>
          </cell>
          <cell r="K1137" t="str">
            <v>EURFE-25</v>
          </cell>
        </row>
        <row r="1138">
          <cell r="F1138">
            <v>11578.42</v>
          </cell>
          <cell r="K1138" t="str">
            <v>EURFE-25</v>
          </cell>
        </row>
        <row r="1139">
          <cell r="F1139">
            <v>9325.75</v>
          </cell>
          <cell r="K1139" t="str">
            <v>EURFE-25</v>
          </cell>
        </row>
        <row r="1140">
          <cell r="F1140">
            <v>1327.34</v>
          </cell>
          <cell r="K1140" t="str">
            <v>EURFE-25</v>
          </cell>
        </row>
        <row r="1141">
          <cell r="F1141">
            <v>51074.775000000001</v>
          </cell>
          <cell r="K1141" t="str">
            <v>EURFE-25</v>
          </cell>
        </row>
        <row r="1142">
          <cell r="F1142">
            <v>164.518</v>
          </cell>
          <cell r="K1142" t="str">
            <v>EURFE-25</v>
          </cell>
        </row>
        <row r="1143">
          <cell r="F1143">
            <v>0.40800000000000003</v>
          </cell>
          <cell r="K1143" t="str">
            <v>EURFE-25</v>
          </cell>
        </row>
        <row r="1144">
          <cell r="F1144">
            <v>35985.760000000002</v>
          </cell>
          <cell r="K1144" t="str">
            <v>EURFE-25</v>
          </cell>
        </row>
        <row r="1145">
          <cell r="F1145">
            <v>319996.37</v>
          </cell>
          <cell r="K1145" t="str">
            <v>EURFE-25</v>
          </cell>
        </row>
        <row r="1146">
          <cell r="F1146">
            <v>3601.14</v>
          </cell>
          <cell r="K1146" t="str">
            <v>EURFE-25</v>
          </cell>
        </row>
        <row r="1147">
          <cell r="F1147">
            <v>277702.14</v>
          </cell>
          <cell r="K1147" t="str">
            <v>EURFE-25</v>
          </cell>
        </row>
        <row r="1148">
          <cell r="F1148">
            <v>75984</v>
          </cell>
          <cell r="K1148" t="str">
            <v>EURFE-25</v>
          </cell>
        </row>
        <row r="1149">
          <cell r="F1149">
            <v>500</v>
          </cell>
          <cell r="K1149" t="str">
            <v>EURFE-25</v>
          </cell>
        </row>
        <row r="1150">
          <cell r="F1150">
            <v>69757.289999999994</v>
          </cell>
          <cell r="K1150" t="str">
            <v>EURFE-25</v>
          </cell>
        </row>
        <row r="1151">
          <cell r="F1151">
            <v>112466.05</v>
          </cell>
          <cell r="K1151" t="str">
            <v>EURFE-25</v>
          </cell>
        </row>
        <row r="1152">
          <cell r="F1152">
            <v>658633.04</v>
          </cell>
          <cell r="K1152" t="str">
            <v>EURFE-25</v>
          </cell>
        </row>
        <row r="1153">
          <cell r="F1153">
            <v>29984.45</v>
          </cell>
          <cell r="K1153" t="str">
            <v>EURFE-25</v>
          </cell>
        </row>
        <row r="1154">
          <cell r="F1154">
            <v>110607.94</v>
          </cell>
          <cell r="K1154" t="str">
            <v>EURFE-25</v>
          </cell>
        </row>
        <row r="1155">
          <cell r="F1155">
            <v>6713.41</v>
          </cell>
          <cell r="K1155" t="str">
            <v>EURFE-25</v>
          </cell>
        </row>
        <row r="1156">
          <cell r="F1156">
            <v>7806.9740000000002</v>
          </cell>
          <cell r="K1156" t="str">
            <v>EURFE-25</v>
          </cell>
        </row>
        <row r="1157">
          <cell r="F1157">
            <v>22396.292000000001</v>
          </cell>
          <cell r="K1157" t="str">
            <v>EURFE-25</v>
          </cell>
        </row>
        <row r="1158">
          <cell r="F1158">
            <v>65182.442000000003</v>
          </cell>
          <cell r="K1158" t="str">
            <v>EURFE-25</v>
          </cell>
        </row>
        <row r="1159">
          <cell r="F1159">
            <v>71455.039999999994</v>
          </cell>
          <cell r="K1159" t="str">
            <v>EURFE-25</v>
          </cell>
        </row>
        <row r="1160">
          <cell r="F1160">
            <v>14001.28</v>
          </cell>
          <cell r="K1160" t="str">
            <v>EURFE-25</v>
          </cell>
        </row>
        <row r="1161">
          <cell r="F1161">
            <v>2300.04</v>
          </cell>
          <cell r="K1161" t="str">
            <v>EURFE-25</v>
          </cell>
        </row>
        <row r="1162">
          <cell r="F1162">
            <v>16658.75</v>
          </cell>
          <cell r="K1162" t="str">
            <v>EURFE-25</v>
          </cell>
        </row>
        <row r="1163">
          <cell r="F1163">
            <v>1057.05</v>
          </cell>
          <cell r="K1163" t="str">
            <v>EURFE-25</v>
          </cell>
        </row>
        <row r="1164">
          <cell r="F1164">
            <v>124292.92</v>
          </cell>
          <cell r="K1164" t="str">
            <v>EURFE-25</v>
          </cell>
        </row>
        <row r="1165">
          <cell r="F1165">
            <v>197965.68</v>
          </cell>
          <cell r="K1165" t="str">
            <v>EURFE-25</v>
          </cell>
        </row>
        <row r="1166">
          <cell r="F1166">
            <v>61602.656000000003</v>
          </cell>
          <cell r="K1166" t="str">
            <v>EURFE-25</v>
          </cell>
        </row>
        <row r="1167">
          <cell r="F1167">
            <v>2309.895</v>
          </cell>
          <cell r="K1167" t="str">
            <v>EURFE-25</v>
          </cell>
        </row>
        <row r="1168">
          <cell r="F1168">
            <v>2080.86</v>
          </cell>
          <cell r="K1168" t="str">
            <v>EURFE-25</v>
          </cell>
        </row>
        <row r="1169">
          <cell r="F1169">
            <v>43693.22</v>
          </cell>
          <cell r="K1169" t="str">
            <v>EURFE-25</v>
          </cell>
        </row>
        <row r="1170">
          <cell r="F1170">
            <v>5974.8</v>
          </cell>
          <cell r="K1170" t="str">
            <v>EURFE-25</v>
          </cell>
        </row>
        <row r="1171">
          <cell r="F1171">
            <v>74785.974000000002</v>
          </cell>
          <cell r="K1171" t="str">
            <v>EURFE-25</v>
          </cell>
        </row>
        <row r="1172">
          <cell r="F1172">
            <v>65997.279999999999</v>
          </cell>
          <cell r="K1172" t="str">
            <v>EURFE-25</v>
          </cell>
        </row>
        <row r="1173">
          <cell r="F1173">
            <v>14816.87</v>
          </cell>
          <cell r="K1173" t="str">
            <v>EURFE-25</v>
          </cell>
        </row>
        <row r="1174">
          <cell r="F1174">
            <v>7693.69</v>
          </cell>
          <cell r="K1174" t="str">
            <v>EURFE-25</v>
          </cell>
        </row>
        <row r="1175">
          <cell r="F1175">
            <v>79818.7</v>
          </cell>
          <cell r="K1175" t="str">
            <v>EURFE-25</v>
          </cell>
        </row>
        <row r="1176">
          <cell r="F1176">
            <v>23209.673999999999</v>
          </cell>
          <cell r="K1176" t="str">
            <v>EURFE-25</v>
          </cell>
        </row>
        <row r="1177">
          <cell r="F1177">
            <v>6720.3420000000006</v>
          </cell>
          <cell r="K1177" t="str">
            <v>EURFE-25</v>
          </cell>
        </row>
        <row r="1178">
          <cell r="F1178">
            <v>32891.53</v>
          </cell>
          <cell r="K1178" t="str">
            <v>EURFE-25</v>
          </cell>
        </row>
        <row r="1179">
          <cell r="F1179">
            <v>937.99</v>
          </cell>
          <cell r="K1179" t="str">
            <v>EURFE-25</v>
          </cell>
        </row>
        <row r="1180">
          <cell r="F1180">
            <v>4002.55</v>
          </cell>
          <cell r="K1180" t="str">
            <v>EURFE-25</v>
          </cell>
        </row>
        <row r="1181">
          <cell r="F1181">
            <v>136664.024</v>
          </cell>
          <cell r="K1181" t="str">
            <v>EURFE-25</v>
          </cell>
        </row>
        <row r="1182">
          <cell r="F1182">
            <v>44331.65</v>
          </cell>
          <cell r="K1182" t="str">
            <v>EURFE-25</v>
          </cell>
        </row>
        <row r="1183">
          <cell r="F1183">
            <v>16196.17</v>
          </cell>
          <cell r="K1183" t="str">
            <v>EURFE-25</v>
          </cell>
        </row>
        <row r="1184">
          <cell r="F1184">
            <v>61431.16</v>
          </cell>
          <cell r="K1184" t="str">
            <v>EURFE-25</v>
          </cell>
        </row>
        <row r="1185">
          <cell r="F1185">
            <v>306208.09000000003</v>
          </cell>
          <cell r="K1185" t="str">
            <v>EURFE-25</v>
          </cell>
        </row>
        <row r="1186">
          <cell r="F1186">
            <v>57623.256999999998</v>
          </cell>
          <cell r="K1186" t="str">
            <v>EURFE-25</v>
          </cell>
        </row>
        <row r="1187">
          <cell r="F1187">
            <v>36106.82</v>
          </cell>
          <cell r="K1187" t="str">
            <v>EURFE-25</v>
          </cell>
        </row>
        <row r="1188">
          <cell r="F1188">
            <v>555.70000000000005</v>
          </cell>
          <cell r="K1188" t="str">
            <v>EURFE-25</v>
          </cell>
        </row>
        <row r="1189">
          <cell r="F1189">
            <v>105.09</v>
          </cell>
          <cell r="K1189" t="str">
            <v>EURFE-25</v>
          </cell>
        </row>
        <row r="1190">
          <cell r="F1190">
            <v>10264.06</v>
          </cell>
          <cell r="K1190" t="str">
            <v>EURFE-25</v>
          </cell>
        </row>
        <row r="1191">
          <cell r="F1191">
            <v>139592.56</v>
          </cell>
          <cell r="K1191" t="str">
            <v>EURFE-25</v>
          </cell>
        </row>
        <row r="1192">
          <cell r="F1192">
            <v>26910.85</v>
          </cell>
          <cell r="K1192" t="str">
            <v>EURFE-25</v>
          </cell>
        </row>
        <row r="1193">
          <cell r="F1193">
            <v>455863.59</v>
          </cell>
          <cell r="K1193" t="str">
            <v>EURFE-25</v>
          </cell>
        </row>
        <row r="1194">
          <cell r="F1194">
            <v>245887.48</v>
          </cell>
          <cell r="K1194" t="str">
            <v>EURFE-25</v>
          </cell>
        </row>
        <row r="1195">
          <cell r="F1195">
            <v>400955.27500000002</v>
          </cell>
          <cell r="K1195" t="str">
            <v>EURFE-25</v>
          </cell>
        </row>
        <row r="1196">
          <cell r="F1196">
            <v>31914.19</v>
          </cell>
          <cell r="K1196" t="str">
            <v>EURFE-25</v>
          </cell>
        </row>
        <row r="1197">
          <cell r="F1197">
            <v>256665.44</v>
          </cell>
          <cell r="K1197" t="str">
            <v>EURFE-25</v>
          </cell>
        </row>
        <row r="1198">
          <cell r="F1198">
            <v>106.96</v>
          </cell>
          <cell r="K1198" t="str">
            <v>EURFE-25</v>
          </cell>
        </row>
        <row r="1199">
          <cell r="F1199">
            <v>168562.49</v>
          </cell>
          <cell r="K1199" t="str">
            <v>EURFE-25</v>
          </cell>
        </row>
        <row r="1200">
          <cell r="F1200">
            <v>85416.63</v>
          </cell>
          <cell r="K1200" t="str">
            <v>EURFE-25</v>
          </cell>
        </row>
        <row r="1201">
          <cell r="F1201">
            <v>114653.79</v>
          </cell>
          <cell r="K1201" t="str">
            <v>EURFE-25</v>
          </cell>
        </row>
        <row r="1202">
          <cell r="F1202">
            <v>73686.81</v>
          </cell>
          <cell r="K1202" t="str">
            <v>EURFE-25</v>
          </cell>
        </row>
        <row r="1203">
          <cell r="F1203">
            <v>35437.620000000003</v>
          </cell>
          <cell r="K1203" t="str">
            <v>EURFE-25</v>
          </cell>
        </row>
        <row r="1204">
          <cell r="F1204">
            <v>387484.14</v>
          </cell>
          <cell r="K1204" t="str">
            <v>EURFE-25</v>
          </cell>
        </row>
        <row r="1205">
          <cell r="F1205">
            <v>95297.18</v>
          </cell>
          <cell r="K1205" t="str">
            <v>EURFE-25</v>
          </cell>
        </row>
        <row r="1206">
          <cell r="F1206">
            <v>49309.33</v>
          </cell>
          <cell r="K1206" t="str">
            <v>EURFE-25</v>
          </cell>
        </row>
        <row r="1207">
          <cell r="F1207">
            <v>2486.2800000000002</v>
          </cell>
          <cell r="K1207" t="str">
            <v>EURFE-25</v>
          </cell>
        </row>
        <row r="1208">
          <cell r="F1208">
            <v>97379.66</v>
          </cell>
          <cell r="K1208" t="str">
            <v>EURFE-25</v>
          </cell>
        </row>
        <row r="1209">
          <cell r="F1209">
            <v>7925.55</v>
          </cell>
          <cell r="K1209" t="str">
            <v>EURFE-25</v>
          </cell>
        </row>
        <row r="1210">
          <cell r="F1210">
            <v>233359.32</v>
          </cell>
          <cell r="K1210" t="str">
            <v>EURFE-25</v>
          </cell>
        </row>
        <row r="1211">
          <cell r="F1211">
            <v>551443.03</v>
          </cell>
          <cell r="K1211" t="str">
            <v>EURFE-25</v>
          </cell>
        </row>
        <row r="1212">
          <cell r="F1212">
            <v>7982.3969999999999</v>
          </cell>
          <cell r="K1212" t="str">
            <v>EURFE-25</v>
          </cell>
        </row>
        <row r="1213">
          <cell r="F1213">
            <v>187368.92</v>
          </cell>
          <cell r="K1213" t="str">
            <v>EURFE-25</v>
          </cell>
        </row>
        <row r="1214">
          <cell r="F1214">
            <v>84381.282000000007</v>
          </cell>
          <cell r="K1214" t="str">
            <v>EURFE-25</v>
          </cell>
        </row>
        <row r="1215">
          <cell r="F1215">
            <v>128.60400000000001</v>
          </cell>
          <cell r="K1215" t="str">
            <v>EURFE-25</v>
          </cell>
        </row>
        <row r="1216">
          <cell r="F1216">
            <v>400.47300000000001</v>
          </cell>
          <cell r="K1216" t="str">
            <v>EURFE-25</v>
          </cell>
        </row>
        <row r="1217">
          <cell r="F1217">
            <v>423396.11900000001</v>
          </cell>
          <cell r="K1217" t="str">
            <v>EURFE-25</v>
          </cell>
        </row>
        <row r="1218">
          <cell r="F1218">
            <v>12365.13</v>
          </cell>
          <cell r="K1218" t="str">
            <v>EURFE-25</v>
          </cell>
        </row>
        <row r="1219">
          <cell r="F1219">
            <v>33340.370000000003</v>
          </cell>
          <cell r="K1219" t="str">
            <v>EURFE-25</v>
          </cell>
        </row>
        <row r="1220">
          <cell r="F1220">
            <v>27784</v>
          </cell>
          <cell r="K1220" t="str">
            <v>EURFE-25</v>
          </cell>
        </row>
        <row r="1221">
          <cell r="F1221">
            <v>47025.14</v>
          </cell>
          <cell r="K1221" t="str">
            <v>EURFE-25</v>
          </cell>
        </row>
        <row r="1222">
          <cell r="F1222">
            <v>31975.89</v>
          </cell>
          <cell r="K1222" t="str">
            <v>EURFE-25</v>
          </cell>
        </row>
        <row r="1223">
          <cell r="F1223">
            <v>11886.796</v>
          </cell>
          <cell r="K1223" t="str">
            <v>EURFE-25</v>
          </cell>
        </row>
        <row r="1224">
          <cell r="F1224">
            <v>111507.45</v>
          </cell>
          <cell r="K1224" t="str">
            <v>EURFE-25</v>
          </cell>
        </row>
        <row r="1225">
          <cell r="F1225">
            <v>35414.745999999999</v>
          </cell>
          <cell r="K1225" t="str">
            <v>EURFE-25</v>
          </cell>
        </row>
        <row r="1226">
          <cell r="F1226">
            <v>45629.112000000001</v>
          </cell>
          <cell r="K1226" t="str">
            <v>EURFE-25</v>
          </cell>
        </row>
        <row r="1227">
          <cell r="F1227">
            <v>15719.472</v>
          </cell>
          <cell r="K1227" t="str">
            <v>EURFE-25</v>
          </cell>
        </row>
        <row r="1228">
          <cell r="F1228">
            <v>317533.26</v>
          </cell>
          <cell r="K1228" t="str">
            <v>EURFE-25</v>
          </cell>
        </row>
        <row r="1229">
          <cell r="F1229">
            <v>229710.01</v>
          </cell>
          <cell r="K1229" t="str">
            <v>EURFE-25</v>
          </cell>
        </row>
        <row r="1230">
          <cell r="F1230">
            <v>7508.68</v>
          </cell>
          <cell r="K1230" t="str">
            <v>EURFE-25</v>
          </cell>
        </row>
        <row r="1231">
          <cell r="F1231">
            <v>39885.56</v>
          </cell>
          <cell r="K1231" t="str">
            <v>EURFE-25</v>
          </cell>
        </row>
        <row r="1232">
          <cell r="F1232">
            <v>34444.54</v>
          </cell>
          <cell r="K1232" t="str">
            <v>EURFE-25</v>
          </cell>
        </row>
        <row r="1233">
          <cell r="F1233">
            <v>210284.88</v>
          </cell>
          <cell r="K1233" t="str">
            <v>EURFE-25</v>
          </cell>
        </row>
        <row r="1234">
          <cell r="F1234">
            <v>31641.26</v>
          </cell>
          <cell r="K1234" t="str">
            <v>EURFE-25</v>
          </cell>
        </row>
        <row r="1235">
          <cell r="F1235">
            <v>12144.12</v>
          </cell>
          <cell r="K1235" t="str">
            <v>EURFE-25</v>
          </cell>
        </row>
        <row r="1236">
          <cell r="F1236">
            <v>591.26</v>
          </cell>
          <cell r="K1236" t="str">
            <v>EURFE-25</v>
          </cell>
        </row>
        <row r="1237">
          <cell r="F1237">
            <v>2500.1799999999998</v>
          </cell>
          <cell r="K1237" t="str">
            <v>EURFE-25</v>
          </cell>
        </row>
        <row r="1238">
          <cell r="F1238">
            <v>29416.5</v>
          </cell>
          <cell r="K1238" t="str">
            <v>EURFE-25</v>
          </cell>
        </row>
        <row r="1239">
          <cell r="F1239">
            <v>2771.33</v>
          </cell>
          <cell r="K1239" t="str">
            <v>EURFE-25</v>
          </cell>
        </row>
        <row r="1240">
          <cell r="F1240">
            <v>365334.03</v>
          </cell>
          <cell r="K1240" t="str">
            <v>EURFE-25</v>
          </cell>
        </row>
        <row r="1241">
          <cell r="F1241">
            <v>2564.19</v>
          </cell>
          <cell r="K1241" t="str">
            <v>EURFE-25</v>
          </cell>
        </row>
        <row r="1242">
          <cell r="F1242">
            <v>299893.83</v>
          </cell>
          <cell r="K1242" t="str">
            <v>EURFE-25</v>
          </cell>
        </row>
        <row r="1243">
          <cell r="F1243">
            <v>11228.16</v>
          </cell>
          <cell r="K1243" t="str">
            <v>EURFE-25</v>
          </cell>
        </row>
        <row r="1244">
          <cell r="F1244">
            <v>1001.62</v>
          </cell>
          <cell r="K1244" t="str">
            <v>EURFE-25</v>
          </cell>
        </row>
        <row r="1245">
          <cell r="F1245">
            <v>2030.2</v>
          </cell>
          <cell r="K1245" t="str">
            <v>EURFE-25</v>
          </cell>
        </row>
        <row r="1246">
          <cell r="F1246">
            <v>59.499000000000002</v>
          </cell>
          <cell r="K1246" t="str">
            <v>EURFE-25</v>
          </cell>
        </row>
        <row r="1247">
          <cell r="F1247">
            <v>23495.7</v>
          </cell>
          <cell r="K1247" t="str">
            <v>EURFE-25</v>
          </cell>
        </row>
        <row r="1248">
          <cell r="F1248">
            <v>3315.79</v>
          </cell>
          <cell r="K1248" t="str">
            <v>EURFE-25</v>
          </cell>
        </row>
        <row r="1249">
          <cell r="F1249">
            <v>13351.81</v>
          </cell>
          <cell r="K1249" t="str">
            <v>EURFE-25</v>
          </cell>
        </row>
        <row r="1250">
          <cell r="F1250">
            <v>110746.26</v>
          </cell>
          <cell r="K1250" t="str">
            <v>EURFE-25</v>
          </cell>
        </row>
        <row r="1251">
          <cell r="F1251">
            <v>200676.12</v>
          </cell>
          <cell r="K1251" t="str">
            <v>EURFE-25</v>
          </cell>
        </row>
        <row r="1252">
          <cell r="F1252">
            <v>3464691.9</v>
          </cell>
          <cell r="K1252" t="str">
            <v>EURFE-25</v>
          </cell>
        </row>
        <row r="1253">
          <cell r="F1253">
            <v>560612.76</v>
          </cell>
          <cell r="K1253" t="str">
            <v>EURFE-25</v>
          </cell>
        </row>
        <row r="1254">
          <cell r="F1254">
            <v>8611.64</v>
          </cell>
          <cell r="K1254" t="str">
            <v>EURFE-25</v>
          </cell>
        </row>
        <row r="1255">
          <cell r="F1255">
            <v>51060.83</v>
          </cell>
          <cell r="K1255" t="str">
            <v>EURFE-25</v>
          </cell>
        </row>
        <row r="1256">
          <cell r="F1256">
            <v>198279.67</v>
          </cell>
          <cell r="K1256" t="str">
            <v>EURFE-25</v>
          </cell>
        </row>
        <row r="1257">
          <cell r="F1257">
            <v>88379.839999999997</v>
          </cell>
          <cell r="K1257" t="str">
            <v>EURFE-25</v>
          </cell>
        </row>
        <row r="1258">
          <cell r="F1258">
            <v>66092.289999999994</v>
          </cell>
          <cell r="K1258" t="str">
            <v>EURFE-25</v>
          </cell>
        </row>
        <row r="1259">
          <cell r="F1259">
            <v>107923.94</v>
          </cell>
          <cell r="K1259" t="str">
            <v>EURFE-25</v>
          </cell>
        </row>
        <row r="1260">
          <cell r="F1260">
            <v>18384.439999999999</v>
          </cell>
          <cell r="K1260" t="str">
            <v>EURFE-25</v>
          </cell>
        </row>
        <row r="1261">
          <cell r="F1261">
            <v>807689.14</v>
          </cell>
          <cell r="K1261" t="str">
            <v>EURFE-25</v>
          </cell>
        </row>
        <row r="1262">
          <cell r="F1262">
            <v>67068.27</v>
          </cell>
          <cell r="K1262" t="str">
            <v>EURFE-25</v>
          </cell>
        </row>
        <row r="1263">
          <cell r="F1263">
            <v>718.48</v>
          </cell>
          <cell r="K1263" t="str">
            <v>EURFE-25</v>
          </cell>
        </row>
        <row r="1264">
          <cell r="F1264">
            <v>60089.82</v>
          </cell>
          <cell r="K1264" t="str">
            <v>EURFE-25</v>
          </cell>
        </row>
        <row r="1265">
          <cell r="F1265">
            <v>431898.9</v>
          </cell>
          <cell r="K1265" t="str">
            <v>EURFE-25</v>
          </cell>
        </row>
        <row r="1266">
          <cell r="F1266">
            <v>14281.19</v>
          </cell>
          <cell r="K1266" t="str">
            <v>EURFE-25</v>
          </cell>
        </row>
        <row r="1267">
          <cell r="F1267">
            <v>498561.61</v>
          </cell>
          <cell r="K1267" t="str">
            <v>EURFE-25</v>
          </cell>
        </row>
        <row r="1268">
          <cell r="F1268">
            <v>262289.03000000003</v>
          </cell>
          <cell r="K1268" t="str">
            <v>EURFE-25</v>
          </cell>
        </row>
        <row r="1269">
          <cell r="F1269">
            <v>98107.82</v>
          </cell>
          <cell r="K1269" t="str">
            <v>EURFE-25</v>
          </cell>
        </row>
        <row r="1270">
          <cell r="F1270">
            <v>506943.27</v>
          </cell>
          <cell r="K1270" t="str">
            <v>EURFE-25</v>
          </cell>
        </row>
        <row r="1271">
          <cell r="F1271">
            <v>212.04</v>
          </cell>
          <cell r="K1271" t="str">
            <v>EURFE-25</v>
          </cell>
        </row>
        <row r="1272">
          <cell r="F1272">
            <v>2023.17</v>
          </cell>
          <cell r="K1272" t="str">
            <v>EURFE-25</v>
          </cell>
        </row>
        <row r="1273">
          <cell r="F1273">
            <v>60088.428</v>
          </cell>
          <cell r="K1273" t="str">
            <v>EURFE-25</v>
          </cell>
        </row>
        <row r="1274">
          <cell r="F1274">
            <v>42606.92</v>
          </cell>
          <cell r="K1274" t="str">
            <v>EURFE-25</v>
          </cell>
        </row>
        <row r="1275">
          <cell r="F1275">
            <v>206043.15</v>
          </cell>
          <cell r="K1275" t="str">
            <v>EURFE-25</v>
          </cell>
        </row>
        <row r="1276">
          <cell r="F1276">
            <v>56584.42</v>
          </cell>
          <cell r="K1276" t="str">
            <v>EURFE-25</v>
          </cell>
        </row>
        <row r="1277">
          <cell r="F1277">
            <v>4571.07</v>
          </cell>
          <cell r="K1277" t="str">
            <v>EURFE-25</v>
          </cell>
        </row>
        <row r="1278">
          <cell r="F1278">
            <v>53866.78</v>
          </cell>
          <cell r="K1278" t="str">
            <v>EURFE-25</v>
          </cell>
        </row>
        <row r="1279">
          <cell r="F1279">
            <v>1505.53</v>
          </cell>
          <cell r="K1279" t="str">
            <v>EURFE-25</v>
          </cell>
        </row>
        <row r="1280">
          <cell r="F1280">
            <v>65885.350000000006</v>
          </cell>
          <cell r="K1280" t="str">
            <v>EURFE-25</v>
          </cell>
        </row>
        <row r="1281">
          <cell r="F1281">
            <v>2000.27</v>
          </cell>
          <cell r="K1281" t="str">
            <v>EURFE-25</v>
          </cell>
        </row>
        <row r="1282">
          <cell r="F1282">
            <v>7807.06</v>
          </cell>
          <cell r="K1282" t="str">
            <v>EURFE-25</v>
          </cell>
        </row>
        <row r="1283">
          <cell r="F1283">
            <v>99528.44</v>
          </cell>
          <cell r="K1283" t="str">
            <v>EURFE-25</v>
          </cell>
        </row>
        <row r="1284">
          <cell r="F1284">
            <v>25180</v>
          </cell>
          <cell r="K1284" t="str">
            <v>EURFE-25</v>
          </cell>
        </row>
        <row r="1285">
          <cell r="F1285">
            <v>137369.25</v>
          </cell>
          <cell r="K1285" t="str">
            <v>EURFE-25</v>
          </cell>
        </row>
        <row r="1286">
          <cell r="F1286">
            <v>1643.655</v>
          </cell>
          <cell r="K1286" t="str">
            <v>EURFE-25</v>
          </cell>
        </row>
        <row r="1287">
          <cell r="F1287">
            <v>34671.285000000003</v>
          </cell>
          <cell r="K1287" t="str">
            <v>EURFE-25</v>
          </cell>
        </row>
        <row r="1288">
          <cell r="F1288">
            <v>9905.6299999999992</v>
          </cell>
          <cell r="K1288" t="str">
            <v>EURFE-25</v>
          </cell>
        </row>
        <row r="1289">
          <cell r="F1289">
            <v>96711.41</v>
          </cell>
          <cell r="K1289" t="str">
            <v>EURFE-25</v>
          </cell>
        </row>
        <row r="1290">
          <cell r="F1290">
            <v>24952.42</v>
          </cell>
          <cell r="K1290" t="str">
            <v>EURFE-25</v>
          </cell>
        </row>
        <row r="1291">
          <cell r="F1291">
            <v>243811.20000000001</v>
          </cell>
          <cell r="K1291" t="str">
            <v>EURFE-25</v>
          </cell>
        </row>
        <row r="1292">
          <cell r="F1292">
            <v>114063.98</v>
          </cell>
          <cell r="K1292" t="str">
            <v>EURFE-25</v>
          </cell>
        </row>
        <row r="1293">
          <cell r="F1293">
            <v>317444.5</v>
          </cell>
          <cell r="K1293" t="str">
            <v>EURFE-25</v>
          </cell>
        </row>
        <row r="1294">
          <cell r="F1294">
            <v>132500.39000000001</v>
          </cell>
          <cell r="K1294" t="str">
            <v>EURFE-25</v>
          </cell>
        </row>
        <row r="1295">
          <cell r="F1295">
            <v>35950.089999999997</v>
          </cell>
          <cell r="K1295" t="str">
            <v>EURFE-25</v>
          </cell>
        </row>
        <row r="1296">
          <cell r="F1296">
            <v>42070.51</v>
          </cell>
          <cell r="K1296" t="str">
            <v>EURFE-25</v>
          </cell>
        </row>
        <row r="1297">
          <cell r="F1297">
            <v>130.00200000000001</v>
          </cell>
          <cell r="K1297" t="str">
            <v>EURFE-25</v>
          </cell>
        </row>
        <row r="1298">
          <cell r="F1298">
            <v>167287.34</v>
          </cell>
          <cell r="K1298" t="str">
            <v>EURFE-25</v>
          </cell>
        </row>
        <row r="1299">
          <cell r="F1299">
            <v>23392.78</v>
          </cell>
          <cell r="K1299" t="str">
            <v>EURFE-25</v>
          </cell>
        </row>
        <row r="1300">
          <cell r="F1300">
            <v>185015.405</v>
          </cell>
          <cell r="K1300" t="str">
            <v>EURFE-25</v>
          </cell>
        </row>
        <row r="1301">
          <cell r="F1301">
            <v>8791.4699999999993</v>
          </cell>
          <cell r="K1301" t="str">
            <v>EURFE-25</v>
          </cell>
        </row>
        <row r="1302">
          <cell r="F1302">
            <v>71241.62</v>
          </cell>
          <cell r="K1302" t="str">
            <v>EURFE-25</v>
          </cell>
        </row>
        <row r="1303">
          <cell r="F1303">
            <v>107978.8</v>
          </cell>
          <cell r="K1303" t="str">
            <v>EURFE-25</v>
          </cell>
        </row>
        <row r="1304">
          <cell r="F1304">
            <v>132924.56</v>
          </cell>
          <cell r="K1304" t="str">
            <v>AEDFE-25</v>
          </cell>
        </row>
        <row r="1305">
          <cell r="F1305">
            <v>2520.5</v>
          </cell>
          <cell r="K1305" t="str">
            <v>AEDFE-25</v>
          </cell>
        </row>
        <row r="1306">
          <cell r="F1306">
            <v>191.59</v>
          </cell>
          <cell r="K1306" t="str">
            <v>AEDFE-25</v>
          </cell>
        </row>
        <row r="1307">
          <cell r="F1307">
            <v>3381.89</v>
          </cell>
          <cell r="K1307" t="str">
            <v>AEDFE-25</v>
          </cell>
        </row>
        <row r="1308">
          <cell r="F1308">
            <v>501821.62</v>
          </cell>
          <cell r="K1308" t="str">
            <v>AEDFE-25</v>
          </cell>
        </row>
        <row r="1309">
          <cell r="F1309">
            <v>151112.1</v>
          </cell>
          <cell r="K1309" t="str">
            <v>AEDFE-25</v>
          </cell>
        </row>
        <row r="1310">
          <cell r="F1310">
            <v>4579</v>
          </cell>
          <cell r="K1310" t="str">
            <v>AEDFE-25</v>
          </cell>
        </row>
        <row r="1311">
          <cell r="F1311">
            <v>36009.370000000003</v>
          </cell>
          <cell r="K1311" t="str">
            <v>AEDFE-25</v>
          </cell>
        </row>
        <row r="1312">
          <cell r="F1312">
            <v>10024.719999999999</v>
          </cell>
          <cell r="K1312" t="str">
            <v>AEDFE-25</v>
          </cell>
        </row>
        <row r="1313">
          <cell r="F1313">
            <v>24056.66</v>
          </cell>
          <cell r="K1313" t="str">
            <v>AEDFE-25</v>
          </cell>
        </row>
        <row r="1314">
          <cell r="F1314">
            <v>8507.7000000000007</v>
          </cell>
          <cell r="K1314" t="str">
            <v>AEDFE-25</v>
          </cell>
        </row>
        <row r="1315">
          <cell r="F1315">
            <v>2019.33</v>
          </cell>
          <cell r="K1315" t="str">
            <v>AEDFE-25</v>
          </cell>
        </row>
        <row r="1316">
          <cell r="F1316">
            <v>3111.78</v>
          </cell>
          <cell r="K1316" t="str">
            <v>AEDFE-25</v>
          </cell>
        </row>
        <row r="1317">
          <cell r="F1317">
            <v>32650.06</v>
          </cell>
          <cell r="K1317" t="str">
            <v>AEDFE-25</v>
          </cell>
        </row>
        <row r="1318">
          <cell r="F1318">
            <v>191922.85</v>
          </cell>
          <cell r="K1318" t="str">
            <v>AEDFE-25</v>
          </cell>
        </row>
        <row r="1319">
          <cell r="F1319">
            <v>17158.03</v>
          </cell>
          <cell r="K1319" t="str">
            <v>AEDFE-25</v>
          </cell>
        </row>
        <row r="1320">
          <cell r="F1320">
            <v>133675.59</v>
          </cell>
          <cell r="K1320" t="str">
            <v>AEDFE-25</v>
          </cell>
        </row>
        <row r="1321">
          <cell r="F1321">
            <v>83398.09</v>
          </cell>
          <cell r="K1321" t="str">
            <v>AEDFE-25</v>
          </cell>
        </row>
        <row r="1322">
          <cell r="F1322">
            <v>10560.46</v>
          </cell>
          <cell r="K1322" t="str">
            <v>AEDFE-25</v>
          </cell>
        </row>
        <row r="1323">
          <cell r="F1323">
            <v>5201.49</v>
          </cell>
          <cell r="K1323" t="str">
            <v>AEDFE-25</v>
          </cell>
        </row>
        <row r="1324">
          <cell r="F1324">
            <v>5501.94</v>
          </cell>
          <cell r="K1324" t="str">
            <v>AEDFE-25</v>
          </cell>
        </row>
        <row r="1325">
          <cell r="F1325">
            <v>3032.8</v>
          </cell>
          <cell r="K1325" t="str">
            <v>AEDFE-25</v>
          </cell>
        </row>
        <row r="1326">
          <cell r="F1326">
            <v>25164.17</v>
          </cell>
          <cell r="K1326" t="str">
            <v>AEDFE-25</v>
          </cell>
        </row>
        <row r="1327">
          <cell r="F1327">
            <v>62156.05</v>
          </cell>
          <cell r="K1327" t="str">
            <v>AEDFE-25</v>
          </cell>
        </row>
        <row r="1328">
          <cell r="F1328">
            <v>2002.57</v>
          </cell>
          <cell r="K1328" t="str">
            <v>AEDFE-25</v>
          </cell>
        </row>
        <row r="1329">
          <cell r="F1329">
            <v>2429.7399999999998</v>
          </cell>
          <cell r="K1329" t="str">
            <v>AEDFE-25</v>
          </cell>
        </row>
        <row r="1330">
          <cell r="F1330">
            <v>4072.28</v>
          </cell>
          <cell r="K1330" t="str">
            <v>AEDFE-25</v>
          </cell>
        </row>
        <row r="1331">
          <cell r="F1331">
            <v>67.739999999999995</v>
          </cell>
          <cell r="K1331" t="str">
            <v>AEDFE-25</v>
          </cell>
        </row>
        <row r="1332">
          <cell r="F1332">
            <v>35075.629999999997</v>
          </cell>
          <cell r="K1332" t="str">
            <v>AEDFE-25</v>
          </cell>
        </row>
        <row r="1333">
          <cell r="F1333">
            <v>2765.25</v>
          </cell>
          <cell r="K1333" t="str">
            <v>AEDFE-25</v>
          </cell>
        </row>
        <row r="1334">
          <cell r="F1334">
            <v>17000.259999999998</v>
          </cell>
          <cell r="K1334" t="str">
            <v>AEDFE-25</v>
          </cell>
        </row>
        <row r="1335">
          <cell r="F1335">
            <v>115478.76</v>
          </cell>
          <cell r="K1335" t="str">
            <v>AEDFE-25</v>
          </cell>
        </row>
        <row r="1336">
          <cell r="F1336">
            <v>54914.559999999998</v>
          </cell>
          <cell r="K1336" t="str">
            <v>AEDFE-25</v>
          </cell>
        </row>
        <row r="1337">
          <cell r="F1337">
            <v>14413.98</v>
          </cell>
          <cell r="K1337" t="str">
            <v>AEDFE-25</v>
          </cell>
        </row>
        <row r="1338">
          <cell r="F1338">
            <v>2.1800000000000002</v>
          </cell>
          <cell r="K1338" t="str">
            <v>AEDFE-25</v>
          </cell>
        </row>
        <row r="1339">
          <cell r="F1339">
            <v>21502.92</v>
          </cell>
          <cell r="K1339" t="str">
            <v>AEDFE-25</v>
          </cell>
        </row>
        <row r="1340">
          <cell r="F1340">
            <v>397867.09</v>
          </cell>
          <cell r="K1340" t="str">
            <v>AEDFE-25</v>
          </cell>
        </row>
        <row r="1341">
          <cell r="F1341">
            <v>25207.3</v>
          </cell>
          <cell r="K1341" t="str">
            <v>AEDFE-25</v>
          </cell>
        </row>
        <row r="1342">
          <cell r="F1342">
            <v>3639.18</v>
          </cell>
          <cell r="K1342" t="str">
            <v>AEDFE-25</v>
          </cell>
        </row>
        <row r="1343">
          <cell r="F1343">
            <v>68160.73</v>
          </cell>
          <cell r="K1343" t="str">
            <v>AEDFE-25</v>
          </cell>
        </row>
        <row r="1344">
          <cell r="F1344">
            <v>272967.17</v>
          </cell>
          <cell r="K1344" t="str">
            <v>AEDFE-25</v>
          </cell>
        </row>
        <row r="1345">
          <cell r="F1345">
            <v>32365.99</v>
          </cell>
          <cell r="K1345" t="str">
            <v>AEDFE-25</v>
          </cell>
        </row>
        <row r="1346">
          <cell r="F1346">
            <v>27124.15</v>
          </cell>
          <cell r="K1346" t="str">
            <v>AEDFE-25</v>
          </cell>
        </row>
        <row r="1347">
          <cell r="F1347">
            <v>54724.800000000003</v>
          </cell>
          <cell r="K1347" t="str">
            <v>AEDFE-25</v>
          </cell>
        </row>
        <row r="1348">
          <cell r="F1348">
            <v>26628.92</v>
          </cell>
          <cell r="K1348" t="str">
            <v>AEDFE-25</v>
          </cell>
        </row>
        <row r="1349">
          <cell r="F1349">
            <v>14116.24</v>
          </cell>
          <cell r="K1349" t="str">
            <v>AEDFE-25</v>
          </cell>
        </row>
        <row r="1350">
          <cell r="F1350">
            <v>9757.92</v>
          </cell>
          <cell r="K1350" t="str">
            <v>AEDFE-25</v>
          </cell>
        </row>
        <row r="1351">
          <cell r="F1351">
            <v>478707.96</v>
          </cell>
          <cell r="K1351" t="str">
            <v>AEDFE-25</v>
          </cell>
        </row>
        <row r="1352">
          <cell r="F1352">
            <v>4969.6000000000004</v>
          </cell>
          <cell r="K1352" t="str">
            <v>AEDFE-25</v>
          </cell>
        </row>
        <row r="1353">
          <cell r="F1353">
            <v>10013.68</v>
          </cell>
          <cell r="K1353" t="str">
            <v>AEDFE-25</v>
          </cell>
        </row>
        <row r="1354">
          <cell r="F1354">
            <v>322575.53000000003</v>
          </cell>
          <cell r="K1354" t="str">
            <v>AEDFE-25</v>
          </cell>
        </row>
        <row r="1355">
          <cell r="F1355">
            <v>121564.08</v>
          </cell>
          <cell r="K1355" t="str">
            <v>AEDFE-25</v>
          </cell>
        </row>
        <row r="1356">
          <cell r="F1356">
            <v>146884.07999999999</v>
          </cell>
          <cell r="K1356" t="str">
            <v>AEDFE-25</v>
          </cell>
        </row>
        <row r="1357">
          <cell r="F1357">
            <v>4500.93</v>
          </cell>
          <cell r="K1357" t="str">
            <v>AEDFE-25</v>
          </cell>
        </row>
        <row r="1358">
          <cell r="F1358">
            <v>9076.49</v>
          </cell>
          <cell r="K1358" t="str">
            <v>AEDFE-25</v>
          </cell>
        </row>
        <row r="1359">
          <cell r="F1359">
            <v>367826.25</v>
          </cell>
          <cell r="K1359" t="str">
            <v>AEDFE-25</v>
          </cell>
        </row>
        <row r="1360">
          <cell r="F1360">
            <v>11988.42</v>
          </cell>
          <cell r="K1360" t="str">
            <v>AEDFE-25</v>
          </cell>
        </row>
        <row r="1361">
          <cell r="F1361">
            <v>7065.66</v>
          </cell>
          <cell r="K1361" t="str">
            <v>AEDFE-25</v>
          </cell>
        </row>
        <row r="1362">
          <cell r="F1362">
            <v>912.5</v>
          </cell>
          <cell r="K1362" t="str">
            <v>AEDFE-25</v>
          </cell>
        </row>
        <row r="1363">
          <cell r="F1363">
            <v>133131.79</v>
          </cell>
          <cell r="K1363" t="str">
            <v>AEDFE-25</v>
          </cell>
        </row>
        <row r="1364">
          <cell r="F1364">
            <v>529.25</v>
          </cell>
          <cell r="K1364" t="str">
            <v>AEDFE-25</v>
          </cell>
        </row>
        <row r="1365">
          <cell r="F1365">
            <v>1397.5</v>
          </cell>
          <cell r="K1365" t="str">
            <v>AEDFE-25</v>
          </cell>
        </row>
        <row r="1366">
          <cell r="F1366">
            <v>776.35</v>
          </cell>
          <cell r="K1366" t="str">
            <v>AEDFE-25</v>
          </cell>
        </row>
        <row r="1367">
          <cell r="F1367">
            <v>2827.1</v>
          </cell>
          <cell r="K1367" t="str">
            <v>AEDFE-25</v>
          </cell>
        </row>
        <row r="1368">
          <cell r="F1368">
            <v>46306.3</v>
          </cell>
          <cell r="K1368" t="str">
            <v>AEDFE-25</v>
          </cell>
        </row>
        <row r="1369">
          <cell r="F1369">
            <v>75.02</v>
          </cell>
          <cell r="K1369" t="str">
            <v>AEDFE-25</v>
          </cell>
        </row>
        <row r="1370">
          <cell r="F1370">
            <v>5630.53</v>
          </cell>
          <cell r="K1370" t="str">
            <v>AEDFE-25</v>
          </cell>
        </row>
        <row r="1371">
          <cell r="F1371">
            <v>29792.1</v>
          </cell>
          <cell r="K1371" t="str">
            <v>AEDFE-25</v>
          </cell>
        </row>
        <row r="1372">
          <cell r="F1372">
            <v>264.58999999999997</v>
          </cell>
          <cell r="K1372" t="str">
            <v>AEDFE-25</v>
          </cell>
        </row>
        <row r="1373">
          <cell r="F1373">
            <v>50175.54</v>
          </cell>
          <cell r="K1373" t="str">
            <v>AEDFE-25</v>
          </cell>
        </row>
        <row r="1374">
          <cell r="F1374">
            <v>202585.42</v>
          </cell>
          <cell r="K1374" t="str">
            <v>AEDFE-25</v>
          </cell>
        </row>
        <row r="1375">
          <cell r="F1375">
            <v>54790.33</v>
          </cell>
          <cell r="K1375" t="str">
            <v>AEDFE-25</v>
          </cell>
        </row>
        <row r="1376">
          <cell r="F1376">
            <v>263793.32</v>
          </cell>
          <cell r="K1376" t="str">
            <v>AEDFE-25</v>
          </cell>
        </row>
        <row r="1377">
          <cell r="F1377">
            <v>85706.48</v>
          </cell>
          <cell r="K1377" t="str">
            <v>AEDFE-25</v>
          </cell>
        </row>
        <row r="1378">
          <cell r="F1378">
            <v>2020.57</v>
          </cell>
          <cell r="K1378" t="str">
            <v>AEDFE-25</v>
          </cell>
        </row>
        <row r="1379">
          <cell r="F1379">
            <v>55185.23</v>
          </cell>
          <cell r="K1379" t="str">
            <v>AEDFE-25</v>
          </cell>
        </row>
        <row r="1380">
          <cell r="F1380">
            <v>3650.01</v>
          </cell>
          <cell r="K1380" t="str">
            <v>AEDFE-25</v>
          </cell>
        </row>
        <row r="1381">
          <cell r="F1381">
            <v>2494.21</v>
          </cell>
          <cell r="K1381" t="str">
            <v>AEDFE-25</v>
          </cell>
        </row>
        <row r="1382">
          <cell r="F1382">
            <v>437.24</v>
          </cell>
          <cell r="K1382" t="str">
            <v>AEDFE-25</v>
          </cell>
        </row>
        <row r="1383">
          <cell r="F1383">
            <v>1285.8800000000001</v>
          </cell>
          <cell r="K1383" t="str">
            <v>AEDFE-25</v>
          </cell>
        </row>
        <row r="1384">
          <cell r="F1384">
            <v>25494.28</v>
          </cell>
          <cell r="K1384" t="str">
            <v>AEDFE-25</v>
          </cell>
        </row>
        <row r="1385">
          <cell r="F1385">
            <v>54808.17</v>
          </cell>
          <cell r="K1385" t="str">
            <v>AEDFE-25</v>
          </cell>
        </row>
        <row r="1386">
          <cell r="F1386">
            <v>181734.12</v>
          </cell>
          <cell r="K1386" t="str">
            <v>AEDFE-25</v>
          </cell>
        </row>
        <row r="1387">
          <cell r="F1387">
            <v>148896.01999999999</v>
          </cell>
          <cell r="K1387" t="str">
            <v>AEDFE-25</v>
          </cell>
        </row>
        <row r="1388">
          <cell r="F1388">
            <v>82865.5</v>
          </cell>
          <cell r="K1388" t="str">
            <v>AEDFE-25</v>
          </cell>
        </row>
        <row r="1389">
          <cell r="F1389">
            <v>364106.16</v>
          </cell>
          <cell r="K1389" t="str">
            <v>AEDFE-25</v>
          </cell>
        </row>
        <row r="1390">
          <cell r="F1390">
            <v>3983.61</v>
          </cell>
          <cell r="K1390" t="str">
            <v>AEDFE-25</v>
          </cell>
        </row>
        <row r="1391">
          <cell r="F1391">
            <v>19381.78</v>
          </cell>
          <cell r="K1391" t="str">
            <v>AEDFE-25</v>
          </cell>
        </row>
        <row r="1392">
          <cell r="F1392">
            <v>4006.96</v>
          </cell>
          <cell r="K1392" t="str">
            <v>AEDFE-25</v>
          </cell>
        </row>
        <row r="1393">
          <cell r="F1393">
            <v>16001.41</v>
          </cell>
          <cell r="K1393" t="str">
            <v>AEDFE-25</v>
          </cell>
        </row>
        <row r="1394">
          <cell r="F1394">
            <v>4139.92</v>
          </cell>
          <cell r="K1394" t="str">
            <v>AEDFE-25</v>
          </cell>
        </row>
        <row r="1395">
          <cell r="F1395">
            <v>24875.13</v>
          </cell>
          <cell r="K1395" t="str">
            <v>AEDFE-25</v>
          </cell>
        </row>
        <row r="1396">
          <cell r="F1396">
            <v>8988.0400000000009</v>
          </cell>
          <cell r="K1396" t="str">
            <v>AEDFE-25</v>
          </cell>
        </row>
        <row r="1397">
          <cell r="F1397">
            <v>3434.71</v>
          </cell>
          <cell r="K1397" t="str">
            <v>AEDFE-25</v>
          </cell>
        </row>
        <row r="1398">
          <cell r="F1398">
            <v>93877.65</v>
          </cell>
          <cell r="K1398" t="str">
            <v>AEDFE-25</v>
          </cell>
        </row>
        <row r="1399">
          <cell r="F1399">
            <v>145419.16</v>
          </cell>
          <cell r="K1399" t="str">
            <v>AEDFE-25</v>
          </cell>
        </row>
        <row r="1400">
          <cell r="F1400">
            <v>42515.15</v>
          </cell>
          <cell r="K1400" t="str">
            <v>AEDFE-25</v>
          </cell>
        </row>
        <row r="1401">
          <cell r="F1401">
            <v>156284.43</v>
          </cell>
          <cell r="K1401" t="str">
            <v>AEDFE-25</v>
          </cell>
        </row>
        <row r="1402">
          <cell r="F1402">
            <v>179201.1</v>
          </cell>
          <cell r="K1402" t="str">
            <v>AEDFE-25</v>
          </cell>
        </row>
        <row r="1403">
          <cell r="F1403">
            <v>220333.37</v>
          </cell>
          <cell r="K1403" t="str">
            <v>AEDFE-25</v>
          </cell>
        </row>
        <row r="1404">
          <cell r="F1404">
            <v>48.76</v>
          </cell>
          <cell r="K1404" t="str">
            <v>SARFE-25</v>
          </cell>
        </row>
        <row r="1405">
          <cell r="F1405">
            <v>14362.53</v>
          </cell>
          <cell r="K1405" t="str">
            <v>SARFE-25</v>
          </cell>
        </row>
        <row r="1406">
          <cell r="F1406">
            <v>10298</v>
          </cell>
          <cell r="K1406" t="str">
            <v>SARFE-25</v>
          </cell>
        </row>
        <row r="1407">
          <cell r="F1407">
            <v>117768.41</v>
          </cell>
          <cell r="K1407" t="str">
            <v>SARFE-25</v>
          </cell>
        </row>
        <row r="1408">
          <cell r="F1408">
            <v>34.04</v>
          </cell>
          <cell r="K1408" t="str">
            <v>SARFE-25</v>
          </cell>
        </row>
        <row r="1409">
          <cell r="F1409">
            <v>6086.21</v>
          </cell>
          <cell r="K1409" t="str">
            <v>SARFE-25</v>
          </cell>
        </row>
        <row r="1410">
          <cell r="F1410">
            <v>5550</v>
          </cell>
          <cell r="K1410" t="str">
            <v>SARFE-25</v>
          </cell>
        </row>
        <row r="1411">
          <cell r="F1411">
            <v>259.99</v>
          </cell>
          <cell r="K1411" t="str">
            <v>SARFE-25</v>
          </cell>
        </row>
        <row r="1412">
          <cell r="F1412">
            <v>372264.94</v>
          </cell>
          <cell r="K1412" t="str">
            <v>SARFE-25</v>
          </cell>
        </row>
        <row r="1413">
          <cell r="F1413">
            <v>111978.75</v>
          </cell>
          <cell r="K1413" t="str">
            <v>SARFE-25</v>
          </cell>
        </row>
        <row r="1414">
          <cell r="F1414">
            <v>200126.78</v>
          </cell>
          <cell r="K1414" t="str">
            <v>SARFE-25</v>
          </cell>
        </row>
        <row r="1415">
          <cell r="F1415">
            <v>3003</v>
          </cell>
          <cell r="K1415" t="str">
            <v>SARFE-25</v>
          </cell>
        </row>
        <row r="1416">
          <cell r="F1416">
            <v>10338.26</v>
          </cell>
          <cell r="K1416" t="str">
            <v>SARFE-25</v>
          </cell>
        </row>
        <row r="1417">
          <cell r="F1417">
            <v>21159.81</v>
          </cell>
          <cell r="K1417" t="str">
            <v>SARFE-25</v>
          </cell>
        </row>
        <row r="1418">
          <cell r="F1418">
            <v>165367.22</v>
          </cell>
          <cell r="K1418" t="str">
            <v>SARFE-25</v>
          </cell>
        </row>
        <row r="1419">
          <cell r="F1419">
            <v>36421.32</v>
          </cell>
          <cell r="K1419" t="str">
            <v>SARFE-25</v>
          </cell>
        </row>
        <row r="1420">
          <cell r="F1420">
            <v>2350.62</v>
          </cell>
          <cell r="K1420" t="str">
            <v>SARFE-25</v>
          </cell>
        </row>
        <row r="1421">
          <cell r="F1421">
            <v>3035.31</v>
          </cell>
          <cell r="K1421" t="str">
            <v>SARFE-25</v>
          </cell>
        </row>
        <row r="1422">
          <cell r="F1422">
            <v>7702.13</v>
          </cell>
          <cell r="K1422" t="str">
            <v>SARFE-25</v>
          </cell>
        </row>
        <row r="1423">
          <cell r="F1423">
            <v>0.76</v>
          </cell>
          <cell r="K1423" t="str">
            <v>SARFE-25</v>
          </cell>
        </row>
        <row r="1424">
          <cell r="F1424">
            <v>105.56</v>
          </cell>
          <cell r="K1424" t="str">
            <v>SARFE-25</v>
          </cell>
        </row>
        <row r="1425">
          <cell r="F1425">
            <v>117069.68</v>
          </cell>
          <cell r="K1425" t="str">
            <v>SARFE-25</v>
          </cell>
        </row>
        <row r="1426">
          <cell r="F1426">
            <v>158405.51999999999</v>
          </cell>
          <cell r="K1426" t="str">
            <v>SARFE-25</v>
          </cell>
        </row>
        <row r="1427">
          <cell r="F1427">
            <v>34504.14</v>
          </cell>
          <cell r="K1427" t="str">
            <v>SARFE-25</v>
          </cell>
        </row>
        <row r="1428">
          <cell r="F1428">
            <v>106931.78</v>
          </cell>
          <cell r="K1428" t="str">
            <v>SARFE-25</v>
          </cell>
        </row>
        <row r="1429">
          <cell r="F1429">
            <v>169697.98</v>
          </cell>
          <cell r="K1429" t="str">
            <v>SARFE-25</v>
          </cell>
        </row>
        <row r="1430">
          <cell r="F1430">
            <v>48790.47</v>
          </cell>
          <cell r="K1430" t="str">
            <v>SARFE-25</v>
          </cell>
        </row>
        <row r="1431">
          <cell r="F1431">
            <v>65827.88</v>
          </cell>
          <cell r="K1431" t="str">
            <v>SARFE-25</v>
          </cell>
        </row>
        <row r="1432">
          <cell r="F1432">
            <v>11391.09</v>
          </cell>
          <cell r="K1432" t="str">
            <v>SARFE-25</v>
          </cell>
        </row>
        <row r="1433">
          <cell r="F1433">
            <v>96566.37</v>
          </cell>
          <cell r="K1433" t="str">
            <v>SARFE-25</v>
          </cell>
        </row>
        <row r="1434">
          <cell r="F1434">
            <v>57065.3</v>
          </cell>
          <cell r="K1434" t="str">
            <v>SARFE-25</v>
          </cell>
        </row>
        <row r="1435">
          <cell r="F1435">
            <v>5503.05</v>
          </cell>
          <cell r="K1435" t="str">
            <v>SARFE-25</v>
          </cell>
        </row>
        <row r="1436">
          <cell r="F1436">
            <v>378199.02</v>
          </cell>
          <cell r="K1436" t="str">
            <v>SARFE-25</v>
          </cell>
        </row>
        <row r="1437">
          <cell r="F1437">
            <v>71582.94</v>
          </cell>
          <cell r="K1437" t="str">
            <v>SARFE-25</v>
          </cell>
        </row>
        <row r="1438">
          <cell r="F1438">
            <v>237282.85</v>
          </cell>
          <cell r="K1438" t="str">
            <v>SARFE-25</v>
          </cell>
        </row>
        <row r="1439">
          <cell r="F1439">
            <v>545091.32999999996</v>
          </cell>
          <cell r="K1439" t="str">
            <v>SARFE-25</v>
          </cell>
        </row>
        <row r="1440">
          <cell r="F1440">
            <v>55342.78</v>
          </cell>
          <cell r="K1440" t="str">
            <v>SARFE-25</v>
          </cell>
        </row>
        <row r="1441">
          <cell r="F1441">
            <v>133853.87</v>
          </cell>
          <cell r="K1441" t="str">
            <v>SARFE-25</v>
          </cell>
        </row>
        <row r="1442">
          <cell r="F1442">
            <v>80000.399999999994</v>
          </cell>
          <cell r="K1442" t="str">
            <v>SARFE-25</v>
          </cell>
        </row>
        <row r="1443">
          <cell r="F1443">
            <v>33672.33</v>
          </cell>
          <cell r="K1443" t="str">
            <v>SARFE-25</v>
          </cell>
        </row>
        <row r="1444">
          <cell r="F1444">
            <v>307456.61</v>
          </cell>
          <cell r="K1444" t="str">
            <v>SARFE-25</v>
          </cell>
        </row>
        <row r="1445">
          <cell r="F1445">
            <v>101097.76</v>
          </cell>
          <cell r="K1445" t="str">
            <v>SARFE-25</v>
          </cell>
        </row>
        <row r="1446">
          <cell r="F1446">
            <v>10018.32</v>
          </cell>
          <cell r="K1446" t="str">
            <v>SARFE-25</v>
          </cell>
        </row>
        <row r="1447">
          <cell r="F1447">
            <v>54668.57</v>
          </cell>
          <cell r="K1447" t="str">
            <v>SARFE-25</v>
          </cell>
        </row>
        <row r="1448">
          <cell r="F1448">
            <v>50154.51</v>
          </cell>
          <cell r="K1448" t="str">
            <v>SARFE-25</v>
          </cell>
        </row>
        <row r="1449">
          <cell r="F1449">
            <v>22629.21</v>
          </cell>
          <cell r="K1449" t="str">
            <v>SARFE-25</v>
          </cell>
        </row>
        <row r="1450">
          <cell r="F1450">
            <v>99943.94</v>
          </cell>
          <cell r="K1450" t="str">
            <v>SARFE-25</v>
          </cell>
        </row>
        <row r="1451">
          <cell r="F1451">
            <v>20611.79</v>
          </cell>
          <cell r="K1451" t="str">
            <v>SARFE-25</v>
          </cell>
        </row>
        <row r="1452">
          <cell r="F1452">
            <v>2002.72</v>
          </cell>
          <cell r="K1452" t="str">
            <v>SARFE-25</v>
          </cell>
        </row>
        <row r="1453">
          <cell r="F1453">
            <v>2010.24</v>
          </cell>
          <cell r="K1453" t="str">
            <v>SARFE-25</v>
          </cell>
        </row>
        <row r="1454">
          <cell r="F1454">
            <v>25439.97</v>
          </cell>
          <cell r="K1454" t="str">
            <v>SARFE-25</v>
          </cell>
        </row>
        <row r="1455">
          <cell r="F1455">
            <v>5909.3</v>
          </cell>
          <cell r="K1455" t="str">
            <v>SARFE-25</v>
          </cell>
        </row>
        <row r="1456">
          <cell r="F1456">
            <v>16.96</v>
          </cell>
          <cell r="K1456" t="str">
            <v>SARFE-25</v>
          </cell>
        </row>
        <row r="1457">
          <cell r="F1457">
            <v>78771.56</v>
          </cell>
          <cell r="K1457" t="str">
            <v>SARFE-25</v>
          </cell>
        </row>
        <row r="1458">
          <cell r="F1458">
            <v>35575.910000000003</v>
          </cell>
          <cell r="K1458" t="str">
            <v>SARFE-25</v>
          </cell>
        </row>
        <row r="1459">
          <cell r="F1459">
            <v>84966.12</v>
          </cell>
          <cell r="K1459" t="str">
            <v>SARFE-25</v>
          </cell>
        </row>
        <row r="1460">
          <cell r="F1460">
            <v>18003</v>
          </cell>
          <cell r="K1460" t="str">
            <v>SARFE-25</v>
          </cell>
        </row>
        <row r="1461">
          <cell r="F1461">
            <v>3.61</v>
          </cell>
          <cell r="K1461" t="str">
            <v>SARFE-25</v>
          </cell>
        </row>
        <row r="1462">
          <cell r="F1462">
            <v>7000</v>
          </cell>
          <cell r="K1462" t="str">
            <v>SARFE-25</v>
          </cell>
        </row>
        <row r="1463">
          <cell r="F1463">
            <v>10056.43</v>
          </cell>
          <cell r="K1463" t="str">
            <v>SARFE-25</v>
          </cell>
        </row>
        <row r="1464">
          <cell r="F1464">
            <v>48763.48</v>
          </cell>
          <cell r="K1464" t="str">
            <v>SARFE-25</v>
          </cell>
        </row>
        <row r="1465">
          <cell r="F1465">
            <v>1353.05</v>
          </cell>
          <cell r="K1465" t="str">
            <v>SARFE-25</v>
          </cell>
        </row>
        <row r="1466">
          <cell r="F1466">
            <v>624.62</v>
          </cell>
          <cell r="K1466" t="str">
            <v>SARFE-25</v>
          </cell>
        </row>
        <row r="1467">
          <cell r="F1467">
            <v>324003.56</v>
          </cell>
          <cell r="K1467" t="str">
            <v>SARFE-25</v>
          </cell>
        </row>
        <row r="1468">
          <cell r="F1468">
            <v>26114.87</v>
          </cell>
          <cell r="K1468" t="str">
            <v>SARFE-25</v>
          </cell>
        </row>
        <row r="1469">
          <cell r="F1469">
            <v>60037.46</v>
          </cell>
          <cell r="K1469" t="str">
            <v>SARFE-25</v>
          </cell>
        </row>
        <row r="1470">
          <cell r="F1470">
            <v>137980.82999999999</v>
          </cell>
          <cell r="K1470" t="str">
            <v>SARFE-25</v>
          </cell>
        </row>
        <row r="1471">
          <cell r="F1471">
            <v>20001.939999999999</v>
          </cell>
          <cell r="K1471" t="str">
            <v>SARFE-25</v>
          </cell>
        </row>
        <row r="1472">
          <cell r="F1472">
            <v>2001.21</v>
          </cell>
          <cell r="K1472" t="str">
            <v>SARFE-25</v>
          </cell>
        </row>
        <row r="1473">
          <cell r="F1473">
            <v>82519.960000000006</v>
          </cell>
          <cell r="K1473" t="str">
            <v>SARFE-25</v>
          </cell>
        </row>
        <row r="1474">
          <cell r="F1474">
            <v>19302.66</v>
          </cell>
          <cell r="K1474" t="str">
            <v>SARFE-25</v>
          </cell>
        </row>
        <row r="1475">
          <cell r="F1475">
            <v>77743.75</v>
          </cell>
          <cell r="K1475" t="str">
            <v>SARFE-25</v>
          </cell>
        </row>
        <row r="1476">
          <cell r="F1476">
            <v>30361.34</v>
          </cell>
          <cell r="K1476" t="str">
            <v>SARFE-25</v>
          </cell>
        </row>
        <row r="1477">
          <cell r="F1477">
            <v>52108.95</v>
          </cell>
          <cell r="K1477" t="str">
            <v>SARFE-25</v>
          </cell>
        </row>
        <row r="1478">
          <cell r="F1478">
            <v>49118.89</v>
          </cell>
          <cell r="K1478" t="str">
            <v>SARFE-25</v>
          </cell>
        </row>
        <row r="1479">
          <cell r="F1479">
            <v>15094.22</v>
          </cell>
          <cell r="K1479" t="str">
            <v>SARFE-25</v>
          </cell>
        </row>
        <row r="1480">
          <cell r="F1480">
            <v>2000</v>
          </cell>
          <cell r="K1480" t="str">
            <v>SARFE-25</v>
          </cell>
        </row>
        <row r="1481">
          <cell r="F1481">
            <v>56000</v>
          </cell>
          <cell r="K1481" t="str">
            <v>SARFE-25</v>
          </cell>
        </row>
        <row r="1482">
          <cell r="F1482">
            <v>8285.3700000000008</v>
          </cell>
          <cell r="K1482" t="str">
            <v>SARFE-25</v>
          </cell>
        </row>
        <row r="1483">
          <cell r="F1483">
            <v>138448.04</v>
          </cell>
          <cell r="K1483" t="str">
            <v>SARFE-25</v>
          </cell>
        </row>
        <row r="1484">
          <cell r="F1484">
            <v>81043.69</v>
          </cell>
          <cell r="K1484" t="str">
            <v>SARFE-25</v>
          </cell>
        </row>
        <row r="1485">
          <cell r="F1485">
            <v>101.3</v>
          </cell>
          <cell r="K1485" t="str">
            <v>SARFE-25</v>
          </cell>
        </row>
        <row r="1486">
          <cell r="F1486">
            <v>6055.39</v>
          </cell>
          <cell r="K1486" t="str">
            <v>SARFE-25</v>
          </cell>
        </row>
        <row r="1487">
          <cell r="F1487">
            <v>40971</v>
          </cell>
          <cell r="K1487" t="str">
            <v>SARFE-25</v>
          </cell>
        </row>
        <row r="1488">
          <cell r="F1488">
            <v>184039.45</v>
          </cell>
          <cell r="K1488" t="str">
            <v>SARFE-25</v>
          </cell>
        </row>
        <row r="1489">
          <cell r="F1489">
            <v>943.5</v>
          </cell>
          <cell r="K1489" t="str">
            <v>SARFE-25</v>
          </cell>
        </row>
        <row r="1490">
          <cell r="F1490">
            <v>12012.53</v>
          </cell>
          <cell r="K1490" t="str">
            <v>SARFE-25</v>
          </cell>
        </row>
        <row r="1491">
          <cell r="F1491">
            <v>51022.21</v>
          </cell>
          <cell r="K1491" t="str">
            <v>SARFE-25</v>
          </cell>
        </row>
        <row r="1492">
          <cell r="F1492">
            <v>71842.41</v>
          </cell>
          <cell r="K1492" t="str">
            <v>SARFE-25</v>
          </cell>
        </row>
        <row r="1493">
          <cell r="F1493">
            <v>388.19</v>
          </cell>
          <cell r="K1493" t="str">
            <v>SARFE-25</v>
          </cell>
        </row>
        <row r="1494">
          <cell r="F1494">
            <v>373331.09</v>
          </cell>
          <cell r="K1494" t="str">
            <v>SARFE-25</v>
          </cell>
        </row>
        <row r="1495">
          <cell r="F1495">
            <v>88584.14</v>
          </cell>
          <cell r="K1495" t="str">
            <v>SARFE-25</v>
          </cell>
        </row>
        <row r="1496">
          <cell r="F1496">
            <v>54724.78</v>
          </cell>
          <cell r="K1496" t="str">
            <v>SARFE-25</v>
          </cell>
        </row>
        <row r="1497">
          <cell r="F1497">
            <v>100194.6</v>
          </cell>
          <cell r="K1497" t="str">
            <v>SARFE-25</v>
          </cell>
        </row>
        <row r="1498">
          <cell r="F1498">
            <v>19701.810000000001</v>
          </cell>
          <cell r="K1498" t="str">
            <v>SARFE-25</v>
          </cell>
        </row>
        <row r="1499">
          <cell r="F1499">
            <v>2000.1</v>
          </cell>
          <cell r="K1499" t="str">
            <v>SARFE-25</v>
          </cell>
        </row>
        <row r="1500">
          <cell r="F1500">
            <v>33000.129999999997</v>
          </cell>
          <cell r="K1500" t="str">
            <v>SARFE-25</v>
          </cell>
        </row>
        <row r="1501">
          <cell r="F1501">
            <v>11.68</v>
          </cell>
          <cell r="K1501" t="str">
            <v>SARFE-25</v>
          </cell>
        </row>
        <row r="1502">
          <cell r="F1502">
            <v>26.58</v>
          </cell>
          <cell r="K1502" t="str">
            <v>SARFE-25</v>
          </cell>
        </row>
        <row r="1503">
          <cell r="F1503">
            <v>51882.29</v>
          </cell>
          <cell r="K1503" t="str">
            <v>SARFE-25</v>
          </cell>
        </row>
        <row r="1504">
          <cell r="F1504">
            <v>34091.379999999997</v>
          </cell>
          <cell r="K1504" t="str">
            <v>SARFE-25</v>
          </cell>
        </row>
        <row r="1505">
          <cell r="F1505">
            <v>48585.62</v>
          </cell>
          <cell r="K1505" t="str">
            <v>SARFE-25</v>
          </cell>
        </row>
        <row r="1506">
          <cell r="F1506">
            <v>22058.400000000001</v>
          </cell>
          <cell r="K1506" t="str">
            <v>SARFE-25</v>
          </cell>
        </row>
        <row r="1507">
          <cell r="F1507">
            <v>15774.3</v>
          </cell>
          <cell r="K1507" t="str">
            <v>SARFE-25</v>
          </cell>
        </row>
        <row r="1508">
          <cell r="F1508">
            <v>7384.4</v>
          </cell>
          <cell r="K1508" t="str">
            <v>USDFE-12</v>
          </cell>
        </row>
        <row r="1509">
          <cell r="F1509">
            <v>54400.81</v>
          </cell>
          <cell r="K1509" t="str">
            <v>USDFE-12</v>
          </cell>
        </row>
        <row r="1510">
          <cell r="F1510">
            <v>10.45</v>
          </cell>
          <cell r="K1510" t="str">
            <v>USDFE-12</v>
          </cell>
        </row>
        <row r="1511">
          <cell r="F1511">
            <v>3000</v>
          </cell>
          <cell r="K1511" t="str">
            <v>USDFE-12</v>
          </cell>
        </row>
        <row r="1512">
          <cell r="F1512">
            <v>35685.68</v>
          </cell>
          <cell r="K1512" t="str">
            <v>USDFE-12</v>
          </cell>
        </row>
        <row r="1513">
          <cell r="F1513">
            <v>1077.8399999999999</v>
          </cell>
          <cell r="K1513" t="str">
            <v>USDFE-12</v>
          </cell>
        </row>
        <row r="1514">
          <cell r="F1514">
            <v>70902.02</v>
          </cell>
          <cell r="K1514" t="str">
            <v>USDFE-12</v>
          </cell>
        </row>
        <row r="1515">
          <cell r="F1515">
            <v>869454.4</v>
          </cell>
          <cell r="K1515" t="str">
            <v>USDFE-12</v>
          </cell>
        </row>
        <row r="1516">
          <cell r="F1516">
            <v>12848.07</v>
          </cell>
          <cell r="K1516" t="str">
            <v>USDFE-12</v>
          </cell>
        </row>
        <row r="1517">
          <cell r="F1517">
            <v>76531.179999999993</v>
          </cell>
          <cell r="K1517" t="str">
            <v>USDFE-12</v>
          </cell>
        </row>
        <row r="1518">
          <cell r="F1518">
            <v>20819.11</v>
          </cell>
          <cell r="K1518" t="str">
            <v>USDFE-12</v>
          </cell>
        </row>
        <row r="1519">
          <cell r="F1519">
            <v>1337.58</v>
          </cell>
          <cell r="K1519" t="str">
            <v>USDFE-12</v>
          </cell>
        </row>
        <row r="1520">
          <cell r="F1520">
            <v>20000</v>
          </cell>
          <cell r="K1520" t="str">
            <v>GBPFE-12</v>
          </cell>
        </row>
        <row r="1521">
          <cell r="F1521">
            <v>33771.74</v>
          </cell>
          <cell r="K1521" t="str">
            <v>GBPFE-12</v>
          </cell>
        </row>
        <row r="1522">
          <cell r="F1522">
            <v>85000</v>
          </cell>
          <cell r="K1522" t="str">
            <v>GBPFE-12</v>
          </cell>
        </row>
        <row r="1523">
          <cell r="F1523">
            <v>69069.64</v>
          </cell>
          <cell r="K1523" t="str">
            <v>GBPFE-12</v>
          </cell>
        </row>
        <row r="1524">
          <cell r="F1524">
            <v>5000</v>
          </cell>
          <cell r="K1524" t="str">
            <v>GBPFE-12</v>
          </cell>
        </row>
        <row r="1525">
          <cell r="F1525">
            <v>30058.18</v>
          </cell>
          <cell r="K1525" t="str">
            <v>GBPFE-12</v>
          </cell>
        </row>
        <row r="1526">
          <cell r="F1526">
            <v>7000</v>
          </cell>
          <cell r="K1526" t="str">
            <v>GBPFE-12</v>
          </cell>
        </row>
        <row r="1527">
          <cell r="F1527">
            <v>4000</v>
          </cell>
          <cell r="K1527" t="str">
            <v>GBPFE-12</v>
          </cell>
        </row>
        <row r="1528">
          <cell r="F1528">
            <v>49831.55</v>
          </cell>
          <cell r="K1528" t="str">
            <v>GBPFE-12</v>
          </cell>
        </row>
        <row r="1529">
          <cell r="F1529">
            <v>1000</v>
          </cell>
          <cell r="K1529" t="str">
            <v>GBPFE-12</v>
          </cell>
        </row>
        <row r="1530">
          <cell r="F1530">
            <v>9780.89</v>
          </cell>
          <cell r="K1530" t="str">
            <v>GBPFE-12</v>
          </cell>
        </row>
        <row r="1531">
          <cell r="F1531">
            <v>2284.9299999999998</v>
          </cell>
          <cell r="K1531" t="str">
            <v>GBPFE-12</v>
          </cell>
        </row>
        <row r="1532">
          <cell r="F1532">
            <v>620</v>
          </cell>
          <cell r="K1532" t="str">
            <v>GBPFE-12</v>
          </cell>
        </row>
        <row r="1533">
          <cell r="F1533">
            <v>20000</v>
          </cell>
          <cell r="K1533" t="str">
            <v>EURFE-25</v>
          </cell>
        </row>
        <row r="1534">
          <cell r="F1534">
            <v>126.63</v>
          </cell>
          <cell r="K1534" t="str">
            <v>USDFE-12</v>
          </cell>
        </row>
        <row r="1535">
          <cell r="F1535">
            <v>670000</v>
          </cell>
          <cell r="K1535" t="str">
            <v>USDFE-25</v>
          </cell>
        </row>
        <row r="1536">
          <cell r="F1536">
            <v>95000</v>
          </cell>
          <cell r="K1536" t="str">
            <v>USDFE-25</v>
          </cell>
        </row>
        <row r="1537">
          <cell r="F1537">
            <v>14600</v>
          </cell>
          <cell r="K1537" t="str">
            <v>USDFE-25</v>
          </cell>
        </row>
        <row r="1538">
          <cell r="F1538">
            <v>21120.400000000001</v>
          </cell>
          <cell r="K1538" t="str">
            <v>USDFE-25</v>
          </cell>
        </row>
        <row r="1539">
          <cell r="F1539">
            <v>800000</v>
          </cell>
          <cell r="K1539" t="str">
            <v>USDFE-25</v>
          </cell>
        </row>
        <row r="1540">
          <cell r="F1540">
            <v>208448.96</v>
          </cell>
          <cell r="K1540" t="str">
            <v>USDFE-25</v>
          </cell>
        </row>
        <row r="1541">
          <cell r="F1541">
            <v>20022.439999999999</v>
          </cell>
          <cell r="K1541" t="str">
            <v>USDFE-25</v>
          </cell>
        </row>
        <row r="1542">
          <cell r="F1542">
            <v>13557000</v>
          </cell>
          <cell r="K1542" t="str">
            <v>USDFE-25</v>
          </cell>
        </row>
        <row r="1543">
          <cell r="F1543">
            <v>1251514.74</v>
          </cell>
          <cell r="K1543" t="str">
            <v>USDFE-25</v>
          </cell>
        </row>
        <row r="1544">
          <cell r="F1544">
            <v>39044.36</v>
          </cell>
          <cell r="K1544" t="str">
            <v>USDFE-25</v>
          </cell>
        </row>
        <row r="1545">
          <cell r="F1545">
            <v>91351.91</v>
          </cell>
          <cell r="K1545" t="str">
            <v>USDFE-25</v>
          </cell>
        </row>
        <row r="1546">
          <cell r="F1546">
            <v>665636.74</v>
          </cell>
          <cell r="K1546" t="str">
            <v>USDFE-25</v>
          </cell>
        </row>
        <row r="1547">
          <cell r="F1547">
            <v>765300.07</v>
          </cell>
          <cell r="K1547" t="str">
            <v>USDFE-25</v>
          </cell>
        </row>
        <row r="1548">
          <cell r="F1548">
            <v>28079.71</v>
          </cell>
          <cell r="K1548" t="str">
            <v>USDFE-25</v>
          </cell>
        </row>
        <row r="1549">
          <cell r="F1549">
            <v>9255.26</v>
          </cell>
          <cell r="K1549" t="str">
            <v>USDFE-25</v>
          </cell>
        </row>
        <row r="1550">
          <cell r="F1550">
            <v>1282848.1499999999</v>
          </cell>
          <cell r="K1550" t="str">
            <v>USDFE-25</v>
          </cell>
        </row>
        <row r="1551">
          <cell r="F1551">
            <v>908350</v>
          </cell>
          <cell r="K1551" t="str">
            <v>USDFE-25</v>
          </cell>
        </row>
        <row r="1552">
          <cell r="F1552">
            <v>62361000</v>
          </cell>
          <cell r="K1552" t="str">
            <v>USDFE-25</v>
          </cell>
        </row>
        <row r="1553">
          <cell r="F1553">
            <v>50000</v>
          </cell>
          <cell r="K1553" t="str">
            <v>USDFE-25</v>
          </cell>
        </row>
        <row r="1554">
          <cell r="F1554">
            <v>15000</v>
          </cell>
          <cell r="K1554" t="str">
            <v>USDFE-25</v>
          </cell>
        </row>
        <row r="1555">
          <cell r="F1555">
            <v>75450.38</v>
          </cell>
          <cell r="K1555" t="str">
            <v>USDFE-25</v>
          </cell>
        </row>
        <row r="1556">
          <cell r="F1556">
            <v>8713.81</v>
          </cell>
          <cell r="K1556" t="str">
            <v>USDFE-25</v>
          </cell>
        </row>
        <row r="1557">
          <cell r="F1557">
            <v>107000</v>
          </cell>
          <cell r="K1557" t="str">
            <v>USDFE-25</v>
          </cell>
        </row>
        <row r="1558">
          <cell r="F1558">
            <v>169500</v>
          </cell>
          <cell r="K1558" t="str">
            <v>USDFE-25</v>
          </cell>
        </row>
        <row r="1559">
          <cell r="F1559">
            <v>50000</v>
          </cell>
          <cell r="K1559" t="str">
            <v>USDFE-25</v>
          </cell>
        </row>
        <row r="1560">
          <cell r="F1560">
            <v>7500</v>
          </cell>
          <cell r="K1560" t="str">
            <v>USDFE-25</v>
          </cell>
        </row>
        <row r="1561">
          <cell r="F1561">
            <v>481834.43</v>
          </cell>
          <cell r="K1561" t="str">
            <v>USDFE-25</v>
          </cell>
        </row>
        <row r="1562">
          <cell r="F1562">
            <v>108.75</v>
          </cell>
          <cell r="K1562" t="str">
            <v>USDFE-25</v>
          </cell>
        </row>
        <row r="1563">
          <cell r="F1563">
            <v>14038</v>
          </cell>
          <cell r="K1563" t="str">
            <v>USDFE-25</v>
          </cell>
        </row>
        <row r="1564">
          <cell r="F1564">
            <v>8012.74</v>
          </cell>
          <cell r="K1564" t="str">
            <v>USDFE-25</v>
          </cell>
        </row>
        <row r="1565">
          <cell r="F1565">
            <v>52241</v>
          </cell>
          <cell r="K1565" t="str">
            <v>USDFE-25</v>
          </cell>
        </row>
        <row r="1566">
          <cell r="F1566">
            <v>175200</v>
          </cell>
          <cell r="K1566" t="str">
            <v>USDFE-25</v>
          </cell>
        </row>
        <row r="1567">
          <cell r="F1567">
            <v>50024.51</v>
          </cell>
          <cell r="K1567" t="str">
            <v>USDFE-25</v>
          </cell>
        </row>
        <row r="1568">
          <cell r="F1568">
            <v>172630</v>
          </cell>
          <cell r="K1568" t="str">
            <v>USDFE-25</v>
          </cell>
        </row>
        <row r="1569">
          <cell r="F1569">
            <v>195000</v>
          </cell>
          <cell r="K1569" t="str">
            <v>USDFE-25</v>
          </cell>
        </row>
        <row r="1570">
          <cell r="F1570">
            <v>325000</v>
          </cell>
          <cell r="K1570" t="str">
            <v>USDFE-25</v>
          </cell>
        </row>
        <row r="1571">
          <cell r="F1571">
            <v>1166.95</v>
          </cell>
          <cell r="K1571" t="str">
            <v>USDFE-25</v>
          </cell>
        </row>
        <row r="1572">
          <cell r="F1572">
            <v>300000</v>
          </cell>
          <cell r="K1572" t="str">
            <v>USDFE-25</v>
          </cell>
        </row>
        <row r="1573">
          <cell r="F1573">
            <v>197000</v>
          </cell>
          <cell r="K1573" t="str">
            <v>USDFE-25</v>
          </cell>
        </row>
        <row r="1574">
          <cell r="F1574">
            <v>1714.92</v>
          </cell>
          <cell r="K1574" t="str">
            <v>USDFE-25</v>
          </cell>
        </row>
        <row r="1575">
          <cell r="F1575">
            <v>2044.12</v>
          </cell>
          <cell r="K1575" t="str">
            <v>USDFE-25</v>
          </cell>
        </row>
        <row r="1576">
          <cell r="F1576">
            <v>45500</v>
          </cell>
          <cell r="K1576" t="str">
            <v>USDFE-25</v>
          </cell>
        </row>
        <row r="1577">
          <cell r="F1577">
            <v>175000</v>
          </cell>
          <cell r="K1577" t="str">
            <v>USDFE-25</v>
          </cell>
        </row>
        <row r="1578">
          <cell r="F1578">
            <v>150000</v>
          </cell>
          <cell r="K1578" t="str">
            <v>USDFE-25</v>
          </cell>
        </row>
        <row r="1579">
          <cell r="F1579">
            <v>17376.41</v>
          </cell>
          <cell r="K1579" t="str">
            <v>USDFE-25</v>
          </cell>
        </row>
        <row r="1580">
          <cell r="F1580">
            <v>202499.07</v>
          </cell>
          <cell r="K1580" t="str">
            <v>USDFE-25</v>
          </cell>
        </row>
        <row r="1581">
          <cell r="F1581">
            <v>60436.06</v>
          </cell>
          <cell r="K1581" t="str">
            <v>USDFE-25</v>
          </cell>
        </row>
        <row r="1582">
          <cell r="F1582">
            <v>90000</v>
          </cell>
          <cell r="K1582" t="str">
            <v>USDFE-25</v>
          </cell>
        </row>
        <row r="1583">
          <cell r="F1583">
            <v>80000</v>
          </cell>
          <cell r="K1583" t="str">
            <v>USDFE-25</v>
          </cell>
        </row>
        <row r="1584">
          <cell r="F1584">
            <v>900000</v>
          </cell>
          <cell r="K1584" t="str">
            <v>USDFE-25</v>
          </cell>
        </row>
        <row r="1585">
          <cell r="F1585">
            <v>220000</v>
          </cell>
          <cell r="K1585" t="str">
            <v>USDFE-25</v>
          </cell>
        </row>
        <row r="1586">
          <cell r="F1586">
            <v>5000</v>
          </cell>
          <cell r="K1586" t="str">
            <v>USDFE-25</v>
          </cell>
        </row>
        <row r="1587">
          <cell r="F1587">
            <v>9500</v>
          </cell>
          <cell r="K1587" t="str">
            <v>USDFE-25</v>
          </cell>
        </row>
        <row r="1588">
          <cell r="F1588">
            <v>400000</v>
          </cell>
          <cell r="K1588" t="str">
            <v>USDFE-25</v>
          </cell>
        </row>
        <row r="1589">
          <cell r="F1589">
            <v>3083271.21</v>
          </cell>
          <cell r="K1589" t="str">
            <v>USDFE-25</v>
          </cell>
        </row>
        <row r="1590">
          <cell r="F1590">
            <v>1552000</v>
          </cell>
          <cell r="K1590" t="str">
            <v>USDFE-25</v>
          </cell>
        </row>
        <row r="1591">
          <cell r="F1591">
            <v>91139.7</v>
          </cell>
          <cell r="K1591" t="str">
            <v>USDFE-25</v>
          </cell>
        </row>
        <row r="1592">
          <cell r="F1592">
            <v>15656.68</v>
          </cell>
          <cell r="K1592" t="str">
            <v>USDFE-25</v>
          </cell>
        </row>
        <row r="1593">
          <cell r="F1593">
            <v>563270.18000000005</v>
          </cell>
          <cell r="K1593" t="str">
            <v>USDFE-25</v>
          </cell>
        </row>
        <row r="1594">
          <cell r="F1594">
            <v>2000000</v>
          </cell>
          <cell r="K1594" t="str">
            <v>USDFE-25</v>
          </cell>
        </row>
        <row r="1595">
          <cell r="F1595">
            <v>1010.52</v>
          </cell>
          <cell r="K1595" t="str">
            <v>USDFE-25</v>
          </cell>
        </row>
        <row r="1596">
          <cell r="F1596">
            <v>219640.4</v>
          </cell>
          <cell r="K1596" t="str">
            <v>USDFE-25</v>
          </cell>
        </row>
        <row r="1597">
          <cell r="F1597">
            <v>20545.169999999998</v>
          </cell>
          <cell r="K1597" t="str">
            <v>USDFE-25</v>
          </cell>
        </row>
        <row r="1598">
          <cell r="F1598">
            <v>4300000</v>
          </cell>
          <cell r="K1598" t="str">
            <v>USDFE-25</v>
          </cell>
        </row>
        <row r="1599">
          <cell r="F1599">
            <v>15000</v>
          </cell>
          <cell r="K1599" t="str">
            <v>USDFE-25</v>
          </cell>
        </row>
        <row r="1600">
          <cell r="F1600">
            <v>5000</v>
          </cell>
          <cell r="K1600" t="str">
            <v>USDFE-25</v>
          </cell>
        </row>
        <row r="1601">
          <cell r="F1601">
            <v>1312103.7</v>
          </cell>
          <cell r="K1601" t="str">
            <v>USDFE-25</v>
          </cell>
        </row>
        <row r="1602">
          <cell r="F1602">
            <v>10191.59</v>
          </cell>
          <cell r="K1602" t="str">
            <v>USDFE-25</v>
          </cell>
        </row>
        <row r="1603">
          <cell r="F1603">
            <v>24872.46</v>
          </cell>
          <cell r="K1603" t="str">
            <v>USDFE-25</v>
          </cell>
        </row>
        <row r="1604">
          <cell r="F1604">
            <v>100000</v>
          </cell>
          <cell r="K1604" t="str">
            <v>USDFE-25</v>
          </cell>
        </row>
        <row r="1605">
          <cell r="F1605">
            <v>19750</v>
          </cell>
          <cell r="K1605" t="str">
            <v>USDFE-25</v>
          </cell>
        </row>
        <row r="1606">
          <cell r="F1606">
            <v>40631.83</v>
          </cell>
          <cell r="K1606" t="str">
            <v>USDFE-25</v>
          </cell>
        </row>
        <row r="1607">
          <cell r="F1607">
            <v>20013.599999999999</v>
          </cell>
          <cell r="K1607" t="str">
            <v>USDFE-25</v>
          </cell>
        </row>
        <row r="1608">
          <cell r="F1608">
            <v>8152.09</v>
          </cell>
          <cell r="K1608" t="str">
            <v>USDFE-25</v>
          </cell>
        </row>
        <row r="1609">
          <cell r="F1609">
            <v>376878.49</v>
          </cell>
          <cell r="K1609" t="str">
            <v>USDFE-25</v>
          </cell>
        </row>
        <row r="1610">
          <cell r="F1610">
            <v>511400.88</v>
          </cell>
          <cell r="K1610" t="str">
            <v>USDFE-25</v>
          </cell>
        </row>
        <row r="1611">
          <cell r="F1611">
            <v>10000</v>
          </cell>
          <cell r="K1611" t="str">
            <v>USDFE-25</v>
          </cell>
        </row>
        <row r="1612">
          <cell r="F1612">
            <v>596978.53</v>
          </cell>
          <cell r="K1612" t="str">
            <v>GBPFE-25</v>
          </cell>
        </row>
        <row r="1613">
          <cell r="F1613">
            <v>37382.410000000003</v>
          </cell>
          <cell r="K1613" t="str">
            <v>GBPFE-25</v>
          </cell>
        </row>
        <row r="1614">
          <cell r="F1614">
            <v>3909.71</v>
          </cell>
          <cell r="K1614" t="str">
            <v>GBPFE-25</v>
          </cell>
        </row>
        <row r="1615">
          <cell r="F1615">
            <v>13046</v>
          </cell>
          <cell r="K1615" t="str">
            <v>GBPFE-25</v>
          </cell>
        </row>
        <row r="1616">
          <cell r="F1616">
            <v>1115.23</v>
          </cell>
          <cell r="K1616" t="str">
            <v>GBPFE-25</v>
          </cell>
        </row>
        <row r="1617">
          <cell r="F1617">
            <v>45000</v>
          </cell>
          <cell r="K1617" t="str">
            <v>GBPFE-25</v>
          </cell>
        </row>
        <row r="1618">
          <cell r="F1618">
            <v>152091.5</v>
          </cell>
          <cell r="K1618" t="str">
            <v>GBPFE-25</v>
          </cell>
        </row>
        <row r="1619">
          <cell r="F1619">
            <v>107854.88</v>
          </cell>
          <cell r="K1619" t="str">
            <v>GBPFE-25</v>
          </cell>
        </row>
        <row r="1620">
          <cell r="F1620">
            <v>13006.34</v>
          </cell>
          <cell r="K1620" t="str">
            <v>GBPFE-25</v>
          </cell>
        </row>
        <row r="1621">
          <cell r="F1621">
            <v>14875.77</v>
          </cell>
          <cell r="K1621" t="str">
            <v>GBPFE-25</v>
          </cell>
        </row>
        <row r="1622">
          <cell r="F1622">
            <v>16765.77</v>
          </cell>
          <cell r="K1622" t="str">
            <v>GBPFE-25</v>
          </cell>
        </row>
        <row r="1623">
          <cell r="F1623">
            <v>10000</v>
          </cell>
          <cell r="K1623" t="str">
            <v>GBPFE-25</v>
          </cell>
        </row>
        <row r="1624">
          <cell r="F1624">
            <v>268473.53999999998</v>
          </cell>
          <cell r="K1624" t="str">
            <v>GBPFE-25</v>
          </cell>
        </row>
        <row r="1625">
          <cell r="F1625">
            <v>15000</v>
          </cell>
          <cell r="K1625" t="str">
            <v>GBPFE-25</v>
          </cell>
        </row>
        <row r="1626">
          <cell r="F1626">
            <v>1003.51</v>
          </cell>
          <cell r="K1626" t="str">
            <v>GBPFE-25</v>
          </cell>
        </row>
        <row r="1627">
          <cell r="F1627">
            <v>20791.73</v>
          </cell>
          <cell r="K1627" t="str">
            <v>GBPFE-25</v>
          </cell>
        </row>
        <row r="1628">
          <cell r="F1628">
            <v>154857.25</v>
          </cell>
          <cell r="K1628" t="str">
            <v>GBPFE-25</v>
          </cell>
        </row>
        <row r="1629">
          <cell r="F1629">
            <v>25630.59</v>
          </cell>
          <cell r="K1629" t="str">
            <v>GBPFE-25</v>
          </cell>
        </row>
        <row r="1630">
          <cell r="F1630">
            <v>450000</v>
          </cell>
          <cell r="K1630" t="str">
            <v>GBPFE-25</v>
          </cell>
        </row>
        <row r="1631">
          <cell r="F1631">
            <v>18988.13</v>
          </cell>
          <cell r="K1631" t="str">
            <v>GBPFE-25</v>
          </cell>
        </row>
        <row r="1632">
          <cell r="F1632">
            <v>15000</v>
          </cell>
          <cell r="K1632" t="str">
            <v>GBPFE-25</v>
          </cell>
        </row>
        <row r="1633">
          <cell r="F1633">
            <v>32000</v>
          </cell>
          <cell r="K1633" t="str">
            <v>GBPFE-25</v>
          </cell>
        </row>
        <row r="1634">
          <cell r="F1634">
            <v>270581.5</v>
          </cell>
          <cell r="K1634" t="str">
            <v>GBPFE-25</v>
          </cell>
        </row>
        <row r="1635">
          <cell r="F1635">
            <v>8012.56</v>
          </cell>
          <cell r="K1635" t="str">
            <v>GBPFE-25</v>
          </cell>
        </row>
        <row r="1636">
          <cell r="F1636">
            <v>200000</v>
          </cell>
          <cell r="K1636" t="str">
            <v>GBPFE-25</v>
          </cell>
        </row>
        <row r="1637">
          <cell r="F1637">
            <v>21771.29</v>
          </cell>
          <cell r="K1637" t="str">
            <v>GBPFE-25</v>
          </cell>
        </row>
        <row r="1638">
          <cell r="F1638">
            <v>18021.64</v>
          </cell>
          <cell r="K1638" t="str">
            <v>GBPFE-25</v>
          </cell>
        </row>
        <row r="1639">
          <cell r="F1639">
            <v>285713.11</v>
          </cell>
          <cell r="K1639" t="str">
            <v>GBPFE-25</v>
          </cell>
        </row>
        <row r="1640">
          <cell r="F1640">
            <v>800000</v>
          </cell>
          <cell r="K1640" t="str">
            <v>GBPFE-25</v>
          </cell>
        </row>
        <row r="1641">
          <cell r="F1641">
            <v>48000</v>
          </cell>
          <cell r="K1641" t="str">
            <v>GBPFE-25</v>
          </cell>
        </row>
        <row r="1642">
          <cell r="F1642">
            <v>21043.33</v>
          </cell>
          <cell r="K1642" t="str">
            <v>GBPFE-25</v>
          </cell>
        </row>
        <row r="1643">
          <cell r="F1643">
            <v>14073.33</v>
          </cell>
          <cell r="K1643" t="str">
            <v>GBPFE-25</v>
          </cell>
        </row>
        <row r="1644">
          <cell r="F1644">
            <v>438882.82</v>
          </cell>
          <cell r="K1644" t="str">
            <v>GBPFE-25</v>
          </cell>
        </row>
        <row r="1645">
          <cell r="F1645">
            <v>492.17</v>
          </cell>
          <cell r="K1645" t="str">
            <v>GBPFE-25</v>
          </cell>
        </row>
        <row r="1646">
          <cell r="F1646">
            <v>2728.35</v>
          </cell>
          <cell r="K1646" t="str">
            <v>GBPFE-25</v>
          </cell>
        </row>
        <row r="1647">
          <cell r="F1647">
            <v>270500</v>
          </cell>
          <cell r="K1647" t="str">
            <v>GBPFE-25</v>
          </cell>
        </row>
        <row r="1648">
          <cell r="F1648">
            <v>17000</v>
          </cell>
          <cell r="K1648" t="str">
            <v>GBPFE-25</v>
          </cell>
        </row>
        <row r="1649">
          <cell r="F1649">
            <v>22000</v>
          </cell>
          <cell r="K1649" t="str">
            <v>GBPFE-25</v>
          </cell>
        </row>
        <row r="1650">
          <cell r="F1650">
            <v>8630.7999999999993</v>
          </cell>
          <cell r="K1650" t="str">
            <v>GBPFE-25</v>
          </cell>
        </row>
        <row r="1651">
          <cell r="F1651">
            <v>5249.69</v>
          </cell>
          <cell r="K1651" t="str">
            <v>GBPFE-25</v>
          </cell>
        </row>
        <row r="1652">
          <cell r="F1652">
            <v>15845.67</v>
          </cell>
          <cell r="K1652" t="str">
            <v>GBPFE-25</v>
          </cell>
        </row>
        <row r="1653">
          <cell r="F1653">
            <v>10009.280000000001</v>
          </cell>
          <cell r="K1653" t="str">
            <v>GBPFE-25</v>
          </cell>
        </row>
        <row r="1654">
          <cell r="F1654">
            <v>33562.92</v>
          </cell>
          <cell r="K1654" t="str">
            <v>GBPFE-25</v>
          </cell>
        </row>
        <row r="1655">
          <cell r="F1655">
            <v>26865.26</v>
          </cell>
          <cell r="K1655" t="str">
            <v>GBPFE-25</v>
          </cell>
        </row>
        <row r="1656">
          <cell r="F1656">
            <v>4115.6499999999996</v>
          </cell>
          <cell r="K1656" t="str">
            <v>GBPFE-25</v>
          </cell>
        </row>
        <row r="1657">
          <cell r="F1657">
            <v>222000</v>
          </cell>
          <cell r="K1657" t="str">
            <v>GBPFE-25</v>
          </cell>
        </row>
        <row r="1658">
          <cell r="F1658">
            <v>6078.44</v>
          </cell>
          <cell r="K1658" t="str">
            <v>GBPFE-25</v>
          </cell>
        </row>
        <row r="1659">
          <cell r="F1659">
            <v>4920</v>
          </cell>
          <cell r="K1659" t="str">
            <v>GBPFE-25</v>
          </cell>
        </row>
        <row r="1660">
          <cell r="F1660">
            <v>2052.3000000000002</v>
          </cell>
          <cell r="K1660" t="str">
            <v>GBPFE-25</v>
          </cell>
        </row>
        <row r="1661">
          <cell r="F1661">
            <v>22462.15</v>
          </cell>
          <cell r="K1661" t="str">
            <v>GBPFE-25</v>
          </cell>
        </row>
        <row r="1662">
          <cell r="F1662">
            <v>16685.82</v>
          </cell>
          <cell r="K1662" t="str">
            <v>GBPFE-25</v>
          </cell>
        </row>
        <row r="1663">
          <cell r="F1663">
            <v>10376.959999999999</v>
          </cell>
          <cell r="K1663" t="str">
            <v>GBPFE-25</v>
          </cell>
        </row>
        <row r="1664">
          <cell r="F1664">
            <v>10553.21</v>
          </cell>
          <cell r="K1664" t="str">
            <v>EURFE-25</v>
          </cell>
        </row>
        <row r="1665">
          <cell r="F1665">
            <v>13206.401</v>
          </cell>
          <cell r="K1665" t="str">
            <v>EURFE-25</v>
          </cell>
        </row>
        <row r="1666">
          <cell r="F1666">
            <v>7000</v>
          </cell>
          <cell r="K1666" t="str">
            <v>EURFE-25</v>
          </cell>
        </row>
        <row r="1667">
          <cell r="F1667">
            <v>25194.95</v>
          </cell>
          <cell r="K1667" t="str">
            <v>EURFE-25</v>
          </cell>
        </row>
        <row r="1668">
          <cell r="F1668">
            <v>31812.77</v>
          </cell>
          <cell r="K1668" t="str">
            <v>EURFE-25</v>
          </cell>
        </row>
        <row r="1669">
          <cell r="F1669">
            <v>56316.73</v>
          </cell>
          <cell r="K1669" t="str">
            <v>EURFE-25</v>
          </cell>
        </row>
        <row r="1670">
          <cell r="F1670">
            <v>1190.26</v>
          </cell>
          <cell r="K1670" t="str">
            <v>EURFE-25</v>
          </cell>
        </row>
        <row r="1671">
          <cell r="F1671">
            <v>15165.71</v>
          </cell>
          <cell r="K1671" t="str">
            <v>EURFE-25</v>
          </cell>
        </row>
        <row r="1672">
          <cell r="F1672">
            <v>5000</v>
          </cell>
          <cell r="K1672" t="str">
            <v>EURFE-25</v>
          </cell>
        </row>
        <row r="1673">
          <cell r="F1673">
            <v>717208.07</v>
          </cell>
          <cell r="K1673" t="str">
            <v>EURFE-25</v>
          </cell>
        </row>
        <row r="1674">
          <cell r="F1674">
            <v>218946.24</v>
          </cell>
          <cell r="K1674" t="str">
            <v>EURFE-25</v>
          </cell>
        </row>
        <row r="1675">
          <cell r="F1675">
            <v>27504.46</v>
          </cell>
          <cell r="K1675" t="str">
            <v>EURFE-25</v>
          </cell>
        </row>
        <row r="1676">
          <cell r="F1676">
            <v>9500</v>
          </cell>
          <cell r="K1676" t="str">
            <v>EURFE-25</v>
          </cell>
        </row>
        <row r="1677">
          <cell r="F1677">
            <v>212274.68</v>
          </cell>
          <cell r="K1677" t="str">
            <v>EURFE-25</v>
          </cell>
        </row>
        <row r="1678">
          <cell r="F1678">
            <v>72000</v>
          </cell>
          <cell r="K1678" t="str">
            <v>EURFE-25</v>
          </cell>
        </row>
        <row r="1679">
          <cell r="F1679">
            <v>6142.04</v>
          </cell>
          <cell r="K1679" t="str">
            <v>EURFE-25</v>
          </cell>
        </row>
        <row r="1680">
          <cell r="F1680">
            <v>123000</v>
          </cell>
          <cell r="K1680" t="str">
            <v>EURFE-25</v>
          </cell>
        </row>
        <row r="1681">
          <cell r="F1681">
            <v>20149.21</v>
          </cell>
          <cell r="K1681" t="str">
            <v>EURFE-25</v>
          </cell>
        </row>
        <row r="1682">
          <cell r="F1682">
            <v>5178.5659999999998</v>
          </cell>
          <cell r="K1682" t="str">
            <v>EURFE-25</v>
          </cell>
        </row>
        <row r="1683">
          <cell r="F1683">
            <v>28999.14</v>
          </cell>
          <cell r="K1683" t="str">
            <v>EURFE-25</v>
          </cell>
        </row>
        <row r="1684">
          <cell r="F1684">
            <v>20000</v>
          </cell>
          <cell r="K1684" t="str">
            <v>EURFE-25</v>
          </cell>
        </row>
        <row r="1685">
          <cell r="F1685">
            <v>20000</v>
          </cell>
          <cell r="K1685" t="str">
            <v>EURFE-25</v>
          </cell>
        </row>
        <row r="1686">
          <cell r="F1686">
            <v>11081.38</v>
          </cell>
          <cell r="K1686" t="str">
            <v>EURFE-25</v>
          </cell>
        </row>
        <row r="1687">
          <cell r="F1687">
            <v>13604.11</v>
          </cell>
          <cell r="K1687" t="str">
            <v>EURFE-25</v>
          </cell>
        </row>
        <row r="1688">
          <cell r="F1688">
            <v>807304.62</v>
          </cell>
          <cell r="K1688" t="str">
            <v>EURFE-25</v>
          </cell>
        </row>
        <row r="1689">
          <cell r="F1689">
            <v>29188.800999999999</v>
          </cell>
          <cell r="K1689" t="str">
            <v>EURFE-25</v>
          </cell>
        </row>
        <row r="1690">
          <cell r="F1690">
            <v>17000</v>
          </cell>
          <cell r="K1690" t="str">
            <v>EURFE-25</v>
          </cell>
        </row>
        <row r="1691">
          <cell r="F1691">
            <v>800</v>
          </cell>
          <cell r="K1691" t="str">
            <v>EURFE-25</v>
          </cell>
        </row>
        <row r="1692">
          <cell r="F1692">
            <v>20000.419999999998</v>
          </cell>
          <cell r="K1692" t="str">
            <v>EURFE-25</v>
          </cell>
        </row>
        <row r="1693">
          <cell r="F1693">
            <v>16439.39</v>
          </cell>
          <cell r="K1693" t="str">
            <v>EURFE-25</v>
          </cell>
        </row>
        <row r="1694">
          <cell r="F1694">
            <v>688000</v>
          </cell>
          <cell r="K1694" t="str">
            <v>USDFE-25</v>
          </cell>
        </row>
        <row r="1695">
          <cell r="F1695">
            <v>28200</v>
          </cell>
          <cell r="K1695" t="str">
            <v>EURFE-25</v>
          </cell>
        </row>
        <row r="1696">
          <cell r="F1696">
            <v>41405.49</v>
          </cell>
          <cell r="K1696" t="str">
            <v>EURFE-25</v>
          </cell>
        </row>
        <row r="1697">
          <cell r="F1697">
            <v>85000</v>
          </cell>
          <cell r="K1697" t="str">
            <v>EURFE-25</v>
          </cell>
        </row>
        <row r="1698">
          <cell r="F1698">
            <v>122035.364</v>
          </cell>
          <cell r="K1698" t="str">
            <v>EURFE-25</v>
          </cell>
        </row>
        <row r="1699">
          <cell r="F1699">
            <v>201449</v>
          </cell>
          <cell r="K1699" t="str">
            <v>EURFE-25</v>
          </cell>
        </row>
        <row r="1700">
          <cell r="F1700">
            <v>2363672</v>
          </cell>
          <cell r="K1700" t="str">
            <v>USDFE-25</v>
          </cell>
        </row>
        <row r="1701">
          <cell r="F1701">
            <v>5562.4</v>
          </cell>
          <cell r="K1701" t="str">
            <v>AEDFE-25</v>
          </cell>
        </row>
        <row r="1702">
          <cell r="F1702">
            <v>200000</v>
          </cell>
          <cell r="K1702" t="str">
            <v>AEDFE-25</v>
          </cell>
        </row>
        <row r="1703">
          <cell r="F1703">
            <v>47022.559999999998</v>
          </cell>
          <cell r="K1703" t="str">
            <v>SARFE-25</v>
          </cell>
        </row>
        <row r="1704">
          <cell r="F1704">
            <v>90333</v>
          </cell>
          <cell r="K1704" t="str">
            <v>SARFE-25</v>
          </cell>
        </row>
        <row r="1705">
          <cell r="F1705">
            <v>141000</v>
          </cell>
          <cell r="K1705" t="str">
            <v>SARFE-25</v>
          </cell>
        </row>
        <row r="1706">
          <cell r="K1706" t="e">
            <v>#N/A</v>
          </cell>
        </row>
        <row r="1707">
          <cell r="K1707" t="e">
            <v>#N/A</v>
          </cell>
        </row>
        <row r="1708">
          <cell r="K1708" t="e">
            <v>#N/A</v>
          </cell>
        </row>
        <row r="1709">
          <cell r="K1709"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 val="Ranges"/>
      <sheetName val="BSDOMOVS"/>
      <sheetName val="BAHRAIN"/>
      <sheetName val="DOHA QATAR "/>
      <sheetName val="PAKISTAN"/>
      <sheetName val="rate "/>
      <sheetName val="UAE"/>
      <sheetName val="SCRR+CRR"/>
      <sheetName val="N-OUR"/>
      <sheetName val="Investments - PnL"/>
      <sheetName val="Sheet4"/>
    </sheetNames>
    <sheetDataSet>
      <sheetData sheetId="0"/>
      <sheetData sheetId="1"/>
      <sheetData sheetId="2"/>
      <sheetData sheetId="3" refreshError="1">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efreshError="1">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 val="I-BR"/>
      <sheetName val="I-B"/>
      <sheetName val="Market Rates"/>
      <sheetName val="Sheet4"/>
      <sheetName val="Macro1"/>
      <sheetName val="INPUT"/>
      <sheetName val="Ranges"/>
      <sheetName val="BSDOMOVS"/>
      <sheetName val="BS-OVS"/>
      <sheetName val="RC-0997"/>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ashflow"/>
      <sheetName val="Note 3-7"/>
      <sheetName val="Note 8-15"/>
      <sheetName val="Note 16-19"/>
      <sheetName val="Note 19.1-20.1"/>
      <sheetName val="Note 21-25"/>
      <sheetName val="Note 26-29"/>
      <sheetName val="29-30"/>
      <sheetName val="AL905"/>
      <sheetName val="FEb"/>
      <sheetName val="March 110"/>
      <sheetName val="MarchSL904"/>
      <sheetName val="Macro1"/>
      <sheetName val="BS-OVS"/>
      <sheetName val="Sheet4"/>
      <sheetName val="BSDOMOVS"/>
      <sheetName val="I-B"/>
      <sheetName val="I-BR"/>
      <sheetName val="29_30"/>
      <sheetName val="Sheet1"/>
      <sheetName val="TBPRICE"/>
      <sheetName val="Validation"/>
      <sheetName val="34-38.2"/>
      <sheetName val="RM-imported"/>
      <sheetName val="Note_3-7"/>
      <sheetName val="Note_8-15"/>
      <sheetName val="Note_16-19"/>
      <sheetName val="Note_19_1-20_1"/>
      <sheetName val="Note_21-25"/>
      <sheetName val="Note_26-29"/>
      <sheetName val="March_110"/>
      <sheetName val="Input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Acct"/>
      <sheetName val="Furniture"/>
      <sheetName val="Master Exch Rate &amp; Discount"/>
      <sheetName val="UA-30"/>
      <sheetName val="IS"/>
      <sheetName val="FHBM 706"/>
      <sheetName val="Merit draft accounts FINAL 28-0"/>
      <sheetName val="Sep"/>
      <sheetName val="CLV assumptions"/>
      <sheetName val="KeyData"/>
      <sheetName val="F&amp;F"/>
      <sheetName val="OCF wtg"/>
      <sheetName val="Detail"/>
      <sheetName val="Historical"/>
      <sheetName val="Sheet5"/>
      <sheetName val="Consol with Adjustments  (2)"/>
      <sheetName val="NORMAL"/>
      <sheetName val="ASSUMPTION"/>
      <sheetName val="1-4_141"/>
      <sheetName val="5-5_31"/>
      <sheetName val="6-29_21"/>
      <sheetName val="34-38_21"/>
      <sheetName val="Range data"/>
      <sheetName val="Exc-Smy (Mn)"/>
      <sheetName val="Input"/>
      <sheetName val="POWER HOUSE"/>
      <sheetName val="PUR&amp;SAL"/>
      <sheetName val="purchase"/>
      <sheetName val="KP1590_E"/>
      <sheetName val="3.2"/>
      <sheetName val="AL905"/>
      <sheetName val="Summary"/>
      <sheetName val="Notional Interest"/>
      <sheetName val="Trial"/>
      <sheetName val="P&amp;L_Commentary"/>
      <sheetName val="FHBM_706"/>
      <sheetName val="Merit_draft_accounts_FINAL_28-0"/>
      <sheetName val="6-19 (2016)"/>
      <sheetName val="Set-up"/>
      <sheetName val="1-4_142"/>
      <sheetName val="5-5_32"/>
      <sheetName val="6-29_22"/>
      <sheetName val="34-38_22"/>
      <sheetName val="3_2"/>
      <sheetName val="Sep2004"/>
      <sheetName val=""/>
      <sheetName val="Revenue-Fire-Marine-Motor"/>
      <sheetName val="PPC-ORD DT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sales"/>
      <sheetName val="rates"/>
      <sheetName val="additions"/>
      <sheetName val="disposal"/>
      <sheetName val="TAXDEP"/>
      <sheetName val="FG"/>
      <sheetName val="OP.INCOME"/>
      <sheetName val="O.CHS"/>
      <sheetName val="DEF.TAX"/>
      <sheetName val="NORMAL"/>
      <sheetName val="NORMAL (2)"/>
      <sheetName val="Sheet5"/>
      <sheetName val="OP_INCOME"/>
      <sheetName val="O_CHS"/>
      <sheetName val="DEF_TAX"/>
      <sheetName val="NORMAL_(2)"/>
      <sheetName val="last qrt2001"/>
      <sheetName val="last_qrt2001"/>
      <sheetName val="OP_INCOME1"/>
      <sheetName val="O_CHS1"/>
      <sheetName val="DEF_TAX1"/>
      <sheetName val="NORMAL_(2)1"/>
      <sheetName val="last_qrt20011"/>
      <sheetName val="OtherKPI"/>
      <sheetName val="11-15"/>
      <sheetName val="34-38.2"/>
      <sheetName val="PL Notes"/>
      <sheetName val="Variance Analysis"/>
      <sheetName val="Advert &amp; sales promo"/>
      <sheetName val="P&amp;L (2)"/>
      <sheetName val="BS-03-00"/>
      <sheetName val="OP_INCOME2"/>
      <sheetName val="O_CHS2"/>
      <sheetName val="DEF_TAX2"/>
      <sheetName val="NORMAL_(2)2"/>
      <sheetName val="last_qrt20012"/>
      <sheetName val="Data"/>
      <sheetName val="STOM-Data"/>
      <sheetName val="Balance Sheet Main"/>
      <sheetName val="Prices"/>
      <sheetName val="Job Titles"/>
      <sheetName val="june2003statury"/>
      <sheetName val="A"/>
      <sheetName val="/´bd_x0000__x0000_/_x0000_0"/>
      <sheetName val="OP_INCOME3"/>
      <sheetName val="O_CHS3"/>
      <sheetName val="DEF_TAX3"/>
      <sheetName val="NORMAL_(2)3"/>
      <sheetName val="last_qrt20013"/>
      <sheetName val="PL_Notes"/>
      <sheetName val="Variance_Analysis"/>
      <sheetName val="Advert_&amp;_sales_promo"/>
      <sheetName val="P&amp;L_(2)"/>
      <sheetName val="34-38_2"/>
      <sheetName val="sayfa 3"/>
      <sheetName val="Assumptions"/>
      <sheetName val="t-card format"/>
      <sheetName val="EJ-16.1 PG Inv Breakup"/>
      <sheetName val="adm "/>
      <sheetName val="notes"/>
      <sheetName val="fin inst"/>
      <sheetName val="RM-imported"/>
      <sheetName val="Brookes-stocks"/>
      <sheetName val="Revenue-Fire-Marine-Motor"/>
      <sheetName val=" Summary"/>
      <sheetName val="MAIN"/>
      <sheetName val="P&amp;L"/>
      <sheetName val="Job_Titles"/>
      <sheetName val="EJ-16_1_PG_Inv_Breakup"/>
      <sheetName val="MEGA"/>
      <sheetName val="OP_INCOME4"/>
      <sheetName val="O_CHS4"/>
      <sheetName val="DEF_TAX4"/>
      <sheetName val="NORMAL_(2)4"/>
      <sheetName val="last_qrt20014"/>
      <sheetName val="PL_Notes1"/>
      <sheetName val="Variance_Analysis1"/>
      <sheetName val="Advert_&amp;_sales_promo1"/>
      <sheetName val="P&amp;L_(2)1"/>
      <sheetName val="34-38_21"/>
      <sheetName val="FitOutConfCentre"/>
      <sheetName val="Raw Data"/>
      <sheetName val="Final"/>
      <sheetName val="1st Working"/>
      <sheetName val="Sheet3"/>
      <sheetName val="Avsb"/>
      <sheetName val="Mst"/>
      <sheetName val="fin_inst"/>
      <sheetName val="new sum"/>
      <sheetName val="bus in com imp wo ss cs"/>
      <sheetName val="Sheet1 "/>
      <sheetName val="Code"/>
      <sheetName val="OP_INCOME5"/>
      <sheetName val="O_CHS5"/>
      <sheetName val="DEF_TAX5"/>
      <sheetName val="NORMAL_(2)5"/>
      <sheetName val="last_qrt20015"/>
      <sheetName val="34-38_22"/>
      <sheetName val="PL_Notes2"/>
      <sheetName val="Variance_Analysis2"/>
      <sheetName val="Advert_&amp;_sales_promo2"/>
      <sheetName val="P&amp;L_(2)2"/>
      <sheetName val="EJ-16_1_PG_Inv_Breakup1"/>
      <sheetName val="Job_Titles1"/>
      <sheetName val="t-card_format"/>
      <sheetName val="/´bd/0"/>
      <sheetName val="Balance_Sheet_Main"/>
      <sheetName val="sayfa_3"/>
      <sheetName val="adm_"/>
      <sheetName val="_Summary"/>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9">
          <cell r="E29">
            <v>29055726</v>
          </cell>
          <cell r="F29">
            <v>34100000</v>
          </cell>
          <cell r="G29" t="e">
            <v>#REF!</v>
          </cell>
          <cell r="H29">
            <v>50201000</v>
          </cell>
        </row>
        <row r="31">
          <cell r="E31" t="e">
            <v>#REF!</v>
          </cell>
          <cell r="F31">
            <v>628453753</v>
          </cell>
          <cell r="G31" t="e">
            <v>#REF!</v>
          </cell>
          <cell r="H31" t="e">
            <v>#REF!</v>
          </cell>
        </row>
        <row r="32">
          <cell r="E32" t="e">
            <v>#REF!</v>
          </cell>
          <cell r="F32">
            <v>662553753</v>
          </cell>
          <cell r="G32" t="e">
            <v>#REF!</v>
          </cell>
          <cell r="H32" t="e">
            <v>#REF!</v>
          </cell>
        </row>
        <row r="33">
          <cell r="E33">
            <v>3418246000</v>
          </cell>
          <cell r="F33">
            <v>871768385</v>
          </cell>
          <cell r="G33">
            <v>2754389264</v>
          </cell>
          <cell r="H33">
            <v>4000361000</v>
          </cell>
        </row>
        <row r="35">
          <cell r="G35" t="str">
            <v>**</v>
          </cell>
          <cell r="H35">
            <v>44784054.949247301</v>
          </cell>
        </row>
        <row r="36">
          <cell r="H36">
            <v>4045145054.9492474</v>
          </cell>
        </row>
        <row r="40">
          <cell r="H40">
            <v>47126000</v>
          </cell>
        </row>
        <row r="41">
          <cell r="H41">
            <v>-3168755</v>
          </cell>
        </row>
        <row r="42">
          <cell r="H42">
            <v>43957245</v>
          </cell>
        </row>
        <row r="43">
          <cell r="H43">
            <v>826809.94924729818</v>
          </cell>
        </row>
        <row r="44">
          <cell r="G44" t="str">
            <v>**</v>
          </cell>
          <cell r="H44">
            <v>44784054.949247301</v>
          </cell>
        </row>
      </sheetData>
      <sheetData sheetId="10" refreshError="1"/>
      <sheetData sheetId="11" refreshError="1"/>
      <sheetData sheetId="12">
        <row r="29">
          <cell r="E29">
            <v>29055726</v>
          </cell>
        </row>
      </sheetData>
      <sheetData sheetId="13">
        <row r="29">
          <cell r="E29">
            <v>29055726</v>
          </cell>
        </row>
      </sheetData>
      <sheetData sheetId="14">
        <row r="29">
          <cell r="E29">
            <v>29055726</v>
          </cell>
        </row>
      </sheetData>
      <sheetData sheetId="15">
        <row r="29">
          <cell r="E29">
            <v>29055726</v>
          </cell>
        </row>
      </sheetData>
      <sheetData sheetId="16" refreshError="1"/>
      <sheetData sheetId="17">
        <row r="29">
          <cell r="E29">
            <v>29055726</v>
          </cell>
        </row>
      </sheetData>
      <sheetData sheetId="18">
        <row r="29">
          <cell r="E29">
            <v>29055726</v>
          </cell>
        </row>
      </sheetData>
      <sheetData sheetId="19">
        <row r="29">
          <cell r="E29">
            <v>29055726</v>
          </cell>
        </row>
      </sheetData>
      <sheetData sheetId="20">
        <row r="29">
          <cell r="E29">
            <v>29055726</v>
          </cell>
        </row>
      </sheetData>
      <sheetData sheetId="21">
        <row r="29">
          <cell r="E29">
            <v>29055726</v>
          </cell>
        </row>
      </sheetData>
      <sheetData sheetId="22">
        <row r="29">
          <cell r="E29">
            <v>29055726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9">
          <cell r="E29">
            <v>29055726</v>
          </cell>
        </row>
      </sheetData>
      <sheetData sheetId="32">
        <row r="29">
          <cell r="E29">
            <v>29055726</v>
          </cell>
        </row>
      </sheetData>
      <sheetData sheetId="33">
        <row r="29">
          <cell r="E29">
            <v>29055726</v>
          </cell>
        </row>
      </sheetData>
      <sheetData sheetId="34">
        <row r="29">
          <cell r="E29">
            <v>29055726</v>
          </cell>
        </row>
      </sheetData>
      <sheetData sheetId="35">
        <row r="29">
          <cell r="E29">
            <v>29055726</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29">
          <cell r="E29">
            <v>29055726</v>
          </cell>
        </row>
      </sheetData>
      <sheetData sheetId="45">
        <row r="29">
          <cell r="E29">
            <v>29055726</v>
          </cell>
        </row>
      </sheetData>
      <sheetData sheetId="46">
        <row r="29">
          <cell r="E29">
            <v>29055726</v>
          </cell>
        </row>
      </sheetData>
      <sheetData sheetId="47">
        <row r="29">
          <cell r="E29">
            <v>29055726</v>
          </cell>
        </row>
      </sheetData>
      <sheetData sheetId="48">
        <row r="29">
          <cell r="E29">
            <v>29055726</v>
          </cell>
        </row>
      </sheetData>
      <sheetData sheetId="49">
        <row r="29">
          <cell r="E29">
            <v>29055726</v>
          </cell>
        </row>
      </sheetData>
      <sheetData sheetId="50">
        <row r="29">
          <cell r="E29">
            <v>29055726</v>
          </cell>
        </row>
      </sheetData>
      <sheetData sheetId="51">
        <row r="29">
          <cell r="E29">
            <v>29055726</v>
          </cell>
        </row>
      </sheetData>
      <sheetData sheetId="52">
        <row r="29">
          <cell r="E29">
            <v>29055726</v>
          </cell>
        </row>
      </sheetData>
      <sheetData sheetId="53"/>
      <sheetData sheetId="54" refreshError="1"/>
      <sheetData sheetId="55">
        <row r="29">
          <cell r="E29">
            <v>29055726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refreshError="1"/>
      <sheetData sheetId="70">
        <row r="29">
          <cell r="E29">
            <v>29055726</v>
          </cell>
        </row>
      </sheetData>
      <sheetData sheetId="71">
        <row r="29">
          <cell r="E29">
            <v>29055726</v>
          </cell>
        </row>
      </sheetData>
      <sheetData sheetId="72">
        <row r="29">
          <cell r="E29">
            <v>29055726</v>
          </cell>
        </row>
      </sheetData>
      <sheetData sheetId="73"/>
      <sheetData sheetId="74"/>
      <sheetData sheetId="75">
        <row r="29">
          <cell r="E29">
            <v>29055726</v>
          </cell>
        </row>
      </sheetData>
      <sheetData sheetId="76">
        <row r="29">
          <cell r="E29">
            <v>29055726</v>
          </cell>
        </row>
      </sheetData>
      <sheetData sheetId="77">
        <row r="29">
          <cell r="E29">
            <v>29055726</v>
          </cell>
        </row>
      </sheetData>
      <sheetData sheetId="78">
        <row r="29">
          <cell r="E29">
            <v>29055726</v>
          </cell>
        </row>
      </sheetData>
      <sheetData sheetId="79"/>
      <sheetData sheetId="80" refreshError="1"/>
      <sheetData sheetId="81" refreshError="1"/>
      <sheetData sheetId="82">
        <row r="29">
          <cell r="E29">
            <v>0</v>
          </cell>
        </row>
      </sheetData>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DD1999"/>
      <sheetName val="NORMAL"/>
      <sheetName val="FG"/>
      <sheetName val="sheet2"/>
      <sheetName val="Sheet1"/>
      <sheetName val="CPMLETE TB - original"/>
      <sheetName val="KWTDetail"/>
      <sheetName val="bubbleDATA"/>
      <sheetName val="Actualization_Details"/>
      <sheetName val="INCOME-EXP"/>
      <sheetName val="EJ-16.1 PG Inv Breakup"/>
      <sheetName val="Stocks-01"/>
      <sheetName val="Cost Centre Comparison"/>
      <sheetName val="BS-03-00"/>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 val=""/>
      <sheetName val="IE"/>
      <sheetName val="broker sheet-2"/>
      <sheetName val="LOCAL STUDENTS"/>
      <sheetName val="Others"/>
      <sheetName val="Stancom 29"/>
      <sheetName val="Code"/>
      <sheetName val="AL905"/>
      <sheetName val="Abu_Dhabi"/>
      <sheetName val="TOTAL_OVS_BRS_ST_AUG_02"/>
      <sheetName val="A-C_CODE_&amp;_NAME"/>
      <sheetName val="OUTSTANDING_FX-SWAP"/>
      <sheetName val="Stancom_29"/>
      <sheetName val="TB 201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quot;A&quot;"/>
      <sheetName val="Annexure &quot;B&quot;"/>
      <sheetName val="Annexure &quot;C&quot;"/>
      <sheetName val="Annexure &quot;D&quot;"/>
      <sheetName val="Annexure &quot;E&quot;"/>
      <sheetName val="Annexure &quot;F&quot;"/>
      <sheetName val="Annexure &quot;G&quot;"/>
      <sheetName val="Annexure &quot;H&quot;"/>
      <sheetName val="Annexure &quot;I&quot;"/>
      <sheetName val="Annexure &quot;J&quot;"/>
      <sheetName val="Annexure &quot;K&quot;"/>
      <sheetName val="Annexure &quot;L&quot;"/>
      <sheetName val="Balance Sheet"/>
    </sheetNames>
    <sheetDataSet>
      <sheetData sheetId="0"/>
      <sheetData sheetId="1"/>
      <sheetData sheetId="2">
        <row r="18">
          <cell r="C18" t="str">
            <v>Jun. '96</v>
          </cell>
          <cell r="D18" t="str">
            <v>Jun. '97</v>
          </cell>
          <cell r="E18" t="str">
            <v>Jun. '98</v>
          </cell>
          <cell r="F18" t="str">
            <v>Jun. '99</v>
          </cell>
          <cell r="G18" t="str">
            <v>Jun. 2000</v>
          </cell>
          <cell r="H18" t="str">
            <v>Aug. 2000</v>
          </cell>
        </row>
        <row r="19">
          <cell r="C19">
            <v>2171</v>
          </cell>
          <cell r="D19">
            <v>2319</v>
          </cell>
          <cell r="E19">
            <v>2589</v>
          </cell>
          <cell r="F19">
            <v>1832</v>
          </cell>
          <cell r="G19">
            <v>1161</v>
          </cell>
          <cell r="H19">
            <v>906</v>
          </cell>
        </row>
        <row r="20">
          <cell r="C20">
            <v>277</v>
          </cell>
          <cell r="D20">
            <v>216</v>
          </cell>
          <cell r="E20">
            <v>126</v>
          </cell>
          <cell r="F20">
            <v>553</v>
          </cell>
          <cell r="G20">
            <v>635</v>
          </cell>
          <cell r="H20">
            <v>650</v>
          </cell>
        </row>
        <row r="21">
          <cell r="C21">
            <v>458</v>
          </cell>
          <cell r="D21">
            <v>540</v>
          </cell>
          <cell r="E21">
            <v>600</v>
          </cell>
          <cell r="F21">
            <v>549</v>
          </cell>
          <cell r="G21">
            <v>171</v>
          </cell>
          <cell r="H21">
            <v>82</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ed ac"/>
      <sheetName val="Graph (2)"/>
      <sheetName val="Graph"/>
      <sheetName val="Reasons"/>
      <sheetName val="exchequers"/>
      <sheetName val="tran"/>
      <sheetName val="working"/>
      <sheetName val="CGI"/>
      <sheetName val="PLBS"/>
      <sheetName val="BSC"/>
      <sheetName val="Variation with Budget"/>
      <sheetName val="PLC"/>
      <sheetName val="CFC"/>
      <sheetName val="production"/>
      <sheetName val="Cash Flow"/>
      <sheetName val="Anlysis"/>
      <sheetName val="Transactions - Assoc Concerns"/>
      <sheetName val="Trial Balance"/>
      <sheetName val="Database - Tran"/>
      <sheetName val="BS Commentary"/>
      <sheetName val="P&amp;L Commentary"/>
      <sheetName val="Profit Loss - Balance Sheet"/>
      <sheetName val="Printed Accounts Front"/>
      <sheetName val="Printed Accounts_ Back"/>
      <sheetName val="P_L Commentary"/>
      <sheetName val="Printed_ac"/>
      <sheetName val="Graph_(2)"/>
      <sheetName val="Variation_with_Budget"/>
      <sheetName val="Cash_Flow"/>
      <sheetName val="Transactions_-_Assoc_Concerns"/>
      <sheetName val="Trial_Balance"/>
      <sheetName val="Database_-_Tran"/>
      <sheetName val="BS_Commentary"/>
      <sheetName val="P&amp;L_Commentary"/>
      <sheetName val="Profit_Loss_-_Balance_Sheet"/>
      <sheetName val="Printed_Accounts_Front"/>
      <sheetName val="Printed_Accounts__Back"/>
      <sheetName val="P_L_Commentary"/>
      <sheetName val="TRANS"/>
      <sheetName val="Graph - Commentory"/>
      <sheetName val="Graph - Board of Director"/>
      <sheetName val="Grouping"/>
      <sheetName val="Detail"/>
      <sheetName val="TB"/>
      <sheetName val="Top Sheet"/>
      <sheetName val="Shares-AFS"/>
      <sheetName val="Tickmarks"/>
      <sheetName val="Printed_ac1"/>
      <sheetName val="Graph_(2)1"/>
      <sheetName val="Variation_with_Budget1"/>
      <sheetName val="Cash_Flow1"/>
      <sheetName val="Transactions_-_Assoc_Concerns1"/>
      <sheetName val="Trial_Balance1"/>
      <sheetName val="Database_-_Tran1"/>
      <sheetName val="BS_Commentary1"/>
      <sheetName val="P&amp;L_Commentary1"/>
      <sheetName val="Profit_Loss_-_Balance_Sheet1"/>
      <sheetName val="Printed_Accounts_Front1"/>
      <sheetName val="Printed_Accounts__Back1"/>
      <sheetName val="Graph_-_Commentory"/>
      <sheetName val="Graph_-_Board_of_Director"/>
      <sheetName val="P_L_Commentary1"/>
      <sheetName val="2009-2010"/>
      <sheetName val="Monthly Stocks-Product Basis"/>
      <sheetName val="COPY"/>
      <sheetName val="RC-0997"/>
      <sheetName val="FOLDER~1"/>
      <sheetName val="Summary"/>
      <sheetName val="Graph_-_Commentory1"/>
      <sheetName val="Graph_-_Board_of_Director1"/>
      <sheetName val="Variation_with_Budget2"/>
      <sheetName val="Printed_ac2"/>
      <sheetName val="Graph_(2)2"/>
      <sheetName val="Cash_Flow2"/>
      <sheetName val="Transactions_-_Assoc_Concerns2"/>
      <sheetName val="Trial_Balance2"/>
      <sheetName val="Database_-_Tran2"/>
      <sheetName val="BS_Commentary2"/>
      <sheetName val="P&amp;L_Commentary2"/>
      <sheetName val="Profit_Loss_-_Balance_Sheet2"/>
      <sheetName val="Printed_Accounts_Front2"/>
      <sheetName val="Printed_Accounts__Back2"/>
      <sheetName val="P_L_Commentary2"/>
      <sheetName val="Top_Sheet"/>
      <sheetName val="Graph_-_Commentory2"/>
      <sheetName val="Graph_-_Board_of_Director2"/>
      <sheetName val="Variation_with_Budget3"/>
      <sheetName val="Printed_ac3"/>
      <sheetName val="Graph_(2)3"/>
      <sheetName val="Cash_Flow3"/>
      <sheetName val="Transactions_-_Assoc_Concerns3"/>
      <sheetName val="Trial_Balance3"/>
      <sheetName val="Database_-_Tran3"/>
      <sheetName val="BS_Commentary3"/>
      <sheetName val="P&amp;L_Commentary3"/>
      <sheetName val="Profit_Loss_-_Balance_Sheet3"/>
      <sheetName val="Printed_Accounts_Front3"/>
      <sheetName val="Printed_Accounts__Back3"/>
      <sheetName val="P_L_Commentary3"/>
      <sheetName val="Top_Sheet1"/>
      <sheetName val="Graph_-_Commentory3"/>
      <sheetName val="Graph_-_Board_of_Director3"/>
      <sheetName val="Variation_with_Budget4"/>
      <sheetName val="Printed_ac4"/>
      <sheetName val="Graph_(2)4"/>
      <sheetName val="Cash_Flow4"/>
      <sheetName val="Transactions_-_Assoc_Concerns4"/>
      <sheetName val="Trial_Balance4"/>
      <sheetName val="Database_-_Tran4"/>
      <sheetName val="BS_Commentary4"/>
      <sheetName val="P&amp;L_Commentary4"/>
      <sheetName val="Profit_Loss_-_Balance_Sheet4"/>
      <sheetName val="Printed_Accounts_Front4"/>
      <sheetName val="Printed_Accounts__Back4"/>
      <sheetName val="P_L_Commentary4"/>
      <sheetName val="Top_Sheet2"/>
      <sheetName val="Graph_-_Commentory4"/>
      <sheetName val="Graph_-_Board_of_Director4"/>
      <sheetName val="Variation_with_Budget5"/>
      <sheetName val="Printed_ac5"/>
      <sheetName val="Graph_(2)5"/>
      <sheetName val="Cash_Flow5"/>
      <sheetName val="Transactions_-_Assoc_Concerns5"/>
      <sheetName val="Trial_Balance5"/>
      <sheetName val="Database_-_Tran5"/>
      <sheetName val="BS_Commentary5"/>
      <sheetName val="P&amp;L_Commentary5"/>
      <sheetName val="Profit_Loss_-_Balance_Sheet5"/>
      <sheetName val="Printed_Accounts_Front5"/>
      <sheetName val="Printed_Accounts__Back5"/>
      <sheetName val="P_L_Commentary5"/>
      <sheetName val="Top_Sheet3"/>
      <sheetName val="Graph_-_Commentory5"/>
      <sheetName val="Graph_-_Board_of_Director5"/>
      <sheetName val="Variation_with_Budget6"/>
      <sheetName val="Printed_ac6"/>
      <sheetName val="Graph_(2)6"/>
      <sheetName val="Cash_Flow6"/>
      <sheetName val="Transactions_-_Assoc_Concerns6"/>
      <sheetName val="Trial_Balance6"/>
      <sheetName val="Database_-_Tran6"/>
      <sheetName val="BS_Commentary6"/>
      <sheetName val="P&amp;L_Commentary6"/>
      <sheetName val="Profit_Loss_-_Balance_Sheet6"/>
      <sheetName val="Printed_Accounts_Front6"/>
      <sheetName val="Printed_Accounts__Back6"/>
      <sheetName val="P_L_Commentary6"/>
      <sheetName val="Top_Sheet4"/>
      <sheetName val="Graph_-_Commentory6"/>
      <sheetName val="Graph_-_Board_of_Director6"/>
      <sheetName val="Variation_with_Budget7"/>
      <sheetName val="Printed_ac7"/>
      <sheetName val="Graph_(2)7"/>
      <sheetName val="Cash_Flow7"/>
      <sheetName val="Transactions_-_Assoc_Concerns7"/>
      <sheetName val="Trial_Balance7"/>
      <sheetName val="Database_-_Tran7"/>
      <sheetName val="BS_Commentary7"/>
      <sheetName val="P&amp;L_Commentary7"/>
      <sheetName val="Profit_Loss_-_Balance_Sheet7"/>
      <sheetName val="Printed_Accounts_Front7"/>
      <sheetName val="Printed_Accounts__Back7"/>
      <sheetName val="P_L_Commentary7"/>
      <sheetName val="Top_Sheet5"/>
      <sheetName val="Graph_-_Commentory7"/>
      <sheetName val="Graph_-_Board_of_Director7"/>
      <sheetName val="Variation_with_Budget8"/>
      <sheetName val="Printed_ac8"/>
      <sheetName val="Graph_(2)8"/>
      <sheetName val="Cash_Flow8"/>
      <sheetName val="Transactions_-_Assoc_Concerns8"/>
      <sheetName val="Trial_Balance8"/>
      <sheetName val="Database_-_Tran8"/>
      <sheetName val="BS_Commentary8"/>
      <sheetName val="P&amp;L_Commentary8"/>
      <sheetName val="Profit_Loss_-_Balance_Sheet8"/>
      <sheetName val="Printed_Accounts_Front8"/>
      <sheetName val="Printed_Accounts__Back8"/>
      <sheetName val="P_L_Commentary8"/>
      <sheetName val="Top_Sheet6"/>
      <sheetName val="Graph_-_Commentory9"/>
      <sheetName val="Graph_-_Board_of_Director9"/>
      <sheetName val="Variation_with_Budget10"/>
      <sheetName val="Printed_ac10"/>
      <sheetName val="Graph_(2)10"/>
      <sheetName val="Cash_Flow10"/>
      <sheetName val="Transactions_-_Assoc_Concerns10"/>
      <sheetName val="Trial_Balance10"/>
      <sheetName val="Database_-_Tran10"/>
      <sheetName val="BS_Commentary10"/>
      <sheetName val="P&amp;L_Commentary10"/>
      <sheetName val="Profit_Loss_-_Balance_Sheet10"/>
      <sheetName val="Printed_Accounts_Front10"/>
      <sheetName val="Printed_Accounts__Back10"/>
      <sheetName val="P_L_Commentary10"/>
      <sheetName val="Top_Sheet8"/>
      <sheetName val="Graph_-_Commentory8"/>
      <sheetName val="Graph_-_Board_of_Director8"/>
      <sheetName val="Variation_with_Budget9"/>
      <sheetName val="Printed_ac9"/>
      <sheetName val="Graph_(2)9"/>
      <sheetName val="Cash_Flow9"/>
      <sheetName val="Transactions_-_Assoc_Concerns9"/>
      <sheetName val="Trial_Balance9"/>
      <sheetName val="Database_-_Tran9"/>
      <sheetName val="BS_Commentary9"/>
      <sheetName val="P&amp;L_Commentary9"/>
      <sheetName val="Profit_Loss_-_Balance_Sheet9"/>
      <sheetName val="Printed_Accounts_Front9"/>
      <sheetName val="Printed_Accounts__Back9"/>
      <sheetName val="P_L_Commentary9"/>
      <sheetName val="Top_Sheet7"/>
      <sheetName val="Graph_-_Commentory10"/>
      <sheetName val="Graph_-_Board_of_Director10"/>
      <sheetName val="Variation_with_Budget11"/>
      <sheetName val="Printed_ac11"/>
      <sheetName val="Graph_(2)11"/>
      <sheetName val="Cash_Flow11"/>
      <sheetName val="Transactions_-_Assoc_Concerns11"/>
      <sheetName val="Trial_Balance11"/>
      <sheetName val="Database_-_Tran11"/>
      <sheetName val="BS_Commentary11"/>
      <sheetName val="P&amp;L_Commentary11"/>
      <sheetName val="Profit_Loss_-_Balance_Sheet11"/>
      <sheetName val="Printed_Accounts_Front11"/>
      <sheetName val="Printed_Accounts__Back11"/>
      <sheetName val="P_L_Commentary11"/>
      <sheetName val="Top_Sheet9"/>
      <sheetName val="Graph_-_Commentory11"/>
      <sheetName val="Graph_-_Board_of_Director11"/>
      <sheetName val="Variation_with_Budget12"/>
      <sheetName val="Printed_ac12"/>
      <sheetName val="Graph_(2)12"/>
      <sheetName val="Cash_Flow12"/>
      <sheetName val="Transactions_-_Assoc_Concerns12"/>
      <sheetName val="Trial_Balance12"/>
      <sheetName val="Database_-_Tran12"/>
      <sheetName val="BS_Commentary12"/>
      <sheetName val="P&amp;L_Commentary12"/>
      <sheetName val="Profit_Loss_-_Balance_Sheet12"/>
      <sheetName val="Printed_Accounts_Front12"/>
      <sheetName val="Printed_Accounts__Back12"/>
      <sheetName val="P_L_Commentary12"/>
      <sheetName val="Top_Sheet10"/>
      <sheetName val="Graph_-_Commentory13"/>
      <sheetName val="Graph_-_Board_of_Director13"/>
      <sheetName val="Variation_with_Budget14"/>
      <sheetName val="Printed_ac14"/>
      <sheetName val="Graph_(2)14"/>
      <sheetName val="Cash_Flow14"/>
      <sheetName val="Transactions_-_Assoc_Concerns14"/>
      <sheetName val="Trial_Balance14"/>
      <sheetName val="Database_-_Tran14"/>
      <sheetName val="BS_Commentary14"/>
      <sheetName val="P&amp;L_Commentary14"/>
      <sheetName val="Profit_Loss_-_Balance_Sheet14"/>
      <sheetName val="Printed_Accounts_Front14"/>
      <sheetName val="Printed_Accounts__Back14"/>
      <sheetName val="P_L_Commentary14"/>
      <sheetName val="Top_Sheet12"/>
      <sheetName val="Graph_-_Commentory12"/>
      <sheetName val="Graph_-_Board_of_Director12"/>
      <sheetName val="Variation_with_Budget13"/>
      <sheetName val="Printed_ac13"/>
      <sheetName val="Graph_(2)13"/>
      <sheetName val="Cash_Flow13"/>
      <sheetName val="Transactions_-_Assoc_Concerns13"/>
      <sheetName val="Trial_Balance13"/>
      <sheetName val="Database_-_Tran13"/>
      <sheetName val="BS_Commentary13"/>
      <sheetName val="P&amp;L_Commentary13"/>
      <sheetName val="Profit_Loss_-_Balance_Sheet13"/>
      <sheetName val="Printed_Accounts_Front13"/>
      <sheetName val="Printed_Accounts__Back13"/>
      <sheetName val="P_L_Commentary13"/>
      <sheetName val="Top_Sheet11"/>
      <sheetName val="Monthly_Stocks-Product_Basis"/>
      <sheetName val="Travelling Data"/>
      <sheetName val="Data Sheet"/>
      <sheetName val="Travelling DV"/>
      <sheetName val="Revenue-Fire-Marine-Motor"/>
      <sheetName val="acct"/>
      <sheetName val="Notes 1-25"/>
      <sheetName val="DS"/>
      <sheetName val="KeyData"/>
      <sheetName val="Sheet2"/>
      <sheetName val="FP Analysis"/>
      <sheetName val="PAYROLL TZS"/>
      <sheetName val="Accounts"/>
      <sheetName val="Lead Sheet"/>
      <sheetName val="Segment Wise"/>
      <sheetName val="PopList"/>
      <sheetName val="Sheet1 (2)"/>
      <sheetName val="P&amp;L_Commentary15"/>
      <sheetName val="Printed_ac15"/>
      <sheetName val="Graph_(2)15"/>
      <sheetName val="Variation_with_Budget15"/>
      <sheetName val="Cash_Flow15"/>
      <sheetName val="Transactions_-_Assoc_Concerns15"/>
      <sheetName val="Trial_Balance15"/>
      <sheetName val="Database_-_Tran15"/>
      <sheetName val="BS_Commentary15"/>
      <sheetName val="Profit_Loss_-_Balance_Sheet15"/>
      <sheetName val="Printed_Accounts_Front15"/>
      <sheetName val="Printed_Accounts__Back15"/>
      <sheetName val="P_L_Commentary15"/>
      <sheetName val="Graph_-_Commentory14"/>
      <sheetName val="Graph_-_Board_of_Director14"/>
      <sheetName val="Top_Sheet13"/>
      <sheetName val="Monthly_Stocks-Product_Basis1"/>
      <sheetName val="Notes_1-25"/>
      <sheetName val="Travelling_Data"/>
      <sheetName val="Data_Sheet"/>
      <sheetName val="Travelling_DV"/>
      <sheetName val="Lead_Sheet"/>
      <sheetName val="FP_Analysis"/>
      <sheetName val="PAYROLL_TZS"/>
      <sheetName val="Segment_Wise"/>
      <sheetName val="Accounting Policy"/>
      <sheetName val="SUMM-2"/>
      <sheetName val="Reference"/>
      <sheetName val="FX"/>
      <sheetName val="Financial analysis (CFO)"/>
      <sheetName val="뜃맟뭁돽띿맟?-BLDG"/>
      <sheetName val="Pivot values"/>
      <sheetName val="DO Thatta 19-20"/>
      <sheetName val="Pivot_values"/>
      <sheetName val=" System note"/>
      <sheetName val="TB-HHGRB"/>
      <sheetName val="Financials"/>
      <sheetName val="Subsequent Clearance"/>
      <sheetName val="Test of Details- 1st yearN"/>
      <sheetName val="Printed_ac16"/>
      <sheetName val="Graph_(2)16"/>
      <sheetName val="Variation_with_Budget16"/>
      <sheetName val="Cash_Flow16"/>
      <sheetName val="Transactions_-_Assoc_Concerns16"/>
      <sheetName val="Trial_Balance16"/>
      <sheetName val="Database_-_Tran16"/>
      <sheetName val="BS_Commentary16"/>
      <sheetName val="P&amp;L_Commentary16"/>
      <sheetName val="Profit_Loss_-_Balance_Sheet16"/>
      <sheetName val="Printed_Accounts_Front16"/>
      <sheetName val="Printed_Accounts__Back16"/>
      <sheetName val="P_L_Commentary16"/>
      <sheetName val="Graph_-_Commentory15"/>
      <sheetName val="Graph_-_Board_of_Director15"/>
      <sheetName val="Top_Sheet14"/>
      <sheetName val="Monthly_Stocks-Product_Basis2"/>
      <sheetName val="Travelling_Data1"/>
      <sheetName val="Data_Sheet1"/>
      <sheetName val="Travelling_DV1"/>
      <sheetName val="Notes_1-251"/>
      <sheetName val="FP_Analysis1"/>
      <sheetName val="PAYROLL_TZS1"/>
      <sheetName val="Segment_Wise1"/>
      <sheetName val="Lead_Sheet1"/>
      <sheetName val="DO_Thatta_19-20"/>
      <sheetName val="Graph_-_Commentory16"/>
      <sheetName val="Graph_-_Board_of_Director16"/>
      <sheetName val="Variation_with_Budget17"/>
      <sheetName val="Printed_ac17"/>
      <sheetName val="Graph_(2)17"/>
      <sheetName val="Cash_Flow17"/>
      <sheetName val="Transactions_-_Assoc_Concerns17"/>
      <sheetName val="Trial_Balance17"/>
      <sheetName val="Database_-_Tran17"/>
      <sheetName val="BS_Commentary17"/>
      <sheetName val="P&amp;L_Commentary17"/>
      <sheetName val="Profit_Loss_-_Balance_Sheet17"/>
      <sheetName val="Printed_Accounts_Front17"/>
      <sheetName val="Printed_Accounts__Back17"/>
      <sheetName val="P_L_Commentary17"/>
      <sheetName val="Top_Sheet15"/>
      <sheetName val="Monthly_Stocks-Product_Basis3"/>
      <sheetName val="Graph_-_Commentory17"/>
      <sheetName val="Graph_-_Board_of_Director17"/>
      <sheetName val="Variation_with_Budget18"/>
      <sheetName val="Printed_ac18"/>
      <sheetName val="Graph_(2)18"/>
      <sheetName val="Cash_Flow18"/>
      <sheetName val="Transactions_-_Assoc_Concerns18"/>
      <sheetName val="Trial_Balance18"/>
      <sheetName val="Database_-_Tran18"/>
      <sheetName val="BS_Commentary18"/>
      <sheetName val="P&amp;L_Commentary18"/>
      <sheetName val="Profit_Loss_-_Balance_Sheet18"/>
      <sheetName val="Printed_Accounts_Front18"/>
      <sheetName val="Printed_Accounts__Back18"/>
      <sheetName val="P_L_Commentary18"/>
      <sheetName val="Top_Sheet16"/>
      <sheetName val="Monthly_Stocks-Product_Basis4"/>
      <sheetName val="Graph_-_Commentory21"/>
      <sheetName val="Graph_-_Board_of_Director21"/>
      <sheetName val="Variation_with_Budget22"/>
      <sheetName val="Printed_ac22"/>
      <sheetName val="Graph_(2)22"/>
      <sheetName val="Cash_Flow22"/>
      <sheetName val="Transactions_-_Assoc_Concerns22"/>
      <sheetName val="Trial_Balance22"/>
      <sheetName val="Database_-_Tran22"/>
      <sheetName val="BS_Commentary22"/>
      <sheetName val="P&amp;L_Commentary22"/>
      <sheetName val="Profit_Loss_-_Balance_Sheet22"/>
      <sheetName val="Printed_Accounts_Front22"/>
      <sheetName val="Printed_Accounts__Back22"/>
      <sheetName val="P_L_Commentary22"/>
      <sheetName val="Top_Sheet20"/>
      <sheetName val="Monthly_Stocks-Product_Basis8"/>
      <sheetName val="Graph_-_Commentory20"/>
      <sheetName val="Graph_-_Board_of_Director20"/>
      <sheetName val="Variation_with_Budget21"/>
      <sheetName val="Printed_ac21"/>
      <sheetName val="Graph_(2)21"/>
      <sheetName val="Cash_Flow21"/>
      <sheetName val="Transactions_-_Assoc_Concerns21"/>
      <sheetName val="Trial_Balance21"/>
      <sheetName val="Database_-_Tran21"/>
      <sheetName val="BS_Commentary21"/>
      <sheetName val="P&amp;L_Commentary21"/>
      <sheetName val="Profit_Loss_-_Balance_Sheet21"/>
      <sheetName val="Printed_Accounts_Front21"/>
      <sheetName val="Printed_Accounts__Back21"/>
      <sheetName val="P_L_Commentary21"/>
      <sheetName val="Top_Sheet19"/>
      <sheetName val="Monthly_Stocks-Product_Basis7"/>
      <sheetName val="Graph_-_Commentory19"/>
      <sheetName val="Graph_-_Board_of_Director19"/>
      <sheetName val="Variation_with_Budget20"/>
      <sheetName val="Printed_ac20"/>
      <sheetName val="Graph_(2)20"/>
      <sheetName val="Cash_Flow20"/>
      <sheetName val="Transactions_-_Assoc_Concerns20"/>
      <sheetName val="Trial_Balance20"/>
      <sheetName val="Database_-_Tran20"/>
      <sheetName val="BS_Commentary20"/>
      <sheetName val="P&amp;L_Commentary20"/>
      <sheetName val="Profit_Loss_-_Balance_Sheet20"/>
      <sheetName val="Printed_Accounts_Front20"/>
      <sheetName val="Printed_Accounts__Back20"/>
      <sheetName val="P_L_Commentary20"/>
      <sheetName val="Top_Sheet18"/>
      <sheetName val="Monthly_Stocks-Product_Basis6"/>
      <sheetName val="Graph_-_Commentory18"/>
      <sheetName val="Graph_-_Board_of_Director18"/>
      <sheetName val="Variation_with_Budget19"/>
      <sheetName val="Printed_ac19"/>
      <sheetName val="Graph_(2)19"/>
      <sheetName val="Cash_Flow19"/>
      <sheetName val="Transactions_-_Assoc_Concerns19"/>
      <sheetName val="Trial_Balance19"/>
      <sheetName val="Database_-_Tran19"/>
      <sheetName val="BS_Commentary19"/>
      <sheetName val="P&amp;L_Commentary19"/>
      <sheetName val="Profit_Loss_-_Balance_Sheet19"/>
      <sheetName val="Printed_Accounts_Front19"/>
      <sheetName val="Printed_Accounts__Back19"/>
      <sheetName val="P_L_Commentary19"/>
      <sheetName val="Top_Sheet17"/>
      <sheetName val="Monthly_Stocks-Product_Basis5"/>
      <sheetName val="Graph_-_Commentory22"/>
      <sheetName val="Graph_-_Board_of_Director22"/>
      <sheetName val="Variation_with_Budget23"/>
      <sheetName val="Printed_ac23"/>
      <sheetName val="Graph_(2)23"/>
      <sheetName val="Cash_Flow23"/>
      <sheetName val="Transactions_-_Assoc_Concerns23"/>
      <sheetName val="Trial_Balance23"/>
      <sheetName val="Database_-_Tran23"/>
      <sheetName val="BS_Commentary23"/>
      <sheetName val="P&amp;L_Commentary23"/>
      <sheetName val="Profit_Loss_-_Balance_Sheet23"/>
      <sheetName val="Printed_Accounts_Front23"/>
      <sheetName val="Printed_Accounts__Back23"/>
      <sheetName val="P_L_Commentary23"/>
      <sheetName val="Top_Sheet21"/>
      <sheetName val="Monthly_Stocks-Product_Basis9"/>
      <sheetName val="Graph_-_Commentory23"/>
      <sheetName val="Graph_-_Board_of_Director23"/>
      <sheetName val="Variation_with_Budget24"/>
      <sheetName val="Printed_ac24"/>
      <sheetName val="Graph_(2)24"/>
      <sheetName val="Cash_Flow24"/>
      <sheetName val="Transactions_-_Assoc_Concerns24"/>
      <sheetName val="Trial_Balance24"/>
      <sheetName val="Database_-_Tran24"/>
      <sheetName val="BS_Commentary24"/>
      <sheetName val="P&amp;L_Commentary24"/>
      <sheetName val="Profit_Loss_-_Balance_Sheet24"/>
      <sheetName val="Printed_Accounts_Front24"/>
      <sheetName val="Printed_Accounts__Back24"/>
      <sheetName val="P_L_Commentary24"/>
      <sheetName val="Top_Sheet22"/>
      <sheetName val="Monthly_Stocks-Product_Basis10"/>
      <sheetName val="Graph_-_Commentory24"/>
      <sheetName val="Graph_-_Board_of_Director24"/>
      <sheetName val="Variation_with_Budget25"/>
      <sheetName val="Printed_ac25"/>
      <sheetName val="Graph_(2)25"/>
      <sheetName val="Cash_Flow25"/>
      <sheetName val="Transactions_-_Assoc_Concerns25"/>
      <sheetName val="Trial_Balance25"/>
      <sheetName val="Database_-_Tran25"/>
      <sheetName val="BS_Commentary25"/>
      <sheetName val="P&amp;L_Commentary25"/>
      <sheetName val="Profit_Loss_-_Balance_Sheet25"/>
      <sheetName val="Printed_Accounts_Front25"/>
      <sheetName val="Printed_Accounts__Back25"/>
      <sheetName val="P_L_Commentary25"/>
      <sheetName val="Top_Sheet23"/>
      <sheetName val="Monthly_Stocks-Product_Basis11"/>
      <sheetName val="Graph_-_Commentory26"/>
      <sheetName val="Graph_-_Board_of_Director26"/>
      <sheetName val="Variation_with_Budget27"/>
      <sheetName val="Printed_ac27"/>
      <sheetName val="Graph_(2)27"/>
      <sheetName val="Cash_Flow27"/>
      <sheetName val="Transactions_-_Assoc_Concerns27"/>
      <sheetName val="Trial_Balance27"/>
      <sheetName val="Database_-_Tran27"/>
      <sheetName val="BS_Commentary27"/>
      <sheetName val="P&amp;L_Commentary27"/>
      <sheetName val="Profit_Loss_-_Balance_Sheet27"/>
      <sheetName val="Printed_Accounts_Front27"/>
      <sheetName val="Printed_Accounts__Back27"/>
      <sheetName val="P_L_Commentary27"/>
      <sheetName val="Top_Sheet25"/>
      <sheetName val="Monthly_Stocks-Product_Basis13"/>
      <sheetName val="Graph_-_Commentory25"/>
      <sheetName val="Graph_-_Board_of_Director25"/>
      <sheetName val="Variation_with_Budget26"/>
      <sheetName val="Printed_ac26"/>
      <sheetName val="Graph_(2)26"/>
      <sheetName val="Cash_Flow26"/>
      <sheetName val="Transactions_-_Assoc_Concerns26"/>
      <sheetName val="Trial_Balance26"/>
      <sheetName val="Database_-_Tran26"/>
      <sheetName val="BS_Commentary26"/>
      <sheetName val="P&amp;L_Commentary26"/>
      <sheetName val="Profit_Loss_-_Balance_Sheet26"/>
      <sheetName val="Printed_Accounts_Front26"/>
      <sheetName val="Printed_Accounts__Back26"/>
      <sheetName val="P_L_Commentary26"/>
      <sheetName val="Top_Sheet24"/>
      <sheetName val="Monthly_Stocks-Product_Basis12"/>
      <sheetName val="Travelling_Data2"/>
      <sheetName val="Data_Sheet2"/>
      <sheetName val="Travelling_DV2"/>
      <sheetName val="Notes_1-252"/>
      <sheetName val="FP_Analysis2"/>
      <sheetName val="PAYROLL_TZS2"/>
      <sheetName val="Segment_Wise2"/>
      <sheetName val="Lead_Sheet2"/>
      <sheetName val="Travelling_Data3"/>
      <sheetName val="Data_Sheet3"/>
      <sheetName val="Travelling_DV3"/>
      <sheetName val="Notes_1-253"/>
      <sheetName val="FP_Analysis3"/>
      <sheetName val="PAYROLL_TZS3"/>
      <sheetName val="Segment_Wise3"/>
      <sheetName val="Lead_Sheet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RC-0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Movement"/>
      <sheetName val="SWD"/>
      <sheetName val="RFV"/>
      <sheetName val="Redisual Value"/>
      <sheetName val="Reasonableness Testing"/>
      <sheetName val="Depreciation Charrge"/>
      <sheetName val="Additions - vouching"/>
      <sheetName val="Diposals - vouching"/>
      <sheetName val="Land"/>
      <sheetName val="Building"/>
      <sheetName val="Electrical Installation"/>
      <sheetName val="Machinery"/>
      <sheetName val="Vehicles"/>
      <sheetName val="Assets Under Finance Lease"/>
      <sheetName val="Telephone"/>
      <sheetName val="Equipment"/>
      <sheetName val="Computer Equpiment"/>
      <sheetName val="Furniture"/>
      <sheetName val="Sale and Lease back"/>
      <sheetName val="I- INV CO"/>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Deposits"/>
      <sheetName val="DnC-Summary"/>
      <sheetName val="FETRS Data"/>
      <sheetName val="Reval Summary"/>
      <sheetName val="Static Data"/>
      <sheetName val="CDB-Deposits"/>
      <sheetName val="Lookups"/>
      <sheetName val="Abu Dhabi"/>
    </sheetNames>
    <sheetDataSet>
      <sheetData sheetId="0" refreshError="1"/>
      <sheetData sheetId="1" refreshError="1">
        <row r="4">
          <cell r="G4">
            <v>4091.55</v>
          </cell>
        </row>
        <row r="5">
          <cell r="G5">
            <v>2012</v>
          </cell>
        </row>
        <row r="6">
          <cell r="G6">
            <v>53990.17</v>
          </cell>
        </row>
        <row r="7">
          <cell r="G7">
            <v>1001.62</v>
          </cell>
        </row>
        <row r="8">
          <cell r="G8">
            <v>9668.35</v>
          </cell>
        </row>
        <row r="9">
          <cell r="G9">
            <v>7900</v>
          </cell>
        </row>
        <row r="10">
          <cell r="G10">
            <v>92115.790000000008</v>
          </cell>
        </row>
        <row r="11">
          <cell r="G11">
            <v>4221.7</v>
          </cell>
        </row>
        <row r="12">
          <cell r="G12">
            <v>7508.68</v>
          </cell>
        </row>
        <row r="13">
          <cell r="G13">
            <v>686651.42</v>
          </cell>
        </row>
        <row r="14">
          <cell r="G14">
            <v>8072.3200000000006</v>
          </cell>
        </row>
        <row r="15">
          <cell r="G15">
            <v>1075.82</v>
          </cell>
        </row>
        <row r="16">
          <cell r="G16">
            <v>563574.76</v>
          </cell>
        </row>
        <row r="17">
          <cell r="G17">
            <v>101272.3</v>
          </cell>
        </row>
        <row r="18">
          <cell r="G18">
            <v>186222.66</v>
          </cell>
        </row>
        <row r="19">
          <cell r="G19">
            <v>2284.9299999999998</v>
          </cell>
        </row>
        <row r="20">
          <cell r="G20">
            <v>165113.72</v>
          </cell>
        </row>
        <row r="21">
          <cell r="G21">
            <v>41149.57</v>
          </cell>
        </row>
        <row r="22">
          <cell r="G22">
            <v>226891.68799999999</v>
          </cell>
        </row>
        <row r="23">
          <cell r="G23">
            <v>379.2</v>
          </cell>
        </row>
        <row r="24">
          <cell r="G24">
            <v>8867.2199999999993</v>
          </cell>
        </row>
        <row r="25">
          <cell r="G25">
            <v>0.64</v>
          </cell>
        </row>
        <row r="26">
          <cell r="G26">
            <v>2589.0500000000002</v>
          </cell>
        </row>
        <row r="27">
          <cell r="G27">
            <v>441.67</v>
          </cell>
        </row>
        <row r="28">
          <cell r="G28">
            <v>1172206.17</v>
          </cell>
        </row>
        <row r="29">
          <cell r="G29">
            <v>155837.1</v>
          </cell>
        </row>
        <row r="30">
          <cell r="G30">
            <v>22396.292000000001</v>
          </cell>
        </row>
        <row r="31">
          <cell r="G31">
            <v>318000</v>
          </cell>
        </row>
        <row r="32">
          <cell r="G32">
            <v>65003</v>
          </cell>
        </row>
        <row r="33">
          <cell r="G33">
            <v>2906.7000000000003</v>
          </cell>
        </row>
        <row r="34">
          <cell r="G34">
            <v>4781248.22</v>
          </cell>
        </row>
        <row r="35">
          <cell r="G35">
            <v>1270.1500000000001</v>
          </cell>
        </row>
        <row r="36">
          <cell r="G36">
            <v>1287.21</v>
          </cell>
        </row>
        <row r="37">
          <cell r="G37">
            <v>1317.77</v>
          </cell>
        </row>
        <row r="38">
          <cell r="G38">
            <v>3567.52</v>
          </cell>
        </row>
        <row r="39">
          <cell r="G39">
            <v>1194054.5900000001</v>
          </cell>
        </row>
        <row r="40">
          <cell r="G40">
            <v>418646.69</v>
          </cell>
        </row>
        <row r="41">
          <cell r="G41">
            <v>503097.08</v>
          </cell>
        </row>
        <row r="42">
          <cell r="G42">
            <v>575247.27</v>
          </cell>
        </row>
        <row r="43">
          <cell r="G43">
            <v>114585.62</v>
          </cell>
        </row>
        <row r="44">
          <cell r="G44">
            <v>1611</v>
          </cell>
        </row>
        <row r="45">
          <cell r="G45">
            <v>20823.68</v>
          </cell>
        </row>
        <row r="46">
          <cell r="G46">
            <v>378994.17</v>
          </cell>
        </row>
        <row r="47">
          <cell r="G47">
            <v>192192.43</v>
          </cell>
        </row>
        <row r="48">
          <cell r="G48">
            <v>232930.09</v>
          </cell>
        </row>
        <row r="49">
          <cell r="G49">
            <v>22970.21</v>
          </cell>
        </row>
        <row r="50">
          <cell r="G50">
            <v>20000</v>
          </cell>
        </row>
        <row r="51">
          <cell r="G51">
            <v>9254.4600000000009</v>
          </cell>
        </row>
        <row r="52">
          <cell r="G52">
            <v>1048.22</v>
          </cell>
        </row>
        <row r="53">
          <cell r="G53">
            <v>54400.81</v>
          </cell>
        </row>
        <row r="54">
          <cell r="G54">
            <v>493106.51</v>
          </cell>
        </row>
        <row r="55">
          <cell r="G55">
            <v>753</v>
          </cell>
        </row>
        <row r="56">
          <cell r="G56">
            <v>876432.93</v>
          </cell>
        </row>
        <row r="57">
          <cell r="G57">
            <v>64596.770000000004</v>
          </cell>
        </row>
        <row r="58">
          <cell r="G58">
            <v>193.48000000000002</v>
          </cell>
        </row>
        <row r="59">
          <cell r="G59">
            <v>650</v>
          </cell>
        </row>
        <row r="60">
          <cell r="G60">
            <v>1353.83</v>
          </cell>
        </row>
        <row r="61">
          <cell r="G61">
            <v>165664.81</v>
          </cell>
        </row>
        <row r="62">
          <cell r="G62">
            <v>31.54</v>
          </cell>
        </row>
        <row r="63">
          <cell r="G63">
            <v>807667.56</v>
          </cell>
        </row>
        <row r="64">
          <cell r="G64">
            <v>818.58</v>
          </cell>
        </row>
        <row r="65">
          <cell r="G65">
            <v>6999.75</v>
          </cell>
        </row>
        <row r="66">
          <cell r="G66">
            <v>433603.05</v>
          </cell>
        </row>
        <row r="67">
          <cell r="G67">
            <v>38379.340000000004</v>
          </cell>
        </row>
        <row r="68">
          <cell r="G68">
            <v>873.1</v>
          </cell>
        </row>
        <row r="69">
          <cell r="G69">
            <v>53206.6</v>
          </cell>
        </row>
        <row r="70">
          <cell r="G70">
            <v>9617.6</v>
          </cell>
        </row>
        <row r="71">
          <cell r="G71">
            <v>2001.3600000000001</v>
          </cell>
        </row>
        <row r="72">
          <cell r="G72">
            <v>849420.75</v>
          </cell>
        </row>
        <row r="73">
          <cell r="G73">
            <v>338090.02</v>
          </cell>
        </row>
        <row r="74">
          <cell r="G74">
            <v>91465.39</v>
          </cell>
        </row>
        <row r="75">
          <cell r="G75">
            <v>151597.76000000001</v>
          </cell>
        </row>
        <row r="76">
          <cell r="G76">
            <v>21130.920000000002</v>
          </cell>
        </row>
        <row r="77">
          <cell r="G77">
            <v>79255.790000000008</v>
          </cell>
        </row>
        <row r="78">
          <cell r="G78">
            <v>511400.88</v>
          </cell>
        </row>
        <row r="79">
          <cell r="G79">
            <v>375916.88</v>
          </cell>
        </row>
        <row r="80">
          <cell r="G80">
            <v>50000</v>
          </cell>
        </row>
        <row r="81">
          <cell r="G81">
            <v>27531.62</v>
          </cell>
        </row>
        <row r="82">
          <cell r="G82">
            <v>5</v>
          </cell>
        </row>
        <row r="83">
          <cell r="G83">
            <v>19492.560000000001</v>
          </cell>
        </row>
        <row r="84">
          <cell r="G84">
            <v>104025.99</v>
          </cell>
        </row>
        <row r="85">
          <cell r="G85">
            <v>506592.86</v>
          </cell>
        </row>
        <row r="86">
          <cell r="G86">
            <v>47648.66</v>
          </cell>
        </row>
        <row r="87">
          <cell r="G87">
            <v>31613.64</v>
          </cell>
        </row>
        <row r="88">
          <cell r="G88">
            <v>22450</v>
          </cell>
        </row>
        <row r="89">
          <cell r="G89">
            <v>11884</v>
          </cell>
        </row>
        <row r="90">
          <cell r="G90">
            <v>87990.51</v>
          </cell>
        </row>
        <row r="91">
          <cell r="G91">
            <v>223483.37</v>
          </cell>
        </row>
        <row r="92">
          <cell r="G92">
            <v>201.38</v>
          </cell>
        </row>
        <row r="93">
          <cell r="G93">
            <v>1153750.79</v>
          </cell>
        </row>
        <row r="94">
          <cell r="G94">
            <v>89922.39</v>
          </cell>
        </row>
        <row r="95">
          <cell r="G95">
            <v>13263.25</v>
          </cell>
        </row>
        <row r="96">
          <cell r="G96">
            <v>1077.8399999999999</v>
          </cell>
        </row>
        <row r="97">
          <cell r="G97">
            <v>688000</v>
          </cell>
        </row>
        <row r="98">
          <cell r="G98">
            <v>201449</v>
          </cell>
        </row>
        <row r="99">
          <cell r="G99">
            <v>173683.45</v>
          </cell>
        </row>
        <row r="100">
          <cell r="G100">
            <v>91724.290000000008</v>
          </cell>
        </row>
        <row r="101">
          <cell r="G101">
            <v>124071.21</v>
          </cell>
        </row>
        <row r="102">
          <cell r="G102">
            <v>21793.87</v>
          </cell>
        </row>
        <row r="103">
          <cell r="G103">
            <v>21367.71</v>
          </cell>
        </row>
        <row r="104">
          <cell r="G104">
            <v>31812.77</v>
          </cell>
        </row>
        <row r="105">
          <cell r="G105">
            <v>73672.63</v>
          </cell>
        </row>
        <row r="106">
          <cell r="G106">
            <v>46567.18</v>
          </cell>
        </row>
        <row r="107">
          <cell r="G107">
            <v>16030.85</v>
          </cell>
        </row>
        <row r="108">
          <cell r="G108">
            <v>14031.7</v>
          </cell>
        </row>
        <row r="109">
          <cell r="G109">
            <v>375908.56</v>
          </cell>
        </row>
        <row r="110">
          <cell r="G110">
            <v>8470.58</v>
          </cell>
        </row>
        <row r="111">
          <cell r="G111">
            <v>2912.28</v>
          </cell>
        </row>
        <row r="112">
          <cell r="G112">
            <v>16112.53</v>
          </cell>
        </row>
        <row r="113">
          <cell r="G113">
            <v>73.430000000000007</v>
          </cell>
        </row>
        <row r="114">
          <cell r="G114">
            <v>1815845.96</v>
          </cell>
        </row>
        <row r="115">
          <cell r="G115">
            <v>355507.61</v>
          </cell>
        </row>
        <row r="116">
          <cell r="G116">
            <v>138198.171</v>
          </cell>
        </row>
        <row r="117">
          <cell r="G117">
            <v>261081.73</v>
          </cell>
        </row>
        <row r="118">
          <cell r="G118">
            <v>178400</v>
          </cell>
        </row>
        <row r="119">
          <cell r="G119">
            <v>135288.49400000001</v>
          </cell>
        </row>
        <row r="120">
          <cell r="G120">
            <v>2363672</v>
          </cell>
        </row>
        <row r="121">
          <cell r="G121">
            <v>2400</v>
          </cell>
        </row>
        <row r="122">
          <cell r="G122">
            <v>78729.83</v>
          </cell>
        </row>
        <row r="123">
          <cell r="G123">
            <v>37998.99</v>
          </cell>
        </row>
        <row r="124">
          <cell r="G124">
            <v>37907.22</v>
          </cell>
        </row>
        <row r="125">
          <cell r="G125">
            <v>143.5</v>
          </cell>
        </row>
        <row r="126">
          <cell r="G126">
            <v>203733.25</v>
          </cell>
        </row>
        <row r="127">
          <cell r="G127">
            <v>4233.08</v>
          </cell>
        </row>
        <row r="128">
          <cell r="G128">
            <v>1000</v>
          </cell>
        </row>
        <row r="129">
          <cell r="G129">
            <v>8606.57</v>
          </cell>
        </row>
        <row r="130">
          <cell r="G130">
            <v>63.46</v>
          </cell>
        </row>
        <row r="131">
          <cell r="G131">
            <v>1149423.99</v>
          </cell>
        </row>
        <row r="132">
          <cell r="G132">
            <v>92392.8</v>
          </cell>
        </row>
        <row r="133">
          <cell r="G133">
            <v>44839.090000000004</v>
          </cell>
        </row>
        <row r="134">
          <cell r="G134">
            <v>98.79</v>
          </cell>
        </row>
        <row r="135">
          <cell r="G135">
            <v>18988.13</v>
          </cell>
        </row>
        <row r="136">
          <cell r="G136">
            <v>1192.57</v>
          </cell>
        </row>
        <row r="137">
          <cell r="G137">
            <v>31238.03</v>
          </cell>
        </row>
        <row r="138">
          <cell r="G138">
            <v>1000</v>
          </cell>
        </row>
        <row r="139">
          <cell r="G139">
            <v>53376.090000000004</v>
          </cell>
        </row>
        <row r="140">
          <cell r="G140">
            <v>58058.61</v>
          </cell>
        </row>
        <row r="141">
          <cell r="G141">
            <v>2203.1530000000002</v>
          </cell>
        </row>
        <row r="142">
          <cell r="G142">
            <v>56914.559999999998</v>
          </cell>
        </row>
        <row r="143">
          <cell r="G143">
            <v>1334.08</v>
          </cell>
        </row>
        <row r="144">
          <cell r="G144">
            <v>78468.77</v>
          </cell>
        </row>
        <row r="145">
          <cell r="G145">
            <v>5494</v>
          </cell>
        </row>
        <row r="146">
          <cell r="G146">
            <v>103616.84</v>
          </cell>
        </row>
        <row r="147">
          <cell r="G147">
            <v>18471.59</v>
          </cell>
        </row>
        <row r="148">
          <cell r="G148">
            <v>73506.13</v>
          </cell>
        </row>
        <row r="149">
          <cell r="G149">
            <v>317258.47000000003</v>
          </cell>
        </row>
        <row r="150">
          <cell r="G150">
            <v>495000.49</v>
          </cell>
        </row>
        <row r="151">
          <cell r="G151">
            <v>100236.69</v>
          </cell>
        </row>
        <row r="152">
          <cell r="G152">
            <v>2001.21</v>
          </cell>
        </row>
        <row r="153">
          <cell r="G153">
            <v>5.55</v>
          </cell>
        </row>
        <row r="154">
          <cell r="G154">
            <v>133360.51</v>
          </cell>
        </row>
        <row r="155">
          <cell r="G155">
            <v>25190.09</v>
          </cell>
        </row>
        <row r="156">
          <cell r="G156">
            <v>147278.44</v>
          </cell>
        </row>
        <row r="157">
          <cell r="G157">
            <v>100013.68000000001</v>
          </cell>
        </row>
        <row r="158">
          <cell r="G158">
            <v>91566.37</v>
          </cell>
        </row>
        <row r="159">
          <cell r="G159">
            <v>674</v>
          </cell>
        </row>
        <row r="160">
          <cell r="G160">
            <v>198626.22</v>
          </cell>
        </row>
        <row r="161">
          <cell r="G161">
            <v>515691.58</v>
          </cell>
        </row>
        <row r="162">
          <cell r="G162">
            <v>155428.09</v>
          </cell>
        </row>
        <row r="163">
          <cell r="G163">
            <v>439217.755</v>
          </cell>
        </row>
        <row r="164">
          <cell r="G164">
            <v>1567914.48</v>
          </cell>
        </row>
        <row r="165">
          <cell r="G165">
            <v>4473.2</v>
          </cell>
        </row>
        <row r="166">
          <cell r="G166">
            <v>4092.4300000000003</v>
          </cell>
        </row>
        <row r="167">
          <cell r="G167">
            <v>656</v>
          </cell>
        </row>
        <row r="168">
          <cell r="G168">
            <v>2816203.79</v>
          </cell>
        </row>
        <row r="169">
          <cell r="G169">
            <v>14657.52</v>
          </cell>
        </row>
        <row r="170">
          <cell r="G170">
            <v>13590.87</v>
          </cell>
        </row>
        <row r="171">
          <cell r="G171">
            <v>20110.63</v>
          </cell>
        </row>
        <row r="172">
          <cell r="G172">
            <v>41.14</v>
          </cell>
        </row>
        <row r="173">
          <cell r="G173">
            <v>596443.49</v>
          </cell>
        </row>
        <row r="174">
          <cell r="G174">
            <v>11194.300000000001</v>
          </cell>
        </row>
        <row r="175">
          <cell r="G175">
            <v>76388.703999999998</v>
          </cell>
        </row>
        <row r="176">
          <cell r="G176">
            <v>107000</v>
          </cell>
        </row>
        <row r="177">
          <cell r="G177">
            <v>36000</v>
          </cell>
        </row>
        <row r="178">
          <cell r="G178">
            <v>31493.62</v>
          </cell>
        </row>
        <row r="179">
          <cell r="G179">
            <v>14212.45</v>
          </cell>
        </row>
        <row r="180">
          <cell r="G180">
            <v>292707.53999999998</v>
          </cell>
        </row>
        <row r="181">
          <cell r="G181">
            <v>65710.880000000005</v>
          </cell>
        </row>
        <row r="182">
          <cell r="G182">
            <v>104203.69</v>
          </cell>
        </row>
        <row r="183">
          <cell r="G183">
            <v>172.5</v>
          </cell>
        </row>
        <row r="184">
          <cell r="G184">
            <v>80.460000000000008</v>
          </cell>
        </row>
        <row r="185">
          <cell r="G185">
            <v>361</v>
          </cell>
        </row>
        <row r="186">
          <cell r="G186">
            <v>13607.89</v>
          </cell>
        </row>
        <row r="187">
          <cell r="G187">
            <v>15358.02</v>
          </cell>
        </row>
        <row r="188">
          <cell r="G188">
            <v>93927.95</v>
          </cell>
        </row>
        <row r="189">
          <cell r="G189">
            <v>7658.2</v>
          </cell>
        </row>
        <row r="190">
          <cell r="G190">
            <v>134858.81</v>
          </cell>
        </row>
        <row r="191">
          <cell r="G191">
            <v>2052.21</v>
          </cell>
        </row>
        <row r="192">
          <cell r="G192">
            <v>20410.87</v>
          </cell>
        </row>
        <row r="193">
          <cell r="G193">
            <v>12330.52</v>
          </cell>
        </row>
        <row r="194">
          <cell r="G194">
            <v>20414.71</v>
          </cell>
        </row>
        <row r="195">
          <cell r="G195">
            <v>21375</v>
          </cell>
        </row>
        <row r="196">
          <cell r="G196">
            <v>26300</v>
          </cell>
        </row>
        <row r="197">
          <cell r="G197">
            <v>3000</v>
          </cell>
        </row>
        <row r="198">
          <cell r="G198">
            <v>10346.620000000001</v>
          </cell>
        </row>
        <row r="199">
          <cell r="G199">
            <v>187073.35</v>
          </cell>
        </row>
        <row r="200">
          <cell r="G200">
            <v>60448.61</v>
          </cell>
        </row>
        <row r="201">
          <cell r="G201">
            <v>10284.85</v>
          </cell>
        </row>
        <row r="202">
          <cell r="G202">
            <v>562.22</v>
          </cell>
        </row>
        <row r="203">
          <cell r="G203">
            <v>1260.25</v>
          </cell>
        </row>
        <row r="204">
          <cell r="G204">
            <v>16772.580000000002</v>
          </cell>
        </row>
        <row r="205">
          <cell r="G205">
            <v>265675.90000000002</v>
          </cell>
        </row>
        <row r="206">
          <cell r="G206">
            <v>103809.94</v>
          </cell>
        </row>
        <row r="207">
          <cell r="G207">
            <v>160170.39000000001</v>
          </cell>
        </row>
        <row r="208">
          <cell r="G208">
            <v>3650.01</v>
          </cell>
        </row>
        <row r="209">
          <cell r="G209">
            <v>15114.87</v>
          </cell>
        </row>
        <row r="210">
          <cell r="G210">
            <v>5000</v>
          </cell>
        </row>
        <row r="211">
          <cell r="G211">
            <v>16.399999999999999</v>
          </cell>
        </row>
        <row r="212">
          <cell r="G212">
            <v>14860.76</v>
          </cell>
        </row>
        <row r="213">
          <cell r="G213">
            <v>1863.91</v>
          </cell>
        </row>
        <row r="214">
          <cell r="G214">
            <v>471848.09</v>
          </cell>
        </row>
        <row r="215">
          <cell r="G215">
            <v>487815.82</v>
          </cell>
        </row>
        <row r="216">
          <cell r="G216">
            <v>78630.94</v>
          </cell>
        </row>
        <row r="217">
          <cell r="G217">
            <v>65757.399999999994</v>
          </cell>
        </row>
        <row r="218">
          <cell r="G218">
            <v>4407.54</v>
          </cell>
        </row>
        <row r="219">
          <cell r="G219">
            <v>1249.51</v>
          </cell>
        </row>
        <row r="220">
          <cell r="G220">
            <v>29190.62</v>
          </cell>
        </row>
        <row r="221">
          <cell r="G221">
            <v>13864.94</v>
          </cell>
        </row>
        <row r="222">
          <cell r="G222">
            <v>2527.0700000000002</v>
          </cell>
        </row>
        <row r="223">
          <cell r="G223">
            <v>60816.05</v>
          </cell>
        </row>
        <row r="224">
          <cell r="G224">
            <v>60000</v>
          </cell>
        </row>
        <row r="225">
          <cell r="G225">
            <v>11068.79</v>
          </cell>
        </row>
        <row r="226">
          <cell r="G226">
            <v>2052.3000000000002</v>
          </cell>
        </row>
        <row r="227">
          <cell r="G227">
            <v>280165.89</v>
          </cell>
        </row>
        <row r="228">
          <cell r="G228">
            <v>72932.23</v>
          </cell>
        </row>
        <row r="229">
          <cell r="G229">
            <v>136898.61000000002</v>
          </cell>
        </row>
        <row r="230">
          <cell r="G230">
            <v>17510</v>
          </cell>
        </row>
        <row r="231">
          <cell r="G231">
            <v>206808.86000000002</v>
          </cell>
        </row>
        <row r="232">
          <cell r="G232">
            <v>9487.7800000000007</v>
          </cell>
        </row>
        <row r="233">
          <cell r="G233">
            <v>32800.49</v>
          </cell>
        </row>
        <row r="234">
          <cell r="G234">
            <v>666959.02</v>
          </cell>
        </row>
        <row r="235">
          <cell r="G235">
            <v>182425.14</v>
          </cell>
        </row>
        <row r="236">
          <cell r="G236">
            <v>98162.33</v>
          </cell>
        </row>
        <row r="237">
          <cell r="G237">
            <v>6476.8</v>
          </cell>
        </row>
        <row r="238">
          <cell r="G238">
            <v>60950.89</v>
          </cell>
        </row>
        <row r="239">
          <cell r="G239">
            <v>32000</v>
          </cell>
        </row>
        <row r="240">
          <cell r="G240">
            <v>90580.5</v>
          </cell>
        </row>
        <row r="241">
          <cell r="G241">
            <v>118850</v>
          </cell>
        </row>
        <row r="242">
          <cell r="G242">
            <v>31220</v>
          </cell>
        </row>
        <row r="243">
          <cell r="G243">
            <v>273703.06</v>
          </cell>
        </row>
        <row r="244">
          <cell r="G244">
            <v>704748.66</v>
          </cell>
        </row>
        <row r="245">
          <cell r="G245">
            <v>2030.2</v>
          </cell>
        </row>
        <row r="246">
          <cell r="G246">
            <v>2000000</v>
          </cell>
        </row>
        <row r="247">
          <cell r="G247">
            <v>9644.0500000000011</v>
          </cell>
        </row>
        <row r="248">
          <cell r="G248">
            <v>15216.7</v>
          </cell>
        </row>
        <row r="249">
          <cell r="G249">
            <v>376344.75</v>
          </cell>
        </row>
        <row r="250">
          <cell r="G250">
            <v>10685.98</v>
          </cell>
        </row>
        <row r="251">
          <cell r="G251">
            <v>28204.11</v>
          </cell>
        </row>
        <row r="252">
          <cell r="G252">
            <v>972.62</v>
          </cell>
        </row>
        <row r="253">
          <cell r="G253">
            <v>202638.58000000002</v>
          </cell>
        </row>
        <row r="254">
          <cell r="G254">
            <v>53975.83</v>
          </cell>
        </row>
        <row r="255">
          <cell r="G255">
            <v>15294.6</v>
          </cell>
        </row>
        <row r="256">
          <cell r="G256">
            <v>121004.32</v>
          </cell>
        </row>
        <row r="257">
          <cell r="G257">
            <v>12151.92</v>
          </cell>
        </row>
        <row r="258">
          <cell r="G258">
            <v>4615</v>
          </cell>
        </row>
        <row r="259">
          <cell r="G259">
            <v>771.97</v>
          </cell>
        </row>
        <row r="260">
          <cell r="G260">
            <v>25467.16</v>
          </cell>
        </row>
        <row r="261">
          <cell r="G261">
            <v>6817.01</v>
          </cell>
        </row>
        <row r="262">
          <cell r="G262">
            <v>7982.3969999999999</v>
          </cell>
        </row>
        <row r="263">
          <cell r="G263">
            <v>274813.31</v>
          </cell>
        </row>
        <row r="264">
          <cell r="G264">
            <v>50457.69</v>
          </cell>
        </row>
        <row r="265">
          <cell r="G265">
            <v>327031.45</v>
          </cell>
        </row>
        <row r="266">
          <cell r="G266">
            <v>50000</v>
          </cell>
        </row>
        <row r="267">
          <cell r="G267">
            <v>807000.82000000007</v>
          </cell>
        </row>
        <row r="268">
          <cell r="G268">
            <v>27120.23</v>
          </cell>
        </row>
        <row r="269">
          <cell r="G269">
            <v>291263.66000000003</v>
          </cell>
        </row>
        <row r="270">
          <cell r="G270">
            <v>31047.34</v>
          </cell>
        </row>
        <row r="271">
          <cell r="G271">
            <v>23117.02</v>
          </cell>
        </row>
        <row r="272">
          <cell r="G272">
            <v>129647.82</v>
          </cell>
        </row>
        <row r="273">
          <cell r="G273">
            <v>5307.13</v>
          </cell>
        </row>
        <row r="274">
          <cell r="G274">
            <v>2052.88</v>
          </cell>
        </row>
        <row r="275">
          <cell r="G275">
            <v>457.06</v>
          </cell>
        </row>
        <row r="276">
          <cell r="G276">
            <v>36421.32</v>
          </cell>
        </row>
        <row r="277">
          <cell r="G277">
            <v>85455.74</v>
          </cell>
        </row>
        <row r="278">
          <cell r="G278">
            <v>2221.3000000000002</v>
          </cell>
        </row>
        <row r="279">
          <cell r="G279">
            <v>1548.32</v>
          </cell>
        </row>
        <row r="280">
          <cell r="G280">
            <v>35098.99</v>
          </cell>
        </row>
        <row r="281">
          <cell r="G281">
            <v>3179.21</v>
          </cell>
        </row>
        <row r="282">
          <cell r="G282">
            <v>940628.37</v>
          </cell>
        </row>
        <row r="283">
          <cell r="G283">
            <v>11048.59</v>
          </cell>
        </row>
        <row r="284">
          <cell r="G284">
            <v>7593.7350000000006</v>
          </cell>
        </row>
        <row r="285">
          <cell r="G285">
            <v>91657.97</v>
          </cell>
        </row>
        <row r="286">
          <cell r="G286">
            <v>100080.46</v>
          </cell>
        </row>
        <row r="287">
          <cell r="G287">
            <v>7384.4000000000005</v>
          </cell>
        </row>
        <row r="288">
          <cell r="G288">
            <v>1007.85</v>
          </cell>
        </row>
        <row r="289">
          <cell r="G289">
            <v>886.81000000000006</v>
          </cell>
        </row>
        <row r="290">
          <cell r="G290">
            <v>34755.07</v>
          </cell>
        </row>
        <row r="291">
          <cell r="G291">
            <v>452151.28</v>
          </cell>
        </row>
        <row r="292">
          <cell r="G292">
            <v>246522.76</v>
          </cell>
        </row>
        <row r="293">
          <cell r="G293">
            <v>119338.52</v>
          </cell>
        </row>
        <row r="294">
          <cell r="G294">
            <v>67519.960000000006</v>
          </cell>
        </row>
        <row r="295">
          <cell r="G295">
            <v>1309.2</v>
          </cell>
        </row>
        <row r="296">
          <cell r="G296">
            <v>1405403.44</v>
          </cell>
        </row>
        <row r="297">
          <cell r="G297">
            <v>25824.98</v>
          </cell>
        </row>
        <row r="298">
          <cell r="G298">
            <v>5212.84</v>
          </cell>
        </row>
        <row r="299">
          <cell r="G299">
            <v>8526.84</v>
          </cell>
        </row>
        <row r="300">
          <cell r="G300">
            <v>530164.80000000005</v>
          </cell>
        </row>
        <row r="301">
          <cell r="G301">
            <v>88609.84</v>
          </cell>
        </row>
        <row r="302">
          <cell r="G302">
            <v>99830.024000000005</v>
          </cell>
        </row>
        <row r="303">
          <cell r="G303">
            <v>981.95</v>
          </cell>
        </row>
        <row r="304">
          <cell r="G304">
            <v>3490958.77</v>
          </cell>
        </row>
        <row r="305">
          <cell r="G305">
            <v>6478.42</v>
          </cell>
        </row>
        <row r="306">
          <cell r="G306">
            <v>1022.32</v>
          </cell>
        </row>
        <row r="307">
          <cell r="G307">
            <v>119.72</v>
          </cell>
        </row>
        <row r="308">
          <cell r="G308">
            <v>4266.04</v>
          </cell>
        </row>
        <row r="309">
          <cell r="G309">
            <v>179664.31</v>
          </cell>
        </row>
        <row r="310">
          <cell r="G310">
            <v>99135.66</v>
          </cell>
        </row>
        <row r="311">
          <cell r="G311">
            <v>498417.91999999998</v>
          </cell>
        </row>
        <row r="312">
          <cell r="G312">
            <v>5501.58</v>
          </cell>
        </row>
        <row r="313">
          <cell r="G313">
            <v>48049.440000000002</v>
          </cell>
        </row>
        <row r="314">
          <cell r="G314">
            <v>50405.49</v>
          </cell>
        </row>
        <row r="315">
          <cell r="G315">
            <v>21600</v>
          </cell>
        </row>
        <row r="316">
          <cell r="G316">
            <v>2167.19</v>
          </cell>
        </row>
        <row r="317">
          <cell r="G317">
            <v>1039865.43</v>
          </cell>
        </row>
        <row r="318">
          <cell r="G318">
            <v>26818.52</v>
          </cell>
        </row>
        <row r="319">
          <cell r="G319">
            <v>22190</v>
          </cell>
        </row>
        <row r="320">
          <cell r="G320">
            <v>83434.680000000008</v>
          </cell>
        </row>
        <row r="321">
          <cell r="G321">
            <v>7384.49</v>
          </cell>
        </row>
        <row r="322">
          <cell r="G322">
            <v>401661.34</v>
          </cell>
        </row>
        <row r="323">
          <cell r="G323">
            <v>403792.91000000003</v>
          </cell>
        </row>
        <row r="324">
          <cell r="G324">
            <v>2637907.04</v>
          </cell>
        </row>
        <row r="325">
          <cell r="G325">
            <v>22229.11</v>
          </cell>
        </row>
        <row r="326">
          <cell r="G326">
            <v>35575.56</v>
          </cell>
        </row>
        <row r="327">
          <cell r="G327">
            <v>946165.68</v>
          </cell>
        </row>
        <row r="328">
          <cell r="G328">
            <v>2636.28</v>
          </cell>
        </row>
        <row r="329">
          <cell r="G329">
            <v>33700</v>
          </cell>
        </row>
        <row r="330">
          <cell r="G330">
            <v>235992.04</v>
          </cell>
        </row>
        <row r="331">
          <cell r="G331">
            <v>50</v>
          </cell>
        </row>
        <row r="332">
          <cell r="G332">
            <v>400.66</v>
          </cell>
        </row>
        <row r="333">
          <cell r="G333">
            <v>87490.430000000008</v>
          </cell>
        </row>
        <row r="334">
          <cell r="G334">
            <v>320888.64</v>
          </cell>
        </row>
        <row r="335">
          <cell r="G335">
            <v>11231.51</v>
          </cell>
        </row>
        <row r="336">
          <cell r="G336">
            <v>1840</v>
          </cell>
        </row>
        <row r="337">
          <cell r="G337">
            <v>73297.66</v>
          </cell>
        </row>
        <row r="338">
          <cell r="G338">
            <v>15853.85</v>
          </cell>
        </row>
        <row r="339">
          <cell r="G339">
            <v>80783.41</v>
          </cell>
        </row>
        <row r="340">
          <cell r="G340">
            <v>29767.37</v>
          </cell>
        </row>
        <row r="341">
          <cell r="G341">
            <v>1285.8</v>
          </cell>
        </row>
        <row r="342">
          <cell r="G342">
            <v>80357.184999999998</v>
          </cell>
        </row>
        <row r="343">
          <cell r="G343">
            <v>13221.352000000001</v>
          </cell>
        </row>
        <row r="344">
          <cell r="G344">
            <v>745</v>
          </cell>
        </row>
        <row r="345">
          <cell r="G345">
            <v>1092.1100000000001</v>
          </cell>
        </row>
        <row r="346">
          <cell r="G346">
            <v>66586.59</v>
          </cell>
        </row>
        <row r="347">
          <cell r="G347">
            <v>12862.26</v>
          </cell>
        </row>
        <row r="348">
          <cell r="G348">
            <v>227536</v>
          </cell>
        </row>
        <row r="349">
          <cell r="G349">
            <v>2000</v>
          </cell>
        </row>
        <row r="350">
          <cell r="G350">
            <v>1186.08</v>
          </cell>
        </row>
        <row r="351">
          <cell r="G351">
            <v>1957.45</v>
          </cell>
        </row>
        <row r="352">
          <cell r="G352">
            <v>128871.53</v>
          </cell>
        </row>
        <row r="353">
          <cell r="G353">
            <v>151261.79</v>
          </cell>
        </row>
        <row r="354">
          <cell r="G354">
            <v>137349.67000000001</v>
          </cell>
        </row>
        <row r="355">
          <cell r="G355">
            <v>20414.745999999999</v>
          </cell>
        </row>
        <row r="356">
          <cell r="G356">
            <v>10623.48</v>
          </cell>
        </row>
        <row r="357">
          <cell r="G357">
            <v>6.75</v>
          </cell>
        </row>
        <row r="358">
          <cell r="G358">
            <v>13854.37</v>
          </cell>
        </row>
        <row r="359">
          <cell r="G359">
            <v>38029.200000000004</v>
          </cell>
        </row>
        <row r="360">
          <cell r="G360">
            <v>168651.91</v>
          </cell>
        </row>
        <row r="361">
          <cell r="G361">
            <v>40237.78</v>
          </cell>
        </row>
        <row r="362">
          <cell r="G362">
            <v>48962.840000000004</v>
          </cell>
        </row>
        <row r="363">
          <cell r="G363">
            <v>446435.7</v>
          </cell>
        </row>
        <row r="364">
          <cell r="G364">
            <v>189031.2</v>
          </cell>
        </row>
        <row r="365">
          <cell r="G365">
            <v>51993.165000000001</v>
          </cell>
        </row>
        <row r="366">
          <cell r="G366">
            <v>6357.56</v>
          </cell>
        </row>
        <row r="367">
          <cell r="G367">
            <v>97.94</v>
          </cell>
        </row>
        <row r="368">
          <cell r="G368">
            <v>417584.94</v>
          </cell>
        </row>
        <row r="369">
          <cell r="G369">
            <v>104327.34</v>
          </cell>
        </row>
        <row r="370">
          <cell r="G370">
            <v>87078.907999999996</v>
          </cell>
        </row>
        <row r="371">
          <cell r="G371">
            <v>167.19</v>
          </cell>
        </row>
        <row r="372">
          <cell r="G372">
            <v>54416.93</v>
          </cell>
        </row>
        <row r="373">
          <cell r="G373">
            <v>5630.27</v>
          </cell>
        </row>
        <row r="374">
          <cell r="G374">
            <v>1422502.19</v>
          </cell>
        </row>
        <row r="375">
          <cell r="G375">
            <v>62326.03</v>
          </cell>
        </row>
        <row r="376">
          <cell r="G376">
            <v>36455.360000000001</v>
          </cell>
        </row>
        <row r="377">
          <cell r="G377">
            <v>5028.12</v>
          </cell>
        </row>
        <row r="378">
          <cell r="G378">
            <v>869454.4</v>
          </cell>
        </row>
        <row r="379">
          <cell r="G379">
            <v>20819.11</v>
          </cell>
        </row>
        <row r="380">
          <cell r="G380">
            <v>1000</v>
          </cell>
        </row>
        <row r="381">
          <cell r="G381">
            <v>64295.060000000005</v>
          </cell>
        </row>
        <row r="382">
          <cell r="G382">
            <v>13082.53</v>
          </cell>
        </row>
        <row r="383">
          <cell r="G383">
            <v>40011.72</v>
          </cell>
        </row>
        <row r="384">
          <cell r="G384">
            <v>5013</v>
          </cell>
        </row>
        <row r="385">
          <cell r="G385">
            <v>8025.62</v>
          </cell>
        </row>
        <row r="386">
          <cell r="G386">
            <v>1005.36</v>
          </cell>
        </row>
        <row r="387">
          <cell r="G387">
            <v>3517</v>
          </cell>
        </row>
        <row r="388">
          <cell r="G388">
            <v>356123.12</v>
          </cell>
        </row>
        <row r="389">
          <cell r="G389">
            <v>27768.57</v>
          </cell>
        </row>
        <row r="390">
          <cell r="G390">
            <v>79302.19</v>
          </cell>
        </row>
        <row r="391">
          <cell r="G391">
            <v>1212.96</v>
          </cell>
        </row>
        <row r="392">
          <cell r="G392">
            <v>283673.99</v>
          </cell>
        </row>
        <row r="393">
          <cell r="G393">
            <v>9028.5400000000009</v>
          </cell>
        </row>
        <row r="394">
          <cell r="G394">
            <v>44.52</v>
          </cell>
        </row>
        <row r="395">
          <cell r="G395">
            <v>12753.349</v>
          </cell>
        </row>
        <row r="396">
          <cell r="G396">
            <v>2185.48</v>
          </cell>
        </row>
        <row r="397">
          <cell r="G397">
            <v>1459.48</v>
          </cell>
        </row>
        <row r="398">
          <cell r="G398">
            <v>2026.49</v>
          </cell>
        </row>
        <row r="399">
          <cell r="G399">
            <v>144197.14000000001</v>
          </cell>
        </row>
        <row r="400">
          <cell r="G400">
            <v>6981.49</v>
          </cell>
        </row>
        <row r="401">
          <cell r="G401">
            <v>48130.86</v>
          </cell>
        </row>
        <row r="402">
          <cell r="G402">
            <v>1764.46</v>
          </cell>
        </row>
        <row r="403">
          <cell r="G403">
            <v>117076.11</v>
          </cell>
        </row>
        <row r="404">
          <cell r="G404">
            <v>38079.89</v>
          </cell>
        </row>
        <row r="405">
          <cell r="G405">
            <v>3379.54</v>
          </cell>
        </row>
        <row r="406">
          <cell r="G406">
            <v>47020.92</v>
          </cell>
        </row>
        <row r="407">
          <cell r="G407">
            <v>666448.06000000006</v>
          </cell>
        </row>
        <row r="408">
          <cell r="G408">
            <v>172160.86000000002</v>
          </cell>
        </row>
        <row r="409">
          <cell r="G409">
            <v>50692.450000000004</v>
          </cell>
        </row>
        <row r="410">
          <cell r="G410">
            <v>295643.46000000002</v>
          </cell>
        </row>
        <row r="411">
          <cell r="G411">
            <v>23957.89</v>
          </cell>
        </row>
        <row r="412">
          <cell r="G412">
            <v>66828.73</v>
          </cell>
        </row>
        <row r="413">
          <cell r="G413">
            <v>202705.11000000002</v>
          </cell>
        </row>
        <row r="414">
          <cell r="G414">
            <v>82460</v>
          </cell>
        </row>
        <row r="415">
          <cell r="G415">
            <v>269477.52</v>
          </cell>
        </row>
        <row r="416">
          <cell r="G416">
            <v>271337.09000000003</v>
          </cell>
        </row>
        <row r="417">
          <cell r="G417">
            <v>47905.91</v>
          </cell>
        </row>
        <row r="418">
          <cell r="G418">
            <v>98108.58</v>
          </cell>
        </row>
        <row r="419">
          <cell r="G419">
            <v>15845.67</v>
          </cell>
        </row>
        <row r="420">
          <cell r="G420">
            <v>274630.45</v>
          </cell>
        </row>
        <row r="421">
          <cell r="G421">
            <v>864358.3</v>
          </cell>
        </row>
        <row r="422">
          <cell r="G422">
            <v>703858.26</v>
          </cell>
        </row>
        <row r="423">
          <cell r="G423">
            <v>46647.450000000004</v>
          </cell>
        </row>
        <row r="424">
          <cell r="G424">
            <v>800.27</v>
          </cell>
        </row>
        <row r="425">
          <cell r="G425">
            <v>200000</v>
          </cell>
        </row>
        <row r="426">
          <cell r="G426">
            <v>788.18000000000006</v>
          </cell>
        </row>
        <row r="427">
          <cell r="G427">
            <v>1115.884</v>
          </cell>
        </row>
        <row r="428">
          <cell r="G428">
            <v>5124.1500000000005</v>
          </cell>
        </row>
        <row r="429">
          <cell r="G429">
            <v>9840</v>
          </cell>
        </row>
        <row r="430">
          <cell r="G430">
            <v>14200</v>
          </cell>
        </row>
        <row r="431">
          <cell r="G431">
            <v>16341.31</v>
          </cell>
        </row>
        <row r="432">
          <cell r="G432">
            <v>170542.05000000002</v>
          </cell>
        </row>
        <row r="433">
          <cell r="G433">
            <v>59604.19</v>
          </cell>
        </row>
        <row r="434">
          <cell r="G434">
            <v>254686.15</v>
          </cell>
        </row>
        <row r="435">
          <cell r="G435">
            <v>20172.21</v>
          </cell>
        </row>
        <row r="436">
          <cell r="G436">
            <v>2735065.49</v>
          </cell>
        </row>
        <row r="437">
          <cell r="G437">
            <v>4356197.68</v>
          </cell>
        </row>
        <row r="438">
          <cell r="G438">
            <v>3601.14</v>
          </cell>
        </row>
        <row r="439">
          <cell r="G439">
            <v>58902.51</v>
          </cell>
        </row>
        <row r="440">
          <cell r="G440">
            <v>462.12</v>
          </cell>
        </row>
        <row r="441">
          <cell r="G441">
            <v>673612.35</v>
          </cell>
        </row>
        <row r="442">
          <cell r="G442">
            <v>106998.42</v>
          </cell>
        </row>
        <row r="443">
          <cell r="G443">
            <v>53167.798999999999</v>
          </cell>
        </row>
        <row r="444">
          <cell r="G444">
            <v>4314.53</v>
          </cell>
        </row>
        <row r="445">
          <cell r="G445">
            <v>29169.57</v>
          </cell>
        </row>
        <row r="446">
          <cell r="G446">
            <v>204808.66</v>
          </cell>
        </row>
        <row r="447">
          <cell r="G447">
            <v>47612.520000000004</v>
          </cell>
        </row>
        <row r="448">
          <cell r="G448">
            <v>69556.3</v>
          </cell>
        </row>
        <row r="449">
          <cell r="G449">
            <v>118515.37</v>
          </cell>
        </row>
        <row r="450">
          <cell r="G450">
            <v>26352</v>
          </cell>
        </row>
        <row r="451">
          <cell r="G451">
            <v>4437.6900000000005</v>
          </cell>
        </row>
        <row r="452">
          <cell r="G452">
            <v>776734.78</v>
          </cell>
        </row>
        <row r="453">
          <cell r="G453">
            <v>108915.12</v>
          </cell>
        </row>
        <row r="454">
          <cell r="G454">
            <v>62848.3</v>
          </cell>
        </row>
        <row r="455">
          <cell r="G455">
            <v>119389.99</v>
          </cell>
        </row>
        <row r="456">
          <cell r="G456">
            <v>7255.02</v>
          </cell>
        </row>
        <row r="457">
          <cell r="G457">
            <v>195000</v>
          </cell>
        </row>
        <row r="458">
          <cell r="G458">
            <v>220000</v>
          </cell>
        </row>
        <row r="459">
          <cell r="G459">
            <v>376878.49</v>
          </cell>
        </row>
        <row r="460">
          <cell r="G460">
            <v>15000</v>
          </cell>
        </row>
        <row r="461">
          <cell r="G461">
            <v>194134.67</v>
          </cell>
        </row>
        <row r="462">
          <cell r="G462">
            <v>490077.01</v>
          </cell>
        </row>
        <row r="463">
          <cell r="G463">
            <v>32013.08</v>
          </cell>
        </row>
        <row r="464">
          <cell r="G464">
            <v>43060.83</v>
          </cell>
        </row>
        <row r="465">
          <cell r="G465">
            <v>0.151</v>
          </cell>
        </row>
        <row r="466">
          <cell r="G466">
            <v>2765.08</v>
          </cell>
        </row>
        <row r="467">
          <cell r="G467">
            <v>514.1</v>
          </cell>
        </row>
        <row r="468">
          <cell r="G468">
            <v>93450.16</v>
          </cell>
        </row>
        <row r="469">
          <cell r="G469">
            <v>3118.4900000000002</v>
          </cell>
        </row>
        <row r="470">
          <cell r="G470">
            <v>1871689.0899999999</v>
          </cell>
        </row>
        <row r="471">
          <cell r="G471">
            <v>151938.54</v>
          </cell>
        </row>
        <row r="472">
          <cell r="G472">
            <v>24076.68</v>
          </cell>
        </row>
        <row r="473">
          <cell r="G473">
            <v>35685.68</v>
          </cell>
        </row>
        <row r="474">
          <cell r="G474">
            <v>69069.64</v>
          </cell>
        </row>
        <row r="475">
          <cell r="G475">
            <v>848350</v>
          </cell>
        </row>
        <row r="476">
          <cell r="G476">
            <v>900000</v>
          </cell>
        </row>
        <row r="477">
          <cell r="G477">
            <v>1117103.7</v>
          </cell>
        </row>
        <row r="478">
          <cell r="G478">
            <v>2728.35</v>
          </cell>
        </row>
        <row r="479">
          <cell r="G479">
            <v>22462.15</v>
          </cell>
        </row>
        <row r="480">
          <cell r="G480">
            <v>219361.97</v>
          </cell>
        </row>
        <row r="481">
          <cell r="G481">
            <v>774.6</v>
          </cell>
        </row>
        <row r="482">
          <cell r="G482">
            <v>1423721.93</v>
          </cell>
        </row>
        <row r="483">
          <cell r="G483">
            <v>6082.43</v>
          </cell>
        </row>
        <row r="484">
          <cell r="G484">
            <v>20957.580000000002</v>
          </cell>
        </row>
        <row r="485">
          <cell r="G485">
            <v>6260</v>
          </cell>
        </row>
        <row r="486">
          <cell r="G486">
            <v>2202.39</v>
          </cell>
        </row>
        <row r="487">
          <cell r="G487">
            <v>17106.670000000002</v>
          </cell>
        </row>
        <row r="488">
          <cell r="G488">
            <v>23365.18</v>
          </cell>
        </row>
        <row r="489">
          <cell r="G489">
            <v>15113.99</v>
          </cell>
        </row>
        <row r="490">
          <cell r="G490">
            <v>50068.090000000004</v>
          </cell>
        </row>
        <row r="491">
          <cell r="G491">
            <v>72535.94</v>
          </cell>
        </row>
        <row r="492">
          <cell r="G492">
            <v>58227.64</v>
          </cell>
        </row>
        <row r="493">
          <cell r="G493">
            <v>51676.83</v>
          </cell>
        </row>
        <row r="494">
          <cell r="G494">
            <v>3662.57</v>
          </cell>
        </row>
        <row r="495">
          <cell r="G495">
            <v>68099.759999999995</v>
          </cell>
        </row>
        <row r="496">
          <cell r="G496">
            <v>31524.99</v>
          </cell>
        </row>
        <row r="497">
          <cell r="G497">
            <v>39854.89</v>
          </cell>
        </row>
        <row r="498">
          <cell r="G498">
            <v>81596.759999999995</v>
          </cell>
        </row>
        <row r="499">
          <cell r="G499">
            <v>2460</v>
          </cell>
        </row>
        <row r="500">
          <cell r="G500">
            <v>295960.89</v>
          </cell>
        </row>
        <row r="501">
          <cell r="G501">
            <v>43710.81</v>
          </cell>
        </row>
        <row r="502">
          <cell r="G502">
            <v>5767.82</v>
          </cell>
        </row>
        <row r="503">
          <cell r="G503">
            <v>1282</v>
          </cell>
        </row>
        <row r="504">
          <cell r="G504">
            <v>63498.49</v>
          </cell>
        </row>
        <row r="505">
          <cell r="G505">
            <v>653844.82999999996</v>
          </cell>
        </row>
        <row r="506">
          <cell r="G506">
            <v>312039.27</v>
          </cell>
        </row>
        <row r="507">
          <cell r="G507">
            <v>110344.76000000001</v>
          </cell>
        </row>
        <row r="508">
          <cell r="G508">
            <v>237282.85</v>
          </cell>
        </row>
        <row r="509">
          <cell r="G509">
            <v>529982.05000000005</v>
          </cell>
        </row>
        <row r="510">
          <cell r="G510">
            <v>76877.490000000005</v>
          </cell>
        </row>
        <row r="511">
          <cell r="G511">
            <v>56847.054000000004</v>
          </cell>
        </row>
        <row r="512">
          <cell r="G512">
            <v>63515.040000000001</v>
          </cell>
        </row>
        <row r="513">
          <cell r="G513">
            <v>165361.26</v>
          </cell>
        </row>
        <row r="514">
          <cell r="G514">
            <v>49831.55</v>
          </cell>
        </row>
        <row r="515">
          <cell r="G515">
            <v>12600.84</v>
          </cell>
        </row>
        <row r="516">
          <cell r="G516">
            <v>4999.12</v>
          </cell>
        </row>
        <row r="517">
          <cell r="G517">
            <v>157273.42000000001</v>
          </cell>
        </row>
        <row r="518">
          <cell r="G518">
            <v>45069.270000000004</v>
          </cell>
        </row>
        <row r="519">
          <cell r="G519">
            <v>753031.42</v>
          </cell>
        </row>
        <row r="520">
          <cell r="G520">
            <v>77033.009999999995</v>
          </cell>
        </row>
        <row r="521">
          <cell r="G521">
            <v>5000</v>
          </cell>
        </row>
        <row r="522">
          <cell r="G522">
            <v>5410.52</v>
          </cell>
        </row>
        <row r="523">
          <cell r="G523">
            <v>9724.4500000000007</v>
          </cell>
        </row>
        <row r="524">
          <cell r="G524">
            <v>115431.45</v>
          </cell>
        </row>
        <row r="525">
          <cell r="G525">
            <v>165889.48000000001</v>
          </cell>
        </row>
        <row r="526">
          <cell r="G526">
            <v>32897</v>
          </cell>
        </row>
        <row r="527">
          <cell r="G527">
            <v>51558.05</v>
          </cell>
        </row>
        <row r="528">
          <cell r="G528">
            <v>26200</v>
          </cell>
        </row>
        <row r="529">
          <cell r="G529">
            <v>17996.22</v>
          </cell>
        </row>
        <row r="530">
          <cell r="G530">
            <v>84575.63</v>
          </cell>
        </row>
        <row r="531">
          <cell r="G531">
            <v>4978.8</v>
          </cell>
        </row>
        <row r="532">
          <cell r="G532">
            <v>12000</v>
          </cell>
        </row>
        <row r="533">
          <cell r="G533">
            <v>3307.66</v>
          </cell>
        </row>
        <row r="534">
          <cell r="G534">
            <v>3450.6800000000003</v>
          </cell>
        </row>
        <row r="535">
          <cell r="G535">
            <v>605452.70000000007</v>
          </cell>
        </row>
        <row r="536">
          <cell r="G536">
            <v>419233.34</v>
          </cell>
        </row>
        <row r="537">
          <cell r="G537">
            <v>99437.42</v>
          </cell>
        </row>
        <row r="538">
          <cell r="G538">
            <v>13352.92</v>
          </cell>
        </row>
        <row r="539">
          <cell r="G539">
            <v>710085.05</v>
          </cell>
        </row>
        <row r="540">
          <cell r="G540">
            <v>50000</v>
          </cell>
        </row>
        <row r="541">
          <cell r="G541">
            <v>19750</v>
          </cell>
        </row>
        <row r="542">
          <cell r="G542">
            <v>222000</v>
          </cell>
        </row>
        <row r="543">
          <cell r="G543">
            <v>14462.98</v>
          </cell>
        </row>
        <row r="544">
          <cell r="G544">
            <v>3867.6</v>
          </cell>
        </row>
        <row r="545">
          <cell r="G545">
            <v>25616.66</v>
          </cell>
        </row>
        <row r="546">
          <cell r="G546">
            <v>91223.34</v>
          </cell>
        </row>
        <row r="547">
          <cell r="G547">
            <v>575532.24</v>
          </cell>
        </row>
        <row r="548">
          <cell r="G548">
            <v>25414.9</v>
          </cell>
        </row>
        <row r="549">
          <cell r="G549">
            <v>176284.43</v>
          </cell>
        </row>
        <row r="550">
          <cell r="G550">
            <v>21.990000000000002</v>
          </cell>
        </row>
        <row r="551">
          <cell r="G551">
            <v>15000</v>
          </cell>
        </row>
        <row r="552">
          <cell r="G552">
            <v>21789.279999999999</v>
          </cell>
        </row>
        <row r="553">
          <cell r="G553">
            <v>16685.82</v>
          </cell>
        </row>
        <row r="554">
          <cell r="G554">
            <v>46952.88</v>
          </cell>
        </row>
        <row r="555">
          <cell r="G555">
            <v>3972.4500000000003</v>
          </cell>
        </row>
        <row r="556">
          <cell r="G556">
            <v>1900</v>
          </cell>
        </row>
        <row r="557">
          <cell r="G557">
            <v>2353.84</v>
          </cell>
        </row>
        <row r="558">
          <cell r="G558">
            <v>494431.12</v>
          </cell>
        </row>
        <row r="559">
          <cell r="G559">
            <v>49673.950000000004</v>
          </cell>
        </row>
        <row r="560">
          <cell r="G560">
            <v>3456.96</v>
          </cell>
        </row>
        <row r="561">
          <cell r="G561">
            <v>219640.4</v>
          </cell>
        </row>
        <row r="562">
          <cell r="G562">
            <v>375271.10000000003</v>
          </cell>
        </row>
        <row r="563">
          <cell r="G563">
            <v>151733.33000000002</v>
          </cell>
        </row>
        <row r="564">
          <cell r="G564">
            <v>354868.31</v>
          </cell>
        </row>
        <row r="565">
          <cell r="G565">
            <v>64324.15</v>
          </cell>
        </row>
        <row r="566">
          <cell r="G566">
            <v>72062.11</v>
          </cell>
        </row>
        <row r="567">
          <cell r="G567">
            <v>2074.5</v>
          </cell>
        </row>
        <row r="568">
          <cell r="G568">
            <v>142.44</v>
          </cell>
        </row>
        <row r="569">
          <cell r="G569">
            <v>4041.2000000000003</v>
          </cell>
        </row>
        <row r="570">
          <cell r="G570">
            <v>117945.83</v>
          </cell>
        </row>
        <row r="571">
          <cell r="G571">
            <v>4252.5200000000004</v>
          </cell>
        </row>
        <row r="572">
          <cell r="G572">
            <v>17374.689999999999</v>
          </cell>
        </row>
        <row r="573">
          <cell r="G573">
            <v>1017.5</v>
          </cell>
        </row>
        <row r="574">
          <cell r="G574">
            <v>159561.11000000002</v>
          </cell>
        </row>
        <row r="575">
          <cell r="G575">
            <v>24702.87</v>
          </cell>
        </row>
        <row r="576">
          <cell r="G576">
            <v>373956.35000000003</v>
          </cell>
        </row>
        <row r="577">
          <cell r="G577">
            <v>6202.2</v>
          </cell>
        </row>
        <row r="578">
          <cell r="G578">
            <v>780.64</v>
          </cell>
        </row>
        <row r="579">
          <cell r="G579">
            <v>2800</v>
          </cell>
        </row>
        <row r="580">
          <cell r="G580">
            <v>541.70000000000005</v>
          </cell>
        </row>
        <row r="581">
          <cell r="G581">
            <v>54003.11</v>
          </cell>
        </row>
        <row r="582">
          <cell r="G582">
            <v>952.04</v>
          </cell>
        </row>
        <row r="583">
          <cell r="G583">
            <v>841.30000000000007</v>
          </cell>
        </row>
        <row r="584">
          <cell r="G584">
            <v>77003.92</v>
          </cell>
        </row>
        <row r="585">
          <cell r="G585">
            <v>23333.84</v>
          </cell>
        </row>
        <row r="586">
          <cell r="G586">
            <v>2296.4500000000003</v>
          </cell>
        </row>
        <row r="587">
          <cell r="G587">
            <v>3729.7400000000002</v>
          </cell>
        </row>
        <row r="588">
          <cell r="G588">
            <v>21111.79</v>
          </cell>
        </row>
        <row r="589">
          <cell r="G589">
            <v>4078.8</v>
          </cell>
        </row>
        <row r="590">
          <cell r="G590">
            <v>308</v>
          </cell>
        </row>
        <row r="591">
          <cell r="G591">
            <v>15399</v>
          </cell>
        </row>
        <row r="592">
          <cell r="G592">
            <v>24998</v>
          </cell>
        </row>
        <row r="593">
          <cell r="G593">
            <v>11904.03</v>
          </cell>
        </row>
        <row r="594">
          <cell r="G594">
            <v>7074.2</v>
          </cell>
        </row>
        <row r="595">
          <cell r="G595">
            <v>9118.02</v>
          </cell>
        </row>
        <row r="596">
          <cell r="G596">
            <v>48176.856</v>
          </cell>
        </row>
        <row r="597">
          <cell r="G597">
            <v>2500</v>
          </cell>
        </row>
        <row r="598">
          <cell r="G598">
            <v>2337.77</v>
          </cell>
        </row>
        <row r="599">
          <cell r="G599">
            <v>10010</v>
          </cell>
        </row>
        <row r="600">
          <cell r="G600">
            <v>382.43</v>
          </cell>
        </row>
        <row r="601">
          <cell r="G601">
            <v>104384.75</v>
          </cell>
        </row>
        <row r="602">
          <cell r="G602">
            <v>104547.6</v>
          </cell>
        </row>
        <row r="603">
          <cell r="G603">
            <v>39672.07</v>
          </cell>
        </row>
        <row r="604">
          <cell r="G604">
            <v>10018.32</v>
          </cell>
        </row>
        <row r="605">
          <cell r="G605">
            <v>37434.21</v>
          </cell>
        </row>
        <row r="606">
          <cell r="G606">
            <v>123611.99</v>
          </cell>
        </row>
        <row r="607">
          <cell r="G607">
            <v>1623.43</v>
          </cell>
        </row>
        <row r="608">
          <cell r="G608">
            <v>642.47</v>
          </cell>
        </row>
        <row r="609">
          <cell r="G609">
            <v>1345.59</v>
          </cell>
        </row>
        <row r="610">
          <cell r="G610">
            <v>11.22</v>
          </cell>
        </row>
        <row r="611">
          <cell r="G611">
            <v>14925.56</v>
          </cell>
        </row>
        <row r="612">
          <cell r="G612">
            <v>559053.32000000007</v>
          </cell>
        </row>
        <row r="613">
          <cell r="G613">
            <v>102709.58</v>
          </cell>
        </row>
        <row r="614">
          <cell r="G614">
            <v>189539.65</v>
          </cell>
        </row>
        <row r="615">
          <cell r="G615">
            <v>4072.28</v>
          </cell>
        </row>
        <row r="616">
          <cell r="G616">
            <v>1130625.94</v>
          </cell>
        </row>
        <row r="617">
          <cell r="G617">
            <v>150898.89000000001</v>
          </cell>
        </row>
        <row r="618">
          <cell r="G618">
            <v>56422.130000000005</v>
          </cell>
        </row>
        <row r="619">
          <cell r="G619">
            <v>2071.5100000000002</v>
          </cell>
        </row>
        <row r="620">
          <cell r="G620">
            <v>5145</v>
          </cell>
        </row>
        <row r="621">
          <cell r="G621">
            <v>6230.7</v>
          </cell>
        </row>
        <row r="622">
          <cell r="G622">
            <v>10137.370000000001</v>
          </cell>
        </row>
        <row r="623">
          <cell r="G623">
            <v>1542.55</v>
          </cell>
        </row>
        <row r="624">
          <cell r="G624">
            <v>227398.94</v>
          </cell>
        </row>
        <row r="625">
          <cell r="G625">
            <v>58184.86</v>
          </cell>
        </row>
        <row r="626">
          <cell r="G626">
            <v>114648.31</v>
          </cell>
        </row>
        <row r="627">
          <cell r="G627">
            <v>0.02</v>
          </cell>
        </row>
        <row r="628">
          <cell r="G628">
            <v>836382.8</v>
          </cell>
        </row>
        <row r="629">
          <cell r="G629">
            <v>18018.310000000001</v>
          </cell>
        </row>
        <row r="630">
          <cell r="G630">
            <v>953.6</v>
          </cell>
        </row>
        <row r="631">
          <cell r="G631">
            <v>297894.51</v>
          </cell>
        </row>
        <row r="632">
          <cell r="G632">
            <v>70827.03</v>
          </cell>
        </row>
        <row r="633">
          <cell r="G633">
            <v>141742.50399999999</v>
          </cell>
        </row>
        <row r="634">
          <cell r="G634">
            <v>2000</v>
          </cell>
        </row>
        <row r="635">
          <cell r="G635">
            <v>1251514.74</v>
          </cell>
        </row>
        <row r="636">
          <cell r="G636">
            <v>6142.04</v>
          </cell>
        </row>
        <row r="637">
          <cell r="G637">
            <v>394.57</v>
          </cell>
        </row>
        <row r="638">
          <cell r="G638">
            <v>23518.3</v>
          </cell>
        </row>
        <row r="639">
          <cell r="G639">
            <v>29146.82</v>
          </cell>
        </row>
        <row r="640">
          <cell r="G640">
            <v>13966.316999999999</v>
          </cell>
        </row>
        <row r="641">
          <cell r="G641">
            <v>2000</v>
          </cell>
        </row>
        <row r="642">
          <cell r="G642">
            <v>33672.33</v>
          </cell>
        </row>
        <row r="643">
          <cell r="G643">
            <v>112548.48</v>
          </cell>
        </row>
        <row r="644">
          <cell r="G644">
            <v>339047.71</v>
          </cell>
        </row>
        <row r="645">
          <cell r="G645">
            <v>5746.47</v>
          </cell>
        </row>
        <row r="646">
          <cell r="G646">
            <v>348835.92</v>
          </cell>
        </row>
        <row r="647">
          <cell r="G647">
            <v>1600</v>
          </cell>
        </row>
        <row r="648">
          <cell r="G648">
            <v>3600</v>
          </cell>
        </row>
        <row r="649">
          <cell r="G649">
            <v>143795.33000000002</v>
          </cell>
        </row>
        <row r="650">
          <cell r="G650">
            <v>259586.13</v>
          </cell>
        </row>
        <row r="651">
          <cell r="G651">
            <v>2488.8530000000001</v>
          </cell>
        </row>
        <row r="652">
          <cell r="G652">
            <v>15000</v>
          </cell>
        </row>
        <row r="653">
          <cell r="G653">
            <v>130674.27</v>
          </cell>
        </row>
        <row r="654">
          <cell r="G654">
            <v>37216.770000000004</v>
          </cell>
        </row>
        <row r="655">
          <cell r="G655">
            <v>10177.040000000001</v>
          </cell>
        </row>
        <row r="656">
          <cell r="G656">
            <v>519.33000000000004</v>
          </cell>
        </row>
        <row r="657">
          <cell r="G657">
            <v>460358.94</v>
          </cell>
        </row>
        <row r="658">
          <cell r="G658">
            <v>34922.57</v>
          </cell>
        </row>
        <row r="659">
          <cell r="G659">
            <v>24045.21</v>
          </cell>
        </row>
        <row r="660">
          <cell r="G660">
            <v>20193.760000000002</v>
          </cell>
        </row>
        <row r="661">
          <cell r="G661">
            <v>5540</v>
          </cell>
        </row>
        <row r="662">
          <cell r="G662">
            <v>1815</v>
          </cell>
        </row>
        <row r="663">
          <cell r="G663">
            <v>100</v>
          </cell>
        </row>
        <row r="664">
          <cell r="G664">
            <v>174534.78</v>
          </cell>
        </row>
        <row r="665">
          <cell r="G665">
            <v>100775.75</v>
          </cell>
        </row>
        <row r="666">
          <cell r="G666">
            <v>49279.56</v>
          </cell>
        </row>
        <row r="667">
          <cell r="G667">
            <v>390700.98</v>
          </cell>
        </row>
        <row r="668">
          <cell r="G668">
            <v>346913.41000000003</v>
          </cell>
        </row>
        <row r="669">
          <cell r="G669">
            <v>54685.200000000004</v>
          </cell>
        </row>
        <row r="670">
          <cell r="G670">
            <v>59035.17</v>
          </cell>
        </row>
        <row r="671">
          <cell r="G671">
            <v>148831.89000000001</v>
          </cell>
        </row>
        <row r="672">
          <cell r="G672">
            <v>102790.33</v>
          </cell>
        </row>
        <row r="673">
          <cell r="G673">
            <v>14485.35</v>
          </cell>
        </row>
        <row r="674">
          <cell r="G674">
            <v>4000</v>
          </cell>
        </row>
        <row r="675">
          <cell r="G675">
            <v>19575.79</v>
          </cell>
        </row>
        <row r="676">
          <cell r="G676">
            <v>419.85</v>
          </cell>
        </row>
        <row r="677">
          <cell r="G677">
            <v>153090.43</v>
          </cell>
        </row>
        <row r="678">
          <cell r="G678">
            <v>196433.05000000002</v>
          </cell>
        </row>
        <row r="679">
          <cell r="G679">
            <v>51575.1</v>
          </cell>
        </row>
        <row r="680">
          <cell r="G680">
            <v>50512.700000000004</v>
          </cell>
        </row>
        <row r="681">
          <cell r="G681">
            <v>113004.8</v>
          </cell>
        </row>
        <row r="682">
          <cell r="G682">
            <v>1161.6500000000001</v>
          </cell>
        </row>
        <row r="683">
          <cell r="G683">
            <v>154936.93</v>
          </cell>
        </row>
        <row r="684">
          <cell r="G684">
            <v>129132.1</v>
          </cell>
        </row>
        <row r="685">
          <cell r="G685">
            <v>84348.81</v>
          </cell>
        </row>
        <row r="686">
          <cell r="G686">
            <v>39178.35</v>
          </cell>
        </row>
        <row r="687">
          <cell r="G687">
            <v>7500</v>
          </cell>
        </row>
        <row r="688">
          <cell r="G688">
            <v>72000</v>
          </cell>
        </row>
        <row r="689">
          <cell r="G689">
            <v>12175.03</v>
          </cell>
        </row>
        <row r="690">
          <cell r="G690">
            <v>12800</v>
          </cell>
        </row>
        <row r="691">
          <cell r="G691">
            <v>1233.98</v>
          </cell>
        </row>
        <row r="692">
          <cell r="G692">
            <v>4331.3</v>
          </cell>
        </row>
        <row r="693">
          <cell r="G693">
            <v>119500.44</v>
          </cell>
        </row>
        <row r="694">
          <cell r="G694">
            <v>159770.29</v>
          </cell>
        </row>
        <row r="695">
          <cell r="G695">
            <v>256576.85</v>
          </cell>
        </row>
        <row r="696">
          <cell r="G696">
            <v>41265.629999999997</v>
          </cell>
        </row>
        <row r="697">
          <cell r="G697">
            <v>10000</v>
          </cell>
        </row>
        <row r="698">
          <cell r="G698">
            <v>1050</v>
          </cell>
        </row>
        <row r="699">
          <cell r="G699">
            <v>151401.60000000001</v>
          </cell>
        </row>
        <row r="700">
          <cell r="G700">
            <v>363000</v>
          </cell>
        </row>
        <row r="701">
          <cell r="G701">
            <v>110918.69</v>
          </cell>
        </row>
        <row r="702">
          <cell r="G702">
            <v>16.080000000000002</v>
          </cell>
        </row>
        <row r="703">
          <cell r="G703">
            <v>3695</v>
          </cell>
        </row>
        <row r="704">
          <cell r="G704">
            <v>203195.78</v>
          </cell>
        </row>
        <row r="705">
          <cell r="G705">
            <v>110284.19</v>
          </cell>
        </row>
        <row r="706">
          <cell r="G706">
            <v>45029.728000000003</v>
          </cell>
        </row>
        <row r="707">
          <cell r="G707">
            <v>50000</v>
          </cell>
        </row>
        <row r="708">
          <cell r="G708">
            <v>8000</v>
          </cell>
        </row>
        <row r="709">
          <cell r="G709">
            <v>10000</v>
          </cell>
        </row>
        <row r="710">
          <cell r="G710">
            <v>3900</v>
          </cell>
        </row>
        <row r="711">
          <cell r="G711">
            <v>120003.754</v>
          </cell>
        </row>
        <row r="712">
          <cell r="G712">
            <v>18000</v>
          </cell>
        </row>
        <row r="713">
          <cell r="G713">
            <v>6453.6</v>
          </cell>
        </row>
        <row r="714">
          <cell r="G714">
            <v>6163.6900000000005</v>
          </cell>
        </row>
        <row r="715">
          <cell r="G715">
            <v>1458.55</v>
          </cell>
        </row>
        <row r="716">
          <cell r="G716">
            <v>467872.89</v>
          </cell>
        </row>
        <row r="717">
          <cell r="G717">
            <v>508123.49</v>
          </cell>
        </row>
        <row r="718">
          <cell r="G718">
            <v>164244.09</v>
          </cell>
        </row>
        <row r="719">
          <cell r="G719">
            <v>1116</v>
          </cell>
        </row>
        <row r="720">
          <cell r="G720">
            <v>490254.58</v>
          </cell>
        </row>
        <row r="721">
          <cell r="G721">
            <v>580.12</v>
          </cell>
        </row>
        <row r="722">
          <cell r="G722">
            <v>10004.460000000001</v>
          </cell>
        </row>
        <row r="723">
          <cell r="G723">
            <v>136655.15</v>
          </cell>
        </row>
        <row r="724">
          <cell r="G724">
            <v>0.93900000000000006</v>
          </cell>
        </row>
        <row r="725">
          <cell r="G725">
            <v>15000</v>
          </cell>
        </row>
        <row r="726">
          <cell r="G726">
            <v>116.08</v>
          </cell>
        </row>
        <row r="727">
          <cell r="G727">
            <v>117890.74</v>
          </cell>
        </row>
        <row r="728">
          <cell r="G728">
            <v>5436.77</v>
          </cell>
        </row>
        <row r="729">
          <cell r="G729">
            <v>136181.42000000001</v>
          </cell>
        </row>
        <row r="730">
          <cell r="G730">
            <v>6096.3</v>
          </cell>
        </row>
        <row r="731">
          <cell r="G731">
            <v>600</v>
          </cell>
        </row>
        <row r="732">
          <cell r="G732">
            <v>770</v>
          </cell>
        </row>
        <row r="733">
          <cell r="G733">
            <v>229803</v>
          </cell>
        </row>
        <row r="734">
          <cell r="G734">
            <v>114989</v>
          </cell>
        </row>
        <row r="735">
          <cell r="G735">
            <v>10315.460000000001</v>
          </cell>
        </row>
        <row r="736">
          <cell r="G736">
            <v>1002.2900000000001</v>
          </cell>
        </row>
        <row r="737">
          <cell r="G737">
            <v>500.95400000000001</v>
          </cell>
        </row>
        <row r="738">
          <cell r="G738">
            <v>49328.73</v>
          </cell>
        </row>
        <row r="739">
          <cell r="G739">
            <v>80072.47</v>
          </cell>
        </row>
        <row r="740">
          <cell r="G740">
            <v>8999</v>
          </cell>
        </row>
        <row r="741">
          <cell r="G741">
            <v>474</v>
          </cell>
        </row>
        <row r="742">
          <cell r="G742">
            <v>6487.2300000000005</v>
          </cell>
        </row>
        <row r="743">
          <cell r="G743">
            <v>23543.06</v>
          </cell>
        </row>
        <row r="744">
          <cell r="G744">
            <v>17739.850000000002</v>
          </cell>
        </row>
        <row r="745">
          <cell r="G745">
            <v>5461.0950000000003</v>
          </cell>
        </row>
        <row r="746">
          <cell r="G746">
            <v>1000</v>
          </cell>
        </row>
        <row r="747">
          <cell r="G747">
            <v>189887.9</v>
          </cell>
        </row>
        <row r="748">
          <cell r="G748">
            <v>26803.62</v>
          </cell>
        </row>
        <row r="749">
          <cell r="G749">
            <v>663.89</v>
          </cell>
        </row>
        <row r="750">
          <cell r="G750">
            <v>154871.65</v>
          </cell>
        </row>
        <row r="751">
          <cell r="G751">
            <v>202500</v>
          </cell>
        </row>
        <row r="752">
          <cell r="G752">
            <v>64063.35</v>
          </cell>
        </row>
        <row r="753">
          <cell r="G753">
            <v>168.93</v>
          </cell>
        </row>
        <row r="754">
          <cell r="G754">
            <v>91623.32</v>
          </cell>
        </row>
        <row r="755">
          <cell r="G755">
            <v>125000</v>
          </cell>
        </row>
        <row r="756">
          <cell r="G756">
            <v>36001.910000000003</v>
          </cell>
        </row>
        <row r="757">
          <cell r="G757">
            <v>13208.77</v>
          </cell>
        </row>
        <row r="758">
          <cell r="G758">
            <v>6441.93</v>
          </cell>
        </row>
        <row r="759">
          <cell r="G759">
            <v>1793.1000000000001</v>
          </cell>
        </row>
        <row r="760">
          <cell r="G760">
            <v>109846.17</v>
          </cell>
        </row>
        <row r="761">
          <cell r="G761">
            <v>80289.180000000008</v>
          </cell>
        </row>
        <row r="762">
          <cell r="G762">
            <v>290584.38</v>
          </cell>
        </row>
        <row r="763">
          <cell r="G763">
            <v>62981.48</v>
          </cell>
        </row>
        <row r="764">
          <cell r="G764">
            <v>127091.32</v>
          </cell>
        </row>
        <row r="765">
          <cell r="G765">
            <v>106514.96</v>
          </cell>
        </row>
        <row r="766">
          <cell r="G766">
            <v>320140.40000000002</v>
          </cell>
        </row>
        <row r="767">
          <cell r="G767">
            <v>20031.52</v>
          </cell>
        </row>
        <row r="768">
          <cell r="G768">
            <v>12003.7</v>
          </cell>
        </row>
        <row r="769">
          <cell r="G769">
            <v>27387.84</v>
          </cell>
        </row>
        <row r="770">
          <cell r="G770">
            <v>75849</v>
          </cell>
        </row>
        <row r="771">
          <cell r="G771">
            <v>302.06</v>
          </cell>
        </row>
        <row r="772">
          <cell r="G772">
            <v>500</v>
          </cell>
        </row>
        <row r="773">
          <cell r="G773">
            <v>3408.46</v>
          </cell>
        </row>
        <row r="774">
          <cell r="G774">
            <v>90000</v>
          </cell>
        </row>
        <row r="775">
          <cell r="G775">
            <v>46907.21</v>
          </cell>
        </row>
        <row r="776">
          <cell r="G776">
            <v>0.14000000000000001</v>
          </cell>
        </row>
        <row r="777">
          <cell r="G777">
            <v>110.04400000000001</v>
          </cell>
        </row>
        <row r="778">
          <cell r="G778">
            <v>2494.21</v>
          </cell>
        </row>
        <row r="779">
          <cell r="G779">
            <v>5300</v>
          </cell>
        </row>
        <row r="780">
          <cell r="G780">
            <v>8112.4800000000005</v>
          </cell>
        </row>
        <row r="781">
          <cell r="G781">
            <v>141813.6</v>
          </cell>
        </row>
        <row r="782">
          <cell r="G782">
            <v>32930.83</v>
          </cell>
        </row>
        <row r="783">
          <cell r="G783">
            <v>37137.080999999998</v>
          </cell>
        </row>
        <row r="784">
          <cell r="G784">
            <v>8909.3000000000011</v>
          </cell>
        </row>
        <row r="785">
          <cell r="G785">
            <v>10440.99</v>
          </cell>
        </row>
        <row r="786">
          <cell r="G786">
            <v>2800</v>
          </cell>
        </row>
        <row r="787">
          <cell r="G787">
            <v>4250</v>
          </cell>
        </row>
        <row r="788">
          <cell r="G788">
            <v>8815</v>
          </cell>
        </row>
        <row r="789">
          <cell r="G789">
            <v>1014.6</v>
          </cell>
        </row>
        <row r="790">
          <cell r="G790">
            <v>3361.88</v>
          </cell>
        </row>
        <row r="791">
          <cell r="G791">
            <v>976.24</v>
          </cell>
        </row>
        <row r="792">
          <cell r="G792">
            <v>38982.6</v>
          </cell>
        </row>
        <row r="793">
          <cell r="G793">
            <v>10191.950000000001</v>
          </cell>
        </row>
        <row r="794">
          <cell r="G794">
            <v>130857</v>
          </cell>
        </row>
        <row r="795">
          <cell r="G795">
            <v>5673.2</v>
          </cell>
        </row>
        <row r="796">
          <cell r="G796">
            <v>60694.33</v>
          </cell>
        </row>
        <row r="797">
          <cell r="G797">
            <v>1720.3420000000001</v>
          </cell>
        </row>
        <row r="798">
          <cell r="G798">
            <v>3500</v>
          </cell>
        </row>
        <row r="799">
          <cell r="G799">
            <v>56000</v>
          </cell>
        </row>
        <row r="800">
          <cell r="G800">
            <v>570.29</v>
          </cell>
        </row>
        <row r="801">
          <cell r="G801">
            <v>500</v>
          </cell>
        </row>
        <row r="802">
          <cell r="G802">
            <v>1331.88</v>
          </cell>
        </row>
        <row r="803">
          <cell r="G803">
            <v>58544.37</v>
          </cell>
        </row>
        <row r="804">
          <cell r="G804">
            <v>500</v>
          </cell>
        </row>
        <row r="805">
          <cell r="G805">
            <v>9905.630000000001</v>
          </cell>
        </row>
        <row r="806">
          <cell r="G806">
            <v>1664.05</v>
          </cell>
        </row>
        <row r="807">
          <cell r="G807">
            <v>500</v>
          </cell>
        </row>
        <row r="808">
          <cell r="G808">
            <v>21952</v>
          </cell>
        </row>
        <row r="809">
          <cell r="G809">
            <v>2159.4499999999998</v>
          </cell>
        </row>
        <row r="810">
          <cell r="G810">
            <v>2974.8</v>
          </cell>
        </row>
        <row r="811">
          <cell r="G811">
            <v>7398.29</v>
          </cell>
        </row>
        <row r="812">
          <cell r="G812">
            <v>485578.79000000004</v>
          </cell>
        </row>
        <row r="813">
          <cell r="G813">
            <v>51943.840000000004</v>
          </cell>
        </row>
        <row r="814">
          <cell r="G814">
            <v>61510.559999999998</v>
          </cell>
        </row>
        <row r="815">
          <cell r="G815">
            <v>3376.35</v>
          </cell>
        </row>
        <row r="816">
          <cell r="G816">
            <v>2002.72</v>
          </cell>
        </row>
        <row r="817">
          <cell r="G817">
            <v>3504.78</v>
          </cell>
        </row>
        <row r="818">
          <cell r="G818">
            <v>33.450000000000003</v>
          </cell>
        </row>
        <row r="819">
          <cell r="G819">
            <v>104997.3</v>
          </cell>
        </row>
        <row r="820">
          <cell r="G820">
            <v>22116</v>
          </cell>
        </row>
        <row r="821">
          <cell r="G821">
            <v>36795.980000000003</v>
          </cell>
        </row>
        <row r="822">
          <cell r="G822">
            <v>2300</v>
          </cell>
        </row>
        <row r="823">
          <cell r="G823">
            <v>44034.97</v>
          </cell>
        </row>
        <row r="824">
          <cell r="G824">
            <v>85.49</v>
          </cell>
        </row>
        <row r="825">
          <cell r="G825">
            <v>157196.26999999999</v>
          </cell>
        </row>
        <row r="826">
          <cell r="G826">
            <v>829.06000000000006</v>
          </cell>
        </row>
        <row r="827">
          <cell r="G827">
            <v>5000</v>
          </cell>
        </row>
        <row r="828">
          <cell r="G828">
            <v>1901.04</v>
          </cell>
        </row>
        <row r="829">
          <cell r="G829">
            <v>74746.070000000007</v>
          </cell>
        </row>
        <row r="830">
          <cell r="G830">
            <v>3793.7200000000003</v>
          </cell>
        </row>
        <row r="831">
          <cell r="G831">
            <v>12840.68</v>
          </cell>
        </row>
        <row r="832">
          <cell r="G832">
            <v>3492.9900000000002</v>
          </cell>
        </row>
        <row r="833">
          <cell r="G833">
            <v>715356.94000000006</v>
          </cell>
        </row>
        <row r="834">
          <cell r="G834">
            <v>616810.06000000006</v>
          </cell>
        </row>
        <row r="835">
          <cell r="G835">
            <v>896754.93</v>
          </cell>
        </row>
        <row r="836">
          <cell r="G836">
            <v>4886.34</v>
          </cell>
        </row>
        <row r="837">
          <cell r="G837">
            <v>8493.5</v>
          </cell>
        </row>
        <row r="838">
          <cell r="G838">
            <v>8541.23</v>
          </cell>
        </row>
        <row r="839">
          <cell r="G839">
            <v>279933.25</v>
          </cell>
        </row>
        <row r="840">
          <cell r="G840">
            <v>2876.37</v>
          </cell>
        </row>
        <row r="841">
          <cell r="G841">
            <v>950971.20000000007</v>
          </cell>
        </row>
        <row r="842">
          <cell r="G842">
            <v>9278.92</v>
          </cell>
        </row>
        <row r="843">
          <cell r="G843">
            <v>5134.1329999999998</v>
          </cell>
        </row>
        <row r="844">
          <cell r="G844">
            <v>37990.480000000003</v>
          </cell>
        </row>
        <row r="845">
          <cell r="G845">
            <v>70902.02</v>
          </cell>
        </row>
        <row r="846">
          <cell r="G846">
            <v>12848.07</v>
          </cell>
        </row>
        <row r="847">
          <cell r="G847">
            <v>76531.180000000008</v>
          </cell>
        </row>
        <row r="848">
          <cell r="G848">
            <v>620</v>
          </cell>
        </row>
        <row r="849">
          <cell r="G849">
            <v>300000</v>
          </cell>
        </row>
        <row r="850">
          <cell r="G850">
            <v>202500</v>
          </cell>
        </row>
        <row r="851">
          <cell r="G851">
            <v>6171.01</v>
          </cell>
        </row>
        <row r="852">
          <cell r="G852">
            <v>14503.83</v>
          </cell>
        </row>
        <row r="853">
          <cell r="G853">
            <v>3842.4810000000002</v>
          </cell>
        </row>
        <row r="854">
          <cell r="G854">
            <v>203429.51</v>
          </cell>
        </row>
        <row r="855">
          <cell r="G855">
            <v>474836.71</v>
          </cell>
        </row>
        <row r="856">
          <cell r="G856">
            <v>20000</v>
          </cell>
        </row>
        <row r="857">
          <cell r="G857">
            <v>1088127.74</v>
          </cell>
        </row>
        <row r="858">
          <cell r="G858">
            <v>1877.96</v>
          </cell>
        </row>
        <row r="859">
          <cell r="G859">
            <v>21159.81</v>
          </cell>
        </row>
        <row r="860">
          <cell r="G860">
            <v>2500</v>
          </cell>
        </row>
        <row r="861">
          <cell r="G861">
            <v>572.70000000000005</v>
          </cell>
        </row>
        <row r="862">
          <cell r="G862">
            <v>25000</v>
          </cell>
        </row>
        <row r="863">
          <cell r="G863">
            <v>80030.14</v>
          </cell>
        </row>
        <row r="864">
          <cell r="G864">
            <v>28625</v>
          </cell>
        </row>
        <row r="865">
          <cell r="G865">
            <v>10500</v>
          </cell>
        </row>
        <row r="866">
          <cell r="G866">
            <v>316742.51</v>
          </cell>
        </row>
        <row r="867">
          <cell r="G867">
            <v>64783.23</v>
          </cell>
        </row>
        <row r="868">
          <cell r="G868">
            <v>58805.525000000001</v>
          </cell>
        </row>
        <row r="869">
          <cell r="G869">
            <v>24866.100000000002</v>
          </cell>
        </row>
        <row r="870">
          <cell r="G870">
            <v>3353</v>
          </cell>
        </row>
        <row r="871">
          <cell r="G871">
            <v>354590.26</v>
          </cell>
        </row>
        <row r="872">
          <cell r="G872">
            <v>603265.78</v>
          </cell>
        </row>
        <row r="873">
          <cell r="G873">
            <v>12584.77</v>
          </cell>
        </row>
        <row r="874">
          <cell r="G874">
            <v>4006.96</v>
          </cell>
        </row>
        <row r="875">
          <cell r="G875">
            <v>9011.2100000000009</v>
          </cell>
        </row>
        <row r="876">
          <cell r="G876">
            <v>800000</v>
          </cell>
        </row>
        <row r="877">
          <cell r="G877">
            <v>110483.54000000001</v>
          </cell>
        </row>
        <row r="878">
          <cell r="G878">
            <v>63444.99</v>
          </cell>
        </row>
        <row r="879">
          <cell r="G879">
            <v>372303.9</v>
          </cell>
        </row>
        <row r="880">
          <cell r="G880">
            <v>544875.23</v>
          </cell>
        </row>
        <row r="881">
          <cell r="G881">
            <v>138455.19</v>
          </cell>
        </row>
        <row r="882">
          <cell r="G882">
            <v>16505.900000000001</v>
          </cell>
        </row>
        <row r="883">
          <cell r="G883">
            <v>953.09</v>
          </cell>
        </row>
        <row r="884">
          <cell r="G884">
            <v>138566.54999999999</v>
          </cell>
        </row>
        <row r="885">
          <cell r="G885">
            <v>55459.5</v>
          </cell>
        </row>
        <row r="886">
          <cell r="G886">
            <v>64312.444000000003</v>
          </cell>
        </row>
        <row r="887">
          <cell r="G887">
            <v>4869.6000000000004</v>
          </cell>
        </row>
        <row r="888">
          <cell r="G888">
            <v>2257.8200000000002</v>
          </cell>
        </row>
        <row r="889">
          <cell r="G889">
            <v>100000</v>
          </cell>
        </row>
        <row r="890">
          <cell r="G890">
            <v>1490.42</v>
          </cell>
        </row>
        <row r="891">
          <cell r="G891">
            <v>63682.83</v>
          </cell>
        </row>
        <row r="892">
          <cell r="G892">
            <v>31601.62</v>
          </cell>
        </row>
        <row r="893">
          <cell r="G893">
            <v>2241.335</v>
          </cell>
        </row>
        <row r="894">
          <cell r="G894">
            <v>11298.29</v>
          </cell>
        </row>
        <row r="895">
          <cell r="G895">
            <v>15000</v>
          </cell>
        </row>
        <row r="896">
          <cell r="G896">
            <v>1000</v>
          </cell>
        </row>
        <row r="897">
          <cell r="G897">
            <v>206716.71</v>
          </cell>
        </row>
        <row r="898">
          <cell r="G898">
            <v>59479.91</v>
          </cell>
        </row>
        <row r="899">
          <cell r="G899">
            <v>56584.42</v>
          </cell>
        </row>
        <row r="900">
          <cell r="G900">
            <v>181438.17</v>
          </cell>
        </row>
        <row r="901">
          <cell r="G901">
            <v>230686.14</v>
          </cell>
        </row>
        <row r="902">
          <cell r="G902">
            <v>106.96000000000001</v>
          </cell>
        </row>
        <row r="903">
          <cell r="G903">
            <v>8121.09</v>
          </cell>
        </row>
        <row r="904">
          <cell r="G904">
            <v>37232.870000000003</v>
          </cell>
        </row>
        <row r="905">
          <cell r="G905">
            <v>592.31700000000001</v>
          </cell>
        </row>
        <row r="906">
          <cell r="G906">
            <v>10670</v>
          </cell>
        </row>
        <row r="907">
          <cell r="G907">
            <v>4541.37</v>
          </cell>
        </row>
        <row r="908">
          <cell r="G908">
            <v>1906.8600000000001</v>
          </cell>
        </row>
        <row r="909">
          <cell r="G909">
            <v>109169.13</v>
          </cell>
        </row>
        <row r="910">
          <cell r="G910">
            <v>100251.74</v>
          </cell>
        </row>
        <row r="911">
          <cell r="G911">
            <v>120292.13099999999</v>
          </cell>
        </row>
        <row r="912">
          <cell r="G912">
            <v>13043.06</v>
          </cell>
        </row>
        <row r="913">
          <cell r="G913">
            <v>4491.6400000000003</v>
          </cell>
        </row>
        <row r="914">
          <cell r="G914">
            <v>476901.52</v>
          </cell>
        </row>
        <row r="915">
          <cell r="G915">
            <v>195610.21</v>
          </cell>
        </row>
        <row r="916">
          <cell r="G916">
            <v>433808.21</v>
          </cell>
        </row>
        <row r="917">
          <cell r="G917">
            <v>7891.1100000000006</v>
          </cell>
        </row>
        <row r="918">
          <cell r="G918">
            <v>9012.58</v>
          </cell>
        </row>
        <row r="919">
          <cell r="G919">
            <v>12000</v>
          </cell>
        </row>
        <row r="920">
          <cell r="G920">
            <v>59053.599999999999</v>
          </cell>
        </row>
        <row r="921">
          <cell r="G921">
            <v>8111.58</v>
          </cell>
        </row>
        <row r="922">
          <cell r="G922">
            <v>1554838.8900000001</v>
          </cell>
        </row>
        <row r="923">
          <cell r="G923">
            <v>95832.31</v>
          </cell>
        </row>
        <row r="924">
          <cell r="G924">
            <v>60854.417000000001</v>
          </cell>
        </row>
        <row r="925">
          <cell r="G925">
            <v>144133.99</v>
          </cell>
        </row>
        <row r="926">
          <cell r="G926">
            <v>2000</v>
          </cell>
        </row>
        <row r="927">
          <cell r="G927">
            <v>169500</v>
          </cell>
        </row>
        <row r="928">
          <cell r="G928">
            <v>5178.5659999999998</v>
          </cell>
        </row>
        <row r="929">
          <cell r="G929">
            <v>790.23</v>
          </cell>
        </row>
        <row r="930">
          <cell r="G930">
            <v>88206.69</v>
          </cell>
        </row>
        <row r="931">
          <cell r="G931">
            <v>75428.53</v>
          </cell>
        </row>
        <row r="932">
          <cell r="G932">
            <v>53493.61</v>
          </cell>
        </row>
        <row r="933">
          <cell r="G933">
            <v>31000</v>
          </cell>
        </row>
        <row r="934">
          <cell r="G934">
            <v>64704.91</v>
          </cell>
        </row>
        <row r="935">
          <cell r="G935">
            <v>8397.19</v>
          </cell>
        </row>
        <row r="936">
          <cell r="G936">
            <v>4998.87</v>
          </cell>
        </row>
        <row r="937">
          <cell r="G937">
            <v>24574.5</v>
          </cell>
        </row>
        <row r="938">
          <cell r="G938">
            <v>5541.78</v>
          </cell>
        </row>
        <row r="939">
          <cell r="G939">
            <v>6813.02</v>
          </cell>
        </row>
        <row r="940">
          <cell r="G940">
            <v>11880.550000000001</v>
          </cell>
        </row>
        <row r="941">
          <cell r="G941">
            <v>335873.71</v>
          </cell>
        </row>
        <row r="942">
          <cell r="G942">
            <v>45674.07</v>
          </cell>
        </row>
        <row r="943">
          <cell r="G943">
            <v>437777.87</v>
          </cell>
        </row>
        <row r="944">
          <cell r="G944">
            <v>5000</v>
          </cell>
        </row>
        <row r="945">
          <cell r="G945">
            <v>663066.62</v>
          </cell>
        </row>
        <row r="946">
          <cell r="G946">
            <v>100</v>
          </cell>
        </row>
        <row r="947">
          <cell r="G947">
            <v>185889.99</v>
          </cell>
        </row>
        <row r="948">
          <cell r="G948">
            <v>947.6</v>
          </cell>
        </row>
        <row r="949">
          <cell r="G949">
            <v>31051.53</v>
          </cell>
        </row>
        <row r="950">
          <cell r="G950">
            <v>855.68000000000006</v>
          </cell>
        </row>
        <row r="951">
          <cell r="G951">
            <v>848495.23</v>
          </cell>
        </row>
        <row r="952">
          <cell r="G952">
            <v>51045.51</v>
          </cell>
        </row>
        <row r="953">
          <cell r="G953">
            <v>16044.831</v>
          </cell>
        </row>
        <row r="954">
          <cell r="G954">
            <v>1714.92</v>
          </cell>
        </row>
        <row r="955">
          <cell r="G955">
            <v>800</v>
          </cell>
        </row>
        <row r="956">
          <cell r="G956">
            <v>4971.17</v>
          </cell>
        </row>
        <row r="957">
          <cell r="G957">
            <v>509833.95</v>
          </cell>
        </row>
        <row r="958">
          <cell r="G958">
            <v>26510.25</v>
          </cell>
        </row>
        <row r="959">
          <cell r="G959">
            <v>50227.54</v>
          </cell>
        </row>
        <row r="960">
          <cell r="G960">
            <v>47099.14</v>
          </cell>
        </row>
        <row r="961">
          <cell r="G961">
            <v>1587244.1</v>
          </cell>
        </row>
        <row r="962">
          <cell r="G962">
            <v>53516.76</v>
          </cell>
        </row>
        <row r="963">
          <cell r="G963">
            <v>7946.21</v>
          </cell>
        </row>
        <row r="964">
          <cell r="G964">
            <v>156145.28</v>
          </cell>
        </row>
        <row r="965">
          <cell r="G965">
            <v>1509909.34</v>
          </cell>
        </row>
        <row r="966">
          <cell r="G966">
            <v>96683.78</v>
          </cell>
        </row>
        <row r="967">
          <cell r="G967">
            <v>77244.56</v>
          </cell>
        </row>
        <row r="968">
          <cell r="G968">
            <v>15547.23</v>
          </cell>
        </row>
        <row r="969">
          <cell r="G969">
            <v>10734.58</v>
          </cell>
        </row>
        <row r="970">
          <cell r="G970">
            <v>3000</v>
          </cell>
        </row>
        <row r="971">
          <cell r="G971">
            <v>1337.58</v>
          </cell>
        </row>
        <row r="972">
          <cell r="G972">
            <v>126.63000000000001</v>
          </cell>
        </row>
        <row r="973">
          <cell r="G973">
            <v>17376.41</v>
          </cell>
        </row>
        <row r="974">
          <cell r="G974">
            <v>20545.170000000002</v>
          </cell>
        </row>
        <row r="975">
          <cell r="G975">
            <v>9500</v>
          </cell>
        </row>
        <row r="976">
          <cell r="G976">
            <v>5565.86</v>
          </cell>
        </row>
        <row r="977">
          <cell r="G977">
            <v>21476.260000000002</v>
          </cell>
        </row>
        <row r="978">
          <cell r="G978">
            <v>30938.31</v>
          </cell>
        </row>
        <row r="979">
          <cell r="G979">
            <v>131.89000000000001</v>
          </cell>
        </row>
        <row r="980">
          <cell r="G980">
            <v>108541.79000000001</v>
          </cell>
        </row>
        <row r="981">
          <cell r="G981">
            <v>8420.36</v>
          </cell>
        </row>
        <row r="982">
          <cell r="G982">
            <v>168516</v>
          </cell>
        </row>
        <row r="983">
          <cell r="G983">
            <v>131079.82</v>
          </cell>
        </row>
        <row r="984">
          <cell r="G984">
            <v>6003.36</v>
          </cell>
        </row>
        <row r="985">
          <cell r="G985">
            <v>180366.12</v>
          </cell>
        </row>
        <row r="986">
          <cell r="G986">
            <v>20000</v>
          </cell>
        </row>
        <row r="987">
          <cell r="G987">
            <v>5933.99</v>
          </cell>
        </row>
        <row r="988">
          <cell r="G988">
            <v>82479.86</v>
          </cell>
        </row>
        <row r="989">
          <cell r="G989">
            <v>94555.38</v>
          </cell>
        </row>
        <row r="990">
          <cell r="G990">
            <v>62106.54</v>
          </cell>
        </row>
        <row r="991">
          <cell r="G991">
            <v>2015.42</v>
          </cell>
        </row>
        <row r="992">
          <cell r="G992">
            <v>19947.32</v>
          </cell>
        </row>
        <row r="993">
          <cell r="G993">
            <v>114059.11</v>
          </cell>
        </row>
        <row r="994">
          <cell r="G994">
            <v>99389.38</v>
          </cell>
        </row>
        <row r="995">
          <cell r="G995">
            <v>42546.44</v>
          </cell>
        </row>
        <row r="996">
          <cell r="G996">
            <v>5000</v>
          </cell>
        </row>
        <row r="997">
          <cell r="G997">
            <v>625673.57999999996</v>
          </cell>
        </row>
        <row r="998">
          <cell r="G998">
            <v>237955.80000000002</v>
          </cell>
        </row>
        <row r="999">
          <cell r="G999">
            <v>60747.650999999998</v>
          </cell>
        </row>
        <row r="1000">
          <cell r="G1000">
            <v>2579.65</v>
          </cell>
        </row>
        <row r="1001">
          <cell r="G1001">
            <v>15656.68</v>
          </cell>
        </row>
        <row r="1002">
          <cell r="G1002">
            <v>85000</v>
          </cell>
        </row>
        <row r="1003">
          <cell r="G1003">
            <v>18309.59</v>
          </cell>
        </row>
        <row r="1004">
          <cell r="G1004">
            <v>1447.3500000000001</v>
          </cell>
        </row>
        <row r="1005">
          <cell r="G1005">
            <v>38907.97</v>
          </cell>
        </row>
        <row r="1006">
          <cell r="G1006">
            <v>1100</v>
          </cell>
        </row>
        <row r="1007">
          <cell r="G1007">
            <v>4100</v>
          </cell>
        </row>
        <row r="1008">
          <cell r="G1008">
            <v>9477.09</v>
          </cell>
        </row>
        <row r="1009">
          <cell r="G1009">
            <v>331759.35000000003</v>
          </cell>
        </row>
        <row r="1010">
          <cell r="G1010">
            <v>74033.34</v>
          </cell>
        </row>
        <row r="1011">
          <cell r="G1011">
            <v>15236.02</v>
          </cell>
        </row>
        <row r="1012">
          <cell r="G1012">
            <v>5422.17</v>
          </cell>
        </row>
        <row r="1013">
          <cell r="G1013">
            <v>191363.53</v>
          </cell>
        </row>
        <row r="1014">
          <cell r="G1014">
            <v>18916.07</v>
          </cell>
        </row>
        <row r="1015">
          <cell r="G1015">
            <v>213941.88</v>
          </cell>
        </row>
        <row r="1016">
          <cell r="G1016">
            <v>100019.85</v>
          </cell>
        </row>
        <row r="1017">
          <cell r="G1017">
            <v>2003.05</v>
          </cell>
        </row>
        <row r="1018">
          <cell r="G1018">
            <v>3300.2200000000003</v>
          </cell>
        </row>
        <row r="1019">
          <cell r="G1019">
            <v>1545.43</v>
          </cell>
        </row>
        <row r="1020">
          <cell r="G1020">
            <v>98975.2</v>
          </cell>
        </row>
        <row r="1021">
          <cell r="G1021">
            <v>0.26</v>
          </cell>
        </row>
        <row r="1022">
          <cell r="G1022">
            <v>43001.81</v>
          </cell>
        </row>
        <row r="1023">
          <cell r="G1023">
            <v>21779.66</v>
          </cell>
        </row>
        <row r="1024">
          <cell r="G1024">
            <v>18466.830000000002</v>
          </cell>
        </row>
        <row r="1025">
          <cell r="G1025">
            <v>52499.01</v>
          </cell>
        </row>
        <row r="1026">
          <cell r="G1026">
            <v>479.77</v>
          </cell>
        </row>
        <row r="1027">
          <cell r="G1027">
            <v>171450.52</v>
          </cell>
        </row>
        <row r="1028">
          <cell r="G1028">
            <v>8011.4000000000005</v>
          </cell>
        </row>
        <row r="1029">
          <cell r="G1029">
            <v>504.03000000000003</v>
          </cell>
        </row>
        <row r="1030">
          <cell r="G1030">
            <v>7322.2</v>
          </cell>
        </row>
        <row r="1031">
          <cell r="G1031">
            <v>600</v>
          </cell>
        </row>
        <row r="1032">
          <cell r="G1032">
            <v>37867</v>
          </cell>
        </row>
        <row r="1033">
          <cell r="G1033">
            <v>2000</v>
          </cell>
        </row>
        <row r="1034">
          <cell r="G1034">
            <v>33033.5</v>
          </cell>
        </row>
        <row r="1035">
          <cell r="G1035">
            <v>172.13</v>
          </cell>
        </row>
        <row r="1036">
          <cell r="G1036">
            <v>508</v>
          </cell>
        </row>
        <row r="1037">
          <cell r="G1037">
            <v>7850.75</v>
          </cell>
        </row>
        <row r="1038">
          <cell r="G1038">
            <v>701.54</v>
          </cell>
        </row>
        <row r="1039">
          <cell r="G1039">
            <v>98505.290000000008</v>
          </cell>
        </row>
        <row r="1040">
          <cell r="G1040">
            <v>395687.45</v>
          </cell>
        </row>
        <row r="1041">
          <cell r="G1041">
            <v>59061.53</v>
          </cell>
        </row>
        <row r="1042">
          <cell r="G1042">
            <v>12931.2</v>
          </cell>
        </row>
        <row r="1043">
          <cell r="G1043">
            <v>1961.2</v>
          </cell>
        </row>
        <row r="1044">
          <cell r="G1044">
            <v>150713.01999999999</v>
          </cell>
        </row>
        <row r="1045">
          <cell r="G1045">
            <v>11097.87</v>
          </cell>
        </row>
        <row r="1046">
          <cell r="G1046">
            <v>1550899.47</v>
          </cell>
        </row>
        <row r="1047">
          <cell r="G1047">
            <v>1430537.87</v>
          </cell>
        </row>
        <row r="1048">
          <cell r="G1048">
            <v>498388.08</v>
          </cell>
        </row>
        <row r="1049">
          <cell r="G1049">
            <v>88272.7</v>
          </cell>
        </row>
        <row r="1050">
          <cell r="G1050">
            <v>232688.19</v>
          </cell>
        </row>
        <row r="1051">
          <cell r="G1051">
            <v>20000</v>
          </cell>
        </row>
        <row r="1052">
          <cell r="G1052">
            <v>95000</v>
          </cell>
        </row>
        <row r="1053">
          <cell r="G1053">
            <v>265581.5</v>
          </cell>
        </row>
        <row r="1054">
          <cell r="G1054">
            <v>150000</v>
          </cell>
        </row>
        <row r="1055">
          <cell r="G1055">
            <v>123000</v>
          </cell>
        </row>
        <row r="1056">
          <cell r="G1056">
            <v>28200</v>
          </cell>
        </row>
        <row r="1057">
          <cell r="G1057">
            <v>8500.11</v>
          </cell>
        </row>
        <row r="1058">
          <cell r="G1058">
            <v>18174.89</v>
          </cell>
        </row>
        <row r="1059">
          <cell r="G1059">
            <v>224947.15</v>
          </cell>
        </row>
        <row r="1060">
          <cell r="G1060">
            <v>33568.379999999997</v>
          </cell>
        </row>
        <row r="1061">
          <cell r="G1061">
            <v>103900</v>
          </cell>
        </row>
        <row r="1062">
          <cell r="G1062">
            <v>90000</v>
          </cell>
        </row>
        <row r="1063">
          <cell r="G1063">
            <v>23500</v>
          </cell>
        </row>
        <row r="1064">
          <cell r="G1064">
            <v>69422.64</v>
          </cell>
        </row>
        <row r="1065">
          <cell r="G1065">
            <v>17781.310000000001</v>
          </cell>
        </row>
        <row r="1066">
          <cell r="G1066">
            <v>17501.170000000002</v>
          </cell>
        </row>
        <row r="1067">
          <cell r="G1067">
            <v>57000</v>
          </cell>
        </row>
        <row r="1068">
          <cell r="G1068">
            <v>38238.770000000004</v>
          </cell>
        </row>
        <row r="1069">
          <cell r="G1069">
            <v>27425.84</v>
          </cell>
        </row>
        <row r="1070">
          <cell r="G1070">
            <v>1620809.35</v>
          </cell>
        </row>
        <row r="1071">
          <cell r="G1071">
            <v>361151.79</v>
          </cell>
        </row>
        <row r="1072">
          <cell r="G1072">
            <v>2280629.6519999998</v>
          </cell>
        </row>
        <row r="1073">
          <cell r="G1073">
            <v>111932.36</v>
          </cell>
        </row>
        <row r="1074">
          <cell r="G1074">
            <v>52632.11</v>
          </cell>
        </row>
        <row r="1075">
          <cell r="G1075">
            <v>13000</v>
          </cell>
        </row>
        <row r="1076">
          <cell r="G1076">
            <v>32279.06</v>
          </cell>
        </row>
        <row r="1077">
          <cell r="G1077">
            <v>233726.29</v>
          </cell>
        </row>
        <row r="1078">
          <cell r="G1078">
            <v>151235.32</v>
          </cell>
        </row>
        <row r="1079">
          <cell r="G1079">
            <v>746254.19099999999</v>
          </cell>
        </row>
        <row r="1080">
          <cell r="G1080">
            <v>55155.200000000004</v>
          </cell>
        </row>
        <row r="1081">
          <cell r="G1081">
            <v>85500.74</v>
          </cell>
        </row>
        <row r="1082">
          <cell r="G1082">
            <v>588.4</v>
          </cell>
        </row>
        <row r="1083">
          <cell r="G1083">
            <v>32522.100000000002</v>
          </cell>
        </row>
        <row r="1084">
          <cell r="G1084">
            <v>70855.16</v>
          </cell>
        </row>
        <row r="1085">
          <cell r="G1085">
            <v>3983.61</v>
          </cell>
        </row>
        <row r="1086">
          <cell r="G1086">
            <v>11041.32</v>
          </cell>
        </row>
        <row r="1087">
          <cell r="G1087">
            <v>45709.78</v>
          </cell>
        </row>
        <row r="1088">
          <cell r="G1088">
            <v>28422.22</v>
          </cell>
        </row>
        <row r="1089">
          <cell r="G1089">
            <v>10024.719999999999</v>
          </cell>
        </row>
        <row r="1090">
          <cell r="G1090">
            <v>18503</v>
          </cell>
        </row>
        <row r="1091">
          <cell r="G1091">
            <v>78.31</v>
          </cell>
        </row>
        <row r="1092">
          <cell r="G1092">
            <v>219743.76</v>
          </cell>
        </row>
        <row r="1093">
          <cell r="G1093">
            <v>91523.81</v>
          </cell>
        </row>
        <row r="1094">
          <cell r="G1094">
            <v>262498.37</v>
          </cell>
        </row>
        <row r="1095">
          <cell r="G1095">
            <v>29021.79</v>
          </cell>
        </row>
        <row r="1096">
          <cell r="G1096">
            <v>1606.221</v>
          </cell>
        </row>
        <row r="1097">
          <cell r="G1097">
            <v>62945.54</v>
          </cell>
        </row>
        <row r="1098">
          <cell r="G1098">
            <v>19408.13</v>
          </cell>
        </row>
        <row r="1099">
          <cell r="G1099">
            <v>59814.37</v>
          </cell>
        </row>
        <row r="1100">
          <cell r="G1100">
            <v>55742.19</v>
          </cell>
        </row>
        <row r="1101">
          <cell r="G1101">
            <v>4500.93</v>
          </cell>
        </row>
        <row r="1102">
          <cell r="G1102">
            <v>294945.65000000002</v>
          </cell>
        </row>
        <row r="1103">
          <cell r="G1103">
            <v>2854.16</v>
          </cell>
        </row>
        <row r="1104">
          <cell r="G1104">
            <v>145</v>
          </cell>
        </row>
        <row r="1105">
          <cell r="G1105">
            <v>162621.57</v>
          </cell>
        </row>
        <row r="1106">
          <cell r="G1106">
            <v>18876.560000000001</v>
          </cell>
        </row>
        <row r="1107">
          <cell r="G1107">
            <v>4127.53</v>
          </cell>
        </row>
        <row r="1108">
          <cell r="G1108">
            <v>15557.61</v>
          </cell>
        </row>
        <row r="1109">
          <cell r="G1109">
            <v>10813.11</v>
          </cell>
        </row>
        <row r="1110">
          <cell r="G1110">
            <v>807.62</v>
          </cell>
        </row>
        <row r="1111">
          <cell r="G1111">
            <v>2305988.58</v>
          </cell>
        </row>
        <row r="1112">
          <cell r="G1112">
            <v>301919.97000000003</v>
          </cell>
        </row>
        <row r="1113">
          <cell r="G1113">
            <v>414747.87</v>
          </cell>
        </row>
        <row r="1114">
          <cell r="G1114">
            <v>121261.58</v>
          </cell>
        </row>
        <row r="1115">
          <cell r="G1115">
            <v>2994.37</v>
          </cell>
        </row>
        <row r="1116">
          <cell r="G1116">
            <v>161000</v>
          </cell>
        </row>
        <row r="1117">
          <cell r="G1117">
            <v>11000</v>
          </cell>
        </row>
        <row r="1118">
          <cell r="G1118">
            <v>6941.71</v>
          </cell>
        </row>
        <row r="1119">
          <cell r="G1119">
            <v>16180</v>
          </cell>
        </row>
        <row r="1120">
          <cell r="G1120">
            <v>2000.1000000000001</v>
          </cell>
        </row>
        <row r="1121">
          <cell r="G1121">
            <v>19900</v>
          </cell>
        </row>
        <row r="1122">
          <cell r="G1122">
            <v>4782.87</v>
          </cell>
        </row>
        <row r="1123">
          <cell r="G1123">
            <v>499.72</v>
          </cell>
        </row>
        <row r="1124">
          <cell r="G1124">
            <v>369235.09</v>
          </cell>
        </row>
        <row r="1125">
          <cell r="G1125">
            <v>1981355.02</v>
          </cell>
        </row>
        <row r="1126">
          <cell r="G1126">
            <v>84116.42</v>
          </cell>
        </row>
        <row r="1127">
          <cell r="G1127">
            <v>6310.77</v>
          </cell>
        </row>
        <row r="1128">
          <cell r="G1128">
            <v>150053.12</v>
          </cell>
        </row>
        <row r="1129">
          <cell r="G1129">
            <v>85000</v>
          </cell>
        </row>
        <row r="1130">
          <cell r="G1130">
            <v>1000</v>
          </cell>
        </row>
        <row r="1131">
          <cell r="G1131">
            <v>28092.13</v>
          </cell>
        </row>
        <row r="1132">
          <cell r="G1132">
            <v>26865.260000000002</v>
          </cell>
        </row>
        <row r="1133">
          <cell r="G1133">
            <v>2888.93</v>
          </cell>
        </row>
        <row r="1134">
          <cell r="G1134">
            <v>2200</v>
          </cell>
        </row>
        <row r="1135">
          <cell r="G1135">
            <v>11</v>
          </cell>
        </row>
        <row r="1136">
          <cell r="G1136">
            <v>1135.31</v>
          </cell>
        </row>
        <row r="1137">
          <cell r="G1137">
            <v>559094.69000000006</v>
          </cell>
        </row>
        <row r="1138">
          <cell r="G1138">
            <v>17500.41</v>
          </cell>
        </row>
        <row r="1139">
          <cell r="G1139">
            <v>281772.31</v>
          </cell>
        </row>
        <row r="1140">
          <cell r="G1140">
            <v>15655.82</v>
          </cell>
        </row>
        <row r="1141">
          <cell r="G1141">
            <v>24680.240000000002</v>
          </cell>
        </row>
        <row r="1142">
          <cell r="G1142">
            <v>483.25</v>
          </cell>
        </row>
        <row r="1143">
          <cell r="G1143">
            <v>77111.78</v>
          </cell>
        </row>
        <row r="1144">
          <cell r="G1144">
            <v>4985.32</v>
          </cell>
        </row>
        <row r="1145">
          <cell r="G1145">
            <v>49168.56</v>
          </cell>
        </row>
        <row r="1146">
          <cell r="G1146">
            <v>71766.009999999995</v>
          </cell>
        </row>
        <row r="1147">
          <cell r="G1147">
            <v>7702.13</v>
          </cell>
        </row>
        <row r="1148">
          <cell r="G1148">
            <v>6552.6100000000006</v>
          </cell>
        </row>
        <row r="1149">
          <cell r="G1149">
            <v>10440.040000000001</v>
          </cell>
        </row>
        <row r="1150">
          <cell r="G1150">
            <v>52676.81</v>
          </cell>
        </row>
        <row r="1151">
          <cell r="G1151">
            <v>96291.63</v>
          </cell>
        </row>
        <row r="1152">
          <cell r="G1152">
            <v>120045.96</v>
          </cell>
        </row>
        <row r="1153">
          <cell r="G1153">
            <v>20377.46</v>
          </cell>
        </row>
        <row r="1154">
          <cell r="G1154">
            <v>20000</v>
          </cell>
        </row>
        <row r="1155">
          <cell r="G1155">
            <v>76521.84</v>
          </cell>
        </row>
        <row r="1156">
          <cell r="G1156">
            <v>4149.24</v>
          </cell>
        </row>
        <row r="1157">
          <cell r="G1157">
            <v>89879.01</v>
          </cell>
        </row>
        <row r="1158">
          <cell r="G1158">
            <v>8467.3700000000008</v>
          </cell>
        </row>
        <row r="1159">
          <cell r="G1159">
            <v>18932.43</v>
          </cell>
        </row>
        <row r="1160">
          <cell r="G1160">
            <v>71.3</v>
          </cell>
        </row>
        <row r="1161">
          <cell r="G1161">
            <v>11003.050000000001</v>
          </cell>
        </row>
        <row r="1162">
          <cell r="G1162">
            <v>8347.9</v>
          </cell>
        </row>
        <row r="1163">
          <cell r="G1163">
            <v>242501.89</v>
          </cell>
        </row>
        <row r="1164">
          <cell r="G1164">
            <v>7147.2</v>
          </cell>
        </row>
        <row r="1165">
          <cell r="G1165">
            <v>782.03</v>
          </cell>
        </row>
        <row r="1166">
          <cell r="G1166">
            <v>15348.838</v>
          </cell>
        </row>
        <row r="1167">
          <cell r="G1167">
            <v>15867.6</v>
          </cell>
        </row>
        <row r="1168">
          <cell r="G1168">
            <v>4040</v>
          </cell>
        </row>
        <row r="1169">
          <cell r="G1169">
            <v>30000</v>
          </cell>
        </row>
        <row r="1170">
          <cell r="G1170">
            <v>201837.95</v>
          </cell>
        </row>
        <row r="1171">
          <cell r="G1171">
            <v>95442.44</v>
          </cell>
        </row>
        <row r="1172">
          <cell r="G1172">
            <v>32776.699999999997</v>
          </cell>
        </row>
        <row r="1173">
          <cell r="G1173">
            <v>415164.21</v>
          </cell>
        </row>
        <row r="1174">
          <cell r="G1174">
            <v>33985.550000000003</v>
          </cell>
        </row>
        <row r="1175">
          <cell r="G1175">
            <v>16723.472000000002</v>
          </cell>
        </row>
        <row r="1176">
          <cell r="G1176">
            <v>150000</v>
          </cell>
        </row>
        <row r="1177">
          <cell r="G1177">
            <v>2052</v>
          </cell>
        </row>
        <row r="1178">
          <cell r="G1178">
            <v>107057.44</v>
          </cell>
        </row>
        <row r="1179">
          <cell r="G1179">
            <v>702.84</v>
          </cell>
        </row>
        <row r="1180">
          <cell r="G1180">
            <v>1800</v>
          </cell>
        </row>
        <row r="1181">
          <cell r="G1181">
            <v>48553.08</v>
          </cell>
        </row>
        <row r="1182">
          <cell r="G1182">
            <v>585.27</v>
          </cell>
        </row>
        <row r="1183">
          <cell r="G1183">
            <v>2385.4960000000001</v>
          </cell>
        </row>
        <row r="1184">
          <cell r="G1184">
            <v>90289.040000000008</v>
          </cell>
        </row>
        <row r="1185">
          <cell r="G1185">
            <v>12881.710000000001</v>
          </cell>
        </row>
        <row r="1186">
          <cell r="G1186">
            <v>6603.93</v>
          </cell>
        </row>
        <row r="1187">
          <cell r="G1187">
            <v>968111.14</v>
          </cell>
        </row>
        <row r="1188">
          <cell r="G1188">
            <v>199159.80000000002</v>
          </cell>
        </row>
        <row r="1189">
          <cell r="G1189">
            <v>81651.070000000007</v>
          </cell>
        </row>
        <row r="1190">
          <cell r="G1190">
            <v>39062.300000000003</v>
          </cell>
        </row>
        <row r="1191">
          <cell r="G1191">
            <v>40949.040000000001</v>
          </cell>
        </row>
        <row r="1192">
          <cell r="G1192">
            <v>25659.510000000002</v>
          </cell>
        </row>
        <row r="1193">
          <cell r="G1193">
            <v>251206.63</v>
          </cell>
        </row>
        <row r="1194">
          <cell r="G1194">
            <v>1980</v>
          </cell>
        </row>
        <row r="1195">
          <cell r="G1195">
            <v>424095.24</v>
          </cell>
        </row>
        <row r="1196">
          <cell r="G1196">
            <v>110000</v>
          </cell>
        </row>
        <row r="1197">
          <cell r="G1197">
            <v>3785.16</v>
          </cell>
        </row>
        <row r="1198">
          <cell r="G1198">
            <v>291070.64</v>
          </cell>
        </row>
        <row r="1199">
          <cell r="G1199">
            <v>119869.03</v>
          </cell>
        </row>
        <row r="1200">
          <cell r="G1200">
            <v>96764.618000000002</v>
          </cell>
        </row>
        <row r="1201">
          <cell r="G1201">
            <v>125584.14</v>
          </cell>
        </row>
        <row r="1202">
          <cell r="G1202">
            <v>2044.1200000000001</v>
          </cell>
        </row>
        <row r="1203">
          <cell r="G1203">
            <v>66593.509999999995</v>
          </cell>
        </row>
        <row r="1204">
          <cell r="G1204">
            <v>110404.43000000001</v>
          </cell>
        </row>
        <row r="1205">
          <cell r="G1205">
            <v>221251.32</v>
          </cell>
        </row>
        <row r="1206">
          <cell r="G1206">
            <v>4654.6900000000005</v>
          </cell>
        </row>
        <row r="1207">
          <cell r="G1207">
            <v>937.99</v>
          </cell>
        </row>
        <row r="1208">
          <cell r="G1208">
            <v>5630.53</v>
          </cell>
        </row>
        <row r="1209">
          <cell r="G1209">
            <v>2091.39</v>
          </cell>
        </row>
        <row r="1210">
          <cell r="G1210">
            <v>162675.91</v>
          </cell>
        </row>
        <row r="1211">
          <cell r="G1211">
            <v>999.1</v>
          </cell>
        </row>
        <row r="1212">
          <cell r="G1212">
            <v>9311.0400000000009</v>
          </cell>
        </row>
        <row r="1213">
          <cell r="G1213">
            <v>141.92000000000002</v>
          </cell>
        </row>
        <row r="1214">
          <cell r="G1214">
            <v>6502.8</v>
          </cell>
        </row>
        <row r="1215">
          <cell r="G1215">
            <v>1556.2</v>
          </cell>
        </row>
        <row r="1216">
          <cell r="G1216">
            <v>1129124.8400000001</v>
          </cell>
        </row>
        <row r="1217">
          <cell r="G1217">
            <v>151173</v>
          </cell>
        </row>
        <row r="1218">
          <cell r="G1218">
            <v>345383.76</v>
          </cell>
        </row>
        <row r="1219">
          <cell r="G1219">
            <v>15612.1</v>
          </cell>
        </row>
        <row r="1220">
          <cell r="G1220">
            <v>666050.75</v>
          </cell>
        </row>
        <row r="1221">
          <cell r="G1221">
            <v>251260.01</v>
          </cell>
        </row>
        <row r="1222">
          <cell r="G1222">
            <v>8630.7999999999993</v>
          </cell>
        </row>
        <row r="1223">
          <cell r="G1223">
            <v>10910.99</v>
          </cell>
        </row>
        <row r="1224">
          <cell r="G1224">
            <v>437.34000000000003</v>
          </cell>
        </row>
        <row r="1225">
          <cell r="G1225">
            <v>585.43000000000006</v>
          </cell>
        </row>
        <row r="1226">
          <cell r="G1226">
            <v>86666.34</v>
          </cell>
        </row>
        <row r="1227">
          <cell r="G1227">
            <v>28749.98</v>
          </cell>
        </row>
        <row r="1228">
          <cell r="G1228">
            <v>177023.14499999999</v>
          </cell>
        </row>
        <row r="1229">
          <cell r="G1229">
            <v>204755.39</v>
          </cell>
        </row>
        <row r="1230">
          <cell r="G1230">
            <v>12012.53</v>
          </cell>
        </row>
        <row r="1231">
          <cell r="G1231">
            <v>515610.39</v>
          </cell>
        </row>
        <row r="1232">
          <cell r="G1232">
            <v>41.56</v>
          </cell>
        </row>
        <row r="1233">
          <cell r="G1233">
            <v>4571.07</v>
          </cell>
        </row>
        <row r="1234">
          <cell r="G1234">
            <v>12467.58</v>
          </cell>
        </row>
        <row r="1235">
          <cell r="G1235">
            <v>138007.97</v>
          </cell>
        </row>
        <row r="1236">
          <cell r="G1236">
            <v>50155.92</v>
          </cell>
        </row>
        <row r="1237">
          <cell r="G1237">
            <v>2747.19</v>
          </cell>
        </row>
        <row r="1238">
          <cell r="G1238">
            <v>88790.47</v>
          </cell>
        </row>
        <row r="1239">
          <cell r="G1239">
            <v>48115.18</v>
          </cell>
        </row>
        <row r="1240">
          <cell r="G1240">
            <v>8401.98</v>
          </cell>
        </row>
        <row r="1241">
          <cell r="G1241">
            <v>49398.39</v>
          </cell>
        </row>
        <row r="1242">
          <cell r="G1242">
            <v>97530.39</v>
          </cell>
        </row>
        <row r="1243">
          <cell r="G1243">
            <v>67491.100000000006</v>
          </cell>
        </row>
        <row r="1244">
          <cell r="G1244">
            <v>94622.37</v>
          </cell>
        </row>
        <row r="1245">
          <cell r="G1245">
            <v>73247.95</v>
          </cell>
        </row>
        <row r="1246">
          <cell r="G1246">
            <v>42469.56</v>
          </cell>
        </row>
        <row r="1247">
          <cell r="G1247">
            <v>64364.21</v>
          </cell>
        </row>
        <row r="1248">
          <cell r="G1248">
            <v>628614.62</v>
          </cell>
        </row>
        <row r="1249">
          <cell r="G1249">
            <v>19803.8</v>
          </cell>
        </row>
        <row r="1250">
          <cell r="G1250">
            <v>46456.03</v>
          </cell>
        </row>
        <row r="1251">
          <cell r="G1251">
            <v>38502.51</v>
          </cell>
        </row>
        <row r="1252">
          <cell r="G1252">
            <v>64389.19</v>
          </cell>
        </row>
        <row r="1253">
          <cell r="G1253">
            <v>17553.178</v>
          </cell>
        </row>
        <row r="1254">
          <cell r="G1254">
            <v>500</v>
          </cell>
        </row>
        <row r="1255">
          <cell r="G1255">
            <v>81025.5</v>
          </cell>
        </row>
        <row r="1256">
          <cell r="G1256">
            <v>96983.8</v>
          </cell>
        </row>
        <row r="1257">
          <cell r="G1257">
            <v>641.41999999999996</v>
          </cell>
        </row>
        <row r="1258">
          <cell r="G1258">
            <v>13311.1</v>
          </cell>
        </row>
        <row r="1259">
          <cell r="G1259">
            <v>7000</v>
          </cell>
        </row>
        <row r="1260">
          <cell r="G1260">
            <v>100000</v>
          </cell>
        </row>
        <row r="1261">
          <cell r="G1261">
            <v>275.2</v>
          </cell>
        </row>
        <row r="1262">
          <cell r="G1262">
            <v>0.35000000000000003</v>
          </cell>
        </row>
        <row r="1263">
          <cell r="G1263">
            <v>1011.8100000000001</v>
          </cell>
        </row>
        <row r="1264">
          <cell r="G1264">
            <v>13494.2</v>
          </cell>
        </row>
        <row r="1265">
          <cell r="G1265">
            <v>27442.880000000001</v>
          </cell>
        </row>
        <row r="1266">
          <cell r="G1266">
            <v>30724.11</v>
          </cell>
        </row>
        <row r="1267">
          <cell r="G1267">
            <v>34162.78</v>
          </cell>
        </row>
        <row r="1268">
          <cell r="G1268">
            <v>34716.01</v>
          </cell>
        </row>
        <row r="1269">
          <cell r="G1269">
            <v>9480</v>
          </cell>
        </row>
        <row r="1270">
          <cell r="G1270">
            <v>6570.24</v>
          </cell>
        </row>
        <row r="1271">
          <cell r="G1271">
            <v>2000.27</v>
          </cell>
        </row>
        <row r="1272">
          <cell r="G1272">
            <v>94325</v>
          </cell>
        </row>
        <row r="1273">
          <cell r="G1273">
            <v>10500</v>
          </cell>
        </row>
        <row r="1274">
          <cell r="G1274">
            <v>25000</v>
          </cell>
        </row>
        <row r="1275">
          <cell r="G1275">
            <v>330552.12</v>
          </cell>
        </row>
        <row r="1276">
          <cell r="G1276">
            <v>2603.87</v>
          </cell>
        </row>
        <row r="1277">
          <cell r="G1277">
            <v>45253.440000000002</v>
          </cell>
        </row>
        <row r="1278">
          <cell r="G1278">
            <v>83882.930000000008</v>
          </cell>
        </row>
        <row r="1279">
          <cell r="G1279">
            <v>5304</v>
          </cell>
        </row>
        <row r="1280">
          <cell r="G1280">
            <v>2400</v>
          </cell>
        </row>
        <row r="1281">
          <cell r="G1281">
            <v>31988.7</v>
          </cell>
        </row>
        <row r="1282">
          <cell r="G1282">
            <v>43327.35</v>
          </cell>
        </row>
        <row r="1283">
          <cell r="G1283">
            <v>14508.78</v>
          </cell>
        </row>
        <row r="1284">
          <cell r="G1284">
            <v>309145.01</v>
          </cell>
        </row>
        <row r="1285">
          <cell r="G1285">
            <v>220500.95</v>
          </cell>
        </row>
        <row r="1286">
          <cell r="G1286">
            <v>647042.15</v>
          </cell>
        </row>
        <row r="1287">
          <cell r="G1287">
            <v>219646.15</v>
          </cell>
        </row>
        <row r="1288">
          <cell r="G1288">
            <v>167946.86000000002</v>
          </cell>
        </row>
        <row r="1289">
          <cell r="G1289">
            <v>15188.74</v>
          </cell>
        </row>
        <row r="1290">
          <cell r="G1290">
            <v>480.12</v>
          </cell>
        </row>
        <row r="1291">
          <cell r="G1291">
            <v>12150.18</v>
          </cell>
        </row>
        <row r="1292">
          <cell r="G1292">
            <v>11276.800000000001</v>
          </cell>
        </row>
        <row r="1293">
          <cell r="G1293">
            <v>26062.25</v>
          </cell>
        </row>
        <row r="1294">
          <cell r="G1294">
            <v>8542.66</v>
          </cell>
        </row>
        <row r="1295">
          <cell r="G1295">
            <v>3231.7400000000002</v>
          </cell>
        </row>
        <row r="1296">
          <cell r="G1296">
            <v>1700</v>
          </cell>
        </row>
        <row r="1297">
          <cell r="G1297">
            <v>10258.39</v>
          </cell>
        </row>
        <row r="1298">
          <cell r="G1298">
            <v>2245</v>
          </cell>
        </row>
        <row r="1299">
          <cell r="G1299">
            <v>2510</v>
          </cell>
        </row>
        <row r="1300">
          <cell r="G1300">
            <v>998.49</v>
          </cell>
        </row>
        <row r="1301">
          <cell r="G1301">
            <v>11538.16</v>
          </cell>
        </row>
        <row r="1302">
          <cell r="G1302">
            <v>53255.17</v>
          </cell>
        </row>
        <row r="1303">
          <cell r="G1303">
            <v>2310</v>
          </cell>
        </row>
        <row r="1304">
          <cell r="G1304">
            <v>25785.49</v>
          </cell>
        </row>
        <row r="1305">
          <cell r="G1305">
            <v>13416.07</v>
          </cell>
        </row>
        <row r="1306">
          <cell r="G1306">
            <v>2238.5700000000002</v>
          </cell>
        </row>
        <row r="1307">
          <cell r="G1307">
            <v>393576.25</v>
          </cell>
        </row>
        <row r="1308">
          <cell r="G1308">
            <v>71582.94</v>
          </cell>
        </row>
        <row r="1309">
          <cell r="G1309">
            <v>9780.89</v>
          </cell>
        </row>
        <row r="1310">
          <cell r="G1310">
            <v>6993.5</v>
          </cell>
        </row>
        <row r="1311">
          <cell r="G1311">
            <v>151392.09</v>
          </cell>
        </row>
        <row r="1312">
          <cell r="G1312">
            <v>11696.380000000001</v>
          </cell>
        </row>
        <row r="1313">
          <cell r="G1313">
            <v>29891.81</v>
          </cell>
        </row>
        <row r="1314">
          <cell r="G1314">
            <v>33670.69</v>
          </cell>
        </row>
        <row r="1315">
          <cell r="G1315">
            <v>733779.35</v>
          </cell>
        </row>
        <row r="1316">
          <cell r="G1316">
            <v>11985.93</v>
          </cell>
        </row>
        <row r="1317">
          <cell r="G1317">
            <v>10009.280000000001</v>
          </cell>
        </row>
        <row r="1318">
          <cell r="G1318">
            <v>497906.29000000004</v>
          </cell>
        </row>
        <row r="1319">
          <cell r="G1319">
            <v>20100.96</v>
          </cell>
        </row>
        <row r="1320">
          <cell r="G1320">
            <v>134660.75</v>
          </cell>
        </row>
        <row r="1321">
          <cell r="G1321">
            <v>475391.33</v>
          </cell>
        </row>
        <row r="1322">
          <cell r="G1322">
            <v>72919.680000000008</v>
          </cell>
        </row>
        <row r="1323">
          <cell r="G1323">
            <v>5774.85</v>
          </cell>
        </row>
        <row r="1324">
          <cell r="G1324">
            <v>173820</v>
          </cell>
        </row>
        <row r="1325">
          <cell r="G1325">
            <v>425589.74</v>
          </cell>
        </row>
        <row r="1326">
          <cell r="G1326">
            <v>41627.74</v>
          </cell>
        </row>
        <row r="1327">
          <cell r="G1327">
            <v>307786.31</v>
          </cell>
        </row>
        <row r="1328">
          <cell r="G1328">
            <v>20013.600000000002</v>
          </cell>
        </row>
        <row r="1329">
          <cell r="G1329">
            <v>1171.6100000000001</v>
          </cell>
        </row>
        <row r="1330">
          <cell r="G1330">
            <v>158401.62</v>
          </cell>
        </row>
        <row r="1331">
          <cell r="G1331">
            <v>1963.76</v>
          </cell>
        </row>
        <row r="1332">
          <cell r="G1332">
            <v>2049.7200000000003</v>
          </cell>
        </row>
        <row r="1333">
          <cell r="G1333">
            <v>973.91</v>
          </cell>
        </row>
        <row r="1334">
          <cell r="G1334">
            <v>1133115.3799999999</v>
          </cell>
        </row>
        <row r="1335">
          <cell r="G1335">
            <v>139472.13</v>
          </cell>
        </row>
        <row r="1336">
          <cell r="G1336">
            <v>98996.798999999999</v>
          </cell>
        </row>
        <row r="1337">
          <cell r="G1337">
            <v>39758.54</v>
          </cell>
        </row>
        <row r="1338">
          <cell r="G1338">
            <v>101074.84</v>
          </cell>
        </row>
        <row r="1339">
          <cell r="G1339">
            <v>10.450000000000001</v>
          </cell>
        </row>
        <row r="1340">
          <cell r="G1340">
            <v>600000</v>
          </cell>
        </row>
        <row r="1341">
          <cell r="G1341">
            <v>45500</v>
          </cell>
        </row>
        <row r="1342">
          <cell r="G1342">
            <v>90000</v>
          </cell>
        </row>
        <row r="1343">
          <cell r="G1343">
            <v>17000</v>
          </cell>
        </row>
        <row r="1344">
          <cell r="G1344">
            <v>47065.32</v>
          </cell>
        </row>
        <row r="1345">
          <cell r="G1345">
            <v>29701.43</v>
          </cell>
        </row>
        <row r="1346">
          <cell r="G1346">
            <v>26132.04</v>
          </cell>
        </row>
        <row r="1347">
          <cell r="G1347">
            <v>39.480000000000004</v>
          </cell>
        </row>
        <row r="1348">
          <cell r="G1348">
            <v>1369307.85</v>
          </cell>
        </row>
        <row r="1349">
          <cell r="G1349">
            <v>36332.44</v>
          </cell>
        </row>
        <row r="1350">
          <cell r="G1350">
            <v>27481.705000000002</v>
          </cell>
        </row>
        <row r="1351">
          <cell r="G1351">
            <v>683.55000000000007</v>
          </cell>
        </row>
        <row r="1352">
          <cell r="G1352">
            <v>80000</v>
          </cell>
        </row>
        <row r="1353">
          <cell r="G1353">
            <v>12000</v>
          </cell>
        </row>
        <row r="1354">
          <cell r="G1354">
            <v>1182.45</v>
          </cell>
        </row>
        <row r="1355">
          <cell r="G1355">
            <v>139528.51</v>
          </cell>
        </row>
        <row r="1356">
          <cell r="G1356">
            <v>3023.59</v>
          </cell>
        </row>
        <row r="1357">
          <cell r="G1357">
            <v>15757.817999999999</v>
          </cell>
        </row>
        <row r="1358">
          <cell r="G1358">
            <v>246298.19</v>
          </cell>
        </row>
        <row r="1359">
          <cell r="G1359">
            <v>15274.49</v>
          </cell>
        </row>
        <row r="1360">
          <cell r="G1360">
            <v>86123.94</v>
          </cell>
        </row>
        <row r="1361">
          <cell r="G1361">
            <v>6034</v>
          </cell>
        </row>
        <row r="1362">
          <cell r="G1362">
            <v>36375</v>
          </cell>
        </row>
        <row r="1363">
          <cell r="G1363">
            <v>47000</v>
          </cell>
        </row>
        <row r="1364">
          <cell r="G1364">
            <v>3200</v>
          </cell>
        </row>
        <row r="1365">
          <cell r="G1365">
            <v>16.52</v>
          </cell>
        </row>
        <row r="1366">
          <cell r="G1366">
            <v>32015.170000000002</v>
          </cell>
        </row>
        <row r="1367">
          <cell r="G1367">
            <v>1000.13</v>
          </cell>
        </row>
        <row r="1368">
          <cell r="G1368">
            <v>20907.86</v>
          </cell>
        </row>
        <row r="1369">
          <cell r="G1369">
            <v>2400.58</v>
          </cell>
        </row>
        <row r="1370">
          <cell r="G1370">
            <v>1234085.45</v>
          </cell>
        </row>
        <row r="1371">
          <cell r="G1371">
            <v>15420.380000000001</v>
          </cell>
        </row>
        <row r="1372">
          <cell r="G1372">
            <v>12516.23</v>
          </cell>
        </row>
        <row r="1373">
          <cell r="G1373">
            <v>26217.86</v>
          </cell>
        </row>
        <row r="1374">
          <cell r="G1374">
            <v>393199.02</v>
          </cell>
        </row>
        <row r="1375">
          <cell r="G1375">
            <v>50000</v>
          </cell>
        </row>
        <row r="1376">
          <cell r="G1376">
            <v>200000</v>
          </cell>
        </row>
        <row r="1377">
          <cell r="G1377">
            <v>3000</v>
          </cell>
        </row>
        <row r="1378">
          <cell r="G1378">
            <v>2628</v>
          </cell>
        </row>
        <row r="1379">
          <cell r="G1379">
            <v>72814.13</v>
          </cell>
        </row>
        <row r="1380">
          <cell r="G1380">
            <v>7220</v>
          </cell>
        </row>
        <row r="1381">
          <cell r="G1381">
            <v>950</v>
          </cell>
        </row>
        <row r="1382">
          <cell r="G1382">
            <v>28000</v>
          </cell>
        </row>
        <row r="1383">
          <cell r="G1383">
            <v>46526.520000000004</v>
          </cell>
        </row>
        <row r="1384">
          <cell r="G1384">
            <v>1636.19</v>
          </cell>
        </row>
        <row r="1385">
          <cell r="G1385">
            <v>20012.5</v>
          </cell>
        </row>
        <row r="1386">
          <cell r="G1386">
            <v>20000</v>
          </cell>
        </row>
        <row r="1387">
          <cell r="G1387">
            <v>1000</v>
          </cell>
        </row>
        <row r="1388">
          <cell r="G1388">
            <v>3336.19</v>
          </cell>
        </row>
        <row r="1389">
          <cell r="G1389">
            <v>546217.17000000004</v>
          </cell>
        </row>
        <row r="1390">
          <cell r="G1390">
            <v>29756.89</v>
          </cell>
        </row>
        <row r="1391">
          <cell r="G1391">
            <v>333853.32900000003</v>
          </cell>
        </row>
        <row r="1392">
          <cell r="G1392">
            <v>109306.32</v>
          </cell>
        </row>
        <row r="1393">
          <cell r="G1393">
            <v>37007.01</v>
          </cell>
        </row>
        <row r="1394">
          <cell r="G1394">
            <v>30130.87</v>
          </cell>
        </row>
        <row r="1395">
          <cell r="G1395">
            <v>91142.89</v>
          </cell>
        </row>
        <row r="1396">
          <cell r="G1396">
            <v>25215.25</v>
          </cell>
        </row>
        <row r="1397">
          <cell r="G1397">
            <v>16439.39</v>
          </cell>
        </row>
        <row r="1398">
          <cell r="G1398">
            <v>46195.05</v>
          </cell>
        </row>
        <row r="1399">
          <cell r="G1399">
            <v>481084.69</v>
          </cell>
        </row>
        <row r="1400">
          <cell r="G1400">
            <v>26588.720000000001</v>
          </cell>
        </row>
        <row r="1401">
          <cell r="G1401">
            <v>33562.92</v>
          </cell>
        </row>
        <row r="1402">
          <cell r="G1402">
            <v>27625.24</v>
          </cell>
        </row>
        <row r="1403">
          <cell r="G1403">
            <v>2500</v>
          </cell>
        </row>
        <row r="1404">
          <cell r="G1404">
            <v>73365.070000000007</v>
          </cell>
        </row>
        <row r="1405">
          <cell r="G1405">
            <v>846.45</v>
          </cell>
        </row>
        <row r="1406">
          <cell r="G1406">
            <v>8903.33</v>
          </cell>
        </row>
        <row r="1407">
          <cell r="G1407">
            <v>12511.41</v>
          </cell>
        </row>
        <row r="1408">
          <cell r="G1408">
            <v>810.54</v>
          </cell>
        </row>
        <row r="1409">
          <cell r="G1409">
            <v>40942.33</v>
          </cell>
        </row>
        <row r="1410">
          <cell r="G1410">
            <v>2577.29</v>
          </cell>
        </row>
        <row r="1411">
          <cell r="G1411">
            <v>277375.34999999998</v>
          </cell>
        </row>
        <row r="1412">
          <cell r="G1412">
            <v>1000</v>
          </cell>
        </row>
        <row r="1413">
          <cell r="G1413">
            <v>70546.44</v>
          </cell>
        </row>
        <row r="1414">
          <cell r="G1414">
            <v>6601.39</v>
          </cell>
        </row>
        <row r="1415">
          <cell r="G1415">
            <v>301916.95</v>
          </cell>
        </row>
        <row r="1416">
          <cell r="G1416">
            <v>8027.04</v>
          </cell>
        </row>
        <row r="1417">
          <cell r="G1417">
            <v>576280.19000000006</v>
          </cell>
        </row>
        <row r="1418">
          <cell r="G1418">
            <v>20430.670000000002</v>
          </cell>
        </row>
        <row r="1419">
          <cell r="G1419">
            <v>96774.720000000001</v>
          </cell>
        </row>
        <row r="1420">
          <cell r="G1420">
            <v>170335.98</v>
          </cell>
        </row>
        <row r="1421">
          <cell r="G1421">
            <v>4115.6499999999996</v>
          </cell>
        </row>
        <row r="1422">
          <cell r="G1422">
            <v>1522627.08</v>
          </cell>
        </row>
        <row r="1423">
          <cell r="G1423">
            <v>273835.47000000003</v>
          </cell>
        </row>
        <row r="1424">
          <cell r="G1424">
            <v>29068.97</v>
          </cell>
        </row>
        <row r="1425">
          <cell r="G1425">
            <v>164574.13</v>
          </cell>
        </row>
        <row r="1426">
          <cell r="G1426">
            <v>800974.81</v>
          </cell>
        </row>
        <row r="1427">
          <cell r="G1427">
            <v>6673490</v>
          </cell>
        </row>
        <row r="1428">
          <cell r="G1428">
            <v>35882.6</v>
          </cell>
        </row>
        <row r="1429">
          <cell r="G1429">
            <v>1057.05</v>
          </cell>
        </row>
        <row r="1430">
          <cell r="G1430">
            <v>9778</v>
          </cell>
        </row>
        <row r="1431">
          <cell r="G1431">
            <v>8590</v>
          </cell>
        </row>
        <row r="1432">
          <cell r="G1432">
            <v>490</v>
          </cell>
        </row>
        <row r="1433">
          <cell r="G1433">
            <v>514.02</v>
          </cell>
        </row>
        <row r="1434">
          <cell r="G1434">
            <v>300.2</v>
          </cell>
        </row>
        <row r="1435">
          <cell r="G1435">
            <v>525</v>
          </cell>
        </row>
        <row r="1436">
          <cell r="G1436">
            <v>55192.81</v>
          </cell>
        </row>
        <row r="1437">
          <cell r="G1437">
            <v>22376.21</v>
          </cell>
        </row>
        <row r="1438">
          <cell r="G1438">
            <v>79847.240000000005</v>
          </cell>
        </row>
        <row r="1439">
          <cell r="G1439">
            <v>2000</v>
          </cell>
        </row>
        <row r="1440">
          <cell r="G1440">
            <v>2000</v>
          </cell>
        </row>
        <row r="1441">
          <cell r="G1441">
            <v>1957.65</v>
          </cell>
        </row>
        <row r="1442">
          <cell r="G1442">
            <v>45609.03</v>
          </cell>
        </row>
        <row r="1443">
          <cell r="G1443">
            <v>2667.01</v>
          </cell>
        </row>
        <row r="1444">
          <cell r="G1444">
            <v>11466.6</v>
          </cell>
        </row>
        <row r="1445">
          <cell r="G1445">
            <v>1050</v>
          </cell>
        </row>
        <row r="1446">
          <cell r="G1446">
            <v>16261.78</v>
          </cell>
        </row>
        <row r="1447">
          <cell r="G1447">
            <v>22890.93</v>
          </cell>
        </row>
        <row r="1448">
          <cell r="G1448">
            <v>39617.120000000003</v>
          </cell>
        </row>
        <row r="1449">
          <cell r="G1449">
            <v>842.33</v>
          </cell>
        </row>
        <row r="1450">
          <cell r="G1450">
            <v>5377</v>
          </cell>
        </row>
        <row r="1451">
          <cell r="G1451">
            <v>67355.259999999995</v>
          </cell>
        </row>
        <row r="1452">
          <cell r="G1452">
            <v>720.1</v>
          </cell>
        </row>
        <row r="1453">
          <cell r="G1453">
            <v>7000</v>
          </cell>
        </row>
        <row r="1454">
          <cell r="G1454">
            <v>19414.43</v>
          </cell>
        </row>
        <row r="1455">
          <cell r="G1455">
            <v>20000</v>
          </cell>
        </row>
        <row r="1456">
          <cell r="G1456">
            <v>1255.1000000000001</v>
          </cell>
        </row>
        <row r="1457">
          <cell r="G1457">
            <v>286426.90000000002</v>
          </cell>
        </row>
        <row r="1458">
          <cell r="G1458">
            <v>207037.9</v>
          </cell>
        </row>
        <row r="1459">
          <cell r="G1459">
            <v>9947.02</v>
          </cell>
        </row>
        <row r="1460">
          <cell r="G1460">
            <v>1830</v>
          </cell>
        </row>
        <row r="1461">
          <cell r="G1461">
            <v>50000</v>
          </cell>
        </row>
        <row r="1462">
          <cell r="G1462">
            <v>615885.32000000007</v>
          </cell>
        </row>
        <row r="1463">
          <cell r="G1463">
            <v>187466.91</v>
          </cell>
        </row>
        <row r="1464">
          <cell r="G1464">
            <v>8023.71</v>
          </cell>
        </row>
        <row r="1465">
          <cell r="G1465">
            <v>13943.9</v>
          </cell>
        </row>
        <row r="1466">
          <cell r="G1466">
            <v>220134.49</v>
          </cell>
        </row>
        <row r="1467">
          <cell r="G1467">
            <v>71012.430000000008</v>
          </cell>
        </row>
        <row r="1468">
          <cell r="G1468">
            <v>7.7</v>
          </cell>
        </row>
        <row r="1469">
          <cell r="G1469">
            <v>4037.46</v>
          </cell>
        </row>
        <row r="1470">
          <cell r="G1470">
            <v>35624.58</v>
          </cell>
        </row>
        <row r="1471">
          <cell r="G1471">
            <v>25675.59</v>
          </cell>
        </row>
        <row r="1472">
          <cell r="G1472">
            <v>9262.5</v>
          </cell>
        </row>
        <row r="1473">
          <cell r="G1473">
            <v>332574.76</v>
          </cell>
        </row>
        <row r="1474">
          <cell r="G1474">
            <v>13785</v>
          </cell>
        </row>
        <row r="1475">
          <cell r="G1475">
            <v>500</v>
          </cell>
        </row>
        <row r="1476">
          <cell r="G1476">
            <v>350</v>
          </cell>
        </row>
        <row r="1477">
          <cell r="G1477">
            <v>509081.57</v>
          </cell>
        </row>
        <row r="1478">
          <cell r="G1478">
            <v>124266.14</v>
          </cell>
        </row>
        <row r="1479">
          <cell r="G1479">
            <v>50823.587</v>
          </cell>
        </row>
        <row r="1480">
          <cell r="G1480">
            <v>171.79</v>
          </cell>
        </row>
        <row r="1481">
          <cell r="G1481">
            <v>15749.08</v>
          </cell>
        </row>
        <row r="1482">
          <cell r="G1482">
            <v>9259.76</v>
          </cell>
        </row>
        <row r="1483">
          <cell r="G1483">
            <v>8152.09</v>
          </cell>
        </row>
        <row r="1484">
          <cell r="G1484">
            <v>20814.420000000002</v>
          </cell>
        </row>
        <row r="1485">
          <cell r="G1485">
            <v>917253.49</v>
          </cell>
        </row>
        <row r="1486">
          <cell r="G1486">
            <v>11802.710000000001</v>
          </cell>
        </row>
        <row r="1487">
          <cell r="G1487">
            <v>6521.74</v>
          </cell>
        </row>
        <row r="1488">
          <cell r="G1488">
            <v>182358.51</v>
          </cell>
        </row>
        <row r="1489">
          <cell r="G1489">
            <v>163323.82</v>
          </cell>
        </row>
        <row r="1490">
          <cell r="G1490">
            <v>102517.89</v>
          </cell>
        </row>
        <row r="1491">
          <cell r="G1491">
            <v>57105.1</v>
          </cell>
        </row>
        <row r="1492">
          <cell r="G1492">
            <v>12076.49</v>
          </cell>
        </row>
        <row r="1493">
          <cell r="G1493">
            <v>30000</v>
          </cell>
        </row>
        <row r="1494">
          <cell r="G1494">
            <v>4500.4800000000005</v>
          </cell>
        </row>
        <row r="1495">
          <cell r="G1495">
            <v>18772.93</v>
          </cell>
        </row>
        <row r="1496">
          <cell r="G1496">
            <v>74093.119999999995</v>
          </cell>
        </row>
        <row r="1497">
          <cell r="G1497">
            <v>15522.58</v>
          </cell>
        </row>
        <row r="1498">
          <cell r="G1498">
            <v>57253.03</v>
          </cell>
        </row>
        <row r="1499">
          <cell r="G1499">
            <v>73771.56</v>
          </cell>
        </row>
        <row r="1500">
          <cell r="G1500">
            <v>1117.05</v>
          </cell>
        </row>
        <row r="1501">
          <cell r="G1501">
            <v>89526.3</v>
          </cell>
        </row>
        <row r="1502">
          <cell r="G1502">
            <v>1298.42</v>
          </cell>
        </row>
        <row r="1503">
          <cell r="G1503">
            <v>27744.83</v>
          </cell>
        </row>
        <row r="1504">
          <cell r="G1504">
            <v>500</v>
          </cell>
        </row>
        <row r="1505">
          <cell r="G1505">
            <v>20006.43</v>
          </cell>
        </row>
        <row r="1506">
          <cell r="G1506">
            <v>77454.02</v>
          </cell>
        </row>
        <row r="1507">
          <cell r="G1507">
            <v>240350.12</v>
          </cell>
        </row>
        <row r="1508">
          <cell r="G1508">
            <v>69314.81</v>
          </cell>
        </row>
        <row r="1509">
          <cell r="G1509">
            <v>5536.02</v>
          </cell>
        </row>
        <row r="1510">
          <cell r="G1510">
            <v>7593.24</v>
          </cell>
        </row>
        <row r="1511">
          <cell r="G1511">
            <v>885000</v>
          </cell>
        </row>
        <row r="1512">
          <cell r="G1512">
            <v>1661.45</v>
          </cell>
        </row>
        <row r="1513">
          <cell r="G1513">
            <v>7120.82</v>
          </cell>
        </row>
        <row r="1514">
          <cell r="G1514">
            <v>37642.200000000004</v>
          </cell>
        </row>
        <row r="1515">
          <cell r="G1515">
            <v>269.83</v>
          </cell>
        </row>
        <row r="1516">
          <cell r="G1516">
            <v>116500.34</v>
          </cell>
        </row>
        <row r="1517">
          <cell r="G1517">
            <v>51078.42</v>
          </cell>
        </row>
        <row r="1518">
          <cell r="G1518">
            <v>24422.79</v>
          </cell>
        </row>
        <row r="1519">
          <cell r="G1519">
            <v>3060</v>
          </cell>
        </row>
        <row r="1520">
          <cell r="G1520">
            <v>993509.44000000006</v>
          </cell>
        </row>
        <row r="1521">
          <cell r="G1521">
            <v>43800.83</v>
          </cell>
        </row>
        <row r="1522">
          <cell r="G1522">
            <v>22050.55</v>
          </cell>
        </row>
        <row r="1523">
          <cell r="G1523">
            <v>13557000</v>
          </cell>
        </row>
        <row r="1524">
          <cell r="G1524">
            <v>23957.05</v>
          </cell>
        </row>
        <row r="1525">
          <cell r="G1525">
            <v>8839.36</v>
          </cell>
        </row>
        <row r="1526">
          <cell r="G1526">
            <v>5000</v>
          </cell>
        </row>
        <row r="1527">
          <cell r="G1527">
            <v>276.07</v>
          </cell>
        </row>
        <row r="1528">
          <cell r="G1528">
            <v>1793.97</v>
          </cell>
        </row>
        <row r="1529">
          <cell r="G1529">
            <v>2900.2200000000003</v>
          </cell>
        </row>
        <row r="1530">
          <cell r="G1530">
            <v>1460.8600000000001</v>
          </cell>
        </row>
        <row r="1531">
          <cell r="G1531">
            <v>20832.98</v>
          </cell>
        </row>
        <row r="1532">
          <cell r="G1532">
            <v>34504.14</v>
          </cell>
        </row>
        <row r="1533">
          <cell r="G1533">
            <v>83999.430000000008</v>
          </cell>
        </row>
        <row r="1534">
          <cell r="G1534">
            <v>7918.7300000000005</v>
          </cell>
        </row>
        <row r="1535">
          <cell r="G1535">
            <v>50468.5</v>
          </cell>
        </row>
        <row r="1536">
          <cell r="G1536">
            <v>985.65</v>
          </cell>
        </row>
        <row r="1537">
          <cell r="G1537">
            <v>117805.86</v>
          </cell>
        </row>
        <row r="1538">
          <cell r="G1538">
            <v>16978.21</v>
          </cell>
        </row>
        <row r="1539">
          <cell r="G1539">
            <v>48585.62</v>
          </cell>
        </row>
        <row r="1540">
          <cell r="G1540">
            <v>61737.36</v>
          </cell>
        </row>
        <row r="1541">
          <cell r="G1541">
            <v>211598.22</v>
          </cell>
        </row>
        <row r="1542">
          <cell r="G1542">
            <v>116467.79000000001</v>
          </cell>
        </row>
        <row r="1543">
          <cell r="G1543">
            <v>399405.4</v>
          </cell>
        </row>
        <row r="1544">
          <cell r="G1544">
            <v>33802.720000000001</v>
          </cell>
        </row>
        <row r="1545">
          <cell r="G1545">
            <v>465824.38</v>
          </cell>
        </row>
        <row r="1546">
          <cell r="G1546">
            <v>89207.16</v>
          </cell>
        </row>
        <row r="1547">
          <cell r="G1547">
            <v>83505.440000000002</v>
          </cell>
        </row>
        <row r="1548">
          <cell r="G1548">
            <v>316991.12</v>
          </cell>
        </row>
        <row r="1549">
          <cell r="G1549">
            <v>56639.97</v>
          </cell>
        </row>
        <row r="1550">
          <cell r="G1550">
            <v>13181</v>
          </cell>
        </row>
        <row r="1551">
          <cell r="G1551">
            <v>10558.26</v>
          </cell>
        </row>
        <row r="1552">
          <cell r="G1552">
            <v>1507.94</v>
          </cell>
        </row>
        <row r="1553">
          <cell r="G1553">
            <v>176.20000000000002</v>
          </cell>
        </row>
        <row r="1554">
          <cell r="G1554">
            <v>1040</v>
          </cell>
        </row>
        <row r="1555">
          <cell r="G1555">
            <v>31151.96</v>
          </cell>
        </row>
        <row r="1556">
          <cell r="G1556">
            <v>300</v>
          </cell>
        </row>
        <row r="1557">
          <cell r="G1557">
            <v>28198.66</v>
          </cell>
        </row>
        <row r="1558">
          <cell r="G1558">
            <v>6029.55</v>
          </cell>
        </row>
        <row r="1559">
          <cell r="G1559">
            <v>18107.2</v>
          </cell>
        </row>
        <row r="1560">
          <cell r="G1560">
            <v>15700.51</v>
          </cell>
        </row>
        <row r="1561">
          <cell r="G1561">
            <v>1679.085</v>
          </cell>
        </row>
        <row r="1562">
          <cell r="G1562">
            <v>35600.32</v>
          </cell>
        </row>
        <row r="1563">
          <cell r="G1563">
            <v>2961.36</v>
          </cell>
        </row>
        <row r="1564">
          <cell r="G1564">
            <v>141359.48000000001</v>
          </cell>
        </row>
        <row r="1565">
          <cell r="G1565">
            <v>9000</v>
          </cell>
        </row>
        <row r="1566">
          <cell r="G1566">
            <v>46000</v>
          </cell>
        </row>
        <row r="1567">
          <cell r="G1567">
            <v>776.80000000000007</v>
          </cell>
        </row>
        <row r="1568">
          <cell r="G1568">
            <v>2510</v>
          </cell>
        </row>
        <row r="1569">
          <cell r="G1569">
            <v>6500</v>
          </cell>
        </row>
        <row r="1570">
          <cell r="G1570">
            <v>255000</v>
          </cell>
        </row>
        <row r="1571">
          <cell r="G1571">
            <v>306305.47000000003</v>
          </cell>
        </row>
        <row r="1572">
          <cell r="G1572">
            <v>26988.010000000002</v>
          </cell>
        </row>
        <row r="1573">
          <cell r="G1573">
            <v>36328.493000000002</v>
          </cell>
        </row>
        <row r="1574">
          <cell r="G1574">
            <v>33842.660000000003</v>
          </cell>
        </row>
        <row r="1575">
          <cell r="G1575">
            <v>37622.700000000004</v>
          </cell>
        </row>
        <row r="1576">
          <cell r="G1576">
            <v>9896.34</v>
          </cell>
        </row>
        <row r="1577">
          <cell r="G1577">
            <v>4073.17</v>
          </cell>
        </row>
        <row r="1578">
          <cell r="G1578">
            <v>9960.17</v>
          </cell>
        </row>
        <row r="1579">
          <cell r="G1579">
            <v>83614.150000000009</v>
          </cell>
        </row>
        <row r="1580">
          <cell r="G1580">
            <v>8819.9699999999993</v>
          </cell>
        </row>
        <row r="1581">
          <cell r="G1581">
            <v>25180</v>
          </cell>
        </row>
        <row r="1582">
          <cell r="G1582">
            <v>172630</v>
          </cell>
        </row>
        <row r="1583">
          <cell r="G1583">
            <v>5440</v>
          </cell>
        </row>
        <row r="1584">
          <cell r="G1584">
            <v>154490.12</v>
          </cell>
        </row>
        <row r="1585">
          <cell r="G1585">
            <v>51997.42</v>
          </cell>
        </row>
        <row r="1586">
          <cell r="G1586">
            <v>67.97</v>
          </cell>
        </row>
        <row r="1587">
          <cell r="G1587">
            <v>6078.4400000000005</v>
          </cell>
        </row>
        <row r="1588">
          <cell r="G1588">
            <v>47773.88</v>
          </cell>
        </row>
        <row r="1589">
          <cell r="G1589">
            <v>24617.629000000001</v>
          </cell>
        </row>
        <row r="1590">
          <cell r="G1590">
            <v>322614.48</v>
          </cell>
        </row>
        <row r="1591">
          <cell r="G1591">
            <v>30252.07</v>
          </cell>
        </row>
        <row r="1592">
          <cell r="G1592">
            <v>92794.48</v>
          </cell>
        </row>
        <row r="1593">
          <cell r="G1593">
            <v>2019.3300000000002</v>
          </cell>
        </row>
        <row r="1594">
          <cell r="G1594">
            <v>7000</v>
          </cell>
        </row>
        <row r="1595">
          <cell r="G1595">
            <v>52241</v>
          </cell>
        </row>
        <row r="1596">
          <cell r="G1596">
            <v>5000</v>
          </cell>
        </row>
        <row r="1597">
          <cell r="G1597">
            <v>2500.09</v>
          </cell>
        </row>
        <row r="1598">
          <cell r="G1598">
            <v>37480.29</v>
          </cell>
        </row>
        <row r="1599">
          <cell r="G1599">
            <v>43434.71</v>
          </cell>
        </row>
        <row r="1600">
          <cell r="G1600">
            <v>60610.83</v>
          </cell>
        </row>
        <row r="1601">
          <cell r="G1601">
            <v>32400.23</v>
          </cell>
        </row>
        <row r="1602">
          <cell r="G1602">
            <v>9400.2100000000009</v>
          </cell>
        </row>
        <row r="1603">
          <cell r="G1603">
            <v>10786.86</v>
          </cell>
        </row>
        <row r="1604">
          <cell r="G1604">
            <v>539.24</v>
          </cell>
        </row>
        <row r="1605">
          <cell r="G1605">
            <v>53123.37</v>
          </cell>
        </row>
        <row r="1606">
          <cell r="G1606">
            <v>12.65</v>
          </cell>
        </row>
        <row r="1607">
          <cell r="G1607">
            <v>116036.8</v>
          </cell>
        </row>
        <row r="1608">
          <cell r="G1608">
            <v>105000</v>
          </cell>
        </row>
        <row r="1609">
          <cell r="G1609">
            <v>2275.2800000000002</v>
          </cell>
        </row>
        <row r="1610">
          <cell r="G1610">
            <v>163697.43</v>
          </cell>
        </row>
        <row r="1611">
          <cell r="G1611">
            <v>46093.520000000004</v>
          </cell>
        </row>
        <row r="1612">
          <cell r="G1612">
            <v>29774.116000000002</v>
          </cell>
        </row>
        <row r="1613">
          <cell r="G1613">
            <v>391433.66000000003</v>
          </cell>
        </row>
        <row r="1614">
          <cell r="G1614">
            <v>850.7</v>
          </cell>
        </row>
        <row r="1615">
          <cell r="G1615">
            <v>9500</v>
          </cell>
        </row>
        <row r="1616">
          <cell r="G1616">
            <v>9513.107</v>
          </cell>
        </row>
        <row r="1617">
          <cell r="G1617">
            <v>40477.020000000004</v>
          </cell>
        </row>
        <row r="1618">
          <cell r="G1618">
            <v>500</v>
          </cell>
        </row>
        <row r="1619">
          <cell r="G1619">
            <v>475</v>
          </cell>
        </row>
        <row r="1620">
          <cell r="G1620">
            <v>23330</v>
          </cell>
        </row>
        <row r="1621">
          <cell r="G1621">
            <v>9000</v>
          </cell>
        </row>
        <row r="1622">
          <cell r="G1622">
            <v>268693.96000000002</v>
          </cell>
        </row>
        <row r="1623">
          <cell r="G1623">
            <v>396.52</v>
          </cell>
        </row>
        <row r="1624">
          <cell r="G1624">
            <v>400.47300000000001</v>
          </cell>
        </row>
        <row r="1625">
          <cell r="G1625">
            <v>44965.62</v>
          </cell>
        </row>
        <row r="1626">
          <cell r="G1626">
            <v>214785.75</v>
          </cell>
        </row>
        <row r="1627">
          <cell r="G1627">
            <v>151934.48000000001</v>
          </cell>
        </row>
        <row r="1628">
          <cell r="G1628">
            <v>12929.03</v>
          </cell>
        </row>
        <row r="1629">
          <cell r="G1629">
            <v>292438.28000000003</v>
          </cell>
        </row>
        <row r="1630">
          <cell r="G1630">
            <v>97224.19</v>
          </cell>
        </row>
        <row r="1631">
          <cell r="G1631">
            <v>3750</v>
          </cell>
        </row>
        <row r="1632">
          <cell r="G1632">
            <v>700.89</v>
          </cell>
        </row>
        <row r="1633">
          <cell r="G1633">
            <v>100194.6</v>
          </cell>
        </row>
        <row r="1634">
          <cell r="G1634">
            <v>136084.41</v>
          </cell>
        </row>
        <row r="1635">
          <cell r="G1635">
            <v>29952.95</v>
          </cell>
        </row>
        <row r="1636">
          <cell r="G1636">
            <v>573</v>
          </cell>
        </row>
        <row r="1637">
          <cell r="G1637">
            <v>1660</v>
          </cell>
        </row>
        <row r="1638">
          <cell r="G1638">
            <v>21500</v>
          </cell>
        </row>
        <row r="1639">
          <cell r="G1639">
            <v>26143.06</v>
          </cell>
        </row>
        <row r="1640">
          <cell r="G1640">
            <v>14633.630000000001</v>
          </cell>
        </row>
        <row r="1641">
          <cell r="G1641">
            <v>2953.38</v>
          </cell>
        </row>
        <row r="1642">
          <cell r="G1642">
            <v>1304.7</v>
          </cell>
        </row>
        <row r="1643">
          <cell r="G1643">
            <v>50154.51</v>
          </cell>
        </row>
        <row r="1644">
          <cell r="G1644">
            <v>272.49</v>
          </cell>
        </row>
        <row r="1645">
          <cell r="G1645">
            <v>734604.26</v>
          </cell>
        </row>
        <row r="1646">
          <cell r="G1646">
            <v>2474.6799999999998</v>
          </cell>
        </row>
        <row r="1647">
          <cell r="G1647">
            <v>16298.800000000001</v>
          </cell>
        </row>
        <row r="1648">
          <cell r="G1648">
            <v>32313.18</v>
          </cell>
        </row>
        <row r="1649">
          <cell r="G1649">
            <v>27842.7</v>
          </cell>
        </row>
        <row r="1650">
          <cell r="G1650">
            <v>2000</v>
          </cell>
        </row>
        <row r="1651">
          <cell r="G1651">
            <v>517.14</v>
          </cell>
        </row>
        <row r="1652">
          <cell r="G1652">
            <v>251573.06</v>
          </cell>
        </row>
        <row r="1653">
          <cell r="G1653">
            <v>327.34000000000003</v>
          </cell>
        </row>
        <row r="1654">
          <cell r="G1654">
            <v>117376.3</v>
          </cell>
        </row>
        <row r="1655">
          <cell r="G1655">
            <v>22000</v>
          </cell>
        </row>
        <row r="1656">
          <cell r="G1656">
            <v>130</v>
          </cell>
        </row>
        <row r="1657">
          <cell r="G1657">
            <v>40630.49</v>
          </cell>
        </row>
        <row r="1658">
          <cell r="G1658">
            <v>177219.83000000002</v>
          </cell>
        </row>
        <row r="1659">
          <cell r="G1659">
            <v>4363.47</v>
          </cell>
        </row>
        <row r="1660">
          <cell r="G1660">
            <v>1000</v>
          </cell>
        </row>
        <row r="1661">
          <cell r="G1661">
            <v>2000</v>
          </cell>
        </row>
        <row r="1662">
          <cell r="G1662">
            <v>123831.41</v>
          </cell>
        </row>
        <row r="1663">
          <cell r="G1663">
            <v>2041.8600000000001</v>
          </cell>
        </row>
        <row r="1664">
          <cell r="G1664">
            <v>10512.35</v>
          </cell>
        </row>
        <row r="1665">
          <cell r="G1665">
            <v>998</v>
          </cell>
        </row>
        <row r="1666">
          <cell r="G1666">
            <v>6480.02</v>
          </cell>
        </row>
        <row r="1667">
          <cell r="G1667">
            <v>668421.14</v>
          </cell>
        </row>
        <row r="1668">
          <cell r="G1668">
            <v>500</v>
          </cell>
        </row>
        <row r="1669">
          <cell r="G1669">
            <v>1000</v>
          </cell>
        </row>
        <row r="1670">
          <cell r="G1670">
            <v>26482.799999999999</v>
          </cell>
        </row>
        <row r="1671">
          <cell r="G1671">
            <v>52900.18</v>
          </cell>
        </row>
        <row r="1672">
          <cell r="G1672">
            <v>4943.87</v>
          </cell>
        </row>
        <row r="1673">
          <cell r="G1673">
            <v>2355611.48</v>
          </cell>
        </row>
        <row r="1674">
          <cell r="G1674">
            <v>142149.80000000002</v>
          </cell>
        </row>
        <row r="1675">
          <cell r="G1675">
            <v>227394.03899999999</v>
          </cell>
        </row>
        <row r="1676">
          <cell r="G1676">
            <v>63532.99</v>
          </cell>
        </row>
        <row r="1677">
          <cell r="G1677">
            <v>52898.090000000004</v>
          </cell>
        </row>
        <row r="1678">
          <cell r="G1678">
            <v>14600</v>
          </cell>
        </row>
        <row r="1679">
          <cell r="G1679">
            <v>526.81000000000006</v>
          </cell>
        </row>
        <row r="1680">
          <cell r="G1680">
            <v>29188.800999999999</v>
          </cell>
        </row>
        <row r="1681">
          <cell r="G1681">
            <v>45541</v>
          </cell>
        </row>
        <row r="1682">
          <cell r="G1682">
            <v>3700</v>
          </cell>
        </row>
        <row r="1683">
          <cell r="G1683">
            <v>12507.17</v>
          </cell>
        </row>
        <row r="1684">
          <cell r="G1684">
            <v>6971.54</v>
          </cell>
        </row>
        <row r="1685">
          <cell r="G1685">
            <v>430.75</v>
          </cell>
        </row>
        <row r="1686">
          <cell r="G1686">
            <v>84303.14</v>
          </cell>
        </row>
        <row r="1687">
          <cell r="G1687">
            <v>40965.9</v>
          </cell>
        </row>
        <row r="1688">
          <cell r="G1688">
            <v>53938.96</v>
          </cell>
        </row>
        <row r="1689">
          <cell r="G1689">
            <v>875.1</v>
          </cell>
        </row>
        <row r="1690">
          <cell r="G1690">
            <v>5358223.57</v>
          </cell>
        </row>
        <row r="1691">
          <cell r="G1691">
            <v>255746.2</v>
          </cell>
        </row>
        <row r="1692">
          <cell r="G1692">
            <v>224553.62599999999</v>
          </cell>
        </row>
        <row r="1693">
          <cell r="G1693">
            <v>9944.52</v>
          </cell>
        </row>
        <row r="1694">
          <cell r="G1694">
            <v>1900</v>
          </cell>
        </row>
        <row r="1695">
          <cell r="G1695">
            <v>2000000</v>
          </cell>
        </row>
        <row r="1696">
          <cell r="G1696">
            <v>635.85</v>
          </cell>
        </row>
        <row r="1697">
          <cell r="G1697">
            <v>2638.2170000000001</v>
          </cell>
        </row>
        <row r="1698">
          <cell r="G1698">
            <v>32113.96</v>
          </cell>
        </row>
        <row r="1699">
          <cell r="G1699">
            <v>114753.06</v>
          </cell>
        </row>
        <row r="1700">
          <cell r="G1700">
            <v>1181.73</v>
          </cell>
        </row>
        <row r="1701">
          <cell r="G1701">
            <v>103326.58500000001</v>
          </cell>
        </row>
        <row r="1702">
          <cell r="G1702">
            <v>70047.100000000006</v>
          </cell>
        </row>
        <row r="1703">
          <cell r="G1703">
            <v>77943.290000000008</v>
          </cell>
        </row>
        <row r="1704">
          <cell r="G1704">
            <v>318241.08</v>
          </cell>
        </row>
        <row r="1705">
          <cell r="G1705">
            <v>107002.05</v>
          </cell>
        </row>
        <row r="1706">
          <cell r="G1706">
            <v>68003.77</v>
          </cell>
        </row>
        <row r="1707">
          <cell r="G1707">
            <v>38602.1</v>
          </cell>
        </row>
        <row r="1708">
          <cell r="G1708">
            <v>1284474.71</v>
          </cell>
        </row>
        <row r="1709">
          <cell r="G1709">
            <v>3000</v>
          </cell>
        </row>
        <row r="1710">
          <cell r="G1710">
            <v>48000</v>
          </cell>
        </row>
        <row r="1711">
          <cell r="G1711">
            <v>3111</v>
          </cell>
        </row>
        <row r="1712">
          <cell r="G1712">
            <v>10810</v>
          </cell>
        </row>
        <row r="1713">
          <cell r="G1713">
            <v>2618</v>
          </cell>
        </row>
        <row r="1714">
          <cell r="G1714">
            <v>22000</v>
          </cell>
        </row>
        <row r="1715">
          <cell r="G1715">
            <v>12250</v>
          </cell>
        </row>
        <row r="1716">
          <cell r="G1716">
            <v>337566.67</v>
          </cell>
        </row>
        <row r="1717">
          <cell r="G1717">
            <v>20996.38</v>
          </cell>
        </row>
        <row r="1718">
          <cell r="G1718">
            <v>56756.468000000001</v>
          </cell>
        </row>
        <row r="1719">
          <cell r="G1719">
            <v>27785.03</v>
          </cell>
        </row>
        <row r="1720">
          <cell r="G1720">
            <v>38771.090000000004</v>
          </cell>
        </row>
        <row r="1721">
          <cell r="G1721">
            <v>89976.22</v>
          </cell>
        </row>
        <row r="1722">
          <cell r="G1722">
            <v>1341.98</v>
          </cell>
        </row>
        <row r="1723">
          <cell r="G1723">
            <v>1711.98</v>
          </cell>
        </row>
        <row r="1724">
          <cell r="G1724">
            <v>14724.23</v>
          </cell>
        </row>
        <row r="1725">
          <cell r="G1725">
            <v>2000</v>
          </cell>
        </row>
        <row r="1726">
          <cell r="G1726">
            <v>14438.39</v>
          </cell>
        </row>
        <row r="1727">
          <cell r="G1727">
            <v>4113.37</v>
          </cell>
        </row>
        <row r="1728">
          <cell r="G1728">
            <v>3089.37</v>
          </cell>
        </row>
        <row r="1729">
          <cell r="G1729">
            <v>7065.66</v>
          </cell>
        </row>
        <row r="1730">
          <cell r="G1730">
            <v>37514.270000000004</v>
          </cell>
        </row>
        <row r="1731">
          <cell r="G1731">
            <v>18333</v>
          </cell>
        </row>
        <row r="1732">
          <cell r="G1732">
            <v>18164.2</v>
          </cell>
        </row>
        <row r="1733">
          <cell r="G1733">
            <v>1012.38</v>
          </cell>
        </row>
        <row r="1734">
          <cell r="G1734">
            <v>177840.99</v>
          </cell>
        </row>
        <row r="1735">
          <cell r="G1735">
            <v>4131.8100000000004</v>
          </cell>
        </row>
        <row r="1736">
          <cell r="G1736">
            <v>78466.350000000006</v>
          </cell>
        </row>
        <row r="1737">
          <cell r="G1737">
            <v>6800</v>
          </cell>
        </row>
        <row r="1738">
          <cell r="G1738">
            <v>261.75</v>
          </cell>
        </row>
        <row r="1739">
          <cell r="G1739">
            <v>511.69</v>
          </cell>
        </row>
        <row r="1740">
          <cell r="G1740">
            <v>829001.78</v>
          </cell>
        </row>
        <row r="1741">
          <cell r="G1741">
            <v>587</v>
          </cell>
        </row>
        <row r="1742">
          <cell r="G1742">
            <v>146682.19</v>
          </cell>
        </row>
        <row r="1743">
          <cell r="G1743">
            <v>92839.91</v>
          </cell>
        </row>
        <row r="1744">
          <cell r="G1744">
            <v>4936.01</v>
          </cell>
        </row>
        <row r="1745">
          <cell r="G1745">
            <v>4283.8</v>
          </cell>
        </row>
        <row r="1746">
          <cell r="G1746">
            <v>228.01</v>
          </cell>
        </row>
        <row r="1747">
          <cell r="G1747">
            <v>10056.300000000001</v>
          </cell>
        </row>
        <row r="1748">
          <cell r="G1748">
            <v>956.11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LOCAL STUDENTS"/>
      <sheetName val="Repayment "/>
    </sheetNames>
    <sheetDataSet>
      <sheetData sheetId="0" refreshError="1"/>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AL905"/>
      <sheetName val="BSDOMOVS"/>
      <sheetName val="Abu Dhabi"/>
      <sheetName val="BS-OVS"/>
      <sheetName val="Sheet4"/>
      <sheetName val="SCRR+CRR"/>
      <sheetName val="N-OUR"/>
      <sheetName val="PKRV"/>
      <sheetName val="Updated  Rates"/>
      <sheetName val="Ranges"/>
      <sheetName val="Data-904"/>
      <sheetName val="Bahrain Final"/>
      <sheetName val="Salary2007"/>
      <sheetName val="LS-UAE"/>
      <sheetName val="I_B"/>
      <sheetName val="I_BR"/>
      <sheetName val="RC-0997"/>
      <sheetName val="Deposits"/>
      <sheetName val="LOCAL STUDENTS"/>
      <sheetName val="29-30"/>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 val="Deposits"/>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bs"/>
      <sheetName val="pl"/>
      <sheetName val="cf"/>
      <sheetName val="n1"/>
      <sheetName val="n2"/>
      <sheetName val="n3"/>
      <sheetName val="n5"/>
      <sheetName val="n6"/>
      <sheetName val="n7"/>
      <sheetName val="n8"/>
      <sheetName val="n9"/>
      <sheetName val="n10"/>
      <sheetName val="n11"/>
      <sheetName val="n12"/>
      <sheetName val="n13"/>
      <sheetName val="n14"/>
      <sheetName val="n12c"/>
      <sheetName val="n15"/>
      <sheetName val="n16"/>
      <sheetName val="n17"/>
      <sheetName val="n18"/>
      <sheetName val="n19"/>
      <sheetName val="n20"/>
      <sheetName val="Bal Sheet"/>
      <sheetName val="P_L"/>
      <sheetName val="Comp Inc."/>
      <sheetName val="Cash flows"/>
      <sheetName val="equity"/>
      <sheetName val="Notes 1 _ 8"/>
      <sheetName val="Notes 9 _ 13"/>
      <sheetName val="Notes 14 _ 16_3"/>
      <sheetName val="others working"/>
      <sheetName val="Ratio"/>
      <sheetName val="cash flow _old_"/>
      <sheetName val="cash flow"/>
      <sheetName val="Notes 1 _ 5"/>
      <sheetName val="pn1_5"/>
      <sheetName val="Padmn"/>
      <sheetName val="cfw"/>
      <sheetName val="fa"/>
      <sheetName val="s_s"/>
      <sheetName val="stintr"/>
      <sheetName val="td"/>
      <sheetName val="cd "/>
      <sheetName val="adp_or"/>
      <sheetName val="c_b"/>
      <sheetName val="ca_ol"/>
      <sheetName val="rc"/>
      <sheetName val="Sales"/>
      <sheetName val="pur"/>
      <sheetName val="wastg"/>
      <sheetName val="me"/>
      <sheetName val="oi"/>
      <sheetName val="Admn"/>
      <sheetName val="se"/>
      <sheetName val="f_f"/>
      <sheetName val="fe"/>
      <sheetName val="tax"/>
      <sheetName val="others"/>
      <sheetName val="tb"/>
      <sheetName val="land"/>
      <sheetName val="Mis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sheetData sheetId="60" refreshError="1"/>
      <sheetData sheetId="61" refreshError="1"/>
      <sheetData sheetId="6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tion"/>
      <sheetName val="full year policy"/>
      <sheetName val="proportionate policy"/>
      <sheetName val="Depreciation"/>
      <sheetName val="Adjustments"/>
      <sheetName val="dep-add"/>
      <sheetName val="Total Additions"/>
      <sheetName val="Fully depreciated asset"/>
      <sheetName val="Leased assets"/>
      <sheetName val="Sheet2"/>
      <sheetName val="Credit Risk _CR2_"/>
    </sheetNames>
    <sheetDataSet>
      <sheetData sheetId="0"/>
      <sheetData sheetId="1"/>
      <sheetData sheetId="2"/>
      <sheetData sheetId="3"/>
      <sheetData sheetId="4"/>
      <sheetData sheetId="5"/>
      <sheetData sheetId="6">
        <row r="29">
          <cell r="C29">
            <v>39650</v>
          </cell>
        </row>
      </sheetData>
      <sheetData sheetId="7"/>
      <sheetData sheetId="8"/>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Income Tax"/>
      <sheetName val="DTLBSNW"/>
      <sheetName val="Adv to vendor"/>
      <sheetName val="BSNW"/>
      <sheetName val="Balance Sheet"/>
      <sheetName val="Assets Liab"/>
      <sheetName val="Other Income"/>
      <sheetName val="Cash Flow  HOH"/>
      <sheetName val="Prov Liab"/>
      <sheetName val="Dealers Sumry"/>
      <sheetName val="Dealer Agencies"/>
      <sheetName val="PNL Taksh"/>
      <sheetName val="HOH Balance She"/>
      <sheetName val="HOH     P  L"/>
      <sheetName val="FixedAssets"/>
      <sheetName val="Budget 2001-02"/>
      <sheetName val="Half yearly "/>
      <sheetName val="Ratio Analysis"/>
      <sheetName val="Statiscal Data"/>
      <sheetName val="CKD Tax Comput"/>
      <sheetName val="Deferred Tax"/>
      <sheetName val="ProfitProv"/>
      <sheetName val="DTLP&amp;LNW"/>
      <sheetName val="P&amp;LNW"/>
      <sheetName val="ProdlineNW"/>
      <sheetName val="Profit Loss"/>
      <sheetName val="Final Accounts"/>
      <sheetName val="GP Analysis"/>
      <sheetName val="Summary Gp Anal"/>
      <sheetName val="FundsNW"/>
      <sheetName val="CFNW"/>
      <sheetName val="MISJUL2"/>
      <sheetName val="P&amp;L Commentary"/>
      <sheetName val="P&amp;L"/>
      <sheetName val="Excel_BuiltIn_Print_Area_44"/>
      <sheetName val="Break-up"/>
      <sheetName val="adm "/>
      <sheetName val="Note 4-5"/>
      <sheetName val="F&amp;F"/>
      <sheetName val="98aug-M2"/>
      <sheetName val="Revenue-Fire-Marine-Motor"/>
      <sheetName val="Toyota PL ckd"/>
      <sheetName val="TOTAL P&amp;L"/>
      <sheetName val="Input"/>
      <sheetName val="Invetory level"/>
      <sheetName val="Acquirer"/>
      <sheetName val="Combined"/>
      <sheetName val="Target"/>
      <sheetName val="NORMAL"/>
      <sheetName val="Parts list"/>
      <sheetName val="Grouping of adv products"/>
      <sheetName val="Region"/>
      <sheetName val="Notes 1"/>
      <sheetName val="Main 01-02"/>
      <sheetName val="GP_Analysis"/>
      <sheetName val="TAX COM"/>
      <sheetName val="Adv_to_vendor"/>
      <sheetName val="Stock_in_Trade"/>
      <sheetName val="LOCAL STUDENTS"/>
      <sheetName val="Stock_Quantity"/>
      <sheetName val="Income_Tax"/>
      <sheetName val="Balance_Sheet"/>
      <sheetName val="Assets_Liab"/>
      <sheetName val="Other_Income"/>
      <sheetName val="Cash_Flow__HOH"/>
      <sheetName val="Prov_Liab"/>
      <sheetName val="Dealers_Sumry"/>
      <sheetName val="Dealer_Agencies"/>
      <sheetName val="PNL_Taksh"/>
      <sheetName val="HOH_Balance_She"/>
      <sheetName val="HOH_____P__L"/>
      <sheetName val="Budget_2001-02"/>
      <sheetName val="Half_yearly_"/>
      <sheetName val="Ratio_Analysis"/>
      <sheetName val="Statiscal_Data"/>
      <sheetName val="CKD_Tax_Comput"/>
      <sheetName val="Deferred_Tax"/>
      <sheetName val="Profit_Loss"/>
      <sheetName val="Final_Accounts"/>
      <sheetName val="Summary_Gp_Anal"/>
      <sheetName val="P&amp;L_Commentary"/>
      <sheetName val="34-38.2"/>
      <sheetName val="co"/>
      <sheetName val="WIP"/>
      <sheetName val="MAIN-QUOTdwgs (2)"/>
      <sheetName val="100082"/>
      <sheetName val="Trial"/>
      <sheetName val="E10.2 &amp; E10.3"/>
      <sheetName val="Cons. Lead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INDUS MOTOR COMPANY LIMITED</v>
          </cell>
        </row>
        <row r="3">
          <cell r="A3" t="str">
            <v xml:space="preserve">STATEMENT OF FUNDS POSITION  </v>
          </cell>
        </row>
        <row r="4">
          <cell r="A4" t="str">
            <v>AS ON JULY 31, 2001</v>
          </cell>
        </row>
        <row r="5">
          <cell r="S5" t="str">
            <v>Rupees</v>
          </cell>
        </row>
        <row r="6">
          <cell r="A6" t="str">
            <v xml:space="preserve">Banks </v>
          </cell>
          <cell r="C6" t="str">
            <v>Limit</v>
          </cell>
          <cell r="E6" t="str">
            <v>Over Draft</v>
          </cell>
          <cell r="G6" t="str">
            <v>Un Utilized</v>
          </cell>
          <cell r="I6" t="str">
            <v>Bank Book  Jul '01</v>
          </cell>
          <cell r="M6" t="str">
            <v>Bank Book  Jun '01</v>
          </cell>
          <cell r="Q6" t="str">
            <v>Mark up</v>
          </cell>
          <cell r="S6" t="str">
            <v>Remarks</v>
          </cell>
        </row>
        <row r="7">
          <cell r="E7" t="str">
            <v>Utilized</v>
          </cell>
          <cell r="G7" t="str">
            <v>Limit</v>
          </cell>
          <cell r="I7" t="str">
            <v>Cash at Bank</v>
          </cell>
          <cell r="K7" t="str">
            <v>Over Draft</v>
          </cell>
          <cell r="M7" t="str">
            <v>Cash at Bank</v>
          </cell>
          <cell r="O7" t="str">
            <v>Over Draft</v>
          </cell>
          <cell r="Q7" t="str">
            <v>Rate</v>
          </cell>
        </row>
        <row r="9">
          <cell r="A9" t="str">
            <v>Bank Over Draft Accounts</v>
          </cell>
        </row>
        <row r="11">
          <cell r="A11" t="str">
            <v>Askari Commercial Bank</v>
          </cell>
          <cell r="B11" t="str">
            <v>*</v>
          </cell>
          <cell r="C11">
            <v>-20000000</v>
          </cell>
          <cell r="G11">
            <v>-20000000</v>
          </cell>
          <cell r="I11">
            <v>0</v>
          </cell>
          <cell r="K11">
            <v>-1843263.9599999785</v>
          </cell>
          <cell r="M11">
            <v>72609.040000021458</v>
          </cell>
          <cell r="O11">
            <v>0</v>
          </cell>
          <cell r="Q11">
            <v>0.14000000000000001</v>
          </cell>
        </row>
        <row r="12">
          <cell r="A12" t="str">
            <v>Emirates Bank International</v>
          </cell>
          <cell r="B12" t="str">
            <v>*</v>
          </cell>
          <cell r="C12">
            <v>-25000000</v>
          </cell>
          <cell r="E12">
            <v>-127857</v>
          </cell>
          <cell r="G12">
            <v>-24872143</v>
          </cell>
          <cell r="I12">
            <v>0</v>
          </cell>
          <cell r="K12">
            <v>-230855.54999999702</v>
          </cell>
          <cell r="M12">
            <v>0</v>
          </cell>
          <cell r="O12">
            <v>-21791771.549999997</v>
          </cell>
          <cell r="Q12">
            <v>0.12</v>
          </cell>
        </row>
        <row r="13">
          <cell r="A13" t="str">
            <v>ABN-Amro Bank</v>
          </cell>
          <cell r="B13" t="str">
            <v>*</v>
          </cell>
          <cell r="C13">
            <v>-150000000</v>
          </cell>
          <cell r="G13">
            <v>-150000000</v>
          </cell>
          <cell r="I13">
            <v>0</v>
          </cell>
          <cell r="K13">
            <v>-49828178</v>
          </cell>
          <cell r="M13">
            <v>210489</v>
          </cell>
          <cell r="O13">
            <v>0</v>
          </cell>
          <cell r="Q13">
            <v>0.12</v>
          </cell>
        </row>
        <row r="14">
          <cell r="A14" t="str">
            <v>Bank of Tokyo</v>
          </cell>
          <cell r="B14" t="str">
            <v>*</v>
          </cell>
          <cell r="C14">
            <v>-30000000</v>
          </cell>
          <cell r="E14">
            <v>-6285</v>
          </cell>
          <cell r="G14">
            <v>-29993715</v>
          </cell>
          <cell r="I14">
            <v>0</v>
          </cell>
          <cell r="K14">
            <v>-11707.64999999851</v>
          </cell>
          <cell r="M14">
            <v>0</v>
          </cell>
          <cell r="O14">
            <v>-347651.64999999851</v>
          </cell>
          <cell r="Q14">
            <v>0.1</v>
          </cell>
        </row>
        <row r="15">
          <cell r="A15" t="str">
            <v>Metropolitan Bank Limited</v>
          </cell>
          <cell r="B15" t="str">
            <v>*</v>
          </cell>
          <cell r="C15">
            <v>-25000000</v>
          </cell>
          <cell r="G15">
            <v>-25000000</v>
          </cell>
          <cell r="I15">
            <v>23481000</v>
          </cell>
          <cell r="K15">
            <v>0</v>
          </cell>
          <cell r="M15">
            <v>0</v>
          </cell>
          <cell r="O15">
            <v>-20581358</v>
          </cell>
          <cell r="Q15">
            <v>0.12</v>
          </cell>
        </row>
        <row r="16">
          <cell r="A16" t="str">
            <v>Habib Bank AG Zurich-Main Account</v>
          </cell>
          <cell r="B16" t="str">
            <v>*</v>
          </cell>
          <cell r="C16">
            <v>-40000000</v>
          </cell>
          <cell r="E16">
            <v>-16414118</v>
          </cell>
          <cell r="G16">
            <v>-23585882</v>
          </cell>
          <cell r="I16">
            <v>0</v>
          </cell>
          <cell r="K16">
            <v>-79210187.050000191</v>
          </cell>
          <cell r="M16">
            <v>0</v>
          </cell>
          <cell r="O16">
            <v>-159866824.05000019</v>
          </cell>
          <cell r="Q16">
            <v>0.12</v>
          </cell>
        </row>
        <row r="17">
          <cell r="A17" t="str">
            <v>Credit Agricole Indosuez</v>
          </cell>
          <cell r="B17" t="str">
            <v>*</v>
          </cell>
          <cell r="C17">
            <v>-85000000</v>
          </cell>
          <cell r="E17">
            <v>-70502253</v>
          </cell>
          <cell r="G17">
            <v>-14497747</v>
          </cell>
          <cell r="I17">
            <v>0</v>
          </cell>
          <cell r="K17">
            <v>-57298236.529999971</v>
          </cell>
          <cell r="M17">
            <v>0</v>
          </cell>
          <cell r="O17">
            <v>-75813940.529999971</v>
          </cell>
          <cell r="Q17">
            <v>0.105</v>
          </cell>
        </row>
        <row r="18">
          <cell r="A18" t="str">
            <v>Hongkong &amp; Shanghai Banking Corporation</v>
          </cell>
          <cell r="B18" t="str">
            <v>*</v>
          </cell>
          <cell r="C18">
            <v>-50000000</v>
          </cell>
          <cell r="E18">
            <v>-18166533</v>
          </cell>
          <cell r="G18">
            <v>-31833467</v>
          </cell>
          <cell r="I18">
            <v>0</v>
          </cell>
          <cell r="K18">
            <v>-18166534.480000004</v>
          </cell>
          <cell r="M18">
            <v>0</v>
          </cell>
          <cell r="O18">
            <v>-42004420.480000004</v>
          </cell>
          <cell r="Q18">
            <v>0.12</v>
          </cell>
        </row>
        <row r="19">
          <cell r="A19" t="str">
            <v>Faysal Bank Limited</v>
          </cell>
          <cell r="B19" t="str">
            <v>*</v>
          </cell>
          <cell r="C19">
            <v>-100000000</v>
          </cell>
          <cell r="G19">
            <v>-100000000</v>
          </cell>
          <cell r="I19">
            <v>205914.46000000834</v>
          </cell>
          <cell r="K19">
            <v>0</v>
          </cell>
          <cell r="M19">
            <v>205914.46000000834</v>
          </cell>
          <cell r="O19">
            <v>0</v>
          </cell>
          <cell r="Q19">
            <v>0.11749999999999999</v>
          </cell>
        </row>
        <row r="20">
          <cell r="A20" t="str">
            <v>Societe Generale</v>
          </cell>
          <cell r="B20" t="str">
            <v>*</v>
          </cell>
          <cell r="C20">
            <v>-60000000</v>
          </cell>
          <cell r="G20">
            <v>-60000000</v>
          </cell>
          <cell r="I20">
            <v>458.07900000363588</v>
          </cell>
          <cell r="K20">
            <v>0</v>
          </cell>
          <cell r="M20">
            <v>958.07900000363588</v>
          </cell>
          <cell r="O20">
            <v>0</v>
          </cell>
          <cell r="Q20">
            <v>0.12</v>
          </cell>
        </row>
        <row r="21">
          <cell r="A21" t="str">
            <v xml:space="preserve">Standard Chartered Grindlays Bank   </v>
          </cell>
          <cell r="B21" t="str">
            <v>*</v>
          </cell>
          <cell r="C21">
            <v>-100000000</v>
          </cell>
          <cell r="G21">
            <v>-100000000</v>
          </cell>
          <cell r="I21">
            <v>73197.539999991655</v>
          </cell>
          <cell r="K21">
            <v>0</v>
          </cell>
          <cell r="M21">
            <v>4932.5399999916553</v>
          </cell>
          <cell r="O21">
            <v>0</v>
          </cell>
          <cell r="Q21">
            <v>0.105</v>
          </cell>
        </row>
        <row r="22">
          <cell r="A22" t="str">
            <v xml:space="preserve">Union Bank - (Ex -Bank of America)  </v>
          </cell>
          <cell r="B22" t="str">
            <v>*</v>
          </cell>
          <cell r="C22">
            <v>-50000000</v>
          </cell>
          <cell r="G22">
            <v>-50000000</v>
          </cell>
          <cell r="I22">
            <v>79292.310000000522</v>
          </cell>
          <cell r="K22">
            <v>0</v>
          </cell>
          <cell r="M22">
            <v>79292.310000000522</v>
          </cell>
          <cell r="O22">
            <v>0</v>
          </cell>
          <cell r="Q22">
            <v>0.12</v>
          </cell>
        </row>
        <row r="23">
          <cell r="A23" t="str">
            <v xml:space="preserve">American Express Bank  </v>
          </cell>
          <cell r="B23" t="str">
            <v>*</v>
          </cell>
          <cell r="C23">
            <v>-50000000</v>
          </cell>
          <cell r="G23">
            <v>-50000000</v>
          </cell>
          <cell r="I23">
            <v>35260.159999996424</v>
          </cell>
          <cell r="K23">
            <v>0</v>
          </cell>
          <cell r="M23">
            <v>0</v>
          </cell>
          <cell r="O23">
            <v>-49927732.840000004</v>
          </cell>
          <cell r="Q23">
            <v>0.12</v>
          </cell>
        </row>
        <row r="24">
          <cell r="A24" t="str">
            <v>ANZ Grindlays Bank</v>
          </cell>
          <cell r="B24" t="str">
            <v>*</v>
          </cell>
          <cell r="C24">
            <v>-280000000</v>
          </cell>
          <cell r="G24">
            <v>-280000000</v>
          </cell>
          <cell r="I24">
            <v>0</v>
          </cell>
          <cell r="K24">
            <v>-67442565.609999955</v>
          </cell>
          <cell r="M24">
            <v>524456.3900000453</v>
          </cell>
          <cell r="O24">
            <v>0</v>
          </cell>
          <cell r="Q24">
            <v>0.12</v>
          </cell>
        </row>
        <row r="25">
          <cell r="A25" t="str">
            <v>Habib Bank Limited Korangi Branch</v>
          </cell>
          <cell r="B25" t="str">
            <v>*</v>
          </cell>
          <cell r="C25">
            <v>-200000000</v>
          </cell>
          <cell r="E25">
            <v>-111670</v>
          </cell>
          <cell r="G25">
            <v>-199888330</v>
          </cell>
          <cell r="I25">
            <v>0</v>
          </cell>
          <cell r="K25">
            <v>-4635069.9399999976</v>
          </cell>
          <cell r="M25">
            <v>0</v>
          </cell>
          <cell r="O25">
            <v>-285898.93999999762</v>
          </cell>
          <cell r="Q25">
            <v>0.12</v>
          </cell>
        </row>
        <row r="27">
          <cell r="C27">
            <v>-1265000000</v>
          </cell>
          <cell r="D27">
            <v>0</v>
          </cell>
          <cell r="E27">
            <v>-105328716</v>
          </cell>
          <cell r="G27">
            <v>-1159671284</v>
          </cell>
          <cell r="I27">
            <v>23875122.549000002</v>
          </cell>
          <cell r="K27">
            <v>-278666598.7700001</v>
          </cell>
          <cell r="M27">
            <v>1098651.8190000709</v>
          </cell>
          <cell r="O27">
            <v>-370619598.04000014</v>
          </cell>
        </row>
        <row r="29">
          <cell r="A29" t="str">
            <v>Current &amp; Saving Accounts</v>
          </cell>
        </row>
        <row r="31">
          <cell r="A31" t="str">
            <v xml:space="preserve">Deutsche Bank </v>
          </cell>
          <cell r="I31">
            <v>4750.2600000000093</v>
          </cell>
          <cell r="K31">
            <v>0</v>
          </cell>
          <cell r="M31">
            <v>4750.2600000000093</v>
          </cell>
          <cell r="O31">
            <v>0</v>
          </cell>
          <cell r="S31" t="str">
            <v>Dormant account</v>
          </cell>
        </row>
        <row r="32">
          <cell r="A32" t="str">
            <v>Habib Bank AG Zurich-Old Account</v>
          </cell>
          <cell r="I32">
            <v>125.69999999925494</v>
          </cell>
          <cell r="K32">
            <v>0</v>
          </cell>
          <cell r="M32">
            <v>125.70000000000073</v>
          </cell>
          <cell r="O32">
            <v>0</v>
          </cell>
        </row>
        <row r="33">
          <cell r="A33" t="str">
            <v>Habib Bank AG Zurich-Lahore</v>
          </cell>
          <cell r="B33" t="str">
            <v>*</v>
          </cell>
          <cell r="I33">
            <v>0</v>
          </cell>
          <cell r="K33">
            <v>-7983569.224999994</v>
          </cell>
          <cell r="M33">
            <v>0</v>
          </cell>
          <cell r="O33">
            <v>-2762169.224999994</v>
          </cell>
        </row>
        <row r="34">
          <cell r="A34" t="str">
            <v>Muslim Commercial Bank</v>
          </cell>
          <cell r="B34" t="str">
            <v>*</v>
          </cell>
          <cell r="I34">
            <v>13811.480000000447</v>
          </cell>
          <cell r="K34">
            <v>0</v>
          </cell>
          <cell r="M34">
            <v>27986.480000000447</v>
          </cell>
          <cell r="O34">
            <v>0</v>
          </cell>
        </row>
        <row r="35">
          <cell r="A35" t="str">
            <v>National Bank of Pakistan</v>
          </cell>
          <cell r="B35" t="str">
            <v>*</v>
          </cell>
          <cell r="I35">
            <v>0</v>
          </cell>
          <cell r="K35">
            <v>0</v>
          </cell>
          <cell r="M35">
            <v>0</v>
          </cell>
          <cell r="O35">
            <v>0</v>
          </cell>
        </row>
        <row r="36">
          <cell r="A36" t="str">
            <v>Emirates Bank-Islamabad</v>
          </cell>
          <cell r="B36" t="str">
            <v>*</v>
          </cell>
          <cell r="I36">
            <v>142288.11000000313</v>
          </cell>
          <cell r="K36">
            <v>0</v>
          </cell>
          <cell r="M36">
            <v>0</v>
          </cell>
          <cell r="O36">
            <v>-82091.889999996871</v>
          </cell>
        </row>
        <row r="37">
          <cell r="A37" t="str">
            <v>Standard Chartered Grindlays- (Formerly ANZ Grindlays)-Peshawar</v>
          </cell>
          <cell r="B37" t="str">
            <v>*</v>
          </cell>
          <cell r="I37">
            <v>69645949.75999999</v>
          </cell>
          <cell r="K37">
            <v>0</v>
          </cell>
          <cell r="M37">
            <v>771999.75999999046</v>
          </cell>
          <cell r="O37">
            <v>0</v>
          </cell>
        </row>
        <row r="38">
          <cell r="A38" t="str">
            <v>National Bank - Awami Markaz</v>
          </cell>
          <cell r="B38" t="str">
            <v>*</v>
          </cell>
          <cell r="I38">
            <v>384048.34999999963</v>
          </cell>
          <cell r="K38">
            <v>0</v>
          </cell>
          <cell r="M38">
            <v>3323206.35</v>
          </cell>
          <cell r="O38">
            <v>0</v>
          </cell>
        </row>
        <row r="39">
          <cell r="A39" t="str">
            <v>MCB-Dividend Account</v>
          </cell>
          <cell r="B39" t="str">
            <v>*</v>
          </cell>
          <cell r="I39">
            <v>204087.38</v>
          </cell>
          <cell r="K39">
            <v>0</v>
          </cell>
          <cell r="M39">
            <v>196639.38</v>
          </cell>
          <cell r="O39">
            <v>0</v>
          </cell>
        </row>
        <row r="40">
          <cell r="A40" t="str">
            <v>Habib Bank AG Zurich-Rawalpindi</v>
          </cell>
          <cell r="B40" t="str">
            <v>*</v>
          </cell>
          <cell r="I40">
            <v>0</v>
          </cell>
          <cell r="K40">
            <v>-25011068</v>
          </cell>
          <cell r="M40">
            <v>2112887</v>
          </cell>
          <cell r="O40">
            <v>0</v>
          </cell>
        </row>
        <row r="41">
          <cell r="A41" t="str">
            <v>MCB-Dividend Account-1996</v>
          </cell>
          <cell r="B41" t="str">
            <v>*</v>
          </cell>
          <cell r="I41">
            <v>427226</v>
          </cell>
          <cell r="K41">
            <v>0</v>
          </cell>
          <cell r="M41">
            <v>432296</v>
          </cell>
          <cell r="O41">
            <v>0</v>
          </cell>
        </row>
        <row r="42">
          <cell r="A42" t="str">
            <v>MCB P&amp;L A/C - 1996</v>
          </cell>
          <cell r="B42" t="str">
            <v>*</v>
          </cell>
          <cell r="I42">
            <v>0</v>
          </cell>
          <cell r="K42">
            <v>-332.65000000021973</v>
          </cell>
          <cell r="M42">
            <v>0</v>
          </cell>
          <cell r="O42">
            <v>-332.65000000021973</v>
          </cell>
        </row>
        <row r="43">
          <cell r="A43" t="str">
            <v xml:space="preserve">CitiBank  </v>
          </cell>
          <cell r="B43" t="str">
            <v>*</v>
          </cell>
          <cell r="I43">
            <v>0</v>
          </cell>
          <cell r="K43">
            <v>-2931177</v>
          </cell>
          <cell r="M43">
            <v>74823</v>
          </cell>
          <cell r="O43">
            <v>0</v>
          </cell>
        </row>
        <row r="44">
          <cell r="A44" t="str">
            <v>MCB-Main Br. Dividend - 3</v>
          </cell>
          <cell r="B44" t="str">
            <v>*</v>
          </cell>
          <cell r="I44">
            <v>16715</v>
          </cell>
          <cell r="K44">
            <v>0</v>
          </cell>
          <cell r="M44">
            <v>27015</v>
          </cell>
          <cell r="O44">
            <v>0</v>
          </cell>
        </row>
        <row r="45">
          <cell r="A45" t="str">
            <v>HBZ-Collection Account</v>
          </cell>
          <cell r="B45" t="str">
            <v>*</v>
          </cell>
          <cell r="I45">
            <v>130420074.73000002</v>
          </cell>
          <cell r="K45">
            <v>0</v>
          </cell>
          <cell r="M45">
            <v>82996152.730000019</v>
          </cell>
          <cell r="O45">
            <v>0</v>
          </cell>
        </row>
        <row r="46">
          <cell r="A46" t="str">
            <v>HBZ-Lahore#2</v>
          </cell>
          <cell r="B46" t="str">
            <v>*</v>
          </cell>
          <cell r="I46">
            <v>47339</v>
          </cell>
          <cell r="K46">
            <v>0</v>
          </cell>
          <cell r="M46">
            <v>47339</v>
          </cell>
          <cell r="O46">
            <v>0</v>
          </cell>
        </row>
        <row r="47">
          <cell r="A47" t="str">
            <v xml:space="preserve">Habib Bank Limited Dividend Account  </v>
          </cell>
          <cell r="B47" t="str">
            <v>*</v>
          </cell>
          <cell r="I47">
            <v>66235.02</v>
          </cell>
          <cell r="K47">
            <v>0</v>
          </cell>
          <cell r="M47">
            <v>78805.02</v>
          </cell>
          <cell r="O47">
            <v>0</v>
          </cell>
        </row>
        <row r="48">
          <cell r="A48" t="str">
            <v>HBZ-Foreign Curr. A/c (US$2 million deposit)</v>
          </cell>
          <cell r="B48" t="str">
            <v>*</v>
          </cell>
          <cell r="I48">
            <v>0</v>
          </cell>
          <cell r="K48">
            <v>0.25</v>
          </cell>
          <cell r="M48">
            <v>0</v>
          </cell>
          <cell r="O48">
            <v>0.25</v>
          </cell>
          <cell r="Q48">
            <v>0.04</v>
          </cell>
        </row>
        <row r="49">
          <cell r="A49" t="str">
            <v xml:space="preserve">National bank (Corporate Branch)-PIDC </v>
          </cell>
          <cell r="B49" t="str">
            <v>*</v>
          </cell>
          <cell r="I49">
            <v>29</v>
          </cell>
          <cell r="K49">
            <v>0</v>
          </cell>
          <cell r="M49">
            <v>29</v>
          </cell>
          <cell r="O49">
            <v>0</v>
          </cell>
        </row>
        <row r="50">
          <cell r="A50" t="str">
            <v xml:space="preserve">Habib Bank Ltd Korangi Branch.  </v>
          </cell>
          <cell r="B50" t="str">
            <v>*</v>
          </cell>
          <cell r="I50">
            <v>0</v>
          </cell>
          <cell r="K50">
            <v>0</v>
          </cell>
          <cell r="M50">
            <v>0</v>
          </cell>
          <cell r="O50">
            <v>0</v>
          </cell>
        </row>
        <row r="51">
          <cell r="A51" t="str">
            <v xml:space="preserve">HBL Korangi Branch Div II  </v>
          </cell>
          <cell r="B51" t="str">
            <v>*</v>
          </cell>
          <cell r="I51">
            <v>327229.43</v>
          </cell>
          <cell r="K51">
            <v>0</v>
          </cell>
          <cell r="M51">
            <v>358624.43</v>
          </cell>
          <cell r="O51">
            <v>0</v>
          </cell>
        </row>
        <row r="52">
          <cell r="A52" t="str">
            <v xml:space="preserve">HBL Call Deposit  </v>
          </cell>
          <cell r="B52" t="str">
            <v>*</v>
          </cell>
          <cell r="I52">
            <v>0</v>
          </cell>
          <cell r="K52">
            <v>0</v>
          </cell>
          <cell r="M52">
            <v>0</v>
          </cell>
          <cell r="O52">
            <v>0</v>
          </cell>
        </row>
        <row r="53">
          <cell r="A53" t="str">
            <v xml:space="preserve">HBZ Daihatsu Booking  </v>
          </cell>
          <cell r="B53" t="str">
            <v>*</v>
          </cell>
          <cell r="I53">
            <v>0</v>
          </cell>
          <cell r="K53">
            <v>-375835</v>
          </cell>
          <cell r="M53">
            <v>0</v>
          </cell>
          <cell r="O53">
            <v>-375835</v>
          </cell>
        </row>
        <row r="54">
          <cell r="A54" t="str">
            <v>Metropolitan-Multiplier Account</v>
          </cell>
          <cell r="B54" t="str">
            <v>*</v>
          </cell>
          <cell r="I54">
            <v>169976</v>
          </cell>
          <cell r="K54">
            <v>0</v>
          </cell>
          <cell r="M54">
            <v>70153</v>
          </cell>
          <cell r="O54">
            <v>0</v>
          </cell>
        </row>
        <row r="55">
          <cell r="A55" t="str">
            <v>Bank Alfalah</v>
          </cell>
          <cell r="I55">
            <v>0</v>
          </cell>
          <cell r="K55">
            <v>-8284000</v>
          </cell>
          <cell r="M55">
            <v>0</v>
          </cell>
          <cell r="O55">
            <v>-5872000</v>
          </cell>
        </row>
        <row r="56">
          <cell r="A56" t="str">
            <v>Total Cash at Bank as per bank book</v>
          </cell>
          <cell r="I56">
            <v>201869885.22</v>
          </cell>
          <cell r="K56">
            <v>-44585981.624999993</v>
          </cell>
          <cell r="M56">
            <v>90522832.110000014</v>
          </cell>
          <cell r="O56">
            <v>-9092428.5149999913</v>
          </cell>
        </row>
        <row r="58">
          <cell r="A58" t="str">
            <v>Total of Cash at Bank / (Bank Over Draft)</v>
          </cell>
          <cell r="I58">
            <v>225745007.76899999</v>
          </cell>
          <cell r="K58">
            <v>-323252580.3950001</v>
          </cell>
          <cell r="M58">
            <v>91621483.92900008</v>
          </cell>
          <cell r="O58">
            <v>-379712026.55500013</v>
          </cell>
        </row>
        <row r="59">
          <cell r="A59" t="str">
            <v>Petty Cash /Cash Imperest</v>
          </cell>
        </row>
        <row r="60">
          <cell r="A60" t="str">
            <v>Head office main cash float</v>
          </cell>
          <cell r="I60">
            <v>5279668</v>
          </cell>
          <cell r="M60">
            <v>1880842</v>
          </cell>
        </row>
        <row r="61">
          <cell r="A61" t="str">
            <v>Ware house</v>
          </cell>
          <cell r="I61">
            <v>1000</v>
          </cell>
          <cell r="M61">
            <v>1000</v>
          </cell>
        </row>
        <row r="62">
          <cell r="A62" t="str">
            <v>Ware house - PDI/FFS</v>
          </cell>
          <cell r="I62">
            <v>3000</v>
          </cell>
          <cell r="M62">
            <v>3000</v>
          </cell>
        </row>
        <row r="63">
          <cell r="A63" t="str">
            <v>Parts</v>
          </cell>
          <cell r="I63">
            <v>10000</v>
          </cell>
          <cell r="M63">
            <v>10000</v>
          </cell>
        </row>
        <row r="64">
          <cell r="A64" t="str">
            <v>Islamabad Office</v>
          </cell>
          <cell r="I64">
            <v>0</v>
          </cell>
          <cell r="M64">
            <v>0</v>
          </cell>
        </row>
        <row r="65">
          <cell r="A65" t="str">
            <v>Plant administration</v>
          </cell>
          <cell r="I65">
            <v>5000</v>
          </cell>
          <cell r="M65">
            <v>5000</v>
          </cell>
        </row>
        <row r="66">
          <cell r="A66" t="str">
            <v>City Office</v>
          </cell>
          <cell r="I66">
            <v>5500</v>
          </cell>
          <cell r="M66">
            <v>5500</v>
          </cell>
        </row>
        <row r="67">
          <cell r="A67" t="str">
            <v>Islamabad Office- Service Deptt</v>
          </cell>
          <cell r="I67">
            <v>49270</v>
          </cell>
          <cell r="M67">
            <v>4270</v>
          </cell>
        </row>
        <row r="68">
          <cell r="A68" t="str">
            <v>Defence Sales Budget</v>
          </cell>
          <cell r="I68">
            <v>20343</v>
          </cell>
          <cell r="M68">
            <v>-11708</v>
          </cell>
        </row>
        <row r="69">
          <cell r="A69" t="str">
            <v>Lahore Office</v>
          </cell>
          <cell r="I69">
            <v>6226</v>
          </cell>
          <cell r="M69">
            <v>6226</v>
          </cell>
        </row>
        <row r="70">
          <cell r="A70" t="str">
            <v>Total Cash in Hand</v>
          </cell>
          <cell r="I70">
            <v>5380007</v>
          </cell>
          <cell r="M70">
            <v>1904130</v>
          </cell>
        </row>
        <row r="71">
          <cell r="A71" t="str">
            <v>Term Deposit</v>
          </cell>
        </row>
        <row r="72">
          <cell r="A72" t="str">
            <v>Credit Agricole Indosuez</v>
          </cell>
          <cell r="I72">
            <v>0</v>
          </cell>
          <cell r="M72">
            <v>0</v>
          </cell>
        </row>
        <row r="73">
          <cell r="A73" t="str">
            <v>Societe Generale</v>
          </cell>
          <cell r="I73">
            <v>0</v>
          </cell>
          <cell r="M73">
            <v>0</v>
          </cell>
        </row>
        <row r="74">
          <cell r="I74">
            <v>0</v>
          </cell>
          <cell r="M74">
            <v>0</v>
          </cell>
        </row>
        <row r="76">
          <cell r="A76" t="str">
            <v>TOTAL CASH / (OVER DRAFT)</v>
          </cell>
          <cell r="I76">
            <v>231125014.76899999</v>
          </cell>
          <cell r="K76">
            <v>-323252580.3950001</v>
          </cell>
          <cell r="M76">
            <v>93525613.92900008</v>
          </cell>
          <cell r="O76">
            <v>-379712026.55500013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1_5_old_"/>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 val="I-BR"/>
      <sheetName val="I-B"/>
      <sheetName val="Balance_Sheet2"/>
      <sheetName val="Statement_of_Ch2"/>
      <sheetName val="Note6-8_22"/>
      <sheetName val="Note9-9_62"/>
      <sheetName val="Note_9_7-9_92"/>
      <sheetName val="Notes10-10_62"/>
      <sheetName val="11-11_42"/>
      <sheetName val="Note_12_2"/>
      <sheetName val="Note12_3-17_12"/>
      <sheetName val="Note19-21_12"/>
      <sheetName val="Note21_2-222"/>
      <sheetName val="Notes23-25_12"/>
      <sheetName val="Notes25_2-312"/>
      <sheetName val="Notes36-36_22"/>
      <sheetName val="Note_452"/>
      <sheetName val="Annexure_(3)2"/>
      <sheetName val="Assets_20022"/>
      <sheetName val="Note_9_7-9_8_(2)2"/>
      <sheetName val="Liabiliteis_20022"/>
      <sheetName val="P&amp;L_20022"/>
      <sheetName val="Sheet1_(3)2"/>
      <sheetName val="Computa_Tax2"/>
      <sheetName val="Notes42_2-442"/>
      <sheetName val="Com_TaxJul-Dec012"/>
      <sheetName val="Computa_Tax_(2)2"/>
      <sheetName val="D_Tax20022"/>
      <sheetName val="Note_12(3)2"/>
      <sheetName val="Change_Note2"/>
      <sheetName val="Change_Note_22"/>
      <sheetName val="Sheet1_(4)2"/>
      <sheetName val="summary_(3)2"/>
      <sheetName val="pinex_(2)2"/>
      <sheetName val="Annexure_(2)2"/>
      <sheetName val="Assets_(2)2"/>
      <sheetName val="summary_(2)2"/>
      <sheetName val="Deferred_(2)2"/>
      <sheetName val="Sheet2_(2)2"/>
      <sheetName val="Sheet3_(2)2"/>
      <sheetName val="Sheet1_(2)2"/>
      <sheetName val="Total_Adjustments2"/>
      <sheetName val="Note_12_(2)2"/>
      <sheetName val="Defeered_Work2"/>
      <sheetName val="BUs in Com Imp WO SS CS"/>
      <sheetName val="EMOF Portfo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AL905"/>
      <sheetName val="Deposits"/>
      <sheetName val="Implied Rate"/>
      <sheetName val="Tables"/>
      <sheetName val="BS-OVS"/>
      <sheetName val="3_2"/>
      <sheetName val="Entries"/>
      <sheetName val="Un_Real"/>
      <sheetName val="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BAHRAIN"/>
      <sheetName val="BSDOMOVS"/>
      <sheetName val="INPUT"/>
      <sheetName val="Individual"/>
    </sheetNames>
    <sheetDataSet>
      <sheetData sheetId="0" refreshError="1"/>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F11" t="str">
            <v>Equitable Mortgage / Hypothecation of Fixed Assets</v>
          </cell>
        </row>
        <row r="12">
          <cell r="F12" t="str">
            <v>Equitable Mortgage of Property</v>
          </cell>
        </row>
        <row r="13">
          <cell r="F13" t="str">
            <v>First Hypothecation Charge on Current Assets</v>
          </cell>
        </row>
        <row r="14">
          <cell r="F14" t="str">
            <v>First Hypothecation Charge on Fixed Assets</v>
          </cell>
        </row>
        <row r="15">
          <cell r="F15" t="str">
            <v xml:space="preserve">Hypothecation of Fixed Assets </v>
          </cell>
        </row>
        <row r="16">
          <cell r="F16" t="str">
            <v>Lien on Deposit Certificates</v>
          </cell>
        </row>
        <row r="17">
          <cell r="F17" t="str">
            <v xml:space="preserve">Lien on Term Deposit Receipt TDR issued (Local Currency) </v>
          </cell>
        </row>
        <row r="18">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B25" t="str">
            <v>Active</v>
          </cell>
          <cell r="F25" t="str">
            <v>Pledge of Foreign currency Bonds</v>
          </cell>
        </row>
        <row r="26">
          <cell r="B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B30" t="str">
            <v>Corporate</v>
          </cell>
          <cell r="F30" t="str">
            <v>Pledge of Shares (Non Main Index)</v>
          </cell>
        </row>
        <row r="31">
          <cell r="B31" t="str">
            <v>Bank / DFI</v>
          </cell>
          <cell r="F31" t="str">
            <v>Pledge of Term Deposit Receipt TDR issued by Other Fin. Institution</v>
          </cell>
        </row>
        <row r="32">
          <cell r="B32" t="str">
            <v>Government</v>
          </cell>
          <cell r="F32" t="str">
            <v>Pledge of Work in Process and Finished Goods</v>
          </cell>
        </row>
        <row r="33">
          <cell r="B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B38" t="str">
            <v xml:space="preserve">Fixed </v>
          </cell>
          <cell r="F38" t="str">
            <v xml:space="preserve">Trust Receipt </v>
          </cell>
        </row>
        <row r="39">
          <cell r="B39" t="str">
            <v>Floating</v>
          </cell>
        </row>
        <row r="43">
          <cell r="B43" t="str">
            <v>Monthly</v>
          </cell>
        </row>
        <row r="44">
          <cell r="B44" t="str">
            <v>Quarterly</v>
          </cell>
        </row>
        <row r="45">
          <cell r="B45" t="str">
            <v>Half Yearly</v>
          </cell>
        </row>
        <row r="46">
          <cell r="B46" t="str">
            <v>Annually</v>
          </cell>
        </row>
        <row r="47">
          <cell r="B47" t="str">
            <v>At Maturity</v>
          </cell>
        </row>
        <row r="48">
          <cell r="B48" t="str">
            <v>No Interest</v>
          </cell>
        </row>
      </sheetData>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Lookups"/>
      <sheetName val="REV-SH "/>
      <sheetName val="F-HL"/>
      <sheetName val="DISC"/>
      <sheetName val="SCRIPTS"/>
      <sheetName val="KH-57"/>
      <sheetName val="GAP"/>
      <sheetName val="MTM-P"/>
      <sheetName val="EXP"/>
      <sheetName val="FIB"/>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98.900599999999997</v>
          </cell>
        </row>
        <row r="14">
          <cell r="C14" t="str">
            <v>KARACHI SHIPYARD &amp; ENGINEERING WORKS LTD-SUKUK (04-02-08)</v>
          </cell>
          <cell r="D14" t="str">
            <v>Non-Traded</v>
          </cell>
          <cell r="E14">
            <v>98.892899999999997</v>
          </cell>
        </row>
        <row r="15">
          <cell r="C15" t="str">
            <v>NATIONAL INDUSTRIAL PARK DEVEL. &amp; MANAGEMENT Co. SUKUK (11-08-07)</v>
          </cell>
          <cell r="D15" t="str">
            <v>Non-Traded</v>
          </cell>
          <cell r="E15">
            <v>100.4008</v>
          </cell>
        </row>
        <row r="16">
          <cell r="C16" t="str">
            <v>SCB (PAK) LTD-TFC (01-02-06)</v>
          </cell>
          <cell r="D16" t="str">
            <v>Traded</v>
          </cell>
          <cell r="E16">
            <v>100.97499999999999</v>
          </cell>
        </row>
        <row r="17">
          <cell r="C17" t="str">
            <v>WAPDA-SUKUK (05-01-06)</v>
          </cell>
          <cell r="D17" t="str">
            <v>Non-Traded</v>
          </cell>
          <cell r="E17">
            <v>99.628100000000003</v>
          </cell>
        </row>
        <row r="18">
          <cell r="C18" t="str">
            <v>WAPDA-SUKUK (13-07-07)</v>
          </cell>
          <cell r="D18" t="str">
            <v>Non-Traded</v>
          </cell>
          <cell r="E18">
            <v>94.508899999999997</v>
          </cell>
        </row>
        <row r="20">
          <cell r="C20" t="str">
            <v>ORIX LEASING PAKISTAN LTD-TFC (25-05-07)</v>
          </cell>
          <cell r="D20" t="str">
            <v>Non-Traded</v>
          </cell>
          <cell r="E20">
            <v>99.413600000000002</v>
          </cell>
        </row>
        <row r="21">
          <cell r="C21" t="str">
            <v>ORIX LEASING PAKISTAN LTD-TFC (15-01-08)</v>
          </cell>
          <cell r="D21" t="str">
            <v>Non-Traded</v>
          </cell>
          <cell r="E21">
            <v>98.743799999999993</v>
          </cell>
        </row>
        <row r="22">
          <cell r="C22" t="str">
            <v>PAK KUWAIT INVESTMENT COMPANY LTD-TFC (23-02-06)</v>
          </cell>
          <cell r="D22" t="str">
            <v>Non-Traded</v>
          </cell>
          <cell r="E22">
            <v>99.943200000000004</v>
          </cell>
        </row>
        <row r="23">
          <cell r="C23" t="str">
            <v>PAK KUWAIT INVESTMENT COMPANY LTD-TFC (28-03-06)</v>
          </cell>
          <cell r="D23" t="str">
            <v>Non-Traded</v>
          </cell>
          <cell r="E23">
            <v>99.893000000000001</v>
          </cell>
        </row>
        <row r="25">
          <cell r="C25" t="str">
            <v>BANK AL-HABIB LTD-TFC (15-07-04) 10% cap</v>
          </cell>
          <cell r="D25" t="str">
            <v>Non-Traded</v>
          </cell>
          <cell r="E25">
            <v>93.432100000000005</v>
          </cell>
        </row>
        <row r="26">
          <cell r="C26" t="str">
            <v>BANK AL-HABIB LTD-TFC (07-02-07)</v>
          </cell>
          <cell r="D26" t="str">
            <v>Non-Traded</v>
          </cell>
          <cell r="E26">
            <v>93.365300000000005</v>
          </cell>
        </row>
        <row r="27">
          <cell r="C27" t="str">
            <v>BANK AL-HABIB LTD-TFC (15-06-09)</v>
          </cell>
          <cell r="D27" t="str">
            <v>Non-Traded</v>
          </cell>
          <cell r="E27">
            <v>87.232299999999995</v>
          </cell>
        </row>
        <row r="28">
          <cell r="C28" t="str">
            <v>ENGRO FERTILIZER LTD-TFC (30-11-07) </v>
          </cell>
          <cell r="D28" t="str">
            <v>Traded</v>
          </cell>
          <cell r="E28">
            <v>98.65</v>
          </cell>
        </row>
        <row r="29">
          <cell r="C29" t="str">
            <v>ENGRO FERTILIZER LTD-TFC (18-03-08) (PRP-I)</v>
          </cell>
          <cell r="D29" t="str">
            <v>Traded</v>
          </cell>
          <cell r="E29">
            <v>89</v>
          </cell>
        </row>
        <row r="30">
          <cell r="C30" t="str">
            <v>ENGRO FERTILIZER LTD-TFC (18-03-08) (PRP-II)</v>
          </cell>
          <cell r="D30" t="str">
            <v>Non-Traded</v>
          </cell>
          <cell r="E30">
            <v>87.249200000000002</v>
          </cell>
        </row>
        <row r="31">
          <cell r="C31" t="str">
            <v>ENGRO FERTILIZER LTD-TFC (17-12-09)</v>
          </cell>
          <cell r="D31" t="str">
            <v>Non-Traded</v>
          </cell>
          <cell r="E31">
            <v>93.827200000000005</v>
          </cell>
        </row>
        <row r="32">
          <cell r="C32" t="str">
            <v>JAHANGIR SIDDIQUI &amp; COMPANY LTD-TFC (21-11-06)</v>
          </cell>
          <cell r="D32" t="str">
            <v>Non-Traded</v>
          </cell>
          <cell r="E32">
            <v>98.323599999999999</v>
          </cell>
        </row>
        <row r="33">
          <cell r="C33" t="str">
            <v>JAHANGIR SIDDIQUI &amp; COMPANY LTD-TFC (04-07-07)</v>
          </cell>
          <cell r="D33" t="str">
            <v>Non-Traded</v>
          </cell>
          <cell r="E33">
            <v>95.604399999999998</v>
          </cell>
        </row>
        <row r="34">
          <cell r="C34" t="str">
            <v>ORIX LEASING PAKISTAN LTD-SUKUK (30-06-07)</v>
          </cell>
          <cell r="D34" t="str">
            <v>Non-Traded</v>
          </cell>
          <cell r="E34">
            <v>97.751599999999996</v>
          </cell>
        </row>
        <row r="35">
          <cell r="C35" t="str">
            <v>PAK ARAB FERTILIZERS LTD-TFC (28-02-08)</v>
          </cell>
          <cell r="D35" t="str">
            <v>Non-Traded</v>
          </cell>
          <cell r="E35">
            <v>96.847700000000003</v>
          </cell>
        </row>
        <row r="36">
          <cell r="C36" t="str">
            <v>PAK ARAB FERTILIZERS LTD-TFC (16-12-09)</v>
          </cell>
          <cell r="D36" t="str">
            <v>Non-Traded</v>
          </cell>
          <cell r="E36">
            <v>97.121200000000002</v>
          </cell>
        </row>
        <row r="37">
          <cell r="C37" t="str">
            <v>SUI SOUTHERN GAS COMPANY - SUKKUK (31-12-07) - I</v>
          </cell>
          <cell r="D37" t="str">
            <v>Non-Traded</v>
          </cell>
          <cell r="E37">
            <v>96.259299999999996</v>
          </cell>
        </row>
        <row r="38">
          <cell r="C38" t="str">
            <v>UNITED BANK LTD-TFC (10-08-04)</v>
          </cell>
          <cell r="D38" t="str">
            <v>Non-Traded</v>
          </cell>
          <cell r="E38">
            <v>90.928600000000003</v>
          </cell>
        </row>
        <row r="39">
          <cell r="C39" t="str">
            <v>UNITED BANK LTD-TFC (15-03-05)</v>
          </cell>
          <cell r="D39" t="str">
            <v>Non-Traded</v>
          </cell>
          <cell r="E39">
            <v>84.364500000000007</v>
          </cell>
        </row>
        <row r="40">
          <cell r="C40" t="str">
            <v>UNITED BANK LTD-TFC (08-09-06)</v>
          </cell>
          <cell r="D40" t="str">
            <v>Traded</v>
          </cell>
          <cell r="E40">
            <v>100.1917</v>
          </cell>
        </row>
        <row r="41">
          <cell r="C41" t="str">
            <v>UNITED BANK LTD-TFC (14-02-08)</v>
          </cell>
          <cell r="D41" t="str">
            <v>Non-Traded</v>
          </cell>
          <cell r="E41">
            <v>95.531599999999997</v>
          </cell>
        </row>
        <row r="43">
          <cell r="C43" t="str">
            <v>ALLIED BANK LTD-TFC (06-12-06)</v>
          </cell>
          <cell r="D43" t="str">
            <v>Non-Traded</v>
          </cell>
          <cell r="E43">
            <v>89.359099999999998</v>
          </cell>
        </row>
        <row r="44">
          <cell r="C44" t="str">
            <v>ALLIED BANK LTD-TFC (28-08-09)</v>
          </cell>
          <cell r="D44" t="str">
            <v>Non-Traded</v>
          </cell>
          <cell r="E44">
            <v>76.560400000000001</v>
          </cell>
        </row>
        <row r="45">
          <cell r="C45" t="str">
            <v>ASKARI BANK LTD-TFC (04-02-05)</v>
          </cell>
          <cell r="D45" t="str">
            <v>Traded</v>
          </cell>
          <cell r="E45">
            <v>99.523399999999995</v>
          </cell>
        </row>
        <row r="46">
          <cell r="C46" t="str">
            <v>ASKARI BANK LTD-TFC (31-10-05)</v>
          </cell>
          <cell r="D46" t="str">
            <v>Non-Traded</v>
          </cell>
          <cell r="E46">
            <v>98.987799999999993</v>
          </cell>
        </row>
        <row r="47">
          <cell r="C47" t="str">
            <v>ASKARI BANK LTD-TFC (18-11-09)</v>
          </cell>
          <cell r="D47" t="str">
            <v>Traded</v>
          </cell>
          <cell r="E47">
            <v>101.5</v>
          </cell>
        </row>
        <row r="48">
          <cell r="C48" t="str">
            <v>BANK ALFALAH LTD-TFC (23-11-04)</v>
          </cell>
          <cell r="D48" t="str">
            <v>Traded</v>
          </cell>
          <cell r="E48">
            <v>99.180400000000006</v>
          </cell>
        </row>
        <row r="49">
          <cell r="C49" t="str">
            <v>BANK ALFALAH LTD-TFC (25-11-05)</v>
          </cell>
          <cell r="D49" t="str">
            <v>Non-Traded</v>
          </cell>
          <cell r="E49">
            <v>91.069500000000005</v>
          </cell>
        </row>
        <row r="50">
          <cell r="C50" t="str">
            <v>BANK ALFALAH LTD-TFC (02-12-09) - Fixed</v>
          </cell>
          <cell r="D50" t="str">
            <v>Traded</v>
          </cell>
          <cell r="E50">
            <v>98.96</v>
          </cell>
        </row>
        <row r="51">
          <cell r="C51" t="str">
            <v>BANK ALFALAH LTD-TFC (02-12-09) - Floating</v>
          </cell>
          <cell r="D51" t="str">
            <v>Non-Traded</v>
          </cell>
          <cell r="E51">
            <v>101.5</v>
          </cell>
        </row>
        <row r="52">
          <cell r="C52" t="str">
            <v>ENGRO FERTILIZER LTD-SUKUK (06-09-07)</v>
          </cell>
          <cell r="D52" t="str">
            <v>Traded</v>
          </cell>
          <cell r="E52">
            <v>100</v>
          </cell>
        </row>
        <row r="53">
          <cell r="C53" t="str">
            <v>FAYSAL BANK LTD  (12-11-2007)</v>
          </cell>
          <cell r="D53" t="str">
            <v>Non-Traded</v>
          </cell>
          <cell r="E53">
            <v>88.369799999999998</v>
          </cell>
        </row>
        <row r="54">
          <cell r="C54" t="str">
            <v>ROYAL BANK OF SCOTLAND  - TFC (10-02-05) </v>
          </cell>
          <cell r="D54" t="str">
            <v>Non-Traded</v>
          </cell>
          <cell r="E54">
            <v>96.062399999999997</v>
          </cell>
        </row>
        <row r="55">
          <cell r="E55" t="str">
            <v>Page 1 of 3</v>
          </cell>
        </row>
        <row r="62">
          <cell r="C62" t="str">
            <v>SITARA CHEMICALS LTD - SUKUK - II (03-12-06)</v>
          </cell>
          <cell r="D62" t="str">
            <v>Non-Traded</v>
          </cell>
          <cell r="E62">
            <v>97.958799999999997</v>
          </cell>
        </row>
        <row r="63">
          <cell r="C63" t="str">
            <v>SITARA CHEMICALS LTD - SUKUK - III (02-01-08)</v>
          </cell>
          <cell r="D63" t="str">
            <v>Non-Traded</v>
          </cell>
          <cell r="E63">
            <v>94.963499999999996</v>
          </cell>
        </row>
        <row r="65">
          <cell r="C65" t="str">
            <v>AL ABBAS SUGAR MILLS LTD-TFC (21-11-07)</v>
          </cell>
          <cell r="D65" t="str">
            <v>Non-Traded</v>
          </cell>
          <cell r="E65">
            <v>91.404899999999998</v>
          </cell>
        </row>
        <row r="66">
          <cell r="C66" t="str">
            <v>CENTURY PAPER &amp; BOARD MILLS LTD- SUKUK (25-09-07)</v>
          </cell>
          <cell r="D66" t="str">
            <v>Non-Traded</v>
          </cell>
          <cell r="E66">
            <v>89.544600000000003</v>
          </cell>
        </row>
        <row r="67">
          <cell r="C67" t="str">
            <v>FINANCIAL REC'BLES SEC'ZATION CO. LTD-TFC CLASS "A" </v>
          </cell>
          <cell r="D67" t="str">
            <v>Non-Traded</v>
          </cell>
          <cell r="E67">
            <v>91.097099999999998</v>
          </cell>
        </row>
        <row r="68">
          <cell r="C68" t="str">
            <v>FINANCIAL REC'BLES SEC'ZATION CO. LTD-TFC CLASS "B"</v>
          </cell>
          <cell r="D68" t="str">
            <v>Non-Traded</v>
          </cell>
          <cell r="E68">
            <v>91.097099999999998</v>
          </cell>
        </row>
        <row r="69">
          <cell r="C69" t="str">
            <v>HOUSE BUILDING FINANCE CORPORATION LTD - SUKUK (08-05-08)</v>
          </cell>
          <cell r="D69" t="str">
            <v>Non-Traded</v>
          </cell>
          <cell r="E69">
            <v>89.531899999999993</v>
          </cell>
        </row>
        <row r="70">
          <cell r="C70" t="str">
            <v>IGI INV. BANK LTD-TFC (FIRST INT'l INV. BANK LTD. - TFC) (11-07-06)</v>
          </cell>
          <cell r="D70" t="str">
            <v>Non-Traded</v>
          </cell>
          <cell r="E70">
            <v>99.860900000000001</v>
          </cell>
        </row>
        <row r="71">
          <cell r="C71" t="str">
            <v>KASB SECURITIES LTD- TFC (27-06-07)</v>
          </cell>
          <cell r="D71" t="str">
            <v>Non-Traded</v>
          </cell>
          <cell r="E71">
            <v>94.790899999999993</v>
          </cell>
        </row>
        <row r="72">
          <cell r="C72" t="str">
            <v>NIB BANK LTD-TFC (05-03-08)</v>
          </cell>
          <cell r="D72" t="str">
            <v>Traded</v>
          </cell>
          <cell r="E72">
            <v>95.726699999999994</v>
          </cell>
        </row>
        <row r="73">
          <cell r="C73" t="str">
            <v>PACE (PAKISTAN) LTD-TFC (15-02-08)</v>
          </cell>
          <cell r="D73" t="str">
            <v>Traded</v>
          </cell>
          <cell r="E73">
            <v>65</v>
          </cell>
        </row>
        <row r="74">
          <cell r="C74" t="str">
            <v>PAKISTAN MOBILE COMMUNICATION LTD-TFC (31-05-06)</v>
          </cell>
          <cell r="D74" t="str">
            <v>Non-Traded</v>
          </cell>
          <cell r="E74">
            <v>93.6036</v>
          </cell>
        </row>
        <row r="75">
          <cell r="C75" t="str">
            <v>PAKISTAN MOBILE COMMUNICATION LTD-TFC (28-10-08)</v>
          </cell>
          <cell r="D75" t="str">
            <v>Traded</v>
          </cell>
          <cell r="E75">
            <v>85.038499999999999</v>
          </cell>
        </row>
        <row r="76">
          <cell r="C76" t="str">
            <v>PEL-SUKUK (28-09-07)</v>
          </cell>
          <cell r="D76" t="str">
            <v>Non-Traded</v>
          </cell>
          <cell r="E76">
            <v>94.582300000000004</v>
          </cell>
        </row>
        <row r="77">
          <cell r="C77" t="str">
            <v>PEL-SUKUK (31-03-08)</v>
          </cell>
          <cell r="D77" t="str">
            <v>Traded</v>
          </cell>
          <cell r="E77">
            <v>93.9</v>
          </cell>
        </row>
        <row r="78">
          <cell r="C78" t="str">
            <v>SONERI BANK LTD-TFC (05-05-05)</v>
          </cell>
          <cell r="D78" t="str">
            <v>Non-Traded</v>
          </cell>
          <cell r="E78">
            <v>91.252399999999994</v>
          </cell>
        </row>
        <row r="80">
          <cell r="C80" t="str">
            <v>EDEN BUILDERS LTD.- SUKUK (08-09-08)</v>
          </cell>
          <cell r="D80" t="str">
            <v>Non-Traded</v>
          </cell>
          <cell r="E80">
            <v>81.828199999999995</v>
          </cell>
        </row>
        <row r="81">
          <cell r="C81" t="str">
            <v>ESCORTS INVESTMENT BANK LTD-TFC (15-03-07)</v>
          </cell>
          <cell r="D81" t="str">
            <v>Traded</v>
          </cell>
          <cell r="E81">
            <v>88</v>
          </cell>
        </row>
        <row r="82">
          <cell r="C82" t="str">
            <v>JDW SUGAR MILLS LTD. TFC (23-06-08)</v>
          </cell>
          <cell r="D82" t="str">
            <v>Non-Traded</v>
          </cell>
          <cell r="E82">
            <v>79.194100000000006</v>
          </cell>
        </row>
        <row r="83">
          <cell r="C83" t="str">
            <v>OPTIMUS LTD - TFC (10-10-07)</v>
          </cell>
          <cell r="D83" t="str">
            <v>Non-Traded</v>
          </cell>
          <cell r="E83">
            <v>88.235500000000002</v>
          </cell>
        </row>
        <row r="84">
          <cell r="C84" t="str">
            <v>TRAKKER (15-09-07) - PPTFC</v>
          </cell>
          <cell r="D84" t="str">
            <v>Non-Traded</v>
          </cell>
          <cell r="E84">
            <v>95.0732</v>
          </cell>
        </row>
        <row r="85">
          <cell r="C85" t="str">
            <v>WORLDCALL TELECOM LTD.TFC (28-11-06) </v>
          </cell>
          <cell r="D85" t="str">
            <v>Non-Traded</v>
          </cell>
          <cell r="E85">
            <v>92.375500000000002</v>
          </cell>
        </row>
        <row r="86">
          <cell r="C86" t="str">
            <v>WORLDCALL TELECOM LTD-TFC (07-10-08)</v>
          </cell>
          <cell r="D86" t="str">
            <v>Traded</v>
          </cell>
          <cell r="E86">
            <v>85.25</v>
          </cell>
        </row>
        <row r="88">
          <cell r="C88" t="str">
            <v>AVARI HOTELS-TFC (30-04-09)</v>
          </cell>
          <cell r="D88" t="str">
            <v>Non-Traded</v>
          </cell>
          <cell r="E88">
            <v>78.143699999999995</v>
          </cell>
        </row>
        <row r="89">
          <cell r="C89" t="str">
            <v>JDW SUGAR MILLS LTD. SUKUK (19-06-08)</v>
          </cell>
          <cell r="D89" t="str">
            <v>Non-Traded</v>
          </cell>
          <cell r="E89">
            <v>78.293800000000005</v>
          </cell>
        </row>
        <row r="90">
          <cell r="C90" t="str">
            <v>SEARLE PAKISTAN LTD-TFC (09-03-06)</v>
          </cell>
          <cell r="D90" t="str">
            <v>Non-Traded</v>
          </cell>
          <cell r="E90">
            <v>99.680700000000002</v>
          </cell>
        </row>
        <row r="91">
          <cell r="C91" t="str">
            <v>SHAHMURAD SUGAR MILLS LTD-SUKUK (27-09-07)</v>
          </cell>
          <cell r="D91" t="str">
            <v>Non-Traded</v>
          </cell>
          <cell r="E91">
            <v>88.094700000000003</v>
          </cell>
        </row>
        <row r="93">
          <cell r="C93" t="str">
            <v>QUETTA TEXTILE MILLS LTD-SUKUK (26-09-08)</v>
          </cell>
          <cell r="D93" t="str">
            <v>Non-Traded</v>
          </cell>
          <cell r="E93">
            <v>67.953100000000006</v>
          </cell>
        </row>
        <row r="94">
          <cell r="C94" t="str">
            <v>SME LEASING LTD-TFC (16-07-08)</v>
          </cell>
          <cell r="D94" t="str">
            <v>Non-Traded</v>
          </cell>
          <cell r="E94">
            <v>98.931899999999999</v>
          </cell>
        </row>
        <row r="96">
          <cell r="C96" t="str">
            <v>TELECARD LTD-TFC (27-05-05)</v>
          </cell>
          <cell r="D96" t="str">
            <v>Non-Traded</v>
          </cell>
          <cell r="E96">
            <v>80.224500000000006</v>
          </cell>
        </row>
        <row r="98">
          <cell r="C98" t="str">
            <v>----------------------N/A-----------------------------</v>
          </cell>
        </row>
        <row r="100">
          <cell r="C100" t="str">
            <v>TFCs and Sukuks</v>
          </cell>
          <cell r="D100" t="str">
            <v>Traded / Non-Traded</v>
          </cell>
          <cell r="E100" t="str">
            <v>Price</v>
          </cell>
        </row>
        <row r="101">
          <cell r="C101" t="str">
            <v>ALZAMIN LEASING CORPORATION LTD-TFC (05-09-07)</v>
          </cell>
          <cell r="D101" t="str">
            <v>Non-Traded</v>
          </cell>
          <cell r="E101">
            <v>75</v>
          </cell>
        </row>
        <row r="102">
          <cell r="C102" t="str">
            <v>GRAYS LEASING LTD. - TFC (04-07-08)</v>
          </cell>
          <cell r="D102" t="str">
            <v>Non-Traded</v>
          </cell>
          <cell r="E102">
            <v>75</v>
          </cell>
        </row>
        <row r="103">
          <cell r="C103" t="str">
            <v>MAPLE LEAF SUKUK-(03-12-07)</v>
          </cell>
          <cell r="D103" t="str">
            <v>Non-Traded</v>
          </cell>
          <cell r="E103">
            <v>62.714500000000001</v>
          </cell>
        </row>
        <row r="104">
          <cell r="C104" t="str">
            <v>MAPLE LEAF SUKUK-(31-03-10)</v>
          </cell>
          <cell r="D104" t="str">
            <v>Non-Traded</v>
          </cell>
          <cell r="E104">
            <v>70.405900000000003</v>
          </cell>
        </row>
        <row r="106">
          <cell r="C106" t="str">
            <v>TFCs and Sukuks</v>
          </cell>
          <cell r="D106" t="str">
            <v>Traded / Non-Traded</v>
          </cell>
          <cell r="E106" t="str">
            <v>Price</v>
          </cell>
        </row>
        <row r="107">
          <cell r="C107" t="str">
            <v>DAWOOD HERCULES-SUKUK (18-09-07)</v>
          </cell>
          <cell r="D107" t="str">
            <v>Non-Traded</v>
          </cell>
          <cell r="E107">
            <v>94.331400000000002</v>
          </cell>
        </row>
        <row r="108">
          <cell r="C108" t="str">
            <v>SITARA ENERGY LTD-SUKUK (16-07-07)</v>
          </cell>
          <cell r="D108" t="str">
            <v>Non-Traded</v>
          </cell>
          <cell r="E108">
            <v>94.603300000000004</v>
          </cell>
        </row>
        <row r="110">
          <cell r="E110" t="str">
            <v>Page 2 of 3</v>
          </cell>
        </row>
        <row r="117">
          <cell r="C117" t="str">
            <v>TFCs and Sukuks</v>
          </cell>
          <cell r="D117" t="str">
            <v>Traded / Non-Traded</v>
          </cell>
          <cell r="E117" t="str">
            <v>Price</v>
          </cell>
        </row>
        <row r="118">
          <cell r="C118" t="str">
            <v>AL ABBAS HOLDINGS (PVT) LTD-TFC (23-08-06)</v>
          </cell>
          <cell r="D118" t="str">
            <v>Non-Traded</v>
          </cell>
          <cell r="E118">
            <v>75</v>
          </cell>
        </row>
        <row r="119">
          <cell r="C119" t="str">
            <v>CRESCENT TEXTILE MILLS LTD-TFC (17-06-04)</v>
          </cell>
          <cell r="D119" t="str">
            <v>Non-Traded</v>
          </cell>
          <cell r="E119">
            <v>75</v>
          </cell>
        </row>
        <row r="120">
          <cell r="C120" t="str">
            <v>GHANI HOLDING (PVT) LTD-TFC (23-08-06)</v>
          </cell>
          <cell r="D120" t="str">
            <v>Non-Traded</v>
          </cell>
          <cell r="E120">
            <v>75</v>
          </cell>
        </row>
        <row r="121">
          <cell r="C121" t="str">
            <v>JAVEDAN CEMENT LTD-TFC (10-11-06)</v>
          </cell>
          <cell r="D121" t="str">
            <v>Non-Traded</v>
          </cell>
          <cell r="E121">
            <v>75</v>
          </cell>
        </row>
        <row r="122">
          <cell r="C122" t="str">
            <v>KOHAT CEMENT-SUKKUK (20-12-07)</v>
          </cell>
          <cell r="D122" t="str">
            <v>Non-Traded</v>
          </cell>
          <cell r="E122">
            <v>67.661900000000003</v>
          </cell>
        </row>
        <row r="123">
          <cell r="C123" t="str">
            <v>SECURITY LEASING CORPORATION LTD-PPTFC (28-03-06)</v>
          </cell>
          <cell r="D123" t="str">
            <v>Non-Traded</v>
          </cell>
          <cell r="E123">
            <v>75</v>
          </cell>
        </row>
        <row r="124">
          <cell r="C124" t="str">
            <v>SECURITY LEASING CORPORATION LTD-SUKKUK (01-06-07) - I</v>
          </cell>
          <cell r="D124" t="str">
            <v>Non-Traded</v>
          </cell>
          <cell r="E124">
            <v>75</v>
          </cell>
        </row>
        <row r="125">
          <cell r="C125" t="str">
            <v>SECURITY LEASING CORPORATION LTD-SUKKUK (19-09-07) - II</v>
          </cell>
          <cell r="D125" t="str">
            <v>Non-Traded</v>
          </cell>
          <cell r="E125">
            <v>75</v>
          </cell>
        </row>
        <row r="126">
          <cell r="C126" t="str">
            <v>VISION DEVELOPERS (PVT) LTD (30-11-08)</v>
          </cell>
          <cell r="D126" t="str">
            <v>Non-Traded</v>
          </cell>
          <cell r="E126">
            <v>75</v>
          </cell>
        </row>
        <row r="129">
          <cell r="C129" t="str">
            <v>AGRITECH LTD-TFC (30-11-07)</v>
          </cell>
          <cell r="D129" t="str">
            <v>Non-Traded</v>
          </cell>
          <cell r="E129" t="str">
            <v>94.2984</v>
          </cell>
        </row>
        <row r="130">
          <cell r="C130" t="str">
            <v>AGRITECH LTD-TFC (01-12-08)</v>
          </cell>
          <cell r="D130" t="str">
            <v>Non-Traded</v>
          </cell>
          <cell r="E130" t="str">
            <v>A/C to NPA</v>
          </cell>
        </row>
        <row r="131">
          <cell r="C131" t="str">
            <v>AL-ZAMIN LEASING MODARABA LTD-TFC (12-05-08)</v>
          </cell>
          <cell r="D131" t="str">
            <v>Non-Traded</v>
          </cell>
          <cell r="E131">
            <v>97.165899999999993</v>
          </cell>
        </row>
        <row r="132">
          <cell r="C132" t="str">
            <v>ARZOO TEXTILE MILLS LTD-SUKUK (15-04-08)</v>
          </cell>
          <cell r="D132" t="str">
            <v>Non-Traded</v>
          </cell>
          <cell r="E132" t="str">
            <v>A/C to NPA</v>
          </cell>
        </row>
        <row r="133">
          <cell r="C133" t="str">
            <v>AZGARD NINE LTD- TFC (20-09-05)</v>
          </cell>
          <cell r="D133" t="str">
            <v>Non-Traded</v>
          </cell>
          <cell r="E133" t="str">
            <v>96.7658</v>
          </cell>
        </row>
        <row r="134">
          <cell r="C134" t="str">
            <v>AZGARD NINE LTD- TFC (04-12-07) PP</v>
          </cell>
          <cell r="D134" t="str">
            <v>Non-Traded</v>
          </cell>
          <cell r="E134" t="str">
            <v>91.7607</v>
          </cell>
        </row>
        <row r="135">
          <cell r="C135" t="str">
            <v>BUNNY'S LTD. - TFC (30-11-08)</v>
          </cell>
          <cell r="D135" t="str">
            <v>Non-Traded</v>
          </cell>
          <cell r="E135" t="str">
            <v>A/C to NPA</v>
          </cell>
        </row>
        <row r="136">
          <cell r="C136" t="str">
            <v>DEWAN CEMENT LTD</v>
          </cell>
          <cell r="D136" t="str">
            <v>Non-Traded</v>
          </cell>
          <cell r="E136" t="str">
            <v>A/C to NPA</v>
          </cell>
        </row>
        <row r="137">
          <cell r="C137" t="str">
            <v>EDEN HOUSING LTD.- SUKUK (31-12-07)</v>
          </cell>
          <cell r="D137" t="str">
            <v>Non-Traded</v>
          </cell>
          <cell r="E137" t="str">
            <v>92.6441</v>
          </cell>
        </row>
        <row r="138">
          <cell r="C138" t="str">
            <v>EDEN HOUSING LTD.- SUKUK (31-03-08)</v>
          </cell>
          <cell r="D138" t="str">
            <v>Non-Traded</v>
          </cell>
          <cell r="E138" t="str">
            <v>A/C to NPA</v>
          </cell>
        </row>
        <row r="139">
          <cell r="C139" t="str">
            <v>GHARIBWAL CEMENT-TFC (18-01-08)</v>
          </cell>
          <cell r="D139" t="str">
            <v>Non-Traded</v>
          </cell>
          <cell r="E139" t="str">
            <v>A/C to NPA</v>
          </cell>
        </row>
        <row r="140">
          <cell r="C140" t="str">
            <v>NEW ALLIED ELECTRONIC (15-05-07)</v>
          </cell>
          <cell r="D140" t="str">
            <v>Non-Traded</v>
          </cell>
          <cell r="E140" t="str">
            <v>A/C to NPA</v>
          </cell>
        </row>
        <row r="141">
          <cell r="C141" t="str">
            <v>NEW ALLIED ELECTRONIC - SUKUK (27-07-07)</v>
          </cell>
          <cell r="D141" t="str">
            <v>Non-Traded</v>
          </cell>
          <cell r="E141" t="str">
            <v>A/C to NPA</v>
          </cell>
        </row>
        <row r="142">
          <cell r="C142" t="str">
            <v>NEW ALLIED ELECTRONIC - SUKUK (03-12-07)</v>
          </cell>
          <cell r="D142" t="str">
            <v>Non-Traded</v>
          </cell>
          <cell r="E142" t="str">
            <v>A/C to NPA</v>
          </cell>
        </row>
        <row r="143">
          <cell r="C143" t="str">
            <v>PAK HY-OILS LTD-TFC (31-12-08)</v>
          </cell>
          <cell r="D143" t="str">
            <v>Non-Traded</v>
          </cell>
          <cell r="E143" t="str">
            <v>A/C to NPA</v>
          </cell>
        </row>
        <row r="144">
          <cell r="C144" t="str">
            <v>SECURITY LEASING CORPORATION LTD-PPTFC (28-03-06)</v>
          </cell>
          <cell r="D144" t="str">
            <v>Non-Traded</v>
          </cell>
          <cell r="E144" t="str">
            <v>A/C to NPA</v>
          </cell>
        </row>
        <row r="145">
          <cell r="C145" t="str">
            <v>SHAKARGANJ MILLS LTD-TFC (22-09-08)</v>
          </cell>
          <cell r="D145" t="str">
            <v>Non-Traded</v>
          </cell>
          <cell r="E145" t="str">
            <v>A/C to NPA</v>
          </cell>
        </row>
        <row r="146">
          <cell r="C146" t="str">
            <v>SITARA PEROXIDE LTD-SUK (19-08-08)</v>
          </cell>
          <cell r="D146" t="str">
            <v>Non-Traded</v>
          </cell>
          <cell r="E146" t="str">
            <v>A/C to NPA</v>
          </cell>
        </row>
        <row r="147">
          <cell r="C147" t="str">
            <v>THREE STAR HOSIERY SUKUK (25-06-08)</v>
          </cell>
          <cell r="D147" t="str">
            <v>Non-Traded</v>
          </cell>
          <cell r="E147" t="str">
            <v>A/C to NPA</v>
          </cell>
        </row>
      </sheetData>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BYCO</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INIL</v>
          </cell>
          <cell r="C43" t="str">
            <v>International Industries Limited</v>
          </cell>
          <cell r="D43" t="str">
            <v>0214191-4201</v>
          </cell>
        </row>
        <row r="44">
          <cell r="B44" t="str">
            <v>IFSL</v>
          </cell>
          <cell r="C44" t="str">
            <v>INVEST &amp; FINANCE SECURITIES LIMITED</v>
          </cell>
          <cell r="D44" t="str">
            <v>212199-4201</v>
          </cell>
        </row>
        <row r="45">
          <cell r="B45" t="str">
            <v>IGIIF</v>
          </cell>
          <cell r="C45" t="str">
            <v>IGI INCOME FUND</v>
          </cell>
          <cell r="D45" t="str">
            <v>0211079-4271</v>
          </cell>
        </row>
        <row r="46">
          <cell r="B46" t="str">
            <v>IGISF</v>
          </cell>
          <cell r="C46" t="str">
            <v>IGI STOCK FUND</v>
          </cell>
          <cell r="D46" t="str">
            <v>0211214-4271</v>
          </cell>
        </row>
        <row r="47">
          <cell r="B47" t="str">
            <v>INDU</v>
          </cell>
          <cell r="C47" t="str">
            <v>INDUS MOTOR COMPANY LIMITED</v>
          </cell>
          <cell r="D47" t="str">
            <v>207063-4201</v>
          </cell>
        </row>
        <row r="48">
          <cell r="B48" t="str">
            <v>JOVC</v>
          </cell>
          <cell r="C48" t="str">
            <v>JAVED OMER VOHRA &amp; COMPANY LIMITED</v>
          </cell>
          <cell r="D48" t="str">
            <v>212202-4201</v>
          </cell>
        </row>
        <row r="49">
          <cell r="B49" t="str">
            <v>JSBL</v>
          </cell>
          <cell r="C49" t="str">
            <v>JS BANK LIMITED</v>
          </cell>
          <cell r="D49" t="str">
            <v>212210-4201</v>
          </cell>
        </row>
        <row r="50">
          <cell r="B50" t="str">
            <v>JSCL</v>
          </cell>
          <cell r="C50" t="str">
            <v>JAHANGIR SIDDIQUI &amp; COMPANY LIMITED</v>
          </cell>
          <cell r="D50" t="str">
            <v>206814-4201</v>
          </cell>
        </row>
        <row r="51">
          <cell r="B51" t="str">
            <v>JSIL</v>
          </cell>
          <cell r="C51" t="str">
            <v>JS INVESTMENTS LIMITED</v>
          </cell>
          <cell r="D51" t="str">
            <v>207179-4201</v>
          </cell>
        </row>
        <row r="52">
          <cell r="B52" t="str">
            <v>JSGCL</v>
          </cell>
          <cell r="C52" t="str">
            <v>JS Global Securities Limited</v>
          </cell>
        </row>
        <row r="53">
          <cell r="B53" t="str">
            <v>JSGF</v>
          </cell>
          <cell r="C53" t="str">
            <v>JS GROWTH FUND</v>
          </cell>
          <cell r="D53" t="str">
            <v>205117-4271</v>
          </cell>
        </row>
        <row r="54">
          <cell r="B54" t="str">
            <v>JSVFL</v>
          </cell>
          <cell r="C54" t="str">
            <v>JS VALUE FUND LIMITED</v>
          </cell>
          <cell r="D54" t="str">
            <v>203947-4271</v>
          </cell>
        </row>
        <row r="55">
          <cell r="B55" t="str">
            <v>KAPCO</v>
          </cell>
          <cell r="C55" t="str">
            <v>KOT ADDU POWER COMPANY LIMITED</v>
          </cell>
          <cell r="D55" t="str">
            <v>205443-4201</v>
          </cell>
        </row>
        <row r="56">
          <cell r="B56" t="str">
            <v>KASBB</v>
          </cell>
          <cell r="C56" t="str">
            <v>KASB Bank</v>
          </cell>
          <cell r="D56" t="str">
            <v>0212083-4201</v>
          </cell>
        </row>
        <row r="57">
          <cell r="B57" t="str">
            <v>KTML</v>
          </cell>
          <cell r="C57" t="str">
            <v>Kohinoor Textile Mills</v>
          </cell>
          <cell r="D57" t="str">
            <v>0204471-4201</v>
          </cell>
        </row>
        <row r="58">
          <cell r="B58" t="str">
            <v>LUCK</v>
          </cell>
          <cell r="C58" t="str">
            <v>LUCKY CEMENT LIMITED</v>
          </cell>
          <cell r="D58" t="str">
            <v>208078-4201</v>
          </cell>
        </row>
        <row r="59">
          <cell r="B59" t="str">
            <v>MARI</v>
          </cell>
          <cell r="C59" t="str">
            <v>MARI GAS COMPANY LIMITED</v>
          </cell>
          <cell r="D59" t="str">
            <v>212229-4201</v>
          </cell>
        </row>
        <row r="60">
          <cell r="B60" t="str">
            <v>MBF</v>
          </cell>
          <cell r="C60" t="str">
            <v>INV MEEZAN BAL.</v>
          </cell>
          <cell r="D60" t="str">
            <v>0207985-4271</v>
          </cell>
        </row>
        <row r="61">
          <cell r="B61" t="str">
            <v>MCB</v>
          </cell>
          <cell r="C61" t="str">
            <v>MCB BANK LIMITED</v>
          </cell>
          <cell r="D61" t="str">
            <v>203874-4201</v>
          </cell>
        </row>
        <row r="62">
          <cell r="B62" t="str">
            <v>MEBL</v>
          </cell>
          <cell r="C62" t="str">
            <v>MEEZAN BANK LIMITED</v>
          </cell>
          <cell r="D62" t="str">
            <v>212237-4201</v>
          </cell>
        </row>
        <row r="63">
          <cell r="B63" t="str">
            <v>MLCF</v>
          </cell>
          <cell r="C63" t="str">
            <v>MAPLE LEAF CEMENT FACTORY LIMITED</v>
          </cell>
          <cell r="D63" t="str">
            <v>203998-4201</v>
          </cell>
        </row>
        <row r="64">
          <cell r="B64" t="str">
            <v>MTL</v>
          </cell>
          <cell r="C64" t="str">
            <v>MILLAT TRACTORS LIMITED</v>
          </cell>
          <cell r="D64" t="str">
            <v>0214078-4201</v>
          </cell>
        </row>
        <row r="65">
          <cell r="B65" t="str">
            <v>NBP</v>
          </cell>
          <cell r="C65" t="str">
            <v>NATIONAL BANK OF PAKISTAN</v>
          </cell>
          <cell r="D65" t="str">
            <v>0203882-4201</v>
          </cell>
        </row>
        <row r="66">
          <cell r="B66" t="str">
            <v>NCPL</v>
          </cell>
          <cell r="C66" t="str">
            <v>NISHAT (CHUNIAN) POWER LIMITED</v>
          </cell>
          <cell r="D66" t="str">
            <v>030716-4201</v>
          </cell>
        </row>
        <row r="67">
          <cell r="B67" t="str">
            <v>NCL</v>
          </cell>
          <cell r="C67" t="str">
            <v>NISHAT (CHUNIAN) LIMITED</v>
          </cell>
          <cell r="D67" t="str">
            <v>0214183-4201</v>
          </cell>
        </row>
        <row r="68">
          <cell r="B68" t="str">
            <v>NETSOL</v>
          </cell>
          <cell r="C68" t="str">
            <v>NETSOL TECHNOLOGIES LIMITED</v>
          </cell>
          <cell r="D68" t="str">
            <v>212245-4201</v>
          </cell>
        </row>
        <row r="69">
          <cell r="B69" t="str">
            <v>NIB</v>
          </cell>
          <cell r="C69" t="str">
            <v>NIB BANK LIMITED</v>
          </cell>
          <cell r="D69" t="str">
            <v>210668-4201</v>
          </cell>
        </row>
        <row r="70">
          <cell r="B70" t="str">
            <v>NIT</v>
          </cell>
          <cell r="C70" t="str">
            <v>INVESTMENT NIT</v>
          </cell>
          <cell r="D70" t="str">
            <v>0207802-4271</v>
          </cell>
        </row>
        <row r="71">
          <cell r="B71" t="str">
            <v>NML</v>
          </cell>
          <cell r="C71" t="str">
            <v>NISHAT MILLS LIMITED</v>
          </cell>
          <cell r="D71" t="str">
            <v>203696-4201</v>
          </cell>
        </row>
        <row r="72">
          <cell r="B72" t="str">
            <v>NRL</v>
          </cell>
          <cell r="C72" t="str">
            <v>NATIONAL REFINERY LIMITED</v>
          </cell>
          <cell r="D72" t="str">
            <v>30775-4201</v>
          </cell>
        </row>
        <row r="73">
          <cell r="B73" t="str">
            <v>NPL</v>
          </cell>
          <cell r="C73" t="str">
            <v>NISHAT POWER LIMITED</v>
          </cell>
          <cell r="D73" t="str">
            <v>0214094-4201</v>
          </cell>
        </row>
        <row r="74">
          <cell r="B74" t="str">
            <v>OGDC</v>
          </cell>
          <cell r="C74" t="str">
            <v>OIL &amp; GAS DEVELOPMENT COMPANY LIMITED</v>
          </cell>
          <cell r="D74" t="str">
            <v>203920-4201</v>
          </cell>
        </row>
        <row r="75">
          <cell r="B75" t="str">
            <v>OLPL</v>
          </cell>
          <cell r="C75" t="str">
            <v>Orix Leasing</v>
          </cell>
          <cell r="D75" t="str">
            <v>0203971-4201</v>
          </cell>
        </row>
        <row r="76">
          <cell r="B76" t="str">
            <v>PACE</v>
          </cell>
          <cell r="C76" t="str">
            <v>PACE(PAKISTAN)LIMITED</v>
          </cell>
          <cell r="D76" t="str">
            <v>210803-4201</v>
          </cell>
        </row>
        <row r="77">
          <cell r="B77" t="str">
            <v>PAEL</v>
          </cell>
          <cell r="C77" t="str">
            <v>PAK ELEKTRON LIMITED</v>
          </cell>
          <cell r="D77" t="str">
            <v>212067-4201</v>
          </cell>
        </row>
        <row r="78">
          <cell r="B78" t="str">
            <v>PAKRI</v>
          </cell>
          <cell r="C78" t="str">
            <v>PAKISTAN REINSURANCE COMPANY LIMITED</v>
          </cell>
          <cell r="D78" t="str">
            <v>211010-4201</v>
          </cell>
        </row>
        <row r="79">
          <cell r="B79" t="str">
            <v>PASL</v>
          </cell>
          <cell r="C79" t="str">
            <v>PERVEZ AHMED SECURITIES LIMITED</v>
          </cell>
          <cell r="D79" t="str">
            <v>212253-4201</v>
          </cell>
        </row>
        <row r="80">
          <cell r="B80" t="str">
            <v>PCCL</v>
          </cell>
          <cell r="C80" t="str">
            <v>PAKISTAN CEMENT COMPANY LIMITED</v>
          </cell>
          <cell r="D80" t="str">
            <v>206687-4201</v>
          </cell>
        </row>
        <row r="81">
          <cell r="B81" t="str">
            <v>PGF</v>
          </cell>
          <cell r="C81" t="str">
            <v>INV PICIC GROWT</v>
          </cell>
          <cell r="D81" t="str">
            <v>0204188-4271</v>
          </cell>
        </row>
        <row r="82">
          <cell r="B82" t="str">
            <v>PGF</v>
          </cell>
          <cell r="C82" t="str">
            <v>PICIC GROWTH FUND</v>
          </cell>
          <cell r="D82" t="str">
            <v>204188-4271</v>
          </cell>
        </row>
        <row r="83">
          <cell r="B83" t="str">
            <v>PICT</v>
          </cell>
          <cell r="C83" t="str">
            <v>PAKISTAN INTERNATIONAL CONTAINER</v>
          </cell>
          <cell r="D83" t="str">
            <v>206709-4201</v>
          </cell>
        </row>
        <row r="84">
          <cell r="B84" t="str">
            <v>PIF</v>
          </cell>
          <cell r="C84" t="str">
            <v>INV PICIC INV F</v>
          </cell>
          <cell r="D84" t="str">
            <v>0203831-4271</v>
          </cell>
        </row>
        <row r="85">
          <cell r="B85" t="str">
            <v>PIOC</v>
          </cell>
          <cell r="C85" t="str">
            <v>PIONEER CEMENT LIMITED</v>
          </cell>
          <cell r="D85" t="str">
            <v>212261-4201</v>
          </cell>
        </row>
        <row r="86">
          <cell r="B86" t="str">
            <v>PKGS</v>
          </cell>
          <cell r="C86" t="str">
            <v>PACKAGES LIMITED</v>
          </cell>
          <cell r="D86" t="str">
            <v>204552-4201</v>
          </cell>
        </row>
        <row r="87">
          <cell r="B87" t="str">
            <v>POL</v>
          </cell>
          <cell r="C87" t="str">
            <v>PAKISTAN OILFIELDS LIMITED</v>
          </cell>
          <cell r="D87" t="str">
            <v>204196-4201</v>
          </cell>
        </row>
        <row r="88">
          <cell r="B88" t="str">
            <v>PPFL</v>
          </cell>
          <cell r="C88" t="str">
            <v>PAK PREMEIR FUN</v>
          </cell>
          <cell r="D88" t="str">
            <v>0202304-4271</v>
          </cell>
        </row>
        <row r="89">
          <cell r="B89" t="str">
            <v>PPFL</v>
          </cell>
          <cell r="C89" t="str">
            <v>PAKISTAN PREMIER FUND LIMITED</v>
          </cell>
          <cell r="D89" t="str">
            <v>202304-4271</v>
          </cell>
        </row>
        <row r="90">
          <cell r="B90" t="str">
            <v>PPL</v>
          </cell>
          <cell r="C90" t="str">
            <v>PAKISTAN PETROLEUM LIMITED</v>
          </cell>
          <cell r="D90" t="str">
            <v>204498-4201</v>
          </cell>
        </row>
        <row r="91">
          <cell r="B91" t="str">
            <v>LOTPTA</v>
          </cell>
          <cell r="C91" t="str">
            <v>Lotte Pakistan PTA Limited</v>
          </cell>
          <cell r="D91" t="str">
            <v>212270-4201</v>
          </cell>
        </row>
        <row r="92">
          <cell r="B92" t="str">
            <v>PRL</v>
          </cell>
          <cell r="C92" t="str">
            <v>PAKISTAN REFINERY LIMITED</v>
          </cell>
          <cell r="D92" t="str">
            <v>212075-4201</v>
          </cell>
        </row>
        <row r="93">
          <cell r="B93" t="str">
            <v>PSO</v>
          </cell>
          <cell r="C93" t="str">
            <v>PAKISTAN STATE OIL COMPANY LIMITED</v>
          </cell>
          <cell r="D93" t="str">
            <v>203858-4201</v>
          </cell>
        </row>
        <row r="94">
          <cell r="B94" t="str">
            <v>PTC</v>
          </cell>
          <cell r="C94" t="str">
            <v>PAKISTAN TELECOMMUNICATION</v>
          </cell>
          <cell r="D94" t="str">
            <v>203866-4201</v>
          </cell>
        </row>
        <row r="95">
          <cell r="B95" t="str">
            <v>SEARL</v>
          </cell>
          <cell r="C95" t="str">
            <v>SEARLE PAKISTAN LIMITED</v>
          </cell>
          <cell r="D95" t="str">
            <v>212288-4201</v>
          </cell>
        </row>
        <row r="96">
          <cell r="B96" t="str">
            <v>SFWF</v>
          </cell>
          <cell r="C96" t="str">
            <v>SAFEWAY MUTUAL</v>
          </cell>
          <cell r="D96" t="str">
            <v>0205346-4271</v>
          </cell>
        </row>
        <row r="97">
          <cell r="B97" t="str">
            <v>SHEL</v>
          </cell>
          <cell r="C97" t="str">
            <v>SHELL PAKISTAN LIMITED</v>
          </cell>
          <cell r="D97" t="str">
            <v>203815-4201</v>
          </cell>
        </row>
        <row r="98">
          <cell r="B98" t="str">
            <v>SNBL</v>
          </cell>
          <cell r="C98" t="str">
            <v>SONERI BANK LTD.</v>
          </cell>
          <cell r="D98" t="str">
            <v>203661-4201</v>
          </cell>
        </row>
        <row r="99">
          <cell r="B99" t="str">
            <v>SNGP</v>
          </cell>
          <cell r="C99" t="str">
            <v>SUI NORTHERN GAS PIPELINES LIMITED</v>
          </cell>
          <cell r="D99" t="str">
            <v>203939-4201</v>
          </cell>
        </row>
        <row r="100">
          <cell r="B100" t="str">
            <v>SPCB</v>
          </cell>
          <cell r="C100" t="str">
            <v>SAUDI PAK COMMERCIAL BANK LIMITED</v>
          </cell>
          <cell r="D100" t="str">
            <v>212296-4201</v>
          </cell>
        </row>
        <row r="101">
          <cell r="B101" t="str">
            <v>SPL</v>
          </cell>
          <cell r="C101" t="str">
            <v>SITARA PEROXIDE LIMITED</v>
          </cell>
          <cell r="D101" t="str">
            <v>206938-4201</v>
          </cell>
        </row>
        <row r="102">
          <cell r="B102" t="str">
            <v>SSGC</v>
          </cell>
          <cell r="C102" t="str">
            <v>SUI SOUTHERN GAS COMPANY LIMITED</v>
          </cell>
          <cell r="D102" t="str">
            <v>205176-4201</v>
          </cell>
        </row>
        <row r="103">
          <cell r="B103" t="str">
            <v>TELE</v>
          </cell>
          <cell r="C103" t="str">
            <v>TELECARD LIMITED</v>
          </cell>
          <cell r="D103" t="str">
            <v>205150-4201</v>
          </cell>
        </row>
        <row r="104">
          <cell r="B104" t="str">
            <v>THALL</v>
          </cell>
          <cell r="C104" t="str">
            <v>THAL LTD</v>
          </cell>
          <cell r="D104" t="str">
            <v>0206946-4201</v>
          </cell>
        </row>
        <row r="105">
          <cell r="B105" t="str">
            <v>THCCL</v>
          </cell>
          <cell r="C105" t="str">
            <v>THATTA CEMENT COMPANY LIMITED</v>
          </cell>
          <cell r="D105" t="str">
            <v>212300-4201</v>
          </cell>
        </row>
        <row r="106">
          <cell r="B106" t="str">
            <v>TRG</v>
          </cell>
          <cell r="C106" t="str">
            <v>TRG PAKISTAN LIMITED - CLASS   'A'</v>
          </cell>
          <cell r="D106" t="str">
            <v>212318-4201</v>
          </cell>
        </row>
        <row r="107">
          <cell r="B107" t="str">
            <v>TRIPF</v>
          </cell>
          <cell r="C107" t="str">
            <v>TRI-PACK FILMS LIMITED</v>
          </cell>
          <cell r="D107" t="str">
            <v>212326-4201</v>
          </cell>
        </row>
        <row r="108">
          <cell r="B108" t="str">
            <v>UBL</v>
          </cell>
          <cell r="C108" t="str">
            <v>UNITED BANK LIMITED</v>
          </cell>
          <cell r="D108" t="str">
            <v>206407-4201</v>
          </cell>
        </row>
        <row r="109">
          <cell r="B109" t="str">
            <v>UTPLCF</v>
          </cell>
          <cell r="C109" t="str">
            <v>UTPLCF</v>
          </cell>
          <cell r="D109" t="str">
            <v>0206806-4271</v>
          </cell>
        </row>
        <row r="110">
          <cell r="B110" t="str">
            <v>WTL</v>
          </cell>
          <cell r="C110" t="str">
            <v>WORLDCALL TELECOM LIMITED</v>
          </cell>
          <cell r="D110" t="str">
            <v>204153-4201</v>
          </cell>
        </row>
        <row r="111">
          <cell r="B111" t="str">
            <v>MYBL</v>
          </cell>
          <cell r="C111" t="str">
            <v>Mybank</v>
          </cell>
          <cell r="D111" t="str">
            <v>0210501-4201</v>
          </cell>
        </row>
        <row r="112">
          <cell r="B112" t="str">
            <v>PSMC</v>
          </cell>
          <cell r="C112" t="str">
            <v>Pak Suzuki Motor Co.</v>
          </cell>
          <cell r="D112" t="str">
            <v>213306-4201</v>
          </cell>
        </row>
        <row r="113">
          <cell r="B113" t="str">
            <v>PSAF</v>
          </cell>
          <cell r="C113" t="str">
            <v>Pak Strategic Allocation Fund</v>
          </cell>
          <cell r="D113" t="str">
            <v>0213721-4271</v>
          </cell>
        </row>
        <row r="114">
          <cell r="B114" t="str">
            <v>LAKST</v>
          </cell>
          <cell r="D114" t="str">
            <v>0214027-4271</v>
          </cell>
        </row>
        <row r="115">
          <cell r="B115" t="str">
            <v>ZTL</v>
          </cell>
          <cell r="C115" t="str">
            <v>Zephyr Textile Mills Limited</v>
          </cell>
          <cell r="D115" t="str">
            <v>204544-4201</v>
          </cell>
        </row>
        <row r="116">
          <cell r="B116" t="str">
            <v>PEF</v>
          </cell>
          <cell r="C116" t="str">
            <v>PICIC ENERGY FUND</v>
          </cell>
          <cell r="D116" t="str">
            <v>214256-4271</v>
          </cell>
        </row>
        <row r="117">
          <cell r="C117" t="str">
            <v>ABAMCO CAPITAL</v>
          </cell>
          <cell r="D117" t="str">
            <v>0205117-4271</v>
          </cell>
        </row>
        <row r="118">
          <cell r="C118" t="str">
            <v>FINEX SECURITIE</v>
          </cell>
          <cell r="D118" t="str">
            <v>0204943-4211</v>
          </cell>
        </row>
        <row r="119">
          <cell r="C119" t="str">
            <v>IGI FUNDS</v>
          </cell>
          <cell r="D119" t="str">
            <v>0205427-4211</v>
          </cell>
        </row>
        <row r="120">
          <cell r="C120" t="str">
            <v>INV TECHLOGIX S</v>
          </cell>
          <cell r="D120" t="str">
            <v>0204579-4211</v>
          </cell>
        </row>
        <row r="121">
          <cell r="C121" t="str">
            <v>INV.DHA COGEN S</v>
          </cell>
          <cell r="D121" t="str">
            <v>0204587-4211</v>
          </cell>
        </row>
        <row r="122">
          <cell r="C122" t="str">
            <v>SHRS SYSTEMS LT</v>
          </cell>
          <cell r="D122" t="str">
            <v>0204811-4211</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Note6-8.2"/>
      <sheetName val="Note_9_7-9_8"/>
      <sheetName val="Notes_9-10"/>
      <sheetName val="Notes7-8_(2)"/>
      <sheetName val="Notes_9-10_(2)"/>
      <sheetName val="Notes_1-6"/>
      <sheetName val="Other_Assets_Notes"/>
      <sheetName val="Notes10_1"/>
      <sheetName val="notes_5-6000"/>
      <sheetName val="Note6-8_2"/>
      <sheetName val="Regular"/>
      <sheetName val="Note_9_7-9_81"/>
      <sheetName val="Notes_9-101"/>
      <sheetName val="Notes7-8_(2)1"/>
      <sheetName val="Notes_9-10_(2)1"/>
      <sheetName val="Notes_1-61"/>
      <sheetName val="Other_Assets_Notes1"/>
      <sheetName val="Notes10_11"/>
      <sheetName val="notes_5-60001"/>
      <sheetName val="Note6-8_21"/>
      <sheetName val="Note_9_7-9_83"/>
      <sheetName val="Notes_9-103"/>
      <sheetName val="Notes7-8_(2)3"/>
      <sheetName val="Notes_9-10_(2)3"/>
      <sheetName val="Notes_1-63"/>
      <sheetName val="Other_Assets_Notes3"/>
      <sheetName val="Notes10_13"/>
      <sheetName val="notes_5-60003"/>
      <sheetName val="Note6-8_23"/>
      <sheetName val="Note_9_7-9_82"/>
      <sheetName val="Notes_9-102"/>
      <sheetName val="Notes7-8_(2)2"/>
      <sheetName val="Notes_9-10_(2)2"/>
      <sheetName val="Notes_1-62"/>
      <sheetName val="Other_Assets_Notes2"/>
      <sheetName val="Notes10_12"/>
      <sheetName val="notes_5-60002"/>
      <sheetName val="Note6-8_22"/>
      <sheetName val="note 4,5"/>
      <sheetName val="Lookups"/>
      <sheetName val="Donations(8)"/>
      <sheetName val="LEDGER"/>
      <sheetName val="TRIAL"/>
      <sheetName val="Index-A"/>
      <sheetName val="Note_9_7-9_84"/>
      <sheetName val="Notes_9-104"/>
      <sheetName val="Notes7-8_(2)4"/>
      <sheetName val="Notes_9-10_(2)4"/>
      <sheetName val="Notes_1-64"/>
      <sheetName val="Other_Assets_Notes4"/>
      <sheetName val="Notes10_14"/>
      <sheetName val="notes_5-60004"/>
      <sheetName val="Note6-8_24"/>
      <sheetName val="Assumptions"/>
      <sheetName val="Links"/>
      <sheetName val="Scoping"/>
      <sheetName val="Corporate"/>
      <sheetName val="Middle Market"/>
      <sheetName val="SME"/>
      <sheetName val="INV"/>
      <sheetName val="Parameters"/>
      <sheetName val="note_4,5"/>
      <sheetName val="Parameter"/>
      <sheetName val="MTPF July 2015"/>
      <sheetName val="GL Breakup"/>
      <sheetName val="GIE Breakup"/>
      <sheetName val="Data"/>
      <sheetName val="AC GL Avg Balances"/>
      <sheetName val="total p&amp;l"/>
      <sheetName val="toyota pl ckd"/>
      <sheetName val="Note_9_7-9_85"/>
      <sheetName val="Notes_9-105"/>
      <sheetName val="Notes7-8_(2)5"/>
      <sheetName val="Notes_9-10_(2)5"/>
      <sheetName val="Notes_1-65"/>
      <sheetName val="Other_Assets_Notes5"/>
      <sheetName val="Notes10_15"/>
      <sheetName val="notes_5-60005"/>
      <sheetName val="Note6-8_25"/>
      <sheetName val="Middle_Market"/>
      <sheetName val="total_p&amp;l"/>
      <sheetName val="toyota_pl_ckd"/>
      <sheetName val="notes1-5"/>
      <sheetName val="RC-0997"/>
      <sheetName val="Note_9_7-9_87"/>
      <sheetName val="Notes_9-107"/>
      <sheetName val="Notes7-8_(2)7"/>
      <sheetName val="Notes_9-10_(2)7"/>
      <sheetName val="Notes_1-67"/>
      <sheetName val="Other_Assets_Notes7"/>
      <sheetName val="Notes10_17"/>
      <sheetName val="notes_5-60007"/>
      <sheetName val="Note6-8_27"/>
      <sheetName val="note_4,52"/>
      <sheetName val="Middle_Market2"/>
      <sheetName val="total_p&amp;l2"/>
      <sheetName val="toyota_pl_ckd2"/>
      <sheetName val="Note_9_7-9_86"/>
      <sheetName val="Notes_9-106"/>
      <sheetName val="Notes7-8_(2)6"/>
      <sheetName val="Notes_9-10_(2)6"/>
      <sheetName val="Notes_1-66"/>
      <sheetName val="Other_Assets_Notes6"/>
      <sheetName val="Notes10_16"/>
      <sheetName val="notes_5-60006"/>
      <sheetName val="Note6-8_26"/>
      <sheetName val="note_4,51"/>
      <sheetName val="Middle_Market1"/>
      <sheetName val="total_p&amp;l1"/>
      <sheetName val="toyota_pl_ckd1"/>
      <sheetName val="Sheet1 "/>
      <sheetName val="Lead"/>
      <sheetName val="3_2"/>
      <sheetName val="ACC LIST"/>
      <sheetName val="Cons. Lead BS"/>
      <sheetName val="Non-Statistical Sampling"/>
      <sheetName val="JSCML TB"/>
      <sheetName val="Dep P &amp; L "/>
      <sheetName val="Cwip"/>
    </sheetNames>
    <sheetDataSet>
      <sheetData sheetId="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1">
        <row r="604">
          <cell r="Q604">
            <v>261393</v>
          </cell>
        </row>
      </sheetData>
      <sheetData sheetId="2" refreshError="1"/>
      <sheetData sheetId="3">
        <row r="604">
          <cell r="Q604">
            <v>261393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ow r="604">
          <cell r="Q604">
            <v>261393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ow r="604">
          <cell r="Q604">
            <v>261393</v>
          </cell>
        </row>
      </sheetData>
      <sheetData sheetId="66">
        <row r="604">
          <cell r="Q604">
            <v>261393</v>
          </cell>
        </row>
      </sheetData>
      <sheetData sheetId="67">
        <row r="604">
          <cell r="Q604">
            <v>261393</v>
          </cell>
        </row>
      </sheetData>
      <sheetData sheetId="68">
        <row r="604">
          <cell r="Q604">
            <v>261393</v>
          </cell>
        </row>
      </sheetData>
      <sheetData sheetId="69">
        <row r="604">
          <cell r="Q604">
            <v>261393</v>
          </cell>
        </row>
      </sheetData>
      <sheetData sheetId="70">
        <row r="604">
          <cell r="Q604">
            <v>261393</v>
          </cell>
        </row>
      </sheetData>
      <sheetData sheetId="71">
        <row r="604">
          <cell r="Q604">
            <v>261393</v>
          </cell>
        </row>
      </sheetData>
      <sheetData sheetId="72">
        <row r="604">
          <cell r="Q604">
            <v>261393</v>
          </cell>
        </row>
      </sheetData>
      <sheetData sheetId="73">
        <row r="604">
          <cell r="Q604">
            <v>261393</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604">
          <cell r="Q604">
            <v>261393</v>
          </cell>
        </row>
      </sheetData>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row r="604">
          <cell r="Q604">
            <v>261393</v>
          </cell>
        </row>
      </sheetData>
      <sheetData sheetId="105">
        <row r="604">
          <cell r="Q604">
            <v>261393</v>
          </cell>
        </row>
      </sheetData>
      <sheetData sheetId="106">
        <row r="604">
          <cell r="Q604">
            <v>261393</v>
          </cell>
        </row>
      </sheetData>
      <sheetData sheetId="107">
        <row r="604">
          <cell r="Q604">
            <v>261393</v>
          </cell>
        </row>
      </sheetData>
      <sheetData sheetId="108">
        <row r="604">
          <cell r="Q604">
            <v>261393</v>
          </cell>
        </row>
      </sheetData>
      <sheetData sheetId="109">
        <row r="604">
          <cell r="Q604">
            <v>261393</v>
          </cell>
        </row>
      </sheetData>
      <sheetData sheetId="110">
        <row r="604">
          <cell r="Q604">
            <v>261393</v>
          </cell>
        </row>
      </sheetData>
      <sheetData sheetId="111">
        <row r="604">
          <cell r="Q604">
            <v>261393</v>
          </cell>
        </row>
      </sheetData>
      <sheetData sheetId="112">
        <row r="604">
          <cell r="Q604">
            <v>261393</v>
          </cell>
        </row>
      </sheetData>
      <sheetData sheetId="113">
        <row r="604">
          <cell r="Q604">
            <v>261393</v>
          </cell>
        </row>
      </sheetData>
      <sheetData sheetId="114">
        <row r="604">
          <cell r="Q604">
            <v>261393</v>
          </cell>
        </row>
      </sheetData>
      <sheetData sheetId="115">
        <row r="604">
          <cell r="Q604">
            <v>261393</v>
          </cell>
        </row>
      </sheetData>
      <sheetData sheetId="116">
        <row r="604">
          <cell r="Q604">
            <v>261393</v>
          </cell>
        </row>
      </sheetData>
      <sheetData sheetId="117">
        <row r="604">
          <cell r="Q604">
            <v>261393</v>
          </cell>
        </row>
      </sheetData>
      <sheetData sheetId="118">
        <row r="604">
          <cell r="Q604">
            <v>261393</v>
          </cell>
        </row>
      </sheetData>
      <sheetData sheetId="119">
        <row r="604">
          <cell r="Q604">
            <v>261393</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BS "/>
      <sheetName val="Con PL "/>
      <sheetName val="Con C Flow "/>
      <sheetName val="Con  EQUITY "/>
      <sheetName val="Con Invest"/>
      <sheetName val="BS"/>
      <sheetName val="P&amp;Loss"/>
      <sheetName val="C Flow"/>
      <sheetName val=" EQUITY"/>
      <sheetName val="Investments"/>
      <sheetName val="NOTES"/>
      <sheetName val="tax"/>
      <sheetName val="investment pro"/>
      <sheetName val="Prov"/>
      <sheetName val="OR"/>
      <sheetName val="OR2"/>
      <sheetName val="CFS-Dec"/>
      <sheetName val="Working-CFS"/>
      <sheetName val="Investments (2)"/>
      <sheetName val="con -wORb"/>
      <sheetName val="con wORp"/>
      <sheetName val="VIS"/>
      <sheetName val="Cal"/>
      <sheetName val="acct"/>
    </sheetNames>
    <sheetDataSet>
      <sheetData sheetId="0">
        <row r="1">
          <cell r="A1" t="str">
            <v>PRIME COMMERCIAL BANK LIMITED</v>
          </cell>
        </row>
      </sheetData>
      <sheetData sheetId="1"/>
      <sheetData sheetId="2"/>
      <sheetData sheetId="3"/>
      <sheetData sheetId="4"/>
      <sheetData sheetId="5"/>
      <sheetData sheetId="6"/>
      <sheetData sheetId="7">
        <row r="1">
          <cell r="A1" t="str">
            <v>PRIME COMMERCIAL BANK LIMITED</v>
          </cell>
        </row>
      </sheetData>
      <sheetData sheetId="8">
        <row r="1">
          <cell r="A1" t="str">
            <v>PRIME COMMERCIAL BANK LIMITED</v>
          </cell>
        </row>
      </sheetData>
      <sheetData sheetId="9">
        <row r="1">
          <cell r="A1" t="str">
            <v>PRIME COMMERCIAL BANK LIMITED</v>
          </cell>
        </row>
        <row r="2">
          <cell r="A2" t="str">
            <v>NOTES TO THE FINANCIAL STATEMENTS (Un-audited)</v>
          </cell>
        </row>
        <row r="3">
          <cell r="A3" t="str">
            <v>FOR THE QUARTER ENDED JUNE 30, 2006</v>
          </cell>
        </row>
        <row r="5">
          <cell r="A5" t="str">
            <v>1.</v>
          </cell>
          <cell r="B5" t="str">
            <v xml:space="preserve">Status and Nature of Business                                         </v>
          </cell>
        </row>
        <row r="7">
          <cell r="B7" t="str">
            <v>Prime Commercial Bank Limited (the Bank) having its registered office at 77 Y, D.H.A,  Lahore (Pakistan),  was incorporated in Pakistan on September  30, 1991 as a public limited company under the Companies Ordinance, 1984 and is listed on all the stock e</v>
          </cell>
        </row>
        <row r="10">
          <cell r="B10" t="str">
            <v>The Bank is a fully accredited scheduled commercial Bank and is principally engaged in the business of banking. The Bank is operating through 63 branches in Pakistan.</v>
          </cell>
        </row>
        <row r="13">
          <cell r="A13" t="str">
            <v>2.</v>
          </cell>
          <cell r="B13" t="str">
            <v>Statement of Compliance</v>
          </cell>
        </row>
        <row r="15">
          <cell r="B15" t="str">
            <v>These financial statements are prepared in accordance with the requirements of the Companies Ordinance, 1984, the Banking Companies Ordinance, 1962, the directives issued by the State Bank of Pakistan (SBP) and the International Accounting Framework (IFRS</v>
          </cell>
        </row>
        <row r="27">
          <cell r="B27" t="str">
            <v>International Accounting Standard 39, Financial Instruments: Recognition and Measurement (IAS 39) and International Accounting Standard 40, Investment Property (IAS 40) are not applicable for banking companies in Pakistan. Accordingly, the requirements of</v>
          </cell>
        </row>
        <row r="32">
          <cell r="A32" t="str">
            <v>3.</v>
          </cell>
          <cell r="B32" t="str">
            <v>Basis of Presentation and Measurement</v>
          </cell>
        </row>
        <row r="34">
          <cell r="B34" t="str">
            <v>Same basis of presentation and measurements have been adopted to prepare interim financial statements as were adopted and disclosed in the published annual financial statements for the year ended December 31, 2005.</v>
          </cell>
        </row>
        <row r="37">
          <cell r="A37" t="str">
            <v>4.</v>
          </cell>
          <cell r="B37" t="str">
            <v>Summary of Significant Accounting Policies</v>
          </cell>
        </row>
        <row r="39">
          <cell r="B39" t="str">
            <v>The accounting policies adopted and applied for the preparation of interim financial statements are same as were applied in the preparation of annual published financial statements for the year ended December 31, 2005.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Rev-Repo"/>
      <sheetName val="IRS-FRA"/>
      <sheetName val="FX Option "/>
      <sheetName val="Fx Fwd (Int bank)"/>
      <sheetName val="Fx Fwd(Branches)"/>
      <sheetName val="T-Bills"/>
      <sheetName val="TFC"/>
      <sheetName val="PIB"/>
      <sheetName val="Margin Finance"/>
      <sheetName val="Clean Borrowing &amp;placement"/>
      <sheetName val="Fields"/>
      <sheetName val="Rating"/>
      <sheetName val="Tables"/>
      <sheetName val="Products"/>
      <sheetName val="Lookups"/>
      <sheetName val="BSDOMOVS"/>
      <sheetName val="Invest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5">
          <cell r="A15" t="str">
            <v>Add on Factor under current exposure method</v>
          </cell>
        </row>
        <row r="23">
          <cell r="A23" t="str">
            <v>List of Eligible collaterals</v>
          </cell>
          <cell r="B23" t="str">
            <v>Collateral code</v>
          </cell>
          <cell r="C23" t="str">
            <v>Haircut</v>
          </cell>
          <cell r="D23" t="str">
            <v>Scaling factor Adjustment for REPO</v>
          </cell>
          <cell r="E23" t="str">
            <v>Scaling factor Adjustment for OTCD</v>
          </cell>
        </row>
        <row r="24">
          <cell r="A24" t="str">
            <v>No Haircut</v>
          </cell>
          <cell r="B24">
            <v>0</v>
          </cell>
          <cell r="C24">
            <v>0</v>
          </cell>
          <cell r="D24">
            <v>0</v>
          </cell>
          <cell r="E24">
            <v>0</v>
          </cell>
        </row>
        <row r="25">
          <cell r="A25" t="str">
            <v>Cash (sovereign &amp; other)</v>
          </cell>
          <cell r="B25">
            <v>1</v>
          </cell>
          <cell r="C25">
            <v>0</v>
          </cell>
          <cell r="D25">
            <v>0</v>
          </cell>
          <cell r="E25">
            <v>0</v>
          </cell>
        </row>
        <row r="26">
          <cell r="A26" t="str">
            <v>COD (sovereign &amp; other)</v>
          </cell>
          <cell r="B26">
            <v>2</v>
          </cell>
          <cell r="C26">
            <v>0</v>
          </cell>
          <cell r="D26">
            <v>0</v>
          </cell>
          <cell r="E26">
            <v>0</v>
          </cell>
        </row>
        <row r="27">
          <cell r="A27" t="str">
            <v>Gold (sovereign &amp; other)</v>
          </cell>
          <cell r="B27">
            <v>3</v>
          </cell>
          <cell r="C27">
            <v>0.15</v>
          </cell>
          <cell r="D27">
            <v>0.10606605000000001</v>
          </cell>
          <cell r="E27">
            <v>0.15</v>
          </cell>
        </row>
        <row r="28">
          <cell r="A28" t="str">
            <v>Debt-sec rated 1 (&lt; 1 yr) (sovereign)</v>
          </cell>
          <cell r="B28">
            <v>4</v>
          </cell>
          <cell r="C28">
            <v>5.0000000000000001E-3</v>
          </cell>
          <cell r="D28">
            <v>3.5355350000000002E-3</v>
          </cell>
          <cell r="E28">
            <v>5.0000000000000001E-3</v>
          </cell>
        </row>
        <row r="29">
          <cell r="A29" t="str">
            <v>Debt-sec rated 1 (&lt; 1 yr) (other)</v>
          </cell>
          <cell r="B29">
            <v>5</v>
          </cell>
          <cell r="C29">
            <v>0.01</v>
          </cell>
          <cell r="D29">
            <v>7.0710700000000005E-3</v>
          </cell>
          <cell r="E29">
            <v>0.01</v>
          </cell>
        </row>
        <row r="30">
          <cell r="A30" t="str">
            <v>Debt-sec rated 1 (1 to 5 yr) (sovereign)</v>
          </cell>
          <cell r="B30">
            <v>6</v>
          </cell>
          <cell r="C30">
            <v>0.02</v>
          </cell>
          <cell r="D30">
            <v>1.4142140000000001E-2</v>
          </cell>
          <cell r="E30">
            <v>0.02</v>
          </cell>
        </row>
        <row r="31">
          <cell r="A31" t="str">
            <v>Debt-sec rated 1 (1 to 5 yr) (other)</v>
          </cell>
          <cell r="B31">
            <v>7</v>
          </cell>
          <cell r="C31">
            <v>0.04</v>
          </cell>
          <cell r="D31">
            <v>2.8284280000000002E-2</v>
          </cell>
          <cell r="E31">
            <v>0.04</v>
          </cell>
        </row>
        <row r="32">
          <cell r="A32" t="str">
            <v>Debt-sec rated 1 (above 5 yr) (sovereign)</v>
          </cell>
          <cell r="B32">
            <v>8</v>
          </cell>
          <cell r="C32">
            <v>0.04</v>
          </cell>
          <cell r="D32">
            <v>2.8284280000000002E-2</v>
          </cell>
          <cell r="E32">
            <v>0.04</v>
          </cell>
        </row>
        <row r="33">
          <cell r="A33" t="str">
            <v>Debt-sec rated 1 (above 5 yr) (other)</v>
          </cell>
          <cell r="B33">
            <v>9</v>
          </cell>
          <cell r="C33">
            <v>0.08</v>
          </cell>
          <cell r="D33">
            <v>5.6568560000000004E-2</v>
          </cell>
          <cell r="E33">
            <v>0.08</v>
          </cell>
        </row>
        <row r="34">
          <cell r="A34" t="str">
            <v>Debt-sec rated 2-3-unrated  bank-sec(&lt;1 yr) (sovereign)</v>
          </cell>
          <cell r="B34">
            <v>10</v>
          </cell>
          <cell r="C34">
            <v>0.01</v>
          </cell>
          <cell r="D34">
            <v>7.0710700000000005E-3</v>
          </cell>
          <cell r="E34">
            <v>0.01</v>
          </cell>
        </row>
        <row r="35">
          <cell r="A35" t="str">
            <v>Debt-sec rated 2-3-unrated  bank-sec(&lt;1 yr) (other)</v>
          </cell>
          <cell r="B35">
            <v>11</v>
          </cell>
          <cell r="C35">
            <v>0.02</v>
          </cell>
          <cell r="D35">
            <v>1.4142140000000001E-2</v>
          </cell>
          <cell r="E35">
            <v>0.02</v>
          </cell>
        </row>
        <row r="36">
          <cell r="A36" t="str">
            <v>Debt-sec rated 2-3-unrated bank-sec(1 to 5 yr) (sovereign)</v>
          </cell>
          <cell r="B36">
            <v>12</v>
          </cell>
          <cell r="C36">
            <v>0.03</v>
          </cell>
          <cell r="D36">
            <v>2.121321E-2</v>
          </cell>
          <cell r="E36">
            <v>0.03</v>
          </cell>
        </row>
        <row r="37">
          <cell r="A37" t="str">
            <v>Debt-sec rated 2-3-unrated bank-sec(1 to 5 yr) (other)</v>
          </cell>
          <cell r="B37">
            <v>13</v>
          </cell>
          <cell r="C37">
            <v>0.06</v>
          </cell>
          <cell r="D37">
            <v>4.2426419999999999E-2</v>
          </cell>
          <cell r="E37">
            <v>0.06</v>
          </cell>
        </row>
        <row r="38">
          <cell r="A38" t="str">
            <v>Debt-sec rated 2-3-unrated bank-sec(above 5 yr )    (sovereign)</v>
          </cell>
          <cell r="B38">
            <v>14</v>
          </cell>
          <cell r="C38">
            <v>0.06</v>
          </cell>
          <cell r="D38">
            <v>4.2426419999999999E-2</v>
          </cell>
          <cell r="E38">
            <v>0.06</v>
          </cell>
        </row>
        <row r="39">
          <cell r="A39" t="str">
            <v>Debt-sec rated 2-3-unrated bank-sec(above 5 yr) (other)</v>
          </cell>
          <cell r="B39">
            <v>15</v>
          </cell>
          <cell r="C39">
            <v>0.12</v>
          </cell>
          <cell r="D39">
            <v>8.4852839999999999E-2</v>
          </cell>
          <cell r="E39">
            <v>0.12</v>
          </cell>
        </row>
        <row r="40">
          <cell r="A40" t="str">
            <v>Debt-sec rated 4       (sovereign &amp; other)</v>
          </cell>
          <cell r="B40">
            <v>16</v>
          </cell>
          <cell r="C40">
            <v>0.15</v>
          </cell>
          <cell r="D40">
            <v>0.10606605000000001</v>
          </cell>
          <cell r="E40">
            <v>0.15</v>
          </cell>
        </row>
        <row r="41">
          <cell r="A41" t="str">
            <v>Debt-sec/equities/bonds listed on main index (sovereign &amp; other)</v>
          </cell>
          <cell r="B41">
            <v>17</v>
          </cell>
          <cell r="C41">
            <v>0.15</v>
          </cell>
          <cell r="D41">
            <v>0.10606605000000001</v>
          </cell>
          <cell r="E41">
            <v>0.15</v>
          </cell>
        </row>
        <row r="42">
          <cell r="A42" t="str">
            <v>Equitied/bonds listed on exchange (sovereign &amp; other)</v>
          </cell>
          <cell r="B42">
            <v>18</v>
          </cell>
          <cell r="C42">
            <v>0.25</v>
          </cell>
          <cell r="D42">
            <v>0.17677675000000001</v>
          </cell>
          <cell r="E42">
            <v>0.25</v>
          </cell>
        </row>
        <row r="43">
          <cell r="A43" t="str">
            <v>Mutual fund unit (daily quoted)</v>
          </cell>
          <cell r="B43">
            <v>19</v>
          </cell>
          <cell r="C43" t="str">
            <v>Higher haircut applicable to any security in which the fund can invest</v>
          </cell>
        </row>
        <row r="44">
          <cell r="A44" t="str">
            <v>Zero Haircut Repos</v>
          </cell>
          <cell r="B44">
            <v>20</v>
          </cell>
          <cell r="C44">
            <v>0</v>
          </cell>
          <cell r="D44">
            <v>0</v>
          </cell>
          <cell r="E44">
            <v>0</v>
          </cell>
        </row>
        <row r="45">
          <cell r="A45" t="str">
            <v>Currency mismatch</v>
          </cell>
          <cell r="B45">
            <v>21</v>
          </cell>
          <cell r="C45">
            <v>0.08</v>
          </cell>
          <cell r="D45">
            <v>5.6568560000000004E-2</v>
          </cell>
          <cell r="E45">
            <v>0.08</v>
          </cell>
        </row>
      </sheetData>
      <sheetData sheetId="14"/>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BS mapping"/>
      <sheetName val="TRY final summary (new)"/>
      <sheetName val="Final Summary"/>
      <sheetName val="pivot summary"/>
      <sheetName val="pivot"/>
      <sheetName val="Data for Pivot"/>
      <sheetName val="Summary "/>
      <sheetName val="Sheet4"/>
      <sheetName val="Repo"/>
      <sheetName val="Rev-Repo"/>
      <sheetName val="IRS-FRA"/>
      <sheetName val="FX Option "/>
      <sheetName val="Fx Fwd (Int bank)"/>
      <sheetName val="Fx Fwd(Branches)"/>
      <sheetName val="T-Bills"/>
      <sheetName val="TFC"/>
      <sheetName val="Trade Details at HO level"/>
      <sheetName val="Clean Trans "/>
      <sheetName val="Inter-Intra Entities"/>
      <sheetName val="Rating"/>
      <sheetName val="Tables"/>
      <sheetName val="Products"/>
      <sheetName val="Documentation"/>
      <sheetName val="Fields"/>
      <sheetName val="Table"/>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3">
          <cell r="B3" t="str">
            <v>ABL</v>
          </cell>
          <cell r="C3" t="str">
            <v>Allied Bank Limited</v>
          </cell>
          <cell r="D3" t="str">
            <v>Bank/DFI</v>
          </cell>
          <cell r="E3" t="str">
            <v>JCR-VIS</v>
          </cell>
          <cell r="F3" t="str">
            <v>A-1+</v>
          </cell>
          <cell r="G3">
            <v>1</v>
          </cell>
          <cell r="H3">
            <v>0.2</v>
          </cell>
          <cell r="I3" t="str">
            <v>A+</v>
          </cell>
        </row>
        <row r="4">
          <cell r="B4" t="str">
            <v>ABN</v>
          </cell>
          <cell r="C4" t="str">
            <v>ABN-AMRO Bank</v>
          </cell>
          <cell r="D4" t="str">
            <v>Bank/DFI</v>
          </cell>
          <cell r="E4" t="str">
            <v>Standard &amp; Poor's</v>
          </cell>
          <cell r="F4" t="str">
            <v>A-1+</v>
          </cell>
          <cell r="G4">
            <v>1</v>
          </cell>
          <cell r="H4">
            <v>0.2</v>
          </cell>
          <cell r="I4" t="str">
            <v>AA-</v>
          </cell>
        </row>
        <row r="5">
          <cell r="B5" t="str">
            <v>AHL</v>
          </cell>
          <cell r="C5" t="str">
            <v>Atlas Honda Ltd.</v>
          </cell>
          <cell r="D5" t="str">
            <v>Corp</v>
          </cell>
          <cell r="H5">
            <v>1</v>
          </cell>
          <cell r="I5" t="str">
            <v>A+</v>
          </cell>
        </row>
        <row r="6">
          <cell r="B6" t="str">
            <v>AIB</v>
          </cell>
          <cell r="C6" t="str">
            <v>Al-Baraka Islamic Bank</v>
          </cell>
          <cell r="D6" t="str">
            <v>Bank/DFI</v>
          </cell>
          <cell r="E6" t="str">
            <v>PACRA-JCR-VIS</v>
          </cell>
          <cell r="F6" t="str">
            <v>A-1</v>
          </cell>
          <cell r="G6">
            <v>1</v>
          </cell>
          <cell r="H6">
            <v>0.2</v>
          </cell>
          <cell r="I6" t="str">
            <v>A</v>
          </cell>
        </row>
        <row r="7">
          <cell r="B7" t="str">
            <v>AKD</v>
          </cell>
          <cell r="C7" t="str">
            <v>Aqeel Karim Dhedhy</v>
          </cell>
          <cell r="H7">
            <v>1</v>
          </cell>
        </row>
        <row r="8">
          <cell r="B8" t="str">
            <v>AMEX LDN</v>
          </cell>
          <cell r="C8" t="str">
            <v>American Express London</v>
          </cell>
          <cell r="D8" t="str">
            <v>Bank/DFI</v>
          </cell>
          <cell r="H8">
            <v>0.5</v>
          </cell>
          <cell r="I8" t="str">
            <v>AA</v>
          </cell>
        </row>
        <row r="9">
          <cell r="B9" t="str">
            <v>AMEX NY</v>
          </cell>
          <cell r="C9" t="str">
            <v>American Express New York</v>
          </cell>
          <cell r="D9" t="str">
            <v>Bank/DFI</v>
          </cell>
          <cell r="E9" t="str">
            <v>FITCH</v>
          </cell>
          <cell r="F9" t="str">
            <v>F-1</v>
          </cell>
          <cell r="G9">
            <v>1</v>
          </cell>
          <cell r="H9">
            <v>0.2</v>
          </cell>
          <cell r="I9" t="str">
            <v>AA</v>
          </cell>
        </row>
        <row r="10">
          <cell r="B10" t="str">
            <v>AMEX SING</v>
          </cell>
          <cell r="C10" t="str">
            <v>American Express Singapore</v>
          </cell>
          <cell r="D10" t="str">
            <v>Bank/DFI</v>
          </cell>
          <cell r="H10">
            <v>0.5</v>
          </cell>
          <cell r="I10" t="str">
            <v>BBB</v>
          </cell>
        </row>
        <row r="11">
          <cell r="B11" t="str">
            <v>AMNI</v>
          </cell>
          <cell r="C11" t="str">
            <v>Amna Industries</v>
          </cell>
          <cell r="D11" t="str">
            <v>Corp</v>
          </cell>
          <cell r="H11">
            <v>1</v>
          </cell>
          <cell r="I11" t="str">
            <v>AA-</v>
          </cell>
        </row>
        <row r="12">
          <cell r="B12" t="str">
            <v>AMX</v>
          </cell>
          <cell r="C12" t="str">
            <v>American Express Bank</v>
          </cell>
          <cell r="D12" t="str">
            <v>Bank/DFI</v>
          </cell>
          <cell r="E12" t="str">
            <v>Standard &amp; Poor's</v>
          </cell>
          <cell r="F12" t="str">
            <v>A-1</v>
          </cell>
          <cell r="G12">
            <v>1</v>
          </cell>
          <cell r="H12">
            <v>0.2</v>
          </cell>
          <cell r="I12" t="str">
            <v>AA+</v>
          </cell>
        </row>
        <row r="13">
          <cell r="B13" t="str">
            <v>ASK</v>
          </cell>
          <cell r="C13" t="str">
            <v>Askari Commercial Bank Limited</v>
          </cell>
          <cell r="D13" t="str">
            <v>Bank/DFI</v>
          </cell>
          <cell r="E13" t="str">
            <v>PACRA</v>
          </cell>
          <cell r="F13" t="str">
            <v>A1+</v>
          </cell>
          <cell r="G13">
            <v>1</v>
          </cell>
          <cell r="H13">
            <v>0.2</v>
          </cell>
          <cell r="I13" t="str">
            <v>AA+</v>
          </cell>
        </row>
        <row r="14">
          <cell r="B14" t="str">
            <v>ASM</v>
          </cell>
          <cell r="C14" t="str">
            <v>Al Abid Silk Mills</v>
          </cell>
          <cell r="D14" t="str">
            <v>Corp</v>
          </cell>
          <cell r="H14">
            <v>1</v>
          </cell>
        </row>
        <row r="15">
          <cell r="B15" t="str">
            <v>ACBL</v>
          </cell>
          <cell r="C15" t="str">
            <v>Atlas Bank Ltd</v>
          </cell>
          <cell r="D15" t="str">
            <v>Bank/DFI</v>
          </cell>
          <cell r="E15" t="str">
            <v>PACRA</v>
          </cell>
          <cell r="F15" t="str">
            <v>A2</v>
          </cell>
          <cell r="G15">
            <v>2</v>
          </cell>
          <cell r="H15">
            <v>0.5</v>
          </cell>
          <cell r="I15" t="str">
            <v>BBB-</v>
          </cell>
        </row>
        <row r="16">
          <cell r="B16" t="str">
            <v>AIBL</v>
          </cell>
          <cell r="C16" t="str">
            <v>Atlas Investment Bank Ltd</v>
          </cell>
          <cell r="D16" t="str">
            <v>Bank/DFI</v>
          </cell>
          <cell r="E16" t="str">
            <v>PACRA</v>
          </cell>
          <cell r="F16" t="str">
            <v>A1+</v>
          </cell>
          <cell r="G16">
            <v>1</v>
          </cell>
          <cell r="H16">
            <v>0.2</v>
          </cell>
        </row>
        <row r="17">
          <cell r="B17" t="str">
            <v>ATM</v>
          </cell>
          <cell r="C17" t="str">
            <v>Amjad Textile Mills</v>
          </cell>
          <cell r="D17" t="str">
            <v>Corp</v>
          </cell>
          <cell r="H17">
            <v>1</v>
          </cell>
          <cell r="I17" t="str">
            <v>AA</v>
          </cell>
        </row>
        <row r="18">
          <cell r="B18" t="str">
            <v>ARHL</v>
          </cell>
          <cell r="C18" t="str">
            <v>Arif Habib Ltd</v>
          </cell>
          <cell r="H18">
            <v>1</v>
          </cell>
        </row>
        <row r="19">
          <cell r="B19" t="str">
            <v>AZC</v>
          </cell>
          <cell r="C19" t="str">
            <v>Abdul Aziz &amp; Co.</v>
          </cell>
          <cell r="D19" t="str">
            <v>Corp</v>
          </cell>
          <cell r="H19">
            <v>1</v>
          </cell>
        </row>
        <row r="20">
          <cell r="B20" t="str">
            <v>BAF</v>
          </cell>
          <cell r="C20" t="str">
            <v>Bank Alfalah Limted</v>
          </cell>
          <cell r="D20" t="str">
            <v>Bank/DFI</v>
          </cell>
          <cell r="E20" t="str">
            <v>PACRA</v>
          </cell>
          <cell r="F20" t="str">
            <v>A1+</v>
          </cell>
          <cell r="G20">
            <v>1</v>
          </cell>
          <cell r="H20">
            <v>0.2</v>
          </cell>
          <cell r="I20" t="str">
            <v>AA</v>
          </cell>
        </row>
        <row r="21">
          <cell r="B21" t="str">
            <v>BAH</v>
          </cell>
          <cell r="C21" t="str">
            <v>Bank Al-Habib Limited</v>
          </cell>
          <cell r="D21" t="str">
            <v>Bank/DFI</v>
          </cell>
          <cell r="E21" t="str">
            <v>PACRA</v>
          </cell>
          <cell r="F21" t="str">
            <v>A1+</v>
          </cell>
          <cell r="G21">
            <v>1</v>
          </cell>
          <cell r="H21">
            <v>0.2</v>
          </cell>
          <cell r="I21" t="str">
            <v>AA</v>
          </cell>
        </row>
        <row r="22">
          <cell r="B22" t="str">
            <v>BBL</v>
          </cell>
          <cell r="C22" t="str">
            <v>My bank Limited</v>
          </cell>
          <cell r="D22" t="str">
            <v>Bank/DFI</v>
          </cell>
          <cell r="E22" t="str">
            <v>JCR-VIS</v>
          </cell>
          <cell r="F22" t="str">
            <v>A-2</v>
          </cell>
          <cell r="G22">
            <v>2</v>
          </cell>
          <cell r="H22">
            <v>0.5</v>
          </cell>
          <cell r="I22" t="str">
            <v>BBB</v>
          </cell>
        </row>
        <row r="23">
          <cell r="B23" t="str">
            <v>BMA</v>
          </cell>
          <cell r="C23" t="str">
            <v>BMA Capital</v>
          </cell>
          <cell r="D23" t="str">
            <v>Bank/DFI</v>
          </cell>
          <cell r="H23">
            <v>1</v>
          </cell>
        </row>
        <row r="24">
          <cell r="B24" t="str">
            <v>BOK</v>
          </cell>
          <cell r="C24" t="str">
            <v>Bank of Khyber</v>
          </cell>
          <cell r="D24" t="str">
            <v>Bank/DFI</v>
          </cell>
          <cell r="E24" t="str">
            <v>JCR-VIS</v>
          </cell>
          <cell r="F24" t="str">
            <v>A-2</v>
          </cell>
          <cell r="G24">
            <v>2</v>
          </cell>
          <cell r="H24">
            <v>0.5</v>
          </cell>
          <cell r="I24" t="str">
            <v>BBB+</v>
          </cell>
        </row>
        <row r="25">
          <cell r="B25" t="str">
            <v>BOP</v>
          </cell>
          <cell r="C25" t="str">
            <v xml:space="preserve">The Bank of Punjab </v>
          </cell>
          <cell r="D25" t="str">
            <v>Bank/DFI</v>
          </cell>
          <cell r="E25" t="str">
            <v>PACRA</v>
          </cell>
          <cell r="F25" t="str">
            <v>A1+</v>
          </cell>
          <cell r="G25">
            <v>1</v>
          </cell>
          <cell r="H25">
            <v>0.2</v>
          </cell>
          <cell r="I25" t="str">
            <v>AA</v>
          </cell>
        </row>
        <row r="26">
          <cell r="B26" t="str">
            <v>BT</v>
          </cell>
          <cell r="C26" t="str">
            <v>Bhanero Textile</v>
          </cell>
          <cell r="D26" t="str">
            <v>Corp</v>
          </cell>
          <cell r="H26">
            <v>1</v>
          </cell>
          <cell r="I26" t="str">
            <v>AA+</v>
          </cell>
        </row>
        <row r="27">
          <cell r="B27" t="str">
            <v>CC</v>
          </cell>
          <cell r="C27" t="str">
            <v>Cherat Cement</v>
          </cell>
          <cell r="D27" t="str">
            <v>Corp</v>
          </cell>
          <cell r="H27">
            <v>1</v>
          </cell>
          <cell r="I27" t="str">
            <v>A+</v>
          </cell>
        </row>
        <row r="28">
          <cell r="B28" t="str">
            <v>CCB</v>
          </cell>
          <cell r="C28" t="str">
            <v>CresBank</v>
          </cell>
          <cell r="D28" t="str">
            <v>Bank/DFI</v>
          </cell>
          <cell r="E28" t="str">
            <v>JCR-VIS</v>
          </cell>
          <cell r="F28" t="str">
            <v>A-2</v>
          </cell>
          <cell r="G28">
            <v>2</v>
          </cell>
          <cell r="H28">
            <v>0.5</v>
          </cell>
          <cell r="I28" t="str">
            <v>BBB</v>
          </cell>
        </row>
        <row r="29">
          <cell r="B29" t="str">
            <v>CDCTRUST</v>
          </cell>
          <cell r="H29">
            <v>1</v>
          </cell>
          <cell r="I29" t="str">
            <v>A+</v>
          </cell>
        </row>
        <row r="30">
          <cell r="B30" t="str">
            <v>CIT</v>
          </cell>
          <cell r="C30" t="str">
            <v>CitiBank N.A</v>
          </cell>
          <cell r="D30" t="str">
            <v>Bank/DFI</v>
          </cell>
          <cell r="E30" t="str">
            <v>Standard &amp; Poor's</v>
          </cell>
          <cell r="F30" t="str">
            <v>A-1+</v>
          </cell>
          <cell r="G30">
            <v>1</v>
          </cell>
          <cell r="H30">
            <v>0.2</v>
          </cell>
          <cell r="I30" t="str">
            <v>AA+</v>
          </cell>
        </row>
        <row r="31">
          <cell r="B31" t="str">
            <v>CL</v>
          </cell>
          <cell r="C31" t="str">
            <v xml:space="preserve">Chenab Ltd. </v>
          </cell>
          <cell r="D31" t="str">
            <v>Corp</v>
          </cell>
          <cell r="H31">
            <v>1</v>
          </cell>
        </row>
        <row r="32">
          <cell r="B32" t="str">
            <v>COMM</v>
          </cell>
          <cell r="C32" t="str">
            <v>Commerce Bank Frankfurt</v>
          </cell>
          <cell r="D32" t="str">
            <v>Bank/DFI</v>
          </cell>
          <cell r="E32" t="str">
            <v>FITCH</v>
          </cell>
          <cell r="F32" t="str">
            <v>F-1</v>
          </cell>
          <cell r="G32">
            <v>1</v>
          </cell>
          <cell r="H32">
            <v>0.2</v>
          </cell>
          <cell r="I32" t="str">
            <v>A</v>
          </cell>
        </row>
        <row r="33">
          <cell r="D33" t="str">
            <v>Bank/DFI</v>
          </cell>
          <cell r="E33" t="str">
            <v>MOODY'S</v>
          </cell>
          <cell r="F33" t="str">
            <v>P-1</v>
          </cell>
          <cell r="G33">
            <v>1</v>
          </cell>
          <cell r="H33">
            <v>0.2</v>
          </cell>
        </row>
        <row r="34">
          <cell r="B34" t="str">
            <v>CP</v>
          </cell>
          <cell r="C34" t="str">
            <v>Century Papers</v>
          </cell>
          <cell r="D34" t="str">
            <v>Corp</v>
          </cell>
          <cell r="H34">
            <v>1</v>
          </cell>
          <cell r="I34" t="str">
            <v>BBB</v>
          </cell>
        </row>
        <row r="35">
          <cell r="B35" t="str">
            <v>CSZ</v>
          </cell>
          <cell r="C35" t="str">
            <v>Credit Suisse Bank, Zurich</v>
          </cell>
          <cell r="D35" t="str">
            <v>Bank/DFI</v>
          </cell>
          <cell r="E35" t="str">
            <v>FITCH</v>
          </cell>
          <cell r="F35" t="str">
            <v>F-1+</v>
          </cell>
          <cell r="G35">
            <v>1</v>
          </cell>
          <cell r="H35">
            <v>0.2</v>
          </cell>
        </row>
        <row r="36">
          <cell r="B36" t="str">
            <v>DB</v>
          </cell>
          <cell r="C36" t="str">
            <v>Deutsch Bank</v>
          </cell>
          <cell r="D36" t="str">
            <v>Bank/DFI</v>
          </cell>
          <cell r="E36" t="str">
            <v>Standard &amp; Poor's</v>
          </cell>
          <cell r="F36" t="str">
            <v>A-1+</v>
          </cell>
          <cell r="G36">
            <v>1</v>
          </cell>
          <cell r="H36">
            <v>0.2</v>
          </cell>
          <cell r="I36" t="str">
            <v>AA+</v>
          </cell>
        </row>
        <row r="37">
          <cell r="B37" t="str">
            <v>DCM</v>
          </cell>
          <cell r="C37" t="str">
            <v xml:space="preserve">Dostsons Cotton Mills </v>
          </cell>
          <cell r="D37" t="str">
            <v>Corp</v>
          </cell>
          <cell r="H37">
            <v>1</v>
          </cell>
        </row>
        <row r="38">
          <cell r="B38" t="str">
            <v>DGK</v>
          </cell>
          <cell r="C38" t="str">
            <v>Dera Ghazi Khan Cement</v>
          </cell>
          <cell r="D38" t="str">
            <v>Corp</v>
          </cell>
          <cell r="H38">
            <v>1</v>
          </cell>
        </row>
        <row r="39">
          <cell r="B39" t="str">
            <v>DHAC</v>
          </cell>
          <cell r="C39" t="str">
            <v>DHA Cogen</v>
          </cell>
          <cell r="D39" t="str">
            <v>Corp</v>
          </cell>
          <cell r="H39">
            <v>1</v>
          </cell>
        </row>
        <row r="40">
          <cell r="B40" t="str">
            <v>DJM SEC</v>
          </cell>
          <cell r="C40" t="str">
            <v>DJM SECURITIES</v>
          </cell>
          <cell r="H40">
            <v>1</v>
          </cell>
        </row>
        <row r="41">
          <cell r="B41" t="str">
            <v>DRES</v>
          </cell>
          <cell r="C41" t="str">
            <v>Dresden Bank</v>
          </cell>
          <cell r="D41" t="str">
            <v>Bank/DFI</v>
          </cell>
          <cell r="E41" t="str">
            <v>FITCH</v>
          </cell>
          <cell r="F41" t="str">
            <v>F-1</v>
          </cell>
          <cell r="G41">
            <v>1</v>
          </cell>
          <cell r="H41">
            <v>0.2</v>
          </cell>
          <cell r="I41" t="str">
            <v>A</v>
          </cell>
        </row>
        <row r="42">
          <cell r="D42" t="str">
            <v>Bank/DFI</v>
          </cell>
          <cell r="E42" t="str">
            <v>MOODY'S</v>
          </cell>
          <cell r="F42" t="str">
            <v>P-1</v>
          </cell>
          <cell r="G42">
            <v>1</v>
          </cell>
          <cell r="H42">
            <v>0.2</v>
          </cell>
        </row>
        <row r="43">
          <cell r="B43" t="str">
            <v>DTM</v>
          </cell>
          <cell r="C43" t="str">
            <v>Dar-es-Salaam Textile Mills</v>
          </cell>
          <cell r="D43" t="str">
            <v>Corp</v>
          </cell>
          <cell r="H43">
            <v>1</v>
          </cell>
        </row>
        <row r="44">
          <cell r="B44" t="str">
            <v>EC</v>
          </cell>
          <cell r="C44" t="str">
            <v>Engro Chemical Pakistan Limited</v>
          </cell>
          <cell r="D44" t="str">
            <v>Corp</v>
          </cell>
          <cell r="E44" t="str">
            <v>PACRA</v>
          </cell>
          <cell r="F44" t="str">
            <v>A1+</v>
          </cell>
          <cell r="G44">
            <v>1</v>
          </cell>
          <cell r="H44">
            <v>0.2</v>
          </cell>
          <cell r="I44" t="str">
            <v>AA-</v>
          </cell>
        </row>
        <row r="45">
          <cell r="B45" t="str">
            <v>EDF</v>
          </cell>
          <cell r="C45" t="str">
            <v xml:space="preserve">Ejaz Dying &amp; Finishing </v>
          </cell>
          <cell r="D45" t="str">
            <v>Corp</v>
          </cell>
          <cell r="H45">
            <v>1</v>
          </cell>
        </row>
        <row r="46">
          <cell r="B46" t="str">
            <v>EEXP</v>
          </cell>
          <cell r="C46" t="str">
            <v>Engro Eximp Pvt. Ltd.</v>
          </cell>
          <cell r="D46" t="str">
            <v>Corp</v>
          </cell>
          <cell r="H46">
            <v>1</v>
          </cell>
        </row>
        <row r="47">
          <cell r="B47" t="str">
            <v>EPZ</v>
          </cell>
          <cell r="C47" t="str">
            <v>Export Processing Zone</v>
          </cell>
          <cell r="D47" t="str">
            <v>Corp</v>
          </cell>
          <cell r="H47">
            <v>1</v>
          </cell>
          <cell r="I47" t="str">
            <v>Aa3</v>
          </cell>
        </row>
        <row r="48">
          <cell r="B48" t="str">
            <v>ESP</v>
          </cell>
          <cell r="C48" t="str">
            <v>Elixier sec</v>
          </cell>
          <cell r="D48" t="str">
            <v>Bank/DFI</v>
          </cell>
          <cell r="H48">
            <v>1</v>
          </cell>
        </row>
        <row r="49">
          <cell r="B49" t="str">
            <v>FAY</v>
          </cell>
          <cell r="C49" t="str">
            <v>Faysal Bank Limited</v>
          </cell>
          <cell r="D49" t="str">
            <v>Bank/DFI</v>
          </cell>
          <cell r="E49" t="str">
            <v>JCR-VIS</v>
          </cell>
          <cell r="F49" t="str">
            <v>A-1</v>
          </cell>
          <cell r="G49">
            <v>1</v>
          </cell>
          <cell r="H49">
            <v>0.2</v>
          </cell>
          <cell r="I49" t="str">
            <v>AA</v>
          </cell>
        </row>
        <row r="50">
          <cell r="B50" t="str">
            <v>FCDC</v>
          </cell>
          <cell r="C50" t="str">
            <v>First Credit and Investment Bank Ltd. (formerly First Credit and Discount Corporation Ltd.)</v>
          </cell>
          <cell r="D50" t="str">
            <v>Bank/DFI</v>
          </cell>
          <cell r="E50" t="str">
            <v>JCR-VIS</v>
          </cell>
          <cell r="F50" t="str">
            <v>A-2</v>
          </cell>
          <cell r="G50">
            <v>2</v>
          </cell>
          <cell r="H50">
            <v>0.5</v>
          </cell>
          <cell r="I50" t="str">
            <v>A</v>
          </cell>
        </row>
        <row r="51">
          <cell r="B51" t="str">
            <v>FCM</v>
          </cell>
          <cell r="C51" t="str">
            <v>Fazal Cloth Mills</v>
          </cell>
          <cell r="D51" t="str">
            <v>Corp</v>
          </cell>
          <cell r="H51">
            <v>1</v>
          </cell>
        </row>
        <row r="52">
          <cell r="B52" t="str">
            <v>FFCL</v>
          </cell>
          <cell r="C52" t="str">
            <v>Fauji Fertilizers</v>
          </cell>
          <cell r="D52" t="str">
            <v>Corp</v>
          </cell>
          <cell r="H52">
            <v>1</v>
          </cell>
          <cell r="I52" t="str">
            <v>A+</v>
          </cell>
        </row>
        <row r="53">
          <cell r="B53" t="str">
            <v>FFL</v>
          </cell>
          <cell r="C53" t="str">
            <v>Fatima Fertilizer Limited</v>
          </cell>
          <cell r="D53" t="str">
            <v>Corp</v>
          </cell>
          <cell r="H53">
            <v>1</v>
          </cell>
          <cell r="I53" t="str">
            <v>A2</v>
          </cell>
        </row>
        <row r="54">
          <cell r="B54" t="str">
            <v>FIB</v>
          </cell>
          <cell r="C54" t="str">
            <v>First Dawood investment Bank</v>
          </cell>
          <cell r="D54" t="str">
            <v>Bank/DFI</v>
          </cell>
          <cell r="E54" t="str">
            <v>PACRA</v>
          </cell>
          <cell r="F54" t="str">
            <v>A1</v>
          </cell>
          <cell r="G54">
            <v>1</v>
          </cell>
          <cell r="H54">
            <v>0.2</v>
          </cell>
          <cell r="I54" t="str">
            <v>A+</v>
          </cell>
        </row>
        <row r="55">
          <cell r="B55" t="str">
            <v>FNE</v>
          </cell>
          <cell r="C55" t="str">
            <v>First National equity</v>
          </cell>
          <cell r="H55">
            <v>1</v>
          </cell>
        </row>
        <row r="56">
          <cell r="B56" t="str">
            <v>FORTIS</v>
          </cell>
          <cell r="C56" t="str">
            <v>Fortis Bank</v>
          </cell>
          <cell r="D56" t="str">
            <v>Bank/DFI</v>
          </cell>
          <cell r="E56" t="str">
            <v>FITCH</v>
          </cell>
          <cell r="F56" t="str">
            <v>F-1+</v>
          </cell>
          <cell r="G56">
            <v>1</v>
          </cell>
          <cell r="H56">
            <v>0.2</v>
          </cell>
          <cell r="I56" t="str">
            <v>AA-</v>
          </cell>
        </row>
        <row r="57">
          <cell r="D57" t="str">
            <v>Bank/DFI</v>
          </cell>
          <cell r="E57" t="str">
            <v>MOODY'S</v>
          </cell>
          <cell r="F57" t="str">
            <v>P-1</v>
          </cell>
          <cell r="G57">
            <v>1</v>
          </cell>
          <cell r="H57">
            <v>0.2</v>
          </cell>
        </row>
        <row r="58">
          <cell r="B58" t="str">
            <v>FRT</v>
          </cell>
          <cell r="C58" t="str">
            <v>Fazal Rehman Textile</v>
          </cell>
          <cell r="D58" t="str">
            <v>Corp</v>
          </cell>
          <cell r="H58">
            <v>1</v>
          </cell>
          <cell r="I58" t="str">
            <v>A1</v>
          </cell>
        </row>
        <row r="59">
          <cell r="B59" t="str">
            <v>FS</v>
          </cell>
          <cell r="C59" t="str">
            <v>Faisal Spinning</v>
          </cell>
          <cell r="D59" t="str">
            <v>Corp</v>
          </cell>
          <cell r="H59">
            <v>1</v>
          </cell>
          <cell r="I59" t="str">
            <v>A-</v>
          </cell>
        </row>
        <row r="60">
          <cell r="B60" t="str">
            <v>FS</v>
          </cell>
          <cell r="C60" t="str">
            <v>Faisal Spinning</v>
          </cell>
          <cell r="D60" t="str">
            <v>Corp</v>
          </cell>
          <cell r="H60">
            <v>1</v>
          </cell>
        </row>
        <row r="61">
          <cell r="B61" t="str">
            <v>FWB</v>
          </cell>
          <cell r="C61" t="str">
            <v>First women bank</v>
          </cell>
          <cell r="D61" t="str">
            <v>Bank/DFI</v>
          </cell>
          <cell r="E61" t="str">
            <v>PACRA</v>
          </cell>
          <cell r="F61" t="str">
            <v>A-1+</v>
          </cell>
          <cell r="G61">
            <v>1</v>
          </cell>
          <cell r="H61">
            <v>0.2</v>
          </cell>
        </row>
        <row r="62">
          <cell r="B62" t="str">
            <v>GA</v>
          </cell>
          <cell r="C62" t="str">
            <v>Gul Ahmed Textile</v>
          </cell>
          <cell r="D62" t="str">
            <v>Corp</v>
          </cell>
          <cell r="H62">
            <v>1</v>
          </cell>
          <cell r="I62" t="str">
            <v>AA</v>
          </cell>
        </row>
        <row r="63">
          <cell r="B63" t="str">
            <v>GAT</v>
          </cell>
          <cell r="C63" t="str">
            <v>Gatron</v>
          </cell>
          <cell r="D63" t="str">
            <v>Corp</v>
          </cell>
          <cell r="H63">
            <v>1</v>
          </cell>
          <cell r="I63" t="str">
            <v>Aa1</v>
          </cell>
        </row>
        <row r="64">
          <cell r="B64" t="str">
            <v>GSPL</v>
          </cell>
          <cell r="C64" t="str">
            <v>Global Sec</v>
          </cell>
          <cell r="H64">
            <v>1</v>
          </cell>
        </row>
        <row r="65">
          <cell r="B65" t="str">
            <v>GSPL</v>
          </cell>
          <cell r="C65" t="str">
            <v>Gharib Sons Pvt. Ltd.</v>
          </cell>
          <cell r="D65" t="str">
            <v>Corp</v>
          </cell>
          <cell r="H65">
            <v>1</v>
          </cell>
        </row>
        <row r="66">
          <cell r="B66" t="str">
            <v>GUT</v>
          </cell>
          <cell r="C66" t="str">
            <v>Gulistan Textiles</v>
          </cell>
          <cell r="D66" t="str">
            <v>Corp</v>
          </cell>
          <cell r="H66">
            <v>1</v>
          </cell>
          <cell r="I66" t="str">
            <v>AA+</v>
          </cell>
        </row>
        <row r="67">
          <cell r="B67" t="str">
            <v>GWM</v>
          </cell>
          <cell r="C67" t="str">
            <v>Gulshan Weaving Mills</v>
          </cell>
          <cell r="D67" t="str">
            <v>Corp</v>
          </cell>
          <cell r="H67">
            <v>1</v>
          </cell>
        </row>
        <row r="68">
          <cell r="B68" t="str">
            <v>HBAGZ</v>
          </cell>
          <cell r="C68" t="str">
            <v>Habib Bank AG Zurich</v>
          </cell>
          <cell r="D68" t="str">
            <v>Bank/DFI</v>
          </cell>
          <cell r="E68" t="str">
            <v>JCR-VIS</v>
          </cell>
          <cell r="F68" t="str">
            <v>A-1+</v>
          </cell>
          <cell r="G68">
            <v>1</v>
          </cell>
          <cell r="H68">
            <v>0.2</v>
          </cell>
          <cell r="I68" t="str">
            <v>AA+</v>
          </cell>
        </row>
        <row r="69">
          <cell r="B69" t="str">
            <v>HBL</v>
          </cell>
          <cell r="C69" t="str">
            <v>Habib Bank Limited</v>
          </cell>
          <cell r="D69" t="str">
            <v>Bank/DFI</v>
          </cell>
          <cell r="E69" t="str">
            <v>JCR-VIS</v>
          </cell>
          <cell r="F69" t="str">
            <v>A-1+</v>
          </cell>
          <cell r="G69">
            <v>1</v>
          </cell>
          <cell r="H69">
            <v>0.2</v>
          </cell>
          <cell r="I69" t="str">
            <v>AA</v>
          </cell>
        </row>
        <row r="70">
          <cell r="B70" t="str">
            <v>HPK</v>
          </cell>
          <cell r="C70" t="str">
            <v xml:space="preserve">Hino pak Ltd. </v>
          </cell>
          <cell r="D70" t="str">
            <v>Corp</v>
          </cell>
          <cell r="H70">
            <v>1</v>
          </cell>
        </row>
        <row r="71">
          <cell r="B71" t="str">
            <v>HSB</v>
          </cell>
          <cell r="C71" t="str">
            <v xml:space="preserve">HSBC </v>
          </cell>
          <cell r="D71" t="str">
            <v>Bank/DFI</v>
          </cell>
          <cell r="E71" t="str">
            <v>Standard &amp; Poor's</v>
          </cell>
          <cell r="F71" t="str">
            <v>A-1+</v>
          </cell>
          <cell r="G71">
            <v>1</v>
          </cell>
          <cell r="H71">
            <v>0.2</v>
          </cell>
          <cell r="I71" t="str">
            <v>AA</v>
          </cell>
        </row>
        <row r="72">
          <cell r="B72" t="str">
            <v>HTM</v>
          </cell>
          <cell r="C72" t="str">
            <v xml:space="preserve">Hira Textile Mills </v>
          </cell>
          <cell r="D72" t="str">
            <v>Corp</v>
          </cell>
          <cell r="H72">
            <v>1</v>
          </cell>
        </row>
        <row r="73">
          <cell r="B73" t="str">
            <v>HTRM</v>
          </cell>
          <cell r="C73" t="str">
            <v>Hira Terry Mills</v>
          </cell>
          <cell r="D73" t="str">
            <v>Corp</v>
          </cell>
          <cell r="H73">
            <v>1</v>
          </cell>
        </row>
        <row r="74">
          <cell r="B74" t="str">
            <v>IC</v>
          </cell>
          <cell r="C74" t="str">
            <v>Invest Capital</v>
          </cell>
          <cell r="D74" t="str">
            <v>Corp</v>
          </cell>
          <cell r="H74">
            <v>1</v>
          </cell>
          <cell r="I74" t="str">
            <v>nil</v>
          </cell>
        </row>
        <row r="75">
          <cell r="B75" t="str">
            <v>ICI</v>
          </cell>
          <cell r="C75" t="str">
            <v>ICI Pakistan</v>
          </cell>
          <cell r="D75" t="str">
            <v>Corp</v>
          </cell>
          <cell r="H75">
            <v>1</v>
          </cell>
        </row>
        <row r="76">
          <cell r="B76" t="str">
            <v>IFSL</v>
          </cell>
          <cell r="C76" t="str">
            <v>Invest Fin sec</v>
          </cell>
          <cell r="H76">
            <v>1</v>
          </cell>
        </row>
        <row r="77">
          <cell r="B77" t="str">
            <v>INVISOR SEC</v>
          </cell>
          <cell r="C77" t="str">
            <v>Invisor sec</v>
          </cell>
          <cell r="H77">
            <v>1</v>
          </cell>
        </row>
        <row r="78">
          <cell r="B78" t="str">
            <v>IMC</v>
          </cell>
          <cell r="C78" t="str">
            <v>Indus Motor Co</v>
          </cell>
          <cell r="D78" t="str">
            <v>Corp</v>
          </cell>
          <cell r="H78">
            <v>1</v>
          </cell>
        </row>
        <row r="79">
          <cell r="B79" t="str">
            <v>IISL</v>
          </cell>
          <cell r="C79" t="str">
            <v>Ismail Iqbal sec</v>
          </cell>
          <cell r="H79">
            <v>1</v>
          </cell>
        </row>
        <row r="80">
          <cell r="B80" t="str">
            <v>JSC</v>
          </cell>
          <cell r="C80" t="str">
            <v>Jahangir Siddiqui &amp; Company Limited</v>
          </cell>
          <cell r="D80" t="str">
            <v>Corp</v>
          </cell>
          <cell r="E80" t="str">
            <v>PACRA</v>
          </cell>
          <cell r="F80" t="str">
            <v>A1+</v>
          </cell>
          <cell r="G80">
            <v>1</v>
          </cell>
          <cell r="H80">
            <v>0.2</v>
          </cell>
          <cell r="I80" t="str">
            <v>A1</v>
          </cell>
        </row>
        <row r="81">
          <cell r="B81" t="str">
            <v>JSIB</v>
          </cell>
          <cell r="C81" t="str">
            <v>Jahangir Siddiqui investment Bank Ltd</v>
          </cell>
          <cell r="D81" t="str">
            <v>Bank/DFI</v>
          </cell>
          <cell r="E81" t="str">
            <v>PACRA</v>
          </cell>
          <cell r="F81" t="str">
            <v>A+</v>
          </cell>
          <cell r="G81">
            <v>2</v>
          </cell>
          <cell r="H81">
            <v>0.5</v>
          </cell>
          <cell r="I81" t="str">
            <v>nil</v>
          </cell>
        </row>
        <row r="82">
          <cell r="B82" t="str">
            <v>JSCML</v>
          </cell>
          <cell r="C82" t="str">
            <v>Jahangeer siddiqui capital</v>
          </cell>
          <cell r="H82">
            <v>1</v>
          </cell>
        </row>
        <row r="83">
          <cell r="B83" t="str">
            <v>KARABHAI</v>
          </cell>
          <cell r="D83" t="str">
            <v>Corp</v>
          </cell>
          <cell r="H83">
            <v>1</v>
          </cell>
          <cell r="I83" t="str">
            <v>BBB</v>
          </cell>
        </row>
        <row r="84">
          <cell r="B84" t="str">
            <v>KASBSEC</v>
          </cell>
          <cell r="C84" t="str">
            <v>KASB Securities</v>
          </cell>
          <cell r="H84">
            <v>1</v>
          </cell>
        </row>
        <row r="85">
          <cell r="B85" t="str">
            <v>KHUSHHAL</v>
          </cell>
          <cell r="C85" t="str">
            <v>Khushhali Bank</v>
          </cell>
          <cell r="D85" t="str">
            <v>Bank/DFI</v>
          </cell>
          <cell r="E85" t="str">
            <v>JCR-VIS</v>
          </cell>
          <cell r="F85" t="str">
            <v>A-1</v>
          </cell>
          <cell r="G85">
            <v>1</v>
          </cell>
          <cell r="H85">
            <v>0.2</v>
          </cell>
          <cell r="I85" t="str">
            <v>A-</v>
          </cell>
        </row>
        <row r="86">
          <cell r="B86" t="str">
            <v>LC</v>
          </cell>
          <cell r="C86" t="str">
            <v>Lucky Cement</v>
          </cell>
          <cell r="D86" t="str">
            <v>Corp</v>
          </cell>
          <cell r="H86">
            <v>1</v>
          </cell>
          <cell r="I86" t="str">
            <v>A2</v>
          </cell>
        </row>
        <row r="87">
          <cell r="B87" t="str">
            <v>MBD</v>
          </cell>
          <cell r="C87" t="str">
            <v>Mashreq Bank, Dubai</v>
          </cell>
          <cell r="D87" t="str">
            <v>Bank/DFI</v>
          </cell>
          <cell r="E87" t="str">
            <v>FITCH</v>
          </cell>
          <cell r="F87" t="str">
            <v>F-1</v>
          </cell>
          <cell r="G87">
            <v>1</v>
          </cell>
          <cell r="H87">
            <v>0.2</v>
          </cell>
          <cell r="I87" t="str">
            <v>A-</v>
          </cell>
        </row>
        <row r="88">
          <cell r="D88" t="str">
            <v>Bank/DFI</v>
          </cell>
          <cell r="E88" t="str">
            <v>MOODY'S</v>
          </cell>
          <cell r="F88" t="str">
            <v>P-1</v>
          </cell>
          <cell r="G88">
            <v>1</v>
          </cell>
          <cell r="H88">
            <v>0.2</v>
          </cell>
        </row>
        <row r="89">
          <cell r="B89" t="str">
            <v>MCB</v>
          </cell>
          <cell r="C89" t="str">
            <v>MCB Bank Limited</v>
          </cell>
          <cell r="D89" t="str">
            <v>Bank/DFI</v>
          </cell>
          <cell r="E89" t="str">
            <v>PACRA</v>
          </cell>
          <cell r="F89" t="str">
            <v>A1+</v>
          </cell>
          <cell r="G89">
            <v>1</v>
          </cell>
          <cell r="H89">
            <v>0.2</v>
          </cell>
          <cell r="I89" t="str">
            <v>AA+</v>
          </cell>
        </row>
        <row r="90">
          <cell r="B90" t="str">
            <v>MEEZAN</v>
          </cell>
          <cell r="C90" t="str">
            <v>Meezan Bank Limited</v>
          </cell>
          <cell r="D90" t="str">
            <v>Bank/DFI</v>
          </cell>
          <cell r="E90" t="str">
            <v>JCR-VIS</v>
          </cell>
          <cell r="F90" t="str">
            <v>A-1</v>
          </cell>
          <cell r="G90">
            <v>1</v>
          </cell>
          <cell r="H90">
            <v>0.2</v>
          </cell>
          <cell r="I90" t="str">
            <v>A+</v>
          </cell>
        </row>
        <row r="91">
          <cell r="B91" t="str">
            <v>MET</v>
          </cell>
          <cell r="C91" t="str">
            <v>Metropolitan Bank Limited</v>
          </cell>
          <cell r="D91" t="str">
            <v>Bank/DFI</v>
          </cell>
          <cell r="E91" t="str">
            <v>PACRA</v>
          </cell>
          <cell r="F91" t="str">
            <v>A1+</v>
          </cell>
          <cell r="G91">
            <v>1</v>
          </cell>
          <cell r="H91">
            <v>0.2</v>
          </cell>
          <cell r="I91" t="str">
            <v>BB+</v>
          </cell>
        </row>
        <row r="92">
          <cell r="B92" t="str">
            <v>HMB</v>
          </cell>
          <cell r="C92" t="str">
            <v>Habib Metropolitan Bank</v>
          </cell>
          <cell r="D92" t="str">
            <v>Bank/DFI</v>
          </cell>
          <cell r="E92" t="str">
            <v>PACRA</v>
          </cell>
          <cell r="F92" t="str">
            <v>A1+</v>
          </cell>
          <cell r="G92">
            <v>1</v>
          </cell>
          <cell r="H92">
            <v>0.2</v>
          </cell>
          <cell r="I92" t="str">
            <v>AA+</v>
          </cell>
        </row>
        <row r="93">
          <cell r="B93" t="str">
            <v>MICROFIN</v>
          </cell>
          <cell r="C93" t="str">
            <v>The First Micro Finance Bank Limited</v>
          </cell>
          <cell r="D93" t="str">
            <v>Bank/DFI</v>
          </cell>
          <cell r="E93" t="str">
            <v>JCR-VIS</v>
          </cell>
          <cell r="F93" t="str">
            <v>A-1+</v>
          </cell>
          <cell r="G93">
            <v>1</v>
          </cell>
          <cell r="H93">
            <v>0.2</v>
          </cell>
          <cell r="I93" t="str">
            <v>A+</v>
          </cell>
        </row>
        <row r="94">
          <cell r="B94" t="str">
            <v>MM</v>
          </cell>
          <cell r="C94" t="str">
            <v>Matco Marketing</v>
          </cell>
          <cell r="D94" t="str">
            <v>Corp</v>
          </cell>
          <cell r="H94">
            <v>1</v>
          </cell>
        </row>
        <row r="95">
          <cell r="B95" t="str">
            <v>MOBILINK</v>
          </cell>
          <cell r="C95" t="str">
            <v>Pakistan Mobile Communication Limited</v>
          </cell>
          <cell r="D95" t="str">
            <v>Corp</v>
          </cell>
          <cell r="E95" t="str">
            <v>PACRA</v>
          </cell>
          <cell r="F95" t="str">
            <v>A1</v>
          </cell>
          <cell r="G95">
            <v>1</v>
          </cell>
          <cell r="H95">
            <v>0.2</v>
          </cell>
          <cell r="I95" t="str">
            <v>AAA</v>
          </cell>
        </row>
        <row r="96">
          <cell r="B96" t="str">
            <v>MRC</v>
          </cell>
          <cell r="C96" t="str">
            <v>Matco Rice Corp.</v>
          </cell>
          <cell r="D96" t="str">
            <v>Corp</v>
          </cell>
          <cell r="H96">
            <v>1</v>
          </cell>
        </row>
        <row r="97">
          <cell r="B97" t="str">
            <v>MSCTM</v>
          </cell>
          <cell r="C97" t="str">
            <v>MSC Textile Mills</v>
          </cell>
          <cell r="D97" t="str">
            <v>Corp</v>
          </cell>
          <cell r="H97">
            <v>1</v>
          </cell>
        </row>
        <row r="98">
          <cell r="B98" t="str">
            <v>NBK</v>
          </cell>
          <cell r="C98" t="str">
            <v>National Bank Kuwait</v>
          </cell>
          <cell r="D98" t="str">
            <v>Bank/DFI</v>
          </cell>
          <cell r="E98" t="str">
            <v>FITCH</v>
          </cell>
          <cell r="F98" t="str">
            <v>F-1</v>
          </cell>
          <cell r="G98">
            <v>1</v>
          </cell>
          <cell r="H98">
            <v>0.2</v>
          </cell>
          <cell r="I98" t="str">
            <v>A+</v>
          </cell>
        </row>
        <row r="99">
          <cell r="D99" t="str">
            <v>Bank/DFI</v>
          </cell>
          <cell r="E99" t="str">
            <v>MOODY'S</v>
          </cell>
          <cell r="F99" t="str">
            <v>P-1</v>
          </cell>
          <cell r="G99">
            <v>1</v>
          </cell>
          <cell r="H99">
            <v>0.2</v>
          </cell>
        </row>
        <row r="100">
          <cell r="B100" t="str">
            <v>NBP</v>
          </cell>
          <cell r="C100" t="str">
            <v>National Bank of Pakistan</v>
          </cell>
          <cell r="D100" t="str">
            <v>Bank/DFI</v>
          </cell>
          <cell r="E100" t="str">
            <v>PACRA</v>
          </cell>
          <cell r="F100" t="str">
            <v>A-1+</v>
          </cell>
          <cell r="G100">
            <v>1</v>
          </cell>
          <cell r="H100">
            <v>0.2</v>
          </cell>
          <cell r="I100" t="str">
            <v>AAA</v>
          </cell>
        </row>
        <row r="101">
          <cell r="B101" t="str">
            <v>NBP TOKYO</v>
          </cell>
          <cell r="C101" t="str">
            <v>NBP Tokyo</v>
          </cell>
          <cell r="D101" t="str">
            <v>Bank/DFI</v>
          </cell>
          <cell r="H101">
            <v>0.5</v>
          </cell>
          <cell r="I101" t="str">
            <v>AA</v>
          </cell>
        </row>
        <row r="102">
          <cell r="B102" t="str">
            <v>NCL</v>
          </cell>
          <cell r="C102" t="str">
            <v xml:space="preserve">Nishat Chunian Ltd. </v>
          </cell>
          <cell r="D102" t="str">
            <v>Corp</v>
          </cell>
          <cell r="H102">
            <v>1</v>
          </cell>
        </row>
        <row r="103">
          <cell r="B103" t="str">
            <v>NIB</v>
          </cell>
          <cell r="C103" t="str">
            <v>NIB(NDLC-IFIC) Bank Limited</v>
          </cell>
          <cell r="D103" t="str">
            <v>Bank/DFI</v>
          </cell>
          <cell r="E103" t="str">
            <v>PACRA</v>
          </cell>
          <cell r="F103" t="str">
            <v>A1</v>
          </cell>
          <cell r="G103">
            <v>1</v>
          </cell>
          <cell r="H103">
            <v>0.2</v>
          </cell>
          <cell r="I103" t="str">
            <v>AA+</v>
          </cell>
        </row>
        <row r="104">
          <cell r="B104" t="str">
            <v>NISHATTM</v>
          </cell>
          <cell r="C104" t="str">
            <v>Nishat Mills</v>
          </cell>
          <cell r="D104" t="str">
            <v>Corp</v>
          </cell>
          <cell r="E104" t="str">
            <v>PACRA</v>
          </cell>
          <cell r="F104" t="str">
            <v>A1</v>
          </cell>
          <cell r="G104">
            <v>1</v>
          </cell>
          <cell r="H104">
            <v>0.2</v>
          </cell>
          <cell r="I104" t="str">
            <v>AA</v>
          </cell>
        </row>
        <row r="105">
          <cell r="B105" t="str">
            <v>NJI</v>
          </cell>
          <cell r="C105" t="str">
            <v>New Jublee Life Insuarance</v>
          </cell>
          <cell r="D105" t="str">
            <v>Corp</v>
          </cell>
          <cell r="H105">
            <v>1</v>
          </cell>
          <cell r="I105" t="str">
            <v>A</v>
          </cell>
        </row>
        <row r="106">
          <cell r="B106" t="str">
            <v>NL</v>
          </cell>
          <cell r="C106" t="str">
            <v>Nova Leather</v>
          </cell>
          <cell r="D106" t="str">
            <v>Corp</v>
          </cell>
          <cell r="H106">
            <v>1</v>
          </cell>
        </row>
        <row r="107">
          <cell r="B107" t="str">
            <v>NXT</v>
          </cell>
          <cell r="C107" t="str">
            <v xml:space="preserve">Novatex Ltd. </v>
          </cell>
          <cell r="D107" t="str">
            <v>Corp</v>
          </cell>
          <cell r="H107">
            <v>1</v>
          </cell>
        </row>
        <row r="108">
          <cell r="B108" t="str">
            <v>OGDL</v>
          </cell>
          <cell r="D108" t="str">
            <v>Corp</v>
          </cell>
          <cell r="H108">
            <v>1</v>
          </cell>
        </row>
        <row r="109">
          <cell r="B109" t="str">
            <v>ORIX</v>
          </cell>
          <cell r="C109" t="str">
            <v>ORIX Investment Bank Pakistan ltd</v>
          </cell>
          <cell r="D109" t="str">
            <v>Bank/DFI</v>
          </cell>
          <cell r="E109" t="str">
            <v>PACRA</v>
          </cell>
          <cell r="F109" t="str">
            <v>A1</v>
          </cell>
          <cell r="G109">
            <v>1</v>
          </cell>
          <cell r="H109">
            <v>0.2</v>
          </cell>
          <cell r="I109" t="str">
            <v>A+</v>
          </cell>
        </row>
        <row r="110">
          <cell r="B110" t="str">
            <v>ORIXL</v>
          </cell>
          <cell r="C110" t="str">
            <v>Orix Leasing Pakistan Limited</v>
          </cell>
          <cell r="D110" t="str">
            <v>Corp</v>
          </cell>
          <cell r="E110" t="str">
            <v>PACRA</v>
          </cell>
          <cell r="F110" t="str">
            <v>A1+</v>
          </cell>
          <cell r="G110">
            <v>1</v>
          </cell>
          <cell r="H110">
            <v>0.2</v>
          </cell>
        </row>
        <row r="111">
          <cell r="B111" t="str">
            <v>PCB</v>
          </cell>
          <cell r="C111" t="str">
            <v>Prime Commercial Bank limited</v>
          </cell>
          <cell r="D111" t="str">
            <v>Bank/DFI</v>
          </cell>
          <cell r="E111" t="str">
            <v>PACRA</v>
          </cell>
          <cell r="F111" t="str">
            <v>A1</v>
          </cell>
          <cell r="G111">
            <v>1</v>
          </cell>
          <cell r="H111">
            <v>0.2</v>
          </cell>
          <cell r="I111" t="str">
            <v>A1</v>
          </cell>
        </row>
        <row r="112">
          <cell r="B112" t="str">
            <v>PIA</v>
          </cell>
          <cell r="C112" t="str">
            <v>Pakistan International Airline</v>
          </cell>
          <cell r="D112" t="str">
            <v>Corp</v>
          </cell>
          <cell r="H112">
            <v>1</v>
          </cell>
        </row>
        <row r="113">
          <cell r="B113" t="str">
            <v>PIB</v>
          </cell>
          <cell r="C113" t="str">
            <v>PICIC</v>
          </cell>
          <cell r="D113" t="str">
            <v>Bank/DFI</v>
          </cell>
          <cell r="E113" t="str">
            <v>PACRA</v>
          </cell>
          <cell r="F113" t="str">
            <v>A1+</v>
          </cell>
          <cell r="G113">
            <v>1</v>
          </cell>
          <cell r="H113">
            <v>0.2</v>
          </cell>
          <cell r="I113" t="str">
            <v>AA+</v>
          </cell>
        </row>
        <row r="114">
          <cell r="B114" t="str">
            <v>PICCOM</v>
          </cell>
          <cell r="C114" t="str">
            <v>PICIC Commercial Bank limited</v>
          </cell>
          <cell r="D114" t="str">
            <v>Bank/DFI</v>
          </cell>
          <cell r="E114" t="str">
            <v>JCR-VIS</v>
          </cell>
          <cell r="F114" t="str">
            <v>A-1</v>
          </cell>
          <cell r="G114">
            <v>1</v>
          </cell>
          <cell r="H114">
            <v>0.2</v>
          </cell>
          <cell r="I114" t="str">
            <v>A-</v>
          </cell>
        </row>
        <row r="115">
          <cell r="B115" t="str">
            <v>PKU</v>
          </cell>
          <cell r="C115" t="str">
            <v>Pak Kuwait Investment Bank</v>
          </cell>
          <cell r="D115" t="str">
            <v>Bank/DFI</v>
          </cell>
          <cell r="E115" t="str">
            <v>PACRA</v>
          </cell>
          <cell r="F115" t="str">
            <v>A1+</v>
          </cell>
          <cell r="G115">
            <v>1</v>
          </cell>
          <cell r="H115">
            <v>0.2</v>
          </cell>
          <cell r="I115" t="str">
            <v>AAA</v>
          </cell>
        </row>
        <row r="116">
          <cell r="B116" t="str">
            <v>PLB</v>
          </cell>
          <cell r="C116" t="str">
            <v>Pak Libya Holding Company</v>
          </cell>
          <cell r="D116" t="str">
            <v>Bank/DFI</v>
          </cell>
          <cell r="E116" t="str">
            <v>PACRA</v>
          </cell>
          <cell r="F116" t="str">
            <v>A1+</v>
          </cell>
          <cell r="G116">
            <v>1</v>
          </cell>
          <cell r="H116">
            <v>0.2</v>
          </cell>
          <cell r="I116" t="str">
            <v>AA-</v>
          </cell>
        </row>
        <row r="117">
          <cell r="B117" t="str">
            <v>POF</v>
          </cell>
          <cell r="C117" t="str">
            <v>Pak Oil Field</v>
          </cell>
          <cell r="D117" t="str">
            <v>Corp</v>
          </cell>
          <cell r="H117">
            <v>1</v>
          </cell>
        </row>
        <row r="118">
          <cell r="B118" t="str">
            <v>POI</v>
          </cell>
          <cell r="C118" t="str">
            <v>Pak Oman Investment Company</v>
          </cell>
          <cell r="D118" t="str">
            <v>Bank/DFI</v>
          </cell>
          <cell r="E118" t="str">
            <v>JCR-VIS</v>
          </cell>
          <cell r="F118" t="str">
            <v>A-1+</v>
          </cell>
          <cell r="G118">
            <v>1</v>
          </cell>
          <cell r="H118">
            <v>0.2</v>
          </cell>
          <cell r="I118" t="str">
            <v>AA+</v>
          </cell>
        </row>
        <row r="119">
          <cell r="B119" t="str">
            <v>PPL</v>
          </cell>
          <cell r="C119" t="str">
            <v>Pakistan Petroleum</v>
          </cell>
          <cell r="D119" t="str">
            <v>PSE</v>
          </cell>
          <cell r="H119">
            <v>0.5</v>
          </cell>
        </row>
        <row r="120">
          <cell r="B120" t="str">
            <v>PSO</v>
          </cell>
          <cell r="C120" t="str">
            <v>Pakistan Stat Oil</v>
          </cell>
          <cell r="D120" t="str">
            <v>Corp</v>
          </cell>
          <cell r="E120" t="str">
            <v>JCR-VIS</v>
          </cell>
          <cell r="F120" t="str">
            <v>A-1+</v>
          </cell>
          <cell r="H120">
            <v>0.2</v>
          </cell>
          <cell r="I120" t="str">
            <v>AAA</v>
          </cell>
        </row>
        <row r="121">
          <cell r="B121" t="str">
            <v>PS</v>
          </cell>
          <cell r="C121" t="str">
            <v xml:space="preserve">Paramount Spinning </v>
          </cell>
          <cell r="D121" t="str">
            <v>Corp</v>
          </cell>
          <cell r="H121">
            <v>1</v>
          </cell>
        </row>
        <row r="122">
          <cell r="B122" t="str">
            <v>PSM</v>
          </cell>
          <cell r="C122" t="str">
            <v>Paramount Spinning Mills</v>
          </cell>
          <cell r="D122" t="str">
            <v>Corp</v>
          </cell>
          <cell r="H122">
            <v>1</v>
          </cell>
        </row>
        <row r="123">
          <cell r="B123" t="str">
            <v>PTA</v>
          </cell>
          <cell r="C123" t="str">
            <v>Paksitan tele authorty</v>
          </cell>
          <cell r="D123" t="str">
            <v>PSE</v>
          </cell>
          <cell r="H123">
            <v>0.5</v>
          </cell>
        </row>
        <row r="124">
          <cell r="B124" t="str">
            <v>PTCL</v>
          </cell>
          <cell r="C124" t="str">
            <v>Pakistan Telecommunication</v>
          </cell>
          <cell r="D124" t="str">
            <v>PSE</v>
          </cell>
          <cell r="H124">
            <v>0.5</v>
          </cell>
        </row>
        <row r="125">
          <cell r="B125" t="str">
            <v>PW</v>
          </cell>
          <cell r="C125" t="str">
            <v xml:space="preserve">Prosperity Weaving </v>
          </cell>
          <cell r="D125" t="str">
            <v>Corp</v>
          </cell>
          <cell r="H125">
            <v>1</v>
          </cell>
        </row>
        <row r="126">
          <cell r="B126" t="str">
            <v>QUETTA</v>
          </cell>
          <cell r="C126" t="str">
            <v>Quetta Textiles</v>
          </cell>
          <cell r="D126" t="str">
            <v>Corp</v>
          </cell>
          <cell r="H126">
            <v>1</v>
          </cell>
        </row>
        <row r="127">
          <cell r="B127" t="str">
            <v>RBS</v>
          </cell>
          <cell r="C127" t="str">
            <v>Royal Bank Scotland</v>
          </cell>
          <cell r="D127" t="str">
            <v>Bank/DFI</v>
          </cell>
          <cell r="E127" t="str">
            <v>MOODY'S</v>
          </cell>
          <cell r="F127" t="str">
            <v>P-1</v>
          </cell>
          <cell r="G127">
            <v>1</v>
          </cell>
          <cell r="H127">
            <v>0.2</v>
          </cell>
        </row>
        <row r="128">
          <cell r="B128" t="str">
            <v>RT</v>
          </cell>
          <cell r="C128" t="str">
            <v>Royal Trend</v>
          </cell>
          <cell r="D128" t="str">
            <v>Corp</v>
          </cell>
          <cell r="H128">
            <v>1</v>
          </cell>
        </row>
        <row r="129">
          <cell r="B129" t="str">
            <v>RW</v>
          </cell>
          <cell r="C129" t="str">
            <v>Reliance Weaving</v>
          </cell>
          <cell r="D129" t="str">
            <v>Corp</v>
          </cell>
          <cell r="E129" t="str">
            <v>JCR-VIS</v>
          </cell>
          <cell r="F129" t="str">
            <v>A-3</v>
          </cell>
          <cell r="G129">
            <v>3</v>
          </cell>
          <cell r="H129">
            <v>1</v>
          </cell>
        </row>
        <row r="130">
          <cell r="B130" t="str">
            <v>SB</v>
          </cell>
          <cell r="C130" t="str">
            <v>Standard Bank London</v>
          </cell>
          <cell r="D130" t="str">
            <v>Bank/DFI</v>
          </cell>
          <cell r="E130" t="str">
            <v>FITCH</v>
          </cell>
          <cell r="F130" t="str">
            <v>BB+</v>
          </cell>
          <cell r="H130">
            <v>1</v>
          </cell>
        </row>
        <row r="131">
          <cell r="D131" t="str">
            <v>Bank/DFI</v>
          </cell>
          <cell r="E131" t="str">
            <v>MOODY'S</v>
          </cell>
          <cell r="F131" t="str">
            <v>P-1</v>
          </cell>
          <cell r="G131">
            <v>1</v>
          </cell>
          <cell r="H131">
            <v>0.2</v>
          </cell>
        </row>
        <row r="132">
          <cell r="B132" t="str">
            <v>SBL</v>
          </cell>
          <cell r="C132" t="str">
            <v>Soneri Bank Limited</v>
          </cell>
          <cell r="D132" t="str">
            <v>Bank/DFI</v>
          </cell>
          <cell r="E132" t="str">
            <v>PACRA</v>
          </cell>
          <cell r="F132" t="str">
            <v>A1+</v>
          </cell>
          <cell r="G132">
            <v>1</v>
          </cell>
          <cell r="H132">
            <v>0.2</v>
          </cell>
          <cell r="I132" t="str">
            <v>AA-</v>
          </cell>
        </row>
        <row r="133">
          <cell r="B133" t="str">
            <v>SBP</v>
          </cell>
          <cell r="C133" t="str">
            <v>State Bank of Pakistan</v>
          </cell>
          <cell r="D133" t="str">
            <v>Bank/DFI</v>
          </cell>
          <cell r="H133">
            <v>0</v>
          </cell>
        </row>
        <row r="134">
          <cell r="B134" t="str">
            <v>SCB</v>
          </cell>
          <cell r="C134" t="str">
            <v>Standard Chartered (Pak)</v>
          </cell>
          <cell r="D134" t="str">
            <v>Bank/DFI</v>
          </cell>
          <cell r="E134" t="str">
            <v>PACRA</v>
          </cell>
          <cell r="F134" t="str">
            <v>A1+</v>
          </cell>
          <cell r="G134">
            <v>1</v>
          </cell>
          <cell r="H134">
            <v>0.2</v>
          </cell>
          <cell r="I134" t="str">
            <v>AAA</v>
          </cell>
        </row>
        <row r="135">
          <cell r="B135" t="str">
            <v>SCBL</v>
          </cell>
          <cell r="C135" t="str">
            <v>SCB London</v>
          </cell>
          <cell r="D135" t="str">
            <v>Bank/DFI</v>
          </cell>
          <cell r="E135" t="str">
            <v>FITCH</v>
          </cell>
          <cell r="F135" t="str">
            <v>F-1</v>
          </cell>
          <cell r="G135">
            <v>1</v>
          </cell>
          <cell r="H135">
            <v>0.2</v>
          </cell>
          <cell r="I135" t="str">
            <v>A+</v>
          </cell>
        </row>
        <row r="136">
          <cell r="D136" t="str">
            <v>Bank/DFI</v>
          </cell>
          <cell r="E136" t="str">
            <v>MOODY'S</v>
          </cell>
          <cell r="F136" t="str">
            <v>P-1</v>
          </cell>
          <cell r="G136">
            <v>1</v>
          </cell>
          <cell r="H136">
            <v>0.2</v>
          </cell>
        </row>
        <row r="137">
          <cell r="B137" t="str">
            <v>SCBS</v>
          </cell>
          <cell r="C137" t="str">
            <v>SCB Singapore</v>
          </cell>
          <cell r="D137" t="str">
            <v>Bank/DFI</v>
          </cell>
          <cell r="E137" t="str">
            <v>FITCH</v>
          </cell>
          <cell r="F137" t="str">
            <v>F-1</v>
          </cell>
          <cell r="G137">
            <v>1</v>
          </cell>
          <cell r="H137">
            <v>0.2</v>
          </cell>
        </row>
        <row r="138">
          <cell r="B138" t="str">
            <v>SHE</v>
          </cell>
          <cell r="C138" t="str">
            <v xml:space="preserve">Shama Export </v>
          </cell>
          <cell r="D138" t="str">
            <v>Corp</v>
          </cell>
          <cell r="H138">
            <v>1</v>
          </cell>
        </row>
        <row r="139">
          <cell r="B139" t="str">
            <v>SN</v>
          </cell>
          <cell r="C139" t="str">
            <v>Sui Northern Gas</v>
          </cell>
          <cell r="H139">
            <v>1</v>
          </cell>
          <cell r="I139" t="str">
            <v>AA</v>
          </cell>
        </row>
        <row r="140">
          <cell r="B140" t="str">
            <v>SPC</v>
          </cell>
          <cell r="C140" t="str">
            <v>Saudi Pak Commercial Bank Limited</v>
          </cell>
          <cell r="D140" t="str">
            <v>Bank/DFI</v>
          </cell>
          <cell r="E140" t="str">
            <v>PACRA-JCR-VIS</v>
          </cell>
          <cell r="F140" t="str">
            <v>A-2</v>
          </cell>
          <cell r="G140">
            <v>2</v>
          </cell>
          <cell r="H140">
            <v>0.5</v>
          </cell>
          <cell r="I140" t="str">
            <v>A-</v>
          </cell>
        </row>
        <row r="141">
          <cell r="B141" t="str">
            <v>SPINDUS</v>
          </cell>
          <cell r="D141" t="str">
            <v>Corp</v>
          </cell>
          <cell r="H141">
            <v>1</v>
          </cell>
        </row>
        <row r="142">
          <cell r="B142" t="str">
            <v>SPL</v>
          </cell>
          <cell r="C142" t="str">
            <v>Singer Pakistan Ltd.</v>
          </cell>
          <cell r="D142" t="str">
            <v>Corp</v>
          </cell>
          <cell r="H142">
            <v>1</v>
          </cell>
        </row>
        <row r="143">
          <cell r="B143" t="str">
            <v>SSGC</v>
          </cell>
          <cell r="C143" t="str">
            <v>Sui Southern Gas</v>
          </cell>
          <cell r="D143" t="str">
            <v>Corp</v>
          </cell>
          <cell r="H143">
            <v>1</v>
          </cell>
          <cell r="I143" t="str">
            <v>AA</v>
          </cell>
        </row>
        <row r="144">
          <cell r="B144" t="str">
            <v>SSPL</v>
          </cell>
          <cell r="C144" t="str">
            <v>Sherman sec pvt LTD</v>
          </cell>
          <cell r="H144">
            <v>1</v>
          </cell>
        </row>
        <row r="145">
          <cell r="B145" t="str">
            <v>SXPT</v>
          </cell>
          <cell r="C145" t="str">
            <v>Shaftex Pvt. Ltd.</v>
          </cell>
          <cell r="D145" t="str">
            <v>Corp</v>
          </cell>
          <cell r="H145">
            <v>1</v>
          </cell>
        </row>
        <row r="146">
          <cell r="B146" t="str">
            <v>TSL</v>
          </cell>
          <cell r="C146" t="str">
            <v>Taurus sec</v>
          </cell>
          <cell r="H146">
            <v>1</v>
          </cell>
        </row>
        <row r="147">
          <cell r="B147" t="str">
            <v>TJM</v>
          </cell>
          <cell r="C147" t="str">
            <v>Thal Jute Mills</v>
          </cell>
          <cell r="D147" t="str">
            <v>Corp</v>
          </cell>
          <cell r="H147">
            <v>1</v>
          </cell>
        </row>
        <row r="148">
          <cell r="B148" t="str">
            <v>UNI</v>
          </cell>
          <cell r="C148" t="str">
            <v>Union Bank Limited</v>
          </cell>
          <cell r="D148" t="str">
            <v>Bank/DFI</v>
          </cell>
          <cell r="E148" t="str">
            <v>PACRA</v>
          </cell>
          <cell r="F148" t="str">
            <v>A1+</v>
          </cell>
          <cell r="G148">
            <v>1</v>
          </cell>
          <cell r="H148">
            <v>0.2</v>
          </cell>
        </row>
        <row r="149">
          <cell r="B149" t="str">
            <v>UBSZ</v>
          </cell>
          <cell r="C149" t="str">
            <v>Union Bank Switzerland</v>
          </cell>
          <cell r="D149" t="str">
            <v>Bank/DFI</v>
          </cell>
          <cell r="E149" t="str">
            <v>FITCH</v>
          </cell>
          <cell r="F149" t="str">
            <v>AAA</v>
          </cell>
          <cell r="G149">
            <v>1</v>
          </cell>
          <cell r="H149">
            <v>0.2</v>
          </cell>
        </row>
        <row r="150">
          <cell r="B150" t="str">
            <v>UNITED BANK DOHA</v>
          </cell>
          <cell r="D150" t="str">
            <v>Bank/DFI</v>
          </cell>
          <cell r="H150">
            <v>0</v>
          </cell>
        </row>
        <row r="151">
          <cell r="B151" t="str">
            <v>YB</v>
          </cell>
          <cell r="C151" t="str">
            <v>Younus Brothers</v>
          </cell>
          <cell r="D151" t="str">
            <v>Corp</v>
          </cell>
          <cell r="H151">
            <v>1</v>
          </cell>
        </row>
        <row r="152">
          <cell r="B152" t="str">
            <v>Not identified</v>
          </cell>
          <cell r="C152" t="str">
            <v>Counterparty not identified</v>
          </cell>
          <cell r="H152">
            <v>1</v>
          </cell>
        </row>
        <row r="193">
          <cell r="B193" t="str">
            <v>UBLCBG</v>
          </cell>
          <cell r="C193" t="str">
            <v>United Bank Limited (CBG)</v>
          </cell>
          <cell r="D193" t="str">
            <v>TFC</v>
          </cell>
          <cell r="E193" t="str">
            <v>JCR-VIS</v>
          </cell>
          <cell r="G193">
            <v>1</v>
          </cell>
          <cell r="H193">
            <v>0.2</v>
          </cell>
          <cell r="I193" t="str">
            <v>AA-</v>
          </cell>
        </row>
        <row r="194">
          <cell r="B194" t="str">
            <v>UNITFC</v>
          </cell>
          <cell r="C194" t="str">
            <v>Union Bank TFC-2</v>
          </cell>
          <cell r="D194" t="str">
            <v>TFC</v>
          </cell>
          <cell r="E194" t="str">
            <v>JCR-VIS</v>
          </cell>
          <cell r="G194">
            <v>2</v>
          </cell>
          <cell r="H194">
            <v>0.5</v>
          </cell>
          <cell r="I194" t="str">
            <v xml:space="preserve">A </v>
          </cell>
        </row>
        <row r="195">
          <cell r="B195" t="str">
            <v>JSC</v>
          </cell>
          <cell r="C195" t="str">
            <v>Jahangir Siddiqui and Co.</v>
          </cell>
          <cell r="D195" t="str">
            <v>TFC</v>
          </cell>
          <cell r="E195" t="str">
            <v>PACRA</v>
          </cell>
          <cell r="G195">
            <v>1</v>
          </cell>
          <cell r="H195">
            <v>0.2</v>
          </cell>
          <cell r="I195" t="str">
            <v>AA+</v>
          </cell>
        </row>
        <row r="196">
          <cell r="B196" t="str">
            <v>MOBILINK</v>
          </cell>
          <cell r="C196" t="str">
            <v>Pakistan Mobile Communication Ltd</v>
          </cell>
          <cell r="D196" t="str">
            <v>TFC</v>
          </cell>
          <cell r="E196" t="str">
            <v>PACRA</v>
          </cell>
          <cell r="G196">
            <v>1</v>
          </cell>
          <cell r="H196">
            <v>0.2</v>
          </cell>
          <cell r="I196" t="str">
            <v>AA-</v>
          </cell>
        </row>
        <row r="197">
          <cell r="B197" t="str">
            <v>POI</v>
          </cell>
          <cell r="C197" t="str">
            <v>Pak Oman Investmetn Co</v>
          </cell>
          <cell r="D197" t="str">
            <v>TFC</v>
          </cell>
          <cell r="G197" t="str">
            <v>issuer rating</v>
          </cell>
          <cell r="H197">
            <v>0.2</v>
          </cell>
        </row>
        <row r="198">
          <cell r="B198" t="str">
            <v>FAY</v>
          </cell>
          <cell r="C198" t="str">
            <v>Faysal Bank</v>
          </cell>
          <cell r="D198" t="str">
            <v>TFC</v>
          </cell>
          <cell r="G198" t="str">
            <v>issuer rating</v>
          </cell>
          <cell r="H198">
            <v>0.2</v>
          </cell>
        </row>
        <row r="199">
          <cell r="B199" t="str">
            <v>UMMFCDC</v>
          </cell>
          <cell r="C199" t="str">
            <v>UBL Fund</v>
          </cell>
          <cell r="D199" t="str">
            <v>TFC</v>
          </cell>
          <cell r="E199" t="str">
            <v>JCR-VIS</v>
          </cell>
          <cell r="G199">
            <v>1</v>
          </cell>
          <cell r="H199">
            <v>0.2</v>
          </cell>
          <cell r="I199" t="str">
            <v>AA-</v>
          </cell>
        </row>
        <row r="200">
          <cell r="B200" t="str">
            <v>NISHATTM</v>
          </cell>
          <cell r="C200" t="str">
            <v>Nishat Mills</v>
          </cell>
          <cell r="D200" t="str">
            <v>TFC</v>
          </cell>
          <cell r="G200">
            <v>1</v>
          </cell>
          <cell r="H200">
            <v>0.2</v>
          </cell>
          <cell r="I200" t="str">
            <v>AA-</v>
          </cell>
        </row>
        <row r="201">
          <cell r="B201" t="str">
            <v>CL</v>
          </cell>
          <cell r="C201" t="str">
            <v>Cresent leasing</v>
          </cell>
          <cell r="D201" t="str">
            <v xml:space="preserve">TFC </v>
          </cell>
          <cell r="E201" t="str">
            <v>JCR-VIS</v>
          </cell>
          <cell r="G201">
            <v>1</v>
          </cell>
          <cell r="H201">
            <v>0.2</v>
          </cell>
          <cell r="I201" t="str">
            <v>AA-</v>
          </cell>
        </row>
        <row r="202">
          <cell r="B202" t="str">
            <v>BAF</v>
          </cell>
          <cell r="C202" t="str">
            <v>Bank Alfalah</v>
          </cell>
          <cell r="D202" t="str">
            <v xml:space="preserve">TFC </v>
          </cell>
          <cell r="E202" t="str">
            <v>PACRA</v>
          </cell>
          <cell r="G202">
            <v>1</v>
          </cell>
          <cell r="H202">
            <v>0.2</v>
          </cell>
          <cell r="I202" t="str">
            <v>AA-</v>
          </cell>
        </row>
        <row r="203">
          <cell r="B203" t="str">
            <v>PIA</v>
          </cell>
          <cell r="C203" t="str">
            <v>Pakistan International Airlines</v>
          </cell>
          <cell r="D203" t="str">
            <v xml:space="preserve">TFC </v>
          </cell>
          <cell r="G203">
            <v>1</v>
          </cell>
          <cell r="H203">
            <v>0.2</v>
          </cell>
          <cell r="I203" t="str">
            <v>AA-</v>
          </cell>
        </row>
        <row r="204">
          <cell r="B204" t="str">
            <v>Azgard Nine</v>
          </cell>
          <cell r="C204" t="str">
            <v>Azgard Nine</v>
          </cell>
          <cell r="D204" t="str">
            <v xml:space="preserve">TFC </v>
          </cell>
          <cell r="E204" t="str">
            <v>JCR-VIS</v>
          </cell>
          <cell r="G204">
            <v>1</v>
          </cell>
          <cell r="H204">
            <v>0.2</v>
          </cell>
          <cell r="I204" t="str">
            <v>AA-</v>
          </cell>
        </row>
        <row r="205">
          <cell r="B205" t="str">
            <v>PKU</v>
          </cell>
          <cell r="C205" t="str">
            <v>Pak Kuwait Investment Bank</v>
          </cell>
          <cell r="D205" t="str">
            <v xml:space="preserve">TFC </v>
          </cell>
          <cell r="E205" t="str">
            <v>JCR-VIS</v>
          </cell>
          <cell r="G205">
            <v>1</v>
          </cell>
          <cell r="H205">
            <v>0.2</v>
          </cell>
          <cell r="I205" t="str">
            <v>A+</v>
          </cell>
        </row>
        <row r="206">
          <cell r="B206" t="str">
            <v>BAH</v>
          </cell>
          <cell r="C206" t="str">
            <v>Bank Al Habib \</v>
          </cell>
          <cell r="D206" t="str">
            <v>TFC</v>
          </cell>
          <cell r="E206" t="str">
            <v>PACRA</v>
          </cell>
          <cell r="H206">
            <v>0.2</v>
          </cell>
          <cell r="I206" t="str">
            <v>AA-</v>
          </cell>
        </row>
      </sheetData>
      <sheetData sheetId="20" refreshError="1">
        <row r="15">
          <cell r="A15" t="str">
            <v>Add on Factor under current exposure method</v>
          </cell>
        </row>
        <row r="16">
          <cell r="A16" t="str">
            <v>Residual Maturity</v>
          </cell>
          <cell r="B16" t="str">
            <v xml:space="preserve">Interest rate </v>
          </cell>
          <cell r="C16" t="str">
            <v>Foreign exchange</v>
          </cell>
          <cell r="D16" t="str">
            <v>Equity</v>
          </cell>
        </row>
        <row r="17">
          <cell r="A17" t="str">
            <v>below 1 year</v>
          </cell>
          <cell r="B17">
            <v>0</v>
          </cell>
          <cell r="C17">
            <v>0.01</v>
          </cell>
          <cell r="D17">
            <v>0.06</v>
          </cell>
        </row>
        <row r="18">
          <cell r="A18" t="str">
            <v>1 to 5 year</v>
          </cell>
          <cell r="B18">
            <v>5.0000000000000001E-3</v>
          </cell>
          <cell r="C18">
            <v>0.05</v>
          </cell>
          <cell r="D18">
            <v>0.08</v>
          </cell>
        </row>
        <row r="19">
          <cell r="A19" t="str">
            <v>over 5 year</v>
          </cell>
          <cell r="B19">
            <v>1.4999999999999999E-2</v>
          </cell>
          <cell r="C19">
            <v>7.4999999999999997E-2</v>
          </cell>
          <cell r="D19">
            <v>0.1</v>
          </cell>
        </row>
      </sheetData>
      <sheetData sheetId="21"/>
      <sheetData sheetId="22"/>
      <sheetData sheetId="23"/>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UAE"/>
      <sheetName val="LS-UK"/>
      <sheetName val="0"/>
      <sheetName val="PIB&amp;A.G.ZURICH"/>
      <sheetName val="LS-OTHERS"/>
      <sheetName val="Sheet1"/>
      <sheetName val="LS-TOTAL"/>
      <sheetName val="a"/>
      <sheetName val="LS_UAE"/>
      <sheetName val="#REF"/>
      <sheetName val="PKRV"/>
      <sheetName val="BSDOMOVS"/>
      <sheetName val="Abu Dhabi"/>
      <sheetName val="5 TO 36"/>
      <sheetName val="BS"/>
      <sheetName val="FF"/>
      <sheetName val="PIB&amp;A_G_ZURICH"/>
      <sheetName val="PIB&amp;A_G_ZURICH1"/>
      <sheetName val="Balance sheet UAE"/>
      <sheetName val="Maturity profile assump"/>
      <sheetName val="Furniture"/>
      <sheetName val="34-38.2"/>
      <sheetName val="PIB&amp;A_G_ZURICH2"/>
      <sheetName val="Abu_Dhabi"/>
      <sheetName val="5_TO_36"/>
      <sheetName val="Tables"/>
      <sheetName val="Rating"/>
      <sheetName val="Note 9.2.4-9.2.7"/>
      <sheetName val="II- INV CO"/>
      <sheetName val="Sum"/>
      <sheetName val="I-B"/>
      <sheetName val="I-BR"/>
      <sheetName val="30-34"/>
      <sheetName val="15-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LANCE SHEET"/>
      <sheetName val="AUDIT REPORT FINAL (2)"/>
      <sheetName val="AUDIT REPORT FINAL (4)"/>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alance - liabilities side"/>
      <sheetName val="Balance - Assets side"/>
      <sheetName val="P&amp;L"/>
      <sheetName val="Cost of goods sold"/>
      <sheetName val="Admn  expenses"/>
      <sheetName val="Selling expenses"/>
      <sheetName val="Financial charges"/>
      <sheetName val="other income"/>
      <sheetName val="af10"/>
      <sheetName val="tex. analysis"/>
      <sheetName val="Chart1"/>
      <sheetName val="Chart3"/>
      <sheetName val="2003"/>
      <sheetName val="2002"/>
      <sheetName val="20031"/>
      <sheetName val="Chart4"/>
      <sheetName val="Balance sheet (3)"/>
      <sheetName val="notes to p&amp;l"/>
      <sheetName val="BALANCE SHEET (2)"/>
      <sheetName val="NOTES - PROFIT 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refreshError="1"/>
      <sheetData sheetId="33"/>
      <sheetData sheetId="34"/>
      <sheetData sheetId="35"/>
      <sheetData sheetId="3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Abu Dhabi"/>
      <sheetName val="Tables"/>
      <sheetName val="Rating"/>
      <sheetName val="INPUT"/>
      <sheetName val="BSDOMOV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Sheet4"/>
      <sheetName val="BS_final"/>
      <sheetName val="BS_DEC02"/>
      <sheetName val="PL_DEC02"/>
      <sheetName val="notes_DEC02"/>
      <sheetName val="pl_NOTES"/>
      <sheetName val="BS_final1"/>
      <sheetName val="BS_DEC021"/>
      <sheetName val="PL_DEC021"/>
      <sheetName val="notes_DEC021"/>
      <sheetName val="pl_NOTES1"/>
      <sheetName val="statacc"/>
      <sheetName val="Tables"/>
      <sheetName val="Rating"/>
      <sheetName val="Investments"/>
      <sheetName val="MAY 1240001"/>
      <sheetName val="BS_final2"/>
      <sheetName val="BS_DEC022"/>
      <sheetName val="PL_DEC022"/>
      <sheetName val="notes_DEC022"/>
      <sheetName val="pl_NOTES2"/>
      <sheetName val="MAY_1240001"/>
      <sheetName val="bs&amp;Pl"/>
      <sheetName val="NORMAL"/>
      <sheetName val="A"/>
      <sheetName val="admin cross"/>
      <sheetName val="Manu Crss"/>
      <sheetName val="Data"/>
      <sheetName val="Deposit"/>
      <sheetName val="BS_final3"/>
      <sheetName val="BS_DEC023"/>
      <sheetName val="PL_DEC023"/>
      <sheetName val="notes_DEC023"/>
      <sheetName val="pl_NOTES3"/>
      <sheetName val="MAY_12400011"/>
      <sheetName val="Note 13.1 &amp; 13.2"/>
      <sheetName val="Consolidated"/>
      <sheetName val="JSCL TB"/>
      <sheetName val="BS2"/>
      <sheetName val="BS1"/>
      <sheetName val="Abu Dhabi"/>
      <sheetName val="Note-14"/>
      <sheetName val="BS"/>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Bill"/>
      <sheetName val="READING"/>
      <sheetName val="Corporate"/>
      <sheetName val="Middle Market"/>
      <sheetName val="SME"/>
      <sheetName val="Sheet6"/>
      <sheetName val="New A-Rept"/>
      <sheetName val="gelir"/>
      <sheetName val="cpur"/>
      <sheetName val="Macro1"/>
      <sheetName val="Data Sheet - Financials"/>
      <sheetName val="Data Sheet - Others"/>
      <sheetName val="Adj"/>
      <sheetName val="Term Deposits"/>
      <sheetName val="admin_cross"/>
      <sheetName val="Manu_Crss"/>
      <sheetName val="Scoping"/>
      <sheetName val="Sheet3"/>
      <sheetName val="Furniture"/>
      <sheetName val="Sheet2"/>
      <sheetName val="BVPS"/>
      <sheetName val="Cap_Empl"/>
      <sheetName val="EBITDA"/>
      <sheetName val="EV"/>
      <sheetName val="Gross_Yield"/>
      <sheetName val="Start &amp;_EPS"/>
      <sheetName val="Net_Debt"/>
      <sheetName val="PE"/>
      <sheetName val="Recomm"/>
      <sheetName val="Requirements"/>
      <sheetName val="Storage"/>
      <sheetName val="Financial"/>
      <sheetName val="working"/>
      <sheetName val="Revenue-Fire-Marine-Motor"/>
      <sheetName val="Dropdown"/>
      <sheetName val="P&amp;L 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 val="Sheet2"/>
      <sheetName val="BS-OVS"/>
      <sheetName val="Adj-Note"/>
      <sheetName val="Balance_Sheet"/>
      <sheetName val="BSCOMBINED_"/>
      <sheetName val="Note_1-7-A"/>
      <sheetName val="Balance_Sheet-A"/>
      <sheetName val="Cash_flow-A"/>
      <sheetName val="Changes_in_equity-A"/>
      <sheetName val="Note_1-7"/>
      <sheetName val="Note_8-11"/>
      <sheetName val="Note_8-11-A"/>
      <sheetName val="Note_12-15"/>
      <sheetName val="Note_12-15-A"/>
      <sheetName val="Note16-20_(2)"/>
      <sheetName val="Note_21_-_23"/>
      <sheetName val="Note_10-10_1"/>
      <sheetName val="Note_10_2-10_7"/>
      <sheetName val="Note_11_-_12_1"/>
      <sheetName val="Note_16_2-18"/>
      <sheetName val="Note_22-23"/>
      <sheetName val="Note_28_1-30"/>
      <sheetName val="Note_37-38"/>
      <sheetName val="Note_24-A"/>
      <sheetName val="Note_24"/>
      <sheetName val="Note_25"/>
      <sheetName val="Note_25-A"/>
      <sheetName val="Note_26_"/>
      <sheetName val="Note_26-A"/>
      <sheetName val="Note_27"/>
      <sheetName val="Note_28"/>
      <sheetName val="Note_28-A"/>
      <sheetName val="Note_29-30"/>
      <sheetName val="Note_42_2-44"/>
      <sheetName val="Balance_Sheet1"/>
      <sheetName val="BSCOMBINED_1"/>
      <sheetName val="Note_1-7-A1"/>
      <sheetName val="Balance_Sheet-A1"/>
      <sheetName val="Cash_flow-A1"/>
      <sheetName val="Changes_in_equity-A1"/>
      <sheetName val="Note_1-71"/>
      <sheetName val="Note_8-111"/>
      <sheetName val="Note_8-11-A1"/>
      <sheetName val="Note_12-151"/>
      <sheetName val="Note_12-15-A1"/>
      <sheetName val="Note16-20_(2)1"/>
      <sheetName val="Note_21_-_231"/>
      <sheetName val="Note_10-10_11"/>
      <sheetName val="Note_10_2-10_71"/>
      <sheetName val="Note_11_-_12_11"/>
      <sheetName val="Note_16_2-181"/>
      <sheetName val="Note_22-231"/>
      <sheetName val="Note_28_1-301"/>
      <sheetName val="Note_37-381"/>
      <sheetName val="Note_24-A1"/>
      <sheetName val="Note_241"/>
      <sheetName val="Note_251"/>
      <sheetName val="Note_25-A1"/>
      <sheetName val="Note_26_1"/>
      <sheetName val="Note_26-A1"/>
      <sheetName val="Note_271"/>
      <sheetName val="Note_281"/>
      <sheetName val="Note_28-A1"/>
      <sheetName val="Note_29-301"/>
      <sheetName val="Note_42_2-441"/>
      <sheetName val="December 06"/>
      <sheetName val="November 06"/>
      <sheetName val="Code"/>
      <sheetName val="PKRV"/>
      <sheetName val="FEb"/>
      <sheetName val="Lookups"/>
      <sheetName val="Implied Rate"/>
      <sheetName val="Data-922"/>
      <sheetName val="Sheet4"/>
      <sheetName val="FX"/>
      <sheetName val="Parameters"/>
      <sheetName val="BAHRAIN"/>
      <sheetName val="DD110"/>
      <sheetName val="O.Profit(aferalloc)"/>
      <sheetName val="Ranges"/>
      <sheetName val="A-C CODE &amp; NAME"/>
      <sheetName val="Macro1"/>
      <sheetName val="DISTRIBUTION"/>
      <sheetName val="SUMMARY"/>
      <sheetName val="Note-14"/>
      <sheetName val="A"/>
      <sheetName val="Adj"/>
      <sheetName val="Elim"/>
      <sheetName val="Sheet3"/>
      <sheetName val="10008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Rs 1998-99"/>
      <sheetName val="CARs' 99 Summary Info. (B&amp;A)"/>
      <sheetName val="CSR_Market_0799"/>
      <sheetName val="Chart Sheet"/>
      <sheetName val="Approved CARs 99"/>
      <sheetName val="Market_UnApproved"/>
      <sheetName val="Corporate $ Rates"/>
      <sheetName val="Open CARs 1998-99BKP"/>
      <sheetName val="CSR_Market"/>
      <sheetName val="UnApproved CARs 98-99"/>
      <sheetName val="Actualization_Details"/>
      <sheetName val="LP"/>
      <sheetName val="Open_CARs_1998-99"/>
      <sheetName val="CARs'_99_Summary_Info__(B&amp;A)"/>
      <sheetName val="Chart_Sheet"/>
      <sheetName val="Approved_CARs_99"/>
      <sheetName val="Corporate_$_Rates"/>
      <sheetName val="Open_CARs_1998-99BKP"/>
      <sheetName val="UnApproved_CARs_98-99"/>
      <sheetName val="Provision"/>
      <sheetName val="TS"/>
      <sheetName val="Scen"/>
      <sheetName val="A"/>
      <sheetName val="Open_CARs_1998-991"/>
      <sheetName val="CARs'_99_Summary_Info__(B&amp;A)1"/>
      <sheetName val="Chart_Sheet1"/>
      <sheetName val="Approved_CARs_991"/>
      <sheetName val="Corporate_$_Rates1"/>
      <sheetName val="Open_CARs_1998-99BKP1"/>
      <sheetName val="UnApproved_CARs_98-991"/>
      <sheetName val="Sales Analysis"/>
      <sheetName val="Monthly Brandwise Comparison"/>
      <sheetName val="Six Months Brandwise Comparison"/>
      <sheetName val="Sales Analysis Depot Wise"/>
      <sheetName val="Analytical Jul to Dec 2007"/>
      <sheetName val="PBC - Tobacco Sale Local"/>
      <sheetName val="Scoping"/>
      <sheetName val="BSDOMOVS"/>
      <sheetName val="BS(Assets)"/>
    </sheetNames>
    <sheetDataSet>
      <sheetData sheetId="0" refreshError="1"/>
      <sheetData sheetId="1" refreshError="1">
        <row r="1">
          <cell r="B1" t="str">
            <v>Bristol Myers Squibb Pakistan</v>
          </cell>
        </row>
        <row r="2">
          <cell r="B2" t="str">
            <v>Capital Appropriation Requests</v>
          </cell>
        </row>
        <row r="3">
          <cell r="B3" t="str">
            <v xml:space="preserve">Summary Information as at </v>
          </cell>
          <cell r="E3">
            <v>36411.471040046294</v>
          </cell>
        </row>
        <row r="6">
          <cell r="E6" t="str">
            <v>Total CARs processed (A+U)</v>
          </cell>
        </row>
        <row r="8">
          <cell r="E8" t="str">
            <v>AGGREGATE</v>
          </cell>
          <cell r="I8" t="str">
            <v>Tech-Ops</v>
          </cell>
          <cell r="L8" t="str">
            <v>Market / Pharma</v>
          </cell>
        </row>
        <row r="9">
          <cell r="C9" t="str">
            <v>Particulars</v>
          </cell>
          <cell r="E9" t="str">
            <v>No.</v>
          </cell>
          <cell r="F9" t="str">
            <v>Amount</v>
          </cell>
          <cell r="I9" t="str">
            <v>Amount</v>
          </cell>
          <cell r="L9" t="str">
            <v>Amount</v>
          </cell>
        </row>
        <row r="10">
          <cell r="F10" t="str">
            <v>Rs.</v>
          </cell>
          <cell r="G10" t="str">
            <v>$</v>
          </cell>
          <cell r="I10" t="str">
            <v>Rs.</v>
          </cell>
          <cell r="J10" t="str">
            <v>$</v>
          </cell>
          <cell r="L10" t="str">
            <v>Rs.</v>
          </cell>
          <cell r="M10" t="str">
            <v>$</v>
          </cell>
        </row>
        <row r="11">
          <cell r="E11" t="str">
            <v>$ Parity</v>
          </cell>
        </row>
        <row r="13">
          <cell r="C13" t="str">
            <v>1999 Budget</v>
          </cell>
          <cell r="D13" t="str">
            <v>@</v>
          </cell>
          <cell r="E13">
            <v>55</v>
          </cell>
          <cell r="F13">
            <v>79002</v>
          </cell>
          <cell r="G13">
            <v>1436</v>
          </cell>
          <cell r="I13">
            <v>68915</v>
          </cell>
          <cell r="J13">
            <v>1253</v>
          </cell>
          <cell r="L13">
            <v>10087</v>
          </cell>
          <cell r="M13">
            <v>183</v>
          </cell>
        </row>
        <row r="15">
          <cell r="C15" t="str">
            <v>Capitalized</v>
          </cell>
          <cell r="E15">
            <v>28</v>
          </cell>
          <cell r="F15">
            <v>3873.5443917273251</v>
          </cell>
          <cell r="G15">
            <v>83.846264540699394</v>
          </cell>
          <cell r="I15">
            <v>0</v>
          </cell>
          <cell r="J15">
            <v>0</v>
          </cell>
          <cell r="L15">
            <v>3961.0443917273255</v>
          </cell>
          <cell r="M15">
            <v>85.659835165699391</v>
          </cell>
        </row>
        <row r="16">
          <cell r="C16" t="str">
            <v>Expensed</v>
          </cell>
          <cell r="E16">
            <v>3</v>
          </cell>
          <cell r="F16">
            <v>87.5</v>
          </cell>
          <cell r="G16">
            <v>1.8135706249999999</v>
          </cell>
          <cell r="I16">
            <v>0</v>
          </cell>
          <cell r="J16">
            <v>0</v>
          </cell>
          <cell r="L16">
            <v>0</v>
          </cell>
          <cell r="M16">
            <v>0</v>
          </cell>
        </row>
        <row r="17">
          <cell r="C17" t="str">
            <v>Aggregate</v>
          </cell>
          <cell r="E17">
            <v>31</v>
          </cell>
          <cell r="F17">
            <v>3961.0443917273251</v>
          </cell>
          <cell r="G17">
            <v>85.659835165699391</v>
          </cell>
          <cell r="I17">
            <v>0</v>
          </cell>
          <cell r="J17">
            <v>0</v>
          </cell>
          <cell r="L17">
            <v>3961.0443917273255</v>
          </cell>
          <cell r="M17">
            <v>85.659835165699391</v>
          </cell>
        </row>
        <row r="19">
          <cell r="C19" t="str">
            <v>Variance (Vs. Budget)</v>
          </cell>
          <cell r="D19" t="str">
            <v>Amt.</v>
          </cell>
          <cell r="F19">
            <v>75128.455608272678</v>
          </cell>
          <cell r="G19">
            <v>1352.1537354593006</v>
          </cell>
          <cell r="I19">
            <v>68915</v>
          </cell>
          <cell r="J19">
            <v>1253</v>
          </cell>
          <cell r="L19">
            <v>6125.955608272674</v>
          </cell>
          <cell r="M19">
            <v>97.340164834300609</v>
          </cell>
        </row>
        <row r="20">
          <cell r="C20" t="str">
            <v xml:space="preserve"> Under / (Over)</v>
          </cell>
          <cell r="D20" t="str">
            <v>%</v>
          </cell>
          <cell r="F20">
            <v>95.096903380006424</v>
          </cell>
          <cell r="G20">
            <v>94.161123639227057</v>
          </cell>
          <cell r="I20">
            <v>100</v>
          </cell>
          <cell r="J20">
            <v>100</v>
          </cell>
          <cell r="L20">
            <v>60.731194688933023</v>
          </cell>
          <cell r="M20">
            <v>53.191346903989398</v>
          </cell>
        </row>
        <row r="22">
          <cell r="C22" t="str">
            <v>Asset Category</v>
          </cell>
        </row>
        <row r="24">
          <cell r="C24" t="str">
            <v>P&amp;M</v>
          </cell>
          <cell r="F24">
            <v>0</v>
          </cell>
          <cell r="G24">
            <v>0</v>
          </cell>
          <cell r="I24">
            <v>0</v>
          </cell>
          <cell r="J24">
            <v>0</v>
          </cell>
          <cell r="L24">
            <v>0</v>
          </cell>
          <cell r="M24">
            <v>0</v>
          </cell>
        </row>
        <row r="25">
          <cell r="C25" t="str">
            <v>F&amp;F</v>
          </cell>
          <cell r="F25">
            <v>233.17500000000004</v>
          </cell>
          <cell r="G25">
            <v>5.0408246856250001</v>
          </cell>
          <cell r="I25">
            <v>0</v>
          </cell>
          <cell r="J25">
            <v>0</v>
          </cell>
          <cell r="L25">
            <v>233.17500000000004</v>
          </cell>
          <cell r="M25">
            <v>5.0408246856250001</v>
          </cell>
        </row>
        <row r="26">
          <cell r="C26" t="str">
            <v>OM&amp;E</v>
          </cell>
          <cell r="F26">
            <v>390.86000000000007</v>
          </cell>
          <cell r="G26">
            <v>8.3858750049999973</v>
          </cell>
          <cell r="I26">
            <v>0</v>
          </cell>
          <cell r="J26">
            <v>0</v>
          </cell>
          <cell r="L26">
            <v>390.86000000000007</v>
          </cell>
          <cell r="M26">
            <v>8.3858750049999973</v>
          </cell>
        </row>
        <row r="27">
          <cell r="C27" t="str">
            <v>CE</v>
          </cell>
          <cell r="F27">
            <v>2969.1593917273249</v>
          </cell>
          <cell r="G27">
            <v>64.384641893824394</v>
          </cell>
          <cell r="I27">
            <v>0</v>
          </cell>
          <cell r="J27">
            <v>0</v>
          </cell>
          <cell r="L27">
            <v>2969.1593917273249</v>
          </cell>
          <cell r="M27">
            <v>64.384641893824394</v>
          </cell>
        </row>
        <row r="28">
          <cell r="C28" t="str">
            <v>LIBBE</v>
          </cell>
          <cell r="F28">
            <v>367.85</v>
          </cell>
          <cell r="G28">
            <v>7.8484935812499996</v>
          </cell>
          <cell r="I28">
            <v>0</v>
          </cell>
          <cell r="J28">
            <v>0</v>
          </cell>
          <cell r="L28">
            <v>367.85</v>
          </cell>
          <cell r="M28">
            <v>7.8484935812499996</v>
          </cell>
        </row>
        <row r="29">
          <cell r="F29">
            <v>3961.0443917273246</v>
          </cell>
          <cell r="G29">
            <v>85.659835165699391</v>
          </cell>
          <cell r="I29">
            <v>0</v>
          </cell>
          <cell r="J29">
            <v>0</v>
          </cell>
          <cell r="L29">
            <v>3961.0443917273246</v>
          </cell>
          <cell r="M29">
            <v>85.659835165699391</v>
          </cell>
        </row>
        <row r="31">
          <cell r="C31" t="str">
            <v>Financing Plan</v>
          </cell>
        </row>
        <row r="33">
          <cell r="C33" t="str">
            <v>Un-Budgeted</v>
          </cell>
          <cell r="F33">
            <v>2274.2064696056027</v>
          </cell>
          <cell r="G33">
            <v>49.600778368750007</v>
          </cell>
        </row>
        <row r="34">
          <cell r="C34" t="str">
            <v>Budgeted</v>
          </cell>
          <cell r="F34">
            <v>1164.0379221217222</v>
          </cell>
          <cell r="G34">
            <v>24.904530646949397</v>
          </cell>
        </row>
        <row r="35">
          <cell r="C35" t="str">
            <v>Strat. Plan</v>
          </cell>
          <cell r="F35">
            <v>0</v>
          </cell>
          <cell r="G35">
            <v>0</v>
          </cell>
        </row>
        <row r="36">
          <cell r="F36">
            <v>3438.2443917273249</v>
          </cell>
          <cell r="G36">
            <v>74.505309015699396</v>
          </cell>
        </row>
        <row r="38">
          <cell r="C38" t="str">
            <v>Spending Estimate</v>
          </cell>
        </row>
        <row r="40">
          <cell r="C40" t="str">
            <v>1st Qtr.</v>
          </cell>
          <cell r="F40">
            <v>1267.441691745551</v>
          </cell>
          <cell r="G40">
            <v>27.948162251875001</v>
          </cell>
        </row>
        <row r="41">
          <cell r="C41" t="str">
            <v>2nd Qtr.</v>
          </cell>
          <cell r="F41">
            <v>98.5</v>
          </cell>
          <cell r="G41">
            <v>2.148999187499999</v>
          </cell>
        </row>
        <row r="42">
          <cell r="C42" t="str">
            <v>3rd Qtr.</v>
          </cell>
          <cell r="F42">
            <v>579.89244836133287</v>
          </cell>
          <cell r="G42">
            <v>12.372657764793441</v>
          </cell>
        </row>
        <row r="43">
          <cell r="C43" t="str">
            <v>4th Qtr.</v>
          </cell>
          <cell r="F43">
            <v>1492.4102516204412</v>
          </cell>
          <cell r="G43">
            <v>32.035489811530951</v>
          </cell>
        </row>
        <row r="44">
          <cell r="C44" t="str">
            <v>Next Year</v>
          </cell>
          <cell r="F44">
            <v>0</v>
          </cell>
          <cell r="G44">
            <v>0</v>
          </cell>
        </row>
        <row r="45">
          <cell r="C45" t="str">
            <v>Following Year</v>
          </cell>
          <cell r="F45">
            <v>0</v>
          </cell>
          <cell r="G45">
            <v>0</v>
          </cell>
        </row>
        <row r="46">
          <cell r="F46">
            <v>3438.2443917273249</v>
          </cell>
          <cell r="G46">
            <v>74.505309015699396</v>
          </cell>
        </row>
        <row r="48">
          <cell r="C48" t="str">
            <v>Profit Class</v>
          </cell>
        </row>
        <row r="50">
          <cell r="C50" t="str">
            <v>Profit Generating</v>
          </cell>
          <cell r="F50">
            <v>0</v>
          </cell>
          <cell r="G50">
            <v>0</v>
          </cell>
        </row>
        <row r="51">
          <cell r="C51" t="str">
            <v>Non-profit generating</v>
          </cell>
          <cell r="F51">
            <v>3438.2443917273249</v>
          </cell>
          <cell r="G51">
            <v>74.505309015699396</v>
          </cell>
        </row>
        <row r="52">
          <cell r="F52">
            <v>3438.2443917273249</v>
          </cell>
          <cell r="G52">
            <v>74.505309015699396</v>
          </cell>
        </row>
        <row r="54">
          <cell r="B54" t="str">
            <v>Bristol Myers Squibb Pakistan</v>
          </cell>
        </row>
        <row r="55">
          <cell r="B55" t="str">
            <v>Capital Appropriation Requests</v>
          </cell>
        </row>
        <row r="56">
          <cell r="B56" t="str">
            <v xml:space="preserve">Summary Information as at </v>
          </cell>
          <cell r="E56">
            <v>36411.471040046294</v>
          </cell>
        </row>
        <row r="59">
          <cell r="E59" t="str">
            <v>Approved CARs</v>
          </cell>
        </row>
        <row r="61">
          <cell r="E61" t="str">
            <v>AGGREGATE</v>
          </cell>
          <cell r="M61" t="str">
            <v>Tech-Ops</v>
          </cell>
          <cell r="T61" t="str">
            <v>Market</v>
          </cell>
        </row>
        <row r="62">
          <cell r="C62" t="str">
            <v>Particulars</v>
          </cell>
          <cell r="E62" t="str">
            <v>No.</v>
          </cell>
          <cell r="F62" t="str">
            <v>CAR Amount</v>
          </cell>
          <cell r="H62" t="str">
            <v>Actual Expense</v>
          </cell>
          <cell r="M62" t="str">
            <v>CAR Amount</v>
          </cell>
          <cell r="O62" t="str">
            <v>Actual Expense</v>
          </cell>
          <cell r="T62" t="str">
            <v>CAR Amount</v>
          </cell>
          <cell r="V62" t="str">
            <v>Actual Expense</v>
          </cell>
        </row>
        <row r="63">
          <cell r="F63" t="str">
            <v>Rs.</v>
          </cell>
          <cell r="G63" t="str">
            <v>$</v>
          </cell>
          <cell r="H63" t="str">
            <v>Rs.</v>
          </cell>
          <cell r="I63" t="str">
            <v>$</v>
          </cell>
          <cell r="J63" t="str">
            <v>Rs.</v>
          </cell>
          <cell r="K63" t="str">
            <v>$</v>
          </cell>
          <cell r="M63" t="str">
            <v>Rs.</v>
          </cell>
          <cell r="N63" t="str">
            <v>$</v>
          </cell>
          <cell r="O63" t="str">
            <v>Rs.</v>
          </cell>
          <cell r="P63" t="str">
            <v>$</v>
          </cell>
          <cell r="Q63" t="str">
            <v>Rs.</v>
          </cell>
          <cell r="R63" t="str">
            <v>$</v>
          </cell>
          <cell r="T63" t="str">
            <v>Rs.</v>
          </cell>
          <cell r="U63" t="str">
            <v>$</v>
          </cell>
          <cell r="V63" t="str">
            <v>Rs.</v>
          </cell>
          <cell r="W63" t="str">
            <v>$</v>
          </cell>
          <cell r="X63" t="str">
            <v>Rs.</v>
          </cell>
          <cell r="Y63" t="str">
            <v>$</v>
          </cell>
        </row>
        <row r="64">
          <cell r="E64" t="str">
            <v>$ Parity</v>
          </cell>
          <cell r="H64" t="str">
            <v>Cummulative todate</v>
          </cell>
          <cell r="J64" t="str">
            <v>Current Year</v>
          </cell>
          <cell r="O64" t="str">
            <v>Cummulative todate</v>
          </cell>
          <cell r="Q64" t="str">
            <v>Current Year</v>
          </cell>
          <cell r="V64" t="str">
            <v>Cummulative todate</v>
          </cell>
          <cell r="X64" t="str">
            <v>Current Year</v>
          </cell>
        </row>
        <row r="66">
          <cell r="C66" t="str">
            <v>1999 Budget</v>
          </cell>
          <cell r="D66" t="str">
            <v>@</v>
          </cell>
          <cell r="E66">
            <v>55</v>
          </cell>
          <cell r="F66">
            <v>79002</v>
          </cell>
          <cell r="G66">
            <v>1436</v>
          </cell>
          <cell r="J66">
            <v>66.25200000000001</v>
          </cell>
          <cell r="K66">
            <v>1.4315732159999999</v>
          </cell>
          <cell r="M66">
            <v>68915</v>
          </cell>
          <cell r="N66">
            <v>1253</v>
          </cell>
          <cell r="Q66">
            <v>0</v>
          </cell>
          <cell r="R66">
            <v>0</v>
          </cell>
          <cell r="T66">
            <v>10087</v>
          </cell>
          <cell r="U66">
            <v>183</v>
          </cell>
          <cell r="X66">
            <v>66.25200000000001</v>
          </cell>
          <cell r="Y66">
            <v>1.4315732159999999</v>
          </cell>
        </row>
        <row r="68">
          <cell r="C68" t="str">
            <v>Capitalized</v>
          </cell>
          <cell r="E68">
            <v>12</v>
          </cell>
          <cell r="F68">
            <v>1716.1276358403306</v>
          </cell>
          <cell r="G68">
            <v>37.815350959999996</v>
          </cell>
          <cell r="H68">
            <v>909.25199999999995</v>
          </cell>
          <cell r="I68">
            <v>19.721319416000004</v>
          </cell>
          <cell r="J68">
            <v>66.25200000000001</v>
          </cell>
          <cell r="K68">
            <v>1.4315732159999999</v>
          </cell>
          <cell r="M68">
            <v>0</v>
          </cell>
          <cell r="N68">
            <v>0</v>
          </cell>
          <cell r="O68">
            <v>0</v>
          </cell>
          <cell r="P68">
            <v>0</v>
          </cell>
          <cell r="Q68">
            <v>0</v>
          </cell>
          <cell r="R68">
            <v>0</v>
          </cell>
          <cell r="T68">
            <v>1718.6276358403311</v>
          </cell>
          <cell r="U68">
            <v>37.815350959999996</v>
          </cell>
          <cell r="V68">
            <v>909.25199999999995</v>
          </cell>
          <cell r="W68">
            <v>19.721319416000004</v>
          </cell>
          <cell r="X68">
            <v>66.25200000000001</v>
          </cell>
          <cell r="Y68">
            <v>1.4315732159999999</v>
          </cell>
        </row>
        <row r="69">
          <cell r="C69" t="str">
            <v>Expensed</v>
          </cell>
          <cell r="E69">
            <v>2</v>
          </cell>
          <cell r="F69">
            <v>2.5</v>
          </cell>
          <cell r="G69">
            <v>0</v>
          </cell>
          <cell r="J69">
            <v>0</v>
          </cell>
          <cell r="K69">
            <v>0</v>
          </cell>
          <cell r="N69">
            <v>0</v>
          </cell>
          <cell r="U69">
            <v>0</v>
          </cell>
        </row>
        <row r="70">
          <cell r="C70" t="str">
            <v>Aggregate</v>
          </cell>
          <cell r="E70">
            <v>14</v>
          </cell>
          <cell r="F70">
            <v>1718.6276358403306</v>
          </cell>
          <cell r="G70">
            <v>37.815350959999996</v>
          </cell>
          <cell r="H70">
            <v>909.25199999999995</v>
          </cell>
          <cell r="I70">
            <v>19.721319416000004</v>
          </cell>
          <cell r="J70">
            <v>66.25200000000001</v>
          </cell>
          <cell r="K70">
            <v>1.4315732159999999</v>
          </cell>
          <cell r="M70">
            <v>0</v>
          </cell>
          <cell r="N70">
            <v>0</v>
          </cell>
          <cell r="O70">
            <v>0</v>
          </cell>
          <cell r="P70">
            <v>0</v>
          </cell>
          <cell r="Q70">
            <v>0</v>
          </cell>
          <cell r="R70">
            <v>0</v>
          </cell>
          <cell r="T70">
            <v>1718.6276358403311</v>
          </cell>
          <cell r="U70">
            <v>37.815350959999996</v>
          </cell>
          <cell r="V70">
            <v>909.25199999999995</v>
          </cell>
          <cell r="W70">
            <v>19.721319416000004</v>
          </cell>
          <cell r="X70">
            <v>66.25200000000001</v>
          </cell>
          <cell r="Y70">
            <v>1.4315732159999999</v>
          </cell>
        </row>
        <row r="72">
          <cell r="C72" t="str">
            <v>Variance (Vs. Budget)</v>
          </cell>
          <cell r="D72" t="str">
            <v xml:space="preserve">Amt. </v>
          </cell>
          <cell r="F72">
            <v>77285.872364159673</v>
          </cell>
          <cell r="G72">
            <v>1398.1846490400001</v>
          </cell>
          <cell r="J72">
            <v>78935.748000000007</v>
          </cell>
          <cell r="K72">
            <v>1434.5684267839999</v>
          </cell>
          <cell r="M72">
            <v>68915</v>
          </cell>
          <cell r="N72">
            <v>1253</v>
          </cell>
          <cell r="Q72">
            <v>68915</v>
          </cell>
          <cell r="R72">
            <v>1253</v>
          </cell>
          <cell r="T72">
            <v>8368.3723641596698</v>
          </cell>
          <cell r="U72">
            <v>145.18464904000001</v>
          </cell>
          <cell r="X72">
            <v>10020.748</v>
          </cell>
          <cell r="Y72">
            <v>181.568426784</v>
          </cell>
        </row>
        <row r="73">
          <cell r="C73" t="str">
            <v xml:space="preserve"> Under / (Over)</v>
          </cell>
          <cell r="D73" t="str">
            <v>%</v>
          </cell>
          <cell r="F73">
            <v>97.827741530796274</v>
          </cell>
          <cell r="G73">
            <v>97.366619013927576</v>
          </cell>
          <cell r="J73">
            <v>99.916138831928308</v>
          </cell>
          <cell r="K73">
            <v>99.900308271866294</v>
          </cell>
          <cell r="M73">
            <v>100</v>
          </cell>
          <cell r="N73">
            <v>100</v>
          </cell>
          <cell r="Q73">
            <v>100</v>
          </cell>
          <cell r="R73">
            <v>100</v>
          </cell>
          <cell r="T73">
            <v>82.961954636261225</v>
          </cell>
          <cell r="U73">
            <v>79.33587379234973</v>
          </cell>
          <cell r="X73">
            <v>99.343194210369774</v>
          </cell>
          <cell r="Y73">
            <v>99.217719554098366</v>
          </cell>
        </row>
        <row r="75">
          <cell r="C75" t="str">
            <v>Asset Category</v>
          </cell>
        </row>
        <row r="77">
          <cell r="C77" t="str">
            <v>P&amp;M</v>
          </cell>
          <cell r="F77">
            <v>0</v>
          </cell>
          <cell r="G77">
            <v>0</v>
          </cell>
          <cell r="H77">
            <v>0</v>
          </cell>
          <cell r="I77">
            <v>0</v>
          </cell>
          <cell r="J77">
            <v>0</v>
          </cell>
          <cell r="K77">
            <v>0</v>
          </cell>
          <cell r="M77">
            <v>0</v>
          </cell>
          <cell r="N77">
            <v>0</v>
          </cell>
          <cell r="O77">
            <v>0</v>
          </cell>
          <cell r="P77">
            <v>0</v>
          </cell>
          <cell r="Q77">
            <v>0</v>
          </cell>
          <cell r="R77">
            <v>0</v>
          </cell>
          <cell r="T77">
            <v>0</v>
          </cell>
          <cell r="U77">
            <v>0</v>
          </cell>
          <cell r="V77">
            <v>0</v>
          </cell>
          <cell r="W77">
            <v>0</v>
          </cell>
          <cell r="X77">
            <v>0</v>
          </cell>
          <cell r="Y77">
            <v>0</v>
          </cell>
        </row>
        <row r="78">
          <cell r="C78" t="str">
            <v>F&amp;F</v>
          </cell>
          <cell r="F78">
            <v>82.730000000000018</v>
          </cell>
          <cell r="G78">
            <v>1.8309113599999998</v>
          </cell>
          <cell r="H78">
            <v>138.50200000000001</v>
          </cell>
          <cell r="I78">
            <v>3.066953416</v>
          </cell>
          <cell r="J78">
            <v>55.502000000000002</v>
          </cell>
          <cell r="K78">
            <v>1.1992872159999999</v>
          </cell>
          <cell r="M78">
            <v>0</v>
          </cell>
          <cell r="N78">
            <v>0</v>
          </cell>
          <cell r="O78">
            <v>0</v>
          </cell>
          <cell r="P78">
            <v>0</v>
          </cell>
          <cell r="Q78">
            <v>0</v>
          </cell>
          <cell r="R78">
            <v>0</v>
          </cell>
          <cell r="T78">
            <v>82.730000000000018</v>
          </cell>
          <cell r="U78">
            <v>1.8309113599999998</v>
          </cell>
          <cell r="V78">
            <v>138.50200000000001</v>
          </cell>
          <cell r="W78">
            <v>3.066953416</v>
          </cell>
          <cell r="X78">
            <v>55.502000000000002</v>
          </cell>
          <cell r="Y78">
            <v>1.1992872159999999</v>
          </cell>
        </row>
        <row r="79">
          <cell r="C79" t="str">
            <v>OM&amp;E</v>
          </cell>
          <cell r="F79">
            <v>41.700000000000045</v>
          </cell>
          <cell r="G79">
            <v>0.93615359999999725</v>
          </cell>
          <cell r="H79">
            <v>760</v>
          </cell>
          <cell r="I79">
            <v>16.422080000000001</v>
          </cell>
          <cell r="J79">
            <v>0</v>
          </cell>
          <cell r="K79">
            <v>0</v>
          </cell>
          <cell r="M79">
            <v>0</v>
          </cell>
          <cell r="N79">
            <v>0</v>
          </cell>
          <cell r="O79">
            <v>0</v>
          </cell>
          <cell r="P79">
            <v>0</v>
          </cell>
          <cell r="Q79">
            <v>0</v>
          </cell>
          <cell r="R79">
            <v>0</v>
          </cell>
          <cell r="T79">
            <v>41.700000000000045</v>
          </cell>
          <cell r="U79">
            <v>0.93615359999999725</v>
          </cell>
          <cell r="V79">
            <v>760</v>
          </cell>
          <cell r="W79">
            <v>16.422080000000001</v>
          </cell>
          <cell r="X79">
            <v>0</v>
          </cell>
          <cell r="Y79">
            <v>0</v>
          </cell>
        </row>
        <row r="80">
          <cell r="C80" t="str">
            <v>CE</v>
          </cell>
          <cell r="F80">
            <v>1594.1976358403308</v>
          </cell>
          <cell r="G80">
            <v>35.048286000000004</v>
          </cell>
          <cell r="H80">
            <v>10.75</v>
          </cell>
          <cell r="I80">
            <v>0.23228599999999996</v>
          </cell>
          <cell r="J80">
            <v>10.75</v>
          </cell>
          <cell r="K80">
            <v>0.23228599999999996</v>
          </cell>
          <cell r="M80">
            <v>0</v>
          </cell>
          <cell r="N80">
            <v>0</v>
          </cell>
          <cell r="O80">
            <v>0</v>
          </cell>
          <cell r="P80">
            <v>0</v>
          </cell>
          <cell r="Q80">
            <v>0</v>
          </cell>
          <cell r="R80">
            <v>0</v>
          </cell>
          <cell r="T80">
            <v>1594.1976358403308</v>
          </cell>
          <cell r="U80">
            <v>35.048286000000004</v>
          </cell>
          <cell r="V80">
            <v>10.75</v>
          </cell>
          <cell r="W80">
            <v>0.23228599999999996</v>
          </cell>
          <cell r="X80">
            <v>10.75</v>
          </cell>
          <cell r="Y80">
            <v>0.23228599999999996</v>
          </cell>
        </row>
        <row r="81">
          <cell r="C81" t="str">
            <v>LIBBE</v>
          </cell>
          <cell r="F81">
            <v>0</v>
          </cell>
          <cell r="G81">
            <v>0</v>
          </cell>
          <cell r="H81">
            <v>0</v>
          </cell>
          <cell r="I81">
            <v>0</v>
          </cell>
          <cell r="J81">
            <v>0</v>
          </cell>
          <cell r="K81">
            <v>0</v>
          </cell>
          <cell r="M81">
            <v>0</v>
          </cell>
          <cell r="N81">
            <v>0</v>
          </cell>
          <cell r="O81">
            <v>0</v>
          </cell>
          <cell r="P81">
            <v>0</v>
          </cell>
          <cell r="Q81">
            <v>0</v>
          </cell>
          <cell r="R81">
            <v>0</v>
          </cell>
          <cell r="T81">
            <v>0</v>
          </cell>
          <cell r="U81">
            <v>0</v>
          </cell>
          <cell r="V81">
            <v>0</v>
          </cell>
          <cell r="W81">
            <v>0</v>
          </cell>
          <cell r="X81">
            <v>0</v>
          </cell>
          <cell r="Y81">
            <v>0</v>
          </cell>
        </row>
        <row r="82">
          <cell r="F82">
            <v>1718.6276358403309</v>
          </cell>
          <cell r="G82">
            <v>37.815350960000004</v>
          </cell>
          <cell r="H82">
            <v>909.25199999999995</v>
          </cell>
          <cell r="I82">
            <v>19.721319416</v>
          </cell>
          <cell r="J82">
            <v>66.25200000000001</v>
          </cell>
          <cell r="K82">
            <v>1.4315732159999999</v>
          </cell>
          <cell r="M82">
            <v>0</v>
          </cell>
          <cell r="N82">
            <v>0</v>
          </cell>
          <cell r="O82">
            <v>0</v>
          </cell>
          <cell r="P82">
            <v>0</v>
          </cell>
          <cell r="Q82">
            <v>0</v>
          </cell>
          <cell r="R82">
            <v>0</v>
          </cell>
          <cell r="T82">
            <v>1718.6276358403309</v>
          </cell>
          <cell r="U82">
            <v>37.815350960000004</v>
          </cell>
          <cell r="V82">
            <v>909.25199999999995</v>
          </cell>
          <cell r="W82">
            <v>19.721319416</v>
          </cell>
          <cell r="X82">
            <v>66.25200000000001</v>
          </cell>
          <cell r="Y82">
            <v>1.4315732159999999</v>
          </cell>
        </row>
        <row r="84">
          <cell r="C84" t="str">
            <v>Financing Plan</v>
          </cell>
        </row>
        <row r="86">
          <cell r="C86" t="str">
            <v>Un-Budgeted</v>
          </cell>
          <cell r="F86">
            <v>1466.7764696056029</v>
          </cell>
          <cell r="G86">
            <v>32.37335096000001</v>
          </cell>
        </row>
        <row r="87">
          <cell r="C87" t="str">
            <v>Budgeted</v>
          </cell>
          <cell r="F87">
            <v>251.85116623472788</v>
          </cell>
          <cell r="G87">
            <v>5.4420000000000002</v>
          </cell>
        </row>
        <row r="88">
          <cell r="C88" t="str">
            <v>Strat. Plan</v>
          </cell>
          <cell r="F88">
            <v>0</v>
          </cell>
          <cell r="G88">
            <v>0</v>
          </cell>
        </row>
        <row r="89">
          <cell r="F89">
            <v>1718.6276358403306</v>
          </cell>
          <cell r="G89">
            <v>37.815350960000011</v>
          </cell>
        </row>
        <row r="91">
          <cell r="C91" t="str">
            <v>Spending Estimate</v>
          </cell>
        </row>
        <row r="93">
          <cell r="C93" t="str">
            <v>1st Qtr.</v>
          </cell>
          <cell r="F93">
            <v>984.46669174555086</v>
          </cell>
          <cell r="G93">
            <v>21.91057228</v>
          </cell>
        </row>
        <row r="94">
          <cell r="C94" t="str">
            <v>2nd Qtr.</v>
          </cell>
          <cell r="F94">
            <v>23.400000000000006</v>
          </cell>
          <cell r="G94">
            <v>0.54665619999999926</v>
          </cell>
        </row>
        <row r="95">
          <cell r="C95" t="str">
            <v>3rd Qtr.</v>
          </cell>
          <cell r="F95">
            <v>0</v>
          </cell>
          <cell r="G95">
            <v>0</v>
          </cell>
        </row>
        <row r="96">
          <cell r="C96" t="str">
            <v>4th Qtr.</v>
          </cell>
          <cell r="F96">
            <v>710.76094409477969</v>
          </cell>
          <cell r="G96">
            <v>15.358122480000002</v>
          </cell>
        </row>
        <row r="97">
          <cell r="C97" t="str">
            <v>Next Year</v>
          </cell>
          <cell r="F97">
            <v>0</v>
          </cell>
          <cell r="G97">
            <v>0</v>
          </cell>
        </row>
        <row r="98">
          <cell r="C98" t="str">
            <v>Following Year</v>
          </cell>
          <cell r="F98">
            <v>0</v>
          </cell>
          <cell r="G98">
            <v>0</v>
          </cell>
        </row>
        <row r="99">
          <cell r="F99">
            <v>1718.6276358403306</v>
          </cell>
          <cell r="G99">
            <v>37.815350960000004</v>
          </cell>
        </row>
        <row r="101">
          <cell r="C101" t="str">
            <v>Profit Class</v>
          </cell>
        </row>
        <row r="103">
          <cell r="C103" t="str">
            <v>Profit Generating</v>
          </cell>
          <cell r="F103">
            <v>0</v>
          </cell>
          <cell r="G103">
            <v>0</v>
          </cell>
        </row>
        <row r="104">
          <cell r="C104" t="str">
            <v>Non-profit generating</v>
          </cell>
          <cell r="F104">
            <v>1718.6276358403306</v>
          </cell>
          <cell r="G104">
            <v>37.815350960000004</v>
          </cell>
        </row>
        <row r="105">
          <cell r="F105">
            <v>1718.6276358403306</v>
          </cell>
          <cell r="G105">
            <v>37.815350960000004</v>
          </cell>
        </row>
        <row r="107">
          <cell r="B107" t="str">
            <v>Bristol Myers Squibb Pakistan</v>
          </cell>
        </row>
        <row r="108">
          <cell r="B108" t="str">
            <v>Capital Appropriation Requests</v>
          </cell>
        </row>
        <row r="109">
          <cell r="B109" t="str">
            <v xml:space="preserve">Summary Information as at </v>
          </cell>
          <cell r="E109">
            <v>36411.471040046294</v>
          </cell>
        </row>
        <row r="112">
          <cell r="E112" t="str">
            <v>Un-Approved CARs</v>
          </cell>
        </row>
        <row r="114">
          <cell r="E114" t="str">
            <v>AGGREGATE</v>
          </cell>
          <cell r="I114" t="str">
            <v>Tech-Ops</v>
          </cell>
          <cell r="L114" t="str">
            <v>Market / Pharma</v>
          </cell>
        </row>
        <row r="115">
          <cell r="C115" t="str">
            <v>Particulars</v>
          </cell>
          <cell r="E115" t="str">
            <v>No.</v>
          </cell>
          <cell r="F115" t="str">
            <v>Amount</v>
          </cell>
          <cell r="I115" t="str">
            <v>Amount</v>
          </cell>
          <cell r="L115" t="str">
            <v>Amount</v>
          </cell>
        </row>
        <row r="116">
          <cell r="F116" t="str">
            <v>Rs.</v>
          </cell>
          <cell r="G116" t="str">
            <v>$</v>
          </cell>
          <cell r="I116" t="str">
            <v>Rs.</v>
          </cell>
          <cell r="J116" t="str">
            <v>$</v>
          </cell>
          <cell r="L116" t="str">
            <v>Rs.</v>
          </cell>
          <cell r="M116" t="str">
            <v>$</v>
          </cell>
        </row>
        <row r="117">
          <cell r="E117" t="str">
            <v>$ Parity</v>
          </cell>
        </row>
        <row r="119">
          <cell r="C119" t="str">
            <v>1999 Budget</v>
          </cell>
          <cell r="E119">
            <v>55</v>
          </cell>
          <cell r="F119">
            <v>79002</v>
          </cell>
          <cell r="G119">
            <v>1436</v>
          </cell>
          <cell r="I119">
            <v>68915</v>
          </cell>
          <cell r="J119">
            <v>1253</v>
          </cell>
          <cell r="L119">
            <v>10087</v>
          </cell>
          <cell r="M119">
            <v>183</v>
          </cell>
        </row>
        <row r="121">
          <cell r="C121" t="str">
            <v>Capitalized</v>
          </cell>
          <cell r="E121">
            <v>16</v>
          </cell>
          <cell r="F121">
            <v>2157.4167558869945</v>
          </cell>
          <cell r="G121">
            <v>46.030913580699391</v>
          </cell>
          <cell r="I121">
            <v>0</v>
          </cell>
          <cell r="J121">
            <v>0</v>
          </cell>
          <cell r="L121">
            <v>2242.4167558869945</v>
          </cell>
          <cell r="M121">
            <v>47.844484205699395</v>
          </cell>
        </row>
        <row r="122">
          <cell r="C122" t="str">
            <v>Expensed</v>
          </cell>
          <cell r="E122">
            <v>1</v>
          </cell>
          <cell r="F122">
            <v>85</v>
          </cell>
          <cell r="G122">
            <v>1.8135706249999999</v>
          </cell>
          <cell r="J122">
            <v>0</v>
          </cell>
        </row>
        <row r="123">
          <cell r="C123" t="str">
            <v>Aggregate</v>
          </cell>
          <cell r="E123">
            <v>17</v>
          </cell>
          <cell r="F123">
            <v>2242.4167558869945</v>
          </cell>
          <cell r="G123">
            <v>47.844484205699388</v>
          </cell>
          <cell r="I123">
            <v>0</v>
          </cell>
          <cell r="J123">
            <v>0</v>
          </cell>
          <cell r="L123">
            <v>2242.4167558869945</v>
          </cell>
          <cell r="M123">
            <v>47.844484205699395</v>
          </cell>
        </row>
        <row r="125">
          <cell r="C125" t="str">
            <v>Variance (Vs. Budget)</v>
          </cell>
          <cell r="F125">
            <v>76844.583244113004</v>
          </cell>
          <cell r="G125">
            <v>1389.9690864193005</v>
          </cell>
          <cell r="I125">
            <v>68915</v>
          </cell>
          <cell r="J125">
            <v>1253</v>
          </cell>
          <cell r="L125">
            <v>7844.583244113006</v>
          </cell>
          <cell r="M125">
            <v>135.15551579430061</v>
          </cell>
        </row>
        <row r="126">
          <cell r="C126" t="str">
            <v xml:space="preserve"> Under / (Over)</v>
          </cell>
          <cell r="F126">
            <v>97.26916184921015</v>
          </cell>
          <cell r="G126">
            <v>96.794504625299481</v>
          </cell>
          <cell r="I126">
            <v>100</v>
          </cell>
          <cell r="J126">
            <v>100</v>
          </cell>
          <cell r="L126">
            <v>77.769240052671819</v>
          </cell>
          <cell r="M126">
            <v>73.855473111639682</v>
          </cell>
        </row>
        <row r="128">
          <cell r="C128" t="str">
            <v>Asset Category</v>
          </cell>
        </row>
        <row r="130">
          <cell r="C130" t="str">
            <v>P&amp;M</v>
          </cell>
          <cell r="F130">
            <v>0</v>
          </cell>
          <cell r="G130">
            <v>0</v>
          </cell>
          <cell r="I130">
            <v>0</v>
          </cell>
          <cell r="J130">
            <v>0</v>
          </cell>
          <cell r="L130">
            <v>0</v>
          </cell>
          <cell r="M130">
            <v>0</v>
          </cell>
        </row>
        <row r="131">
          <cell r="C131" t="str">
            <v>F&amp;F</v>
          </cell>
          <cell r="F131">
            <v>150.44500000000002</v>
          </cell>
          <cell r="G131">
            <v>3.2099133256250001</v>
          </cell>
          <cell r="I131">
            <v>0</v>
          </cell>
          <cell r="J131">
            <v>0</v>
          </cell>
          <cell r="L131">
            <v>150.44500000000002</v>
          </cell>
          <cell r="M131">
            <v>3.2099133256250001</v>
          </cell>
        </row>
        <row r="132">
          <cell r="C132" t="str">
            <v>OM&amp;E</v>
          </cell>
          <cell r="F132">
            <v>349.16</v>
          </cell>
          <cell r="G132">
            <v>7.449721405</v>
          </cell>
          <cell r="I132">
            <v>0</v>
          </cell>
          <cell r="J132">
            <v>0</v>
          </cell>
          <cell r="L132">
            <v>349.16</v>
          </cell>
          <cell r="M132">
            <v>7.449721405</v>
          </cell>
        </row>
        <row r="133">
          <cell r="C133" t="str">
            <v>CE</v>
          </cell>
          <cell r="F133">
            <v>1374.9617558869943</v>
          </cell>
          <cell r="G133">
            <v>29.336355893824393</v>
          </cell>
          <cell r="I133">
            <v>0</v>
          </cell>
          <cell r="J133">
            <v>0</v>
          </cell>
          <cell r="L133">
            <v>1374.9617558869943</v>
          </cell>
          <cell r="M133">
            <v>29.336355893824393</v>
          </cell>
        </row>
        <row r="134">
          <cell r="C134" t="str">
            <v>LIBBE</v>
          </cell>
          <cell r="F134">
            <v>367.85</v>
          </cell>
          <cell r="G134">
            <v>7.8484935812499996</v>
          </cell>
          <cell r="I134">
            <v>0</v>
          </cell>
          <cell r="J134">
            <v>0</v>
          </cell>
          <cell r="L134">
            <v>367.85</v>
          </cell>
          <cell r="M134">
            <v>7.8484935812499996</v>
          </cell>
        </row>
        <row r="135">
          <cell r="F135">
            <v>2242.4167558869945</v>
          </cell>
          <cell r="G135">
            <v>47.844484205699388</v>
          </cell>
          <cell r="I135">
            <v>0</v>
          </cell>
          <cell r="J135">
            <v>0</v>
          </cell>
          <cell r="L135">
            <v>2242.4167558869945</v>
          </cell>
          <cell r="M135">
            <v>47.844484205699388</v>
          </cell>
        </row>
        <row r="137">
          <cell r="C137" t="str">
            <v>Financing Plan</v>
          </cell>
        </row>
        <row r="139">
          <cell r="C139" t="str">
            <v>Un-Budgeted</v>
          </cell>
          <cell r="F139">
            <v>807.43</v>
          </cell>
          <cell r="G139">
            <v>17.227427408749996</v>
          </cell>
        </row>
        <row r="140">
          <cell r="C140" t="str">
            <v>Budgeted</v>
          </cell>
          <cell r="F140">
            <v>912.18675588699443</v>
          </cell>
          <cell r="G140">
            <v>19.462530646949396</v>
          </cell>
        </row>
        <row r="141">
          <cell r="C141" t="str">
            <v>Strat. Plan</v>
          </cell>
          <cell r="F141">
            <v>0</v>
          </cell>
          <cell r="G141">
            <v>0</v>
          </cell>
        </row>
        <row r="142">
          <cell r="F142">
            <v>1719.6167558869943</v>
          </cell>
          <cell r="G142">
            <v>36.689958055699393</v>
          </cell>
        </row>
        <row r="144">
          <cell r="C144" t="str">
            <v>Spending Estimate</v>
          </cell>
        </row>
        <row r="146">
          <cell r="C146" t="str">
            <v>1st Qtr.</v>
          </cell>
          <cell r="F146">
            <v>282.97500000000002</v>
          </cell>
          <cell r="G146">
            <v>6.0375899718749997</v>
          </cell>
        </row>
        <row r="147">
          <cell r="C147" t="str">
            <v>2nd Qtr.</v>
          </cell>
          <cell r="F147">
            <v>75.099999999999994</v>
          </cell>
          <cell r="G147">
            <v>1.6023429874999997</v>
          </cell>
        </row>
        <row r="148">
          <cell r="C148" t="str">
            <v>3rd Qtr.</v>
          </cell>
          <cell r="F148">
            <v>579.89244836133287</v>
          </cell>
          <cell r="G148">
            <v>12.372657764793441</v>
          </cell>
        </row>
        <row r="149">
          <cell r="C149" t="str">
            <v>4th Qtr.</v>
          </cell>
          <cell r="F149">
            <v>781.64930752566147</v>
          </cell>
          <cell r="G149">
            <v>16.677367331530952</v>
          </cell>
        </row>
        <row r="150">
          <cell r="C150" t="str">
            <v>Next Year</v>
          </cell>
          <cell r="F150">
            <v>0</v>
          </cell>
          <cell r="G150">
            <v>0</v>
          </cell>
        </row>
        <row r="151">
          <cell r="C151" t="str">
            <v>Following Year</v>
          </cell>
          <cell r="F151">
            <v>0</v>
          </cell>
          <cell r="G151">
            <v>0</v>
          </cell>
        </row>
        <row r="152">
          <cell r="F152">
            <v>1719.6167558869943</v>
          </cell>
          <cell r="G152">
            <v>36.689958055699393</v>
          </cell>
        </row>
        <row r="154">
          <cell r="C154" t="str">
            <v>Profit Class</v>
          </cell>
        </row>
        <row r="156">
          <cell r="C156" t="str">
            <v>Profit Generating</v>
          </cell>
          <cell r="F156">
            <v>0</v>
          </cell>
          <cell r="G156">
            <v>0</v>
          </cell>
        </row>
        <row r="157">
          <cell r="C157" t="str">
            <v>Non-profit generating</v>
          </cell>
          <cell r="F157">
            <v>1719.6167558869943</v>
          </cell>
          <cell r="G157">
            <v>36.689958055699393</v>
          </cell>
        </row>
        <row r="158">
          <cell r="F158">
            <v>1719.6167558869943</v>
          </cell>
          <cell r="G158">
            <v>36.689958055699393</v>
          </cell>
        </row>
      </sheetData>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ow r="1">
          <cell r="B1" t="str">
            <v>Bristol Myers Squibb Pakistan</v>
          </cell>
        </row>
      </sheetData>
      <sheetData sheetId="13">
        <row r="1">
          <cell r="B1" t="str">
            <v>Bristol Myers Squibb Pakistan</v>
          </cell>
        </row>
      </sheetData>
      <sheetData sheetId="14">
        <row r="1">
          <cell r="B1" t="str">
            <v>Bristol Myers Squibb Pakistan</v>
          </cell>
        </row>
      </sheetData>
      <sheetData sheetId="15">
        <row r="1">
          <cell r="B1" t="str">
            <v>Bristol Myers Squibb Pakistan</v>
          </cell>
        </row>
      </sheetData>
      <sheetData sheetId="16">
        <row r="1">
          <cell r="B1" t="str">
            <v>Bristol Myers Squibb Pakistan</v>
          </cell>
        </row>
      </sheetData>
      <sheetData sheetId="17">
        <row r="1">
          <cell r="B1" t="str">
            <v>Bristol Myers Squibb Pakistan</v>
          </cell>
        </row>
      </sheetData>
      <sheetData sheetId="18">
        <row r="1">
          <cell r="B1" t="str">
            <v>Bristol Myers Squibb Pakistan</v>
          </cell>
        </row>
      </sheetData>
      <sheetData sheetId="19" refreshError="1"/>
      <sheetData sheetId="20" refreshError="1"/>
      <sheetData sheetId="21" refreshError="1"/>
      <sheetData sheetId="22" refreshError="1"/>
      <sheetData sheetId="23">
        <row r="1">
          <cell r="B1" t="str">
            <v>Bristol Myers Squibb Pakistan</v>
          </cell>
        </row>
      </sheetData>
      <sheetData sheetId="24">
        <row r="1">
          <cell r="B1" t="str">
            <v>Bristol Myers Squibb Pakistan</v>
          </cell>
        </row>
      </sheetData>
      <sheetData sheetId="25">
        <row r="1">
          <cell r="B1" t="str">
            <v>Bristol Myers Squibb Pakistan</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IS"/>
      <sheetName val="SEGMENTWISE"/>
      <sheetName val="Sales Plan"/>
      <sheetName val="Variantwise "/>
      <sheetName val="PNL Detail"/>
      <sheetName val="AdminSelling"/>
      <sheetName val="BSHEET MIS"/>
      <sheetName val="Index"/>
      <sheetName val="Sheet1"/>
      <sheetName val="ProfitProv"/>
      <sheetName val="BS-JPN"/>
      <sheetName val="WPPF"/>
      <sheetName val="P&amp;L-Jpn"/>
      <sheetName val="P&amp;L-BOD"/>
      <sheetName val="P&amp;L-STATUTORY "/>
      <sheetName val="P&amp;L-Quarter"/>
      <sheetName val="BSHEET-QTR"/>
      <sheetName val="BSHEET-STATUTORY"/>
      <sheetName val="BSHEET-BOD"/>
      <sheetName val="Cashflow"/>
      <sheetName val="CASHFLOWWorking"/>
      <sheetName val="SCE"/>
      <sheetName val="Tax"/>
      <sheetName val="STOCK"/>
      <sheetName val="Trade Debts"/>
      <sheetName val="Loanadv."/>
      <sheetName val="Other Rec"/>
      <sheetName val="ADV-FM-CSTMRS"/>
      <sheetName val="CREDITORS"/>
      <sheetName val="OTHERLIAB"/>
      <sheetName val="Bank-June 02"/>
      <sheetName val="RESERVES"/>
      <sheetName val="Sales_Plan"/>
      <sheetName val="Variantwise_"/>
      <sheetName val="PNL_Detail"/>
      <sheetName val="BSHEET_MIS"/>
      <sheetName val="P&amp;L-STATUTORY_"/>
      <sheetName val="Trade_Debts"/>
      <sheetName val="Loanadv_"/>
      <sheetName val="Other_Rec"/>
      <sheetName val="Bank-June_02"/>
      <sheetName val="34-38.2"/>
      <sheetName val="Break-up"/>
      <sheetName val="Sales_Plan1"/>
      <sheetName val="Variantwise_1"/>
      <sheetName val="PNL_Detail1"/>
      <sheetName val="BSHEET_MIS1"/>
      <sheetName val="P&amp;L-STATUTORY_1"/>
      <sheetName val="Trade_Debts1"/>
      <sheetName val="Loanadv_1"/>
      <sheetName val="Other_Rec1"/>
      <sheetName val="Bank-June_021"/>
      <sheetName val="MIS-Sep-02-B"/>
      <sheetName val="income~W.O.BMR"/>
      <sheetName val="CARs' 99 Summary Info. (B&amp;A)"/>
      <sheetName val="acct"/>
      <sheetName val="ParamData"/>
      <sheetName val="34-38_2"/>
      <sheetName val="2000 Variables"/>
      <sheetName val="Labuan"/>
      <sheetName val="U120 - SCGB Greece"/>
      <sheetName val="U076 - Macau"/>
      <sheetName val="U077 - China"/>
      <sheetName val="U092 - MESA"/>
      <sheetName val="U151 - Brunei"/>
      <sheetName val="U303 - Malaysia"/>
      <sheetName val="U173 - SCGB Sri Lanka"/>
      <sheetName val="U167 - SCGB India"/>
      <sheetName val="U172 - SCGB UAE"/>
      <sheetName val="U176 - SCGB Pakistan"/>
      <sheetName val="U174 - SCGB Jordan"/>
      <sheetName val="U369 - ANZ"/>
      <sheetName val="U175 - SCGB Bangladesh"/>
      <sheetName val="MIS-Sep-02-B.xls"/>
      <sheetName val="ASSE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december 2011"/>
      <sheetName val="Lead December"/>
      <sheetName val="EQ"/>
      <sheetName val="DT"/>
      <sheetName val="MM"/>
      <sheetName val="BS"/>
      <sheetName val="IS"/>
      <sheetName val="IS - QTR"/>
      <sheetName val="OCI"/>
      <sheetName val="OCI - QTR"/>
      <sheetName val="CF - QTR"/>
      <sheetName val="CF"/>
      <sheetName val="MOVE"/>
      <sheetName val="MOVE - QTR"/>
      <sheetName val="HFT-INV-DISC (2)"/>
      <sheetName val="CT"/>
      <sheetName val="FORM 9"/>
      <sheetName val="1-3"/>
      <sheetName val="4-12"/>
      <sheetName val="6"/>
      <sheetName val="6.1"/>
      <sheetName val="6.2"/>
      <sheetName val="6.2-6.3"/>
      <sheetName val="6.3"/>
      <sheetName val="6.4"/>
      <sheetName val="6.5-6.6"/>
      <sheetName val="6.2-6.6 (2)"/>
      <sheetName val="Investment disc old"/>
      <sheetName val="gis sukuk Debt"/>
      <sheetName val="Debt Sukuk Certificate"/>
      <sheetName val="GIS Sukuk MM"/>
      <sheetName val="UNLISTED SHARES"/>
      <sheetName val="Sheet3"/>
      <sheetName val="FORM 8 Q"/>
      <sheetName val="FORM 9 Q"/>
      <sheetName val="WWF "/>
      <sheetName val="Six Months W.A.Units"/>
      <sheetName val="17"/>
      <sheetName val="6.5"/>
      <sheetName val="16"/>
      <sheetName val="16(1)"/>
      <sheetName val="16(2)"/>
      <sheetName val="13"/>
      <sheetName val="13  "/>
      <sheetName val="14-15"/>
      <sheetName val="TB"/>
      <sheetName val="eqity"/>
      <sheetName val="debt tb"/>
      <sheetName val="money market tb"/>
      <sheetName val="TB-D17"/>
      <sheetName val="TB-NEW-D17"/>
      <sheetName val="Sheet2"/>
      <sheetName val="Equity"/>
      <sheetName val="Debt"/>
      <sheetName val="Money Market"/>
      <sheetName val="Tickmarks"/>
      <sheetName val="Lead (2) DEC 11-H"/>
      <sheetName val="Tickmarks (2)"/>
      <sheetName val="Links"/>
      <sheetName val="Sheet1"/>
      <sheetName val="TB-EQ"/>
      <sheetName val="TB-DT"/>
      <sheetName val="TB-MM"/>
    </sheetNames>
    <sheetDataSet>
      <sheetData sheetId="0" refreshError="1"/>
      <sheetData sheetId="1">
        <row r="2">
          <cell r="F2" t="str">
            <v>Preliminary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ow r="1">
          <cell r="F1" t="str">
            <v>Preliminary</v>
          </cell>
          <cell r="G1" t="str">
            <v>AJE</v>
          </cell>
          <cell r="H1" t="str">
            <v>Adjusted</v>
          </cell>
          <cell r="I1" t="str">
            <v>RJE</v>
          </cell>
          <cell r="J1" t="str">
            <v>'2012</v>
          </cell>
          <cell r="K1" t="str">
            <v>'2011</v>
          </cell>
        </row>
        <row r="3">
          <cell r="F3">
            <v>0</v>
          </cell>
          <cell r="G3">
            <v>0</v>
          </cell>
          <cell r="H3">
            <v>0</v>
          </cell>
          <cell r="I3">
            <v>0</v>
          </cell>
          <cell r="J3">
            <v>0</v>
          </cell>
          <cell r="K3">
            <v>0</v>
          </cell>
        </row>
        <row r="4">
          <cell r="F4">
            <v>-71</v>
          </cell>
          <cell r="G4">
            <v>0</v>
          </cell>
          <cell r="H4">
            <v>-71</v>
          </cell>
          <cell r="I4">
            <v>0</v>
          </cell>
          <cell r="J4">
            <v>-71</v>
          </cell>
          <cell r="K4">
            <v>0</v>
          </cell>
        </row>
        <row r="5">
          <cell r="F5">
            <v>-291388</v>
          </cell>
          <cell r="G5">
            <v>0</v>
          </cell>
          <cell r="H5">
            <v>-291388</v>
          </cell>
          <cell r="I5">
            <v>0</v>
          </cell>
          <cell r="J5">
            <v>-291388</v>
          </cell>
          <cell r="K5">
            <v>3676331</v>
          </cell>
        </row>
        <row r="6">
          <cell r="F6">
            <v>0</v>
          </cell>
          <cell r="G6">
            <v>0</v>
          </cell>
          <cell r="H6">
            <v>0</v>
          </cell>
          <cell r="I6">
            <v>0</v>
          </cell>
          <cell r="J6">
            <v>0</v>
          </cell>
          <cell r="K6">
            <v>0</v>
          </cell>
        </row>
        <row r="7">
          <cell r="F7">
            <v>0</v>
          </cell>
          <cell r="G7">
            <v>0</v>
          </cell>
          <cell r="H7">
            <v>0</v>
          </cell>
          <cell r="I7">
            <v>0</v>
          </cell>
          <cell r="J7">
            <v>0</v>
          </cell>
          <cell r="K7">
            <v>0</v>
          </cell>
        </row>
        <row r="8">
          <cell r="F8">
            <v>-291459</v>
          </cell>
          <cell r="G8">
            <v>0</v>
          </cell>
          <cell r="H8">
            <v>-291459</v>
          </cell>
          <cell r="I8">
            <v>0</v>
          </cell>
          <cell r="J8">
            <v>-291459</v>
          </cell>
          <cell r="K8">
            <v>3676331</v>
          </cell>
        </row>
        <row r="10">
          <cell r="F10">
            <v>0</v>
          </cell>
          <cell r="G10">
            <v>0</v>
          </cell>
          <cell r="H10">
            <v>0</v>
          </cell>
          <cell r="I10">
            <v>0</v>
          </cell>
          <cell r="J10">
            <v>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384979</v>
          </cell>
          <cell r="G15">
            <v>0</v>
          </cell>
          <cell r="H15">
            <v>384979</v>
          </cell>
          <cell r="I15">
            <v>0</v>
          </cell>
          <cell r="J15">
            <v>384979</v>
          </cell>
          <cell r="K15">
            <v>886325</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69477</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1868673</v>
          </cell>
          <cell r="G24">
            <v>0</v>
          </cell>
          <cell r="H24">
            <v>1868673</v>
          </cell>
          <cell r="I24">
            <v>0</v>
          </cell>
          <cell r="J24">
            <v>1868673</v>
          </cell>
          <cell r="K24">
            <v>1279269</v>
          </cell>
        </row>
        <row r="25">
          <cell r="F25">
            <v>-829379</v>
          </cell>
          <cell r="G25">
            <v>0</v>
          </cell>
          <cell r="H25">
            <v>-829379</v>
          </cell>
          <cell r="I25">
            <v>0</v>
          </cell>
          <cell r="J25">
            <v>-829379</v>
          </cell>
          <cell r="K25">
            <v>387458</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-2404</v>
          </cell>
          <cell r="G28">
            <v>0</v>
          </cell>
          <cell r="H28">
            <v>-2404</v>
          </cell>
          <cell r="I28">
            <v>0</v>
          </cell>
          <cell r="J28">
            <v>-2404</v>
          </cell>
          <cell r="K28">
            <v>137672</v>
          </cell>
        </row>
        <row r="29">
          <cell r="F29">
            <v>0</v>
          </cell>
          <cell r="G29">
            <v>0</v>
          </cell>
          <cell r="H29">
            <v>0</v>
          </cell>
          <cell r="I29">
            <v>0</v>
          </cell>
          <cell r="J29">
            <v>0</v>
          </cell>
          <cell r="K29">
            <v>0</v>
          </cell>
        </row>
        <row r="30">
          <cell r="F30">
            <v>0</v>
          </cell>
          <cell r="G30">
            <v>0</v>
          </cell>
          <cell r="H30">
            <v>0</v>
          </cell>
          <cell r="I30">
            <v>0</v>
          </cell>
          <cell r="J30">
            <v>0</v>
          </cell>
          <cell r="K30">
            <v>284709</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-4695</v>
          </cell>
          <cell r="G35">
            <v>0</v>
          </cell>
          <cell r="H35">
            <v>-4695</v>
          </cell>
          <cell r="I35">
            <v>0</v>
          </cell>
          <cell r="J35">
            <v>-4695</v>
          </cell>
          <cell r="K35">
            <v>99201</v>
          </cell>
        </row>
        <row r="36">
          <cell r="F36">
            <v>1361953</v>
          </cell>
          <cell r="G36">
            <v>0</v>
          </cell>
          <cell r="H36">
            <v>1361953</v>
          </cell>
          <cell r="I36">
            <v>0</v>
          </cell>
          <cell r="J36">
            <v>1361953</v>
          </cell>
          <cell r="K36">
            <v>8033862</v>
          </cell>
        </row>
        <row r="37">
          <cell r="F37">
            <v>0</v>
          </cell>
          <cell r="G37">
            <v>0</v>
          </cell>
          <cell r="H37">
            <v>0</v>
          </cell>
          <cell r="I37">
            <v>0</v>
          </cell>
          <cell r="J37">
            <v>0</v>
          </cell>
          <cell r="K37">
            <v>0</v>
          </cell>
        </row>
        <row r="38">
          <cell r="F38">
            <v>10355712</v>
          </cell>
          <cell r="G38">
            <v>0</v>
          </cell>
          <cell r="H38">
            <v>10355712</v>
          </cell>
          <cell r="I38">
            <v>0</v>
          </cell>
          <cell r="J38">
            <v>10355712</v>
          </cell>
          <cell r="K38">
            <v>181668</v>
          </cell>
        </row>
        <row r="39">
          <cell r="F39">
            <v>13134839</v>
          </cell>
          <cell r="G39">
            <v>0</v>
          </cell>
          <cell r="H39">
            <v>13134839</v>
          </cell>
          <cell r="I39">
            <v>0</v>
          </cell>
          <cell r="J39">
            <v>13134839</v>
          </cell>
          <cell r="K39">
            <v>11359641</v>
          </cell>
        </row>
        <row r="41">
          <cell r="F41">
            <v>8531683</v>
          </cell>
          <cell r="G41">
            <v>0</v>
          </cell>
          <cell r="H41">
            <v>8531683</v>
          </cell>
          <cell r="I41">
            <v>0</v>
          </cell>
          <cell r="J41">
            <v>8531683</v>
          </cell>
          <cell r="K41">
            <v>12313200</v>
          </cell>
        </row>
        <row r="42">
          <cell r="F42">
            <v>170096</v>
          </cell>
          <cell r="G42">
            <v>0</v>
          </cell>
          <cell r="H42">
            <v>170096</v>
          </cell>
          <cell r="I42">
            <v>0</v>
          </cell>
          <cell r="J42">
            <v>170096</v>
          </cell>
          <cell r="K42">
            <v>170096</v>
          </cell>
        </row>
        <row r="43">
          <cell r="F43">
            <v>5684196</v>
          </cell>
          <cell r="G43">
            <v>0</v>
          </cell>
          <cell r="H43">
            <v>5684196</v>
          </cell>
          <cell r="I43">
            <v>0</v>
          </cell>
          <cell r="J43">
            <v>5684196</v>
          </cell>
          <cell r="K43">
            <v>5507836</v>
          </cell>
        </row>
        <row r="44">
          <cell r="F44">
            <v>7396</v>
          </cell>
          <cell r="G44">
            <v>0</v>
          </cell>
          <cell r="H44">
            <v>7396</v>
          </cell>
          <cell r="I44">
            <v>0</v>
          </cell>
          <cell r="J44">
            <v>7396</v>
          </cell>
          <cell r="K44">
            <v>7396</v>
          </cell>
        </row>
        <row r="45">
          <cell r="F45">
            <v>15715</v>
          </cell>
          <cell r="G45">
            <v>0</v>
          </cell>
          <cell r="H45">
            <v>15715</v>
          </cell>
          <cell r="I45">
            <v>0</v>
          </cell>
          <cell r="J45">
            <v>15715</v>
          </cell>
          <cell r="K45">
            <v>15655</v>
          </cell>
        </row>
        <row r="46">
          <cell r="F46">
            <v>44347059</v>
          </cell>
          <cell r="G46">
            <v>0</v>
          </cell>
          <cell r="H46">
            <v>44347059</v>
          </cell>
          <cell r="I46">
            <v>0</v>
          </cell>
          <cell r="J46">
            <v>44347059</v>
          </cell>
          <cell r="K46">
            <v>28776802</v>
          </cell>
        </row>
        <row r="47">
          <cell r="F47">
            <v>4057380</v>
          </cell>
          <cell r="G47">
            <v>0</v>
          </cell>
          <cell r="H47">
            <v>4057380</v>
          </cell>
          <cell r="I47">
            <v>0</v>
          </cell>
          <cell r="J47">
            <v>4057380</v>
          </cell>
          <cell r="K47">
            <v>472688</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1178579</v>
          </cell>
          <cell r="G56">
            <v>0</v>
          </cell>
          <cell r="H56">
            <v>1178579</v>
          </cell>
          <cell r="I56">
            <v>0</v>
          </cell>
          <cell r="J56">
            <v>1178579</v>
          </cell>
          <cell r="K56">
            <v>1178579</v>
          </cell>
        </row>
        <row r="57">
          <cell r="F57">
            <v>0</v>
          </cell>
          <cell r="G57">
            <v>0</v>
          </cell>
          <cell r="H57">
            <v>0</v>
          </cell>
          <cell r="I57">
            <v>0</v>
          </cell>
          <cell r="J57">
            <v>0</v>
          </cell>
          <cell r="K57">
            <v>0</v>
          </cell>
        </row>
        <row r="58">
          <cell r="F58">
            <v>-167359</v>
          </cell>
          <cell r="G58">
            <v>0</v>
          </cell>
          <cell r="H58">
            <v>-167359</v>
          </cell>
          <cell r="I58">
            <v>0</v>
          </cell>
          <cell r="J58">
            <v>-167359</v>
          </cell>
          <cell r="K58">
            <v>-167359</v>
          </cell>
        </row>
        <row r="59">
          <cell r="F59">
            <v>-799077</v>
          </cell>
          <cell r="G59">
            <v>0</v>
          </cell>
          <cell r="H59">
            <v>-799077</v>
          </cell>
          <cell r="I59">
            <v>0</v>
          </cell>
          <cell r="J59">
            <v>-799077</v>
          </cell>
          <cell r="K59">
            <v>-186216</v>
          </cell>
        </row>
        <row r="60">
          <cell r="F60">
            <v>40500000</v>
          </cell>
          <cell r="G60">
            <v>0</v>
          </cell>
          <cell r="H60">
            <v>40500000</v>
          </cell>
          <cell r="I60">
            <v>0</v>
          </cell>
          <cell r="J60">
            <v>40500000</v>
          </cell>
          <cell r="K60">
            <v>8500000</v>
          </cell>
        </row>
        <row r="61">
          <cell r="F61">
            <v>181050</v>
          </cell>
          <cell r="G61">
            <v>0</v>
          </cell>
          <cell r="H61">
            <v>181050</v>
          </cell>
          <cell r="I61">
            <v>0</v>
          </cell>
          <cell r="J61">
            <v>181050</v>
          </cell>
          <cell r="K61">
            <v>-4250</v>
          </cell>
        </row>
        <row r="62">
          <cell r="F62">
            <v>112000</v>
          </cell>
          <cell r="G62">
            <v>0</v>
          </cell>
          <cell r="H62">
            <v>112000</v>
          </cell>
          <cell r="I62">
            <v>0</v>
          </cell>
          <cell r="J62">
            <v>112000</v>
          </cell>
          <cell r="K62">
            <v>8500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21735000</v>
          </cell>
          <cell r="G67">
            <v>0</v>
          </cell>
          <cell r="H67">
            <v>21735000</v>
          </cell>
          <cell r="I67">
            <v>0</v>
          </cell>
          <cell r="J67">
            <v>21735000</v>
          </cell>
          <cell r="K67">
            <v>45235000</v>
          </cell>
        </row>
        <row r="68">
          <cell r="F68">
            <v>-34300</v>
          </cell>
          <cell r="G68">
            <v>0</v>
          </cell>
          <cell r="H68">
            <v>-34300</v>
          </cell>
          <cell r="I68">
            <v>0</v>
          </cell>
          <cell r="J68">
            <v>-34300</v>
          </cell>
          <cell r="K68">
            <v>-214200</v>
          </cell>
        </row>
        <row r="69">
          <cell r="F69">
            <v>325</v>
          </cell>
          <cell r="G69">
            <v>0</v>
          </cell>
          <cell r="H69">
            <v>325</v>
          </cell>
          <cell r="I69">
            <v>0</v>
          </cell>
          <cell r="J69">
            <v>325</v>
          </cell>
          <cell r="K69">
            <v>325</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24150000</v>
          </cell>
        </row>
        <row r="93">
          <cell r="F93">
            <v>0</v>
          </cell>
          <cell r="G93">
            <v>0</v>
          </cell>
          <cell r="H93">
            <v>0</v>
          </cell>
          <cell r="I93">
            <v>0</v>
          </cell>
          <cell r="J93">
            <v>0</v>
          </cell>
          <cell r="K93">
            <v>-139525</v>
          </cell>
        </row>
        <row r="94">
          <cell r="F94">
            <v>0</v>
          </cell>
          <cell r="G94">
            <v>0</v>
          </cell>
          <cell r="H94">
            <v>0</v>
          </cell>
          <cell r="I94">
            <v>0</v>
          </cell>
          <cell r="J94">
            <v>0</v>
          </cell>
          <cell r="K94">
            <v>325</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37724250</v>
          </cell>
          <cell r="G104">
            <v>0</v>
          </cell>
          <cell r="H104">
            <v>37724250</v>
          </cell>
          <cell r="I104">
            <v>0</v>
          </cell>
          <cell r="J104">
            <v>37724250</v>
          </cell>
          <cell r="K104">
            <v>12024000</v>
          </cell>
        </row>
        <row r="105">
          <cell r="F105">
            <v>92450</v>
          </cell>
          <cell r="G105">
            <v>0</v>
          </cell>
          <cell r="H105">
            <v>92450</v>
          </cell>
          <cell r="I105">
            <v>0</v>
          </cell>
          <cell r="J105">
            <v>92450</v>
          </cell>
          <cell r="K105">
            <v>-18000</v>
          </cell>
        </row>
        <row r="106">
          <cell r="F106">
            <v>163336443</v>
          </cell>
          <cell r="G106">
            <v>0</v>
          </cell>
          <cell r="H106">
            <v>163336443</v>
          </cell>
          <cell r="I106">
            <v>0</v>
          </cell>
          <cell r="J106">
            <v>163336443</v>
          </cell>
          <cell r="K106">
            <v>137630852</v>
          </cell>
        </row>
        <row r="108">
          <cell r="F108">
            <v>400002</v>
          </cell>
          <cell r="G108">
            <v>0</v>
          </cell>
          <cell r="H108">
            <v>400002</v>
          </cell>
          <cell r="I108">
            <v>0</v>
          </cell>
          <cell r="J108">
            <v>400002</v>
          </cell>
          <cell r="K108">
            <v>372556</v>
          </cell>
        </row>
        <row r="109">
          <cell r="F109">
            <v>152260</v>
          </cell>
          <cell r="G109">
            <v>0</v>
          </cell>
          <cell r="H109">
            <v>152260</v>
          </cell>
          <cell r="I109">
            <v>0</v>
          </cell>
          <cell r="J109">
            <v>152260</v>
          </cell>
          <cell r="K109">
            <v>50262</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552262</v>
          </cell>
          <cell r="G112">
            <v>0</v>
          </cell>
          <cell r="H112">
            <v>552262</v>
          </cell>
          <cell r="I112">
            <v>0</v>
          </cell>
          <cell r="J112">
            <v>552262</v>
          </cell>
          <cell r="K112">
            <v>422818</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26031</v>
          </cell>
          <cell r="G119">
            <v>0</v>
          </cell>
          <cell r="H119">
            <v>26031</v>
          </cell>
          <cell r="I119">
            <v>0</v>
          </cell>
          <cell r="J119">
            <v>26031</v>
          </cell>
          <cell r="K119">
            <v>17365</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287512</v>
          </cell>
          <cell r="G123">
            <v>0</v>
          </cell>
          <cell r="H123">
            <v>287512</v>
          </cell>
          <cell r="I123">
            <v>0</v>
          </cell>
          <cell r="J123">
            <v>287512</v>
          </cell>
          <cell r="K123">
            <v>891164</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-1073</v>
          </cell>
          <cell r="G129">
            <v>0</v>
          </cell>
          <cell r="H129">
            <v>-1073</v>
          </cell>
          <cell r="I129">
            <v>0</v>
          </cell>
          <cell r="J129">
            <v>-1073</v>
          </cell>
          <cell r="K129">
            <v>57317</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108321</v>
          </cell>
          <cell r="G133">
            <v>0</v>
          </cell>
          <cell r="H133">
            <v>108321</v>
          </cell>
          <cell r="I133">
            <v>0</v>
          </cell>
          <cell r="J133">
            <v>108321</v>
          </cell>
          <cell r="K133">
            <v>48027</v>
          </cell>
        </row>
        <row r="134">
          <cell r="F134">
            <v>0</v>
          </cell>
          <cell r="G134">
            <v>0</v>
          </cell>
          <cell r="H134">
            <v>0</v>
          </cell>
          <cell r="I134">
            <v>0</v>
          </cell>
          <cell r="J134">
            <v>0</v>
          </cell>
          <cell r="K134">
            <v>0</v>
          </cell>
        </row>
        <row r="135">
          <cell r="F135">
            <v>632</v>
          </cell>
          <cell r="G135">
            <v>-633</v>
          </cell>
          <cell r="H135">
            <v>-1</v>
          </cell>
          <cell r="I135">
            <v>0</v>
          </cell>
          <cell r="J135">
            <v>-1</v>
          </cell>
          <cell r="K135">
            <v>0</v>
          </cell>
        </row>
        <row r="136">
          <cell r="F136">
            <v>730826</v>
          </cell>
          <cell r="G136">
            <v>0</v>
          </cell>
          <cell r="H136">
            <v>730826</v>
          </cell>
          <cell r="I136">
            <v>0</v>
          </cell>
          <cell r="J136">
            <v>730826</v>
          </cell>
          <cell r="K136">
            <v>130403</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0</v>
          </cell>
          <cell r="G140">
            <v>0</v>
          </cell>
          <cell r="H140">
            <v>0</v>
          </cell>
          <cell r="I140">
            <v>0</v>
          </cell>
          <cell r="J140">
            <v>0</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473857</v>
          </cell>
          <cell r="G144">
            <v>0</v>
          </cell>
          <cell r="H144">
            <v>473857</v>
          </cell>
          <cell r="I144">
            <v>0</v>
          </cell>
          <cell r="J144">
            <v>473857</v>
          </cell>
          <cell r="K144">
            <v>714566</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110550</v>
          </cell>
          <cell r="G154">
            <v>0</v>
          </cell>
          <cell r="H154">
            <v>110550</v>
          </cell>
          <cell r="I154">
            <v>0</v>
          </cell>
          <cell r="J154">
            <v>110550</v>
          </cell>
          <cell r="K154">
            <v>59417</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0</v>
          </cell>
          <cell r="G158">
            <v>0</v>
          </cell>
          <cell r="H158">
            <v>0</v>
          </cell>
          <cell r="I158">
            <v>0</v>
          </cell>
          <cell r="J158">
            <v>0</v>
          </cell>
          <cell r="K158">
            <v>0</v>
          </cell>
        </row>
        <row r="159">
          <cell r="F159">
            <v>6545</v>
          </cell>
          <cell r="G159">
            <v>0</v>
          </cell>
          <cell r="H159">
            <v>6545</v>
          </cell>
          <cell r="I159">
            <v>0</v>
          </cell>
          <cell r="J159">
            <v>6545</v>
          </cell>
          <cell r="K159">
            <v>2497</v>
          </cell>
        </row>
        <row r="160">
          <cell r="F160">
            <v>117115</v>
          </cell>
          <cell r="G160">
            <v>0</v>
          </cell>
          <cell r="H160">
            <v>117115</v>
          </cell>
          <cell r="I160">
            <v>0</v>
          </cell>
          <cell r="J160">
            <v>117115</v>
          </cell>
          <cell r="K160">
            <v>27880</v>
          </cell>
        </row>
        <row r="161">
          <cell r="F161">
            <v>-2212</v>
          </cell>
          <cell r="G161">
            <v>0</v>
          </cell>
          <cell r="H161">
            <v>-2212</v>
          </cell>
          <cell r="I161">
            <v>0</v>
          </cell>
          <cell r="J161">
            <v>-2212</v>
          </cell>
          <cell r="K161">
            <v>-2597</v>
          </cell>
        </row>
        <row r="162">
          <cell r="F162">
            <v>1858104</v>
          </cell>
          <cell r="G162">
            <v>-633</v>
          </cell>
          <cell r="H162">
            <v>1857471</v>
          </cell>
          <cell r="I162">
            <v>0</v>
          </cell>
          <cell r="J162">
            <v>1857471</v>
          </cell>
          <cell r="K162">
            <v>1946039</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9">
          <cell r="F169">
            <v>0</v>
          </cell>
          <cell r="G169">
            <v>0</v>
          </cell>
          <cell r="H169">
            <v>0</v>
          </cell>
          <cell r="I169">
            <v>0</v>
          </cell>
          <cell r="J169">
            <v>0</v>
          </cell>
          <cell r="K169">
            <v>0</v>
          </cell>
        </row>
        <row r="170">
          <cell r="F170">
            <v>2701000</v>
          </cell>
          <cell r="G170">
            <v>0</v>
          </cell>
          <cell r="H170">
            <v>2701000</v>
          </cell>
          <cell r="I170">
            <v>0</v>
          </cell>
          <cell r="J170">
            <v>2701000</v>
          </cell>
          <cell r="K170">
            <v>2701000</v>
          </cell>
        </row>
        <row r="171">
          <cell r="F171">
            <v>0</v>
          </cell>
          <cell r="G171">
            <v>0</v>
          </cell>
          <cell r="H171">
            <v>0</v>
          </cell>
          <cell r="I171">
            <v>0</v>
          </cell>
          <cell r="J171">
            <v>0</v>
          </cell>
          <cell r="K171">
            <v>0</v>
          </cell>
        </row>
        <row r="172">
          <cell r="F172">
            <v>200000</v>
          </cell>
          <cell r="G172">
            <v>0</v>
          </cell>
          <cell r="H172">
            <v>200000</v>
          </cell>
          <cell r="I172">
            <v>0</v>
          </cell>
          <cell r="J172">
            <v>200000</v>
          </cell>
          <cell r="K172">
            <v>200000</v>
          </cell>
        </row>
        <row r="173">
          <cell r="F173">
            <v>0</v>
          </cell>
          <cell r="G173">
            <v>0</v>
          </cell>
          <cell r="H173">
            <v>0</v>
          </cell>
          <cell r="I173">
            <v>0</v>
          </cell>
          <cell r="J173">
            <v>0</v>
          </cell>
          <cell r="K173">
            <v>0</v>
          </cell>
        </row>
        <row r="174">
          <cell r="F174">
            <v>200000</v>
          </cell>
          <cell r="G174">
            <v>0</v>
          </cell>
          <cell r="H174">
            <v>200000</v>
          </cell>
          <cell r="I174">
            <v>0</v>
          </cell>
          <cell r="J174">
            <v>200000</v>
          </cell>
          <cell r="K174">
            <v>200000</v>
          </cell>
        </row>
        <row r="175">
          <cell r="F175">
            <v>-100000</v>
          </cell>
          <cell r="G175">
            <v>0</v>
          </cell>
          <cell r="H175">
            <v>-100000</v>
          </cell>
          <cell r="I175">
            <v>0</v>
          </cell>
          <cell r="J175">
            <v>-100000</v>
          </cell>
          <cell r="K175">
            <v>-100000</v>
          </cell>
        </row>
        <row r="176">
          <cell r="F176">
            <v>3001000</v>
          </cell>
          <cell r="G176">
            <v>0</v>
          </cell>
          <cell r="H176">
            <v>3001000</v>
          </cell>
          <cell r="I176">
            <v>0</v>
          </cell>
          <cell r="J176">
            <v>3001000</v>
          </cell>
          <cell r="K176">
            <v>3001000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541325</v>
          </cell>
          <cell r="G191">
            <v>0</v>
          </cell>
          <cell r="H191">
            <v>541325</v>
          </cell>
          <cell r="I191">
            <v>0</v>
          </cell>
          <cell r="J191">
            <v>541325</v>
          </cell>
          <cell r="K191">
            <v>1532917</v>
          </cell>
        </row>
        <row r="192">
          <cell r="F192">
            <v>0</v>
          </cell>
          <cell r="G192">
            <v>0</v>
          </cell>
          <cell r="H192">
            <v>0</v>
          </cell>
          <cell r="I192">
            <v>0</v>
          </cell>
          <cell r="J192">
            <v>0</v>
          </cell>
          <cell r="K192">
            <v>0</v>
          </cell>
        </row>
        <row r="193">
          <cell r="F193">
            <v>1000</v>
          </cell>
          <cell r="G193">
            <v>0</v>
          </cell>
          <cell r="H193">
            <v>1000</v>
          </cell>
          <cell r="I193">
            <v>0</v>
          </cell>
          <cell r="J193">
            <v>1000</v>
          </cell>
          <cell r="K193">
            <v>1000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0</v>
          </cell>
          <cell r="G200">
            <v>0</v>
          </cell>
          <cell r="H200">
            <v>0</v>
          </cell>
          <cell r="I200">
            <v>0</v>
          </cell>
          <cell r="J200">
            <v>0</v>
          </cell>
          <cell r="K200">
            <v>0</v>
          </cell>
        </row>
        <row r="201">
          <cell r="F201">
            <v>0</v>
          </cell>
          <cell r="G201">
            <v>0</v>
          </cell>
          <cell r="H201">
            <v>0</v>
          </cell>
          <cell r="I201">
            <v>0</v>
          </cell>
          <cell r="J201">
            <v>0</v>
          </cell>
          <cell r="K201">
            <v>0</v>
          </cell>
        </row>
        <row r="202">
          <cell r="F202">
            <v>0</v>
          </cell>
          <cell r="G202">
            <v>0</v>
          </cell>
          <cell r="H202">
            <v>0</v>
          </cell>
          <cell r="I202">
            <v>0</v>
          </cell>
          <cell r="J202">
            <v>0</v>
          </cell>
          <cell r="K202">
            <v>0</v>
          </cell>
        </row>
        <row r="203">
          <cell r="F203">
            <v>0</v>
          </cell>
          <cell r="G203">
            <v>0</v>
          </cell>
          <cell r="H203">
            <v>0</v>
          </cell>
          <cell r="I203">
            <v>0</v>
          </cell>
          <cell r="J203">
            <v>0</v>
          </cell>
          <cell r="K203">
            <v>0</v>
          </cell>
        </row>
        <row r="204">
          <cell r="F204">
            <v>774106</v>
          </cell>
          <cell r="G204">
            <v>0</v>
          </cell>
          <cell r="H204">
            <v>774106</v>
          </cell>
          <cell r="I204">
            <v>0</v>
          </cell>
          <cell r="J204">
            <v>774106</v>
          </cell>
          <cell r="K204">
            <v>2583770</v>
          </cell>
        </row>
        <row r="205">
          <cell r="F205">
            <v>0</v>
          </cell>
          <cell r="G205">
            <v>0</v>
          </cell>
          <cell r="H205">
            <v>0</v>
          </cell>
          <cell r="I205">
            <v>0</v>
          </cell>
          <cell r="J205">
            <v>0</v>
          </cell>
          <cell r="K205">
            <v>0</v>
          </cell>
        </row>
        <row r="206">
          <cell r="F206">
            <v>0</v>
          </cell>
          <cell r="G206">
            <v>0</v>
          </cell>
          <cell r="H206">
            <v>0</v>
          </cell>
          <cell r="I206">
            <v>0</v>
          </cell>
          <cell r="J206">
            <v>0</v>
          </cell>
          <cell r="K206">
            <v>0</v>
          </cell>
        </row>
        <row r="207">
          <cell r="F207">
            <v>148732</v>
          </cell>
          <cell r="G207">
            <v>0</v>
          </cell>
          <cell r="H207">
            <v>148732</v>
          </cell>
          <cell r="I207">
            <v>0</v>
          </cell>
          <cell r="J207">
            <v>148732</v>
          </cell>
          <cell r="K207">
            <v>810665</v>
          </cell>
        </row>
        <row r="208">
          <cell r="F208">
            <v>1000</v>
          </cell>
          <cell r="G208">
            <v>0</v>
          </cell>
          <cell r="H208">
            <v>1000</v>
          </cell>
          <cell r="I208">
            <v>0</v>
          </cell>
          <cell r="J208">
            <v>1000</v>
          </cell>
          <cell r="K208">
            <v>1000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0</v>
          </cell>
          <cell r="G215">
            <v>0</v>
          </cell>
          <cell r="H215">
            <v>0</v>
          </cell>
          <cell r="I215">
            <v>0</v>
          </cell>
          <cell r="J215">
            <v>0</v>
          </cell>
          <cell r="K215">
            <v>0</v>
          </cell>
        </row>
        <row r="216">
          <cell r="F216">
            <v>0</v>
          </cell>
          <cell r="G216">
            <v>0</v>
          </cell>
          <cell r="H216">
            <v>0</v>
          </cell>
          <cell r="I216">
            <v>0</v>
          </cell>
          <cell r="J216">
            <v>0</v>
          </cell>
          <cell r="K216">
            <v>0</v>
          </cell>
        </row>
        <row r="217">
          <cell r="F217">
            <v>0</v>
          </cell>
          <cell r="G217">
            <v>0</v>
          </cell>
          <cell r="H217">
            <v>0</v>
          </cell>
          <cell r="I217">
            <v>0</v>
          </cell>
          <cell r="J217">
            <v>0</v>
          </cell>
          <cell r="K217">
            <v>0</v>
          </cell>
        </row>
        <row r="218">
          <cell r="F218">
            <v>0</v>
          </cell>
          <cell r="G218">
            <v>0</v>
          </cell>
          <cell r="H218">
            <v>0</v>
          </cell>
          <cell r="I218">
            <v>0</v>
          </cell>
          <cell r="J218">
            <v>0</v>
          </cell>
          <cell r="K218">
            <v>0</v>
          </cell>
        </row>
        <row r="219">
          <cell r="F219">
            <v>0</v>
          </cell>
          <cell r="G219">
            <v>0</v>
          </cell>
          <cell r="H219">
            <v>0</v>
          </cell>
          <cell r="I219">
            <v>0</v>
          </cell>
          <cell r="J219">
            <v>0</v>
          </cell>
          <cell r="K219">
            <v>0</v>
          </cell>
        </row>
        <row r="220">
          <cell r="F220">
            <v>0</v>
          </cell>
          <cell r="G220">
            <v>0</v>
          </cell>
          <cell r="H220">
            <v>0</v>
          </cell>
          <cell r="I220">
            <v>0</v>
          </cell>
          <cell r="J220">
            <v>0</v>
          </cell>
          <cell r="K220">
            <v>0</v>
          </cell>
        </row>
        <row r="221">
          <cell r="F221">
            <v>0</v>
          </cell>
          <cell r="G221">
            <v>0</v>
          </cell>
          <cell r="H221">
            <v>0</v>
          </cell>
          <cell r="I221">
            <v>0</v>
          </cell>
          <cell r="J221">
            <v>0</v>
          </cell>
          <cell r="K221">
            <v>0</v>
          </cell>
        </row>
        <row r="222">
          <cell r="F222">
            <v>0</v>
          </cell>
          <cell r="G222">
            <v>0</v>
          </cell>
          <cell r="H222">
            <v>0</v>
          </cell>
          <cell r="I222">
            <v>0</v>
          </cell>
          <cell r="J222">
            <v>0</v>
          </cell>
          <cell r="K222">
            <v>0</v>
          </cell>
        </row>
        <row r="223">
          <cell r="F223">
            <v>0</v>
          </cell>
          <cell r="G223">
            <v>0</v>
          </cell>
          <cell r="H223">
            <v>0</v>
          </cell>
          <cell r="I223">
            <v>0</v>
          </cell>
          <cell r="J223">
            <v>0</v>
          </cell>
          <cell r="K223">
            <v>0</v>
          </cell>
        </row>
        <row r="224">
          <cell r="F224">
            <v>0</v>
          </cell>
          <cell r="G224">
            <v>0</v>
          </cell>
          <cell r="H224">
            <v>0</v>
          </cell>
          <cell r="I224">
            <v>0</v>
          </cell>
          <cell r="J224">
            <v>0</v>
          </cell>
          <cell r="K224">
            <v>0</v>
          </cell>
        </row>
        <row r="225">
          <cell r="F225">
            <v>45551</v>
          </cell>
          <cell r="G225">
            <v>0</v>
          </cell>
          <cell r="H225">
            <v>45551</v>
          </cell>
          <cell r="I225">
            <v>0</v>
          </cell>
          <cell r="J225">
            <v>45551</v>
          </cell>
          <cell r="K225">
            <v>361063</v>
          </cell>
        </row>
        <row r="226">
          <cell r="F226">
            <v>49732</v>
          </cell>
          <cell r="G226">
            <v>0</v>
          </cell>
          <cell r="H226">
            <v>49732</v>
          </cell>
          <cell r="I226">
            <v>0</v>
          </cell>
          <cell r="J226">
            <v>49732</v>
          </cell>
          <cell r="K226">
            <v>2</v>
          </cell>
        </row>
        <row r="227">
          <cell r="F227">
            <v>252022</v>
          </cell>
          <cell r="G227">
            <v>0</v>
          </cell>
          <cell r="H227">
            <v>252022</v>
          </cell>
          <cell r="I227">
            <v>0</v>
          </cell>
          <cell r="J227">
            <v>252022</v>
          </cell>
          <cell r="K227">
            <v>1018490</v>
          </cell>
        </row>
        <row r="228">
          <cell r="F228">
            <v>1000</v>
          </cell>
          <cell r="G228">
            <v>0</v>
          </cell>
          <cell r="H228">
            <v>1000</v>
          </cell>
          <cell r="I228">
            <v>0</v>
          </cell>
          <cell r="J228">
            <v>1000</v>
          </cell>
          <cell r="K228">
            <v>1000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1814468</v>
          </cell>
          <cell r="G231">
            <v>0</v>
          </cell>
          <cell r="H231">
            <v>1814468</v>
          </cell>
          <cell r="I231">
            <v>0</v>
          </cell>
          <cell r="J231">
            <v>1814468</v>
          </cell>
          <cell r="K231">
            <v>6309907</v>
          </cell>
        </row>
        <row r="233">
          <cell r="F233">
            <v>0</v>
          </cell>
          <cell r="G233">
            <v>0</v>
          </cell>
          <cell r="H233">
            <v>0</v>
          </cell>
          <cell r="I233">
            <v>0</v>
          </cell>
          <cell r="J233">
            <v>0</v>
          </cell>
          <cell r="K233">
            <v>0</v>
          </cell>
        </row>
        <row r="234">
          <cell r="F234">
            <v>0</v>
          </cell>
          <cell r="G234">
            <v>0</v>
          </cell>
          <cell r="H234">
            <v>0</v>
          </cell>
          <cell r="I234">
            <v>0</v>
          </cell>
          <cell r="J234">
            <v>0</v>
          </cell>
          <cell r="K234">
            <v>0</v>
          </cell>
        </row>
        <row r="235">
          <cell r="F235">
            <v>0</v>
          </cell>
          <cell r="G235">
            <v>0</v>
          </cell>
          <cell r="H235">
            <v>0</v>
          </cell>
          <cell r="I235">
            <v>0</v>
          </cell>
          <cell r="J235">
            <v>0</v>
          </cell>
          <cell r="K235">
            <v>0</v>
          </cell>
        </row>
        <row r="236">
          <cell r="F236">
            <v>0</v>
          </cell>
          <cell r="G236">
            <v>0</v>
          </cell>
          <cell r="H236">
            <v>0</v>
          </cell>
          <cell r="I236">
            <v>0</v>
          </cell>
          <cell r="J236">
            <v>0</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194020</v>
          </cell>
          <cell r="G239">
            <v>0</v>
          </cell>
          <cell r="H239">
            <v>194020</v>
          </cell>
          <cell r="I239">
            <v>0</v>
          </cell>
          <cell r="J239">
            <v>194020</v>
          </cell>
          <cell r="K239">
            <v>0</v>
          </cell>
        </row>
        <row r="240">
          <cell r="F240">
            <v>0</v>
          </cell>
          <cell r="G240">
            <v>0</v>
          </cell>
          <cell r="H240">
            <v>0</v>
          </cell>
          <cell r="I240">
            <v>0</v>
          </cell>
          <cell r="J240">
            <v>0</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442</v>
          </cell>
          <cell r="G244">
            <v>0</v>
          </cell>
          <cell r="H244">
            <v>442</v>
          </cell>
          <cell r="I244">
            <v>0</v>
          </cell>
          <cell r="J244">
            <v>442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194462</v>
          </cell>
          <cell r="G247">
            <v>0</v>
          </cell>
          <cell r="H247">
            <v>194462</v>
          </cell>
          <cell r="I247">
            <v>0</v>
          </cell>
          <cell r="J247">
            <v>194462</v>
          </cell>
          <cell r="K247">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0</v>
          </cell>
          <cell r="G253">
            <v>0</v>
          </cell>
          <cell r="H253">
            <v>0</v>
          </cell>
          <cell r="I253">
            <v>0</v>
          </cell>
          <cell r="J253">
            <v>0</v>
          </cell>
          <cell r="K253">
            <v>0</v>
          </cell>
        </row>
        <row r="255">
          <cell r="F255">
            <v>-160962</v>
          </cell>
          <cell r="G255">
            <v>0</v>
          </cell>
          <cell r="H255">
            <v>-160962</v>
          </cell>
          <cell r="I255">
            <v>0</v>
          </cell>
          <cell r="J255">
            <v>-160962</v>
          </cell>
          <cell r="K255">
            <v>-65257</v>
          </cell>
        </row>
        <row r="256">
          <cell r="F256">
            <v>-25752</v>
          </cell>
          <cell r="G256">
            <v>0</v>
          </cell>
          <cell r="H256">
            <v>-25752</v>
          </cell>
          <cell r="I256">
            <v>0</v>
          </cell>
          <cell r="J256">
            <v>-25752</v>
          </cell>
          <cell r="K256">
            <v>-10442</v>
          </cell>
        </row>
        <row r="257">
          <cell r="F257">
            <v>-161940</v>
          </cell>
          <cell r="G257">
            <v>0</v>
          </cell>
          <cell r="H257">
            <v>-161940</v>
          </cell>
          <cell r="I257">
            <v>0</v>
          </cell>
          <cell r="J257">
            <v>-161940</v>
          </cell>
          <cell r="K257">
            <v>-69917</v>
          </cell>
        </row>
        <row r="258">
          <cell r="F258">
            <v>-25911</v>
          </cell>
          <cell r="G258">
            <v>0</v>
          </cell>
          <cell r="H258">
            <v>-25911</v>
          </cell>
          <cell r="I258">
            <v>0</v>
          </cell>
          <cell r="J258">
            <v>-25911</v>
          </cell>
          <cell r="K258">
            <v>-11188</v>
          </cell>
        </row>
        <row r="259">
          <cell r="F259">
            <v>-129968</v>
          </cell>
          <cell r="G259">
            <v>0</v>
          </cell>
          <cell r="H259">
            <v>-129968</v>
          </cell>
          <cell r="I259">
            <v>0</v>
          </cell>
          <cell r="J259">
            <v>-129968</v>
          </cell>
          <cell r="K259">
            <v>-55646</v>
          </cell>
        </row>
        <row r="260">
          <cell r="F260">
            <v>-20702</v>
          </cell>
          <cell r="G260">
            <v>0</v>
          </cell>
          <cell r="H260">
            <v>-20702</v>
          </cell>
          <cell r="I260">
            <v>0</v>
          </cell>
          <cell r="J260">
            <v>-20702</v>
          </cell>
          <cell r="K260">
            <v>-8904</v>
          </cell>
        </row>
        <row r="261">
          <cell r="F261">
            <v>-525235</v>
          </cell>
          <cell r="G261">
            <v>0</v>
          </cell>
          <cell r="H261">
            <v>-525235</v>
          </cell>
          <cell r="I261">
            <v>0</v>
          </cell>
          <cell r="J261">
            <v>-525235</v>
          </cell>
          <cell r="K261">
            <v>-221354</v>
          </cell>
        </row>
        <row r="263">
          <cell r="F263">
            <v>-204414</v>
          </cell>
          <cell r="G263">
            <v>0</v>
          </cell>
          <cell r="H263">
            <v>-204414</v>
          </cell>
          <cell r="I263">
            <v>0</v>
          </cell>
          <cell r="J263">
            <v>-204414</v>
          </cell>
          <cell r="K263">
            <v>-37093</v>
          </cell>
        </row>
        <row r="264">
          <cell r="F264">
            <v>-128333</v>
          </cell>
          <cell r="G264">
            <v>0</v>
          </cell>
          <cell r="H264">
            <v>-128333</v>
          </cell>
          <cell r="I264">
            <v>0</v>
          </cell>
          <cell r="J264">
            <v>-128333</v>
          </cell>
          <cell r="K264">
            <v>-8571</v>
          </cell>
        </row>
        <row r="265">
          <cell r="F265">
            <v>-6864</v>
          </cell>
          <cell r="G265">
            <v>0</v>
          </cell>
          <cell r="H265">
            <v>-6864</v>
          </cell>
          <cell r="I265">
            <v>0</v>
          </cell>
          <cell r="J265">
            <v>-6864</v>
          </cell>
          <cell r="K265">
            <v>-2</v>
          </cell>
        </row>
        <row r="266">
          <cell r="F266">
            <v>-339611</v>
          </cell>
          <cell r="G266">
            <v>0</v>
          </cell>
          <cell r="H266">
            <v>-339611</v>
          </cell>
          <cell r="I266">
            <v>0</v>
          </cell>
          <cell r="J266">
            <v>-339611</v>
          </cell>
          <cell r="K266">
            <v>-45666</v>
          </cell>
        </row>
        <row r="268">
          <cell r="F268">
            <v>-21301</v>
          </cell>
          <cell r="G268">
            <v>0</v>
          </cell>
          <cell r="H268">
            <v>-21301</v>
          </cell>
          <cell r="I268">
            <v>0</v>
          </cell>
          <cell r="J268">
            <v>-21301</v>
          </cell>
          <cell r="K268">
            <v>-8545</v>
          </cell>
        </row>
        <row r="269">
          <cell r="F269">
            <v>-21445</v>
          </cell>
          <cell r="G269">
            <v>0</v>
          </cell>
          <cell r="H269">
            <v>-21445</v>
          </cell>
          <cell r="I269">
            <v>0</v>
          </cell>
          <cell r="J269">
            <v>-21445</v>
          </cell>
          <cell r="K269">
            <v>-9157</v>
          </cell>
        </row>
        <row r="270">
          <cell r="F270">
            <v>-16644</v>
          </cell>
          <cell r="G270">
            <v>0</v>
          </cell>
          <cell r="H270">
            <v>-16644</v>
          </cell>
          <cell r="I270">
            <v>0</v>
          </cell>
          <cell r="J270">
            <v>-16644</v>
          </cell>
          <cell r="K270">
            <v>-7288</v>
          </cell>
        </row>
        <row r="271">
          <cell r="F271">
            <v>-59390</v>
          </cell>
          <cell r="G271">
            <v>0</v>
          </cell>
          <cell r="H271">
            <v>-59390</v>
          </cell>
          <cell r="I271">
            <v>0</v>
          </cell>
          <cell r="J271">
            <v>-59390</v>
          </cell>
          <cell r="K271">
            <v>-24990</v>
          </cell>
        </row>
        <row r="273">
          <cell r="F273">
            <v>0</v>
          </cell>
          <cell r="G273">
            <v>0</v>
          </cell>
          <cell r="H273">
            <v>0</v>
          </cell>
          <cell r="I273">
            <v>0</v>
          </cell>
          <cell r="J273">
            <v>0</v>
          </cell>
          <cell r="K273">
            <v>0</v>
          </cell>
        </row>
        <row r="274">
          <cell r="F274">
            <v>-36098</v>
          </cell>
          <cell r="G274">
            <v>0</v>
          </cell>
          <cell r="H274">
            <v>-36098</v>
          </cell>
          <cell r="I274">
            <v>0</v>
          </cell>
          <cell r="J274">
            <v>-36098</v>
          </cell>
          <cell r="K274">
            <v>-81305</v>
          </cell>
        </row>
        <row r="275">
          <cell r="F275">
            <v>-28534</v>
          </cell>
          <cell r="G275">
            <v>0</v>
          </cell>
          <cell r="H275">
            <v>-28534</v>
          </cell>
          <cell r="I275">
            <v>0</v>
          </cell>
          <cell r="J275">
            <v>-28534</v>
          </cell>
          <cell r="K275">
            <v>0</v>
          </cell>
        </row>
        <row r="276">
          <cell r="F276">
            <v>0</v>
          </cell>
          <cell r="G276">
            <v>0</v>
          </cell>
          <cell r="H276">
            <v>0</v>
          </cell>
          <cell r="I276">
            <v>0</v>
          </cell>
          <cell r="J276">
            <v>0</v>
          </cell>
          <cell r="K276">
            <v>0</v>
          </cell>
        </row>
        <row r="277">
          <cell r="F277">
            <v>-37688</v>
          </cell>
          <cell r="G277">
            <v>0</v>
          </cell>
          <cell r="H277">
            <v>-37688</v>
          </cell>
          <cell r="I277">
            <v>0</v>
          </cell>
          <cell r="J277">
            <v>-37688</v>
          </cell>
          <cell r="K277">
            <v>-24344</v>
          </cell>
        </row>
        <row r="278">
          <cell r="F278">
            <v>0</v>
          </cell>
          <cell r="G278">
            <v>0</v>
          </cell>
          <cell r="H278">
            <v>0</v>
          </cell>
          <cell r="I278">
            <v>0</v>
          </cell>
          <cell r="J278">
            <v>0</v>
          </cell>
          <cell r="K278">
            <v>0</v>
          </cell>
        </row>
        <row r="279">
          <cell r="F279">
            <v>-36230</v>
          </cell>
          <cell r="G279">
            <v>0</v>
          </cell>
          <cell r="H279">
            <v>-36230</v>
          </cell>
          <cell r="I279">
            <v>0</v>
          </cell>
          <cell r="J279">
            <v>-36230</v>
          </cell>
          <cell r="K279">
            <v>-92641</v>
          </cell>
        </row>
        <row r="280">
          <cell r="F280">
            <v>-16371</v>
          </cell>
          <cell r="G280">
            <v>0</v>
          </cell>
          <cell r="H280">
            <v>-16371</v>
          </cell>
          <cell r="I280">
            <v>0</v>
          </cell>
          <cell r="J280">
            <v>-16371</v>
          </cell>
          <cell r="K280">
            <v>0</v>
          </cell>
        </row>
        <row r="281">
          <cell r="F281">
            <v>0</v>
          </cell>
          <cell r="G281">
            <v>0</v>
          </cell>
          <cell r="H281">
            <v>0</v>
          </cell>
          <cell r="I281">
            <v>0</v>
          </cell>
          <cell r="J281">
            <v>0</v>
          </cell>
          <cell r="K281">
            <v>0</v>
          </cell>
        </row>
        <row r="282">
          <cell r="F282">
            <v>-41588</v>
          </cell>
          <cell r="G282">
            <v>0</v>
          </cell>
          <cell r="H282">
            <v>-41588</v>
          </cell>
          <cell r="I282">
            <v>0</v>
          </cell>
          <cell r="J282">
            <v>-41588</v>
          </cell>
          <cell r="K282">
            <v>-27783</v>
          </cell>
        </row>
        <row r="283">
          <cell r="F283">
            <v>0</v>
          </cell>
          <cell r="G283">
            <v>0</v>
          </cell>
          <cell r="H283">
            <v>0</v>
          </cell>
          <cell r="I283">
            <v>0</v>
          </cell>
          <cell r="J283">
            <v>0</v>
          </cell>
          <cell r="K283">
            <v>0</v>
          </cell>
        </row>
        <row r="284">
          <cell r="F284">
            <v>-28260</v>
          </cell>
          <cell r="G284">
            <v>0</v>
          </cell>
          <cell r="H284">
            <v>-28260</v>
          </cell>
          <cell r="I284">
            <v>0</v>
          </cell>
          <cell r="J284">
            <v>-28260</v>
          </cell>
          <cell r="K284">
            <v>-76132</v>
          </cell>
        </row>
        <row r="285">
          <cell r="F285">
            <v>-17908</v>
          </cell>
          <cell r="G285">
            <v>0</v>
          </cell>
          <cell r="H285">
            <v>-17908</v>
          </cell>
          <cell r="I285">
            <v>0</v>
          </cell>
          <cell r="J285">
            <v>-17908</v>
          </cell>
          <cell r="K285">
            <v>0</v>
          </cell>
        </row>
        <row r="286">
          <cell r="F286">
            <v>0</v>
          </cell>
          <cell r="G286">
            <v>0</v>
          </cell>
          <cell r="H286">
            <v>0</v>
          </cell>
          <cell r="I286">
            <v>0</v>
          </cell>
          <cell r="J286">
            <v>0</v>
          </cell>
          <cell r="K286">
            <v>0</v>
          </cell>
        </row>
        <row r="287">
          <cell r="F287">
            <v>-33527</v>
          </cell>
          <cell r="G287">
            <v>0</v>
          </cell>
          <cell r="H287">
            <v>-33527</v>
          </cell>
          <cell r="I287">
            <v>0</v>
          </cell>
          <cell r="J287">
            <v>-33527</v>
          </cell>
          <cell r="K287">
            <v>-22871</v>
          </cell>
        </row>
        <row r="288">
          <cell r="F288">
            <v>-276204</v>
          </cell>
          <cell r="G288">
            <v>0</v>
          </cell>
          <cell r="H288">
            <v>-276204</v>
          </cell>
          <cell r="I288">
            <v>0</v>
          </cell>
          <cell r="J288">
            <v>-276204</v>
          </cell>
          <cell r="K288">
            <v>-325076</v>
          </cell>
        </row>
        <row r="290">
          <cell r="F290">
            <v>-10291</v>
          </cell>
          <cell r="G290">
            <v>0</v>
          </cell>
          <cell r="H290">
            <v>-10291</v>
          </cell>
          <cell r="I290">
            <v>0</v>
          </cell>
          <cell r="J290">
            <v>-10291</v>
          </cell>
          <cell r="K290">
            <v>-14793</v>
          </cell>
        </row>
        <row r="291">
          <cell r="F291">
            <v>-10532</v>
          </cell>
          <cell r="G291">
            <v>0</v>
          </cell>
          <cell r="H291">
            <v>-10532</v>
          </cell>
          <cell r="I291">
            <v>0</v>
          </cell>
          <cell r="J291">
            <v>-10532</v>
          </cell>
          <cell r="K291">
            <v>-16782</v>
          </cell>
        </row>
        <row r="292">
          <cell r="F292">
            <v>-8211</v>
          </cell>
          <cell r="G292">
            <v>0</v>
          </cell>
          <cell r="H292">
            <v>-8211</v>
          </cell>
          <cell r="I292">
            <v>0</v>
          </cell>
          <cell r="J292">
            <v>-8211</v>
          </cell>
          <cell r="K292">
            <v>-13780</v>
          </cell>
        </row>
        <row r="293">
          <cell r="F293">
            <v>-29034</v>
          </cell>
          <cell r="G293">
            <v>0</v>
          </cell>
          <cell r="H293">
            <v>-29034</v>
          </cell>
          <cell r="I293">
            <v>0</v>
          </cell>
          <cell r="J293">
            <v>-29034</v>
          </cell>
          <cell r="K293">
            <v>-45355</v>
          </cell>
        </row>
        <row r="295">
          <cell r="F295">
            <v>-102288</v>
          </cell>
          <cell r="G295">
            <v>0</v>
          </cell>
          <cell r="H295">
            <v>-102288</v>
          </cell>
          <cell r="I295">
            <v>0</v>
          </cell>
          <cell r="J295">
            <v>-102288</v>
          </cell>
          <cell r="K295">
            <v>-62976</v>
          </cell>
        </row>
        <row r="296">
          <cell r="F296">
            <v>0</v>
          </cell>
          <cell r="G296">
            <v>0</v>
          </cell>
          <cell r="H296">
            <v>0</v>
          </cell>
          <cell r="I296">
            <v>0</v>
          </cell>
          <cell r="J296">
            <v>0</v>
          </cell>
          <cell r="K296">
            <v>0</v>
          </cell>
        </row>
        <row r="297">
          <cell r="F297">
            <v>-5910</v>
          </cell>
          <cell r="G297">
            <v>0</v>
          </cell>
          <cell r="H297">
            <v>-5910</v>
          </cell>
          <cell r="I297">
            <v>0</v>
          </cell>
          <cell r="J297">
            <v>-5910</v>
          </cell>
          <cell r="K297">
            <v>-5910</v>
          </cell>
        </row>
        <row r="298">
          <cell r="F298">
            <v>-108198</v>
          </cell>
          <cell r="G298">
            <v>0</v>
          </cell>
          <cell r="H298">
            <v>-108198</v>
          </cell>
          <cell r="I298">
            <v>0</v>
          </cell>
          <cell r="J298">
            <v>-108198</v>
          </cell>
          <cell r="K298">
            <v>-68886</v>
          </cell>
        </row>
        <row r="300">
          <cell r="F300">
            <v>0</v>
          </cell>
          <cell r="G300">
            <v>0</v>
          </cell>
          <cell r="H300">
            <v>0</v>
          </cell>
          <cell r="I300">
            <v>0</v>
          </cell>
          <cell r="J300">
            <v>0</v>
          </cell>
          <cell r="K300">
            <v>0</v>
          </cell>
        </row>
        <row r="301">
          <cell r="F301">
            <v>-22782</v>
          </cell>
          <cell r="G301">
            <v>0</v>
          </cell>
          <cell r="H301">
            <v>-22782</v>
          </cell>
          <cell r="I301">
            <v>0</v>
          </cell>
          <cell r="J301">
            <v>-22782</v>
          </cell>
          <cell r="K301">
            <v>-31983</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-25576</v>
          </cell>
          <cell r="G305">
            <v>0</v>
          </cell>
          <cell r="H305">
            <v>-25576</v>
          </cell>
          <cell r="I305">
            <v>0</v>
          </cell>
          <cell r="J305">
            <v>-25576</v>
          </cell>
          <cell r="K305">
            <v>-37031</v>
          </cell>
        </row>
        <row r="306">
          <cell r="F306">
            <v>0</v>
          </cell>
          <cell r="G306">
            <v>0</v>
          </cell>
          <cell r="H306">
            <v>0</v>
          </cell>
          <cell r="I306">
            <v>0</v>
          </cell>
          <cell r="J306">
            <v>0</v>
          </cell>
          <cell r="K306">
            <v>0</v>
          </cell>
        </row>
        <row r="307">
          <cell r="F307">
            <v>0</v>
          </cell>
          <cell r="G307">
            <v>0</v>
          </cell>
          <cell r="H307">
            <v>0</v>
          </cell>
          <cell r="I307">
            <v>0</v>
          </cell>
          <cell r="J307">
            <v>0</v>
          </cell>
          <cell r="K307">
            <v>0</v>
          </cell>
        </row>
        <row r="308">
          <cell r="F308">
            <v>-22166</v>
          </cell>
          <cell r="G308">
            <v>0</v>
          </cell>
          <cell r="H308">
            <v>-22166</v>
          </cell>
          <cell r="I308">
            <v>0</v>
          </cell>
          <cell r="J308">
            <v>-22166</v>
          </cell>
          <cell r="K308">
            <v>-30978</v>
          </cell>
        </row>
        <row r="309">
          <cell r="F309">
            <v>0</v>
          </cell>
          <cell r="G309">
            <v>0</v>
          </cell>
          <cell r="H309">
            <v>0</v>
          </cell>
          <cell r="I309">
            <v>0</v>
          </cell>
          <cell r="J309">
            <v>0</v>
          </cell>
          <cell r="K309">
            <v>0</v>
          </cell>
        </row>
        <row r="310">
          <cell r="F310">
            <v>-70524</v>
          </cell>
          <cell r="G310">
            <v>0</v>
          </cell>
          <cell r="H310">
            <v>-70524</v>
          </cell>
          <cell r="I310">
            <v>0</v>
          </cell>
          <cell r="J310">
            <v>-70524</v>
          </cell>
          <cell r="K310">
            <v>-99992</v>
          </cell>
        </row>
        <row r="312">
          <cell r="F312">
            <v>0</v>
          </cell>
          <cell r="G312">
            <v>0</v>
          </cell>
          <cell r="H312">
            <v>0</v>
          </cell>
          <cell r="I312">
            <v>0</v>
          </cell>
          <cell r="J312">
            <v>0</v>
          </cell>
          <cell r="K312">
            <v>-9425</v>
          </cell>
        </row>
        <row r="313">
          <cell r="F313">
            <v>0</v>
          </cell>
          <cell r="G313">
            <v>0</v>
          </cell>
          <cell r="H313">
            <v>0</v>
          </cell>
          <cell r="I313">
            <v>0</v>
          </cell>
          <cell r="J313">
            <v>0</v>
          </cell>
          <cell r="K313">
            <v>-1154083</v>
          </cell>
        </row>
        <row r="314">
          <cell r="F314">
            <v>0</v>
          </cell>
          <cell r="G314">
            <v>0</v>
          </cell>
          <cell r="H314">
            <v>0</v>
          </cell>
          <cell r="I314">
            <v>0</v>
          </cell>
          <cell r="J314">
            <v>0</v>
          </cell>
          <cell r="K314">
            <v>0</v>
          </cell>
        </row>
        <row r="315">
          <cell r="F315">
            <v>0</v>
          </cell>
          <cell r="G315">
            <v>0</v>
          </cell>
          <cell r="H315">
            <v>0</v>
          </cell>
          <cell r="I315">
            <v>0</v>
          </cell>
          <cell r="J315">
            <v>0</v>
          </cell>
          <cell r="K315">
            <v>3198799</v>
          </cell>
        </row>
        <row r="316">
          <cell r="F316">
            <v>0</v>
          </cell>
          <cell r="G316">
            <v>0</v>
          </cell>
          <cell r="H316">
            <v>0</v>
          </cell>
          <cell r="I316">
            <v>0</v>
          </cell>
          <cell r="J316">
            <v>0</v>
          </cell>
          <cell r="K316">
            <v>-2308439</v>
          </cell>
        </row>
        <row r="317">
          <cell r="F317">
            <v>0</v>
          </cell>
          <cell r="G317">
            <v>0</v>
          </cell>
          <cell r="H317">
            <v>0</v>
          </cell>
          <cell r="I317">
            <v>0</v>
          </cell>
          <cell r="J317">
            <v>0</v>
          </cell>
          <cell r="K317">
            <v>1415739</v>
          </cell>
        </row>
        <row r="318">
          <cell r="F318">
            <v>0</v>
          </cell>
          <cell r="G318">
            <v>0</v>
          </cell>
          <cell r="H318">
            <v>0</v>
          </cell>
          <cell r="I318">
            <v>0</v>
          </cell>
          <cell r="J318">
            <v>0</v>
          </cell>
          <cell r="K318">
            <v>1033161</v>
          </cell>
        </row>
        <row r="319">
          <cell r="F319">
            <v>0</v>
          </cell>
          <cell r="G319">
            <v>0</v>
          </cell>
          <cell r="H319">
            <v>0</v>
          </cell>
          <cell r="I319">
            <v>0</v>
          </cell>
          <cell r="J319">
            <v>0</v>
          </cell>
          <cell r="K319">
            <v>1826441</v>
          </cell>
        </row>
        <row r="320">
          <cell r="F320">
            <v>0</v>
          </cell>
          <cell r="G320">
            <v>0</v>
          </cell>
          <cell r="H320">
            <v>0</v>
          </cell>
          <cell r="I320">
            <v>0</v>
          </cell>
          <cell r="J320">
            <v>0</v>
          </cell>
          <cell r="K320">
            <v>-3981976</v>
          </cell>
        </row>
        <row r="321">
          <cell r="F321">
            <v>0</v>
          </cell>
          <cell r="G321">
            <v>0</v>
          </cell>
          <cell r="H321">
            <v>0</v>
          </cell>
          <cell r="I321">
            <v>0</v>
          </cell>
          <cell r="J321">
            <v>0</v>
          </cell>
          <cell r="K321">
            <v>0</v>
          </cell>
        </row>
        <row r="322">
          <cell r="F322">
            <v>0</v>
          </cell>
          <cell r="G322">
            <v>0</v>
          </cell>
          <cell r="H322">
            <v>0</v>
          </cell>
          <cell r="I322">
            <v>0</v>
          </cell>
          <cell r="J322">
            <v>0</v>
          </cell>
          <cell r="K322">
            <v>1115600</v>
          </cell>
        </row>
        <row r="323">
          <cell r="F323">
            <v>0</v>
          </cell>
          <cell r="G323">
            <v>0</v>
          </cell>
          <cell r="H323">
            <v>0</v>
          </cell>
          <cell r="I323">
            <v>0</v>
          </cell>
          <cell r="J323">
            <v>0</v>
          </cell>
          <cell r="K323">
            <v>1081413</v>
          </cell>
        </row>
        <row r="324">
          <cell r="F324">
            <v>0</v>
          </cell>
          <cell r="G324">
            <v>0</v>
          </cell>
          <cell r="H324">
            <v>0</v>
          </cell>
          <cell r="I324">
            <v>0</v>
          </cell>
          <cell r="J324">
            <v>0</v>
          </cell>
          <cell r="K324">
            <v>0</v>
          </cell>
        </row>
        <row r="325">
          <cell r="F325">
            <v>0</v>
          </cell>
          <cell r="G325">
            <v>0</v>
          </cell>
          <cell r="H325">
            <v>0</v>
          </cell>
          <cell r="I325">
            <v>0</v>
          </cell>
          <cell r="J325">
            <v>0</v>
          </cell>
          <cell r="K325">
            <v>-1973416</v>
          </cell>
        </row>
        <row r="326">
          <cell r="F326">
            <v>0</v>
          </cell>
          <cell r="G326">
            <v>0</v>
          </cell>
          <cell r="H326">
            <v>0</v>
          </cell>
          <cell r="I326">
            <v>0</v>
          </cell>
          <cell r="J326">
            <v>0</v>
          </cell>
          <cell r="K326">
            <v>0</v>
          </cell>
        </row>
        <row r="327">
          <cell r="F327">
            <v>0</v>
          </cell>
          <cell r="G327">
            <v>0</v>
          </cell>
          <cell r="H327">
            <v>0</v>
          </cell>
          <cell r="I327">
            <v>0</v>
          </cell>
          <cell r="J327">
            <v>0</v>
          </cell>
          <cell r="K327">
            <v>-1112514</v>
          </cell>
        </row>
        <row r="328">
          <cell r="F328">
            <v>0</v>
          </cell>
          <cell r="G328">
            <v>0</v>
          </cell>
          <cell r="H328">
            <v>0</v>
          </cell>
          <cell r="I328">
            <v>0</v>
          </cell>
          <cell r="J328">
            <v>0</v>
          </cell>
          <cell r="K328">
            <v>0</v>
          </cell>
        </row>
        <row r="329">
          <cell r="F329">
            <v>0</v>
          </cell>
          <cell r="G329">
            <v>0</v>
          </cell>
          <cell r="H329">
            <v>0</v>
          </cell>
          <cell r="I329">
            <v>0</v>
          </cell>
          <cell r="J329">
            <v>0</v>
          </cell>
          <cell r="K329">
            <v>-868700</v>
          </cell>
        </row>
        <row r="331">
          <cell r="F331">
            <v>0</v>
          </cell>
          <cell r="G331">
            <v>0</v>
          </cell>
          <cell r="H331">
            <v>0</v>
          </cell>
          <cell r="I331">
            <v>0</v>
          </cell>
          <cell r="J331">
            <v>0</v>
          </cell>
          <cell r="K331">
            <v>0</v>
          </cell>
        </row>
        <row r="333">
          <cell r="F333">
            <v>0</v>
          </cell>
          <cell r="G333">
            <v>0</v>
          </cell>
          <cell r="H333">
            <v>0</v>
          </cell>
          <cell r="I333">
            <v>0</v>
          </cell>
          <cell r="J333">
            <v>0</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-379</v>
          </cell>
          <cell r="G336">
            <v>0</v>
          </cell>
          <cell r="H336">
            <v>-379</v>
          </cell>
          <cell r="I336">
            <v>0</v>
          </cell>
          <cell r="J336">
            <v>-379</v>
          </cell>
          <cell r="K336">
            <v>-379</v>
          </cell>
        </row>
        <row r="337">
          <cell r="F337">
            <v>-14746</v>
          </cell>
          <cell r="G337">
            <v>0</v>
          </cell>
          <cell r="H337">
            <v>-14746</v>
          </cell>
          <cell r="I337">
            <v>0</v>
          </cell>
          <cell r="J337">
            <v>-14746</v>
          </cell>
          <cell r="K337">
            <v>0</v>
          </cell>
        </row>
        <row r="338">
          <cell r="F338">
            <v>0</v>
          </cell>
          <cell r="G338">
            <v>0</v>
          </cell>
          <cell r="H338">
            <v>0</v>
          </cell>
          <cell r="I338">
            <v>0</v>
          </cell>
          <cell r="J338">
            <v>0</v>
          </cell>
          <cell r="K338">
            <v>0</v>
          </cell>
        </row>
        <row r="339">
          <cell r="F339">
            <v>-6015</v>
          </cell>
          <cell r="G339">
            <v>0</v>
          </cell>
          <cell r="H339">
            <v>-6015</v>
          </cell>
          <cell r="I339">
            <v>0</v>
          </cell>
          <cell r="J339">
            <v>-6015</v>
          </cell>
          <cell r="K339">
            <v>-6015</v>
          </cell>
        </row>
        <row r="340">
          <cell r="F340">
            <v>0</v>
          </cell>
          <cell r="G340">
            <v>0</v>
          </cell>
          <cell r="H340">
            <v>0</v>
          </cell>
          <cell r="I340">
            <v>0</v>
          </cell>
          <cell r="J340">
            <v>0</v>
          </cell>
          <cell r="K340">
            <v>0</v>
          </cell>
        </row>
        <row r="341">
          <cell r="F341">
            <v>-3497</v>
          </cell>
          <cell r="G341">
            <v>0</v>
          </cell>
          <cell r="H341">
            <v>-3497</v>
          </cell>
          <cell r="I341">
            <v>0</v>
          </cell>
          <cell r="J341">
            <v>-3497</v>
          </cell>
          <cell r="K341">
            <v>-1</v>
          </cell>
        </row>
        <row r="342">
          <cell r="F342">
            <v>22</v>
          </cell>
          <cell r="G342">
            <v>0</v>
          </cell>
          <cell r="H342">
            <v>22</v>
          </cell>
          <cell r="I342">
            <v>0</v>
          </cell>
          <cell r="J342">
            <v>22</v>
          </cell>
          <cell r="K342">
            <v>-1579</v>
          </cell>
        </row>
        <row r="343">
          <cell r="F343">
            <v>-9714</v>
          </cell>
          <cell r="G343">
            <v>0</v>
          </cell>
          <cell r="H343">
            <v>-9714</v>
          </cell>
          <cell r="I343">
            <v>0</v>
          </cell>
          <cell r="J343">
            <v>-9714</v>
          </cell>
          <cell r="K343">
            <v>-2075</v>
          </cell>
        </row>
        <row r="344">
          <cell r="F344">
            <v>1327</v>
          </cell>
          <cell r="G344">
            <v>0</v>
          </cell>
          <cell r="H344">
            <v>1327</v>
          </cell>
          <cell r="I344">
            <v>0</v>
          </cell>
          <cell r="J344">
            <v>1327</v>
          </cell>
          <cell r="K344">
            <v>-1805</v>
          </cell>
        </row>
        <row r="345">
          <cell r="F345">
            <v>-575</v>
          </cell>
          <cell r="G345">
            <v>0</v>
          </cell>
          <cell r="H345">
            <v>-575</v>
          </cell>
          <cell r="I345">
            <v>0</v>
          </cell>
          <cell r="J345">
            <v>-575</v>
          </cell>
          <cell r="K345">
            <v>0</v>
          </cell>
        </row>
        <row r="346">
          <cell r="F346">
            <v>448</v>
          </cell>
          <cell r="G346">
            <v>0</v>
          </cell>
          <cell r="H346">
            <v>448</v>
          </cell>
          <cell r="I346">
            <v>0</v>
          </cell>
          <cell r="J346">
            <v>448</v>
          </cell>
          <cell r="K346">
            <v>448</v>
          </cell>
        </row>
        <row r="347">
          <cell r="F347">
            <v>-2174</v>
          </cell>
          <cell r="G347">
            <v>0</v>
          </cell>
          <cell r="H347">
            <v>-2174</v>
          </cell>
          <cell r="I347">
            <v>0</v>
          </cell>
          <cell r="J347">
            <v>-2174</v>
          </cell>
          <cell r="K347">
            <v>212</v>
          </cell>
        </row>
        <row r="348">
          <cell r="F348">
            <v>-3044</v>
          </cell>
          <cell r="G348">
            <v>0</v>
          </cell>
          <cell r="H348">
            <v>-3044</v>
          </cell>
          <cell r="I348">
            <v>0</v>
          </cell>
          <cell r="J348">
            <v>-3044</v>
          </cell>
          <cell r="K348">
            <v>-2672</v>
          </cell>
        </row>
        <row r="349">
          <cell r="F349">
            <v>-3419</v>
          </cell>
          <cell r="G349">
            <v>0</v>
          </cell>
          <cell r="H349">
            <v>-3419</v>
          </cell>
          <cell r="I349">
            <v>0</v>
          </cell>
          <cell r="J349">
            <v>-3419</v>
          </cell>
          <cell r="K349">
            <v>0</v>
          </cell>
        </row>
        <row r="350">
          <cell r="F350">
            <v>1</v>
          </cell>
          <cell r="G350">
            <v>0</v>
          </cell>
          <cell r="H350">
            <v>1</v>
          </cell>
          <cell r="I350">
            <v>0</v>
          </cell>
          <cell r="J350">
            <v>1</v>
          </cell>
          <cell r="K350">
            <v>0</v>
          </cell>
        </row>
        <row r="351">
          <cell r="F351">
            <v>-925</v>
          </cell>
          <cell r="G351">
            <v>0</v>
          </cell>
          <cell r="H351">
            <v>-925</v>
          </cell>
          <cell r="I351">
            <v>0</v>
          </cell>
          <cell r="J351">
            <v>-925</v>
          </cell>
          <cell r="K351">
            <v>0</v>
          </cell>
        </row>
        <row r="352">
          <cell r="F352">
            <v>221</v>
          </cell>
          <cell r="G352">
            <v>0</v>
          </cell>
          <cell r="H352">
            <v>221</v>
          </cell>
          <cell r="I352">
            <v>0</v>
          </cell>
          <cell r="J352">
            <v>221</v>
          </cell>
          <cell r="K352">
            <v>-6766</v>
          </cell>
        </row>
        <row r="353">
          <cell r="F353">
            <v>267</v>
          </cell>
          <cell r="G353">
            <v>0</v>
          </cell>
          <cell r="H353">
            <v>267</v>
          </cell>
          <cell r="I353">
            <v>0</v>
          </cell>
          <cell r="J353">
            <v>267</v>
          </cell>
          <cell r="K353">
            <v>-982</v>
          </cell>
        </row>
        <row r="354">
          <cell r="F354">
            <v>-2004</v>
          </cell>
          <cell r="G354">
            <v>0</v>
          </cell>
          <cell r="H354">
            <v>-2004</v>
          </cell>
          <cell r="I354">
            <v>0</v>
          </cell>
          <cell r="J354">
            <v>-2004</v>
          </cell>
          <cell r="K354">
            <v>-2000</v>
          </cell>
        </row>
        <row r="355">
          <cell r="F355">
            <v>-1367</v>
          </cell>
          <cell r="G355">
            <v>0</v>
          </cell>
          <cell r="H355">
            <v>-1367</v>
          </cell>
          <cell r="I355">
            <v>0</v>
          </cell>
          <cell r="J355">
            <v>-1367</v>
          </cell>
          <cell r="K355">
            <v>-4008</v>
          </cell>
        </row>
        <row r="356">
          <cell r="F356">
            <v>269</v>
          </cell>
          <cell r="G356">
            <v>0</v>
          </cell>
          <cell r="H356">
            <v>269</v>
          </cell>
          <cell r="I356">
            <v>0</v>
          </cell>
          <cell r="J356">
            <v>269</v>
          </cell>
          <cell r="K356">
            <v>269</v>
          </cell>
        </row>
        <row r="357">
          <cell r="F357">
            <v>1</v>
          </cell>
          <cell r="G357">
            <v>0</v>
          </cell>
          <cell r="H357">
            <v>1</v>
          </cell>
          <cell r="I357">
            <v>0</v>
          </cell>
          <cell r="J357">
            <v>1</v>
          </cell>
          <cell r="K357">
            <v>-225</v>
          </cell>
        </row>
        <row r="358">
          <cell r="F358">
            <v>-202</v>
          </cell>
          <cell r="G358">
            <v>0</v>
          </cell>
          <cell r="H358">
            <v>-202</v>
          </cell>
          <cell r="I358">
            <v>0</v>
          </cell>
          <cell r="J358">
            <v>-202</v>
          </cell>
          <cell r="K358">
            <v>-202</v>
          </cell>
        </row>
        <row r="359">
          <cell r="F359">
            <v>-3250</v>
          </cell>
          <cell r="G359">
            <v>0</v>
          </cell>
          <cell r="H359">
            <v>-3250</v>
          </cell>
          <cell r="I359">
            <v>0</v>
          </cell>
          <cell r="J359">
            <v>-3250</v>
          </cell>
          <cell r="K359">
            <v>-2884</v>
          </cell>
        </row>
        <row r="360">
          <cell r="F360">
            <v>0</v>
          </cell>
          <cell r="G360">
            <v>0</v>
          </cell>
          <cell r="H360">
            <v>0</v>
          </cell>
          <cell r="I360">
            <v>0</v>
          </cell>
          <cell r="J360">
            <v>0</v>
          </cell>
          <cell r="K360">
            <v>-875</v>
          </cell>
        </row>
        <row r="361">
          <cell r="F361">
            <v>-62</v>
          </cell>
          <cell r="G361">
            <v>0</v>
          </cell>
          <cell r="H361">
            <v>-62</v>
          </cell>
          <cell r="I361">
            <v>0</v>
          </cell>
          <cell r="J361">
            <v>-62</v>
          </cell>
          <cell r="K361">
            <v>0</v>
          </cell>
        </row>
        <row r="362">
          <cell r="F362">
            <v>-4715</v>
          </cell>
          <cell r="G362">
            <v>0</v>
          </cell>
          <cell r="H362">
            <v>-4715</v>
          </cell>
          <cell r="I362">
            <v>0</v>
          </cell>
          <cell r="J362">
            <v>-4715</v>
          </cell>
          <cell r="K362">
            <v>0</v>
          </cell>
        </row>
        <row r="363">
          <cell r="F363">
            <v>-1528</v>
          </cell>
          <cell r="G363">
            <v>0</v>
          </cell>
          <cell r="H363">
            <v>-1528</v>
          </cell>
          <cell r="I363">
            <v>0</v>
          </cell>
          <cell r="J363">
            <v>-1528</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-826</v>
          </cell>
          <cell r="G371">
            <v>0</v>
          </cell>
          <cell r="H371">
            <v>-826</v>
          </cell>
          <cell r="I371">
            <v>0</v>
          </cell>
          <cell r="J371">
            <v>-826</v>
          </cell>
          <cell r="K371">
            <v>-826</v>
          </cell>
        </row>
        <row r="372">
          <cell r="F372">
            <v>-21078</v>
          </cell>
          <cell r="G372">
            <v>0</v>
          </cell>
          <cell r="H372">
            <v>-21078</v>
          </cell>
          <cell r="I372">
            <v>0</v>
          </cell>
          <cell r="J372">
            <v>-21078</v>
          </cell>
          <cell r="K372">
            <v>-20598</v>
          </cell>
        </row>
        <row r="373">
          <cell r="F373">
            <v>0</v>
          </cell>
          <cell r="G373">
            <v>0</v>
          </cell>
          <cell r="H373">
            <v>0</v>
          </cell>
          <cell r="I373">
            <v>0</v>
          </cell>
          <cell r="J373">
            <v>0</v>
          </cell>
          <cell r="K373">
            <v>0</v>
          </cell>
        </row>
        <row r="374">
          <cell r="F374">
            <v>-588</v>
          </cell>
          <cell r="G374">
            <v>0</v>
          </cell>
          <cell r="H374">
            <v>-588</v>
          </cell>
          <cell r="I374">
            <v>0</v>
          </cell>
          <cell r="J374">
            <v>-588</v>
          </cell>
          <cell r="K374">
            <v>-64</v>
          </cell>
        </row>
        <row r="375">
          <cell r="F375">
            <v>-17</v>
          </cell>
          <cell r="G375">
            <v>0</v>
          </cell>
          <cell r="H375">
            <v>-17</v>
          </cell>
          <cell r="I375">
            <v>0</v>
          </cell>
          <cell r="J375">
            <v>-17</v>
          </cell>
          <cell r="K375">
            <v>-273</v>
          </cell>
        </row>
        <row r="376">
          <cell r="F376">
            <v>-1073</v>
          </cell>
          <cell r="G376">
            <v>0</v>
          </cell>
          <cell r="H376">
            <v>-1073</v>
          </cell>
          <cell r="I376">
            <v>0</v>
          </cell>
          <cell r="J376">
            <v>-1073</v>
          </cell>
          <cell r="K376">
            <v>128</v>
          </cell>
        </row>
        <row r="377">
          <cell r="F377">
            <v>230</v>
          </cell>
          <cell r="G377">
            <v>0</v>
          </cell>
          <cell r="H377">
            <v>230</v>
          </cell>
          <cell r="I377">
            <v>0</v>
          </cell>
          <cell r="J377">
            <v>230</v>
          </cell>
          <cell r="K377">
            <v>-289</v>
          </cell>
        </row>
        <row r="378">
          <cell r="F378">
            <v>-92</v>
          </cell>
          <cell r="G378">
            <v>0</v>
          </cell>
          <cell r="H378">
            <v>-92</v>
          </cell>
          <cell r="I378">
            <v>0</v>
          </cell>
          <cell r="J378">
            <v>-92</v>
          </cell>
          <cell r="K378">
            <v>0</v>
          </cell>
        </row>
        <row r="379">
          <cell r="F379">
            <v>0</v>
          </cell>
          <cell r="G379">
            <v>0</v>
          </cell>
          <cell r="H379">
            <v>0</v>
          </cell>
          <cell r="I379">
            <v>0</v>
          </cell>
          <cell r="J379">
            <v>0</v>
          </cell>
          <cell r="K379">
            <v>0</v>
          </cell>
        </row>
        <row r="380">
          <cell r="F380">
            <v>-358</v>
          </cell>
          <cell r="G380">
            <v>0</v>
          </cell>
          <cell r="H380">
            <v>-358</v>
          </cell>
          <cell r="I380">
            <v>0</v>
          </cell>
          <cell r="J380">
            <v>-358</v>
          </cell>
          <cell r="K380">
            <v>0</v>
          </cell>
        </row>
        <row r="381">
          <cell r="F381">
            <v>-485</v>
          </cell>
          <cell r="G381">
            <v>0</v>
          </cell>
          <cell r="H381">
            <v>-485</v>
          </cell>
          <cell r="I381">
            <v>0</v>
          </cell>
          <cell r="J381">
            <v>-485</v>
          </cell>
          <cell r="K381">
            <v>-413</v>
          </cell>
        </row>
        <row r="382">
          <cell r="F382">
            <v>-548</v>
          </cell>
          <cell r="G382">
            <v>0</v>
          </cell>
          <cell r="H382">
            <v>-548</v>
          </cell>
          <cell r="I382">
            <v>0</v>
          </cell>
          <cell r="J382">
            <v>-548</v>
          </cell>
          <cell r="K382">
            <v>0</v>
          </cell>
        </row>
        <row r="383">
          <cell r="F383">
            <v>-1</v>
          </cell>
          <cell r="G383">
            <v>0</v>
          </cell>
          <cell r="H383">
            <v>-1</v>
          </cell>
          <cell r="I383">
            <v>0</v>
          </cell>
          <cell r="J383">
            <v>-1</v>
          </cell>
          <cell r="K383">
            <v>0</v>
          </cell>
        </row>
        <row r="384">
          <cell r="F384">
            <v>-141</v>
          </cell>
          <cell r="G384">
            <v>0</v>
          </cell>
          <cell r="H384">
            <v>-141</v>
          </cell>
          <cell r="I384">
            <v>0</v>
          </cell>
          <cell r="J384">
            <v>-141</v>
          </cell>
          <cell r="K384">
            <v>0</v>
          </cell>
        </row>
        <row r="385">
          <cell r="F385">
            <v>-1</v>
          </cell>
          <cell r="G385">
            <v>0</v>
          </cell>
          <cell r="H385">
            <v>-1</v>
          </cell>
          <cell r="I385">
            <v>0</v>
          </cell>
          <cell r="J385">
            <v>-1</v>
          </cell>
          <cell r="K385">
            <v>-1118</v>
          </cell>
        </row>
        <row r="386">
          <cell r="F386">
            <v>0</v>
          </cell>
          <cell r="G386">
            <v>0</v>
          </cell>
          <cell r="H386">
            <v>0</v>
          </cell>
          <cell r="I386">
            <v>0</v>
          </cell>
          <cell r="J386">
            <v>0</v>
          </cell>
          <cell r="K386">
            <v>-200</v>
          </cell>
        </row>
        <row r="387">
          <cell r="F387">
            <v>-304</v>
          </cell>
          <cell r="G387">
            <v>0</v>
          </cell>
          <cell r="H387">
            <v>-304</v>
          </cell>
          <cell r="I387">
            <v>0</v>
          </cell>
          <cell r="J387">
            <v>-304</v>
          </cell>
          <cell r="K387">
            <v>-320</v>
          </cell>
        </row>
        <row r="388">
          <cell r="F388">
            <v>-188</v>
          </cell>
          <cell r="G388">
            <v>0</v>
          </cell>
          <cell r="H388">
            <v>-188</v>
          </cell>
          <cell r="I388">
            <v>0</v>
          </cell>
          <cell r="J388">
            <v>-188</v>
          </cell>
          <cell r="K388">
            <v>-641</v>
          </cell>
        </row>
        <row r="389">
          <cell r="F389">
            <v>0</v>
          </cell>
          <cell r="G389">
            <v>0</v>
          </cell>
          <cell r="H389">
            <v>0</v>
          </cell>
          <cell r="I389">
            <v>0</v>
          </cell>
          <cell r="J389">
            <v>0</v>
          </cell>
          <cell r="K389">
            <v>0</v>
          </cell>
        </row>
        <row r="390">
          <cell r="F390">
            <v>1</v>
          </cell>
          <cell r="G390">
            <v>0</v>
          </cell>
          <cell r="H390">
            <v>1</v>
          </cell>
          <cell r="I390">
            <v>0</v>
          </cell>
          <cell r="J390">
            <v>1</v>
          </cell>
          <cell r="K390">
            <v>-36</v>
          </cell>
        </row>
        <row r="391">
          <cell r="F391">
            <v>600</v>
          </cell>
          <cell r="G391">
            <v>0</v>
          </cell>
          <cell r="H391">
            <v>600</v>
          </cell>
          <cell r="I391">
            <v>0</v>
          </cell>
          <cell r="J391">
            <v>600</v>
          </cell>
          <cell r="K391">
            <v>600</v>
          </cell>
        </row>
        <row r="392">
          <cell r="F392">
            <v>-715</v>
          </cell>
          <cell r="G392">
            <v>0</v>
          </cell>
          <cell r="H392">
            <v>-715</v>
          </cell>
          <cell r="I392">
            <v>0</v>
          </cell>
          <cell r="J392">
            <v>-715</v>
          </cell>
          <cell r="K392">
            <v>-461</v>
          </cell>
        </row>
        <row r="393">
          <cell r="F393">
            <v>0</v>
          </cell>
          <cell r="G393">
            <v>0</v>
          </cell>
          <cell r="H393">
            <v>0</v>
          </cell>
          <cell r="I393">
            <v>0</v>
          </cell>
          <cell r="J393">
            <v>0</v>
          </cell>
          <cell r="K393">
            <v>-140</v>
          </cell>
        </row>
        <row r="394">
          <cell r="F394">
            <v>0</v>
          </cell>
          <cell r="G394">
            <v>0</v>
          </cell>
          <cell r="H394">
            <v>0</v>
          </cell>
          <cell r="I394">
            <v>0</v>
          </cell>
          <cell r="J394">
            <v>0</v>
          </cell>
          <cell r="K394">
            <v>0</v>
          </cell>
        </row>
        <row r="395">
          <cell r="F395">
            <v>-754</v>
          </cell>
          <cell r="G395">
            <v>0</v>
          </cell>
          <cell r="H395">
            <v>-754</v>
          </cell>
          <cell r="I395">
            <v>0</v>
          </cell>
          <cell r="J395">
            <v>-754</v>
          </cell>
          <cell r="K395">
            <v>0</v>
          </cell>
        </row>
        <row r="396">
          <cell r="F396">
            <v>-240</v>
          </cell>
          <cell r="G396">
            <v>0</v>
          </cell>
          <cell r="H396">
            <v>-240</v>
          </cell>
          <cell r="I396">
            <v>0</v>
          </cell>
          <cell r="J396">
            <v>-240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-148732</v>
          </cell>
          <cell r="G400">
            <v>0</v>
          </cell>
          <cell r="H400">
            <v>-148732</v>
          </cell>
          <cell r="I400">
            <v>0</v>
          </cell>
          <cell r="J400">
            <v>-148732</v>
          </cell>
          <cell r="K400">
            <v>-810664</v>
          </cell>
        </row>
        <row r="401">
          <cell r="F401">
            <v>-45551</v>
          </cell>
          <cell r="G401">
            <v>0</v>
          </cell>
          <cell r="H401">
            <v>-45551</v>
          </cell>
          <cell r="I401">
            <v>0</v>
          </cell>
          <cell r="J401">
            <v>-45551</v>
          </cell>
          <cell r="K401">
            <v>-361063</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-89746</v>
          </cell>
          <cell r="G405">
            <v>0</v>
          </cell>
          <cell r="H405">
            <v>-89746</v>
          </cell>
          <cell r="I405">
            <v>0</v>
          </cell>
          <cell r="J405">
            <v>-89746</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-750</v>
          </cell>
          <cell r="G413">
            <v>0</v>
          </cell>
          <cell r="H413">
            <v>-750</v>
          </cell>
          <cell r="I413">
            <v>0</v>
          </cell>
          <cell r="J413">
            <v>-750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-102635</v>
          </cell>
          <cell r="G417">
            <v>0</v>
          </cell>
          <cell r="H417">
            <v>-102635</v>
          </cell>
          <cell r="I417">
            <v>0</v>
          </cell>
          <cell r="J417">
            <v>-102635</v>
          </cell>
          <cell r="K417">
            <v>-59315</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-1</v>
          </cell>
          <cell r="G424">
            <v>0</v>
          </cell>
          <cell r="H424">
            <v>-1</v>
          </cell>
          <cell r="I424">
            <v>0</v>
          </cell>
          <cell r="J424">
            <v>-1</v>
          </cell>
          <cell r="K424">
            <v>0</v>
          </cell>
        </row>
        <row r="425">
          <cell r="F425">
            <v>-49732</v>
          </cell>
          <cell r="G425">
            <v>0</v>
          </cell>
          <cell r="H425">
            <v>-49732</v>
          </cell>
          <cell r="I425">
            <v>0</v>
          </cell>
          <cell r="J425">
            <v>-49732</v>
          </cell>
          <cell r="K425">
            <v>-2</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-900</v>
          </cell>
          <cell r="G437">
            <v>0</v>
          </cell>
          <cell r="H437">
            <v>-900</v>
          </cell>
          <cell r="I437">
            <v>0</v>
          </cell>
          <cell r="J437">
            <v>-900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-232</v>
          </cell>
          <cell r="G443">
            <v>0</v>
          </cell>
          <cell r="H443">
            <v>-232</v>
          </cell>
          <cell r="I443">
            <v>0</v>
          </cell>
          <cell r="J443">
            <v>-232</v>
          </cell>
          <cell r="K443">
            <v>-232</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-61460</v>
          </cell>
          <cell r="G446">
            <v>0</v>
          </cell>
          <cell r="H446">
            <v>-61460</v>
          </cell>
          <cell r="I446">
            <v>0</v>
          </cell>
          <cell r="J446">
            <v>-61460</v>
          </cell>
          <cell r="K446">
            <v>-32660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-581377</v>
          </cell>
          <cell r="G457">
            <v>0</v>
          </cell>
          <cell r="H457">
            <v>-581377</v>
          </cell>
          <cell r="I457">
            <v>0</v>
          </cell>
          <cell r="J457">
            <v>-581377</v>
          </cell>
          <cell r="K457">
            <v>-1320126</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-1239983</v>
          </cell>
          <cell r="G467">
            <v>0</v>
          </cell>
          <cell r="H467">
            <v>-1239983</v>
          </cell>
          <cell r="I467">
            <v>0</v>
          </cell>
          <cell r="J467">
            <v>-1239983</v>
          </cell>
          <cell r="K467">
            <v>-6867633</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194282</v>
          </cell>
          <cell r="G472">
            <v>0</v>
          </cell>
          <cell r="H472">
            <v>194282</v>
          </cell>
          <cell r="I472">
            <v>0</v>
          </cell>
          <cell r="J472">
            <v>194282</v>
          </cell>
          <cell r="K472">
            <v>808030</v>
          </cell>
        </row>
        <row r="473">
          <cell r="F473">
            <v>0</v>
          </cell>
          <cell r="G473">
            <v>0</v>
          </cell>
          <cell r="H473">
            <v>0</v>
          </cell>
          <cell r="I473">
            <v>0</v>
          </cell>
          <cell r="J473">
            <v>0</v>
          </cell>
          <cell r="K473">
            <v>76258</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-3053890</v>
          </cell>
          <cell r="G477">
            <v>0</v>
          </cell>
          <cell r="H477">
            <v>-3053890</v>
          </cell>
          <cell r="I477">
            <v>0</v>
          </cell>
          <cell r="J477">
            <v>-3053890</v>
          </cell>
          <cell r="K477">
            <v>-9886359</v>
          </cell>
        </row>
        <row r="478">
          <cell r="F478">
            <v>0</v>
          </cell>
          <cell r="G478">
            <v>0</v>
          </cell>
          <cell r="H478">
            <v>0</v>
          </cell>
          <cell r="I478">
            <v>0</v>
          </cell>
          <cell r="J478">
            <v>0</v>
          </cell>
          <cell r="K478">
            <v>-339045</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-1369343</v>
          </cell>
          <cell r="G486">
            <v>0</v>
          </cell>
          <cell r="H486">
            <v>-1369343</v>
          </cell>
          <cell r="I486">
            <v>0</v>
          </cell>
          <cell r="J486">
            <v>-1369343</v>
          </cell>
          <cell r="K486">
            <v>-3992489</v>
          </cell>
        </row>
        <row r="487">
          <cell r="F487">
            <v>0</v>
          </cell>
          <cell r="G487">
            <v>0</v>
          </cell>
          <cell r="H487">
            <v>0</v>
          </cell>
          <cell r="I487">
            <v>0</v>
          </cell>
          <cell r="J487">
            <v>0</v>
          </cell>
          <cell r="K487">
            <v>0</v>
          </cell>
        </row>
        <row r="488">
          <cell r="F488">
            <v>0</v>
          </cell>
          <cell r="G488">
            <v>0</v>
          </cell>
          <cell r="H488">
            <v>0</v>
          </cell>
          <cell r="I488">
            <v>0</v>
          </cell>
          <cell r="J488">
            <v>0</v>
          </cell>
          <cell r="K488">
            <v>-24652</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-95283</v>
          </cell>
          <cell r="G492">
            <v>0</v>
          </cell>
          <cell r="H492">
            <v>-95283</v>
          </cell>
          <cell r="I492">
            <v>0</v>
          </cell>
          <cell r="J492">
            <v>-95283</v>
          </cell>
          <cell r="K492">
            <v>-386023</v>
          </cell>
        </row>
        <row r="493">
          <cell r="F493">
            <v>-5564217</v>
          </cell>
          <cell r="G493">
            <v>0</v>
          </cell>
          <cell r="H493">
            <v>-5564217</v>
          </cell>
          <cell r="I493">
            <v>0</v>
          </cell>
          <cell r="J493">
            <v>-5564217</v>
          </cell>
          <cell r="K493">
            <v>-20611913</v>
          </cell>
        </row>
        <row r="495">
          <cell r="F495">
            <v>0</v>
          </cell>
          <cell r="G495">
            <v>0</v>
          </cell>
          <cell r="H495">
            <v>0</v>
          </cell>
          <cell r="I495">
            <v>0</v>
          </cell>
          <cell r="J495">
            <v>0</v>
          </cell>
          <cell r="K495">
            <v>363697</v>
          </cell>
        </row>
        <row r="496">
          <cell r="F496">
            <v>772873</v>
          </cell>
          <cell r="G496">
            <v>0</v>
          </cell>
          <cell r="H496">
            <v>772873</v>
          </cell>
          <cell r="I496">
            <v>0</v>
          </cell>
          <cell r="J496">
            <v>772873</v>
          </cell>
          <cell r="K496">
            <v>2020912</v>
          </cell>
        </row>
        <row r="497">
          <cell r="F497">
            <v>0</v>
          </cell>
          <cell r="G497">
            <v>0</v>
          </cell>
          <cell r="H497">
            <v>0</v>
          </cell>
          <cell r="I497">
            <v>0</v>
          </cell>
          <cell r="J497">
            <v>0</v>
          </cell>
          <cell r="K497">
            <v>0</v>
          </cell>
        </row>
        <row r="498">
          <cell r="F498">
            <v>0</v>
          </cell>
          <cell r="G498">
            <v>0</v>
          </cell>
          <cell r="H498">
            <v>0</v>
          </cell>
          <cell r="I498">
            <v>0</v>
          </cell>
          <cell r="J498">
            <v>0</v>
          </cell>
          <cell r="K498">
            <v>6015</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709038</v>
          </cell>
          <cell r="G504">
            <v>0</v>
          </cell>
          <cell r="H504">
            <v>709038</v>
          </cell>
          <cell r="I504">
            <v>0</v>
          </cell>
          <cell r="J504">
            <v>709038</v>
          </cell>
          <cell r="K504">
            <v>1756916</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-98999</v>
          </cell>
          <cell r="G512">
            <v>0</v>
          </cell>
          <cell r="H512">
            <v>-98999</v>
          </cell>
          <cell r="I512">
            <v>0</v>
          </cell>
          <cell r="J512">
            <v>-98999</v>
          </cell>
          <cell r="K512">
            <v>-422007</v>
          </cell>
        </row>
        <row r="513">
          <cell r="F513">
            <v>0</v>
          </cell>
          <cell r="G513">
            <v>0</v>
          </cell>
          <cell r="H513">
            <v>0</v>
          </cell>
          <cell r="I513">
            <v>0</v>
          </cell>
          <cell r="J513">
            <v>0</v>
          </cell>
          <cell r="K513">
            <v>-26647</v>
          </cell>
        </row>
        <row r="514">
          <cell r="F514">
            <v>154764</v>
          </cell>
          <cell r="G514">
            <v>0</v>
          </cell>
          <cell r="H514">
            <v>154764</v>
          </cell>
          <cell r="I514">
            <v>0</v>
          </cell>
          <cell r="J514">
            <v>154764</v>
          </cell>
          <cell r="K514">
            <v>558550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-49612</v>
          </cell>
        </row>
        <row r="523">
          <cell r="F523">
            <v>1537676</v>
          </cell>
          <cell r="G523">
            <v>0</v>
          </cell>
          <cell r="H523">
            <v>1537676</v>
          </cell>
          <cell r="I523">
            <v>0</v>
          </cell>
          <cell r="J523">
            <v>1537676</v>
          </cell>
          <cell r="K523">
            <v>4207824</v>
          </cell>
        </row>
        <row r="525">
          <cell r="F525">
            <v>-44096307</v>
          </cell>
          <cell r="G525">
            <v>0</v>
          </cell>
          <cell r="H525">
            <v>-44096307</v>
          </cell>
          <cell r="I525">
            <v>0</v>
          </cell>
          <cell r="J525">
            <v>-44096307</v>
          </cell>
          <cell r="K525">
            <v>-38076126</v>
          </cell>
        </row>
        <row r="526">
          <cell r="F526">
            <v>0</v>
          </cell>
          <cell r="G526">
            <v>0</v>
          </cell>
          <cell r="H526">
            <v>0</v>
          </cell>
          <cell r="I526">
            <v>0</v>
          </cell>
          <cell r="J526">
            <v>0</v>
          </cell>
          <cell r="K526">
            <v>0</v>
          </cell>
        </row>
        <row r="527">
          <cell r="F527">
            <v>493076</v>
          </cell>
          <cell r="G527">
            <v>0</v>
          </cell>
          <cell r="H527">
            <v>493076</v>
          </cell>
          <cell r="I527">
            <v>0</v>
          </cell>
          <cell r="J527">
            <v>493076</v>
          </cell>
          <cell r="K527">
            <v>129379</v>
          </cell>
        </row>
        <row r="528">
          <cell r="F528">
            <v>4138178</v>
          </cell>
          <cell r="G528">
            <v>0</v>
          </cell>
          <cell r="H528">
            <v>4138178</v>
          </cell>
          <cell r="I528">
            <v>0</v>
          </cell>
          <cell r="J528">
            <v>4138178</v>
          </cell>
          <cell r="K528">
            <v>2111252</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-8688841</v>
          </cell>
          <cell r="G532">
            <v>0</v>
          </cell>
          <cell r="H532">
            <v>-8688841</v>
          </cell>
          <cell r="I532">
            <v>0</v>
          </cell>
          <cell r="J532">
            <v>-8688841</v>
          </cell>
          <cell r="K532">
            <v>1577914</v>
          </cell>
        </row>
        <row r="533">
          <cell r="F533">
            <v>-5509637</v>
          </cell>
          <cell r="G533">
            <v>0</v>
          </cell>
          <cell r="H533">
            <v>-5509637</v>
          </cell>
          <cell r="I533">
            <v>0</v>
          </cell>
          <cell r="J533">
            <v>-5509637</v>
          </cell>
          <cell r="K533">
            <v>40864</v>
          </cell>
        </row>
        <row r="534">
          <cell r="F534">
            <v>-295736</v>
          </cell>
          <cell r="G534">
            <v>0</v>
          </cell>
          <cell r="H534">
            <v>-295736</v>
          </cell>
          <cell r="I534">
            <v>0</v>
          </cell>
          <cell r="J534">
            <v>-295736</v>
          </cell>
          <cell r="K534">
            <v>-722664</v>
          </cell>
        </row>
        <row r="535">
          <cell r="F535">
            <v>-584032</v>
          </cell>
          <cell r="G535">
            <v>0</v>
          </cell>
          <cell r="H535">
            <v>-584032</v>
          </cell>
          <cell r="I535">
            <v>0</v>
          </cell>
          <cell r="J535">
            <v>-584032</v>
          </cell>
          <cell r="K535">
            <v>-176784</v>
          </cell>
        </row>
        <row r="536">
          <cell r="F536">
            <v>0</v>
          </cell>
          <cell r="G536">
            <v>0</v>
          </cell>
          <cell r="H536">
            <v>0</v>
          </cell>
          <cell r="I536">
            <v>0</v>
          </cell>
          <cell r="J536">
            <v>0</v>
          </cell>
          <cell r="K536">
            <v>0</v>
          </cell>
        </row>
        <row r="537">
          <cell r="F537">
            <v>-107788</v>
          </cell>
          <cell r="G537">
            <v>0</v>
          </cell>
          <cell r="H537">
            <v>-107788</v>
          </cell>
          <cell r="I537">
            <v>0</v>
          </cell>
          <cell r="J537">
            <v>-107788</v>
          </cell>
          <cell r="K537">
            <v>-4941765</v>
          </cell>
        </row>
        <row r="538">
          <cell r="F538">
            <v>743662</v>
          </cell>
          <cell r="G538">
            <v>0</v>
          </cell>
          <cell r="H538">
            <v>743662</v>
          </cell>
          <cell r="I538">
            <v>0</v>
          </cell>
          <cell r="J538">
            <v>743662</v>
          </cell>
          <cell r="K538">
            <v>-64368</v>
          </cell>
        </row>
        <row r="539">
          <cell r="F539">
            <v>-160648</v>
          </cell>
          <cell r="G539">
            <v>0</v>
          </cell>
          <cell r="H539">
            <v>-160648</v>
          </cell>
          <cell r="I539">
            <v>0</v>
          </cell>
          <cell r="J539">
            <v>-160648</v>
          </cell>
          <cell r="K539">
            <v>-236906</v>
          </cell>
        </row>
        <row r="540">
          <cell r="F540">
            <v>-48351820</v>
          </cell>
          <cell r="G540">
            <v>0</v>
          </cell>
          <cell r="H540">
            <v>-48351820</v>
          </cell>
          <cell r="I540">
            <v>0</v>
          </cell>
          <cell r="J540">
            <v>-48351820</v>
          </cell>
          <cell r="K540">
            <v>-38465461</v>
          </cell>
        </row>
        <row r="541">
          <cell r="F541">
            <v>0</v>
          </cell>
          <cell r="G541">
            <v>0</v>
          </cell>
          <cell r="H541">
            <v>0</v>
          </cell>
          <cell r="I541">
            <v>0</v>
          </cell>
          <cell r="J541">
            <v>0</v>
          </cell>
          <cell r="K541">
            <v>0</v>
          </cell>
        </row>
        <row r="542">
          <cell r="F542">
            <v>-438570</v>
          </cell>
          <cell r="G542">
            <v>0</v>
          </cell>
          <cell r="H542">
            <v>-438570</v>
          </cell>
          <cell r="I542">
            <v>0</v>
          </cell>
          <cell r="J542">
            <v>-438570</v>
          </cell>
          <cell r="K542">
            <v>-99525</v>
          </cell>
        </row>
        <row r="543">
          <cell r="F543">
            <v>4073963</v>
          </cell>
          <cell r="G543">
            <v>0</v>
          </cell>
          <cell r="H543">
            <v>4073963</v>
          </cell>
          <cell r="I543">
            <v>0</v>
          </cell>
          <cell r="J543">
            <v>4073963</v>
          </cell>
          <cell r="K543">
            <v>2317047</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-19542783</v>
          </cell>
          <cell r="G547">
            <v>0</v>
          </cell>
          <cell r="H547">
            <v>-19542783</v>
          </cell>
          <cell r="I547">
            <v>0</v>
          </cell>
          <cell r="J547">
            <v>-19542783</v>
          </cell>
          <cell r="K547">
            <v>-12166813</v>
          </cell>
        </row>
        <row r="548">
          <cell r="F548">
            <v>131819</v>
          </cell>
          <cell r="G548">
            <v>0</v>
          </cell>
          <cell r="H548">
            <v>131819</v>
          </cell>
          <cell r="I548">
            <v>0</v>
          </cell>
          <cell r="J548">
            <v>131819</v>
          </cell>
          <cell r="K548">
            <v>-308073</v>
          </cell>
        </row>
        <row r="549">
          <cell r="F549">
            <v>1742335</v>
          </cell>
          <cell r="G549">
            <v>0</v>
          </cell>
          <cell r="H549">
            <v>1742335</v>
          </cell>
          <cell r="I549">
            <v>0</v>
          </cell>
          <cell r="J549">
            <v>1742335</v>
          </cell>
          <cell r="K549">
            <v>1004974</v>
          </cell>
        </row>
        <row r="550">
          <cell r="F550">
            <v>2192593</v>
          </cell>
          <cell r="G550">
            <v>0</v>
          </cell>
          <cell r="H550">
            <v>2192593</v>
          </cell>
          <cell r="I550">
            <v>0</v>
          </cell>
          <cell r="J550">
            <v>2192593</v>
          </cell>
          <cell r="K550">
            <v>51056</v>
          </cell>
        </row>
        <row r="551">
          <cell r="F551">
            <v>0</v>
          </cell>
          <cell r="G551">
            <v>0</v>
          </cell>
          <cell r="H551">
            <v>0</v>
          </cell>
          <cell r="I551">
            <v>0</v>
          </cell>
          <cell r="J551">
            <v>0</v>
          </cell>
          <cell r="K551">
            <v>0</v>
          </cell>
        </row>
        <row r="552">
          <cell r="F552">
            <v>-352466</v>
          </cell>
          <cell r="G552">
            <v>0</v>
          </cell>
          <cell r="H552">
            <v>-352466</v>
          </cell>
          <cell r="I552">
            <v>0</v>
          </cell>
          <cell r="J552">
            <v>-352466</v>
          </cell>
          <cell r="K552">
            <v>69541</v>
          </cell>
        </row>
        <row r="553">
          <cell r="F553">
            <v>117993</v>
          </cell>
          <cell r="G553">
            <v>0</v>
          </cell>
          <cell r="H553">
            <v>117993</v>
          </cell>
          <cell r="I553">
            <v>0</v>
          </cell>
          <cell r="J553">
            <v>117993</v>
          </cell>
          <cell r="K553">
            <v>144640</v>
          </cell>
        </row>
        <row r="554">
          <cell r="F554">
            <v>-36292384</v>
          </cell>
          <cell r="G554">
            <v>0</v>
          </cell>
          <cell r="H554">
            <v>-36292384</v>
          </cell>
          <cell r="I554">
            <v>0</v>
          </cell>
          <cell r="J554">
            <v>-36292384</v>
          </cell>
          <cell r="K554">
            <v>-32564691</v>
          </cell>
        </row>
        <row r="555">
          <cell r="F555">
            <v>0</v>
          </cell>
          <cell r="G555">
            <v>0</v>
          </cell>
          <cell r="H555">
            <v>0</v>
          </cell>
          <cell r="I555">
            <v>0</v>
          </cell>
          <cell r="J555">
            <v>0</v>
          </cell>
          <cell r="K555">
            <v>0</v>
          </cell>
        </row>
        <row r="556">
          <cell r="F556">
            <v>-80428</v>
          </cell>
          <cell r="G556">
            <v>0</v>
          </cell>
          <cell r="H556">
            <v>-80428</v>
          </cell>
          <cell r="I556">
            <v>0</v>
          </cell>
          <cell r="J556">
            <v>-80428</v>
          </cell>
          <cell r="K556">
            <v>-55777</v>
          </cell>
        </row>
        <row r="557">
          <cell r="F557">
            <v>1548742</v>
          </cell>
          <cell r="G557">
            <v>0</v>
          </cell>
          <cell r="H557">
            <v>1548742</v>
          </cell>
          <cell r="I557">
            <v>0</v>
          </cell>
          <cell r="J557">
            <v>1548742</v>
          </cell>
          <cell r="K557">
            <v>990192</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-12520147</v>
          </cell>
          <cell r="G561">
            <v>0</v>
          </cell>
          <cell r="H561">
            <v>-12520147</v>
          </cell>
          <cell r="I561">
            <v>0</v>
          </cell>
          <cell r="J561">
            <v>-12520147</v>
          </cell>
          <cell r="K561">
            <v>-7943884</v>
          </cell>
        </row>
        <row r="562">
          <cell r="F562">
            <v>139525</v>
          </cell>
          <cell r="G562">
            <v>0</v>
          </cell>
          <cell r="H562">
            <v>139525</v>
          </cell>
          <cell r="I562">
            <v>0</v>
          </cell>
          <cell r="J562">
            <v>139525</v>
          </cell>
          <cell r="K562">
            <v>-52000</v>
          </cell>
        </row>
        <row r="563">
          <cell r="F563">
            <v>-11180</v>
          </cell>
          <cell r="G563">
            <v>0</v>
          </cell>
          <cell r="H563">
            <v>-11180</v>
          </cell>
          <cell r="I563">
            <v>0</v>
          </cell>
          <cell r="J563">
            <v>-11180</v>
          </cell>
          <cell r="K563">
            <v>-34207</v>
          </cell>
        </row>
        <row r="564">
          <cell r="F564">
            <v>732976</v>
          </cell>
          <cell r="G564">
            <v>0</v>
          </cell>
          <cell r="H564">
            <v>732976</v>
          </cell>
          <cell r="I564">
            <v>0</v>
          </cell>
          <cell r="J564">
            <v>732976</v>
          </cell>
          <cell r="K564">
            <v>4966</v>
          </cell>
        </row>
        <row r="565">
          <cell r="F565">
            <v>0</v>
          </cell>
          <cell r="G565">
            <v>0</v>
          </cell>
          <cell r="H565">
            <v>0</v>
          </cell>
          <cell r="I565">
            <v>0</v>
          </cell>
          <cell r="J565">
            <v>0</v>
          </cell>
          <cell r="K565">
            <v>0</v>
          </cell>
        </row>
        <row r="566">
          <cell r="F566">
            <v>-391196</v>
          </cell>
          <cell r="G566">
            <v>0</v>
          </cell>
          <cell r="H566">
            <v>-391196</v>
          </cell>
          <cell r="I566">
            <v>0</v>
          </cell>
          <cell r="J566">
            <v>-391196</v>
          </cell>
          <cell r="K566">
            <v>-5173</v>
          </cell>
        </row>
        <row r="567">
          <cell r="F567">
            <v>42654</v>
          </cell>
          <cell r="G567">
            <v>0</v>
          </cell>
          <cell r="H567">
            <v>42654</v>
          </cell>
          <cell r="I567">
            <v>0</v>
          </cell>
          <cell r="J567">
            <v>42654</v>
          </cell>
          <cell r="K567">
            <v>92266</v>
          </cell>
        </row>
        <row r="568">
          <cell r="F568">
            <v>0</v>
          </cell>
          <cell r="G568">
            <v>0</v>
          </cell>
          <cell r="H568">
            <v>0</v>
          </cell>
          <cell r="I568">
            <v>0</v>
          </cell>
          <cell r="J568">
            <v>0</v>
          </cell>
          <cell r="K568">
            <v>-17730681</v>
          </cell>
        </row>
        <row r="569">
          <cell r="F569">
            <v>-161326447</v>
          </cell>
          <cell r="G569">
            <v>0</v>
          </cell>
          <cell r="H569">
            <v>-161326447</v>
          </cell>
          <cell r="I569">
            <v>0</v>
          </cell>
          <cell r="J569">
            <v>-161326447</v>
          </cell>
          <cell r="K569">
            <v>-145110807</v>
          </cell>
        </row>
        <row r="571">
          <cell r="F571">
            <v>0</v>
          </cell>
          <cell r="G571">
            <v>0</v>
          </cell>
          <cell r="H571">
            <v>0</v>
          </cell>
          <cell r="I571">
            <v>0</v>
          </cell>
          <cell r="J571">
            <v>0</v>
          </cell>
          <cell r="K571">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8">
          <cell r="F578">
            <v>-174523</v>
          </cell>
          <cell r="G578">
            <v>0</v>
          </cell>
          <cell r="H578">
            <v>-174523</v>
          </cell>
          <cell r="I578">
            <v>0</v>
          </cell>
          <cell r="J578">
            <v>-174523</v>
          </cell>
          <cell r="K578">
            <v>-5550500</v>
          </cell>
        </row>
        <row r="579">
          <cell r="F579">
            <v>0</v>
          </cell>
          <cell r="G579">
            <v>0</v>
          </cell>
          <cell r="H579">
            <v>0</v>
          </cell>
          <cell r="I579">
            <v>0</v>
          </cell>
          <cell r="J579">
            <v>0</v>
          </cell>
          <cell r="K579">
            <v>0</v>
          </cell>
        </row>
        <row r="580">
          <cell r="F580">
            <v>-29581</v>
          </cell>
          <cell r="G580">
            <v>59162</v>
          </cell>
          <cell r="H580">
            <v>29581</v>
          </cell>
          <cell r="I580">
            <v>0</v>
          </cell>
          <cell r="J580">
            <v>29581</v>
          </cell>
          <cell r="K580">
            <v>4833977</v>
          </cell>
        </row>
        <row r="581">
          <cell r="F581">
            <v>0</v>
          </cell>
          <cell r="G581">
            <v>-29581</v>
          </cell>
          <cell r="H581">
            <v>-29581</v>
          </cell>
          <cell r="I581">
            <v>0</v>
          </cell>
          <cell r="J581">
            <v>-29581</v>
          </cell>
          <cell r="K581">
            <v>371355</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-179900</v>
          </cell>
          <cell r="G584">
            <v>0</v>
          </cell>
          <cell r="H584">
            <v>-179900</v>
          </cell>
          <cell r="I584">
            <v>0</v>
          </cell>
          <cell r="J584">
            <v>-179900</v>
          </cell>
          <cell r="K584">
            <v>439892</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-4200</v>
          </cell>
          <cell r="G587">
            <v>0</v>
          </cell>
          <cell r="H587">
            <v>-4200</v>
          </cell>
          <cell r="I587">
            <v>0</v>
          </cell>
          <cell r="J587">
            <v>-4200</v>
          </cell>
          <cell r="K587">
            <v>191525</v>
          </cell>
        </row>
        <row r="588">
          <cell r="F588">
            <v>-388204</v>
          </cell>
          <cell r="G588">
            <v>29581</v>
          </cell>
          <cell r="H588">
            <v>-358623</v>
          </cell>
          <cell r="I588">
            <v>0</v>
          </cell>
          <cell r="J588">
            <v>-358623</v>
          </cell>
          <cell r="K588">
            <v>286249</v>
          </cell>
        </row>
        <row r="590">
          <cell r="F590">
            <v>142625</v>
          </cell>
          <cell r="G590">
            <v>0</v>
          </cell>
          <cell r="H590">
            <v>142625</v>
          </cell>
          <cell r="I590">
            <v>0</v>
          </cell>
          <cell r="J590">
            <v>142625</v>
          </cell>
          <cell r="K590">
            <v>591315</v>
          </cell>
        </row>
        <row r="591">
          <cell r="F591">
            <v>0</v>
          </cell>
          <cell r="G591">
            <v>0</v>
          </cell>
          <cell r="H591">
            <v>0</v>
          </cell>
          <cell r="I591">
            <v>0</v>
          </cell>
          <cell r="J591">
            <v>0</v>
          </cell>
          <cell r="K591">
            <v>0</v>
          </cell>
        </row>
        <row r="592">
          <cell r="F592">
            <v>0</v>
          </cell>
          <cell r="G592">
            <v>0</v>
          </cell>
          <cell r="H592">
            <v>0</v>
          </cell>
          <cell r="I592">
            <v>0</v>
          </cell>
          <cell r="J592">
            <v>0</v>
          </cell>
          <cell r="K592">
            <v>-58540</v>
          </cell>
        </row>
        <row r="593">
          <cell r="F593">
            <v>-90973</v>
          </cell>
          <cell r="G593">
            <v>0</v>
          </cell>
          <cell r="H593">
            <v>-90973</v>
          </cell>
          <cell r="I593">
            <v>0</v>
          </cell>
          <cell r="J593">
            <v>-90973</v>
          </cell>
          <cell r="K593">
            <v>906</v>
          </cell>
        </row>
        <row r="594">
          <cell r="F594">
            <v>0</v>
          </cell>
          <cell r="G594">
            <v>0</v>
          </cell>
          <cell r="H594">
            <v>0</v>
          </cell>
          <cell r="I594">
            <v>0</v>
          </cell>
          <cell r="J594">
            <v>0</v>
          </cell>
          <cell r="K594">
            <v>0</v>
          </cell>
        </row>
        <row r="595">
          <cell r="F595">
            <v>0</v>
          </cell>
          <cell r="G595">
            <v>0</v>
          </cell>
          <cell r="H595">
            <v>0</v>
          </cell>
          <cell r="I595">
            <v>0</v>
          </cell>
          <cell r="J595">
            <v>0</v>
          </cell>
          <cell r="K595">
            <v>155</v>
          </cell>
        </row>
        <row r="596">
          <cell r="F596">
            <v>0</v>
          </cell>
          <cell r="G596">
            <v>0</v>
          </cell>
          <cell r="H596">
            <v>0</v>
          </cell>
          <cell r="I596">
            <v>0</v>
          </cell>
          <cell r="J596">
            <v>0</v>
          </cell>
          <cell r="K596">
            <v>0</v>
          </cell>
        </row>
        <row r="597">
          <cell r="F597">
            <v>-24267</v>
          </cell>
          <cell r="G597">
            <v>0</v>
          </cell>
          <cell r="H597">
            <v>-24267</v>
          </cell>
          <cell r="I597">
            <v>0</v>
          </cell>
          <cell r="J597">
            <v>-24267</v>
          </cell>
          <cell r="K597">
            <v>-109081</v>
          </cell>
        </row>
        <row r="598">
          <cell r="F598">
            <v>0</v>
          </cell>
          <cell r="G598">
            <v>0</v>
          </cell>
          <cell r="H598">
            <v>0</v>
          </cell>
          <cell r="I598">
            <v>0</v>
          </cell>
          <cell r="J598">
            <v>0</v>
          </cell>
          <cell r="K598">
            <v>2173</v>
          </cell>
        </row>
        <row r="599">
          <cell r="F599">
            <v>47631</v>
          </cell>
          <cell r="G599">
            <v>0</v>
          </cell>
          <cell r="H599">
            <v>47631</v>
          </cell>
          <cell r="I599">
            <v>0</v>
          </cell>
          <cell r="J599">
            <v>47631</v>
          </cell>
          <cell r="K599">
            <v>728663</v>
          </cell>
        </row>
        <row r="600">
          <cell r="F600">
            <v>0</v>
          </cell>
          <cell r="G600">
            <v>0</v>
          </cell>
          <cell r="H600">
            <v>0</v>
          </cell>
          <cell r="I600">
            <v>0</v>
          </cell>
          <cell r="J600">
            <v>0</v>
          </cell>
          <cell r="K600">
            <v>0</v>
          </cell>
        </row>
        <row r="601">
          <cell r="F601">
            <v>0</v>
          </cell>
          <cell r="G601">
            <v>0</v>
          </cell>
          <cell r="H601">
            <v>0</v>
          </cell>
          <cell r="I601">
            <v>0</v>
          </cell>
          <cell r="J601">
            <v>0</v>
          </cell>
          <cell r="K601">
            <v>28894</v>
          </cell>
        </row>
        <row r="602">
          <cell r="F602">
            <v>-16854</v>
          </cell>
          <cell r="G602">
            <v>0</v>
          </cell>
          <cell r="H602">
            <v>-16854</v>
          </cell>
          <cell r="I602">
            <v>0</v>
          </cell>
          <cell r="J602">
            <v>-16854</v>
          </cell>
          <cell r="K602">
            <v>-54478</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2729</v>
          </cell>
          <cell r="G606">
            <v>0</v>
          </cell>
          <cell r="H606">
            <v>2729</v>
          </cell>
          <cell r="I606">
            <v>0</v>
          </cell>
          <cell r="J606">
            <v>2729</v>
          </cell>
          <cell r="K606">
            <v>33868</v>
          </cell>
        </row>
        <row r="607">
          <cell r="F607">
            <v>0</v>
          </cell>
          <cell r="G607">
            <v>0</v>
          </cell>
          <cell r="H607">
            <v>0</v>
          </cell>
          <cell r="I607">
            <v>0</v>
          </cell>
          <cell r="J607">
            <v>0</v>
          </cell>
          <cell r="K607">
            <v>414</v>
          </cell>
        </row>
        <row r="608">
          <cell r="F608">
            <v>19412</v>
          </cell>
          <cell r="G608">
            <v>0</v>
          </cell>
          <cell r="H608">
            <v>19412</v>
          </cell>
          <cell r="I608">
            <v>0</v>
          </cell>
          <cell r="J608">
            <v>19412</v>
          </cell>
          <cell r="K608">
            <v>264796</v>
          </cell>
        </row>
        <row r="609">
          <cell r="F609">
            <v>0</v>
          </cell>
          <cell r="G609">
            <v>0</v>
          </cell>
          <cell r="H609">
            <v>0</v>
          </cell>
          <cell r="I609">
            <v>0</v>
          </cell>
          <cell r="J609">
            <v>0</v>
          </cell>
          <cell r="K609">
            <v>0</v>
          </cell>
        </row>
        <row r="610">
          <cell r="F610">
            <v>0</v>
          </cell>
          <cell r="G610">
            <v>0</v>
          </cell>
          <cell r="H610">
            <v>0</v>
          </cell>
          <cell r="I610">
            <v>0</v>
          </cell>
          <cell r="J610">
            <v>0</v>
          </cell>
          <cell r="K610">
            <v>1979</v>
          </cell>
        </row>
        <row r="611">
          <cell r="F611">
            <v>-4557</v>
          </cell>
          <cell r="G611">
            <v>0</v>
          </cell>
          <cell r="H611">
            <v>-4557</v>
          </cell>
          <cell r="I611">
            <v>0</v>
          </cell>
          <cell r="J611">
            <v>-4557</v>
          </cell>
          <cell r="K611">
            <v>-6103</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3230</v>
          </cell>
          <cell r="G615">
            <v>0</v>
          </cell>
          <cell r="H615">
            <v>3230</v>
          </cell>
          <cell r="I615">
            <v>0</v>
          </cell>
          <cell r="J615">
            <v>3230</v>
          </cell>
          <cell r="K615">
            <v>26612</v>
          </cell>
        </row>
        <row r="616">
          <cell r="F616">
            <v>0</v>
          </cell>
          <cell r="G616">
            <v>0</v>
          </cell>
          <cell r="H616">
            <v>0</v>
          </cell>
          <cell r="I616">
            <v>0</v>
          </cell>
          <cell r="J616">
            <v>0</v>
          </cell>
          <cell r="K616">
            <v>539</v>
          </cell>
        </row>
        <row r="617">
          <cell r="F617">
            <v>78976</v>
          </cell>
          <cell r="G617">
            <v>0</v>
          </cell>
          <cell r="H617">
            <v>78976</v>
          </cell>
          <cell r="I617">
            <v>0</v>
          </cell>
          <cell r="J617">
            <v>78976</v>
          </cell>
          <cell r="K617">
            <v>1452112</v>
          </cell>
        </row>
        <row r="619">
          <cell r="F619">
            <v>304478</v>
          </cell>
          <cell r="G619">
            <v>0</v>
          </cell>
          <cell r="H619">
            <v>304478</v>
          </cell>
          <cell r="I619">
            <v>0</v>
          </cell>
          <cell r="J619">
            <v>304478</v>
          </cell>
          <cell r="K619">
            <v>847452</v>
          </cell>
        </row>
        <row r="620">
          <cell r="F620">
            <v>0</v>
          </cell>
          <cell r="G620">
            <v>0</v>
          </cell>
          <cell r="H620">
            <v>0</v>
          </cell>
          <cell r="I620">
            <v>0</v>
          </cell>
          <cell r="J620">
            <v>0</v>
          </cell>
          <cell r="K620">
            <v>0</v>
          </cell>
        </row>
        <row r="621">
          <cell r="F621">
            <v>0</v>
          </cell>
          <cell r="G621">
            <v>0</v>
          </cell>
          <cell r="H621">
            <v>0</v>
          </cell>
          <cell r="I621">
            <v>0</v>
          </cell>
          <cell r="J621">
            <v>0</v>
          </cell>
          <cell r="K621">
            <v>-35512</v>
          </cell>
        </row>
        <row r="622">
          <cell r="F622">
            <v>-192040</v>
          </cell>
          <cell r="G622">
            <v>0</v>
          </cell>
          <cell r="H622">
            <v>-192040</v>
          </cell>
          <cell r="I622">
            <v>0</v>
          </cell>
          <cell r="J622">
            <v>-192040</v>
          </cell>
          <cell r="K622">
            <v>-256719</v>
          </cell>
        </row>
        <row r="623">
          <cell r="F623">
            <v>0</v>
          </cell>
          <cell r="G623">
            <v>0</v>
          </cell>
          <cell r="H623">
            <v>0</v>
          </cell>
          <cell r="I623">
            <v>0</v>
          </cell>
          <cell r="J623">
            <v>0</v>
          </cell>
          <cell r="K623">
            <v>0</v>
          </cell>
        </row>
        <row r="624">
          <cell r="F624">
            <v>0</v>
          </cell>
          <cell r="G624">
            <v>0</v>
          </cell>
          <cell r="H624">
            <v>0</v>
          </cell>
          <cell r="I624">
            <v>0</v>
          </cell>
          <cell r="J624">
            <v>0</v>
          </cell>
          <cell r="K624">
            <v>-541</v>
          </cell>
        </row>
        <row r="625">
          <cell r="F625">
            <v>0</v>
          </cell>
          <cell r="G625">
            <v>0</v>
          </cell>
          <cell r="H625">
            <v>0</v>
          </cell>
          <cell r="I625">
            <v>0</v>
          </cell>
          <cell r="J625">
            <v>0</v>
          </cell>
          <cell r="K625">
            <v>0</v>
          </cell>
        </row>
        <row r="626">
          <cell r="F626">
            <v>-46369</v>
          </cell>
          <cell r="G626">
            <v>0</v>
          </cell>
          <cell r="H626">
            <v>-46369</v>
          </cell>
          <cell r="I626">
            <v>0</v>
          </cell>
          <cell r="J626">
            <v>-46369</v>
          </cell>
          <cell r="K626">
            <v>-108478</v>
          </cell>
        </row>
        <row r="627">
          <cell r="F627">
            <v>0</v>
          </cell>
          <cell r="G627">
            <v>0</v>
          </cell>
          <cell r="H627">
            <v>0</v>
          </cell>
          <cell r="I627">
            <v>0</v>
          </cell>
          <cell r="J627">
            <v>0</v>
          </cell>
          <cell r="K627">
            <v>-5998</v>
          </cell>
        </row>
        <row r="628">
          <cell r="F628">
            <v>979743</v>
          </cell>
          <cell r="G628">
            <v>0</v>
          </cell>
          <cell r="H628">
            <v>979743</v>
          </cell>
          <cell r="I628">
            <v>0</v>
          </cell>
          <cell r="J628">
            <v>979743</v>
          </cell>
          <cell r="K628">
            <v>2406333</v>
          </cell>
        </row>
        <row r="629">
          <cell r="F629">
            <v>0</v>
          </cell>
          <cell r="G629">
            <v>0</v>
          </cell>
          <cell r="H629">
            <v>0</v>
          </cell>
          <cell r="I629">
            <v>0</v>
          </cell>
          <cell r="J629">
            <v>0</v>
          </cell>
          <cell r="K629">
            <v>0</v>
          </cell>
        </row>
        <row r="630">
          <cell r="F630">
            <v>0</v>
          </cell>
          <cell r="G630">
            <v>0</v>
          </cell>
          <cell r="H630">
            <v>0</v>
          </cell>
          <cell r="I630">
            <v>0</v>
          </cell>
          <cell r="J630">
            <v>0</v>
          </cell>
          <cell r="K630">
            <v>79367</v>
          </cell>
        </row>
        <row r="631">
          <cell r="F631">
            <v>-222907</v>
          </cell>
          <cell r="G631">
            <v>0</v>
          </cell>
          <cell r="H631">
            <v>-222907</v>
          </cell>
          <cell r="I631">
            <v>0</v>
          </cell>
          <cell r="J631">
            <v>-222907</v>
          </cell>
          <cell r="K631">
            <v>-450602</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30989</v>
          </cell>
          <cell r="G635">
            <v>0</v>
          </cell>
          <cell r="H635">
            <v>30989</v>
          </cell>
          <cell r="I635">
            <v>0</v>
          </cell>
          <cell r="J635">
            <v>30989</v>
          </cell>
          <cell r="K635">
            <v>99484</v>
          </cell>
        </row>
        <row r="636">
          <cell r="F636">
            <v>0</v>
          </cell>
          <cell r="G636">
            <v>0</v>
          </cell>
          <cell r="H636">
            <v>0</v>
          </cell>
          <cell r="I636">
            <v>0</v>
          </cell>
          <cell r="J636">
            <v>0</v>
          </cell>
          <cell r="K636">
            <v>6955</v>
          </cell>
        </row>
        <row r="637">
          <cell r="F637">
            <v>363522</v>
          </cell>
          <cell r="G637">
            <v>0</v>
          </cell>
          <cell r="H637">
            <v>363522</v>
          </cell>
          <cell r="I637">
            <v>0</v>
          </cell>
          <cell r="J637">
            <v>363522</v>
          </cell>
          <cell r="K637">
            <v>754810</v>
          </cell>
        </row>
        <row r="638">
          <cell r="F638">
            <v>0</v>
          </cell>
          <cell r="G638">
            <v>0</v>
          </cell>
          <cell r="H638">
            <v>0</v>
          </cell>
          <cell r="I638">
            <v>0</v>
          </cell>
          <cell r="J638">
            <v>0</v>
          </cell>
          <cell r="K638">
            <v>0</v>
          </cell>
        </row>
        <row r="639">
          <cell r="F639">
            <v>0</v>
          </cell>
          <cell r="G639">
            <v>0</v>
          </cell>
          <cell r="H639">
            <v>0</v>
          </cell>
          <cell r="I639">
            <v>0</v>
          </cell>
          <cell r="J639">
            <v>0</v>
          </cell>
          <cell r="K639">
            <v>4485</v>
          </cell>
        </row>
        <row r="640">
          <cell r="F640">
            <v>-39550</v>
          </cell>
          <cell r="G640">
            <v>0</v>
          </cell>
          <cell r="H640">
            <v>-39550</v>
          </cell>
          <cell r="I640">
            <v>0</v>
          </cell>
          <cell r="J640">
            <v>-39550</v>
          </cell>
          <cell r="K640">
            <v>-112429</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24237</v>
          </cell>
          <cell r="G644">
            <v>0</v>
          </cell>
          <cell r="H644">
            <v>24237</v>
          </cell>
          <cell r="I644">
            <v>0</v>
          </cell>
          <cell r="J644">
            <v>24237</v>
          </cell>
          <cell r="K644">
            <v>71130</v>
          </cell>
        </row>
        <row r="645">
          <cell r="F645">
            <v>0</v>
          </cell>
          <cell r="G645">
            <v>0</v>
          </cell>
          <cell r="H645">
            <v>0</v>
          </cell>
          <cell r="I645">
            <v>0</v>
          </cell>
          <cell r="J645">
            <v>0</v>
          </cell>
          <cell r="K645">
            <v>10015</v>
          </cell>
        </row>
        <row r="646">
          <cell r="F646">
            <v>1202103</v>
          </cell>
          <cell r="G646">
            <v>0</v>
          </cell>
          <cell r="H646">
            <v>1202103</v>
          </cell>
          <cell r="I646">
            <v>0</v>
          </cell>
          <cell r="J646">
            <v>1202103</v>
          </cell>
          <cell r="K646">
            <v>3309752</v>
          </cell>
        </row>
        <row r="648">
          <cell r="F648">
            <v>-2264714</v>
          </cell>
          <cell r="G648">
            <v>-29581</v>
          </cell>
          <cell r="H648">
            <v>-2294295</v>
          </cell>
          <cell r="I648">
            <v>0</v>
          </cell>
          <cell r="J648">
            <v>-2294295</v>
          </cell>
          <cell r="K648">
            <v>-178871</v>
          </cell>
        </row>
        <row r="649">
          <cell r="F649">
            <v>-3523384</v>
          </cell>
          <cell r="G649">
            <v>0</v>
          </cell>
          <cell r="H649">
            <v>-3523384</v>
          </cell>
          <cell r="I649">
            <v>0</v>
          </cell>
          <cell r="J649">
            <v>-3523384</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-78750</v>
          </cell>
          <cell r="G656">
            <v>0</v>
          </cell>
          <cell r="H656">
            <v>-78750</v>
          </cell>
          <cell r="I656">
            <v>0</v>
          </cell>
          <cell r="J656">
            <v>-78750</v>
          </cell>
          <cell r="K656">
            <v>-56250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15000</v>
          </cell>
          <cell r="G662">
            <v>0</v>
          </cell>
          <cell r="H662">
            <v>15000</v>
          </cell>
          <cell r="I662">
            <v>0</v>
          </cell>
          <cell r="J662">
            <v>15000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-48000</v>
          </cell>
        </row>
        <row r="665">
          <cell r="F665">
            <v>-94500</v>
          </cell>
          <cell r="G665">
            <v>0</v>
          </cell>
          <cell r="H665">
            <v>-94500</v>
          </cell>
          <cell r="I665">
            <v>0</v>
          </cell>
          <cell r="J665">
            <v>-94500</v>
          </cell>
          <cell r="K665">
            <v>0</v>
          </cell>
        </row>
        <row r="666">
          <cell r="F666">
            <v>-5946348</v>
          </cell>
          <cell r="G666">
            <v>-29581</v>
          </cell>
          <cell r="H666">
            <v>-5975929</v>
          </cell>
          <cell r="I666">
            <v>0</v>
          </cell>
          <cell r="J666">
            <v>-5975929</v>
          </cell>
          <cell r="K666">
            <v>-283121</v>
          </cell>
        </row>
        <row r="668">
          <cell r="F668">
            <v>-4057379</v>
          </cell>
          <cell r="G668">
            <v>0</v>
          </cell>
          <cell r="H668">
            <v>-4057379</v>
          </cell>
          <cell r="I668">
            <v>0</v>
          </cell>
          <cell r="J668">
            <v>-4057379</v>
          </cell>
          <cell r="K668">
            <v>0</v>
          </cell>
        </row>
        <row r="669">
          <cell r="F669">
            <v>0</v>
          </cell>
          <cell r="G669">
            <v>0</v>
          </cell>
          <cell r="H669">
            <v>0</v>
          </cell>
          <cell r="I669">
            <v>0</v>
          </cell>
          <cell r="J669">
            <v>0</v>
          </cell>
          <cell r="K669">
            <v>0</v>
          </cell>
        </row>
        <row r="670">
          <cell r="F670">
            <v>-185300</v>
          </cell>
          <cell r="G670">
            <v>0</v>
          </cell>
          <cell r="H670">
            <v>-185300</v>
          </cell>
          <cell r="I670">
            <v>0</v>
          </cell>
          <cell r="J670">
            <v>-185300</v>
          </cell>
          <cell r="K670">
            <v>0</v>
          </cell>
        </row>
        <row r="671">
          <cell r="F671">
            <v>-110450</v>
          </cell>
          <cell r="G671">
            <v>0</v>
          </cell>
          <cell r="H671">
            <v>-110450</v>
          </cell>
          <cell r="I671">
            <v>0</v>
          </cell>
          <cell r="J671">
            <v>-110450</v>
          </cell>
          <cell r="K671">
            <v>0</v>
          </cell>
        </row>
        <row r="672">
          <cell r="F672">
            <v>-4353129</v>
          </cell>
          <cell r="G672">
            <v>0</v>
          </cell>
          <cell r="H672">
            <v>-4353129</v>
          </cell>
          <cell r="I672">
            <v>0</v>
          </cell>
          <cell r="J672">
            <v>-4353129</v>
          </cell>
          <cell r="K672">
            <v>0</v>
          </cell>
        </row>
        <row r="674">
          <cell r="F674">
            <v>-800927</v>
          </cell>
          <cell r="G674">
            <v>0</v>
          </cell>
          <cell r="H674">
            <v>-800927</v>
          </cell>
          <cell r="I674">
            <v>0</v>
          </cell>
          <cell r="J674">
            <v>-800927</v>
          </cell>
          <cell r="K674">
            <v>-1552017</v>
          </cell>
        </row>
        <row r="675">
          <cell r="F675">
            <v>-1800136</v>
          </cell>
          <cell r="G675">
            <v>0</v>
          </cell>
          <cell r="H675">
            <v>-1800136</v>
          </cell>
          <cell r="I675">
            <v>0</v>
          </cell>
          <cell r="J675">
            <v>-1800136</v>
          </cell>
          <cell r="K675">
            <v>0</v>
          </cell>
        </row>
        <row r="676">
          <cell r="F676">
            <v>0</v>
          </cell>
          <cell r="G676">
            <v>0</v>
          </cell>
          <cell r="H676">
            <v>0</v>
          </cell>
          <cell r="I676">
            <v>0</v>
          </cell>
          <cell r="J676">
            <v>0</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-2601063</v>
          </cell>
          <cell r="G679">
            <v>0</v>
          </cell>
          <cell r="H679">
            <v>-2601063</v>
          </cell>
          <cell r="I679">
            <v>0</v>
          </cell>
          <cell r="J679">
            <v>-2601063</v>
          </cell>
          <cell r="K679">
            <v>-1552017</v>
          </cell>
        </row>
        <row r="681">
          <cell r="F681">
            <v>0</v>
          </cell>
          <cell r="G681">
            <v>0</v>
          </cell>
          <cell r="H681">
            <v>0</v>
          </cell>
          <cell r="I681">
            <v>0</v>
          </cell>
          <cell r="J681">
            <v>0</v>
          </cell>
          <cell r="K681">
            <v>0</v>
          </cell>
        </row>
        <row r="682">
          <cell r="F682">
            <v>-1360450</v>
          </cell>
          <cell r="G682">
            <v>0</v>
          </cell>
          <cell r="H682">
            <v>-1360450</v>
          </cell>
          <cell r="I682">
            <v>0</v>
          </cell>
          <cell r="J682">
            <v>-1360450</v>
          </cell>
          <cell r="K682">
            <v>0</v>
          </cell>
        </row>
        <row r="683">
          <cell r="F683">
            <v>0</v>
          </cell>
          <cell r="G683">
            <v>0</v>
          </cell>
          <cell r="H683">
            <v>0</v>
          </cell>
          <cell r="I683">
            <v>0</v>
          </cell>
          <cell r="J683">
            <v>0</v>
          </cell>
          <cell r="K683">
            <v>0</v>
          </cell>
        </row>
        <row r="684">
          <cell r="F684">
            <v>0</v>
          </cell>
          <cell r="G684">
            <v>0</v>
          </cell>
          <cell r="H684">
            <v>0</v>
          </cell>
          <cell r="I684">
            <v>0</v>
          </cell>
          <cell r="J684">
            <v>0</v>
          </cell>
          <cell r="K684">
            <v>0</v>
          </cell>
        </row>
        <row r="685">
          <cell r="F685">
            <v>-1799428</v>
          </cell>
          <cell r="G685">
            <v>0</v>
          </cell>
          <cell r="H685">
            <v>-1799428</v>
          </cell>
          <cell r="I685">
            <v>0</v>
          </cell>
          <cell r="J685">
            <v>-1799428</v>
          </cell>
          <cell r="K685">
            <v>-2836838</v>
          </cell>
        </row>
        <row r="686">
          <cell r="F686">
            <v>0</v>
          </cell>
          <cell r="G686">
            <v>0</v>
          </cell>
          <cell r="H686">
            <v>0</v>
          </cell>
          <cell r="I686">
            <v>0</v>
          </cell>
          <cell r="J686">
            <v>0</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0</v>
          </cell>
          <cell r="G690">
            <v>0</v>
          </cell>
          <cell r="H690">
            <v>0</v>
          </cell>
          <cell r="I690">
            <v>0</v>
          </cell>
          <cell r="J690">
            <v>0</v>
          </cell>
          <cell r="K690">
            <v>0</v>
          </cell>
        </row>
        <row r="691">
          <cell r="F691">
            <v>-2096697</v>
          </cell>
          <cell r="G691">
            <v>0</v>
          </cell>
          <cell r="H691">
            <v>-2096697</v>
          </cell>
          <cell r="I691">
            <v>0</v>
          </cell>
          <cell r="J691">
            <v>-2096697</v>
          </cell>
          <cell r="K691">
            <v>-1241021</v>
          </cell>
        </row>
        <row r="692">
          <cell r="F692">
            <v>0</v>
          </cell>
          <cell r="G692">
            <v>0</v>
          </cell>
          <cell r="H692">
            <v>0</v>
          </cell>
          <cell r="I692">
            <v>0</v>
          </cell>
          <cell r="J692">
            <v>0</v>
          </cell>
          <cell r="K692">
            <v>0</v>
          </cell>
        </row>
        <row r="693">
          <cell r="F693">
            <v>-5256575</v>
          </cell>
          <cell r="G693">
            <v>0</v>
          </cell>
          <cell r="H693">
            <v>-5256575</v>
          </cell>
          <cell r="I693">
            <v>0</v>
          </cell>
          <cell r="J693">
            <v>-5256575</v>
          </cell>
          <cell r="K693">
            <v>-4077859</v>
          </cell>
        </row>
        <row r="695">
          <cell r="F695">
            <v>0</v>
          </cell>
          <cell r="G695">
            <v>0</v>
          </cell>
          <cell r="H695">
            <v>0</v>
          </cell>
          <cell r="I695">
            <v>0</v>
          </cell>
          <cell r="J695">
            <v>0</v>
          </cell>
          <cell r="K695">
            <v>0</v>
          </cell>
        </row>
        <row r="696">
          <cell r="F696">
            <v>0</v>
          </cell>
          <cell r="G696">
            <v>0</v>
          </cell>
          <cell r="H696">
            <v>0</v>
          </cell>
          <cell r="I696">
            <v>0</v>
          </cell>
          <cell r="J696">
            <v>0</v>
          </cell>
          <cell r="K696">
            <v>0</v>
          </cell>
        </row>
        <row r="697">
          <cell r="F697">
            <v>0</v>
          </cell>
          <cell r="G697">
            <v>0</v>
          </cell>
          <cell r="H697">
            <v>0</v>
          </cell>
          <cell r="I697">
            <v>0</v>
          </cell>
          <cell r="J697">
            <v>0</v>
          </cell>
          <cell r="K697">
            <v>0</v>
          </cell>
        </row>
        <row r="698">
          <cell r="F698">
            <v>0</v>
          </cell>
          <cell r="G698">
            <v>0</v>
          </cell>
          <cell r="H698">
            <v>0</v>
          </cell>
          <cell r="I698">
            <v>0</v>
          </cell>
          <cell r="J698">
            <v>0</v>
          </cell>
          <cell r="K698">
            <v>-3544</v>
          </cell>
        </row>
        <row r="699">
          <cell r="F699">
            <v>-33774</v>
          </cell>
          <cell r="G699">
            <v>0</v>
          </cell>
          <cell r="H699">
            <v>-33774</v>
          </cell>
          <cell r="I699">
            <v>0</v>
          </cell>
          <cell r="J699">
            <v>-33774</v>
          </cell>
          <cell r="K699">
            <v>-49168</v>
          </cell>
        </row>
        <row r="700">
          <cell r="F700">
            <v>0</v>
          </cell>
          <cell r="G700">
            <v>0</v>
          </cell>
          <cell r="H700">
            <v>0</v>
          </cell>
          <cell r="I700">
            <v>0</v>
          </cell>
          <cell r="J700">
            <v>0</v>
          </cell>
          <cell r="K700">
            <v>0</v>
          </cell>
        </row>
        <row r="701">
          <cell r="F701">
            <v>0</v>
          </cell>
          <cell r="G701">
            <v>0</v>
          </cell>
          <cell r="H701">
            <v>0</v>
          </cell>
          <cell r="I701">
            <v>0</v>
          </cell>
          <cell r="J701">
            <v>0</v>
          </cell>
          <cell r="K701">
            <v>0</v>
          </cell>
        </row>
        <row r="702">
          <cell r="F702">
            <v>0</v>
          </cell>
          <cell r="G702">
            <v>0</v>
          </cell>
          <cell r="H702">
            <v>0</v>
          </cell>
          <cell r="I702">
            <v>0</v>
          </cell>
          <cell r="J702">
            <v>0</v>
          </cell>
          <cell r="K702">
            <v>0</v>
          </cell>
        </row>
        <row r="703">
          <cell r="F703">
            <v>0</v>
          </cell>
          <cell r="G703">
            <v>0</v>
          </cell>
          <cell r="H703">
            <v>0</v>
          </cell>
          <cell r="I703">
            <v>0</v>
          </cell>
          <cell r="J703">
            <v>0</v>
          </cell>
          <cell r="K703">
            <v>0</v>
          </cell>
        </row>
        <row r="704">
          <cell r="F704">
            <v>-32179</v>
          </cell>
          <cell r="G704">
            <v>0</v>
          </cell>
          <cell r="H704">
            <v>-32179</v>
          </cell>
          <cell r="I704">
            <v>0</v>
          </cell>
          <cell r="J704">
            <v>-32179</v>
          </cell>
          <cell r="K704">
            <v>-1663</v>
          </cell>
        </row>
        <row r="705">
          <cell r="F705">
            <v>0</v>
          </cell>
          <cell r="G705">
            <v>0</v>
          </cell>
          <cell r="H705">
            <v>0</v>
          </cell>
          <cell r="I705">
            <v>0</v>
          </cell>
          <cell r="J705">
            <v>0</v>
          </cell>
          <cell r="K705">
            <v>-6909</v>
          </cell>
        </row>
        <row r="706">
          <cell r="F706">
            <v>0</v>
          </cell>
          <cell r="G706">
            <v>0</v>
          </cell>
          <cell r="H706">
            <v>0</v>
          </cell>
          <cell r="I706">
            <v>0</v>
          </cell>
          <cell r="J706">
            <v>0</v>
          </cell>
          <cell r="K706">
            <v>0</v>
          </cell>
        </row>
        <row r="707">
          <cell r="F707">
            <v>0</v>
          </cell>
          <cell r="G707">
            <v>0</v>
          </cell>
          <cell r="H707">
            <v>0</v>
          </cell>
          <cell r="I707">
            <v>0</v>
          </cell>
          <cell r="J707">
            <v>0</v>
          </cell>
          <cell r="K707">
            <v>-8582</v>
          </cell>
        </row>
        <row r="708">
          <cell r="F708">
            <v>-124734</v>
          </cell>
          <cell r="G708">
            <v>0</v>
          </cell>
          <cell r="H708">
            <v>-124734</v>
          </cell>
          <cell r="I708">
            <v>0</v>
          </cell>
          <cell r="J708">
            <v>-124734</v>
          </cell>
          <cell r="K708">
            <v>-66450</v>
          </cell>
        </row>
        <row r="709">
          <cell r="F709">
            <v>0</v>
          </cell>
          <cell r="G709">
            <v>0</v>
          </cell>
          <cell r="H709">
            <v>0</v>
          </cell>
          <cell r="I709">
            <v>0</v>
          </cell>
          <cell r="J709">
            <v>0</v>
          </cell>
          <cell r="K709">
            <v>0</v>
          </cell>
        </row>
        <row r="710">
          <cell r="F710">
            <v>0</v>
          </cell>
          <cell r="G710">
            <v>0</v>
          </cell>
          <cell r="H710">
            <v>0</v>
          </cell>
          <cell r="I710">
            <v>0</v>
          </cell>
          <cell r="J710">
            <v>0</v>
          </cell>
          <cell r="K710">
            <v>0</v>
          </cell>
        </row>
        <row r="711">
          <cell r="F711">
            <v>0</v>
          </cell>
          <cell r="G711">
            <v>0</v>
          </cell>
          <cell r="H711">
            <v>0</v>
          </cell>
          <cell r="I711">
            <v>0</v>
          </cell>
          <cell r="J711">
            <v>0</v>
          </cell>
          <cell r="K711">
            <v>0</v>
          </cell>
        </row>
        <row r="712">
          <cell r="F712">
            <v>-326793</v>
          </cell>
          <cell r="G712">
            <v>0</v>
          </cell>
          <cell r="H712">
            <v>-326793</v>
          </cell>
          <cell r="I712">
            <v>0</v>
          </cell>
          <cell r="J712">
            <v>-326793</v>
          </cell>
          <cell r="K712">
            <v>-4022</v>
          </cell>
        </row>
        <row r="713">
          <cell r="F713">
            <v>0</v>
          </cell>
          <cell r="G713">
            <v>0</v>
          </cell>
          <cell r="H713">
            <v>0</v>
          </cell>
          <cell r="I713">
            <v>0</v>
          </cell>
          <cell r="J713">
            <v>0</v>
          </cell>
          <cell r="K713">
            <v>-670</v>
          </cell>
        </row>
        <row r="714">
          <cell r="F714">
            <v>0</v>
          </cell>
          <cell r="G714">
            <v>0</v>
          </cell>
          <cell r="H714">
            <v>0</v>
          </cell>
          <cell r="I714">
            <v>0</v>
          </cell>
          <cell r="J714">
            <v>0</v>
          </cell>
          <cell r="K714">
            <v>0</v>
          </cell>
        </row>
        <row r="715">
          <cell r="F715">
            <v>0</v>
          </cell>
          <cell r="G715">
            <v>0</v>
          </cell>
          <cell r="H715">
            <v>0</v>
          </cell>
          <cell r="I715">
            <v>0</v>
          </cell>
          <cell r="J715">
            <v>0</v>
          </cell>
          <cell r="K715">
            <v>0</v>
          </cell>
        </row>
        <row r="716">
          <cell r="F716">
            <v>0</v>
          </cell>
          <cell r="G716">
            <v>0</v>
          </cell>
          <cell r="H716">
            <v>0</v>
          </cell>
          <cell r="I716">
            <v>0</v>
          </cell>
          <cell r="J716">
            <v>0</v>
          </cell>
          <cell r="K716">
            <v>0</v>
          </cell>
        </row>
        <row r="717">
          <cell r="F717">
            <v>-4048</v>
          </cell>
          <cell r="G717">
            <v>0</v>
          </cell>
          <cell r="H717">
            <v>-4048</v>
          </cell>
          <cell r="I717">
            <v>0</v>
          </cell>
          <cell r="J717">
            <v>-4048</v>
          </cell>
          <cell r="K717">
            <v>-109748</v>
          </cell>
        </row>
        <row r="718">
          <cell r="F718">
            <v>-128150</v>
          </cell>
          <cell r="G718">
            <v>0</v>
          </cell>
          <cell r="H718">
            <v>-128150</v>
          </cell>
          <cell r="I718">
            <v>0</v>
          </cell>
          <cell r="J718">
            <v>-128150</v>
          </cell>
          <cell r="K718">
            <v>-190521</v>
          </cell>
        </row>
        <row r="719">
          <cell r="F719">
            <v>-385</v>
          </cell>
          <cell r="G719">
            <v>0</v>
          </cell>
          <cell r="H719">
            <v>-385</v>
          </cell>
          <cell r="I719">
            <v>0</v>
          </cell>
          <cell r="J719">
            <v>-385</v>
          </cell>
          <cell r="K719">
            <v>-76912</v>
          </cell>
        </row>
        <row r="720">
          <cell r="F720">
            <v>-650063</v>
          </cell>
          <cell r="G720">
            <v>0</v>
          </cell>
          <cell r="H720">
            <v>-650063</v>
          </cell>
          <cell r="I720">
            <v>0</v>
          </cell>
          <cell r="J720">
            <v>-650063</v>
          </cell>
          <cell r="K720">
            <v>-518189</v>
          </cell>
        </row>
        <row r="722">
          <cell r="F722">
            <v>0</v>
          </cell>
          <cell r="G722">
            <v>0</v>
          </cell>
          <cell r="H722">
            <v>0</v>
          </cell>
          <cell r="I722">
            <v>0</v>
          </cell>
          <cell r="J722">
            <v>0</v>
          </cell>
          <cell r="K722">
            <v>0</v>
          </cell>
        </row>
        <row r="723">
          <cell r="F723">
            <v>0</v>
          </cell>
          <cell r="G723">
            <v>0</v>
          </cell>
          <cell r="H723">
            <v>0</v>
          </cell>
          <cell r="I723">
            <v>0</v>
          </cell>
          <cell r="J723">
            <v>0</v>
          </cell>
          <cell r="K723">
            <v>0</v>
          </cell>
        </row>
        <row r="725">
          <cell r="F725">
            <v>0</v>
          </cell>
          <cell r="G725">
            <v>0</v>
          </cell>
          <cell r="H725">
            <v>0</v>
          </cell>
          <cell r="I725">
            <v>0</v>
          </cell>
          <cell r="J725">
            <v>0</v>
          </cell>
          <cell r="K725">
            <v>0</v>
          </cell>
        </row>
        <row r="726">
          <cell r="F726">
            <v>0</v>
          </cell>
          <cell r="G726">
            <v>0</v>
          </cell>
          <cell r="H726">
            <v>0</v>
          </cell>
          <cell r="I726">
            <v>0</v>
          </cell>
          <cell r="J726">
            <v>0</v>
          </cell>
          <cell r="K726">
            <v>0</v>
          </cell>
        </row>
        <row r="727">
          <cell r="F727">
            <v>0</v>
          </cell>
          <cell r="G727">
            <v>0</v>
          </cell>
          <cell r="H727">
            <v>0</v>
          </cell>
          <cell r="I727">
            <v>0</v>
          </cell>
          <cell r="J727">
            <v>0</v>
          </cell>
          <cell r="K727">
            <v>0</v>
          </cell>
        </row>
        <row r="728">
          <cell r="F728">
            <v>0</v>
          </cell>
          <cell r="G728">
            <v>0</v>
          </cell>
          <cell r="H728">
            <v>0</v>
          </cell>
          <cell r="I728">
            <v>0</v>
          </cell>
          <cell r="J728">
            <v>0</v>
          </cell>
          <cell r="K728">
            <v>-438980</v>
          </cell>
        </row>
        <row r="729">
          <cell r="F729">
            <v>0</v>
          </cell>
          <cell r="G729">
            <v>0</v>
          </cell>
          <cell r="H729">
            <v>0</v>
          </cell>
          <cell r="I729">
            <v>0</v>
          </cell>
          <cell r="J729">
            <v>0</v>
          </cell>
          <cell r="K729">
            <v>-438980</v>
          </cell>
        </row>
        <row r="731">
          <cell r="F731">
            <v>-40549</v>
          </cell>
          <cell r="G731">
            <v>0</v>
          </cell>
          <cell r="H731">
            <v>-40549</v>
          </cell>
          <cell r="I731">
            <v>0</v>
          </cell>
          <cell r="J731">
            <v>-40549</v>
          </cell>
          <cell r="K731">
            <v>-88409</v>
          </cell>
        </row>
        <row r="732">
          <cell r="F732">
            <v>-40887</v>
          </cell>
          <cell r="G732">
            <v>0</v>
          </cell>
          <cell r="H732">
            <v>-40887</v>
          </cell>
          <cell r="I732">
            <v>0</v>
          </cell>
          <cell r="J732">
            <v>-40887</v>
          </cell>
          <cell r="K732">
            <v>0</v>
          </cell>
        </row>
        <row r="733">
          <cell r="F733">
            <v>0</v>
          </cell>
          <cell r="G733">
            <v>0</v>
          </cell>
          <cell r="H733">
            <v>0</v>
          </cell>
          <cell r="I733">
            <v>0</v>
          </cell>
          <cell r="J733">
            <v>0</v>
          </cell>
          <cell r="K733">
            <v>27893</v>
          </cell>
        </row>
        <row r="734">
          <cell r="F734">
            <v>0</v>
          </cell>
          <cell r="G734">
            <v>0</v>
          </cell>
          <cell r="H734">
            <v>0</v>
          </cell>
          <cell r="I734">
            <v>0</v>
          </cell>
          <cell r="J734">
            <v>0</v>
          </cell>
          <cell r="K734">
            <v>0</v>
          </cell>
        </row>
        <row r="735">
          <cell r="F735">
            <v>-81436</v>
          </cell>
          <cell r="G735">
            <v>0</v>
          </cell>
          <cell r="H735">
            <v>-81436</v>
          </cell>
          <cell r="I735">
            <v>0</v>
          </cell>
          <cell r="J735">
            <v>-81436</v>
          </cell>
          <cell r="K735">
            <v>-60516</v>
          </cell>
        </row>
        <row r="737">
          <cell r="F737">
            <v>0</v>
          </cell>
          <cell r="G737">
            <v>0</v>
          </cell>
          <cell r="H737">
            <v>0</v>
          </cell>
          <cell r="I737">
            <v>0</v>
          </cell>
          <cell r="J737">
            <v>0</v>
          </cell>
          <cell r="K737">
            <v>0</v>
          </cell>
        </row>
        <row r="739">
          <cell r="F739">
            <v>-142625</v>
          </cell>
          <cell r="G739">
            <v>0</v>
          </cell>
          <cell r="H739">
            <v>-142625</v>
          </cell>
          <cell r="I739">
            <v>0</v>
          </cell>
          <cell r="J739">
            <v>-142625</v>
          </cell>
          <cell r="K739">
            <v>33518</v>
          </cell>
        </row>
        <row r="740">
          <cell r="F740">
            <v>0</v>
          </cell>
          <cell r="G740">
            <v>0</v>
          </cell>
          <cell r="H740">
            <v>0</v>
          </cell>
          <cell r="I740">
            <v>0</v>
          </cell>
          <cell r="J740">
            <v>0</v>
          </cell>
          <cell r="K740">
            <v>0</v>
          </cell>
        </row>
        <row r="741">
          <cell r="F741">
            <v>0</v>
          </cell>
          <cell r="G741">
            <v>0</v>
          </cell>
          <cell r="H741">
            <v>0</v>
          </cell>
          <cell r="I741">
            <v>0</v>
          </cell>
          <cell r="J741">
            <v>0</v>
          </cell>
          <cell r="K741">
            <v>0</v>
          </cell>
        </row>
        <row r="742">
          <cell r="F742">
            <v>90973</v>
          </cell>
          <cell r="G742">
            <v>0</v>
          </cell>
          <cell r="H742">
            <v>90973</v>
          </cell>
          <cell r="I742">
            <v>0</v>
          </cell>
          <cell r="J742">
            <v>90973</v>
          </cell>
          <cell r="K742">
            <v>-48769</v>
          </cell>
        </row>
        <row r="743">
          <cell r="F743">
            <v>0</v>
          </cell>
          <cell r="G743">
            <v>0</v>
          </cell>
          <cell r="H743">
            <v>0</v>
          </cell>
          <cell r="I743">
            <v>0</v>
          </cell>
          <cell r="J743">
            <v>0</v>
          </cell>
          <cell r="K743">
            <v>0</v>
          </cell>
        </row>
        <row r="744">
          <cell r="F744">
            <v>0</v>
          </cell>
          <cell r="G744">
            <v>0</v>
          </cell>
          <cell r="H744">
            <v>0</v>
          </cell>
          <cell r="I744">
            <v>0</v>
          </cell>
          <cell r="J744">
            <v>0</v>
          </cell>
          <cell r="K744">
            <v>-155</v>
          </cell>
        </row>
        <row r="745">
          <cell r="F745">
            <v>0</v>
          </cell>
          <cell r="G745">
            <v>0</v>
          </cell>
          <cell r="H745">
            <v>0</v>
          </cell>
          <cell r="I745">
            <v>0</v>
          </cell>
          <cell r="J745">
            <v>0</v>
          </cell>
          <cell r="K745">
            <v>0</v>
          </cell>
        </row>
        <row r="746">
          <cell r="F746">
            <v>24267</v>
          </cell>
          <cell r="G746">
            <v>0</v>
          </cell>
          <cell r="H746">
            <v>24267</v>
          </cell>
          <cell r="I746">
            <v>0</v>
          </cell>
          <cell r="J746">
            <v>24267</v>
          </cell>
          <cell r="K746">
            <v>0</v>
          </cell>
        </row>
        <row r="747">
          <cell r="F747">
            <v>0</v>
          </cell>
          <cell r="G747">
            <v>0</v>
          </cell>
          <cell r="H747">
            <v>0</v>
          </cell>
          <cell r="I747">
            <v>0</v>
          </cell>
          <cell r="J747">
            <v>0</v>
          </cell>
          <cell r="K747">
            <v>-2173</v>
          </cell>
        </row>
        <row r="748">
          <cell r="F748">
            <v>-47631</v>
          </cell>
          <cell r="G748">
            <v>0</v>
          </cell>
          <cell r="H748">
            <v>-47631</v>
          </cell>
          <cell r="I748">
            <v>0</v>
          </cell>
          <cell r="J748">
            <v>-47631</v>
          </cell>
          <cell r="K748">
            <v>-9346</v>
          </cell>
        </row>
        <row r="749">
          <cell r="F749">
            <v>0</v>
          </cell>
          <cell r="G749">
            <v>0</v>
          </cell>
          <cell r="H749">
            <v>0</v>
          </cell>
          <cell r="I749">
            <v>0</v>
          </cell>
          <cell r="J749">
            <v>0</v>
          </cell>
          <cell r="K749">
            <v>0</v>
          </cell>
        </row>
        <row r="750">
          <cell r="F750">
            <v>0</v>
          </cell>
          <cell r="G750">
            <v>0</v>
          </cell>
          <cell r="H750">
            <v>0</v>
          </cell>
          <cell r="I750">
            <v>0</v>
          </cell>
          <cell r="J750">
            <v>0</v>
          </cell>
          <cell r="K750">
            <v>0</v>
          </cell>
        </row>
        <row r="751">
          <cell r="F751">
            <v>16854</v>
          </cell>
          <cell r="G751">
            <v>0</v>
          </cell>
          <cell r="H751">
            <v>16854</v>
          </cell>
          <cell r="I751">
            <v>0</v>
          </cell>
          <cell r="J751">
            <v>16854</v>
          </cell>
          <cell r="K751">
            <v>39853</v>
          </cell>
        </row>
        <row r="752">
          <cell r="F752">
            <v>0</v>
          </cell>
          <cell r="G752">
            <v>0</v>
          </cell>
          <cell r="H752">
            <v>0</v>
          </cell>
          <cell r="I752">
            <v>0</v>
          </cell>
          <cell r="J752">
            <v>0</v>
          </cell>
          <cell r="K752">
            <v>0</v>
          </cell>
        </row>
        <row r="753">
          <cell r="F753">
            <v>0</v>
          </cell>
          <cell r="G753">
            <v>0</v>
          </cell>
          <cell r="H753">
            <v>0</v>
          </cell>
          <cell r="I753">
            <v>0</v>
          </cell>
          <cell r="J753">
            <v>0</v>
          </cell>
          <cell r="K753">
            <v>0</v>
          </cell>
        </row>
        <row r="754">
          <cell r="F754">
            <v>0</v>
          </cell>
          <cell r="G754">
            <v>0</v>
          </cell>
          <cell r="H754">
            <v>0</v>
          </cell>
          <cell r="I754">
            <v>0</v>
          </cell>
          <cell r="J754">
            <v>0</v>
          </cell>
          <cell r="K754">
            <v>0</v>
          </cell>
        </row>
        <row r="755">
          <cell r="F755">
            <v>-2729</v>
          </cell>
          <cell r="G755">
            <v>0</v>
          </cell>
          <cell r="H755">
            <v>-2729</v>
          </cell>
          <cell r="I755">
            <v>0</v>
          </cell>
          <cell r="J755">
            <v>-2729</v>
          </cell>
          <cell r="K755">
            <v>0</v>
          </cell>
        </row>
        <row r="756">
          <cell r="F756">
            <v>0</v>
          </cell>
          <cell r="G756">
            <v>0</v>
          </cell>
          <cell r="H756">
            <v>0</v>
          </cell>
          <cell r="I756">
            <v>0</v>
          </cell>
          <cell r="J756">
            <v>0</v>
          </cell>
          <cell r="K756">
            <v>-414</v>
          </cell>
        </row>
        <row r="757">
          <cell r="F757">
            <v>0</v>
          </cell>
          <cell r="G757">
            <v>0</v>
          </cell>
          <cell r="H757">
            <v>0</v>
          </cell>
          <cell r="I757">
            <v>0</v>
          </cell>
          <cell r="J757">
            <v>0</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0</v>
          </cell>
          <cell r="G760">
            <v>0</v>
          </cell>
          <cell r="H760">
            <v>0</v>
          </cell>
          <cell r="I760">
            <v>0</v>
          </cell>
          <cell r="J760">
            <v>0</v>
          </cell>
          <cell r="K760">
            <v>0</v>
          </cell>
        </row>
        <row r="761">
          <cell r="F761">
            <v>0</v>
          </cell>
          <cell r="G761">
            <v>0</v>
          </cell>
          <cell r="H761">
            <v>0</v>
          </cell>
          <cell r="I761">
            <v>0</v>
          </cell>
          <cell r="J761">
            <v>0</v>
          </cell>
          <cell r="K761">
            <v>0</v>
          </cell>
        </row>
        <row r="762">
          <cell r="F762">
            <v>0</v>
          </cell>
          <cell r="G762">
            <v>0</v>
          </cell>
          <cell r="H762">
            <v>0</v>
          </cell>
          <cell r="I762">
            <v>0</v>
          </cell>
          <cell r="J762">
            <v>0</v>
          </cell>
          <cell r="K762">
            <v>0</v>
          </cell>
        </row>
        <row r="763">
          <cell r="F763">
            <v>0</v>
          </cell>
          <cell r="G763">
            <v>0</v>
          </cell>
          <cell r="H763">
            <v>0</v>
          </cell>
          <cell r="I763">
            <v>0</v>
          </cell>
          <cell r="J763">
            <v>0</v>
          </cell>
          <cell r="K763">
            <v>0</v>
          </cell>
        </row>
        <row r="764">
          <cell r="F764">
            <v>-19412</v>
          </cell>
          <cell r="G764">
            <v>0</v>
          </cell>
          <cell r="H764">
            <v>-19412</v>
          </cell>
          <cell r="I764">
            <v>0</v>
          </cell>
          <cell r="J764">
            <v>-19412</v>
          </cell>
          <cell r="K764">
            <v>-772</v>
          </cell>
        </row>
        <row r="765">
          <cell r="F765">
            <v>0</v>
          </cell>
          <cell r="G765">
            <v>0</v>
          </cell>
          <cell r="H765">
            <v>0</v>
          </cell>
          <cell r="I765">
            <v>0</v>
          </cell>
          <cell r="J765">
            <v>0</v>
          </cell>
          <cell r="K765">
            <v>0</v>
          </cell>
        </row>
        <row r="766">
          <cell r="F766">
            <v>0</v>
          </cell>
          <cell r="G766">
            <v>0</v>
          </cell>
          <cell r="H766">
            <v>0</v>
          </cell>
          <cell r="I766">
            <v>0</v>
          </cell>
          <cell r="J766">
            <v>0</v>
          </cell>
          <cell r="K766">
            <v>0</v>
          </cell>
        </row>
        <row r="767">
          <cell r="F767">
            <v>4557</v>
          </cell>
          <cell r="G767">
            <v>0</v>
          </cell>
          <cell r="H767">
            <v>4557</v>
          </cell>
          <cell r="I767">
            <v>0</v>
          </cell>
          <cell r="J767">
            <v>4557</v>
          </cell>
          <cell r="K767">
            <v>5675</v>
          </cell>
        </row>
        <row r="768">
          <cell r="F768">
            <v>0</v>
          </cell>
          <cell r="G768">
            <v>0</v>
          </cell>
          <cell r="H768">
            <v>0</v>
          </cell>
          <cell r="I768">
            <v>0</v>
          </cell>
          <cell r="J768">
            <v>0</v>
          </cell>
          <cell r="K768">
            <v>0</v>
          </cell>
        </row>
        <row r="769">
          <cell r="F769">
            <v>0</v>
          </cell>
          <cell r="G769">
            <v>0</v>
          </cell>
          <cell r="H769">
            <v>0</v>
          </cell>
          <cell r="I769">
            <v>0</v>
          </cell>
          <cell r="J769">
            <v>0</v>
          </cell>
          <cell r="K769">
            <v>0</v>
          </cell>
        </row>
        <row r="770">
          <cell r="F770">
            <v>0</v>
          </cell>
          <cell r="G770">
            <v>0</v>
          </cell>
          <cell r="H770">
            <v>0</v>
          </cell>
          <cell r="I770">
            <v>0</v>
          </cell>
          <cell r="J770">
            <v>0</v>
          </cell>
          <cell r="K770">
            <v>0</v>
          </cell>
        </row>
        <row r="771">
          <cell r="F771">
            <v>-3230</v>
          </cell>
          <cell r="G771">
            <v>0</v>
          </cell>
          <cell r="H771">
            <v>-3230</v>
          </cell>
          <cell r="I771">
            <v>0</v>
          </cell>
          <cell r="J771">
            <v>-3230</v>
          </cell>
          <cell r="K771">
            <v>0</v>
          </cell>
        </row>
        <row r="772">
          <cell r="F772">
            <v>0</v>
          </cell>
          <cell r="G772">
            <v>0</v>
          </cell>
          <cell r="H772">
            <v>0</v>
          </cell>
          <cell r="I772">
            <v>0</v>
          </cell>
          <cell r="J772">
            <v>0</v>
          </cell>
          <cell r="K772">
            <v>-539</v>
          </cell>
        </row>
        <row r="773">
          <cell r="F773">
            <v>-78976</v>
          </cell>
          <cell r="G773">
            <v>0</v>
          </cell>
          <cell r="H773">
            <v>-78976</v>
          </cell>
          <cell r="I773">
            <v>0</v>
          </cell>
          <cell r="J773">
            <v>-78976</v>
          </cell>
          <cell r="K773">
            <v>16878</v>
          </cell>
        </row>
        <row r="775">
          <cell r="F775">
            <v>0</v>
          </cell>
          <cell r="G775">
            <v>0</v>
          </cell>
          <cell r="H775">
            <v>0</v>
          </cell>
          <cell r="I775">
            <v>0</v>
          </cell>
          <cell r="J775">
            <v>0</v>
          </cell>
          <cell r="K775">
            <v>0</v>
          </cell>
        </row>
        <row r="776">
          <cell r="F776">
            <v>0</v>
          </cell>
          <cell r="G776">
            <v>0</v>
          </cell>
          <cell r="H776">
            <v>0</v>
          </cell>
          <cell r="I776">
            <v>0</v>
          </cell>
          <cell r="J776">
            <v>0</v>
          </cell>
          <cell r="K776">
            <v>0</v>
          </cell>
        </row>
        <row r="777">
          <cell r="F777">
            <v>0</v>
          </cell>
          <cell r="G777">
            <v>0</v>
          </cell>
          <cell r="H777">
            <v>0</v>
          </cell>
          <cell r="I777">
            <v>0</v>
          </cell>
          <cell r="J777">
            <v>0</v>
          </cell>
          <cell r="K777">
            <v>0</v>
          </cell>
        </row>
        <row r="778">
          <cell r="F778">
            <v>-304478</v>
          </cell>
          <cell r="G778">
            <v>0</v>
          </cell>
          <cell r="H778">
            <v>-304478</v>
          </cell>
          <cell r="I778">
            <v>0</v>
          </cell>
          <cell r="J778">
            <v>-304478</v>
          </cell>
          <cell r="K778">
            <v>-110374</v>
          </cell>
        </row>
        <row r="779">
          <cell r="F779">
            <v>0</v>
          </cell>
          <cell r="G779">
            <v>0</v>
          </cell>
          <cell r="H779">
            <v>0</v>
          </cell>
          <cell r="I779">
            <v>0</v>
          </cell>
          <cell r="J779">
            <v>0</v>
          </cell>
          <cell r="K779">
            <v>0</v>
          </cell>
        </row>
        <row r="780">
          <cell r="F780">
            <v>0</v>
          </cell>
          <cell r="G780">
            <v>0</v>
          </cell>
          <cell r="H780">
            <v>0</v>
          </cell>
          <cell r="I780">
            <v>0</v>
          </cell>
          <cell r="J780">
            <v>0</v>
          </cell>
          <cell r="K780">
            <v>0</v>
          </cell>
        </row>
        <row r="781">
          <cell r="F781">
            <v>192040</v>
          </cell>
          <cell r="G781">
            <v>0</v>
          </cell>
          <cell r="H781">
            <v>192040</v>
          </cell>
          <cell r="I781">
            <v>0</v>
          </cell>
          <cell r="J781">
            <v>192040</v>
          </cell>
          <cell r="K781">
            <v>186598</v>
          </cell>
        </row>
        <row r="782">
          <cell r="F782">
            <v>0</v>
          </cell>
          <cell r="G782">
            <v>0</v>
          </cell>
          <cell r="H782">
            <v>0</v>
          </cell>
          <cell r="I782">
            <v>0</v>
          </cell>
          <cell r="J782">
            <v>0</v>
          </cell>
          <cell r="K782">
            <v>0</v>
          </cell>
        </row>
        <row r="783">
          <cell r="F783">
            <v>0</v>
          </cell>
          <cell r="G783">
            <v>0</v>
          </cell>
          <cell r="H783">
            <v>0</v>
          </cell>
          <cell r="I783">
            <v>0</v>
          </cell>
          <cell r="J783">
            <v>0</v>
          </cell>
          <cell r="K783">
            <v>541</v>
          </cell>
        </row>
        <row r="784">
          <cell r="F784">
            <v>0</v>
          </cell>
          <cell r="G784">
            <v>0</v>
          </cell>
          <cell r="H784">
            <v>0</v>
          </cell>
          <cell r="I784">
            <v>0</v>
          </cell>
          <cell r="J784">
            <v>0</v>
          </cell>
          <cell r="K784">
            <v>0</v>
          </cell>
        </row>
        <row r="785">
          <cell r="F785">
            <v>46369</v>
          </cell>
          <cell r="G785">
            <v>0</v>
          </cell>
          <cell r="H785">
            <v>46369</v>
          </cell>
          <cell r="I785">
            <v>0</v>
          </cell>
          <cell r="J785">
            <v>46369</v>
          </cell>
          <cell r="K785">
            <v>0</v>
          </cell>
        </row>
        <row r="786">
          <cell r="F786">
            <v>0</v>
          </cell>
          <cell r="G786">
            <v>0</v>
          </cell>
          <cell r="H786">
            <v>0</v>
          </cell>
          <cell r="I786">
            <v>0</v>
          </cell>
          <cell r="J786">
            <v>0</v>
          </cell>
          <cell r="K786">
            <v>5998</v>
          </cell>
        </row>
        <row r="787">
          <cell r="F787">
            <v>0</v>
          </cell>
          <cell r="G787">
            <v>0</v>
          </cell>
          <cell r="H787">
            <v>0</v>
          </cell>
          <cell r="I787">
            <v>0</v>
          </cell>
          <cell r="J787">
            <v>0</v>
          </cell>
          <cell r="K787">
            <v>0</v>
          </cell>
        </row>
        <row r="788">
          <cell r="F788">
            <v>0</v>
          </cell>
          <cell r="G788">
            <v>0</v>
          </cell>
          <cell r="H788">
            <v>0</v>
          </cell>
          <cell r="I788">
            <v>0</v>
          </cell>
          <cell r="J788">
            <v>0</v>
          </cell>
          <cell r="K788">
            <v>0</v>
          </cell>
        </row>
        <row r="789">
          <cell r="F789">
            <v>-10030</v>
          </cell>
          <cell r="G789">
            <v>0</v>
          </cell>
          <cell r="H789">
            <v>-10030</v>
          </cell>
          <cell r="I789">
            <v>0</v>
          </cell>
          <cell r="J789">
            <v>-10030</v>
          </cell>
          <cell r="K789">
            <v>0</v>
          </cell>
        </row>
        <row r="790">
          <cell r="F790">
            <v>0</v>
          </cell>
          <cell r="G790">
            <v>0</v>
          </cell>
          <cell r="H790">
            <v>0</v>
          </cell>
          <cell r="I790">
            <v>0</v>
          </cell>
          <cell r="J790">
            <v>0</v>
          </cell>
          <cell r="K790">
            <v>0</v>
          </cell>
        </row>
        <row r="791">
          <cell r="F791">
            <v>0</v>
          </cell>
          <cell r="G791">
            <v>0</v>
          </cell>
          <cell r="H791">
            <v>0</v>
          </cell>
          <cell r="I791">
            <v>0</v>
          </cell>
          <cell r="J791">
            <v>0</v>
          </cell>
          <cell r="K791">
            <v>0</v>
          </cell>
        </row>
        <row r="792">
          <cell r="F792">
            <v>0</v>
          </cell>
          <cell r="G792">
            <v>0</v>
          </cell>
          <cell r="H792">
            <v>0</v>
          </cell>
          <cell r="I792">
            <v>0</v>
          </cell>
          <cell r="J792">
            <v>0</v>
          </cell>
          <cell r="K792">
            <v>0</v>
          </cell>
        </row>
        <row r="793">
          <cell r="F793">
            <v>0</v>
          </cell>
          <cell r="G793">
            <v>0</v>
          </cell>
          <cell r="H793">
            <v>0</v>
          </cell>
          <cell r="I793">
            <v>0</v>
          </cell>
          <cell r="J793">
            <v>0</v>
          </cell>
          <cell r="K793">
            <v>0</v>
          </cell>
        </row>
        <row r="794">
          <cell r="F794">
            <v>-979743</v>
          </cell>
          <cell r="G794">
            <v>0</v>
          </cell>
          <cell r="H794">
            <v>-979743</v>
          </cell>
          <cell r="I794">
            <v>0</v>
          </cell>
          <cell r="J794">
            <v>-979743</v>
          </cell>
          <cell r="K794">
            <v>-97046</v>
          </cell>
        </row>
        <row r="795">
          <cell r="F795">
            <v>0</v>
          </cell>
          <cell r="G795">
            <v>0</v>
          </cell>
          <cell r="H795">
            <v>0</v>
          </cell>
          <cell r="I795">
            <v>0</v>
          </cell>
          <cell r="J795">
            <v>0</v>
          </cell>
          <cell r="K795">
            <v>0</v>
          </cell>
        </row>
        <row r="796">
          <cell r="F796">
            <v>0</v>
          </cell>
          <cell r="G796">
            <v>0</v>
          </cell>
          <cell r="H796">
            <v>0</v>
          </cell>
          <cell r="I796">
            <v>0</v>
          </cell>
          <cell r="J796">
            <v>0</v>
          </cell>
          <cell r="K796">
            <v>0</v>
          </cell>
        </row>
        <row r="797">
          <cell r="F797">
            <v>222907</v>
          </cell>
          <cell r="G797">
            <v>0</v>
          </cell>
          <cell r="H797">
            <v>222907</v>
          </cell>
          <cell r="I797">
            <v>0</v>
          </cell>
          <cell r="J797">
            <v>222907</v>
          </cell>
          <cell r="K797">
            <v>395406</v>
          </cell>
        </row>
        <row r="798">
          <cell r="F798">
            <v>0</v>
          </cell>
          <cell r="G798">
            <v>0</v>
          </cell>
          <cell r="H798">
            <v>0</v>
          </cell>
          <cell r="I798">
            <v>0</v>
          </cell>
          <cell r="J798">
            <v>0</v>
          </cell>
          <cell r="K798">
            <v>0</v>
          </cell>
        </row>
        <row r="799">
          <cell r="F799">
            <v>0</v>
          </cell>
          <cell r="G799">
            <v>0</v>
          </cell>
          <cell r="H799">
            <v>0</v>
          </cell>
          <cell r="I799">
            <v>0</v>
          </cell>
          <cell r="J799">
            <v>0</v>
          </cell>
          <cell r="K799">
            <v>0</v>
          </cell>
        </row>
        <row r="800">
          <cell r="F800">
            <v>0</v>
          </cell>
          <cell r="G800">
            <v>0</v>
          </cell>
          <cell r="H800">
            <v>0</v>
          </cell>
          <cell r="I800">
            <v>0</v>
          </cell>
          <cell r="J800">
            <v>0</v>
          </cell>
          <cell r="K800">
            <v>0</v>
          </cell>
        </row>
        <row r="801">
          <cell r="F801">
            <v>-30989</v>
          </cell>
          <cell r="G801">
            <v>0</v>
          </cell>
          <cell r="H801">
            <v>-30989</v>
          </cell>
          <cell r="I801">
            <v>0</v>
          </cell>
          <cell r="J801">
            <v>-30989</v>
          </cell>
          <cell r="K801">
            <v>0</v>
          </cell>
        </row>
        <row r="802">
          <cell r="F802">
            <v>0</v>
          </cell>
          <cell r="G802">
            <v>0</v>
          </cell>
          <cell r="H802">
            <v>0</v>
          </cell>
          <cell r="I802">
            <v>0</v>
          </cell>
          <cell r="J802">
            <v>0</v>
          </cell>
          <cell r="K802">
            <v>-6955</v>
          </cell>
        </row>
        <row r="803">
          <cell r="F803">
            <v>0</v>
          </cell>
          <cell r="G803">
            <v>0</v>
          </cell>
          <cell r="H803">
            <v>0</v>
          </cell>
          <cell r="I803">
            <v>0</v>
          </cell>
          <cell r="J803">
            <v>0</v>
          </cell>
          <cell r="K803">
            <v>0</v>
          </cell>
        </row>
        <row r="804">
          <cell r="F804">
            <v>0</v>
          </cell>
          <cell r="G804">
            <v>0</v>
          </cell>
          <cell r="H804">
            <v>0</v>
          </cell>
          <cell r="I804">
            <v>0</v>
          </cell>
          <cell r="J804">
            <v>0</v>
          </cell>
          <cell r="K804">
            <v>0</v>
          </cell>
        </row>
        <row r="805">
          <cell r="F805">
            <v>0</v>
          </cell>
          <cell r="G805">
            <v>0</v>
          </cell>
          <cell r="H805">
            <v>0</v>
          </cell>
          <cell r="I805">
            <v>0</v>
          </cell>
          <cell r="J805">
            <v>0</v>
          </cell>
          <cell r="K805">
            <v>0</v>
          </cell>
        </row>
        <row r="806">
          <cell r="F806">
            <v>0</v>
          </cell>
          <cell r="G806">
            <v>0</v>
          </cell>
          <cell r="H806">
            <v>0</v>
          </cell>
          <cell r="I806">
            <v>0</v>
          </cell>
          <cell r="J806">
            <v>0</v>
          </cell>
          <cell r="K806">
            <v>0</v>
          </cell>
        </row>
        <row r="807">
          <cell r="F807">
            <v>-363522</v>
          </cell>
          <cell r="G807">
            <v>0</v>
          </cell>
          <cell r="H807">
            <v>-363522</v>
          </cell>
          <cell r="I807">
            <v>0</v>
          </cell>
          <cell r="J807">
            <v>-363522</v>
          </cell>
          <cell r="K807">
            <v>-7388</v>
          </cell>
        </row>
        <row r="808">
          <cell r="F808">
            <v>0</v>
          </cell>
          <cell r="G808">
            <v>0</v>
          </cell>
          <cell r="H808">
            <v>0</v>
          </cell>
          <cell r="I808">
            <v>0</v>
          </cell>
          <cell r="J808">
            <v>0</v>
          </cell>
          <cell r="K808">
            <v>0</v>
          </cell>
        </row>
        <row r="809">
          <cell r="F809">
            <v>0</v>
          </cell>
          <cell r="G809">
            <v>0</v>
          </cell>
          <cell r="H809">
            <v>0</v>
          </cell>
          <cell r="I809">
            <v>0</v>
          </cell>
          <cell r="J809">
            <v>0</v>
          </cell>
          <cell r="K809">
            <v>0</v>
          </cell>
        </row>
        <row r="810">
          <cell r="F810">
            <v>39550</v>
          </cell>
          <cell r="G810">
            <v>0</v>
          </cell>
          <cell r="H810">
            <v>39550</v>
          </cell>
          <cell r="I810">
            <v>0</v>
          </cell>
          <cell r="J810">
            <v>39550</v>
          </cell>
          <cell r="K810">
            <v>110376</v>
          </cell>
        </row>
        <row r="811">
          <cell r="F811">
            <v>0</v>
          </cell>
          <cell r="G811">
            <v>0</v>
          </cell>
          <cell r="H811">
            <v>0</v>
          </cell>
          <cell r="I811">
            <v>0</v>
          </cell>
          <cell r="J811">
            <v>0</v>
          </cell>
          <cell r="K811">
            <v>0</v>
          </cell>
        </row>
        <row r="812">
          <cell r="F812">
            <v>0</v>
          </cell>
          <cell r="G812">
            <v>0</v>
          </cell>
          <cell r="H812">
            <v>0</v>
          </cell>
          <cell r="I812">
            <v>0</v>
          </cell>
          <cell r="J812">
            <v>0</v>
          </cell>
          <cell r="K812">
            <v>0</v>
          </cell>
        </row>
        <row r="813">
          <cell r="F813">
            <v>0</v>
          </cell>
          <cell r="G813">
            <v>0</v>
          </cell>
          <cell r="H813">
            <v>0</v>
          </cell>
          <cell r="I813">
            <v>0</v>
          </cell>
          <cell r="J813">
            <v>0</v>
          </cell>
          <cell r="K813">
            <v>0</v>
          </cell>
        </row>
        <row r="814">
          <cell r="F814">
            <v>-24237</v>
          </cell>
          <cell r="G814">
            <v>0</v>
          </cell>
          <cell r="H814">
            <v>-24237</v>
          </cell>
          <cell r="I814">
            <v>0</v>
          </cell>
          <cell r="J814">
            <v>-24237</v>
          </cell>
          <cell r="K814">
            <v>0</v>
          </cell>
        </row>
        <row r="815">
          <cell r="F815">
            <v>0</v>
          </cell>
          <cell r="G815">
            <v>0</v>
          </cell>
          <cell r="H815">
            <v>0</v>
          </cell>
          <cell r="I815">
            <v>0</v>
          </cell>
          <cell r="J815">
            <v>0</v>
          </cell>
          <cell r="K815">
            <v>-10015</v>
          </cell>
        </row>
        <row r="816">
          <cell r="F816">
            <v>-1212133</v>
          </cell>
          <cell r="G816">
            <v>0</v>
          </cell>
          <cell r="H816">
            <v>-1212133</v>
          </cell>
          <cell r="I816">
            <v>0</v>
          </cell>
          <cell r="J816">
            <v>-1212133</v>
          </cell>
          <cell r="K816">
            <v>467141</v>
          </cell>
        </row>
        <row r="818">
          <cell r="F818">
            <v>462898</v>
          </cell>
          <cell r="G818">
            <v>0</v>
          </cell>
          <cell r="H818">
            <v>462898</v>
          </cell>
          <cell r="I818">
            <v>0</v>
          </cell>
          <cell r="J818">
            <v>462898</v>
          </cell>
          <cell r="K818">
            <v>305883</v>
          </cell>
        </row>
        <row r="819">
          <cell r="F819">
            <v>74062</v>
          </cell>
          <cell r="G819">
            <v>0</v>
          </cell>
          <cell r="H819">
            <v>74062</v>
          </cell>
          <cell r="I819">
            <v>0</v>
          </cell>
          <cell r="J819">
            <v>74062</v>
          </cell>
          <cell r="K819">
            <v>48941</v>
          </cell>
        </row>
        <row r="820">
          <cell r="F820">
            <v>479069</v>
          </cell>
          <cell r="G820">
            <v>0</v>
          </cell>
          <cell r="H820">
            <v>479069</v>
          </cell>
          <cell r="I820">
            <v>0</v>
          </cell>
          <cell r="J820">
            <v>479069</v>
          </cell>
          <cell r="K820">
            <v>364641</v>
          </cell>
        </row>
        <row r="821">
          <cell r="F821">
            <v>76651</v>
          </cell>
          <cell r="G821">
            <v>0</v>
          </cell>
          <cell r="H821">
            <v>76651</v>
          </cell>
          <cell r="I821">
            <v>0</v>
          </cell>
          <cell r="J821">
            <v>76651</v>
          </cell>
          <cell r="K821">
            <v>58343</v>
          </cell>
        </row>
        <row r="822">
          <cell r="F822">
            <v>369374</v>
          </cell>
          <cell r="G822">
            <v>0</v>
          </cell>
          <cell r="H822">
            <v>369374</v>
          </cell>
          <cell r="I822">
            <v>0</v>
          </cell>
          <cell r="J822">
            <v>369374</v>
          </cell>
          <cell r="K822">
            <v>302266</v>
          </cell>
        </row>
        <row r="823">
          <cell r="F823">
            <v>59099</v>
          </cell>
          <cell r="G823">
            <v>0</v>
          </cell>
          <cell r="H823">
            <v>59099</v>
          </cell>
          <cell r="I823">
            <v>0</v>
          </cell>
          <cell r="J823">
            <v>59099</v>
          </cell>
          <cell r="K823">
            <v>48363</v>
          </cell>
        </row>
        <row r="824">
          <cell r="F824">
            <v>1521153</v>
          </cell>
          <cell r="G824">
            <v>0</v>
          </cell>
          <cell r="H824">
            <v>1521153</v>
          </cell>
          <cell r="I824">
            <v>0</v>
          </cell>
          <cell r="J824">
            <v>1521153</v>
          </cell>
          <cell r="K824">
            <v>1128437</v>
          </cell>
        </row>
        <row r="826">
          <cell r="F826">
            <v>60413</v>
          </cell>
          <cell r="G826">
            <v>0</v>
          </cell>
          <cell r="H826">
            <v>60413</v>
          </cell>
          <cell r="I826">
            <v>0</v>
          </cell>
          <cell r="J826">
            <v>60413</v>
          </cell>
          <cell r="K826">
            <v>40352</v>
          </cell>
        </row>
        <row r="827">
          <cell r="F827">
            <v>62523</v>
          </cell>
          <cell r="G827">
            <v>0</v>
          </cell>
          <cell r="H827">
            <v>62523</v>
          </cell>
          <cell r="I827">
            <v>0</v>
          </cell>
          <cell r="J827">
            <v>62523</v>
          </cell>
          <cell r="K827">
            <v>48060</v>
          </cell>
        </row>
        <row r="828">
          <cell r="F828">
            <v>48207</v>
          </cell>
          <cell r="G828">
            <v>0</v>
          </cell>
          <cell r="H828">
            <v>48207</v>
          </cell>
          <cell r="I828">
            <v>0</v>
          </cell>
          <cell r="J828">
            <v>48207</v>
          </cell>
          <cell r="K828">
            <v>39837</v>
          </cell>
        </row>
        <row r="829">
          <cell r="F829">
            <v>171143</v>
          </cell>
          <cell r="G829">
            <v>0</v>
          </cell>
          <cell r="H829">
            <v>171143</v>
          </cell>
          <cell r="I829">
            <v>0</v>
          </cell>
          <cell r="J829">
            <v>171143</v>
          </cell>
          <cell r="K829">
            <v>128249</v>
          </cell>
        </row>
        <row r="831">
          <cell r="F831">
            <v>10291</v>
          </cell>
          <cell r="G831">
            <v>0</v>
          </cell>
          <cell r="H831">
            <v>10291</v>
          </cell>
          <cell r="I831">
            <v>0</v>
          </cell>
          <cell r="J831">
            <v>10291</v>
          </cell>
          <cell r="K831">
            <v>6797</v>
          </cell>
        </row>
        <row r="832">
          <cell r="F832">
            <v>10532</v>
          </cell>
          <cell r="G832">
            <v>0</v>
          </cell>
          <cell r="H832">
            <v>10532</v>
          </cell>
          <cell r="I832">
            <v>0</v>
          </cell>
          <cell r="J832">
            <v>10532</v>
          </cell>
          <cell r="K832">
            <v>8103</v>
          </cell>
        </row>
        <row r="833">
          <cell r="F833">
            <v>8212</v>
          </cell>
          <cell r="G833">
            <v>0</v>
          </cell>
          <cell r="H833">
            <v>8212</v>
          </cell>
          <cell r="I833">
            <v>0</v>
          </cell>
          <cell r="J833">
            <v>8212</v>
          </cell>
          <cell r="K833">
            <v>6717</v>
          </cell>
        </row>
        <row r="834">
          <cell r="F834">
            <v>29035</v>
          </cell>
          <cell r="G834">
            <v>0</v>
          </cell>
          <cell r="H834">
            <v>29035</v>
          </cell>
          <cell r="I834">
            <v>0</v>
          </cell>
          <cell r="J834">
            <v>29035</v>
          </cell>
          <cell r="K834">
            <v>21617</v>
          </cell>
        </row>
        <row r="836">
          <cell r="F836">
            <v>44476</v>
          </cell>
          <cell r="G836">
            <v>0</v>
          </cell>
          <cell r="H836">
            <v>44476</v>
          </cell>
          <cell r="I836">
            <v>0</v>
          </cell>
          <cell r="J836">
            <v>44476</v>
          </cell>
          <cell r="K836">
            <v>39561</v>
          </cell>
        </row>
        <row r="837">
          <cell r="F837">
            <v>13343</v>
          </cell>
          <cell r="G837">
            <v>0</v>
          </cell>
          <cell r="H837">
            <v>13343</v>
          </cell>
          <cell r="I837">
            <v>0</v>
          </cell>
          <cell r="J837">
            <v>13343</v>
          </cell>
          <cell r="K837">
            <v>10254</v>
          </cell>
        </row>
        <row r="838">
          <cell r="F838">
            <v>45517</v>
          </cell>
          <cell r="G838">
            <v>0</v>
          </cell>
          <cell r="H838">
            <v>45517</v>
          </cell>
          <cell r="I838">
            <v>0</v>
          </cell>
          <cell r="J838">
            <v>45517</v>
          </cell>
          <cell r="K838">
            <v>47168</v>
          </cell>
        </row>
        <row r="839">
          <cell r="F839">
            <v>13805</v>
          </cell>
          <cell r="G839">
            <v>0</v>
          </cell>
          <cell r="H839">
            <v>13805</v>
          </cell>
          <cell r="I839">
            <v>0</v>
          </cell>
          <cell r="J839">
            <v>13805</v>
          </cell>
          <cell r="K839">
            <v>12294</v>
          </cell>
        </row>
        <row r="840">
          <cell r="F840">
            <v>35517</v>
          </cell>
          <cell r="G840">
            <v>0</v>
          </cell>
          <cell r="H840">
            <v>35517</v>
          </cell>
          <cell r="I840">
            <v>0</v>
          </cell>
          <cell r="J840">
            <v>35517</v>
          </cell>
          <cell r="K840">
            <v>39034</v>
          </cell>
        </row>
        <row r="841">
          <cell r="F841">
            <v>10655</v>
          </cell>
          <cell r="G841">
            <v>0</v>
          </cell>
          <cell r="H841">
            <v>10655</v>
          </cell>
          <cell r="I841">
            <v>0</v>
          </cell>
          <cell r="J841">
            <v>10655</v>
          </cell>
          <cell r="K841">
            <v>10155</v>
          </cell>
        </row>
        <row r="842">
          <cell r="F842">
            <v>163313</v>
          </cell>
          <cell r="G842">
            <v>0</v>
          </cell>
          <cell r="H842">
            <v>163313</v>
          </cell>
          <cell r="I842">
            <v>0</v>
          </cell>
          <cell r="J842">
            <v>163313</v>
          </cell>
          <cell r="K842">
            <v>158466</v>
          </cell>
        </row>
        <row r="844">
          <cell r="F844">
            <v>28534</v>
          </cell>
          <cell r="G844">
            <v>0</v>
          </cell>
          <cell r="H844">
            <v>28534</v>
          </cell>
          <cell r="I844">
            <v>0</v>
          </cell>
          <cell r="J844">
            <v>28534</v>
          </cell>
          <cell r="K844">
            <v>11089</v>
          </cell>
        </row>
        <row r="845">
          <cell r="F845">
            <v>16371</v>
          </cell>
          <cell r="G845">
            <v>0</v>
          </cell>
          <cell r="H845">
            <v>16371</v>
          </cell>
          <cell r="I845">
            <v>0</v>
          </cell>
          <cell r="J845">
            <v>16371</v>
          </cell>
          <cell r="K845">
            <v>13223</v>
          </cell>
        </row>
        <row r="846">
          <cell r="F846">
            <v>17908</v>
          </cell>
          <cell r="G846">
            <v>0</v>
          </cell>
          <cell r="H846">
            <v>17908</v>
          </cell>
          <cell r="I846">
            <v>0</v>
          </cell>
          <cell r="J846">
            <v>17908</v>
          </cell>
          <cell r="K846">
            <v>14137</v>
          </cell>
        </row>
        <row r="847">
          <cell r="F847">
            <v>62813</v>
          </cell>
          <cell r="G847">
            <v>0</v>
          </cell>
          <cell r="H847">
            <v>62813</v>
          </cell>
          <cell r="I847">
            <v>0</v>
          </cell>
          <cell r="J847">
            <v>62813</v>
          </cell>
          <cell r="K847">
            <v>38449</v>
          </cell>
        </row>
        <row r="849">
          <cell r="F849">
            <v>0</v>
          </cell>
          <cell r="G849">
            <v>0</v>
          </cell>
          <cell r="H849">
            <v>0</v>
          </cell>
          <cell r="I849">
            <v>0</v>
          </cell>
          <cell r="J849">
            <v>0</v>
          </cell>
          <cell r="K849">
            <v>0</v>
          </cell>
        </row>
        <row r="850">
          <cell r="F850">
            <v>0</v>
          </cell>
          <cell r="G850">
            <v>0</v>
          </cell>
          <cell r="H850">
            <v>0</v>
          </cell>
          <cell r="I850">
            <v>0</v>
          </cell>
          <cell r="J850">
            <v>0</v>
          </cell>
          <cell r="K850">
            <v>0</v>
          </cell>
        </row>
        <row r="851">
          <cell r="F851">
            <v>0</v>
          </cell>
          <cell r="G851">
            <v>0</v>
          </cell>
          <cell r="H851">
            <v>0</v>
          </cell>
          <cell r="I851">
            <v>0</v>
          </cell>
          <cell r="J851">
            <v>0</v>
          </cell>
          <cell r="K851">
            <v>0</v>
          </cell>
        </row>
        <row r="852">
          <cell r="F852">
            <v>0</v>
          </cell>
          <cell r="G852">
            <v>0</v>
          </cell>
          <cell r="H852">
            <v>0</v>
          </cell>
          <cell r="I852">
            <v>0</v>
          </cell>
          <cell r="J852">
            <v>0</v>
          </cell>
          <cell r="K852">
            <v>0</v>
          </cell>
        </row>
        <row r="853">
          <cell r="F853">
            <v>0</v>
          </cell>
          <cell r="G853">
            <v>0</v>
          </cell>
          <cell r="H853">
            <v>0</v>
          </cell>
          <cell r="I853">
            <v>0</v>
          </cell>
          <cell r="J853">
            <v>0</v>
          </cell>
          <cell r="K853">
            <v>0</v>
          </cell>
        </row>
        <row r="854">
          <cell r="F854">
            <v>0</v>
          </cell>
          <cell r="G854">
            <v>0</v>
          </cell>
          <cell r="H854">
            <v>0</v>
          </cell>
          <cell r="I854">
            <v>0</v>
          </cell>
          <cell r="J854">
            <v>0</v>
          </cell>
          <cell r="K854">
            <v>0</v>
          </cell>
        </row>
        <row r="855">
          <cell r="F855">
            <v>0</v>
          </cell>
          <cell r="G855">
            <v>0</v>
          </cell>
          <cell r="H855">
            <v>0</v>
          </cell>
          <cell r="I855">
            <v>0</v>
          </cell>
          <cell r="J855">
            <v>0</v>
          </cell>
          <cell r="K855">
            <v>0</v>
          </cell>
        </row>
        <row r="856">
          <cell r="F856">
            <v>0</v>
          </cell>
          <cell r="G856">
            <v>0</v>
          </cell>
          <cell r="H856">
            <v>0</v>
          </cell>
          <cell r="I856">
            <v>0</v>
          </cell>
          <cell r="J856">
            <v>0</v>
          </cell>
          <cell r="K856">
            <v>0</v>
          </cell>
        </row>
        <row r="857">
          <cell r="F857">
            <v>0</v>
          </cell>
          <cell r="G857">
            <v>0</v>
          </cell>
          <cell r="H857">
            <v>0</v>
          </cell>
          <cell r="I857">
            <v>0</v>
          </cell>
          <cell r="J857">
            <v>0</v>
          </cell>
          <cell r="K857">
            <v>0</v>
          </cell>
        </row>
        <row r="859">
          <cell r="F859">
            <v>0</v>
          </cell>
          <cell r="G859">
            <v>0</v>
          </cell>
          <cell r="H859">
            <v>0</v>
          </cell>
          <cell r="I859">
            <v>0</v>
          </cell>
          <cell r="J859">
            <v>0</v>
          </cell>
          <cell r="K859">
            <v>6262</v>
          </cell>
        </row>
        <row r="860">
          <cell r="F860">
            <v>0</v>
          </cell>
          <cell r="G860">
            <v>0</v>
          </cell>
          <cell r="H860">
            <v>0</v>
          </cell>
          <cell r="I860">
            <v>0</v>
          </cell>
          <cell r="J860">
            <v>0</v>
          </cell>
          <cell r="K860">
            <v>7357</v>
          </cell>
        </row>
        <row r="861">
          <cell r="F861">
            <v>0</v>
          </cell>
          <cell r="G861">
            <v>0</v>
          </cell>
          <cell r="H861">
            <v>0</v>
          </cell>
          <cell r="I861">
            <v>0</v>
          </cell>
          <cell r="J861">
            <v>0</v>
          </cell>
          <cell r="K861">
            <v>6381</v>
          </cell>
        </row>
        <row r="862">
          <cell r="F862">
            <v>0</v>
          </cell>
          <cell r="G862">
            <v>0</v>
          </cell>
          <cell r="H862">
            <v>0</v>
          </cell>
          <cell r="I862">
            <v>0</v>
          </cell>
          <cell r="J862">
            <v>0</v>
          </cell>
          <cell r="K862">
            <v>20000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6387</v>
          </cell>
          <cell r="G867">
            <v>0</v>
          </cell>
          <cell r="H867">
            <v>6387</v>
          </cell>
          <cell r="I867">
            <v>0</v>
          </cell>
          <cell r="J867">
            <v>6387</v>
          </cell>
          <cell r="K867">
            <v>13496</v>
          </cell>
        </row>
        <row r="868">
          <cell r="F868">
            <v>142</v>
          </cell>
          <cell r="G868">
            <v>0</v>
          </cell>
          <cell r="H868">
            <v>142</v>
          </cell>
          <cell r="I868">
            <v>0</v>
          </cell>
          <cell r="J868">
            <v>142</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92356</v>
          </cell>
          <cell r="G872">
            <v>0</v>
          </cell>
          <cell r="H872">
            <v>92356</v>
          </cell>
          <cell r="I872">
            <v>0</v>
          </cell>
          <cell r="J872">
            <v>92356</v>
          </cell>
          <cell r="K872">
            <v>4134</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1000</v>
          </cell>
        </row>
        <row r="877">
          <cell r="F877">
            <v>98885</v>
          </cell>
          <cell r="G877">
            <v>0</v>
          </cell>
          <cell r="H877">
            <v>98885</v>
          </cell>
          <cell r="I877">
            <v>0</v>
          </cell>
          <cell r="J877">
            <v>98885</v>
          </cell>
          <cell r="K877">
            <v>18630</v>
          </cell>
        </row>
        <row r="879">
          <cell r="F879">
            <v>975</v>
          </cell>
          <cell r="G879">
            <v>0</v>
          </cell>
          <cell r="H879">
            <v>975</v>
          </cell>
          <cell r="I879">
            <v>0</v>
          </cell>
          <cell r="J879">
            <v>975</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20834</v>
          </cell>
        </row>
        <row r="883">
          <cell r="F883">
            <v>0</v>
          </cell>
          <cell r="G883">
            <v>0</v>
          </cell>
          <cell r="H883">
            <v>0</v>
          </cell>
          <cell r="I883">
            <v>0</v>
          </cell>
          <cell r="J883">
            <v>0</v>
          </cell>
          <cell r="K883">
            <v>2267</v>
          </cell>
        </row>
        <row r="884">
          <cell r="F884">
            <v>0</v>
          </cell>
          <cell r="G884">
            <v>0</v>
          </cell>
          <cell r="H884">
            <v>0</v>
          </cell>
          <cell r="I884">
            <v>0</v>
          </cell>
          <cell r="J884">
            <v>0</v>
          </cell>
          <cell r="K884">
            <v>0</v>
          </cell>
        </row>
        <row r="885">
          <cell r="F885">
            <v>142003</v>
          </cell>
          <cell r="G885">
            <v>0</v>
          </cell>
          <cell r="H885">
            <v>142003</v>
          </cell>
          <cell r="I885">
            <v>0</v>
          </cell>
          <cell r="J885">
            <v>142003</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3397</v>
          </cell>
        </row>
        <row r="888">
          <cell r="F888">
            <v>0</v>
          </cell>
          <cell r="G888">
            <v>0</v>
          </cell>
          <cell r="H888">
            <v>0</v>
          </cell>
          <cell r="I888">
            <v>0</v>
          </cell>
          <cell r="J888">
            <v>0</v>
          </cell>
          <cell r="K888">
            <v>363</v>
          </cell>
        </row>
        <row r="889">
          <cell r="F889">
            <v>0</v>
          </cell>
          <cell r="G889">
            <v>0</v>
          </cell>
          <cell r="H889">
            <v>0</v>
          </cell>
          <cell r="I889">
            <v>0</v>
          </cell>
          <cell r="J889">
            <v>0</v>
          </cell>
          <cell r="K889">
            <v>0</v>
          </cell>
        </row>
        <row r="890">
          <cell r="F890">
            <v>34588</v>
          </cell>
          <cell r="G890">
            <v>0</v>
          </cell>
          <cell r="H890">
            <v>34588</v>
          </cell>
          <cell r="I890">
            <v>0</v>
          </cell>
          <cell r="J890">
            <v>34588</v>
          </cell>
          <cell r="K890">
            <v>0</v>
          </cell>
        </row>
        <row r="891">
          <cell r="F891">
            <v>107683</v>
          </cell>
          <cell r="G891">
            <v>0</v>
          </cell>
          <cell r="H891">
            <v>107683</v>
          </cell>
          <cell r="I891">
            <v>0</v>
          </cell>
          <cell r="J891">
            <v>107683</v>
          </cell>
          <cell r="K891">
            <v>0</v>
          </cell>
        </row>
        <row r="892">
          <cell r="F892">
            <v>750</v>
          </cell>
          <cell r="G892">
            <v>0</v>
          </cell>
          <cell r="H892">
            <v>750</v>
          </cell>
          <cell r="I892">
            <v>0</v>
          </cell>
          <cell r="J892">
            <v>750</v>
          </cell>
          <cell r="K892">
            <v>1500</v>
          </cell>
        </row>
        <row r="893">
          <cell r="F893">
            <v>900</v>
          </cell>
          <cell r="G893">
            <v>0</v>
          </cell>
          <cell r="H893">
            <v>900</v>
          </cell>
          <cell r="I893">
            <v>0</v>
          </cell>
          <cell r="J893">
            <v>900</v>
          </cell>
          <cell r="K893">
            <v>1500</v>
          </cell>
        </row>
        <row r="894">
          <cell r="F894">
            <v>286899</v>
          </cell>
          <cell r="G894">
            <v>0</v>
          </cell>
          <cell r="H894">
            <v>286899</v>
          </cell>
          <cell r="I894">
            <v>0</v>
          </cell>
          <cell r="J894">
            <v>286899</v>
          </cell>
          <cell r="K894">
            <v>29861</v>
          </cell>
        </row>
        <row r="896">
          <cell r="F896">
            <v>0</v>
          </cell>
          <cell r="G896">
            <v>0</v>
          </cell>
          <cell r="H896">
            <v>0</v>
          </cell>
          <cell r="I896">
            <v>0</v>
          </cell>
          <cell r="J896">
            <v>0</v>
          </cell>
          <cell r="K896">
            <v>0</v>
          </cell>
        </row>
        <row r="897">
          <cell r="F897">
            <v>0</v>
          </cell>
          <cell r="G897">
            <v>0</v>
          </cell>
          <cell r="H897">
            <v>0</v>
          </cell>
          <cell r="I897">
            <v>0</v>
          </cell>
          <cell r="J897">
            <v>0</v>
          </cell>
          <cell r="K897">
            <v>0</v>
          </cell>
        </row>
        <row r="898">
          <cell r="F898">
            <v>0</v>
          </cell>
          <cell r="G898">
            <v>0</v>
          </cell>
          <cell r="H898">
            <v>0</v>
          </cell>
          <cell r="I898">
            <v>0</v>
          </cell>
          <cell r="J898">
            <v>0</v>
          </cell>
          <cell r="K898">
            <v>0</v>
          </cell>
        </row>
        <row r="899">
          <cell r="F899">
            <v>0</v>
          </cell>
          <cell r="G899">
            <v>0</v>
          </cell>
          <cell r="H899">
            <v>0</v>
          </cell>
          <cell r="I899">
            <v>0</v>
          </cell>
          <cell r="J899">
            <v>0</v>
          </cell>
          <cell r="K899">
            <v>0</v>
          </cell>
        </row>
        <row r="900">
          <cell r="F900">
            <v>0</v>
          </cell>
          <cell r="G900">
            <v>0</v>
          </cell>
          <cell r="H900">
            <v>0</v>
          </cell>
          <cell r="I900">
            <v>0</v>
          </cell>
          <cell r="J900">
            <v>0</v>
          </cell>
          <cell r="K900">
            <v>0</v>
          </cell>
        </row>
        <row r="901">
          <cell r="F901">
            <v>0</v>
          </cell>
          <cell r="G901">
            <v>0</v>
          </cell>
          <cell r="H901">
            <v>0</v>
          </cell>
          <cell r="I901">
            <v>0</v>
          </cell>
          <cell r="J901">
            <v>0</v>
          </cell>
          <cell r="K901">
            <v>0</v>
          </cell>
        </row>
        <row r="902">
          <cell r="F902">
            <v>0</v>
          </cell>
          <cell r="G902">
            <v>0</v>
          </cell>
          <cell r="H902">
            <v>0</v>
          </cell>
          <cell r="I902">
            <v>0</v>
          </cell>
          <cell r="J902">
            <v>0</v>
          </cell>
          <cell r="K902">
            <v>0</v>
          </cell>
        </row>
        <row r="904">
          <cell r="F904">
            <v>39312</v>
          </cell>
          <cell r="G904">
            <v>0</v>
          </cell>
          <cell r="H904">
            <v>39312</v>
          </cell>
          <cell r="I904">
            <v>0</v>
          </cell>
          <cell r="J904">
            <v>39312</v>
          </cell>
          <cell r="K904">
            <v>0</v>
          </cell>
        </row>
        <row r="905">
          <cell r="F905">
            <v>39312</v>
          </cell>
          <cell r="G905">
            <v>0</v>
          </cell>
          <cell r="H905">
            <v>39312</v>
          </cell>
          <cell r="I905">
            <v>0</v>
          </cell>
          <cell r="J905">
            <v>39312</v>
          </cell>
          <cell r="K905">
            <v>0</v>
          </cell>
        </row>
        <row r="907">
          <cell r="F907">
            <v>12454</v>
          </cell>
          <cell r="G907">
            <v>0</v>
          </cell>
          <cell r="H907">
            <v>12454</v>
          </cell>
          <cell r="I907">
            <v>0</v>
          </cell>
          <cell r="J907">
            <v>12454</v>
          </cell>
          <cell r="K907">
            <v>11064</v>
          </cell>
        </row>
        <row r="908">
          <cell r="F908">
            <v>0</v>
          </cell>
          <cell r="G908">
            <v>0</v>
          </cell>
          <cell r="H908">
            <v>0</v>
          </cell>
          <cell r="I908">
            <v>0</v>
          </cell>
          <cell r="J908">
            <v>0</v>
          </cell>
          <cell r="K908">
            <v>0</v>
          </cell>
        </row>
        <row r="909">
          <cell r="F909">
            <v>12745</v>
          </cell>
          <cell r="G909">
            <v>0</v>
          </cell>
          <cell r="H909">
            <v>12745</v>
          </cell>
          <cell r="I909">
            <v>0</v>
          </cell>
          <cell r="J909">
            <v>12745</v>
          </cell>
          <cell r="K909">
            <v>13192</v>
          </cell>
        </row>
        <row r="910">
          <cell r="F910">
            <v>0</v>
          </cell>
          <cell r="G910">
            <v>0</v>
          </cell>
          <cell r="H910">
            <v>0</v>
          </cell>
          <cell r="I910">
            <v>0</v>
          </cell>
          <cell r="J910">
            <v>0</v>
          </cell>
          <cell r="K910">
            <v>0</v>
          </cell>
        </row>
        <row r="911">
          <cell r="F911">
            <v>9944</v>
          </cell>
          <cell r="G911">
            <v>0</v>
          </cell>
          <cell r="H911">
            <v>9944</v>
          </cell>
          <cell r="I911">
            <v>0</v>
          </cell>
          <cell r="J911">
            <v>9944</v>
          </cell>
          <cell r="K911">
            <v>10935</v>
          </cell>
        </row>
        <row r="912">
          <cell r="F912">
            <v>0</v>
          </cell>
          <cell r="G912">
            <v>0</v>
          </cell>
          <cell r="H912">
            <v>0</v>
          </cell>
          <cell r="I912">
            <v>0</v>
          </cell>
          <cell r="J912">
            <v>0</v>
          </cell>
          <cell r="K912">
            <v>0</v>
          </cell>
        </row>
        <row r="913">
          <cell r="F913">
            <v>35143</v>
          </cell>
          <cell r="G913">
            <v>0</v>
          </cell>
          <cell r="H913">
            <v>35143</v>
          </cell>
          <cell r="I913">
            <v>0</v>
          </cell>
          <cell r="J913">
            <v>35143</v>
          </cell>
          <cell r="K913">
            <v>35191</v>
          </cell>
        </row>
        <row r="915">
          <cell r="F915">
            <v>0</v>
          </cell>
          <cell r="G915">
            <v>0</v>
          </cell>
          <cell r="H915">
            <v>0</v>
          </cell>
          <cell r="I915">
            <v>0</v>
          </cell>
          <cell r="J915">
            <v>0</v>
          </cell>
          <cell r="K915">
            <v>288</v>
          </cell>
        </row>
        <row r="916">
          <cell r="F916">
            <v>0</v>
          </cell>
          <cell r="G916">
            <v>0</v>
          </cell>
          <cell r="H916">
            <v>0</v>
          </cell>
          <cell r="I916">
            <v>0</v>
          </cell>
          <cell r="J916">
            <v>0</v>
          </cell>
          <cell r="K916">
            <v>0</v>
          </cell>
        </row>
        <row r="917">
          <cell r="F917">
            <v>0</v>
          </cell>
          <cell r="G917">
            <v>0</v>
          </cell>
          <cell r="H917">
            <v>0</v>
          </cell>
          <cell r="I917">
            <v>0</v>
          </cell>
          <cell r="J917">
            <v>0</v>
          </cell>
          <cell r="K917">
            <v>0</v>
          </cell>
        </row>
        <row r="918">
          <cell r="F918">
            <v>0</v>
          </cell>
          <cell r="G918">
            <v>0</v>
          </cell>
          <cell r="H918">
            <v>0</v>
          </cell>
          <cell r="I918">
            <v>0</v>
          </cell>
          <cell r="J918">
            <v>0</v>
          </cell>
          <cell r="K918">
            <v>1411</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1137</v>
          </cell>
          <cell r="G921">
            <v>0</v>
          </cell>
          <cell r="H921">
            <v>1137</v>
          </cell>
          <cell r="I921">
            <v>0</v>
          </cell>
          <cell r="J921">
            <v>1137</v>
          </cell>
          <cell r="K921">
            <v>204</v>
          </cell>
        </row>
        <row r="922">
          <cell r="F922">
            <v>0</v>
          </cell>
          <cell r="G922">
            <v>0</v>
          </cell>
          <cell r="H922">
            <v>0</v>
          </cell>
          <cell r="I922">
            <v>0</v>
          </cell>
          <cell r="J922">
            <v>0</v>
          </cell>
          <cell r="K922">
            <v>290</v>
          </cell>
        </row>
        <row r="923">
          <cell r="F923">
            <v>3300</v>
          </cell>
          <cell r="G923">
            <v>0</v>
          </cell>
          <cell r="H923">
            <v>3300</v>
          </cell>
          <cell r="I923">
            <v>0</v>
          </cell>
          <cell r="J923">
            <v>3300</v>
          </cell>
          <cell r="K923">
            <v>0</v>
          </cell>
        </row>
        <row r="924">
          <cell r="F924">
            <v>0</v>
          </cell>
          <cell r="G924">
            <v>0</v>
          </cell>
          <cell r="H924">
            <v>0</v>
          </cell>
          <cell r="I924">
            <v>0</v>
          </cell>
          <cell r="J924">
            <v>0</v>
          </cell>
          <cell r="K924">
            <v>0</v>
          </cell>
        </row>
        <row r="925">
          <cell r="F925">
            <v>0</v>
          </cell>
          <cell r="G925">
            <v>0</v>
          </cell>
          <cell r="H925">
            <v>0</v>
          </cell>
          <cell r="I925">
            <v>0</v>
          </cell>
          <cell r="J925">
            <v>0</v>
          </cell>
          <cell r="K925">
            <v>0</v>
          </cell>
        </row>
        <row r="926">
          <cell r="F926">
            <v>0</v>
          </cell>
          <cell r="G926">
            <v>0</v>
          </cell>
          <cell r="H926">
            <v>0</v>
          </cell>
          <cell r="I926">
            <v>0</v>
          </cell>
          <cell r="J926">
            <v>0</v>
          </cell>
          <cell r="K926">
            <v>0</v>
          </cell>
        </row>
        <row r="927">
          <cell r="F927">
            <v>0</v>
          </cell>
          <cell r="G927">
            <v>0</v>
          </cell>
          <cell r="H927">
            <v>0</v>
          </cell>
          <cell r="I927">
            <v>0</v>
          </cell>
          <cell r="J927">
            <v>0</v>
          </cell>
          <cell r="K927">
            <v>754</v>
          </cell>
        </row>
        <row r="928">
          <cell r="F928">
            <v>0</v>
          </cell>
          <cell r="G928">
            <v>0</v>
          </cell>
          <cell r="H928">
            <v>0</v>
          </cell>
          <cell r="I928">
            <v>0</v>
          </cell>
          <cell r="J928">
            <v>0</v>
          </cell>
          <cell r="K928">
            <v>174</v>
          </cell>
        </row>
        <row r="929">
          <cell r="F929">
            <v>1261</v>
          </cell>
          <cell r="G929">
            <v>633</v>
          </cell>
          <cell r="H929">
            <v>1894</v>
          </cell>
          <cell r="I929">
            <v>0</v>
          </cell>
          <cell r="J929">
            <v>1894</v>
          </cell>
          <cell r="K929">
            <v>727</v>
          </cell>
        </row>
        <row r="930">
          <cell r="F930">
            <v>0</v>
          </cell>
          <cell r="G930">
            <v>0</v>
          </cell>
          <cell r="H930">
            <v>0</v>
          </cell>
          <cell r="I930">
            <v>0</v>
          </cell>
          <cell r="J930">
            <v>0</v>
          </cell>
          <cell r="K930">
            <v>190</v>
          </cell>
        </row>
        <row r="931">
          <cell r="F931">
            <v>300</v>
          </cell>
          <cell r="G931">
            <v>0</v>
          </cell>
          <cell r="H931">
            <v>300</v>
          </cell>
          <cell r="I931">
            <v>0</v>
          </cell>
          <cell r="J931">
            <v>300</v>
          </cell>
          <cell r="K931">
            <v>0</v>
          </cell>
        </row>
        <row r="932">
          <cell r="F932">
            <v>0</v>
          </cell>
          <cell r="G932">
            <v>0</v>
          </cell>
          <cell r="H932">
            <v>0</v>
          </cell>
          <cell r="I932">
            <v>0</v>
          </cell>
          <cell r="J932">
            <v>0</v>
          </cell>
          <cell r="K932">
            <v>0</v>
          </cell>
        </row>
        <row r="933">
          <cell r="F933">
            <v>0</v>
          </cell>
          <cell r="G933">
            <v>0</v>
          </cell>
          <cell r="H933">
            <v>0</v>
          </cell>
          <cell r="I933">
            <v>0</v>
          </cell>
          <cell r="J933">
            <v>0</v>
          </cell>
          <cell r="K933">
            <v>0</v>
          </cell>
        </row>
        <row r="934">
          <cell r="F934">
            <v>0</v>
          </cell>
          <cell r="G934">
            <v>0</v>
          </cell>
          <cell r="H934">
            <v>0</v>
          </cell>
          <cell r="I934">
            <v>0</v>
          </cell>
          <cell r="J934">
            <v>0</v>
          </cell>
          <cell r="K934">
            <v>0</v>
          </cell>
        </row>
        <row r="935">
          <cell r="F935">
            <v>0</v>
          </cell>
          <cell r="G935">
            <v>0</v>
          </cell>
          <cell r="H935">
            <v>0</v>
          </cell>
          <cell r="I935">
            <v>0</v>
          </cell>
          <cell r="J935">
            <v>0</v>
          </cell>
          <cell r="K935">
            <v>0</v>
          </cell>
        </row>
        <row r="936">
          <cell r="F936">
            <v>0</v>
          </cell>
          <cell r="G936">
            <v>0</v>
          </cell>
          <cell r="H936">
            <v>0</v>
          </cell>
          <cell r="I936">
            <v>0</v>
          </cell>
          <cell r="J936">
            <v>0</v>
          </cell>
          <cell r="K936">
            <v>81</v>
          </cell>
        </row>
        <row r="937">
          <cell r="F937">
            <v>0</v>
          </cell>
          <cell r="G937">
            <v>0</v>
          </cell>
          <cell r="H937">
            <v>0</v>
          </cell>
          <cell r="I937">
            <v>0</v>
          </cell>
          <cell r="J937">
            <v>0</v>
          </cell>
          <cell r="K937">
            <v>0</v>
          </cell>
        </row>
        <row r="938">
          <cell r="F938">
            <v>0</v>
          </cell>
          <cell r="G938">
            <v>0</v>
          </cell>
          <cell r="H938">
            <v>0</v>
          </cell>
          <cell r="I938">
            <v>0</v>
          </cell>
          <cell r="J938">
            <v>0</v>
          </cell>
          <cell r="K938">
            <v>0</v>
          </cell>
        </row>
        <row r="939">
          <cell r="F939">
            <v>0</v>
          </cell>
          <cell r="G939">
            <v>0</v>
          </cell>
          <cell r="H939">
            <v>0</v>
          </cell>
          <cell r="I939">
            <v>0</v>
          </cell>
          <cell r="J939">
            <v>0</v>
          </cell>
          <cell r="K939">
            <v>1044</v>
          </cell>
        </row>
        <row r="940">
          <cell r="F940">
            <v>2735</v>
          </cell>
          <cell r="G940">
            <v>0</v>
          </cell>
          <cell r="H940">
            <v>2735</v>
          </cell>
          <cell r="I940">
            <v>0</v>
          </cell>
          <cell r="J940">
            <v>2735</v>
          </cell>
          <cell r="K940">
            <v>2940</v>
          </cell>
        </row>
        <row r="941">
          <cell r="F941">
            <v>0</v>
          </cell>
          <cell r="G941">
            <v>0</v>
          </cell>
          <cell r="H941">
            <v>0</v>
          </cell>
          <cell r="I941">
            <v>0</v>
          </cell>
          <cell r="J941">
            <v>0</v>
          </cell>
          <cell r="K941">
            <v>0</v>
          </cell>
        </row>
        <row r="942">
          <cell r="F942">
            <v>8733</v>
          </cell>
          <cell r="G942">
            <v>633</v>
          </cell>
          <cell r="H942">
            <v>9366</v>
          </cell>
          <cell r="I942">
            <v>0</v>
          </cell>
          <cell r="J942">
            <v>9366</v>
          </cell>
          <cell r="K942">
            <v>8103</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9">
          <cell r="F949">
            <v>0</v>
          </cell>
          <cell r="G949">
            <v>0</v>
          </cell>
          <cell r="H949">
            <v>0</v>
          </cell>
          <cell r="I949">
            <v>0</v>
          </cell>
          <cell r="J949">
            <v>0</v>
          </cell>
          <cell r="K949">
            <v>0</v>
          </cell>
        </row>
        <row r="950">
          <cell r="F950">
            <v>0</v>
          </cell>
          <cell r="G950">
            <v>0</v>
          </cell>
          <cell r="H950">
            <v>0</v>
          </cell>
          <cell r="I950">
            <v>0</v>
          </cell>
          <cell r="J950">
            <v>0</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0</v>
          </cell>
          <cell r="G957">
            <v>0</v>
          </cell>
          <cell r="H957">
            <v>0</v>
          </cell>
          <cell r="I957">
            <v>0</v>
          </cell>
          <cell r="J957">
            <v>0</v>
          </cell>
          <cell r="K957">
            <v>0</v>
          </cell>
        </row>
        <row r="959">
          <cell r="F959">
            <v>0</v>
          </cell>
          <cell r="G959">
            <v>0</v>
          </cell>
          <cell r="H959">
            <v>0</v>
          </cell>
          <cell r="I959">
            <v>0</v>
          </cell>
          <cell r="J959">
            <v>0</v>
          </cell>
          <cell r="K959">
            <v>0</v>
          </cell>
        </row>
        <row r="961">
          <cell r="F961">
            <v>612861</v>
          </cell>
          <cell r="G961">
            <v>0</v>
          </cell>
          <cell r="H961">
            <v>612861</v>
          </cell>
          <cell r="I961">
            <v>0</v>
          </cell>
          <cell r="J961">
            <v>612861</v>
          </cell>
          <cell r="K961">
            <v>0</v>
          </cell>
        </row>
        <row r="962">
          <cell r="F962">
            <v>612861</v>
          </cell>
          <cell r="G962">
            <v>0</v>
          </cell>
          <cell r="H962">
            <v>612861</v>
          </cell>
          <cell r="I962">
            <v>0</v>
          </cell>
          <cell r="J962">
            <v>612861</v>
          </cell>
          <cell r="K962">
            <v>0</v>
          </cell>
        </row>
        <row r="963">
          <cell r="F963">
            <v>0</v>
          </cell>
          <cell r="G963">
            <v>0</v>
          </cell>
          <cell r="H963">
            <v>0</v>
          </cell>
          <cell r="I963">
            <v>0</v>
          </cell>
          <cell r="J963">
            <v>0</v>
          </cell>
          <cell r="K963">
            <v>0</v>
          </cell>
        </row>
      </sheetData>
      <sheetData sheetId="59" refreshError="1"/>
      <sheetData sheetId="60" refreshError="1"/>
      <sheetData sheetId="61" refreshError="1"/>
      <sheetData sheetId="6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IS"/>
      <sheetName val="COMP INC"/>
      <sheetName val="CFS"/>
      <sheetName val="SOMPF"/>
      <sheetName val="SIC"/>
      <sheetName val="SIP"/>
      <sheetName val="AFS"/>
      <sheetName val="GIS, Sukuk Certificate"/>
      <sheetName val="GIS-suk DT"/>
      <sheetName val="TFC DT"/>
      <sheetName val="GIS-suk MM"/>
      <sheetName val="FORM8"/>
      <sheetName val="Form 9"/>
      <sheetName val="Form 10"/>
      <sheetName val="Notes 1-2"/>
      <sheetName val="Notes 2.2-7.1"/>
      <sheetName val="Notes 8-17"/>
      <sheetName val="17.1.2"/>
      <sheetName val="17.1.3 "/>
      <sheetName val="17.3.1"/>
      <sheetName val="18.4"/>
      <sheetName val="17.5"/>
      <sheetName val="Links"/>
      <sheetName val="Lead"/>
      <sheetName val="18 to 21"/>
      <sheetName val="TB"/>
      <sheetName val="Sheet2"/>
      <sheetName val="Issue working"/>
      <sheetName val="PIPF-EQ"/>
      <sheetName val="PIPF-DT"/>
      <sheetName val="PIPF-MM"/>
      <sheetName val="CF working"/>
      <sheetName val="AFS reversal"/>
      <sheetName val="Compliances - Od and Td"/>
      <sheetName val="Sheet1"/>
    </sheetNames>
    <sheetDataSet>
      <sheetData sheetId="0">
        <row r="13">
          <cell r="K13">
            <v>80398107</v>
          </cell>
        </row>
        <row r="15">
          <cell r="K15">
            <v>431009196</v>
          </cell>
        </row>
        <row r="16">
          <cell r="K16">
            <v>855694</v>
          </cell>
        </row>
        <row r="17">
          <cell r="K17">
            <v>527912</v>
          </cell>
        </row>
        <row r="23">
          <cell r="K23">
            <v>704000</v>
          </cell>
        </row>
        <row r="24">
          <cell r="K24">
            <v>70395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62">
          <cell r="B262">
            <v>18.100000000000001</v>
          </cell>
        </row>
      </sheetData>
      <sheetData sheetId="18"/>
      <sheetData sheetId="19">
        <row r="27">
          <cell r="B27" t="str">
            <v>18.2</v>
          </cell>
        </row>
      </sheetData>
      <sheetData sheetId="20"/>
      <sheetData sheetId="21">
        <row r="1">
          <cell r="A1">
            <v>18.400000000000002</v>
          </cell>
        </row>
      </sheetData>
      <sheetData sheetId="22"/>
      <sheetData sheetId="23"/>
      <sheetData sheetId="24">
        <row r="2">
          <cell r="N2">
            <v>0</v>
          </cell>
          <cell r="O2">
            <v>0</v>
          </cell>
        </row>
      </sheetData>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efreshError="1"/>
      <sheetData sheetId="1" refreshError="1"/>
      <sheetData sheetId="2" refreshError="1"/>
      <sheetData sheetId="3" refreshError="1"/>
      <sheetData sheetId="4">
        <row r="1">
          <cell r="B1" t="str">
            <v>AACIL</v>
          </cell>
          <cell r="C1" t="str">
            <v>AL-ABBAS CEMENT INDUSTRIES LIMITED</v>
          </cell>
          <cell r="D1" t="str">
            <v>212091-4201</v>
          </cell>
        </row>
        <row r="2">
          <cell r="B2" t="str">
            <v>ABL</v>
          </cell>
          <cell r="C2" t="str">
            <v>ALLIED BANK LIMITED</v>
          </cell>
          <cell r="D2" t="str">
            <v>206830-4201</v>
          </cell>
        </row>
        <row r="3">
          <cell r="B3" t="str">
            <v>ACPL</v>
          </cell>
          <cell r="C3" t="str">
            <v>ATTOCK CHEMICALS PAKISTAN LIMITED</v>
          </cell>
          <cell r="D3" t="str">
            <v>213594-4201</v>
          </cell>
        </row>
        <row r="4">
          <cell r="B4" t="str">
            <v>AHBL</v>
          </cell>
          <cell r="C4" t="str">
            <v>ARIF HABIB BANK LIMITED</v>
          </cell>
          <cell r="D4" t="str">
            <v>212105-4201</v>
          </cell>
        </row>
        <row r="5">
          <cell r="B5" t="str">
            <v>AHL</v>
          </cell>
          <cell r="C5" t="str">
            <v>ARIF HABIB LIMITED</v>
          </cell>
          <cell r="D5" t="str">
            <v>207225-4201</v>
          </cell>
        </row>
        <row r="6">
          <cell r="B6" t="str">
            <v>AHSL</v>
          </cell>
          <cell r="C6" t="str">
            <v>ARIF HABIB SECURITIES LIMITED</v>
          </cell>
          <cell r="D6" t="str">
            <v>203726-4201</v>
          </cell>
        </row>
        <row r="7">
          <cell r="B7" t="str">
            <v>AICL</v>
          </cell>
          <cell r="C7" t="str">
            <v>ADAMJEE INSURANCE COMPANY LIMITED</v>
          </cell>
          <cell r="D7" t="str">
            <v>203718-4201</v>
          </cell>
        </row>
        <row r="8">
          <cell r="B8" t="str">
            <v>AKBL</v>
          </cell>
          <cell r="C8" t="str">
            <v>ASKARI BANK LIMITED</v>
          </cell>
          <cell r="D8" t="str">
            <v>203785-4201</v>
          </cell>
        </row>
        <row r="9">
          <cell r="B9" t="str">
            <v>ANL</v>
          </cell>
          <cell r="C9" t="str">
            <v>AZGARD NINE LIMITED</v>
          </cell>
          <cell r="D9" t="str">
            <v>206822-4201</v>
          </cell>
        </row>
        <row r="10">
          <cell r="B10" t="str">
            <v>APL</v>
          </cell>
          <cell r="C10" t="str">
            <v>ATTOCK PETROLEUM LIMITED</v>
          </cell>
          <cell r="D10" t="str">
            <v>204684-4201</v>
          </cell>
        </row>
        <row r="11">
          <cell r="B11" t="str">
            <v>ATFF</v>
          </cell>
          <cell r="C11" t="str">
            <v>ATLAS FUND OF F</v>
          </cell>
          <cell r="D11" t="str">
            <v>0207942-4271</v>
          </cell>
        </row>
        <row r="12">
          <cell r="B12" t="str">
            <v>ATRL</v>
          </cell>
          <cell r="C12" t="str">
            <v>ATTOCK REFINERY LIMITED</v>
          </cell>
          <cell r="D12" t="str">
            <v>204005-4201</v>
          </cell>
        </row>
        <row r="13">
          <cell r="B13" t="str">
            <v>BAFL</v>
          </cell>
          <cell r="C13" t="str">
            <v>BANK ALFALAH LIMITED</v>
          </cell>
          <cell r="D13" t="str">
            <v>205648-4201</v>
          </cell>
        </row>
        <row r="14">
          <cell r="B14" t="str">
            <v>BAHL</v>
          </cell>
          <cell r="C14" t="str">
            <v>BANK AL HABIB LIMITED</v>
          </cell>
          <cell r="D14" t="str">
            <v>212113-4201</v>
          </cell>
        </row>
        <row r="15">
          <cell r="B15" t="str">
            <v>BIPL</v>
          </cell>
          <cell r="C15" t="str">
            <v>BANKISLAMI PAKISTAN LIMITED</v>
          </cell>
          <cell r="D15" t="str">
            <v>202517-4201</v>
          </cell>
        </row>
        <row r="16">
          <cell r="B16" t="str">
            <v>BOC</v>
          </cell>
          <cell r="C16" t="str">
            <v>BOC PAKISTAN LIMITED</v>
          </cell>
          <cell r="D16" t="str">
            <v>212121-4201</v>
          </cell>
        </row>
        <row r="17">
          <cell r="B17" t="str">
            <v>BOP</v>
          </cell>
          <cell r="C17" t="str">
            <v>THE BANK OF PUNJAB</v>
          </cell>
          <cell r="D17" t="str">
            <v>205656-4201</v>
          </cell>
        </row>
        <row r="18">
          <cell r="B18" t="str">
            <v>BOSI</v>
          </cell>
          <cell r="C18" t="str">
            <v>BOSICOR PAKISTAN LIMITED</v>
          </cell>
          <cell r="D18" t="str">
            <v>30708-4201</v>
          </cell>
        </row>
        <row r="19">
          <cell r="B19" t="str">
            <v>CSAP</v>
          </cell>
          <cell r="C19" t="str">
            <v>CRESCENT STEEL &amp; ALLIED PRODUCTS LIMITED</v>
          </cell>
          <cell r="D19" t="str">
            <v>202371-4201</v>
          </cell>
        </row>
        <row r="20">
          <cell r="B20" t="str">
            <v>DCL</v>
          </cell>
          <cell r="C20" t="str">
            <v>DEWAN CEMENT LIMITED</v>
          </cell>
          <cell r="D20" t="str">
            <v>212130-4201</v>
          </cell>
        </row>
        <row r="21">
          <cell r="B21" t="str">
            <v>DGKC</v>
          </cell>
          <cell r="C21" t="str">
            <v>D.G. KHAN CEMENT COMPANY LIMITED</v>
          </cell>
          <cell r="D21" t="str">
            <v>203955-4201</v>
          </cell>
        </row>
        <row r="22">
          <cell r="B22" t="str">
            <v>DLL</v>
          </cell>
          <cell r="C22" t="str">
            <v>DAWOOD LAWRENCEPUR LIMITED</v>
          </cell>
          <cell r="D22" t="str">
            <v>212148-4201</v>
          </cell>
        </row>
        <row r="23">
          <cell r="B23" t="str">
            <v>DOL</v>
          </cell>
          <cell r="C23" t="str">
            <v>DESCON OXYCHEN</v>
          </cell>
          <cell r="D23" t="str">
            <v>202428-4201</v>
          </cell>
        </row>
        <row r="24">
          <cell r="B24" t="str">
            <v>DSFL</v>
          </cell>
          <cell r="C24" t="str">
            <v>DEWAN SALMAN FIBRE LIMITED</v>
          </cell>
          <cell r="D24" t="str">
            <v>208086-4201</v>
          </cell>
        </row>
        <row r="25">
          <cell r="B25" t="str">
            <v>DSIL</v>
          </cell>
          <cell r="C25" t="str">
            <v>D. S. INDUSTRIES LIMITED</v>
          </cell>
          <cell r="D25" t="str">
            <v>212156-4201</v>
          </cell>
        </row>
        <row r="26">
          <cell r="B26" t="str">
            <v>DSL</v>
          </cell>
          <cell r="C26" t="str">
            <v>DOST STEELS LIMITED</v>
          </cell>
          <cell r="D26" t="str">
            <v>212164-4201</v>
          </cell>
        </row>
        <row r="27">
          <cell r="B27" t="str">
            <v>EFUG</v>
          </cell>
          <cell r="C27" t="str">
            <v>EFU GENERAL INSURANCE LIMITED</v>
          </cell>
          <cell r="D27" t="str">
            <v>212059-4201</v>
          </cell>
        </row>
        <row r="28">
          <cell r="B28" t="str">
            <v>ENGRO</v>
          </cell>
          <cell r="C28" t="str">
            <v>ENGRO CHEMICAL PAKISTAN LIMITED</v>
          </cell>
          <cell r="D28" t="str">
            <v>203807-4201</v>
          </cell>
        </row>
        <row r="29">
          <cell r="B29" t="str">
            <v>ETNL</v>
          </cell>
          <cell r="C29" t="str">
            <v>EYE TELEVISION NETWORK LIMITED</v>
          </cell>
          <cell r="D29" t="str">
            <v>204641-4201</v>
          </cell>
        </row>
        <row r="30">
          <cell r="B30" t="str">
            <v>FABL</v>
          </cell>
          <cell r="C30" t="str">
            <v>FAYSAL BANK LIMITED</v>
          </cell>
          <cell r="D30" t="str">
            <v>204528-4201</v>
          </cell>
        </row>
        <row r="31">
          <cell r="B31" t="str">
            <v>FCCL</v>
          </cell>
          <cell r="C31" t="str">
            <v>FAUJI CEMENT COMPANY LIMITED</v>
          </cell>
          <cell r="D31" t="str">
            <v>205680-4201</v>
          </cell>
        </row>
        <row r="32">
          <cell r="B32" t="str">
            <v>FDMF</v>
          </cell>
          <cell r="C32" t="str">
            <v>FIRST DAWOOD MU</v>
          </cell>
          <cell r="D32" t="str">
            <v>0207993-4271</v>
          </cell>
        </row>
        <row r="33">
          <cell r="B33" t="str">
            <v>FFBL</v>
          </cell>
          <cell r="C33" t="str">
            <v>FAUJI FERTILIZER BIN QASIM LIMITED</v>
          </cell>
          <cell r="D33" t="str">
            <v>204269-4201</v>
          </cell>
        </row>
        <row r="34">
          <cell r="B34" t="str">
            <v>FFC</v>
          </cell>
          <cell r="C34" t="str">
            <v>FAUJI FERTILIZER COMPANY LIMITED</v>
          </cell>
          <cell r="D34" t="str">
            <v>203890-4201</v>
          </cell>
        </row>
        <row r="35">
          <cell r="B35" t="str">
            <v>FNEL</v>
          </cell>
          <cell r="C35" t="str">
            <v>FIRST NATIONAL EQUITIES LIMITED</v>
          </cell>
          <cell r="D35" t="str">
            <v>212172-4201</v>
          </cell>
        </row>
        <row r="36">
          <cell r="B36" t="str">
            <v>GASF</v>
          </cell>
          <cell r="C36" t="str">
            <v>GOLDEN ARROW GS</v>
          </cell>
          <cell r="D36" t="str">
            <v>0202290-4271</v>
          </cell>
        </row>
        <row r="37">
          <cell r="B37" t="str">
            <v>HBL</v>
          </cell>
          <cell r="C37" t="str">
            <v>HABIB BANK LIMITED</v>
          </cell>
          <cell r="D37" t="str">
            <v>206610-4201</v>
          </cell>
        </row>
        <row r="38">
          <cell r="B38" t="str">
            <v>HCAR</v>
          </cell>
          <cell r="C38" t="str">
            <v>HONDA ATLAS CARS (PAKISTAN) LIMITED</v>
          </cell>
          <cell r="D38" t="str">
            <v>212180-4201</v>
          </cell>
        </row>
        <row r="39">
          <cell r="B39" t="str">
            <v>HIRAT</v>
          </cell>
          <cell r="C39" t="str">
            <v>Hira Textile Mills Limited</v>
          </cell>
          <cell r="D39" t="str">
            <v>0205672-4201</v>
          </cell>
        </row>
        <row r="40">
          <cell r="B40" t="str">
            <v>HUBC</v>
          </cell>
          <cell r="C40" t="str">
            <v>THE HUB POWER COMPANY LIMITED</v>
          </cell>
          <cell r="D40" t="str">
            <v>203840-4201</v>
          </cell>
        </row>
        <row r="41">
          <cell r="B41" t="str">
            <v>IBFL</v>
          </cell>
          <cell r="C41" t="str">
            <v>Ibrahim Fibre</v>
          </cell>
          <cell r="D41" t="str">
            <v>0203750-4201</v>
          </cell>
        </row>
        <row r="42">
          <cell r="B42" t="str">
            <v>ICI</v>
          </cell>
          <cell r="C42" t="str">
            <v>ICI PAKISTAN LIMITED</v>
          </cell>
          <cell r="D42" t="str">
            <v>208116-4201</v>
          </cell>
        </row>
        <row r="43">
          <cell r="B43" t="str">
            <v>IFSL</v>
          </cell>
          <cell r="C43" t="str">
            <v>INVEST &amp; FINANCE SECURITIES LIMITED</v>
          </cell>
          <cell r="D43" t="str">
            <v>212199-4201</v>
          </cell>
        </row>
        <row r="44">
          <cell r="B44" t="str">
            <v>IGIIF</v>
          </cell>
          <cell r="C44" t="str">
            <v>IGI INCOME FUND</v>
          </cell>
          <cell r="D44" t="str">
            <v>0211079-4271</v>
          </cell>
        </row>
        <row r="45">
          <cell r="B45" t="str">
            <v>IGISF</v>
          </cell>
          <cell r="C45" t="str">
            <v>IGI STOCK FUND</v>
          </cell>
          <cell r="D45" t="str">
            <v>0211214-4271</v>
          </cell>
        </row>
        <row r="46">
          <cell r="B46" t="str">
            <v>INDU</v>
          </cell>
          <cell r="C46" t="str">
            <v>INDUS MOTOR COMPANY LIMITED</v>
          </cell>
          <cell r="D46" t="str">
            <v>207063-4201</v>
          </cell>
        </row>
        <row r="47">
          <cell r="B47" t="str">
            <v>JOVC</v>
          </cell>
          <cell r="C47" t="str">
            <v>JAVED OMER VOHRA &amp; COMPANY LIMITED</v>
          </cell>
          <cell r="D47" t="str">
            <v>212202-4201</v>
          </cell>
        </row>
        <row r="48">
          <cell r="B48" t="str">
            <v>JSBL</v>
          </cell>
          <cell r="C48" t="str">
            <v>JS BANK LIMITED</v>
          </cell>
          <cell r="D48" t="str">
            <v>212210-4201</v>
          </cell>
        </row>
        <row r="49">
          <cell r="B49" t="str">
            <v>JSCL</v>
          </cell>
          <cell r="C49" t="str">
            <v>JAHANGIR SIDDIQUI &amp; COMPANY LIMITED</v>
          </cell>
          <cell r="D49" t="str">
            <v>206814-4201</v>
          </cell>
        </row>
        <row r="50">
          <cell r="B50" t="str">
            <v>JSIL</v>
          </cell>
          <cell r="C50" t="str">
            <v>JS INVESTMENTS LIMITED</v>
          </cell>
          <cell r="D50" t="str">
            <v>207179-4201</v>
          </cell>
        </row>
        <row r="51">
          <cell r="B51" t="str">
            <v>JSGCL</v>
          </cell>
          <cell r="C51" t="str">
            <v>JS Global Securities Limited</v>
          </cell>
        </row>
        <row r="52">
          <cell r="B52" t="str">
            <v>JSGF</v>
          </cell>
          <cell r="C52" t="str">
            <v>JS GROWTH FUND</v>
          </cell>
          <cell r="D52" t="str">
            <v>205117-4271</v>
          </cell>
        </row>
        <row r="53">
          <cell r="B53" t="str">
            <v>JSVFL</v>
          </cell>
          <cell r="C53" t="str">
            <v>JS VALUE FUND LIMITED</v>
          </cell>
          <cell r="D53" t="str">
            <v>203947-4271</v>
          </cell>
        </row>
        <row r="54">
          <cell r="B54" t="str">
            <v>KAPCO</v>
          </cell>
          <cell r="C54" t="str">
            <v>KOT ADDU POWER COMPANY LIMITED</v>
          </cell>
          <cell r="D54" t="str">
            <v>205443-4201</v>
          </cell>
        </row>
        <row r="55">
          <cell r="B55" t="str">
            <v>KASBB</v>
          </cell>
          <cell r="C55" t="str">
            <v>KASB Bank</v>
          </cell>
          <cell r="D55" t="str">
            <v>0212083-4201</v>
          </cell>
        </row>
        <row r="56">
          <cell r="B56" t="str">
            <v>KTML</v>
          </cell>
          <cell r="C56" t="str">
            <v>Kohinoor Textile Mills</v>
          </cell>
          <cell r="D56" t="str">
            <v>0204471-4201</v>
          </cell>
        </row>
        <row r="57">
          <cell r="B57" t="str">
            <v>LUCK</v>
          </cell>
          <cell r="C57" t="str">
            <v>LUCKY CEMENT LIMITED</v>
          </cell>
          <cell r="D57" t="str">
            <v>208078-4201</v>
          </cell>
        </row>
        <row r="58">
          <cell r="B58" t="str">
            <v>MARI</v>
          </cell>
          <cell r="C58" t="str">
            <v>MARI GAS COMPANY LIMITED</v>
          </cell>
          <cell r="D58" t="str">
            <v>212229-4201</v>
          </cell>
        </row>
        <row r="59">
          <cell r="B59" t="str">
            <v>MBF</v>
          </cell>
          <cell r="C59" t="str">
            <v>INV MEEZAN BAL.</v>
          </cell>
          <cell r="D59" t="str">
            <v>0207985-4271</v>
          </cell>
        </row>
        <row r="60">
          <cell r="B60" t="str">
            <v>MCB</v>
          </cell>
          <cell r="C60" t="str">
            <v>MCB BANK LIMITED</v>
          </cell>
          <cell r="D60" t="str">
            <v>203874-4201</v>
          </cell>
        </row>
        <row r="61">
          <cell r="B61" t="str">
            <v>MEBL</v>
          </cell>
          <cell r="C61" t="str">
            <v>MEEZAN BANK LIMITED</v>
          </cell>
          <cell r="D61" t="str">
            <v>212237-4201</v>
          </cell>
        </row>
        <row r="62">
          <cell r="B62" t="str">
            <v>MLCF</v>
          </cell>
          <cell r="C62" t="str">
            <v>MAPLE LEAF CEMENT FACTORY LIMITED</v>
          </cell>
          <cell r="D62" t="str">
            <v>203998-4201</v>
          </cell>
        </row>
        <row r="63">
          <cell r="B63" t="str">
            <v>NBP</v>
          </cell>
          <cell r="C63" t="str">
            <v>NATIONAL BANK OF PAKISTAN</v>
          </cell>
          <cell r="D63" t="str">
            <v>203882-4201</v>
          </cell>
        </row>
        <row r="64">
          <cell r="B64" t="str">
            <v>NCL</v>
          </cell>
          <cell r="C64" t="str">
            <v>NISHAT (CHUNIAN) LIMITED</v>
          </cell>
          <cell r="D64" t="str">
            <v>30717-4201</v>
          </cell>
        </row>
        <row r="65">
          <cell r="B65" t="str">
            <v>NETSOL</v>
          </cell>
          <cell r="C65" t="str">
            <v>NETSOL TECHNOLOGIES LIMITED</v>
          </cell>
          <cell r="D65" t="str">
            <v>212245-4201</v>
          </cell>
        </row>
        <row r="66">
          <cell r="B66" t="str">
            <v>NIB</v>
          </cell>
          <cell r="C66" t="str">
            <v>NIB BANK LIMITED</v>
          </cell>
          <cell r="D66" t="str">
            <v>210668-4201</v>
          </cell>
        </row>
        <row r="67">
          <cell r="B67" t="str">
            <v>NIT</v>
          </cell>
          <cell r="C67" t="str">
            <v>INVESTMENT NIT</v>
          </cell>
          <cell r="D67" t="str">
            <v>0207802-4271</v>
          </cell>
        </row>
        <row r="68">
          <cell r="B68" t="str">
            <v>NML</v>
          </cell>
          <cell r="C68" t="str">
            <v>NISHAT MILLS LIMITED</v>
          </cell>
          <cell r="D68" t="str">
            <v>203696-4201</v>
          </cell>
        </row>
        <row r="69">
          <cell r="B69" t="str">
            <v>NRL</v>
          </cell>
          <cell r="C69" t="str">
            <v>NATIONAL REFINERY LIMITED</v>
          </cell>
          <cell r="D69" t="str">
            <v>30775-4201</v>
          </cell>
        </row>
        <row r="70">
          <cell r="B70" t="str">
            <v>OGDC</v>
          </cell>
          <cell r="C70" t="str">
            <v>OIL &amp; GAS DEVELOPMENT COMPANY LIMITED</v>
          </cell>
          <cell r="D70" t="str">
            <v>203920-4201</v>
          </cell>
        </row>
        <row r="71">
          <cell r="B71" t="str">
            <v>OLPL</v>
          </cell>
          <cell r="C71" t="str">
            <v>Orix Leasing</v>
          </cell>
          <cell r="D71" t="str">
            <v>0203971-4201</v>
          </cell>
        </row>
        <row r="72">
          <cell r="B72" t="str">
            <v>PACE</v>
          </cell>
          <cell r="C72" t="str">
            <v>PACE(PAKISTAN)LIMITED</v>
          </cell>
          <cell r="D72" t="str">
            <v>210803-4201</v>
          </cell>
        </row>
        <row r="73">
          <cell r="B73" t="str">
            <v>PAEL</v>
          </cell>
          <cell r="C73" t="str">
            <v>PAK ELEKTRON LIMITED</v>
          </cell>
          <cell r="D73" t="str">
            <v>212067-4201</v>
          </cell>
        </row>
        <row r="74">
          <cell r="B74" t="str">
            <v>PAKRI</v>
          </cell>
          <cell r="C74" t="str">
            <v>PAKISTAN REINSURANCE COMPANY LIMITED</v>
          </cell>
          <cell r="D74" t="str">
            <v>211010-4201</v>
          </cell>
        </row>
        <row r="75">
          <cell r="B75" t="str">
            <v>PASL</v>
          </cell>
          <cell r="C75" t="str">
            <v>PERVEZ AHMED SECURITIES LIMITED</v>
          </cell>
          <cell r="D75" t="str">
            <v>212253-4201</v>
          </cell>
        </row>
        <row r="76">
          <cell r="B76" t="str">
            <v>PCCL</v>
          </cell>
          <cell r="C76" t="str">
            <v>PAKISTAN CEMENT COMPANY LIMITED</v>
          </cell>
          <cell r="D76" t="str">
            <v>206687-4201</v>
          </cell>
        </row>
        <row r="77">
          <cell r="B77" t="str">
            <v>PGF</v>
          </cell>
          <cell r="C77" t="str">
            <v>INV PICIC GROWT</v>
          </cell>
          <cell r="D77" t="str">
            <v>0204188-4271</v>
          </cell>
        </row>
        <row r="78">
          <cell r="B78" t="str">
            <v>PGF</v>
          </cell>
          <cell r="C78" t="str">
            <v>PICIC GROWTH FUND</v>
          </cell>
          <cell r="D78" t="str">
            <v>204188-4271</v>
          </cell>
        </row>
        <row r="79">
          <cell r="B79" t="str">
            <v>PICT</v>
          </cell>
          <cell r="C79" t="str">
            <v>PAKISTAN INTERNATIONAL CONTAINER</v>
          </cell>
          <cell r="D79" t="str">
            <v>206709-4201</v>
          </cell>
        </row>
        <row r="80">
          <cell r="B80" t="str">
            <v>PIF</v>
          </cell>
          <cell r="C80" t="str">
            <v>INV PICIC INV F</v>
          </cell>
          <cell r="D80" t="str">
            <v>0203831-4271</v>
          </cell>
        </row>
        <row r="81">
          <cell r="B81" t="str">
            <v>PIOC</v>
          </cell>
          <cell r="C81" t="str">
            <v>PIONEER CEMENT LIMITED</v>
          </cell>
          <cell r="D81" t="str">
            <v>212261-4201</v>
          </cell>
        </row>
        <row r="82">
          <cell r="B82" t="str">
            <v>PKGS</v>
          </cell>
          <cell r="C82" t="str">
            <v>PACKAGES LIMITED</v>
          </cell>
          <cell r="D82" t="str">
            <v>204552-4201</v>
          </cell>
        </row>
        <row r="83">
          <cell r="B83" t="str">
            <v>POL</v>
          </cell>
          <cell r="C83" t="str">
            <v>PAKISTAN OILFIELDS LIMITED</v>
          </cell>
          <cell r="D83" t="str">
            <v>204196-4201</v>
          </cell>
        </row>
        <row r="84">
          <cell r="B84" t="str">
            <v>PPFL</v>
          </cell>
          <cell r="C84" t="str">
            <v>PAK PREMEIR FUN</v>
          </cell>
          <cell r="D84" t="str">
            <v>0202304-4271</v>
          </cell>
        </row>
        <row r="85">
          <cell r="B85" t="str">
            <v>PPFL</v>
          </cell>
          <cell r="C85" t="str">
            <v>PAKISTAN PREMIER FUND LIMITED</v>
          </cell>
          <cell r="D85" t="str">
            <v>202304-4271</v>
          </cell>
        </row>
        <row r="86">
          <cell r="B86" t="str">
            <v>PPL</v>
          </cell>
          <cell r="C86" t="str">
            <v>PAKISTAN PETROLEUM LIMITED</v>
          </cell>
          <cell r="D86" t="str">
            <v>204498-4201</v>
          </cell>
        </row>
        <row r="87">
          <cell r="B87" t="str">
            <v>LOTPTA</v>
          </cell>
          <cell r="C87" t="str">
            <v>Lotte Pakistan PTA Limited</v>
          </cell>
          <cell r="D87" t="str">
            <v>212270-4201</v>
          </cell>
        </row>
        <row r="88">
          <cell r="B88" t="str">
            <v>PRL</v>
          </cell>
          <cell r="C88" t="str">
            <v>PAKISTAN REFINERY LIMITED</v>
          </cell>
          <cell r="D88" t="str">
            <v>212075-4201</v>
          </cell>
        </row>
        <row r="89">
          <cell r="B89" t="str">
            <v>PSO</v>
          </cell>
          <cell r="C89" t="str">
            <v>PAKISTAN STATE OIL COMPANY LIMITED</v>
          </cell>
          <cell r="D89" t="str">
            <v>203858-4201</v>
          </cell>
        </row>
        <row r="90">
          <cell r="B90" t="str">
            <v>PTC</v>
          </cell>
          <cell r="C90" t="str">
            <v>PAKISTAN TELECOMMUNICATION</v>
          </cell>
          <cell r="D90" t="str">
            <v>203866-4201</v>
          </cell>
        </row>
        <row r="91">
          <cell r="B91" t="str">
            <v>SEARL</v>
          </cell>
          <cell r="C91" t="str">
            <v>SEARLE PAKISTAN LIMITED</v>
          </cell>
          <cell r="D91" t="str">
            <v>212288-4201</v>
          </cell>
        </row>
        <row r="92">
          <cell r="B92" t="str">
            <v>SFWF</v>
          </cell>
          <cell r="C92" t="str">
            <v>SAFEWAY MUTUAL</v>
          </cell>
          <cell r="D92" t="str">
            <v>0205346-4271</v>
          </cell>
        </row>
        <row r="93">
          <cell r="B93" t="str">
            <v>SHEL</v>
          </cell>
          <cell r="C93" t="str">
            <v>SHELL PAKISTAN LIMITED</v>
          </cell>
          <cell r="D93" t="str">
            <v>203815-4201</v>
          </cell>
        </row>
        <row r="94">
          <cell r="B94" t="str">
            <v>SNBL</v>
          </cell>
          <cell r="C94" t="str">
            <v>SONERI BANK LTD.</v>
          </cell>
          <cell r="D94" t="str">
            <v>203661-4201</v>
          </cell>
        </row>
        <row r="95">
          <cell r="B95" t="str">
            <v>SNGP</v>
          </cell>
          <cell r="C95" t="str">
            <v>SUI NORTHERN GAS PIPELINES LIMITED</v>
          </cell>
          <cell r="D95" t="str">
            <v>203939-4201</v>
          </cell>
        </row>
        <row r="96">
          <cell r="B96" t="str">
            <v>SPCB</v>
          </cell>
          <cell r="C96" t="str">
            <v>SAUDI PAK COMMERCIAL BANK LIMITED</v>
          </cell>
          <cell r="D96" t="str">
            <v>212296-4201</v>
          </cell>
        </row>
        <row r="97">
          <cell r="B97" t="str">
            <v>SPL</v>
          </cell>
          <cell r="C97" t="str">
            <v>SITARA PEROXIDE LIMITED</v>
          </cell>
          <cell r="D97" t="str">
            <v>206938-4201</v>
          </cell>
        </row>
        <row r="98">
          <cell r="B98" t="str">
            <v>SSGC</v>
          </cell>
          <cell r="C98" t="str">
            <v>SUI SOUTHERN GAS COMPANY LIMITED</v>
          </cell>
          <cell r="D98" t="str">
            <v>205176-4201</v>
          </cell>
        </row>
        <row r="99">
          <cell r="B99" t="str">
            <v>TELE</v>
          </cell>
          <cell r="C99" t="str">
            <v>TELECARD LIMITED</v>
          </cell>
          <cell r="D99" t="str">
            <v>205150-4201</v>
          </cell>
        </row>
        <row r="100">
          <cell r="B100" t="str">
            <v>THALL</v>
          </cell>
          <cell r="C100" t="str">
            <v>THAL LTD</v>
          </cell>
          <cell r="D100" t="str">
            <v>0206946-4201</v>
          </cell>
        </row>
        <row r="101">
          <cell r="B101" t="str">
            <v>THCCL</v>
          </cell>
          <cell r="C101" t="str">
            <v>THATTA CEMENT COMPANY LIMITED</v>
          </cell>
          <cell r="D101" t="str">
            <v>212300-4201</v>
          </cell>
        </row>
        <row r="102">
          <cell r="B102" t="str">
            <v>TRG</v>
          </cell>
          <cell r="C102" t="str">
            <v>TRG PAKISTAN LIMITED - CLASS   'A'</v>
          </cell>
          <cell r="D102" t="str">
            <v>212318-4201</v>
          </cell>
        </row>
        <row r="103">
          <cell r="B103" t="str">
            <v>TRIPF</v>
          </cell>
          <cell r="C103" t="str">
            <v>TRI-PACK FILMS LIMITED</v>
          </cell>
          <cell r="D103" t="str">
            <v>212326-4201</v>
          </cell>
        </row>
        <row r="104">
          <cell r="B104" t="str">
            <v>UBL</v>
          </cell>
          <cell r="C104" t="str">
            <v>UNITED BANK LIMITED</v>
          </cell>
          <cell r="D104" t="str">
            <v>206407-4201</v>
          </cell>
        </row>
        <row r="105">
          <cell r="B105" t="str">
            <v>UTPLCF</v>
          </cell>
          <cell r="C105" t="str">
            <v>UTPLCF</v>
          </cell>
          <cell r="D105" t="str">
            <v>0206806-4271</v>
          </cell>
        </row>
        <row r="106">
          <cell r="B106" t="str">
            <v>WTL</v>
          </cell>
          <cell r="C106" t="str">
            <v>WORLDCALL TELECOM LIMITED</v>
          </cell>
          <cell r="D106" t="str">
            <v>204153-4201</v>
          </cell>
        </row>
        <row r="107">
          <cell r="B107" t="str">
            <v>MYBL</v>
          </cell>
          <cell r="C107" t="str">
            <v>Mybank</v>
          </cell>
          <cell r="D107" t="str">
            <v>0210501-4201</v>
          </cell>
        </row>
        <row r="108">
          <cell r="B108" t="str">
            <v>PSMC</v>
          </cell>
          <cell r="C108" t="str">
            <v>Pak Suzuki Motor Co.</v>
          </cell>
          <cell r="D108" t="str">
            <v>213306-4201</v>
          </cell>
        </row>
        <row r="109">
          <cell r="B109" t="str">
            <v>PSAF</v>
          </cell>
          <cell r="C109" t="str">
            <v>Pak Strategic Allocation Fund</v>
          </cell>
          <cell r="D109" t="str">
            <v>0213721-4271</v>
          </cell>
        </row>
        <row r="110">
          <cell r="B110" t="str">
            <v>ZTL</v>
          </cell>
          <cell r="C110" t="str">
            <v>Zephyr Textile Mills Limited</v>
          </cell>
          <cell r="D110" t="str">
            <v>204544-4201</v>
          </cell>
        </row>
        <row r="111">
          <cell r="C111" t="str">
            <v>ABAMCO CAPITAL</v>
          </cell>
          <cell r="D111" t="str">
            <v>0205117-4271</v>
          </cell>
        </row>
        <row r="112">
          <cell r="C112" t="str">
            <v>FINEX SECURITIE</v>
          </cell>
          <cell r="D112" t="str">
            <v>0204943-4211</v>
          </cell>
        </row>
        <row r="113">
          <cell r="C113" t="str">
            <v>IGI FUNDS</v>
          </cell>
          <cell r="D113" t="str">
            <v>0205427-4211</v>
          </cell>
        </row>
        <row r="114">
          <cell r="C114" t="str">
            <v>INV TECHLOGIX S</v>
          </cell>
          <cell r="D114" t="str">
            <v>0204579-4211</v>
          </cell>
        </row>
        <row r="115">
          <cell r="C115" t="str">
            <v>INV.DHA COGEN S</v>
          </cell>
          <cell r="D115" t="str">
            <v>0204587-4211</v>
          </cell>
        </row>
        <row r="116">
          <cell r="C116" t="str">
            <v>SHRS SYSTEMS LT</v>
          </cell>
          <cell r="D116" t="str">
            <v>0204811-4211</v>
          </cell>
        </row>
        <row r="117">
          <cell r="C117" t="str">
            <v>SURP/DEF RVL MU</v>
          </cell>
          <cell r="D117" t="str">
            <v>0208000-4274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Cs "/>
      <sheetName val="Rates"/>
      <sheetName val="Sheet1"/>
      <sheetName val="Impairment"/>
      <sheetName val="Maple leaf"/>
      <sheetName val="TFCs  (2)"/>
      <sheetName val="BSDOMOVS"/>
    </sheetNames>
    <sheetDataSet>
      <sheetData sheetId="0" refreshError="1"/>
      <sheetData sheetId="1">
        <row r="11">
          <cell r="C11" t="str">
            <v>TFCs and Sukuks</v>
          </cell>
          <cell r="D11" t="str">
            <v>Traded / Non-Traded</v>
          </cell>
          <cell r="E11" t="str">
            <v>Price</v>
          </cell>
        </row>
        <row r="13">
          <cell r="C13" t="str">
            <v>KARACHI SHIPYARD &amp; ENGINEERING WORKS LTD-SUKUK (02-11-07)</v>
          </cell>
          <cell r="D13" t="str">
            <v>Non-Traded</v>
          </cell>
          <cell r="E13">
            <v>100.2649</v>
          </cell>
        </row>
        <row r="14">
          <cell r="C14" t="str">
            <v>KARACHI SHIPYARD &amp; ENGINEERING WORKS LTD-SUKUK (04-02-08)</v>
          </cell>
          <cell r="D14" t="str">
            <v>Non-Traded</v>
          </cell>
          <cell r="E14">
            <v>100.3472</v>
          </cell>
        </row>
        <row r="15">
          <cell r="C15" t="str">
            <v>NATIONAL INDUSTRIAL PARK DEVEL. &amp; MANAGEMENT Co. SUKUK (11-08-07)</v>
          </cell>
          <cell r="D15" t="str">
            <v>Non-Traded</v>
          </cell>
          <cell r="E15">
            <v>101.2486</v>
          </cell>
        </row>
        <row r="16">
          <cell r="C16" t="str">
            <v>SCB (PAK) LTD-TFC (01-02-06)</v>
          </cell>
          <cell r="D16" t="str">
            <v>Non-Traded</v>
          </cell>
          <cell r="E16">
            <v>101.79689999999999</v>
          </cell>
        </row>
        <row r="17">
          <cell r="C17" t="str">
            <v>WAPDA-SUKUK (05-01-06)</v>
          </cell>
          <cell r="D17" t="str">
            <v>Non-Traded</v>
          </cell>
          <cell r="E17">
            <v>100.1374</v>
          </cell>
        </row>
        <row r="18">
          <cell r="C18" t="str">
            <v>WAPDA-SUKUK (13-07-07)</v>
          </cell>
          <cell r="D18" t="str">
            <v>Non-Traded</v>
          </cell>
          <cell r="E18">
            <v>95.957700000000003</v>
          </cell>
        </row>
        <row r="20">
          <cell r="C20" t="str">
            <v>ORIX LEASING PAKISTAN LTD-TFC (25-05-07)**</v>
          </cell>
          <cell r="D20" t="str">
            <v>Non-Traded</v>
          </cell>
          <cell r="E20">
            <v>96.25</v>
          </cell>
        </row>
        <row r="21">
          <cell r="C21" t="str">
            <v>ORIX LEASING PAKISTAN LTD-TFC (15-01-08)</v>
          </cell>
          <cell r="D21" t="str">
            <v>Non-Traded</v>
          </cell>
          <cell r="E21">
            <v>100.76739999999999</v>
          </cell>
        </row>
        <row r="23">
          <cell r="C23" t="str">
            <v>BANK AL-HABIB LTD-TFC (15-07-04) 10% cap</v>
          </cell>
          <cell r="D23" t="str">
            <v>Traded</v>
          </cell>
          <cell r="E23">
            <v>90.779499999999999</v>
          </cell>
        </row>
        <row r="24">
          <cell r="C24" t="str">
            <v>BANK AL-HABIB LTD-TFC (07-02-07)</v>
          </cell>
          <cell r="D24" t="str">
            <v>Traded</v>
          </cell>
          <cell r="E24">
            <v>103.97329999999999</v>
          </cell>
        </row>
        <row r="25">
          <cell r="C25" t="str">
            <v>BANK AL-HABIB LTD-TFC (15-06-09)</v>
          </cell>
          <cell r="D25" t="str">
            <v>Non-Traded</v>
          </cell>
          <cell r="E25">
            <v>100.70050000000001</v>
          </cell>
        </row>
        <row r="26">
          <cell r="C26" t="str">
            <v>ENGRO CORPORATION LTD-TFC (01-02-11)</v>
          </cell>
          <cell r="D26" t="str">
            <v>Traded</v>
          </cell>
          <cell r="E26">
            <v>100</v>
          </cell>
        </row>
        <row r="27">
          <cell r="C27" t="str">
            <v>ENGRO FERTILIZER LTD-TFC (30-11-07)  **</v>
          </cell>
          <cell r="D27" t="str">
            <v>Non-Traded</v>
          </cell>
          <cell r="E27">
            <v>98.178600000000003</v>
          </cell>
        </row>
        <row r="28">
          <cell r="C28" t="str">
            <v>ENGRO FERTILIZER LTD-TFC (18-03-08) (PRP-I) **</v>
          </cell>
          <cell r="D28" t="str">
            <v>Non-Traded</v>
          </cell>
          <cell r="E28">
            <v>92.995500000000007</v>
          </cell>
        </row>
        <row r="29">
          <cell r="C29" t="str">
            <v>ENGRO FERTILIZER LTD-TFC (18-03-08) (PRP-II)</v>
          </cell>
          <cell r="D29" t="str">
            <v>Non-Traded</v>
          </cell>
          <cell r="E29">
            <v>100.85550000000001</v>
          </cell>
        </row>
        <row r="30">
          <cell r="C30" t="str">
            <v>ENGRO FERTILIZER LTD-TFC (17-12-09)**</v>
          </cell>
          <cell r="D30" t="str">
            <v>Non-Traded</v>
          </cell>
          <cell r="E30">
            <v>101.55159999999999</v>
          </cell>
        </row>
        <row r="31">
          <cell r="C31" t="str">
            <v>JAHANGIR SIDDIQUI &amp; COMPANY LTD-TFC (21-11-06)</v>
          </cell>
          <cell r="D31" t="str">
            <v>Non-Traded</v>
          </cell>
          <cell r="E31">
            <v>101.25490000000001</v>
          </cell>
        </row>
        <row r="32">
          <cell r="C32" t="str">
            <v>JAHANGIR SIDDIQUI &amp; COMPANY LTD-TFC (04-07-07)</v>
          </cell>
          <cell r="D32" t="str">
            <v>Non-Traded</v>
          </cell>
          <cell r="E32">
            <v>101.48820000000001</v>
          </cell>
        </row>
        <row r="33">
          <cell r="C33" t="str">
            <v>ORIX LEASING PAKISTAN LTD-SUKUK (30-06-07)</v>
          </cell>
          <cell r="D33" t="str">
            <v>Non-Traded</v>
          </cell>
          <cell r="E33">
            <v>100.4045</v>
          </cell>
        </row>
        <row r="34">
          <cell r="C34" t="str">
            <v>PAK ARAB FERTILIZERS LTD-TFC (28-02-08)</v>
          </cell>
          <cell r="D34" t="str">
            <v>Non-Traded</v>
          </cell>
          <cell r="E34">
            <v>100.8222</v>
          </cell>
        </row>
        <row r="35">
          <cell r="C35" t="str">
            <v>PAK ARAB FERTILIZERS LTD-TFC (16-12-09)</v>
          </cell>
          <cell r="D35" t="str">
            <v>Non-Traded</v>
          </cell>
          <cell r="E35">
            <v>102.4456</v>
          </cell>
        </row>
        <row r="36">
          <cell r="C36" t="str">
            <v>SUI SOUTHERN GAS COMPANY - SUKKUK (31-12-07) - I</v>
          </cell>
          <cell r="D36" t="str">
            <v>Non-Traded</v>
          </cell>
          <cell r="E36">
            <v>99.7744</v>
          </cell>
        </row>
        <row r="37">
          <cell r="C37" t="str">
            <v>UNITED BANK LTD-TFC (10-08-04)**</v>
          </cell>
          <cell r="D37" t="str">
            <v>Non-Traded</v>
          </cell>
          <cell r="E37">
            <v>94.75</v>
          </cell>
        </row>
        <row r="38">
          <cell r="C38" t="str">
            <v>UNITED BANK LTD-TFC (15-03-05)**</v>
          </cell>
          <cell r="D38" t="str">
            <v>Non-Traded</v>
          </cell>
          <cell r="E38">
            <v>91</v>
          </cell>
        </row>
        <row r="39">
          <cell r="C39" t="str">
            <v>UNITED BANK LTD-TFC (08-09-06)**</v>
          </cell>
          <cell r="D39" t="str">
            <v>Non-Traded</v>
          </cell>
          <cell r="E39">
            <v>101.2452</v>
          </cell>
        </row>
        <row r="40">
          <cell r="C40" t="str">
            <v>UNITED BANK LTD-TFC (14-02-08)**</v>
          </cell>
          <cell r="D40" t="str">
            <v>Non-Traded</v>
          </cell>
          <cell r="E40">
            <v>98.330500000000001</v>
          </cell>
        </row>
        <row r="42">
          <cell r="C42" t="str">
            <v>ALLIED BANK LTD-TFC (06-12-06)</v>
          </cell>
          <cell r="D42" t="str">
            <v>Non-Traded</v>
          </cell>
          <cell r="E42">
            <v>101.9346</v>
          </cell>
        </row>
        <row r="43">
          <cell r="C43" t="str">
            <v>ALLIED BANK LTD-TFC (28-08-09)</v>
          </cell>
          <cell r="D43" t="str">
            <v>Traded</v>
          </cell>
          <cell r="E43">
            <v>97.833299999999994</v>
          </cell>
        </row>
        <row r="44">
          <cell r="C44" t="str">
            <v>ASKARI BANK LTD-TFC (04-02-05)</v>
          </cell>
          <cell r="D44" t="str">
            <v>Traded</v>
          </cell>
          <cell r="E44">
            <v>100.3</v>
          </cell>
        </row>
        <row r="45">
          <cell r="C45" t="str">
            <v>ASKARI BANK LTD-TFC (31-10-05)</v>
          </cell>
          <cell r="D45" t="str">
            <v>Non-Traded</v>
          </cell>
          <cell r="E45">
            <v>100.9607</v>
          </cell>
        </row>
        <row r="46">
          <cell r="C46" t="str">
            <v>ASKARI BANK LTD-TFC (18-11-09)**</v>
          </cell>
          <cell r="D46" t="str">
            <v>Non-Traded</v>
          </cell>
          <cell r="E46">
            <v>103.4333</v>
          </cell>
        </row>
        <row r="47">
          <cell r="C47" t="str">
            <v>BANK ALFALAH LTD-TFC (23-11-04)</v>
          </cell>
          <cell r="D47" t="str">
            <v>Non-Traded</v>
          </cell>
          <cell r="E47">
            <v>100.6232</v>
          </cell>
        </row>
        <row r="48">
          <cell r="C48" t="str">
            <v>BANK ALFALAH LTD-TFC (25-11-05)</v>
          </cell>
          <cell r="D48" t="str">
            <v>Non-Traded</v>
          </cell>
          <cell r="E48">
            <v>100.7757</v>
          </cell>
        </row>
        <row r="49">
          <cell r="C49" t="str">
            <v>BANK ALFALAH LTD-TFC (02-12-09) - Fixed</v>
          </cell>
          <cell r="D49" t="str">
            <v>Non-Traded</v>
          </cell>
          <cell r="E49">
            <v>97.188599999999994</v>
          </cell>
        </row>
        <row r="50">
          <cell r="C50" t="str">
            <v>BANK ALFALAH LTD-TFC (02-12-09) - Floating***</v>
          </cell>
          <cell r="D50" t="str">
            <v>Non-Traded</v>
          </cell>
          <cell r="E50">
            <v>101.4004</v>
          </cell>
        </row>
        <row r="51">
          <cell r="C51" t="str">
            <v>ENGRO FERTILIZER LTD-SUKUK (06-09-07)***</v>
          </cell>
          <cell r="D51" t="str">
            <v>Non-Traded</v>
          </cell>
          <cell r="E51">
            <v>100</v>
          </cell>
        </row>
        <row r="52">
          <cell r="C52" t="str">
            <v>FAYSAL BANK LTD  (12-11-2007)</v>
          </cell>
          <cell r="D52" t="str">
            <v>Non-Traded</v>
          </cell>
          <cell r="E52">
            <v>100.7561</v>
          </cell>
        </row>
        <row r="53">
          <cell r="C53" t="str">
            <v>FAYSAL BANK LTD -TFC (10-02-05) (FORMERLY: RBS  - TFC (10-02-05)  )</v>
          </cell>
          <cell r="D53" t="str">
            <v>Non-Traded</v>
          </cell>
          <cell r="E53">
            <v>100.99469999999999</v>
          </cell>
        </row>
        <row r="54">
          <cell r="E54" t="str">
            <v>Page 1 of 3</v>
          </cell>
        </row>
        <row r="63">
          <cell r="C63" t="str">
            <v>AL ABBAS SUGAR MILLS LTD-TFC (21-11-07)</v>
          </cell>
          <cell r="D63" t="str">
            <v>Non-Traded</v>
          </cell>
          <cell r="E63">
            <v>96.798400000000001</v>
          </cell>
        </row>
        <row r="64">
          <cell r="C64" t="str">
            <v>CENTURY PAPER &amp; BOARD MILLS LTD- SUKUK (25-09-07)***</v>
          </cell>
          <cell r="D64" t="str">
            <v>Non-Traded</v>
          </cell>
          <cell r="E64">
            <v>96.25</v>
          </cell>
        </row>
        <row r="65">
          <cell r="C65" t="str">
            <v>FINANCIAL REC'BLES SEC'ZATION CO. LTD-TFC CLASS "A" </v>
          </cell>
          <cell r="D65" t="str">
            <v>Non-Traded</v>
          </cell>
          <cell r="E65">
            <v>97.376199999999997</v>
          </cell>
        </row>
        <row r="66">
          <cell r="C66" t="str">
            <v>FINANCIAL REC'BLES SEC'ZATION CO. LTD-TFC CLASS "B"</v>
          </cell>
          <cell r="D66" t="str">
            <v>Non-Traded</v>
          </cell>
          <cell r="E66">
            <v>97.376199999999997</v>
          </cell>
        </row>
        <row r="67">
          <cell r="C67" t="str">
            <v>HOUSE BUILDING FINANCE CORPORATION LTD - SUKUK (08-05-08)</v>
          </cell>
          <cell r="D67" t="str">
            <v>Non-Traded</v>
          </cell>
          <cell r="E67">
            <v>95.375100000000003</v>
          </cell>
        </row>
        <row r="68">
          <cell r="C68" t="str">
            <v>IGI INV. BANK LTD-TFC (FIRST INT'l INV. BANK LTD. - TFC) (11-07-06)</v>
          </cell>
          <cell r="D68" t="str">
            <v>Non-Traded</v>
          </cell>
          <cell r="E68">
            <v>99.963999999999999</v>
          </cell>
        </row>
        <row r="69">
          <cell r="C69" t="str">
            <v>KASB SECURITIES LTD- TFC (27-06-07)</v>
          </cell>
          <cell r="D69" t="str">
            <v>Non-Traded</v>
          </cell>
          <cell r="E69">
            <v>98.869299999999996</v>
          </cell>
        </row>
        <row r="70">
          <cell r="C70" t="str">
            <v>NIB BANK LTD-TFC (05-03-08)</v>
          </cell>
          <cell r="D70" t="str">
            <v>Non-Traded</v>
          </cell>
          <cell r="E70">
            <v>91.500200000000007</v>
          </cell>
        </row>
        <row r="71">
          <cell r="C71" t="str">
            <v>PAKISTAN MOBILE COMMUNICATION LTD-TFC (31-05-06)</v>
          </cell>
          <cell r="D71" t="str">
            <v>Non-Traded</v>
          </cell>
          <cell r="E71">
            <v>98.7149</v>
          </cell>
        </row>
        <row r="72">
          <cell r="C72" t="str">
            <v>PAKISTAN MOBILE COMMUNICATION LTD-TFC (28-10-08)</v>
          </cell>
          <cell r="D72" t="str">
            <v>Traded</v>
          </cell>
          <cell r="E72">
            <v>93.985299999999995</v>
          </cell>
        </row>
        <row r="73">
          <cell r="C73" t="str">
            <v>PEL-SUKUK (28-09-07)</v>
          </cell>
          <cell r="D73" t="str">
            <v>Non-Traded</v>
          </cell>
          <cell r="E73">
            <v>98.509299999999996</v>
          </cell>
        </row>
        <row r="74">
          <cell r="C74" t="str">
            <v>PEL-SUKUK (31-03-08)</v>
          </cell>
          <cell r="D74" t="str">
            <v>Non-Traded</v>
          </cell>
          <cell r="E74">
            <v>93.890299999999996</v>
          </cell>
        </row>
        <row r="75">
          <cell r="C75" t="str">
            <v>SITARA CHEMICALS LTD - SUKUK - II (03-12-06)</v>
          </cell>
          <cell r="D75" t="str">
            <v>Non-Traded</v>
          </cell>
          <cell r="E75">
            <v>99.398700000000005</v>
          </cell>
        </row>
        <row r="76">
          <cell r="C76" t="str">
            <v>SITARA CHEMICALS LTD - SUKUK - III (02-01-08)</v>
          </cell>
          <cell r="D76" t="str">
            <v>Non-Traded</v>
          </cell>
          <cell r="E76">
            <v>97.679199999999994</v>
          </cell>
        </row>
        <row r="77">
          <cell r="C77" t="str">
            <v>SONERI BANK LTD-TFC (05-05-05)</v>
          </cell>
          <cell r="D77" t="str">
            <v>Traded</v>
          </cell>
          <cell r="E77">
            <v>100.1</v>
          </cell>
        </row>
        <row r="79">
          <cell r="C79" t="str">
            <v>EDEN BUILDERS LTD.- SUKUK (08-09-08)</v>
          </cell>
          <cell r="D79" t="str">
            <v>Non-Traded</v>
          </cell>
          <cell r="E79">
            <v>96.474500000000006</v>
          </cell>
        </row>
        <row r="80">
          <cell r="C80" t="str">
            <v>ESCORTS INVESTMENT BANK LTD-TFC (15-03-07)**</v>
          </cell>
          <cell r="D80" t="str">
            <v>Non-Traded</v>
          </cell>
          <cell r="E80">
            <v>88</v>
          </cell>
        </row>
        <row r="81">
          <cell r="C81" t="str">
            <v>JDW SUGAR MILLS LTD. TFC (23-06-08)</v>
          </cell>
          <cell r="D81" t="str">
            <v>Non-Traded</v>
          </cell>
          <cell r="E81">
            <v>94.707899999999995</v>
          </cell>
        </row>
        <row r="82">
          <cell r="C82" t="str">
            <v>OPTIMUS LTD - TFC (10-10-07)</v>
          </cell>
          <cell r="D82" t="str">
            <v>Non-Traded</v>
          </cell>
          <cell r="E82">
            <v>97.762699999999995</v>
          </cell>
        </row>
        <row r="83">
          <cell r="C83" t="str">
            <v>TRAKKER (15-09-07) - PPTFC</v>
          </cell>
          <cell r="D83" t="str">
            <v>Non-Traded</v>
          </cell>
          <cell r="E83">
            <v>98.534999999999997</v>
          </cell>
        </row>
        <row r="84">
          <cell r="C84" t="str">
            <v>WORLDCALL TELECOM LTD.TFC (28-11-06) </v>
          </cell>
          <cell r="D84" t="str">
            <v>Non-Traded</v>
          </cell>
          <cell r="E84">
            <v>98.897599999999997</v>
          </cell>
        </row>
        <row r="85">
          <cell r="C85" t="str">
            <v>WORLDCALL TELECOM LTD-TFC (07-10-08)**</v>
          </cell>
          <cell r="D85" t="str">
            <v>Non-Traded</v>
          </cell>
          <cell r="E85">
            <v>91.45</v>
          </cell>
        </row>
        <row r="87">
          <cell r="C87" t="str">
            <v>AVARI HOTELS-TFC (30-04-09)</v>
          </cell>
          <cell r="D87" t="str">
            <v>Non-Traded</v>
          </cell>
          <cell r="E87">
            <v>95.209400000000002</v>
          </cell>
        </row>
        <row r="88">
          <cell r="C88" t="str">
            <v>JDW SUGAR MILLS LTD. SUKUK (19-06-08)</v>
          </cell>
          <cell r="D88" t="str">
            <v>Non-Traded</v>
          </cell>
          <cell r="E88">
            <v>93.519099999999995</v>
          </cell>
        </row>
        <row r="89">
          <cell r="C89" t="str">
            <v>SHAHMURAD SUGAR MILLS LTD-SUKUK (27-09-07)</v>
          </cell>
          <cell r="D89" t="str">
            <v>Non-Traded</v>
          </cell>
          <cell r="E89">
            <v>97.245000000000005</v>
          </cell>
        </row>
        <row r="91">
          <cell r="C91" t="str">
            <v>QUETTA TEXTILE MILLS LTD-SUKUK (26-09-08)</v>
          </cell>
          <cell r="D91" t="str">
            <v>Non-Traded</v>
          </cell>
          <cell r="E91">
            <v>88.638499999999993</v>
          </cell>
        </row>
        <row r="92">
          <cell r="C92" t="str">
            <v>SME LEASING LTD-TFC (16-07-08)</v>
          </cell>
          <cell r="D92" t="str">
            <v>Non-Traded</v>
          </cell>
          <cell r="E92">
            <v>99.698599999999999</v>
          </cell>
        </row>
        <row r="94">
          <cell r="C94" t="str">
            <v>TELECARD LTD-TFC (27-05-05)</v>
          </cell>
          <cell r="D94" t="str">
            <v>Non-Traded</v>
          </cell>
          <cell r="E94">
            <v>94.424800000000005</v>
          </cell>
        </row>
        <row r="95">
          <cell r="C95" t="str">
            <v>TRUST INVESTMENT BANK LTD-TFC (04-07-08) </v>
          </cell>
          <cell r="D95" t="str">
            <v>Non-Traded</v>
          </cell>
          <cell r="E95">
            <v>94.203400000000002</v>
          </cell>
        </row>
        <row r="97">
          <cell r="C97" t="str">
            <v>----------------------N/A-----------------------------</v>
          </cell>
        </row>
        <row r="99">
          <cell r="C99" t="str">
            <v>TFCs and Sukuks</v>
          </cell>
          <cell r="D99" t="str">
            <v>Traded / Non-Traded</v>
          </cell>
          <cell r="E99" t="str">
            <v>Price</v>
          </cell>
        </row>
        <row r="100">
          <cell r="C100" t="str">
            <v>ALZAMIN LEASING CORPORATION LTD-TFC (05-09-07)</v>
          </cell>
          <cell r="D100" t="str">
            <v>Non-Traded</v>
          </cell>
          <cell r="E100">
            <v>75</v>
          </cell>
        </row>
        <row r="101">
          <cell r="C101" t="str">
            <v>GRAYS LEASING LTD. - TFC (04-07-08)</v>
          </cell>
          <cell r="D101" t="str">
            <v>Non-Traded</v>
          </cell>
          <cell r="E101">
            <v>75</v>
          </cell>
        </row>
        <row r="102">
          <cell r="C102" t="str">
            <v>MAPLE LEAF SUKUK-(03-12-07)</v>
          </cell>
          <cell r="D102" t="str">
            <v>Non-Traded</v>
          </cell>
          <cell r="E102">
            <v>62.714500000000001</v>
          </cell>
        </row>
        <row r="103">
          <cell r="C103" t="str">
            <v>MAPLE LEAF SUKUK-(31-03-10)</v>
          </cell>
          <cell r="D103" t="str">
            <v>Non-Traded</v>
          </cell>
          <cell r="E103">
            <v>70.405900000000003</v>
          </cell>
        </row>
        <row r="104">
          <cell r="C104" t="str">
            <v>PACE (PAKISTAN) LTD-TFC (15-02-08)</v>
          </cell>
          <cell r="D104" t="str">
            <v>Non-Traded</v>
          </cell>
          <cell r="E104">
            <v>67.251099999999994</v>
          </cell>
        </row>
        <row r="105">
          <cell r="C105" t="str">
            <v>SAUDI PAK LEASING COMPANY LTD-TFC (13-03-08)</v>
          </cell>
          <cell r="D105" t="str">
            <v>Non-Traded</v>
          </cell>
          <cell r="E105">
            <v>66.024699999999996</v>
          </cell>
        </row>
        <row r="107">
          <cell r="C107" t="str">
            <v>TFCs and Sukuks</v>
          </cell>
          <cell r="D107" t="str">
            <v>Traded / Non-Traded</v>
          </cell>
          <cell r="E107" t="str">
            <v>Price</v>
          </cell>
        </row>
        <row r="108">
          <cell r="C108" t="str">
            <v>DAWOOD HERCULES-SUKUK (18-09-07)</v>
          </cell>
          <cell r="D108" t="str">
            <v>Non-Traded</v>
          </cell>
          <cell r="E108">
            <v>100.42359999999999</v>
          </cell>
        </row>
        <row r="109">
          <cell r="C109" t="str">
            <v>SITARA ENERGY LTD-SUKUK (16-07-07)</v>
          </cell>
          <cell r="D109" t="str">
            <v>Non-Traded</v>
          </cell>
          <cell r="E109">
            <v>98.82</v>
          </cell>
        </row>
        <row r="120">
          <cell r="C120" t="str">
            <v>TFCs and Sukuks</v>
          </cell>
          <cell r="D120" t="str">
            <v>Traded / Non-Traded</v>
          </cell>
          <cell r="E120" t="str">
            <v>Price</v>
          </cell>
        </row>
        <row r="121">
          <cell r="C121" t="str">
            <v>BUNNY'S LTD. - TFC (30-11-08)</v>
          </cell>
          <cell r="D121" t="str">
            <v>Non-Traded</v>
          </cell>
          <cell r="E121">
            <v>75</v>
          </cell>
        </row>
        <row r="122">
          <cell r="C122" t="str">
            <v>CRESCENT TEXTILE MILLS LTD-TFC (17-06-04)</v>
          </cell>
          <cell r="D122" t="str">
            <v>Non-Traded</v>
          </cell>
          <cell r="E122">
            <v>75</v>
          </cell>
        </row>
        <row r="123">
          <cell r="C123" t="str">
            <v>JAVEDAN CEMENT LTD-TFC (10-11-06)</v>
          </cell>
          <cell r="D123" t="str">
            <v>Non-Traded</v>
          </cell>
          <cell r="E123">
            <v>75</v>
          </cell>
        </row>
        <row r="124">
          <cell r="C124" t="str">
            <v>KOHAT CEMENT-SUKKUK (20-12-07)</v>
          </cell>
          <cell r="D124" t="str">
            <v>Non-Traded</v>
          </cell>
          <cell r="E124">
            <v>66.802400000000006</v>
          </cell>
        </row>
        <row r="125">
          <cell r="C125" t="str">
            <v>SECURITY LEASING CORPORATION LTD-PPTFC (28-03-06)</v>
          </cell>
          <cell r="D125" t="str">
            <v>Non-Traded</v>
          </cell>
          <cell r="E125">
            <v>70.328000000000003</v>
          </cell>
        </row>
        <row r="126">
          <cell r="C126" t="str">
            <v>VISION DEVELOPERS (PVT) LTD (30-11-08)</v>
          </cell>
          <cell r="D126" t="str">
            <v>Non-Traded</v>
          </cell>
          <cell r="E126">
            <v>75</v>
          </cell>
        </row>
        <row r="131">
          <cell r="C131" t="str">
            <v>AGRITECH LTD-TFC (30-11-07)</v>
          </cell>
          <cell r="D131" t="str">
            <v>Non-Traded</v>
          </cell>
          <cell r="E131" t="str">
            <v>94.2984</v>
          </cell>
        </row>
        <row r="132">
          <cell r="C132" t="str">
            <v>AGRITECH LTD-TFC (01-12-08)</v>
          </cell>
          <cell r="D132" t="str">
            <v>Non-Traded</v>
          </cell>
          <cell r="E132" t="str">
            <v>A/C to NPA</v>
          </cell>
        </row>
        <row r="133">
          <cell r="C133" t="str">
            <v>AL-ZAMIN LEASING MODARABA LTD-TFC (12-05-08)</v>
          </cell>
          <cell r="D133" t="str">
            <v>Non-Traded</v>
          </cell>
          <cell r="E133">
            <v>97.165899999999993</v>
          </cell>
        </row>
        <row r="134">
          <cell r="C134" t="str">
            <v>ARZOO TEXTILE MILLS LTD-SUKUK (15-04-08)</v>
          </cell>
          <cell r="D134" t="str">
            <v>Non-Traded</v>
          </cell>
          <cell r="E134" t="str">
            <v>A/C to NPA</v>
          </cell>
        </row>
        <row r="135">
          <cell r="C135" t="str">
            <v>AZGARD NINE LTD- TFC (20-09-05)</v>
          </cell>
          <cell r="D135" t="str">
            <v>Non-Traded</v>
          </cell>
          <cell r="E135" t="str">
            <v>96.7658</v>
          </cell>
        </row>
        <row r="136">
          <cell r="C136" t="str">
            <v>AZGARD NINE LTD- TFC (04-12-07) PP</v>
          </cell>
          <cell r="D136" t="str">
            <v>Non-Traded</v>
          </cell>
          <cell r="E136" t="str">
            <v>91.7607</v>
          </cell>
        </row>
        <row r="137">
          <cell r="C137" t="str">
            <v>BUNNY'S LTD. - TFC (30-11-08)</v>
          </cell>
          <cell r="D137" t="str">
            <v>Non-Traded</v>
          </cell>
          <cell r="E137" t="str">
            <v>A/C to NPA</v>
          </cell>
        </row>
        <row r="138">
          <cell r="C138" t="str">
            <v>DEWAN CEMENT LTD</v>
          </cell>
          <cell r="D138" t="str">
            <v>Non-Traded</v>
          </cell>
          <cell r="E138" t="str">
            <v>A/C to NPA</v>
          </cell>
        </row>
        <row r="139">
          <cell r="C139" t="str">
            <v>EDEN HOUSING LTD.- SUKUK (31-12-07)</v>
          </cell>
          <cell r="D139" t="str">
            <v>Non-Traded</v>
          </cell>
          <cell r="E139" t="str">
            <v>92.6441</v>
          </cell>
        </row>
        <row r="140">
          <cell r="C140" t="str">
            <v>EDEN HOUSING LTD.- SUKUK (31-03-08)</v>
          </cell>
          <cell r="D140" t="str">
            <v>Non-Traded</v>
          </cell>
          <cell r="E140" t="str">
            <v>A/C to NPA</v>
          </cell>
        </row>
        <row r="141">
          <cell r="C141" t="str">
            <v>GHARIBWAL CEMENT-TFC (18-01-08)</v>
          </cell>
          <cell r="D141" t="str">
            <v>Non-Traded</v>
          </cell>
          <cell r="E141" t="str">
            <v>A/C to NPA</v>
          </cell>
        </row>
        <row r="142">
          <cell r="C142" t="str">
            <v>NEW ALLIED ELECTRONIC (15-05-07)</v>
          </cell>
          <cell r="D142" t="str">
            <v>Non-Traded</v>
          </cell>
          <cell r="E142" t="str">
            <v>A/C to NPA</v>
          </cell>
        </row>
        <row r="143">
          <cell r="C143" t="str">
            <v>NEW ALLIED ELECTRONIC - SUKUK (27-07-07)</v>
          </cell>
          <cell r="D143" t="str">
            <v>Non-Traded</v>
          </cell>
          <cell r="E143" t="str">
            <v>A/C to NPA</v>
          </cell>
        </row>
        <row r="144">
          <cell r="C144" t="str">
            <v>NEW ALLIED ELECTRONIC - SUKUK (03-12-07)</v>
          </cell>
          <cell r="D144" t="str">
            <v>Non-Traded</v>
          </cell>
          <cell r="E144" t="str">
            <v>A/C to NPA</v>
          </cell>
        </row>
        <row r="145">
          <cell r="C145" t="str">
            <v>PAK HY-OILS LTD-TFC (31-12-08)</v>
          </cell>
          <cell r="D145" t="str">
            <v>Non-Traded</v>
          </cell>
          <cell r="E145" t="str">
            <v>A/C to NPA</v>
          </cell>
        </row>
        <row r="146">
          <cell r="C146" t="str">
            <v>SECURITY LEASING CORPORATION LTD-PPTFC (28-03-06)</v>
          </cell>
          <cell r="D146" t="str">
            <v>Non-Traded</v>
          </cell>
          <cell r="E146" t="str">
            <v>A/C to NPA</v>
          </cell>
        </row>
        <row r="147">
          <cell r="C147" t="str">
            <v>SHAKARGANJ MILLS LTD-TFC (22-09-08)</v>
          </cell>
          <cell r="D147" t="str">
            <v>Non-Traded</v>
          </cell>
          <cell r="E147" t="str">
            <v>A/C to NPA</v>
          </cell>
        </row>
        <row r="148">
          <cell r="C148" t="str">
            <v>SITARA PEROXIDE LTD-SUK (19-08-08)</v>
          </cell>
          <cell r="D148" t="str">
            <v>Non-Traded</v>
          </cell>
          <cell r="E148" t="str">
            <v>A/C to NPA</v>
          </cell>
        </row>
        <row r="149">
          <cell r="C149" t="str">
            <v>THREE STAR HOSIERY SUKUK (25-06-08)</v>
          </cell>
          <cell r="D149" t="str">
            <v>Non-Traded</v>
          </cell>
          <cell r="E149" t="str">
            <v>A/C to NPA</v>
          </cell>
        </row>
        <row r="150">
          <cell r="C150" t="str">
            <v>PACE (PAKISTAN) LTD-TFC (15-02-08)**</v>
          </cell>
          <cell r="D150" t="str">
            <v>Non-Traded</v>
          </cell>
          <cell r="E150" t="str">
            <v>65.0000</v>
          </cell>
        </row>
      </sheetData>
      <sheetData sheetId="2"/>
      <sheetData sheetId="3" refreshError="1"/>
      <sheetData sheetId="4" refreshError="1"/>
      <sheetData sheetId="5" refreshError="1"/>
      <sheetData sheetId="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F"/>
      <sheetName val="SCE"/>
      <sheetName val="1-4.14"/>
      <sheetName val="5-5.3"/>
      <sheetName val="6-29.2"/>
      <sheetName val="30-33"/>
      <sheetName val="34-38.2"/>
      <sheetName val="39-43"/>
      <sheetName val="P&amp;L Commentary"/>
      <sheetName val="34_38_2"/>
      <sheetName val="1-4_14"/>
      <sheetName val="5-5_3"/>
      <sheetName val="6-29_2"/>
      <sheetName val="34-38_2"/>
      <sheetName val="Sheet2"/>
      <sheetName val="Furniture"/>
      <sheetName val="UA-30"/>
      <sheetName val="IS"/>
      <sheetName val="FHBM 706"/>
      <sheetName val="Merit draft accounts FINAL 28-0"/>
      <sheetName val="3.2"/>
      <sheetName val="1-4_141"/>
      <sheetName val="5-5_31"/>
      <sheetName val="6-29_21"/>
      <sheetName val="34-38_21"/>
      <sheetName val="F&amp;F"/>
      <sheetName val="Summary"/>
      <sheetName val="Acct"/>
      <sheetName val="Master Exch Rate &amp; Discount"/>
      <sheetName val="AL905"/>
      <sheetName val="6-19 (2016)"/>
      <sheetName val="P&amp;L_Commentary"/>
      <sheetName val="2002 P3"/>
      <sheetName val="CLV assumptions"/>
      <sheetName val="1-4_142"/>
      <sheetName val="5-5_32"/>
      <sheetName val="6-29_22"/>
      <sheetName val="34-38_22"/>
      <sheetName val="3_2"/>
      <sheetName val="FHBM_706"/>
      <sheetName val="Merit_draft_accounts_FINAL_28-0"/>
      <sheetName val="KeyData"/>
      <sheetName val="Set-up"/>
      <sheetName val="Mapping"/>
      <sheetName val="Sep2004"/>
      <sheetName val="Accounts"/>
      <sheetName val="E"/>
      <sheetName val="MarchSL904"/>
      <sheetName val="Other Recievable"/>
      <sheetName val="Sep"/>
      <sheetName val="bubbleDATA"/>
      <sheetName val="Data"/>
      <sheetName val="Ratios Data"/>
      <sheetName val=""/>
      <sheetName val="1-4_143"/>
      <sheetName val="5-5_33"/>
      <sheetName val="6-29_23"/>
      <sheetName val="34-38_23"/>
      <sheetName val="P&amp;L_Commentary1"/>
      <sheetName val="FHBM_7061"/>
      <sheetName val="Merit_draft_accounts_FINAL_28-1"/>
      <sheetName val="6-19_(2016)"/>
      <sheetName val="3_21"/>
      <sheetName val="Master_Exch_Rate_&amp;_Discount"/>
      <sheetName val="CLV_assumptions"/>
      <sheetName val="1-4_144"/>
      <sheetName val="5-5_34"/>
      <sheetName val="6-29_24"/>
      <sheetName val="34-38_24"/>
      <sheetName val="P&amp;L_Commentary2"/>
      <sheetName val="FHBM_7062"/>
      <sheetName val="Merit_draft_accounts_FINAL_28-2"/>
      <sheetName val="6-19_(2016)1"/>
      <sheetName val="3_22"/>
      <sheetName val="Master_Exch_Rate_&amp;_Discount1"/>
      <sheetName val="CLV_assumptions1"/>
      <sheetName val="2002_P3"/>
      <sheetName val="OCF wtg"/>
      <sheetName val="Detail"/>
      <sheetName val="Historical"/>
      <sheetName val="Sheet5"/>
      <sheetName val="Consol with Adjustments  (2)"/>
      <sheetName val="NORMAL"/>
      <sheetName val="break up"/>
      <sheetName val="(B-1)-Lead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 val="ASSETS"/>
      <sheetName val="OUTSTANDING FX-SWAP"/>
      <sheetName val="Code"/>
      <sheetName val="Lookups"/>
      <sheetName val="Pool"/>
      <sheetName val="RC-0997"/>
      <sheetName val="Macro1"/>
      <sheetName val="A-C CODE &amp; NAME"/>
      <sheetName val="TABLES"/>
      <sheetName val="actual (2)"/>
      <sheetName val="B2 STMT"/>
      <sheetName val="List"/>
      <sheetName val="T-BILL"/>
      <sheetName val="Abu Dhabi"/>
      <sheetName val="1-bwb(cb)"/>
      <sheetName val="Implied Rate"/>
      <sheetName val="Rating"/>
      <sheetName val="INPUT"/>
      <sheetName val="RATE"/>
      <sheetName val="BS-OVS"/>
      <sheetName val="PKRV"/>
      <sheetName val="B2 STMT - F"/>
      <sheetName val="ADI"/>
      <sheetName val="II- INV CO"/>
      <sheetName val="OUTSTANDING_FX-SWAP"/>
      <sheetName val="A-C_CODE_&amp;_NAME"/>
      <sheetName val="actual_(2)"/>
      <sheetName val="B2_STMT"/>
      <sheetName val="Abu_Dhabi"/>
      <sheetName val="Implied_Rate"/>
      <sheetName val="B2_STMT_-_F"/>
      <sheetName val="Product &amp; TL list"/>
      <sheetName val="TL List"/>
      <sheetName val="WEEKLY 1"/>
      <sheetName val="RATES"/>
      <sheetName val="B-SHEET"/>
      <sheetName val="AVERAGES"/>
      <sheetName val="OUTSTANDING_FX-SWAP1"/>
      <sheetName val="A-C_CODE_&amp;_NAME1"/>
      <sheetName val="actual_(2)1"/>
      <sheetName val="B2_STMT1"/>
      <sheetName val="Abu_Dhabi1"/>
      <sheetName val="Implied_Rate1"/>
      <sheetName val="B2_STMT_-_F1"/>
      <sheetName val="Product_&amp;_TL_list"/>
      <sheetName val="TL_List"/>
      <sheetName val="II-_INV_CO"/>
      <sheetName val="tran"/>
      <sheetName val="tb"/>
      <sheetName val="Sheet3"/>
      <sheetName val="Variables"/>
      <sheetName val="Sheet Tally! PNL PRODUCT"/>
      <sheetName val="PNL Assorted"/>
      <sheetName val="Switch &amp; IBFT"/>
      <sheetName val="Sheet Tally! PNL PRODUCT in Mn."/>
      <sheetName val="Switch"/>
      <sheetName val="IBFT"/>
      <sheetName val="BPS PNL"/>
      <sheetName val="SDRS"/>
      <sheetName val="Recertification &amp; Others"/>
      <sheetName val="PayPak"/>
      <sheetName val="VISA PNL"/>
      <sheetName val="Loyalty"/>
      <sheetName val="OTC PNL"/>
      <sheetName val="POS"/>
      <sheetName val="CUP PNL"/>
      <sheetName val="JCB"/>
      <sheetName val="MasterCard PNL"/>
      <sheetName val="FRMS PNL"/>
      <sheetName val="PERSO"/>
      <sheetName val="BR"/>
      <sheetName val="FS"/>
      <sheetName val="Software sum (Main Cal Hidden)"/>
      <sheetName val="Sheet tally"/>
      <sheetName val="Software Bifurcation June 2019"/>
      <sheetName val="Hardware Calcu Sum"/>
      <sheetName val="Main Calcus"/>
      <sheetName val="GPS Settlement"/>
      <sheetName val="Total TPS Tally"/>
      <sheetName val="OUTSTANDING_FX-SWAP2"/>
      <sheetName val="A-C_CODE_&amp;_NAME2"/>
      <sheetName val="actual_(2)2"/>
      <sheetName val="B2_STMT2"/>
      <sheetName val="Abu_Dhabi2"/>
      <sheetName val="Implied_Rate2"/>
      <sheetName val="B2_STMT_-_F2"/>
      <sheetName val="II-_INV_CO1"/>
      <sheetName val="Product_&amp;_TL_list1"/>
      <sheetName val="TL_List1"/>
      <sheetName val="Segment"/>
      <sheetName val="last qrt2001"/>
      <sheetName val="last_qrt2001"/>
      <sheetName val="Final"/>
      <sheetName val="MODEL"/>
      <sheetName val="handout_data"/>
      <sheetName val="Data"/>
      <sheetName val="Control"/>
      <sheetName val="Frontpage"/>
      <sheetName val="Stock"/>
      <sheetName val="Revenue-Fire-Marine-Motor"/>
      <sheetName val="Sheet2"/>
      <sheetName val="Sheet1"/>
      <sheetName val="Adjustments"/>
      <sheetName val="Workdone"/>
      <sheetName val="Disclosure"/>
      <sheetName val="FS Note"/>
      <sheetName val="Summary"/>
      <sheetName val="SAIL Loan-2"/>
      <sheetName val="SAIL Inte Rec-2.1"/>
      <sheetName val="Loan to SMPL"/>
      <sheetName val="Hi-tech"/>
      <sheetName val="HAWL"/>
      <sheetName val="SAIL Loan"/>
      <sheetName val="MAIL Loan -3"/>
      <sheetName val="MAIL Int Rec-3.1"/>
      <sheetName val="SAIL"/>
      <sheetName val="MAIL Loan "/>
      <sheetName val="Sail loan Vouching"/>
      <sheetName val="Mail"/>
      <sheetName val="Mail loan vouching"/>
      <sheetName val="SMPL"/>
      <sheetName val="SMPL Loan"/>
      <sheetName val="SMPL Int Rec-4.1"/>
      <sheetName val="SMPL Loan-4"/>
      <sheetName val="Loan from Director"/>
      <sheetName val="Due from"/>
      <sheetName val="Sail vouching"/>
      <sheetName val="Mail vouching"/>
      <sheetName val="RP transactions procedures"/>
      <sheetName val="OUTSTANDING_FX-SWAP3"/>
      <sheetName val="A-C_CODE_&amp;_NAME3"/>
      <sheetName val="actual_(2)3"/>
      <sheetName val="B2_STMT3"/>
      <sheetName val="Abu_Dhabi3"/>
      <sheetName val="Implied_Rate3"/>
      <sheetName val="B2_STMT_-_F3"/>
      <sheetName val="Product_&amp;_TL_list2"/>
      <sheetName val="TL_List2"/>
      <sheetName val="II-_INV_CO2"/>
      <sheetName val="last_qrt20012"/>
      <sheetName val="last_qrt20011"/>
    </sheetNames>
    <sheetDataSet>
      <sheetData sheetId="0" refreshError="1">
        <row r="8">
          <cell r="O8" t="str">
            <v>||\027\033\068</v>
          </cell>
        </row>
        <row r="16">
          <cell r="Q16" t="e">
            <v>#REF!</v>
          </cell>
        </row>
        <row r="17">
          <cell r="Q17" t="e">
            <v>#REF!</v>
          </cell>
        </row>
        <row r="18">
          <cell r="Q18" t="e">
            <v>#REF!</v>
          </cell>
        </row>
        <row r="19">
          <cell r="Q19" t="e">
            <v>#REF!</v>
          </cell>
        </row>
        <row r="20">
          <cell r="Q20" t="e">
            <v>#REF!</v>
          </cell>
        </row>
        <row r="21">
          <cell r="Q21" t="e">
            <v>#REF!</v>
          </cell>
        </row>
        <row r="22">
          <cell r="Q22" t="e">
            <v>#REF!</v>
          </cell>
        </row>
        <row r="23">
          <cell r="Q23" t="e">
            <v>#REF!</v>
          </cell>
        </row>
        <row r="24">
          <cell r="Q24" t="e">
            <v>#REF!</v>
          </cell>
        </row>
        <row r="25">
          <cell r="Q25" t="e">
            <v>#REF!</v>
          </cell>
        </row>
        <row r="26">
          <cell r="Q26" t="e">
            <v>#REF!</v>
          </cell>
        </row>
        <row r="27">
          <cell r="Q27" t="e">
            <v>#REF!</v>
          </cell>
        </row>
        <row r="28">
          <cell r="Q28" t="e">
            <v>#REF!</v>
          </cell>
        </row>
        <row r="29">
          <cell r="Q29" t="e">
            <v>#REF!</v>
          </cell>
        </row>
        <row r="30">
          <cell r="Q30" t="e">
            <v>#REF!</v>
          </cell>
        </row>
        <row r="31">
          <cell r="Q31" t="e">
            <v>#REF!</v>
          </cell>
        </row>
        <row r="32">
          <cell r="Q32" t="e">
            <v>#REF!</v>
          </cell>
        </row>
        <row r="33">
          <cell r="Q33" t="e">
            <v>#REF!</v>
          </cell>
        </row>
        <row r="34">
          <cell r="Q34" t="e">
            <v>#REF!</v>
          </cell>
        </row>
        <row r="35">
          <cell r="Q35" t="e">
            <v>#REF!</v>
          </cell>
        </row>
        <row r="36">
          <cell r="Q36" t="e">
            <v>#REF!</v>
          </cell>
        </row>
        <row r="37">
          <cell r="Q37" t="e">
            <v>#REF!</v>
          </cell>
        </row>
        <row r="38">
          <cell r="Q38" t="e">
            <v>#REF!</v>
          </cell>
        </row>
        <row r="39">
          <cell r="Q39" t="e">
            <v>#REF!</v>
          </cell>
        </row>
        <row r="40">
          <cell r="Q40" t="e">
            <v>#REF!</v>
          </cell>
        </row>
        <row r="41">
          <cell r="Q41" t="e">
            <v>#REF!</v>
          </cell>
        </row>
        <row r="42">
          <cell r="Q42" t="e">
            <v>#REF!</v>
          </cell>
        </row>
        <row r="43">
          <cell r="Q43" t="e">
            <v>#REF!</v>
          </cell>
        </row>
        <row r="44">
          <cell r="Q44" t="e">
            <v>#REF!</v>
          </cell>
        </row>
        <row r="45">
          <cell r="Q45" t="e">
            <v>#REF!</v>
          </cell>
        </row>
        <row r="46">
          <cell r="Q46" t="e">
            <v>#REF!</v>
          </cell>
        </row>
        <row r="48">
          <cell r="Q48" t="e">
            <v>#REF!</v>
          </cell>
        </row>
        <row r="49">
          <cell r="Q49" t="e">
            <v>#REF!</v>
          </cell>
        </row>
        <row r="50">
          <cell r="Q50" t="e">
            <v>#REF!</v>
          </cell>
        </row>
        <row r="51">
          <cell r="Q51" t="e">
            <v>#REF!</v>
          </cell>
        </row>
        <row r="52">
          <cell r="Q52" t="e">
            <v>#REF!</v>
          </cell>
        </row>
        <row r="53">
          <cell r="Q53" t="e">
            <v>#REF!</v>
          </cell>
        </row>
        <row r="54">
          <cell r="Q54" t="e">
            <v>#REF!</v>
          </cell>
        </row>
        <row r="55">
          <cell r="Q55" t="e">
            <v>#REF!</v>
          </cell>
        </row>
        <row r="56">
          <cell r="Q56" t="e">
            <v>#REF!</v>
          </cell>
        </row>
        <row r="57">
          <cell r="Q57" t="e">
            <v>#REF!</v>
          </cell>
        </row>
        <row r="58">
          <cell r="Q58" t="e">
            <v>#REF!</v>
          </cell>
        </row>
        <row r="59">
          <cell r="Q59" t="e">
            <v>#REF!</v>
          </cell>
        </row>
        <row r="60">
          <cell r="Q60" t="e">
            <v>#REF!</v>
          </cell>
        </row>
        <row r="61">
          <cell r="Q61" t="e">
            <v>#REF!</v>
          </cell>
        </row>
        <row r="62">
          <cell r="Q62" t="e">
            <v>#REF!</v>
          </cell>
        </row>
        <row r="63">
          <cell r="Q63" t="e">
            <v>#REF!</v>
          </cell>
        </row>
        <row r="64">
          <cell r="Q64" t="e">
            <v>#REF!</v>
          </cell>
        </row>
        <row r="65">
          <cell r="Q65" t="e">
            <v>#REF!</v>
          </cell>
        </row>
        <row r="66">
          <cell r="Q66" t="e">
            <v>#REF!</v>
          </cell>
        </row>
        <row r="67">
          <cell r="Q67" t="e">
            <v>#REF!</v>
          </cell>
        </row>
        <row r="68">
          <cell r="Q68" t="e">
            <v>#REF!</v>
          </cell>
        </row>
        <row r="69">
          <cell r="Q69" t="e">
            <v>#REF!</v>
          </cell>
        </row>
        <row r="70">
          <cell r="Q70" t="e">
            <v>#REF!</v>
          </cell>
        </row>
        <row r="71">
          <cell r="Q71" t="e">
            <v>#REF!</v>
          </cell>
        </row>
        <row r="72">
          <cell r="Q72" t="e">
            <v>#REF!</v>
          </cell>
        </row>
        <row r="73">
          <cell r="Q73" t="e">
            <v>#REF!</v>
          </cell>
        </row>
        <row r="74">
          <cell r="Q74" t="e">
            <v>#REF!</v>
          </cell>
        </row>
        <row r="75">
          <cell r="Q75" t="e">
            <v>#REF!</v>
          </cell>
        </row>
        <row r="77">
          <cell r="Q77" t="e">
            <v>#REF!</v>
          </cell>
        </row>
        <row r="78">
          <cell r="Q78" t="e">
            <v>#REF!</v>
          </cell>
        </row>
        <row r="79">
          <cell r="Q79" t="e">
            <v>#REF!</v>
          </cell>
        </row>
        <row r="80">
          <cell r="Q80" t="e">
            <v>#REF!</v>
          </cell>
        </row>
        <row r="81">
          <cell r="Q81" t="e">
            <v>#REF!</v>
          </cell>
        </row>
        <row r="82">
          <cell r="Q82" t="e">
            <v>#REF!</v>
          </cell>
        </row>
        <row r="83">
          <cell r="Q83" t="e">
            <v>#REF!</v>
          </cell>
        </row>
        <row r="84">
          <cell r="Q84" t="e">
            <v>#REF!</v>
          </cell>
        </row>
        <row r="85">
          <cell r="Q85" t="e">
            <v>#REF!</v>
          </cell>
        </row>
        <row r="86">
          <cell r="Q86" t="e">
            <v>#REF!</v>
          </cell>
        </row>
        <row r="87">
          <cell r="Q87" t="e">
            <v>#REF!</v>
          </cell>
        </row>
        <row r="88">
          <cell r="Q88" t="e">
            <v>#REF!</v>
          </cell>
        </row>
        <row r="89">
          <cell r="Q89" t="e">
            <v>#REF!</v>
          </cell>
        </row>
        <row r="90">
          <cell r="Q90" t="e">
            <v>#REF!</v>
          </cell>
        </row>
        <row r="91">
          <cell r="Q91" t="e">
            <v>#REF!</v>
          </cell>
        </row>
        <row r="92">
          <cell r="Q92" t="e">
            <v>#REF!</v>
          </cell>
        </row>
        <row r="93">
          <cell r="Q93" t="e">
            <v>#REF!</v>
          </cell>
        </row>
        <row r="94">
          <cell r="Q94" t="e">
            <v>#REF!</v>
          </cell>
        </row>
        <row r="95">
          <cell r="Q95" t="e">
            <v>#REF!</v>
          </cell>
        </row>
        <row r="97">
          <cell r="Q97" t="str">
            <v>-</v>
          </cell>
        </row>
        <row r="98">
          <cell r="Q98" t="e">
            <v>#REF!</v>
          </cell>
        </row>
        <row r="99">
          <cell r="Q99" t="str">
            <v>-</v>
          </cell>
        </row>
        <row r="100">
          <cell r="Q100" t="e">
            <v>#REF!</v>
          </cell>
        </row>
        <row r="101">
          <cell r="Q101" t="str">
            <v>-</v>
          </cell>
        </row>
        <row r="102">
          <cell r="Q102" t="e">
            <v>#REF!</v>
          </cell>
        </row>
        <row r="103">
          <cell r="Q103" t="str">
            <v>-</v>
          </cell>
        </row>
        <row r="104">
          <cell r="Q104" t="e">
            <v>#REF!</v>
          </cell>
        </row>
        <row r="105">
          <cell r="Q105" t="str">
            <v>-</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24">
          <cell r="S224">
            <v>0</v>
          </cell>
        </row>
        <row r="225">
          <cell r="S225">
            <v>238769.23000000004</v>
          </cell>
        </row>
        <row r="226">
          <cell r="S226">
            <v>0</v>
          </cell>
        </row>
        <row r="227">
          <cell r="S227">
            <v>0</v>
          </cell>
        </row>
        <row r="228">
          <cell r="S228">
            <v>0</v>
          </cell>
        </row>
        <row r="229">
          <cell r="S229">
            <v>151235.01999999999</v>
          </cell>
        </row>
        <row r="230">
          <cell r="S230">
            <v>603115</v>
          </cell>
        </row>
        <row r="231">
          <cell r="S231">
            <v>276139.32999999996</v>
          </cell>
        </row>
        <row r="232">
          <cell r="S232">
            <v>0</v>
          </cell>
        </row>
        <row r="233">
          <cell r="S233">
            <v>0</v>
          </cell>
        </row>
        <row r="234">
          <cell r="S234">
            <v>48797.74</v>
          </cell>
        </row>
        <row r="235">
          <cell r="S235">
            <v>0</v>
          </cell>
        </row>
        <row r="236">
          <cell r="S236">
            <v>0</v>
          </cell>
        </row>
        <row r="237">
          <cell r="S237">
            <v>34066668.909999996</v>
          </cell>
        </row>
        <row r="238">
          <cell r="S238">
            <v>0</v>
          </cell>
        </row>
        <row r="239">
          <cell r="S239">
            <v>0</v>
          </cell>
        </row>
        <row r="240">
          <cell r="S240">
            <v>3564184.18</v>
          </cell>
        </row>
        <row r="241">
          <cell r="S241">
            <v>0</v>
          </cell>
        </row>
        <row r="242">
          <cell r="S242">
            <v>0</v>
          </cell>
        </row>
        <row r="243">
          <cell r="S243">
            <v>0</v>
          </cell>
        </row>
        <row r="244">
          <cell r="S244">
            <v>734145.86</v>
          </cell>
        </row>
        <row r="245">
          <cell r="S245">
            <v>12152720.940000001</v>
          </cell>
        </row>
        <row r="246">
          <cell r="S246">
            <v>0</v>
          </cell>
        </row>
        <row r="247">
          <cell r="S247">
            <v>0</v>
          </cell>
        </row>
        <row r="248">
          <cell r="S248">
            <v>0</v>
          </cell>
        </row>
        <row r="249">
          <cell r="S249">
            <v>0</v>
          </cell>
        </row>
        <row r="250">
          <cell r="S250">
            <v>0</v>
          </cell>
        </row>
        <row r="251">
          <cell r="S251">
            <v>0</v>
          </cell>
        </row>
        <row r="252">
          <cell r="S252">
            <v>0</v>
          </cell>
        </row>
        <row r="253">
          <cell r="S253">
            <v>0</v>
          </cell>
        </row>
        <row r="255">
          <cell r="S255">
            <v>0</v>
          </cell>
        </row>
        <row r="256">
          <cell r="S256">
            <v>565164.27</v>
          </cell>
        </row>
        <row r="257">
          <cell r="S257">
            <v>92772.11</v>
          </cell>
        </row>
        <row r="258">
          <cell r="S258">
            <v>17631069.439999998</v>
          </cell>
        </row>
        <row r="259">
          <cell r="S259">
            <v>0</v>
          </cell>
        </row>
        <row r="260">
          <cell r="S260">
            <v>0</v>
          </cell>
        </row>
        <row r="261">
          <cell r="S261">
            <v>0</v>
          </cell>
        </row>
        <row r="262">
          <cell r="S262">
            <v>980981.79</v>
          </cell>
        </row>
        <row r="263">
          <cell r="S263">
            <v>103160.37</v>
          </cell>
        </row>
        <row r="264">
          <cell r="S264">
            <v>0</v>
          </cell>
        </row>
        <row r="265">
          <cell r="S265">
            <v>0</v>
          </cell>
        </row>
        <row r="266">
          <cell r="S266">
            <v>0</v>
          </cell>
        </row>
        <row r="267">
          <cell r="S267">
            <v>0</v>
          </cell>
        </row>
        <row r="268">
          <cell r="S268">
            <v>293177.40999999997</v>
          </cell>
        </row>
        <row r="269">
          <cell r="S269">
            <v>147742.65000000002</v>
          </cell>
        </row>
        <row r="270">
          <cell r="S270">
            <v>9367.27</v>
          </cell>
        </row>
        <row r="271">
          <cell r="S271">
            <v>1889.69</v>
          </cell>
        </row>
        <row r="272">
          <cell r="S272">
            <v>900</v>
          </cell>
        </row>
        <row r="273">
          <cell r="S273">
            <v>102405.73</v>
          </cell>
        </row>
        <row r="274">
          <cell r="S274">
            <v>0</v>
          </cell>
        </row>
        <row r="275">
          <cell r="S275">
            <v>0</v>
          </cell>
        </row>
        <row r="276">
          <cell r="S276">
            <v>0</v>
          </cell>
        </row>
        <row r="277">
          <cell r="S277">
            <v>0</v>
          </cell>
        </row>
        <row r="278">
          <cell r="S278">
            <v>37706.78</v>
          </cell>
        </row>
        <row r="279">
          <cell r="S279">
            <v>0</v>
          </cell>
        </row>
        <row r="280">
          <cell r="S280">
            <v>0</v>
          </cell>
        </row>
        <row r="281">
          <cell r="S281">
            <v>4336</v>
          </cell>
        </row>
        <row r="282">
          <cell r="S282">
            <v>0</v>
          </cell>
        </row>
        <row r="283">
          <cell r="S283">
            <v>0</v>
          </cell>
        </row>
        <row r="285">
          <cell r="S285">
            <v>-90</v>
          </cell>
        </row>
        <row r="286">
          <cell r="S286">
            <v>4707.92</v>
          </cell>
        </row>
        <row r="287">
          <cell r="S287">
            <v>0</v>
          </cell>
        </row>
        <row r="288">
          <cell r="S288">
            <v>681241.71</v>
          </cell>
        </row>
        <row r="289">
          <cell r="S289">
            <v>0</v>
          </cell>
        </row>
        <row r="290">
          <cell r="S290">
            <v>0</v>
          </cell>
        </row>
        <row r="291">
          <cell r="S291">
            <v>0</v>
          </cell>
        </row>
        <row r="292">
          <cell r="S292">
            <v>0</v>
          </cell>
        </row>
        <row r="293">
          <cell r="S293">
            <v>0</v>
          </cell>
        </row>
        <row r="294">
          <cell r="S294">
            <v>1567851.3699999999</v>
          </cell>
        </row>
        <row r="295">
          <cell r="S295">
            <v>50966.06</v>
          </cell>
        </row>
        <row r="296">
          <cell r="S296">
            <v>0</v>
          </cell>
        </row>
        <row r="297">
          <cell r="S297">
            <v>0</v>
          </cell>
        </row>
        <row r="298">
          <cell r="S298">
            <v>0</v>
          </cell>
        </row>
        <row r="299">
          <cell r="S299">
            <v>0</v>
          </cell>
        </row>
        <row r="300">
          <cell r="S300">
            <v>5525546.4000000004</v>
          </cell>
        </row>
        <row r="301">
          <cell r="S301">
            <v>0</v>
          </cell>
        </row>
        <row r="302">
          <cell r="S302">
            <v>2020487.96</v>
          </cell>
        </row>
        <row r="303">
          <cell r="S303">
            <v>0</v>
          </cell>
        </row>
        <row r="305">
          <cell r="S305" t="str">
            <v>-</v>
          </cell>
        </row>
        <row r="306">
          <cell r="S306">
            <v>81657161.140000015</v>
          </cell>
        </row>
        <row r="307">
          <cell r="S307" t="str">
            <v>-</v>
          </cell>
        </row>
        <row r="308">
          <cell r="S308">
            <v>81657161.140000001</v>
          </cell>
        </row>
        <row r="309">
          <cell r="S309" t="str">
            <v>-</v>
          </cell>
        </row>
        <row r="310">
          <cell r="S310">
            <v>0</v>
          </cell>
        </row>
        <row r="311">
          <cell r="S311" t="str">
            <v>-</v>
          </cell>
        </row>
        <row r="312">
          <cell r="S312">
            <v>32260014.779999997</v>
          </cell>
        </row>
        <row r="313">
          <cell r="S313" t="str">
            <v>-</v>
          </cell>
        </row>
        <row r="326">
          <cell r="F326">
            <v>0</v>
          </cell>
        </row>
        <row r="327">
          <cell r="F327">
            <v>0</v>
          </cell>
        </row>
        <row r="328">
          <cell r="F328">
            <v>0</v>
          </cell>
        </row>
        <row r="329">
          <cell r="F329">
            <v>0</v>
          </cell>
          <cell r="S329">
            <v>16039</v>
          </cell>
        </row>
        <row r="330">
          <cell r="F330">
            <v>0</v>
          </cell>
          <cell r="S330">
            <v>20606965.59</v>
          </cell>
        </row>
        <row r="331">
          <cell r="F331">
            <v>17899376.960000001</v>
          </cell>
        </row>
        <row r="332">
          <cell r="F332">
            <v>0</v>
          </cell>
        </row>
        <row r="333">
          <cell r="F333">
            <v>2028780.7</v>
          </cell>
          <cell r="Q333">
            <v>530671.75</v>
          </cell>
        </row>
        <row r="334">
          <cell r="F334">
            <v>1401306.62</v>
          </cell>
          <cell r="Q334">
            <v>1305627.23</v>
          </cell>
        </row>
        <row r="335">
          <cell r="F335">
            <v>0</v>
          </cell>
          <cell r="S335">
            <v>12448.39</v>
          </cell>
        </row>
        <row r="336">
          <cell r="F336">
            <v>0</v>
          </cell>
        </row>
        <row r="337">
          <cell r="F337">
            <v>0</v>
          </cell>
        </row>
        <row r="338">
          <cell r="F338">
            <v>0</v>
          </cell>
          <cell r="S338">
            <v>240664.9</v>
          </cell>
        </row>
        <row r="339">
          <cell r="F339">
            <v>0</v>
          </cell>
          <cell r="Q339">
            <v>31000000</v>
          </cell>
        </row>
        <row r="340">
          <cell r="F340">
            <v>1970946.72</v>
          </cell>
        </row>
        <row r="341">
          <cell r="F341">
            <v>0</v>
          </cell>
          <cell r="Q341">
            <v>2500000</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row>
        <row r="349">
          <cell r="F349">
            <v>35017.230000000003</v>
          </cell>
          <cell r="Q349">
            <v>1397920.19</v>
          </cell>
          <cell r="S349">
            <v>9674129.5500000007</v>
          </cell>
        </row>
        <row r="350">
          <cell r="F350">
            <v>0</v>
          </cell>
          <cell r="S350">
            <v>171205.06</v>
          </cell>
        </row>
        <row r="351">
          <cell r="F351">
            <v>11198546.82</v>
          </cell>
        </row>
        <row r="352">
          <cell r="F352">
            <v>0</v>
          </cell>
          <cell r="Q352">
            <v>75000</v>
          </cell>
        </row>
        <row r="353">
          <cell r="F353">
            <v>552770.66</v>
          </cell>
          <cell r="S353">
            <v>1378370.61</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row>
        <row r="361">
          <cell r="F361">
            <v>7132467.4700000007</v>
          </cell>
          <cell r="Q361">
            <v>24973.42</v>
          </cell>
        </row>
        <row r="362">
          <cell r="F362">
            <v>0</v>
          </cell>
          <cell r="Q362">
            <v>3219015.49</v>
          </cell>
          <cell r="S362">
            <v>9404781.0399999991</v>
          </cell>
        </row>
        <row r="363">
          <cell r="F363">
            <v>5336836.7699999996</v>
          </cell>
        </row>
        <row r="364">
          <cell r="F364">
            <v>0</v>
          </cell>
          <cell r="Q364">
            <v>2185691.7599999998</v>
          </cell>
          <cell r="S364">
            <v>141500</v>
          </cell>
        </row>
        <row r="365">
          <cell r="F365">
            <v>0</v>
          </cell>
        </row>
        <row r="366">
          <cell r="F366">
            <v>0</v>
          </cell>
        </row>
        <row r="367">
          <cell r="F367">
            <v>90736.88</v>
          </cell>
          <cell r="S367">
            <v>253187.86</v>
          </cell>
        </row>
        <row r="368">
          <cell r="F368">
            <v>0</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row>
        <row r="374">
          <cell r="F374">
            <v>0</v>
          </cell>
          <cell r="Q374">
            <v>5830.59</v>
          </cell>
          <cell r="S374">
            <v>935.32</v>
          </cell>
        </row>
        <row r="375">
          <cell r="F375">
            <v>0</v>
          </cell>
          <cell r="S375">
            <v>301.39999999999998</v>
          </cell>
        </row>
        <row r="376">
          <cell r="F376">
            <v>0</v>
          </cell>
          <cell r="Q376">
            <v>32646.49</v>
          </cell>
          <cell r="S376">
            <v>40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row>
        <row r="385">
          <cell r="F385">
            <v>0</v>
          </cell>
        </row>
        <row r="386">
          <cell r="Q386">
            <v>110854.95</v>
          </cell>
        </row>
        <row r="387">
          <cell r="F387">
            <v>0</v>
          </cell>
        </row>
        <row r="388">
          <cell r="F388">
            <v>0</v>
          </cell>
        </row>
        <row r="389">
          <cell r="F389">
            <v>0</v>
          </cell>
          <cell r="S389">
            <v>22.92</v>
          </cell>
        </row>
        <row r="390">
          <cell r="F390">
            <v>0</v>
          </cell>
        </row>
        <row r="391">
          <cell r="F391">
            <v>0</v>
          </cell>
        </row>
        <row r="392">
          <cell r="F392">
            <v>0</v>
          </cell>
          <cell r="Q392">
            <v>19826.55</v>
          </cell>
          <cell r="S392">
            <v>7489549</v>
          </cell>
        </row>
        <row r="393">
          <cell r="F393">
            <v>0</v>
          </cell>
        </row>
        <row r="394">
          <cell r="F394">
            <v>0</v>
          </cell>
        </row>
        <row r="395">
          <cell r="F395">
            <v>0</v>
          </cell>
        </row>
        <row r="396">
          <cell r="F396">
            <v>1567851.3699999999</v>
          </cell>
        </row>
        <row r="397">
          <cell r="F397">
            <v>50966.06</v>
          </cell>
          <cell r="Q397">
            <v>0</v>
          </cell>
          <cell r="S397">
            <v>0</v>
          </cell>
        </row>
        <row r="398">
          <cell r="F398">
            <v>0</v>
          </cell>
          <cell r="Q398">
            <v>18620913</v>
          </cell>
          <cell r="S398">
            <v>764286</v>
          </cell>
        </row>
        <row r="399">
          <cell r="F399">
            <v>0</v>
          </cell>
          <cell r="Q399">
            <v>0</v>
          </cell>
          <cell r="S399">
            <v>10062</v>
          </cell>
        </row>
        <row r="400">
          <cell r="F400">
            <v>0</v>
          </cell>
          <cell r="Q400">
            <v>658954</v>
          </cell>
          <cell r="S400">
            <v>144537</v>
          </cell>
        </row>
        <row r="401">
          <cell r="F401">
            <v>0</v>
          </cell>
          <cell r="Q401">
            <v>0</v>
          </cell>
          <cell r="S401">
            <v>0</v>
          </cell>
        </row>
        <row r="402">
          <cell r="F402">
            <v>5552534.0899999999</v>
          </cell>
          <cell r="Q402">
            <v>19672</v>
          </cell>
          <cell r="S402">
            <v>0</v>
          </cell>
        </row>
        <row r="403">
          <cell r="F403">
            <v>0</v>
          </cell>
        </row>
        <row r="404">
          <cell r="F404">
            <v>4336371.62</v>
          </cell>
        </row>
        <row r="405">
          <cell r="F405">
            <v>0</v>
          </cell>
        </row>
        <row r="406">
          <cell r="Q406">
            <v>2445565.4300000002</v>
          </cell>
          <cell r="S406">
            <v>10306104.33</v>
          </cell>
        </row>
        <row r="407">
          <cell r="F407" t="str">
            <v>-</v>
          </cell>
        </row>
        <row r="408">
          <cell r="F408">
            <v>81657161.140000015</v>
          </cell>
        </row>
        <row r="409">
          <cell r="F409" t="str">
            <v>-</v>
          </cell>
          <cell r="Q409" t="str">
            <v>-</v>
          </cell>
          <cell r="S409" t="str">
            <v>-</v>
          </cell>
        </row>
        <row r="410">
          <cell r="F410">
            <v>81657161.140000001</v>
          </cell>
          <cell r="Q410">
            <v>67205281.720000014</v>
          </cell>
          <cell r="S410">
            <v>159386762.23000002</v>
          </cell>
        </row>
        <row r="411">
          <cell r="F411" t="str">
            <v>-</v>
          </cell>
          <cell r="Q411" t="str">
            <v>-</v>
          </cell>
          <cell r="S411" t="str">
            <v>-</v>
          </cell>
        </row>
        <row r="412">
          <cell r="F412">
            <v>0</v>
          </cell>
          <cell r="Q412">
            <v>67205281.719999999</v>
          </cell>
          <cell r="S412">
            <v>159386762.22999999</v>
          </cell>
        </row>
        <row r="413">
          <cell r="F413" t="str">
            <v>-</v>
          </cell>
          <cell r="Q413" t="str">
            <v>-</v>
          </cell>
          <cell r="S413" t="str">
            <v>-</v>
          </cell>
        </row>
        <row r="414">
          <cell r="F414">
            <v>40741635.400000006</v>
          </cell>
          <cell r="Q414">
            <v>0</v>
          </cell>
          <cell r="S414">
            <v>0</v>
          </cell>
        </row>
        <row r="415">
          <cell r="F415" t="str">
            <v>-</v>
          </cell>
          <cell r="Q415" t="str">
            <v>-</v>
          </cell>
          <cell r="S415" t="str">
            <v>-</v>
          </cell>
        </row>
        <row r="416">
          <cell r="Q416">
            <v>9056804.9900000002</v>
          </cell>
          <cell r="S416">
            <v>45656112.729999997</v>
          </cell>
        </row>
        <row r="417">
          <cell r="Q417" t="str">
            <v>-</v>
          </cell>
          <cell r="S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xml:space="preserve">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329 Guidance"/>
      <sheetName val="Analytics Summary"/>
      <sheetName val="Overview"/>
      <sheetName val="Drop Down"/>
      <sheetName val="Template Calculation Sheet"/>
      <sheetName val="Guide Card"/>
      <sheetName val="Using this Template"/>
      <sheetName val="Disaggregated Revenue"/>
    </sheetNames>
    <sheetDataSet>
      <sheetData sheetId="0" refreshError="1"/>
      <sheetData sheetId="1" refreshError="1"/>
      <sheetData sheetId="2"/>
      <sheetData sheetId="3">
        <row r="2">
          <cell r="A2" t="str">
            <v>Type of analytic…</v>
          </cell>
          <cell r="B2" t="str">
            <v>Level of assurance…</v>
          </cell>
        </row>
        <row r="3">
          <cell r="A3" t="str">
            <v>Trend analysis</v>
          </cell>
          <cell r="B3" t="str">
            <v>High assurance</v>
          </cell>
        </row>
        <row r="4">
          <cell r="A4" t="str">
            <v>Ratio analysis</v>
          </cell>
          <cell r="B4" t="str">
            <v>Moderate assurance</v>
          </cell>
        </row>
        <row r="5">
          <cell r="A5" t="str">
            <v>Reasonableness test</v>
          </cell>
          <cell r="B5" t="str">
            <v>Low assurance</v>
          </cell>
        </row>
        <row r="6">
          <cell r="A6" t="str">
            <v>Regression analytics</v>
          </cell>
        </row>
        <row r="7">
          <cell r="A7" t="str">
            <v>Scanning analytics</v>
          </cell>
        </row>
      </sheetData>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P&amp;L"/>
      <sheetName val="Balance_Sheet"/>
      <sheetName val="A"/>
      <sheetName val="FG"/>
      <sheetName val="NORMAL"/>
      <sheetName val="Repay IFC A"/>
      <sheetName val="Balance_Sheet1"/>
      <sheetName val="ProfitProv"/>
      <sheetName val="DEAL REGISTER"/>
      <sheetName val="Overview"/>
      <sheetName val="Calculation sheet"/>
      <sheetName val="GMS.1"/>
      <sheetName val="BS-OVS"/>
      <sheetName val="Repay_IFC_A"/>
      <sheetName val="1-bwb(cb)"/>
      <sheetName val="acct"/>
      <sheetName val="ELEC. METER READINGS(Annex-A)"/>
      <sheetName val="Gas Break Up(Annex-E)"/>
      <sheetName val="Intervals"/>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JPN"/>
      <sheetName val="P&amp;L-Jpn"/>
      <sheetName val="b-sheet"/>
      <sheetName val="Balance Sheet"/>
    </sheetNames>
    <sheetDataSet>
      <sheetData sheetId="0">
        <row r="4">
          <cell r="A4" t="str">
            <v>INDUS MOTOR COMPANY LIMITED</v>
          </cell>
        </row>
        <row r="5">
          <cell r="A5" t="str">
            <v>Balance Sheet</v>
          </cell>
        </row>
        <row r="6">
          <cell r="A6" t="str">
            <v>AS AT MARCH 31, 2004</v>
          </cell>
        </row>
        <row r="9">
          <cell r="F9" t="str">
            <v>Previous</v>
          </cell>
          <cell r="H9" t="str">
            <v xml:space="preserve">This </v>
          </cell>
          <cell r="J9" t="str">
            <v>%</v>
          </cell>
          <cell r="Q9" t="str">
            <v>Previous</v>
          </cell>
          <cell r="S9" t="str">
            <v xml:space="preserve">This </v>
          </cell>
          <cell r="U9" t="str">
            <v>%</v>
          </cell>
        </row>
        <row r="10">
          <cell r="F10" t="str">
            <v>Month</v>
          </cell>
          <cell r="H10" t="str">
            <v>Month</v>
          </cell>
          <cell r="Q10" t="str">
            <v>Month</v>
          </cell>
          <cell r="S10" t="str">
            <v>Month</v>
          </cell>
        </row>
        <row r="12">
          <cell r="A12" t="str">
            <v>ASSETS</v>
          </cell>
          <cell r="L12" t="str">
            <v>LIABILITIES</v>
          </cell>
        </row>
        <row r="13">
          <cell r="B13" t="str">
            <v>CURRENT ASSETS</v>
          </cell>
          <cell r="F13">
            <v>12323708</v>
          </cell>
          <cell r="H13">
            <v>12947556</v>
          </cell>
          <cell r="J13">
            <v>1.050621777146943</v>
          </cell>
          <cell r="M13" t="str">
            <v>CURRENT LIABILITIES</v>
          </cell>
          <cell r="Q13">
            <v>9899263</v>
          </cell>
          <cell r="S13">
            <v>10282883</v>
          </cell>
          <cell r="U13">
            <v>1.0387523798488838</v>
          </cell>
        </row>
        <row r="15">
          <cell r="C15" t="str">
            <v>Cash in hand &amp; bank</v>
          </cell>
          <cell r="F15">
            <v>9083875</v>
          </cell>
          <cell r="H15">
            <v>9154883</v>
          </cell>
          <cell r="N15" t="str">
            <v>Bank over draft/Short term loan</v>
          </cell>
          <cell r="Q15">
            <v>0</v>
          </cell>
          <cell r="S15">
            <v>0</v>
          </cell>
        </row>
        <row r="16">
          <cell r="C16" t="str">
            <v>Inventory</v>
          </cell>
          <cell r="F16">
            <v>2508987</v>
          </cell>
          <cell r="H16">
            <v>2999823</v>
          </cell>
          <cell r="N16" t="str">
            <v>Advance received</v>
          </cell>
          <cell r="Q16">
            <v>7554320</v>
          </cell>
          <cell r="S16">
            <v>7517468</v>
          </cell>
        </row>
        <row r="17">
          <cell r="C17" t="str">
            <v>Accounts Receivable</v>
          </cell>
          <cell r="F17">
            <v>236280</v>
          </cell>
          <cell r="H17">
            <v>332911</v>
          </cell>
          <cell r="N17" t="str">
            <v>Accounts payable (Others)</v>
          </cell>
          <cell r="Q17">
            <v>2344943</v>
          </cell>
          <cell r="S17">
            <v>2765415</v>
          </cell>
        </row>
        <row r="18">
          <cell r="C18" t="str">
            <v>Investment in AT&amp;T</v>
          </cell>
          <cell r="F18">
            <v>0</v>
          </cell>
          <cell r="H18">
            <v>0</v>
          </cell>
        </row>
        <row r="19">
          <cell r="C19" t="str">
            <v>Miscellaneous Receivable</v>
          </cell>
          <cell r="F19">
            <v>494566</v>
          </cell>
          <cell r="H19">
            <v>459939</v>
          </cell>
        </row>
        <row r="20">
          <cell r="N20" t="str">
            <v>Deffered Taxation</v>
          </cell>
          <cell r="Q20">
            <v>56537</v>
          </cell>
          <cell r="S20">
            <v>40487</v>
          </cell>
          <cell r="U20">
            <v>0.71611511045863774</v>
          </cell>
        </row>
        <row r="21">
          <cell r="B21" t="str">
            <v>FIXED ASSETS</v>
          </cell>
          <cell r="F21">
            <v>886073</v>
          </cell>
          <cell r="H21">
            <v>864383</v>
          </cell>
          <cell r="J21">
            <v>0.97552120423486555</v>
          </cell>
          <cell r="N21" t="str">
            <v>Liab. against Assets  subject to Finance lease</v>
          </cell>
          <cell r="Q21">
            <v>0</v>
          </cell>
          <cell r="S21">
            <v>32992</v>
          </cell>
        </row>
        <row r="23">
          <cell r="C23" t="str">
            <v>Plant Machinery, Building &amp; Others</v>
          </cell>
          <cell r="F23">
            <v>817279</v>
          </cell>
          <cell r="H23">
            <v>819444</v>
          </cell>
          <cell r="M23" t="str">
            <v>CAPITAL</v>
          </cell>
          <cell r="Q23">
            <v>3253980.8553591687</v>
          </cell>
          <cell r="S23">
            <v>3455576.8553591687</v>
          </cell>
          <cell r="U23">
            <v>1.0619536527598126</v>
          </cell>
        </row>
        <row r="24">
          <cell r="C24" t="str">
            <v>Capital work in process</v>
          </cell>
          <cell r="F24">
            <v>68794</v>
          </cell>
          <cell r="H24">
            <v>44939</v>
          </cell>
        </row>
        <row r="25">
          <cell r="N25" t="str">
            <v>Capital stock</v>
          </cell>
          <cell r="Q25">
            <v>786000</v>
          </cell>
          <cell r="S25">
            <v>786000</v>
          </cell>
        </row>
        <row r="26">
          <cell r="N26" t="str">
            <v>Share premium account</v>
          </cell>
          <cell r="Q26">
            <v>196500</v>
          </cell>
          <cell r="S26">
            <v>196500</v>
          </cell>
        </row>
        <row r="27">
          <cell r="N27" t="str">
            <v>General reserve</v>
          </cell>
          <cell r="Q27">
            <v>1564061</v>
          </cell>
          <cell r="S27">
            <v>1564061</v>
          </cell>
        </row>
        <row r="28">
          <cell r="N28" t="str">
            <v>Net profit last year</v>
          </cell>
        </row>
        <row r="29">
          <cell r="N29" t="str">
            <v>Net Profit  for this period</v>
          </cell>
          <cell r="Q29">
            <v>707419.85535916849</v>
          </cell>
          <cell r="S29">
            <v>825825.85535916849</v>
          </cell>
        </row>
        <row r="30">
          <cell r="N30" t="str">
            <v>Unrealisedgain / (loss)on hedging instruments</v>
          </cell>
          <cell r="Q30">
            <v>0</v>
          </cell>
          <cell r="S30">
            <v>83190</v>
          </cell>
        </row>
        <row r="32">
          <cell r="E32">
            <v>0.14464083127677441</v>
          </cell>
          <cell r="F32">
            <v>13209781</v>
          </cell>
          <cell r="H32">
            <v>13811939</v>
          </cell>
          <cell r="J32">
            <v>1.0455842530621817</v>
          </cell>
          <cell r="Q32">
            <v>13209780.855359169</v>
          </cell>
          <cell r="S32">
            <v>13811938.855359169</v>
          </cell>
          <cell r="U32">
            <v>1.0455842535613076</v>
          </cell>
        </row>
        <row r="34">
          <cell r="C34" t="str">
            <v>Inventory</v>
          </cell>
          <cell r="F34">
            <v>2508987</v>
          </cell>
          <cell r="H34">
            <v>2999823</v>
          </cell>
          <cell r="L34" t="str">
            <v>Bank O/D</v>
          </cell>
          <cell r="Q34" t="str">
            <v>Limit</v>
          </cell>
          <cell r="S34" t="str">
            <v>Utilization</v>
          </cell>
          <cell r="U34" t="str">
            <v>Balance</v>
          </cell>
        </row>
        <row r="35">
          <cell r="L35" t="str">
            <v>Bank of Tokyo</v>
          </cell>
          <cell r="Q35">
            <v>30000</v>
          </cell>
          <cell r="U35">
            <v>30000</v>
          </cell>
        </row>
      </sheetData>
      <sheetData sheetId="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volume"/>
      <sheetName val="BS Per Mth"/>
      <sheetName val="B3 B"/>
      <sheetName val="Sheet2"/>
      <sheetName val="In-Exp"/>
      <sheetName val="affair"/>
      <sheetName val="budget"/>
      <sheetName val="Sheet3"/>
      <sheetName val="data"/>
      <sheetName val="Balance Sheet"/>
      <sheetName val="B3"/>
      <sheetName val="Interbranch"/>
      <sheetName val="TezRaftaar"/>
      <sheetName val="Cash Recoveries"/>
      <sheetName val="Business Volume"/>
      <sheetName val="INPUT"/>
      <sheetName val="SLHUB"/>
      <sheetName val="acct"/>
      <sheetName val="CDB-Deposits"/>
      <sheetName val="BS-OVS"/>
      <sheetName val="Ranges"/>
      <sheetName val="1-bwb(cb)"/>
      <sheetName val="Rate Input"/>
      <sheetName val="Implied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 val="Overview"/>
      <sheetName val="Drop Down"/>
      <sheetName val="LOCAL STUDENTS"/>
      <sheetName val="BS-OVS"/>
      <sheetName val="CDB-Deposits"/>
    </sheetNames>
    <sheetDataSet>
      <sheetData sheetId="0" refreshError="1">
        <row r="4">
          <cell r="B4" t="str">
            <v>AED</v>
          </cell>
          <cell r="C4">
            <v>16.5839</v>
          </cell>
        </row>
        <row r="5">
          <cell r="B5" t="str">
            <v>AUD</v>
          </cell>
          <cell r="C5">
            <v>48.048900000000003</v>
          </cell>
        </row>
        <row r="6">
          <cell r="B6" t="str">
            <v>BDT</v>
          </cell>
          <cell r="C6">
            <v>0.88180000000000003</v>
          </cell>
        </row>
        <row r="7">
          <cell r="B7" t="str">
            <v>BHD</v>
          </cell>
          <cell r="C7">
            <v>161.56280000000001</v>
          </cell>
        </row>
        <row r="8">
          <cell r="B8" t="str">
            <v>CAD</v>
          </cell>
          <cell r="C8">
            <v>52.254100000000001</v>
          </cell>
        </row>
        <row r="9">
          <cell r="B9" t="str">
            <v>CHF</v>
          </cell>
          <cell r="C9">
            <v>49.985599999999998</v>
          </cell>
        </row>
        <row r="10">
          <cell r="B10" t="str">
            <v>CNY</v>
          </cell>
          <cell r="C10">
            <v>7.8014999999999999</v>
          </cell>
        </row>
        <row r="11">
          <cell r="B11" t="str">
            <v>DKK</v>
          </cell>
          <cell r="C11">
            <v>10.7821</v>
          </cell>
        </row>
        <row r="12">
          <cell r="B12" t="str">
            <v>DZD</v>
          </cell>
          <cell r="C12">
            <v>0.85670000000000002</v>
          </cell>
        </row>
        <row r="13">
          <cell r="B13" t="str">
            <v>EUR</v>
          </cell>
          <cell r="C13">
            <v>80.413399999999996</v>
          </cell>
        </row>
        <row r="14">
          <cell r="B14" t="str">
            <v>GBP</v>
          </cell>
          <cell r="C14">
            <v>119.3501</v>
          </cell>
        </row>
        <row r="15">
          <cell r="B15" t="str">
            <v>HKD</v>
          </cell>
          <cell r="C15">
            <v>7.8311000000000002</v>
          </cell>
        </row>
        <row r="16">
          <cell r="B16" t="str">
            <v>INR</v>
          </cell>
          <cell r="C16">
            <v>1.3807</v>
          </cell>
        </row>
        <row r="17">
          <cell r="B17" t="str">
            <v>JPY</v>
          </cell>
          <cell r="C17">
            <v>0.51180000000000003</v>
          </cell>
        </row>
        <row r="18">
          <cell r="B18" t="str">
            <v>KWD</v>
          </cell>
          <cell r="C18">
            <v>210.65190000000001</v>
          </cell>
        </row>
        <row r="19">
          <cell r="B19" t="str">
            <v>LKR</v>
          </cell>
          <cell r="C19">
            <v>0.56689999999999996</v>
          </cell>
        </row>
        <row r="20">
          <cell r="B20" t="str">
            <v>MYR</v>
          </cell>
          <cell r="C20">
            <v>17.254999999999999</v>
          </cell>
        </row>
        <row r="21">
          <cell r="B21" t="str">
            <v>NOK</v>
          </cell>
          <cell r="C21">
            <v>9.7683</v>
          </cell>
        </row>
        <row r="22">
          <cell r="B22" t="str">
            <v>NZD</v>
          </cell>
          <cell r="C22">
            <v>42.905000000000001</v>
          </cell>
        </row>
        <row r="23">
          <cell r="B23" t="str">
            <v>OMR</v>
          </cell>
          <cell r="C23">
            <v>158.22</v>
          </cell>
        </row>
        <row r="24">
          <cell r="B24" t="str">
            <v>PKR</v>
          </cell>
          <cell r="C24">
            <v>1</v>
          </cell>
        </row>
        <row r="25">
          <cell r="B25" t="str">
            <v>QAR</v>
          </cell>
          <cell r="C25">
            <v>16.730799999999999</v>
          </cell>
        </row>
        <row r="26">
          <cell r="B26" t="str">
            <v>SAR</v>
          </cell>
          <cell r="C26">
            <v>16.241199999999999</v>
          </cell>
        </row>
        <row r="27">
          <cell r="B27" t="str">
            <v>SEK</v>
          </cell>
          <cell r="C27">
            <v>8.8939000000000004</v>
          </cell>
        </row>
        <row r="28">
          <cell r="B28" t="str">
            <v>SGD</v>
          </cell>
          <cell r="C28">
            <v>39.723500000000001</v>
          </cell>
        </row>
        <row r="29">
          <cell r="B29" t="str">
            <v>USD</v>
          </cell>
          <cell r="C29">
            <v>60.91</v>
          </cell>
        </row>
        <row r="30">
          <cell r="B30" t="str">
            <v>ZWD</v>
          </cell>
          <cell r="C30">
            <v>0.24360000000000001</v>
          </cell>
        </row>
        <row r="31">
          <cell r="B31" t="str">
            <v>THB</v>
          </cell>
          <cell r="C31">
            <v>1.7181999999999999</v>
          </cell>
        </row>
      </sheetData>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 val="T-BILL"/>
      <sheetName val="budget"/>
      <sheetName val="OUTSTANDING FX-SWAP"/>
    </sheetNames>
    <sheetDataSet>
      <sheetData sheetId="0" refreshError="1"/>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Investments"/>
      <sheetName val="acct"/>
      <sheetName val="Lead"/>
      <sheetName val="Links"/>
      <sheetName val="IGI-Insurance(InvestmentNot)"/>
      <sheetName val="A"/>
      <sheetName val="NORMAL"/>
      <sheetName val="Credit Risk _CR2_"/>
      <sheetName val="AT&amp;T"/>
      <sheetName val="AT&amp;T Canada"/>
      <sheetName val="Bell Nexxia"/>
      <sheetName val="Global Crossing revised"/>
      <sheetName val="Sprint"/>
      <sheetName val="P&amp;L-P&amp;LApp_1"/>
      <sheetName val="Cash_Flow1"/>
      <sheetName val="Notes_1to71"/>
      <sheetName val="Note_8-101"/>
      <sheetName val="Note_11&amp;11_11"/>
      <sheetName val="Notes_12-151"/>
      <sheetName val="Note_161"/>
      <sheetName val="Note_17-191"/>
      <sheetName val="Classified_Summary_of_Assets1"/>
      <sheetName val="Credit_Risk__CR2_"/>
      <sheetName val="Accts"/>
      <sheetName val="ATTACH1B"/>
      <sheetName val="ATTACH1C"/>
      <sheetName val="note"/>
      <sheetName val="18"/>
      <sheetName val="Aircraft  Fuel"/>
      <sheetName val="Overview"/>
      <sheetName val="Design"/>
      <sheetName val="TOE 2"/>
      <sheetName val="BSDOMOVS"/>
      <sheetName val="Inputs"/>
      <sheetName val="RiskSim Summary 1"/>
      <sheetName val="BS"/>
      <sheetName val="PL"/>
      <sheetName val="SON"/>
      <sheetName val="DEC-05"/>
      <sheetName val="QTY"/>
      <sheetName val="ANA1"/>
      <sheetName val="CALL-L"/>
      <sheetName val="REV-SH "/>
      <sheetName val="Sheet4"/>
      <sheetName val="Op lease adj"/>
      <sheetName val="B.S AND P &amp; L"/>
      <sheetName val="others"/>
      <sheetName val="td"/>
      <sheetName val="cd "/>
      <sheetName val="adp_or"/>
      <sheetName val="c_b"/>
      <sheetName val="rc"/>
      <sheetName val="f_f"/>
      <sheetName val="tax"/>
      <sheetName val="Drop Down"/>
      <sheetName val="08"/>
      <sheetName val="program ve ödeme tablosu "/>
      <sheetName val="DEC-2007"/>
      <sheetName val="P&amp;L-P&amp;LApp_2"/>
      <sheetName val="Cash_Flow2"/>
      <sheetName val="Notes_1to72"/>
      <sheetName val="Note_8-102"/>
      <sheetName val="Note_11&amp;11_12"/>
      <sheetName val="Notes_12-152"/>
      <sheetName val="Note_162"/>
      <sheetName val="Note_17-192"/>
      <sheetName val="Classified_Summary_of_Assets2"/>
      <sheetName val="Credit_Risk__CR2_1"/>
      <sheetName val="RiskSim_Summary_1"/>
      <sheetName val="AT&amp;T_Canada"/>
      <sheetName val="Bell_Nexxia"/>
      <sheetName val="Global_Crossing_revised"/>
      <sheetName val="Aircraft__Fuel"/>
      <sheetName val="TOE_2"/>
      <sheetName val="New A-Rept"/>
      <sheetName val="Data Sheet"/>
      <sheetName val="GEMiner"/>
      <sheetName val="Input"/>
      <sheetName val="Cover"/>
      <sheetName val="BTp2.1"/>
      <sheetName val="BTp3"/>
      <sheetName val="other stuff"/>
      <sheetName val="stresstest"/>
      <sheetName val="price"/>
      <sheetName val="TFC-AFS 2007"/>
      <sheetName val="Sukkuk"/>
      <sheetName val="HTM-Unlstd 2006"/>
      <sheetName val="I-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Investments"/>
      <sheetName val="A"/>
      <sheetName val="Revenue_Fire_Marine_Motor"/>
      <sheetName val="P&amp;L-P&amp;LApp_"/>
      <sheetName val="Cash_Flow"/>
      <sheetName val="Notes_1to7"/>
      <sheetName val="Note_8-10"/>
      <sheetName val="Note_11&amp;11_1"/>
      <sheetName val="Notes_12-15"/>
      <sheetName val="Note_16"/>
      <sheetName val="Note_17-19"/>
      <sheetName val="Classified_Summary_of_Assets"/>
      <sheetName val="Lead"/>
      <sheetName val="Links"/>
      <sheetName val="ac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alance-Sheet"/>
      <sheetName val="P&amp;L-P&amp;LApp."/>
      <sheetName val="Revenue-Fire-Marine-Motor"/>
      <sheetName val="Cash Flow"/>
      <sheetName val="Equity"/>
      <sheetName val="Notes 1to7"/>
      <sheetName val="Note 8-10"/>
      <sheetName val="Note 11&amp;11.1"/>
      <sheetName val="Notes 12-15"/>
      <sheetName val="Note 16"/>
      <sheetName val="Note 17-19"/>
      <sheetName val="Classified Summary of Assets"/>
      <sheetName val="Revenue_Fire_Marine_Motor"/>
      <sheetName val="NORMAL"/>
      <sheetName val="P&amp;L-P&amp;LApp_"/>
      <sheetName val="Cash_Flow"/>
      <sheetName val="Notes_1to7"/>
      <sheetName val="Note_8-10"/>
      <sheetName val="Note_11&amp;11_1"/>
      <sheetName val="Notes_12-15"/>
      <sheetName val="Note_16"/>
      <sheetName val="Note_17-19"/>
      <sheetName val="Classified_Summary_of_Assets"/>
      <sheetName val="Accts"/>
      <sheetName val="ATTACH1B"/>
      <sheetName val="ATTACH1C"/>
      <sheetName val="others"/>
      <sheetName val="td"/>
      <sheetName val="cd "/>
      <sheetName val="adp_or"/>
      <sheetName val="c_b"/>
      <sheetName val="rc"/>
      <sheetName val="f_f"/>
      <sheetName val="tax"/>
      <sheetName val="note"/>
      <sheetName val="IGI-Insurance(InvestmentNot)"/>
      <sheetName val="18"/>
      <sheetName val="Investments"/>
      <sheetName val="acct"/>
      <sheetName val="Lead"/>
      <sheetName val="Links"/>
      <sheetName val="Assumptions"/>
      <sheetName val="P&amp;L-P&amp;LApp_1"/>
      <sheetName val="Cash_Flow1"/>
      <sheetName val="Notes_1to71"/>
      <sheetName val="Note_8-101"/>
      <sheetName val="Note_11&amp;11_11"/>
      <sheetName val="Notes_12-151"/>
      <sheetName val="Note_161"/>
      <sheetName val="Note_17-191"/>
      <sheetName val="Classified_Summary_of_Assets1"/>
      <sheetName val="A"/>
      <sheetName val="budget"/>
      <sheetName val="QTY"/>
      <sheetName val="Sheet4"/>
      <sheetName val="PIB-IPS"/>
      <sheetName val="ANA1"/>
      <sheetName val="CALL-L"/>
      <sheetName val="REV-SH "/>
      <sheetName val="Op lease adj"/>
      <sheetName val="B.S AND P &amp; L"/>
      <sheetName val="Overview"/>
      <sheetName val="Drop Down"/>
      <sheetName val="Sum_Order_Wise_FY-08~09"/>
      <sheetName val="BS"/>
      <sheetName val="FF"/>
      <sheetName val="5 TO 36"/>
      <sheetName val="AT&amp;T"/>
      <sheetName val="AT&amp;T Canada"/>
      <sheetName val="Bell Nexxia"/>
      <sheetName val="Global Crossing revised"/>
      <sheetName val="Sprint"/>
      <sheetName val="Credit Risk _CR2_"/>
      <sheetName val="Order wise"/>
      <sheetName val="Cut Wise"/>
      <sheetName val="SON"/>
      <sheetName val="P&amp;L-P&amp;LApp_2"/>
      <sheetName val="Cash_Flow2"/>
      <sheetName val="Notes_1to72"/>
      <sheetName val="Note_8-102"/>
      <sheetName val="Note_11&amp;11_12"/>
      <sheetName val="Notes_12-152"/>
      <sheetName val="Note_162"/>
      <sheetName val="Note_17-192"/>
      <sheetName val="Classified_Summary_of_Assets2"/>
      <sheetName val="FEb"/>
      <sheetName val="Nov-17 Co's (5)"/>
      <sheetName val="PL Wkg"/>
      <sheetName val="Balance Sheet"/>
      <sheetName val="08"/>
      <sheetName val="Notes-07"/>
      <sheetName val="Notes-04"/>
      <sheetName val="Notes-05"/>
      <sheetName val="Notes-06"/>
      <sheetName val="Notes-08"/>
      <sheetName val="Notes-03"/>
      <sheetName val="sec.6_STD"/>
      <sheetName val="sec.6_LOCAL"/>
      <sheetName val="cons"/>
      <sheetName val="Aylık"/>
      <sheetName val="data"/>
      <sheetName val="Credit_Risk__CR2_"/>
      <sheetName val="Aircraft  Fuel"/>
      <sheetName val="Design"/>
      <sheetName val="TOE 2"/>
      <sheetName val="RETAIL LEASE"/>
      <sheetName val="REV-SH_"/>
      <sheetName val="P&amp;L-P&amp;LApp_3"/>
      <sheetName val="Cash_Flow3"/>
      <sheetName val="Notes_1to73"/>
      <sheetName val="Note_8-103"/>
      <sheetName val="Note_11&amp;11_13"/>
      <sheetName val="Notes_12-153"/>
      <sheetName val="Note_163"/>
      <sheetName val="Note_17-193"/>
      <sheetName val="Classified_Summary_of_Assets3"/>
      <sheetName val="Op_lease_adj"/>
      <sheetName val="B_S_AND_P_&amp;_L"/>
      <sheetName val="cd_"/>
      <sheetName val="Drop_Down"/>
      <sheetName val="AT&amp;T_Canada"/>
      <sheetName val="Bell_Nexxia"/>
      <sheetName val="Global_Crossing_revised"/>
      <sheetName val="BS-JPN"/>
      <sheetName val="AL9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 val="region_wise_recovery1"/>
      <sheetName val="region_wise_stuckup1"/>
      <sheetName val="region_wise_recovery3"/>
      <sheetName val="region_wise_stuckup3"/>
      <sheetName val="region_wise_recovery2"/>
      <sheetName val="region_wise_stuckup2"/>
      <sheetName val="PIB-IPS"/>
      <sheetName val="QTY"/>
      <sheetName val="APP-SOR"/>
      <sheetName val="ANA1"/>
      <sheetName val="CALL-L"/>
      <sheetName val="REV-SH "/>
      <sheetName val="region_wise_recovery4"/>
      <sheetName val="region_wise_stuckup4"/>
      <sheetName val="Actualization_Details"/>
      <sheetName val="EMOF Portfolio"/>
      <sheetName val="LS-UAE"/>
      <sheetName val="region_wise_recovery5"/>
      <sheetName val="region_wise_stuckup5"/>
      <sheetName val="REV-SH_"/>
      <sheetName val="balance sheet"/>
      <sheetName val="balance_sheet"/>
      <sheetName val="DATA"/>
      <sheetName val="GROUPING"/>
      <sheetName val="SCHEDULES"/>
      <sheetName val="TGL"/>
      <sheetName val="lp"/>
      <sheetName val="Currency"/>
      <sheetName val="settings"/>
      <sheetName val="last qrt2001"/>
      <sheetName val="REV-SH_1"/>
      <sheetName val="102B"/>
      <sheetName val="region_wise_recovery7"/>
      <sheetName val="region_wise_stuckup7"/>
      <sheetName val="REV-SH_2"/>
      <sheetName val="balance_sheet2"/>
      <sheetName val="region_wise_recovery6"/>
      <sheetName val="region_wise_stuckup6"/>
      <sheetName val="balance_sheet1"/>
      <sheetName val="Lead"/>
      <sheetName val="E"/>
    </sheetNames>
    <sheetDataSet>
      <sheetData sheetId="0" refreshError="1">
        <row r="132">
          <cell r="C132" t="str">
            <v>TOTAL RECOVERY OF STUCK-UP ADVANCES REPORT</v>
          </cell>
          <cell r="D132">
            <v>0</v>
          </cell>
          <cell r="E132">
            <v>0</v>
          </cell>
          <cell r="F132">
            <v>0</v>
          </cell>
          <cell r="G132">
            <v>0</v>
          </cell>
          <cell r="H132">
            <v>0</v>
          </cell>
          <cell r="I132">
            <v>0</v>
          </cell>
          <cell r="J132">
            <v>0</v>
          </cell>
          <cell r="K132">
            <v>0</v>
          </cell>
          <cell r="L132">
            <v>0</v>
          </cell>
          <cell r="M132">
            <v>0</v>
          </cell>
          <cell r="N132">
            <v>0</v>
          </cell>
          <cell r="O132" t="str">
            <v>TOTAL</v>
          </cell>
        </row>
        <row r="133">
          <cell r="C133" t="str">
            <v>ON ACHIEVEMENT OF CASH RECOVERY TARGET FOR WEEK ENDED  31.12.98</v>
          </cell>
        </row>
        <row r="135">
          <cell r="B135" t="str">
            <v xml:space="preserve"> </v>
          </cell>
          <cell r="C135">
            <v>0</v>
          </cell>
          <cell r="D135">
            <v>0</v>
          </cell>
          <cell r="E135">
            <v>0</v>
          </cell>
          <cell r="F135">
            <v>0</v>
          </cell>
          <cell r="G135">
            <v>0</v>
          </cell>
          <cell r="H135">
            <v>0</v>
          </cell>
          <cell r="I135">
            <v>0</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K136">
            <v>0</v>
          </cell>
          <cell r="L136">
            <v>0</v>
          </cell>
          <cell r="M136">
            <v>0</v>
          </cell>
          <cell r="N136">
            <v>0</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J137">
            <v>0</v>
          </cell>
          <cell r="K137">
            <v>0</v>
          </cell>
          <cell r="L137">
            <v>0</v>
          </cell>
          <cell r="M137">
            <v>0</v>
          </cell>
          <cell r="N137">
            <v>0</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E139">
            <v>0</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E140">
            <v>0</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D168">
            <v>0</v>
          </cell>
          <cell r="E168">
            <v>306.30900000000008</v>
          </cell>
          <cell r="F168">
            <v>9.5596689324569795</v>
          </cell>
          <cell r="G168">
            <v>0</v>
          </cell>
          <cell r="H168" t="str">
            <v xml:space="preserve">OCT-DEC 98 TARGET    </v>
          </cell>
        </row>
      </sheetData>
      <sheetData sheetId="1">
        <row r="132">
          <cell r="C132" t="str">
            <v>TOTAL RECOVERY OF STUCK-UP ADVANCES REPORT</v>
          </cell>
        </row>
      </sheetData>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ow r="132">
          <cell r="C132" t="str">
            <v>TOTAL RECOVERY OF STUCK-UP ADVANCES REPORT</v>
          </cell>
        </row>
      </sheetData>
      <sheetData sheetId="22">
        <row r="132">
          <cell r="C132" t="str">
            <v>TOTAL RECOVERY OF STUCK-UP ADVANCES REPORT</v>
          </cell>
        </row>
      </sheetData>
      <sheetData sheetId="23" refreshError="1"/>
      <sheetData sheetId="24" refreshError="1"/>
      <sheetData sheetId="25" refreshError="1"/>
      <sheetData sheetId="26">
        <row r="132">
          <cell r="C132" t="str">
            <v>TOTAL RECOVERY OF STUCK-UP ADVANCES REPORT</v>
          </cell>
        </row>
      </sheetData>
      <sheetData sheetId="27">
        <row r="132">
          <cell r="C132" t="str">
            <v>TOTAL RECOVERY OF STUCK-UP ADVANCES REPORT</v>
          </cell>
        </row>
      </sheetData>
      <sheetData sheetId="28">
        <row r="132">
          <cell r="C132" t="str">
            <v>TOTAL RECOVERY OF STUCK-UP ADVANCES REPORT</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ow r="132">
          <cell r="C132" t="str">
            <v>TOTAL RECOVERY OF STUCK-UP ADVANCES REPORT</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Data"/>
      <sheetName val="US$"/>
      <sheetName val="Fin Stats"/>
      <sheetName val="Cash Flow"/>
      <sheetName val="Altman Z"/>
      <sheetName val="Summary"/>
      <sheetName val="Data"/>
    </sheetNames>
    <sheetDataSet>
      <sheetData sheetId="0"/>
      <sheetData sheetId="1"/>
      <sheetData sheetId="2">
        <row r="29">
          <cell r="A29">
            <v>0</v>
          </cell>
        </row>
      </sheetData>
      <sheetData sheetId="3"/>
      <sheetData sheetId="4"/>
      <sheetData sheetId="5"/>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in Trade"/>
      <sheetName val="Other Income"/>
      <sheetName val="Income Tax"/>
      <sheetName val="Sheet1"/>
      <sheetName val="Profit Loss"/>
      <sheetName val="Balance Sheet"/>
      <sheetName val="Assets Liab"/>
      <sheetName val="Prov Liab"/>
      <sheetName val="DTLBSNW"/>
      <sheetName val="BSNW"/>
      <sheetName val="Dealers Sumry"/>
      <sheetName val="Dealer Agencies"/>
      <sheetName val="PNL Taksh"/>
      <sheetName val="HOH Balance She"/>
      <sheetName val="HOH     P  L"/>
      <sheetName val="FixedAssets"/>
      <sheetName val="Budget 2000-01"/>
      <sheetName val="Final Accounts"/>
      <sheetName val="Half yearly "/>
      <sheetName val="Ratio Analysis"/>
      <sheetName val="Statiscal Data"/>
      <sheetName val="Cash Flow  HOH"/>
      <sheetName val="CKD Tax Comput"/>
      <sheetName val="Deferred Tax"/>
      <sheetName val="Adv to vendor"/>
      <sheetName val="ProfitProv"/>
      <sheetName val="DTLP&amp;LNW"/>
      <sheetName val="P&amp;LNW"/>
      <sheetName val="ProdlineNW"/>
      <sheetName val="Summary Gp Anal"/>
      <sheetName val="Stock Quantity"/>
      <sheetName val="GP Analysis"/>
      <sheetName val="CFNW"/>
      <sheetName val="FundsNW"/>
      <sheetName val="Stock_in_Trade"/>
      <sheetName val="Other_Income"/>
      <sheetName val="Income_Tax"/>
      <sheetName val="Profit_Loss"/>
      <sheetName val="Balance_Sheet"/>
      <sheetName val="Assets_Liab"/>
      <sheetName val="Prov_Liab"/>
      <sheetName val="Dealers_Sumry"/>
      <sheetName val="Dealer_Agencies"/>
      <sheetName val="PNL_Taksh"/>
      <sheetName val="HOH_Balance_She"/>
      <sheetName val="HOH_____P__L"/>
      <sheetName val="Budget_2000-01"/>
      <sheetName val="Final_Accounts"/>
      <sheetName val="Half_yearly_"/>
      <sheetName val="Ratio_Analysis"/>
      <sheetName val="Statiscal_Data"/>
      <sheetName val="Cash_Flow__HOH"/>
      <sheetName val="CKD_Tax_Comput"/>
      <sheetName val="Deferred_Tax"/>
      <sheetName val="Adv_to_vendor"/>
      <sheetName val="Summary_Gp_Anal"/>
      <sheetName val="Stock_Quantity"/>
      <sheetName val="GP_Analysis"/>
      <sheetName val="td"/>
      <sheetName val="MISOCT(03)"/>
      <sheetName val="Stock_in_Trade1"/>
      <sheetName val="Other_Income1"/>
      <sheetName val="Income_Tax1"/>
      <sheetName val="Profit_Loss1"/>
      <sheetName val="Balance_Sheet1"/>
      <sheetName val="Assets_Liab1"/>
      <sheetName val="Prov_Liab1"/>
      <sheetName val="Dealers_Sumry1"/>
      <sheetName val="Dealer_Agencies1"/>
      <sheetName val="PNL_Taksh1"/>
      <sheetName val="HOH_Balance_She1"/>
      <sheetName val="HOH_____P__L1"/>
      <sheetName val="Budget_2000-011"/>
      <sheetName val="Final_Accounts1"/>
      <sheetName val="Half_yearly_1"/>
      <sheetName val="Ratio_Analysis1"/>
      <sheetName val="Statiscal_Data1"/>
      <sheetName val="Cash_Flow__HOH1"/>
      <sheetName val="CKD_Tax_Comput1"/>
      <sheetName val="Deferred_Tax1"/>
      <sheetName val="Adv_to_vendor1"/>
      <sheetName val="Summary_Gp_Anal1"/>
      <sheetName val="Stock_Quantity1"/>
      <sheetName val="GP_Analysis1"/>
      <sheetName val="B-S(p)"/>
      <sheetName val="READING"/>
      <sheetName val="Bill"/>
      <sheetName val="Accounts"/>
      <sheetName val="Revenue-Fire-Marine-Motor"/>
      <sheetName val="Code"/>
      <sheetName val="Sale"/>
      <sheetName val="10-C Bonus"/>
      <sheetName val="Fotco handling"/>
      <sheetName val="Liability of unbilled expenses"/>
      <sheetName val="warehourse surcharge GR-IR"/>
      <sheetName val="branch code"/>
      <sheetName val="NED09-10 SW"/>
      <sheetName val="BAS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INDUS MOTOR COMPANY LIMITED</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 - PEF"/>
      <sheetName val="LIST"/>
    </sheetNames>
    <sheetDataSet>
      <sheetData sheetId="0" refreshError="1"/>
      <sheetData sheetId="1">
        <row r="1">
          <cell r="D1" t="str">
            <v>BROKER</v>
          </cell>
        </row>
        <row r="2">
          <cell r="D2" t="str">
            <v>ACE SECURITIES</v>
          </cell>
        </row>
        <row r="3">
          <cell r="D3" t="str">
            <v>AKBER ALI QASIM</v>
          </cell>
        </row>
        <row r="4">
          <cell r="D4" t="str">
            <v>AKD SECURITIES</v>
          </cell>
        </row>
        <row r="5">
          <cell r="D5" t="str">
            <v>AL-FALAH SECURITIES</v>
          </cell>
        </row>
        <row r="6">
          <cell r="D6" t="str">
            <v>ALI HUSSAIN RAJABALI</v>
          </cell>
        </row>
        <row r="7">
          <cell r="D7" t="str">
            <v>AMIN ISSA TAI</v>
          </cell>
        </row>
        <row r="8">
          <cell r="D8" t="str">
            <v>INVISOR SECURITIES</v>
          </cell>
        </row>
        <row r="9">
          <cell r="D9" t="str">
            <v>ARIF HABIB LTD</v>
          </cell>
        </row>
        <row r="10">
          <cell r="D10" t="str">
            <v xml:space="preserve">ATLAS CAPITAL MARKET </v>
          </cell>
        </row>
        <row r="11">
          <cell r="D11" t="str">
            <v>AZIZ FIDA HUSSAIN</v>
          </cell>
        </row>
        <row r="12">
          <cell r="D12" t="str">
            <v>ALHABIB SECURITIES</v>
          </cell>
        </row>
        <row r="13">
          <cell r="D13" t="str">
            <v>BMA CAPITAL</v>
          </cell>
        </row>
        <row r="14">
          <cell r="D14" t="str">
            <v>CAPITAL ONE</v>
          </cell>
        </row>
        <row r="15">
          <cell r="D15" t="str">
            <v>CLIK TRADE</v>
          </cell>
        </row>
        <row r="16">
          <cell r="D16" t="str">
            <v>CONCORDIA SECURITIES</v>
          </cell>
        </row>
        <row r="17">
          <cell r="D17" t="str">
            <v>DJM SECURITIES</v>
          </cell>
        </row>
        <row r="18">
          <cell r="D18" t="str">
            <v>ESCORT INV. BANK LTD</v>
          </cell>
        </row>
        <row r="19">
          <cell r="D19" t="str">
            <v>EASTERN CAPITAL LTD.</v>
          </cell>
        </row>
        <row r="20">
          <cell r="D20" t="str">
            <v>ELIXIR SECURITIES</v>
          </cell>
        </row>
        <row r="21">
          <cell r="D21" t="str">
            <v>FDM CAPITAL</v>
          </cell>
        </row>
        <row r="22">
          <cell r="D22" t="str">
            <v>FIRST CAPITAL EQUITIES</v>
          </cell>
        </row>
        <row r="23">
          <cell r="D23" t="str">
            <v>FIRST EQUITY MODARABA</v>
          </cell>
        </row>
        <row r="24">
          <cell r="D24" t="str">
            <v xml:space="preserve">FIRST NATIONAL EQUITY </v>
          </cell>
        </row>
        <row r="25">
          <cell r="D25" t="str">
            <v>FORTUNE SECURITIES</v>
          </cell>
        </row>
        <row r="26">
          <cell r="D26" t="str">
            <v>FOUNDATION SECURITIES</v>
          </cell>
        </row>
        <row r="27">
          <cell r="D27" t="str">
            <v>GLOBAL SECURITIES</v>
          </cell>
        </row>
        <row r="28">
          <cell r="D28" t="str">
            <v>ISMAIL IQBAL SECURITIES</v>
          </cell>
        </row>
        <row r="29">
          <cell r="D29" t="str">
            <v>IRFAN MAZHAR SECURITIES</v>
          </cell>
        </row>
        <row r="30">
          <cell r="D30" t="str">
            <v>IDREES H.ADAM SECURITIES</v>
          </cell>
        </row>
        <row r="31">
          <cell r="D31" t="str">
            <v>INTERMARKET SECURITIES</v>
          </cell>
        </row>
        <row r="32">
          <cell r="D32" t="str">
            <v>INVEST CAPITAL</v>
          </cell>
        </row>
        <row r="33">
          <cell r="D33" t="str">
            <v>JAHANGIR SIDDIQUI CAPITAL MARKET</v>
          </cell>
        </row>
        <row r="34">
          <cell r="D34" t="str">
            <v>JAN MOHAMMAD NINI SECURITIES</v>
          </cell>
        </row>
        <row r="35">
          <cell r="D35" t="str">
            <v>JAVED OMER VOHRA SECURITIES</v>
          </cell>
        </row>
        <row r="36">
          <cell r="D36" t="str">
            <v>KASB SECURITIES</v>
          </cell>
        </row>
        <row r="37">
          <cell r="D37" t="str">
            <v>BHAYANI SECUITIES</v>
          </cell>
        </row>
        <row r="38">
          <cell r="D38" t="str">
            <v>LIVE SECURITIES</v>
          </cell>
        </row>
        <row r="39">
          <cell r="D39" t="str">
            <v>MAS CAPITAL</v>
          </cell>
        </row>
        <row r="40">
          <cell r="D40" t="str">
            <v>MOOSANI SECURITIES</v>
          </cell>
        </row>
        <row r="41">
          <cell r="D41" t="str">
            <v>MOTIWALA SECURITIES</v>
          </cell>
        </row>
        <row r="42">
          <cell r="D42" t="str">
            <v>MULTILINE SECURITIES</v>
          </cell>
        </row>
        <row r="43">
          <cell r="D43" t="str">
            <v>NOMAN ABID &amp; CO LTD</v>
          </cell>
        </row>
        <row r="44">
          <cell r="D44" t="str">
            <v>ORIX INVESTMENT BANK</v>
          </cell>
        </row>
        <row r="45">
          <cell r="D45" t="str">
            <v>STANDARD CAPITAL SECURITIES</v>
          </cell>
        </row>
        <row r="46">
          <cell r="D46" t="str">
            <v>SHERMAN SECURITIES</v>
          </cell>
        </row>
        <row r="47">
          <cell r="D47" t="str">
            <v>TAURUS SECURITIES</v>
          </cell>
        </row>
        <row r="48">
          <cell r="D48" t="str">
            <v>WE SECURITIES</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sheetName val="IE 300407"/>
      <sheetName val="Balance sheet"/>
      <sheetName val="Trade volumes"/>
      <sheetName val="TezRaftaar"/>
      <sheetName val="Advances and Deposits"/>
      <sheetName val="NPL"/>
      <sheetName val="HEAD COUNT"/>
      <sheetName val="DD110"/>
      <sheetName val="FEb"/>
      <sheetName val="budget"/>
      <sheetName val="branch code"/>
      <sheetName val="woRKING"/>
    </sheetNames>
    <sheetDataSet>
      <sheetData sheetId="0"/>
      <sheetData sheetId="1" refreshError="1">
        <row r="5">
          <cell r="A5" t="str">
            <v>001001</v>
          </cell>
          <cell r="B5" t="str">
            <v>I/R ON LOANS / SMALL LOANS</v>
          </cell>
          <cell r="C5">
            <v>171398.951</v>
          </cell>
        </row>
        <row r="6">
          <cell r="A6" t="str">
            <v>001005</v>
          </cell>
          <cell r="B6" t="str">
            <v>I/R ON  L.A.F.B.</v>
          </cell>
          <cell r="C6">
            <v>658.49199999999996</v>
          </cell>
        </row>
        <row r="7">
          <cell r="A7" t="str">
            <v>001006</v>
          </cell>
          <cell r="B7" t="str">
            <v>I/R ON  L.T.R.</v>
          </cell>
          <cell r="C7">
            <v>57501.266000000003</v>
          </cell>
        </row>
        <row r="8">
          <cell r="A8" t="str">
            <v>001009</v>
          </cell>
          <cell r="B8" t="str">
            <v>SYNDICATION  LOAN</v>
          </cell>
          <cell r="C8">
            <v>155520.52900000001</v>
          </cell>
        </row>
        <row r="9">
          <cell r="A9" t="str">
            <v>001011</v>
          </cell>
          <cell r="B9" t="str">
            <v>I/R ON FOREIGN BILLS PURCHA</v>
          </cell>
          <cell r="C9">
            <v>3203.2669999999998</v>
          </cell>
        </row>
        <row r="10">
          <cell r="A10" t="str">
            <v>001012</v>
          </cell>
          <cell r="B10" t="str">
            <v>I/R ON P.A.D.</v>
          </cell>
          <cell r="C10">
            <v>98.783000000000001</v>
          </cell>
        </row>
        <row r="11">
          <cell r="A11" t="str">
            <v>001020</v>
          </cell>
          <cell r="B11" t="str">
            <v>I/R ON OVERDRAFTS</v>
          </cell>
          <cell r="C11">
            <v>30785.896000000001</v>
          </cell>
        </row>
        <row r="12">
          <cell r="A12" t="str">
            <v>001053</v>
          </cell>
          <cell r="B12" t="str">
            <v>CONSUMER LOAN</v>
          </cell>
          <cell r="C12">
            <v>592495.005</v>
          </cell>
        </row>
        <row r="13">
          <cell r="A13" t="str">
            <v>001054</v>
          </cell>
          <cell r="B13" t="str">
            <v>CREDIT CARDS SILVER INCOME</v>
          </cell>
          <cell r="C13">
            <v>2399.3409999999999</v>
          </cell>
        </row>
        <row r="14">
          <cell r="A14" t="str">
            <v>001056</v>
          </cell>
          <cell r="B14" t="str">
            <v>CREDIT CARDS GOLD INCOME</v>
          </cell>
          <cell r="C14">
            <v>3870.7310000000002</v>
          </cell>
        </row>
        <row r="15">
          <cell r="A15" t="str">
            <v>002003</v>
          </cell>
          <cell r="B15" t="str">
            <v>PLACEMENTS/SPECIAL NOTICE A</v>
          </cell>
          <cell r="C15">
            <v>20980.47</v>
          </cell>
        </row>
        <row r="16">
          <cell r="A16" t="str">
            <v>002004</v>
          </cell>
          <cell r="B16" t="str">
            <v>PLACEMENTS/SPECIAL NOTICE A</v>
          </cell>
          <cell r="C16">
            <v>10696.93</v>
          </cell>
        </row>
        <row r="17">
          <cell r="A17" t="str">
            <v>020001</v>
          </cell>
          <cell r="B17" t="str">
            <v>BILLS DISCOUNTED</v>
          </cell>
          <cell r="C17">
            <v>7371.1</v>
          </cell>
        </row>
        <row r="18">
          <cell r="A18" t="str">
            <v>025011</v>
          </cell>
          <cell r="B18" t="str">
            <v>OTHER AREA BRANCHES - OVERS</v>
          </cell>
          <cell r="C18">
            <v>98875.047999999995</v>
          </cell>
        </row>
        <row r="19">
          <cell r="A19" t="str">
            <v>025014</v>
          </cell>
          <cell r="B19" t="str">
            <v>MAIN OFFICE ACCOUNT</v>
          </cell>
          <cell r="C19">
            <v>61294.021999999997</v>
          </cell>
        </row>
        <row r="20">
          <cell r="A20" t="str">
            <v>062001</v>
          </cell>
          <cell r="B20" t="str">
            <v>PLS EXCHANGE-POUND STERLING</v>
          </cell>
          <cell r="C20">
            <v>446.63400000000001</v>
          </cell>
        </row>
        <row r="21">
          <cell r="A21" t="str">
            <v>062002</v>
          </cell>
          <cell r="B21" t="str">
            <v>PLS EXCHANGE-DOLLAR</v>
          </cell>
          <cell r="C21">
            <v>13249.879000000001</v>
          </cell>
        </row>
        <row r="22">
          <cell r="A22" t="str">
            <v>062004</v>
          </cell>
          <cell r="B22" t="str">
            <v>PLS EXCHANGE OTHER CURRENCI</v>
          </cell>
          <cell r="C22">
            <v>1688.327</v>
          </cell>
        </row>
        <row r="23">
          <cell r="A23" t="str">
            <v>062008</v>
          </cell>
          <cell r="B23" t="str">
            <v>INCOME ON EXCHANGE-EURO-OVE</v>
          </cell>
          <cell r="C23">
            <v>554.14</v>
          </cell>
        </row>
        <row r="24">
          <cell r="A24" t="str">
            <v>062009</v>
          </cell>
          <cell r="B24" t="str">
            <v>INCOME ON EXCHANGE-JAPAN YE</v>
          </cell>
          <cell r="C24">
            <v>127.474</v>
          </cell>
        </row>
        <row r="25">
          <cell r="A25" t="str">
            <v>062010</v>
          </cell>
          <cell r="B25" t="str">
            <v>PLS EX-GAIN/LOSS ON REV. SW</v>
          </cell>
          <cell r="C25">
            <v>321.97899999999998</v>
          </cell>
        </row>
        <row r="26">
          <cell r="A26" t="str">
            <v>062012</v>
          </cell>
          <cell r="B26" t="str">
            <v>PLS EX-GAIN/LOSS ON REV. PA</v>
          </cell>
          <cell r="C26">
            <v>24891.553</v>
          </cell>
        </row>
        <row r="27">
          <cell r="A27" t="str">
            <v>064002</v>
          </cell>
          <cell r="B27" t="str">
            <v>PLS COMMISSION-EXPORT BILLS</v>
          </cell>
          <cell r="C27">
            <v>2407.88</v>
          </cell>
        </row>
        <row r="28">
          <cell r="A28" t="str">
            <v>064003</v>
          </cell>
          <cell r="B28" t="str">
            <v>PLS COM ON IMPORT BILL</v>
          </cell>
          <cell r="C28">
            <v>2117</v>
          </cell>
        </row>
        <row r="29">
          <cell r="A29" t="str">
            <v>064004</v>
          </cell>
          <cell r="B29" t="str">
            <v>PLS COMMISSION-OPN. OF L/C</v>
          </cell>
          <cell r="C29">
            <v>5720.4780000000001</v>
          </cell>
        </row>
        <row r="30">
          <cell r="A30" t="str">
            <v>064008</v>
          </cell>
          <cell r="B30" t="str">
            <v>PLS COMMISSION-L.G. (INLAND</v>
          </cell>
          <cell r="C30">
            <v>5295.1570000000002</v>
          </cell>
        </row>
        <row r="31">
          <cell r="A31" t="str">
            <v>064010</v>
          </cell>
          <cell r="B31" t="str">
            <v>PLS COMM. BILLS (FBC,IBC,ET</v>
          </cell>
          <cell r="C31">
            <v>160</v>
          </cell>
        </row>
        <row r="32">
          <cell r="A32" t="str">
            <v>064019</v>
          </cell>
          <cell r="B32" t="str">
            <v>FEE FOR RENDERING OTHER SER</v>
          </cell>
          <cell r="C32">
            <v>2189.547</v>
          </cell>
        </row>
        <row r="33">
          <cell r="A33" t="str">
            <v>064022</v>
          </cell>
          <cell r="B33" t="str">
            <v>PLS COM ON ISSUE OF NEW CHE</v>
          </cell>
          <cell r="C33">
            <v>1250.5</v>
          </cell>
        </row>
        <row r="34">
          <cell r="A34" t="str">
            <v>064031</v>
          </cell>
          <cell r="B34" t="str">
            <v>PL.COMMISSION-LC ADVISING (</v>
          </cell>
          <cell r="C34">
            <v>305</v>
          </cell>
        </row>
        <row r="35">
          <cell r="A35" t="str">
            <v>064089</v>
          </cell>
          <cell r="B35" t="str">
            <v>IFDBC</v>
          </cell>
          <cell r="C35">
            <v>5318.21</v>
          </cell>
        </row>
        <row r="36">
          <cell r="A36" t="str">
            <v>064090</v>
          </cell>
          <cell r="B36" t="str">
            <v>CREDIT CARDS - INTERCHANGE</v>
          </cell>
          <cell r="C36">
            <v>989.30799999999999</v>
          </cell>
        </row>
        <row r="37">
          <cell r="A37" t="str">
            <v>064091</v>
          </cell>
          <cell r="B37" t="str">
            <v>IBG COMMISSION</v>
          </cell>
          <cell r="C37">
            <v>4948.63</v>
          </cell>
        </row>
        <row r="38">
          <cell r="A38" t="str">
            <v>064092</v>
          </cell>
          <cell r="B38" t="str">
            <v>MASTER CARD CASH ADVANCE FE</v>
          </cell>
          <cell r="C38">
            <v>520.70899999999995</v>
          </cell>
        </row>
        <row r="39">
          <cell r="A39" t="str">
            <v>064093</v>
          </cell>
          <cell r="B39" t="str">
            <v>MASTER CARD MISC  FEE</v>
          </cell>
          <cell r="C39">
            <v>565.25400000000002</v>
          </cell>
        </row>
        <row r="40">
          <cell r="A40" t="str">
            <v>065004</v>
          </cell>
          <cell r="B40" t="str">
            <v>SERVICE CHARGES ON STAFF LO</v>
          </cell>
          <cell r="C40">
            <v>0</v>
          </cell>
        </row>
        <row r="41">
          <cell r="A41" t="str">
            <v>066001</v>
          </cell>
          <cell r="B41" t="str">
            <v>LOCKERS</v>
          </cell>
          <cell r="C41">
            <v>275</v>
          </cell>
        </row>
        <row r="42">
          <cell r="A42" t="str">
            <v>069022</v>
          </cell>
          <cell r="B42" t="str">
            <v>TREASURY BILLS</v>
          </cell>
          <cell r="C42">
            <v>3654</v>
          </cell>
        </row>
        <row r="43">
          <cell r="A43" t="str">
            <v>069070</v>
          </cell>
          <cell r="B43" t="str">
            <v>OTHERS</v>
          </cell>
          <cell r="C43">
            <v>56035.56</v>
          </cell>
        </row>
        <row r="44">
          <cell r="A44" t="str">
            <v>069072</v>
          </cell>
          <cell r="B44" t="str">
            <v>GOVERNMENT OF INDONESIA USD</v>
          </cell>
          <cell r="C44">
            <v>49101.756999999998</v>
          </cell>
        </row>
        <row r="45">
          <cell r="A45" t="str">
            <v>069077</v>
          </cell>
          <cell r="B45" t="str">
            <v>INVESTMENT INCOME ON TABREE</v>
          </cell>
          <cell r="C45">
            <v>19318.896000000001</v>
          </cell>
        </row>
        <row r="46">
          <cell r="A46" t="str">
            <v>078001</v>
          </cell>
          <cell r="B46" t="str">
            <v>PLS O/R-INCIDENTAL CHARGES</v>
          </cell>
          <cell r="C46">
            <v>1815.838</v>
          </cell>
        </row>
        <row r="47">
          <cell r="A47" t="str">
            <v>078057</v>
          </cell>
          <cell r="B47" t="str">
            <v>FACILITIES PROCESSING FEES</v>
          </cell>
          <cell r="C47">
            <v>6345</v>
          </cell>
        </row>
        <row r="48">
          <cell r="A48" t="str">
            <v>078078</v>
          </cell>
          <cell r="B48" t="str">
            <v>AMORTIZATION GAINS - GOP US</v>
          </cell>
          <cell r="C48">
            <v>-1123.5909999999999</v>
          </cell>
        </row>
        <row r="49">
          <cell r="A49" t="str">
            <v>078084</v>
          </cell>
          <cell r="B49" t="str">
            <v>CONSUMER LOAN - PREPAYMENT</v>
          </cell>
          <cell r="C49">
            <v>31618.125</v>
          </cell>
        </row>
        <row r="50">
          <cell r="A50" t="str">
            <v>078085</v>
          </cell>
          <cell r="B50" t="str">
            <v>CONSUMER LOAN - MISC FEES</v>
          </cell>
          <cell r="C50">
            <v>101844.37</v>
          </cell>
        </row>
        <row r="51">
          <cell r="A51" t="str">
            <v>078087</v>
          </cell>
          <cell r="B51" t="str">
            <v>CREDIT CARD - MISC FEES</v>
          </cell>
          <cell r="C51">
            <v>2518.5880000000002</v>
          </cell>
        </row>
        <row r="52">
          <cell r="A52" t="str">
            <v>078094</v>
          </cell>
          <cell r="B52" t="str">
            <v>BENEFIT SWITCH RELATED INCO</v>
          </cell>
          <cell r="C52">
            <v>829.8</v>
          </cell>
        </row>
        <row r="53">
          <cell r="A53" t="str">
            <v>078099</v>
          </cell>
          <cell r="B53" t="str">
            <v>MISCELLANEOUS</v>
          </cell>
          <cell r="C53">
            <v>19.315000000000001</v>
          </cell>
        </row>
        <row r="54">
          <cell r="A54" t="str">
            <v>080001</v>
          </cell>
          <cell r="B54" t="str">
            <v>POSTAGE RECOVERIES - CORPOR</v>
          </cell>
          <cell r="C54">
            <v>2112.27</v>
          </cell>
        </row>
        <row r="55">
          <cell r="A55" t="str">
            <v>080002</v>
          </cell>
          <cell r="B55" t="str">
            <v>TELEX RECOVERIES</v>
          </cell>
          <cell r="C55">
            <v>6881.5720000000001</v>
          </cell>
        </row>
        <row r="56">
          <cell r="A56" t="str">
            <v>080003</v>
          </cell>
          <cell r="B56" t="str">
            <v>TELEGRAM RECOVERIES</v>
          </cell>
          <cell r="C56">
            <v>2605.8290000000002</v>
          </cell>
        </row>
        <row r="57">
          <cell r="A57" t="str">
            <v>080009</v>
          </cell>
          <cell r="B57" t="str">
            <v>CLEARING CHEQUE  RECOVERIES</v>
          </cell>
          <cell r="C57">
            <v>1995</v>
          </cell>
        </row>
        <row r="58">
          <cell r="A58" t="str">
            <v>080021</v>
          </cell>
          <cell r="B58" t="str">
            <v>TEZRAFTAAR TT REIMBURSEMENT</v>
          </cell>
          <cell r="C58">
            <v>22746.173999999999</v>
          </cell>
        </row>
        <row r="59">
          <cell r="A59" t="str">
            <v>080023</v>
          </cell>
          <cell r="B59" t="str">
            <v>INSURANCE RECOVERIES - CONS</v>
          </cell>
          <cell r="C59">
            <v>151468.92800000001</v>
          </cell>
        </row>
        <row r="60">
          <cell r="A60" t="str">
            <v>086001</v>
          </cell>
          <cell r="B60" t="str">
            <v>MARK UP AUTO CAR FINANCE</v>
          </cell>
          <cell r="C60">
            <v>915.88800000000003</v>
          </cell>
        </row>
        <row r="61">
          <cell r="A61" t="str">
            <v>087081</v>
          </cell>
          <cell r="B61" t="str">
            <v>GAIN ON SALE OF INDONESIA U</v>
          </cell>
          <cell r="C61">
            <v>159936.6</v>
          </cell>
        </row>
        <row r="62">
          <cell r="A62" t="str">
            <v>087084</v>
          </cell>
          <cell r="B62" t="str">
            <v>GAIN ON SALE OF BONDS</v>
          </cell>
          <cell r="C62">
            <v>15166.396000000001</v>
          </cell>
        </row>
        <row r="63">
          <cell r="A63" t="str">
            <v>110018</v>
          </cell>
          <cell r="B63" t="str">
            <v>BORROWINGS FROM BANKS - FOR</v>
          </cell>
          <cell r="C63">
            <v>611.80499999999995</v>
          </cell>
        </row>
        <row r="64">
          <cell r="A64" t="str">
            <v>112002</v>
          </cell>
          <cell r="B64" t="str">
            <v>UNITED NATIONAL BANK - UK</v>
          </cell>
          <cell r="C64">
            <v>53.137999999999998</v>
          </cell>
        </row>
        <row r="65">
          <cell r="A65" t="str">
            <v>114011</v>
          </cell>
          <cell r="B65" t="str">
            <v>INTEREST PAID - CURRENT ACC</v>
          </cell>
          <cell r="C65">
            <v>2709.4360000000001</v>
          </cell>
        </row>
        <row r="66">
          <cell r="A66" t="str">
            <v>114012</v>
          </cell>
          <cell r="B66" t="str">
            <v>INTEREST PAID - CALL ACCOUN</v>
          </cell>
          <cell r="C66">
            <v>126.881</v>
          </cell>
        </row>
        <row r="67">
          <cell r="A67" t="str">
            <v>122012</v>
          </cell>
          <cell r="B67" t="str">
            <v>SB DEPOSITS - BD</v>
          </cell>
          <cell r="C67">
            <v>2585.1</v>
          </cell>
        </row>
        <row r="68">
          <cell r="A68" t="str">
            <v>123013</v>
          </cell>
          <cell r="B68" t="str">
            <v>FIXED DEPOSITS BD</v>
          </cell>
          <cell r="C68">
            <v>237011.476</v>
          </cell>
        </row>
        <row r="69">
          <cell r="A69" t="str">
            <v>123019</v>
          </cell>
          <cell r="B69" t="str">
            <v>FIXED DEPOSITS - US $</v>
          </cell>
          <cell r="C69">
            <v>345812.25699999998</v>
          </cell>
        </row>
        <row r="70">
          <cell r="A70" t="str">
            <v>123021</v>
          </cell>
          <cell r="B70" t="str">
            <v>FIXED DEPOSITS - POUND STER</v>
          </cell>
          <cell r="C70">
            <v>6579.16</v>
          </cell>
        </row>
        <row r="71">
          <cell r="A71" t="str">
            <v>130011</v>
          </cell>
          <cell r="B71" t="str">
            <v>OTHER AREA BRANCHES - OVERS</v>
          </cell>
          <cell r="C71">
            <v>1326.1590000000001</v>
          </cell>
        </row>
        <row r="72">
          <cell r="A72" t="str">
            <v>130014</v>
          </cell>
          <cell r="B72" t="str">
            <v>MAIN OFFICE ACCOUNT</v>
          </cell>
          <cell r="C72">
            <v>61680.216</v>
          </cell>
        </row>
        <row r="73">
          <cell r="A73" t="str">
            <v>140010</v>
          </cell>
          <cell r="B73" t="str">
            <v>BASIC SALARIES - EXECUTIVES</v>
          </cell>
          <cell r="C73">
            <v>35176.800000000003</v>
          </cell>
        </row>
        <row r="74">
          <cell r="A74" t="str">
            <v>140011</v>
          </cell>
          <cell r="B74" t="str">
            <v>BASIC SALARIES - OFFICERS</v>
          </cell>
          <cell r="C74">
            <v>85033.063999999998</v>
          </cell>
        </row>
        <row r="75">
          <cell r="A75" t="str">
            <v>140012</v>
          </cell>
          <cell r="B75" t="str">
            <v>BASIC SALARIES - CLERICAL</v>
          </cell>
          <cell r="C75">
            <v>11210.4</v>
          </cell>
        </row>
        <row r="76">
          <cell r="A76" t="str">
            <v>142001</v>
          </cell>
          <cell r="B76" t="str">
            <v>CASUAL LABOUR</v>
          </cell>
          <cell r="C76">
            <v>658</v>
          </cell>
        </row>
        <row r="77">
          <cell r="A77" t="str">
            <v>145020</v>
          </cell>
          <cell r="B77" t="str">
            <v>OTHER ALLOWANCES</v>
          </cell>
          <cell r="C77">
            <v>87273.01</v>
          </cell>
        </row>
        <row r="78">
          <cell r="A78" t="str">
            <v>145061</v>
          </cell>
          <cell r="B78" t="str">
            <v>AIR TICKETS TO OVERSEAS STA</v>
          </cell>
          <cell r="C78">
            <v>3715.38</v>
          </cell>
        </row>
        <row r="79">
          <cell r="A79" t="str">
            <v>145064</v>
          </cell>
          <cell r="B79" t="str">
            <v>DISLOCATION ALLOWANCE</v>
          </cell>
          <cell r="C79">
            <v>287.786</v>
          </cell>
        </row>
        <row r="80">
          <cell r="A80" t="str">
            <v>145067</v>
          </cell>
          <cell r="B80" t="str">
            <v>TEZRAFTAR EVENING /FRIDAY A</v>
          </cell>
          <cell r="C80">
            <v>2174.75</v>
          </cell>
        </row>
        <row r="81">
          <cell r="A81" t="str">
            <v>148001</v>
          </cell>
          <cell r="B81" t="str">
            <v>MESSENGER / OFFICE BOYS</v>
          </cell>
          <cell r="C81">
            <v>3000</v>
          </cell>
        </row>
        <row r="82">
          <cell r="A82" t="str">
            <v>148005</v>
          </cell>
          <cell r="B82" t="str">
            <v>OUTSOURCED DRIVER CHARGES</v>
          </cell>
          <cell r="C82">
            <v>450</v>
          </cell>
        </row>
        <row r="83">
          <cell r="A83" t="str">
            <v>149004</v>
          </cell>
          <cell r="B83" t="str">
            <v>DSA STAFF SALARY</v>
          </cell>
          <cell r="C83">
            <v>12465.666999999999</v>
          </cell>
        </row>
        <row r="84">
          <cell r="A84" t="str">
            <v>149005</v>
          </cell>
          <cell r="B84" t="str">
            <v>DSA STAFF AGENCY FEE</v>
          </cell>
          <cell r="C84">
            <v>300</v>
          </cell>
        </row>
        <row r="85">
          <cell r="A85" t="str">
            <v>149007</v>
          </cell>
          <cell r="B85" t="str">
            <v>DSA STAFF SALES COMMISSION</v>
          </cell>
          <cell r="C85">
            <v>16241.65</v>
          </cell>
        </row>
        <row r="86">
          <cell r="A86" t="str">
            <v>149008</v>
          </cell>
          <cell r="B86" t="str">
            <v>DSA STAFF VISA EXPENSES</v>
          </cell>
          <cell r="C86">
            <v>221</v>
          </cell>
        </row>
        <row r="87">
          <cell r="A87" t="str">
            <v>149009</v>
          </cell>
          <cell r="B87" t="str">
            <v>DSA STAFF FOREIGN TRAVEL EX</v>
          </cell>
          <cell r="C87">
            <v>1250</v>
          </cell>
        </row>
        <row r="88">
          <cell r="A88" t="str">
            <v>150001</v>
          </cell>
          <cell r="B88" t="str">
            <v>OVERTIME</v>
          </cell>
          <cell r="C88">
            <v>215</v>
          </cell>
        </row>
        <row r="89">
          <cell r="A89" t="str">
            <v>152003</v>
          </cell>
          <cell r="B89" t="str">
            <v>MEDICAL CHECKUP EXPENSES</v>
          </cell>
          <cell r="C89">
            <v>40</v>
          </cell>
        </row>
        <row r="90">
          <cell r="A90" t="str">
            <v>152012</v>
          </cell>
          <cell r="B90" t="str">
            <v>MEDIACAL INSURANCE-OVS</v>
          </cell>
          <cell r="C90">
            <v>9523.9609999999993</v>
          </cell>
        </row>
        <row r="91">
          <cell r="A91" t="str">
            <v>155011</v>
          </cell>
          <cell r="B91" t="str">
            <v>EOSB EXPATS</v>
          </cell>
          <cell r="C91">
            <v>4552.6099999999997</v>
          </cell>
        </row>
        <row r="92">
          <cell r="A92" t="str">
            <v>160010</v>
          </cell>
          <cell r="B92" t="str">
            <v>PROVIDENT FUND - EXECUTIVES</v>
          </cell>
          <cell r="C92">
            <v>176.32900000000001</v>
          </cell>
        </row>
        <row r="93">
          <cell r="A93" t="str">
            <v>162001</v>
          </cell>
          <cell r="B93" t="str">
            <v>BENEVOLENT FUND</v>
          </cell>
          <cell r="C93">
            <v>7.4580000000000002</v>
          </cell>
        </row>
        <row r="94">
          <cell r="A94" t="str">
            <v>165001</v>
          </cell>
          <cell r="B94" t="str">
            <v>BONUS PAID  - (OFFICERS)</v>
          </cell>
          <cell r="C94">
            <v>10753.3</v>
          </cell>
        </row>
        <row r="95">
          <cell r="A95" t="str">
            <v>172001</v>
          </cell>
          <cell r="B95" t="str">
            <v>PERFORMANCE AWARDS</v>
          </cell>
          <cell r="C95">
            <v>7868.11</v>
          </cell>
        </row>
        <row r="96">
          <cell r="A96" t="str">
            <v>172002</v>
          </cell>
          <cell r="B96" t="str">
            <v>SALES DEVELOPMENT INCENTIVE</v>
          </cell>
          <cell r="C96">
            <v>6570.24</v>
          </cell>
        </row>
        <row r="97">
          <cell r="A97" t="str">
            <v>180001</v>
          </cell>
          <cell r="B97" t="str">
            <v>RENT - OFFICE</v>
          </cell>
          <cell r="C97">
            <v>50255.42</v>
          </cell>
        </row>
        <row r="98">
          <cell r="A98" t="str">
            <v>180002</v>
          </cell>
          <cell r="B98" t="str">
            <v>RENT - GODOWN</v>
          </cell>
          <cell r="C98">
            <v>1089.0920000000001</v>
          </cell>
        </row>
        <row r="99">
          <cell r="A99" t="str">
            <v>180011</v>
          </cell>
          <cell r="B99" t="str">
            <v>RATES &amp; TAXES - TRADE LICEN</v>
          </cell>
          <cell r="C99">
            <v>7280</v>
          </cell>
        </row>
        <row r="100">
          <cell r="A100" t="str">
            <v>180012</v>
          </cell>
          <cell r="B100" t="str">
            <v>RATES &amp; TAXES - COMMERCIAL</v>
          </cell>
          <cell r="C100">
            <v>2500</v>
          </cell>
        </row>
        <row r="101">
          <cell r="A101" t="str">
            <v>190001</v>
          </cell>
          <cell r="B101" t="str">
            <v>GAS - ELECTRICITY-OFFICE</v>
          </cell>
          <cell r="C101">
            <v>3159.886</v>
          </cell>
        </row>
        <row r="102">
          <cell r="A102" t="str">
            <v>190002</v>
          </cell>
          <cell r="B102" t="str">
            <v>GAS - ELECTRICITY-RESIDENCE</v>
          </cell>
          <cell r="C102">
            <v>26.32</v>
          </cell>
        </row>
        <row r="103">
          <cell r="A103" t="str">
            <v>195001</v>
          </cell>
          <cell r="B103" t="str">
            <v>INSURANCE-FIRE/THEIFT</v>
          </cell>
          <cell r="C103">
            <v>2025.87</v>
          </cell>
        </row>
        <row r="104">
          <cell r="A104" t="str">
            <v>195011</v>
          </cell>
          <cell r="B104" t="str">
            <v>GOSI LOCAL</v>
          </cell>
          <cell r="C104">
            <v>12669.114</v>
          </cell>
        </row>
        <row r="105">
          <cell r="A105" t="str">
            <v>195012</v>
          </cell>
          <cell r="B105" t="str">
            <v>INSURANCE-FIRE/THEFT</v>
          </cell>
          <cell r="C105">
            <v>438.62700000000001</v>
          </cell>
        </row>
        <row r="106">
          <cell r="A106" t="str">
            <v>200002</v>
          </cell>
          <cell r="B106" t="str">
            <v>RETAINER'S FEES</v>
          </cell>
          <cell r="C106">
            <v>3946.5839999999998</v>
          </cell>
        </row>
        <row r="107">
          <cell r="A107" t="str">
            <v>200006</v>
          </cell>
          <cell r="B107" t="str">
            <v>LEGAL CHARGES - STAFF MATTE</v>
          </cell>
          <cell r="C107">
            <v>30160</v>
          </cell>
        </row>
        <row r="108">
          <cell r="A108" t="str">
            <v>200007</v>
          </cell>
          <cell r="B108" t="str">
            <v>LEGAL CHARGES - OPERATIONS</v>
          </cell>
          <cell r="C108">
            <v>8948.5529999999999</v>
          </cell>
        </row>
        <row r="109">
          <cell r="A109" t="str">
            <v>200008</v>
          </cell>
          <cell r="B109" t="str">
            <v>PROFESSIONAL &amp; CONSULTANCY</v>
          </cell>
          <cell r="C109">
            <v>7432.5</v>
          </cell>
        </row>
        <row r="110">
          <cell r="A110" t="str">
            <v>200015</v>
          </cell>
          <cell r="B110" t="str">
            <v>ARABIC TRANSLATION CHARGES</v>
          </cell>
          <cell r="C110">
            <v>50</v>
          </cell>
        </row>
        <row r="111">
          <cell r="A111" t="str">
            <v>205001</v>
          </cell>
          <cell r="B111" t="str">
            <v>POSTAGE</v>
          </cell>
          <cell r="C111">
            <v>1065</v>
          </cell>
        </row>
        <row r="112">
          <cell r="A112" t="str">
            <v>205005</v>
          </cell>
          <cell r="B112" t="str">
            <v>COURIER CHARGES - CORPORATE</v>
          </cell>
          <cell r="C112">
            <v>1566.83</v>
          </cell>
        </row>
        <row r="113">
          <cell r="A113" t="str">
            <v>206001</v>
          </cell>
          <cell r="B113" t="str">
            <v>TELEPHONE / TRUNK CALL - OF</v>
          </cell>
          <cell r="C113">
            <v>14608.244000000001</v>
          </cell>
        </row>
        <row r="114">
          <cell r="A114" t="str">
            <v>206011</v>
          </cell>
          <cell r="B114" t="str">
            <v>FAX - OFFICE</v>
          </cell>
          <cell r="C114">
            <v>260</v>
          </cell>
        </row>
        <row r="115">
          <cell r="A115" t="str">
            <v>207011</v>
          </cell>
          <cell r="B115" t="str">
            <v>TELEPHONE LINE FOR REUTERS/</v>
          </cell>
          <cell r="C115">
            <v>2419.7759999999998</v>
          </cell>
        </row>
        <row r="116">
          <cell r="A116" t="str">
            <v>208002</v>
          </cell>
          <cell r="B116" t="str">
            <v>RUETER FEE / SWIFT EXPENSES</v>
          </cell>
          <cell r="C116">
            <v>651.35</v>
          </cell>
        </row>
        <row r="117">
          <cell r="A117" t="str">
            <v>208003</v>
          </cell>
          <cell r="B117" t="str">
            <v>SOFTWARE CHARGES</v>
          </cell>
          <cell r="C117">
            <v>407.35500000000002</v>
          </cell>
        </row>
        <row r="118">
          <cell r="A118" t="str">
            <v>208004</v>
          </cell>
          <cell r="B118" t="str">
            <v>USER LICENSE CHARGES</v>
          </cell>
          <cell r="C118">
            <v>133.84800000000001</v>
          </cell>
        </row>
        <row r="119">
          <cell r="A119" t="str">
            <v>208012</v>
          </cell>
          <cell r="B119" t="str">
            <v>BENEFIT SWITCH EXPENSES</v>
          </cell>
          <cell r="C119">
            <v>17517.198</v>
          </cell>
        </row>
        <row r="120">
          <cell r="A120" t="str">
            <v>215001</v>
          </cell>
          <cell r="B120" t="str">
            <v>AUDITOR'S FEES</v>
          </cell>
          <cell r="C120">
            <v>6230.4</v>
          </cell>
        </row>
        <row r="121">
          <cell r="A121" t="str">
            <v>215003</v>
          </cell>
          <cell r="B121" t="str">
            <v>OUT OF POCKET EXPENSES</v>
          </cell>
          <cell r="C121">
            <v>1210</v>
          </cell>
        </row>
        <row r="122">
          <cell r="A122" t="str">
            <v>218001</v>
          </cell>
          <cell r="B122" t="str">
            <v>DEPRECIATION-ELECTRICAL &amp; O</v>
          </cell>
          <cell r="C122">
            <v>1164.6590000000001</v>
          </cell>
        </row>
        <row r="123">
          <cell r="A123" t="str">
            <v>218002</v>
          </cell>
          <cell r="B123" t="str">
            <v>DEPRECIATION-FIRE EXTINGUIS</v>
          </cell>
          <cell r="C123">
            <v>60</v>
          </cell>
        </row>
        <row r="124">
          <cell r="A124" t="str">
            <v>219001</v>
          </cell>
          <cell r="B124" t="str">
            <v>DEPRECIATION -VEHICLE OFFIC</v>
          </cell>
          <cell r="C124">
            <v>768.279</v>
          </cell>
        </row>
        <row r="125">
          <cell r="A125" t="str">
            <v>220012</v>
          </cell>
          <cell r="B125" t="str">
            <v>FURNITURE &amp; FIXTURES WOODEN</v>
          </cell>
          <cell r="C125">
            <v>477.83600000000001</v>
          </cell>
        </row>
        <row r="126">
          <cell r="A126" t="str">
            <v>221003</v>
          </cell>
          <cell r="B126" t="str">
            <v>DEPRECIATION-LEASE HOLD IMP</v>
          </cell>
          <cell r="C126">
            <v>2963.3319999999999</v>
          </cell>
        </row>
        <row r="127">
          <cell r="A127" t="str">
            <v>222001</v>
          </cell>
          <cell r="B127" t="str">
            <v>DEPRECIATION IT HARDWARE-PC</v>
          </cell>
          <cell r="C127">
            <v>4937.3879999999999</v>
          </cell>
        </row>
        <row r="128">
          <cell r="A128" t="str">
            <v>223001</v>
          </cell>
          <cell r="B128" t="str">
            <v>I T SOFTWARE</v>
          </cell>
          <cell r="C128">
            <v>2419.8829999999998</v>
          </cell>
        </row>
        <row r="129">
          <cell r="A129" t="str">
            <v>225002</v>
          </cell>
          <cell r="B129" t="str">
            <v>REPAIR - MACHINE/EQUIPMENT</v>
          </cell>
          <cell r="C129">
            <v>120</v>
          </cell>
        </row>
        <row r="130">
          <cell r="A130" t="str">
            <v>225004</v>
          </cell>
          <cell r="B130" t="str">
            <v>REPAIR - FURNITURE &amp; FIXTUR</v>
          </cell>
          <cell r="C130">
            <v>28</v>
          </cell>
        </row>
        <row r="131">
          <cell r="A131" t="str">
            <v>225007</v>
          </cell>
          <cell r="B131" t="str">
            <v>REPAIRS - I T HARDWARE</v>
          </cell>
          <cell r="C131">
            <v>3744.8319999999999</v>
          </cell>
        </row>
        <row r="132">
          <cell r="A132" t="str">
            <v>225008</v>
          </cell>
          <cell r="B132" t="str">
            <v>REPAIRS - CABLING</v>
          </cell>
          <cell r="C132">
            <v>33.588000000000001</v>
          </cell>
        </row>
        <row r="133">
          <cell r="A133" t="str">
            <v>225010</v>
          </cell>
          <cell r="B133" t="str">
            <v>VEHICLE REPAIR OFFICERS</v>
          </cell>
          <cell r="C133">
            <v>10</v>
          </cell>
        </row>
        <row r="134">
          <cell r="A134" t="str">
            <v>226001</v>
          </cell>
          <cell r="B134" t="str">
            <v>REPAIR REN &amp; MAINT. PREMISE</v>
          </cell>
          <cell r="C134">
            <v>900.9</v>
          </cell>
        </row>
        <row r="135">
          <cell r="A135" t="str">
            <v>235001</v>
          </cell>
          <cell r="B135" t="str">
            <v>OFFICE STATIONERY</v>
          </cell>
          <cell r="C135">
            <v>1945.5029999999999</v>
          </cell>
        </row>
        <row r="136">
          <cell r="A136" t="str">
            <v>235002</v>
          </cell>
          <cell r="B136" t="str">
            <v>SECURITY STATIONERY</v>
          </cell>
          <cell r="C136">
            <v>280.8</v>
          </cell>
        </row>
        <row r="137">
          <cell r="A137" t="str">
            <v>235003</v>
          </cell>
          <cell r="B137" t="str">
            <v>PETTY STATIONERY</v>
          </cell>
          <cell r="C137">
            <v>0.6</v>
          </cell>
        </row>
        <row r="138">
          <cell r="A138" t="str">
            <v>235004</v>
          </cell>
          <cell r="B138" t="str">
            <v>PRINTING STATIONERY</v>
          </cell>
          <cell r="C138">
            <v>1724.7280000000001</v>
          </cell>
        </row>
        <row r="139">
          <cell r="A139" t="str">
            <v>235006</v>
          </cell>
          <cell r="B139" t="str">
            <v>COMPUTER STATIONERY (CONSUM</v>
          </cell>
          <cell r="C139">
            <v>545.9</v>
          </cell>
        </row>
        <row r="140">
          <cell r="A140" t="str">
            <v>235010</v>
          </cell>
          <cell r="B140" t="str">
            <v>BOOK BINDING CHARGES</v>
          </cell>
          <cell r="C140">
            <v>175</v>
          </cell>
        </row>
        <row r="141">
          <cell r="A141" t="str">
            <v>237001</v>
          </cell>
          <cell r="B141" t="str">
            <v>OFFICE RUNNING EXPENSES</v>
          </cell>
          <cell r="C141">
            <v>883.505</v>
          </cell>
        </row>
        <row r="142">
          <cell r="A142" t="str">
            <v>237002</v>
          </cell>
          <cell r="B142" t="str">
            <v>JANITORIAL CHARGES</v>
          </cell>
          <cell r="C142">
            <v>1171.5</v>
          </cell>
        </row>
        <row r="143">
          <cell r="A143" t="str">
            <v>240005</v>
          </cell>
          <cell r="B143" t="str">
            <v>BILLBOARDS AND SIGNAGE</v>
          </cell>
          <cell r="C143">
            <v>246.35499999999999</v>
          </cell>
        </row>
        <row r="144">
          <cell r="A144" t="str">
            <v>240009</v>
          </cell>
          <cell r="B144" t="str">
            <v>PRESS ADVERTISING</v>
          </cell>
          <cell r="C144">
            <v>12546.674999999999</v>
          </cell>
        </row>
        <row r="145">
          <cell r="A145" t="str">
            <v>240015</v>
          </cell>
          <cell r="B145" t="str">
            <v>MISCELLANEOUS</v>
          </cell>
          <cell r="C145">
            <v>11202.982</v>
          </cell>
        </row>
        <row r="146">
          <cell r="A146" t="str">
            <v>240021</v>
          </cell>
          <cell r="B146" t="str">
            <v>TELEPHONE DIRECTORY</v>
          </cell>
          <cell r="C146">
            <v>185</v>
          </cell>
        </row>
        <row r="147">
          <cell r="A147" t="str">
            <v>245001</v>
          </cell>
          <cell r="B147" t="str">
            <v>ENTERTAINMENT</v>
          </cell>
          <cell r="C147">
            <v>1102.675</v>
          </cell>
        </row>
        <row r="148">
          <cell r="A148" t="str">
            <v>245002</v>
          </cell>
          <cell r="B148" t="str">
            <v>CUSTOMERS GUESTS-OUTSIDE BA</v>
          </cell>
          <cell r="C148">
            <v>402.113</v>
          </cell>
        </row>
        <row r="149">
          <cell r="A149" t="str">
            <v>255006</v>
          </cell>
          <cell r="B149" t="str">
            <v>VEHICLE FUEL -OFFICE</v>
          </cell>
          <cell r="C149">
            <v>216</v>
          </cell>
        </row>
        <row r="150">
          <cell r="A150" t="str">
            <v>255007</v>
          </cell>
          <cell r="B150" t="str">
            <v>VEHICLE TAXES &amp; INS. EXECUT</v>
          </cell>
          <cell r="C150">
            <v>145.61099999999999</v>
          </cell>
        </row>
        <row r="151">
          <cell r="A151" t="str">
            <v>255009</v>
          </cell>
          <cell r="B151" t="str">
            <v>VEHICLE REPAIR -EXECUTIVES</v>
          </cell>
          <cell r="C151">
            <v>133.80000000000001</v>
          </cell>
        </row>
        <row r="152">
          <cell r="A152" t="str">
            <v>255010</v>
          </cell>
          <cell r="B152" t="str">
            <v>VEHICLE REPAIR -OFFICE</v>
          </cell>
          <cell r="C152">
            <v>73</v>
          </cell>
        </row>
        <row r="153">
          <cell r="A153" t="str">
            <v>260001</v>
          </cell>
          <cell r="B153" t="str">
            <v>SUBSCRIPTIONS PERIODICAL /</v>
          </cell>
          <cell r="C153">
            <v>129.4</v>
          </cell>
        </row>
        <row r="154">
          <cell r="A154" t="str">
            <v>260002</v>
          </cell>
          <cell r="B154" t="str">
            <v>SUBSCRIPTIONS INSTITUTIONS</v>
          </cell>
          <cell r="C154">
            <v>250</v>
          </cell>
        </row>
        <row r="155">
          <cell r="A155" t="str">
            <v>270006</v>
          </cell>
          <cell r="B155" t="str">
            <v>TRAVELLING INLAND HOTEL STA</v>
          </cell>
          <cell r="C155">
            <v>1237.6099999999999</v>
          </cell>
        </row>
        <row r="156">
          <cell r="A156" t="str">
            <v>270008</v>
          </cell>
          <cell r="B156" t="str">
            <v>TRAVELLING FOREIGN TA / DA</v>
          </cell>
          <cell r="C156">
            <v>429.38499999999999</v>
          </cell>
        </row>
        <row r="157">
          <cell r="A157" t="str">
            <v>270009</v>
          </cell>
          <cell r="B157" t="str">
            <v>TRAVELLING FOREIGN HOTEL ST</v>
          </cell>
          <cell r="C157">
            <v>2504.9940000000001</v>
          </cell>
        </row>
        <row r="158">
          <cell r="A158" t="str">
            <v>270010</v>
          </cell>
          <cell r="B158" t="str">
            <v>TRAVELLING FOREIGN AIR-FARE</v>
          </cell>
          <cell r="C158">
            <v>810.24</v>
          </cell>
        </row>
        <row r="159">
          <cell r="A159" t="str">
            <v>271001</v>
          </cell>
          <cell r="B159" t="str">
            <v>SECURITY GUARDS CHARGES</v>
          </cell>
          <cell r="C159">
            <v>19709.001</v>
          </cell>
        </row>
        <row r="160">
          <cell r="A160" t="str">
            <v>272001</v>
          </cell>
          <cell r="B160" t="str">
            <v>CASH TRANSPORT CHARGES</v>
          </cell>
          <cell r="C160">
            <v>1467.0070000000001</v>
          </cell>
        </row>
        <row r="161">
          <cell r="A161" t="str">
            <v>275001</v>
          </cell>
          <cell r="B161" t="str">
            <v>CONVEYANCE (LOCAL)</v>
          </cell>
          <cell r="C161">
            <v>272.89999999999998</v>
          </cell>
        </row>
        <row r="162">
          <cell r="A162" t="str">
            <v>283001</v>
          </cell>
          <cell r="B162" t="str">
            <v>HOTEL</v>
          </cell>
          <cell r="C162">
            <v>1631.2940000000001</v>
          </cell>
        </row>
        <row r="163">
          <cell r="A163" t="str">
            <v>283003</v>
          </cell>
          <cell r="B163" t="str">
            <v>SEMINAR</v>
          </cell>
          <cell r="C163">
            <v>952.505</v>
          </cell>
        </row>
        <row r="164">
          <cell r="A164" t="str">
            <v>283004</v>
          </cell>
          <cell r="B164" t="str">
            <v>OTHERS</v>
          </cell>
          <cell r="C164">
            <v>1157.1120000000001</v>
          </cell>
        </row>
        <row r="165">
          <cell r="A165" t="str">
            <v>285007</v>
          </cell>
          <cell r="B165" t="str">
            <v>VISA EXP -VISITORS</v>
          </cell>
          <cell r="C165">
            <v>202</v>
          </cell>
        </row>
        <row r="166">
          <cell r="A166" t="str">
            <v>285008</v>
          </cell>
          <cell r="B166" t="str">
            <v>VISA EXP -STAFF</v>
          </cell>
          <cell r="C166">
            <v>1466.5809999999999</v>
          </cell>
        </row>
        <row r="167">
          <cell r="A167" t="str">
            <v>285011</v>
          </cell>
          <cell r="B167" t="str">
            <v>VISA DEBIT CARD COLLECTION</v>
          </cell>
          <cell r="C167">
            <v>2513.335</v>
          </cell>
        </row>
        <row r="168">
          <cell r="A168" t="str">
            <v>285021</v>
          </cell>
          <cell r="B168" t="str">
            <v>GUESTS EXPENSES</v>
          </cell>
          <cell r="C168">
            <v>50.5</v>
          </cell>
        </row>
        <row r="169">
          <cell r="A169" t="str">
            <v>285035</v>
          </cell>
          <cell r="B169" t="str">
            <v>WHITE WASH / PAINT OF BRANC</v>
          </cell>
          <cell r="C169">
            <v>38.799999999999997</v>
          </cell>
        </row>
        <row r="170">
          <cell r="A170" t="str">
            <v>285042</v>
          </cell>
          <cell r="B170" t="str">
            <v>CHEQUE RETURN CHARGES</v>
          </cell>
          <cell r="C170">
            <v>975</v>
          </cell>
        </row>
        <row r="171">
          <cell r="A171" t="str">
            <v>285088</v>
          </cell>
          <cell r="B171" t="str">
            <v>CREDIT CARD &amp; CONSUMER LOAN</v>
          </cell>
          <cell r="C171">
            <v>24790.873</v>
          </cell>
        </row>
        <row r="172">
          <cell r="A172" t="str">
            <v>285090</v>
          </cell>
          <cell r="B172" t="str">
            <v>AFS MISC EXPENSES</v>
          </cell>
          <cell r="C172">
            <v>2098.8539999999998</v>
          </cell>
        </row>
        <row r="173">
          <cell r="A173" t="str">
            <v>285091</v>
          </cell>
          <cell r="B173" t="str">
            <v>MASTER CARD MISC EXPENSES</v>
          </cell>
          <cell r="C173">
            <v>320.63299999999998</v>
          </cell>
        </row>
        <row r="174">
          <cell r="A174" t="str">
            <v>285092</v>
          </cell>
          <cell r="B174" t="str">
            <v>GIFT/GIVEWAYS EXP</v>
          </cell>
          <cell r="C174">
            <v>265</v>
          </cell>
        </row>
        <row r="175">
          <cell r="A175" t="str">
            <v>285094</v>
          </cell>
          <cell r="B175" t="str">
            <v>FOREIGN BANK CHARGES</v>
          </cell>
          <cell r="C175">
            <v>434.94400000000002</v>
          </cell>
        </row>
        <row r="176">
          <cell r="A176" t="str">
            <v>288001</v>
          </cell>
          <cell r="B176" t="str">
            <v>HO SHARE OF EXPENSES</v>
          </cell>
          <cell r="C176">
            <v>26960</v>
          </cell>
        </row>
        <row r="177">
          <cell r="A177" t="str">
            <v>290011</v>
          </cell>
          <cell r="B177" t="str">
            <v>IT CHARGES PAID TO HO</v>
          </cell>
          <cell r="C177">
            <v>2342.6060000000002</v>
          </cell>
        </row>
        <row r="182">
          <cell r="A182" t="str">
            <v>301011</v>
          </cell>
          <cell r="B182" t="str">
            <v>CAPITAL AT OVERSEAS BRANCHE</v>
          </cell>
          <cell r="C182">
            <v>2300000</v>
          </cell>
        </row>
        <row r="183">
          <cell r="A183" t="str">
            <v>307001</v>
          </cell>
          <cell r="B183" t="str">
            <v>SURPLUS/DIMINUTION ON REVAL</v>
          </cell>
          <cell r="C183">
            <v>341401.98300000001</v>
          </cell>
        </row>
        <row r="184">
          <cell r="A184" t="str">
            <v>309012</v>
          </cell>
          <cell r="B184" t="str">
            <v>UNREMITTED PROFIT OF FOREIG</v>
          </cell>
          <cell r="C184">
            <v>4470330.3289999999</v>
          </cell>
        </row>
        <row r="185">
          <cell r="A185" t="str">
            <v>321004</v>
          </cell>
          <cell r="B185" t="str">
            <v>CURRENT DEPOSITS (UNCLAIMED</v>
          </cell>
          <cell r="C185">
            <v>163453.872</v>
          </cell>
        </row>
        <row r="186">
          <cell r="A186" t="str">
            <v>321052</v>
          </cell>
          <cell r="B186" t="str">
            <v>CURRENT DEPOSITS BD</v>
          </cell>
          <cell r="C186">
            <v>3483606.5529999998</v>
          </cell>
        </row>
        <row r="187">
          <cell r="A187" t="str">
            <v>322012</v>
          </cell>
          <cell r="B187" t="str">
            <v>CALL DEPOSITS BD</v>
          </cell>
          <cell r="C187">
            <v>48270.364999999998</v>
          </cell>
        </row>
        <row r="188">
          <cell r="A188" t="str">
            <v>322015</v>
          </cell>
          <cell r="B188" t="str">
            <v>CALL DEPOSITS USD</v>
          </cell>
          <cell r="C188">
            <v>615.87300000000005</v>
          </cell>
        </row>
        <row r="189">
          <cell r="A189" t="str">
            <v>322016</v>
          </cell>
          <cell r="B189" t="str">
            <v>CALL DEPOSITS POUND STLG</v>
          </cell>
          <cell r="C189">
            <v>1092.6849999999999</v>
          </cell>
        </row>
        <row r="190">
          <cell r="A190" t="str">
            <v>322018</v>
          </cell>
          <cell r="B190" t="str">
            <v>CALL DEPOSITS EURO</v>
          </cell>
          <cell r="C190">
            <v>15.818</v>
          </cell>
        </row>
        <row r="191">
          <cell r="A191" t="str">
            <v>322021</v>
          </cell>
          <cell r="B191" t="str">
            <v>AL-AMMAN DEPOSITS - BAHRAIN</v>
          </cell>
          <cell r="C191">
            <v>721568.47600000002</v>
          </cell>
        </row>
        <row r="192">
          <cell r="A192" t="str">
            <v>325001</v>
          </cell>
          <cell r="B192" t="str">
            <v>FOREIGN CURRENCY CD US $</v>
          </cell>
          <cell r="C192">
            <v>-122830.004</v>
          </cell>
        </row>
        <row r="193">
          <cell r="A193" t="str">
            <v>325002</v>
          </cell>
          <cell r="B193" t="str">
            <v>FOREIGN CURRENCY CD P.STG.</v>
          </cell>
          <cell r="C193">
            <v>2016.67</v>
          </cell>
        </row>
        <row r="194">
          <cell r="A194" t="str">
            <v>341001</v>
          </cell>
          <cell r="B194" t="str">
            <v>MARGIN ON LG -</v>
          </cell>
          <cell r="C194">
            <v>21995</v>
          </cell>
        </row>
        <row r="195">
          <cell r="A195" t="str">
            <v>342001</v>
          </cell>
          <cell r="B195" t="str">
            <v>SUNDRY DEPOSITS-MARGIN ON L</v>
          </cell>
          <cell r="C195">
            <v>58518</v>
          </cell>
        </row>
        <row r="196">
          <cell r="A196" t="str">
            <v>343035</v>
          </cell>
          <cell r="B196" t="str">
            <v>SD/SC SAUDI RIYAL</v>
          </cell>
          <cell r="C196">
            <v>0</v>
          </cell>
        </row>
        <row r="197">
          <cell r="A197" t="str">
            <v>343038</v>
          </cell>
          <cell r="B197" t="str">
            <v>SD/SC QATARI RIYAL</v>
          </cell>
          <cell r="C197">
            <v>0</v>
          </cell>
        </row>
        <row r="198">
          <cell r="A198" t="str">
            <v>343040</v>
          </cell>
          <cell r="B198" t="str">
            <v>SD/SC EURO</v>
          </cell>
          <cell r="C198">
            <v>0</v>
          </cell>
        </row>
        <row r="199">
          <cell r="A199" t="str">
            <v>343073</v>
          </cell>
          <cell r="B199" t="str">
            <v>SD/SC PAKISTAN SCHOOL FEE</v>
          </cell>
          <cell r="C199">
            <v>0</v>
          </cell>
        </row>
        <row r="200">
          <cell r="A200" t="str">
            <v>343089</v>
          </cell>
          <cell r="B200" t="str">
            <v>CASH RECEIVED FOR TEZRAFTAR</v>
          </cell>
          <cell r="C200">
            <v>0</v>
          </cell>
        </row>
        <row r="201">
          <cell r="A201" t="str">
            <v>344001</v>
          </cell>
          <cell r="B201" t="str">
            <v>SUD CE A/C ACCOUNTS DEPARTM</v>
          </cell>
          <cell r="C201">
            <v>127910.2</v>
          </cell>
        </row>
        <row r="202">
          <cell r="A202" t="str">
            <v>344008</v>
          </cell>
          <cell r="B202" t="str">
            <v>SD.A/C SUNDRY FDR</v>
          </cell>
          <cell r="C202">
            <v>0</v>
          </cell>
        </row>
        <row r="203">
          <cell r="A203" t="str">
            <v>344024</v>
          </cell>
          <cell r="B203" t="str">
            <v>CUSTOMER SALARY BAHRAIN</v>
          </cell>
          <cell r="C203">
            <v>0</v>
          </cell>
        </row>
        <row r="204">
          <cell r="A204" t="str">
            <v>344033</v>
          </cell>
          <cell r="B204" t="str">
            <v>S.CREDITORS NOSTRO DEUSTCHE</v>
          </cell>
          <cell r="C204">
            <v>0</v>
          </cell>
        </row>
        <row r="205">
          <cell r="A205" t="str">
            <v>344062</v>
          </cell>
          <cell r="B205" t="str">
            <v>S/CREDIT CARD PAYMENT THROU</v>
          </cell>
          <cell r="C205">
            <v>4780.6220000000003</v>
          </cell>
        </row>
        <row r="206">
          <cell r="A206" t="str">
            <v>344066</v>
          </cell>
          <cell r="B206" t="str">
            <v>UN-PAID TEZRAFTAAR</v>
          </cell>
          <cell r="C206">
            <v>3956.7579999999998</v>
          </cell>
        </row>
        <row r="207">
          <cell r="A207" t="str">
            <v>344068</v>
          </cell>
          <cell r="B207" t="str">
            <v>CASH MASTER CARD</v>
          </cell>
          <cell r="C207">
            <v>173.22399999999999</v>
          </cell>
        </row>
        <row r="208">
          <cell r="A208" t="str">
            <v>344070</v>
          </cell>
          <cell r="B208" t="str">
            <v>SETTELMENT WITH MASTER CARD</v>
          </cell>
          <cell r="C208">
            <v>-3.0000000000000001E-3</v>
          </cell>
        </row>
        <row r="209">
          <cell r="A209" t="str">
            <v>344078</v>
          </cell>
          <cell r="B209" t="str">
            <v>TT / DD/FDD HOME REMITT. CA</v>
          </cell>
          <cell r="C209">
            <v>0</v>
          </cell>
        </row>
        <row r="210">
          <cell r="A210" t="str">
            <v>344082</v>
          </cell>
          <cell r="B210" t="str">
            <v>REMITT. CASH</v>
          </cell>
          <cell r="C210">
            <v>0</v>
          </cell>
        </row>
        <row r="211">
          <cell r="A211" t="str">
            <v>344088</v>
          </cell>
          <cell r="B211" t="str">
            <v>UN-CLAIMED DEPOSITS</v>
          </cell>
          <cell r="C211">
            <v>63.381</v>
          </cell>
        </row>
        <row r="212">
          <cell r="A212" t="str">
            <v>344092</v>
          </cell>
          <cell r="B212" t="str">
            <v>UNCLAIMED PAYORDER</v>
          </cell>
          <cell r="C212">
            <v>51173.116999999998</v>
          </cell>
        </row>
        <row r="213">
          <cell r="A213" t="str">
            <v>346011</v>
          </cell>
          <cell r="B213" t="str">
            <v>KEY DEPOSIT LOCKERS - OVERS</v>
          </cell>
          <cell r="C213">
            <v>1265</v>
          </cell>
        </row>
        <row r="214">
          <cell r="A214" t="str">
            <v>349001</v>
          </cell>
          <cell r="B214" t="str">
            <v>SD-CLEARING ADJUSTMENT</v>
          </cell>
          <cell r="C214">
            <v>0</v>
          </cell>
        </row>
        <row r="215">
          <cell r="A215" t="str">
            <v>349012</v>
          </cell>
          <cell r="B215" t="str">
            <v>SE-CLEARING ADJUSTMENT-OVER</v>
          </cell>
          <cell r="C215">
            <v>0</v>
          </cell>
        </row>
        <row r="216">
          <cell r="A216" t="str">
            <v>359008</v>
          </cell>
          <cell r="B216" t="str">
            <v>EXCESS CASH</v>
          </cell>
          <cell r="C216">
            <v>58.204999999999998</v>
          </cell>
        </row>
        <row r="217">
          <cell r="A217" t="str">
            <v>359083</v>
          </cell>
          <cell r="B217" t="str">
            <v>SD PARKING ACCOUNT</v>
          </cell>
          <cell r="C217">
            <v>0</v>
          </cell>
        </row>
        <row r="218">
          <cell r="A218" t="str">
            <v>359096</v>
          </cell>
          <cell r="B218" t="str">
            <v>CASH PURGED IN ATM</v>
          </cell>
          <cell r="C218">
            <v>560</v>
          </cell>
        </row>
        <row r="219">
          <cell r="A219" t="str">
            <v>362001</v>
          </cell>
          <cell r="B219" t="str">
            <v>DEMAND DEP. FROM BANKS  (J.</v>
          </cell>
          <cell r="C219">
            <v>504.24</v>
          </cell>
        </row>
        <row r="220">
          <cell r="A220" t="str">
            <v>366012</v>
          </cell>
          <cell r="B220" t="str">
            <v>CURRENT DEPOSITS UBL OVERSE</v>
          </cell>
          <cell r="C220">
            <v>23597.505000000001</v>
          </cell>
        </row>
        <row r="221">
          <cell r="A221" t="str">
            <v>381012</v>
          </cell>
          <cell r="B221" t="str">
            <v>PLS SAVING DEP-BD OVERSEAS</v>
          </cell>
          <cell r="C221">
            <v>1355587.679</v>
          </cell>
        </row>
        <row r="222">
          <cell r="A222" t="str">
            <v>401002</v>
          </cell>
          <cell r="B222" t="str">
            <v>FIXED DEPOSIT - 2 MONTHS</v>
          </cell>
          <cell r="C222">
            <v>44313.875999999997</v>
          </cell>
        </row>
        <row r="223">
          <cell r="A223" t="str">
            <v>401021</v>
          </cell>
          <cell r="B223" t="str">
            <v>FIXED DEPOSITS BD - ONE MON</v>
          </cell>
          <cell r="C223">
            <v>10686789.503</v>
          </cell>
        </row>
        <row r="224">
          <cell r="A224" t="str">
            <v>401022</v>
          </cell>
          <cell r="B224" t="str">
            <v>FIXED DEP. BD - THREE MONTH</v>
          </cell>
          <cell r="C224">
            <v>2571152.8879999998</v>
          </cell>
        </row>
        <row r="225">
          <cell r="A225" t="str">
            <v>401023</v>
          </cell>
          <cell r="B225" t="str">
            <v>FIXED DEPOSITS BD - SIX MON</v>
          </cell>
          <cell r="C225">
            <v>2379812.7370000002</v>
          </cell>
        </row>
        <row r="226">
          <cell r="A226" t="str">
            <v>401024</v>
          </cell>
          <cell r="B226" t="str">
            <v>FIXED DEPOSITS BD - ONE YEA</v>
          </cell>
          <cell r="C226">
            <v>810063.84199999995</v>
          </cell>
        </row>
        <row r="227">
          <cell r="A227" t="str">
            <v>405001</v>
          </cell>
          <cell r="B227" t="str">
            <v>FC. FIXED DEP. US$ - 3 MONT</v>
          </cell>
          <cell r="C227">
            <v>10031280.938999999</v>
          </cell>
        </row>
        <row r="228">
          <cell r="A228" t="str">
            <v>405002</v>
          </cell>
          <cell r="B228" t="str">
            <v>FC. FIXED DEP. US$ - 6 MONT</v>
          </cell>
          <cell r="C228">
            <v>1834741.8929999999</v>
          </cell>
        </row>
        <row r="229">
          <cell r="A229" t="str">
            <v>405003</v>
          </cell>
          <cell r="B229" t="str">
            <v>FC. FIXED DEPOSITS US $ - O</v>
          </cell>
          <cell r="C229">
            <v>100237.882</v>
          </cell>
        </row>
        <row r="230">
          <cell r="A230" t="str">
            <v>405013</v>
          </cell>
          <cell r="B230" t="str">
            <v>FC. FIXED DEP. GBP - 1 YEAR</v>
          </cell>
          <cell r="C230">
            <v>6919.8180000000002</v>
          </cell>
        </row>
        <row r="231">
          <cell r="A231" t="str">
            <v>405041</v>
          </cell>
          <cell r="B231" t="str">
            <v>FC. FIXED DEP. US$ - 1 MONT</v>
          </cell>
          <cell r="C231">
            <v>5481234.3839999996</v>
          </cell>
        </row>
        <row r="232">
          <cell r="A232" t="str">
            <v>405042</v>
          </cell>
          <cell r="B232" t="str">
            <v>FC. FIXED DEP. GBP - 1 MONT</v>
          </cell>
          <cell r="C232">
            <v>883356.66399999999</v>
          </cell>
        </row>
        <row r="233">
          <cell r="A233" t="str">
            <v>421001</v>
          </cell>
          <cell r="B233" t="str">
            <v>PAYORDER ISSUED</v>
          </cell>
          <cell r="C233">
            <v>98634.210999999996</v>
          </cell>
        </row>
        <row r="234">
          <cell r="A234" t="str">
            <v>434003</v>
          </cell>
          <cell r="B234" t="str">
            <v>PROVISION FOR INCENTIVE/AWA</v>
          </cell>
          <cell r="C234">
            <v>24406.896000000001</v>
          </cell>
        </row>
        <row r="235">
          <cell r="A235" t="str">
            <v>434018</v>
          </cell>
          <cell r="B235" t="str">
            <v>PROVISION FOR STAFF BENEFIT</v>
          </cell>
          <cell r="C235">
            <v>44072.834999999999</v>
          </cell>
        </row>
        <row r="236">
          <cell r="A236" t="str">
            <v>434019</v>
          </cell>
          <cell r="B236" t="str">
            <v>PROVISION FOR LEGAL &amp;PROF C</v>
          </cell>
          <cell r="C236">
            <v>37425.4</v>
          </cell>
        </row>
        <row r="237">
          <cell r="A237" t="str">
            <v>434020</v>
          </cell>
          <cell r="B237" t="str">
            <v>PROVISION FOR SUBSCRIPTION</v>
          </cell>
          <cell r="C237">
            <v>3812.4929999999999</v>
          </cell>
        </row>
        <row r="238">
          <cell r="A238" t="str">
            <v>434021</v>
          </cell>
          <cell r="B238" t="str">
            <v>PROVISION FOR BONUS PAYABLE</v>
          </cell>
          <cell r="C238">
            <v>13441.62</v>
          </cell>
        </row>
        <row r="239">
          <cell r="A239" t="str">
            <v>434024</v>
          </cell>
          <cell r="B239" t="str">
            <v>PROVISION FOR ELECTRICITY</v>
          </cell>
          <cell r="C239">
            <v>500</v>
          </cell>
        </row>
        <row r="240">
          <cell r="A240" t="str">
            <v>434025</v>
          </cell>
          <cell r="B240" t="str">
            <v>PROVISION FOR TELEPHONE</v>
          </cell>
          <cell r="C240">
            <v>-1980</v>
          </cell>
        </row>
        <row r="241">
          <cell r="A241" t="str">
            <v>434031</v>
          </cell>
          <cell r="B241" t="str">
            <v>PROVISION FOR SCEURITY GUAR</v>
          </cell>
          <cell r="C241">
            <v>2189.0010000000002</v>
          </cell>
        </row>
        <row r="242">
          <cell r="A242" t="str">
            <v>434098</v>
          </cell>
          <cell r="B242" t="str">
            <v>PROVISION FOR OTHER EXPENSE</v>
          </cell>
          <cell r="C242">
            <v>175634.60200000001</v>
          </cell>
        </row>
        <row r="243">
          <cell r="A243" t="str">
            <v>461011</v>
          </cell>
          <cell r="B243" t="str">
            <v>GENERAL PROVISION FOR CONSU</v>
          </cell>
          <cell r="C243">
            <v>390395.685</v>
          </cell>
        </row>
        <row r="244">
          <cell r="A244" t="str">
            <v>467001</v>
          </cell>
          <cell r="B244" t="str">
            <v>FURNITURE &amp; FIXTURES WOODEN</v>
          </cell>
          <cell r="C244">
            <v>42029.805999999997</v>
          </cell>
        </row>
        <row r="245">
          <cell r="A245" t="str">
            <v>471002</v>
          </cell>
          <cell r="B245" t="str">
            <v>PROVISION FOR GRATUITY -</v>
          </cell>
          <cell r="C245">
            <v>5337.1549999999997</v>
          </cell>
        </row>
        <row r="246">
          <cell r="A246" t="str">
            <v>471021</v>
          </cell>
          <cell r="B246" t="str">
            <v>END SERVICE BENEFITS - OVS.</v>
          </cell>
          <cell r="C246">
            <v>12131.81</v>
          </cell>
        </row>
        <row r="247">
          <cell r="A247" t="str">
            <v>473001</v>
          </cell>
          <cell r="B247" t="str">
            <v>SPECIFIC RESERVE-NPLS</v>
          </cell>
          <cell r="C247">
            <v>1621834.8160000001</v>
          </cell>
        </row>
        <row r="248">
          <cell r="A248" t="str">
            <v>501001</v>
          </cell>
          <cell r="B248" t="str">
            <v>ELECTRICAL &amp; OFFICE APPLIAN</v>
          </cell>
          <cell r="C248">
            <v>49945.464999999997</v>
          </cell>
        </row>
        <row r="249">
          <cell r="A249" t="str">
            <v>502001</v>
          </cell>
          <cell r="B249" t="str">
            <v>ACC. DEPRECIATION - VEHICLE</v>
          </cell>
          <cell r="C249">
            <v>13818.349</v>
          </cell>
        </row>
        <row r="250">
          <cell r="A250" t="str">
            <v>503001</v>
          </cell>
          <cell r="B250" t="str">
            <v>PC &amp; SERVER</v>
          </cell>
          <cell r="C250">
            <v>147245.73800000001</v>
          </cell>
        </row>
        <row r="251">
          <cell r="A251" t="str">
            <v>503005</v>
          </cell>
          <cell r="B251" t="str">
            <v>ACCUMULATED AMORTIZATION -</v>
          </cell>
          <cell r="C251">
            <v>53437.803999999996</v>
          </cell>
        </row>
        <row r="252">
          <cell r="A252" t="str">
            <v>504003</v>
          </cell>
          <cell r="B252" t="str">
            <v>AMORTIZATION - LEASEHOLD IM</v>
          </cell>
          <cell r="C252">
            <v>52665.946000000004</v>
          </cell>
        </row>
        <row r="253">
          <cell r="A253" t="str">
            <v>527004</v>
          </cell>
          <cell r="B253" t="str">
            <v>INCOME RECIEVED IN ADV.-DEM</v>
          </cell>
          <cell r="C253">
            <v>38231.175000000003</v>
          </cell>
        </row>
        <row r="254">
          <cell r="A254" t="str">
            <v>529052</v>
          </cell>
          <cell r="B254" t="str">
            <v>INTEREST PAYABLE ON SAVINGS</v>
          </cell>
          <cell r="C254">
            <v>4171.5780000000004</v>
          </cell>
        </row>
        <row r="255">
          <cell r="A255" t="str">
            <v>529053</v>
          </cell>
          <cell r="B255" t="str">
            <v>INTEREST PAYABLE ON TIME DE</v>
          </cell>
          <cell r="C255">
            <v>220165.40599999999</v>
          </cell>
        </row>
        <row r="256">
          <cell r="A256" t="str">
            <v>529056</v>
          </cell>
          <cell r="B256" t="str">
            <v>INTEREST PAYABLE ON DEPOSIT</v>
          </cell>
          <cell r="C256">
            <v>4393.5550000000003</v>
          </cell>
        </row>
        <row r="257">
          <cell r="A257" t="str">
            <v>529059</v>
          </cell>
          <cell r="B257" t="str">
            <v>UN-EARNED COMMISSION</v>
          </cell>
          <cell r="C257">
            <v>19084.201000000001</v>
          </cell>
        </row>
        <row r="258">
          <cell r="A258" t="str">
            <v>532012</v>
          </cell>
          <cell r="B258" t="str">
            <v>INT ON STUCK UP D/FUL DEBTS</v>
          </cell>
          <cell r="C258">
            <v>630083.12100000004</v>
          </cell>
        </row>
        <row r="259">
          <cell r="A259" t="str">
            <v>541002</v>
          </cell>
          <cell r="B259" t="str">
            <v>FBC BILLS FOR COLL. OUTWARD</v>
          </cell>
          <cell r="C259">
            <v>21400</v>
          </cell>
        </row>
        <row r="260">
          <cell r="A260" t="str">
            <v>541008</v>
          </cell>
          <cell r="B260" t="str">
            <v>BILLS FOR COLLECTION-INWARD</v>
          </cell>
          <cell r="C260">
            <v>567090</v>
          </cell>
        </row>
        <row r="261">
          <cell r="A261" t="str">
            <v>542008</v>
          </cell>
          <cell r="B261" t="str">
            <v>FOREIGN DOCUMENTARY BILLS F</v>
          </cell>
          <cell r="C261">
            <v>74937</v>
          </cell>
        </row>
        <row r="262">
          <cell r="A262" t="str">
            <v>543003</v>
          </cell>
          <cell r="B262" t="str">
            <v>BANKERS LIABILITY L.G.</v>
          </cell>
          <cell r="C262">
            <v>3438681.5</v>
          </cell>
        </row>
        <row r="263">
          <cell r="A263" t="str">
            <v>544003</v>
          </cell>
          <cell r="B263" t="str">
            <v>BANKER LIABILITY L.C. (CASH</v>
          </cell>
          <cell r="C263">
            <v>10122901.199999999</v>
          </cell>
        </row>
        <row r="264">
          <cell r="A264" t="str">
            <v>544004</v>
          </cell>
          <cell r="B264" t="str">
            <v>BANKER LIABILITY L.C. (ICA)</v>
          </cell>
          <cell r="C264">
            <v>190447</v>
          </cell>
        </row>
        <row r="265">
          <cell r="A265" t="str">
            <v>549001</v>
          </cell>
          <cell r="B265" t="str">
            <v>BANKERS LIAB L/C ACCEPTANCE</v>
          </cell>
          <cell r="C265">
            <v>376297</v>
          </cell>
        </row>
        <row r="266">
          <cell r="A266" t="str">
            <v>555001</v>
          </cell>
          <cell r="B266" t="str">
            <v>BANKERS LIABILITY NIDF</v>
          </cell>
          <cell r="C266">
            <v>-2E-3</v>
          </cell>
        </row>
        <row r="267">
          <cell r="A267" t="str">
            <v>581001</v>
          </cell>
          <cell r="B267" t="str">
            <v>INCOME ACCOUNT</v>
          </cell>
          <cell r="C267">
            <v>1926298.8049999999</v>
          </cell>
        </row>
        <row r="268">
          <cell r="A268" t="str">
            <v>602012</v>
          </cell>
          <cell r="B268" t="str">
            <v>CASH ON HAND BD (BAHRAIN ON</v>
          </cell>
          <cell r="C268">
            <v>146351.18900000001</v>
          </cell>
        </row>
        <row r="269">
          <cell r="A269" t="str">
            <v>603032</v>
          </cell>
          <cell r="B269" t="str">
            <v>CENTRAL BANK OF BAHRAIN</v>
          </cell>
          <cell r="C269">
            <v>255414.66500000001</v>
          </cell>
        </row>
        <row r="270">
          <cell r="A270" t="str">
            <v>605013</v>
          </cell>
          <cell r="B270" t="str">
            <v>CENTRAL BANK OF BAHRAIN</v>
          </cell>
          <cell r="C270">
            <v>910000</v>
          </cell>
        </row>
        <row r="271">
          <cell r="A271" t="str">
            <v>608018</v>
          </cell>
          <cell r="B271" t="str">
            <v>BALANCE WITH FOREIGN BANKS</v>
          </cell>
          <cell r="C271">
            <v>8240.3610000000008</v>
          </cell>
        </row>
        <row r="272">
          <cell r="A272" t="str">
            <v>608019</v>
          </cell>
          <cell r="B272" t="str">
            <v>BALANCE WITH FOREIGN BANKS</v>
          </cell>
          <cell r="C272">
            <v>590.32000000000005</v>
          </cell>
        </row>
        <row r="273">
          <cell r="A273" t="str">
            <v>608029</v>
          </cell>
          <cell r="B273" t="str">
            <v>BALANCE WITH FOREIGN BANKS</v>
          </cell>
          <cell r="C273">
            <v>28050.241999999998</v>
          </cell>
        </row>
        <row r="274">
          <cell r="A274" t="str">
            <v>608053</v>
          </cell>
          <cell r="B274" t="str">
            <v>BALANCE  WITH UNITED NATION</v>
          </cell>
          <cell r="C274">
            <v>849.18700000000001</v>
          </cell>
        </row>
        <row r="275">
          <cell r="A275" t="str">
            <v>608055</v>
          </cell>
          <cell r="B275" t="str">
            <v>BALANCE  WITH UNITED NATION</v>
          </cell>
          <cell r="C275">
            <v>4353.8559999999998</v>
          </cell>
        </row>
        <row r="276">
          <cell r="A276" t="str">
            <v>613012</v>
          </cell>
          <cell r="B276" t="str">
            <v>CASH IN ATM SAFE BD</v>
          </cell>
          <cell r="C276">
            <v>94980</v>
          </cell>
        </row>
        <row r="277">
          <cell r="A277" t="str">
            <v>613018</v>
          </cell>
          <cell r="B277" t="str">
            <v>CASH IN SAFE ATM 2</v>
          </cell>
          <cell r="C277">
            <v>11030</v>
          </cell>
        </row>
        <row r="278">
          <cell r="A278" t="str">
            <v>616001</v>
          </cell>
          <cell r="B278" t="str">
            <v>BAL WITH OVERSEAS BRCHS -US</v>
          </cell>
          <cell r="C278">
            <v>-241298.43799999999</v>
          </cell>
        </row>
        <row r="279">
          <cell r="A279" t="str">
            <v>616002</v>
          </cell>
          <cell r="B279" t="str">
            <v>BALANCE WITH OVERSEAS BRANC</v>
          </cell>
          <cell r="C279">
            <v>43873.283000000003</v>
          </cell>
        </row>
        <row r="280">
          <cell r="A280" t="str">
            <v>616005</v>
          </cell>
          <cell r="B280" t="str">
            <v>BALANCE WITH OVERSEAS BRANC</v>
          </cell>
          <cell r="C280">
            <v>521.59799999999996</v>
          </cell>
        </row>
        <row r="281">
          <cell r="A281" t="str">
            <v>616014</v>
          </cell>
          <cell r="B281" t="str">
            <v>BALANCE WITH OVERSEAS BRANC</v>
          </cell>
          <cell r="C281">
            <v>68058.714000000007</v>
          </cell>
        </row>
        <row r="282">
          <cell r="A282" t="str">
            <v>617021</v>
          </cell>
          <cell r="B282" t="str">
            <v>PLACEMENT  WITH UNITED NATI</v>
          </cell>
          <cell r="C282">
            <v>896929.95499999996</v>
          </cell>
        </row>
        <row r="283">
          <cell r="A283" t="str">
            <v>618002</v>
          </cell>
          <cell r="B283" t="str">
            <v>PLACEMENT WITH OVERSEAS BRA</v>
          </cell>
          <cell r="C283">
            <v>1696114.0249999999</v>
          </cell>
        </row>
        <row r="284">
          <cell r="A284" t="str">
            <v>618003</v>
          </cell>
          <cell r="B284" t="str">
            <v>PLACEMENT WITH OVERSEAS BRA</v>
          </cell>
          <cell r="C284">
            <v>7.0000000000000001E-3</v>
          </cell>
        </row>
        <row r="285">
          <cell r="A285" t="str">
            <v>621001</v>
          </cell>
          <cell r="B285" t="str">
            <v>CALL LOAN/ADV. TO BANKERS</v>
          </cell>
          <cell r="C285">
            <v>3600000</v>
          </cell>
        </row>
        <row r="286">
          <cell r="A286" t="str">
            <v>651008</v>
          </cell>
          <cell r="B286" t="str">
            <v>GOP ISLAMIC BOUND (SUKUK)</v>
          </cell>
          <cell r="C286">
            <v>2388295</v>
          </cell>
        </row>
        <row r="287">
          <cell r="A287" t="str">
            <v>651016</v>
          </cell>
          <cell r="B287" t="str">
            <v>GOV.OF INDONESIA USD BONDS</v>
          </cell>
          <cell r="C287">
            <v>801125</v>
          </cell>
        </row>
        <row r="288">
          <cell r="A288" t="str">
            <v>661011</v>
          </cell>
          <cell r="B288" t="str">
            <v>TREASURY BILLS - OVERSEAS B</v>
          </cell>
          <cell r="C288">
            <v>296301</v>
          </cell>
        </row>
        <row r="289">
          <cell r="A289" t="str">
            <v>664012</v>
          </cell>
          <cell r="B289" t="str">
            <v>SHARES AT BAHRAIN UNQUOTED</v>
          </cell>
          <cell r="C289">
            <v>8000</v>
          </cell>
        </row>
        <row r="290">
          <cell r="A290" t="str">
            <v>677001</v>
          </cell>
          <cell r="B290" t="str">
            <v>OTHER BONDS-TABREED 06 FINA</v>
          </cell>
          <cell r="C290">
            <v>862034.06200000003</v>
          </cell>
        </row>
        <row r="291">
          <cell r="A291" t="str">
            <v>682001</v>
          </cell>
          <cell r="B291" t="str">
            <v>PERSONAL LOAN</v>
          </cell>
          <cell r="C291">
            <v>3704.7060000000001</v>
          </cell>
        </row>
        <row r="292">
          <cell r="A292" t="str">
            <v>685031</v>
          </cell>
          <cell r="B292" t="str">
            <v>GENERAL LOAN</v>
          </cell>
          <cell r="C292">
            <v>5614290.5609999998</v>
          </cell>
        </row>
        <row r="293">
          <cell r="A293" t="str">
            <v>685034</v>
          </cell>
          <cell r="B293" t="str">
            <v>CONSUMER LOAN</v>
          </cell>
          <cell r="C293">
            <v>91882.051000000007</v>
          </cell>
        </row>
        <row r="294">
          <cell r="A294" t="str">
            <v>685037</v>
          </cell>
          <cell r="B294" t="str">
            <v>CORPORATE LOAN USD</v>
          </cell>
          <cell r="C294">
            <v>76473.22</v>
          </cell>
        </row>
        <row r="295">
          <cell r="A295" t="str">
            <v>685044</v>
          </cell>
          <cell r="B295" t="str">
            <v>LOAN - SYNDICATE - US $</v>
          </cell>
          <cell r="C295">
            <v>12316669.963</v>
          </cell>
        </row>
        <row r="296">
          <cell r="A296" t="str">
            <v>689001</v>
          </cell>
          <cell r="B296" t="str">
            <v>LOANS AGAINST FOREIGN BILLS</v>
          </cell>
          <cell r="C296">
            <v>64300</v>
          </cell>
        </row>
        <row r="297">
          <cell r="A297" t="str">
            <v>691001</v>
          </cell>
          <cell r="B297" t="str">
            <v>LOANS AGAINST TRUST RECEIPT</v>
          </cell>
          <cell r="C297">
            <v>2864673.5329999998</v>
          </cell>
        </row>
        <row r="298">
          <cell r="A298" t="str">
            <v>692001</v>
          </cell>
          <cell r="B298" t="str">
            <v>LOANS AGAINST PACKING CREDI</v>
          </cell>
          <cell r="C298">
            <v>6121</v>
          </cell>
        </row>
        <row r="299">
          <cell r="A299" t="str">
            <v>722002</v>
          </cell>
          <cell r="B299" t="str">
            <v>LOCAL BILLS DISCOUNTED (LBD</v>
          </cell>
          <cell r="C299">
            <v>234727</v>
          </cell>
        </row>
        <row r="300">
          <cell r="A300" t="str">
            <v>726021</v>
          </cell>
          <cell r="B300" t="str">
            <v>FOREIGN BILLS PURCHASED-USD</v>
          </cell>
          <cell r="C300">
            <v>754000</v>
          </cell>
        </row>
        <row r="301">
          <cell r="A301" t="str">
            <v>741062</v>
          </cell>
          <cell r="B301" t="str">
            <v>GOVERNMENT OF INDONESIA USD</v>
          </cell>
          <cell r="C301">
            <v>14003.45</v>
          </cell>
        </row>
        <row r="302">
          <cell r="A302" t="str">
            <v>741066</v>
          </cell>
          <cell r="B302" t="str">
            <v>INCOME ACCRUED ON TABREED 0</v>
          </cell>
          <cell r="C302">
            <v>15938.02</v>
          </cell>
        </row>
        <row r="303">
          <cell r="A303" t="str">
            <v>742003</v>
          </cell>
          <cell r="B303" t="str">
            <v>LEASE HOLD IMPROVEMENT</v>
          </cell>
          <cell r="C303">
            <v>88899.91</v>
          </cell>
        </row>
        <row r="304">
          <cell r="A304" t="str">
            <v>744007</v>
          </cell>
          <cell r="B304" t="str">
            <v>FURNITURE &amp; FIXTURE WOODEN,</v>
          </cell>
          <cell r="C304">
            <v>57466.966</v>
          </cell>
        </row>
        <row r="305">
          <cell r="A305" t="str">
            <v>744008</v>
          </cell>
          <cell r="B305" t="str">
            <v>LIABRARY BOOKS -</v>
          </cell>
          <cell r="C305">
            <v>46</v>
          </cell>
        </row>
        <row r="306">
          <cell r="A306" t="str">
            <v>744010</v>
          </cell>
          <cell r="B306" t="str">
            <v>FURNITURE &amp; FIXTURE - MISC.</v>
          </cell>
          <cell r="C306">
            <v>6069.14</v>
          </cell>
        </row>
        <row r="307">
          <cell r="A307" t="str">
            <v>744012</v>
          </cell>
          <cell r="B307" t="str">
            <v>FURNITURE &amp; FIXTURE - STEEL</v>
          </cell>
          <cell r="C307">
            <v>2188</v>
          </cell>
        </row>
        <row r="308">
          <cell r="A308" t="str">
            <v>746001</v>
          </cell>
          <cell r="B308" t="str">
            <v>STOCK OF OFFICE STATIONERY</v>
          </cell>
          <cell r="C308">
            <v>1463.624</v>
          </cell>
        </row>
        <row r="309">
          <cell r="A309" t="str">
            <v>746002</v>
          </cell>
          <cell r="B309" t="str">
            <v>STOCK OF SECURITY STATIONER</v>
          </cell>
          <cell r="C309">
            <v>200.065</v>
          </cell>
        </row>
        <row r="310">
          <cell r="A310" t="str">
            <v>751021</v>
          </cell>
          <cell r="B310" t="str">
            <v>ADVANCE DEPOSITS - OVS. BRS</v>
          </cell>
          <cell r="C310">
            <v>200</v>
          </cell>
        </row>
        <row r="311">
          <cell r="A311" t="str">
            <v>751022</v>
          </cell>
          <cell r="B311" t="str">
            <v>ADVANCE DEPOSIT - CREDIT CA</v>
          </cell>
          <cell r="C311">
            <v>38394.288</v>
          </cell>
        </row>
        <row r="312">
          <cell r="A312" t="str">
            <v>755013</v>
          </cell>
          <cell r="B312" t="str">
            <v>OTHER ASSETS   CASH-IN-TRAN</v>
          </cell>
          <cell r="C312">
            <v>0</v>
          </cell>
        </row>
        <row r="313">
          <cell r="A313" t="str">
            <v>761032</v>
          </cell>
          <cell r="B313" t="str">
            <v>SUNDRY DEBTORS - OTHERS</v>
          </cell>
          <cell r="C313">
            <v>4445.92</v>
          </cell>
        </row>
        <row r="314">
          <cell r="A314" t="str">
            <v>767001</v>
          </cell>
          <cell r="B314" t="str">
            <v>OTHER ASSET-ADV AGST TA/SAL</v>
          </cell>
          <cell r="C314">
            <v>500</v>
          </cell>
        </row>
        <row r="315">
          <cell r="A315" t="str">
            <v>771001</v>
          </cell>
          <cell r="B315" t="str">
            <v>SUSP.A/C- CLEARING ADJUSTME</v>
          </cell>
          <cell r="C315">
            <v>1906.3</v>
          </cell>
        </row>
        <row r="316">
          <cell r="A316" t="str">
            <v>771002</v>
          </cell>
          <cell r="B316" t="str">
            <v>SUSP.A/C CLRNG.ADJ.OTHERS</v>
          </cell>
          <cell r="C316">
            <v>1240.248</v>
          </cell>
        </row>
        <row r="317">
          <cell r="A317" t="str">
            <v>772002</v>
          </cell>
          <cell r="B317" t="str">
            <v>PREPAIRED INSURANCE</v>
          </cell>
          <cell r="C317">
            <v>8347.6730000000007</v>
          </cell>
        </row>
        <row r="318">
          <cell r="A318" t="str">
            <v>772003</v>
          </cell>
          <cell r="B318" t="str">
            <v>PRE-PAID EXPENSES - OTHERS</v>
          </cell>
          <cell r="C318">
            <v>144314.69200000001</v>
          </cell>
        </row>
        <row r="319">
          <cell r="A319" t="str">
            <v>772011</v>
          </cell>
          <cell r="B319" t="str">
            <v>INTEREST ACCRUED ON ADVANCE</v>
          </cell>
          <cell r="C319">
            <v>110439.039</v>
          </cell>
        </row>
        <row r="320">
          <cell r="A320" t="str">
            <v>772012</v>
          </cell>
          <cell r="B320" t="str">
            <v>INTEREST ACCRUED ON PLACEME</v>
          </cell>
          <cell r="C320">
            <v>10696.93</v>
          </cell>
        </row>
        <row r="321">
          <cell r="A321" t="str">
            <v>772017</v>
          </cell>
          <cell r="B321" t="str">
            <v>OTHER RECEIVABLES</v>
          </cell>
          <cell r="C321">
            <v>218869.25099999999</v>
          </cell>
        </row>
        <row r="322">
          <cell r="A322" t="str">
            <v>773002</v>
          </cell>
          <cell r="B322" t="str">
            <v>OTHER ASSETS- ADV RENT PAID</v>
          </cell>
          <cell r="C322">
            <v>90783.07</v>
          </cell>
        </row>
        <row r="323">
          <cell r="A323" t="str">
            <v>774001</v>
          </cell>
          <cell r="B323" t="str">
            <v>OTHER ASSET-ADV.POSTAGE / T</v>
          </cell>
          <cell r="C323">
            <v>150</v>
          </cell>
        </row>
        <row r="324">
          <cell r="A324" t="str">
            <v>776006</v>
          </cell>
          <cell r="B324" t="str">
            <v>OTHER ASSETS A/C MARKUP REC</v>
          </cell>
          <cell r="C324">
            <v>-174.61600000000001</v>
          </cell>
        </row>
        <row r="325">
          <cell r="A325" t="str">
            <v>779001</v>
          </cell>
          <cell r="B325" t="str">
            <v>CASH IN TRANSIT</v>
          </cell>
          <cell r="C325">
            <v>0</v>
          </cell>
        </row>
        <row r="326">
          <cell r="A326" t="str">
            <v>779017</v>
          </cell>
          <cell r="B326" t="str">
            <v>O/A A/C TEZRAFTAR CASH EVEN</v>
          </cell>
          <cell r="C326">
            <v>15995.03</v>
          </cell>
        </row>
        <row r="327">
          <cell r="A327" t="str">
            <v>785001</v>
          </cell>
          <cell r="B327" t="str">
            <v>OTHER ASSETS - MEND</v>
          </cell>
          <cell r="C327">
            <v>10.036</v>
          </cell>
        </row>
        <row r="328">
          <cell r="A328" t="str">
            <v>795001</v>
          </cell>
          <cell r="B328" t="str">
            <v>PC &amp; SERVER -</v>
          </cell>
          <cell r="C328">
            <v>167095.69099999999</v>
          </cell>
        </row>
        <row r="329">
          <cell r="A329" t="str">
            <v>795002</v>
          </cell>
          <cell r="B329" t="str">
            <v>PRINTER/PERIPHERALS -</v>
          </cell>
          <cell r="C329">
            <v>4497.0200000000004</v>
          </cell>
        </row>
        <row r="330">
          <cell r="A330" t="str">
            <v>795003</v>
          </cell>
          <cell r="B330" t="str">
            <v>ELEC.EQIP. UPS/STABILIZER -</v>
          </cell>
          <cell r="C330">
            <v>52978.34</v>
          </cell>
        </row>
        <row r="331">
          <cell r="A331" t="str">
            <v>795004</v>
          </cell>
          <cell r="B331" t="str">
            <v>COMMUNICATION/NETWORKING</v>
          </cell>
          <cell r="C331">
            <v>20906.323</v>
          </cell>
        </row>
        <row r="332">
          <cell r="A332" t="str">
            <v>795005</v>
          </cell>
          <cell r="B332" t="str">
            <v>IT SOFTWARE</v>
          </cell>
          <cell r="C332">
            <v>81697.813999999998</v>
          </cell>
        </row>
        <row r="333">
          <cell r="A333" t="str">
            <v>821002</v>
          </cell>
          <cell r="B333" t="str">
            <v>FBC BILLS LODGED OUTWARD</v>
          </cell>
          <cell r="C333">
            <v>21400</v>
          </cell>
        </row>
        <row r="334">
          <cell r="A334" t="str">
            <v>822007</v>
          </cell>
          <cell r="B334" t="str">
            <v>FOREIGN DOCUMENTARY BILLS L</v>
          </cell>
          <cell r="C334">
            <v>567090</v>
          </cell>
        </row>
        <row r="335">
          <cell r="A335" t="str">
            <v>822008</v>
          </cell>
          <cell r="B335" t="str">
            <v>FOREIGN DOCUMENTARY BILLS L</v>
          </cell>
          <cell r="C335">
            <v>74937</v>
          </cell>
        </row>
        <row r="336">
          <cell r="A336" t="str">
            <v>823003</v>
          </cell>
          <cell r="B336" t="str">
            <v>CURTOMER'S LIABILITY L.G.</v>
          </cell>
          <cell r="C336">
            <v>3438681.5</v>
          </cell>
        </row>
        <row r="337">
          <cell r="A337" t="str">
            <v>824003</v>
          </cell>
          <cell r="B337" t="str">
            <v>CUSTOMER LIABILITY L.C. (CA</v>
          </cell>
          <cell r="C337">
            <v>10122901.199999999</v>
          </cell>
        </row>
        <row r="338">
          <cell r="A338" t="str">
            <v>824004</v>
          </cell>
          <cell r="B338" t="str">
            <v>CUSTOMER LIABILITY L.C. (IC</v>
          </cell>
          <cell r="C338">
            <v>190447</v>
          </cell>
        </row>
        <row r="339">
          <cell r="A339" t="str">
            <v>829001</v>
          </cell>
          <cell r="B339" t="str">
            <v>CUST LIAB. L/C ACCEPTANCE</v>
          </cell>
          <cell r="C339">
            <v>376297</v>
          </cell>
        </row>
        <row r="340">
          <cell r="A340" t="str">
            <v>835001</v>
          </cell>
          <cell r="B340" t="str">
            <v>CUSTOMER LIABILITY NIDF</v>
          </cell>
          <cell r="C340">
            <v>49.140999999999998</v>
          </cell>
        </row>
        <row r="341">
          <cell r="A341" t="str">
            <v>842012</v>
          </cell>
          <cell r="B341" t="str">
            <v>MAIN OFFICE ACCOUNT - BD</v>
          </cell>
          <cell r="C341">
            <v>0</v>
          </cell>
        </row>
        <row r="342">
          <cell r="A342" t="str">
            <v>861001</v>
          </cell>
          <cell r="B342" t="str">
            <v>EXPENDITURE ACCOUNT</v>
          </cell>
          <cell r="C342">
            <v>1277333.128</v>
          </cell>
        </row>
        <row r="343">
          <cell r="A343" t="str">
            <v>911001</v>
          </cell>
          <cell r="B343" t="str">
            <v>AUTO CAR FINANCE</v>
          </cell>
          <cell r="C343">
            <v>33996.629000000001</v>
          </cell>
        </row>
        <row r="344">
          <cell r="A344" t="str">
            <v>913003</v>
          </cell>
          <cell r="B344" t="str">
            <v>DUE FM CARD MEM-MC CLASSIC</v>
          </cell>
          <cell r="C344">
            <v>9300.5159999999996</v>
          </cell>
        </row>
        <row r="345">
          <cell r="A345" t="str">
            <v>913004</v>
          </cell>
          <cell r="B345" t="str">
            <v>DUE CARD MEM MC PREFERRED</v>
          </cell>
          <cell r="C345">
            <v>57956.089</v>
          </cell>
        </row>
        <row r="346">
          <cell r="A346" t="str">
            <v>915011</v>
          </cell>
          <cell r="B346" t="str">
            <v>ADVANCES CONSUMER-PIL FINAN</v>
          </cell>
          <cell r="C346">
            <v>16920413.366999999</v>
          </cell>
        </row>
        <row r="347">
          <cell r="A347" t="str">
            <v>921001</v>
          </cell>
          <cell r="B347" t="str">
            <v>ELECTRICAL &amp; OFFICE APPLIAN</v>
          </cell>
          <cell r="C347">
            <v>125866.291</v>
          </cell>
        </row>
        <row r="348">
          <cell r="A348" t="str">
            <v>922001</v>
          </cell>
          <cell r="B348" t="str">
            <v>VEHICLE OFFICE -</v>
          </cell>
          <cell r="C348">
            <v>27858</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Note-14"/>
      <sheetName val="Revenue-Fire-Marine-Motor"/>
    </sheetNames>
    <sheetDataSet>
      <sheetData sheetId="0" refreshError="1"/>
      <sheetData sheetId="1" refreshError="1"/>
      <sheetData sheetId="2" refreshError="1">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efreshError="1">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 val="AL905"/>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L 300407 (2)"/>
      <sheetName val="IE 300407 (2)"/>
      <sheetName val="Balance sheet"/>
      <sheetName val="Trade volumes"/>
      <sheetName val="TezRaftaar"/>
      <sheetName val="Advances and Deposits"/>
      <sheetName val="NPL"/>
      <sheetName val="HEAD COUNT"/>
      <sheetName val="December 06"/>
      <sheetName val="November 06"/>
    </sheetNames>
    <sheetDataSet>
      <sheetData sheetId="0"/>
      <sheetData sheetId="1" refreshError="1">
        <row r="4">
          <cell r="A4" t="str">
            <v>001001</v>
          </cell>
          <cell r="B4" t="str">
            <v>I/R ON LOANS / SMALL LOANS</v>
          </cell>
          <cell r="C4">
            <v>277800.04100000003</v>
          </cell>
        </row>
        <row r="5">
          <cell r="A5" t="str">
            <v>001005</v>
          </cell>
          <cell r="B5" t="str">
            <v>I/R ON  L.A.F.B.</v>
          </cell>
          <cell r="C5">
            <v>1211.9749999999999</v>
          </cell>
        </row>
        <row r="6">
          <cell r="A6" t="str">
            <v>001006</v>
          </cell>
          <cell r="B6" t="str">
            <v>I/R ON  L.T.R.</v>
          </cell>
          <cell r="C6">
            <v>85845.952000000005</v>
          </cell>
        </row>
        <row r="7">
          <cell r="A7" t="str">
            <v>001009</v>
          </cell>
          <cell r="B7" t="str">
            <v>SYNDICATION  LOAN</v>
          </cell>
          <cell r="C7">
            <v>260907.01500000001</v>
          </cell>
        </row>
        <row r="8">
          <cell r="A8" t="str">
            <v>001011</v>
          </cell>
          <cell r="B8" t="str">
            <v>I/R ON FOREIGN BILLS PURCHA</v>
          </cell>
          <cell r="C8">
            <v>3616.7669999999998</v>
          </cell>
        </row>
        <row r="9">
          <cell r="A9" t="str">
            <v>001012</v>
          </cell>
          <cell r="B9" t="str">
            <v>I/R ON P.A.D.</v>
          </cell>
          <cell r="C9">
            <v>227.983</v>
          </cell>
        </row>
        <row r="10">
          <cell r="A10" t="str">
            <v>001020</v>
          </cell>
          <cell r="B10" t="str">
            <v>I/R ON OVERDRAFTS</v>
          </cell>
          <cell r="C10">
            <v>56043.591999999997</v>
          </cell>
        </row>
        <row r="11">
          <cell r="A11" t="str">
            <v>001053</v>
          </cell>
          <cell r="B11" t="str">
            <v>CONSUMER LOAN</v>
          </cell>
          <cell r="C11">
            <v>915680.18099999998</v>
          </cell>
        </row>
        <row r="12">
          <cell r="A12" t="str">
            <v>001054</v>
          </cell>
          <cell r="B12" t="str">
            <v>CREDIT CARDS SILVER INCOME</v>
          </cell>
          <cell r="C12">
            <v>3505.9769999999999</v>
          </cell>
        </row>
        <row r="13">
          <cell r="A13" t="str">
            <v>001056</v>
          </cell>
          <cell r="B13" t="str">
            <v>CREDIT CARDS GOLD INCOME</v>
          </cell>
          <cell r="C13">
            <v>6130.0119999999997</v>
          </cell>
        </row>
        <row r="14">
          <cell r="A14" t="str">
            <v>002003</v>
          </cell>
          <cell r="B14" t="str">
            <v>PLACEMENTS/SPECIAL NOTICE A</v>
          </cell>
          <cell r="C14">
            <v>36539.866999999998</v>
          </cell>
        </row>
        <row r="15">
          <cell r="A15" t="str">
            <v>020001</v>
          </cell>
          <cell r="B15" t="str">
            <v>BILLS DISCOUNTED</v>
          </cell>
          <cell r="C15">
            <v>11915.1</v>
          </cell>
        </row>
        <row r="16">
          <cell r="A16" t="str">
            <v>025011</v>
          </cell>
          <cell r="B16" t="str">
            <v>OTHER AREA BRANCHES - OVERS</v>
          </cell>
          <cell r="C16">
            <v>139018.89199999999</v>
          </cell>
        </row>
        <row r="17">
          <cell r="A17" t="str">
            <v>025014</v>
          </cell>
          <cell r="B17" t="str">
            <v>MAIN OFFICE ACCOUNT</v>
          </cell>
          <cell r="C17">
            <v>95890.732999999993</v>
          </cell>
        </row>
        <row r="18">
          <cell r="A18" t="str">
            <v>062001</v>
          </cell>
          <cell r="B18" t="str">
            <v>PLS EXCHANGE-POUND STERLING</v>
          </cell>
          <cell r="C18">
            <v>641.82500000000005</v>
          </cell>
        </row>
        <row r="19">
          <cell r="A19" t="str">
            <v>062002</v>
          </cell>
          <cell r="B19" t="str">
            <v>PLS EXCHANGE-DOLLAR</v>
          </cell>
          <cell r="C19">
            <v>20396.917000000001</v>
          </cell>
        </row>
        <row r="20">
          <cell r="A20" t="str">
            <v>062004</v>
          </cell>
          <cell r="B20" t="str">
            <v>PLS EXCHANGE OTHER CURRENCI</v>
          </cell>
          <cell r="C20">
            <v>3640.2179999999998</v>
          </cell>
        </row>
        <row r="21">
          <cell r="A21" t="str">
            <v>062008</v>
          </cell>
          <cell r="B21" t="str">
            <v>INCOME ON EXCHANGE-EURO-OVE</v>
          </cell>
          <cell r="C21">
            <v>833.35199999999998</v>
          </cell>
        </row>
        <row r="22">
          <cell r="A22" t="str">
            <v>062009</v>
          </cell>
          <cell r="B22" t="str">
            <v>INCOME ON EXCHANGE-JAPAN YE</v>
          </cell>
          <cell r="C22">
            <v>-102.587</v>
          </cell>
        </row>
        <row r="23">
          <cell r="A23" t="str">
            <v>062010</v>
          </cell>
          <cell r="B23" t="str">
            <v>PLS EX-GAIN/LOSS ON REV. SW</v>
          </cell>
          <cell r="C23">
            <v>465.37599999999998</v>
          </cell>
        </row>
        <row r="24">
          <cell r="A24" t="str">
            <v>062012</v>
          </cell>
          <cell r="B24" t="str">
            <v>PLS EX-GAIN/LOSS ON REV. PA</v>
          </cell>
          <cell r="C24">
            <v>39982.165999999997</v>
          </cell>
        </row>
        <row r="25">
          <cell r="A25" t="str">
            <v>064002</v>
          </cell>
          <cell r="B25" t="str">
            <v>PLS COMMISSION-EXPORT BILLS</v>
          </cell>
          <cell r="C25">
            <v>3974.58</v>
          </cell>
        </row>
        <row r="26">
          <cell r="A26" t="str">
            <v>064003</v>
          </cell>
          <cell r="B26" t="str">
            <v>PLS COM ON IMPORT BILL</v>
          </cell>
          <cell r="C26">
            <v>3046.5</v>
          </cell>
        </row>
        <row r="27">
          <cell r="A27" t="str">
            <v>064004</v>
          </cell>
          <cell r="B27" t="str">
            <v>PLS COMMISSION-OPN. OF L/C</v>
          </cell>
          <cell r="C27">
            <v>8028.2839999999997</v>
          </cell>
        </row>
        <row r="28">
          <cell r="A28" t="str">
            <v>064008</v>
          </cell>
          <cell r="B28" t="str">
            <v>PLS COMMISSION-L.G. (INLAND</v>
          </cell>
          <cell r="C28">
            <v>14492.351000000001</v>
          </cell>
        </row>
        <row r="29">
          <cell r="A29" t="str">
            <v>064010</v>
          </cell>
          <cell r="B29" t="str">
            <v>PLS COMM. BILLS (FBC,IBC,ET</v>
          </cell>
          <cell r="C29">
            <v>220</v>
          </cell>
        </row>
        <row r="30">
          <cell r="A30" t="str">
            <v>064019</v>
          </cell>
          <cell r="B30" t="str">
            <v>FEE FOR RENDERING OTHER SER</v>
          </cell>
          <cell r="C30">
            <v>3437.915</v>
          </cell>
        </row>
        <row r="31">
          <cell r="A31" t="str">
            <v>064022</v>
          </cell>
          <cell r="B31" t="str">
            <v>PLS COM ON ISSUE OF NEW CHE</v>
          </cell>
          <cell r="C31">
            <v>1973.8579999999999</v>
          </cell>
        </row>
        <row r="32">
          <cell r="A32" t="str">
            <v>064031</v>
          </cell>
          <cell r="B32" t="str">
            <v>PL.COMMISSION-LC ADVISING (</v>
          </cell>
          <cell r="C32">
            <v>480</v>
          </cell>
        </row>
        <row r="33">
          <cell r="A33" t="str">
            <v>064089</v>
          </cell>
          <cell r="B33" t="str">
            <v>IFDBC</v>
          </cell>
          <cell r="C33">
            <v>8378.4699999999993</v>
          </cell>
        </row>
        <row r="34">
          <cell r="A34" t="str">
            <v>064090</v>
          </cell>
          <cell r="B34" t="str">
            <v>CREDIT CARDS - INTERCHANGE</v>
          </cell>
          <cell r="C34">
            <v>1223.011</v>
          </cell>
        </row>
        <row r="35">
          <cell r="A35" t="str">
            <v>064091</v>
          </cell>
          <cell r="B35" t="str">
            <v>IBG COMMISSION</v>
          </cell>
          <cell r="C35">
            <v>4948.63</v>
          </cell>
        </row>
        <row r="36">
          <cell r="A36" t="str">
            <v>064092</v>
          </cell>
          <cell r="B36" t="str">
            <v>MASTER CARD CASH ADVANCE FE</v>
          </cell>
          <cell r="C36">
            <v>715.63099999999997</v>
          </cell>
        </row>
        <row r="37">
          <cell r="A37" t="str">
            <v>065004</v>
          </cell>
          <cell r="B37" t="str">
            <v>SERVICE CHARGES ON STAFF LO</v>
          </cell>
          <cell r="C37">
            <v>0</v>
          </cell>
        </row>
        <row r="38">
          <cell r="A38" t="str">
            <v>066001</v>
          </cell>
          <cell r="B38" t="str">
            <v>LOCKERS</v>
          </cell>
          <cell r="C38">
            <v>350</v>
          </cell>
        </row>
        <row r="39">
          <cell r="A39" t="str">
            <v>069022</v>
          </cell>
          <cell r="B39" t="str">
            <v>TREASURY BILLS</v>
          </cell>
          <cell r="C39">
            <v>3654</v>
          </cell>
        </row>
        <row r="40">
          <cell r="A40" t="str">
            <v>069035</v>
          </cell>
          <cell r="B40" t="str">
            <v>GOVT OF PAKISTAN BOND</v>
          </cell>
          <cell r="C40">
            <v>3599.826</v>
          </cell>
        </row>
        <row r="41">
          <cell r="A41" t="str">
            <v>069070</v>
          </cell>
          <cell r="B41" t="str">
            <v>OTHERS</v>
          </cell>
          <cell r="C41">
            <v>81486.202000000005</v>
          </cell>
        </row>
        <row r="42">
          <cell r="A42" t="str">
            <v>069072</v>
          </cell>
          <cell r="B42" t="str">
            <v>GOVERNMENT OF INDONESIA USD</v>
          </cell>
          <cell r="C42">
            <v>46830.336000000003</v>
          </cell>
        </row>
        <row r="43">
          <cell r="A43" t="str">
            <v>069077</v>
          </cell>
          <cell r="B43" t="str">
            <v>INVESTMENT INCOME ON TABREE</v>
          </cell>
          <cell r="C43">
            <v>27575.089</v>
          </cell>
        </row>
        <row r="44">
          <cell r="A44" t="str">
            <v>078001</v>
          </cell>
          <cell r="B44" t="str">
            <v>PLS O/R-INCIDENTAL CHARGES</v>
          </cell>
          <cell r="C44">
            <v>2643.7020000000002</v>
          </cell>
        </row>
        <row r="45">
          <cell r="A45" t="str">
            <v>078054</v>
          </cell>
          <cell r="B45" t="str">
            <v>PLS O/R GAIN/LOSS ON NPLS</v>
          </cell>
          <cell r="C45">
            <v>1652.4280000000001</v>
          </cell>
        </row>
        <row r="46">
          <cell r="A46" t="str">
            <v>078057</v>
          </cell>
          <cell r="B46" t="str">
            <v>FACILITIES PROCESSING FEES</v>
          </cell>
          <cell r="C46">
            <v>6671.2</v>
          </cell>
        </row>
        <row r="47">
          <cell r="A47" t="str">
            <v>078078</v>
          </cell>
          <cell r="B47" t="str">
            <v>AMORTIZATION GAINS - GOP US</v>
          </cell>
          <cell r="C47">
            <v>-1123.5909999999999</v>
          </cell>
        </row>
        <row r="48">
          <cell r="A48" t="str">
            <v>078084</v>
          </cell>
          <cell r="B48" t="str">
            <v>CONSUMER LOAN - PREPAYMENT</v>
          </cell>
          <cell r="C48">
            <v>49638.796999999999</v>
          </cell>
        </row>
        <row r="49">
          <cell r="A49" t="str">
            <v>078085</v>
          </cell>
          <cell r="B49" t="str">
            <v>CONSUMER LOAN - MISC FEES</v>
          </cell>
          <cell r="C49">
            <v>167341.99400000001</v>
          </cell>
        </row>
        <row r="50">
          <cell r="A50" t="str">
            <v>078087</v>
          </cell>
          <cell r="B50" t="str">
            <v>CREDIT CARD - MISC FEES</v>
          </cell>
          <cell r="C50">
            <v>4003.761</v>
          </cell>
        </row>
        <row r="51">
          <cell r="A51" t="str">
            <v>078094</v>
          </cell>
          <cell r="B51" t="str">
            <v>BENEFIT SWITCH RELATED INCO</v>
          </cell>
          <cell r="C51">
            <v>1884.7850000000001</v>
          </cell>
        </row>
        <row r="52">
          <cell r="A52" t="str">
            <v>078099</v>
          </cell>
          <cell r="B52" t="str">
            <v>MISCELLANEOUS</v>
          </cell>
          <cell r="C52">
            <v>19.315000000000001</v>
          </cell>
        </row>
        <row r="53">
          <cell r="A53" t="str">
            <v>080001</v>
          </cell>
          <cell r="B53" t="str">
            <v>POSTAGE RECOVERIES - CORPOR</v>
          </cell>
          <cell r="C53">
            <v>3161.27</v>
          </cell>
        </row>
        <row r="54">
          <cell r="A54" t="str">
            <v>080002</v>
          </cell>
          <cell r="B54" t="str">
            <v>TELEX RECOVERIES</v>
          </cell>
          <cell r="C54">
            <v>9783.3220000000001</v>
          </cell>
        </row>
        <row r="55">
          <cell r="A55" t="str">
            <v>080003</v>
          </cell>
          <cell r="B55" t="str">
            <v>TELEGRAM RECOVERIES</v>
          </cell>
          <cell r="C55">
            <v>4285.8289999999997</v>
          </cell>
        </row>
        <row r="56">
          <cell r="A56" t="str">
            <v>080009</v>
          </cell>
          <cell r="B56" t="str">
            <v>CLEARING CHEQUE  RECOVERIES</v>
          </cell>
          <cell r="C56">
            <v>2522.85</v>
          </cell>
        </row>
        <row r="57">
          <cell r="A57" t="str">
            <v>080021</v>
          </cell>
          <cell r="B57" t="str">
            <v>TEZRAFTAAR TT REIMBURSEMENT</v>
          </cell>
          <cell r="C57">
            <v>36368.610999999997</v>
          </cell>
        </row>
        <row r="58">
          <cell r="A58" t="str">
            <v>080023</v>
          </cell>
          <cell r="B58" t="str">
            <v>INSURANCE RECOVERIES - CONS</v>
          </cell>
          <cell r="C58">
            <v>237390.21400000001</v>
          </cell>
        </row>
        <row r="59">
          <cell r="A59" t="str">
            <v>086001</v>
          </cell>
          <cell r="B59" t="str">
            <v>MARK UP AUTO CAR FINANCE</v>
          </cell>
          <cell r="C59">
            <v>1907.817</v>
          </cell>
        </row>
        <row r="60">
          <cell r="A60" t="str">
            <v>087081</v>
          </cell>
          <cell r="B60" t="str">
            <v>GAIN ON SALE OF INDONESIA U</v>
          </cell>
          <cell r="C60">
            <v>210816.52</v>
          </cell>
        </row>
        <row r="61">
          <cell r="A61" t="str">
            <v>087084</v>
          </cell>
          <cell r="B61" t="str">
            <v>GAIN ON SALE OF BONDS</v>
          </cell>
          <cell r="C61">
            <v>15166.396000000001</v>
          </cell>
        </row>
        <row r="62">
          <cell r="A62" t="str">
            <v>110018</v>
          </cell>
          <cell r="B62" t="str">
            <v>BORROWINGS FROM BANKS - FOR</v>
          </cell>
          <cell r="C62">
            <v>1827.6130000000001</v>
          </cell>
        </row>
        <row r="63">
          <cell r="A63" t="str">
            <v>112002</v>
          </cell>
          <cell r="B63" t="str">
            <v>UNITED NATIONAL BANK - UK</v>
          </cell>
          <cell r="C63">
            <v>53.137999999999998</v>
          </cell>
        </row>
        <row r="64">
          <cell r="A64" t="str">
            <v>114011</v>
          </cell>
          <cell r="B64" t="str">
            <v>INTEREST PAID - CURRENT ACC</v>
          </cell>
          <cell r="C64">
            <v>3754.0459999999998</v>
          </cell>
        </row>
        <row r="65">
          <cell r="A65" t="str">
            <v>114012</v>
          </cell>
          <cell r="B65" t="str">
            <v>INTEREST PAID - CALL ACCOUN</v>
          </cell>
          <cell r="C65">
            <v>481.29700000000003</v>
          </cell>
        </row>
        <row r="66">
          <cell r="A66" t="str">
            <v>122012</v>
          </cell>
          <cell r="B66" t="str">
            <v>SB DEPOSITS - BD</v>
          </cell>
          <cell r="C66">
            <v>3797.6280000000002</v>
          </cell>
        </row>
        <row r="67">
          <cell r="A67" t="str">
            <v>123013</v>
          </cell>
          <cell r="B67" t="str">
            <v>FIXED DEPOSITS BD</v>
          </cell>
          <cell r="C67">
            <v>375805.63799999998</v>
          </cell>
        </row>
        <row r="68">
          <cell r="A68" t="str">
            <v>123019</v>
          </cell>
          <cell r="B68" t="str">
            <v>FIXED DEPOSITS - US $</v>
          </cell>
          <cell r="C68">
            <v>513781.27799999999</v>
          </cell>
        </row>
        <row r="69">
          <cell r="A69" t="str">
            <v>123021</v>
          </cell>
          <cell r="B69" t="str">
            <v>FIXED DEPOSITS - POUND STER</v>
          </cell>
          <cell r="C69">
            <v>8919.2360000000008</v>
          </cell>
        </row>
        <row r="70">
          <cell r="A70" t="str">
            <v>130011</v>
          </cell>
          <cell r="B70" t="str">
            <v>OTHER AREA BRANCHES - OVERS</v>
          </cell>
          <cell r="C70">
            <v>2744.0830000000001</v>
          </cell>
        </row>
        <row r="71">
          <cell r="A71" t="str">
            <v>130014</v>
          </cell>
          <cell r="B71" t="str">
            <v>MAIN OFFICE ACCOUNT</v>
          </cell>
          <cell r="C71">
            <v>100284.53200000001</v>
          </cell>
        </row>
        <row r="72">
          <cell r="A72" t="str">
            <v>140010</v>
          </cell>
          <cell r="B72" t="str">
            <v>BASIC SALARIES - EXECUTIVES</v>
          </cell>
          <cell r="C72">
            <v>52765.2</v>
          </cell>
        </row>
        <row r="73">
          <cell r="A73" t="str">
            <v>140011</v>
          </cell>
          <cell r="B73" t="str">
            <v>BASIC SALARIES - OFFICERS</v>
          </cell>
          <cell r="C73">
            <v>130138.674</v>
          </cell>
        </row>
        <row r="74">
          <cell r="A74" t="str">
            <v>140012</v>
          </cell>
          <cell r="B74" t="str">
            <v>BASIC SALARIES - CLERICAL</v>
          </cell>
          <cell r="C74">
            <v>16815.599999999999</v>
          </cell>
        </row>
        <row r="75">
          <cell r="A75" t="str">
            <v>142001</v>
          </cell>
          <cell r="B75" t="str">
            <v>CASUAL LABOUR</v>
          </cell>
          <cell r="C75">
            <v>668</v>
          </cell>
        </row>
        <row r="76">
          <cell r="A76" t="str">
            <v>145020</v>
          </cell>
          <cell r="B76" t="str">
            <v>OTHER ALLOWANCES</v>
          </cell>
          <cell r="C76">
            <v>132938.56599999999</v>
          </cell>
        </row>
        <row r="77">
          <cell r="A77" t="str">
            <v>145061</v>
          </cell>
          <cell r="B77" t="str">
            <v>AIR TICKETS TO OVERSEAS STA</v>
          </cell>
          <cell r="C77">
            <v>17734.18</v>
          </cell>
        </row>
        <row r="78">
          <cell r="A78" t="str">
            <v>145064</v>
          </cell>
          <cell r="B78" t="str">
            <v>DISLOCATION ALLOWANCE</v>
          </cell>
          <cell r="C78">
            <v>479.642</v>
          </cell>
        </row>
        <row r="79">
          <cell r="A79" t="str">
            <v>145067</v>
          </cell>
          <cell r="B79" t="str">
            <v>TEZRAFTAR EVENING /FRIDAY A</v>
          </cell>
          <cell r="C79">
            <v>3385.25</v>
          </cell>
        </row>
        <row r="80">
          <cell r="A80" t="str">
            <v>148001</v>
          </cell>
          <cell r="B80" t="str">
            <v>MESSENGER / OFFICE BOYS</v>
          </cell>
          <cell r="C80">
            <v>3950</v>
          </cell>
        </row>
        <row r="81">
          <cell r="A81" t="str">
            <v>148005</v>
          </cell>
          <cell r="B81" t="str">
            <v>OUTSOURCED DRIVER CHARGES</v>
          </cell>
          <cell r="C81">
            <v>900</v>
          </cell>
        </row>
        <row r="82">
          <cell r="A82" t="str">
            <v>149004</v>
          </cell>
          <cell r="B82" t="str">
            <v>DSA STAFF SALARY</v>
          </cell>
          <cell r="C82">
            <v>16670.667000000001</v>
          </cell>
        </row>
        <row r="83">
          <cell r="A83" t="str">
            <v>149005</v>
          </cell>
          <cell r="B83" t="str">
            <v>DSA STAFF AGENCY FEE</v>
          </cell>
          <cell r="C83">
            <v>300</v>
          </cell>
        </row>
        <row r="84">
          <cell r="A84" t="str">
            <v>149007</v>
          </cell>
          <cell r="B84" t="str">
            <v>DSA STAFF SALES COMMISSION</v>
          </cell>
          <cell r="C84">
            <v>27141.65</v>
          </cell>
        </row>
        <row r="85">
          <cell r="A85" t="str">
            <v>149008</v>
          </cell>
          <cell r="B85" t="str">
            <v>DSA STAFF VISA EXPENSES</v>
          </cell>
          <cell r="C85">
            <v>868</v>
          </cell>
        </row>
        <row r="86">
          <cell r="A86" t="str">
            <v>149009</v>
          </cell>
          <cell r="B86" t="str">
            <v>DSA STAFF FOREIGN TRAVEL EX</v>
          </cell>
          <cell r="C86">
            <v>2050</v>
          </cell>
        </row>
        <row r="87">
          <cell r="A87" t="str">
            <v>150001</v>
          </cell>
          <cell r="B87" t="str">
            <v>OVERTIME</v>
          </cell>
          <cell r="C87">
            <v>286</v>
          </cell>
        </row>
        <row r="88">
          <cell r="A88" t="str">
            <v>152003</v>
          </cell>
          <cell r="B88" t="str">
            <v>MEDICAL CHECKUP EXPENSES</v>
          </cell>
          <cell r="C88">
            <v>40</v>
          </cell>
        </row>
        <row r="89">
          <cell r="A89" t="str">
            <v>152012</v>
          </cell>
          <cell r="B89" t="str">
            <v>MEDIACAL INSURANCE-OVS</v>
          </cell>
          <cell r="C89">
            <v>14657.934999999999</v>
          </cell>
        </row>
        <row r="90">
          <cell r="A90" t="str">
            <v>155011</v>
          </cell>
          <cell r="B90" t="str">
            <v>EOSB EXPATS</v>
          </cell>
          <cell r="C90">
            <v>7022.11</v>
          </cell>
        </row>
        <row r="91">
          <cell r="A91" t="str">
            <v>160010</v>
          </cell>
          <cell r="B91" t="str">
            <v>PROVIDENT FUND - EXECUTIVES</v>
          </cell>
          <cell r="C91">
            <v>264.55</v>
          </cell>
        </row>
        <row r="92">
          <cell r="A92" t="str">
            <v>162001</v>
          </cell>
          <cell r="B92" t="str">
            <v>BENEVOLENT FUND</v>
          </cell>
          <cell r="C92">
            <v>11.19</v>
          </cell>
        </row>
        <row r="93">
          <cell r="A93" t="str">
            <v>165001</v>
          </cell>
          <cell r="B93" t="str">
            <v>BONUS PAID  - (OFFICERS)</v>
          </cell>
          <cell r="C93">
            <v>16129.94</v>
          </cell>
        </row>
        <row r="94">
          <cell r="A94" t="str">
            <v>172001</v>
          </cell>
          <cell r="B94" t="str">
            <v>PERFORMANCE AWARDS</v>
          </cell>
          <cell r="C94">
            <v>16670.72</v>
          </cell>
        </row>
        <row r="95">
          <cell r="A95" t="str">
            <v>172002</v>
          </cell>
          <cell r="B95" t="str">
            <v>SALES DEVELOPMENT INCENTIVE</v>
          </cell>
          <cell r="C95">
            <v>10648.97</v>
          </cell>
        </row>
        <row r="96">
          <cell r="A96" t="str">
            <v>180001</v>
          </cell>
          <cell r="B96" t="str">
            <v>RENT - OFFICE</v>
          </cell>
          <cell r="C96">
            <v>81651.42</v>
          </cell>
        </row>
        <row r="97">
          <cell r="A97" t="str">
            <v>180002</v>
          </cell>
          <cell r="B97" t="str">
            <v>RENT - GODOWN</v>
          </cell>
          <cell r="C97">
            <v>1681.82</v>
          </cell>
        </row>
        <row r="98">
          <cell r="A98" t="str">
            <v>180011</v>
          </cell>
          <cell r="B98" t="str">
            <v>RATES &amp; TAXES - TRADE LICEN</v>
          </cell>
          <cell r="C98">
            <v>11120</v>
          </cell>
        </row>
        <row r="99">
          <cell r="A99" t="str">
            <v>180012</v>
          </cell>
          <cell r="B99" t="str">
            <v>RATES &amp; TAXES - COMMERCIAL</v>
          </cell>
          <cell r="C99">
            <v>7500.0060000000003</v>
          </cell>
        </row>
        <row r="100">
          <cell r="A100" t="str">
            <v>190001</v>
          </cell>
          <cell r="B100" t="str">
            <v>GAS - ELECTRICITY-OFFICE</v>
          </cell>
          <cell r="C100">
            <v>5157.3100000000004</v>
          </cell>
        </row>
        <row r="101">
          <cell r="A101" t="str">
            <v>190002</v>
          </cell>
          <cell r="B101" t="str">
            <v>GAS - ELECTRICITY-RESIDENCE</v>
          </cell>
          <cell r="C101">
            <v>26.32</v>
          </cell>
        </row>
        <row r="102">
          <cell r="A102" t="str">
            <v>195001</v>
          </cell>
          <cell r="B102" t="str">
            <v>INSURANCE-FIRE/THEIFT</v>
          </cell>
          <cell r="C102">
            <v>2905.538</v>
          </cell>
        </row>
        <row r="103">
          <cell r="A103" t="str">
            <v>195011</v>
          </cell>
          <cell r="B103" t="str">
            <v>GOSI LOCAL</v>
          </cell>
          <cell r="C103">
            <v>19316.853999999999</v>
          </cell>
        </row>
        <row r="104">
          <cell r="A104" t="str">
            <v>195012</v>
          </cell>
          <cell r="B104" t="str">
            <v>INSURANCE-FIRE/THEFT</v>
          </cell>
          <cell r="C104">
            <v>666.81</v>
          </cell>
        </row>
        <row r="105">
          <cell r="A105" t="str">
            <v>200002</v>
          </cell>
          <cell r="B105" t="str">
            <v>RETAINER'S FEES</v>
          </cell>
          <cell r="C105">
            <v>6246.5839999999998</v>
          </cell>
        </row>
        <row r="106">
          <cell r="A106" t="str">
            <v>200003</v>
          </cell>
          <cell r="B106" t="str">
            <v>STAMPS, POWER OF ATTORNEY E</v>
          </cell>
          <cell r="C106">
            <v>8.0950000000000006</v>
          </cell>
        </row>
        <row r="107">
          <cell r="A107" t="str">
            <v>200005</v>
          </cell>
          <cell r="B107" t="str">
            <v>LEGAL CHARGES - SAM</v>
          </cell>
          <cell r="C107">
            <v>3094.5</v>
          </cell>
        </row>
        <row r="108">
          <cell r="A108" t="str">
            <v>200006</v>
          </cell>
          <cell r="B108" t="str">
            <v>LEGAL CHARGES - STAFF MATTE</v>
          </cell>
          <cell r="C108">
            <v>45240</v>
          </cell>
        </row>
        <row r="109">
          <cell r="A109" t="str">
            <v>200007</v>
          </cell>
          <cell r="B109" t="str">
            <v>LEGAL CHARGES - OPERATIONS</v>
          </cell>
          <cell r="C109">
            <v>17406.829000000002</v>
          </cell>
        </row>
        <row r="110">
          <cell r="A110" t="str">
            <v>200008</v>
          </cell>
          <cell r="B110" t="str">
            <v>PROFESSIONAL &amp; CONSULTANCY</v>
          </cell>
          <cell r="C110">
            <v>10643</v>
          </cell>
        </row>
        <row r="111">
          <cell r="A111" t="str">
            <v>200015</v>
          </cell>
          <cell r="B111" t="str">
            <v>ARABIC TRANSLATION CHARGES</v>
          </cell>
          <cell r="C111">
            <v>88</v>
          </cell>
        </row>
        <row r="112">
          <cell r="A112" t="str">
            <v>205001</v>
          </cell>
          <cell r="B112" t="str">
            <v>POSTAGE</v>
          </cell>
          <cell r="C112">
            <v>2065</v>
          </cell>
        </row>
        <row r="113">
          <cell r="A113" t="str">
            <v>205005</v>
          </cell>
          <cell r="B113" t="str">
            <v>COURIER CHARGES - CORPORATE</v>
          </cell>
          <cell r="C113">
            <v>1905.0540000000001</v>
          </cell>
        </row>
        <row r="114">
          <cell r="A114" t="str">
            <v>206001</v>
          </cell>
          <cell r="B114" t="str">
            <v>TELEPHONE / TRUNK CALL - OF</v>
          </cell>
          <cell r="C114">
            <v>20408.494999999999</v>
          </cell>
        </row>
        <row r="115">
          <cell r="A115" t="str">
            <v>206011</v>
          </cell>
          <cell r="B115" t="str">
            <v>FAX - OFFICE</v>
          </cell>
          <cell r="C115">
            <v>260</v>
          </cell>
        </row>
        <row r="116">
          <cell r="A116" t="str">
            <v>207011</v>
          </cell>
          <cell r="B116" t="str">
            <v>TELEPHONE LINE FOR REUTERS/</v>
          </cell>
          <cell r="C116">
            <v>3529.6640000000002</v>
          </cell>
        </row>
        <row r="117">
          <cell r="A117" t="str">
            <v>208002</v>
          </cell>
          <cell r="B117" t="str">
            <v>RUETER FEE / SWIFT EXPENSES</v>
          </cell>
          <cell r="C117">
            <v>1579.972</v>
          </cell>
        </row>
        <row r="118">
          <cell r="A118" t="str">
            <v>208003</v>
          </cell>
          <cell r="B118" t="str">
            <v>SOFTWARE CHARGES</v>
          </cell>
          <cell r="C118">
            <v>511.03300000000002</v>
          </cell>
        </row>
        <row r="119">
          <cell r="A119" t="str">
            <v>208004</v>
          </cell>
          <cell r="B119" t="str">
            <v>USER LICENSE CHARGES</v>
          </cell>
          <cell r="C119">
            <v>223.08</v>
          </cell>
        </row>
        <row r="120">
          <cell r="A120" t="str">
            <v>208012</v>
          </cell>
          <cell r="B120" t="str">
            <v>BENEFIT SWITCH EXPENSES</v>
          </cell>
          <cell r="C120">
            <v>26738.28</v>
          </cell>
        </row>
        <row r="121">
          <cell r="A121" t="str">
            <v>215001</v>
          </cell>
          <cell r="B121" t="str">
            <v>AUDITOR'S FEES</v>
          </cell>
          <cell r="C121">
            <v>9095.6</v>
          </cell>
        </row>
        <row r="122">
          <cell r="A122" t="str">
            <v>215003</v>
          </cell>
          <cell r="B122" t="str">
            <v>OUT OF POCKET EXPENSES</v>
          </cell>
          <cell r="C122">
            <v>1210</v>
          </cell>
        </row>
        <row r="123">
          <cell r="A123" t="str">
            <v>218001</v>
          </cell>
          <cell r="B123" t="str">
            <v>DEPRECIATION-ELECTRICAL &amp; O</v>
          </cell>
          <cell r="C123">
            <v>-89.884</v>
          </cell>
        </row>
        <row r="124">
          <cell r="A124" t="str">
            <v>218002</v>
          </cell>
          <cell r="B124" t="str">
            <v>DEPRECIATION-FIRE EXTINGUIS</v>
          </cell>
          <cell r="C124">
            <v>132</v>
          </cell>
        </row>
        <row r="125">
          <cell r="A125" t="str">
            <v>219001</v>
          </cell>
          <cell r="B125" t="str">
            <v>DEPRECIATION -VEHICLE OFFIC</v>
          </cell>
          <cell r="C125">
            <v>1949.643</v>
          </cell>
        </row>
        <row r="126">
          <cell r="A126" t="str">
            <v>220012</v>
          </cell>
          <cell r="B126" t="str">
            <v>FURNITURE &amp; FIXTURES WOODEN</v>
          </cell>
          <cell r="C126">
            <v>985.202</v>
          </cell>
        </row>
        <row r="127">
          <cell r="A127" t="str">
            <v>221003</v>
          </cell>
          <cell r="B127" t="str">
            <v>DEPRECIATION-LEASE HOLD IMP</v>
          </cell>
          <cell r="C127">
            <v>4444.9979999999996</v>
          </cell>
        </row>
        <row r="128">
          <cell r="A128" t="str">
            <v>222001</v>
          </cell>
          <cell r="B128" t="str">
            <v>DEPRECIATION IT HARDWARE-PC</v>
          </cell>
          <cell r="C128">
            <v>10129.814</v>
          </cell>
        </row>
        <row r="129">
          <cell r="A129" t="str">
            <v>223001</v>
          </cell>
          <cell r="B129" t="str">
            <v>I T SOFTWARE</v>
          </cell>
          <cell r="C129">
            <v>1169.854</v>
          </cell>
        </row>
        <row r="130">
          <cell r="A130" t="str">
            <v>225002</v>
          </cell>
          <cell r="B130" t="str">
            <v>REPAIR - MACHINE/EQUIPMENT</v>
          </cell>
          <cell r="C130">
            <v>270</v>
          </cell>
        </row>
        <row r="131">
          <cell r="A131" t="str">
            <v>225004</v>
          </cell>
          <cell r="B131" t="str">
            <v>REPAIR - FURNITURE &amp; FIXTUR</v>
          </cell>
          <cell r="C131">
            <v>28</v>
          </cell>
        </row>
        <row r="132">
          <cell r="A132" t="str">
            <v>225007</v>
          </cell>
          <cell r="B132" t="str">
            <v>REPAIRS - I T HARDWARE</v>
          </cell>
          <cell r="C132">
            <v>3855.0030000000002</v>
          </cell>
        </row>
        <row r="133">
          <cell r="A133" t="str">
            <v>225008</v>
          </cell>
          <cell r="B133" t="str">
            <v>REPAIRS - CABLING</v>
          </cell>
          <cell r="C133">
            <v>55.98</v>
          </cell>
        </row>
        <row r="134">
          <cell r="A134" t="str">
            <v>225010</v>
          </cell>
          <cell r="B134" t="str">
            <v>VEHICLE REPAIR OFFICERS</v>
          </cell>
          <cell r="C134">
            <v>10</v>
          </cell>
        </row>
        <row r="135">
          <cell r="A135" t="str">
            <v>226001</v>
          </cell>
          <cell r="B135" t="str">
            <v>REPAIR REN &amp; MAINT. PREMISE</v>
          </cell>
          <cell r="C135">
            <v>1300.9000000000001</v>
          </cell>
        </row>
        <row r="136">
          <cell r="A136" t="str">
            <v>235001</v>
          </cell>
          <cell r="B136" t="str">
            <v>OFFICE STATIONERY</v>
          </cell>
          <cell r="C136">
            <v>2581.25</v>
          </cell>
        </row>
        <row r="137">
          <cell r="A137" t="str">
            <v>235002</v>
          </cell>
          <cell r="B137" t="str">
            <v>SECURITY STATIONERY</v>
          </cell>
          <cell r="C137">
            <v>416.51</v>
          </cell>
        </row>
        <row r="138">
          <cell r="A138" t="str">
            <v>235003</v>
          </cell>
          <cell r="B138" t="str">
            <v>PETTY STATIONERY</v>
          </cell>
          <cell r="C138">
            <v>1.8</v>
          </cell>
        </row>
        <row r="139">
          <cell r="A139" t="str">
            <v>235004</v>
          </cell>
          <cell r="B139" t="str">
            <v>PRINTING STATIONERY</v>
          </cell>
          <cell r="C139">
            <v>2871.88</v>
          </cell>
        </row>
        <row r="140">
          <cell r="A140" t="str">
            <v>235006</v>
          </cell>
          <cell r="B140" t="str">
            <v>COMPUTER STATIONERY (CONSUM</v>
          </cell>
          <cell r="C140">
            <v>940.2</v>
          </cell>
        </row>
        <row r="141">
          <cell r="A141" t="str">
            <v>235010</v>
          </cell>
          <cell r="B141" t="str">
            <v>BOOK BINDING CHARGES</v>
          </cell>
          <cell r="C141">
            <v>175</v>
          </cell>
        </row>
        <row r="142">
          <cell r="A142" t="str">
            <v>237001</v>
          </cell>
          <cell r="B142" t="str">
            <v>OFFICE RUNNING EXPENSES</v>
          </cell>
          <cell r="C142">
            <v>1266.23</v>
          </cell>
        </row>
        <row r="143">
          <cell r="A143" t="str">
            <v>237002</v>
          </cell>
          <cell r="B143" t="str">
            <v>JANITORIAL CHARGES</v>
          </cell>
          <cell r="C143">
            <v>3130</v>
          </cell>
        </row>
        <row r="144">
          <cell r="A144" t="str">
            <v>240005</v>
          </cell>
          <cell r="B144" t="str">
            <v>BILLBOARDS AND SIGNAGE</v>
          </cell>
          <cell r="C144">
            <v>363.92500000000001</v>
          </cell>
        </row>
        <row r="145">
          <cell r="A145" t="str">
            <v>240009</v>
          </cell>
          <cell r="B145" t="str">
            <v>PRESS ADVERTISING</v>
          </cell>
          <cell r="C145">
            <v>25979.047999999999</v>
          </cell>
        </row>
        <row r="146">
          <cell r="A146" t="str">
            <v>240015</v>
          </cell>
          <cell r="B146" t="str">
            <v>MISCELLANEOUS</v>
          </cell>
          <cell r="C146">
            <v>12410.817999999999</v>
          </cell>
        </row>
        <row r="147">
          <cell r="A147" t="str">
            <v>240021</v>
          </cell>
          <cell r="B147" t="str">
            <v>TELEPHONE DIRECTORY</v>
          </cell>
          <cell r="C147">
            <v>262.10599999999999</v>
          </cell>
        </row>
        <row r="148">
          <cell r="A148" t="str">
            <v>245001</v>
          </cell>
          <cell r="B148" t="str">
            <v>ENTERTAINMENT</v>
          </cell>
          <cell r="C148">
            <v>1404.5170000000001</v>
          </cell>
        </row>
        <row r="149">
          <cell r="A149" t="str">
            <v>245002</v>
          </cell>
          <cell r="B149" t="str">
            <v>CUSTOMERS GUESTS-OUTSIDE BA</v>
          </cell>
          <cell r="C149">
            <v>558.923</v>
          </cell>
        </row>
        <row r="150">
          <cell r="A150" t="str">
            <v>255006</v>
          </cell>
          <cell r="B150" t="str">
            <v>VEHICLE FUEL -OFFICE</v>
          </cell>
          <cell r="C150">
            <v>376</v>
          </cell>
        </row>
        <row r="151">
          <cell r="A151" t="str">
            <v>255007</v>
          </cell>
          <cell r="B151" t="str">
            <v>VEHICLE TAXES &amp; INS. EXECUT</v>
          </cell>
          <cell r="C151">
            <v>228.94499999999999</v>
          </cell>
        </row>
        <row r="152">
          <cell r="A152" t="str">
            <v>255009</v>
          </cell>
          <cell r="B152" t="str">
            <v>VEHICLE REPAIR -EXECUTIVES</v>
          </cell>
          <cell r="C152">
            <v>258.8</v>
          </cell>
        </row>
        <row r="153">
          <cell r="A153" t="str">
            <v>255010</v>
          </cell>
          <cell r="B153" t="str">
            <v>VEHICLE REPAIR -OFFICE</v>
          </cell>
          <cell r="C153">
            <v>91.5</v>
          </cell>
        </row>
        <row r="154">
          <cell r="A154" t="str">
            <v>260001</v>
          </cell>
          <cell r="B154" t="str">
            <v>SUBSCRIPTIONS PERIODICAL /</v>
          </cell>
          <cell r="C154">
            <v>172.6</v>
          </cell>
        </row>
        <row r="155">
          <cell r="A155" t="str">
            <v>260002</v>
          </cell>
          <cell r="B155" t="str">
            <v>SUBSCRIPTIONS INSTITUTIONS</v>
          </cell>
          <cell r="C155">
            <v>375</v>
          </cell>
        </row>
        <row r="156">
          <cell r="A156" t="str">
            <v>270006</v>
          </cell>
          <cell r="B156" t="str">
            <v>TRAVELLING INLAND HOTEL STA</v>
          </cell>
          <cell r="C156">
            <v>1948.067</v>
          </cell>
        </row>
        <row r="157">
          <cell r="A157" t="str">
            <v>270008</v>
          </cell>
          <cell r="B157" t="str">
            <v>TRAVELLING FOREIGN TA / DA</v>
          </cell>
          <cell r="C157">
            <v>3097.9189999999999</v>
          </cell>
        </row>
        <row r="158">
          <cell r="A158" t="str">
            <v>270009</v>
          </cell>
          <cell r="B158" t="str">
            <v>TRAVELLING FOREIGN HOTEL ST</v>
          </cell>
          <cell r="C158">
            <v>3390.1970000000001</v>
          </cell>
        </row>
        <row r="159">
          <cell r="A159" t="str">
            <v>270010</v>
          </cell>
          <cell r="B159" t="str">
            <v>TRAVELLING FOREIGN AIR-FARE</v>
          </cell>
          <cell r="C159">
            <v>850.24</v>
          </cell>
        </row>
        <row r="160">
          <cell r="A160" t="str">
            <v>271001</v>
          </cell>
          <cell r="B160" t="str">
            <v>SECURITY GUARDS CHARGES</v>
          </cell>
          <cell r="C160">
            <v>23220</v>
          </cell>
        </row>
        <row r="161">
          <cell r="A161" t="str">
            <v>272001</v>
          </cell>
          <cell r="B161" t="str">
            <v>CASH TRANSPORT CHARGES</v>
          </cell>
          <cell r="C161">
            <v>2084.2020000000002</v>
          </cell>
        </row>
        <row r="162">
          <cell r="A162" t="str">
            <v>275001</v>
          </cell>
          <cell r="B162" t="str">
            <v>CONVEYANCE (LOCAL)</v>
          </cell>
          <cell r="C162">
            <v>286.89999999999998</v>
          </cell>
        </row>
        <row r="163">
          <cell r="A163" t="str">
            <v>283001</v>
          </cell>
          <cell r="B163" t="str">
            <v>HOTEL</v>
          </cell>
          <cell r="C163">
            <v>1913.556</v>
          </cell>
        </row>
        <row r="164">
          <cell r="A164" t="str">
            <v>283003</v>
          </cell>
          <cell r="B164" t="str">
            <v>SEMINAR</v>
          </cell>
          <cell r="C164">
            <v>952.505</v>
          </cell>
        </row>
        <row r="165">
          <cell r="A165" t="str">
            <v>283004</v>
          </cell>
          <cell r="B165" t="str">
            <v>OTHERS</v>
          </cell>
          <cell r="C165">
            <v>1849.155</v>
          </cell>
        </row>
        <row r="166">
          <cell r="A166" t="str">
            <v>285007</v>
          </cell>
          <cell r="B166" t="str">
            <v>VISA EXP -VISITORS</v>
          </cell>
          <cell r="C166">
            <v>331</v>
          </cell>
        </row>
        <row r="167">
          <cell r="A167" t="str">
            <v>285008</v>
          </cell>
          <cell r="B167" t="str">
            <v>VISA EXP -STAFF</v>
          </cell>
          <cell r="C167">
            <v>2697.0720000000001</v>
          </cell>
        </row>
        <row r="168">
          <cell r="A168" t="str">
            <v>285011</v>
          </cell>
          <cell r="B168" t="str">
            <v>VISA DEBIT CARD COLLECTION</v>
          </cell>
          <cell r="C168">
            <v>7540.0050000000001</v>
          </cell>
        </row>
        <row r="169">
          <cell r="A169" t="str">
            <v>285021</v>
          </cell>
          <cell r="B169" t="str">
            <v>GUESTS EXPENSES</v>
          </cell>
          <cell r="C169">
            <v>71.424999999999997</v>
          </cell>
        </row>
        <row r="170">
          <cell r="A170" t="str">
            <v>285035</v>
          </cell>
          <cell r="B170" t="str">
            <v>WHITE WASH / PAINT OF BRANC</v>
          </cell>
          <cell r="C170">
            <v>38.799999999999997</v>
          </cell>
        </row>
        <row r="171">
          <cell r="A171" t="str">
            <v>285042</v>
          </cell>
          <cell r="B171" t="str">
            <v>CHEQUE RETURN CHARGES</v>
          </cell>
          <cell r="C171">
            <v>1335</v>
          </cell>
        </row>
        <row r="172">
          <cell r="A172" t="str">
            <v>285048</v>
          </cell>
          <cell r="B172" t="str">
            <v>CHARGES FOR TOILETRY ITEMS</v>
          </cell>
          <cell r="C172">
            <v>6</v>
          </cell>
        </row>
        <row r="173">
          <cell r="A173" t="str">
            <v>285088</v>
          </cell>
          <cell r="B173" t="str">
            <v>CREDIT CARD &amp; CONSUMER LOAN</v>
          </cell>
          <cell r="C173">
            <v>35222.288999999997</v>
          </cell>
        </row>
        <row r="174">
          <cell r="A174" t="str">
            <v>285090</v>
          </cell>
          <cell r="B174" t="str">
            <v>AFS MISC EXPENSES</v>
          </cell>
          <cell r="C174">
            <v>6740.5730000000003</v>
          </cell>
        </row>
        <row r="175">
          <cell r="A175" t="str">
            <v>285091</v>
          </cell>
          <cell r="B175" t="str">
            <v>MASTER CARD MISC EXPENSES</v>
          </cell>
          <cell r="C175">
            <v>2869.9929999999999</v>
          </cell>
        </row>
        <row r="176">
          <cell r="A176" t="str">
            <v>285092</v>
          </cell>
          <cell r="B176" t="str">
            <v>GIFT/GIVEWAYS EXP</v>
          </cell>
          <cell r="C176">
            <v>697.92399999999998</v>
          </cell>
        </row>
        <row r="177">
          <cell r="A177" t="str">
            <v>285094</v>
          </cell>
          <cell r="B177" t="str">
            <v>FOREIGN BANK CHARGES</v>
          </cell>
          <cell r="C177">
            <v>441.19499999999999</v>
          </cell>
        </row>
        <row r="178">
          <cell r="A178" t="str">
            <v>288001</v>
          </cell>
          <cell r="B178" t="str">
            <v>HO SHARE OF EXPENSES</v>
          </cell>
          <cell r="C178">
            <v>40440</v>
          </cell>
        </row>
        <row r="179">
          <cell r="A179" t="str">
            <v>290011</v>
          </cell>
          <cell r="B179" t="str">
            <v>IT CHARGES PAID TO HO</v>
          </cell>
          <cell r="C179">
            <v>3979.8330000000001</v>
          </cell>
        </row>
        <row r="185">
          <cell r="A185" t="str">
            <v>301011</v>
          </cell>
          <cell r="B185" t="str">
            <v>CAPITAL AT OVERSEAS BRANCHE</v>
          </cell>
          <cell r="C185">
            <v>2300000</v>
          </cell>
        </row>
        <row r="186">
          <cell r="A186" t="str">
            <v>307001</v>
          </cell>
          <cell r="B186" t="str">
            <v>SURPLUS/DIMINUTION ON REVAL</v>
          </cell>
          <cell r="C186">
            <v>288208.12099999998</v>
          </cell>
        </row>
        <row r="187">
          <cell r="A187" t="str">
            <v>309012</v>
          </cell>
          <cell r="B187" t="str">
            <v>UNREMITTED PROFIT OF FOREIG</v>
          </cell>
          <cell r="C187">
            <v>4470330.3289999999</v>
          </cell>
        </row>
        <row r="188">
          <cell r="A188" t="str">
            <v>321004</v>
          </cell>
          <cell r="B188" t="str">
            <v>CURRENT DEPOSITS (UNCLAIMED</v>
          </cell>
        </row>
        <row r="189">
          <cell r="A189" t="str">
            <v>321052</v>
          </cell>
          <cell r="B189" t="str">
            <v>CURRENT DEPOSITS BD</v>
          </cell>
          <cell r="C189">
            <v>4101406.9910000004</v>
          </cell>
        </row>
        <row r="190">
          <cell r="A190" t="str">
            <v>322012</v>
          </cell>
          <cell r="B190" t="str">
            <v>CALL DEPOSITS BD</v>
          </cell>
          <cell r="C190">
            <v>142389.19699999999</v>
          </cell>
        </row>
        <row r="191">
          <cell r="A191" t="str">
            <v>322015</v>
          </cell>
          <cell r="B191" t="str">
            <v>CALL DEPOSITS USD</v>
          </cell>
          <cell r="C191">
            <v>615.88800000000003</v>
          </cell>
        </row>
        <row r="192">
          <cell r="A192" t="str">
            <v>322016</v>
          </cell>
          <cell r="B192" t="str">
            <v>CALL DEPOSITS POUND STLG</v>
          </cell>
          <cell r="C192">
            <v>1098.838</v>
          </cell>
        </row>
        <row r="193">
          <cell r="A193" t="str">
            <v>322018</v>
          </cell>
          <cell r="B193" t="str">
            <v>CALL DEPOSITS EURO</v>
          </cell>
          <cell r="C193">
            <v>15.659000000000001</v>
          </cell>
        </row>
        <row r="194">
          <cell r="A194" t="str">
            <v>322021</v>
          </cell>
          <cell r="B194" t="str">
            <v>AL-AMMAN DEPOSITS - BAHRAIN</v>
          </cell>
          <cell r="C194">
            <v>706296.98700000008</v>
          </cell>
        </row>
        <row r="195">
          <cell r="A195" t="str">
            <v>325001</v>
          </cell>
          <cell r="B195" t="str">
            <v>FOREIGN CURRENCY CD US $</v>
          </cell>
          <cell r="C195">
            <v>1014700.1670000001</v>
          </cell>
        </row>
        <row r="196">
          <cell r="A196" t="str">
            <v>325002</v>
          </cell>
          <cell r="B196" t="str">
            <v>FOREIGN CURRENCY CD P.STG.</v>
          </cell>
          <cell r="C196">
            <v>2027.2049999999999</v>
          </cell>
        </row>
        <row r="197">
          <cell r="A197" t="str">
            <v>341001</v>
          </cell>
          <cell r="B197" t="str">
            <v>MARGIN ON LG -</v>
          </cell>
          <cell r="C197">
            <v>28338</v>
          </cell>
        </row>
        <row r="198">
          <cell r="A198" t="str">
            <v>342001</v>
          </cell>
          <cell r="B198" t="str">
            <v>SUNDRY DEPOSITS-MARGIN ON L</v>
          </cell>
          <cell r="C198">
            <v>80199</v>
          </cell>
        </row>
        <row r="199">
          <cell r="A199" t="str">
            <v>343035</v>
          </cell>
          <cell r="B199" t="str">
            <v>SD/SC SAUDI RIYAL</v>
          </cell>
          <cell r="C199">
            <v>0</v>
          </cell>
        </row>
        <row r="200">
          <cell r="A200" t="str">
            <v>343040</v>
          </cell>
          <cell r="B200" t="str">
            <v>SD/SC EURO</v>
          </cell>
          <cell r="C200">
            <v>0</v>
          </cell>
        </row>
        <row r="201">
          <cell r="A201" t="str">
            <v>343073</v>
          </cell>
          <cell r="B201" t="str">
            <v>SD/SC PAKISTAN SCHOOL FEE</v>
          </cell>
          <cell r="C201">
            <v>0</v>
          </cell>
        </row>
        <row r="202">
          <cell r="A202" t="str">
            <v>343089</v>
          </cell>
          <cell r="B202" t="str">
            <v>CASH RECEIVED FOR TEZRAFTAR</v>
          </cell>
          <cell r="C202">
            <v>0</v>
          </cell>
        </row>
        <row r="203">
          <cell r="A203" t="str">
            <v>344001</v>
          </cell>
          <cell r="B203" t="str">
            <v>SUD CE A/C ACCOUNTS DEPARTM</v>
          </cell>
          <cell r="C203">
            <v>46774.389000000003</v>
          </cell>
        </row>
        <row r="204">
          <cell r="A204" t="str">
            <v>344008</v>
          </cell>
          <cell r="B204" t="str">
            <v>SD.A/C SUNDRY FDR</v>
          </cell>
          <cell r="C204">
            <v>0</v>
          </cell>
        </row>
        <row r="205">
          <cell r="A205" t="str">
            <v>344024</v>
          </cell>
          <cell r="B205" t="str">
            <v>CUSTOMER SALARY BAHRAIN</v>
          </cell>
          <cell r="C205">
            <v>0</v>
          </cell>
        </row>
        <row r="206">
          <cell r="A206" t="str">
            <v>344033</v>
          </cell>
          <cell r="B206" t="str">
            <v>S.CREDITORS NOSTRO DEUSTCHE</v>
          </cell>
          <cell r="C206">
            <v>0</v>
          </cell>
        </row>
        <row r="207">
          <cell r="A207" t="str">
            <v>344051</v>
          </cell>
          <cell r="B207" t="str">
            <v>SUNDRY DEPOSIT A/C BANK BUY</v>
          </cell>
          <cell r="C207">
            <v>36117.091</v>
          </cell>
        </row>
        <row r="208">
          <cell r="A208" t="str">
            <v>344062</v>
          </cell>
          <cell r="B208" t="str">
            <v>S/CREDIT CARD PAYMENT THROU</v>
          </cell>
          <cell r="C208">
            <v>4765.7290000000003</v>
          </cell>
        </row>
        <row r="209">
          <cell r="A209" t="str">
            <v>344066</v>
          </cell>
          <cell r="B209" t="str">
            <v>UN-PAID TEZRAFTAAR</v>
          </cell>
          <cell r="C209">
            <v>3664.5120000000002</v>
          </cell>
        </row>
        <row r="210">
          <cell r="A210" t="str">
            <v>344068</v>
          </cell>
          <cell r="B210" t="str">
            <v>CASH MASTER CARD</v>
          </cell>
          <cell r="C210">
            <v>-13287.953</v>
          </cell>
        </row>
        <row r="211">
          <cell r="A211" t="str">
            <v>344078</v>
          </cell>
          <cell r="B211" t="str">
            <v>TT / DD/FDD HOME REMITT. CA</v>
          </cell>
          <cell r="C211">
            <v>0</v>
          </cell>
        </row>
        <row r="212">
          <cell r="A212" t="str">
            <v>344082</v>
          </cell>
          <cell r="B212" t="str">
            <v>REMITT. CASH</v>
          </cell>
          <cell r="C212">
            <v>0</v>
          </cell>
        </row>
        <row r="213">
          <cell r="A213" t="str">
            <v>344088</v>
          </cell>
          <cell r="B213" t="str">
            <v>UN-CLAIMED DEPOSITS</v>
          </cell>
        </row>
        <row r="214">
          <cell r="A214" t="str">
            <v>344092</v>
          </cell>
          <cell r="B214" t="str">
            <v>UNCLAIMED PAYORDER</v>
          </cell>
          <cell r="C214">
            <v>51173.116999999998</v>
          </cell>
        </row>
        <row r="215">
          <cell r="A215" t="str">
            <v>346011</v>
          </cell>
          <cell r="B215" t="str">
            <v>KEY DEPOSIT LOCKERS - OVERS</v>
          </cell>
          <cell r="C215">
            <v>1265</v>
          </cell>
        </row>
        <row r="216">
          <cell r="A216" t="str">
            <v>349001</v>
          </cell>
          <cell r="B216" t="str">
            <v>SD-CLEARING ADJUSTMENT</v>
          </cell>
          <cell r="C216">
            <v>0</v>
          </cell>
        </row>
        <row r="217">
          <cell r="A217" t="str">
            <v>349012</v>
          </cell>
          <cell r="B217" t="str">
            <v>SE-CLEARING ADJUSTMENT-OVER</v>
          </cell>
          <cell r="C217">
            <v>0</v>
          </cell>
        </row>
        <row r="218">
          <cell r="A218" t="str">
            <v>359008</v>
          </cell>
          <cell r="B218" t="str">
            <v>EXCESS CASH</v>
          </cell>
        </row>
        <row r="219">
          <cell r="A219" t="str">
            <v>359067</v>
          </cell>
          <cell r="B219" t="str">
            <v>SD G.P.F</v>
          </cell>
        </row>
        <row r="220">
          <cell r="A220" t="str">
            <v>359069</v>
          </cell>
          <cell r="B220" t="str">
            <v>SD B.F (OLD OPTION)</v>
          </cell>
          <cell r="C220">
            <v>7.468</v>
          </cell>
        </row>
        <row r="221">
          <cell r="A221" t="str">
            <v>359070</v>
          </cell>
          <cell r="B221" t="str">
            <v>SD-B.F.(NEW OPTION)</v>
          </cell>
          <cell r="C221">
            <v>9.8520000000000003</v>
          </cell>
        </row>
        <row r="222">
          <cell r="A222" t="str">
            <v>359073</v>
          </cell>
          <cell r="B222" t="str">
            <v>SD MONETARY ASSISTANCE</v>
          </cell>
          <cell r="C222">
            <v>0.80900000000000005</v>
          </cell>
        </row>
        <row r="223">
          <cell r="A223" t="str">
            <v>359083</v>
          </cell>
          <cell r="B223" t="str">
            <v>SD PARKING ACCOUNT</v>
          </cell>
          <cell r="C223">
            <v>0</v>
          </cell>
        </row>
        <row r="224">
          <cell r="A224" t="str">
            <v>359096</v>
          </cell>
          <cell r="B224" t="str">
            <v>CASH PURGED IN ATM</v>
          </cell>
          <cell r="C224">
            <v>360</v>
          </cell>
        </row>
        <row r="225">
          <cell r="A225" t="str">
            <v>361011</v>
          </cell>
          <cell r="B225" t="str">
            <v>CURRENT DEPOSITS - BANKS</v>
          </cell>
          <cell r="C225">
            <v>2743.6210000000001</v>
          </cell>
        </row>
        <row r="226">
          <cell r="A226" t="str">
            <v>366011</v>
          </cell>
          <cell r="B226" t="str">
            <v>DEPOSITS / PLACEMENTS FROM</v>
          </cell>
          <cell r="C226">
            <v>113100</v>
          </cell>
        </row>
        <row r="227">
          <cell r="A227" t="str">
            <v>366012</v>
          </cell>
          <cell r="B227" t="str">
            <v>CURRENT DEPOSITS UBL OVERSE</v>
          </cell>
          <cell r="C227">
            <v>6726.4430000000002</v>
          </cell>
        </row>
        <row r="228">
          <cell r="A228" t="str">
            <v>381012</v>
          </cell>
          <cell r="B228" t="str">
            <v>PLS SAVING DEP-BD OVERSEAS</v>
          </cell>
          <cell r="C228">
            <v>1419063.817</v>
          </cell>
        </row>
        <row r="229">
          <cell r="A229" t="str">
            <v>401021</v>
          </cell>
          <cell r="B229" t="str">
            <v>FIXED DEPOSITS BD - ONE MON</v>
          </cell>
          <cell r="C229">
            <v>9548702.5559999999</v>
          </cell>
        </row>
        <row r="230">
          <cell r="A230" t="str">
            <v>401022</v>
          </cell>
          <cell r="B230" t="str">
            <v>FIXED DEP. BD - THREE MONTH</v>
          </cell>
          <cell r="C230">
            <v>2530296.8480000002</v>
          </cell>
        </row>
        <row r="231">
          <cell r="A231" t="str">
            <v>401023</v>
          </cell>
          <cell r="B231" t="str">
            <v>FIXED DEPOSITS BD - SIX MON</v>
          </cell>
          <cell r="C231">
            <v>2733308.8459999999</v>
          </cell>
        </row>
        <row r="232">
          <cell r="A232" t="str">
            <v>401024</v>
          </cell>
          <cell r="B232" t="str">
            <v>FIXED DEPOSITS BD - ONE YEA</v>
          </cell>
          <cell r="C232">
            <v>777931.55500000005</v>
          </cell>
        </row>
        <row r="233">
          <cell r="A233" t="str">
            <v>401025</v>
          </cell>
          <cell r="B233" t="str">
            <v>FIXED DEPOSITS BD (2M)</v>
          </cell>
          <cell r="C233">
            <v>44703.099000000002</v>
          </cell>
        </row>
        <row r="234">
          <cell r="A234" t="str">
            <v>405001</v>
          </cell>
          <cell r="B234" t="str">
            <v>FC. FIXED DEP. US$ - 3 MONT</v>
          </cell>
          <cell r="C234">
            <v>10036398.499</v>
          </cell>
        </row>
        <row r="235">
          <cell r="A235" t="str">
            <v>405002</v>
          </cell>
          <cell r="B235" t="str">
            <v>FC. FIXED DEP. US$ - 6 MONT</v>
          </cell>
          <cell r="C235">
            <v>1865172.206</v>
          </cell>
        </row>
        <row r="236">
          <cell r="A236" t="str">
            <v>405003</v>
          </cell>
          <cell r="B236" t="str">
            <v>FC. FIXED DEPOSITS US $ - O</v>
          </cell>
          <cell r="C236">
            <v>100237.882</v>
          </cell>
        </row>
        <row r="237">
          <cell r="A237" t="str">
            <v>405013</v>
          </cell>
          <cell r="B237" t="str">
            <v>FC. FIXED DEP. GBP - 1 YEAR</v>
          </cell>
          <cell r="C237">
            <v>6955.9669999999996</v>
          </cell>
        </row>
        <row r="238">
          <cell r="A238" t="str">
            <v>405041</v>
          </cell>
          <cell r="B238" t="str">
            <v>FC. FIXED DEP. US$ - 1 MONT</v>
          </cell>
          <cell r="C238">
            <v>5754809.3490000004</v>
          </cell>
        </row>
        <row r="239">
          <cell r="A239" t="str">
            <v>405042</v>
          </cell>
          <cell r="B239" t="str">
            <v>FC. FIXED DEP. GBP - 1 MONT</v>
          </cell>
          <cell r="C239">
            <v>890342.36699999997</v>
          </cell>
        </row>
        <row r="240">
          <cell r="A240" t="str">
            <v>421001</v>
          </cell>
          <cell r="B240" t="str">
            <v>PAYORDER ISSUED</v>
          </cell>
          <cell r="C240">
            <v>264343.58399999997</v>
          </cell>
        </row>
        <row r="241">
          <cell r="A241" t="str">
            <v>434003</v>
          </cell>
          <cell r="B241" t="str">
            <v>PROVISION FOR INCENTIVE/AWA</v>
          </cell>
          <cell r="C241">
            <v>44968.555999999997</v>
          </cell>
        </row>
        <row r="242">
          <cell r="A242" t="str">
            <v>434018</v>
          </cell>
          <cell r="B242" t="str">
            <v>PROVISION FOR STAFF BENEFIT</v>
          </cell>
          <cell r="C242">
            <v>44072.834999999999</v>
          </cell>
        </row>
        <row r="243">
          <cell r="A243" t="str">
            <v>434019</v>
          </cell>
          <cell r="B243" t="str">
            <v>PROVISION FOR LEGAL &amp;PROF C</v>
          </cell>
          <cell r="C243">
            <v>54470.6</v>
          </cell>
        </row>
        <row r="244">
          <cell r="A244" t="str">
            <v>434020</v>
          </cell>
          <cell r="B244" t="str">
            <v>PROVISION FOR SUBSCRIPTION</v>
          </cell>
          <cell r="C244">
            <v>4440.009</v>
          </cell>
        </row>
        <row r="245">
          <cell r="A245" t="str">
            <v>434021</v>
          </cell>
          <cell r="B245" t="str">
            <v>PROVISION FOR BONUS PAYABLE</v>
          </cell>
          <cell r="C245">
            <v>16129.94</v>
          </cell>
        </row>
        <row r="246">
          <cell r="A246" t="str">
            <v>434024</v>
          </cell>
          <cell r="B246" t="str">
            <v>PROVISION FOR ELECTRICITY</v>
          </cell>
          <cell r="C246">
            <v>250</v>
          </cell>
        </row>
        <row r="247">
          <cell r="A247" t="str">
            <v>434025</v>
          </cell>
          <cell r="B247" t="str">
            <v>PROVISION FOR TELEPHONE</v>
          </cell>
          <cell r="C247">
            <v>500</v>
          </cell>
        </row>
        <row r="248">
          <cell r="A248" t="str">
            <v>434028</v>
          </cell>
          <cell r="B248" t="str">
            <v>PROVISION FOR RENT,RATE &amp; T</v>
          </cell>
          <cell r="C248">
            <v>100</v>
          </cell>
        </row>
        <row r="249">
          <cell r="A249" t="str">
            <v>434098</v>
          </cell>
          <cell r="B249" t="str">
            <v>PROVISION FOR OTHER EXPENSE</v>
          </cell>
          <cell r="C249">
            <v>181208.41200000001</v>
          </cell>
        </row>
        <row r="250">
          <cell r="A250" t="str">
            <v>461011</v>
          </cell>
          <cell r="B250" t="str">
            <v>GENERAL PROVISION FOR CONSU</v>
          </cell>
          <cell r="C250">
            <v>390395.685</v>
          </cell>
        </row>
        <row r="251">
          <cell r="A251" t="str">
            <v>467001</v>
          </cell>
          <cell r="B251" t="str">
            <v>FURNITURE &amp; FIXTURES WOODEN</v>
          </cell>
          <cell r="C251">
            <v>42537.171999999999</v>
          </cell>
        </row>
        <row r="252">
          <cell r="A252" t="str">
            <v>471002</v>
          </cell>
          <cell r="B252" t="str">
            <v>PROVISION FOR GRATUITY -</v>
          </cell>
          <cell r="C252">
            <v>5337.1549999999997</v>
          </cell>
        </row>
        <row r="253">
          <cell r="A253" t="str">
            <v>471021</v>
          </cell>
          <cell r="B253" t="str">
            <v>END SERVICE BENEFITS - OVS.</v>
          </cell>
          <cell r="C253">
            <v>14601.31</v>
          </cell>
        </row>
        <row r="254">
          <cell r="A254" t="str">
            <v>473001</v>
          </cell>
          <cell r="B254" t="str">
            <v>SPECIFIC RESERVE-NPLS</v>
          </cell>
          <cell r="C254">
            <v>1617205.8570000001</v>
          </cell>
        </row>
        <row r="255">
          <cell r="A255" t="str">
            <v>475033</v>
          </cell>
          <cell r="B255" t="str">
            <v>SURPLUS/DEFICIT ON REVALUA.</v>
          </cell>
          <cell r="C255">
            <v>-288188.12099999998</v>
          </cell>
        </row>
        <row r="256">
          <cell r="A256" t="str">
            <v>501001</v>
          </cell>
          <cell r="B256" t="str">
            <v>ELECTRICAL &amp; OFFICE APPLIAN</v>
          </cell>
          <cell r="C256">
            <v>48690.921999999999</v>
          </cell>
        </row>
        <row r="257">
          <cell r="A257" t="str">
            <v>502001</v>
          </cell>
          <cell r="B257" t="str">
            <v>ACC. DEPRECIATION - VEHICLE</v>
          </cell>
          <cell r="C257">
            <v>14999.713</v>
          </cell>
        </row>
        <row r="258">
          <cell r="A258" t="str">
            <v>503001</v>
          </cell>
          <cell r="B258" t="str">
            <v>PC &amp; SERVER</v>
          </cell>
          <cell r="C258">
            <v>152438.16399999999</v>
          </cell>
        </row>
        <row r="259">
          <cell r="A259" t="str">
            <v>503005</v>
          </cell>
          <cell r="B259" t="str">
            <v>ACCUMULATED AMORTIZATION -</v>
          </cell>
          <cell r="C259">
            <v>52187.775000000001</v>
          </cell>
        </row>
        <row r="260">
          <cell r="A260" t="str">
            <v>504003</v>
          </cell>
          <cell r="B260" t="str">
            <v>AMORTIZATION - LEASEHOLD IM</v>
          </cell>
          <cell r="C260">
            <v>54147.612000000001</v>
          </cell>
        </row>
        <row r="261">
          <cell r="A261" t="str">
            <v>527004</v>
          </cell>
          <cell r="B261" t="str">
            <v>INCOME RECIEVED IN ADV.-DEM</v>
          </cell>
          <cell r="C261">
            <v>29053.040000000001</v>
          </cell>
        </row>
        <row r="262">
          <cell r="A262" t="str">
            <v>529053</v>
          </cell>
          <cell r="B262" t="str">
            <v>INTEREST PAYABLE ON TIME DE</v>
          </cell>
          <cell r="C262">
            <v>160063.95000000001</v>
          </cell>
        </row>
        <row r="263">
          <cell r="A263" t="str">
            <v>529056</v>
          </cell>
          <cell r="B263" t="str">
            <v>INTEREST PAYABLE ON DEPOSIT</v>
          </cell>
          <cell r="C263">
            <v>4393.5550000000003</v>
          </cell>
        </row>
        <row r="264">
          <cell r="A264" t="str">
            <v>529059</v>
          </cell>
          <cell r="B264" t="str">
            <v>UN-EARNED COMMISSION</v>
          </cell>
          <cell r="C264">
            <v>20950.087</v>
          </cell>
        </row>
        <row r="265">
          <cell r="A265" t="str">
            <v>532012</v>
          </cell>
          <cell r="B265" t="str">
            <v>INT ON STUCK UP D/FUL DEBTS</v>
          </cell>
          <cell r="C265">
            <v>629095.63399999996</v>
          </cell>
        </row>
        <row r="266">
          <cell r="A266" t="str">
            <v>541008</v>
          </cell>
          <cell r="B266" t="str">
            <v>BILLS FOR COLLECTION-INWARD</v>
          </cell>
          <cell r="C266">
            <v>392190</v>
          </cell>
        </row>
        <row r="267">
          <cell r="A267" t="str">
            <v>542008</v>
          </cell>
          <cell r="B267" t="str">
            <v>FOREIGN DOCUMENTARY BILLS F</v>
          </cell>
          <cell r="C267">
            <v>298410</v>
          </cell>
        </row>
        <row r="268">
          <cell r="A268" t="str">
            <v>543003</v>
          </cell>
          <cell r="B268" t="str">
            <v>BANKERS LIABILITY L.G.</v>
          </cell>
          <cell r="C268">
            <v>4205937.38</v>
          </cell>
        </row>
        <row r="269">
          <cell r="A269" t="str">
            <v>544003</v>
          </cell>
          <cell r="B269" t="str">
            <v>BANKER LIABILITY L.C. (CASH</v>
          </cell>
          <cell r="C269">
            <v>10281771.699999999</v>
          </cell>
        </row>
        <row r="270">
          <cell r="A270" t="str">
            <v>544004</v>
          </cell>
          <cell r="B270" t="str">
            <v>BANKER LIABILITY L.C. (ICA)</v>
          </cell>
          <cell r="C270">
            <v>126705</v>
          </cell>
        </row>
        <row r="271">
          <cell r="A271" t="str">
            <v>549001</v>
          </cell>
          <cell r="B271" t="str">
            <v>BANKERS LIAB L/C ACCEPTANCE</v>
          </cell>
          <cell r="C271">
            <v>369064</v>
          </cell>
        </row>
        <row r="272">
          <cell r="A272" t="str">
            <v>555001</v>
          </cell>
          <cell r="B272" t="str">
            <v>BANKERS LIABILITY NIDF</v>
          </cell>
          <cell r="C272">
            <v>-2E-3</v>
          </cell>
        </row>
        <row r="273">
          <cell r="A273" t="str">
            <v>581001</v>
          </cell>
          <cell r="B273" t="str">
            <v>INCOME ACCOUNT</v>
          </cell>
          <cell r="C273">
            <v>2928741.2570000002</v>
          </cell>
        </row>
        <row r="274">
          <cell r="A274" t="str">
            <v>602012</v>
          </cell>
          <cell r="B274" t="str">
            <v>CASH ON HAND BD (BAHRAIN ON</v>
          </cell>
          <cell r="C274">
            <v>108156.632</v>
          </cell>
        </row>
        <row r="275">
          <cell r="A275" t="str">
            <v>603032</v>
          </cell>
          <cell r="B275" t="str">
            <v>CENTRAL BANK OF BAHRAIN</v>
          </cell>
          <cell r="C275">
            <v>213338.84099999999</v>
          </cell>
        </row>
        <row r="276">
          <cell r="A276" t="str">
            <v>605013</v>
          </cell>
          <cell r="B276" t="str">
            <v>CENTRAL BANK OF BAHRAIN</v>
          </cell>
          <cell r="C276">
            <v>1170000</v>
          </cell>
        </row>
        <row r="277">
          <cell r="A277" t="str">
            <v>608018</v>
          </cell>
          <cell r="B277" t="str">
            <v>BALANCE WITH FOREIGN BANKS</v>
          </cell>
          <cell r="C277">
            <v>8010.3</v>
          </cell>
        </row>
        <row r="278">
          <cell r="A278" t="str">
            <v>608019</v>
          </cell>
          <cell r="B278" t="str">
            <v>BALANCE WITH FOREIGN BANKS</v>
          </cell>
          <cell r="C278">
            <v>2038.287</v>
          </cell>
        </row>
        <row r="279">
          <cell r="A279" t="str">
            <v>608029</v>
          </cell>
          <cell r="B279" t="str">
            <v>BALANCE WITH FOREIGN BANKS</v>
          </cell>
          <cell r="C279">
            <v>34512.137000000002</v>
          </cell>
        </row>
        <row r="280">
          <cell r="A280" t="str">
            <v>608053</v>
          </cell>
          <cell r="B280" t="str">
            <v>BALANCE  WITH UNITED NATION</v>
          </cell>
          <cell r="C280">
            <v>2592.5770000000002</v>
          </cell>
        </row>
        <row r="281">
          <cell r="A281" t="str">
            <v>608055</v>
          </cell>
          <cell r="B281" t="str">
            <v>BALANCE  WITH UNITED NATION</v>
          </cell>
          <cell r="C281">
            <v>5091.4430000000002</v>
          </cell>
        </row>
        <row r="282">
          <cell r="A282" t="str">
            <v>613012</v>
          </cell>
          <cell r="B282" t="str">
            <v>CASH IN ATM SAFE BD</v>
          </cell>
          <cell r="C282">
            <v>101830</v>
          </cell>
        </row>
        <row r="283">
          <cell r="A283" t="str">
            <v>613018</v>
          </cell>
          <cell r="B283" t="str">
            <v>CASH IN SAFE ATM 2</v>
          </cell>
          <cell r="C283">
            <v>29950</v>
          </cell>
        </row>
        <row r="284">
          <cell r="A284" t="str">
            <v>616001</v>
          </cell>
          <cell r="B284" t="str">
            <v>BAL WITH OVERSEAS BRCHS -US</v>
          </cell>
          <cell r="C284">
            <v>141196.66899999999</v>
          </cell>
        </row>
        <row r="285">
          <cell r="A285" t="str">
            <v>616002</v>
          </cell>
          <cell r="B285" t="str">
            <v>BALANCE WITH OVERSEAS BRANC</v>
          </cell>
          <cell r="C285">
            <v>17024.643</v>
          </cell>
        </row>
        <row r="286">
          <cell r="A286" t="str">
            <v>616005</v>
          </cell>
          <cell r="B286" t="str">
            <v>BALANCE WITH OVERSEAS BRANC</v>
          </cell>
          <cell r="C286">
            <v>710.53800000000001</v>
          </cell>
        </row>
        <row r="287">
          <cell r="A287" t="str">
            <v>616014</v>
          </cell>
          <cell r="B287" t="str">
            <v>BALANCE WITH OVERSEAS BRANC</v>
          </cell>
          <cell r="C287">
            <v>27103.276999999998</v>
          </cell>
        </row>
        <row r="288">
          <cell r="A288" t="str">
            <v>617021</v>
          </cell>
          <cell r="B288" t="str">
            <v>PLACEMENT  WITH UNITED NATI</v>
          </cell>
          <cell r="C288">
            <v>900861.06</v>
          </cell>
        </row>
        <row r="289">
          <cell r="A289" t="str">
            <v>618002</v>
          </cell>
          <cell r="B289" t="str">
            <v>PLACEMENT WITH OVERSEAS BRA</v>
          </cell>
          <cell r="C289">
            <v>2261999.9739999999</v>
          </cell>
        </row>
        <row r="290">
          <cell r="A290" t="str">
            <v>618003</v>
          </cell>
          <cell r="B290" t="str">
            <v>PLACEMENT WITH OVERSEAS BRA</v>
          </cell>
          <cell r="C290">
            <v>8.0000000000000002E-3</v>
          </cell>
        </row>
        <row r="291">
          <cell r="A291" t="str">
            <v>650001</v>
          </cell>
          <cell r="B291" t="str">
            <v>EURO BONDS</v>
          </cell>
          <cell r="C291">
            <v>932485.93799999997</v>
          </cell>
        </row>
        <row r="292">
          <cell r="A292" t="str">
            <v>651008</v>
          </cell>
          <cell r="B292" t="str">
            <v>GOP ISLAMIC BOUND (SUKUK)</v>
          </cell>
          <cell r="C292">
            <v>2111200</v>
          </cell>
        </row>
        <row r="293">
          <cell r="A293" t="str">
            <v>661011</v>
          </cell>
          <cell r="B293" t="str">
            <v>TREASURY BILLS - OVERSEAS B</v>
          </cell>
          <cell r="C293">
            <v>296301</v>
          </cell>
        </row>
        <row r="294">
          <cell r="A294" t="str">
            <v>664012</v>
          </cell>
          <cell r="B294" t="str">
            <v>SHARES AT BAHRAIN UNQUOTED</v>
          </cell>
          <cell r="C294">
            <v>8000</v>
          </cell>
        </row>
        <row r="295">
          <cell r="A295" t="str">
            <v>677001</v>
          </cell>
          <cell r="B295" t="str">
            <v>OTHER BONDS-TABREED 06 FINA</v>
          </cell>
          <cell r="C295">
            <v>848250</v>
          </cell>
        </row>
        <row r="296">
          <cell r="A296" t="str">
            <v>682001</v>
          </cell>
          <cell r="B296" t="str">
            <v>PERSONAL LOAN</v>
          </cell>
          <cell r="C296">
            <v>3704.7060000000001</v>
          </cell>
        </row>
        <row r="297">
          <cell r="A297" t="str">
            <v>685031</v>
          </cell>
          <cell r="B297" t="str">
            <v>GENERAL LOAN</v>
          </cell>
          <cell r="C297">
            <v>5656557.4249999998</v>
          </cell>
        </row>
        <row r="298">
          <cell r="A298" t="str">
            <v>685037</v>
          </cell>
          <cell r="B298" t="str">
            <v>CORPORATE LOAN USD</v>
          </cell>
          <cell r="C298">
            <v>75903.361999999994</v>
          </cell>
        </row>
        <row r="299">
          <cell r="A299" t="str">
            <v>685044</v>
          </cell>
          <cell r="B299" t="str">
            <v>LOAN - SYNDICATE - US $</v>
          </cell>
          <cell r="C299">
            <v>11296601.745999999</v>
          </cell>
        </row>
        <row r="300">
          <cell r="A300" t="str">
            <v>689001</v>
          </cell>
          <cell r="B300" t="str">
            <v>LOANS AGAINST FOREIGN BILLS</v>
          </cell>
          <cell r="C300">
            <v>69240</v>
          </cell>
        </row>
        <row r="301">
          <cell r="A301" t="str">
            <v>691001</v>
          </cell>
          <cell r="B301" t="str">
            <v>LOANS AGAINST TRUST RECEIPT</v>
          </cell>
          <cell r="C301">
            <v>3109389.0159999998</v>
          </cell>
        </row>
        <row r="302">
          <cell r="A302" t="str">
            <v>692001</v>
          </cell>
          <cell r="B302" t="str">
            <v>LOANS AGAINST PACKING CREDI</v>
          </cell>
          <cell r="C302">
            <v>6121</v>
          </cell>
        </row>
        <row r="303">
          <cell r="A303" t="str">
            <v>722002</v>
          </cell>
          <cell r="B303" t="str">
            <v>LOCAL BILLS DISCOUNTED (LBD</v>
          </cell>
          <cell r="C303">
            <v>264317</v>
          </cell>
        </row>
        <row r="304">
          <cell r="A304" t="str">
            <v>726001</v>
          </cell>
          <cell r="B304" t="str">
            <v>FOREIGN BILLS PURCHASED .</v>
          </cell>
          <cell r="C304">
            <v>26914</v>
          </cell>
        </row>
        <row r="305">
          <cell r="A305" t="str">
            <v>726021</v>
          </cell>
          <cell r="B305" t="str">
            <v>FOREIGN BILLS PURCHASED-USD</v>
          </cell>
          <cell r="C305">
            <v>754000</v>
          </cell>
        </row>
        <row r="306">
          <cell r="A306" t="str">
            <v>741066</v>
          </cell>
          <cell r="B306" t="str">
            <v>INCOME ACCRUED ON TABREED 0</v>
          </cell>
          <cell r="C306">
            <v>24194.213</v>
          </cell>
        </row>
        <row r="307">
          <cell r="A307" t="str">
            <v>742003</v>
          </cell>
          <cell r="B307" t="str">
            <v>LEASE HOLD IMPROVEMENT</v>
          </cell>
          <cell r="C307">
            <v>88899.91</v>
          </cell>
        </row>
        <row r="308">
          <cell r="A308" t="str">
            <v>744007</v>
          </cell>
          <cell r="B308" t="str">
            <v>FURNITURE &amp; FIXTURE WOODEN,</v>
          </cell>
          <cell r="C308">
            <v>58574.966</v>
          </cell>
        </row>
        <row r="309">
          <cell r="A309" t="str">
            <v>744008</v>
          </cell>
          <cell r="B309" t="str">
            <v>LIABRARY BOOKS -</v>
          </cell>
          <cell r="C309">
            <v>46</v>
          </cell>
        </row>
        <row r="310">
          <cell r="A310" t="str">
            <v>744010</v>
          </cell>
          <cell r="B310" t="str">
            <v>FURNITURE &amp; FIXTURE - MISC.</v>
          </cell>
          <cell r="C310">
            <v>6069.14</v>
          </cell>
        </row>
        <row r="311">
          <cell r="A311" t="str">
            <v>744012</v>
          </cell>
          <cell r="B311" t="str">
            <v>FURNITURE &amp; FIXTURE - STEEL</v>
          </cell>
          <cell r="C311">
            <v>2188</v>
          </cell>
        </row>
        <row r="312">
          <cell r="A312" t="str">
            <v>746001</v>
          </cell>
          <cell r="B312" t="str">
            <v>STOCK OF OFFICE STATIONERY</v>
          </cell>
          <cell r="C312">
            <v>1382.624</v>
          </cell>
        </row>
        <row r="313">
          <cell r="A313" t="str">
            <v>746002</v>
          </cell>
          <cell r="B313" t="str">
            <v>STOCK OF SECURITY STATIONER</v>
          </cell>
          <cell r="C313">
            <v>199.155</v>
          </cell>
        </row>
        <row r="314">
          <cell r="A314" t="str">
            <v>751021</v>
          </cell>
          <cell r="B314" t="str">
            <v>ADVANCE DEPOSITS - OVS. BRS</v>
          </cell>
          <cell r="C314">
            <v>200</v>
          </cell>
        </row>
        <row r="315">
          <cell r="A315" t="str">
            <v>751022</v>
          </cell>
          <cell r="B315" t="str">
            <v>ADVANCE DEPOSIT - CREDIT CA</v>
          </cell>
          <cell r="C315">
            <v>38394.288</v>
          </cell>
        </row>
        <row r="316">
          <cell r="A316" t="str">
            <v>761032</v>
          </cell>
          <cell r="B316" t="str">
            <v>SUNDRY DEBTORS - OTHERS</v>
          </cell>
          <cell r="C316">
            <v>3607.92</v>
          </cell>
        </row>
        <row r="317">
          <cell r="A317" t="str">
            <v>766001</v>
          </cell>
          <cell r="B317" t="str">
            <v>SUSP. A/C-DD CANCELLED</v>
          </cell>
          <cell r="C317">
            <v>3466.0590000000002</v>
          </cell>
        </row>
        <row r="318">
          <cell r="A318" t="str">
            <v>767001</v>
          </cell>
          <cell r="B318" t="str">
            <v>OTHER ASSET-ADV AGST TA/SAL</v>
          </cell>
          <cell r="C318">
            <v>400</v>
          </cell>
        </row>
        <row r="319">
          <cell r="A319" t="str">
            <v>771001</v>
          </cell>
          <cell r="B319" t="str">
            <v>SUSP.A/C- CLEARING ADJUSTME</v>
          </cell>
          <cell r="C319">
            <v>0</v>
          </cell>
        </row>
        <row r="320">
          <cell r="A320" t="str">
            <v>771002</v>
          </cell>
          <cell r="B320" t="str">
            <v>SUSP.A/C CLRNG.ADJ.OTHERS</v>
          </cell>
          <cell r="C320">
            <v>-13564.392</v>
          </cell>
        </row>
        <row r="321">
          <cell r="A321" t="str">
            <v>772002</v>
          </cell>
          <cell r="B321" t="str">
            <v>PREPAIRED INSURANCE</v>
          </cell>
          <cell r="C321">
            <v>3891.3820000000001</v>
          </cell>
        </row>
        <row r="322">
          <cell r="A322" t="str">
            <v>772003</v>
          </cell>
          <cell r="B322" t="str">
            <v>PRE-PAID EXPENSES - OTHERS</v>
          </cell>
          <cell r="C322">
            <v>117308.878</v>
          </cell>
        </row>
        <row r="323">
          <cell r="A323" t="str">
            <v>772011</v>
          </cell>
          <cell r="B323" t="str">
            <v>INTEREST ACCRUED ON ADVANCE</v>
          </cell>
          <cell r="C323">
            <v>131591.799</v>
          </cell>
        </row>
        <row r="324">
          <cell r="A324" t="str">
            <v>772012</v>
          </cell>
          <cell r="B324" t="str">
            <v>INTEREST ACCRUED ON PLACEME</v>
          </cell>
          <cell r="C324">
            <v>7272.23</v>
          </cell>
        </row>
        <row r="325">
          <cell r="A325" t="str">
            <v>772017</v>
          </cell>
          <cell r="B325" t="str">
            <v>OTHER RECEIVABLES</v>
          </cell>
          <cell r="C325">
            <v>245363.77900000001</v>
          </cell>
        </row>
        <row r="326">
          <cell r="A326" t="str">
            <v>773002</v>
          </cell>
          <cell r="B326" t="str">
            <v>OTHER ASSETS- ADV RENT PAID</v>
          </cell>
          <cell r="C326">
            <v>73274.570000000007</v>
          </cell>
        </row>
        <row r="327">
          <cell r="A327" t="str">
            <v>774001</v>
          </cell>
          <cell r="B327" t="str">
            <v>OTHER ASSET-ADV.POSTAGE / T</v>
          </cell>
          <cell r="C327">
            <v>0</v>
          </cell>
        </row>
        <row r="328">
          <cell r="A328" t="str">
            <v>776006</v>
          </cell>
          <cell r="B328" t="str">
            <v>OTHER ASSETS A/C MARKUP REC</v>
          </cell>
          <cell r="C328">
            <v>-174.61600000000001</v>
          </cell>
        </row>
        <row r="329">
          <cell r="A329" t="str">
            <v>779001</v>
          </cell>
          <cell r="B329" t="str">
            <v>CASH IN TRANSIT</v>
          </cell>
          <cell r="C329">
            <v>0</v>
          </cell>
        </row>
        <row r="330">
          <cell r="A330" t="str">
            <v>779017</v>
          </cell>
          <cell r="B330" t="str">
            <v>O/A A/C TEZRAFTAR CASH EVEN</v>
          </cell>
          <cell r="C330">
            <v>16430.689999999999</v>
          </cell>
        </row>
        <row r="331">
          <cell r="A331" t="str">
            <v>785001</v>
          </cell>
          <cell r="B331" t="str">
            <v>OTHER ASSETS - MEND</v>
          </cell>
          <cell r="C331">
            <v>-7.4999999999999997E-2</v>
          </cell>
        </row>
        <row r="332">
          <cell r="A332" t="str">
            <v>795001</v>
          </cell>
          <cell r="B332" t="str">
            <v>PC &amp; SERVER -</v>
          </cell>
          <cell r="C332">
            <v>169884.69099999999</v>
          </cell>
        </row>
        <row r="333">
          <cell r="A333" t="str">
            <v>795002</v>
          </cell>
          <cell r="B333" t="str">
            <v>PRINTER/PERIPHERALS -</v>
          </cell>
          <cell r="C333">
            <v>4497.0200000000004</v>
          </cell>
        </row>
        <row r="334">
          <cell r="A334" t="str">
            <v>795003</v>
          </cell>
          <cell r="B334" t="str">
            <v>ELEC.EQIP. UPS/STABILIZER -</v>
          </cell>
          <cell r="C334">
            <v>52978.34</v>
          </cell>
        </row>
        <row r="335">
          <cell r="A335" t="str">
            <v>795004</v>
          </cell>
          <cell r="B335" t="str">
            <v>COMMUNICATION/NETWORKING</v>
          </cell>
          <cell r="C335">
            <v>20906.323</v>
          </cell>
        </row>
        <row r="336">
          <cell r="A336" t="str">
            <v>795005</v>
          </cell>
          <cell r="B336" t="str">
            <v>IT SOFTWARE</v>
          </cell>
          <cell r="C336">
            <v>78997.813999999998</v>
          </cell>
        </row>
        <row r="337">
          <cell r="A337" t="str">
            <v>822007</v>
          </cell>
          <cell r="B337" t="str">
            <v>FOREIGN DOCUMENTARY BILLS L</v>
          </cell>
          <cell r="C337">
            <v>392190</v>
          </cell>
        </row>
        <row r="338">
          <cell r="A338" t="str">
            <v>822008</v>
          </cell>
          <cell r="B338" t="str">
            <v>FOREIGN DOCUMENTARY BILLS L</v>
          </cell>
          <cell r="C338">
            <v>298410</v>
          </cell>
        </row>
        <row r="339">
          <cell r="A339" t="str">
            <v>823003</v>
          </cell>
          <cell r="B339" t="str">
            <v>CURTOMER'S LIABILITY L.G.</v>
          </cell>
          <cell r="C339">
            <v>4205937.38</v>
          </cell>
        </row>
        <row r="340">
          <cell r="A340" t="str">
            <v>824003</v>
          </cell>
          <cell r="B340" t="str">
            <v>CUSTOMER LIABILITY L.C. (CA</v>
          </cell>
          <cell r="C340">
            <v>10281771.699999999</v>
          </cell>
        </row>
        <row r="341">
          <cell r="A341" t="str">
            <v>824004</v>
          </cell>
          <cell r="B341" t="str">
            <v>CUSTOMER LIABILITY L.C. (IC</v>
          </cell>
          <cell r="C341">
            <v>126705</v>
          </cell>
        </row>
        <row r="342">
          <cell r="A342" t="str">
            <v>829001</v>
          </cell>
          <cell r="B342" t="str">
            <v>CUST LIAB. L/C ACCEPTANCE</v>
          </cell>
          <cell r="C342">
            <v>369064</v>
          </cell>
        </row>
        <row r="343">
          <cell r="A343" t="str">
            <v>835001</v>
          </cell>
          <cell r="B343" t="str">
            <v>CUSTOMER LIABILITY NIDF</v>
          </cell>
          <cell r="C343">
            <v>49.140999999999998</v>
          </cell>
        </row>
        <row r="344">
          <cell r="A344" t="str">
            <v>842012</v>
          </cell>
          <cell r="B344" t="str">
            <v>MAIN OFFICE ACCOUNT - BD</v>
          </cell>
          <cell r="C344">
            <v>0</v>
          </cell>
        </row>
        <row r="345">
          <cell r="A345" t="str">
            <v>861001</v>
          </cell>
          <cell r="B345" t="str">
            <v>EXPENDITURE ACCOUNT</v>
          </cell>
          <cell r="C345">
            <v>1984375.0090000001</v>
          </cell>
        </row>
        <row r="346">
          <cell r="A346" t="str">
            <v>911001</v>
          </cell>
          <cell r="B346" t="str">
            <v>AUTO CAR FINANCE</v>
          </cell>
          <cell r="C346">
            <v>64653.557999999997</v>
          </cell>
        </row>
        <row r="347">
          <cell r="A347" t="str">
            <v>913003</v>
          </cell>
          <cell r="B347" t="str">
            <v>DUE FM CARD MEM-MC CLASSIC</v>
          </cell>
          <cell r="C347">
            <v>546.33699999999999</v>
          </cell>
        </row>
        <row r="348">
          <cell r="A348" t="str">
            <v>913004</v>
          </cell>
          <cell r="B348" t="str">
            <v>DUE CARD MEM MC PREFERRED</v>
          </cell>
          <cell r="C348">
            <v>55442.057000000001</v>
          </cell>
        </row>
        <row r="349">
          <cell r="A349" t="str">
            <v>913033</v>
          </cell>
          <cell r="B349" t="str">
            <v>DUE FM CARD MEM-MC CLASSIC</v>
          </cell>
          <cell r="C349">
            <v>10545.251</v>
          </cell>
        </row>
        <row r="350">
          <cell r="A350" t="str">
            <v>915001</v>
          </cell>
          <cell r="B350" t="str">
            <v>ADVANCE CONSUMER - PIL FINA</v>
          </cell>
          <cell r="C350">
            <v>17927307.890999999</v>
          </cell>
        </row>
        <row r="351">
          <cell r="A351" t="str">
            <v>921001</v>
          </cell>
          <cell r="B351" t="str">
            <v>ELECTRICAL &amp; OFFICE APPLIAN</v>
          </cell>
          <cell r="C351">
            <v>111136.291</v>
          </cell>
        </row>
        <row r="352">
          <cell r="A352" t="str">
            <v>922001</v>
          </cell>
          <cell r="B352" t="str">
            <v>VEHICLE OFFICE -</v>
          </cell>
          <cell r="C352">
            <v>27858</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 val="woRKING"/>
      <sheetName val="LOCAL STUDENTS"/>
      <sheetName val="29-30"/>
    </sheetNames>
    <sheetDataSet>
      <sheetData sheetId="0"/>
      <sheetData sheetId="1"/>
      <sheetData sheetId="2"/>
      <sheetData sheetId="3"/>
      <sheetData sheetId="4" refreshError="1">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 val="December 06"/>
      <sheetName val="November 06"/>
      <sheetName val="Sheet1"/>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 val="December 06"/>
      <sheetName val="November 06"/>
      <sheetName val="I-B"/>
      <sheetName val="I-BR"/>
      <sheetName val="34-38.2"/>
    </sheetNames>
    <sheetDataSet>
      <sheetData sheetId="0"/>
      <sheetData sheetId="1"/>
      <sheetData sheetId="2" refreshError="1">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efreshError="1">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efreshError="1">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 val="Tables"/>
      <sheetName val="BS-OVS"/>
      <sheetName val="BSDOMOVS"/>
      <sheetName val="A-C CODE &amp; NAME"/>
      <sheetName val="Lookups"/>
      <sheetName val="1-bwb(cb)"/>
      <sheetName val="Abu_Dhabi2"/>
      <sheetName val="Note_9_2_4-9_2_7"/>
      <sheetName val="A-C_CODE_&amp;_NAME"/>
      <sheetName val="Summary"/>
      <sheetName val="CIBG Budget KPIs"/>
      <sheetName val="Budget 2015"/>
      <sheetName val="TFCs"/>
      <sheetName val="T Bills "/>
      <sheetName val="PIBs"/>
      <sheetName val="Conventional BS"/>
      <sheetName val="WorkSheet"/>
      <sheetName val="PiB"/>
      <sheetName val="T bills"/>
      <sheetName val="Sheet3"/>
      <sheetName val="TFC"/>
      <sheetName val="Data"/>
      <sheetName val="I-B"/>
      <sheetName val="P&amp;L Commentary"/>
      <sheetName val="Abu_Dhabi3"/>
      <sheetName val="Note_9_2_4-9_2_71"/>
      <sheetName val="A-C_CODE_&amp;_NAME1"/>
      <sheetName val="deposit"/>
      <sheetName val="FX_130"/>
      <sheetName val="Template"/>
      <sheetName val="Parameters"/>
      <sheetName val="Committments"/>
      <sheetName val="Details of Capex of FY 2019 (2)"/>
      <sheetName val="POs Issued (2)"/>
      <sheetName val="Sheet4"/>
      <sheetName val="POs Issued"/>
      <sheetName val="Details of Direct Cost FY 2019"/>
      <sheetName val="Details of Capex of FY 2019"/>
      <sheetName val="Capex Month wise 2018"/>
      <sheetName val="RC-099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SS"/>
      <sheetName val="CURRENT BALANCE"/>
      <sheetName val="BROKERAGE"/>
      <sheetName val="Daily log"/>
      <sheetName val="ACC LIST"/>
    </sheetNames>
    <sheetDataSet>
      <sheetData sheetId="0">
        <row r="6">
          <cell r="N6" t="e">
            <v>#N/A</v>
          </cell>
          <cell r="R6" t="e">
            <v>#N/A</v>
          </cell>
        </row>
        <row r="7">
          <cell r="C7" t="str">
            <v>ENGRO</v>
          </cell>
          <cell r="D7">
            <v>40001</v>
          </cell>
          <cell r="E7">
            <v>40003</v>
          </cell>
          <cell r="F7">
            <v>2250</v>
          </cell>
          <cell r="G7">
            <v>360</v>
          </cell>
          <cell r="Q7">
            <v>15000</v>
          </cell>
          <cell r="R7" t="str">
            <v>203807-4201</v>
          </cell>
          <cell r="S7">
            <v>139.49493333333334</v>
          </cell>
          <cell r="T7">
            <v>2092424</v>
          </cell>
          <cell r="U7">
            <v>-2092784</v>
          </cell>
        </row>
        <row r="8">
          <cell r="C8" t="str">
            <v>FFC</v>
          </cell>
          <cell r="D8">
            <v>40001</v>
          </cell>
          <cell r="E8">
            <v>40003</v>
          </cell>
          <cell r="F8">
            <v>1000</v>
          </cell>
          <cell r="G8">
            <v>160</v>
          </cell>
          <cell r="Q8">
            <v>10000</v>
          </cell>
          <cell r="R8" t="str">
            <v>203890-4201</v>
          </cell>
          <cell r="S8">
            <v>95.6</v>
          </cell>
          <cell r="T8">
            <v>956000</v>
          </cell>
          <cell r="U8">
            <v>-956160</v>
          </cell>
        </row>
        <row r="9">
          <cell r="C9" t="str">
            <v>POL</v>
          </cell>
          <cell r="D9">
            <v>40001</v>
          </cell>
          <cell r="E9">
            <v>40003</v>
          </cell>
          <cell r="F9">
            <v>1500</v>
          </cell>
          <cell r="G9">
            <v>240</v>
          </cell>
          <cell r="Q9">
            <v>10000</v>
          </cell>
          <cell r="R9" t="str">
            <v>204196-4201</v>
          </cell>
          <cell r="S9">
            <v>156.65</v>
          </cell>
          <cell r="T9">
            <v>1566500</v>
          </cell>
          <cell r="U9">
            <v>-1566740</v>
          </cell>
        </row>
        <row r="10">
          <cell r="G10">
            <v>760</v>
          </cell>
          <cell r="U10">
            <v>-4615684</v>
          </cell>
        </row>
        <row r="12">
          <cell r="C12" t="str">
            <v>ENGRO</v>
          </cell>
          <cell r="D12">
            <v>40009</v>
          </cell>
          <cell r="E12">
            <v>40011</v>
          </cell>
          <cell r="F12">
            <v>14294.999999999998</v>
          </cell>
          <cell r="G12">
            <v>2287.1999999999998</v>
          </cell>
          <cell r="I12">
            <v>95300</v>
          </cell>
          <cell r="J12">
            <v>141.90084994753411</v>
          </cell>
          <cell r="K12">
            <v>13523151</v>
          </cell>
          <cell r="L12">
            <v>1352.34</v>
          </cell>
          <cell r="M12">
            <v>140.846575</v>
          </cell>
          <cell r="N12" t="str">
            <v>203807-4201</v>
          </cell>
          <cell r="O12">
            <v>13422678.5975</v>
          </cell>
          <cell r="P12">
            <v>86177.402499999851</v>
          </cell>
          <cell r="U12">
            <v>13505216.460000001</v>
          </cell>
        </row>
        <row r="14">
          <cell r="C14" t="str">
            <v>PTC</v>
          </cell>
          <cell r="D14">
            <v>40011</v>
          </cell>
          <cell r="E14">
            <v>40015</v>
          </cell>
          <cell r="F14">
            <v>2500</v>
          </cell>
          <cell r="G14">
            <v>400</v>
          </cell>
          <cell r="Q14">
            <v>50000</v>
          </cell>
          <cell r="R14" t="str">
            <v>203866-4201</v>
          </cell>
          <cell r="S14">
            <v>17.155000000000001</v>
          </cell>
          <cell r="T14">
            <v>857750</v>
          </cell>
          <cell r="U14">
            <v>-858150</v>
          </cell>
        </row>
        <row r="16">
          <cell r="C16" t="str">
            <v>OGDC</v>
          </cell>
          <cell r="D16">
            <v>40014</v>
          </cell>
          <cell r="E16">
            <v>40016</v>
          </cell>
          <cell r="F16">
            <v>10000</v>
          </cell>
          <cell r="G16">
            <v>1600</v>
          </cell>
          <cell r="I16">
            <v>100000</v>
          </cell>
          <cell r="J16">
            <v>86.532979999999995</v>
          </cell>
          <cell r="K16">
            <v>8653298</v>
          </cell>
          <cell r="L16">
            <v>865.43</v>
          </cell>
          <cell r="M16">
            <v>62.542195008613561</v>
          </cell>
          <cell r="N16" t="str">
            <v>203920-4201</v>
          </cell>
          <cell r="O16">
            <v>6254219.500861356</v>
          </cell>
          <cell r="P16">
            <v>2389078.499138644</v>
          </cell>
          <cell r="U16">
            <v>8640832.5700000003</v>
          </cell>
        </row>
        <row r="18">
          <cell r="C18" t="str">
            <v>NBP</v>
          </cell>
          <cell r="D18">
            <v>40030</v>
          </cell>
          <cell r="E18">
            <v>40032</v>
          </cell>
          <cell r="F18">
            <v>8000</v>
          </cell>
          <cell r="G18">
            <v>1280</v>
          </cell>
          <cell r="Q18">
            <v>100000</v>
          </cell>
          <cell r="R18" t="str">
            <v>203882-4201</v>
          </cell>
          <cell r="S18">
            <v>64.468637599999994</v>
          </cell>
          <cell r="T18">
            <v>6446863.7599999998</v>
          </cell>
          <cell r="U18">
            <v>-6448143.7599999998</v>
          </cell>
        </row>
        <row r="19">
          <cell r="C19" t="str">
            <v>PTC</v>
          </cell>
          <cell r="D19">
            <v>40030</v>
          </cell>
          <cell r="E19">
            <v>40032</v>
          </cell>
          <cell r="F19">
            <v>5000</v>
          </cell>
          <cell r="G19">
            <v>800</v>
          </cell>
          <cell r="I19">
            <v>100000</v>
          </cell>
          <cell r="J19">
            <v>17.625525</v>
          </cell>
          <cell r="K19">
            <v>1762552.5</v>
          </cell>
          <cell r="L19">
            <v>176.25</v>
          </cell>
          <cell r="M19">
            <v>17.038385524752474</v>
          </cell>
          <cell r="N19" t="str">
            <v>203866-4201</v>
          </cell>
          <cell r="O19">
            <v>1703838.5524752475</v>
          </cell>
          <cell r="P19">
            <v>53713.947524752468</v>
          </cell>
          <cell r="U19">
            <v>1756576.25</v>
          </cell>
        </row>
        <row r="20">
          <cell r="G20">
            <v>2080</v>
          </cell>
          <cell r="U20">
            <v>-4691567.51</v>
          </cell>
        </row>
        <row r="22">
          <cell r="C22" t="str">
            <v>HUBC</v>
          </cell>
          <cell r="D22">
            <v>40036</v>
          </cell>
          <cell r="E22">
            <v>40038</v>
          </cell>
          <cell r="F22">
            <v>7500.0625</v>
          </cell>
          <cell r="G22">
            <v>1200.01</v>
          </cell>
          <cell r="Q22">
            <v>150000</v>
          </cell>
          <cell r="R22" t="str">
            <v>203840-4201</v>
          </cell>
          <cell r="S22">
            <v>31.140247600000006</v>
          </cell>
          <cell r="T22">
            <v>4671037.1400000006</v>
          </cell>
          <cell r="U22">
            <v>-4672237.1500000004</v>
          </cell>
        </row>
        <row r="24">
          <cell r="C24" t="str">
            <v>PTC</v>
          </cell>
          <cell r="D24">
            <v>40044</v>
          </cell>
          <cell r="E24">
            <v>40046</v>
          </cell>
          <cell r="F24">
            <v>11500</v>
          </cell>
          <cell r="G24">
            <v>1840</v>
          </cell>
          <cell r="I24">
            <v>230000</v>
          </cell>
          <cell r="J24">
            <v>18.574296608695651</v>
          </cell>
          <cell r="K24">
            <v>4272088.22</v>
          </cell>
          <cell r="L24">
            <v>427.22</v>
          </cell>
          <cell r="M24">
            <v>18.259625652173916</v>
          </cell>
          <cell r="N24" t="str">
            <v>203866-4201</v>
          </cell>
          <cell r="O24">
            <v>4199713.9000000004</v>
          </cell>
          <cell r="P24">
            <v>60874.319999999367</v>
          </cell>
          <cell r="U24">
            <v>4258321</v>
          </cell>
        </row>
        <row r="26">
          <cell r="C26" t="str">
            <v>HUBC</v>
          </cell>
          <cell r="D26">
            <v>40046</v>
          </cell>
          <cell r="E26">
            <v>40050</v>
          </cell>
          <cell r="F26">
            <v>3750</v>
          </cell>
          <cell r="G26">
            <v>600</v>
          </cell>
          <cell r="I26">
            <v>75000</v>
          </cell>
          <cell r="J26">
            <v>31.857733333333332</v>
          </cell>
          <cell r="K26">
            <v>2389330</v>
          </cell>
          <cell r="L26">
            <v>238.94</v>
          </cell>
          <cell r="M26">
            <v>30.717705151320029</v>
          </cell>
          <cell r="N26" t="str">
            <v>203840-4201</v>
          </cell>
          <cell r="O26">
            <v>2303827.8863490024</v>
          </cell>
          <cell r="P26">
            <v>81752.113650997635</v>
          </cell>
          <cell r="U26">
            <v>2384741.06</v>
          </cell>
        </row>
        <row r="28">
          <cell r="C28" t="str">
            <v>HUBC</v>
          </cell>
          <cell r="D28">
            <v>40053</v>
          </cell>
          <cell r="E28">
            <v>40057</v>
          </cell>
          <cell r="F28">
            <v>5750</v>
          </cell>
          <cell r="G28">
            <v>920</v>
          </cell>
          <cell r="Q28">
            <v>115000</v>
          </cell>
          <cell r="R28" t="str">
            <v>203840-4201</v>
          </cell>
          <cell r="S28">
            <v>32.227685652173911</v>
          </cell>
          <cell r="T28">
            <v>3706183.85</v>
          </cell>
          <cell r="U28">
            <v>-3707103.85</v>
          </cell>
        </row>
        <row r="30">
          <cell r="C30" t="str">
            <v>HUBC</v>
          </cell>
          <cell r="D30">
            <v>40056</v>
          </cell>
          <cell r="E30">
            <v>40058</v>
          </cell>
          <cell r="F30">
            <v>6450</v>
          </cell>
          <cell r="G30">
            <v>1032</v>
          </cell>
          <cell r="Q30">
            <v>129000</v>
          </cell>
          <cell r="R30" t="str">
            <v>203840-4201</v>
          </cell>
          <cell r="S30">
            <v>32.686695348837212</v>
          </cell>
          <cell r="T30">
            <v>4216583.7</v>
          </cell>
          <cell r="U30">
            <v>-4217615.7</v>
          </cell>
        </row>
        <row r="32">
          <cell r="C32" t="str">
            <v>HUBC</v>
          </cell>
          <cell r="D32">
            <v>40057</v>
          </cell>
          <cell r="E32">
            <v>40059</v>
          </cell>
          <cell r="F32">
            <v>7100</v>
          </cell>
          <cell r="G32">
            <v>1136</v>
          </cell>
          <cell r="Q32">
            <v>142000</v>
          </cell>
          <cell r="R32" t="str">
            <v>203840-4201</v>
          </cell>
          <cell r="S32">
            <v>33.546654929577464</v>
          </cell>
          <cell r="T32">
            <v>4763625</v>
          </cell>
          <cell r="U32">
            <v>-4764761</v>
          </cell>
        </row>
        <row r="33">
          <cell r="C33" t="str">
            <v>FFC</v>
          </cell>
          <cell r="D33">
            <v>40057</v>
          </cell>
          <cell r="E33">
            <v>40059</v>
          </cell>
          <cell r="F33">
            <v>4000</v>
          </cell>
          <cell r="G33">
            <v>640</v>
          </cell>
          <cell r="Q33">
            <v>50000</v>
          </cell>
          <cell r="R33" t="str">
            <v>203890-4201</v>
          </cell>
          <cell r="S33">
            <v>98.067534000000009</v>
          </cell>
          <cell r="T33">
            <v>4903376.7</v>
          </cell>
          <cell r="U33">
            <v>-4904016.7</v>
          </cell>
        </row>
        <row r="34">
          <cell r="G34">
            <v>1776</v>
          </cell>
          <cell r="U34">
            <v>-9668777.6999999993</v>
          </cell>
        </row>
        <row r="36">
          <cell r="C36" t="str">
            <v>NBP</v>
          </cell>
          <cell r="D36">
            <v>40060</v>
          </cell>
          <cell r="E36">
            <v>40064</v>
          </cell>
          <cell r="F36">
            <v>8000.0625</v>
          </cell>
          <cell r="G36">
            <v>1280.01</v>
          </cell>
          <cell r="I36">
            <v>100000</v>
          </cell>
          <cell r="J36">
            <v>75.108205624999997</v>
          </cell>
          <cell r="K36">
            <v>7510820.5624999991</v>
          </cell>
          <cell r="L36">
            <v>751.1</v>
          </cell>
          <cell r="M36">
            <v>70.989102533333337</v>
          </cell>
          <cell r="N36" t="str">
            <v>203882-4201</v>
          </cell>
          <cell r="O36">
            <v>7098910.2533333339</v>
          </cell>
          <cell r="P36">
            <v>403910.24666666542</v>
          </cell>
          <cell r="U36">
            <v>7500789.3899999997</v>
          </cell>
        </row>
        <row r="38">
          <cell r="C38" t="str">
            <v>DOL</v>
          </cell>
          <cell r="D38">
            <v>40072</v>
          </cell>
          <cell r="E38">
            <v>40074</v>
          </cell>
          <cell r="F38">
            <v>2173.0625</v>
          </cell>
          <cell r="G38">
            <v>347.69</v>
          </cell>
          <cell r="I38">
            <v>43461</v>
          </cell>
          <cell r="J38">
            <v>9.2600002876141829</v>
          </cell>
          <cell r="K38">
            <v>402448.8725</v>
          </cell>
          <cell r="L38">
            <v>40.24</v>
          </cell>
          <cell r="M38">
            <v>7.54</v>
          </cell>
          <cell r="N38" t="str">
            <v>202428-4201</v>
          </cell>
          <cell r="O38">
            <v>327695.94</v>
          </cell>
          <cell r="P38">
            <v>72579.87</v>
          </cell>
          <cell r="U38">
            <v>399887.88</v>
          </cell>
        </row>
        <row r="40">
          <cell r="C40" t="str">
            <v>DOL</v>
          </cell>
          <cell r="D40">
            <v>40073</v>
          </cell>
          <cell r="E40">
            <v>40081</v>
          </cell>
          <cell r="F40">
            <v>6319.0625</v>
          </cell>
          <cell r="G40">
            <v>1011.05</v>
          </cell>
          <cell r="I40">
            <v>126381</v>
          </cell>
          <cell r="J40">
            <v>9.0061461968175607</v>
          </cell>
          <cell r="K40">
            <v>1138205.7625000002</v>
          </cell>
          <cell r="L40">
            <v>113.82</v>
          </cell>
          <cell r="M40">
            <v>7.54</v>
          </cell>
          <cell r="N40" t="str">
            <v>202428-4201</v>
          </cell>
          <cell r="O40">
            <v>952912.74</v>
          </cell>
          <cell r="P40">
            <v>178973.96000000014</v>
          </cell>
          <cell r="U40">
            <v>1130761.83</v>
          </cell>
        </row>
        <row r="42">
          <cell r="C42" t="str">
            <v>ENGRO</v>
          </cell>
          <cell r="D42">
            <v>40080</v>
          </cell>
          <cell r="E42">
            <v>40084</v>
          </cell>
          <cell r="F42">
            <v>1800</v>
          </cell>
          <cell r="G42">
            <v>288</v>
          </cell>
          <cell r="Q42">
            <v>15000</v>
          </cell>
          <cell r="R42" t="str">
            <v>203807-4201</v>
          </cell>
          <cell r="S42">
            <v>175.52356666666665</v>
          </cell>
          <cell r="T42">
            <v>2632853.5</v>
          </cell>
          <cell r="U42">
            <v>-2633141.5</v>
          </cell>
        </row>
        <row r="43">
          <cell r="C43" t="str">
            <v>DOL</v>
          </cell>
          <cell r="D43">
            <v>40080</v>
          </cell>
          <cell r="E43">
            <v>40084</v>
          </cell>
          <cell r="F43">
            <v>2500</v>
          </cell>
          <cell r="G43">
            <v>400</v>
          </cell>
          <cell r="I43">
            <v>50000</v>
          </cell>
          <cell r="J43">
            <v>9.5270399999999995</v>
          </cell>
          <cell r="K43">
            <v>476352</v>
          </cell>
          <cell r="L43">
            <v>47.71</v>
          </cell>
          <cell r="M43">
            <v>7.54</v>
          </cell>
          <cell r="N43" t="str">
            <v>202428-4201</v>
          </cell>
          <cell r="O43">
            <v>377000</v>
          </cell>
          <cell r="P43">
            <v>96852</v>
          </cell>
          <cell r="U43">
            <v>473404.29</v>
          </cell>
        </row>
        <row r="44">
          <cell r="G44">
            <v>688</v>
          </cell>
          <cell r="U44">
            <v>-2159737.21</v>
          </cell>
        </row>
        <row r="46">
          <cell r="C46" t="str">
            <v>POL</v>
          </cell>
          <cell r="D46">
            <v>40081</v>
          </cell>
          <cell r="E46">
            <v>40085</v>
          </cell>
          <cell r="F46">
            <v>2250</v>
          </cell>
          <cell r="G46">
            <v>360</v>
          </cell>
          <cell r="Q46">
            <v>15000</v>
          </cell>
          <cell r="R46" t="str">
            <v>204196-4201</v>
          </cell>
          <cell r="S46">
            <v>213.11126533333334</v>
          </cell>
          <cell r="T46">
            <v>3196668.98</v>
          </cell>
          <cell r="U46">
            <v>-3197028.98</v>
          </cell>
        </row>
        <row r="47">
          <cell r="C47" t="str">
            <v>PPL</v>
          </cell>
          <cell r="D47">
            <v>40081</v>
          </cell>
          <cell r="E47">
            <v>40085</v>
          </cell>
          <cell r="F47">
            <v>1498.5</v>
          </cell>
          <cell r="G47">
            <v>239.76</v>
          </cell>
          <cell r="Q47">
            <v>10000</v>
          </cell>
          <cell r="R47" t="str">
            <v>204498-4201</v>
          </cell>
          <cell r="S47">
            <v>200.1498</v>
          </cell>
          <cell r="T47">
            <v>2001498</v>
          </cell>
          <cell r="U47">
            <v>-2001737.76</v>
          </cell>
        </row>
        <row r="48">
          <cell r="C48" t="str">
            <v>ENGRO</v>
          </cell>
          <cell r="D48">
            <v>40081</v>
          </cell>
          <cell r="E48">
            <v>40085</v>
          </cell>
          <cell r="F48">
            <v>1800</v>
          </cell>
          <cell r="G48">
            <v>288</v>
          </cell>
          <cell r="I48">
            <v>15000</v>
          </cell>
          <cell r="J48">
            <v>182.07916666666668</v>
          </cell>
          <cell r="K48">
            <v>2731187.5</v>
          </cell>
          <cell r="L48">
            <v>273.12</v>
          </cell>
          <cell r="M48">
            <v>175.52356666666665</v>
          </cell>
          <cell r="N48" t="str">
            <v>203807-4201</v>
          </cell>
          <cell r="O48">
            <v>2632853.5</v>
          </cell>
          <cell r="P48">
            <v>96534</v>
          </cell>
          <cell r="U48">
            <v>2728826.38</v>
          </cell>
        </row>
        <row r="49">
          <cell r="G49">
            <v>887.76</v>
          </cell>
          <cell r="L49">
            <v>273.12</v>
          </cell>
          <cell r="U49">
            <v>-2469940.3600000003</v>
          </cell>
        </row>
        <row r="51">
          <cell r="C51" t="str">
            <v>PTC</v>
          </cell>
          <cell r="D51">
            <v>40085</v>
          </cell>
          <cell r="E51">
            <v>40087</v>
          </cell>
          <cell r="F51">
            <v>5000</v>
          </cell>
          <cell r="G51">
            <v>800</v>
          </cell>
          <cell r="Q51">
            <v>100000</v>
          </cell>
          <cell r="R51" t="str">
            <v>203866-4201</v>
          </cell>
          <cell r="S51">
            <v>20.76</v>
          </cell>
          <cell r="T51">
            <v>2076000</v>
          </cell>
          <cell r="U51">
            <v>-2076800</v>
          </cell>
        </row>
        <row r="53">
          <cell r="C53" t="str">
            <v>SFWF</v>
          </cell>
          <cell r="D53">
            <v>40087</v>
          </cell>
          <cell r="E53">
            <v>40091</v>
          </cell>
          <cell r="F53">
            <v>0.25</v>
          </cell>
          <cell r="G53">
            <v>0.04</v>
          </cell>
          <cell r="I53">
            <v>5</v>
          </cell>
          <cell r="J53">
            <v>9.2579999999999991</v>
          </cell>
          <cell r="K53">
            <v>46.29</v>
          </cell>
          <cell r="L53">
            <v>0</v>
          </cell>
          <cell r="M53">
            <v>7.7498700436727637</v>
          </cell>
          <cell r="N53" t="str">
            <v>0205346-4271</v>
          </cell>
          <cell r="O53">
            <v>38.749350218363816</v>
          </cell>
          <cell r="P53">
            <v>7.2906497816361844</v>
          </cell>
          <cell r="U53">
            <v>46</v>
          </cell>
        </row>
        <row r="55">
          <cell r="C55" t="str">
            <v>APL</v>
          </cell>
          <cell r="D55">
            <v>40094</v>
          </cell>
          <cell r="E55">
            <v>40098</v>
          </cell>
          <cell r="F55">
            <v>1590</v>
          </cell>
          <cell r="G55">
            <v>254.4</v>
          </cell>
          <cell r="I55">
            <v>10600</v>
          </cell>
          <cell r="J55">
            <v>380.00660377358486</v>
          </cell>
          <cell r="K55">
            <v>4028069.9999999995</v>
          </cell>
          <cell r="L55">
            <v>402.8</v>
          </cell>
          <cell r="M55">
            <v>374.58465861538463</v>
          </cell>
          <cell r="N55" t="str">
            <v>204684-4201</v>
          </cell>
          <cell r="O55">
            <v>3970597.3813230773</v>
          </cell>
          <cell r="P55">
            <v>55882.618676922379</v>
          </cell>
          <cell r="U55">
            <v>4025822.8</v>
          </cell>
        </row>
        <row r="56">
          <cell r="C56" t="str">
            <v>PTC</v>
          </cell>
          <cell r="D56">
            <v>40094</v>
          </cell>
          <cell r="E56">
            <v>40098</v>
          </cell>
          <cell r="F56">
            <v>5000</v>
          </cell>
          <cell r="G56">
            <v>800</v>
          </cell>
          <cell r="I56">
            <v>100000</v>
          </cell>
          <cell r="J56">
            <v>21.556002200000002</v>
          </cell>
          <cell r="K56">
            <v>2155600.2200000002</v>
          </cell>
          <cell r="L56">
            <v>215.58</v>
          </cell>
          <cell r="M56">
            <v>21.135565610859729</v>
          </cell>
          <cell r="N56" t="str">
            <v>203866-4201</v>
          </cell>
          <cell r="O56">
            <v>2113556.5610859729</v>
          </cell>
          <cell r="P56">
            <v>37043.65891402727</v>
          </cell>
          <cell r="U56">
            <v>2149584.64</v>
          </cell>
        </row>
        <row r="57">
          <cell r="G57">
            <v>1054.4000000000001</v>
          </cell>
          <cell r="L57">
            <v>618.38</v>
          </cell>
          <cell r="U57">
            <v>6175407.4399999995</v>
          </cell>
        </row>
        <row r="59">
          <cell r="C59" t="str">
            <v>PTC</v>
          </cell>
          <cell r="D59">
            <v>40095</v>
          </cell>
          <cell r="E59">
            <v>40099</v>
          </cell>
          <cell r="F59">
            <v>2500</v>
          </cell>
          <cell r="G59">
            <v>400</v>
          </cell>
          <cell r="Q59">
            <v>50000</v>
          </cell>
          <cell r="R59" t="str">
            <v>203866-4201</v>
          </cell>
          <cell r="S59">
            <v>20.421399999999998</v>
          </cell>
          <cell r="T59">
            <v>1021070</v>
          </cell>
          <cell r="U59">
            <v>-1021470</v>
          </cell>
        </row>
        <row r="60">
          <cell r="C60" t="str">
            <v>POL</v>
          </cell>
          <cell r="D60">
            <v>40095</v>
          </cell>
          <cell r="E60">
            <v>40099</v>
          </cell>
          <cell r="F60">
            <v>3750</v>
          </cell>
          <cell r="G60">
            <v>600</v>
          </cell>
          <cell r="Q60">
            <v>25000</v>
          </cell>
          <cell r="R60" t="str">
            <v>204196-4201</v>
          </cell>
          <cell r="S60">
            <v>216.84559999999999</v>
          </cell>
          <cell r="T60">
            <v>5421140</v>
          </cell>
          <cell r="U60">
            <v>-5421740</v>
          </cell>
        </row>
        <row r="61">
          <cell r="G61">
            <v>1000</v>
          </cell>
          <cell r="U61">
            <v>-6443210</v>
          </cell>
        </row>
        <row r="63">
          <cell r="C63" t="str">
            <v>PTC</v>
          </cell>
          <cell r="D63">
            <v>40098</v>
          </cell>
          <cell r="E63">
            <v>40100</v>
          </cell>
          <cell r="F63">
            <v>1250</v>
          </cell>
          <cell r="G63">
            <v>200</v>
          </cell>
          <cell r="Q63">
            <v>25000</v>
          </cell>
          <cell r="R63" t="str">
            <v>203866-4201</v>
          </cell>
          <cell r="S63">
            <v>20.059999999999999</v>
          </cell>
          <cell r="T63">
            <v>501500</v>
          </cell>
          <cell r="U63">
            <v>-501700</v>
          </cell>
        </row>
        <row r="65">
          <cell r="C65" t="str">
            <v>PTC</v>
          </cell>
          <cell r="D65">
            <v>40099</v>
          </cell>
          <cell r="E65">
            <v>40101</v>
          </cell>
          <cell r="F65">
            <v>748.875</v>
          </cell>
          <cell r="G65">
            <v>119.82</v>
          </cell>
          <cell r="Q65">
            <v>14977</v>
          </cell>
          <cell r="R65" t="str">
            <v>203866-4201</v>
          </cell>
          <cell r="S65">
            <v>20.251335380917407</v>
          </cell>
          <cell r="T65">
            <v>303304.25</v>
          </cell>
          <cell r="U65">
            <v>-303424.07</v>
          </cell>
        </row>
        <row r="67">
          <cell r="C67" t="str">
            <v>PTC</v>
          </cell>
          <cell r="D67">
            <v>40101</v>
          </cell>
          <cell r="E67">
            <v>40105</v>
          </cell>
          <cell r="F67">
            <v>10000</v>
          </cell>
          <cell r="G67">
            <v>1600</v>
          </cell>
          <cell r="I67">
            <v>200000</v>
          </cell>
          <cell r="J67">
            <v>21.551157749999998</v>
          </cell>
          <cell r="K67">
            <v>4310231.55</v>
          </cell>
          <cell r="L67">
            <v>431.03</v>
          </cell>
          <cell r="M67">
            <v>20.296627627108442</v>
          </cell>
          <cell r="N67" t="str">
            <v>203866-4201</v>
          </cell>
          <cell r="O67">
            <v>4059325.5254216883</v>
          </cell>
          <cell r="P67">
            <v>240906.02457831148</v>
          </cell>
          <cell r="U67">
            <v>4298200.5199999996</v>
          </cell>
        </row>
        <row r="69">
          <cell r="C69" t="str">
            <v>POL</v>
          </cell>
          <cell r="D69">
            <v>40102</v>
          </cell>
          <cell r="E69">
            <v>40105</v>
          </cell>
          <cell r="F69">
            <v>3750</v>
          </cell>
          <cell r="G69">
            <v>600</v>
          </cell>
          <cell r="I69">
            <v>25000</v>
          </cell>
          <cell r="J69">
            <v>229.75048000000001</v>
          </cell>
          <cell r="K69">
            <v>5743762</v>
          </cell>
          <cell r="L69">
            <v>574.41</v>
          </cell>
          <cell r="M69">
            <v>217.33990902857138</v>
          </cell>
          <cell r="N69" t="str">
            <v>204196-4201</v>
          </cell>
          <cell r="O69">
            <v>5433497.7257142849</v>
          </cell>
          <cell r="P69">
            <v>306514.27428571507</v>
          </cell>
          <cell r="U69">
            <v>5738837.5899999999</v>
          </cell>
        </row>
        <row r="71">
          <cell r="C71" t="str">
            <v>PPL</v>
          </cell>
          <cell r="D71">
            <v>40102</v>
          </cell>
          <cell r="E71">
            <v>40106</v>
          </cell>
          <cell r="F71">
            <v>7499.9375</v>
          </cell>
          <cell r="G71">
            <v>1199.99</v>
          </cell>
          <cell r="Q71">
            <v>75000</v>
          </cell>
          <cell r="R71" t="str">
            <v>204498-4201</v>
          </cell>
          <cell r="S71">
            <v>194.11093653333333</v>
          </cell>
          <cell r="T71">
            <v>14558320.24</v>
          </cell>
          <cell r="U71">
            <v>-14559520.23</v>
          </cell>
        </row>
        <row r="72">
          <cell r="G72">
            <v>1799.99</v>
          </cell>
        </row>
        <row r="74">
          <cell r="C74" t="str">
            <v>PTC</v>
          </cell>
          <cell r="D74">
            <v>40105</v>
          </cell>
          <cell r="E74">
            <v>40107</v>
          </cell>
          <cell r="F74">
            <v>10000</v>
          </cell>
          <cell r="G74">
            <v>1600</v>
          </cell>
          <cell r="Q74">
            <v>200000</v>
          </cell>
          <cell r="R74" t="str">
            <v>203866-4201</v>
          </cell>
          <cell r="S74">
            <v>20.183499999999999</v>
          </cell>
          <cell r="T74">
            <v>4036700</v>
          </cell>
          <cell r="U74">
            <v>-4038300</v>
          </cell>
        </row>
        <row r="76">
          <cell r="C76" t="str">
            <v>ENGRO</v>
          </cell>
          <cell r="D76">
            <v>40106</v>
          </cell>
          <cell r="E76">
            <v>40108</v>
          </cell>
          <cell r="F76">
            <v>3000</v>
          </cell>
          <cell r="G76">
            <v>480</v>
          </cell>
          <cell r="Q76">
            <v>30000</v>
          </cell>
          <cell r="R76" t="str">
            <v>203807-4201</v>
          </cell>
          <cell r="S76">
            <v>173.90245400000001</v>
          </cell>
          <cell r="T76">
            <v>5217073.62</v>
          </cell>
          <cell r="U76">
            <v>-5217553.62</v>
          </cell>
        </row>
        <row r="79">
          <cell r="C79" t="str">
            <v>LUCK</v>
          </cell>
          <cell r="D79">
            <v>40007</v>
          </cell>
          <cell r="E79">
            <v>40009</v>
          </cell>
          <cell r="F79">
            <v>5000</v>
          </cell>
          <cell r="G79">
            <v>800</v>
          </cell>
          <cell r="Q79">
            <v>50000</v>
          </cell>
          <cell r="R79" t="str">
            <v>208078-4201</v>
          </cell>
          <cell r="S79">
            <v>68.849999999999994</v>
          </cell>
          <cell r="T79">
            <v>3442500</v>
          </cell>
          <cell r="U79">
            <v>-3443300</v>
          </cell>
        </row>
        <row r="80">
          <cell r="C80" t="str">
            <v>DGKC</v>
          </cell>
          <cell r="D80">
            <v>40007</v>
          </cell>
          <cell r="E80">
            <v>40009</v>
          </cell>
          <cell r="F80">
            <v>1250</v>
          </cell>
          <cell r="G80">
            <v>200</v>
          </cell>
          <cell r="Q80">
            <v>25000</v>
          </cell>
          <cell r="R80" t="str">
            <v>203955-4201</v>
          </cell>
          <cell r="S80">
            <v>32.246679999999998</v>
          </cell>
          <cell r="T80">
            <v>806167</v>
          </cell>
          <cell r="U80">
            <v>-806367</v>
          </cell>
        </row>
        <row r="81">
          <cell r="C81" t="str">
            <v>ENGRO</v>
          </cell>
          <cell r="D81">
            <v>40007</v>
          </cell>
          <cell r="E81">
            <v>40009</v>
          </cell>
          <cell r="F81">
            <v>6750</v>
          </cell>
          <cell r="G81">
            <v>1080</v>
          </cell>
          <cell r="I81">
            <v>45000</v>
          </cell>
          <cell r="J81">
            <v>141.27557777777778</v>
          </cell>
          <cell r="K81">
            <v>6357401</v>
          </cell>
          <cell r="L81">
            <v>0</v>
          </cell>
          <cell r="M81">
            <v>137.94646866666668</v>
          </cell>
          <cell r="N81" t="str">
            <v>203807-4201</v>
          </cell>
          <cell r="O81">
            <v>6207591.0900000008</v>
          </cell>
          <cell r="P81">
            <v>143059.90999999922</v>
          </cell>
          <cell r="U81">
            <v>6349571</v>
          </cell>
        </row>
        <row r="82">
          <cell r="C82" t="str">
            <v>FFC</v>
          </cell>
          <cell r="D82">
            <v>40007</v>
          </cell>
          <cell r="E82">
            <v>40009</v>
          </cell>
          <cell r="F82">
            <v>12000</v>
          </cell>
          <cell r="G82">
            <v>1920</v>
          </cell>
          <cell r="I82">
            <v>120000</v>
          </cell>
          <cell r="J82">
            <v>95.704033333333328</v>
          </cell>
          <cell r="K82">
            <v>11484484</v>
          </cell>
          <cell r="L82">
            <v>0</v>
          </cell>
          <cell r="M82">
            <v>92.289053666666675</v>
          </cell>
          <cell r="N82" t="str">
            <v>203890-4201</v>
          </cell>
          <cell r="O82">
            <v>11074686.440000001</v>
          </cell>
          <cell r="P82">
            <v>397797.55999999866</v>
          </cell>
          <cell r="U82">
            <v>11470564</v>
          </cell>
        </row>
        <row r="83">
          <cell r="E83">
            <v>40009</v>
          </cell>
          <cell r="G83">
            <v>4000</v>
          </cell>
          <cell r="U83">
            <v>13570468</v>
          </cell>
        </row>
        <row r="85">
          <cell r="C85" t="str">
            <v>ENGRO</v>
          </cell>
          <cell r="D85">
            <v>40008</v>
          </cell>
          <cell r="E85">
            <v>40010</v>
          </cell>
          <cell r="F85">
            <v>3000</v>
          </cell>
          <cell r="G85">
            <v>480</v>
          </cell>
          <cell r="Q85">
            <v>20000</v>
          </cell>
          <cell r="R85" t="str">
            <v>203807-4201</v>
          </cell>
          <cell r="S85">
            <v>139.53229999999999</v>
          </cell>
          <cell r="T85">
            <v>2790646</v>
          </cell>
          <cell r="U85">
            <v>-2791126</v>
          </cell>
        </row>
        <row r="86">
          <cell r="G86">
            <v>480</v>
          </cell>
          <cell r="U86">
            <v>-2791126</v>
          </cell>
        </row>
        <row r="88">
          <cell r="C88" t="str">
            <v>FFC</v>
          </cell>
          <cell r="D88">
            <v>40009</v>
          </cell>
          <cell r="E88">
            <v>40011</v>
          </cell>
          <cell r="F88">
            <v>5040</v>
          </cell>
          <cell r="G88">
            <v>806.4</v>
          </cell>
          <cell r="Q88">
            <v>50400</v>
          </cell>
          <cell r="R88" t="str">
            <v>203890-4201</v>
          </cell>
          <cell r="S88">
            <v>95.243849206349211</v>
          </cell>
          <cell r="T88">
            <v>4800290</v>
          </cell>
          <cell r="U88">
            <v>-4801096.4000000004</v>
          </cell>
        </row>
        <row r="89">
          <cell r="U89">
            <v>-4801096.4000000004</v>
          </cell>
        </row>
        <row r="91">
          <cell r="C91" t="str">
            <v>ENGRO</v>
          </cell>
          <cell r="D91">
            <v>40011</v>
          </cell>
          <cell r="E91">
            <v>40015</v>
          </cell>
          <cell r="F91">
            <v>3000</v>
          </cell>
          <cell r="G91">
            <v>480</v>
          </cell>
          <cell r="Q91">
            <v>20000</v>
          </cell>
          <cell r="R91" t="str">
            <v>203807-4201</v>
          </cell>
          <cell r="S91">
            <v>145.66</v>
          </cell>
          <cell r="T91">
            <v>2913200</v>
          </cell>
          <cell r="U91">
            <v>-2913680</v>
          </cell>
        </row>
        <row r="92">
          <cell r="C92" t="str">
            <v>DGKC</v>
          </cell>
          <cell r="D92">
            <v>40011</v>
          </cell>
          <cell r="E92">
            <v>40015</v>
          </cell>
          <cell r="F92">
            <v>5250</v>
          </cell>
          <cell r="G92">
            <v>840</v>
          </cell>
          <cell r="I92">
            <v>105000</v>
          </cell>
          <cell r="J92">
            <v>35.49547619047619</v>
          </cell>
          <cell r="K92">
            <v>3727025</v>
          </cell>
          <cell r="L92">
            <v>0</v>
          </cell>
          <cell r="M92">
            <v>33.991635474358979</v>
          </cell>
          <cell r="N92" t="str">
            <v>203955-4201</v>
          </cell>
          <cell r="O92">
            <v>3569121.7248076927</v>
          </cell>
          <cell r="P92">
            <v>152653.27519230731</v>
          </cell>
          <cell r="U92">
            <v>3720935</v>
          </cell>
        </row>
        <row r="93">
          <cell r="E93">
            <v>40015</v>
          </cell>
          <cell r="G93">
            <v>1320</v>
          </cell>
          <cell r="U93">
            <v>807255</v>
          </cell>
        </row>
        <row r="95">
          <cell r="C95" t="str">
            <v>PTC</v>
          </cell>
          <cell r="D95">
            <v>40030</v>
          </cell>
          <cell r="E95">
            <v>40032</v>
          </cell>
          <cell r="F95">
            <v>5000</v>
          </cell>
          <cell r="G95">
            <v>800</v>
          </cell>
          <cell r="I95">
            <v>100000</v>
          </cell>
          <cell r="J95">
            <v>17.663854499999999</v>
          </cell>
          <cell r="K95">
            <v>1766385.45</v>
          </cell>
          <cell r="L95">
            <v>176.63</v>
          </cell>
          <cell r="M95">
            <v>17.038385524752474</v>
          </cell>
          <cell r="N95" t="str">
            <v>203866-4201</v>
          </cell>
          <cell r="O95">
            <v>1703838.5524752475</v>
          </cell>
          <cell r="P95">
            <v>57546.897524752421</v>
          </cell>
          <cell r="U95">
            <v>1760408.82</v>
          </cell>
        </row>
        <row r="97">
          <cell r="C97" t="str">
            <v>ENGRO</v>
          </cell>
          <cell r="D97">
            <v>40064</v>
          </cell>
          <cell r="E97">
            <v>40066</v>
          </cell>
          <cell r="F97">
            <v>2500</v>
          </cell>
          <cell r="G97">
            <v>400</v>
          </cell>
          <cell r="Q97">
            <v>25000</v>
          </cell>
          <cell r="R97" t="str">
            <v>203807-4201</v>
          </cell>
          <cell r="S97">
            <v>146.36451199999999</v>
          </cell>
          <cell r="T97">
            <v>3659112.8</v>
          </cell>
          <cell r="U97">
            <v>-3659512.8</v>
          </cell>
        </row>
        <row r="99">
          <cell r="C99" t="str">
            <v>FFC</v>
          </cell>
          <cell r="D99">
            <v>40067</v>
          </cell>
          <cell r="E99">
            <v>40071</v>
          </cell>
          <cell r="F99">
            <v>2500</v>
          </cell>
          <cell r="G99">
            <v>400</v>
          </cell>
          <cell r="I99">
            <v>25000</v>
          </cell>
          <cell r="J99">
            <v>101.23077000000001</v>
          </cell>
          <cell r="K99">
            <v>2530769.25</v>
          </cell>
          <cell r="L99">
            <v>253.06</v>
          </cell>
          <cell r="M99">
            <v>97.373399299999988</v>
          </cell>
          <cell r="N99" t="str">
            <v>203890-4201</v>
          </cell>
          <cell r="O99">
            <v>2434334.9824999999</v>
          </cell>
          <cell r="P99">
            <v>93934.267500000075</v>
          </cell>
          <cell r="U99">
            <v>2527616.19</v>
          </cell>
        </row>
        <row r="101">
          <cell r="C101" t="str">
            <v>POL</v>
          </cell>
          <cell r="D101">
            <v>40074</v>
          </cell>
          <cell r="E101">
            <v>40081</v>
          </cell>
          <cell r="F101">
            <v>750</v>
          </cell>
          <cell r="G101">
            <v>120</v>
          </cell>
          <cell r="Q101">
            <v>5000</v>
          </cell>
          <cell r="R101" t="str">
            <v>204196-4201</v>
          </cell>
          <cell r="S101">
            <v>215.15</v>
          </cell>
          <cell r="T101">
            <v>1075750</v>
          </cell>
          <cell r="U101">
            <v>-1075870</v>
          </cell>
        </row>
        <row r="103">
          <cell r="C103" t="str">
            <v>PTC</v>
          </cell>
          <cell r="D103">
            <v>40093</v>
          </cell>
          <cell r="E103">
            <v>40095</v>
          </cell>
          <cell r="F103">
            <v>2500</v>
          </cell>
          <cell r="G103">
            <v>400</v>
          </cell>
          <cell r="I103">
            <v>50000</v>
          </cell>
          <cell r="J103">
            <v>22.08</v>
          </cell>
          <cell r="K103">
            <v>1104000</v>
          </cell>
          <cell r="L103">
            <v>110.39</v>
          </cell>
          <cell r="M103">
            <v>21.135565610859722</v>
          </cell>
          <cell r="N103" t="str">
            <v>203866-4201</v>
          </cell>
          <cell r="O103">
            <v>1056778.280542986</v>
          </cell>
          <cell r="P103">
            <v>44721.719457013998</v>
          </cell>
          <cell r="U103">
            <v>1100989.6100000001</v>
          </cell>
        </row>
        <row r="105">
          <cell r="C105" t="str">
            <v>PTC</v>
          </cell>
          <cell r="D105">
            <v>40095</v>
          </cell>
          <cell r="E105">
            <v>40099</v>
          </cell>
          <cell r="F105">
            <v>7500</v>
          </cell>
          <cell r="G105">
            <v>1200</v>
          </cell>
          <cell r="Q105">
            <v>150000</v>
          </cell>
          <cell r="R105" t="str">
            <v>203866-4201</v>
          </cell>
          <cell r="S105">
            <v>20.367333333333335</v>
          </cell>
          <cell r="T105">
            <v>3055100</v>
          </cell>
          <cell r="U105">
            <v>-3056300</v>
          </cell>
        </row>
        <row r="107">
          <cell r="C107" t="str">
            <v>FFC</v>
          </cell>
          <cell r="D107">
            <v>40100</v>
          </cell>
          <cell r="E107">
            <v>40102</v>
          </cell>
          <cell r="F107">
            <v>5000</v>
          </cell>
          <cell r="G107">
            <v>800</v>
          </cell>
          <cell r="I107">
            <v>50000</v>
          </cell>
          <cell r="J107">
            <v>105.459002</v>
          </cell>
          <cell r="K107">
            <v>5272950.0999999996</v>
          </cell>
          <cell r="L107">
            <v>527.33000000000004</v>
          </cell>
          <cell r="M107">
            <v>102.76019999999993</v>
          </cell>
          <cell r="N107" t="str">
            <v>203890-4201</v>
          </cell>
          <cell r="O107">
            <v>5138009.9999999963</v>
          </cell>
          <cell r="P107">
            <v>129940.10000000335</v>
          </cell>
          <cell r="U107">
            <v>5266622.7699999996</v>
          </cell>
        </row>
        <row r="109">
          <cell r="C109" t="str">
            <v>POL</v>
          </cell>
          <cell r="D109">
            <v>40102</v>
          </cell>
          <cell r="E109">
            <v>40105</v>
          </cell>
          <cell r="F109">
            <v>3750</v>
          </cell>
          <cell r="G109">
            <v>600</v>
          </cell>
          <cell r="I109">
            <v>25000</v>
          </cell>
          <cell r="J109">
            <v>227.76428000000001</v>
          </cell>
          <cell r="K109">
            <v>5694107</v>
          </cell>
          <cell r="L109">
            <v>569.42999999999995</v>
          </cell>
          <cell r="M109">
            <v>217.33990902857138</v>
          </cell>
          <cell r="N109" t="str">
            <v>204196-4201</v>
          </cell>
          <cell r="O109">
            <v>5433497.7257142849</v>
          </cell>
          <cell r="P109">
            <v>256859.27428571507</v>
          </cell>
          <cell r="U109">
            <v>5689187.5700000003</v>
          </cell>
        </row>
        <row r="111">
          <cell r="C111" t="str">
            <v>PPL</v>
          </cell>
          <cell r="D111">
            <v>40102</v>
          </cell>
          <cell r="E111">
            <v>40106</v>
          </cell>
          <cell r="F111">
            <v>1500</v>
          </cell>
          <cell r="G111">
            <v>240</v>
          </cell>
          <cell r="Q111">
            <v>15000</v>
          </cell>
          <cell r="R111" t="str">
            <v>204498-4201</v>
          </cell>
          <cell r="S111">
            <v>193.93969000000001</v>
          </cell>
          <cell r="T111">
            <v>2909095.35</v>
          </cell>
          <cell r="U111">
            <v>-2909335.35</v>
          </cell>
        </row>
        <row r="112">
          <cell r="G112">
            <v>840</v>
          </cell>
        </row>
        <row r="114">
          <cell r="C114" t="str">
            <v>PTC</v>
          </cell>
          <cell r="D114">
            <v>40107</v>
          </cell>
          <cell r="E114">
            <v>40109</v>
          </cell>
          <cell r="F114">
            <v>2500</v>
          </cell>
          <cell r="G114">
            <v>400</v>
          </cell>
          <cell r="Q114">
            <v>50000</v>
          </cell>
          <cell r="R114" t="str">
            <v>203866-4201</v>
          </cell>
          <cell r="S114">
            <v>20.05</v>
          </cell>
          <cell r="T114">
            <v>1002500</v>
          </cell>
          <cell r="U114">
            <v>-1002900</v>
          </cell>
        </row>
        <row r="116">
          <cell r="C116" t="str">
            <v>PSO</v>
          </cell>
          <cell r="D116">
            <v>39995</v>
          </cell>
          <cell r="E116">
            <v>39997</v>
          </cell>
          <cell r="F116">
            <v>2750</v>
          </cell>
          <cell r="G116">
            <v>440</v>
          </cell>
          <cell r="I116">
            <v>25000</v>
          </cell>
          <cell r="J116">
            <v>216.25399999999999</v>
          </cell>
          <cell r="K116">
            <v>5406350</v>
          </cell>
          <cell r="L116">
            <v>0</v>
          </cell>
          <cell r="M116">
            <v>210.77987480000002</v>
          </cell>
          <cell r="N116" t="str">
            <v>203858-4201</v>
          </cell>
          <cell r="O116">
            <v>5269496.87</v>
          </cell>
          <cell r="P116">
            <v>134103.12999999989</v>
          </cell>
          <cell r="R116" t="str">
            <v>NET RECEIVABLE</v>
          </cell>
          <cell r="U116">
            <v>5403160</v>
          </cell>
        </row>
        <row r="118">
          <cell r="C118" t="str">
            <v>DGKC</v>
          </cell>
          <cell r="D118">
            <v>39996</v>
          </cell>
          <cell r="E118">
            <v>40000</v>
          </cell>
          <cell r="F118">
            <v>775</v>
          </cell>
          <cell r="G118">
            <v>124</v>
          </cell>
          <cell r="Q118">
            <v>15500</v>
          </cell>
          <cell r="R118" t="str">
            <v>203955-4201</v>
          </cell>
          <cell r="S118">
            <v>30.843935483870968</v>
          </cell>
          <cell r="T118">
            <v>478081</v>
          </cell>
          <cell r="U118">
            <v>-478205</v>
          </cell>
        </row>
        <row r="119">
          <cell r="C119" t="str">
            <v>UBL</v>
          </cell>
          <cell r="D119">
            <v>39996</v>
          </cell>
          <cell r="E119">
            <v>40000</v>
          </cell>
          <cell r="F119">
            <v>750</v>
          </cell>
          <cell r="G119">
            <v>120</v>
          </cell>
          <cell r="Q119">
            <v>15000</v>
          </cell>
          <cell r="R119" t="str">
            <v>206407-4201</v>
          </cell>
          <cell r="S119">
            <v>39.710333333333331</v>
          </cell>
          <cell r="T119">
            <v>595655</v>
          </cell>
          <cell r="U119">
            <v>-595775</v>
          </cell>
        </row>
        <row r="120">
          <cell r="C120" t="str">
            <v>HBL</v>
          </cell>
          <cell r="D120">
            <v>39996</v>
          </cell>
          <cell r="E120">
            <v>40000</v>
          </cell>
          <cell r="F120">
            <v>500</v>
          </cell>
          <cell r="G120">
            <v>80</v>
          </cell>
          <cell r="Q120">
            <v>10000</v>
          </cell>
          <cell r="R120" t="str">
            <v>206610-4201</v>
          </cell>
          <cell r="S120">
            <v>89.188000000000002</v>
          </cell>
          <cell r="T120">
            <v>891880</v>
          </cell>
          <cell r="U120">
            <v>-891960</v>
          </cell>
        </row>
        <row r="121">
          <cell r="C121" t="str">
            <v>OGDC</v>
          </cell>
          <cell r="D121">
            <v>39996</v>
          </cell>
          <cell r="E121">
            <v>40000</v>
          </cell>
          <cell r="F121">
            <v>1000</v>
          </cell>
          <cell r="G121">
            <v>160</v>
          </cell>
          <cell r="Q121">
            <v>20000</v>
          </cell>
          <cell r="R121" t="str">
            <v>203920-4201</v>
          </cell>
          <cell r="S121">
            <v>81.449749999999995</v>
          </cell>
          <cell r="T121">
            <v>1628995</v>
          </cell>
          <cell r="U121">
            <v>-1629155</v>
          </cell>
        </row>
        <row r="122">
          <cell r="E122">
            <v>40000</v>
          </cell>
          <cell r="G122">
            <v>484</v>
          </cell>
          <cell r="R122" t="str">
            <v>NET PAYABLE</v>
          </cell>
          <cell r="U122">
            <v>-3595095</v>
          </cell>
        </row>
        <row r="124">
          <cell r="C124" t="str">
            <v>HBL</v>
          </cell>
          <cell r="D124">
            <v>40000</v>
          </cell>
          <cell r="E124">
            <v>40002</v>
          </cell>
          <cell r="F124">
            <v>1250</v>
          </cell>
          <cell r="G124">
            <v>200</v>
          </cell>
          <cell r="I124">
            <v>25000</v>
          </cell>
          <cell r="J124">
            <v>96.186639999999997</v>
          </cell>
          <cell r="K124">
            <v>2404666</v>
          </cell>
          <cell r="L124">
            <v>0</v>
          </cell>
          <cell r="M124">
            <v>89.036298399999993</v>
          </cell>
          <cell r="N124" t="str">
            <v>206610-4201</v>
          </cell>
          <cell r="O124">
            <v>2225907.46</v>
          </cell>
          <cell r="P124">
            <v>177508.54000000004</v>
          </cell>
          <cell r="U124">
            <v>2403216</v>
          </cell>
        </row>
        <row r="125">
          <cell r="C125" t="str">
            <v>ATRL</v>
          </cell>
          <cell r="D125">
            <v>40000</v>
          </cell>
          <cell r="E125">
            <v>40002</v>
          </cell>
          <cell r="F125">
            <v>1200</v>
          </cell>
          <cell r="G125">
            <v>192</v>
          </cell>
          <cell r="Q125">
            <v>15000</v>
          </cell>
          <cell r="R125" t="str">
            <v>204005-4201</v>
          </cell>
          <cell r="S125">
            <v>146.58000000000001</v>
          </cell>
          <cell r="T125">
            <v>2198700</v>
          </cell>
          <cell r="U125">
            <v>-2198892</v>
          </cell>
        </row>
        <row r="126">
          <cell r="E126">
            <v>40002</v>
          </cell>
          <cell r="G126">
            <v>392</v>
          </cell>
          <cell r="U126">
            <v>204324</v>
          </cell>
        </row>
        <row r="128">
          <cell r="C128" t="str">
            <v>LUCK</v>
          </cell>
          <cell r="D128">
            <v>40008</v>
          </cell>
          <cell r="E128">
            <v>40010</v>
          </cell>
          <cell r="F128">
            <v>750</v>
          </cell>
          <cell r="G128">
            <v>120</v>
          </cell>
          <cell r="Q128">
            <v>15000</v>
          </cell>
          <cell r="R128" t="str">
            <v>208078-4201</v>
          </cell>
          <cell r="S128">
            <v>69.3</v>
          </cell>
          <cell r="T128">
            <v>1039500</v>
          </cell>
          <cell r="U128">
            <v>-1039620</v>
          </cell>
        </row>
        <row r="129">
          <cell r="G129">
            <v>120</v>
          </cell>
          <cell r="U129">
            <v>-1039620</v>
          </cell>
        </row>
        <row r="131">
          <cell r="C131" t="str">
            <v>ATRL</v>
          </cell>
          <cell r="D131">
            <v>40010</v>
          </cell>
          <cell r="E131">
            <v>40014</v>
          </cell>
          <cell r="F131">
            <v>0</v>
          </cell>
          <cell r="G131">
            <v>0</v>
          </cell>
          <cell r="Q131">
            <v>15000</v>
          </cell>
          <cell r="R131" t="str">
            <v>204005-4201</v>
          </cell>
          <cell r="S131">
            <v>152.50206666666668</v>
          </cell>
          <cell r="T131">
            <v>2287531</v>
          </cell>
          <cell r="U131">
            <v>-2287531</v>
          </cell>
        </row>
        <row r="132">
          <cell r="C132" t="str">
            <v>DGKC</v>
          </cell>
          <cell r="D132">
            <v>40010</v>
          </cell>
          <cell r="E132">
            <v>40014</v>
          </cell>
          <cell r="F132">
            <v>7500</v>
          </cell>
          <cell r="G132">
            <v>1200</v>
          </cell>
          <cell r="Q132">
            <v>150000</v>
          </cell>
          <cell r="R132" t="str">
            <v>203955-4201</v>
          </cell>
          <cell r="S132">
            <v>34.658459999999998</v>
          </cell>
          <cell r="T132">
            <v>5198769</v>
          </cell>
          <cell r="U132">
            <v>-5199969</v>
          </cell>
        </row>
        <row r="133">
          <cell r="C133" t="str">
            <v>NML</v>
          </cell>
          <cell r="D133">
            <v>40010</v>
          </cell>
          <cell r="E133">
            <v>40014</v>
          </cell>
          <cell r="F133">
            <v>2500</v>
          </cell>
          <cell r="G133">
            <v>400</v>
          </cell>
          <cell r="Q133">
            <v>50000</v>
          </cell>
          <cell r="R133" t="str">
            <v>203696-4201</v>
          </cell>
          <cell r="S133">
            <v>42.290640000000003</v>
          </cell>
          <cell r="T133">
            <v>2114532</v>
          </cell>
          <cell r="U133">
            <v>-2114932</v>
          </cell>
        </row>
        <row r="134">
          <cell r="C134" t="str">
            <v>ENGRO</v>
          </cell>
          <cell r="D134">
            <v>40010</v>
          </cell>
          <cell r="E134">
            <v>40014</v>
          </cell>
          <cell r="F134">
            <v>2400</v>
          </cell>
          <cell r="G134">
            <v>384</v>
          </cell>
          <cell r="Q134">
            <v>30000</v>
          </cell>
          <cell r="R134" t="str">
            <v>203807-4201</v>
          </cell>
          <cell r="S134">
            <v>146.99733333333333</v>
          </cell>
          <cell r="T134">
            <v>4409920</v>
          </cell>
          <cell r="U134">
            <v>-4410304</v>
          </cell>
        </row>
        <row r="135">
          <cell r="C135" t="str">
            <v>ATRL</v>
          </cell>
          <cell r="D135">
            <v>40010</v>
          </cell>
          <cell r="E135">
            <v>40014</v>
          </cell>
          <cell r="F135">
            <v>1200</v>
          </cell>
          <cell r="G135">
            <v>192</v>
          </cell>
          <cell r="I135">
            <v>15000</v>
          </cell>
          <cell r="J135">
            <v>154.03053333333332</v>
          </cell>
          <cell r="K135">
            <v>2310458</v>
          </cell>
          <cell r="M135">
            <v>152.50206666666668</v>
          </cell>
          <cell r="N135" t="str">
            <v>204005-4201</v>
          </cell>
          <cell r="O135">
            <v>2287531</v>
          </cell>
          <cell r="P135">
            <v>21727</v>
          </cell>
          <cell r="U135">
            <v>2309066</v>
          </cell>
        </row>
        <row r="136">
          <cell r="C136" t="str">
            <v>DGKC</v>
          </cell>
          <cell r="D136">
            <v>40010</v>
          </cell>
          <cell r="E136">
            <v>40014</v>
          </cell>
          <cell r="F136">
            <v>0</v>
          </cell>
          <cell r="G136">
            <v>0</v>
          </cell>
          <cell r="I136">
            <v>75000</v>
          </cell>
          <cell r="J136">
            <v>35.316560000000003</v>
          </cell>
          <cell r="K136">
            <v>2648742</v>
          </cell>
          <cell r="M136">
            <v>33.991635474358972</v>
          </cell>
          <cell r="N136" t="str">
            <v>203955-4201</v>
          </cell>
          <cell r="O136">
            <v>2549372.6605769228</v>
          </cell>
          <cell r="P136">
            <v>99369.339423077181</v>
          </cell>
          <cell r="U136">
            <v>2648742</v>
          </cell>
        </row>
        <row r="137">
          <cell r="E137">
            <v>40014</v>
          </cell>
          <cell r="G137">
            <v>2176</v>
          </cell>
          <cell r="U137">
            <v>-9054928</v>
          </cell>
        </row>
        <row r="139">
          <cell r="C139" t="str">
            <v>PTC</v>
          </cell>
          <cell r="D139">
            <v>40011</v>
          </cell>
          <cell r="E139">
            <v>40015</v>
          </cell>
          <cell r="F139">
            <v>10000</v>
          </cell>
          <cell r="G139">
            <v>1600</v>
          </cell>
          <cell r="Q139">
            <v>200000</v>
          </cell>
          <cell r="R139" t="str">
            <v>203866-4201</v>
          </cell>
          <cell r="S139">
            <v>17.194769999999998</v>
          </cell>
          <cell r="T139">
            <v>3438954</v>
          </cell>
          <cell r="U139">
            <v>-3440554</v>
          </cell>
        </row>
        <row r="140">
          <cell r="E140">
            <v>40015</v>
          </cell>
          <cell r="G140">
            <v>1600</v>
          </cell>
          <cell r="U140">
            <v>-3440554</v>
          </cell>
        </row>
        <row r="142">
          <cell r="C142" t="str">
            <v>FFBL</v>
          </cell>
          <cell r="D142">
            <v>40014</v>
          </cell>
          <cell r="E142">
            <v>40016</v>
          </cell>
          <cell r="F142">
            <v>5000</v>
          </cell>
          <cell r="G142">
            <v>800</v>
          </cell>
          <cell r="Q142">
            <v>100000</v>
          </cell>
          <cell r="R142" t="str">
            <v>204269-4201</v>
          </cell>
          <cell r="S142">
            <v>20.3233</v>
          </cell>
          <cell r="T142">
            <v>2032330</v>
          </cell>
          <cell r="U142">
            <v>-2033130</v>
          </cell>
        </row>
        <row r="143">
          <cell r="C143" t="str">
            <v>SHEL</v>
          </cell>
          <cell r="D143">
            <v>40014</v>
          </cell>
          <cell r="E143">
            <v>40016</v>
          </cell>
          <cell r="F143">
            <v>1650</v>
          </cell>
          <cell r="G143">
            <v>264</v>
          </cell>
          <cell r="Q143">
            <v>15000</v>
          </cell>
          <cell r="R143" t="str">
            <v>203815-4201</v>
          </cell>
          <cell r="S143">
            <v>233.30013333333332</v>
          </cell>
          <cell r="T143">
            <v>3499502</v>
          </cell>
          <cell r="U143">
            <v>-3499766</v>
          </cell>
        </row>
        <row r="144">
          <cell r="C144" t="str">
            <v>NBP</v>
          </cell>
          <cell r="D144">
            <v>40014</v>
          </cell>
          <cell r="E144">
            <v>40016</v>
          </cell>
          <cell r="F144">
            <v>1900</v>
          </cell>
          <cell r="G144">
            <v>304</v>
          </cell>
          <cell r="Q144">
            <v>38000</v>
          </cell>
          <cell r="R144" t="str">
            <v>203882-4201</v>
          </cell>
          <cell r="S144">
            <v>73.640263157894736</v>
          </cell>
          <cell r="T144">
            <v>2798330</v>
          </cell>
          <cell r="U144">
            <v>-2798634</v>
          </cell>
        </row>
        <row r="145">
          <cell r="C145" t="str">
            <v>MCB</v>
          </cell>
          <cell r="D145">
            <v>40014</v>
          </cell>
          <cell r="E145">
            <v>40016</v>
          </cell>
          <cell r="F145">
            <v>800</v>
          </cell>
          <cell r="G145">
            <v>128</v>
          </cell>
          <cell r="Q145">
            <v>10000</v>
          </cell>
          <cell r="R145" t="str">
            <v>203874-4201</v>
          </cell>
          <cell r="S145">
            <v>167.09</v>
          </cell>
          <cell r="T145">
            <v>1670900</v>
          </cell>
          <cell r="U145">
            <v>-1671028</v>
          </cell>
        </row>
        <row r="146">
          <cell r="C146" t="str">
            <v>PSO</v>
          </cell>
          <cell r="D146">
            <v>40014</v>
          </cell>
          <cell r="E146">
            <v>40016</v>
          </cell>
          <cell r="F146">
            <v>5500</v>
          </cell>
          <cell r="G146">
            <v>880</v>
          </cell>
          <cell r="I146">
            <v>50000</v>
          </cell>
          <cell r="J146">
            <v>239.01982000000001</v>
          </cell>
          <cell r="K146">
            <v>11950991</v>
          </cell>
          <cell r="L146">
            <v>0</v>
          </cell>
          <cell r="M146">
            <v>233.98342</v>
          </cell>
          <cell r="N146" t="str">
            <v>203858-4201</v>
          </cell>
          <cell r="O146">
            <v>11699171</v>
          </cell>
          <cell r="P146">
            <v>246320</v>
          </cell>
          <cell r="U146">
            <v>11944611</v>
          </cell>
        </row>
        <row r="147">
          <cell r="E147">
            <v>40016</v>
          </cell>
          <cell r="G147">
            <v>2376</v>
          </cell>
          <cell r="U147">
            <v>1942053</v>
          </cell>
        </row>
        <row r="149">
          <cell r="C149" t="str">
            <v>NML</v>
          </cell>
          <cell r="D149">
            <v>40015</v>
          </cell>
          <cell r="E149">
            <v>40017</v>
          </cell>
          <cell r="F149">
            <v>1479.6875</v>
          </cell>
          <cell r="G149">
            <v>236.75</v>
          </cell>
          <cell r="Q149">
            <v>29594</v>
          </cell>
          <cell r="R149" t="str">
            <v>203696-4201</v>
          </cell>
          <cell r="S149">
            <v>40.283790633236464</v>
          </cell>
          <cell r="T149">
            <v>1192158.5</v>
          </cell>
          <cell r="U149">
            <v>-1192395.25</v>
          </cell>
        </row>
        <row r="150">
          <cell r="G150">
            <v>236.75</v>
          </cell>
          <cell r="U150">
            <v>-1192395.25</v>
          </cell>
        </row>
        <row r="152">
          <cell r="C152" t="str">
            <v>UBL</v>
          </cell>
          <cell r="D152">
            <v>40016</v>
          </cell>
          <cell r="E152">
            <v>40018</v>
          </cell>
          <cell r="F152">
            <v>5000</v>
          </cell>
          <cell r="G152">
            <v>800</v>
          </cell>
          <cell r="Q152">
            <v>100000</v>
          </cell>
          <cell r="R152" t="str">
            <v>206407-4201</v>
          </cell>
          <cell r="S152">
            <v>46.437587199999996</v>
          </cell>
          <cell r="T152">
            <v>4643758.72</v>
          </cell>
          <cell r="U152">
            <v>-4644558.72</v>
          </cell>
        </row>
        <row r="153">
          <cell r="G153">
            <v>800</v>
          </cell>
          <cell r="U153">
            <v>-4644558.72</v>
          </cell>
        </row>
        <row r="155">
          <cell r="C155" t="str">
            <v>HUBC</v>
          </cell>
          <cell r="D155">
            <v>40017</v>
          </cell>
          <cell r="E155">
            <v>40021</v>
          </cell>
          <cell r="F155">
            <v>375</v>
          </cell>
          <cell r="G155">
            <v>60</v>
          </cell>
          <cell r="I155">
            <v>7500</v>
          </cell>
          <cell r="J155">
            <v>28.95</v>
          </cell>
          <cell r="K155">
            <v>217125</v>
          </cell>
          <cell r="L155">
            <v>0</v>
          </cell>
          <cell r="M155">
            <v>25.4499789999999</v>
          </cell>
          <cell r="N155" t="str">
            <v>203840-4201</v>
          </cell>
          <cell r="O155">
            <v>190874.84249999924</v>
          </cell>
          <cell r="P155">
            <v>25875.157500000758</v>
          </cell>
          <cell r="U155">
            <v>216690</v>
          </cell>
        </row>
        <row r="156">
          <cell r="C156" t="str">
            <v>UBL</v>
          </cell>
          <cell r="D156">
            <v>40017</v>
          </cell>
          <cell r="E156">
            <v>40021</v>
          </cell>
          <cell r="F156">
            <v>5000</v>
          </cell>
          <cell r="G156">
            <v>800</v>
          </cell>
          <cell r="I156">
            <v>100000</v>
          </cell>
          <cell r="J156">
            <v>46.098502199999999</v>
          </cell>
          <cell r="K156">
            <v>4609850.22</v>
          </cell>
          <cell r="L156">
            <v>0</v>
          </cell>
          <cell r="M156">
            <v>46.502453599999996</v>
          </cell>
          <cell r="N156" t="str">
            <v>206407-4201</v>
          </cell>
          <cell r="O156">
            <v>4650245.3599999994</v>
          </cell>
          <cell r="P156">
            <v>-45395.139999999665</v>
          </cell>
          <cell r="U156">
            <v>4604050.22</v>
          </cell>
        </row>
        <row r="157">
          <cell r="C157" t="str">
            <v>PTC</v>
          </cell>
          <cell r="D157">
            <v>40017</v>
          </cell>
          <cell r="E157">
            <v>40021</v>
          </cell>
          <cell r="F157">
            <v>6250</v>
          </cell>
          <cell r="G157">
            <v>1000</v>
          </cell>
          <cell r="I157">
            <v>125000</v>
          </cell>
          <cell r="J157">
            <v>18.001504000000001</v>
          </cell>
          <cell r="K157">
            <v>2250188</v>
          </cell>
          <cell r="L157">
            <v>0</v>
          </cell>
          <cell r="M157">
            <v>17.186816</v>
          </cell>
          <cell r="N157" t="str">
            <v>203866-4201</v>
          </cell>
          <cell r="O157">
            <v>2148352</v>
          </cell>
          <cell r="P157">
            <v>95586</v>
          </cell>
          <cell r="U157">
            <v>2242938</v>
          </cell>
        </row>
        <row r="158">
          <cell r="C158" t="str">
            <v>NML</v>
          </cell>
          <cell r="D158">
            <v>40017</v>
          </cell>
          <cell r="E158">
            <v>40021</v>
          </cell>
          <cell r="F158">
            <v>2729.6875</v>
          </cell>
          <cell r="G158">
            <v>436.75</v>
          </cell>
          <cell r="I158">
            <v>54594</v>
          </cell>
          <cell r="J158">
            <v>42.389996473971493</v>
          </cell>
          <cell r="K158">
            <v>2314239.4674999998</v>
          </cell>
          <cell r="L158">
            <v>0</v>
          </cell>
          <cell r="M158">
            <v>41.541192948519075</v>
          </cell>
          <cell r="N158" t="str">
            <v>203696-4201</v>
          </cell>
          <cell r="O158">
            <v>2267899.8878314504</v>
          </cell>
          <cell r="P158">
            <v>43609.892168549355</v>
          </cell>
          <cell r="U158">
            <v>2311073.0299999998</v>
          </cell>
        </row>
        <row r="159">
          <cell r="G159">
            <v>2296.75</v>
          </cell>
          <cell r="U159">
            <v>9374751.25</v>
          </cell>
        </row>
        <row r="160">
          <cell r="F160">
            <v>0</v>
          </cell>
        </row>
        <row r="161">
          <cell r="C161" t="str">
            <v>PTC</v>
          </cell>
          <cell r="D161">
            <v>40022</v>
          </cell>
          <cell r="E161">
            <v>40024</v>
          </cell>
          <cell r="F161">
            <v>6500</v>
          </cell>
          <cell r="G161">
            <v>1040</v>
          </cell>
          <cell r="Q161">
            <v>130000</v>
          </cell>
          <cell r="R161" t="str">
            <v>203866-4201</v>
          </cell>
          <cell r="S161">
            <v>17.015469230769231</v>
          </cell>
          <cell r="T161">
            <v>2212011</v>
          </cell>
          <cell r="U161">
            <v>-2213051</v>
          </cell>
        </row>
        <row r="162">
          <cell r="F162">
            <v>0</v>
          </cell>
        </row>
        <row r="163">
          <cell r="C163" t="str">
            <v>PPL</v>
          </cell>
          <cell r="D163">
            <v>40023</v>
          </cell>
          <cell r="E163">
            <v>40025</v>
          </cell>
          <cell r="F163">
            <v>5000</v>
          </cell>
          <cell r="G163">
            <v>800</v>
          </cell>
          <cell r="I163">
            <v>100000</v>
          </cell>
          <cell r="J163">
            <v>184.844032</v>
          </cell>
          <cell r="K163">
            <v>18484403.199999999</v>
          </cell>
          <cell r="L163">
            <v>1848.5</v>
          </cell>
          <cell r="M163">
            <v>190.76636774999997</v>
          </cell>
          <cell r="N163" t="str">
            <v>204498-4201</v>
          </cell>
          <cell r="O163">
            <v>19076636.774999999</v>
          </cell>
          <cell r="P163">
            <v>-597233.57499999925</v>
          </cell>
          <cell r="U163">
            <v>18476754.699999999</v>
          </cell>
        </row>
        <row r="164">
          <cell r="C164" t="str">
            <v>PSO</v>
          </cell>
          <cell r="D164">
            <v>40023</v>
          </cell>
          <cell r="E164">
            <v>40025</v>
          </cell>
          <cell r="F164">
            <v>943.75</v>
          </cell>
          <cell r="G164">
            <v>151</v>
          </cell>
          <cell r="I164">
            <v>11870</v>
          </cell>
          <cell r="J164">
            <v>234.99942796967144</v>
          </cell>
          <cell r="K164">
            <v>2789443.21</v>
          </cell>
          <cell r="L164">
            <v>278.94</v>
          </cell>
          <cell r="M164">
            <v>237.55593554092587</v>
          </cell>
          <cell r="N164" t="str">
            <v>203858-4201</v>
          </cell>
          <cell r="O164">
            <v>2819788.9548707902</v>
          </cell>
          <cell r="P164">
            <v>-31289.49487079028</v>
          </cell>
          <cell r="U164">
            <v>2788069.52</v>
          </cell>
        </row>
        <row r="165">
          <cell r="G165">
            <v>951</v>
          </cell>
          <cell r="L165">
            <v>2127.44</v>
          </cell>
          <cell r="U165">
            <v>21264824.219999999</v>
          </cell>
        </row>
        <row r="166">
          <cell r="F166">
            <v>0</v>
          </cell>
        </row>
        <row r="167">
          <cell r="C167" t="str">
            <v>DGKC</v>
          </cell>
          <cell r="D167">
            <v>40029</v>
          </cell>
          <cell r="E167">
            <v>40031</v>
          </cell>
          <cell r="F167">
            <v>10000</v>
          </cell>
          <cell r="G167">
            <v>1600</v>
          </cell>
          <cell r="Q167">
            <v>200000</v>
          </cell>
          <cell r="R167" t="str">
            <v>203955-4201</v>
          </cell>
          <cell r="S167">
            <v>38.240840949999999</v>
          </cell>
          <cell r="T167">
            <v>7648168.1900000004</v>
          </cell>
          <cell r="U167">
            <v>-7649768.1900000004</v>
          </cell>
        </row>
        <row r="168">
          <cell r="F168">
            <v>0</v>
          </cell>
        </row>
        <row r="169">
          <cell r="C169" t="str">
            <v>LUCK</v>
          </cell>
          <cell r="D169">
            <v>40030</v>
          </cell>
          <cell r="E169">
            <v>40032</v>
          </cell>
          <cell r="F169">
            <v>0</v>
          </cell>
          <cell r="G169">
            <v>0</v>
          </cell>
          <cell r="Q169">
            <v>100000</v>
          </cell>
          <cell r="R169" t="str">
            <v>208078-4201</v>
          </cell>
          <cell r="S169">
            <v>76.599699999999999</v>
          </cell>
          <cell r="T169">
            <v>7659970</v>
          </cell>
          <cell r="U169">
            <v>-7659970</v>
          </cell>
        </row>
        <row r="170">
          <cell r="C170" t="str">
            <v>LUCK</v>
          </cell>
          <cell r="D170">
            <v>40030</v>
          </cell>
          <cell r="E170">
            <v>40032</v>
          </cell>
          <cell r="F170">
            <v>5000</v>
          </cell>
          <cell r="G170">
            <v>800</v>
          </cell>
          <cell r="I170">
            <v>100000</v>
          </cell>
          <cell r="J170">
            <v>77.75</v>
          </cell>
          <cell r="K170">
            <v>7775000</v>
          </cell>
          <cell r="L170">
            <v>0</v>
          </cell>
          <cell r="M170">
            <v>76.599699999999999</v>
          </cell>
          <cell r="N170" t="str">
            <v>208078-4201</v>
          </cell>
          <cell r="O170">
            <v>7659970</v>
          </cell>
          <cell r="P170">
            <v>110030</v>
          </cell>
          <cell r="U170">
            <v>7769200</v>
          </cell>
        </row>
        <row r="171">
          <cell r="C171" t="str">
            <v>PTC</v>
          </cell>
          <cell r="D171">
            <v>40030</v>
          </cell>
          <cell r="E171">
            <v>40032</v>
          </cell>
          <cell r="F171">
            <v>7500</v>
          </cell>
          <cell r="G171">
            <v>1200</v>
          </cell>
          <cell r="I171">
            <v>150000</v>
          </cell>
          <cell r="J171">
            <v>17.536581399999999</v>
          </cell>
          <cell r="K171">
            <v>2630487.21</v>
          </cell>
          <cell r="L171">
            <v>0</v>
          </cell>
          <cell r="M171">
            <v>17.038385524752474</v>
          </cell>
          <cell r="N171" t="str">
            <v>203866-4201</v>
          </cell>
          <cell r="O171">
            <v>2555757.8287128713</v>
          </cell>
          <cell r="P171">
            <v>67229.381287128665</v>
          </cell>
          <cell r="U171">
            <v>2621787.21</v>
          </cell>
        </row>
        <row r="172">
          <cell r="G172">
            <v>2000</v>
          </cell>
          <cell r="U172">
            <v>2731017.21</v>
          </cell>
        </row>
        <row r="173">
          <cell r="F173">
            <v>0</v>
          </cell>
        </row>
        <row r="174">
          <cell r="C174" t="str">
            <v>LUCK</v>
          </cell>
          <cell r="D174">
            <v>40031</v>
          </cell>
          <cell r="E174">
            <v>40035</v>
          </cell>
          <cell r="F174">
            <v>7500</v>
          </cell>
          <cell r="G174">
            <v>1200</v>
          </cell>
          <cell r="Q174">
            <v>150000</v>
          </cell>
          <cell r="R174" t="str">
            <v>208078-4201</v>
          </cell>
          <cell r="S174">
            <v>78.552051533333341</v>
          </cell>
          <cell r="T174">
            <v>11782807.73</v>
          </cell>
          <cell r="U174">
            <v>-11784007.73</v>
          </cell>
        </row>
        <row r="175">
          <cell r="C175" t="str">
            <v>ZTL</v>
          </cell>
          <cell r="D175">
            <v>40031</v>
          </cell>
          <cell r="E175">
            <v>40035</v>
          </cell>
          <cell r="F175">
            <v>15.0625</v>
          </cell>
          <cell r="G175">
            <v>2.41</v>
          </cell>
          <cell r="I175">
            <v>301</v>
          </cell>
          <cell r="J175">
            <v>2.7100415282392025</v>
          </cell>
          <cell r="K175">
            <v>815.72249999999997</v>
          </cell>
          <cell r="L175">
            <v>0</v>
          </cell>
          <cell r="M175">
            <v>2.0917275747508306</v>
          </cell>
          <cell r="N175" t="str">
            <v>204544-4201</v>
          </cell>
          <cell r="O175">
            <v>629.61</v>
          </cell>
          <cell r="P175">
            <v>171.04999999999998</v>
          </cell>
          <cell r="U175">
            <v>798.25</v>
          </cell>
        </row>
        <row r="176">
          <cell r="C176" t="str">
            <v>PTC</v>
          </cell>
          <cell r="D176">
            <v>40031</v>
          </cell>
          <cell r="E176">
            <v>40035</v>
          </cell>
          <cell r="F176">
            <v>2750</v>
          </cell>
          <cell r="G176">
            <v>440</v>
          </cell>
          <cell r="I176">
            <v>55000</v>
          </cell>
          <cell r="J176">
            <v>17.650628181818181</v>
          </cell>
          <cell r="K176">
            <v>970784.55</v>
          </cell>
          <cell r="L176">
            <v>0</v>
          </cell>
          <cell r="M176">
            <v>17.038385524752464</v>
          </cell>
          <cell r="N176" t="str">
            <v>203866-4201</v>
          </cell>
          <cell r="O176">
            <v>937111.20386138547</v>
          </cell>
          <cell r="P176">
            <v>30923.346138614579</v>
          </cell>
          <cell r="U176">
            <v>967594.55</v>
          </cell>
        </row>
        <row r="177">
          <cell r="E177">
            <v>40035</v>
          </cell>
          <cell r="G177">
            <v>1642.41</v>
          </cell>
          <cell r="U177">
            <v>-10815614.93</v>
          </cell>
        </row>
        <row r="178">
          <cell r="F178">
            <v>0</v>
          </cell>
        </row>
        <row r="179">
          <cell r="C179" t="str">
            <v>LUCK</v>
          </cell>
          <cell r="D179">
            <v>40032</v>
          </cell>
          <cell r="E179">
            <v>40036</v>
          </cell>
          <cell r="F179">
            <v>3750</v>
          </cell>
          <cell r="G179">
            <v>600</v>
          </cell>
          <cell r="I179">
            <v>75000</v>
          </cell>
          <cell r="J179">
            <v>77.027550000000005</v>
          </cell>
          <cell r="K179">
            <v>5777066.25</v>
          </cell>
          <cell r="L179">
            <v>0</v>
          </cell>
          <cell r="M179">
            <v>78.552051533333341</v>
          </cell>
          <cell r="N179" t="str">
            <v>208078-4201</v>
          </cell>
          <cell r="O179">
            <v>5891403.8650000002</v>
          </cell>
          <cell r="P179">
            <v>-118087.61500000022</v>
          </cell>
          <cell r="U179">
            <v>5772716.25</v>
          </cell>
        </row>
        <row r="180">
          <cell r="C180" t="str">
            <v>DGKC</v>
          </cell>
          <cell r="D180">
            <v>40032</v>
          </cell>
          <cell r="E180">
            <v>40036</v>
          </cell>
          <cell r="F180">
            <v>10000</v>
          </cell>
          <cell r="G180">
            <v>1600</v>
          </cell>
          <cell r="I180">
            <v>200000</v>
          </cell>
          <cell r="J180">
            <v>38.278022499999999</v>
          </cell>
          <cell r="K180">
            <v>7655604.5</v>
          </cell>
          <cell r="L180">
            <v>0</v>
          </cell>
          <cell r="M180">
            <v>38.240840950000006</v>
          </cell>
          <cell r="N180" t="str">
            <v>203955-4201</v>
          </cell>
          <cell r="O180">
            <v>7648168.1900000013</v>
          </cell>
          <cell r="P180">
            <v>-2563.6900000013411</v>
          </cell>
          <cell r="U180">
            <v>7644004.5</v>
          </cell>
        </row>
        <row r="181">
          <cell r="G181">
            <v>2200</v>
          </cell>
          <cell r="U181">
            <v>13416720.75</v>
          </cell>
        </row>
        <row r="182">
          <cell r="F182">
            <v>0</v>
          </cell>
        </row>
        <row r="183">
          <cell r="C183" t="str">
            <v>HUBC</v>
          </cell>
          <cell r="D183">
            <v>40035</v>
          </cell>
          <cell r="E183">
            <v>40037</v>
          </cell>
          <cell r="F183">
            <v>17500</v>
          </cell>
          <cell r="G183">
            <v>2800</v>
          </cell>
          <cell r="Q183">
            <v>350000</v>
          </cell>
          <cell r="R183" t="str">
            <v>203840-4201</v>
          </cell>
          <cell r="S183">
            <v>30.443624028571428</v>
          </cell>
          <cell r="T183">
            <v>10655268.41</v>
          </cell>
          <cell r="U183">
            <v>-10658068.41</v>
          </cell>
        </row>
        <row r="184">
          <cell r="C184" t="str">
            <v>LUCK</v>
          </cell>
          <cell r="D184">
            <v>40035</v>
          </cell>
          <cell r="E184">
            <v>40037</v>
          </cell>
          <cell r="F184">
            <v>3750</v>
          </cell>
          <cell r="G184">
            <v>600</v>
          </cell>
          <cell r="I184">
            <v>75000</v>
          </cell>
          <cell r="J184">
            <v>78.8</v>
          </cell>
          <cell r="K184">
            <v>5910000</v>
          </cell>
          <cell r="L184">
            <v>0</v>
          </cell>
          <cell r="M184">
            <v>78.552051533333312</v>
          </cell>
          <cell r="N184" t="str">
            <v>208078-4201</v>
          </cell>
          <cell r="O184">
            <v>5891403.8649999984</v>
          </cell>
          <cell r="P184">
            <v>14846.135000001639</v>
          </cell>
          <cell r="U184">
            <v>5905650</v>
          </cell>
        </row>
        <row r="185">
          <cell r="G185">
            <v>3400</v>
          </cell>
          <cell r="U185">
            <v>-4752418.41</v>
          </cell>
        </row>
        <row r="186">
          <cell r="F186">
            <v>0</v>
          </cell>
        </row>
        <row r="187">
          <cell r="C187" t="str">
            <v>HUBC</v>
          </cell>
          <cell r="D187">
            <v>40036</v>
          </cell>
          <cell r="E187">
            <v>40038</v>
          </cell>
          <cell r="F187">
            <v>7500</v>
          </cell>
          <cell r="G187">
            <v>1200</v>
          </cell>
          <cell r="Q187">
            <v>150000</v>
          </cell>
          <cell r="R187" t="str">
            <v>203840-4201</v>
          </cell>
          <cell r="S187">
            <v>31.031083333333335</v>
          </cell>
          <cell r="T187">
            <v>4654662.5</v>
          </cell>
          <cell r="U187">
            <v>-4655862.5</v>
          </cell>
        </row>
        <row r="188">
          <cell r="C188" t="str">
            <v>OGDC</v>
          </cell>
          <cell r="D188">
            <v>40036</v>
          </cell>
          <cell r="E188">
            <v>40038</v>
          </cell>
          <cell r="F188">
            <v>2000</v>
          </cell>
          <cell r="G188">
            <v>320</v>
          </cell>
          <cell r="Q188">
            <v>40000</v>
          </cell>
          <cell r="R188" t="str">
            <v>203920-4201</v>
          </cell>
          <cell r="S188">
            <v>97.4</v>
          </cell>
          <cell r="T188">
            <v>3896000</v>
          </cell>
          <cell r="U188">
            <v>-3896320</v>
          </cell>
        </row>
        <row r="189">
          <cell r="C189" t="str">
            <v>PTC</v>
          </cell>
          <cell r="D189">
            <v>40036</v>
          </cell>
          <cell r="E189">
            <v>40038</v>
          </cell>
          <cell r="F189">
            <v>11500</v>
          </cell>
          <cell r="G189">
            <v>1840</v>
          </cell>
          <cell r="Q189">
            <v>230000</v>
          </cell>
          <cell r="R189" t="str">
            <v>203866-4201</v>
          </cell>
          <cell r="S189">
            <v>18.259625652173916</v>
          </cell>
          <cell r="T189">
            <v>4199713.9000000004</v>
          </cell>
          <cell r="U189">
            <v>-4201553.9000000004</v>
          </cell>
        </row>
        <row r="190">
          <cell r="G190">
            <v>3360</v>
          </cell>
          <cell r="U190">
            <v>-12753736.4</v>
          </cell>
        </row>
        <row r="191">
          <cell r="F191">
            <v>0</v>
          </cell>
        </row>
        <row r="192">
          <cell r="C192" t="str">
            <v>JSCL</v>
          </cell>
          <cell r="D192">
            <v>40037</v>
          </cell>
          <cell r="E192">
            <v>40042</v>
          </cell>
          <cell r="F192">
            <v>7941</v>
          </cell>
          <cell r="G192">
            <v>1270.56</v>
          </cell>
          <cell r="I192">
            <v>158820</v>
          </cell>
          <cell r="J192">
            <v>25.844636695630275</v>
          </cell>
          <cell r="K192">
            <v>4104645.2</v>
          </cell>
          <cell r="L192">
            <v>0</v>
          </cell>
          <cell r="M192">
            <v>23.19</v>
          </cell>
          <cell r="N192" t="str">
            <v>206814-4201</v>
          </cell>
          <cell r="O192">
            <v>3683035.8000000003</v>
          </cell>
          <cell r="P192">
            <v>413668.39999999985</v>
          </cell>
          <cell r="U192">
            <v>4095433.64</v>
          </cell>
        </row>
        <row r="193">
          <cell r="F193">
            <v>0</v>
          </cell>
        </row>
        <row r="194">
          <cell r="C194" t="str">
            <v>HUBC</v>
          </cell>
          <cell r="D194">
            <v>40044</v>
          </cell>
          <cell r="E194">
            <v>40046</v>
          </cell>
          <cell r="F194">
            <v>1325</v>
          </cell>
          <cell r="G194">
            <v>212</v>
          </cell>
          <cell r="Q194">
            <v>26500</v>
          </cell>
          <cell r="R194" t="str">
            <v>203840-4201</v>
          </cell>
          <cell r="S194">
            <v>30.616226415094339</v>
          </cell>
          <cell r="T194">
            <v>811330</v>
          </cell>
          <cell r="U194">
            <v>-811542</v>
          </cell>
        </row>
        <row r="195">
          <cell r="F195">
            <v>0</v>
          </cell>
        </row>
        <row r="196">
          <cell r="F196">
            <v>0</v>
          </cell>
        </row>
        <row r="197">
          <cell r="C197" t="str">
            <v>HBL</v>
          </cell>
          <cell r="D197">
            <v>40046</v>
          </cell>
          <cell r="E197">
            <v>40050</v>
          </cell>
          <cell r="F197">
            <v>2000.125</v>
          </cell>
          <cell r="G197">
            <v>320.02</v>
          </cell>
          <cell r="Q197">
            <v>25000</v>
          </cell>
          <cell r="R197" t="str">
            <v>206610-4201</v>
          </cell>
          <cell r="S197">
            <v>112.6818</v>
          </cell>
          <cell r="T197">
            <v>2817045</v>
          </cell>
          <cell r="U197">
            <v>-2817365.02</v>
          </cell>
        </row>
        <row r="198">
          <cell r="C198" t="str">
            <v>OGDC</v>
          </cell>
          <cell r="D198">
            <v>40046</v>
          </cell>
          <cell r="E198">
            <v>40050</v>
          </cell>
          <cell r="F198">
            <v>250</v>
          </cell>
          <cell r="G198">
            <v>40</v>
          </cell>
          <cell r="I198">
            <v>5000</v>
          </cell>
          <cell r="J198">
            <v>93.4</v>
          </cell>
          <cell r="K198">
            <v>467000</v>
          </cell>
          <cell r="L198">
            <v>0</v>
          </cell>
          <cell r="M198">
            <v>96.509040666666706</v>
          </cell>
          <cell r="N198" t="str">
            <v>203920-4201</v>
          </cell>
          <cell r="O198">
            <v>482545.20333333354</v>
          </cell>
          <cell r="P198">
            <v>-15795.203333333542</v>
          </cell>
          <cell r="U198">
            <v>466710</v>
          </cell>
        </row>
        <row r="199">
          <cell r="C199" t="str">
            <v>HUBC</v>
          </cell>
          <cell r="D199">
            <v>40046</v>
          </cell>
          <cell r="E199">
            <v>40050</v>
          </cell>
          <cell r="F199">
            <v>11500.0625</v>
          </cell>
          <cell r="G199">
            <v>1840.01</v>
          </cell>
          <cell r="I199">
            <v>230000</v>
          </cell>
          <cell r="J199">
            <v>31.663938923913044</v>
          </cell>
          <cell r="K199">
            <v>7282705.9524999997</v>
          </cell>
          <cell r="L199">
            <v>0</v>
          </cell>
          <cell r="M199">
            <v>30.717705151320025</v>
          </cell>
          <cell r="N199" t="str">
            <v>203840-4201</v>
          </cell>
          <cell r="O199">
            <v>7065072.184803606</v>
          </cell>
          <cell r="P199">
            <v>206133.70519639389</v>
          </cell>
          <cell r="U199">
            <v>7269365.8799999999</v>
          </cell>
        </row>
        <row r="200">
          <cell r="C200" t="str">
            <v>FFBL</v>
          </cell>
          <cell r="D200">
            <v>40046</v>
          </cell>
          <cell r="E200">
            <v>40050</v>
          </cell>
          <cell r="F200">
            <v>5000</v>
          </cell>
          <cell r="G200">
            <v>800</v>
          </cell>
          <cell r="I200">
            <v>100000</v>
          </cell>
          <cell r="J200">
            <v>19.006835500000001</v>
          </cell>
          <cell r="K200">
            <v>1900683.55</v>
          </cell>
          <cell r="L200">
            <v>0</v>
          </cell>
          <cell r="M200">
            <v>20.3233</v>
          </cell>
          <cell r="N200" t="str">
            <v>204269-4201</v>
          </cell>
          <cell r="O200">
            <v>2032330</v>
          </cell>
          <cell r="P200">
            <v>-136646.44999999995</v>
          </cell>
          <cell r="U200">
            <v>1894883.55</v>
          </cell>
        </row>
        <row r="201">
          <cell r="E201">
            <v>40050</v>
          </cell>
          <cell r="G201">
            <v>3000.0299999999997</v>
          </cell>
          <cell r="U201">
            <v>6813594.4099999992</v>
          </cell>
        </row>
        <row r="203">
          <cell r="C203" t="str">
            <v>HUBC</v>
          </cell>
          <cell r="D203">
            <v>40050</v>
          </cell>
          <cell r="E203">
            <v>40052</v>
          </cell>
          <cell r="F203">
            <v>14775</v>
          </cell>
          <cell r="G203">
            <v>2364</v>
          </cell>
          <cell r="I203">
            <v>295500</v>
          </cell>
          <cell r="J203">
            <v>31.559385651438244</v>
          </cell>
          <cell r="K203">
            <v>9325798.4600000009</v>
          </cell>
          <cell r="L203">
            <v>0</v>
          </cell>
          <cell r="M203">
            <v>30.717705151320025</v>
          </cell>
          <cell r="N203" t="str">
            <v>203840-4201</v>
          </cell>
          <cell r="O203">
            <v>9077081.872215068</v>
          </cell>
          <cell r="P203">
            <v>233941.58778493293</v>
          </cell>
          <cell r="U203">
            <v>9308659.4600000009</v>
          </cell>
        </row>
        <row r="204">
          <cell r="C204" t="str">
            <v>HBL</v>
          </cell>
          <cell r="D204">
            <v>40050</v>
          </cell>
          <cell r="E204">
            <v>40052</v>
          </cell>
          <cell r="F204">
            <v>8</v>
          </cell>
          <cell r="G204">
            <v>1.28</v>
          </cell>
          <cell r="I204">
            <v>100</v>
          </cell>
          <cell r="J204">
            <v>112.5</v>
          </cell>
          <cell r="K204">
            <v>11250</v>
          </cell>
          <cell r="L204">
            <v>0</v>
          </cell>
          <cell r="M204">
            <v>112.68180000000001</v>
          </cell>
          <cell r="N204" t="str">
            <v>206610-4201</v>
          </cell>
          <cell r="O204">
            <v>11268.18</v>
          </cell>
          <cell r="P204">
            <v>-26.180000000000945</v>
          </cell>
          <cell r="U204">
            <v>11240.72</v>
          </cell>
        </row>
        <row r="205">
          <cell r="U205">
            <v>9319900.1800000016</v>
          </cell>
        </row>
        <row r="207">
          <cell r="C207" t="str">
            <v>HUBC</v>
          </cell>
          <cell r="D207">
            <v>40056</v>
          </cell>
          <cell r="E207">
            <v>40058</v>
          </cell>
          <cell r="F207">
            <v>5000</v>
          </cell>
          <cell r="G207">
            <v>800</v>
          </cell>
          <cell r="Q207">
            <v>100000</v>
          </cell>
          <cell r="R207" t="str">
            <v>203840-4201</v>
          </cell>
          <cell r="S207">
            <v>32.652999999999999</v>
          </cell>
          <cell r="T207">
            <v>3265300</v>
          </cell>
          <cell r="U207">
            <v>-3266100</v>
          </cell>
        </row>
        <row r="209">
          <cell r="C209" t="str">
            <v>HUBC</v>
          </cell>
          <cell r="D209">
            <v>40057</v>
          </cell>
          <cell r="E209">
            <v>40059</v>
          </cell>
          <cell r="F209">
            <v>5000</v>
          </cell>
          <cell r="G209">
            <v>800</v>
          </cell>
          <cell r="Q209">
            <v>100000</v>
          </cell>
          <cell r="R209" t="str">
            <v>203840-4201</v>
          </cell>
          <cell r="S209">
            <v>33.110999999999997</v>
          </cell>
          <cell r="T209">
            <v>3311100</v>
          </cell>
          <cell r="U209">
            <v>-3311900</v>
          </cell>
        </row>
        <row r="210">
          <cell r="C210" t="str">
            <v>FFC</v>
          </cell>
          <cell r="D210">
            <v>40057</v>
          </cell>
          <cell r="E210">
            <v>40059</v>
          </cell>
          <cell r="F210">
            <v>2500.0625</v>
          </cell>
          <cell r="G210">
            <v>400.01</v>
          </cell>
          <cell r="Q210">
            <v>50000</v>
          </cell>
          <cell r="R210" t="str">
            <v>203890-4201</v>
          </cell>
          <cell r="S210">
            <v>97.782283200000009</v>
          </cell>
          <cell r="T210">
            <v>4889114.16</v>
          </cell>
          <cell r="U210">
            <v>-4889514.17</v>
          </cell>
        </row>
        <row r="211">
          <cell r="G211">
            <v>1200.01</v>
          </cell>
          <cell r="U211">
            <v>-8201414.1699999999</v>
          </cell>
        </row>
        <row r="213">
          <cell r="C213" t="str">
            <v>DOL</v>
          </cell>
          <cell r="D213">
            <v>40066</v>
          </cell>
          <cell r="E213">
            <v>40070</v>
          </cell>
          <cell r="F213">
            <v>5000</v>
          </cell>
          <cell r="G213">
            <v>800</v>
          </cell>
          <cell r="I213">
            <v>100000</v>
          </cell>
          <cell r="J213">
            <v>9</v>
          </cell>
          <cell r="K213">
            <v>900000</v>
          </cell>
          <cell r="M213">
            <v>7.54</v>
          </cell>
          <cell r="N213" t="str">
            <v>202428-4201</v>
          </cell>
          <cell r="O213">
            <v>754000</v>
          </cell>
          <cell r="P213">
            <v>141000</v>
          </cell>
          <cell r="U213">
            <v>894200</v>
          </cell>
        </row>
        <row r="214">
          <cell r="C214" t="str">
            <v>FFC</v>
          </cell>
          <cell r="D214">
            <v>40066</v>
          </cell>
          <cell r="E214">
            <v>40070</v>
          </cell>
          <cell r="F214">
            <v>1250</v>
          </cell>
          <cell r="G214">
            <v>200</v>
          </cell>
          <cell r="I214">
            <v>25000</v>
          </cell>
          <cell r="J214">
            <v>99.75</v>
          </cell>
          <cell r="K214">
            <v>2493750</v>
          </cell>
          <cell r="M214">
            <v>97.373399300000003</v>
          </cell>
          <cell r="N214" t="str">
            <v>203890-4201</v>
          </cell>
          <cell r="O214">
            <v>2434334.9824999999</v>
          </cell>
          <cell r="P214">
            <v>58165.017500000075</v>
          </cell>
          <cell r="U214">
            <v>2492300</v>
          </cell>
        </row>
        <row r="215">
          <cell r="G215">
            <v>1000</v>
          </cell>
          <cell r="U215">
            <v>3386500</v>
          </cell>
        </row>
        <row r="217">
          <cell r="C217" t="str">
            <v>DOL</v>
          </cell>
          <cell r="D217">
            <v>40067</v>
          </cell>
          <cell r="E217">
            <v>40071</v>
          </cell>
          <cell r="F217">
            <v>7500.0625</v>
          </cell>
          <cell r="G217">
            <v>1200.01</v>
          </cell>
          <cell r="I217">
            <v>150000</v>
          </cell>
          <cell r="J217">
            <v>9.1366640833333328</v>
          </cell>
          <cell r="K217">
            <v>1370499.6125</v>
          </cell>
          <cell r="L217">
            <v>0</v>
          </cell>
          <cell r="M217">
            <v>7.54</v>
          </cell>
          <cell r="N217" t="str">
            <v>202428-4201</v>
          </cell>
          <cell r="O217">
            <v>1131000</v>
          </cell>
          <cell r="P217">
            <v>231999.55000000005</v>
          </cell>
          <cell r="U217">
            <v>1361799.54</v>
          </cell>
        </row>
        <row r="218">
          <cell r="C218" t="str">
            <v>UBL</v>
          </cell>
          <cell r="D218">
            <v>40067</v>
          </cell>
          <cell r="E218">
            <v>40071</v>
          </cell>
          <cell r="F218">
            <v>1250</v>
          </cell>
          <cell r="G218">
            <v>200</v>
          </cell>
          <cell r="I218">
            <v>25000</v>
          </cell>
          <cell r="J218">
            <v>56.350158</v>
          </cell>
          <cell r="K218">
            <v>1408753.95</v>
          </cell>
          <cell r="L218">
            <v>0</v>
          </cell>
          <cell r="M218">
            <v>55.209240000000072</v>
          </cell>
          <cell r="N218" t="str">
            <v>206407-4201</v>
          </cell>
          <cell r="O218">
            <v>1380231.0000000019</v>
          </cell>
          <cell r="P218">
            <v>27272.949999998091</v>
          </cell>
          <cell r="U218">
            <v>1407303.95</v>
          </cell>
        </row>
        <row r="219">
          <cell r="C219" t="str">
            <v>FFC</v>
          </cell>
          <cell r="D219">
            <v>40067</v>
          </cell>
          <cell r="E219">
            <v>40071</v>
          </cell>
          <cell r="F219">
            <v>824</v>
          </cell>
          <cell r="G219">
            <v>131.84</v>
          </cell>
          <cell r="I219">
            <v>10300</v>
          </cell>
          <cell r="J219">
            <v>101.76456310679612</v>
          </cell>
          <cell r="K219">
            <v>1048175</v>
          </cell>
          <cell r="L219">
            <v>0</v>
          </cell>
          <cell r="M219">
            <v>97.373399299999974</v>
          </cell>
          <cell r="N219" t="str">
            <v>203890-4201</v>
          </cell>
          <cell r="O219">
            <v>1002946.0127899997</v>
          </cell>
          <cell r="P219">
            <v>44404.987210000312</v>
          </cell>
          <cell r="U219">
            <v>1047219.16</v>
          </cell>
        </row>
        <row r="220">
          <cell r="E220">
            <v>40071</v>
          </cell>
          <cell r="G220">
            <v>1531.85</v>
          </cell>
          <cell r="U220">
            <v>3816322.6500000004</v>
          </cell>
        </row>
        <row r="222">
          <cell r="C222" t="str">
            <v>DOL</v>
          </cell>
          <cell r="D222">
            <v>40070</v>
          </cell>
          <cell r="E222">
            <v>40072</v>
          </cell>
          <cell r="F222">
            <v>2525</v>
          </cell>
          <cell r="G222">
            <v>404</v>
          </cell>
          <cell r="I222">
            <v>50500</v>
          </cell>
          <cell r="J222">
            <v>9.06</v>
          </cell>
          <cell r="K222">
            <v>457530</v>
          </cell>
          <cell r="L222">
            <v>0</v>
          </cell>
          <cell r="M222">
            <v>7.54</v>
          </cell>
          <cell r="N222" t="str">
            <v>202428-4201</v>
          </cell>
          <cell r="O222">
            <v>380770</v>
          </cell>
          <cell r="P222">
            <v>74235</v>
          </cell>
          <cell r="U222">
            <v>454601</v>
          </cell>
        </row>
        <row r="224">
          <cell r="C224" t="str">
            <v>DOL</v>
          </cell>
          <cell r="D224">
            <v>40080</v>
          </cell>
          <cell r="E224">
            <v>40084</v>
          </cell>
          <cell r="F224">
            <v>5000</v>
          </cell>
          <cell r="G224">
            <v>800</v>
          </cell>
          <cell r="I224">
            <v>100000</v>
          </cell>
          <cell r="J224">
            <v>9.2813944999999993</v>
          </cell>
          <cell r="K224">
            <v>928139.45</v>
          </cell>
          <cell r="L224">
            <v>0</v>
          </cell>
          <cell r="M224">
            <v>7.54</v>
          </cell>
          <cell r="N224" t="str">
            <v>202428-4201</v>
          </cell>
          <cell r="O224">
            <v>754000</v>
          </cell>
          <cell r="P224">
            <v>169139.44999999995</v>
          </cell>
          <cell r="U224">
            <v>922339.45</v>
          </cell>
        </row>
        <row r="226">
          <cell r="C226" t="str">
            <v>PPL</v>
          </cell>
          <cell r="D226">
            <v>40081</v>
          </cell>
          <cell r="E226">
            <v>40085</v>
          </cell>
          <cell r="F226">
            <v>1467.75</v>
          </cell>
          <cell r="G226">
            <v>234.84</v>
          </cell>
          <cell r="Q226">
            <v>15000</v>
          </cell>
          <cell r="R226" t="str">
            <v>204498-4201</v>
          </cell>
          <cell r="S226">
            <v>200.07705000000001</v>
          </cell>
          <cell r="T226">
            <v>3001155.75</v>
          </cell>
          <cell r="U226">
            <v>-3001390.59</v>
          </cell>
        </row>
        <row r="227">
          <cell r="C227" t="str">
            <v>POL</v>
          </cell>
          <cell r="D227">
            <v>40081</v>
          </cell>
          <cell r="E227">
            <v>40085</v>
          </cell>
          <cell r="F227">
            <v>1650</v>
          </cell>
          <cell r="G227">
            <v>264</v>
          </cell>
          <cell r="Q227">
            <v>15000</v>
          </cell>
          <cell r="R227" t="str">
            <v>204196-4201</v>
          </cell>
          <cell r="S227">
            <v>214.55807666666666</v>
          </cell>
          <cell r="T227">
            <v>3218371.15</v>
          </cell>
          <cell r="U227">
            <v>-3218635.15</v>
          </cell>
        </row>
        <row r="228">
          <cell r="C228" t="str">
            <v>ATRL</v>
          </cell>
          <cell r="D228">
            <v>40081</v>
          </cell>
          <cell r="E228">
            <v>40085</v>
          </cell>
          <cell r="F228">
            <v>809.8125</v>
          </cell>
          <cell r="G228">
            <v>129.57</v>
          </cell>
          <cell r="I228">
            <v>10123</v>
          </cell>
          <cell r="J228">
            <v>169.59609033883237</v>
          </cell>
          <cell r="K228">
            <v>1716821.2225000001</v>
          </cell>
          <cell r="L228">
            <v>0</v>
          </cell>
          <cell r="M228">
            <v>154.64055537499999</v>
          </cell>
          <cell r="N228" t="str">
            <v>204005-4201</v>
          </cell>
          <cell r="O228">
            <v>1565426.342061125</v>
          </cell>
          <cell r="P228">
            <v>150585.06793887512</v>
          </cell>
          <cell r="U228">
            <v>1715881.84</v>
          </cell>
        </row>
        <row r="229">
          <cell r="G229">
            <v>628.41000000000008</v>
          </cell>
          <cell r="U229">
            <v>-4504143.9000000004</v>
          </cell>
        </row>
        <row r="231">
          <cell r="C231" t="str">
            <v>PPL</v>
          </cell>
          <cell r="D231">
            <v>40085</v>
          </cell>
          <cell r="E231">
            <v>40087</v>
          </cell>
          <cell r="F231">
            <v>800</v>
          </cell>
          <cell r="G231">
            <v>128</v>
          </cell>
          <cell r="Q231">
            <v>10000</v>
          </cell>
          <cell r="R231" t="str">
            <v>204498-4201</v>
          </cell>
          <cell r="S231">
            <v>195.73065</v>
          </cell>
          <cell r="T231">
            <v>1957306.5</v>
          </cell>
          <cell r="U231">
            <v>-1957434.5</v>
          </cell>
        </row>
        <row r="233">
          <cell r="C233" t="str">
            <v>APL</v>
          </cell>
          <cell r="D233">
            <v>40093</v>
          </cell>
          <cell r="E233">
            <v>40095</v>
          </cell>
          <cell r="F233">
            <v>3066.1875</v>
          </cell>
          <cell r="G233">
            <v>490.59</v>
          </cell>
          <cell r="I233">
            <v>21900</v>
          </cell>
          <cell r="J233">
            <v>380.02653824200911</v>
          </cell>
          <cell r="K233">
            <v>8322581.1875</v>
          </cell>
          <cell r="L233">
            <v>832.26</v>
          </cell>
          <cell r="M233">
            <v>374.58465861538463</v>
          </cell>
          <cell r="N233" t="str">
            <v>204684-4201</v>
          </cell>
          <cell r="O233">
            <v>8203404.0236769235</v>
          </cell>
          <cell r="P233">
            <v>116110.97632307667</v>
          </cell>
          <cell r="U233">
            <v>8318192.1500000004</v>
          </cell>
        </row>
        <row r="234">
          <cell r="C234" t="str">
            <v>PTC</v>
          </cell>
          <cell r="D234">
            <v>40093</v>
          </cell>
          <cell r="E234">
            <v>40095</v>
          </cell>
          <cell r="F234">
            <v>2500</v>
          </cell>
          <cell r="G234">
            <v>400</v>
          </cell>
          <cell r="I234">
            <v>50000</v>
          </cell>
          <cell r="J234">
            <v>22.05096</v>
          </cell>
          <cell r="K234">
            <v>1102548</v>
          </cell>
          <cell r="L234">
            <v>110.25</v>
          </cell>
          <cell r="M234">
            <v>21.135565610859729</v>
          </cell>
          <cell r="N234" t="str">
            <v>203866-4201</v>
          </cell>
          <cell r="O234">
            <v>1056778.2805429865</v>
          </cell>
          <cell r="P234">
            <v>43269.719457013533</v>
          </cell>
          <cell r="U234">
            <v>1099537.75</v>
          </cell>
        </row>
        <row r="235">
          <cell r="G235">
            <v>890.58999999999992</v>
          </cell>
          <cell r="L235">
            <v>942.51</v>
          </cell>
          <cell r="U235">
            <v>9417729.9000000004</v>
          </cell>
        </row>
        <row r="237">
          <cell r="C237" t="str">
            <v>PTC</v>
          </cell>
          <cell r="D237">
            <v>40095</v>
          </cell>
          <cell r="E237">
            <v>40099</v>
          </cell>
          <cell r="F237">
            <v>1989.9999999999998</v>
          </cell>
          <cell r="G237">
            <v>318.39999999999998</v>
          </cell>
          <cell r="Q237">
            <v>39800</v>
          </cell>
          <cell r="R237" t="str">
            <v>203866-4201</v>
          </cell>
          <cell r="S237">
            <v>20.247939698492463</v>
          </cell>
          <cell r="T237">
            <v>805868</v>
          </cell>
          <cell r="U237">
            <v>-806186.4</v>
          </cell>
        </row>
        <row r="238">
          <cell r="C238" t="str">
            <v>PTC</v>
          </cell>
          <cell r="D238">
            <v>40105</v>
          </cell>
          <cell r="E238">
            <v>40107</v>
          </cell>
          <cell r="F238">
            <v>10000</v>
          </cell>
          <cell r="G238">
            <v>1600</v>
          </cell>
          <cell r="Q238">
            <v>200000</v>
          </cell>
          <cell r="R238" t="str">
            <v>203866-4201</v>
          </cell>
          <cell r="S238">
            <v>20.262499999999999</v>
          </cell>
          <cell r="T238">
            <v>4052500</v>
          </cell>
          <cell r="U238">
            <v>-4054100</v>
          </cell>
        </row>
        <row r="241">
          <cell r="C241" t="str">
            <v>AICL</v>
          </cell>
          <cell r="D241">
            <v>39995</v>
          </cell>
          <cell r="E241">
            <v>39997</v>
          </cell>
          <cell r="F241">
            <v>2500</v>
          </cell>
          <cell r="G241">
            <v>400</v>
          </cell>
          <cell r="I241">
            <v>25000</v>
          </cell>
          <cell r="J241">
            <v>88.18</v>
          </cell>
          <cell r="K241">
            <v>2204500</v>
          </cell>
          <cell r="L241">
            <v>220.45</v>
          </cell>
          <cell r="M241">
            <v>86.231223599999993</v>
          </cell>
          <cell r="N241" t="str">
            <v>203718-4201</v>
          </cell>
          <cell r="O241">
            <v>2155780.59</v>
          </cell>
          <cell r="P241">
            <v>46219.410000000149</v>
          </cell>
          <cell r="R241" t="str">
            <v>NET RECEIVABLE</v>
          </cell>
          <cell r="U241">
            <v>2201379.5499999998</v>
          </cell>
        </row>
        <row r="243">
          <cell r="C243" t="str">
            <v>MCB</v>
          </cell>
          <cell r="D243">
            <v>40003</v>
          </cell>
          <cell r="E243">
            <v>40007</v>
          </cell>
          <cell r="F243">
            <v>2250</v>
          </cell>
          <cell r="G243">
            <v>360</v>
          </cell>
          <cell r="Q243">
            <v>15000</v>
          </cell>
          <cell r="R243" t="str">
            <v>203874-4201</v>
          </cell>
          <cell r="S243">
            <v>160.15846666666667</v>
          </cell>
          <cell r="T243">
            <v>2402377</v>
          </cell>
          <cell r="U243">
            <v>-2402737</v>
          </cell>
        </row>
        <row r="244">
          <cell r="C244" t="str">
            <v>NBP</v>
          </cell>
          <cell r="D244">
            <v>40003</v>
          </cell>
          <cell r="E244">
            <v>40007</v>
          </cell>
          <cell r="F244">
            <v>1000</v>
          </cell>
          <cell r="G244">
            <v>160</v>
          </cell>
          <cell r="Q244">
            <v>10000</v>
          </cell>
          <cell r="R244" t="str">
            <v>203882-4201</v>
          </cell>
          <cell r="S244">
            <v>71.148700000000005</v>
          </cell>
          <cell r="T244">
            <v>711487</v>
          </cell>
          <cell r="U244">
            <v>-711647</v>
          </cell>
        </row>
        <row r="245">
          <cell r="C245" t="str">
            <v>NML</v>
          </cell>
          <cell r="D245">
            <v>40003</v>
          </cell>
          <cell r="E245">
            <v>40007</v>
          </cell>
          <cell r="F245">
            <v>500</v>
          </cell>
          <cell r="G245">
            <v>80</v>
          </cell>
          <cell r="Q245">
            <v>10000</v>
          </cell>
          <cell r="R245" t="str">
            <v>203696-4201</v>
          </cell>
          <cell r="S245">
            <v>42.05</v>
          </cell>
          <cell r="T245">
            <v>420500</v>
          </cell>
          <cell r="U245">
            <v>-420580</v>
          </cell>
        </row>
        <row r="246">
          <cell r="G246">
            <v>600</v>
          </cell>
          <cell r="U246">
            <v>-3534964</v>
          </cell>
        </row>
        <row r="248">
          <cell r="C248" t="str">
            <v>NML</v>
          </cell>
          <cell r="D248">
            <v>40009</v>
          </cell>
          <cell r="E248">
            <v>40011</v>
          </cell>
          <cell r="F248">
            <v>750</v>
          </cell>
          <cell r="G248">
            <v>120</v>
          </cell>
          <cell r="Q248">
            <v>15000</v>
          </cell>
          <cell r="R248" t="str">
            <v>203696-4201</v>
          </cell>
          <cell r="S248">
            <v>41.05</v>
          </cell>
          <cell r="T248">
            <v>615750</v>
          </cell>
          <cell r="U248">
            <v>-615870</v>
          </cell>
        </row>
        <row r="249">
          <cell r="C249" t="str">
            <v>NBP</v>
          </cell>
          <cell r="D249">
            <v>40009</v>
          </cell>
          <cell r="E249">
            <v>40011</v>
          </cell>
          <cell r="F249">
            <v>3000</v>
          </cell>
          <cell r="G249">
            <v>480</v>
          </cell>
          <cell r="Q249">
            <v>30000</v>
          </cell>
          <cell r="R249" t="str">
            <v>203882-4201</v>
          </cell>
          <cell r="S249">
            <v>74.61493333333334</v>
          </cell>
          <cell r="T249">
            <v>2238448</v>
          </cell>
          <cell r="U249">
            <v>-2238928</v>
          </cell>
        </row>
        <row r="250">
          <cell r="C250" t="str">
            <v>MCB</v>
          </cell>
          <cell r="D250">
            <v>40009</v>
          </cell>
          <cell r="E250">
            <v>40011</v>
          </cell>
          <cell r="F250">
            <v>3750</v>
          </cell>
          <cell r="G250">
            <v>600</v>
          </cell>
          <cell r="Q250">
            <v>25000</v>
          </cell>
          <cell r="R250" t="str">
            <v>203874-4201</v>
          </cell>
          <cell r="S250">
            <v>166.70359999999999</v>
          </cell>
          <cell r="T250">
            <v>4167590</v>
          </cell>
          <cell r="U250">
            <v>-4168190</v>
          </cell>
        </row>
        <row r="251">
          <cell r="C251" t="str">
            <v>FFC</v>
          </cell>
          <cell r="D251">
            <v>40009</v>
          </cell>
          <cell r="E251">
            <v>40011</v>
          </cell>
          <cell r="F251">
            <v>5000</v>
          </cell>
          <cell r="G251">
            <v>800</v>
          </cell>
          <cell r="Q251">
            <v>50000</v>
          </cell>
          <cell r="R251" t="str">
            <v>203890-4201</v>
          </cell>
          <cell r="S251">
            <v>96.491879999999995</v>
          </cell>
          <cell r="T251">
            <v>4824594</v>
          </cell>
          <cell r="U251">
            <v>-4825394</v>
          </cell>
        </row>
        <row r="252">
          <cell r="C252" t="str">
            <v>UBL</v>
          </cell>
          <cell r="D252">
            <v>40009</v>
          </cell>
          <cell r="E252">
            <v>40011</v>
          </cell>
          <cell r="F252">
            <v>2500</v>
          </cell>
          <cell r="G252">
            <v>400</v>
          </cell>
          <cell r="I252">
            <v>50000</v>
          </cell>
          <cell r="J252">
            <v>42.519399999999997</v>
          </cell>
          <cell r="K252">
            <v>2125970</v>
          </cell>
          <cell r="L252">
            <v>212.63</v>
          </cell>
          <cell r="M252">
            <v>41.546529000000007</v>
          </cell>
          <cell r="N252" t="str">
            <v>206407-4201</v>
          </cell>
          <cell r="O252">
            <v>2077326.4500000004</v>
          </cell>
          <cell r="P252">
            <v>46143.549999999581</v>
          </cell>
          <cell r="U252">
            <v>2122857.37</v>
          </cell>
        </row>
        <row r="253">
          <cell r="C253" t="str">
            <v>LUCK</v>
          </cell>
          <cell r="D253">
            <v>40009</v>
          </cell>
          <cell r="E253">
            <v>40011</v>
          </cell>
          <cell r="F253">
            <v>6500</v>
          </cell>
          <cell r="G253">
            <v>1040</v>
          </cell>
          <cell r="I253">
            <v>65000</v>
          </cell>
          <cell r="J253">
            <v>69.989999999999995</v>
          </cell>
          <cell r="K253">
            <v>4549350</v>
          </cell>
          <cell r="L253">
            <v>454.94</v>
          </cell>
          <cell r="M253">
            <v>68.953846153846158</v>
          </cell>
          <cell r="N253" t="str">
            <v>208078-4201</v>
          </cell>
          <cell r="O253">
            <v>4482000</v>
          </cell>
          <cell r="P253">
            <v>60850</v>
          </cell>
          <cell r="U253">
            <v>4541355.0599999996</v>
          </cell>
        </row>
        <row r="254">
          <cell r="C254" t="str">
            <v>DGKC</v>
          </cell>
          <cell r="D254">
            <v>40009</v>
          </cell>
          <cell r="E254">
            <v>40011</v>
          </cell>
          <cell r="F254">
            <v>1500</v>
          </cell>
          <cell r="G254">
            <v>240</v>
          </cell>
          <cell r="I254">
            <v>30000</v>
          </cell>
          <cell r="J254">
            <v>32.805166666666665</v>
          </cell>
          <cell r="K254">
            <v>984155</v>
          </cell>
          <cell r="L254">
            <v>98.42</v>
          </cell>
          <cell r="M254">
            <v>30.657512846153843</v>
          </cell>
          <cell r="N254" t="str">
            <v>203955-4201</v>
          </cell>
          <cell r="O254">
            <v>919725.38538461528</v>
          </cell>
          <cell r="P254">
            <v>62929.614615384722</v>
          </cell>
          <cell r="U254">
            <v>982316.58</v>
          </cell>
        </row>
        <row r="255">
          <cell r="G255">
            <v>3680</v>
          </cell>
          <cell r="L255">
            <v>765.9899999999999</v>
          </cell>
          <cell r="U255">
            <v>-4201852.9899999993</v>
          </cell>
        </row>
        <row r="257">
          <cell r="C257" t="str">
            <v>MCB</v>
          </cell>
          <cell r="D257">
            <v>40011</v>
          </cell>
          <cell r="E257">
            <v>40015</v>
          </cell>
          <cell r="F257">
            <v>0</v>
          </cell>
          <cell r="G257">
            <v>0</v>
          </cell>
          <cell r="Q257">
            <v>15200</v>
          </cell>
          <cell r="R257" t="str">
            <v>203874-4201</v>
          </cell>
          <cell r="S257">
            <v>168.97539473684211</v>
          </cell>
          <cell r="T257">
            <v>2568426</v>
          </cell>
          <cell r="U257">
            <v>-2568426</v>
          </cell>
        </row>
        <row r="258">
          <cell r="C258" t="str">
            <v>NBP</v>
          </cell>
          <cell r="D258">
            <v>40011</v>
          </cell>
          <cell r="E258">
            <v>40015</v>
          </cell>
          <cell r="F258">
            <v>1200</v>
          </cell>
          <cell r="G258">
            <v>192</v>
          </cell>
          <cell r="Q258">
            <v>12000</v>
          </cell>
          <cell r="R258" t="str">
            <v>203882-4201</v>
          </cell>
          <cell r="S258">
            <v>73.525999999999996</v>
          </cell>
          <cell r="T258">
            <v>882312</v>
          </cell>
          <cell r="U258">
            <v>-882504</v>
          </cell>
        </row>
        <row r="259">
          <cell r="C259" t="str">
            <v>PSO</v>
          </cell>
          <cell r="D259">
            <v>40011</v>
          </cell>
          <cell r="E259">
            <v>40015</v>
          </cell>
          <cell r="F259">
            <v>10000</v>
          </cell>
          <cell r="G259">
            <v>1600</v>
          </cell>
          <cell r="Q259">
            <v>50000</v>
          </cell>
          <cell r="R259" t="str">
            <v>203858-4201</v>
          </cell>
          <cell r="S259">
            <v>233.98342</v>
          </cell>
          <cell r="T259">
            <v>11699171</v>
          </cell>
          <cell r="U259">
            <v>-11700771</v>
          </cell>
        </row>
        <row r="260">
          <cell r="C260" t="str">
            <v>MCB</v>
          </cell>
          <cell r="D260">
            <v>40011</v>
          </cell>
          <cell r="E260">
            <v>40015</v>
          </cell>
          <cell r="F260">
            <v>7500</v>
          </cell>
          <cell r="G260">
            <v>1200</v>
          </cell>
          <cell r="I260">
            <v>50000</v>
          </cell>
          <cell r="J260">
            <v>169.89202</v>
          </cell>
          <cell r="K260">
            <v>8494601</v>
          </cell>
          <cell r="L260">
            <v>849.48</v>
          </cell>
          <cell r="M260">
            <v>167.033192101227</v>
          </cell>
          <cell r="N260" t="str">
            <v>203874-4201</v>
          </cell>
          <cell r="O260">
            <v>8351659.6050613504</v>
          </cell>
          <cell r="P260">
            <v>135441.39493864961</v>
          </cell>
          <cell r="U260">
            <v>8485051.5199999996</v>
          </cell>
        </row>
        <row r="261">
          <cell r="E261">
            <v>40015</v>
          </cell>
          <cell r="G261">
            <v>2992</v>
          </cell>
          <cell r="U261">
            <v>-6666649.4800000004</v>
          </cell>
        </row>
        <row r="263">
          <cell r="C263" t="str">
            <v>MCB</v>
          </cell>
          <cell r="D263">
            <v>40014</v>
          </cell>
          <cell r="E263">
            <v>40016</v>
          </cell>
          <cell r="F263">
            <v>3750</v>
          </cell>
          <cell r="G263">
            <v>600</v>
          </cell>
          <cell r="Q263">
            <v>25000</v>
          </cell>
          <cell r="R263" t="str">
            <v>203874-4201</v>
          </cell>
          <cell r="S263">
            <v>170.14599999999999</v>
          </cell>
          <cell r="T263">
            <v>4253650</v>
          </cell>
          <cell r="U263">
            <v>-4254250</v>
          </cell>
        </row>
        <row r="264">
          <cell r="C264" t="str">
            <v>SHEL</v>
          </cell>
          <cell r="D264">
            <v>40014</v>
          </cell>
          <cell r="E264">
            <v>40016</v>
          </cell>
          <cell r="F264">
            <v>1660.0000000000002</v>
          </cell>
          <cell r="G264">
            <v>265.60000000000002</v>
          </cell>
          <cell r="Q264">
            <v>8300</v>
          </cell>
          <cell r="R264" t="str">
            <v>203815-4201</v>
          </cell>
          <cell r="S264">
            <v>231.54438554216867</v>
          </cell>
          <cell r="T264">
            <v>1921818.4</v>
          </cell>
          <cell r="U264">
            <v>-1922084</v>
          </cell>
        </row>
        <row r="265">
          <cell r="E265">
            <v>40016</v>
          </cell>
          <cell r="G265">
            <v>865.6</v>
          </cell>
          <cell r="U265">
            <v>-6176334</v>
          </cell>
        </row>
        <row r="267">
          <cell r="C267" t="str">
            <v>MCB</v>
          </cell>
          <cell r="D267">
            <v>40015</v>
          </cell>
          <cell r="E267">
            <v>40017</v>
          </cell>
          <cell r="F267">
            <v>0</v>
          </cell>
          <cell r="G267">
            <v>0</v>
          </cell>
          <cell r="Q267">
            <v>5380</v>
          </cell>
          <cell r="R267" t="str">
            <v>203874-4201</v>
          </cell>
          <cell r="S267">
            <v>172.06</v>
          </cell>
          <cell r="T267">
            <v>925682.8</v>
          </cell>
          <cell r="U267">
            <v>-925682.8</v>
          </cell>
        </row>
        <row r="268">
          <cell r="C268" t="str">
            <v>PPL</v>
          </cell>
          <cell r="D268">
            <v>40015</v>
          </cell>
          <cell r="E268">
            <v>40017</v>
          </cell>
          <cell r="F268">
            <v>5000</v>
          </cell>
          <cell r="G268">
            <v>800</v>
          </cell>
          <cell r="Q268">
            <v>100000</v>
          </cell>
          <cell r="R268" t="str">
            <v>204498-4201</v>
          </cell>
          <cell r="S268">
            <v>194.8025595</v>
          </cell>
          <cell r="T268">
            <v>19480255.949999999</v>
          </cell>
          <cell r="U268">
            <v>-19481055.949999999</v>
          </cell>
        </row>
        <row r="269">
          <cell r="C269" t="str">
            <v>PSO</v>
          </cell>
          <cell r="D269">
            <v>40015</v>
          </cell>
          <cell r="E269">
            <v>40017</v>
          </cell>
          <cell r="F269">
            <v>1280.0625</v>
          </cell>
          <cell r="G269">
            <v>204.81</v>
          </cell>
          <cell r="Q269">
            <v>16001</v>
          </cell>
          <cell r="R269" t="str">
            <v>203858-4201</v>
          </cell>
          <cell r="S269">
            <v>236.93330916817698</v>
          </cell>
          <cell r="T269">
            <v>3791169.88</v>
          </cell>
          <cell r="U269">
            <v>-3791374.69</v>
          </cell>
        </row>
        <row r="270">
          <cell r="C270" t="str">
            <v>SHEL</v>
          </cell>
          <cell r="D270">
            <v>40015</v>
          </cell>
          <cell r="E270">
            <v>40017</v>
          </cell>
          <cell r="F270">
            <v>2135.8125</v>
          </cell>
          <cell r="G270">
            <v>341.73</v>
          </cell>
          <cell r="Q270">
            <v>26700</v>
          </cell>
          <cell r="R270" t="str">
            <v>203815-4201</v>
          </cell>
          <cell r="S270">
            <v>236.23504307116102</v>
          </cell>
          <cell r="T270">
            <v>6307475.6499999994</v>
          </cell>
          <cell r="U270">
            <v>-6307817.3799999999</v>
          </cell>
        </row>
        <row r="271">
          <cell r="C271" t="str">
            <v>MCB</v>
          </cell>
          <cell r="D271">
            <v>40015</v>
          </cell>
          <cell r="E271">
            <v>40017</v>
          </cell>
          <cell r="F271">
            <v>1334.375</v>
          </cell>
          <cell r="G271">
            <v>213.5</v>
          </cell>
          <cell r="I271">
            <v>26688</v>
          </cell>
          <cell r="J271">
            <v>173.59999906324938</v>
          </cell>
          <cell r="K271">
            <v>4633036.7749999994</v>
          </cell>
          <cell r="L271">
            <v>463.3</v>
          </cell>
          <cell r="M271">
            <v>168.93014249619739</v>
          </cell>
          <cell r="N271" t="str">
            <v>203874-4201</v>
          </cell>
          <cell r="O271">
            <v>4508407.6429385161</v>
          </cell>
          <cell r="P271">
            <v>123294.75706148334</v>
          </cell>
          <cell r="U271">
            <v>4631025.5999999996</v>
          </cell>
        </row>
        <row r="272">
          <cell r="G272">
            <v>1560.04</v>
          </cell>
          <cell r="U272">
            <v>-25874905.219999999</v>
          </cell>
        </row>
        <row r="274">
          <cell r="C274" t="str">
            <v>PSO</v>
          </cell>
          <cell r="D274">
            <v>40016</v>
          </cell>
          <cell r="E274">
            <v>40018</v>
          </cell>
          <cell r="F274">
            <v>2719.9375</v>
          </cell>
          <cell r="G274">
            <v>435.19</v>
          </cell>
          <cell r="Q274">
            <v>50000</v>
          </cell>
          <cell r="R274" t="str">
            <v>203858-4201</v>
          </cell>
          <cell r="S274">
            <v>239.32543080000002</v>
          </cell>
          <cell r="T274">
            <v>11966271.540000001</v>
          </cell>
          <cell r="U274">
            <v>-11966706.73</v>
          </cell>
        </row>
        <row r="275">
          <cell r="C275" t="str">
            <v>UBL</v>
          </cell>
          <cell r="D275">
            <v>40016</v>
          </cell>
          <cell r="E275">
            <v>40018</v>
          </cell>
          <cell r="F275">
            <v>5000</v>
          </cell>
          <cell r="G275">
            <v>800</v>
          </cell>
          <cell r="Q275">
            <v>100000</v>
          </cell>
          <cell r="R275" t="str">
            <v>206407-4201</v>
          </cell>
          <cell r="S275">
            <v>46.567320000000002</v>
          </cell>
          <cell r="T275">
            <v>4656732</v>
          </cell>
          <cell r="U275">
            <v>-4657532</v>
          </cell>
        </row>
        <row r="276">
          <cell r="C276" t="str">
            <v>MCB</v>
          </cell>
          <cell r="D276">
            <v>40016</v>
          </cell>
          <cell r="E276">
            <v>40018</v>
          </cell>
          <cell r="F276">
            <v>1444.625</v>
          </cell>
          <cell r="G276">
            <v>231.14</v>
          </cell>
          <cell r="I276">
            <v>28892</v>
          </cell>
          <cell r="J276">
            <v>174.00452322442197</v>
          </cell>
          <cell r="K276">
            <v>5027338.6849999996</v>
          </cell>
          <cell r="L276">
            <v>502.77</v>
          </cell>
          <cell r="M276">
            <v>168.93014249619699</v>
          </cell>
          <cell r="N276" t="str">
            <v>203874-4201</v>
          </cell>
          <cell r="O276">
            <v>4880729.6770001231</v>
          </cell>
          <cell r="P276">
            <v>145164.38299987686</v>
          </cell>
          <cell r="U276">
            <v>5025160.1500000004</v>
          </cell>
        </row>
        <row r="277">
          <cell r="C277" t="str">
            <v>NML</v>
          </cell>
          <cell r="D277">
            <v>40016</v>
          </cell>
          <cell r="E277">
            <v>40018</v>
          </cell>
          <cell r="F277">
            <v>2750</v>
          </cell>
          <cell r="G277">
            <v>440</v>
          </cell>
          <cell r="I277">
            <v>55000</v>
          </cell>
          <cell r="J277">
            <v>41.807272727272725</v>
          </cell>
          <cell r="K277">
            <v>2299400</v>
          </cell>
          <cell r="L277">
            <v>229.95</v>
          </cell>
          <cell r="M277">
            <v>41.541192948519083</v>
          </cell>
          <cell r="N277" t="str">
            <v>203696-4201</v>
          </cell>
          <cell r="O277">
            <v>2284765.6121685496</v>
          </cell>
          <cell r="P277">
            <v>11884.38783145044</v>
          </cell>
          <cell r="U277">
            <v>2295980.0499999998</v>
          </cell>
        </row>
        <row r="278">
          <cell r="C278" t="str">
            <v>PSO</v>
          </cell>
          <cell r="D278">
            <v>40016</v>
          </cell>
          <cell r="E278">
            <v>40018</v>
          </cell>
          <cell r="F278">
            <v>1280.0625</v>
          </cell>
          <cell r="G278">
            <v>204.81</v>
          </cell>
          <cell r="I278">
            <v>16001</v>
          </cell>
          <cell r="J278">
            <v>240.60059074432849</v>
          </cell>
          <cell r="K278">
            <v>3849850.0525000002</v>
          </cell>
          <cell r="L278">
            <v>385</v>
          </cell>
          <cell r="M278">
            <v>238.74549506825656</v>
          </cell>
          <cell r="N278" t="str">
            <v>203858-4201</v>
          </cell>
          <cell r="O278">
            <v>3820166.666587173</v>
          </cell>
          <cell r="P278">
            <v>28403.323412827162</v>
          </cell>
          <cell r="U278">
            <v>3847980.18</v>
          </cell>
        </row>
        <row r="279">
          <cell r="C279" t="str">
            <v>SHEL</v>
          </cell>
          <cell r="D279">
            <v>40016</v>
          </cell>
          <cell r="E279">
            <v>40018</v>
          </cell>
          <cell r="F279">
            <v>1223.1875</v>
          </cell>
          <cell r="G279">
            <v>195.71</v>
          </cell>
          <cell r="I279">
            <v>15290</v>
          </cell>
          <cell r="J279">
            <v>238.1146165794637</v>
          </cell>
          <cell r="K279">
            <v>3640772.4874999998</v>
          </cell>
          <cell r="L279">
            <v>364.09</v>
          </cell>
          <cell r="M279">
            <v>234.57592099999997</v>
          </cell>
          <cell r="N279" t="str">
            <v>203815-4201</v>
          </cell>
          <cell r="O279">
            <v>3586665.8320899997</v>
          </cell>
          <cell r="P279">
            <v>52883.467910000159</v>
          </cell>
          <cell r="U279">
            <v>3638989.5</v>
          </cell>
        </row>
        <row r="280">
          <cell r="E280">
            <v>40018</v>
          </cell>
          <cell r="G280">
            <v>2306.85</v>
          </cell>
          <cell r="L280">
            <v>1481.81</v>
          </cell>
          <cell r="U280">
            <v>-1816128.8500000015</v>
          </cell>
        </row>
        <row r="282">
          <cell r="C282" t="str">
            <v>MCB</v>
          </cell>
          <cell r="D282">
            <v>40017</v>
          </cell>
          <cell r="E282">
            <v>40021</v>
          </cell>
          <cell r="F282">
            <v>2500</v>
          </cell>
          <cell r="G282">
            <v>400</v>
          </cell>
          <cell r="Q282">
            <v>103100</v>
          </cell>
          <cell r="R282" t="str">
            <v>203874-4201</v>
          </cell>
          <cell r="S282">
            <v>171.84557555771096</v>
          </cell>
          <cell r="T282">
            <v>17717278.84</v>
          </cell>
          <cell r="U282">
            <v>-17717678.84</v>
          </cell>
        </row>
        <row r="283">
          <cell r="C283" t="str">
            <v>OGDC</v>
          </cell>
          <cell r="D283">
            <v>40017</v>
          </cell>
          <cell r="E283">
            <v>40021</v>
          </cell>
          <cell r="F283">
            <v>2500</v>
          </cell>
          <cell r="G283">
            <v>400</v>
          </cell>
          <cell r="Q283">
            <v>50000</v>
          </cell>
          <cell r="R283" t="str">
            <v>203920-4201</v>
          </cell>
          <cell r="S283">
            <v>90.509019199999997</v>
          </cell>
          <cell r="T283">
            <v>4525450.96</v>
          </cell>
          <cell r="U283">
            <v>-4525850.96</v>
          </cell>
        </row>
        <row r="284">
          <cell r="C284" t="str">
            <v>PPL</v>
          </cell>
          <cell r="D284">
            <v>40017</v>
          </cell>
          <cell r="E284">
            <v>40021</v>
          </cell>
          <cell r="F284">
            <v>0</v>
          </cell>
          <cell r="G284">
            <v>0</v>
          </cell>
          <cell r="Q284">
            <v>100000</v>
          </cell>
          <cell r="R284" t="str">
            <v>204498-4201</v>
          </cell>
          <cell r="S284">
            <v>194.1771115</v>
          </cell>
          <cell r="T284">
            <v>19417711.149999999</v>
          </cell>
          <cell r="U284">
            <v>-19417711.149999999</v>
          </cell>
        </row>
        <row r="285">
          <cell r="C285" t="str">
            <v>PSO</v>
          </cell>
          <cell r="D285">
            <v>40017</v>
          </cell>
          <cell r="E285">
            <v>40021</v>
          </cell>
          <cell r="F285">
            <v>0</v>
          </cell>
          <cell r="G285">
            <v>0</v>
          </cell>
          <cell r="Q285">
            <v>50000</v>
          </cell>
          <cell r="R285" t="str">
            <v>203858-4201</v>
          </cell>
          <cell r="S285">
            <v>239.89508000000001</v>
          </cell>
          <cell r="T285">
            <v>11994754</v>
          </cell>
          <cell r="U285">
            <v>-11994754</v>
          </cell>
        </row>
        <row r="286">
          <cell r="C286" t="str">
            <v>FFC</v>
          </cell>
          <cell r="D286">
            <v>40017</v>
          </cell>
          <cell r="E286">
            <v>40021</v>
          </cell>
          <cell r="F286">
            <v>5020</v>
          </cell>
          <cell r="G286">
            <v>803.2</v>
          </cell>
          <cell r="I286">
            <v>100400</v>
          </cell>
          <cell r="J286">
            <v>96.499302788844602</v>
          </cell>
          <cell r="K286">
            <v>9688529.9999999981</v>
          </cell>
          <cell r="L286">
            <v>968.87</v>
          </cell>
          <cell r="M286">
            <v>95.865378486055775</v>
          </cell>
          <cell r="N286" t="str">
            <v>203890-4201</v>
          </cell>
          <cell r="O286">
            <v>9624884</v>
          </cell>
          <cell r="P286">
            <v>58625.99999999888</v>
          </cell>
          <cell r="U286">
            <v>9681737.9299999997</v>
          </cell>
        </row>
        <row r="287">
          <cell r="C287" t="str">
            <v>MCB</v>
          </cell>
          <cell r="D287">
            <v>40017</v>
          </cell>
          <cell r="E287">
            <v>40021</v>
          </cell>
          <cell r="F287">
            <v>2655.0625</v>
          </cell>
          <cell r="G287">
            <v>424.81</v>
          </cell>
          <cell r="I287">
            <v>53100</v>
          </cell>
          <cell r="J287">
            <v>173.17347876647835</v>
          </cell>
          <cell r="K287">
            <v>9195511.7225000001</v>
          </cell>
          <cell r="L287">
            <v>919.56</v>
          </cell>
          <cell r="M287">
            <v>171.84557555771107</v>
          </cell>
          <cell r="N287" t="str">
            <v>203874-4201</v>
          </cell>
          <cell r="O287">
            <v>9125000.0621144585</v>
          </cell>
          <cell r="P287">
            <v>67856.597885541094</v>
          </cell>
          <cell r="U287">
            <v>9191512.2899999991</v>
          </cell>
        </row>
        <row r="288">
          <cell r="C288" t="str">
            <v>PPL</v>
          </cell>
          <cell r="D288">
            <v>40017</v>
          </cell>
          <cell r="E288">
            <v>40021</v>
          </cell>
          <cell r="F288">
            <v>5000</v>
          </cell>
          <cell r="G288">
            <v>800</v>
          </cell>
          <cell r="I288">
            <v>100000</v>
          </cell>
          <cell r="J288">
            <v>196.1067358</v>
          </cell>
          <cell r="K288">
            <v>19610673.579999998</v>
          </cell>
          <cell r="L288">
            <v>1961.08</v>
          </cell>
          <cell r="M288">
            <v>194.48983549999997</v>
          </cell>
          <cell r="N288" t="str">
            <v>204498-4201</v>
          </cell>
          <cell r="O288">
            <v>19448983.549999997</v>
          </cell>
          <cell r="P288">
            <v>156690.03000000119</v>
          </cell>
          <cell r="U288">
            <v>19602912.5</v>
          </cell>
        </row>
        <row r="289">
          <cell r="C289" t="str">
            <v>PSO</v>
          </cell>
          <cell r="D289">
            <v>40017</v>
          </cell>
          <cell r="E289">
            <v>40021</v>
          </cell>
          <cell r="F289">
            <v>4000</v>
          </cell>
          <cell r="G289">
            <v>640</v>
          </cell>
          <cell r="I289">
            <v>50000</v>
          </cell>
          <cell r="J289">
            <v>242.52189999999999</v>
          </cell>
          <cell r="K289">
            <v>12126095</v>
          </cell>
          <cell r="L289">
            <v>1212.6300000000001</v>
          </cell>
          <cell r="M289">
            <v>239.32028753412828</v>
          </cell>
          <cell r="N289" t="str">
            <v>203858-4201</v>
          </cell>
          <cell r="O289">
            <v>11966014.376706414</v>
          </cell>
          <cell r="P289">
            <v>156080.62329358608</v>
          </cell>
          <cell r="U289">
            <v>12120242.369999999</v>
          </cell>
        </row>
        <row r="290">
          <cell r="C290" t="str">
            <v>PTC</v>
          </cell>
          <cell r="D290">
            <v>40017</v>
          </cell>
          <cell r="E290">
            <v>40021</v>
          </cell>
          <cell r="F290">
            <v>6250</v>
          </cell>
          <cell r="G290">
            <v>1000</v>
          </cell>
          <cell r="I290">
            <v>125000</v>
          </cell>
          <cell r="J290">
            <v>18</v>
          </cell>
          <cell r="K290">
            <v>2250000</v>
          </cell>
          <cell r="L290">
            <v>225</v>
          </cell>
          <cell r="M290">
            <v>17.186816</v>
          </cell>
          <cell r="N290" t="str">
            <v>203866-4201</v>
          </cell>
          <cell r="O290">
            <v>2148352</v>
          </cell>
          <cell r="P290">
            <v>95398</v>
          </cell>
          <cell r="U290">
            <v>2242525</v>
          </cell>
        </row>
        <row r="291">
          <cell r="C291" t="str">
            <v>UBL</v>
          </cell>
          <cell r="D291">
            <v>40017</v>
          </cell>
          <cell r="E291">
            <v>40021</v>
          </cell>
          <cell r="F291">
            <v>4999.9375</v>
          </cell>
          <cell r="G291">
            <v>799.99</v>
          </cell>
          <cell r="I291">
            <v>100000</v>
          </cell>
          <cell r="J291">
            <v>46.001299375000002</v>
          </cell>
          <cell r="K291">
            <v>4600129.9375</v>
          </cell>
          <cell r="L291">
            <v>460</v>
          </cell>
          <cell r="M291">
            <v>46.502453599999996</v>
          </cell>
          <cell r="N291" t="str">
            <v>206407-4201</v>
          </cell>
          <cell r="O291">
            <v>4650245.3599999994</v>
          </cell>
          <cell r="P291">
            <v>-55115.35999999963</v>
          </cell>
          <cell r="U291">
            <v>4593870.01</v>
          </cell>
        </row>
        <row r="292">
          <cell r="G292">
            <v>5268</v>
          </cell>
          <cell r="L292">
            <v>5747.1399999999994</v>
          </cell>
          <cell r="U292">
            <v>3776805.1499999948</v>
          </cell>
        </row>
        <row r="294">
          <cell r="C294" t="str">
            <v>ENGRO</v>
          </cell>
          <cell r="D294">
            <v>40018</v>
          </cell>
          <cell r="E294">
            <v>40022</v>
          </cell>
          <cell r="F294">
            <v>2499.9375</v>
          </cell>
          <cell r="G294">
            <v>399.99</v>
          </cell>
          <cell r="Q294">
            <v>50000</v>
          </cell>
          <cell r="R294" t="str">
            <v>203807-4201</v>
          </cell>
          <cell r="S294">
            <v>141.8292606</v>
          </cell>
          <cell r="T294">
            <v>7091463.0299999993</v>
          </cell>
          <cell r="U294">
            <v>-7091863.0199999996</v>
          </cell>
        </row>
        <row r="295">
          <cell r="C295" t="str">
            <v>MCB</v>
          </cell>
          <cell r="D295">
            <v>40018</v>
          </cell>
          <cell r="E295">
            <v>40022</v>
          </cell>
          <cell r="F295">
            <v>0</v>
          </cell>
          <cell r="G295">
            <v>0</v>
          </cell>
          <cell r="Q295">
            <v>25000</v>
          </cell>
          <cell r="R295" t="str">
            <v>203874-4201</v>
          </cell>
          <cell r="S295">
            <v>169</v>
          </cell>
          <cell r="T295">
            <v>4225000</v>
          </cell>
          <cell r="U295">
            <v>-4225000</v>
          </cell>
        </row>
        <row r="296">
          <cell r="C296" t="str">
            <v>PSO</v>
          </cell>
          <cell r="D296">
            <v>40018</v>
          </cell>
          <cell r="E296">
            <v>40022</v>
          </cell>
          <cell r="F296">
            <v>3640</v>
          </cell>
          <cell r="G296">
            <v>582.4</v>
          </cell>
          <cell r="Q296">
            <v>45500</v>
          </cell>
          <cell r="R296" t="str">
            <v>203858-4201</v>
          </cell>
          <cell r="S296">
            <v>236.1245454945055</v>
          </cell>
          <cell r="T296">
            <v>10743666.82</v>
          </cell>
          <cell r="U296">
            <v>-10744249.220000001</v>
          </cell>
        </row>
        <row r="297">
          <cell r="C297" t="str">
            <v>SHEL</v>
          </cell>
          <cell r="D297">
            <v>40018</v>
          </cell>
          <cell r="E297">
            <v>40022</v>
          </cell>
          <cell r="F297">
            <v>0</v>
          </cell>
          <cell r="G297">
            <v>0</v>
          </cell>
          <cell r="Q297">
            <v>7443</v>
          </cell>
          <cell r="R297" t="str">
            <v>203815-4201</v>
          </cell>
          <cell r="S297">
            <v>234.00061803036411</v>
          </cell>
          <cell r="T297">
            <v>1741666.6</v>
          </cell>
          <cell r="U297">
            <v>-1741666.6</v>
          </cell>
        </row>
        <row r="298">
          <cell r="C298" t="str">
            <v>MCB</v>
          </cell>
          <cell r="D298">
            <v>40017</v>
          </cell>
          <cell r="E298">
            <v>40021</v>
          </cell>
          <cell r="F298">
            <v>3750</v>
          </cell>
          <cell r="G298">
            <v>600</v>
          </cell>
          <cell r="I298">
            <v>75000</v>
          </cell>
          <cell r="J298">
            <v>172.15733333333333</v>
          </cell>
          <cell r="K298">
            <v>12911800</v>
          </cell>
          <cell r="L298">
            <v>1291.2</v>
          </cell>
          <cell r="M298">
            <v>170.89705037180735</v>
          </cell>
          <cell r="N298" t="str">
            <v>203874-4201</v>
          </cell>
          <cell r="O298">
            <v>12817278.777885551</v>
          </cell>
          <cell r="P298">
            <v>90771.222114449367</v>
          </cell>
          <cell r="U298">
            <v>12906158.800000001</v>
          </cell>
        </row>
        <row r="299">
          <cell r="C299" t="str">
            <v>SHEL</v>
          </cell>
          <cell r="D299">
            <v>40017</v>
          </cell>
          <cell r="E299">
            <v>40021</v>
          </cell>
          <cell r="F299">
            <v>924</v>
          </cell>
          <cell r="G299">
            <v>147.84</v>
          </cell>
          <cell r="I299">
            <v>11550</v>
          </cell>
          <cell r="J299">
            <v>236.06709956709958</v>
          </cell>
          <cell r="K299">
            <v>2726575</v>
          </cell>
          <cell r="L299">
            <v>272.66000000000003</v>
          </cell>
          <cell r="M299">
            <v>234.47433914335869</v>
          </cell>
          <cell r="N299" t="str">
            <v>203815-4201</v>
          </cell>
          <cell r="O299">
            <v>2708178.6171057927</v>
          </cell>
          <cell r="P299">
            <v>17472.382894207407</v>
          </cell>
          <cell r="U299">
            <v>2725230.5</v>
          </cell>
        </row>
        <row r="300">
          <cell r="E300">
            <v>40021</v>
          </cell>
          <cell r="G300">
            <v>1730.2299999999998</v>
          </cell>
          <cell r="L300">
            <v>1563.8600000000001</v>
          </cell>
          <cell r="U300">
            <v>-8171389.5400000028</v>
          </cell>
        </row>
        <row r="302">
          <cell r="C302" t="str">
            <v>PSO</v>
          </cell>
          <cell r="D302">
            <v>40021</v>
          </cell>
          <cell r="E302">
            <v>40023</v>
          </cell>
          <cell r="F302">
            <v>0</v>
          </cell>
          <cell r="Q302">
            <v>5080</v>
          </cell>
          <cell r="R302" t="str">
            <v>203858-4201</v>
          </cell>
          <cell r="S302">
            <v>233.01078740157482</v>
          </cell>
          <cell r="T302">
            <v>1183694.8</v>
          </cell>
          <cell r="U302">
            <v>-1183694.8</v>
          </cell>
        </row>
        <row r="303">
          <cell r="C303" t="str">
            <v>PTC</v>
          </cell>
          <cell r="D303">
            <v>40021</v>
          </cell>
          <cell r="E303">
            <v>40023</v>
          </cell>
          <cell r="F303">
            <v>12750</v>
          </cell>
          <cell r="G303">
            <v>2040</v>
          </cell>
          <cell r="Q303">
            <v>255000</v>
          </cell>
          <cell r="R303" t="str">
            <v>203866-4201</v>
          </cell>
          <cell r="S303">
            <v>17.052768666666665</v>
          </cell>
          <cell r="T303">
            <v>4348456.01</v>
          </cell>
          <cell r="U303">
            <v>-4350496.01</v>
          </cell>
        </row>
        <row r="304">
          <cell r="C304" t="str">
            <v>BAFL</v>
          </cell>
          <cell r="D304">
            <v>40021</v>
          </cell>
          <cell r="E304">
            <v>40023</v>
          </cell>
          <cell r="F304">
            <v>29389.5</v>
          </cell>
          <cell r="G304">
            <v>4702.32</v>
          </cell>
          <cell r="I304">
            <v>587790</v>
          </cell>
          <cell r="J304">
            <v>11.409657241531841</v>
          </cell>
          <cell r="K304">
            <v>6706482.4300000006</v>
          </cell>
          <cell r="L304">
            <v>670.69</v>
          </cell>
          <cell r="M304">
            <v>10.55</v>
          </cell>
          <cell r="N304" t="str">
            <v>205648-4201</v>
          </cell>
          <cell r="O304">
            <v>6201184.5</v>
          </cell>
          <cell r="P304">
            <v>475908.43000000034</v>
          </cell>
          <cell r="U304">
            <v>6671719.9199999999</v>
          </cell>
        </row>
        <row r="305">
          <cell r="C305" t="str">
            <v>OGDC</v>
          </cell>
          <cell r="D305">
            <v>40021</v>
          </cell>
          <cell r="E305">
            <v>40023</v>
          </cell>
          <cell r="F305">
            <v>2500</v>
          </cell>
          <cell r="G305">
            <v>400</v>
          </cell>
          <cell r="I305">
            <v>50000</v>
          </cell>
          <cell r="J305">
            <v>87.809049999999999</v>
          </cell>
          <cell r="K305">
            <v>4390452.5</v>
          </cell>
          <cell r="L305">
            <v>439.05</v>
          </cell>
          <cell r="M305">
            <v>90.509019199999997</v>
          </cell>
          <cell r="N305" t="str">
            <v>203920-4201</v>
          </cell>
          <cell r="O305">
            <v>4525450.96</v>
          </cell>
          <cell r="P305">
            <v>-137498.45999999996</v>
          </cell>
          <cell r="U305">
            <v>4387113.45</v>
          </cell>
        </row>
        <row r="306">
          <cell r="C306" t="str">
            <v>PSO</v>
          </cell>
          <cell r="D306">
            <v>40021</v>
          </cell>
          <cell r="E306">
            <v>40023</v>
          </cell>
          <cell r="F306">
            <v>7096.8125</v>
          </cell>
          <cell r="G306">
            <v>1135.49</v>
          </cell>
          <cell r="I306">
            <v>88710</v>
          </cell>
          <cell r="J306">
            <v>235.70057527336263</v>
          </cell>
          <cell r="K306">
            <v>20908998.032499999</v>
          </cell>
          <cell r="L306">
            <v>2090.94</v>
          </cell>
          <cell r="M306">
            <v>237.55593554092673</v>
          </cell>
          <cell r="N306" t="str">
            <v>203858-4201</v>
          </cell>
          <cell r="O306">
            <v>21073587.04183561</v>
          </cell>
          <cell r="P306">
            <v>-171685.82183560939</v>
          </cell>
          <cell r="U306">
            <v>20898674.789999999</v>
          </cell>
        </row>
        <row r="307">
          <cell r="C307" t="str">
            <v>SHEL</v>
          </cell>
          <cell r="D307">
            <v>40021</v>
          </cell>
          <cell r="E307">
            <v>40023</v>
          </cell>
          <cell r="F307">
            <v>120</v>
          </cell>
          <cell r="G307">
            <v>19.2</v>
          </cell>
          <cell r="I307">
            <v>1500</v>
          </cell>
          <cell r="J307">
            <v>236.00000000000003</v>
          </cell>
          <cell r="K307">
            <v>354000.00000000006</v>
          </cell>
          <cell r="L307">
            <v>35.4</v>
          </cell>
          <cell r="M307">
            <v>234.47433914335869</v>
          </cell>
          <cell r="N307" t="str">
            <v>203815-4201</v>
          </cell>
          <cell r="O307">
            <v>351711.50871503801</v>
          </cell>
          <cell r="P307">
            <v>2168.4912849620332</v>
          </cell>
          <cell r="U307">
            <v>353825.4</v>
          </cell>
        </row>
        <row r="308">
          <cell r="G308">
            <v>8297.01</v>
          </cell>
          <cell r="L308">
            <v>3236.0800000000004</v>
          </cell>
          <cell r="U308">
            <v>26777142.75</v>
          </cell>
        </row>
        <row r="310">
          <cell r="C310" t="str">
            <v>PTC</v>
          </cell>
          <cell r="D310">
            <v>40022</v>
          </cell>
          <cell r="E310">
            <v>40024</v>
          </cell>
          <cell r="F310">
            <v>6000</v>
          </cell>
          <cell r="G310">
            <v>960</v>
          </cell>
          <cell r="Q310">
            <v>120000</v>
          </cell>
          <cell r="R310" t="str">
            <v>203866-4201</v>
          </cell>
          <cell r="S310">
            <v>17.032647333333333</v>
          </cell>
          <cell r="T310">
            <v>2043917.68</v>
          </cell>
          <cell r="U310">
            <v>-2044877.68</v>
          </cell>
        </row>
        <row r="311">
          <cell r="C311" t="str">
            <v>ENGRO</v>
          </cell>
          <cell r="D311">
            <v>40022</v>
          </cell>
          <cell r="E311">
            <v>40024</v>
          </cell>
          <cell r="F311">
            <v>1250</v>
          </cell>
          <cell r="G311">
            <v>200</v>
          </cell>
          <cell r="Q311">
            <v>25000</v>
          </cell>
          <cell r="R311" t="str">
            <v>203807-4201</v>
          </cell>
          <cell r="S311">
            <v>134.99006800000001</v>
          </cell>
          <cell r="T311">
            <v>3374751.7</v>
          </cell>
          <cell r="U311">
            <v>-3374951.7</v>
          </cell>
        </row>
        <row r="312">
          <cell r="C312" t="str">
            <v>MCB</v>
          </cell>
          <cell r="D312">
            <v>40022</v>
          </cell>
          <cell r="E312">
            <v>40024</v>
          </cell>
          <cell r="F312">
            <v>0</v>
          </cell>
          <cell r="G312">
            <v>0</v>
          </cell>
          <cell r="Q312">
            <v>50000</v>
          </cell>
          <cell r="R312" t="str">
            <v>203874-4201</v>
          </cell>
          <cell r="S312">
            <v>164.39158399999999</v>
          </cell>
          <cell r="T312">
            <v>8219579.2000000002</v>
          </cell>
          <cell r="U312">
            <v>-8219579.2000000002</v>
          </cell>
        </row>
        <row r="313">
          <cell r="C313" t="str">
            <v>PPL</v>
          </cell>
          <cell r="D313">
            <v>40022</v>
          </cell>
          <cell r="E313">
            <v>40024</v>
          </cell>
          <cell r="F313">
            <v>5000</v>
          </cell>
          <cell r="G313">
            <v>800</v>
          </cell>
          <cell r="Q313">
            <v>100000</v>
          </cell>
          <cell r="R313" t="str">
            <v>204498-4201</v>
          </cell>
          <cell r="S313">
            <v>187.0429</v>
          </cell>
          <cell r="T313">
            <v>18704290</v>
          </cell>
          <cell r="U313">
            <v>-18705090</v>
          </cell>
        </row>
        <row r="314">
          <cell r="C314" t="str">
            <v>MCB</v>
          </cell>
          <cell r="D314">
            <v>40022</v>
          </cell>
          <cell r="E314">
            <v>40024</v>
          </cell>
          <cell r="F314">
            <v>2500</v>
          </cell>
          <cell r="G314">
            <v>400</v>
          </cell>
          <cell r="I314">
            <v>50000</v>
          </cell>
          <cell r="J314">
            <v>167.09955780000001</v>
          </cell>
          <cell r="K314">
            <v>8354977.8900000006</v>
          </cell>
          <cell r="L314">
            <v>835.53</v>
          </cell>
          <cell r="M314">
            <v>164.39158400000005</v>
          </cell>
          <cell r="N314" t="str">
            <v>203874-4201</v>
          </cell>
          <cell r="O314">
            <v>8219579.200000003</v>
          </cell>
          <cell r="P314">
            <v>132898.68999999762</v>
          </cell>
          <cell r="U314">
            <v>8351242.3600000003</v>
          </cell>
        </row>
        <row r="315">
          <cell r="G315">
            <v>2360</v>
          </cell>
          <cell r="U315">
            <v>-23993256.219999999</v>
          </cell>
        </row>
        <row r="317">
          <cell r="C317" t="str">
            <v>POL</v>
          </cell>
          <cell r="D317">
            <v>40029</v>
          </cell>
          <cell r="E317">
            <v>40031</v>
          </cell>
          <cell r="F317">
            <v>3750</v>
          </cell>
          <cell r="G317">
            <v>600</v>
          </cell>
          <cell r="Q317">
            <v>75000</v>
          </cell>
          <cell r="R317" t="str">
            <v>204196-4201</v>
          </cell>
          <cell r="S317">
            <v>169.38933413333334</v>
          </cell>
          <cell r="T317">
            <v>12704200.060000001</v>
          </cell>
          <cell r="U317">
            <v>-12704800.060000001</v>
          </cell>
        </row>
        <row r="318">
          <cell r="C318" t="str">
            <v>SHEL</v>
          </cell>
          <cell r="D318">
            <v>40029</v>
          </cell>
          <cell r="E318">
            <v>40031</v>
          </cell>
          <cell r="F318">
            <v>711.75</v>
          </cell>
          <cell r="G318">
            <v>113.88</v>
          </cell>
          <cell r="Q318">
            <v>8897</v>
          </cell>
          <cell r="R318" t="str">
            <v>203815-4201</v>
          </cell>
          <cell r="S318">
            <v>232.96370574350905</v>
          </cell>
          <cell r="T318">
            <v>2072678.09</v>
          </cell>
          <cell r="U318">
            <v>-2072791.97</v>
          </cell>
        </row>
        <row r="319">
          <cell r="E319">
            <v>40031</v>
          </cell>
          <cell r="G319">
            <v>713.88</v>
          </cell>
          <cell r="U319">
            <v>-14777592.030000001</v>
          </cell>
        </row>
        <row r="321">
          <cell r="C321" t="str">
            <v>APL</v>
          </cell>
          <cell r="D321">
            <v>40030</v>
          </cell>
          <cell r="E321">
            <v>40032</v>
          </cell>
          <cell r="F321">
            <v>3885.125</v>
          </cell>
          <cell r="G321">
            <v>621.62</v>
          </cell>
          <cell r="Q321">
            <v>48564</v>
          </cell>
          <cell r="R321" t="str">
            <v>204684-4201</v>
          </cell>
          <cell r="S321">
            <v>378.37036570298983</v>
          </cell>
          <cell r="T321">
            <v>18375178.439999998</v>
          </cell>
          <cell r="U321">
            <v>-18375800.059999999</v>
          </cell>
        </row>
        <row r="322">
          <cell r="C322" t="str">
            <v>MCB</v>
          </cell>
          <cell r="D322">
            <v>40030</v>
          </cell>
          <cell r="E322">
            <v>40032</v>
          </cell>
          <cell r="F322">
            <v>2500</v>
          </cell>
          <cell r="G322">
            <v>400</v>
          </cell>
          <cell r="Q322">
            <v>50000</v>
          </cell>
          <cell r="R322" t="str">
            <v>203874-4201</v>
          </cell>
          <cell r="S322">
            <v>169.31112999999999</v>
          </cell>
          <cell r="T322">
            <v>8465556.5</v>
          </cell>
          <cell r="U322">
            <v>-8465956.5</v>
          </cell>
        </row>
        <row r="323">
          <cell r="C323" t="str">
            <v>PSO</v>
          </cell>
          <cell r="D323">
            <v>40030</v>
          </cell>
          <cell r="E323">
            <v>40032</v>
          </cell>
          <cell r="F323">
            <v>0</v>
          </cell>
          <cell r="G323">
            <v>0</v>
          </cell>
          <cell r="Q323">
            <v>50000</v>
          </cell>
          <cell r="R323" t="str">
            <v>203858-4201</v>
          </cell>
          <cell r="S323">
            <v>248.51111800000001</v>
          </cell>
          <cell r="T323">
            <v>12425555.9</v>
          </cell>
          <cell r="U323">
            <v>-12425555.9</v>
          </cell>
        </row>
        <row r="324">
          <cell r="C324" t="str">
            <v>PSO</v>
          </cell>
          <cell r="D324">
            <v>40030</v>
          </cell>
          <cell r="E324">
            <v>40032</v>
          </cell>
          <cell r="F324">
            <v>4000</v>
          </cell>
          <cell r="G324">
            <v>640</v>
          </cell>
          <cell r="I324">
            <v>50000</v>
          </cell>
          <cell r="J324">
            <v>251.00403800000001</v>
          </cell>
          <cell r="K324">
            <v>12550201.9</v>
          </cell>
          <cell r="L324">
            <v>1255.02</v>
          </cell>
          <cell r="M324">
            <v>248.51111799999998</v>
          </cell>
          <cell r="N324" t="str">
            <v>203858-4201</v>
          </cell>
          <cell r="O324">
            <v>12425555.899999999</v>
          </cell>
          <cell r="P324">
            <v>120646.00000000186</v>
          </cell>
          <cell r="U324">
            <v>12544306.880000001</v>
          </cell>
        </row>
        <row r="325">
          <cell r="C325" t="str">
            <v>POL</v>
          </cell>
          <cell r="D325">
            <v>40030</v>
          </cell>
          <cell r="E325">
            <v>40032</v>
          </cell>
          <cell r="F325">
            <v>4571</v>
          </cell>
          <cell r="G325">
            <v>731.36</v>
          </cell>
          <cell r="I325">
            <v>91420</v>
          </cell>
          <cell r="J325">
            <v>171.23382739006783</v>
          </cell>
          <cell r="K325">
            <v>15654196.5</v>
          </cell>
          <cell r="L325">
            <v>1565.41</v>
          </cell>
          <cell r="M325">
            <v>169.97573959999949</v>
          </cell>
          <cell r="N325" t="str">
            <v>204196-4201</v>
          </cell>
          <cell r="O325">
            <v>15539182.114231953</v>
          </cell>
          <cell r="P325">
            <v>110443.3857680472</v>
          </cell>
          <cell r="U325">
            <v>15647328.73</v>
          </cell>
        </row>
        <row r="326">
          <cell r="C326" t="str">
            <v>PPL</v>
          </cell>
          <cell r="D326">
            <v>40030</v>
          </cell>
          <cell r="E326">
            <v>40032</v>
          </cell>
          <cell r="F326">
            <v>3546.5000000000005</v>
          </cell>
          <cell r="G326">
            <v>567.44000000000005</v>
          </cell>
          <cell r="I326">
            <v>70929</v>
          </cell>
          <cell r="J326">
            <v>191.1772201779244</v>
          </cell>
          <cell r="K326">
            <v>13560009.049999999</v>
          </cell>
          <cell r="L326">
            <v>1356</v>
          </cell>
          <cell r="M326">
            <v>190.76636774999997</v>
          </cell>
          <cell r="N326" t="str">
            <v>204498-4201</v>
          </cell>
          <cell r="O326">
            <v>13530867.698139748</v>
          </cell>
          <cell r="P326">
            <v>25594.851860251798</v>
          </cell>
          <cell r="U326">
            <v>13554539.109999999</v>
          </cell>
        </row>
        <row r="327">
          <cell r="C327" t="str">
            <v>SHEL</v>
          </cell>
          <cell r="D327">
            <v>40030</v>
          </cell>
          <cell r="E327">
            <v>40032</v>
          </cell>
          <cell r="F327">
            <v>3040</v>
          </cell>
          <cell r="G327">
            <v>486.4</v>
          </cell>
          <cell r="I327">
            <v>38000</v>
          </cell>
          <cell r="J327">
            <v>238.72121447368423</v>
          </cell>
          <cell r="K327">
            <v>9071406.1500000004</v>
          </cell>
          <cell r="L327">
            <v>907.14</v>
          </cell>
          <cell r="M327">
            <v>234.12065216024121</v>
          </cell>
          <cell r="N327" t="str">
            <v>203815-4201</v>
          </cell>
          <cell r="O327">
            <v>8896584.7820891663</v>
          </cell>
          <cell r="P327">
            <v>171781.36791083365</v>
          </cell>
          <cell r="U327">
            <v>9066972.6099999994</v>
          </cell>
        </row>
        <row r="328">
          <cell r="G328">
            <v>3446.82</v>
          </cell>
          <cell r="L328">
            <v>5083.5700000000006</v>
          </cell>
          <cell r="U328">
            <v>11545834.870000001</v>
          </cell>
        </row>
        <row r="330">
          <cell r="C330" t="str">
            <v>POL</v>
          </cell>
          <cell r="D330">
            <v>40031</v>
          </cell>
          <cell r="E330">
            <v>40035</v>
          </cell>
          <cell r="F330">
            <v>2499.9375</v>
          </cell>
          <cell r="G330">
            <v>399.99</v>
          </cell>
          <cell r="Q330">
            <v>50000</v>
          </cell>
          <cell r="R330" t="str">
            <v>204196-4201</v>
          </cell>
          <cell r="S330">
            <v>169.43005460000001</v>
          </cell>
          <cell r="T330">
            <v>8471502.7300000004</v>
          </cell>
          <cell r="U330">
            <v>-8471902.7200000007</v>
          </cell>
        </row>
        <row r="331">
          <cell r="C331" t="str">
            <v>APL</v>
          </cell>
          <cell r="D331">
            <v>40031</v>
          </cell>
          <cell r="E331">
            <v>40035</v>
          </cell>
          <cell r="F331">
            <v>3885.25</v>
          </cell>
          <cell r="G331">
            <v>621.64</v>
          </cell>
          <cell r="I331">
            <v>48564</v>
          </cell>
          <cell r="J331">
            <v>390.05320710814595</v>
          </cell>
          <cell r="K331">
            <v>18942543.949999999</v>
          </cell>
          <cell r="L331">
            <v>1894.31</v>
          </cell>
          <cell r="M331">
            <v>378.37036570298983</v>
          </cell>
          <cell r="N331" t="str">
            <v>204684-4201</v>
          </cell>
          <cell r="O331">
            <v>18375178.439999998</v>
          </cell>
          <cell r="P331">
            <v>563480.26000000106</v>
          </cell>
          <cell r="U331">
            <v>18936142.75</v>
          </cell>
        </row>
        <row r="332">
          <cell r="G332">
            <v>1021.63</v>
          </cell>
          <cell r="U332">
            <v>10464240.029999999</v>
          </cell>
        </row>
        <row r="334">
          <cell r="C334" t="str">
            <v>ATRL</v>
          </cell>
          <cell r="D334">
            <v>40032</v>
          </cell>
          <cell r="E334">
            <v>40036</v>
          </cell>
          <cell r="F334">
            <v>3150</v>
          </cell>
          <cell r="G334">
            <v>504</v>
          </cell>
          <cell r="Q334">
            <v>63000</v>
          </cell>
          <cell r="R334" t="str">
            <v>204005-4201</v>
          </cell>
          <cell r="S334">
            <v>156.45978333333332</v>
          </cell>
          <cell r="T334">
            <v>9856966.3499999996</v>
          </cell>
          <cell r="U334">
            <v>-9857470.3499999996</v>
          </cell>
        </row>
        <row r="335">
          <cell r="C335" t="str">
            <v>OGDC</v>
          </cell>
          <cell r="D335">
            <v>40032</v>
          </cell>
          <cell r="E335">
            <v>40036</v>
          </cell>
          <cell r="F335">
            <v>5000</v>
          </cell>
          <cell r="G335">
            <v>800</v>
          </cell>
          <cell r="Q335">
            <v>100000</v>
          </cell>
          <cell r="R335" t="str">
            <v>203920-4201</v>
          </cell>
          <cell r="S335">
            <v>90.445554999999999</v>
          </cell>
          <cell r="T335">
            <v>9044555.5</v>
          </cell>
          <cell r="U335">
            <v>-9045355.5</v>
          </cell>
        </row>
        <row r="336">
          <cell r="C336" t="str">
            <v>MCB</v>
          </cell>
          <cell r="D336">
            <v>40032</v>
          </cell>
          <cell r="E336">
            <v>40036</v>
          </cell>
          <cell r="F336">
            <v>1000</v>
          </cell>
          <cell r="G336">
            <v>160</v>
          </cell>
          <cell r="I336">
            <v>20000</v>
          </cell>
          <cell r="J336">
            <v>171.375</v>
          </cell>
          <cell r="K336">
            <v>3427500</v>
          </cell>
          <cell r="L336">
            <v>342.75</v>
          </cell>
          <cell r="M336">
            <v>169.31112999999999</v>
          </cell>
          <cell r="N336" t="str">
            <v>203874-4201</v>
          </cell>
          <cell r="O336">
            <v>3386222.5999999996</v>
          </cell>
          <cell r="P336">
            <v>40277.400000000373</v>
          </cell>
          <cell r="U336">
            <v>3425997.25</v>
          </cell>
        </row>
        <row r="337">
          <cell r="C337" t="str">
            <v>POL</v>
          </cell>
          <cell r="D337">
            <v>40032</v>
          </cell>
          <cell r="E337">
            <v>40036</v>
          </cell>
          <cell r="F337">
            <v>928.99999999999989</v>
          </cell>
          <cell r="G337">
            <v>148.63999999999999</v>
          </cell>
          <cell r="I337">
            <v>18580</v>
          </cell>
          <cell r="J337">
            <v>170</v>
          </cell>
          <cell r="K337">
            <v>3158600</v>
          </cell>
          <cell r="L337">
            <v>315.86</v>
          </cell>
          <cell r="M337">
            <v>169.50997910153629</v>
          </cell>
          <cell r="N337" t="str">
            <v>204196-4201</v>
          </cell>
          <cell r="O337">
            <v>3149495.4117065445</v>
          </cell>
          <cell r="P337">
            <v>8175.5882934554111</v>
          </cell>
          <cell r="U337">
            <v>3157206.5</v>
          </cell>
        </row>
        <row r="338">
          <cell r="G338">
            <v>1612.6399999999999</v>
          </cell>
          <cell r="L338">
            <v>658.61</v>
          </cell>
          <cell r="U338">
            <v>-12319622.100000001</v>
          </cell>
        </row>
        <row r="340">
          <cell r="C340" t="str">
            <v>MARI</v>
          </cell>
          <cell r="D340">
            <v>40035</v>
          </cell>
          <cell r="E340">
            <v>40037</v>
          </cell>
          <cell r="F340">
            <v>1999.9375</v>
          </cell>
          <cell r="G340">
            <v>319.99</v>
          </cell>
          <cell r="Q340">
            <v>40000</v>
          </cell>
          <cell r="R340" t="str">
            <v>212229-4201</v>
          </cell>
          <cell r="S340">
            <v>163.73571999999999</v>
          </cell>
          <cell r="T340">
            <v>6549428.7999999998</v>
          </cell>
          <cell r="U340">
            <v>-6549748.79</v>
          </cell>
        </row>
        <row r="341">
          <cell r="C341" t="str">
            <v>MCB</v>
          </cell>
          <cell r="D341">
            <v>40035</v>
          </cell>
          <cell r="E341">
            <v>40037</v>
          </cell>
          <cell r="F341">
            <v>1500</v>
          </cell>
          <cell r="G341">
            <v>240</v>
          </cell>
          <cell r="I341">
            <v>30000</v>
          </cell>
          <cell r="J341">
            <v>170.92916666666667</v>
          </cell>
          <cell r="K341">
            <v>5127875</v>
          </cell>
          <cell r="L341">
            <v>512.79999999999995</v>
          </cell>
          <cell r="M341">
            <v>169.31112999999996</v>
          </cell>
          <cell r="N341" t="str">
            <v>203874-4201</v>
          </cell>
          <cell r="O341">
            <v>5079333.8999999985</v>
          </cell>
          <cell r="P341">
            <v>47041.10000000149</v>
          </cell>
          <cell r="U341">
            <v>5125622.2</v>
          </cell>
        </row>
        <row r="342">
          <cell r="C342" t="str">
            <v>OGDC</v>
          </cell>
          <cell r="D342">
            <v>40035</v>
          </cell>
          <cell r="E342">
            <v>40037</v>
          </cell>
          <cell r="F342">
            <v>5000</v>
          </cell>
          <cell r="G342">
            <v>800</v>
          </cell>
          <cell r="I342">
            <v>100000</v>
          </cell>
          <cell r="J342">
            <v>91.409278999999984</v>
          </cell>
          <cell r="K342">
            <v>9140927.8999999985</v>
          </cell>
          <cell r="L342">
            <v>914.12</v>
          </cell>
          <cell r="M342">
            <v>90.445555000000013</v>
          </cell>
          <cell r="N342" t="str">
            <v>203920-4201</v>
          </cell>
          <cell r="O342">
            <v>9044555.5000000019</v>
          </cell>
          <cell r="P342">
            <v>91372.399999996647</v>
          </cell>
          <cell r="U342">
            <v>9134213.7799999993</v>
          </cell>
        </row>
        <row r="343">
          <cell r="C343" t="str">
            <v>POL</v>
          </cell>
          <cell r="D343">
            <v>40035</v>
          </cell>
          <cell r="E343">
            <v>40037</v>
          </cell>
          <cell r="F343">
            <v>2000</v>
          </cell>
          <cell r="G343">
            <v>320</v>
          </cell>
          <cell r="I343">
            <v>40000</v>
          </cell>
          <cell r="J343">
            <v>170.22827000000001</v>
          </cell>
          <cell r="K343">
            <v>6809130.7999999998</v>
          </cell>
          <cell r="L343">
            <v>680.93</v>
          </cell>
          <cell r="M343">
            <v>169.50997910153632</v>
          </cell>
          <cell r="N343" t="str">
            <v>204196-4201</v>
          </cell>
          <cell r="O343">
            <v>6780399.1640614523</v>
          </cell>
          <cell r="P343">
            <v>26731.635938547552</v>
          </cell>
          <cell r="U343">
            <v>6806129.8700000001</v>
          </cell>
        </row>
        <row r="344">
          <cell r="C344" t="str">
            <v>PPL</v>
          </cell>
          <cell r="D344">
            <v>40035</v>
          </cell>
          <cell r="E344">
            <v>40037</v>
          </cell>
          <cell r="F344">
            <v>1453.5625</v>
          </cell>
          <cell r="G344">
            <v>232.57</v>
          </cell>
          <cell r="I344">
            <v>29071</v>
          </cell>
          <cell r="J344">
            <v>191.25000042998181</v>
          </cell>
          <cell r="K344">
            <v>5559828.7625000011</v>
          </cell>
          <cell r="L344">
            <v>555.98</v>
          </cell>
          <cell r="M344">
            <v>190.76636774999997</v>
          </cell>
          <cell r="N344" t="str">
            <v>204498-4201</v>
          </cell>
          <cell r="O344">
            <v>5545769.076860249</v>
          </cell>
          <cell r="P344">
            <v>12606.123139751777</v>
          </cell>
          <cell r="U344">
            <v>5557586.6500000004</v>
          </cell>
        </row>
        <row r="345">
          <cell r="G345">
            <v>1912.56</v>
          </cell>
          <cell r="L345">
            <v>2663.83</v>
          </cell>
          <cell r="U345">
            <v>20073803.710000001</v>
          </cell>
        </row>
        <row r="347">
          <cell r="C347" t="str">
            <v>APL</v>
          </cell>
          <cell r="D347">
            <v>40036</v>
          </cell>
          <cell r="E347">
            <v>40038</v>
          </cell>
          <cell r="F347">
            <v>1200</v>
          </cell>
          <cell r="G347">
            <v>192</v>
          </cell>
          <cell r="Q347">
            <v>15000</v>
          </cell>
          <cell r="R347" t="str">
            <v>204684-4201</v>
          </cell>
          <cell r="S347">
            <v>369.58882</v>
          </cell>
          <cell r="T347">
            <v>5543832.2999999998</v>
          </cell>
          <cell r="U347">
            <v>-5544024.2999999998</v>
          </cell>
        </row>
        <row r="348">
          <cell r="C348" t="str">
            <v>ENGRO</v>
          </cell>
          <cell r="D348">
            <v>40036</v>
          </cell>
          <cell r="E348">
            <v>40038</v>
          </cell>
          <cell r="F348">
            <v>2500</v>
          </cell>
          <cell r="G348">
            <v>400</v>
          </cell>
          <cell r="Q348">
            <v>50000</v>
          </cell>
          <cell r="R348" t="str">
            <v>203807-4201</v>
          </cell>
          <cell r="S348">
            <v>140.6455516</v>
          </cell>
          <cell r="T348">
            <v>7032277.5800000001</v>
          </cell>
          <cell r="U348">
            <v>-7032677.5800000001</v>
          </cell>
        </row>
        <row r="349">
          <cell r="C349" t="str">
            <v>OGDC</v>
          </cell>
          <cell r="D349">
            <v>40036</v>
          </cell>
          <cell r="E349">
            <v>40038</v>
          </cell>
          <cell r="F349">
            <v>1750</v>
          </cell>
          <cell r="G349">
            <v>280</v>
          </cell>
          <cell r="Q349">
            <v>35000</v>
          </cell>
          <cell r="R349" t="str">
            <v>203920-4201</v>
          </cell>
          <cell r="S349">
            <v>95.49080142857143</v>
          </cell>
          <cell r="T349">
            <v>3342178.05</v>
          </cell>
          <cell r="U349">
            <v>-3342458.05</v>
          </cell>
        </row>
        <row r="350">
          <cell r="G350">
            <v>872</v>
          </cell>
          <cell r="U350">
            <v>-15919159.93</v>
          </cell>
        </row>
        <row r="352">
          <cell r="C352" t="str">
            <v>PPL</v>
          </cell>
          <cell r="D352">
            <v>40037</v>
          </cell>
          <cell r="E352">
            <v>40038</v>
          </cell>
          <cell r="F352">
            <v>2500</v>
          </cell>
          <cell r="G352">
            <v>400</v>
          </cell>
          <cell r="Q352">
            <v>50000</v>
          </cell>
          <cell r="R352" t="str">
            <v>204498-4201</v>
          </cell>
          <cell r="S352">
            <v>197.8632278</v>
          </cell>
          <cell r="T352">
            <v>9893161.3900000006</v>
          </cell>
          <cell r="U352">
            <v>-9893561.3900000006</v>
          </cell>
        </row>
        <row r="354">
          <cell r="C354" t="str">
            <v>APL</v>
          </cell>
          <cell r="D354">
            <v>40038</v>
          </cell>
          <cell r="E354">
            <v>40043</v>
          </cell>
          <cell r="F354">
            <v>643.1875</v>
          </cell>
          <cell r="G354">
            <v>102.91</v>
          </cell>
          <cell r="I354">
            <v>8040</v>
          </cell>
          <cell r="J354">
            <v>372.05584421641794</v>
          </cell>
          <cell r="K354">
            <v>2991328.9875000003</v>
          </cell>
          <cell r="L354">
            <v>299.14999999999998</v>
          </cell>
          <cell r="M354">
            <v>369.58882000000006</v>
          </cell>
          <cell r="N354" t="str">
            <v>204684-4201</v>
          </cell>
          <cell r="O354">
            <v>2971494.1128000002</v>
          </cell>
          <cell r="P354">
            <v>19191.687199999895</v>
          </cell>
          <cell r="U354">
            <v>2990283.74</v>
          </cell>
        </row>
        <row r="355">
          <cell r="C355" t="str">
            <v>ENGRO</v>
          </cell>
          <cell r="D355">
            <v>40038</v>
          </cell>
          <cell r="E355">
            <v>40043</v>
          </cell>
          <cell r="F355">
            <v>1660.0000000000002</v>
          </cell>
          <cell r="G355">
            <v>265.60000000000002</v>
          </cell>
          <cell r="I355">
            <v>33200</v>
          </cell>
          <cell r="J355">
            <v>138.05617469879516</v>
          </cell>
          <cell r="K355">
            <v>4583464.9999999991</v>
          </cell>
          <cell r="L355">
            <v>458.38</v>
          </cell>
          <cell r="M355">
            <v>139.98793848000003</v>
          </cell>
          <cell r="N355" t="str">
            <v>203807-4201</v>
          </cell>
          <cell r="O355">
            <v>4647599.5575360004</v>
          </cell>
          <cell r="P355">
            <v>-65794.557536000939</v>
          </cell>
          <cell r="U355">
            <v>4581081.0199999996</v>
          </cell>
        </row>
        <row r="356">
          <cell r="G356">
            <v>368.51</v>
          </cell>
          <cell r="L356">
            <v>757.53</v>
          </cell>
          <cell r="U356">
            <v>7571364.7599999998</v>
          </cell>
        </row>
        <row r="358">
          <cell r="C358" t="str">
            <v>APL</v>
          </cell>
          <cell r="D358">
            <v>40043</v>
          </cell>
          <cell r="E358">
            <v>40045</v>
          </cell>
          <cell r="F358">
            <v>556.8125</v>
          </cell>
          <cell r="G358">
            <v>89.09</v>
          </cell>
          <cell r="I358">
            <v>6960</v>
          </cell>
          <cell r="J358">
            <v>372.10000179597699</v>
          </cell>
          <cell r="K358">
            <v>2589816.0124999997</v>
          </cell>
          <cell r="L358">
            <v>258.98</v>
          </cell>
          <cell r="M358">
            <v>369.58881999999983</v>
          </cell>
          <cell r="N358" t="str">
            <v>204684-4201</v>
          </cell>
          <cell r="O358">
            <v>2572338.1871999986</v>
          </cell>
          <cell r="P358">
            <v>16921.012800001223</v>
          </cell>
          <cell r="U358">
            <v>2588911.13</v>
          </cell>
        </row>
        <row r="360">
          <cell r="C360" t="str">
            <v>APL</v>
          </cell>
          <cell r="D360">
            <v>40046</v>
          </cell>
          <cell r="E360">
            <v>40050</v>
          </cell>
          <cell r="F360">
            <v>2000</v>
          </cell>
          <cell r="G360">
            <v>320</v>
          </cell>
          <cell r="Q360">
            <v>25000</v>
          </cell>
          <cell r="R360" t="str">
            <v>204684-4201</v>
          </cell>
          <cell r="S360">
            <v>377.7633644</v>
          </cell>
          <cell r="T360">
            <v>9444084.1099999994</v>
          </cell>
          <cell r="U360">
            <v>-9444404.1099999994</v>
          </cell>
        </row>
        <row r="361">
          <cell r="C361" t="str">
            <v>HUBC</v>
          </cell>
          <cell r="D361">
            <v>40046</v>
          </cell>
          <cell r="E361">
            <v>40050</v>
          </cell>
          <cell r="F361">
            <v>8800</v>
          </cell>
          <cell r="G361">
            <v>1408</v>
          </cell>
          <cell r="I361">
            <v>176000</v>
          </cell>
          <cell r="J361">
            <v>31.700536420454547</v>
          </cell>
          <cell r="K361">
            <v>5579294.4100000001</v>
          </cell>
          <cell r="L361">
            <v>557.95000000000005</v>
          </cell>
          <cell r="M361">
            <v>30.717705151320025</v>
          </cell>
          <cell r="N361" t="str">
            <v>203840-4201</v>
          </cell>
          <cell r="O361">
            <v>5406316.1066323249</v>
          </cell>
          <cell r="P361">
            <v>164178.30336767528</v>
          </cell>
          <cell r="U361">
            <v>5568528.46</v>
          </cell>
        </row>
        <row r="362">
          <cell r="C362" t="str">
            <v>OGDC</v>
          </cell>
          <cell r="D362">
            <v>40046</v>
          </cell>
          <cell r="E362">
            <v>40050</v>
          </cell>
          <cell r="F362">
            <v>3500</v>
          </cell>
          <cell r="G362">
            <v>560</v>
          </cell>
          <cell r="I362">
            <v>70000</v>
          </cell>
          <cell r="J362">
            <v>93.535017000000011</v>
          </cell>
          <cell r="K362">
            <v>6547451.1900000004</v>
          </cell>
          <cell r="L362">
            <v>654.74</v>
          </cell>
          <cell r="M362">
            <v>96.509040666666706</v>
          </cell>
          <cell r="N362" t="str">
            <v>203920-4201</v>
          </cell>
          <cell r="O362">
            <v>6755632.8466666695</v>
          </cell>
          <cell r="P362">
            <v>-211681.65666666906</v>
          </cell>
          <cell r="U362">
            <v>6542736.4500000002</v>
          </cell>
        </row>
        <row r="363">
          <cell r="E363">
            <v>40050</v>
          </cell>
          <cell r="G363">
            <v>2288</v>
          </cell>
          <cell r="L363">
            <v>1212.69</v>
          </cell>
          <cell r="U363">
            <v>2666860.8000000007</v>
          </cell>
        </row>
        <row r="365">
          <cell r="C365" t="str">
            <v>ICI</v>
          </cell>
          <cell r="D365">
            <v>40049</v>
          </cell>
          <cell r="E365">
            <v>40051</v>
          </cell>
          <cell r="F365">
            <v>2500</v>
          </cell>
          <cell r="G365">
            <v>400</v>
          </cell>
          <cell r="Q365">
            <v>50000</v>
          </cell>
          <cell r="R365" t="str">
            <v>208116-4201</v>
          </cell>
          <cell r="S365">
            <v>143.26986160000001</v>
          </cell>
          <cell r="T365">
            <v>7163493.0800000001</v>
          </cell>
          <cell r="U365">
            <v>-7163893.0800000001</v>
          </cell>
        </row>
        <row r="367">
          <cell r="C367" t="str">
            <v>APL</v>
          </cell>
          <cell r="D367">
            <v>40050</v>
          </cell>
          <cell r="E367">
            <v>40051</v>
          </cell>
          <cell r="F367">
            <v>423.5625</v>
          </cell>
          <cell r="G367">
            <v>67.77</v>
          </cell>
          <cell r="I367">
            <v>5295</v>
          </cell>
          <cell r="J367">
            <v>387.12674457034939</v>
          </cell>
          <cell r="K367">
            <v>2049836.1125</v>
          </cell>
          <cell r="L367">
            <v>205.02</v>
          </cell>
          <cell r="M367">
            <v>377.7633644</v>
          </cell>
          <cell r="N367" t="str">
            <v>204684-4201</v>
          </cell>
          <cell r="O367">
            <v>2000257.014498</v>
          </cell>
          <cell r="P367">
            <v>49155.535501999992</v>
          </cell>
          <cell r="U367">
            <v>2049139.76</v>
          </cell>
        </row>
        <row r="369">
          <cell r="C369" t="str">
            <v>PPL</v>
          </cell>
          <cell r="D369">
            <v>40050</v>
          </cell>
          <cell r="E369">
            <v>40052</v>
          </cell>
          <cell r="F369">
            <v>4000</v>
          </cell>
          <cell r="G369">
            <v>640</v>
          </cell>
          <cell r="I369">
            <v>50000</v>
          </cell>
          <cell r="J369">
            <v>209</v>
          </cell>
          <cell r="K369">
            <v>10450000</v>
          </cell>
          <cell r="L369">
            <v>1045</v>
          </cell>
          <cell r="M369">
            <v>197.8632278</v>
          </cell>
          <cell r="N369" t="str">
            <v>204498-4201</v>
          </cell>
          <cell r="O369">
            <v>9893161.3900000006</v>
          </cell>
          <cell r="P369">
            <v>552838.6099999994</v>
          </cell>
          <cell r="U369">
            <v>10444315</v>
          </cell>
        </row>
        <row r="370">
          <cell r="G370">
            <v>707.77</v>
          </cell>
          <cell r="L370">
            <v>1250.02</v>
          </cell>
        </row>
        <row r="372">
          <cell r="C372" t="str">
            <v>APL</v>
          </cell>
          <cell r="D372">
            <v>40051</v>
          </cell>
          <cell r="E372">
            <v>40052</v>
          </cell>
          <cell r="F372">
            <v>344</v>
          </cell>
          <cell r="G372">
            <v>55.04</v>
          </cell>
          <cell r="I372">
            <v>4300</v>
          </cell>
          <cell r="J372">
            <v>387.04883720930235</v>
          </cell>
          <cell r="K372">
            <v>1664310</v>
          </cell>
          <cell r="L372">
            <v>166.43</v>
          </cell>
          <cell r="M372">
            <v>377.7633644</v>
          </cell>
          <cell r="N372" t="str">
            <v>204684-4201</v>
          </cell>
          <cell r="O372">
            <v>1624382.46692</v>
          </cell>
          <cell r="P372">
            <v>39583.533079999928</v>
          </cell>
          <cell r="U372">
            <v>1663744.53</v>
          </cell>
        </row>
        <row r="374">
          <cell r="C374" t="str">
            <v>HBL</v>
          </cell>
          <cell r="D374">
            <v>40051</v>
          </cell>
          <cell r="E374">
            <v>40053</v>
          </cell>
          <cell r="F374">
            <v>145</v>
          </cell>
          <cell r="G374">
            <v>23.2</v>
          </cell>
          <cell r="I374">
            <v>2900</v>
          </cell>
          <cell r="J374">
            <v>113.25000000000001</v>
          </cell>
          <cell r="K374">
            <v>328425.00000000006</v>
          </cell>
          <cell r="L374">
            <v>32.840000000000003</v>
          </cell>
          <cell r="M374">
            <v>112.6818</v>
          </cell>
          <cell r="N374" t="str">
            <v>206610-4201</v>
          </cell>
          <cell r="O374">
            <v>326777.21999999997</v>
          </cell>
          <cell r="P374">
            <v>1502.7800000000746</v>
          </cell>
          <cell r="U374">
            <v>328223.96000000002</v>
          </cell>
        </row>
        <row r="375">
          <cell r="G375">
            <v>78.239999999999995</v>
          </cell>
          <cell r="L375">
            <v>199.27</v>
          </cell>
        </row>
        <row r="377">
          <cell r="C377" t="str">
            <v>APL</v>
          </cell>
          <cell r="D377">
            <v>40052</v>
          </cell>
          <cell r="E377">
            <v>40053</v>
          </cell>
          <cell r="F377">
            <v>1932.375</v>
          </cell>
          <cell r="G377">
            <v>309.18</v>
          </cell>
          <cell r="I377">
            <v>15405</v>
          </cell>
          <cell r="J377">
            <v>397.13193605972083</v>
          </cell>
          <cell r="K377">
            <v>6117817.4749999996</v>
          </cell>
          <cell r="L377">
            <v>611.78</v>
          </cell>
          <cell r="M377">
            <v>377.76336440000006</v>
          </cell>
          <cell r="N377" t="str">
            <v>204684-4201</v>
          </cell>
          <cell r="O377">
            <v>5819444.6285820007</v>
          </cell>
          <cell r="P377">
            <v>296440.47141799919</v>
          </cell>
          <cell r="U377">
            <v>6114964.1399999997</v>
          </cell>
        </row>
        <row r="379">
          <cell r="C379" t="str">
            <v>ICI</v>
          </cell>
          <cell r="D379">
            <v>40052</v>
          </cell>
          <cell r="E379">
            <v>40056</v>
          </cell>
          <cell r="F379">
            <v>1500</v>
          </cell>
          <cell r="G379">
            <v>240</v>
          </cell>
          <cell r="I379">
            <v>30000</v>
          </cell>
          <cell r="J379">
            <v>145.5</v>
          </cell>
          <cell r="K379">
            <v>4365000</v>
          </cell>
          <cell r="L379">
            <v>436.5</v>
          </cell>
          <cell r="M379">
            <v>143.26986160000001</v>
          </cell>
          <cell r="N379" t="str">
            <v>208116-4201</v>
          </cell>
          <cell r="O379">
            <v>4298095.8480000002</v>
          </cell>
          <cell r="P379">
            <v>65404.151999999769</v>
          </cell>
          <cell r="U379">
            <v>4362823.5</v>
          </cell>
        </row>
        <row r="380">
          <cell r="G380">
            <v>549.18000000000006</v>
          </cell>
          <cell r="L380">
            <v>1048.28</v>
          </cell>
        </row>
        <row r="382">
          <cell r="C382" t="str">
            <v>ICI</v>
          </cell>
          <cell r="D382">
            <v>40053</v>
          </cell>
          <cell r="E382">
            <v>40057</v>
          </cell>
          <cell r="F382">
            <v>1125</v>
          </cell>
          <cell r="G382">
            <v>180</v>
          </cell>
          <cell r="I382">
            <v>20000</v>
          </cell>
          <cell r="J382">
            <v>148.00725</v>
          </cell>
          <cell r="K382">
            <v>2960145</v>
          </cell>
          <cell r="L382">
            <v>296</v>
          </cell>
          <cell r="M382">
            <v>143.26986159999998</v>
          </cell>
          <cell r="N382" t="str">
            <v>208116-4201</v>
          </cell>
          <cell r="O382">
            <v>2865397.2319999998</v>
          </cell>
          <cell r="P382">
            <v>93622.768000000156</v>
          </cell>
          <cell r="U382">
            <v>2958544</v>
          </cell>
        </row>
        <row r="384">
          <cell r="C384" t="str">
            <v>ENGRO</v>
          </cell>
          <cell r="D384">
            <v>40053</v>
          </cell>
          <cell r="E384">
            <v>40084</v>
          </cell>
          <cell r="F384">
            <v>2250</v>
          </cell>
          <cell r="G384">
            <v>360</v>
          </cell>
          <cell r="I384">
            <v>45000</v>
          </cell>
          <cell r="J384">
            <v>145.40090666666666</v>
          </cell>
          <cell r="K384">
            <v>6543040.7999999998</v>
          </cell>
          <cell r="L384">
            <v>654.28</v>
          </cell>
          <cell r="M384">
            <v>139.98793848000008</v>
          </cell>
          <cell r="N384" t="str">
            <v>203807-4201</v>
          </cell>
          <cell r="O384">
            <v>6299457.2316000033</v>
          </cell>
          <cell r="P384">
            <v>241333.5683999965</v>
          </cell>
          <cell r="U384">
            <v>6539776.5199999996</v>
          </cell>
        </row>
        <row r="385">
          <cell r="G385">
            <v>540</v>
          </cell>
          <cell r="L385">
            <v>950.28</v>
          </cell>
          <cell r="U385">
            <v>9498320.5199999996</v>
          </cell>
        </row>
        <row r="387">
          <cell r="C387" t="str">
            <v>ENGRO</v>
          </cell>
          <cell r="D387">
            <v>40056</v>
          </cell>
          <cell r="E387">
            <v>40057</v>
          </cell>
          <cell r="F387">
            <v>2340</v>
          </cell>
          <cell r="G387">
            <v>374.4</v>
          </cell>
          <cell r="I387">
            <v>46800</v>
          </cell>
          <cell r="J387">
            <v>144.81856196581197</v>
          </cell>
          <cell r="K387">
            <v>6777508.7000000002</v>
          </cell>
          <cell r="L387">
            <v>677.75</v>
          </cell>
          <cell r="M387">
            <v>139.98793847999988</v>
          </cell>
          <cell r="N387" t="str">
            <v>203807-4201</v>
          </cell>
          <cell r="O387">
            <v>6551435.520863995</v>
          </cell>
          <cell r="P387">
            <v>223733.17913600485</v>
          </cell>
          <cell r="U387">
            <v>6774116.5499999998</v>
          </cell>
        </row>
        <row r="389">
          <cell r="C389" t="str">
            <v>HBL</v>
          </cell>
          <cell r="D389">
            <v>40056</v>
          </cell>
          <cell r="E389">
            <v>40058</v>
          </cell>
          <cell r="F389">
            <v>630</v>
          </cell>
          <cell r="G389">
            <v>100.8</v>
          </cell>
          <cell r="I389">
            <v>12600</v>
          </cell>
          <cell r="J389">
            <v>114.18780158730159</v>
          </cell>
          <cell r="K389">
            <v>1438766.3</v>
          </cell>
          <cell r="L389">
            <v>143.85</v>
          </cell>
          <cell r="M389">
            <v>112.68179999999998</v>
          </cell>
          <cell r="N389" t="str">
            <v>206610-4201</v>
          </cell>
          <cell r="O389">
            <v>1419790.6799999997</v>
          </cell>
          <cell r="P389">
            <v>18345.620000000297</v>
          </cell>
          <cell r="U389">
            <v>1437891.65</v>
          </cell>
        </row>
        <row r="390">
          <cell r="C390" t="str">
            <v>HUBC</v>
          </cell>
          <cell r="D390">
            <v>40056</v>
          </cell>
          <cell r="E390">
            <v>40058</v>
          </cell>
          <cell r="F390">
            <v>7500</v>
          </cell>
          <cell r="G390">
            <v>1200</v>
          </cell>
          <cell r="Q390">
            <v>150000</v>
          </cell>
          <cell r="R390" t="str">
            <v>203840-4201</v>
          </cell>
          <cell r="S390">
            <v>32.916073733333327</v>
          </cell>
          <cell r="T390">
            <v>4937411.0599999996</v>
          </cell>
          <cell r="U390">
            <v>-4938611.0599999996</v>
          </cell>
        </row>
        <row r="391">
          <cell r="G391">
            <v>1675.2</v>
          </cell>
          <cell r="L391">
            <v>821.6</v>
          </cell>
          <cell r="U391">
            <v>-3500719.4099999997</v>
          </cell>
        </row>
        <row r="393">
          <cell r="C393" t="str">
            <v>HUBC</v>
          </cell>
          <cell r="D393">
            <v>40057</v>
          </cell>
          <cell r="E393">
            <v>40059</v>
          </cell>
          <cell r="F393">
            <v>7500</v>
          </cell>
          <cell r="G393">
            <v>1200</v>
          </cell>
          <cell r="Q393">
            <v>150000</v>
          </cell>
          <cell r="R393" t="str">
            <v>203840-4201</v>
          </cell>
          <cell r="S393">
            <v>33.07</v>
          </cell>
          <cell r="T393">
            <v>4960500</v>
          </cell>
          <cell r="U393">
            <v>-4961700</v>
          </cell>
        </row>
        <row r="394">
          <cell r="C394" t="str">
            <v>APL</v>
          </cell>
          <cell r="D394">
            <v>40057</v>
          </cell>
          <cell r="E394">
            <v>40059</v>
          </cell>
          <cell r="F394">
            <v>1600</v>
          </cell>
          <cell r="G394">
            <v>256</v>
          </cell>
          <cell r="Q394">
            <v>20000</v>
          </cell>
          <cell r="R394" t="str">
            <v>204684-4201</v>
          </cell>
          <cell r="S394">
            <v>392.12230049999999</v>
          </cell>
          <cell r="T394">
            <v>7842446.0099999998</v>
          </cell>
          <cell r="U394">
            <v>-7842702.0099999998</v>
          </cell>
        </row>
        <row r="395">
          <cell r="C395" t="str">
            <v>ATRL</v>
          </cell>
          <cell r="D395">
            <v>40057</v>
          </cell>
          <cell r="E395">
            <v>40059</v>
          </cell>
          <cell r="F395">
            <v>1850</v>
          </cell>
          <cell r="G395">
            <v>296</v>
          </cell>
          <cell r="Q395">
            <v>37000</v>
          </cell>
          <cell r="R395" t="str">
            <v>204005-4201</v>
          </cell>
          <cell r="S395">
            <v>154.43418378378377</v>
          </cell>
          <cell r="T395">
            <v>5714064.7999999998</v>
          </cell>
          <cell r="U395">
            <v>-5714360.7999999998</v>
          </cell>
        </row>
        <row r="396">
          <cell r="C396" t="str">
            <v>HBL</v>
          </cell>
          <cell r="D396">
            <v>40057</v>
          </cell>
          <cell r="E396">
            <v>40059</v>
          </cell>
          <cell r="F396">
            <v>780</v>
          </cell>
          <cell r="G396">
            <v>124.8</v>
          </cell>
          <cell r="Q396">
            <v>15600</v>
          </cell>
          <cell r="R396" t="str">
            <v>206610-4201</v>
          </cell>
          <cell r="S396">
            <v>119.04764102564103</v>
          </cell>
          <cell r="T396">
            <v>1857143.2</v>
          </cell>
          <cell r="U396">
            <v>-1857268</v>
          </cell>
        </row>
        <row r="397">
          <cell r="G397">
            <v>1876.8</v>
          </cell>
          <cell r="U397">
            <v>-20376030.809999999</v>
          </cell>
        </row>
        <row r="399">
          <cell r="C399" t="str">
            <v>NBP</v>
          </cell>
          <cell r="D399">
            <v>40058</v>
          </cell>
          <cell r="E399">
            <v>40060</v>
          </cell>
          <cell r="F399">
            <v>4999.9375</v>
          </cell>
          <cell r="G399">
            <v>799.99</v>
          </cell>
          <cell r="I399">
            <v>100000</v>
          </cell>
          <cell r="J399">
            <v>77.004049774999999</v>
          </cell>
          <cell r="K399">
            <v>7700404.9775</v>
          </cell>
          <cell r="L399">
            <v>770.04</v>
          </cell>
          <cell r="M399">
            <v>70.989102533333323</v>
          </cell>
          <cell r="N399" t="str">
            <v>203882-4201</v>
          </cell>
          <cell r="O399">
            <v>7098910.253333332</v>
          </cell>
          <cell r="P399">
            <v>596494.78666666779</v>
          </cell>
          <cell r="U399">
            <v>7693835.0099999998</v>
          </cell>
        </row>
        <row r="401">
          <cell r="C401" t="str">
            <v>HBL</v>
          </cell>
          <cell r="D401">
            <v>40059</v>
          </cell>
          <cell r="E401">
            <v>40063</v>
          </cell>
          <cell r="F401">
            <v>1250</v>
          </cell>
          <cell r="G401">
            <v>200</v>
          </cell>
          <cell r="I401">
            <v>25000</v>
          </cell>
          <cell r="J401">
            <v>125.497854</v>
          </cell>
          <cell r="K401">
            <v>3137446.35</v>
          </cell>
          <cell r="L401">
            <v>313.74</v>
          </cell>
          <cell r="M401">
            <v>116.65408480000001</v>
          </cell>
          <cell r="N401" t="str">
            <v>206610-4201</v>
          </cell>
          <cell r="O401">
            <v>2916352.12</v>
          </cell>
          <cell r="P401">
            <v>219844.22999999998</v>
          </cell>
          <cell r="U401">
            <v>3135682.61</v>
          </cell>
        </row>
        <row r="403">
          <cell r="C403" t="str">
            <v>FFC</v>
          </cell>
          <cell r="D403">
            <v>40060</v>
          </cell>
          <cell r="E403">
            <v>40064</v>
          </cell>
          <cell r="F403">
            <v>1500</v>
          </cell>
          <cell r="G403">
            <v>240</v>
          </cell>
          <cell r="Q403">
            <v>30000</v>
          </cell>
          <cell r="R403" t="str">
            <v>203890-4201</v>
          </cell>
          <cell r="S403">
            <v>97.55</v>
          </cell>
          <cell r="T403">
            <v>2926500</v>
          </cell>
          <cell r="U403">
            <v>-2926740</v>
          </cell>
        </row>
        <row r="404">
          <cell r="C404" t="str">
            <v>UBL</v>
          </cell>
          <cell r="D404">
            <v>40060</v>
          </cell>
          <cell r="E404">
            <v>40064</v>
          </cell>
          <cell r="F404">
            <v>1000</v>
          </cell>
          <cell r="G404">
            <v>160</v>
          </cell>
          <cell r="Q404">
            <v>20000</v>
          </cell>
          <cell r="R404" t="str">
            <v>206407-4201</v>
          </cell>
          <cell r="S404">
            <v>55.565449999999998</v>
          </cell>
          <cell r="T404">
            <v>1111309</v>
          </cell>
          <cell r="U404">
            <v>-1111469</v>
          </cell>
        </row>
        <row r="405">
          <cell r="G405">
            <v>400</v>
          </cell>
          <cell r="U405">
            <v>-4038209</v>
          </cell>
        </row>
        <row r="407">
          <cell r="C407" t="str">
            <v>APL</v>
          </cell>
          <cell r="D407">
            <v>40063</v>
          </cell>
          <cell r="E407">
            <v>40065</v>
          </cell>
          <cell r="F407">
            <v>400</v>
          </cell>
          <cell r="G407">
            <v>64</v>
          </cell>
          <cell r="Q407">
            <v>5000</v>
          </cell>
          <cell r="R407" t="str">
            <v>204684-4201</v>
          </cell>
          <cell r="S407">
            <v>370.07936000000001</v>
          </cell>
          <cell r="T407">
            <v>1850396.8</v>
          </cell>
          <cell r="U407">
            <v>-1850460.8</v>
          </cell>
        </row>
        <row r="408">
          <cell r="C408" t="str">
            <v>UBL</v>
          </cell>
          <cell r="D408">
            <v>40063</v>
          </cell>
          <cell r="E408">
            <v>40065</v>
          </cell>
          <cell r="F408">
            <v>250</v>
          </cell>
          <cell r="G408">
            <v>40</v>
          </cell>
          <cell r="Q408">
            <v>5000</v>
          </cell>
          <cell r="R408" t="str">
            <v>206407-4201</v>
          </cell>
          <cell r="S408">
            <v>53.784399999999998</v>
          </cell>
          <cell r="T408">
            <v>268922</v>
          </cell>
          <cell r="U408">
            <v>-268962</v>
          </cell>
        </row>
        <row r="409">
          <cell r="G409">
            <v>104</v>
          </cell>
          <cell r="U409">
            <v>-2119422.7999999998</v>
          </cell>
        </row>
        <row r="411">
          <cell r="C411" t="str">
            <v>FFC</v>
          </cell>
          <cell r="D411">
            <v>40064</v>
          </cell>
          <cell r="E411">
            <v>40066</v>
          </cell>
          <cell r="F411">
            <v>750</v>
          </cell>
          <cell r="G411">
            <v>120</v>
          </cell>
          <cell r="Q411">
            <v>15000</v>
          </cell>
          <cell r="R411" t="str">
            <v>203890-4201</v>
          </cell>
          <cell r="S411">
            <v>96.3</v>
          </cell>
          <cell r="T411">
            <v>1444500</v>
          </cell>
          <cell r="U411">
            <v>-1444620</v>
          </cell>
        </row>
        <row r="413">
          <cell r="C413" t="str">
            <v>ENGRO</v>
          </cell>
          <cell r="D413">
            <v>40065</v>
          </cell>
          <cell r="E413">
            <v>40067</v>
          </cell>
          <cell r="F413">
            <v>1250</v>
          </cell>
          <cell r="G413">
            <v>200</v>
          </cell>
          <cell r="I413">
            <v>25000</v>
          </cell>
          <cell r="J413">
            <v>151.04082440000002</v>
          </cell>
          <cell r="K413">
            <v>3776020.6100000003</v>
          </cell>
          <cell r="L413">
            <v>377.64</v>
          </cell>
          <cell r="M413">
            <v>146.36451199999988</v>
          </cell>
          <cell r="N413" t="str">
            <v>203807-4201</v>
          </cell>
          <cell r="O413">
            <v>3659112.799999997</v>
          </cell>
          <cell r="P413">
            <v>115657.81000000332</v>
          </cell>
          <cell r="U413">
            <v>3774192.97</v>
          </cell>
        </row>
        <row r="415">
          <cell r="C415" t="str">
            <v>NRL</v>
          </cell>
          <cell r="D415">
            <v>40066</v>
          </cell>
          <cell r="E415">
            <v>40070</v>
          </cell>
          <cell r="F415">
            <v>2412</v>
          </cell>
          <cell r="G415">
            <v>385.92</v>
          </cell>
          <cell r="Q415">
            <v>30150</v>
          </cell>
          <cell r="R415" t="str">
            <v>30775-4201</v>
          </cell>
          <cell r="S415">
            <v>227.47878275290216</v>
          </cell>
          <cell r="T415">
            <v>6858485.2999999998</v>
          </cell>
          <cell r="U415">
            <v>-6858871.2199999997</v>
          </cell>
        </row>
        <row r="416">
          <cell r="C416" t="str">
            <v>ATRL</v>
          </cell>
          <cell r="D416">
            <v>40066</v>
          </cell>
          <cell r="E416">
            <v>40070</v>
          </cell>
          <cell r="F416">
            <v>4250.0625</v>
          </cell>
          <cell r="G416">
            <v>680.01</v>
          </cell>
          <cell r="I416">
            <v>85000</v>
          </cell>
          <cell r="J416">
            <v>157.92375485294116</v>
          </cell>
          <cell r="K416">
            <v>13423519.1625</v>
          </cell>
          <cell r="L416">
            <v>1342.36</v>
          </cell>
          <cell r="M416">
            <v>155.71031149999999</v>
          </cell>
          <cell r="N416" t="str">
            <v>204005-4201</v>
          </cell>
          <cell r="O416">
            <v>13235376.477499999</v>
          </cell>
          <cell r="P416">
            <v>183892.62250000075</v>
          </cell>
          <cell r="U416">
            <v>13417246.73</v>
          </cell>
        </row>
        <row r="417">
          <cell r="C417" t="str">
            <v>MARI</v>
          </cell>
          <cell r="D417">
            <v>40066</v>
          </cell>
          <cell r="E417">
            <v>40070</v>
          </cell>
          <cell r="F417">
            <v>2000</v>
          </cell>
          <cell r="G417">
            <v>320</v>
          </cell>
          <cell r="I417">
            <v>40000</v>
          </cell>
          <cell r="J417">
            <v>172.342625</v>
          </cell>
          <cell r="K417">
            <v>6893705</v>
          </cell>
          <cell r="L417">
            <v>689.39</v>
          </cell>
          <cell r="M417">
            <v>163.73571999999999</v>
          </cell>
          <cell r="N417" t="str">
            <v>212229-4201</v>
          </cell>
          <cell r="O417">
            <v>6549428.7999999998</v>
          </cell>
          <cell r="P417">
            <v>342276.20000000019</v>
          </cell>
          <cell r="U417">
            <v>6890695.6100000003</v>
          </cell>
        </row>
        <row r="418">
          <cell r="G418">
            <v>1385.93</v>
          </cell>
          <cell r="L418">
            <v>2031.75</v>
          </cell>
          <cell r="U418">
            <v>13449071.120000001</v>
          </cell>
        </row>
        <row r="420">
          <cell r="C420" t="str">
            <v>APL</v>
          </cell>
          <cell r="D420">
            <v>40067</v>
          </cell>
          <cell r="E420">
            <v>40071</v>
          </cell>
          <cell r="F420">
            <v>1448.0625</v>
          </cell>
          <cell r="G420">
            <v>231.69</v>
          </cell>
          <cell r="Q420">
            <v>18100</v>
          </cell>
          <cell r="R420" t="str">
            <v>204684-4201</v>
          </cell>
          <cell r="S420">
            <v>377.04082872928177</v>
          </cell>
          <cell r="T420">
            <v>6824439</v>
          </cell>
          <cell r="U420">
            <v>-6824670.6900000004</v>
          </cell>
        </row>
        <row r="421">
          <cell r="C421" t="str">
            <v>NRL</v>
          </cell>
          <cell r="D421">
            <v>40067</v>
          </cell>
          <cell r="E421">
            <v>40071</v>
          </cell>
          <cell r="F421">
            <v>1588</v>
          </cell>
          <cell r="G421">
            <v>254.08</v>
          </cell>
          <cell r="Q421">
            <v>20850</v>
          </cell>
          <cell r="R421" t="str">
            <v>30775-4201</v>
          </cell>
          <cell r="S421">
            <v>225.19446043165468</v>
          </cell>
          <cell r="T421">
            <v>4695304.5</v>
          </cell>
          <cell r="U421">
            <v>-4695558.58</v>
          </cell>
        </row>
        <row r="422">
          <cell r="C422" t="str">
            <v>DOL</v>
          </cell>
          <cell r="D422">
            <v>40067</v>
          </cell>
          <cell r="E422">
            <v>40071</v>
          </cell>
          <cell r="F422">
            <v>2500</v>
          </cell>
          <cell r="G422">
            <v>400</v>
          </cell>
          <cell r="I422">
            <v>50000</v>
          </cell>
          <cell r="J422">
            <v>9.0259400000000003</v>
          </cell>
          <cell r="K422">
            <v>451297</v>
          </cell>
          <cell r="L422">
            <v>45.15</v>
          </cell>
          <cell r="M422">
            <v>7.54</v>
          </cell>
          <cell r="N422" t="str">
            <v>202428-4201</v>
          </cell>
          <cell r="O422">
            <v>377000</v>
          </cell>
          <cell r="P422">
            <v>71797</v>
          </cell>
          <cell r="U422">
            <v>448351.85</v>
          </cell>
        </row>
        <row r="423">
          <cell r="C423" t="str">
            <v>NRL</v>
          </cell>
          <cell r="D423">
            <v>40067</v>
          </cell>
          <cell r="E423">
            <v>40071</v>
          </cell>
          <cell r="F423">
            <v>80</v>
          </cell>
          <cell r="G423">
            <v>12.8</v>
          </cell>
          <cell r="I423">
            <v>1000</v>
          </cell>
          <cell r="J423">
            <v>224.75</v>
          </cell>
          <cell r="K423">
            <v>224750</v>
          </cell>
          <cell r="L423">
            <v>22.48</v>
          </cell>
          <cell r="M423">
            <v>226.5448980392157</v>
          </cell>
          <cell r="N423" t="str">
            <v>30775-4201</v>
          </cell>
          <cell r="O423">
            <v>226544.89803921571</v>
          </cell>
          <cell r="P423">
            <v>-1874.8980392156984</v>
          </cell>
          <cell r="U423">
            <v>224634.72</v>
          </cell>
        </row>
        <row r="424">
          <cell r="G424">
            <v>898.56999999999994</v>
          </cell>
          <cell r="L424">
            <v>67.63</v>
          </cell>
          <cell r="U424">
            <v>-10847242.699999999</v>
          </cell>
        </row>
        <row r="426">
          <cell r="C426" t="str">
            <v>ATRL</v>
          </cell>
          <cell r="D426">
            <v>40070</v>
          </cell>
          <cell r="E426">
            <v>40072</v>
          </cell>
          <cell r="F426">
            <v>1000</v>
          </cell>
          <cell r="G426">
            <v>160</v>
          </cell>
          <cell r="Q426">
            <v>20000</v>
          </cell>
          <cell r="R426" t="str">
            <v>204005-4201</v>
          </cell>
          <cell r="S426">
            <v>151.89834999999999</v>
          </cell>
          <cell r="T426">
            <v>3037967</v>
          </cell>
          <cell r="U426">
            <v>-3038127</v>
          </cell>
        </row>
        <row r="428">
          <cell r="C428" t="str">
            <v>APL</v>
          </cell>
          <cell r="D428">
            <v>40071</v>
          </cell>
          <cell r="E428">
            <v>40073</v>
          </cell>
          <cell r="F428">
            <v>968</v>
          </cell>
          <cell r="G428">
            <v>154.88</v>
          </cell>
          <cell r="Q428">
            <v>12100</v>
          </cell>
          <cell r="R428" t="str">
            <v>204684-4201</v>
          </cell>
          <cell r="S428">
            <v>362.31322314049589</v>
          </cell>
          <cell r="T428">
            <v>4383990</v>
          </cell>
          <cell r="U428">
            <v>-4384144.88</v>
          </cell>
        </row>
        <row r="429">
          <cell r="C429" t="str">
            <v>PSO</v>
          </cell>
          <cell r="D429">
            <v>40071</v>
          </cell>
          <cell r="E429">
            <v>40073</v>
          </cell>
          <cell r="F429">
            <v>0</v>
          </cell>
          <cell r="G429">
            <v>0</v>
          </cell>
          <cell r="Q429">
            <v>8000</v>
          </cell>
          <cell r="R429" t="str">
            <v>203858-4201</v>
          </cell>
          <cell r="S429">
            <v>286.37758250000002</v>
          </cell>
          <cell r="T429">
            <v>2291020.66</v>
          </cell>
          <cell r="U429">
            <v>-2291020.66</v>
          </cell>
        </row>
        <row r="430">
          <cell r="C430" t="str">
            <v>PSO</v>
          </cell>
          <cell r="D430">
            <v>40071</v>
          </cell>
          <cell r="E430">
            <v>40073</v>
          </cell>
          <cell r="F430">
            <v>640</v>
          </cell>
          <cell r="G430">
            <v>102.4</v>
          </cell>
          <cell r="I430">
            <v>8000</v>
          </cell>
          <cell r="J430">
            <v>287.26274999999998</v>
          </cell>
          <cell r="K430">
            <v>2298102</v>
          </cell>
          <cell r="L430">
            <v>229.81</v>
          </cell>
          <cell r="M430">
            <v>286.37758250000047</v>
          </cell>
          <cell r="N430" t="str">
            <v>203858-4201</v>
          </cell>
          <cell r="O430">
            <v>2291020.6600000039</v>
          </cell>
          <cell r="P430">
            <v>6441.3399999962185</v>
          </cell>
          <cell r="U430">
            <v>2297129.79</v>
          </cell>
        </row>
        <row r="431">
          <cell r="G431">
            <v>257.27999999999997</v>
          </cell>
          <cell r="L431">
            <v>229.81</v>
          </cell>
          <cell r="U431">
            <v>-4378035.75</v>
          </cell>
        </row>
        <row r="433">
          <cell r="C433" t="str">
            <v>APL</v>
          </cell>
          <cell r="D433">
            <v>40073</v>
          </cell>
          <cell r="E433">
            <v>40081</v>
          </cell>
          <cell r="F433">
            <v>784</v>
          </cell>
          <cell r="G433">
            <v>125.44</v>
          </cell>
          <cell r="Q433">
            <v>9800</v>
          </cell>
          <cell r="R433" t="str">
            <v>204684-4201</v>
          </cell>
          <cell r="S433">
            <v>351.70724489795919</v>
          </cell>
          <cell r="T433">
            <v>3446731</v>
          </cell>
          <cell r="U433">
            <v>-3446856.44</v>
          </cell>
        </row>
        <row r="434">
          <cell r="C434" t="str">
            <v>ATRL</v>
          </cell>
          <cell r="D434">
            <v>40073</v>
          </cell>
          <cell r="E434">
            <v>40081</v>
          </cell>
          <cell r="F434">
            <v>1250.0625</v>
          </cell>
          <cell r="G434">
            <v>200.01</v>
          </cell>
          <cell r="Q434">
            <v>25000</v>
          </cell>
          <cell r="R434" t="str">
            <v>204005-4201</v>
          </cell>
          <cell r="S434">
            <v>156.19246600000002</v>
          </cell>
          <cell r="T434">
            <v>3904811.6500000004</v>
          </cell>
          <cell r="U434">
            <v>-3905011.66</v>
          </cell>
        </row>
        <row r="435">
          <cell r="C435" t="str">
            <v>POL</v>
          </cell>
          <cell r="D435">
            <v>40073</v>
          </cell>
          <cell r="E435">
            <v>40081</v>
          </cell>
          <cell r="F435">
            <v>4400</v>
          </cell>
          <cell r="G435">
            <v>704</v>
          </cell>
          <cell r="Q435">
            <v>55000</v>
          </cell>
          <cell r="R435" t="str">
            <v>204196-4201</v>
          </cell>
          <cell r="S435">
            <v>220.6813809090909</v>
          </cell>
          <cell r="T435">
            <v>12137475.949999999</v>
          </cell>
          <cell r="U435">
            <v>-12138179.949999999</v>
          </cell>
        </row>
        <row r="436">
          <cell r="G436">
            <v>1029.45</v>
          </cell>
          <cell r="U436">
            <v>-19490048.049999997</v>
          </cell>
        </row>
        <row r="438">
          <cell r="C438" t="str">
            <v>EFUG</v>
          </cell>
          <cell r="D438">
            <v>40080</v>
          </cell>
          <cell r="E438">
            <v>40084</v>
          </cell>
          <cell r="F438">
            <v>750</v>
          </cell>
          <cell r="G438">
            <v>120</v>
          </cell>
          <cell r="Q438">
            <v>15000</v>
          </cell>
          <cell r="R438" t="str">
            <v>212059-4201</v>
          </cell>
          <cell r="S438">
            <v>106.64114533333333</v>
          </cell>
          <cell r="T438">
            <v>1599617.18</v>
          </cell>
          <cell r="U438">
            <v>-1599737.18</v>
          </cell>
        </row>
        <row r="440">
          <cell r="C440" t="str">
            <v>EFUG</v>
          </cell>
          <cell r="D440">
            <v>40081</v>
          </cell>
          <cell r="E440">
            <v>40085</v>
          </cell>
          <cell r="F440">
            <v>1750</v>
          </cell>
          <cell r="G440">
            <v>280</v>
          </cell>
          <cell r="Q440">
            <v>35000</v>
          </cell>
          <cell r="R440" t="str">
            <v>212059-4201</v>
          </cell>
          <cell r="S440">
            <v>112.24707857142857</v>
          </cell>
          <cell r="T440">
            <v>3928647.75</v>
          </cell>
          <cell r="U440">
            <v>-3928927.75</v>
          </cell>
        </row>
        <row r="441">
          <cell r="C441" t="str">
            <v>PPL</v>
          </cell>
          <cell r="D441">
            <v>40081</v>
          </cell>
          <cell r="E441">
            <v>40085</v>
          </cell>
          <cell r="F441">
            <v>750</v>
          </cell>
          <cell r="G441">
            <v>120</v>
          </cell>
          <cell r="Q441">
            <v>15000</v>
          </cell>
          <cell r="R441" t="str">
            <v>204498-4201</v>
          </cell>
          <cell r="S441">
            <v>199.71266666666668</v>
          </cell>
          <cell r="T441">
            <v>2995690</v>
          </cell>
          <cell r="U441">
            <v>-2995810</v>
          </cell>
        </row>
        <row r="442">
          <cell r="G442">
            <v>400</v>
          </cell>
          <cell r="U442">
            <v>-6924737.75</v>
          </cell>
        </row>
        <row r="444">
          <cell r="C444" t="str">
            <v>PAEL</v>
          </cell>
          <cell r="D444">
            <v>40084</v>
          </cell>
          <cell r="E444">
            <v>40086</v>
          </cell>
          <cell r="F444">
            <v>2962.5</v>
          </cell>
          <cell r="G444">
            <v>474</v>
          </cell>
          <cell r="I444">
            <v>59250</v>
          </cell>
          <cell r="J444">
            <v>22.335703628691984</v>
          </cell>
          <cell r="K444">
            <v>1323390.4400000002</v>
          </cell>
          <cell r="L444">
            <v>132.33000000000001</v>
          </cell>
          <cell r="M444">
            <v>24.392813448300998</v>
          </cell>
          <cell r="N444" t="str">
            <v>212067-4201</v>
          </cell>
          <cell r="O444">
            <v>1445274.1968118341</v>
          </cell>
          <cell r="P444">
            <v>-124846.25681183394</v>
          </cell>
          <cell r="U444">
            <v>1319821.6100000001</v>
          </cell>
        </row>
        <row r="445">
          <cell r="C445" t="str">
            <v>PTC</v>
          </cell>
          <cell r="D445">
            <v>40084</v>
          </cell>
          <cell r="E445">
            <v>40086</v>
          </cell>
          <cell r="F445">
            <v>10000</v>
          </cell>
          <cell r="G445">
            <v>1600</v>
          </cell>
          <cell r="Q445">
            <v>200000</v>
          </cell>
          <cell r="R445" t="str">
            <v>203866-4201</v>
          </cell>
          <cell r="S445">
            <v>21.74</v>
          </cell>
          <cell r="T445">
            <v>4348000</v>
          </cell>
          <cell r="U445">
            <v>-4349600</v>
          </cell>
        </row>
        <row r="446">
          <cell r="G446">
            <v>2074</v>
          </cell>
          <cell r="L446">
            <v>132.33000000000001</v>
          </cell>
          <cell r="U446">
            <v>-3029778.3899999997</v>
          </cell>
        </row>
        <row r="448">
          <cell r="C448" t="str">
            <v>PSO</v>
          </cell>
          <cell r="D448">
            <v>40085</v>
          </cell>
          <cell r="E448">
            <v>40087</v>
          </cell>
          <cell r="F448">
            <v>2000</v>
          </cell>
          <cell r="G448">
            <v>320</v>
          </cell>
          <cell r="Q448">
            <v>25000</v>
          </cell>
          <cell r="R448" t="str">
            <v>203858-4201</v>
          </cell>
          <cell r="S448">
            <v>323.20142399999997</v>
          </cell>
          <cell r="T448">
            <v>8080035.5999999996</v>
          </cell>
          <cell r="U448">
            <v>-8080355.5999999996</v>
          </cell>
        </row>
        <row r="449">
          <cell r="C449" t="str">
            <v>PTC</v>
          </cell>
          <cell r="D449">
            <v>40085</v>
          </cell>
          <cell r="E449">
            <v>40087</v>
          </cell>
          <cell r="F449">
            <v>7500</v>
          </cell>
          <cell r="G449">
            <v>1200</v>
          </cell>
          <cell r="Q449">
            <v>150000</v>
          </cell>
          <cell r="R449" t="str">
            <v>203866-4201</v>
          </cell>
          <cell r="S449">
            <v>20.836666666666666</v>
          </cell>
          <cell r="T449">
            <v>3125500</v>
          </cell>
          <cell r="U449">
            <v>-3126700</v>
          </cell>
        </row>
        <row r="450">
          <cell r="C450" t="str">
            <v>ATRL</v>
          </cell>
          <cell r="D450">
            <v>40085</v>
          </cell>
          <cell r="E450">
            <v>40087</v>
          </cell>
          <cell r="F450">
            <v>1243.8125</v>
          </cell>
          <cell r="G450">
            <v>199.01</v>
          </cell>
          <cell r="I450">
            <v>24877</v>
          </cell>
          <cell r="J450">
            <v>170.03977459098766</v>
          </cell>
          <cell r="K450">
            <v>4230079.4725000001</v>
          </cell>
          <cell r="L450">
            <v>423.03</v>
          </cell>
          <cell r="M450">
            <v>154.64055537499999</v>
          </cell>
          <cell r="N450" t="str">
            <v>204005-4201</v>
          </cell>
          <cell r="O450">
            <v>3846993.0960638747</v>
          </cell>
          <cell r="P450">
            <v>381842.56393612572</v>
          </cell>
          <cell r="U450">
            <v>4228213.62</v>
          </cell>
        </row>
        <row r="451">
          <cell r="G451">
            <v>1719.01</v>
          </cell>
          <cell r="L451">
            <v>423.03</v>
          </cell>
          <cell r="U451">
            <v>-6978841.9799999995</v>
          </cell>
        </row>
        <row r="453">
          <cell r="C453" t="str">
            <v>PSO</v>
          </cell>
          <cell r="D453">
            <v>40088</v>
          </cell>
          <cell r="E453">
            <v>40092</v>
          </cell>
          <cell r="F453">
            <v>2000</v>
          </cell>
          <cell r="G453">
            <v>320</v>
          </cell>
          <cell r="I453">
            <v>25000</v>
          </cell>
          <cell r="J453">
            <v>327.85</v>
          </cell>
          <cell r="K453">
            <v>8196250</v>
          </cell>
          <cell r="L453">
            <v>819.62</v>
          </cell>
          <cell r="M453">
            <v>323.20142399999946</v>
          </cell>
          <cell r="N453" t="str">
            <v>203858-4201</v>
          </cell>
          <cell r="O453">
            <v>8080035.5999999866</v>
          </cell>
          <cell r="P453">
            <v>114214.40000001341</v>
          </cell>
          <cell r="U453">
            <v>8193110.3799999999</v>
          </cell>
        </row>
        <row r="455">
          <cell r="C455" t="str">
            <v>NRL</v>
          </cell>
          <cell r="D455">
            <v>40093</v>
          </cell>
          <cell r="E455">
            <v>40094</v>
          </cell>
          <cell r="F455">
            <v>2639.9375</v>
          </cell>
          <cell r="G455">
            <v>422.39</v>
          </cell>
          <cell r="I455">
            <v>33000</v>
          </cell>
          <cell r="J455">
            <v>236.55101628787878</v>
          </cell>
          <cell r="K455">
            <v>7806183.5374999996</v>
          </cell>
          <cell r="L455">
            <v>780.68</v>
          </cell>
          <cell r="M455">
            <v>226.5448980392157</v>
          </cell>
          <cell r="N455" t="str">
            <v>30775-4201</v>
          </cell>
          <cell r="O455">
            <v>7475981.635294118</v>
          </cell>
          <cell r="P455">
            <v>327561.96470588201</v>
          </cell>
          <cell r="U455">
            <v>7802340.5300000003</v>
          </cell>
        </row>
        <row r="457">
          <cell r="C457" t="str">
            <v>APL</v>
          </cell>
          <cell r="D457">
            <v>40093</v>
          </cell>
          <cell r="E457">
            <v>40095</v>
          </cell>
          <cell r="F457">
            <v>2600</v>
          </cell>
          <cell r="G457">
            <v>416</v>
          </cell>
          <cell r="I457">
            <v>32500</v>
          </cell>
          <cell r="J457">
            <v>380.73130092307696</v>
          </cell>
          <cell r="K457">
            <v>12373767.280000001</v>
          </cell>
          <cell r="L457">
            <v>1237.3800000000001</v>
          </cell>
          <cell r="M457">
            <v>374.58465861538457</v>
          </cell>
          <cell r="N457" t="str">
            <v>204684-4201</v>
          </cell>
          <cell r="O457">
            <v>12174001.404999999</v>
          </cell>
          <cell r="P457">
            <v>197165.87500000186</v>
          </cell>
          <cell r="U457">
            <v>12369513.9</v>
          </cell>
        </row>
        <row r="458">
          <cell r="C458" t="str">
            <v>PTC</v>
          </cell>
          <cell r="D458">
            <v>40093</v>
          </cell>
          <cell r="E458">
            <v>40095</v>
          </cell>
          <cell r="F458">
            <v>5000</v>
          </cell>
          <cell r="G458">
            <v>800</v>
          </cell>
          <cell r="I458">
            <v>100000</v>
          </cell>
          <cell r="J458">
            <v>22.066522400000004</v>
          </cell>
          <cell r="K458">
            <v>2206652.2400000002</v>
          </cell>
          <cell r="L458">
            <v>220.7</v>
          </cell>
          <cell r="M458">
            <v>21.135565610859729</v>
          </cell>
          <cell r="N458" t="str">
            <v>203866-4201</v>
          </cell>
          <cell r="O458">
            <v>2113556.5610859729</v>
          </cell>
          <cell r="P458">
            <v>88095.678914027289</v>
          </cell>
          <cell r="U458">
            <v>2200631.54</v>
          </cell>
        </row>
        <row r="459">
          <cell r="G459">
            <v>1638.3899999999999</v>
          </cell>
          <cell r="L459">
            <v>2238.7599999999998</v>
          </cell>
          <cell r="U459">
            <v>14570145.440000001</v>
          </cell>
        </row>
        <row r="461">
          <cell r="C461" t="str">
            <v>NRL</v>
          </cell>
          <cell r="D461">
            <v>40095</v>
          </cell>
          <cell r="E461">
            <v>40099</v>
          </cell>
          <cell r="F461">
            <v>1000</v>
          </cell>
          <cell r="G461">
            <v>160</v>
          </cell>
          <cell r="Q461">
            <v>12500</v>
          </cell>
          <cell r="R461" t="str">
            <v>30775-4201</v>
          </cell>
          <cell r="S461">
            <v>214.68</v>
          </cell>
          <cell r="T461">
            <v>2683500</v>
          </cell>
          <cell r="U461">
            <v>-2683660</v>
          </cell>
        </row>
        <row r="462">
          <cell r="C462" t="str">
            <v>PPL</v>
          </cell>
          <cell r="D462">
            <v>40095</v>
          </cell>
          <cell r="E462">
            <v>40099</v>
          </cell>
          <cell r="F462">
            <v>2000.0625</v>
          </cell>
          <cell r="G462">
            <v>320.01</v>
          </cell>
          <cell r="Q462">
            <v>40000</v>
          </cell>
          <cell r="R462" t="str">
            <v>204498-4201</v>
          </cell>
          <cell r="S462">
            <v>193.44966474999998</v>
          </cell>
          <cell r="T462">
            <v>7737986.5899999999</v>
          </cell>
          <cell r="U462">
            <v>-7738306.5999999996</v>
          </cell>
        </row>
        <row r="463">
          <cell r="C463" t="str">
            <v>PTC</v>
          </cell>
          <cell r="D463">
            <v>40095</v>
          </cell>
          <cell r="E463">
            <v>40099</v>
          </cell>
          <cell r="F463">
            <v>5000</v>
          </cell>
          <cell r="G463">
            <v>800</v>
          </cell>
          <cell r="Q463">
            <v>100000</v>
          </cell>
          <cell r="R463" t="str">
            <v>203866-4201</v>
          </cell>
          <cell r="S463">
            <v>20.434948300000002</v>
          </cell>
          <cell r="T463">
            <v>2043494.83</v>
          </cell>
          <cell r="U463">
            <v>-2044294.83</v>
          </cell>
        </row>
        <row r="464">
          <cell r="G464">
            <v>1280.01</v>
          </cell>
          <cell r="U464">
            <v>-12466261.43</v>
          </cell>
        </row>
        <row r="466">
          <cell r="C466" t="str">
            <v>APL</v>
          </cell>
          <cell r="D466">
            <v>40098</v>
          </cell>
          <cell r="E466">
            <v>40100</v>
          </cell>
          <cell r="F466">
            <v>2000</v>
          </cell>
          <cell r="G466">
            <v>320</v>
          </cell>
          <cell r="Q466">
            <v>25000</v>
          </cell>
          <cell r="R466" t="str">
            <v>204684-4201</v>
          </cell>
          <cell r="S466">
            <v>366.00797080000001</v>
          </cell>
          <cell r="T466">
            <v>9150199.2699999996</v>
          </cell>
          <cell r="U466">
            <v>-9150519.2699999996</v>
          </cell>
        </row>
        <row r="467">
          <cell r="C467" t="str">
            <v>FFC</v>
          </cell>
          <cell r="D467">
            <v>40098</v>
          </cell>
          <cell r="E467">
            <v>40100</v>
          </cell>
          <cell r="F467">
            <v>1250</v>
          </cell>
          <cell r="G467">
            <v>200</v>
          </cell>
          <cell r="Q467">
            <v>25000</v>
          </cell>
          <cell r="R467" t="str">
            <v>203890-4201</v>
          </cell>
          <cell r="S467">
            <v>102.55</v>
          </cell>
          <cell r="T467">
            <v>2563750</v>
          </cell>
          <cell r="U467">
            <v>-2563950</v>
          </cell>
        </row>
        <row r="468">
          <cell r="C468" t="str">
            <v>NRL</v>
          </cell>
          <cell r="D468">
            <v>40098</v>
          </cell>
          <cell r="E468">
            <v>40100</v>
          </cell>
          <cell r="F468">
            <v>335.375</v>
          </cell>
          <cell r="G468">
            <v>53.66</v>
          </cell>
          <cell r="Q468">
            <v>4192</v>
          </cell>
          <cell r="R468" t="str">
            <v>30775-4201</v>
          </cell>
          <cell r="S468">
            <v>214.32212786259541</v>
          </cell>
          <cell r="T468">
            <v>898438.36</v>
          </cell>
          <cell r="U468">
            <v>-898492.02</v>
          </cell>
        </row>
        <row r="469">
          <cell r="C469" t="str">
            <v>PTC</v>
          </cell>
          <cell r="D469">
            <v>40098</v>
          </cell>
          <cell r="E469">
            <v>40100</v>
          </cell>
          <cell r="F469">
            <v>4250</v>
          </cell>
          <cell r="G469">
            <v>680</v>
          </cell>
          <cell r="Q469">
            <v>85000</v>
          </cell>
          <cell r="R469" t="str">
            <v>203866-4201</v>
          </cell>
          <cell r="S469">
            <v>20.098823529411764</v>
          </cell>
          <cell r="T469">
            <v>1708400</v>
          </cell>
          <cell r="U469">
            <v>-1709080</v>
          </cell>
        </row>
        <row r="470">
          <cell r="G470">
            <v>1253.6599999999999</v>
          </cell>
          <cell r="U470">
            <v>-14322041.289999999</v>
          </cell>
        </row>
        <row r="472">
          <cell r="C472" t="str">
            <v>NRL</v>
          </cell>
          <cell r="D472">
            <v>40099</v>
          </cell>
          <cell r="E472">
            <v>40101</v>
          </cell>
          <cell r="F472">
            <v>665.75</v>
          </cell>
          <cell r="G472">
            <v>106.52</v>
          </cell>
          <cell r="Q472">
            <v>8323</v>
          </cell>
          <cell r="R472" t="str">
            <v>30775-4201</v>
          </cell>
          <cell r="S472">
            <v>214.33154992190316</v>
          </cell>
          <cell r="T472">
            <v>1783881.49</v>
          </cell>
          <cell r="U472">
            <v>-1783988.01</v>
          </cell>
        </row>
        <row r="474">
          <cell r="C474" t="str">
            <v>APL</v>
          </cell>
          <cell r="D474">
            <v>40100</v>
          </cell>
          <cell r="E474">
            <v>40102</v>
          </cell>
          <cell r="F474">
            <v>1040.0625</v>
          </cell>
          <cell r="G474">
            <v>166.41</v>
          </cell>
          <cell r="Q474">
            <v>13000</v>
          </cell>
          <cell r="R474" t="str">
            <v>204684-4201</v>
          </cell>
          <cell r="S474">
            <v>370.41359076923072</v>
          </cell>
          <cell r="T474">
            <v>4815376.68</v>
          </cell>
          <cell r="U474">
            <v>-4815543.09</v>
          </cell>
        </row>
        <row r="476">
          <cell r="C476" t="str">
            <v>ATRL</v>
          </cell>
          <cell r="D476">
            <v>40101</v>
          </cell>
          <cell r="E476">
            <v>40105</v>
          </cell>
          <cell r="F476">
            <v>2500</v>
          </cell>
          <cell r="G476">
            <v>400</v>
          </cell>
          <cell r="Q476">
            <v>50000</v>
          </cell>
          <cell r="R476" t="str">
            <v>204005-4201</v>
          </cell>
          <cell r="S476">
            <v>140.38488419999999</v>
          </cell>
          <cell r="T476">
            <v>7019244.21</v>
          </cell>
          <cell r="U476">
            <v>-7019644.21</v>
          </cell>
        </row>
        <row r="478">
          <cell r="C478" t="str">
            <v>POL</v>
          </cell>
          <cell r="D478">
            <v>40102</v>
          </cell>
          <cell r="E478">
            <v>40105</v>
          </cell>
          <cell r="F478">
            <v>6000</v>
          </cell>
          <cell r="G478">
            <v>960</v>
          </cell>
          <cell r="I478">
            <v>75000</v>
          </cell>
          <cell r="J478">
            <v>227.58896933333332</v>
          </cell>
          <cell r="K478">
            <v>17069172.699999999</v>
          </cell>
          <cell r="L478">
            <v>1706.98</v>
          </cell>
          <cell r="M478">
            <v>217.33990902857141</v>
          </cell>
          <cell r="N478" t="str">
            <v>204196-4201</v>
          </cell>
          <cell r="O478">
            <v>16300493.177142857</v>
          </cell>
          <cell r="P478">
            <v>762679.52285714261</v>
          </cell>
          <cell r="U478">
            <v>17060505.719999999</v>
          </cell>
        </row>
        <row r="480">
          <cell r="C480" t="str">
            <v>APL</v>
          </cell>
          <cell r="D480">
            <v>40102</v>
          </cell>
          <cell r="E480">
            <v>40106</v>
          </cell>
          <cell r="F480">
            <v>2000.0625</v>
          </cell>
          <cell r="G480">
            <v>320.01</v>
          </cell>
          <cell r="Q480">
            <v>25000</v>
          </cell>
          <cell r="R480" t="str">
            <v>204684-4201</v>
          </cell>
          <cell r="S480">
            <v>366.69001600000001</v>
          </cell>
          <cell r="T480">
            <v>9167250.4000000004</v>
          </cell>
          <cell r="U480">
            <v>-9167570.4100000001</v>
          </cell>
        </row>
        <row r="481">
          <cell r="C481" t="str">
            <v>ATRL</v>
          </cell>
          <cell r="D481">
            <v>40102</v>
          </cell>
          <cell r="E481">
            <v>40106</v>
          </cell>
          <cell r="F481">
            <v>2500</v>
          </cell>
          <cell r="G481">
            <v>400</v>
          </cell>
          <cell r="I481">
            <v>50000</v>
          </cell>
          <cell r="J481">
            <v>143.2012168</v>
          </cell>
          <cell r="K481">
            <v>7160060.8399999999</v>
          </cell>
          <cell r="L481">
            <v>716.06</v>
          </cell>
          <cell r="M481">
            <v>140.38488420000002</v>
          </cell>
          <cell r="N481" t="str">
            <v>204005-4201</v>
          </cell>
          <cell r="O481">
            <v>7019244.2100000009</v>
          </cell>
          <cell r="P481">
            <v>138316.62999999896</v>
          </cell>
          <cell r="U481">
            <v>7156444.7800000003</v>
          </cell>
        </row>
        <row r="482">
          <cell r="G482">
            <v>1680.01</v>
          </cell>
          <cell r="L482">
            <v>2423.04</v>
          </cell>
          <cell r="U482">
            <v>-2011125.63</v>
          </cell>
        </row>
        <row r="484">
          <cell r="C484" t="str">
            <v>ATRL</v>
          </cell>
          <cell r="D484">
            <v>40105</v>
          </cell>
          <cell r="E484">
            <v>40107</v>
          </cell>
          <cell r="F484">
            <v>2500</v>
          </cell>
          <cell r="G484">
            <v>400</v>
          </cell>
          <cell r="Q484">
            <v>50000</v>
          </cell>
          <cell r="R484" t="str">
            <v>204005-4201</v>
          </cell>
          <cell r="S484">
            <v>136.734644</v>
          </cell>
          <cell r="T484">
            <v>6836732.2000000002</v>
          </cell>
          <cell r="U484">
            <v>-6837132.2000000002</v>
          </cell>
        </row>
        <row r="485">
          <cell r="C485" t="str">
            <v>PPL</v>
          </cell>
          <cell r="D485">
            <v>40105</v>
          </cell>
          <cell r="E485">
            <v>40107</v>
          </cell>
          <cell r="F485">
            <v>177.375</v>
          </cell>
          <cell r="G485">
            <v>28.38</v>
          </cell>
          <cell r="Q485">
            <v>5000</v>
          </cell>
          <cell r="R485" t="str">
            <v>204498-4201</v>
          </cell>
          <cell r="S485">
            <v>184.41548</v>
          </cell>
          <cell r="T485">
            <v>922077.4</v>
          </cell>
          <cell r="U485">
            <v>-922105.78</v>
          </cell>
        </row>
        <row r="486">
          <cell r="C486" t="str">
            <v>PTC</v>
          </cell>
          <cell r="D486">
            <v>40105</v>
          </cell>
          <cell r="E486">
            <v>40107</v>
          </cell>
          <cell r="F486">
            <v>5000</v>
          </cell>
          <cell r="G486">
            <v>800</v>
          </cell>
          <cell r="Q486">
            <v>100000</v>
          </cell>
          <cell r="R486" t="str">
            <v>203866-4201</v>
          </cell>
          <cell r="S486">
            <v>20.13</v>
          </cell>
          <cell r="T486">
            <v>2013000</v>
          </cell>
          <cell r="U486">
            <v>-2013800</v>
          </cell>
        </row>
        <row r="487">
          <cell r="C487" t="str">
            <v>OGDC</v>
          </cell>
          <cell r="D487">
            <v>40105</v>
          </cell>
          <cell r="E487">
            <v>40107</v>
          </cell>
          <cell r="F487">
            <v>60</v>
          </cell>
          <cell r="G487">
            <v>9.6</v>
          </cell>
          <cell r="J487" t="e">
            <v>#DIV/0!</v>
          </cell>
          <cell r="K487">
            <v>132660</v>
          </cell>
          <cell r="L487">
            <v>13.27</v>
          </cell>
          <cell r="N487" t="str">
            <v>203920-4201</v>
          </cell>
          <cell r="O487">
            <v>0</v>
          </cell>
          <cell r="P487">
            <v>132600</v>
          </cell>
          <cell r="U487">
            <v>132577.13</v>
          </cell>
        </row>
        <row r="488">
          <cell r="C488" t="str">
            <v>PPL</v>
          </cell>
          <cell r="D488">
            <v>40105</v>
          </cell>
          <cell r="E488">
            <v>40107</v>
          </cell>
          <cell r="F488">
            <v>72.625</v>
          </cell>
          <cell r="G488">
            <v>11.62</v>
          </cell>
          <cell r="J488" t="e">
            <v>#DIV/0!</v>
          </cell>
          <cell r="K488">
            <v>276511.82499999995</v>
          </cell>
          <cell r="L488">
            <v>27.67</v>
          </cell>
          <cell r="N488" t="str">
            <v>204498-4201</v>
          </cell>
          <cell r="O488">
            <v>0</v>
          </cell>
          <cell r="P488">
            <v>276439.19999999995</v>
          </cell>
          <cell r="U488">
            <v>276399.90999999997</v>
          </cell>
        </row>
        <row r="489">
          <cell r="G489">
            <v>1249.5999999999999</v>
          </cell>
          <cell r="L489">
            <v>40.94</v>
          </cell>
          <cell r="U489">
            <v>-9364060.9399999995</v>
          </cell>
        </row>
        <row r="491">
          <cell r="C491" t="str">
            <v>ICI</v>
          </cell>
          <cell r="D491">
            <v>40106</v>
          </cell>
          <cell r="E491">
            <v>40108</v>
          </cell>
          <cell r="F491">
            <v>1500.125</v>
          </cell>
          <cell r="G491">
            <v>240.02</v>
          </cell>
          <cell r="Q491">
            <v>30000</v>
          </cell>
          <cell r="R491" t="str">
            <v>208116-4201</v>
          </cell>
          <cell r="S491">
            <v>178.01663333333335</v>
          </cell>
          <cell r="T491">
            <v>5340499</v>
          </cell>
          <cell r="U491">
            <v>-5340739.0199999996</v>
          </cell>
        </row>
        <row r="492">
          <cell r="C492" t="str">
            <v>APL</v>
          </cell>
          <cell r="D492">
            <v>40106</v>
          </cell>
          <cell r="E492">
            <v>40108</v>
          </cell>
          <cell r="F492">
            <v>1440</v>
          </cell>
          <cell r="G492">
            <v>230.4</v>
          </cell>
          <cell r="I492">
            <v>18000</v>
          </cell>
          <cell r="J492">
            <v>369.64</v>
          </cell>
          <cell r="K492">
            <v>6653520</v>
          </cell>
          <cell r="L492">
            <v>665.35</v>
          </cell>
          <cell r="M492">
            <v>367.18771984126977</v>
          </cell>
          <cell r="N492" t="str">
            <v>204684-4201</v>
          </cell>
          <cell r="O492">
            <v>6609378.957142856</v>
          </cell>
          <cell r="P492">
            <v>42701.042857143657</v>
          </cell>
          <cell r="U492">
            <v>6651184.25</v>
          </cell>
        </row>
        <row r="493">
          <cell r="C493" t="str">
            <v>ATRL</v>
          </cell>
          <cell r="D493">
            <v>40106</v>
          </cell>
          <cell r="E493">
            <v>40108</v>
          </cell>
          <cell r="F493">
            <v>2500</v>
          </cell>
          <cell r="G493">
            <v>400</v>
          </cell>
          <cell r="I493">
            <v>50000</v>
          </cell>
          <cell r="J493">
            <v>137.5</v>
          </cell>
          <cell r="K493">
            <v>6875000</v>
          </cell>
          <cell r="L493">
            <v>687.52</v>
          </cell>
          <cell r="M493">
            <v>136.73464400000006</v>
          </cell>
          <cell r="N493" t="str">
            <v>204005-4201</v>
          </cell>
          <cell r="O493">
            <v>6836732.200000003</v>
          </cell>
          <cell r="P493">
            <v>35767.79999999702</v>
          </cell>
          <cell r="U493">
            <v>6871412.4800000004</v>
          </cell>
        </row>
        <row r="494">
          <cell r="G494">
            <v>870.42000000000007</v>
          </cell>
          <cell r="L494">
            <v>1352.87</v>
          </cell>
          <cell r="U494">
            <v>8181857.7100000009</v>
          </cell>
        </row>
        <row r="496">
          <cell r="C496" t="str">
            <v>PTC</v>
          </cell>
          <cell r="D496">
            <v>40107</v>
          </cell>
          <cell r="E496">
            <v>40109</v>
          </cell>
          <cell r="F496">
            <v>2500</v>
          </cell>
          <cell r="G496">
            <v>400</v>
          </cell>
          <cell r="Q496">
            <v>50000</v>
          </cell>
          <cell r="R496" t="str">
            <v>203866-4201</v>
          </cell>
          <cell r="S496">
            <v>19.7118</v>
          </cell>
          <cell r="T496">
            <v>985590</v>
          </cell>
          <cell r="U496">
            <v>-985990</v>
          </cell>
        </row>
        <row r="498">
          <cell r="C498" t="str">
            <v>DGKC</v>
          </cell>
          <cell r="D498">
            <v>40002</v>
          </cell>
          <cell r="E498">
            <v>40004</v>
          </cell>
          <cell r="F498">
            <v>1000</v>
          </cell>
          <cell r="G498">
            <v>160</v>
          </cell>
          <cell r="Q498">
            <v>20000</v>
          </cell>
          <cell r="R498" t="str">
            <v>203955-4201</v>
          </cell>
          <cell r="S498">
            <v>30.92</v>
          </cell>
          <cell r="T498">
            <v>618400</v>
          </cell>
          <cell r="U498">
            <v>-618560</v>
          </cell>
        </row>
        <row r="499">
          <cell r="C499" t="str">
            <v>NBP</v>
          </cell>
          <cell r="D499">
            <v>40002</v>
          </cell>
          <cell r="E499">
            <v>40004</v>
          </cell>
          <cell r="F499">
            <v>1000</v>
          </cell>
          <cell r="G499">
            <v>160</v>
          </cell>
          <cell r="Q499">
            <v>10000</v>
          </cell>
          <cell r="R499" t="str">
            <v>203882-4201</v>
          </cell>
          <cell r="S499">
            <v>71.900000000000006</v>
          </cell>
          <cell r="T499">
            <v>719000</v>
          </cell>
          <cell r="U499">
            <v>-719160</v>
          </cell>
        </row>
        <row r="500">
          <cell r="C500" t="str">
            <v>NML</v>
          </cell>
          <cell r="D500">
            <v>40002</v>
          </cell>
          <cell r="E500">
            <v>40004</v>
          </cell>
          <cell r="F500">
            <v>250</v>
          </cell>
          <cell r="G500">
            <v>40</v>
          </cell>
          <cell r="Q500">
            <v>5000</v>
          </cell>
          <cell r="R500" t="str">
            <v>203696-4201</v>
          </cell>
          <cell r="S500">
            <v>41.945</v>
          </cell>
          <cell r="T500">
            <v>209725</v>
          </cell>
          <cell r="U500">
            <v>-209765</v>
          </cell>
        </row>
        <row r="501">
          <cell r="G501">
            <v>360</v>
          </cell>
          <cell r="U501">
            <v>-1547485</v>
          </cell>
        </row>
        <row r="503">
          <cell r="C503" t="str">
            <v>DGKC</v>
          </cell>
          <cell r="D503">
            <v>40008</v>
          </cell>
          <cell r="E503">
            <v>40010</v>
          </cell>
          <cell r="F503">
            <v>2750</v>
          </cell>
          <cell r="G503">
            <v>440</v>
          </cell>
          <cell r="Q503">
            <v>55000</v>
          </cell>
          <cell r="R503" t="str">
            <v>203955-4201</v>
          </cell>
          <cell r="S503">
            <v>32.596363636363634</v>
          </cell>
          <cell r="T503">
            <v>1792800</v>
          </cell>
          <cell r="U503">
            <v>-1793240</v>
          </cell>
        </row>
        <row r="504">
          <cell r="C504" t="str">
            <v>ENGRO</v>
          </cell>
          <cell r="D504">
            <v>40008</v>
          </cell>
          <cell r="E504">
            <v>40010</v>
          </cell>
          <cell r="F504">
            <v>15000</v>
          </cell>
          <cell r="G504">
            <v>2400</v>
          </cell>
          <cell r="Q504">
            <v>100000</v>
          </cell>
          <cell r="R504" t="str">
            <v>203807-4201</v>
          </cell>
          <cell r="S504">
            <v>141.10943</v>
          </cell>
          <cell r="T504">
            <v>14110943</v>
          </cell>
          <cell r="U504">
            <v>-14113343</v>
          </cell>
        </row>
        <row r="505">
          <cell r="C505" t="str">
            <v>MCB</v>
          </cell>
          <cell r="D505">
            <v>40008</v>
          </cell>
          <cell r="E505">
            <v>40010</v>
          </cell>
          <cell r="F505">
            <v>3750</v>
          </cell>
          <cell r="G505">
            <v>600</v>
          </cell>
          <cell r="Q505">
            <v>25000</v>
          </cell>
          <cell r="R505" t="str">
            <v>203874-4201</v>
          </cell>
          <cell r="S505">
            <v>169.79599999999999</v>
          </cell>
          <cell r="T505">
            <v>4244900</v>
          </cell>
          <cell r="U505">
            <v>-4245500</v>
          </cell>
        </row>
        <row r="506">
          <cell r="C506" t="str">
            <v>NBP</v>
          </cell>
          <cell r="D506">
            <v>40008</v>
          </cell>
          <cell r="E506">
            <v>40010</v>
          </cell>
          <cell r="F506">
            <v>5000</v>
          </cell>
          <cell r="G506">
            <v>800</v>
          </cell>
          <cell r="Q506">
            <v>50000</v>
          </cell>
          <cell r="R506" t="str">
            <v>203882-4201</v>
          </cell>
          <cell r="S506">
            <v>75.475120000000004</v>
          </cell>
          <cell r="T506">
            <v>3773756</v>
          </cell>
          <cell r="U506">
            <v>-3774556</v>
          </cell>
        </row>
        <row r="507">
          <cell r="C507" t="str">
            <v>UBL</v>
          </cell>
          <cell r="D507">
            <v>40008</v>
          </cell>
          <cell r="E507">
            <v>40010</v>
          </cell>
          <cell r="F507">
            <v>3500</v>
          </cell>
          <cell r="G507">
            <v>560</v>
          </cell>
          <cell r="Q507">
            <v>70000</v>
          </cell>
          <cell r="R507" t="str">
            <v>206407-4201</v>
          </cell>
          <cell r="S507">
            <v>41.931800000000003</v>
          </cell>
          <cell r="T507">
            <v>2935226</v>
          </cell>
          <cell r="U507">
            <v>-2935786</v>
          </cell>
        </row>
        <row r="508">
          <cell r="C508" t="str">
            <v>DGKC</v>
          </cell>
          <cell r="D508">
            <v>40008</v>
          </cell>
          <cell r="E508">
            <v>40010</v>
          </cell>
          <cell r="F508">
            <v>750</v>
          </cell>
          <cell r="G508">
            <v>120</v>
          </cell>
          <cell r="I508">
            <v>70000</v>
          </cell>
          <cell r="J508">
            <v>32.694914285714283</v>
          </cell>
          <cell r="K508">
            <v>2288644</v>
          </cell>
          <cell r="L508">
            <v>0</v>
          </cell>
          <cell r="M508">
            <v>30.657512846153846</v>
          </cell>
          <cell r="N508" t="str">
            <v>203955-4201</v>
          </cell>
          <cell r="O508">
            <v>2146025.8992307694</v>
          </cell>
          <cell r="P508">
            <v>141868.10076923063</v>
          </cell>
          <cell r="U508">
            <v>2287774</v>
          </cell>
        </row>
        <row r="509">
          <cell r="C509" t="str">
            <v>ENGRO</v>
          </cell>
          <cell r="D509">
            <v>40008</v>
          </cell>
          <cell r="E509">
            <v>40010</v>
          </cell>
          <cell r="F509">
            <v>0</v>
          </cell>
          <cell r="G509">
            <v>0</v>
          </cell>
          <cell r="I509">
            <v>24700</v>
          </cell>
          <cell r="J509">
            <v>142.11315789473684</v>
          </cell>
          <cell r="K509">
            <v>3510195</v>
          </cell>
          <cell r="L509">
            <v>0</v>
          </cell>
          <cell r="M509">
            <v>140.846575</v>
          </cell>
          <cell r="N509" t="str">
            <v>203807-4201</v>
          </cell>
          <cell r="O509">
            <v>3478910.4024999999</v>
          </cell>
          <cell r="P509">
            <v>31284.597500000149</v>
          </cell>
          <cell r="U509">
            <v>3510195</v>
          </cell>
        </row>
        <row r="510">
          <cell r="C510" t="str">
            <v>MCB</v>
          </cell>
          <cell r="D510">
            <v>40008</v>
          </cell>
          <cell r="E510">
            <v>40010</v>
          </cell>
          <cell r="F510">
            <v>0</v>
          </cell>
          <cell r="G510">
            <v>0</v>
          </cell>
          <cell r="I510">
            <v>15000</v>
          </cell>
          <cell r="J510">
            <v>171.43833333333333</v>
          </cell>
          <cell r="K510">
            <v>2571575</v>
          </cell>
          <cell r="L510">
            <v>0</v>
          </cell>
          <cell r="M510">
            <v>166.18192500000001</v>
          </cell>
          <cell r="N510" t="str">
            <v>203874-4201</v>
          </cell>
          <cell r="O510">
            <v>2492728.875</v>
          </cell>
          <cell r="P510">
            <v>78846.125</v>
          </cell>
          <cell r="U510">
            <v>2571575</v>
          </cell>
        </row>
        <row r="511">
          <cell r="C511" t="str">
            <v>ATRL</v>
          </cell>
          <cell r="D511">
            <v>40008</v>
          </cell>
          <cell r="E511">
            <v>40010</v>
          </cell>
          <cell r="F511">
            <v>2250</v>
          </cell>
          <cell r="G511">
            <v>360</v>
          </cell>
          <cell r="I511">
            <v>15000</v>
          </cell>
          <cell r="J511">
            <v>147.22319999999999</v>
          </cell>
          <cell r="K511">
            <v>2208348</v>
          </cell>
          <cell r="L511">
            <v>0</v>
          </cell>
          <cell r="M511">
            <v>146.58000000000001</v>
          </cell>
          <cell r="N511" t="str">
            <v>204005-4201</v>
          </cell>
          <cell r="O511">
            <v>2198700</v>
          </cell>
          <cell r="P511">
            <v>7398</v>
          </cell>
          <cell r="U511">
            <v>2205738</v>
          </cell>
        </row>
        <row r="512">
          <cell r="C512" t="str">
            <v>UBL</v>
          </cell>
          <cell r="D512">
            <v>40008</v>
          </cell>
          <cell r="E512">
            <v>40010</v>
          </cell>
          <cell r="F512">
            <v>0</v>
          </cell>
          <cell r="G512">
            <v>0</v>
          </cell>
          <cell r="I512">
            <v>50000</v>
          </cell>
          <cell r="J512">
            <v>42.176319999999997</v>
          </cell>
          <cell r="K512">
            <v>2108816</v>
          </cell>
          <cell r="M512">
            <v>41.546529</v>
          </cell>
          <cell r="N512" t="str">
            <v>206407-4201</v>
          </cell>
          <cell r="O512">
            <v>2077326.45</v>
          </cell>
          <cell r="P512">
            <v>31489.550000000047</v>
          </cell>
          <cell r="U512">
            <v>2108816</v>
          </cell>
        </row>
        <row r="513">
          <cell r="E513">
            <v>40010</v>
          </cell>
          <cell r="G513">
            <v>5280</v>
          </cell>
          <cell r="U513">
            <v>-14178327</v>
          </cell>
        </row>
        <row r="515">
          <cell r="C515" t="str">
            <v>NBP</v>
          </cell>
          <cell r="D515">
            <v>40014</v>
          </cell>
          <cell r="E515">
            <v>40016</v>
          </cell>
          <cell r="F515">
            <v>5000</v>
          </cell>
          <cell r="G515">
            <v>800</v>
          </cell>
          <cell r="Q515">
            <v>50000</v>
          </cell>
          <cell r="R515" t="str">
            <v>203882-4201</v>
          </cell>
          <cell r="S515">
            <v>74.530680000000004</v>
          </cell>
          <cell r="T515">
            <v>3726534</v>
          </cell>
          <cell r="U515">
            <v>-3727334</v>
          </cell>
        </row>
        <row r="516">
          <cell r="C516" t="str">
            <v>ENGRO</v>
          </cell>
          <cell r="D516">
            <v>40014</v>
          </cell>
          <cell r="E516">
            <v>40016</v>
          </cell>
          <cell r="F516">
            <v>7500</v>
          </cell>
          <cell r="G516">
            <v>1200</v>
          </cell>
          <cell r="I516">
            <v>50000</v>
          </cell>
          <cell r="J516">
            <v>147.75</v>
          </cell>
          <cell r="K516">
            <v>7387500</v>
          </cell>
          <cell r="L516">
            <v>0</v>
          </cell>
          <cell r="M516">
            <v>146.4624</v>
          </cell>
          <cell r="N516" t="str">
            <v>203807-4201</v>
          </cell>
          <cell r="O516">
            <v>7323120</v>
          </cell>
          <cell r="P516">
            <v>56880</v>
          </cell>
          <cell r="U516">
            <v>7378800</v>
          </cell>
        </row>
        <row r="517">
          <cell r="E517">
            <v>40016</v>
          </cell>
          <cell r="G517">
            <v>2000</v>
          </cell>
          <cell r="U517">
            <v>3651466</v>
          </cell>
        </row>
        <row r="519">
          <cell r="C519" t="str">
            <v>PTC</v>
          </cell>
          <cell r="D519">
            <v>40030</v>
          </cell>
          <cell r="E519">
            <v>40032</v>
          </cell>
          <cell r="F519">
            <v>2500</v>
          </cell>
          <cell r="G519">
            <v>400</v>
          </cell>
          <cell r="I519">
            <v>50000</v>
          </cell>
          <cell r="J519">
            <v>17.500990000000002</v>
          </cell>
          <cell r="K519">
            <v>875049.5</v>
          </cell>
          <cell r="L519">
            <v>87.51</v>
          </cell>
          <cell r="M519">
            <v>17.038385524752471</v>
          </cell>
          <cell r="N519" t="str">
            <v>203866-4201</v>
          </cell>
          <cell r="O519">
            <v>851919.27623762353</v>
          </cell>
          <cell r="P519">
            <v>20630.223762376467</v>
          </cell>
          <cell r="U519">
            <v>872061.99</v>
          </cell>
        </row>
        <row r="521">
          <cell r="C521" t="str">
            <v>HUBC</v>
          </cell>
          <cell r="D521">
            <v>40056</v>
          </cell>
          <cell r="E521">
            <v>40058</v>
          </cell>
          <cell r="F521">
            <v>1250</v>
          </cell>
          <cell r="G521">
            <v>200</v>
          </cell>
          <cell r="Q521">
            <v>25000</v>
          </cell>
          <cell r="R521" t="str">
            <v>203840-4201</v>
          </cell>
          <cell r="S521">
            <v>32.6</v>
          </cell>
          <cell r="T521">
            <v>815000</v>
          </cell>
          <cell r="U521">
            <v>-815200</v>
          </cell>
        </row>
        <row r="523">
          <cell r="C523" t="str">
            <v>HUBC</v>
          </cell>
          <cell r="D523">
            <v>40057</v>
          </cell>
          <cell r="E523">
            <v>40059</v>
          </cell>
          <cell r="F523">
            <v>1250</v>
          </cell>
          <cell r="G523">
            <v>200</v>
          </cell>
          <cell r="Q523">
            <v>25000</v>
          </cell>
          <cell r="R523" t="str">
            <v>203840-4201</v>
          </cell>
          <cell r="S523">
            <v>33.299999999999997</v>
          </cell>
          <cell r="T523">
            <v>832500</v>
          </cell>
          <cell r="U523">
            <v>-832700</v>
          </cell>
        </row>
        <row r="525">
          <cell r="C525" t="str">
            <v>FFC</v>
          </cell>
          <cell r="D525">
            <v>40067</v>
          </cell>
          <cell r="E525">
            <v>40071</v>
          </cell>
          <cell r="F525">
            <v>1750</v>
          </cell>
          <cell r="G525">
            <v>280</v>
          </cell>
          <cell r="I525">
            <v>25000</v>
          </cell>
          <cell r="J525">
            <v>101.2</v>
          </cell>
          <cell r="K525">
            <v>2530000</v>
          </cell>
          <cell r="L525">
            <v>253</v>
          </cell>
          <cell r="M525">
            <v>97.373399300000003</v>
          </cell>
          <cell r="N525" t="str">
            <v>203890-4201</v>
          </cell>
          <cell r="O525">
            <v>2434334.9824999999</v>
          </cell>
          <cell r="P525">
            <v>93915.017500000075</v>
          </cell>
          <cell r="U525">
            <v>2527717</v>
          </cell>
        </row>
        <row r="527">
          <cell r="C527" t="str">
            <v>PTC</v>
          </cell>
          <cell r="D527">
            <v>40093</v>
          </cell>
          <cell r="E527">
            <v>40095</v>
          </cell>
          <cell r="F527">
            <v>2500</v>
          </cell>
          <cell r="G527">
            <v>400</v>
          </cell>
          <cell r="I527">
            <v>50000</v>
          </cell>
          <cell r="J527">
            <v>22.276</v>
          </cell>
          <cell r="K527">
            <v>1113800</v>
          </cell>
          <cell r="L527">
            <v>111.4</v>
          </cell>
          <cell r="M527">
            <v>21.135565610859725</v>
          </cell>
          <cell r="N527" t="str">
            <v>203866-4201</v>
          </cell>
          <cell r="O527">
            <v>1056778.2805429862</v>
          </cell>
          <cell r="P527">
            <v>54521.719457013765</v>
          </cell>
          <cell r="U527">
            <v>1110788.6000000001</v>
          </cell>
        </row>
        <row r="529">
          <cell r="C529" t="str">
            <v>FFC</v>
          </cell>
          <cell r="D529">
            <v>40098</v>
          </cell>
          <cell r="E529">
            <v>40100</v>
          </cell>
          <cell r="F529">
            <v>1750</v>
          </cell>
          <cell r="G529">
            <v>280</v>
          </cell>
          <cell r="Q529">
            <v>25000</v>
          </cell>
          <cell r="R529" t="str">
            <v>203890-4201</v>
          </cell>
          <cell r="S529">
            <v>102.9704</v>
          </cell>
          <cell r="T529">
            <v>2574260</v>
          </cell>
          <cell r="U529">
            <v>-2574540</v>
          </cell>
        </row>
        <row r="530">
          <cell r="C530" t="str">
            <v>POL</v>
          </cell>
          <cell r="D530">
            <v>40098</v>
          </cell>
          <cell r="E530">
            <v>40100</v>
          </cell>
          <cell r="F530">
            <v>2500</v>
          </cell>
          <cell r="G530">
            <v>400</v>
          </cell>
          <cell r="Q530">
            <v>25000</v>
          </cell>
          <cell r="R530" t="str">
            <v>204196-4201</v>
          </cell>
          <cell r="S530">
            <v>215.1</v>
          </cell>
          <cell r="T530">
            <v>5377500</v>
          </cell>
          <cell r="U530">
            <v>-5377900</v>
          </cell>
        </row>
        <row r="531">
          <cell r="C531" t="str">
            <v>PTC</v>
          </cell>
          <cell r="D531">
            <v>40098</v>
          </cell>
          <cell r="E531">
            <v>40100</v>
          </cell>
          <cell r="F531">
            <v>1250</v>
          </cell>
          <cell r="G531">
            <v>200</v>
          </cell>
          <cell r="Q531">
            <v>25000</v>
          </cell>
          <cell r="R531" t="str">
            <v>203866-4201</v>
          </cell>
          <cell r="S531">
            <v>20.079999999999998</v>
          </cell>
          <cell r="T531">
            <v>502000</v>
          </cell>
          <cell r="U531">
            <v>-502200</v>
          </cell>
        </row>
        <row r="532">
          <cell r="G532">
            <v>880</v>
          </cell>
          <cell r="U532">
            <v>-8454640</v>
          </cell>
        </row>
        <row r="534">
          <cell r="C534" t="str">
            <v>POL</v>
          </cell>
          <cell r="D534">
            <v>40102</v>
          </cell>
          <cell r="E534">
            <v>40105</v>
          </cell>
          <cell r="F534">
            <v>2500</v>
          </cell>
          <cell r="G534">
            <v>400</v>
          </cell>
          <cell r="I534">
            <v>25000</v>
          </cell>
          <cell r="J534">
            <v>229.08588919999997</v>
          </cell>
          <cell r="K534">
            <v>5727147.2299999995</v>
          </cell>
          <cell r="L534">
            <v>572.71</v>
          </cell>
          <cell r="M534">
            <v>217.33990902857136</v>
          </cell>
          <cell r="N534" t="str">
            <v>204196-4201</v>
          </cell>
          <cell r="O534">
            <v>5433497.725714284</v>
          </cell>
          <cell r="P534">
            <v>291149.50428571552</v>
          </cell>
          <cell r="U534">
            <v>5723674.5199999996</v>
          </cell>
        </row>
        <row r="537">
          <cell r="C537" t="str">
            <v>PTC</v>
          </cell>
          <cell r="D537">
            <v>40030</v>
          </cell>
          <cell r="E537">
            <v>40032</v>
          </cell>
          <cell r="F537">
            <v>2500</v>
          </cell>
          <cell r="G537">
            <v>400</v>
          </cell>
          <cell r="I537">
            <v>50000</v>
          </cell>
          <cell r="J537">
            <v>17.5</v>
          </cell>
          <cell r="K537">
            <v>875000</v>
          </cell>
          <cell r="L537">
            <v>87.5</v>
          </cell>
          <cell r="M537">
            <v>17.038385524752471</v>
          </cell>
          <cell r="N537" t="str">
            <v>203866-4201</v>
          </cell>
          <cell r="O537">
            <v>851919.27623762353</v>
          </cell>
          <cell r="P537">
            <v>20580.723762376467</v>
          </cell>
          <cell r="U537">
            <v>872012.5</v>
          </cell>
        </row>
        <row r="539">
          <cell r="C539" t="str">
            <v>HUBC</v>
          </cell>
          <cell r="D539">
            <v>40036</v>
          </cell>
          <cell r="E539">
            <v>40038</v>
          </cell>
          <cell r="F539">
            <v>5000</v>
          </cell>
          <cell r="G539">
            <v>800</v>
          </cell>
          <cell r="Q539">
            <v>100000</v>
          </cell>
          <cell r="R539" t="str">
            <v>203840-4201</v>
          </cell>
          <cell r="S539">
            <v>30.6</v>
          </cell>
          <cell r="T539">
            <v>3060000</v>
          </cell>
          <cell r="U539">
            <v>-3060800</v>
          </cell>
        </row>
        <row r="540">
          <cell r="C540" t="str">
            <v>HUBC</v>
          </cell>
          <cell r="D540">
            <v>40053</v>
          </cell>
          <cell r="E540">
            <v>40057</v>
          </cell>
          <cell r="F540">
            <v>3200</v>
          </cell>
          <cell r="G540">
            <v>512</v>
          </cell>
          <cell r="Q540">
            <v>64000</v>
          </cell>
          <cell r="R540" t="str">
            <v>203840-4201</v>
          </cell>
          <cell r="S540">
            <v>32.256156249999997</v>
          </cell>
          <cell r="T540">
            <v>2064394</v>
          </cell>
          <cell r="U540">
            <v>-2064906</v>
          </cell>
        </row>
        <row r="542">
          <cell r="C542" t="str">
            <v>FFC</v>
          </cell>
          <cell r="D542">
            <v>40059</v>
          </cell>
          <cell r="E542">
            <v>40063</v>
          </cell>
          <cell r="F542">
            <v>625</v>
          </cell>
          <cell r="G542">
            <v>100</v>
          </cell>
          <cell r="Q542">
            <v>12500</v>
          </cell>
          <cell r="R542" t="str">
            <v>203890-4201</v>
          </cell>
          <cell r="S542">
            <v>97.21</v>
          </cell>
          <cell r="T542">
            <v>1215125</v>
          </cell>
          <cell r="U542">
            <v>-1215225</v>
          </cell>
        </row>
        <row r="543">
          <cell r="C543" t="str">
            <v>NBP</v>
          </cell>
          <cell r="D543">
            <v>40059</v>
          </cell>
          <cell r="E543">
            <v>40063</v>
          </cell>
          <cell r="F543">
            <v>2500</v>
          </cell>
          <cell r="G543">
            <v>400</v>
          </cell>
          <cell r="I543">
            <v>50000</v>
          </cell>
          <cell r="J543">
            <v>75.837329999999994</v>
          </cell>
          <cell r="K543">
            <v>3791866.5</v>
          </cell>
          <cell r="L543">
            <v>379.19</v>
          </cell>
          <cell r="M543">
            <v>70.989102533333323</v>
          </cell>
          <cell r="N543" t="str">
            <v>203882-4201</v>
          </cell>
          <cell r="O543">
            <v>3549455.126666666</v>
          </cell>
          <cell r="P543">
            <v>239911.37333333399</v>
          </cell>
          <cell r="U543">
            <v>3788587.31</v>
          </cell>
        </row>
        <row r="544">
          <cell r="G544">
            <v>500</v>
          </cell>
          <cell r="L544">
            <v>379.19</v>
          </cell>
          <cell r="U544">
            <v>2573362.31</v>
          </cell>
        </row>
        <row r="546">
          <cell r="C546" t="str">
            <v>HUBC</v>
          </cell>
          <cell r="D546">
            <v>40064</v>
          </cell>
          <cell r="E546">
            <v>40065</v>
          </cell>
          <cell r="F546">
            <v>5.9375</v>
          </cell>
          <cell r="G546">
            <v>0.95</v>
          </cell>
          <cell r="Q546">
            <v>119</v>
          </cell>
          <cell r="R546" t="str">
            <v>203840-4201</v>
          </cell>
          <cell r="S546">
            <v>32.75</v>
          </cell>
          <cell r="T546">
            <v>3897.25</v>
          </cell>
          <cell r="U546">
            <v>-3898.2</v>
          </cell>
        </row>
        <row r="548">
          <cell r="C548" t="str">
            <v>FFC</v>
          </cell>
          <cell r="D548">
            <v>40064</v>
          </cell>
          <cell r="E548">
            <v>40066</v>
          </cell>
          <cell r="F548">
            <v>1500</v>
          </cell>
          <cell r="G548">
            <v>240</v>
          </cell>
          <cell r="Q548">
            <v>30000</v>
          </cell>
          <cell r="R548" t="str">
            <v>203890-4201</v>
          </cell>
          <cell r="S548">
            <v>96.169600000000003</v>
          </cell>
          <cell r="T548">
            <v>2885088</v>
          </cell>
          <cell r="U548">
            <v>-2885328</v>
          </cell>
        </row>
        <row r="549">
          <cell r="G549">
            <v>240.95</v>
          </cell>
        </row>
        <row r="551">
          <cell r="C551" t="str">
            <v>FFC</v>
          </cell>
          <cell r="D551">
            <v>40066</v>
          </cell>
          <cell r="E551">
            <v>40070</v>
          </cell>
          <cell r="F551">
            <v>1250</v>
          </cell>
          <cell r="G551">
            <v>200</v>
          </cell>
          <cell r="I551">
            <v>25000</v>
          </cell>
          <cell r="J551">
            <v>99.5</v>
          </cell>
          <cell r="K551">
            <v>2487500</v>
          </cell>
          <cell r="L551">
            <v>248.75</v>
          </cell>
          <cell r="M551">
            <v>97.373399300000003</v>
          </cell>
          <cell r="N551" t="str">
            <v>203890-4201</v>
          </cell>
          <cell r="O551">
            <v>2434334.9824999999</v>
          </cell>
          <cell r="P551">
            <v>51915.017500000075</v>
          </cell>
          <cell r="U551">
            <v>2485801.25</v>
          </cell>
        </row>
        <row r="553">
          <cell r="C553" t="str">
            <v>FFC</v>
          </cell>
          <cell r="D553">
            <v>40067</v>
          </cell>
          <cell r="E553">
            <v>40071</v>
          </cell>
          <cell r="F553">
            <v>2000</v>
          </cell>
          <cell r="G553">
            <v>320</v>
          </cell>
          <cell r="I553">
            <v>25000</v>
          </cell>
          <cell r="J553">
            <v>100.28277199999999</v>
          </cell>
          <cell r="K553">
            <v>2507069.2999999998</v>
          </cell>
          <cell r="L553">
            <v>320</v>
          </cell>
          <cell r="M553">
            <v>97.37339929999996</v>
          </cell>
          <cell r="N553" t="str">
            <v>203890-4201</v>
          </cell>
          <cell r="O553">
            <v>2434334.982499999</v>
          </cell>
          <cell r="P553">
            <v>70734.31750000082</v>
          </cell>
          <cell r="U553">
            <v>2504429.2999999998</v>
          </cell>
        </row>
        <row r="555">
          <cell r="C555" t="str">
            <v>DOL</v>
          </cell>
          <cell r="D555">
            <v>40071</v>
          </cell>
          <cell r="E555">
            <v>40073</v>
          </cell>
          <cell r="F555">
            <v>4245.125</v>
          </cell>
          <cell r="G555">
            <v>679.22</v>
          </cell>
          <cell r="I555">
            <v>84902</v>
          </cell>
          <cell r="J555">
            <v>9.0674215566182177</v>
          </cell>
          <cell r="K555">
            <v>769842.22499999998</v>
          </cell>
          <cell r="L555">
            <v>76.989999999999995</v>
          </cell>
          <cell r="M555">
            <v>7.54</v>
          </cell>
          <cell r="N555" t="str">
            <v>202428-4201</v>
          </cell>
          <cell r="O555">
            <v>640161.07999999996</v>
          </cell>
          <cell r="P555">
            <v>125436.02000000005</v>
          </cell>
          <cell r="U555">
            <v>764840.89</v>
          </cell>
        </row>
        <row r="556">
          <cell r="C556" t="str">
            <v>FFC</v>
          </cell>
          <cell r="D556">
            <v>40071</v>
          </cell>
          <cell r="E556">
            <v>40073</v>
          </cell>
          <cell r="F556">
            <v>3235</v>
          </cell>
          <cell r="G556">
            <v>517.6</v>
          </cell>
          <cell r="I556">
            <v>64700</v>
          </cell>
          <cell r="J556">
            <v>98.519659969088082</v>
          </cell>
          <cell r="K556">
            <v>6374221.9999999991</v>
          </cell>
          <cell r="L556">
            <v>637.47</v>
          </cell>
          <cell r="M556">
            <v>97.373399300000116</v>
          </cell>
          <cell r="N556" t="str">
            <v>203890-4201</v>
          </cell>
          <cell r="O556">
            <v>6300058.9347100072</v>
          </cell>
          <cell r="P556">
            <v>70928.065289992286</v>
          </cell>
          <cell r="U556">
            <v>6369831.9299999997</v>
          </cell>
        </row>
        <row r="557">
          <cell r="G557">
            <v>1196.8200000000002</v>
          </cell>
          <cell r="L557">
            <v>714.46</v>
          </cell>
          <cell r="U557">
            <v>7134672.8199999994</v>
          </cell>
        </row>
        <row r="559">
          <cell r="C559" t="str">
            <v>POL</v>
          </cell>
          <cell r="D559">
            <v>40080</v>
          </cell>
          <cell r="E559">
            <v>40084</v>
          </cell>
          <cell r="F559">
            <v>1500</v>
          </cell>
          <cell r="G559">
            <v>240</v>
          </cell>
          <cell r="Q559">
            <v>10000</v>
          </cell>
          <cell r="R559" t="str">
            <v>204196-4201</v>
          </cell>
          <cell r="S559">
            <v>220.3828</v>
          </cell>
          <cell r="T559">
            <v>2203828</v>
          </cell>
          <cell r="U559">
            <v>-2204068</v>
          </cell>
        </row>
        <row r="560">
          <cell r="C560" t="str">
            <v>PPL</v>
          </cell>
          <cell r="D560">
            <v>40080</v>
          </cell>
          <cell r="E560">
            <v>40084</v>
          </cell>
          <cell r="F560">
            <v>1500</v>
          </cell>
          <cell r="G560">
            <v>240</v>
          </cell>
          <cell r="Q560">
            <v>10000</v>
          </cell>
          <cell r="R560" t="str">
            <v>204498-4201</v>
          </cell>
          <cell r="S560">
            <v>201.345</v>
          </cell>
          <cell r="T560">
            <v>2013450</v>
          </cell>
          <cell r="U560">
            <v>-2013690</v>
          </cell>
        </row>
        <row r="561">
          <cell r="C561" t="str">
            <v>DOL</v>
          </cell>
          <cell r="D561">
            <v>40080</v>
          </cell>
          <cell r="E561">
            <v>40084</v>
          </cell>
          <cell r="F561">
            <v>5000</v>
          </cell>
          <cell r="G561">
            <v>800</v>
          </cell>
          <cell r="I561">
            <v>100000</v>
          </cell>
          <cell r="J561">
            <v>9.8056940000000008</v>
          </cell>
          <cell r="K561">
            <v>980569.4</v>
          </cell>
          <cell r="L561">
            <v>98.06</v>
          </cell>
          <cell r="M561">
            <v>7.54</v>
          </cell>
          <cell r="N561" t="str">
            <v>202428-4201</v>
          </cell>
          <cell r="O561">
            <v>754000</v>
          </cell>
          <cell r="P561">
            <v>221569.40000000002</v>
          </cell>
          <cell r="U561">
            <v>974671.34</v>
          </cell>
        </row>
        <row r="562">
          <cell r="G562">
            <v>1280</v>
          </cell>
          <cell r="L562">
            <v>98.06</v>
          </cell>
          <cell r="U562">
            <v>-3243086.66</v>
          </cell>
        </row>
        <row r="564">
          <cell r="C564" t="str">
            <v>ATRL</v>
          </cell>
          <cell r="D564">
            <v>40081</v>
          </cell>
          <cell r="E564">
            <v>40085</v>
          </cell>
          <cell r="F564">
            <v>2500</v>
          </cell>
          <cell r="G564">
            <v>400</v>
          </cell>
          <cell r="I564">
            <v>25000</v>
          </cell>
          <cell r="J564">
            <v>167.70357759999999</v>
          </cell>
          <cell r="K564">
            <v>4192589.44</v>
          </cell>
          <cell r="L564">
            <v>419.25</v>
          </cell>
          <cell r="M564">
            <v>154.64055537499996</v>
          </cell>
          <cell r="N564" t="str">
            <v>204005-4201</v>
          </cell>
          <cell r="O564">
            <v>3866013.884374999</v>
          </cell>
          <cell r="P564">
            <v>324075.55562500097</v>
          </cell>
          <cell r="U564">
            <v>4189270.19</v>
          </cell>
        </row>
        <row r="566">
          <cell r="P566" t="str">
            <v>9362612-586</v>
          </cell>
        </row>
        <row r="567">
          <cell r="C567" t="str">
            <v>SFWF</v>
          </cell>
          <cell r="D567">
            <v>40088</v>
          </cell>
          <cell r="E567">
            <v>40092</v>
          </cell>
          <cell r="F567">
            <v>6.25E-2</v>
          </cell>
          <cell r="G567">
            <v>0.01</v>
          </cell>
          <cell r="I567">
            <v>1</v>
          </cell>
          <cell r="J567">
            <v>9.0124999999999993</v>
          </cell>
          <cell r="K567">
            <v>9.0124999999999993</v>
          </cell>
          <cell r="L567">
            <v>0</v>
          </cell>
          <cell r="M567">
            <v>7.7498700436727628</v>
          </cell>
          <cell r="N567" t="str">
            <v>0205346-4271</v>
          </cell>
          <cell r="O567">
            <v>7.7498700436727628</v>
          </cell>
          <cell r="P567">
            <v>1.2001299563272367</v>
          </cell>
          <cell r="U567">
            <v>8.94</v>
          </cell>
        </row>
        <row r="570">
          <cell r="C570" t="str">
            <v>NRL</v>
          </cell>
          <cell r="D570">
            <v>40094</v>
          </cell>
          <cell r="E570">
            <v>40095</v>
          </cell>
          <cell r="F570">
            <v>2549.9375</v>
          </cell>
          <cell r="G570">
            <v>407.99</v>
          </cell>
          <cell r="I570">
            <v>17000</v>
          </cell>
          <cell r="J570">
            <v>230.56243867647058</v>
          </cell>
          <cell r="K570">
            <v>3919561.4575</v>
          </cell>
          <cell r="L570">
            <v>391.96</v>
          </cell>
          <cell r="M570">
            <v>226.54489803921572</v>
          </cell>
          <cell r="N570" t="str">
            <v>30775-4201</v>
          </cell>
          <cell r="O570">
            <v>3851263.2666666675</v>
          </cell>
          <cell r="P570">
            <v>65748.253333332264</v>
          </cell>
          <cell r="U570">
            <v>3916211.57</v>
          </cell>
        </row>
        <row r="572">
          <cell r="C572" t="str">
            <v>POL</v>
          </cell>
          <cell r="D572">
            <v>40094</v>
          </cell>
          <cell r="E572">
            <v>40098</v>
          </cell>
          <cell r="F572">
            <v>3750</v>
          </cell>
          <cell r="G572">
            <v>600</v>
          </cell>
          <cell r="Q572">
            <v>25000</v>
          </cell>
          <cell r="R572" t="str">
            <v>204196-4201</v>
          </cell>
          <cell r="S572">
            <v>216.15</v>
          </cell>
          <cell r="T572">
            <v>5403750</v>
          </cell>
          <cell r="U572">
            <v>-5404350</v>
          </cell>
        </row>
        <row r="573">
          <cell r="C573" t="str">
            <v>EFUG</v>
          </cell>
          <cell r="D573">
            <v>40094</v>
          </cell>
          <cell r="E573">
            <v>40098</v>
          </cell>
          <cell r="F573">
            <v>1600</v>
          </cell>
          <cell r="G573">
            <v>256</v>
          </cell>
          <cell r="I573">
            <v>16000</v>
          </cell>
          <cell r="J573">
            <v>112.02922625000001</v>
          </cell>
          <cell r="K573">
            <v>1792467.62</v>
          </cell>
          <cell r="L573">
            <v>179.28</v>
          </cell>
          <cell r="M573">
            <v>110.56529859999999</v>
          </cell>
          <cell r="N573" t="str">
            <v>212059-4201</v>
          </cell>
          <cell r="O573">
            <v>1769044.7775999999</v>
          </cell>
          <cell r="P573">
            <v>21822.842400000198</v>
          </cell>
          <cell r="U573">
            <v>1790432.34</v>
          </cell>
        </row>
        <row r="574">
          <cell r="C574" t="str">
            <v>PTC</v>
          </cell>
          <cell r="D574">
            <v>40094</v>
          </cell>
          <cell r="E574">
            <v>40098</v>
          </cell>
          <cell r="F574">
            <v>5000</v>
          </cell>
          <cell r="G574">
            <v>800</v>
          </cell>
          <cell r="I574">
            <v>100000</v>
          </cell>
          <cell r="J574">
            <v>21.541839499999998</v>
          </cell>
          <cell r="K574">
            <v>2154183.9499999997</v>
          </cell>
          <cell r="L574">
            <v>215.44</v>
          </cell>
          <cell r="M574">
            <v>21.135565610859729</v>
          </cell>
          <cell r="N574" t="str">
            <v>203866-4201</v>
          </cell>
          <cell r="O574">
            <v>2113556.5610859729</v>
          </cell>
          <cell r="P574">
            <v>35627.388914026786</v>
          </cell>
          <cell r="U574">
            <v>2148168.5099999998</v>
          </cell>
        </row>
        <row r="575">
          <cell r="G575">
            <v>2063.9899999999998</v>
          </cell>
          <cell r="L575">
            <v>786.68000000000006</v>
          </cell>
          <cell r="U575">
            <v>-1465749.1500000004</v>
          </cell>
        </row>
        <row r="577">
          <cell r="C577" t="str">
            <v>PTC</v>
          </cell>
          <cell r="D577">
            <v>40095</v>
          </cell>
          <cell r="E577">
            <v>40099</v>
          </cell>
          <cell r="F577">
            <v>1250</v>
          </cell>
          <cell r="G577">
            <v>200</v>
          </cell>
          <cell r="Q577">
            <v>25000</v>
          </cell>
          <cell r="R577" t="str">
            <v>203866-4201</v>
          </cell>
          <cell r="S577">
            <v>20.3</v>
          </cell>
          <cell r="T577">
            <v>507500</v>
          </cell>
          <cell r="U577">
            <v>-507700</v>
          </cell>
        </row>
        <row r="579">
          <cell r="C579" t="str">
            <v>POL</v>
          </cell>
          <cell r="D579">
            <v>40102</v>
          </cell>
          <cell r="E579">
            <v>40105</v>
          </cell>
          <cell r="F579">
            <v>3750</v>
          </cell>
          <cell r="G579">
            <v>600</v>
          </cell>
          <cell r="I579">
            <v>25000</v>
          </cell>
          <cell r="J579">
            <v>229.50985359999999</v>
          </cell>
          <cell r="K579">
            <v>5737746.3399999999</v>
          </cell>
          <cell r="L579">
            <v>573.79999999999995</v>
          </cell>
          <cell r="M579">
            <v>217.33990902857147</v>
          </cell>
          <cell r="N579" t="str">
            <v>204196-4201</v>
          </cell>
          <cell r="O579">
            <v>5433497.7257142868</v>
          </cell>
          <cell r="P579">
            <v>300498.61428571306</v>
          </cell>
          <cell r="U579">
            <v>5732822.54</v>
          </cell>
        </row>
        <row r="581">
          <cell r="C581" t="str">
            <v>PTC</v>
          </cell>
          <cell r="D581">
            <v>40105</v>
          </cell>
          <cell r="E581">
            <v>40107</v>
          </cell>
          <cell r="F581">
            <v>7500</v>
          </cell>
          <cell r="G581">
            <v>1200</v>
          </cell>
          <cell r="Q581">
            <v>150000</v>
          </cell>
          <cell r="R581" t="str">
            <v>203866-4201</v>
          </cell>
          <cell r="S581">
            <v>20.276666666666667</v>
          </cell>
          <cell r="T581">
            <v>3041500</v>
          </cell>
          <cell r="U581">
            <v>-3042700</v>
          </cell>
        </row>
        <row r="582">
          <cell r="C582" t="str">
            <v>OGDC</v>
          </cell>
          <cell r="D582">
            <v>40105</v>
          </cell>
          <cell r="E582">
            <v>40107</v>
          </cell>
          <cell r="F582">
            <v>500</v>
          </cell>
          <cell r="G582">
            <v>80</v>
          </cell>
          <cell r="Q582">
            <v>5000</v>
          </cell>
          <cell r="R582" t="str">
            <v>203920-4201</v>
          </cell>
          <cell r="S582">
            <v>107.09220000000001</v>
          </cell>
          <cell r="T582">
            <v>535461</v>
          </cell>
          <cell r="U582">
            <v>-535541</v>
          </cell>
        </row>
        <row r="583">
          <cell r="G583">
            <v>1280</v>
          </cell>
          <cell r="U583">
            <v>-3578241</v>
          </cell>
        </row>
        <row r="585">
          <cell r="C585" t="str">
            <v>FFC</v>
          </cell>
          <cell r="D585">
            <v>40059</v>
          </cell>
          <cell r="E585">
            <v>40063</v>
          </cell>
          <cell r="F585">
            <v>625</v>
          </cell>
          <cell r="G585">
            <v>100</v>
          </cell>
          <cell r="Q585">
            <v>12500</v>
          </cell>
          <cell r="R585" t="str">
            <v>203890-4201</v>
          </cell>
          <cell r="S585">
            <v>96.878079999999997</v>
          </cell>
          <cell r="T585">
            <v>1210976</v>
          </cell>
          <cell r="U585">
            <v>-1211076</v>
          </cell>
        </row>
        <row r="586">
          <cell r="C586" t="str">
            <v>NBP</v>
          </cell>
          <cell r="D586">
            <v>40059</v>
          </cell>
          <cell r="E586">
            <v>40063</v>
          </cell>
          <cell r="F586">
            <v>2499.9375</v>
          </cell>
          <cell r="G586">
            <v>399.99</v>
          </cell>
          <cell r="I586">
            <v>50000</v>
          </cell>
          <cell r="J586">
            <v>76.032870950000003</v>
          </cell>
          <cell r="K586">
            <v>3801643.5475000003</v>
          </cell>
          <cell r="L586">
            <v>380.16</v>
          </cell>
          <cell r="M586">
            <v>70.989102533333323</v>
          </cell>
          <cell r="N586" t="str">
            <v>203882-4201</v>
          </cell>
          <cell r="O586">
            <v>3549455.126666666</v>
          </cell>
          <cell r="P586">
            <v>249688.48333333409</v>
          </cell>
          <cell r="U586">
            <v>3798363.46</v>
          </cell>
        </row>
        <row r="587">
          <cell r="G587">
            <v>499.99</v>
          </cell>
          <cell r="L587">
            <v>380.16</v>
          </cell>
          <cell r="U587">
            <v>2587287.46</v>
          </cell>
        </row>
        <row r="589">
          <cell r="C589" t="str">
            <v>PTC</v>
          </cell>
          <cell r="D589">
            <v>40085</v>
          </cell>
          <cell r="E589">
            <v>40087</v>
          </cell>
          <cell r="F589">
            <v>5125</v>
          </cell>
          <cell r="G589">
            <v>820</v>
          </cell>
          <cell r="Q589">
            <v>102500</v>
          </cell>
          <cell r="R589" t="str">
            <v>203866-4201</v>
          </cell>
          <cell r="S589">
            <v>20.76</v>
          </cell>
          <cell r="T589">
            <v>2127900</v>
          </cell>
          <cell r="U589">
            <v>-2128720</v>
          </cell>
        </row>
        <row r="590">
          <cell r="C590" t="str">
            <v>PTC</v>
          </cell>
          <cell r="D590">
            <v>40085</v>
          </cell>
          <cell r="E590">
            <v>40087</v>
          </cell>
          <cell r="F590">
            <v>0</v>
          </cell>
          <cell r="G590">
            <v>0</v>
          </cell>
          <cell r="I590">
            <v>102500</v>
          </cell>
          <cell r="J590">
            <v>22.020975609756096</v>
          </cell>
          <cell r="K590">
            <v>2257150</v>
          </cell>
          <cell r="L590">
            <v>225.74</v>
          </cell>
          <cell r="M590">
            <v>21.135565610859729</v>
          </cell>
          <cell r="N590" t="str">
            <v>203866-4201</v>
          </cell>
          <cell r="O590">
            <v>2166395.4751131223</v>
          </cell>
          <cell r="P590">
            <v>90754.524886877742</v>
          </cell>
          <cell r="U590">
            <v>2256924.2599999998</v>
          </cell>
        </row>
        <row r="591">
          <cell r="G591">
            <v>820</v>
          </cell>
          <cell r="L591">
            <v>225.74</v>
          </cell>
          <cell r="U591">
            <v>128204.25999999978</v>
          </cell>
        </row>
        <row r="593">
          <cell r="C593" t="str">
            <v>PTC</v>
          </cell>
          <cell r="D593">
            <v>40105</v>
          </cell>
          <cell r="E593">
            <v>40107</v>
          </cell>
          <cell r="F593">
            <v>2500</v>
          </cell>
          <cell r="G593">
            <v>400</v>
          </cell>
          <cell r="K593">
            <v>-1004000</v>
          </cell>
          <cell r="Q593">
            <v>50000</v>
          </cell>
          <cell r="R593" t="str">
            <v>203866-4201</v>
          </cell>
          <cell r="S593">
            <v>20.13</v>
          </cell>
          <cell r="T593">
            <v>1006500</v>
          </cell>
          <cell r="U593">
            <v>-1006900</v>
          </cell>
        </row>
        <row r="597">
          <cell r="C597" t="str">
            <v>PTC</v>
          </cell>
          <cell r="D597">
            <v>40101</v>
          </cell>
          <cell r="E597">
            <v>40105</v>
          </cell>
          <cell r="F597">
            <v>10738.875</v>
          </cell>
          <cell r="G597">
            <v>1718.22</v>
          </cell>
          <cell r="I597">
            <v>214777</v>
          </cell>
          <cell r="J597">
            <v>21.799998626482349</v>
          </cell>
          <cell r="K597">
            <v>4682138.3049999997</v>
          </cell>
          <cell r="L597">
            <v>468.21</v>
          </cell>
          <cell r="M597">
            <v>20.296627627108446</v>
          </cell>
          <cell r="N597" t="str">
            <v>203866-4201</v>
          </cell>
          <cell r="O597">
            <v>4359248.7918674704</v>
          </cell>
          <cell r="P597">
            <v>312150.63813252957</v>
          </cell>
          <cell r="U597">
            <v>4669213</v>
          </cell>
        </row>
        <row r="600">
          <cell r="C600" t="str">
            <v>HUBC</v>
          </cell>
          <cell r="D600">
            <v>40122</v>
          </cell>
          <cell r="E600">
            <v>40127</v>
          </cell>
          <cell r="F600">
            <v>450</v>
          </cell>
          <cell r="G600">
            <v>72</v>
          </cell>
          <cell r="H600">
            <v>522</v>
          </cell>
          <cell r="J600">
            <v>29.576555555555554</v>
          </cell>
          <cell r="K600">
            <v>-266189</v>
          </cell>
          <cell r="Q600">
            <v>9000</v>
          </cell>
          <cell r="R600" t="str">
            <v>203840-4201</v>
          </cell>
          <cell r="S600">
            <v>29.626555555555555</v>
          </cell>
          <cell r="T600">
            <v>266639</v>
          </cell>
          <cell r="U600">
            <v>-266711</v>
          </cell>
        </row>
        <row r="601">
          <cell r="C601" t="str">
            <v>EFUG</v>
          </cell>
          <cell r="D601">
            <v>40122</v>
          </cell>
          <cell r="E601">
            <v>40127</v>
          </cell>
          <cell r="F601">
            <v>250</v>
          </cell>
          <cell r="G601">
            <v>40</v>
          </cell>
          <cell r="H601">
            <v>338.51</v>
          </cell>
          <cell r="I601">
            <v>5000</v>
          </cell>
          <cell r="J601">
            <v>97.012299999999996</v>
          </cell>
          <cell r="K601">
            <v>485061.5</v>
          </cell>
          <cell r="L601">
            <v>48.51</v>
          </cell>
          <cell r="M601">
            <v>110.56529860000001</v>
          </cell>
          <cell r="N601" t="str">
            <v>212059-4201</v>
          </cell>
          <cell r="O601">
            <v>552826.49300000002</v>
          </cell>
          <cell r="P601">
            <v>-68014.993000000017</v>
          </cell>
          <cell r="U601">
            <v>484722.99</v>
          </cell>
        </row>
        <row r="602">
          <cell r="F602">
            <v>700</v>
          </cell>
          <cell r="G602">
            <v>112</v>
          </cell>
          <cell r="K602">
            <v>218872.5</v>
          </cell>
          <cell r="L602">
            <v>48.51</v>
          </cell>
          <cell r="U602">
            <v>218011.99</v>
          </cell>
        </row>
        <row r="604">
          <cell r="C604" t="str">
            <v>HUBC</v>
          </cell>
          <cell r="D604">
            <v>40129</v>
          </cell>
          <cell r="E604">
            <v>40133</v>
          </cell>
          <cell r="F604">
            <v>25</v>
          </cell>
          <cell r="G604">
            <v>4</v>
          </cell>
          <cell r="H604">
            <v>29</v>
          </cell>
          <cell r="J604">
            <v>29.4</v>
          </cell>
          <cell r="K604">
            <v>-14700</v>
          </cell>
          <cell r="Q604">
            <v>500</v>
          </cell>
          <cell r="R604" t="str">
            <v>203840-4201</v>
          </cell>
          <cell r="S604">
            <v>29.45</v>
          </cell>
          <cell r="T604">
            <v>14725</v>
          </cell>
          <cell r="U604">
            <v>-14729</v>
          </cell>
        </row>
        <row r="605">
          <cell r="C605" t="str">
            <v>KAPCO</v>
          </cell>
          <cell r="D605">
            <v>40129</v>
          </cell>
          <cell r="E605">
            <v>40133</v>
          </cell>
          <cell r="F605">
            <v>2500</v>
          </cell>
          <cell r="G605">
            <v>400</v>
          </cell>
          <cell r="H605">
            <v>2900</v>
          </cell>
          <cell r="J605">
            <v>45.521479999999997</v>
          </cell>
          <cell r="K605">
            <v>-2276074</v>
          </cell>
          <cell r="Q605">
            <v>50000</v>
          </cell>
          <cell r="R605" t="str">
            <v>205443-4201</v>
          </cell>
          <cell r="S605">
            <v>45.571480000000001</v>
          </cell>
          <cell r="T605">
            <v>2278574</v>
          </cell>
          <cell r="U605">
            <v>-2278974</v>
          </cell>
        </row>
        <row r="606">
          <cell r="F606">
            <v>2525</v>
          </cell>
          <cell r="G606">
            <v>404</v>
          </cell>
          <cell r="K606">
            <v>-2290774</v>
          </cell>
        </row>
        <row r="608">
          <cell r="C608" t="str">
            <v>ENGRO</v>
          </cell>
          <cell r="D608">
            <v>40130</v>
          </cell>
          <cell r="E608">
            <v>40133</v>
          </cell>
          <cell r="F608">
            <v>3000</v>
          </cell>
          <cell r="G608">
            <v>480</v>
          </cell>
          <cell r="H608">
            <v>4017.59</v>
          </cell>
          <cell r="I608">
            <v>30000</v>
          </cell>
          <cell r="J608">
            <v>179.19326666666666</v>
          </cell>
          <cell r="K608">
            <v>5375798</v>
          </cell>
          <cell r="L608">
            <v>537.59</v>
          </cell>
          <cell r="M608">
            <v>173.90245400000066</v>
          </cell>
          <cell r="N608" t="str">
            <v>203807-4201</v>
          </cell>
          <cell r="O608">
            <v>5217073.6200000197</v>
          </cell>
          <cell r="P608">
            <v>155724.37999998033</v>
          </cell>
          <cell r="U608">
            <v>5371780.4100000001</v>
          </cell>
        </row>
        <row r="609">
          <cell r="E609">
            <v>40133</v>
          </cell>
          <cell r="K609">
            <v>3085024</v>
          </cell>
        </row>
        <row r="611">
          <cell r="C611" t="str">
            <v>KAPCO</v>
          </cell>
          <cell r="D611">
            <v>40130</v>
          </cell>
          <cell r="E611">
            <v>40134</v>
          </cell>
          <cell r="F611">
            <v>4000</v>
          </cell>
          <cell r="G611">
            <v>640</v>
          </cell>
          <cell r="H611">
            <v>4640</v>
          </cell>
          <cell r="J611">
            <v>45.621906250000002</v>
          </cell>
          <cell r="K611">
            <v>-3649752.5</v>
          </cell>
          <cell r="Q611">
            <v>80000</v>
          </cell>
          <cell r="R611" t="str">
            <v>205443-4201</v>
          </cell>
          <cell r="S611">
            <v>45.671906249999999</v>
          </cell>
          <cell r="T611">
            <v>3653752.5</v>
          </cell>
          <cell r="U611">
            <v>-3654392.5</v>
          </cell>
        </row>
        <row r="613">
          <cell r="C613" t="str">
            <v>KAPCO</v>
          </cell>
          <cell r="D613">
            <v>40133</v>
          </cell>
          <cell r="E613">
            <v>40135</v>
          </cell>
          <cell r="F613">
            <v>2500</v>
          </cell>
          <cell r="G613">
            <v>400</v>
          </cell>
          <cell r="H613">
            <v>2900</v>
          </cell>
          <cell r="J613">
            <v>46.193899999999999</v>
          </cell>
          <cell r="K613">
            <v>-2309695</v>
          </cell>
          <cell r="Q613">
            <v>50000</v>
          </cell>
          <cell r="R613" t="str">
            <v>205443-4201</v>
          </cell>
          <cell r="S613">
            <v>46.243899999999996</v>
          </cell>
          <cell r="T613">
            <v>2312195</v>
          </cell>
          <cell r="U613">
            <v>-2312595</v>
          </cell>
        </row>
        <row r="615">
          <cell r="C615" t="str">
            <v>HUBC</v>
          </cell>
          <cell r="D615">
            <v>40133</v>
          </cell>
          <cell r="E615">
            <v>40135</v>
          </cell>
          <cell r="F615">
            <v>4519</v>
          </cell>
          <cell r="G615">
            <v>723.04</v>
          </cell>
          <cell r="H615">
            <v>5242.04</v>
          </cell>
          <cell r="J615">
            <v>29.997228621059737</v>
          </cell>
          <cell r="K615">
            <v>-2711179.52</v>
          </cell>
          <cell r="Q615">
            <v>90381</v>
          </cell>
          <cell r="R615" t="str">
            <v>203840-4201</v>
          </cell>
          <cell r="S615">
            <v>30.047228067846117</v>
          </cell>
          <cell r="T615">
            <v>2715698.52</v>
          </cell>
          <cell r="U615">
            <v>-2716421.56</v>
          </cell>
        </row>
        <row r="617">
          <cell r="E617">
            <v>40135</v>
          </cell>
          <cell r="F617">
            <v>7019</v>
          </cell>
          <cell r="G617">
            <v>1123.04</v>
          </cell>
          <cell r="K617">
            <v>-5020874.5199999996</v>
          </cell>
        </row>
        <row r="619">
          <cell r="C619" t="str">
            <v>KAPCO</v>
          </cell>
          <cell r="D619">
            <v>40134</v>
          </cell>
          <cell r="E619">
            <v>40136</v>
          </cell>
          <cell r="F619">
            <v>4999.9975000000004</v>
          </cell>
          <cell r="G619">
            <v>799.99</v>
          </cell>
          <cell r="H619">
            <v>5799.9875000000002</v>
          </cell>
          <cell r="J619">
            <v>45.998333625000001</v>
          </cell>
          <cell r="K619">
            <v>-4599833.3624999998</v>
          </cell>
          <cell r="Q619">
            <v>100000</v>
          </cell>
          <cell r="R619" t="str">
            <v>205443-4201</v>
          </cell>
          <cell r="S619">
            <v>46.048333599999992</v>
          </cell>
          <cell r="T619">
            <v>4604833.3599999994</v>
          </cell>
          <cell r="U619">
            <v>-4605633.3499999996</v>
          </cell>
        </row>
        <row r="621">
          <cell r="C621" t="str">
            <v>HUBC</v>
          </cell>
          <cell r="D621">
            <v>40134</v>
          </cell>
          <cell r="E621">
            <v>40136</v>
          </cell>
          <cell r="F621">
            <v>2500</v>
          </cell>
          <cell r="G621">
            <v>400</v>
          </cell>
          <cell r="H621">
            <v>2900</v>
          </cell>
          <cell r="J621">
            <v>29.823562400000004</v>
          </cell>
          <cell r="K621">
            <v>-1491178.12</v>
          </cell>
          <cell r="Q621">
            <v>50000</v>
          </cell>
          <cell r="R621" t="str">
            <v>203840-4201</v>
          </cell>
          <cell r="S621">
            <v>29.873562400000001</v>
          </cell>
          <cell r="T621">
            <v>1493678.12</v>
          </cell>
          <cell r="U621">
            <v>-1494078.12</v>
          </cell>
        </row>
        <row r="623">
          <cell r="E623">
            <v>40136</v>
          </cell>
          <cell r="F623">
            <v>7499.9975000000004</v>
          </cell>
          <cell r="G623">
            <v>1199.99</v>
          </cell>
          <cell r="K623">
            <v>-6091011.4824999999</v>
          </cell>
        </row>
        <row r="626">
          <cell r="C626" t="str">
            <v>KAPCO</v>
          </cell>
          <cell r="D626">
            <v>40135</v>
          </cell>
          <cell r="E626">
            <v>40137</v>
          </cell>
          <cell r="F626">
            <v>1500</v>
          </cell>
          <cell r="G626">
            <v>240</v>
          </cell>
          <cell r="H626">
            <v>1740</v>
          </cell>
          <cell r="J626">
            <v>45.675670000000004</v>
          </cell>
          <cell r="K626">
            <v>-1370270.1</v>
          </cell>
          <cell r="Q626">
            <v>30000</v>
          </cell>
          <cell r="R626" t="str">
            <v>205443-4201</v>
          </cell>
          <cell r="S626">
            <v>45.725670000000001</v>
          </cell>
          <cell r="T626">
            <v>1371770.1</v>
          </cell>
          <cell r="U626">
            <v>-1372010.1</v>
          </cell>
        </row>
        <row r="628">
          <cell r="C628" t="str">
            <v>HUBC</v>
          </cell>
          <cell r="D628">
            <v>40135</v>
          </cell>
          <cell r="E628">
            <v>40137</v>
          </cell>
          <cell r="F628">
            <v>2500</v>
          </cell>
          <cell r="G628">
            <v>400</v>
          </cell>
          <cell r="H628">
            <v>2900</v>
          </cell>
          <cell r="J628">
            <v>30.648598</v>
          </cell>
          <cell r="K628">
            <v>-1532429.9</v>
          </cell>
          <cell r="Q628">
            <v>50000</v>
          </cell>
          <cell r="R628" t="str">
            <v>203840-4201</v>
          </cell>
          <cell r="S628">
            <v>30.698597999999997</v>
          </cell>
          <cell r="T628">
            <v>1534929.9</v>
          </cell>
          <cell r="U628">
            <v>-1535329.9</v>
          </cell>
        </row>
        <row r="630">
          <cell r="E630">
            <v>40137</v>
          </cell>
          <cell r="F630">
            <v>4000</v>
          </cell>
          <cell r="G630">
            <v>640</v>
          </cell>
          <cell r="K630">
            <v>-2902700</v>
          </cell>
        </row>
        <row r="633">
          <cell r="C633" t="str">
            <v>KAPCO</v>
          </cell>
          <cell r="D633">
            <v>40136</v>
          </cell>
          <cell r="E633">
            <v>40140</v>
          </cell>
          <cell r="F633">
            <v>250</v>
          </cell>
          <cell r="G633">
            <v>40</v>
          </cell>
          <cell r="H633">
            <v>290</v>
          </cell>
          <cell r="J633">
            <v>45.95</v>
          </cell>
          <cell r="K633">
            <v>-229750</v>
          </cell>
          <cell r="Q633">
            <v>5000</v>
          </cell>
          <cell r="R633" t="str">
            <v>205443-4201</v>
          </cell>
          <cell r="S633">
            <v>46</v>
          </cell>
          <cell r="T633">
            <v>230000</v>
          </cell>
          <cell r="U633">
            <v>-230040</v>
          </cell>
        </row>
        <row r="635">
          <cell r="C635" t="str">
            <v>MCB</v>
          </cell>
          <cell r="D635">
            <v>40137</v>
          </cell>
          <cell r="E635">
            <v>40141</v>
          </cell>
          <cell r="F635">
            <v>1500</v>
          </cell>
          <cell r="G635">
            <v>240</v>
          </cell>
          <cell r="H635">
            <v>1740</v>
          </cell>
          <cell r="J635">
            <v>220.5</v>
          </cell>
          <cell r="K635">
            <v>-2205000</v>
          </cell>
          <cell r="Q635">
            <v>10000</v>
          </cell>
          <cell r="R635" t="str">
            <v>203874-4201</v>
          </cell>
          <cell r="S635">
            <v>220.65</v>
          </cell>
          <cell r="T635">
            <v>2206500</v>
          </cell>
          <cell r="U635">
            <v>-2206740</v>
          </cell>
        </row>
        <row r="637">
          <cell r="C637" t="str">
            <v>OGDC</v>
          </cell>
          <cell r="D637">
            <v>40140</v>
          </cell>
          <cell r="E637">
            <v>40142</v>
          </cell>
          <cell r="F637">
            <v>500</v>
          </cell>
          <cell r="G637">
            <v>80</v>
          </cell>
          <cell r="H637">
            <v>634.51</v>
          </cell>
          <cell r="I637">
            <v>5000</v>
          </cell>
          <cell r="J637">
            <v>109.03419199999999</v>
          </cell>
          <cell r="K637">
            <v>545170.96</v>
          </cell>
          <cell r="L637">
            <v>54.51</v>
          </cell>
          <cell r="M637">
            <v>107.09219999999925</v>
          </cell>
          <cell r="N637" t="str">
            <v>203920-4201</v>
          </cell>
          <cell r="O637">
            <v>535460.99999999627</v>
          </cell>
          <cell r="P637">
            <v>9209.960000003688</v>
          </cell>
          <cell r="U637">
            <v>544536.44999999995</v>
          </cell>
        </row>
        <row r="639">
          <cell r="C639" t="str">
            <v>KAPCO</v>
          </cell>
          <cell r="D639">
            <v>40142</v>
          </cell>
          <cell r="E639">
            <v>40148</v>
          </cell>
          <cell r="F639">
            <v>1750</v>
          </cell>
          <cell r="G639">
            <v>280</v>
          </cell>
          <cell r="H639">
            <v>2030</v>
          </cell>
          <cell r="J639">
            <v>45.499285714285712</v>
          </cell>
          <cell r="K639">
            <v>-1592475</v>
          </cell>
          <cell r="Q639">
            <v>35000</v>
          </cell>
          <cell r="R639" t="str">
            <v>205443-4201</v>
          </cell>
          <cell r="S639">
            <v>45.549285714285716</v>
          </cell>
          <cell r="T639">
            <v>1594225</v>
          </cell>
          <cell r="U639">
            <v>-1594505</v>
          </cell>
        </row>
        <row r="640">
          <cell r="C640" t="str">
            <v>HUBC</v>
          </cell>
          <cell r="D640">
            <v>40142</v>
          </cell>
          <cell r="E640">
            <v>40148</v>
          </cell>
          <cell r="F640">
            <v>2500</v>
          </cell>
          <cell r="G640">
            <v>400</v>
          </cell>
          <cell r="H640">
            <v>2900</v>
          </cell>
          <cell r="J640">
            <v>30.605322000000001</v>
          </cell>
          <cell r="K640">
            <v>-1530266.1</v>
          </cell>
          <cell r="Q640">
            <v>50000</v>
          </cell>
          <cell r="R640" t="str">
            <v>203840-4201</v>
          </cell>
          <cell r="S640">
            <v>30.655322000000002</v>
          </cell>
          <cell r="T640">
            <v>1532766.1</v>
          </cell>
          <cell r="U640">
            <v>-1533166.1</v>
          </cell>
        </row>
        <row r="641">
          <cell r="G641">
            <v>680</v>
          </cell>
          <cell r="H641">
            <v>4930</v>
          </cell>
          <cell r="K641">
            <v>-3122741.1</v>
          </cell>
        </row>
        <row r="643">
          <cell r="C643" t="str">
            <v>HUBC</v>
          </cell>
          <cell r="D643">
            <v>40143</v>
          </cell>
          <cell r="E643">
            <v>40149</v>
          </cell>
          <cell r="F643">
            <v>500</v>
          </cell>
          <cell r="G643">
            <v>80</v>
          </cell>
          <cell r="H643">
            <v>580</v>
          </cell>
          <cell r="J643">
            <v>30.25</v>
          </cell>
          <cell r="K643">
            <v>-302500</v>
          </cell>
          <cell r="Q643">
            <v>10000</v>
          </cell>
          <cell r="R643" t="str">
            <v>203840-4201</v>
          </cell>
          <cell r="S643">
            <v>30.3</v>
          </cell>
          <cell r="T643">
            <v>303000</v>
          </cell>
          <cell r="U643">
            <v>-303080</v>
          </cell>
        </row>
        <row r="644">
          <cell r="C644" t="str">
            <v>HUBC</v>
          </cell>
          <cell r="D644">
            <v>40143</v>
          </cell>
          <cell r="E644">
            <v>40149</v>
          </cell>
          <cell r="F644">
            <v>1000</v>
          </cell>
          <cell r="G644">
            <v>160</v>
          </cell>
          <cell r="H644">
            <v>1160</v>
          </cell>
          <cell r="J644">
            <v>30.225000000000001</v>
          </cell>
          <cell r="K644">
            <v>-604500</v>
          </cell>
          <cell r="Q644">
            <v>20000</v>
          </cell>
          <cell r="R644" t="str">
            <v>203840-4201</v>
          </cell>
          <cell r="S644">
            <v>30.274999999999999</v>
          </cell>
          <cell r="T644">
            <v>605500</v>
          </cell>
          <cell r="U644">
            <v>-605660</v>
          </cell>
        </row>
        <row r="645">
          <cell r="C645" t="str">
            <v>HUBC</v>
          </cell>
          <cell r="D645">
            <v>40143</v>
          </cell>
          <cell r="E645">
            <v>40149</v>
          </cell>
          <cell r="F645">
            <v>1500</v>
          </cell>
          <cell r="G645">
            <v>240</v>
          </cell>
          <cell r="H645">
            <v>1740</v>
          </cell>
          <cell r="J645">
            <v>30.241602333333333</v>
          </cell>
          <cell r="K645">
            <v>-907248.07</v>
          </cell>
          <cell r="Q645">
            <v>30000</v>
          </cell>
          <cell r="R645" t="str">
            <v>203840-4201</v>
          </cell>
          <cell r="S645">
            <v>30.29160233333333</v>
          </cell>
          <cell r="T645">
            <v>908748.07</v>
          </cell>
          <cell r="U645">
            <v>-908988.07</v>
          </cell>
        </row>
        <row r="646">
          <cell r="G646">
            <v>480</v>
          </cell>
          <cell r="H646">
            <v>3480</v>
          </cell>
          <cell r="K646">
            <v>-1814248.0699999998</v>
          </cell>
        </row>
        <row r="648">
          <cell r="C648" t="str">
            <v>SFWF</v>
          </cell>
          <cell r="D648">
            <v>40148</v>
          </cell>
          <cell r="E648">
            <v>40150</v>
          </cell>
          <cell r="F648">
            <v>6.25E-2</v>
          </cell>
          <cell r="G648">
            <v>0.01</v>
          </cell>
          <cell r="H648">
            <v>7.2499999999999995E-2</v>
          </cell>
          <cell r="J648">
            <v>5.7075000000000005</v>
          </cell>
          <cell r="K648">
            <v>-5.7075000000000005</v>
          </cell>
          <cell r="Q648">
            <v>1</v>
          </cell>
          <cell r="R648" t="str">
            <v>0205346-4271</v>
          </cell>
          <cell r="S648">
            <v>5.7700000000000005</v>
          </cell>
          <cell r="T648">
            <v>5.7700000000000005</v>
          </cell>
          <cell r="U648">
            <v>-5.78</v>
          </cell>
        </row>
        <row r="649">
          <cell r="C649" t="str">
            <v>HUBC</v>
          </cell>
          <cell r="D649">
            <v>40148</v>
          </cell>
          <cell r="E649">
            <v>40150</v>
          </cell>
          <cell r="F649">
            <v>50000</v>
          </cell>
          <cell r="G649">
            <v>8000</v>
          </cell>
          <cell r="H649">
            <v>61005</v>
          </cell>
          <cell r="I649">
            <v>1000000</v>
          </cell>
          <cell r="J649">
            <v>30.05</v>
          </cell>
          <cell r="K649">
            <v>30050000</v>
          </cell>
          <cell r="L649">
            <v>3005</v>
          </cell>
          <cell r="M649">
            <v>32.253572190839698</v>
          </cell>
          <cell r="N649" t="str">
            <v>203840-4201</v>
          </cell>
          <cell r="O649">
            <v>32253572.190839697</v>
          </cell>
          <cell r="P649">
            <v>-2253572.1908396967</v>
          </cell>
          <cell r="U649">
            <v>29988995</v>
          </cell>
        </row>
        <row r="650">
          <cell r="G650">
            <v>8000.01</v>
          </cell>
          <cell r="K650">
            <v>30049994.2925</v>
          </cell>
          <cell r="U650">
            <v>29988989.219999999</v>
          </cell>
        </row>
        <row r="652">
          <cell r="C652" t="str">
            <v>HUBC</v>
          </cell>
          <cell r="D652">
            <v>40149</v>
          </cell>
          <cell r="E652">
            <v>40151</v>
          </cell>
          <cell r="F652">
            <v>15000</v>
          </cell>
          <cell r="G652">
            <v>2400</v>
          </cell>
          <cell r="H652">
            <v>18304.5</v>
          </cell>
          <cell r="I652">
            <v>300000</v>
          </cell>
          <cell r="J652">
            <v>30.15</v>
          </cell>
          <cell r="K652">
            <v>9045000</v>
          </cell>
          <cell r="L652">
            <v>904.5</v>
          </cell>
          <cell r="M652">
            <v>32.253572190839698</v>
          </cell>
          <cell r="N652" t="str">
            <v>203840-4201</v>
          </cell>
          <cell r="O652">
            <v>9676071.6572519094</v>
          </cell>
          <cell r="P652">
            <v>-646071.65725190938</v>
          </cell>
          <cell r="U652">
            <v>9026695.5</v>
          </cell>
        </row>
        <row r="654">
          <cell r="C654" t="str">
            <v>UBL</v>
          </cell>
          <cell r="D654">
            <v>40150</v>
          </cell>
          <cell r="E654">
            <v>40154</v>
          </cell>
          <cell r="F654">
            <v>500</v>
          </cell>
          <cell r="G654">
            <v>80</v>
          </cell>
          <cell r="H654">
            <v>580</v>
          </cell>
          <cell r="J654">
            <v>57.4</v>
          </cell>
          <cell r="K654">
            <v>-574000</v>
          </cell>
          <cell r="Q654">
            <v>10000</v>
          </cell>
          <cell r="R654" t="str">
            <v>206407-4201</v>
          </cell>
          <cell r="S654">
            <v>57.45</v>
          </cell>
          <cell r="T654">
            <v>574500</v>
          </cell>
          <cell r="U654">
            <v>-574580</v>
          </cell>
        </row>
        <row r="656">
          <cell r="C656" t="str">
            <v>HUBC</v>
          </cell>
          <cell r="D656">
            <v>40149</v>
          </cell>
          <cell r="E656">
            <v>40154</v>
          </cell>
          <cell r="F656">
            <v>9350</v>
          </cell>
          <cell r="G656">
            <v>1496</v>
          </cell>
          <cell r="H656">
            <v>10846</v>
          </cell>
          <cell r="J656">
            <v>30.15</v>
          </cell>
          <cell r="K656">
            <v>-5638050</v>
          </cell>
          <cell r="Q656">
            <v>187000</v>
          </cell>
          <cell r="R656" t="str">
            <v>203840-4201</v>
          </cell>
          <cell r="S656">
            <v>30.2</v>
          </cell>
          <cell r="T656">
            <v>5647400</v>
          </cell>
          <cell r="U656">
            <v>-5648896</v>
          </cell>
        </row>
        <row r="657">
          <cell r="C657" t="str">
            <v>HUBC</v>
          </cell>
          <cell r="D657">
            <v>40150</v>
          </cell>
          <cell r="E657">
            <v>40154</v>
          </cell>
          <cell r="F657">
            <v>55650</v>
          </cell>
          <cell r="G657">
            <v>8904</v>
          </cell>
          <cell r="H657">
            <v>64554</v>
          </cell>
          <cell r="J657">
            <v>30.64</v>
          </cell>
          <cell r="K657">
            <v>-34102320</v>
          </cell>
          <cell r="Q657">
            <v>1113000</v>
          </cell>
          <cell r="R657" t="str">
            <v>203840-4201</v>
          </cell>
          <cell r="S657">
            <v>30.69</v>
          </cell>
          <cell r="T657">
            <v>34157970</v>
          </cell>
          <cell r="U657">
            <v>-34166874</v>
          </cell>
        </row>
        <row r="658">
          <cell r="G658">
            <v>10400</v>
          </cell>
          <cell r="H658">
            <v>75400</v>
          </cell>
          <cell r="K658">
            <v>-39740370</v>
          </cell>
        </row>
        <row r="660">
          <cell r="C660" t="str">
            <v>DOL</v>
          </cell>
          <cell r="D660">
            <v>40154</v>
          </cell>
          <cell r="E660">
            <v>40156</v>
          </cell>
          <cell r="F660">
            <v>3170</v>
          </cell>
          <cell r="G660">
            <v>507.2</v>
          </cell>
          <cell r="H660">
            <v>3728.66</v>
          </cell>
          <cell r="I660">
            <v>63400</v>
          </cell>
          <cell r="J660">
            <v>8.1154574132492119</v>
          </cell>
          <cell r="K660">
            <v>514520.00000000006</v>
          </cell>
          <cell r="L660">
            <v>51.46</v>
          </cell>
          <cell r="M660">
            <v>7.54</v>
          </cell>
          <cell r="N660" t="str">
            <v>202428-4201</v>
          </cell>
          <cell r="O660">
            <v>478036</v>
          </cell>
          <cell r="P660">
            <v>33314.000000000044</v>
          </cell>
          <cell r="U660">
            <v>510791.34</v>
          </cell>
        </row>
        <row r="661">
          <cell r="C661" t="str">
            <v>DOL</v>
          </cell>
          <cell r="D661">
            <v>40154</v>
          </cell>
          <cell r="E661">
            <v>40156</v>
          </cell>
          <cell r="F661">
            <v>700</v>
          </cell>
          <cell r="G661">
            <v>112</v>
          </cell>
          <cell r="H661">
            <v>823.48</v>
          </cell>
          <cell r="I661">
            <v>14000</v>
          </cell>
          <cell r="J661">
            <v>8.201428571428572</v>
          </cell>
          <cell r="K661">
            <v>114820</v>
          </cell>
          <cell r="L661">
            <v>11.48</v>
          </cell>
          <cell r="M661">
            <v>7.54</v>
          </cell>
          <cell r="N661" t="str">
            <v>202428-4201</v>
          </cell>
          <cell r="O661">
            <v>105560</v>
          </cell>
          <cell r="P661">
            <v>8560</v>
          </cell>
          <cell r="U661">
            <v>113996.52</v>
          </cell>
        </row>
        <row r="662">
          <cell r="G662">
            <v>619.20000000000005</v>
          </cell>
          <cell r="H662">
            <v>4552.1399999999994</v>
          </cell>
          <cell r="K662">
            <v>629340</v>
          </cell>
          <cell r="L662">
            <v>62.94</v>
          </cell>
        </row>
        <row r="664">
          <cell r="C664" t="str">
            <v>KAPCO</v>
          </cell>
          <cell r="D664">
            <v>40155</v>
          </cell>
          <cell r="E664">
            <v>40157</v>
          </cell>
          <cell r="F664">
            <v>250</v>
          </cell>
          <cell r="G664">
            <v>40</v>
          </cell>
          <cell r="H664">
            <v>290</v>
          </cell>
          <cell r="J664">
            <v>44.996000000000002</v>
          </cell>
          <cell r="K664">
            <v>-224980</v>
          </cell>
          <cell r="Q664">
            <v>5000</v>
          </cell>
          <cell r="R664" t="str">
            <v>205443-4201</v>
          </cell>
          <cell r="S664">
            <v>45.045999999999999</v>
          </cell>
          <cell r="T664">
            <v>225230</v>
          </cell>
          <cell r="U664">
            <v>-225270</v>
          </cell>
        </row>
        <row r="665">
          <cell r="C665" t="str">
            <v>KAPCO</v>
          </cell>
          <cell r="D665">
            <v>40155</v>
          </cell>
          <cell r="E665">
            <v>40157</v>
          </cell>
          <cell r="F665">
            <v>500</v>
          </cell>
          <cell r="G665">
            <v>80</v>
          </cell>
          <cell r="H665">
            <v>580</v>
          </cell>
          <cell r="J665">
            <v>45.25</v>
          </cell>
          <cell r="K665">
            <v>-452500</v>
          </cell>
          <cell r="Q665">
            <v>10000</v>
          </cell>
          <cell r="R665" t="str">
            <v>205443-4201</v>
          </cell>
          <cell r="S665">
            <v>45.3</v>
          </cell>
          <cell r="T665">
            <v>453000</v>
          </cell>
          <cell r="U665">
            <v>-453080</v>
          </cell>
        </row>
        <row r="666">
          <cell r="G666">
            <v>120</v>
          </cell>
          <cell r="H666">
            <v>870</v>
          </cell>
          <cell r="K666">
            <v>-677480</v>
          </cell>
        </row>
        <row r="668">
          <cell r="C668" t="str">
            <v>KAPCO</v>
          </cell>
          <cell r="D668">
            <v>40156</v>
          </cell>
          <cell r="E668">
            <v>40158</v>
          </cell>
          <cell r="F668">
            <v>250</v>
          </cell>
          <cell r="G668">
            <v>40</v>
          </cell>
          <cell r="H668">
            <v>290</v>
          </cell>
          <cell r="J668">
            <v>44.890999999999998</v>
          </cell>
          <cell r="K668">
            <v>-224455</v>
          </cell>
          <cell r="Q668">
            <v>5000</v>
          </cell>
          <cell r="R668" t="str">
            <v>205443-4201</v>
          </cell>
          <cell r="S668">
            <v>44.941000000000003</v>
          </cell>
          <cell r="T668">
            <v>224705</v>
          </cell>
          <cell r="U668">
            <v>-224745</v>
          </cell>
        </row>
        <row r="670">
          <cell r="C670" t="str">
            <v>KAPCO</v>
          </cell>
          <cell r="D670">
            <v>40162</v>
          </cell>
          <cell r="E670">
            <v>40164</v>
          </cell>
          <cell r="F670">
            <v>1000</v>
          </cell>
          <cell r="G670">
            <v>160</v>
          </cell>
          <cell r="H670">
            <v>1253.5899999999999</v>
          </cell>
          <cell r="I670">
            <v>20000</v>
          </cell>
          <cell r="J670">
            <v>46.792335999999999</v>
          </cell>
          <cell r="K670">
            <v>935846.72</v>
          </cell>
          <cell r="L670">
            <v>93.59</v>
          </cell>
          <cell r="M670">
            <v>45.806175567567571</v>
          </cell>
          <cell r="N670" t="str">
            <v>205443-4201</v>
          </cell>
          <cell r="O670">
            <v>916123.51135135139</v>
          </cell>
          <cell r="P670">
            <v>18723.208648648579</v>
          </cell>
          <cell r="U670">
            <v>934593.13</v>
          </cell>
        </row>
        <row r="671">
          <cell r="C671" t="str">
            <v>MCB</v>
          </cell>
          <cell r="D671">
            <v>40162</v>
          </cell>
          <cell r="E671">
            <v>40164</v>
          </cell>
          <cell r="F671">
            <v>1500</v>
          </cell>
          <cell r="G671">
            <v>240</v>
          </cell>
          <cell r="H671">
            <v>1961</v>
          </cell>
          <cell r="I671">
            <v>10000</v>
          </cell>
          <cell r="J671">
            <v>221</v>
          </cell>
          <cell r="K671">
            <v>2210000</v>
          </cell>
          <cell r="L671">
            <v>221</v>
          </cell>
          <cell r="M671">
            <v>220.65</v>
          </cell>
          <cell r="N671" t="str">
            <v>203874-4201</v>
          </cell>
          <cell r="O671">
            <v>2206500</v>
          </cell>
          <cell r="P671">
            <v>2000</v>
          </cell>
          <cell r="U671">
            <v>2208039</v>
          </cell>
        </row>
        <row r="672">
          <cell r="C672" t="str">
            <v>UBL</v>
          </cell>
          <cell r="D672">
            <v>40162</v>
          </cell>
          <cell r="E672">
            <v>40164</v>
          </cell>
          <cell r="F672">
            <v>500</v>
          </cell>
          <cell r="G672">
            <v>80</v>
          </cell>
          <cell r="H672">
            <v>640.41999999999996</v>
          </cell>
          <cell r="I672">
            <v>10000</v>
          </cell>
          <cell r="J672">
            <v>60.417749999999998</v>
          </cell>
          <cell r="K672">
            <v>604177.5</v>
          </cell>
          <cell r="L672">
            <v>60.42</v>
          </cell>
          <cell r="M672">
            <v>57.449999999999811</v>
          </cell>
          <cell r="N672" t="str">
            <v>206407-4201</v>
          </cell>
          <cell r="O672">
            <v>574499.99999999814</v>
          </cell>
          <cell r="P672">
            <v>29177.500000001863</v>
          </cell>
          <cell r="U672">
            <v>603537.07999999996</v>
          </cell>
        </row>
        <row r="673">
          <cell r="C673" t="str">
            <v>MYBL</v>
          </cell>
          <cell r="D673">
            <v>40162</v>
          </cell>
          <cell r="E673">
            <v>40164</v>
          </cell>
          <cell r="F673">
            <v>11500</v>
          </cell>
          <cell r="G673">
            <v>1840</v>
          </cell>
          <cell r="H673">
            <v>13340</v>
          </cell>
          <cell r="J673">
            <v>4.9027483478260878</v>
          </cell>
          <cell r="K673">
            <v>-1127632.1200000001</v>
          </cell>
          <cell r="Q673">
            <v>230000</v>
          </cell>
          <cell r="R673" t="str">
            <v>0210501-4201</v>
          </cell>
          <cell r="S673">
            <v>4.9527483478260876</v>
          </cell>
          <cell r="T673">
            <v>1139132.1200000001</v>
          </cell>
          <cell r="U673">
            <v>-1140972.1200000001</v>
          </cell>
        </row>
        <row r="674">
          <cell r="G674">
            <v>2320</v>
          </cell>
          <cell r="H674">
            <v>17195.010000000002</v>
          </cell>
          <cell r="K674">
            <v>2622392.0999999996</v>
          </cell>
          <cell r="L674">
            <v>375.01000000000005</v>
          </cell>
        </row>
        <row r="676">
          <cell r="C676" t="str">
            <v>MYBL</v>
          </cell>
          <cell r="D676">
            <v>40163</v>
          </cell>
          <cell r="E676">
            <v>40165</v>
          </cell>
          <cell r="F676">
            <v>6000</v>
          </cell>
          <cell r="G676">
            <v>960</v>
          </cell>
          <cell r="H676">
            <v>6960</v>
          </cell>
          <cell r="J676">
            <v>4.8318750000000001</v>
          </cell>
          <cell r="K676">
            <v>-579825</v>
          </cell>
          <cell r="Q676">
            <v>120000</v>
          </cell>
          <cell r="R676" t="str">
            <v>0210501-4201</v>
          </cell>
          <cell r="S676">
            <v>4.881875</v>
          </cell>
          <cell r="T676">
            <v>585825</v>
          </cell>
          <cell r="U676">
            <v>-586785</v>
          </cell>
        </row>
        <row r="677">
          <cell r="C677" t="str">
            <v>FABL</v>
          </cell>
          <cell r="D677">
            <v>40163</v>
          </cell>
          <cell r="E677">
            <v>40165</v>
          </cell>
          <cell r="F677">
            <v>5000</v>
          </cell>
          <cell r="G677">
            <v>800</v>
          </cell>
          <cell r="H677">
            <v>5800</v>
          </cell>
          <cell r="J677">
            <v>17.53058</v>
          </cell>
          <cell r="K677">
            <v>-1753058</v>
          </cell>
          <cell r="Q677">
            <v>100000</v>
          </cell>
          <cell r="R677" t="str">
            <v>204528-4201</v>
          </cell>
          <cell r="S677">
            <v>17.580580000000001</v>
          </cell>
          <cell r="T677">
            <v>1758058</v>
          </cell>
          <cell r="U677">
            <v>-1758858</v>
          </cell>
        </row>
        <row r="678">
          <cell r="C678" t="str">
            <v>MYBL</v>
          </cell>
          <cell r="D678">
            <v>40163</v>
          </cell>
          <cell r="E678">
            <v>40165</v>
          </cell>
          <cell r="F678">
            <v>3000</v>
          </cell>
          <cell r="G678">
            <v>480</v>
          </cell>
          <cell r="H678">
            <v>3480</v>
          </cell>
          <cell r="J678">
            <v>4.8499999999999996</v>
          </cell>
          <cell r="K678">
            <v>-291000</v>
          </cell>
          <cell r="Q678">
            <v>60000</v>
          </cell>
          <cell r="R678" t="str">
            <v>0210501-4201</v>
          </cell>
          <cell r="S678">
            <v>4.9000000000000004</v>
          </cell>
          <cell r="T678">
            <v>294000</v>
          </cell>
          <cell r="U678">
            <v>-294480</v>
          </cell>
        </row>
        <row r="679">
          <cell r="G679">
            <v>2240</v>
          </cell>
          <cell r="H679">
            <v>16240</v>
          </cell>
          <cell r="K679">
            <v>-2623883</v>
          </cell>
        </row>
        <row r="681">
          <cell r="C681" t="str">
            <v>UBL</v>
          </cell>
          <cell r="D681">
            <v>40164</v>
          </cell>
          <cell r="E681">
            <v>40168</v>
          </cell>
          <cell r="F681">
            <v>1250</v>
          </cell>
          <cell r="G681">
            <v>200</v>
          </cell>
          <cell r="H681">
            <v>1450</v>
          </cell>
          <cell r="J681">
            <v>58.615915999999999</v>
          </cell>
          <cell r="K681">
            <v>-1465397.9</v>
          </cell>
          <cell r="Q681">
            <v>25000</v>
          </cell>
          <cell r="R681" t="str">
            <v>206407-4201</v>
          </cell>
          <cell r="S681">
            <v>58.665915999999996</v>
          </cell>
          <cell r="T681">
            <v>1466647.9</v>
          </cell>
          <cell r="U681">
            <v>-1466847.9</v>
          </cell>
        </row>
        <row r="682">
          <cell r="C682" t="str">
            <v>UBL</v>
          </cell>
          <cell r="D682">
            <v>40164</v>
          </cell>
          <cell r="E682">
            <v>40168</v>
          </cell>
          <cell r="F682">
            <v>1250</v>
          </cell>
          <cell r="G682">
            <v>200</v>
          </cell>
          <cell r="H682">
            <v>1450</v>
          </cell>
          <cell r="J682">
            <v>58.563835999999995</v>
          </cell>
          <cell r="K682">
            <v>-1464095.9</v>
          </cell>
          <cell r="Q682">
            <v>25000</v>
          </cell>
          <cell r="R682" t="str">
            <v>206407-4201</v>
          </cell>
          <cell r="S682">
            <v>58.613835999999999</v>
          </cell>
          <cell r="T682">
            <v>1465345.9</v>
          </cell>
          <cell r="U682">
            <v>-1465545.9</v>
          </cell>
        </row>
        <row r="683">
          <cell r="C683" t="str">
            <v>FABL</v>
          </cell>
          <cell r="D683">
            <v>40164</v>
          </cell>
          <cell r="E683">
            <v>40168</v>
          </cell>
          <cell r="F683">
            <v>5000</v>
          </cell>
          <cell r="G683">
            <v>800</v>
          </cell>
          <cell r="H683">
            <v>5984.68</v>
          </cell>
          <cell r="I683">
            <v>100000</v>
          </cell>
          <cell r="J683">
            <v>18.468617699999999</v>
          </cell>
          <cell r="K683">
            <v>1846861.77</v>
          </cell>
          <cell r="L683">
            <v>184.68</v>
          </cell>
          <cell r="M683">
            <v>17.580580000000001</v>
          </cell>
          <cell r="N683" t="str">
            <v>204528-4201</v>
          </cell>
          <cell r="O683">
            <v>1758058.0000000002</v>
          </cell>
          <cell r="P683">
            <v>83803.769999999786</v>
          </cell>
          <cell r="U683">
            <v>1840877.09</v>
          </cell>
        </row>
        <row r="684">
          <cell r="G684">
            <v>1200</v>
          </cell>
          <cell r="H684">
            <v>8884.68</v>
          </cell>
          <cell r="K684">
            <v>-1082632.0299999998</v>
          </cell>
          <cell r="L684">
            <v>184.68</v>
          </cell>
        </row>
        <row r="686">
          <cell r="C686" t="str">
            <v>UBL</v>
          </cell>
          <cell r="D686">
            <v>40165</v>
          </cell>
          <cell r="E686">
            <v>40169</v>
          </cell>
          <cell r="F686">
            <v>500</v>
          </cell>
          <cell r="G686">
            <v>80</v>
          </cell>
          <cell r="H686">
            <v>580</v>
          </cell>
          <cell r="J686">
            <v>58.5</v>
          </cell>
          <cell r="K686">
            <v>-585000</v>
          </cell>
          <cell r="Q686">
            <v>10000</v>
          </cell>
          <cell r="R686" t="str">
            <v>206407-4201</v>
          </cell>
          <cell r="S686">
            <v>58.55</v>
          </cell>
          <cell r="T686">
            <v>585500</v>
          </cell>
          <cell r="U686">
            <v>-585580</v>
          </cell>
        </row>
        <row r="688">
          <cell r="C688" t="str">
            <v>AICL</v>
          </cell>
          <cell r="D688">
            <v>40169</v>
          </cell>
          <cell r="E688">
            <v>40171</v>
          </cell>
          <cell r="F688">
            <v>1000</v>
          </cell>
          <cell r="G688">
            <v>160</v>
          </cell>
          <cell r="H688">
            <v>1160</v>
          </cell>
          <cell r="J688">
            <v>125.27249999999999</v>
          </cell>
          <cell r="K688">
            <v>-1252725</v>
          </cell>
          <cell r="Q688">
            <v>10000</v>
          </cell>
          <cell r="R688" t="str">
            <v>203718-4201</v>
          </cell>
          <cell r="S688">
            <v>125.3725</v>
          </cell>
          <cell r="T688">
            <v>1253725</v>
          </cell>
          <cell r="U688">
            <v>-1253885</v>
          </cell>
        </row>
        <row r="689">
          <cell r="C689" t="str">
            <v>AICL</v>
          </cell>
          <cell r="D689">
            <v>40169</v>
          </cell>
          <cell r="E689">
            <v>40171</v>
          </cell>
          <cell r="F689">
            <v>0</v>
          </cell>
          <cell r="G689">
            <v>0</v>
          </cell>
          <cell r="H689">
            <v>127</v>
          </cell>
          <cell r="I689">
            <v>10000</v>
          </cell>
          <cell r="J689">
            <v>127</v>
          </cell>
          <cell r="K689">
            <v>1270000</v>
          </cell>
          <cell r="L689">
            <v>127</v>
          </cell>
          <cell r="M689">
            <v>125.3725</v>
          </cell>
          <cell r="N689" t="str">
            <v>203718-4201</v>
          </cell>
          <cell r="O689">
            <v>1253725</v>
          </cell>
          <cell r="P689">
            <v>16275</v>
          </cell>
          <cell r="U689">
            <v>1269873</v>
          </cell>
        </row>
        <row r="690">
          <cell r="H690">
            <v>1287</v>
          </cell>
          <cell r="K690">
            <v>17275</v>
          </cell>
        </row>
        <row r="692">
          <cell r="C692" t="str">
            <v>UBL</v>
          </cell>
          <cell r="D692">
            <v>40170</v>
          </cell>
          <cell r="E692">
            <v>40176</v>
          </cell>
          <cell r="F692">
            <v>2750</v>
          </cell>
          <cell r="G692">
            <v>440</v>
          </cell>
          <cell r="H692">
            <v>3523.3</v>
          </cell>
          <cell r="I692">
            <v>55000</v>
          </cell>
          <cell r="J692">
            <v>60.601218181818183</v>
          </cell>
          <cell r="K692">
            <v>3333067</v>
          </cell>
          <cell r="L692">
            <v>333.3</v>
          </cell>
          <cell r="M692">
            <v>58.624896666666665</v>
          </cell>
          <cell r="N692" t="str">
            <v>206407-4201</v>
          </cell>
          <cell r="O692">
            <v>3224369.3166666664</v>
          </cell>
          <cell r="P692">
            <v>105947.68333333358</v>
          </cell>
          <cell r="U692">
            <v>3329543.7</v>
          </cell>
        </row>
        <row r="694">
          <cell r="C694" t="str">
            <v>UBL</v>
          </cell>
          <cell r="D694">
            <v>40171</v>
          </cell>
          <cell r="E694">
            <v>40177</v>
          </cell>
          <cell r="F694">
            <v>250</v>
          </cell>
          <cell r="G694">
            <v>40</v>
          </cell>
          <cell r="H694">
            <v>320.27</v>
          </cell>
          <cell r="I694">
            <v>5000</v>
          </cell>
          <cell r="J694">
            <v>60.531440000000003</v>
          </cell>
          <cell r="K694">
            <v>302657.2</v>
          </cell>
          <cell r="L694">
            <v>30.27</v>
          </cell>
          <cell r="M694">
            <v>58.624896666666665</v>
          </cell>
          <cell r="N694" t="str">
            <v>206407-4201</v>
          </cell>
          <cell r="O694">
            <v>293124.48333333334</v>
          </cell>
          <cell r="P694">
            <v>9282.7166666666744</v>
          </cell>
          <cell r="U694">
            <v>302336.93</v>
          </cell>
        </row>
        <row r="695">
          <cell r="C695" t="str">
            <v>FFC</v>
          </cell>
          <cell r="D695">
            <v>40171</v>
          </cell>
          <cell r="E695">
            <v>40177</v>
          </cell>
          <cell r="F695">
            <v>6020</v>
          </cell>
          <cell r="G695">
            <v>963.2</v>
          </cell>
          <cell r="H695">
            <v>6983.2</v>
          </cell>
          <cell r="J695">
            <v>104.9964649501661</v>
          </cell>
          <cell r="K695">
            <v>-6320787.1899999995</v>
          </cell>
          <cell r="Q695">
            <v>60200</v>
          </cell>
          <cell r="R695" t="str">
            <v>203890-4201</v>
          </cell>
          <cell r="S695">
            <v>105.09646495016611</v>
          </cell>
          <cell r="T695">
            <v>6326807.1899999995</v>
          </cell>
          <cell r="U695">
            <v>-6327770.3899999997</v>
          </cell>
        </row>
        <row r="696">
          <cell r="G696">
            <v>1003.2</v>
          </cell>
          <cell r="H696">
            <v>7303.4699999999993</v>
          </cell>
          <cell r="K696">
            <v>-6018129.9899999993</v>
          </cell>
        </row>
        <row r="698">
          <cell r="C698" t="str">
            <v>ENGRO</v>
          </cell>
          <cell r="D698">
            <v>40171</v>
          </cell>
          <cell r="E698">
            <v>40177</v>
          </cell>
          <cell r="F698">
            <v>0</v>
          </cell>
          <cell r="G698">
            <v>0</v>
          </cell>
          <cell r="H698">
            <v>0</v>
          </cell>
          <cell r="K698" t="str">
            <v>DIRECT</v>
          </cell>
          <cell r="Q698">
            <v>75000</v>
          </cell>
          <cell r="R698" t="str">
            <v>203807-4201</v>
          </cell>
          <cell r="S698">
            <v>182.14379466666665</v>
          </cell>
          <cell r="T698">
            <v>13660784.6</v>
          </cell>
          <cell r="U698">
            <v>-13660784.6</v>
          </cell>
        </row>
        <row r="699">
          <cell r="C699" t="str">
            <v>ENGRO</v>
          </cell>
          <cell r="D699">
            <v>40171</v>
          </cell>
          <cell r="E699">
            <v>40177</v>
          </cell>
          <cell r="F699">
            <v>7500</v>
          </cell>
          <cell r="G699">
            <v>1200</v>
          </cell>
          <cell r="H699" t="str">
            <v>DIRECT</v>
          </cell>
          <cell r="I699">
            <v>75000</v>
          </cell>
          <cell r="J699">
            <v>183.25032440000001</v>
          </cell>
          <cell r="K699">
            <v>13743774.33</v>
          </cell>
          <cell r="L699">
            <v>1374.37</v>
          </cell>
          <cell r="M699">
            <v>182.14379466666659</v>
          </cell>
          <cell r="N699" t="str">
            <v>203807-4201</v>
          </cell>
          <cell r="O699">
            <v>13660784.599999994</v>
          </cell>
          <cell r="P699">
            <v>75489.730000006035</v>
          </cell>
          <cell r="U699">
            <v>13733699.960000001</v>
          </cell>
        </row>
        <row r="700">
          <cell r="U700">
            <v>72915.360000001267</v>
          </cell>
        </row>
        <row r="702">
          <cell r="C702" t="str">
            <v>FFC</v>
          </cell>
          <cell r="D702">
            <v>40177</v>
          </cell>
          <cell r="E702">
            <v>40182</v>
          </cell>
          <cell r="F702">
            <v>0</v>
          </cell>
          <cell r="G702">
            <v>0</v>
          </cell>
          <cell r="H702">
            <v>0</v>
          </cell>
          <cell r="K702">
            <v>-3150000</v>
          </cell>
          <cell r="Q702">
            <v>30000</v>
          </cell>
          <cell r="R702" t="str">
            <v>203890-4201</v>
          </cell>
          <cell r="S702">
            <v>105</v>
          </cell>
          <cell r="T702">
            <v>3150000</v>
          </cell>
          <cell r="U702">
            <v>-3150000</v>
          </cell>
        </row>
        <row r="703">
          <cell r="C703" t="str">
            <v>FFC</v>
          </cell>
          <cell r="D703">
            <v>40177</v>
          </cell>
          <cell r="E703">
            <v>40182</v>
          </cell>
          <cell r="F703">
            <v>6020</v>
          </cell>
          <cell r="G703">
            <v>963.2</v>
          </cell>
          <cell r="H703">
            <v>7621.42</v>
          </cell>
          <cell r="I703">
            <v>60200</v>
          </cell>
          <cell r="J703">
            <v>106.01543770764118</v>
          </cell>
          <cell r="K703">
            <v>6382129.3499999996</v>
          </cell>
          <cell r="L703">
            <v>638.22</v>
          </cell>
          <cell r="M703">
            <v>105.0643812638579</v>
          </cell>
          <cell r="N703" t="str">
            <v>203890-4201</v>
          </cell>
          <cell r="O703">
            <v>6324875.752084245</v>
          </cell>
          <cell r="P703">
            <v>51233.597915754464</v>
          </cell>
          <cell r="U703">
            <v>6374507.9299999997</v>
          </cell>
        </row>
        <row r="704">
          <cell r="C704" t="str">
            <v>HUBC</v>
          </cell>
          <cell r="D704">
            <v>40177</v>
          </cell>
          <cell r="E704">
            <v>40182</v>
          </cell>
          <cell r="F704">
            <v>1500</v>
          </cell>
          <cell r="G704">
            <v>240</v>
          </cell>
          <cell r="H704">
            <v>1834.66</v>
          </cell>
          <cell r="I704">
            <v>30000</v>
          </cell>
          <cell r="J704">
            <v>31.553755000000002</v>
          </cell>
          <cell r="K704">
            <v>946612.65</v>
          </cell>
          <cell r="L704">
            <v>94.66</v>
          </cell>
          <cell r="M704">
            <v>30.631989100693435</v>
          </cell>
          <cell r="N704" t="str">
            <v>203840-4201</v>
          </cell>
          <cell r="O704">
            <v>918959.67302080302</v>
          </cell>
          <cell r="P704">
            <v>26152.976979197003</v>
          </cell>
          <cell r="U704">
            <v>944777.99</v>
          </cell>
        </row>
        <row r="705">
          <cell r="C705" t="str">
            <v>HUBC</v>
          </cell>
          <cell r="D705">
            <v>40177</v>
          </cell>
          <cell r="E705">
            <v>40182</v>
          </cell>
          <cell r="F705">
            <v>3223.8750000000005</v>
          </cell>
          <cell r="G705">
            <v>515.82000000000005</v>
          </cell>
          <cell r="H705">
            <v>3942.9550000000008</v>
          </cell>
          <cell r="I705">
            <v>64477</v>
          </cell>
          <cell r="J705">
            <v>31.524744094793494</v>
          </cell>
          <cell r="K705">
            <v>2032620.925</v>
          </cell>
          <cell r="L705">
            <v>203.26</v>
          </cell>
          <cell r="M705">
            <v>30.631989100693435</v>
          </cell>
          <cell r="N705" t="str">
            <v>203840-4201</v>
          </cell>
          <cell r="O705">
            <v>1975058.7612454107</v>
          </cell>
          <cell r="P705">
            <v>54338.288754589325</v>
          </cell>
          <cell r="U705">
            <v>2028677.97</v>
          </cell>
        </row>
        <row r="706">
          <cell r="C706" t="str">
            <v>HUBC</v>
          </cell>
          <cell r="D706">
            <v>40177</v>
          </cell>
          <cell r="E706">
            <v>40182</v>
          </cell>
          <cell r="F706">
            <v>5000</v>
          </cell>
          <cell r="G706">
            <v>800</v>
          </cell>
          <cell r="H706">
            <v>6115.31</v>
          </cell>
          <cell r="I706">
            <v>100000</v>
          </cell>
          <cell r="J706">
            <v>31.5281792</v>
          </cell>
          <cell r="K706">
            <v>3152817.92</v>
          </cell>
          <cell r="L706">
            <v>315.31</v>
          </cell>
          <cell r="M706">
            <v>30.631989100693435</v>
          </cell>
          <cell r="N706" t="str">
            <v>203840-4201</v>
          </cell>
          <cell r="O706">
            <v>3063198.9100693436</v>
          </cell>
          <cell r="P706">
            <v>84619.009930656292</v>
          </cell>
          <cell r="U706">
            <v>3146702.61</v>
          </cell>
        </row>
        <row r="707">
          <cell r="C707" t="str">
            <v>HUBC</v>
          </cell>
          <cell r="D707">
            <v>40177</v>
          </cell>
          <cell r="E707">
            <v>40182</v>
          </cell>
          <cell r="F707">
            <v>1250</v>
          </cell>
          <cell r="G707">
            <v>200</v>
          </cell>
          <cell r="H707">
            <v>1528.88</v>
          </cell>
          <cell r="I707">
            <v>25000</v>
          </cell>
          <cell r="J707">
            <v>31.55</v>
          </cell>
          <cell r="K707">
            <v>788750</v>
          </cell>
          <cell r="L707">
            <v>78.88</v>
          </cell>
          <cell r="M707">
            <v>30.631989100693435</v>
          </cell>
          <cell r="N707" t="str">
            <v>203840-4201</v>
          </cell>
          <cell r="O707">
            <v>765799.72751733591</v>
          </cell>
          <cell r="P707">
            <v>21700.272482664092</v>
          </cell>
          <cell r="U707">
            <v>787221.12</v>
          </cell>
        </row>
        <row r="708">
          <cell r="F708">
            <v>16993.875</v>
          </cell>
          <cell r="G708">
            <v>2719.02</v>
          </cell>
          <cell r="H708">
            <v>21043.225000000002</v>
          </cell>
          <cell r="K708">
            <v>10152930.844999999</v>
          </cell>
          <cell r="L708">
            <v>1330.33</v>
          </cell>
        </row>
        <row r="710">
          <cell r="C710" t="str">
            <v>FFC</v>
          </cell>
          <cell r="D710">
            <v>40178</v>
          </cell>
          <cell r="E710">
            <v>40182</v>
          </cell>
          <cell r="F710">
            <v>1500</v>
          </cell>
          <cell r="G710">
            <v>240</v>
          </cell>
          <cell r="H710">
            <v>1740</v>
          </cell>
          <cell r="K710">
            <v>-1552650</v>
          </cell>
          <cell r="Q710">
            <v>15000</v>
          </cell>
          <cell r="R710" t="str">
            <v>203890-4201</v>
          </cell>
          <cell r="S710">
            <v>103.61</v>
          </cell>
          <cell r="T710">
            <v>1554150</v>
          </cell>
          <cell r="U710">
            <v>-1554390</v>
          </cell>
        </row>
        <row r="711">
          <cell r="C711" t="str">
            <v>FFC</v>
          </cell>
          <cell r="D711">
            <v>40178</v>
          </cell>
          <cell r="E711">
            <v>40182</v>
          </cell>
          <cell r="F711">
            <v>3000</v>
          </cell>
          <cell r="G711">
            <v>480</v>
          </cell>
          <cell r="H711">
            <v>3480</v>
          </cell>
          <cell r="K711">
            <v>-3139500</v>
          </cell>
          <cell r="Q711">
            <v>30000</v>
          </cell>
          <cell r="R711" t="str">
            <v>203890-4201</v>
          </cell>
          <cell r="S711">
            <v>104.75</v>
          </cell>
          <cell r="T711">
            <v>3142500</v>
          </cell>
          <cell r="U711">
            <v>-3142980</v>
          </cell>
        </row>
        <row r="712">
          <cell r="C712" t="str">
            <v>FFC</v>
          </cell>
          <cell r="D712">
            <v>40178</v>
          </cell>
          <cell r="E712">
            <v>40182</v>
          </cell>
          <cell r="F712">
            <v>2000</v>
          </cell>
          <cell r="G712">
            <v>320</v>
          </cell>
          <cell r="H712">
            <v>2320</v>
          </cell>
          <cell r="K712">
            <v>-2065200</v>
          </cell>
          <cell r="Q712">
            <v>20000</v>
          </cell>
          <cell r="R712" t="str">
            <v>203890-4201</v>
          </cell>
          <cell r="S712">
            <v>103.36</v>
          </cell>
          <cell r="T712">
            <v>2067200</v>
          </cell>
          <cell r="U712">
            <v>-2067520</v>
          </cell>
        </row>
        <row r="713">
          <cell r="C713" t="str">
            <v>FFC</v>
          </cell>
          <cell r="D713">
            <v>40178</v>
          </cell>
          <cell r="E713">
            <v>40182</v>
          </cell>
          <cell r="F713">
            <v>1500</v>
          </cell>
          <cell r="G713">
            <v>240</v>
          </cell>
          <cell r="H713">
            <v>1740</v>
          </cell>
          <cell r="K713">
            <v>-1566000</v>
          </cell>
          <cell r="Q713">
            <v>15000</v>
          </cell>
          <cell r="R713" t="str">
            <v>203890-4201</v>
          </cell>
          <cell r="S713">
            <v>104.5</v>
          </cell>
          <cell r="T713">
            <v>1567500</v>
          </cell>
          <cell r="U713">
            <v>-1567740</v>
          </cell>
        </row>
        <row r="714">
          <cell r="F714">
            <v>8000</v>
          </cell>
          <cell r="G714">
            <v>1280</v>
          </cell>
          <cell r="H714">
            <v>9280</v>
          </cell>
          <cell r="K714">
            <v>-8323350</v>
          </cell>
        </row>
        <row r="715">
          <cell r="K715">
            <v>1829580.8449999988</v>
          </cell>
        </row>
        <row r="717">
          <cell r="C717" t="str">
            <v>HUBC</v>
          </cell>
          <cell r="D717">
            <v>40182</v>
          </cell>
          <cell r="E717">
            <v>40184</v>
          </cell>
          <cell r="F717">
            <v>1250</v>
          </cell>
          <cell r="G717">
            <v>200</v>
          </cell>
          <cell r="H717">
            <v>1529.64</v>
          </cell>
          <cell r="I717">
            <v>25000</v>
          </cell>
          <cell r="J717">
            <v>31.853999999999999</v>
          </cell>
          <cell r="K717">
            <v>796350</v>
          </cell>
          <cell r="L717">
            <v>79.64</v>
          </cell>
          <cell r="M717">
            <v>30.631989100693428</v>
          </cell>
          <cell r="N717" t="str">
            <v>203840-4201</v>
          </cell>
          <cell r="O717">
            <v>765799.72751733568</v>
          </cell>
          <cell r="P717">
            <v>29300.272482664324</v>
          </cell>
          <cell r="U717">
            <v>794820.36</v>
          </cell>
        </row>
        <row r="718">
          <cell r="C718" t="str">
            <v>HUBC</v>
          </cell>
          <cell r="D718">
            <v>40182</v>
          </cell>
          <cell r="E718">
            <v>40184</v>
          </cell>
          <cell r="F718">
            <v>1526.125</v>
          </cell>
          <cell r="G718">
            <v>244.18</v>
          </cell>
          <cell r="H718">
            <v>1867.5350000000001</v>
          </cell>
          <cell r="I718">
            <v>30523</v>
          </cell>
          <cell r="J718">
            <v>31.85311224322642</v>
          </cell>
          <cell r="K718">
            <v>972252.54500000004</v>
          </cell>
          <cell r="L718">
            <v>97.23</v>
          </cell>
          <cell r="M718">
            <v>30.631989100693428</v>
          </cell>
          <cell r="N718" t="str">
            <v>203840-4201</v>
          </cell>
          <cell r="O718">
            <v>934980.20332046552</v>
          </cell>
          <cell r="P718">
            <v>35746.216679534475</v>
          </cell>
          <cell r="U718">
            <v>970385.01</v>
          </cell>
        </row>
        <row r="719">
          <cell r="C719" t="str">
            <v>HUBC</v>
          </cell>
          <cell r="D719">
            <v>40182</v>
          </cell>
          <cell r="E719">
            <v>40184</v>
          </cell>
          <cell r="F719">
            <v>1750</v>
          </cell>
          <cell r="G719">
            <v>280</v>
          </cell>
          <cell r="H719">
            <v>2141.12</v>
          </cell>
          <cell r="I719">
            <v>35000</v>
          </cell>
          <cell r="J719">
            <v>31.75</v>
          </cell>
          <cell r="K719">
            <v>1111250</v>
          </cell>
          <cell r="L719">
            <v>111.12</v>
          </cell>
          <cell r="M719">
            <v>30.631989100693428</v>
          </cell>
          <cell r="N719" t="str">
            <v>203840-4201</v>
          </cell>
          <cell r="O719">
            <v>1072119.6185242699</v>
          </cell>
          <cell r="P719">
            <v>37380.381475730101</v>
          </cell>
          <cell r="U719">
            <v>1109108.8799999999</v>
          </cell>
        </row>
        <row r="720">
          <cell r="G720">
            <v>724.18000000000006</v>
          </cell>
          <cell r="H720">
            <v>5538.2950000000001</v>
          </cell>
          <cell r="K720">
            <v>2879852.5449999999</v>
          </cell>
          <cell r="L720">
            <v>287.99</v>
          </cell>
        </row>
        <row r="722">
          <cell r="C722" t="str">
            <v>PPL</v>
          </cell>
          <cell r="D722">
            <v>40183</v>
          </cell>
          <cell r="E722">
            <v>40185</v>
          </cell>
          <cell r="F722">
            <v>4500</v>
          </cell>
          <cell r="G722">
            <v>720</v>
          </cell>
          <cell r="H722">
            <v>6115.53</v>
          </cell>
          <cell r="I722">
            <v>45000</v>
          </cell>
          <cell r="J722">
            <v>199.00688888888888</v>
          </cell>
          <cell r="K722">
            <v>8955310</v>
          </cell>
          <cell r="L722">
            <v>895.53</v>
          </cell>
          <cell r="M722">
            <v>195.36707605128211</v>
          </cell>
          <cell r="N722" t="str">
            <v>204498-4201</v>
          </cell>
          <cell r="O722">
            <v>8791518.4223076943</v>
          </cell>
          <cell r="P722">
            <v>159291.57769230567</v>
          </cell>
          <cell r="U722">
            <v>8949194.4700000007</v>
          </cell>
        </row>
        <row r="723">
          <cell r="C723" t="str">
            <v>HUBC</v>
          </cell>
          <cell r="D723">
            <v>40183</v>
          </cell>
          <cell r="E723">
            <v>40185</v>
          </cell>
          <cell r="F723">
            <v>500</v>
          </cell>
          <cell r="G723">
            <v>80</v>
          </cell>
          <cell r="H723">
            <v>612.4</v>
          </cell>
          <cell r="I723">
            <v>10000</v>
          </cell>
          <cell r="J723">
            <v>32.4</v>
          </cell>
          <cell r="K723">
            <v>324000</v>
          </cell>
          <cell r="L723">
            <v>32.4</v>
          </cell>
          <cell r="M723">
            <v>30.631989100693435</v>
          </cell>
          <cell r="N723" t="str">
            <v>203840-4201</v>
          </cell>
          <cell r="O723">
            <v>306319.89100693434</v>
          </cell>
          <cell r="P723">
            <v>17180.10899306566</v>
          </cell>
          <cell r="U723">
            <v>323387.59999999998</v>
          </cell>
        </row>
        <row r="724">
          <cell r="C724" t="str">
            <v>HUBC</v>
          </cell>
          <cell r="D724">
            <v>40183</v>
          </cell>
          <cell r="E724">
            <v>40185</v>
          </cell>
          <cell r="F724">
            <v>1500</v>
          </cell>
          <cell r="G724">
            <v>240</v>
          </cell>
          <cell r="H724">
            <v>1836.28</v>
          </cell>
          <cell r="I724">
            <v>30000</v>
          </cell>
          <cell r="J724">
            <v>32.088166666666666</v>
          </cell>
          <cell r="K724">
            <v>962645</v>
          </cell>
          <cell r="L724">
            <v>96.28</v>
          </cell>
          <cell r="M724">
            <v>30.631989100693435</v>
          </cell>
          <cell r="N724" t="str">
            <v>203840-4201</v>
          </cell>
          <cell r="O724">
            <v>918959.67302080302</v>
          </cell>
          <cell r="P724">
            <v>42185.32697919698</v>
          </cell>
          <cell r="U724">
            <v>960808.72</v>
          </cell>
        </row>
        <row r="725">
          <cell r="G725">
            <v>1040</v>
          </cell>
          <cell r="H725">
            <v>8564.2099999999991</v>
          </cell>
          <cell r="K725">
            <v>10241955</v>
          </cell>
          <cell r="L725">
            <v>1024.21</v>
          </cell>
        </row>
        <row r="727">
          <cell r="C727" t="str">
            <v>ICI</v>
          </cell>
          <cell r="D727">
            <v>40184</v>
          </cell>
          <cell r="E727">
            <v>40186</v>
          </cell>
          <cell r="F727">
            <v>1099.9375</v>
          </cell>
          <cell r="G727">
            <v>175.99</v>
          </cell>
          <cell r="H727">
            <v>1275.9275</v>
          </cell>
          <cell r="K727">
            <v>-1912855.4624999999</v>
          </cell>
          <cell r="Q727">
            <v>11000</v>
          </cell>
          <cell r="R727" t="str">
            <v>208116-4201</v>
          </cell>
          <cell r="S727">
            <v>173.99594545454545</v>
          </cell>
          <cell r="T727">
            <v>1913955.4</v>
          </cell>
          <cell r="U727">
            <v>-1914131.39</v>
          </cell>
        </row>
        <row r="728">
          <cell r="C728" t="str">
            <v>ICI</v>
          </cell>
          <cell r="D728">
            <v>40184</v>
          </cell>
          <cell r="E728">
            <v>40186</v>
          </cell>
          <cell r="F728">
            <v>2000</v>
          </cell>
          <cell r="G728">
            <v>320</v>
          </cell>
          <cell r="H728">
            <v>2320</v>
          </cell>
          <cell r="K728">
            <v>-3515638</v>
          </cell>
          <cell r="Q728">
            <v>20000</v>
          </cell>
          <cell r="R728" t="str">
            <v>208116-4201</v>
          </cell>
          <cell r="S728">
            <v>175.8819</v>
          </cell>
          <cell r="T728">
            <v>3517638</v>
          </cell>
          <cell r="U728">
            <v>-3517958</v>
          </cell>
        </row>
        <row r="729">
          <cell r="C729" t="str">
            <v>PPL</v>
          </cell>
          <cell r="D729">
            <v>40184</v>
          </cell>
          <cell r="E729">
            <v>40186</v>
          </cell>
          <cell r="F729">
            <v>2000</v>
          </cell>
          <cell r="G729">
            <v>320</v>
          </cell>
          <cell r="H729">
            <v>2716.27</v>
          </cell>
          <cell r="I729">
            <v>20000</v>
          </cell>
          <cell r="J729">
            <v>198.130225</v>
          </cell>
          <cell r="K729">
            <v>3962604.5</v>
          </cell>
          <cell r="L729">
            <v>396.27</v>
          </cell>
          <cell r="M729">
            <v>195.36707605128208</v>
          </cell>
          <cell r="N729" t="str">
            <v>204498-4201</v>
          </cell>
          <cell r="O729">
            <v>3907341.5210256418</v>
          </cell>
          <cell r="P729">
            <v>53262.978974358179</v>
          </cell>
          <cell r="U729">
            <v>3959888.23</v>
          </cell>
        </row>
        <row r="730">
          <cell r="C730" t="str">
            <v>PPL</v>
          </cell>
          <cell r="D730">
            <v>40184</v>
          </cell>
          <cell r="E730">
            <v>40186</v>
          </cell>
          <cell r="F730">
            <v>1000</v>
          </cell>
          <cell r="G730">
            <v>160</v>
          </cell>
          <cell r="H730">
            <v>1358.04</v>
          </cell>
          <cell r="I730">
            <v>10000</v>
          </cell>
          <cell r="J730">
            <v>198.02990600000001</v>
          </cell>
          <cell r="K730">
            <v>1980299.06</v>
          </cell>
          <cell r="L730">
            <v>198.04</v>
          </cell>
          <cell r="M730">
            <v>195.36707605128208</v>
          </cell>
          <cell r="N730" t="str">
            <v>204498-4201</v>
          </cell>
          <cell r="O730">
            <v>1953670.7605128209</v>
          </cell>
          <cell r="P730">
            <v>25628.299487179145</v>
          </cell>
          <cell r="U730">
            <v>1978941.02</v>
          </cell>
        </row>
        <row r="731">
          <cell r="C731" t="str">
            <v>PPL</v>
          </cell>
          <cell r="D731">
            <v>40184</v>
          </cell>
          <cell r="E731">
            <v>40186</v>
          </cell>
          <cell r="F731">
            <v>2000</v>
          </cell>
          <cell r="G731">
            <v>320</v>
          </cell>
          <cell r="H731">
            <v>2717.77</v>
          </cell>
          <cell r="I731">
            <v>20000</v>
          </cell>
          <cell r="J731">
            <v>198.87625500000001</v>
          </cell>
          <cell r="K731">
            <v>3977525.1</v>
          </cell>
          <cell r="L731">
            <v>397.77</v>
          </cell>
          <cell r="M731">
            <v>195.36707605128208</v>
          </cell>
          <cell r="N731" t="str">
            <v>204498-4201</v>
          </cell>
          <cell r="O731">
            <v>3907341.5210256418</v>
          </cell>
          <cell r="P731">
            <v>68183.578974358272</v>
          </cell>
          <cell r="U731">
            <v>3974807.33</v>
          </cell>
        </row>
        <row r="732">
          <cell r="C732" t="str">
            <v>EFUG</v>
          </cell>
          <cell r="D732">
            <v>40184</v>
          </cell>
          <cell r="E732">
            <v>40186</v>
          </cell>
          <cell r="F732">
            <v>400</v>
          </cell>
          <cell r="G732">
            <v>64</v>
          </cell>
          <cell r="H732">
            <v>532.4</v>
          </cell>
          <cell r="I732">
            <v>7000</v>
          </cell>
          <cell r="J732">
            <v>97.705494285714295</v>
          </cell>
          <cell r="K732">
            <v>683938.46000000008</v>
          </cell>
          <cell r="L732">
            <v>68.400000000000006</v>
          </cell>
          <cell r="M732">
            <v>110.56529859999999</v>
          </cell>
          <cell r="N732" t="str">
            <v>212059-4201</v>
          </cell>
          <cell r="O732">
            <v>773957.09019999998</v>
          </cell>
          <cell r="P732">
            <v>-90418.630199999898</v>
          </cell>
          <cell r="U732">
            <v>683406.06</v>
          </cell>
        </row>
        <row r="733">
          <cell r="C733" t="str">
            <v>HUBC</v>
          </cell>
          <cell r="D733">
            <v>40184</v>
          </cell>
          <cell r="E733">
            <v>40186</v>
          </cell>
          <cell r="F733">
            <v>2500</v>
          </cell>
          <cell r="G733">
            <v>400</v>
          </cell>
          <cell r="H733">
            <v>3063.13</v>
          </cell>
          <cell r="I733">
            <v>50000</v>
          </cell>
          <cell r="J733">
            <v>32.625</v>
          </cell>
          <cell r="K733">
            <v>1631250</v>
          </cell>
          <cell r="L733">
            <v>163.13</v>
          </cell>
          <cell r="M733">
            <v>30.631989100693431</v>
          </cell>
          <cell r="N733" t="str">
            <v>203840-4201</v>
          </cell>
          <cell r="O733">
            <v>1531599.4550346716</v>
          </cell>
          <cell r="P733">
            <v>97150.544965328416</v>
          </cell>
          <cell r="U733">
            <v>1628186.87</v>
          </cell>
        </row>
        <row r="734">
          <cell r="C734" t="str">
            <v>HUBC</v>
          </cell>
          <cell r="D734">
            <v>40184</v>
          </cell>
          <cell r="E734">
            <v>40186</v>
          </cell>
          <cell r="F734">
            <v>1250</v>
          </cell>
          <cell r="G734">
            <v>200</v>
          </cell>
          <cell r="H734">
            <v>1531.26</v>
          </cell>
          <cell r="I734">
            <v>25000</v>
          </cell>
          <cell r="J734">
            <v>32.5</v>
          </cell>
          <cell r="K734">
            <v>812500</v>
          </cell>
          <cell r="L734">
            <v>81.260000000000005</v>
          </cell>
          <cell r="M734">
            <v>30.631989100693431</v>
          </cell>
          <cell r="N734" t="str">
            <v>203840-4201</v>
          </cell>
          <cell r="O734">
            <v>765799.72751733579</v>
          </cell>
          <cell r="P734">
            <v>45450.272482664208</v>
          </cell>
          <cell r="U734">
            <v>810968.74</v>
          </cell>
        </row>
        <row r="735">
          <cell r="C735" t="str">
            <v>HUBC</v>
          </cell>
          <cell r="D735">
            <v>40184</v>
          </cell>
          <cell r="E735">
            <v>40186</v>
          </cell>
          <cell r="F735">
            <v>1500</v>
          </cell>
          <cell r="G735">
            <v>240</v>
          </cell>
          <cell r="H735">
            <v>1837.21</v>
          </cell>
          <cell r="I735">
            <v>30000</v>
          </cell>
          <cell r="J735">
            <v>32.4</v>
          </cell>
          <cell r="K735">
            <v>972000</v>
          </cell>
          <cell r="L735">
            <v>97.21</v>
          </cell>
          <cell r="M735">
            <v>30.631989100693431</v>
          </cell>
          <cell r="N735" t="str">
            <v>203840-4201</v>
          </cell>
          <cell r="O735">
            <v>918959.6730208029</v>
          </cell>
          <cell r="P735">
            <v>51540.326979197096</v>
          </cell>
          <cell r="U735">
            <v>970162.79</v>
          </cell>
        </row>
        <row r="736">
          <cell r="C736" t="str">
            <v>KAPCO</v>
          </cell>
          <cell r="D736">
            <v>40184</v>
          </cell>
          <cell r="E736">
            <v>40186</v>
          </cell>
          <cell r="F736">
            <v>1680</v>
          </cell>
          <cell r="G736">
            <v>268.8</v>
          </cell>
          <cell r="H736">
            <v>2106.6999999999998</v>
          </cell>
          <cell r="I736">
            <v>33600</v>
          </cell>
          <cell r="J736">
            <v>46.993303571428569</v>
          </cell>
          <cell r="K736">
            <v>1578975</v>
          </cell>
          <cell r="L736">
            <v>157.9</v>
          </cell>
          <cell r="M736">
            <v>45.806175567567571</v>
          </cell>
          <cell r="N736" t="str">
            <v>205443-4201</v>
          </cell>
          <cell r="O736">
            <v>1539087.4990702705</v>
          </cell>
          <cell r="P736">
            <v>38207.500929729504</v>
          </cell>
          <cell r="U736">
            <v>1576868.3</v>
          </cell>
        </row>
        <row r="737">
          <cell r="G737">
            <v>2468.79</v>
          </cell>
          <cell r="H737">
            <v>19458.7075</v>
          </cell>
          <cell r="K737">
            <v>10170598.657499999</v>
          </cell>
          <cell r="L737">
            <v>1559.9800000000002</v>
          </cell>
        </row>
        <row r="739">
          <cell r="C739" t="str">
            <v>LUCK</v>
          </cell>
          <cell r="D739">
            <v>40185</v>
          </cell>
          <cell r="E739">
            <v>40189</v>
          </cell>
          <cell r="F739">
            <v>500</v>
          </cell>
          <cell r="G739">
            <v>80</v>
          </cell>
          <cell r="H739">
            <v>580</v>
          </cell>
          <cell r="K739">
            <v>-692460</v>
          </cell>
          <cell r="Q739">
            <v>10000</v>
          </cell>
          <cell r="R739" t="str">
            <v>208078-4201</v>
          </cell>
          <cell r="S739">
            <v>69.296000000000006</v>
          </cell>
          <cell r="T739">
            <v>692960</v>
          </cell>
          <cell r="U739">
            <v>-693040</v>
          </cell>
        </row>
        <row r="740">
          <cell r="C740" t="str">
            <v>LUCK</v>
          </cell>
          <cell r="D740">
            <v>40185</v>
          </cell>
          <cell r="E740">
            <v>40189</v>
          </cell>
          <cell r="F740">
            <v>500</v>
          </cell>
          <cell r="G740">
            <v>80</v>
          </cell>
          <cell r="H740">
            <v>580</v>
          </cell>
          <cell r="K740">
            <v>-685490</v>
          </cell>
          <cell r="Q740">
            <v>10000</v>
          </cell>
          <cell r="R740" t="str">
            <v>208078-4201</v>
          </cell>
          <cell r="S740">
            <v>68.599000000000004</v>
          </cell>
          <cell r="T740">
            <v>685990</v>
          </cell>
          <cell r="U740">
            <v>-686070</v>
          </cell>
        </row>
        <row r="741">
          <cell r="C741" t="str">
            <v>ENGRO</v>
          </cell>
          <cell r="D741">
            <v>40185</v>
          </cell>
          <cell r="E741">
            <v>40189</v>
          </cell>
          <cell r="F741">
            <v>1000</v>
          </cell>
          <cell r="G741">
            <v>160</v>
          </cell>
          <cell r="H741">
            <v>1160</v>
          </cell>
          <cell r="K741">
            <v>-1898090.3</v>
          </cell>
          <cell r="Q741">
            <v>10000</v>
          </cell>
          <cell r="R741" t="str">
            <v>203807-4201</v>
          </cell>
          <cell r="S741">
            <v>189.90903</v>
          </cell>
          <cell r="T741">
            <v>1899090.3</v>
          </cell>
          <cell r="U741">
            <v>-1899250.3</v>
          </cell>
        </row>
        <row r="742">
          <cell r="C742" t="str">
            <v>NBP</v>
          </cell>
          <cell r="D742">
            <v>40185</v>
          </cell>
          <cell r="E742">
            <v>40189</v>
          </cell>
          <cell r="F742">
            <v>500</v>
          </cell>
          <cell r="G742">
            <v>80</v>
          </cell>
          <cell r="H742">
            <v>580</v>
          </cell>
          <cell r="K742">
            <v>-793910.03</v>
          </cell>
          <cell r="Q742">
            <v>10000</v>
          </cell>
          <cell r="R742" t="str">
            <v>203882-4201</v>
          </cell>
          <cell r="S742">
            <v>79.441003000000009</v>
          </cell>
          <cell r="T742">
            <v>794410.03</v>
          </cell>
          <cell r="U742">
            <v>-794490.03</v>
          </cell>
        </row>
        <row r="743">
          <cell r="C743" t="str">
            <v>EFUG</v>
          </cell>
          <cell r="D743">
            <v>40185</v>
          </cell>
          <cell r="E743">
            <v>40189</v>
          </cell>
          <cell r="F743">
            <v>500</v>
          </cell>
          <cell r="G743">
            <v>80</v>
          </cell>
          <cell r="H743">
            <v>678.52</v>
          </cell>
          <cell r="I743">
            <v>10000</v>
          </cell>
          <cell r="J743">
            <v>98.515389999999996</v>
          </cell>
          <cell r="K743">
            <v>985153.9</v>
          </cell>
          <cell r="L743">
            <v>98.52</v>
          </cell>
          <cell r="M743">
            <v>110.56529859999999</v>
          </cell>
          <cell r="N743" t="str">
            <v>212059-4201</v>
          </cell>
          <cell r="O743">
            <v>1105652.9859999998</v>
          </cell>
          <cell r="P743">
            <v>-120999.08599999978</v>
          </cell>
          <cell r="U743">
            <v>984475.38</v>
          </cell>
        </row>
        <row r="744">
          <cell r="C744" t="str">
            <v>HUBC</v>
          </cell>
          <cell r="D744">
            <v>40185</v>
          </cell>
          <cell r="E744">
            <v>40189</v>
          </cell>
          <cell r="F744">
            <v>500</v>
          </cell>
          <cell r="G744">
            <v>80</v>
          </cell>
          <cell r="H744">
            <v>612.32000000000005</v>
          </cell>
          <cell r="I744">
            <v>10000</v>
          </cell>
          <cell r="J744">
            <v>32.310949999999998</v>
          </cell>
          <cell r="K744">
            <v>323109.5</v>
          </cell>
          <cell r="L744">
            <v>32.32</v>
          </cell>
          <cell r="M744">
            <v>30.631989100693421</v>
          </cell>
          <cell r="N744" t="str">
            <v>203840-4201</v>
          </cell>
          <cell r="O744">
            <v>306319.89100693422</v>
          </cell>
          <cell r="P744">
            <v>16289.608993065776</v>
          </cell>
          <cell r="U744">
            <v>322497.18</v>
          </cell>
        </row>
        <row r="745">
          <cell r="C745" t="str">
            <v>PPL</v>
          </cell>
          <cell r="D745">
            <v>40185</v>
          </cell>
          <cell r="E745">
            <v>40189</v>
          </cell>
          <cell r="F745">
            <v>1000</v>
          </cell>
          <cell r="G745">
            <v>160</v>
          </cell>
          <cell r="H745">
            <v>1359.26</v>
          </cell>
          <cell r="I745">
            <v>10000</v>
          </cell>
          <cell r="J745">
            <v>199.2602</v>
          </cell>
          <cell r="K745">
            <v>1992602</v>
          </cell>
          <cell r="L745">
            <v>199.26</v>
          </cell>
          <cell r="M745">
            <v>195.36707605128214</v>
          </cell>
          <cell r="N745" t="str">
            <v>204498-4201</v>
          </cell>
          <cell r="O745">
            <v>1953670.7605128214</v>
          </cell>
          <cell r="P745">
            <v>37931.239487178624</v>
          </cell>
          <cell r="U745">
            <v>1991242.74</v>
          </cell>
        </row>
        <row r="746">
          <cell r="C746" t="str">
            <v>PPL</v>
          </cell>
          <cell r="D746">
            <v>40185</v>
          </cell>
          <cell r="E746">
            <v>40189</v>
          </cell>
          <cell r="F746">
            <v>4000</v>
          </cell>
          <cell r="G746">
            <v>640</v>
          </cell>
          <cell r="H746">
            <v>5240.09</v>
          </cell>
          <cell r="I746">
            <v>30000</v>
          </cell>
          <cell r="J746">
            <v>200.03186666666667</v>
          </cell>
          <cell r="K746">
            <v>6000956</v>
          </cell>
          <cell r="L746">
            <v>600.09</v>
          </cell>
          <cell r="M746">
            <v>195.36707605128214</v>
          </cell>
          <cell r="N746" t="str">
            <v>204498-4201</v>
          </cell>
          <cell r="O746">
            <v>5861012.2815384641</v>
          </cell>
          <cell r="P746">
            <v>135943.71846153587</v>
          </cell>
          <cell r="U746">
            <v>5995715.9100000001</v>
          </cell>
        </row>
        <row r="747">
          <cell r="C747" t="str">
            <v>KAPCO</v>
          </cell>
          <cell r="D747">
            <v>40185</v>
          </cell>
          <cell r="E747">
            <v>40189</v>
          </cell>
          <cell r="F747">
            <v>500</v>
          </cell>
          <cell r="G747">
            <v>80</v>
          </cell>
          <cell r="H747">
            <v>626.75</v>
          </cell>
          <cell r="I747">
            <v>10000</v>
          </cell>
          <cell r="J747">
            <v>46.752499999999998</v>
          </cell>
          <cell r="K747">
            <v>467525</v>
          </cell>
          <cell r="L747">
            <v>46.75</v>
          </cell>
          <cell r="M747">
            <v>45.806175567567564</v>
          </cell>
          <cell r="N747" t="str">
            <v>205443-4201</v>
          </cell>
          <cell r="O747">
            <v>458061.75567567564</v>
          </cell>
          <cell r="P747">
            <v>8963.2443243243615</v>
          </cell>
          <cell r="U747">
            <v>466898.25</v>
          </cell>
        </row>
        <row r="748">
          <cell r="C748" t="str">
            <v>KAPCO</v>
          </cell>
          <cell r="D748">
            <v>40185</v>
          </cell>
          <cell r="E748">
            <v>40189</v>
          </cell>
          <cell r="F748">
            <v>145</v>
          </cell>
          <cell r="G748">
            <v>23.2</v>
          </cell>
          <cell r="H748">
            <v>181.82</v>
          </cell>
          <cell r="I748">
            <v>2900</v>
          </cell>
          <cell r="J748">
            <v>47.036206896551725</v>
          </cell>
          <cell r="K748">
            <v>136405</v>
          </cell>
          <cell r="L748">
            <v>13.62</v>
          </cell>
          <cell r="M748">
            <v>45.806175567567564</v>
          </cell>
          <cell r="N748" t="str">
            <v>205443-4201</v>
          </cell>
          <cell r="O748">
            <v>132837.90914594595</v>
          </cell>
          <cell r="P748">
            <v>3422.0908540540431</v>
          </cell>
          <cell r="U748">
            <v>136223.18</v>
          </cell>
        </row>
        <row r="749">
          <cell r="C749" t="str">
            <v>KAPCO</v>
          </cell>
          <cell r="D749">
            <v>40185</v>
          </cell>
          <cell r="E749">
            <v>40189</v>
          </cell>
          <cell r="F749">
            <v>1320</v>
          </cell>
          <cell r="G749">
            <v>211.2</v>
          </cell>
          <cell r="H749">
            <v>1654.18</v>
          </cell>
          <cell r="I749">
            <v>26400</v>
          </cell>
          <cell r="J749">
            <v>46.570085227272727</v>
          </cell>
          <cell r="K749">
            <v>1229450.25</v>
          </cell>
          <cell r="L749">
            <v>122.98</v>
          </cell>
          <cell r="M749">
            <v>45.806175567567564</v>
          </cell>
          <cell r="N749" t="str">
            <v>205443-4201</v>
          </cell>
          <cell r="O749">
            <v>1209283.0349837837</v>
          </cell>
          <cell r="P749">
            <v>18847.21501621632</v>
          </cell>
          <cell r="U749">
            <v>1227796.07</v>
          </cell>
        </row>
        <row r="750">
          <cell r="G750">
            <v>1674.4</v>
          </cell>
          <cell r="H750">
            <v>13252.94</v>
          </cell>
          <cell r="K750">
            <v>7065251.3200000003</v>
          </cell>
          <cell r="L750">
            <v>1113.54</v>
          </cell>
        </row>
        <row r="752">
          <cell r="C752" t="str">
            <v>UBL</v>
          </cell>
          <cell r="D752">
            <v>40186</v>
          </cell>
          <cell r="E752">
            <v>40190</v>
          </cell>
          <cell r="F752">
            <v>1000</v>
          </cell>
          <cell r="G752">
            <v>160</v>
          </cell>
          <cell r="H752">
            <v>1160</v>
          </cell>
          <cell r="K752">
            <v>-628943</v>
          </cell>
          <cell r="Q752">
            <v>10000</v>
          </cell>
          <cell r="R752" t="str">
            <v>206407-4201</v>
          </cell>
          <cell r="S752">
            <v>62.994300000000003</v>
          </cell>
          <cell r="T752">
            <v>629943</v>
          </cell>
          <cell r="U752">
            <v>-630103</v>
          </cell>
        </row>
        <row r="753">
          <cell r="C753" t="str">
            <v>UBL</v>
          </cell>
          <cell r="D753">
            <v>40186</v>
          </cell>
          <cell r="E753">
            <v>40190</v>
          </cell>
          <cell r="F753">
            <v>250</v>
          </cell>
          <cell r="G753">
            <v>40</v>
          </cell>
          <cell r="H753">
            <v>290</v>
          </cell>
          <cell r="K753">
            <v>-312500</v>
          </cell>
          <cell r="Q753">
            <v>5000</v>
          </cell>
          <cell r="R753" t="str">
            <v>206407-4201</v>
          </cell>
          <cell r="S753">
            <v>62.55</v>
          </cell>
          <cell r="T753">
            <v>312750</v>
          </cell>
          <cell r="U753">
            <v>-312790</v>
          </cell>
        </row>
        <row r="754">
          <cell r="C754" t="str">
            <v>ICI</v>
          </cell>
          <cell r="D754">
            <v>40186</v>
          </cell>
          <cell r="E754">
            <v>40190</v>
          </cell>
          <cell r="F754">
            <v>1100</v>
          </cell>
          <cell r="G754">
            <v>176</v>
          </cell>
          <cell r="H754">
            <v>1474.08</v>
          </cell>
          <cell r="I754">
            <v>11000</v>
          </cell>
          <cell r="J754">
            <v>180.07</v>
          </cell>
          <cell r="K754">
            <v>1980770</v>
          </cell>
          <cell r="L754">
            <v>198.08</v>
          </cell>
          <cell r="M754">
            <v>176.59167868852461</v>
          </cell>
          <cell r="N754" t="str">
            <v>208116-4201</v>
          </cell>
          <cell r="O754">
            <v>1942508.4655737707</v>
          </cell>
          <cell r="P754">
            <v>37161.534426229307</v>
          </cell>
          <cell r="U754">
            <v>1979295.92</v>
          </cell>
        </row>
        <row r="755">
          <cell r="C755" t="str">
            <v>PPL</v>
          </cell>
          <cell r="D755">
            <v>40186</v>
          </cell>
          <cell r="E755">
            <v>40190</v>
          </cell>
          <cell r="F755">
            <v>750</v>
          </cell>
          <cell r="G755">
            <v>120</v>
          </cell>
          <cell r="H755">
            <v>970.22</v>
          </cell>
          <cell r="I755">
            <v>5000</v>
          </cell>
          <cell r="J755">
            <v>200.45</v>
          </cell>
          <cell r="K755">
            <v>1002250</v>
          </cell>
          <cell r="L755">
            <v>100.22</v>
          </cell>
          <cell r="M755">
            <v>195.36707605128214</v>
          </cell>
          <cell r="N755" t="str">
            <v>204498-4201</v>
          </cell>
          <cell r="O755">
            <v>976835.38025641069</v>
          </cell>
          <cell r="P755">
            <v>24664.619743589312</v>
          </cell>
          <cell r="U755">
            <v>1001279.78</v>
          </cell>
        </row>
        <row r="756">
          <cell r="C756" t="str">
            <v>PPL</v>
          </cell>
          <cell r="D756">
            <v>40186</v>
          </cell>
          <cell r="E756">
            <v>40190</v>
          </cell>
          <cell r="F756">
            <v>3000</v>
          </cell>
          <cell r="G756">
            <v>480</v>
          </cell>
          <cell r="H756">
            <v>3880</v>
          </cell>
          <cell r="I756">
            <v>20000</v>
          </cell>
          <cell r="J756">
            <v>200</v>
          </cell>
          <cell r="K756">
            <v>4000000</v>
          </cell>
          <cell r="L756">
            <v>400</v>
          </cell>
          <cell r="M756">
            <v>195.36707605128214</v>
          </cell>
          <cell r="N756" t="str">
            <v>204498-4201</v>
          </cell>
          <cell r="O756">
            <v>3907341.5210256428</v>
          </cell>
          <cell r="P756">
            <v>89658.478974357247</v>
          </cell>
          <cell r="U756">
            <v>3996120</v>
          </cell>
        </row>
        <row r="757">
          <cell r="C757" t="str">
            <v>KAPCO</v>
          </cell>
          <cell r="D757">
            <v>40186</v>
          </cell>
          <cell r="E757">
            <v>40190</v>
          </cell>
          <cell r="F757">
            <v>1250</v>
          </cell>
          <cell r="G757">
            <v>200</v>
          </cell>
          <cell r="H757">
            <v>1569.01</v>
          </cell>
          <cell r="I757">
            <v>25000</v>
          </cell>
          <cell r="J757">
            <v>47.601039999999998</v>
          </cell>
          <cell r="K757">
            <v>1190026</v>
          </cell>
          <cell r="L757">
            <v>119.01</v>
          </cell>
          <cell r="M757">
            <v>45.806175567567571</v>
          </cell>
          <cell r="N757" t="str">
            <v>205443-4201</v>
          </cell>
          <cell r="O757">
            <v>1145154.3891891893</v>
          </cell>
          <cell r="P757">
            <v>43621.6108108107</v>
          </cell>
          <cell r="U757">
            <v>1188456.99</v>
          </cell>
        </row>
        <row r="758">
          <cell r="C758" t="str">
            <v>KAPCO</v>
          </cell>
          <cell r="D758">
            <v>40186</v>
          </cell>
          <cell r="E758">
            <v>40190</v>
          </cell>
          <cell r="F758">
            <v>600</v>
          </cell>
          <cell r="G758">
            <v>96</v>
          </cell>
          <cell r="H758">
            <v>753.83</v>
          </cell>
          <cell r="I758">
            <v>12000</v>
          </cell>
          <cell r="J758">
            <v>48.25</v>
          </cell>
          <cell r="K758">
            <v>579000</v>
          </cell>
          <cell r="L758">
            <v>57.83</v>
          </cell>
          <cell r="M758">
            <v>45.806175567567571</v>
          </cell>
          <cell r="N758" t="str">
            <v>205443-4201</v>
          </cell>
          <cell r="O758">
            <v>549674.10681081086</v>
          </cell>
          <cell r="P758">
            <v>28725.893189189141</v>
          </cell>
          <cell r="U758">
            <v>578246.17000000004</v>
          </cell>
        </row>
        <row r="759">
          <cell r="G759">
            <v>1272</v>
          </cell>
          <cell r="H759">
            <v>10097.14</v>
          </cell>
          <cell r="K759">
            <v>7810603</v>
          </cell>
          <cell r="L759">
            <v>875.14</v>
          </cell>
        </row>
        <row r="761">
          <cell r="C761" t="str">
            <v>PSMC</v>
          </cell>
          <cell r="D761">
            <v>40189</v>
          </cell>
          <cell r="E761">
            <v>40191</v>
          </cell>
          <cell r="F761">
            <v>2500</v>
          </cell>
          <cell r="G761">
            <v>400</v>
          </cell>
          <cell r="H761">
            <v>2900</v>
          </cell>
          <cell r="K761">
            <v>-2542245.7000000002</v>
          </cell>
          <cell r="Q761">
            <v>25000</v>
          </cell>
          <cell r="R761" t="str">
            <v>213306-4201</v>
          </cell>
          <cell r="S761">
            <v>101.78982800000001</v>
          </cell>
          <cell r="T761">
            <v>2544745.7000000002</v>
          </cell>
          <cell r="U761">
            <v>-2545145.7000000002</v>
          </cell>
        </row>
        <row r="762">
          <cell r="C762" t="str">
            <v>ENGRO</v>
          </cell>
          <cell r="D762">
            <v>40189</v>
          </cell>
          <cell r="E762">
            <v>40191</v>
          </cell>
          <cell r="F762">
            <v>1500</v>
          </cell>
          <cell r="G762">
            <v>240</v>
          </cell>
          <cell r="H762">
            <v>1740</v>
          </cell>
          <cell r="K762">
            <v>-2945644.7</v>
          </cell>
          <cell r="Q762">
            <v>15000</v>
          </cell>
          <cell r="R762" t="str">
            <v>203807-4201</v>
          </cell>
          <cell r="S762">
            <v>196.47631333333334</v>
          </cell>
          <cell r="T762">
            <v>2947144.7</v>
          </cell>
          <cell r="U762">
            <v>-2947384.7</v>
          </cell>
        </row>
        <row r="763">
          <cell r="C763" t="str">
            <v>UBL</v>
          </cell>
          <cell r="D763">
            <v>40189</v>
          </cell>
          <cell r="E763">
            <v>40191</v>
          </cell>
          <cell r="F763">
            <v>500</v>
          </cell>
          <cell r="G763">
            <v>80</v>
          </cell>
          <cell r="H763">
            <v>580</v>
          </cell>
          <cell r="K763">
            <v>-636939</v>
          </cell>
          <cell r="Q763">
            <v>10000</v>
          </cell>
          <cell r="R763" t="str">
            <v>206407-4201</v>
          </cell>
          <cell r="S763">
            <v>63.743899999999996</v>
          </cell>
          <cell r="T763">
            <v>637439</v>
          </cell>
          <cell r="U763">
            <v>-637519</v>
          </cell>
        </row>
        <row r="764">
          <cell r="C764" t="str">
            <v>EFUG</v>
          </cell>
          <cell r="D764">
            <v>40189</v>
          </cell>
          <cell r="E764">
            <v>40191</v>
          </cell>
          <cell r="F764">
            <v>300</v>
          </cell>
          <cell r="G764">
            <v>48</v>
          </cell>
          <cell r="H764">
            <v>378.46</v>
          </cell>
          <cell r="I764">
            <v>3000</v>
          </cell>
          <cell r="J764">
            <v>101.53350333333334</v>
          </cell>
          <cell r="K764">
            <v>304600.51</v>
          </cell>
          <cell r="L764">
            <v>30.46</v>
          </cell>
          <cell r="M764">
            <v>110.56529860000002</v>
          </cell>
          <cell r="N764" t="str">
            <v>212059-4201</v>
          </cell>
          <cell r="O764">
            <v>331695.89580000006</v>
          </cell>
          <cell r="P764">
            <v>-27395.385800000047</v>
          </cell>
          <cell r="U764">
            <v>304222.05</v>
          </cell>
        </row>
        <row r="765">
          <cell r="C765" t="str">
            <v>PPL</v>
          </cell>
          <cell r="D765">
            <v>40189</v>
          </cell>
          <cell r="E765">
            <v>40191</v>
          </cell>
          <cell r="F765">
            <v>1000</v>
          </cell>
          <cell r="G765">
            <v>160</v>
          </cell>
          <cell r="H765">
            <v>1358</v>
          </cell>
          <cell r="I765">
            <v>10000</v>
          </cell>
          <cell r="J765">
            <v>198</v>
          </cell>
          <cell r="K765">
            <v>1980000</v>
          </cell>
          <cell r="L765">
            <v>198</v>
          </cell>
          <cell r="M765">
            <v>195.36707605128203</v>
          </cell>
          <cell r="N765" t="str">
            <v>204498-4201</v>
          </cell>
          <cell r="O765">
            <v>1953670.7605128202</v>
          </cell>
          <cell r="P765">
            <v>25329.239487179788</v>
          </cell>
          <cell r="U765">
            <v>1978642</v>
          </cell>
        </row>
        <row r="766">
          <cell r="C766" t="str">
            <v>ICI</v>
          </cell>
          <cell r="D766">
            <v>40189</v>
          </cell>
          <cell r="E766">
            <v>40191</v>
          </cell>
          <cell r="F766">
            <v>4500</v>
          </cell>
          <cell r="G766">
            <v>720</v>
          </cell>
          <cell r="H766">
            <v>6043.64</v>
          </cell>
          <cell r="I766">
            <v>45000</v>
          </cell>
          <cell r="J766">
            <v>183.02497866666667</v>
          </cell>
          <cell r="K766">
            <v>8236124.04</v>
          </cell>
          <cell r="L766">
            <v>823.64</v>
          </cell>
          <cell r="M766">
            <v>176.59167868852458</v>
          </cell>
          <cell r="N766" t="str">
            <v>208116-4201</v>
          </cell>
          <cell r="O766">
            <v>7946625.5409836061</v>
          </cell>
          <cell r="P766">
            <v>284998.49901639391</v>
          </cell>
          <cell r="U766">
            <v>8230080.4000000004</v>
          </cell>
        </row>
        <row r="767">
          <cell r="G767">
            <v>1648</v>
          </cell>
          <cell r="H767">
            <v>13000.1</v>
          </cell>
          <cell r="K767">
            <v>4395895.1499999994</v>
          </cell>
          <cell r="L767">
            <v>1052.0999999999999</v>
          </cell>
        </row>
        <row r="769">
          <cell r="C769" t="str">
            <v>PSMC</v>
          </cell>
          <cell r="D769">
            <v>40190</v>
          </cell>
          <cell r="E769">
            <v>40192</v>
          </cell>
          <cell r="F769">
            <v>1928.125</v>
          </cell>
          <cell r="G769">
            <v>308.5</v>
          </cell>
          <cell r="H769">
            <v>2236.625</v>
          </cell>
          <cell r="K769">
            <v>-2006107.5649999999</v>
          </cell>
          <cell r="Q769">
            <v>20000</v>
          </cell>
          <cell r="R769" t="str">
            <v>213306-4201</v>
          </cell>
          <cell r="S769">
            <v>100.40178449999999</v>
          </cell>
          <cell r="T769">
            <v>2008035.69</v>
          </cell>
          <cell r="U769">
            <v>-2008344.19</v>
          </cell>
        </row>
        <row r="770">
          <cell r="C770" t="str">
            <v>ENGRO</v>
          </cell>
          <cell r="D770">
            <v>40190</v>
          </cell>
          <cell r="E770">
            <v>40192</v>
          </cell>
          <cell r="F770">
            <v>200</v>
          </cell>
          <cell r="G770">
            <v>32</v>
          </cell>
          <cell r="H770">
            <v>232</v>
          </cell>
          <cell r="K770">
            <v>-384850</v>
          </cell>
          <cell r="Q770">
            <v>2000</v>
          </cell>
          <cell r="R770" t="str">
            <v>203807-4201</v>
          </cell>
          <cell r="S770">
            <v>192.52500000000001</v>
          </cell>
          <cell r="T770">
            <v>385050</v>
          </cell>
          <cell r="U770">
            <v>-385082</v>
          </cell>
        </row>
        <row r="771">
          <cell r="C771" t="str">
            <v>HUBC</v>
          </cell>
          <cell r="D771">
            <v>40190</v>
          </cell>
          <cell r="E771">
            <v>40192</v>
          </cell>
          <cell r="F771">
            <v>1250</v>
          </cell>
          <cell r="G771">
            <v>200</v>
          </cell>
          <cell r="H771">
            <v>1450</v>
          </cell>
          <cell r="K771">
            <v>-812449</v>
          </cell>
          <cell r="Q771">
            <v>25000</v>
          </cell>
          <cell r="R771" t="str">
            <v>203840-4201</v>
          </cell>
          <cell r="S771">
            <v>32.547960000000003</v>
          </cell>
          <cell r="T771">
            <v>813699</v>
          </cell>
          <cell r="U771">
            <v>-813899</v>
          </cell>
        </row>
        <row r="772">
          <cell r="C772" t="str">
            <v>LUCK</v>
          </cell>
          <cell r="D772">
            <v>40190</v>
          </cell>
          <cell r="E772">
            <v>40192</v>
          </cell>
          <cell r="F772">
            <v>350</v>
          </cell>
          <cell r="G772">
            <v>56</v>
          </cell>
          <cell r="H772">
            <v>406</v>
          </cell>
          <cell r="K772">
            <v>-493458.25</v>
          </cell>
          <cell r="Q772">
            <v>7000</v>
          </cell>
          <cell r="R772" t="str">
            <v>208078-4201</v>
          </cell>
          <cell r="S772">
            <v>70.544035714285712</v>
          </cell>
          <cell r="T772">
            <v>493808.25</v>
          </cell>
          <cell r="U772">
            <v>-493864.25</v>
          </cell>
        </row>
        <row r="773">
          <cell r="G773">
            <v>596.5</v>
          </cell>
          <cell r="H773">
            <v>4324.625</v>
          </cell>
          <cell r="K773">
            <v>-3696864.8149999999</v>
          </cell>
        </row>
        <row r="775">
          <cell r="C775" t="str">
            <v>HUBC</v>
          </cell>
          <cell r="D775">
            <v>40191</v>
          </cell>
          <cell r="E775">
            <v>40193</v>
          </cell>
          <cell r="F775">
            <v>1500</v>
          </cell>
          <cell r="G775">
            <v>240</v>
          </cell>
          <cell r="H775">
            <v>1740</v>
          </cell>
          <cell r="K775">
            <v>-980950</v>
          </cell>
          <cell r="Q775">
            <v>30000</v>
          </cell>
          <cell r="R775" t="str">
            <v>203840-4201</v>
          </cell>
          <cell r="S775">
            <v>32.748333333333335</v>
          </cell>
          <cell r="T775">
            <v>982450</v>
          </cell>
          <cell r="U775">
            <v>-982690</v>
          </cell>
        </row>
        <row r="776">
          <cell r="C776" t="str">
            <v>HUBC</v>
          </cell>
          <cell r="D776">
            <v>40191</v>
          </cell>
          <cell r="E776">
            <v>40193</v>
          </cell>
          <cell r="F776">
            <v>2500</v>
          </cell>
          <cell r="G776">
            <v>400</v>
          </cell>
          <cell r="H776">
            <v>2900</v>
          </cell>
          <cell r="K776">
            <v>-1635000</v>
          </cell>
          <cell r="Q776">
            <v>50000</v>
          </cell>
          <cell r="R776" t="str">
            <v>203840-4201</v>
          </cell>
          <cell r="S776">
            <v>32.75</v>
          </cell>
          <cell r="T776">
            <v>1637500</v>
          </cell>
          <cell r="U776">
            <v>-1637900</v>
          </cell>
        </row>
        <row r="777">
          <cell r="C777" t="str">
            <v>HUBC</v>
          </cell>
          <cell r="D777">
            <v>40191</v>
          </cell>
          <cell r="E777">
            <v>40193</v>
          </cell>
          <cell r="F777">
            <v>2500</v>
          </cell>
          <cell r="G777">
            <v>400</v>
          </cell>
          <cell r="H777">
            <v>2900</v>
          </cell>
          <cell r="K777">
            <v>-1633430</v>
          </cell>
          <cell r="Q777">
            <v>50000</v>
          </cell>
          <cell r="R777" t="str">
            <v>203840-4201</v>
          </cell>
          <cell r="S777">
            <v>32.718600000000002</v>
          </cell>
          <cell r="T777">
            <v>1635930</v>
          </cell>
          <cell r="U777">
            <v>-1636330</v>
          </cell>
        </row>
        <row r="778">
          <cell r="C778" t="str">
            <v>LUCK</v>
          </cell>
          <cell r="D778">
            <v>40191</v>
          </cell>
          <cell r="E778">
            <v>40193</v>
          </cell>
          <cell r="F778">
            <v>250</v>
          </cell>
          <cell r="G778">
            <v>40</v>
          </cell>
          <cell r="H778">
            <v>290</v>
          </cell>
          <cell r="K778">
            <v>-345322</v>
          </cell>
          <cell r="Q778">
            <v>5000</v>
          </cell>
          <cell r="R778" t="str">
            <v>208078-4201</v>
          </cell>
          <cell r="S778">
            <v>69.114400000000003</v>
          </cell>
          <cell r="T778">
            <v>345572</v>
          </cell>
          <cell r="U778">
            <v>-345612</v>
          </cell>
        </row>
        <row r="779">
          <cell r="C779" t="str">
            <v>PPL</v>
          </cell>
          <cell r="D779">
            <v>40191</v>
          </cell>
          <cell r="E779">
            <v>40193</v>
          </cell>
          <cell r="F779">
            <v>500</v>
          </cell>
          <cell r="G779">
            <v>80</v>
          </cell>
          <cell r="H779">
            <v>679.16</v>
          </cell>
          <cell r="I779">
            <v>5000</v>
          </cell>
          <cell r="J779">
            <v>198.3</v>
          </cell>
          <cell r="K779">
            <v>991500</v>
          </cell>
          <cell r="L779">
            <v>99.16</v>
          </cell>
          <cell r="M779">
            <v>195.36707605128228</v>
          </cell>
          <cell r="N779" t="str">
            <v>204498-4201</v>
          </cell>
          <cell r="O779">
            <v>976835.38025641139</v>
          </cell>
          <cell r="P779">
            <v>14164.619743588613</v>
          </cell>
          <cell r="U779">
            <v>990820.84</v>
          </cell>
        </row>
        <row r="780">
          <cell r="C780" t="str">
            <v>EFUG</v>
          </cell>
          <cell r="D780">
            <v>40191</v>
          </cell>
          <cell r="E780">
            <v>40193</v>
          </cell>
          <cell r="F780">
            <v>325</v>
          </cell>
          <cell r="G780">
            <v>52</v>
          </cell>
          <cell r="H780">
            <v>441.52</v>
          </cell>
          <cell r="I780">
            <v>6500</v>
          </cell>
          <cell r="J780">
            <v>99.21406923076924</v>
          </cell>
          <cell r="K780">
            <v>644891.45000000007</v>
          </cell>
          <cell r="L780">
            <v>64.52</v>
          </cell>
          <cell r="M780">
            <v>110.56529860000002</v>
          </cell>
          <cell r="N780" t="str">
            <v>212059-4201</v>
          </cell>
          <cell r="O780">
            <v>718674.44090000016</v>
          </cell>
          <cell r="P780">
            <v>-74107.990900000092</v>
          </cell>
          <cell r="U780">
            <v>644449.93000000005</v>
          </cell>
        </row>
        <row r="781">
          <cell r="C781" t="str">
            <v>ICI</v>
          </cell>
          <cell r="D781">
            <v>40191</v>
          </cell>
          <cell r="E781">
            <v>40193</v>
          </cell>
          <cell r="F781">
            <v>500</v>
          </cell>
          <cell r="G781">
            <v>80</v>
          </cell>
          <cell r="H781">
            <v>673.01</v>
          </cell>
          <cell r="I781">
            <v>5000</v>
          </cell>
          <cell r="J781">
            <v>186.02378000000002</v>
          </cell>
          <cell r="K781">
            <v>930118.9</v>
          </cell>
          <cell r="L781">
            <v>93.01</v>
          </cell>
          <cell r="M781">
            <v>176.59167868852467</v>
          </cell>
          <cell r="N781" t="str">
            <v>208116-4201</v>
          </cell>
          <cell r="O781">
            <v>882958.39344262332</v>
          </cell>
          <cell r="P781">
            <v>46660.506557376706</v>
          </cell>
          <cell r="U781">
            <v>929445.89</v>
          </cell>
        </row>
        <row r="782">
          <cell r="G782">
            <v>1292</v>
          </cell>
          <cell r="H782">
            <v>9623.69</v>
          </cell>
          <cell r="K782">
            <v>-2028191.65</v>
          </cell>
        </row>
        <row r="784">
          <cell r="C784" t="str">
            <v>ENGRO</v>
          </cell>
          <cell r="D784">
            <v>40192</v>
          </cell>
          <cell r="E784">
            <v>40196</v>
          </cell>
          <cell r="F784">
            <v>450</v>
          </cell>
          <cell r="G784">
            <v>72</v>
          </cell>
          <cell r="H784">
            <v>522</v>
          </cell>
          <cell r="J784">
            <v>-193.1</v>
          </cell>
          <cell r="K784">
            <v>-579300</v>
          </cell>
          <cell r="Q784">
            <v>3000</v>
          </cell>
          <cell r="R784" t="str">
            <v>203807-4201</v>
          </cell>
          <cell r="S784">
            <v>193.25</v>
          </cell>
          <cell r="T784">
            <v>579750</v>
          </cell>
          <cell r="U784">
            <v>-579822</v>
          </cell>
        </row>
        <row r="785">
          <cell r="C785" t="str">
            <v>NBP</v>
          </cell>
          <cell r="D785">
            <v>40192</v>
          </cell>
          <cell r="E785">
            <v>40196</v>
          </cell>
          <cell r="F785">
            <v>1500</v>
          </cell>
          <cell r="G785">
            <v>240</v>
          </cell>
          <cell r="H785">
            <v>1740</v>
          </cell>
          <cell r="J785">
            <v>-81</v>
          </cell>
          <cell r="K785">
            <v>-1215000</v>
          </cell>
          <cell r="Q785">
            <v>15000</v>
          </cell>
          <cell r="R785" t="str">
            <v>203882-4201</v>
          </cell>
          <cell r="S785">
            <v>81.099999999999994</v>
          </cell>
          <cell r="T785">
            <v>1216500</v>
          </cell>
          <cell r="U785">
            <v>-1216740</v>
          </cell>
        </row>
        <row r="786">
          <cell r="C786" t="str">
            <v>UBL</v>
          </cell>
          <cell r="D786">
            <v>40192</v>
          </cell>
          <cell r="E786">
            <v>40196</v>
          </cell>
          <cell r="F786">
            <v>1500</v>
          </cell>
          <cell r="G786">
            <v>240</v>
          </cell>
          <cell r="H786">
            <v>1740</v>
          </cell>
          <cell r="J786">
            <v>-63.303866666666664</v>
          </cell>
          <cell r="K786">
            <v>-949558</v>
          </cell>
          <cell r="Q786">
            <v>15000</v>
          </cell>
          <cell r="R786" t="str">
            <v>206407-4201</v>
          </cell>
          <cell r="S786">
            <v>63.403866666666666</v>
          </cell>
          <cell r="T786">
            <v>951058</v>
          </cell>
          <cell r="U786">
            <v>-951298</v>
          </cell>
        </row>
        <row r="787">
          <cell r="C787" t="str">
            <v>LUCK</v>
          </cell>
          <cell r="D787">
            <v>40192</v>
          </cell>
          <cell r="E787">
            <v>40196</v>
          </cell>
          <cell r="F787">
            <v>500</v>
          </cell>
          <cell r="G787">
            <v>80</v>
          </cell>
          <cell r="H787">
            <v>580</v>
          </cell>
          <cell r="K787">
            <v>-699100</v>
          </cell>
          <cell r="Q787">
            <v>10000</v>
          </cell>
          <cell r="R787" t="str">
            <v>208078-4201</v>
          </cell>
          <cell r="S787">
            <v>69.959999999999994</v>
          </cell>
          <cell r="T787">
            <v>699600</v>
          </cell>
          <cell r="U787">
            <v>-699680</v>
          </cell>
        </row>
        <row r="788">
          <cell r="G788">
            <v>632</v>
          </cell>
          <cell r="H788">
            <v>4582</v>
          </cell>
          <cell r="K788">
            <v>-3442958</v>
          </cell>
        </row>
        <row r="790">
          <cell r="C790" t="str">
            <v>HUBC</v>
          </cell>
          <cell r="D790">
            <v>40193</v>
          </cell>
          <cell r="E790">
            <v>40197</v>
          </cell>
          <cell r="F790">
            <v>5000</v>
          </cell>
          <cell r="G790">
            <v>800</v>
          </cell>
          <cell r="H790">
            <v>5800</v>
          </cell>
          <cell r="K790">
            <v>-3300000</v>
          </cell>
          <cell r="Q790">
            <v>100000</v>
          </cell>
          <cell r="R790" t="str">
            <v>203840-4201</v>
          </cell>
          <cell r="S790">
            <v>33.049999999999997</v>
          </cell>
          <cell r="T790">
            <v>3305000</v>
          </cell>
          <cell r="U790">
            <v>-3305800</v>
          </cell>
        </row>
        <row r="791">
          <cell r="C791" t="str">
            <v>ICI</v>
          </cell>
          <cell r="D791">
            <v>40193</v>
          </cell>
          <cell r="E791">
            <v>40197</v>
          </cell>
          <cell r="F791">
            <v>300</v>
          </cell>
          <cell r="G791">
            <v>48</v>
          </cell>
          <cell r="H791">
            <v>348</v>
          </cell>
          <cell r="K791">
            <v>-540000</v>
          </cell>
          <cell r="Q791">
            <v>3000</v>
          </cell>
          <cell r="R791" t="str">
            <v>208116-4201</v>
          </cell>
          <cell r="S791">
            <v>180.1</v>
          </cell>
          <cell r="T791">
            <v>540300</v>
          </cell>
          <cell r="U791">
            <v>-540348</v>
          </cell>
        </row>
        <row r="792">
          <cell r="C792" t="str">
            <v>PPL</v>
          </cell>
          <cell r="D792">
            <v>40193</v>
          </cell>
          <cell r="E792">
            <v>40197</v>
          </cell>
          <cell r="F792">
            <v>1500</v>
          </cell>
          <cell r="G792">
            <v>240</v>
          </cell>
          <cell r="H792">
            <v>1740</v>
          </cell>
          <cell r="K792">
            <v>-2038251.9</v>
          </cell>
          <cell r="Q792">
            <v>10000</v>
          </cell>
          <cell r="R792" t="str">
            <v>204498-4201</v>
          </cell>
          <cell r="S792">
            <v>203.97519</v>
          </cell>
          <cell r="T792">
            <v>2039751.9</v>
          </cell>
          <cell r="U792">
            <v>-2039991.9</v>
          </cell>
        </row>
        <row r="793">
          <cell r="C793" t="str">
            <v>LUCK</v>
          </cell>
          <cell r="D793">
            <v>40193</v>
          </cell>
          <cell r="E793">
            <v>40197</v>
          </cell>
          <cell r="F793">
            <v>400</v>
          </cell>
          <cell r="G793">
            <v>64</v>
          </cell>
          <cell r="H793">
            <v>464</v>
          </cell>
          <cell r="K793">
            <v>-568745</v>
          </cell>
          <cell r="Q793">
            <v>8000</v>
          </cell>
          <cell r="R793" t="str">
            <v>208078-4201</v>
          </cell>
          <cell r="S793">
            <v>71.143124999999998</v>
          </cell>
          <cell r="T793">
            <v>569145</v>
          </cell>
          <cell r="U793">
            <v>-569209</v>
          </cell>
        </row>
        <row r="794">
          <cell r="C794" t="str">
            <v>FFBL</v>
          </cell>
          <cell r="D794">
            <v>40193</v>
          </cell>
          <cell r="E794">
            <v>40197</v>
          </cell>
          <cell r="F794">
            <v>2500</v>
          </cell>
          <cell r="G794">
            <v>400</v>
          </cell>
          <cell r="H794">
            <v>2900</v>
          </cell>
          <cell r="K794">
            <v>-1470770</v>
          </cell>
          <cell r="Q794">
            <v>50000</v>
          </cell>
          <cell r="R794" t="str">
            <v>204269-4201</v>
          </cell>
          <cell r="S794">
            <v>29.465399999999999</v>
          </cell>
          <cell r="T794">
            <v>1473270</v>
          </cell>
          <cell r="U794">
            <v>-1473670</v>
          </cell>
        </row>
        <row r="795">
          <cell r="C795" t="str">
            <v>ICI</v>
          </cell>
          <cell r="D795">
            <v>40193</v>
          </cell>
          <cell r="E795">
            <v>40197</v>
          </cell>
          <cell r="F795">
            <v>1999.9375</v>
          </cell>
          <cell r="G795">
            <v>319.99</v>
          </cell>
          <cell r="H795">
            <v>2319.9274999999998</v>
          </cell>
          <cell r="K795">
            <v>-3582285.4524999997</v>
          </cell>
          <cell r="Q795">
            <v>20000</v>
          </cell>
          <cell r="R795" t="str">
            <v>208116-4201</v>
          </cell>
          <cell r="S795">
            <v>179.21426949999997</v>
          </cell>
          <cell r="T795">
            <v>3584285.3899999997</v>
          </cell>
          <cell r="U795">
            <v>-3584605.38</v>
          </cell>
        </row>
        <row r="796">
          <cell r="C796" t="str">
            <v>PTC</v>
          </cell>
          <cell r="D796">
            <v>40193</v>
          </cell>
          <cell r="E796">
            <v>40197</v>
          </cell>
          <cell r="F796">
            <v>7500</v>
          </cell>
          <cell r="G796">
            <v>1200</v>
          </cell>
          <cell r="H796">
            <v>9003.8700000000008</v>
          </cell>
          <cell r="I796">
            <v>150000</v>
          </cell>
          <cell r="J796">
            <v>20.257333333333332</v>
          </cell>
          <cell r="K796">
            <v>3038600</v>
          </cell>
          <cell r="L796">
            <v>303.87</v>
          </cell>
          <cell r="M796">
            <v>20.186614180789821</v>
          </cell>
          <cell r="N796" t="str">
            <v>203866-4201</v>
          </cell>
          <cell r="O796">
            <v>3027992.1271184729</v>
          </cell>
          <cell r="P796">
            <v>3107.8728815270588</v>
          </cell>
          <cell r="U796">
            <v>3029596.13</v>
          </cell>
        </row>
        <row r="797">
          <cell r="C797" t="str">
            <v>PTC</v>
          </cell>
          <cell r="D797">
            <v>40193</v>
          </cell>
          <cell r="E797">
            <v>40197</v>
          </cell>
          <cell r="F797">
            <v>3750</v>
          </cell>
          <cell r="G797">
            <v>600</v>
          </cell>
          <cell r="H797">
            <v>4501.6400000000003</v>
          </cell>
          <cell r="I797">
            <v>75000</v>
          </cell>
          <cell r="J797">
            <v>20.216666666666665</v>
          </cell>
          <cell r="K797">
            <v>1516250</v>
          </cell>
          <cell r="L797">
            <v>151.63999999999999</v>
          </cell>
          <cell r="M797">
            <v>20.186614180789821</v>
          </cell>
          <cell r="N797" t="str">
            <v>203866-4201</v>
          </cell>
          <cell r="O797">
            <v>1513996.0635592365</v>
          </cell>
          <cell r="P797">
            <v>-1496.0635592364706</v>
          </cell>
          <cell r="U797">
            <v>1511748.36</v>
          </cell>
        </row>
        <row r="798">
          <cell r="C798" t="str">
            <v>PTC</v>
          </cell>
          <cell r="D798">
            <v>40193</v>
          </cell>
          <cell r="E798">
            <v>40197</v>
          </cell>
          <cell r="F798">
            <v>5500</v>
          </cell>
          <cell r="G798">
            <v>880</v>
          </cell>
          <cell r="H798">
            <v>6601.81</v>
          </cell>
          <cell r="I798">
            <v>110000</v>
          </cell>
          <cell r="J798">
            <v>20.163581818181818</v>
          </cell>
          <cell r="K798">
            <v>2217994</v>
          </cell>
          <cell r="L798">
            <v>221.81</v>
          </cell>
          <cell r="M798">
            <v>20.186614180789821</v>
          </cell>
          <cell r="N798" t="str">
            <v>203866-4201</v>
          </cell>
          <cell r="O798">
            <v>2220527.5598868802</v>
          </cell>
          <cell r="P798">
            <v>-8033.559886880219</v>
          </cell>
          <cell r="U798">
            <v>2211392.19</v>
          </cell>
        </row>
        <row r="799">
          <cell r="C799" t="str">
            <v>PTC</v>
          </cell>
          <cell r="D799">
            <v>40193</v>
          </cell>
          <cell r="E799">
            <v>40197</v>
          </cell>
          <cell r="F799">
            <v>6500</v>
          </cell>
          <cell r="G799">
            <v>1040</v>
          </cell>
          <cell r="H799">
            <v>7797.28</v>
          </cell>
          <cell r="I799">
            <v>130000</v>
          </cell>
          <cell r="J799">
            <v>19.789796153846154</v>
          </cell>
          <cell r="K799">
            <v>2572673.5</v>
          </cell>
          <cell r="L799">
            <v>257.27999999999997</v>
          </cell>
          <cell r="M799">
            <v>20.186614180789821</v>
          </cell>
          <cell r="N799" t="str">
            <v>203866-4201</v>
          </cell>
          <cell r="O799">
            <v>2624259.8435026766</v>
          </cell>
          <cell r="P799">
            <v>-58086.34350267658</v>
          </cell>
          <cell r="U799">
            <v>2564876.2200000002</v>
          </cell>
        </row>
        <row r="800">
          <cell r="C800" t="str">
            <v>EFUG</v>
          </cell>
          <cell r="D800">
            <v>40193</v>
          </cell>
          <cell r="E800">
            <v>40197</v>
          </cell>
          <cell r="F800">
            <v>125</v>
          </cell>
          <cell r="G800">
            <v>20</v>
          </cell>
          <cell r="H800">
            <v>169.51</v>
          </cell>
          <cell r="I800">
            <v>2500</v>
          </cell>
          <cell r="J800">
            <v>98.020399999999995</v>
          </cell>
          <cell r="K800">
            <v>245051</v>
          </cell>
          <cell r="L800">
            <v>24.51</v>
          </cell>
          <cell r="M800">
            <v>110.56529860000015</v>
          </cell>
          <cell r="N800" t="str">
            <v>212059-4201</v>
          </cell>
          <cell r="O800">
            <v>276413.24650000036</v>
          </cell>
          <cell r="P800">
            <v>-31487.246500000358</v>
          </cell>
          <cell r="U800">
            <v>244881.49</v>
          </cell>
        </row>
        <row r="801">
          <cell r="G801">
            <v>5611.99</v>
          </cell>
          <cell r="H801">
            <v>41646.037499999999</v>
          </cell>
          <cell r="K801">
            <v>-1909483.8524999991</v>
          </cell>
          <cell r="L801">
            <v>959.1099999999999</v>
          </cell>
        </row>
        <row r="803">
          <cell r="C803" t="str">
            <v>ICI</v>
          </cell>
          <cell r="D803">
            <v>40196</v>
          </cell>
          <cell r="E803">
            <v>40198</v>
          </cell>
          <cell r="F803">
            <v>800</v>
          </cell>
          <cell r="G803">
            <v>128</v>
          </cell>
          <cell r="H803">
            <v>928</v>
          </cell>
          <cell r="K803">
            <v>-1413479.03</v>
          </cell>
          <cell r="Q803">
            <v>8000</v>
          </cell>
          <cell r="R803" t="str">
            <v>208116-4201</v>
          </cell>
          <cell r="S803">
            <v>176.78487874999999</v>
          </cell>
          <cell r="T803">
            <v>1414279.03</v>
          </cell>
          <cell r="U803">
            <v>-1414407.03</v>
          </cell>
        </row>
        <row r="804">
          <cell r="C804" t="str">
            <v>PTC</v>
          </cell>
          <cell r="D804">
            <v>40196</v>
          </cell>
          <cell r="E804">
            <v>40198</v>
          </cell>
          <cell r="F804">
            <v>2500</v>
          </cell>
          <cell r="G804">
            <v>400</v>
          </cell>
          <cell r="H804">
            <v>3002.84</v>
          </cell>
          <cell r="I804">
            <v>50000</v>
          </cell>
          <cell r="J804">
            <v>20.5682142</v>
          </cell>
          <cell r="K804">
            <v>1028410.71</v>
          </cell>
          <cell r="L804">
            <v>102.84</v>
          </cell>
          <cell r="M804">
            <v>20.186614180789821</v>
          </cell>
          <cell r="N804" t="str">
            <v>203866-4201</v>
          </cell>
          <cell r="O804">
            <v>1009330.709039491</v>
          </cell>
          <cell r="P804">
            <v>16580.000960508944</v>
          </cell>
          <cell r="U804">
            <v>1025407.87</v>
          </cell>
        </row>
        <row r="805">
          <cell r="G805">
            <v>528</v>
          </cell>
          <cell r="H805">
            <v>3930.84</v>
          </cell>
          <cell r="K805">
            <v>-385068.32000000007</v>
          </cell>
        </row>
        <row r="807">
          <cell r="C807" t="str">
            <v>UBL</v>
          </cell>
          <cell r="D807">
            <v>40197</v>
          </cell>
          <cell r="E807">
            <v>40199</v>
          </cell>
          <cell r="F807">
            <v>500</v>
          </cell>
          <cell r="G807">
            <v>80</v>
          </cell>
          <cell r="H807">
            <v>580</v>
          </cell>
          <cell r="K807">
            <v>-658395.51</v>
          </cell>
          <cell r="Q807">
            <v>10000</v>
          </cell>
          <cell r="R807" t="str">
            <v>206407-4201</v>
          </cell>
          <cell r="S807">
            <v>65.889550999999997</v>
          </cell>
          <cell r="T807">
            <v>658895.51</v>
          </cell>
          <cell r="U807">
            <v>-658975.51</v>
          </cell>
        </row>
        <row r="808">
          <cell r="C808" t="str">
            <v>NBP</v>
          </cell>
          <cell r="D808">
            <v>40197</v>
          </cell>
          <cell r="E808">
            <v>40199</v>
          </cell>
          <cell r="F808">
            <v>1250</v>
          </cell>
          <cell r="G808">
            <v>200</v>
          </cell>
          <cell r="H808">
            <v>1450</v>
          </cell>
          <cell r="K808">
            <v>-2074590.38</v>
          </cell>
          <cell r="Q808">
            <v>25000</v>
          </cell>
          <cell r="R808" t="str">
            <v>203882-4201</v>
          </cell>
          <cell r="S808">
            <v>83.0336152</v>
          </cell>
          <cell r="T808">
            <v>2075840.38</v>
          </cell>
          <cell r="U808">
            <v>-2076040.38</v>
          </cell>
        </row>
        <row r="809">
          <cell r="C809" t="str">
            <v>ICI</v>
          </cell>
          <cell r="D809">
            <v>40197</v>
          </cell>
          <cell r="E809">
            <v>40199</v>
          </cell>
          <cell r="F809">
            <v>1000</v>
          </cell>
          <cell r="G809">
            <v>160</v>
          </cell>
          <cell r="H809">
            <v>1160</v>
          </cell>
          <cell r="K809">
            <v>-1766000</v>
          </cell>
          <cell r="Q809">
            <v>10000</v>
          </cell>
          <cell r="R809" t="str">
            <v>208116-4201</v>
          </cell>
          <cell r="S809">
            <v>176.7</v>
          </cell>
          <cell r="T809">
            <v>1767000</v>
          </cell>
          <cell r="U809">
            <v>-1767160</v>
          </cell>
        </row>
        <row r="810">
          <cell r="C810" t="str">
            <v>FFBL</v>
          </cell>
          <cell r="D810">
            <v>40197</v>
          </cell>
          <cell r="E810">
            <v>40199</v>
          </cell>
          <cell r="F810">
            <v>2500</v>
          </cell>
          <cell r="G810">
            <v>400</v>
          </cell>
          <cell r="H810">
            <v>3053.13</v>
          </cell>
          <cell r="I810">
            <v>50000</v>
          </cell>
          <cell r="K810">
            <v>1531144.15</v>
          </cell>
          <cell r="L810">
            <v>153.13</v>
          </cell>
          <cell r="M810">
            <v>29.465399999999999</v>
          </cell>
          <cell r="N810" t="str">
            <v>204269-4201</v>
          </cell>
          <cell r="O810">
            <v>1473270</v>
          </cell>
          <cell r="P810">
            <v>55374.149999999907</v>
          </cell>
          <cell r="U810">
            <v>1528091.02</v>
          </cell>
        </row>
        <row r="811">
          <cell r="G811">
            <v>840</v>
          </cell>
          <cell r="H811">
            <v>6243.13</v>
          </cell>
          <cell r="K811">
            <v>-2967841.7399999998</v>
          </cell>
          <cell r="L811">
            <v>153.13</v>
          </cell>
        </row>
        <row r="813">
          <cell r="C813" t="str">
            <v>ICI</v>
          </cell>
          <cell r="D813">
            <v>40198</v>
          </cell>
          <cell r="E813">
            <v>40200</v>
          </cell>
          <cell r="F813">
            <v>900</v>
          </cell>
          <cell r="G813">
            <v>144</v>
          </cell>
          <cell r="H813">
            <v>1044</v>
          </cell>
          <cell r="K813">
            <v>-1560510</v>
          </cell>
          <cell r="Q813">
            <v>9000</v>
          </cell>
          <cell r="R813" t="str">
            <v>208116-4201</v>
          </cell>
          <cell r="S813">
            <v>173.49</v>
          </cell>
          <cell r="T813">
            <v>1561410</v>
          </cell>
          <cell r="U813">
            <v>-1561554</v>
          </cell>
        </row>
        <row r="814">
          <cell r="C814" t="str">
            <v>HUBC</v>
          </cell>
          <cell r="D814">
            <v>40198</v>
          </cell>
          <cell r="E814">
            <v>40200</v>
          </cell>
          <cell r="F814">
            <v>2500</v>
          </cell>
          <cell r="G814">
            <v>400</v>
          </cell>
          <cell r="H814">
            <v>2900</v>
          </cell>
          <cell r="K814">
            <v>-1611708.86</v>
          </cell>
          <cell r="Q814">
            <v>50000</v>
          </cell>
          <cell r="R814" t="str">
            <v>203840-4201</v>
          </cell>
          <cell r="S814">
            <v>32.284177200000002</v>
          </cell>
          <cell r="T814">
            <v>1614208.86</v>
          </cell>
          <cell r="U814">
            <v>-1614608.86</v>
          </cell>
        </row>
        <row r="815">
          <cell r="G815">
            <v>544</v>
          </cell>
          <cell r="H815">
            <v>3944</v>
          </cell>
          <cell r="K815">
            <v>-3172218.8600000003</v>
          </cell>
        </row>
        <row r="817">
          <cell r="C817" t="str">
            <v>ENGRO</v>
          </cell>
          <cell r="D817">
            <v>40199</v>
          </cell>
          <cell r="E817">
            <v>40203</v>
          </cell>
          <cell r="F817">
            <v>439.8125</v>
          </cell>
          <cell r="G817">
            <v>70.37</v>
          </cell>
          <cell r="H817">
            <v>510.1825</v>
          </cell>
          <cell r="K817">
            <v>-830778.1875</v>
          </cell>
          <cell r="Q817">
            <v>4398</v>
          </cell>
          <cell r="R817" t="str">
            <v>203807-4201</v>
          </cell>
          <cell r="S817">
            <v>188.99909049567987</v>
          </cell>
          <cell r="T817">
            <v>831218</v>
          </cell>
          <cell r="U817">
            <v>-831288.37</v>
          </cell>
        </row>
        <row r="818">
          <cell r="C818" t="str">
            <v>KAPCO</v>
          </cell>
          <cell r="D818">
            <v>40199</v>
          </cell>
          <cell r="E818">
            <v>40203</v>
          </cell>
          <cell r="F818">
            <v>894.3125</v>
          </cell>
          <cell r="G818">
            <v>143.09</v>
          </cell>
          <cell r="H818">
            <v>1037.4024999999999</v>
          </cell>
          <cell r="K818">
            <v>-839747.70750000002</v>
          </cell>
          <cell r="Q818">
            <v>17886</v>
          </cell>
          <cell r="R818" t="str">
            <v>205443-4201</v>
          </cell>
          <cell r="S818">
            <v>47.000001118192998</v>
          </cell>
          <cell r="T818">
            <v>840642.02</v>
          </cell>
          <cell r="U818">
            <v>-840785.11</v>
          </cell>
        </row>
        <row r="819">
          <cell r="C819" t="str">
            <v>HUBC</v>
          </cell>
          <cell r="D819">
            <v>40199</v>
          </cell>
          <cell r="E819">
            <v>40203</v>
          </cell>
          <cell r="F819">
            <v>2500</v>
          </cell>
          <cell r="G819">
            <v>400</v>
          </cell>
          <cell r="H819">
            <v>2900</v>
          </cell>
          <cell r="K819">
            <v>-1587500</v>
          </cell>
          <cell r="Q819">
            <v>50000</v>
          </cell>
          <cell r="R819" t="str">
            <v>203840-4201</v>
          </cell>
          <cell r="S819">
            <v>31.8</v>
          </cell>
          <cell r="T819">
            <v>1590000</v>
          </cell>
          <cell r="U819">
            <v>-1590400</v>
          </cell>
        </row>
        <row r="820">
          <cell r="G820">
            <v>613.46</v>
          </cell>
          <cell r="H820">
            <v>4447.585</v>
          </cell>
          <cell r="K820">
            <v>-3258025.895</v>
          </cell>
        </row>
        <row r="822">
          <cell r="C822" t="str">
            <v>APL</v>
          </cell>
          <cell r="D822">
            <v>40204</v>
          </cell>
          <cell r="E822">
            <v>40206</v>
          </cell>
          <cell r="F822">
            <v>2250</v>
          </cell>
          <cell r="G822">
            <v>360</v>
          </cell>
          <cell r="H822">
            <v>2610</v>
          </cell>
          <cell r="K822">
            <v>-5396515.2199999997</v>
          </cell>
          <cell r="Q822">
            <v>15000</v>
          </cell>
          <cell r="R822" t="str">
            <v>204684-4201</v>
          </cell>
          <cell r="S822">
            <v>359.91768133333329</v>
          </cell>
          <cell r="T822">
            <v>5398765.2199999997</v>
          </cell>
          <cell r="U822">
            <v>-5399125.2199999997</v>
          </cell>
        </row>
        <row r="823">
          <cell r="C823" t="str">
            <v>LOTPTA</v>
          </cell>
          <cell r="D823">
            <v>40204</v>
          </cell>
          <cell r="E823">
            <v>40206</v>
          </cell>
          <cell r="F823">
            <v>1075</v>
          </cell>
          <cell r="G823">
            <v>172</v>
          </cell>
          <cell r="H823">
            <v>1247</v>
          </cell>
          <cell r="K823">
            <v>-241850</v>
          </cell>
          <cell r="Q823">
            <v>21500</v>
          </cell>
          <cell r="R823" t="str">
            <v>212270-4201</v>
          </cell>
          <cell r="S823">
            <v>11.298837209302325</v>
          </cell>
          <cell r="T823">
            <v>242925</v>
          </cell>
          <cell r="U823">
            <v>-243097</v>
          </cell>
        </row>
        <row r="824">
          <cell r="C824" t="str">
            <v>LOTPTA</v>
          </cell>
          <cell r="D824">
            <v>40204</v>
          </cell>
          <cell r="E824">
            <v>40206</v>
          </cell>
          <cell r="F824">
            <v>2500</v>
          </cell>
          <cell r="G824">
            <v>400</v>
          </cell>
          <cell r="H824">
            <v>2900</v>
          </cell>
          <cell r="K824">
            <v>-566250</v>
          </cell>
          <cell r="Q824">
            <v>50000</v>
          </cell>
          <cell r="R824" t="str">
            <v>212270-4201</v>
          </cell>
          <cell r="S824">
            <v>11.375</v>
          </cell>
          <cell r="T824">
            <v>568750</v>
          </cell>
          <cell r="U824">
            <v>-569150</v>
          </cell>
        </row>
        <row r="825">
          <cell r="C825" t="str">
            <v>LOTPTA</v>
          </cell>
          <cell r="D825">
            <v>40204</v>
          </cell>
          <cell r="E825">
            <v>40206</v>
          </cell>
          <cell r="F825">
            <v>10000</v>
          </cell>
          <cell r="G825">
            <v>1600</v>
          </cell>
          <cell r="H825">
            <v>11600</v>
          </cell>
          <cell r="K825">
            <v>-2268695.59</v>
          </cell>
          <cell r="Q825">
            <v>200000</v>
          </cell>
          <cell r="R825" t="str">
            <v>212270-4201</v>
          </cell>
          <cell r="S825">
            <v>11.393477949999999</v>
          </cell>
          <cell r="T825">
            <v>2278695.59</v>
          </cell>
          <cell r="U825">
            <v>-2280295.59</v>
          </cell>
        </row>
        <row r="826">
          <cell r="C826" t="str">
            <v>LOTPTA</v>
          </cell>
          <cell r="D826">
            <v>40204</v>
          </cell>
          <cell r="E826">
            <v>40206</v>
          </cell>
          <cell r="F826">
            <v>2500</v>
          </cell>
          <cell r="G826">
            <v>400</v>
          </cell>
          <cell r="H826">
            <v>2900</v>
          </cell>
          <cell r="K826">
            <v>-570000</v>
          </cell>
          <cell r="Q826">
            <v>50000</v>
          </cell>
          <cell r="R826" t="str">
            <v>212270-4201</v>
          </cell>
          <cell r="S826">
            <v>11.45</v>
          </cell>
          <cell r="T826">
            <v>572500</v>
          </cell>
          <cell r="U826">
            <v>-572900</v>
          </cell>
        </row>
        <row r="827">
          <cell r="C827" t="str">
            <v>NBP</v>
          </cell>
          <cell r="D827">
            <v>40204</v>
          </cell>
          <cell r="E827">
            <v>40206</v>
          </cell>
          <cell r="F827">
            <v>90.375</v>
          </cell>
          <cell r="G827">
            <v>14.46</v>
          </cell>
          <cell r="H827">
            <v>104.83500000000001</v>
          </cell>
          <cell r="K827">
            <v>-146366.97500000001</v>
          </cell>
          <cell r="Q827">
            <v>1807</v>
          </cell>
          <cell r="R827" t="str">
            <v>203882-4201</v>
          </cell>
          <cell r="S827">
            <v>81.05</v>
          </cell>
          <cell r="T827">
            <v>146457.35</v>
          </cell>
          <cell r="U827">
            <v>-146471.81</v>
          </cell>
        </row>
        <row r="828">
          <cell r="C828" t="str">
            <v>NBP</v>
          </cell>
          <cell r="D828">
            <v>40204</v>
          </cell>
          <cell r="E828">
            <v>40206</v>
          </cell>
          <cell r="F828">
            <v>2500</v>
          </cell>
          <cell r="G828">
            <v>400</v>
          </cell>
          <cell r="H828">
            <v>2900</v>
          </cell>
          <cell r="K828">
            <v>-4068010.4</v>
          </cell>
          <cell r="Q828">
            <v>50000</v>
          </cell>
          <cell r="R828" t="str">
            <v>203882-4201</v>
          </cell>
          <cell r="S828">
            <v>81.410207999999997</v>
          </cell>
          <cell r="T828">
            <v>4070510.4</v>
          </cell>
          <cell r="U828">
            <v>-4070910.4</v>
          </cell>
        </row>
        <row r="829">
          <cell r="C829" t="str">
            <v>FFC</v>
          </cell>
          <cell r="D829">
            <v>40204</v>
          </cell>
          <cell r="E829">
            <v>40206</v>
          </cell>
          <cell r="F829">
            <v>4500</v>
          </cell>
          <cell r="G829">
            <v>720</v>
          </cell>
          <cell r="H829">
            <v>5710.17</v>
          </cell>
          <cell r="I829">
            <v>45000</v>
          </cell>
          <cell r="J829">
            <v>108.92874444444445</v>
          </cell>
          <cell r="K829">
            <v>4901793.5</v>
          </cell>
          <cell r="L829">
            <v>490.17</v>
          </cell>
          <cell r="M829">
            <v>104.39346761741584</v>
          </cell>
          <cell r="N829" t="str">
            <v>203890-4201</v>
          </cell>
          <cell r="O829">
            <v>4697706.042783713</v>
          </cell>
          <cell r="P829">
            <v>199587.45721628703</v>
          </cell>
          <cell r="U829">
            <v>4896083.33</v>
          </cell>
        </row>
        <row r="830">
          <cell r="G830">
            <v>4066.46</v>
          </cell>
          <cell r="H830">
            <v>29972.004999999997</v>
          </cell>
          <cell r="K830">
            <v>-8355894.6849999987</v>
          </cell>
          <cell r="L830">
            <v>490.17</v>
          </cell>
        </row>
        <row r="832">
          <cell r="C832" t="str">
            <v>UBL</v>
          </cell>
          <cell r="D832">
            <v>40206</v>
          </cell>
          <cell r="E832">
            <v>40210</v>
          </cell>
          <cell r="F832">
            <v>6000</v>
          </cell>
          <cell r="G832">
            <v>960</v>
          </cell>
          <cell r="H832">
            <v>6960</v>
          </cell>
          <cell r="J832">
            <v>-64.936558333333338</v>
          </cell>
          <cell r="K832">
            <v>-7792387</v>
          </cell>
          <cell r="Q832">
            <v>120000</v>
          </cell>
          <cell r="R832" t="str">
            <v>206407-4201</v>
          </cell>
          <cell r="S832">
            <v>64.986558333333335</v>
          </cell>
          <cell r="T832">
            <v>7798387</v>
          </cell>
          <cell r="U832">
            <v>-7799347</v>
          </cell>
        </row>
        <row r="833">
          <cell r="C833" t="str">
            <v>ENGRO</v>
          </cell>
          <cell r="D833">
            <v>40206</v>
          </cell>
          <cell r="E833">
            <v>40210</v>
          </cell>
          <cell r="F833">
            <v>2050</v>
          </cell>
          <cell r="G833">
            <v>328</v>
          </cell>
          <cell r="H833">
            <v>2771.15</v>
          </cell>
          <cell r="I833">
            <v>20500</v>
          </cell>
          <cell r="J833">
            <v>191.77129463414633</v>
          </cell>
          <cell r="K833">
            <v>3931311.54</v>
          </cell>
          <cell r="L833">
            <v>393.15</v>
          </cell>
          <cell r="M833">
            <v>193.09997674283389</v>
          </cell>
          <cell r="N833" t="str">
            <v>203807-4201</v>
          </cell>
          <cell r="O833">
            <v>3958549.5232280949</v>
          </cell>
          <cell r="P833">
            <v>-29287.983228094876</v>
          </cell>
          <cell r="U833">
            <v>3928540.39</v>
          </cell>
        </row>
        <row r="834">
          <cell r="C834" t="str">
            <v>FFC</v>
          </cell>
          <cell r="D834">
            <v>40206</v>
          </cell>
          <cell r="E834">
            <v>40210</v>
          </cell>
          <cell r="F834">
            <v>5000</v>
          </cell>
          <cell r="G834">
            <v>800</v>
          </cell>
          <cell r="H834">
            <v>6333.57</v>
          </cell>
          <cell r="I834">
            <v>50000</v>
          </cell>
          <cell r="J834">
            <v>106.714635</v>
          </cell>
          <cell r="K834">
            <v>5335731.75</v>
          </cell>
          <cell r="L834">
            <v>533.57000000000005</v>
          </cell>
          <cell r="M834">
            <v>104.39346761741569</v>
          </cell>
          <cell r="N834" t="str">
            <v>203890-4201</v>
          </cell>
          <cell r="O834">
            <v>5219673.3808707846</v>
          </cell>
          <cell r="P834">
            <v>111058.36912921537</v>
          </cell>
          <cell r="U834">
            <v>5329398.18</v>
          </cell>
        </row>
        <row r="835">
          <cell r="G835">
            <v>2088</v>
          </cell>
          <cell r="H835">
            <v>16064.72</v>
          </cell>
          <cell r="K835">
            <v>1474656.29</v>
          </cell>
          <cell r="L835">
            <v>926.72</v>
          </cell>
        </row>
        <row r="837">
          <cell r="C837" t="str">
            <v>ENGRO</v>
          </cell>
          <cell r="D837">
            <v>40213</v>
          </cell>
          <cell r="E837">
            <v>40218</v>
          </cell>
          <cell r="F837">
            <v>1389.75</v>
          </cell>
          <cell r="G837">
            <v>222.36</v>
          </cell>
          <cell r="H837">
            <v>1885.9900000000002</v>
          </cell>
          <cell r="I837">
            <v>13898</v>
          </cell>
          <cell r="K837">
            <v>2738469.98</v>
          </cell>
          <cell r="L837">
            <v>273.88</v>
          </cell>
          <cell r="M837">
            <v>193.09997674283395</v>
          </cell>
          <cell r="N837" t="str">
            <v>203807-4201</v>
          </cell>
          <cell r="O837">
            <v>2683703.476771906</v>
          </cell>
          <cell r="P837">
            <v>53376.753228094094</v>
          </cell>
          <cell r="U837">
            <v>2736583.99</v>
          </cell>
        </row>
        <row r="838">
          <cell r="C838" t="str">
            <v>FFC</v>
          </cell>
          <cell r="D838">
            <v>40213</v>
          </cell>
          <cell r="E838">
            <v>40218</v>
          </cell>
          <cell r="F838">
            <v>1500</v>
          </cell>
          <cell r="G838">
            <v>240</v>
          </cell>
          <cell r="H838">
            <v>1900.66</v>
          </cell>
          <cell r="I838">
            <v>15000</v>
          </cell>
          <cell r="K838">
            <v>1606360.52</v>
          </cell>
          <cell r="L838">
            <v>160.66</v>
          </cell>
          <cell r="M838">
            <v>104.39346761741638</v>
          </cell>
          <cell r="N838" t="str">
            <v>203890-4201</v>
          </cell>
          <cell r="O838">
            <v>1565902.0142612457</v>
          </cell>
          <cell r="P838">
            <v>38958.505738754291</v>
          </cell>
          <cell r="U838">
            <v>1604459.86</v>
          </cell>
        </row>
        <row r="839">
          <cell r="G839">
            <v>462.36</v>
          </cell>
          <cell r="H839">
            <v>3786.6500000000005</v>
          </cell>
          <cell r="K839">
            <v>4344830.5</v>
          </cell>
          <cell r="L839">
            <v>434.53999999999996</v>
          </cell>
          <cell r="U839">
            <v>4341043.8500000006</v>
          </cell>
        </row>
        <row r="841">
          <cell r="C841" t="str">
            <v>DOL</v>
          </cell>
          <cell r="D841">
            <v>40217</v>
          </cell>
          <cell r="E841">
            <v>40219</v>
          </cell>
          <cell r="F841">
            <v>12500</v>
          </cell>
          <cell r="G841">
            <v>2000</v>
          </cell>
          <cell r="H841">
            <v>14705.95</v>
          </cell>
          <cell r="I841">
            <v>250000</v>
          </cell>
          <cell r="K841">
            <v>2059465.3</v>
          </cell>
          <cell r="L841">
            <v>205.95</v>
          </cell>
          <cell r="M841">
            <v>7.54</v>
          </cell>
          <cell r="N841" t="str">
            <v>202428-4201</v>
          </cell>
          <cell r="O841">
            <v>1885000</v>
          </cell>
          <cell r="P841">
            <v>161965.30000000005</v>
          </cell>
          <cell r="U841">
            <v>2044759.35</v>
          </cell>
        </row>
        <row r="842">
          <cell r="C842" t="str">
            <v>DOL</v>
          </cell>
          <cell r="D842">
            <v>40217</v>
          </cell>
          <cell r="E842">
            <v>40219</v>
          </cell>
          <cell r="F842">
            <v>12500</v>
          </cell>
          <cell r="G842">
            <v>2000</v>
          </cell>
          <cell r="H842">
            <v>14705.95</v>
          </cell>
          <cell r="I842">
            <v>250000</v>
          </cell>
          <cell r="K842">
            <v>2059310.28</v>
          </cell>
          <cell r="L842">
            <v>205.95</v>
          </cell>
          <cell r="M842">
            <v>7.54</v>
          </cell>
          <cell r="N842" t="str">
            <v>202428-4201</v>
          </cell>
          <cell r="O842">
            <v>1885000</v>
          </cell>
          <cell r="P842">
            <v>161810.28000000003</v>
          </cell>
          <cell r="U842">
            <v>2044604.33</v>
          </cell>
        </row>
        <row r="843">
          <cell r="C843" t="str">
            <v>PTC</v>
          </cell>
          <cell r="D843">
            <v>40217</v>
          </cell>
          <cell r="E843">
            <v>40219</v>
          </cell>
          <cell r="F843">
            <v>2250</v>
          </cell>
          <cell r="G843">
            <v>360</v>
          </cell>
          <cell r="H843">
            <v>2701.36</v>
          </cell>
          <cell r="I843">
            <v>45000</v>
          </cell>
          <cell r="K843">
            <v>913520</v>
          </cell>
          <cell r="L843">
            <v>91.36</v>
          </cell>
          <cell r="M843">
            <v>20.18661418078981</v>
          </cell>
          <cell r="N843" t="str">
            <v>203866-4201</v>
          </cell>
          <cell r="O843">
            <v>908397.63813554146</v>
          </cell>
          <cell r="P843">
            <v>2872.3618644585367</v>
          </cell>
          <cell r="U843">
            <v>910818.64</v>
          </cell>
        </row>
        <row r="844">
          <cell r="G844">
            <v>4360</v>
          </cell>
          <cell r="H844">
            <v>32113.260000000002</v>
          </cell>
          <cell r="K844">
            <v>5032295.58</v>
          </cell>
          <cell r="L844">
            <v>503.26</v>
          </cell>
        </row>
        <row r="846">
          <cell r="C846" t="str">
            <v>DOL</v>
          </cell>
          <cell r="D846">
            <v>40218</v>
          </cell>
          <cell r="E846">
            <v>40220</v>
          </cell>
          <cell r="F846">
            <v>5000</v>
          </cell>
          <cell r="G846">
            <v>800</v>
          </cell>
          <cell r="H846">
            <v>5886.39</v>
          </cell>
          <cell r="I846">
            <v>100000</v>
          </cell>
          <cell r="J846">
            <v>8.6395704999999996</v>
          </cell>
          <cell r="K846">
            <v>863957.05</v>
          </cell>
          <cell r="L846">
            <v>86.39</v>
          </cell>
          <cell r="M846">
            <v>7.54</v>
          </cell>
          <cell r="N846" t="str">
            <v>202428-4201</v>
          </cell>
          <cell r="O846">
            <v>754000</v>
          </cell>
          <cell r="P846">
            <v>104957.05000000005</v>
          </cell>
          <cell r="U846">
            <v>858070.66</v>
          </cell>
        </row>
        <row r="849">
          <cell r="C849" t="str">
            <v>MYBL</v>
          </cell>
          <cell r="D849">
            <v>40219</v>
          </cell>
          <cell r="E849">
            <v>40221</v>
          </cell>
          <cell r="F849">
            <v>5000</v>
          </cell>
          <cell r="G849">
            <v>800</v>
          </cell>
          <cell r="H849">
            <v>5850.81</v>
          </cell>
          <cell r="I849">
            <v>100000</v>
          </cell>
          <cell r="K849">
            <v>508050</v>
          </cell>
          <cell r="L849">
            <v>50.81</v>
          </cell>
          <cell r="M849">
            <v>4.9242856585365855</v>
          </cell>
          <cell r="N849" t="str">
            <v>0210501-4201</v>
          </cell>
          <cell r="O849">
            <v>492428.56585365854</v>
          </cell>
          <cell r="P849">
            <v>10621.43414634146</v>
          </cell>
          <cell r="U849">
            <v>502199.19</v>
          </cell>
        </row>
        <row r="850">
          <cell r="C850" t="str">
            <v>DOL</v>
          </cell>
          <cell r="D850">
            <v>40219</v>
          </cell>
          <cell r="E850">
            <v>40221</v>
          </cell>
          <cell r="F850">
            <v>5000</v>
          </cell>
          <cell r="G850">
            <v>800</v>
          </cell>
          <cell r="H850">
            <v>5881.76</v>
          </cell>
          <cell r="I850">
            <v>100000</v>
          </cell>
          <cell r="K850">
            <v>817592.1</v>
          </cell>
          <cell r="L850">
            <v>81.760000000000005</v>
          </cell>
          <cell r="M850">
            <v>7.54</v>
          </cell>
          <cell r="N850" t="str">
            <v>202428-4201</v>
          </cell>
          <cell r="O850">
            <v>754000</v>
          </cell>
          <cell r="P850">
            <v>58592.099999999977</v>
          </cell>
          <cell r="U850">
            <v>811710.34</v>
          </cell>
        </row>
        <row r="851">
          <cell r="G851">
            <v>1600</v>
          </cell>
          <cell r="H851">
            <v>11732.57</v>
          </cell>
          <cell r="K851">
            <v>1325642.1000000001</v>
          </cell>
          <cell r="L851">
            <v>132.57</v>
          </cell>
        </row>
        <row r="853">
          <cell r="C853" t="str">
            <v>MYBL</v>
          </cell>
          <cell r="D853">
            <v>40220</v>
          </cell>
          <cell r="E853">
            <v>40224</v>
          </cell>
          <cell r="F853">
            <v>2500</v>
          </cell>
          <cell r="G853">
            <v>400</v>
          </cell>
          <cell r="H853">
            <v>2926.5</v>
          </cell>
          <cell r="I853">
            <v>50000</v>
          </cell>
          <cell r="J853">
            <v>5.2996999999999996</v>
          </cell>
          <cell r="K853">
            <v>264985</v>
          </cell>
          <cell r="L853">
            <v>26.5</v>
          </cell>
          <cell r="M853">
            <v>4.9242856585365855</v>
          </cell>
          <cell r="N853" t="str">
            <v>0210501-4201</v>
          </cell>
          <cell r="O853">
            <v>246214.28292682927</v>
          </cell>
          <cell r="P853">
            <v>16270.71707317073</v>
          </cell>
          <cell r="U853">
            <v>262058.5</v>
          </cell>
        </row>
        <row r="855">
          <cell r="C855" t="str">
            <v>MYBL</v>
          </cell>
          <cell r="D855">
            <v>40221</v>
          </cell>
          <cell r="E855">
            <v>40225</v>
          </cell>
          <cell r="F855">
            <v>3000</v>
          </cell>
          <cell r="G855">
            <v>480</v>
          </cell>
          <cell r="H855">
            <v>3513.04</v>
          </cell>
          <cell r="I855">
            <v>60000</v>
          </cell>
          <cell r="K855">
            <v>330300</v>
          </cell>
          <cell r="L855">
            <v>33.04</v>
          </cell>
          <cell r="M855">
            <v>4.9242856585365864</v>
          </cell>
          <cell r="N855" t="str">
            <v>0210501-4201</v>
          </cell>
          <cell r="O855">
            <v>295457.13951219519</v>
          </cell>
          <cell r="P855">
            <v>31842.860487804806</v>
          </cell>
          <cell r="U855">
            <v>326786.96000000002</v>
          </cell>
        </row>
        <row r="856">
          <cell r="C856" t="str">
            <v>DOL</v>
          </cell>
          <cell r="D856">
            <v>40221</v>
          </cell>
          <cell r="E856">
            <v>40225</v>
          </cell>
          <cell r="F856">
            <v>5000</v>
          </cell>
          <cell r="G856">
            <v>800</v>
          </cell>
          <cell r="H856">
            <v>5880.57</v>
          </cell>
          <cell r="I856">
            <v>100000</v>
          </cell>
          <cell r="K856">
            <v>805387.14999999991</v>
          </cell>
          <cell r="L856">
            <v>80.569999999999993</v>
          </cell>
          <cell r="M856">
            <v>7.54</v>
          </cell>
          <cell r="N856" t="str">
            <v>202428-4201</v>
          </cell>
          <cell r="O856">
            <v>754000</v>
          </cell>
          <cell r="P856">
            <v>46387.149999999907</v>
          </cell>
          <cell r="U856">
            <v>799506.58</v>
          </cell>
        </row>
        <row r="857">
          <cell r="G857">
            <v>1280</v>
          </cell>
          <cell r="H857">
            <v>9393.61</v>
          </cell>
          <cell r="K857">
            <v>1135687.1499999999</v>
          </cell>
          <cell r="L857">
            <v>113.60999999999999</v>
          </cell>
        </row>
        <row r="859">
          <cell r="C859" t="str">
            <v>UBL</v>
          </cell>
          <cell r="R859" t="str">
            <v>206407-4201</v>
          </cell>
          <cell r="T859">
            <v>-1250</v>
          </cell>
          <cell r="U859">
            <v>1250</v>
          </cell>
        </row>
        <row r="860">
          <cell r="C860" t="str">
            <v>NBP</v>
          </cell>
          <cell r="R860" t="str">
            <v>203882-4201</v>
          </cell>
          <cell r="T860">
            <v>-750</v>
          </cell>
          <cell r="U860">
            <v>750</v>
          </cell>
        </row>
        <row r="862">
          <cell r="C862" t="str">
            <v>DOL</v>
          </cell>
          <cell r="D862">
            <v>40224</v>
          </cell>
          <cell r="E862">
            <v>40226</v>
          </cell>
          <cell r="F862">
            <v>5000</v>
          </cell>
          <cell r="G862">
            <v>800</v>
          </cell>
          <cell r="H862">
            <v>5880.76</v>
          </cell>
          <cell r="I862">
            <v>100000</v>
          </cell>
          <cell r="K862">
            <v>807720</v>
          </cell>
          <cell r="L862">
            <v>80.760000000000005</v>
          </cell>
          <cell r="M862">
            <v>7.54</v>
          </cell>
          <cell r="N862" t="str">
            <v>202428-4201</v>
          </cell>
          <cell r="O862">
            <v>754000</v>
          </cell>
          <cell r="P862">
            <v>48720</v>
          </cell>
          <cell r="U862">
            <v>801839.24</v>
          </cell>
        </row>
        <row r="863">
          <cell r="C863" t="str">
            <v>ABL</v>
          </cell>
          <cell r="D863">
            <v>40224</v>
          </cell>
          <cell r="E863">
            <v>40226</v>
          </cell>
          <cell r="F863">
            <v>1500</v>
          </cell>
          <cell r="G863">
            <v>240</v>
          </cell>
          <cell r="H863">
            <v>1740</v>
          </cell>
          <cell r="K863">
            <v>-2016516.3</v>
          </cell>
          <cell r="Q863">
            <v>30000</v>
          </cell>
          <cell r="R863" t="str">
            <v>206830-4201</v>
          </cell>
          <cell r="T863">
            <v>2018016.3</v>
          </cell>
          <cell r="U863">
            <v>-2018256.3</v>
          </cell>
        </row>
        <row r="864">
          <cell r="G864">
            <v>1040</v>
          </cell>
          <cell r="H864">
            <v>7620.76</v>
          </cell>
          <cell r="K864">
            <v>-1208796.3</v>
          </cell>
        </row>
        <row r="866">
          <cell r="C866" t="str">
            <v>DOL</v>
          </cell>
          <cell r="D866">
            <v>40225</v>
          </cell>
          <cell r="E866">
            <v>40227</v>
          </cell>
          <cell r="F866">
            <v>15000</v>
          </cell>
          <cell r="G866">
            <v>2400</v>
          </cell>
          <cell r="H866">
            <v>17674.96</v>
          </cell>
          <cell r="I866">
            <v>300000</v>
          </cell>
          <cell r="J866">
            <v>9.1641463666666674</v>
          </cell>
          <cell r="K866">
            <v>2749243.91</v>
          </cell>
          <cell r="L866">
            <v>274.95999999999998</v>
          </cell>
          <cell r="M866">
            <v>7.54</v>
          </cell>
          <cell r="N866" t="str">
            <v>202428-4201</v>
          </cell>
          <cell r="O866">
            <v>2262000</v>
          </cell>
          <cell r="P866">
            <v>472243.91000000015</v>
          </cell>
          <cell r="U866">
            <v>2731568.95</v>
          </cell>
        </row>
        <row r="868">
          <cell r="C868" t="str">
            <v>PSMC</v>
          </cell>
          <cell r="N868" t="str">
            <v>213306-4201</v>
          </cell>
          <cell r="O868">
            <v>-0.03</v>
          </cell>
        </row>
        <row r="869">
          <cell r="C869" t="str">
            <v>APL</v>
          </cell>
          <cell r="N869" t="str">
            <v>204684-4201</v>
          </cell>
          <cell r="O869">
            <v>-0.4</v>
          </cell>
        </row>
        <row r="870">
          <cell r="C870" t="str">
            <v>NRL</v>
          </cell>
          <cell r="N870" t="str">
            <v>30775-4201</v>
          </cell>
          <cell r="O870">
            <v>-0.23</v>
          </cell>
        </row>
        <row r="871">
          <cell r="C871" t="str">
            <v>ICI</v>
          </cell>
          <cell r="N871" t="str">
            <v>208116-4201</v>
          </cell>
          <cell r="O871">
            <v>-0.06</v>
          </cell>
        </row>
        <row r="872">
          <cell r="C872" t="str">
            <v>LOTPTA</v>
          </cell>
          <cell r="N872" t="str">
            <v>212270-4201</v>
          </cell>
          <cell r="O872">
            <v>0.01</v>
          </cell>
        </row>
        <row r="873">
          <cell r="C873" t="str">
            <v>PTC</v>
          </cell>
          <cell r="N873" t="str">
            <v>203866-4201</v>
          </cell>
          <cell r="O873">
            <v>-0.87</v>
          </cell>
        </row>
        <row r="874">
          <cell r="C874" t="str">
            <v>HUBC</v>
          </cell>
          <cell r="N874" t="str">
            <v>203840-4201</v>
          </cell>
          <cell r="O874">
            <v>-0.08</v>
          </cell>
        </row>
        <row r="875">
          <cell r="C875" t="str">
            <v>KAPCO</v>
          </cell>
          <cell r="N875" t="str">
            <v>205443-4201</v>
          </cell>
          <cell r="O875">
            <v>0.02</v>
          </cell>
        </row>
        <row r="876">
          <cell r="C876" t="str">
            <v>SFWF</v>
          </cell>
          <cell r="N876" t="str">
            <v>0205346-4271</v>
          </cell>
          <cell r="O876">
            <v>0.01</v>
          </cell>
        </row>
        <row r="877">
          <cell r="C877" t="str">
            <v>PPL</v>
          </cell>
          <cell r="N877" t="str">
            <v>204498-4201</v>
          </cell>
          <cell r="O877">
            <v>-0.03</v>
          </cell>
        </row>
        <row r="878">
          <cell r="M878">
            <v>-1.6600000000000001</v>
          </cell>
        </row>
        <row r="880">
          <cell r="C880" t="str">
            <v>LUCK</v>
          </cell>
          <cell r="D880">
            <v>40226</v>
          </cell>
          <cell r="E880">
            <v>40228</v>
          </cell>
          <cell r="F880">
            <v>965</v>
          </cell>
          <cell r="G880">
            <v>154.4</v>
          </cell>
          <cell r="H880">
            <v>1257.7</v>
          </cell>
          <cell r="I880">
            <v>19300</v>
          </cell>
          <cell r="J880">
            <v>71.653544041450772</v>
          </cell>
          <cell r="K880">
            <v>1382913.4</v>
          </cell>
          <cell r="L880">
            <v>138.30000000000001</v>
          </cell>
          <cell r="M880">
            <v>69.741505000000075</v>
          </cell>
          <cell r="N880" t="str">
            <v>208078-4201</v>
          </cell>
          <cell r="O880">
            <v>1346011.0465000013</v>
          </cell>
          <cell r="P880">
            <v>35937.353499998666</v>
          </cell>
          <cell r="U880">
            <v>1381655.7</v>
          </cell>
        </row>
        <row r="881">
          <cell r="C881" t="str">
            <v>DOL</v>
          </cell>
          <cell r="D881">
            <v>40226</v>
          </cell>
          <cell r="E881">
            <v>40228</v>
          </cell>
          <cell r="F881">
            <v>7500</v>
          </cell>
          <cell r="G881">
            <v>1200</v>
          </cell>
          <cell r="H881">
            <v>8856.65</v>
          </cell>
          <cell r="I881">
            <v>150000</v>
          </cell>
          <cell r="J881">
            <v>10.443333333333333</v>
          </cell>
          <cell r="K881">
            <v>1566500</v>
          </cell>
          <cell r="L881">
            <v>156.65</v>
          </cell>
          <cell r="M881">
            <v>7.54</v>
          </cell>
          <cell r="N881" t="str">
            <v>202428-4201</v>
          </cell>
          <cell r="O881">
            <v>1131000</v>
          </cell>
          <cell r="P881">
            <v>428000</v>
          </cell>
          <cell r="U881">
            <v>1557643.35</v>
          </cell>
        </row>
        <row r="882">
          <cell r="C882" t="str">
            <v>DOL</v>
          </cell>
          <cell r="D882">
            <v>40226</v>
          </cell>
          <cell r="E882">
            <v>40228</v>
          </cell>
          <cell r="F882">
            <v>7500</v>
          </cell>
          <cell r="G882">
            <v>1200</v>
          </cell>
          <cell r="H882">
            <v>8856.5499999999993</v>
          </cell>
          <cell r="I882">
            <v>150000</v>
          </cell>
          <cell r="J882">
            <v>10.436666666666667</v>
          </cell>
          <cell r="K882">
            <v>1565500</v>
          </cell>
          <cell r="L882">
            <v>156.55000000000001</v>
          </cell>
          <cell r="M882">
            <v>7.54</v>
          </cell>
          <cell r="N882" t="str">
            <v>202428-4201</v>
          </cell>
          <cell r="O882">
            <v>1131000</v>
          </cell>
          <cell r="P882">
            <v>427000</v>
          </cell>
          <cell r="U882">
            <v>1556643.45</v>
          </cell>
        </row>
        <row r="883">
          <cell r="C883" t="str">
            <v>DOL</v>
          </cell>
          <cell r="D883">
            <v>40226</v>
          </cell>
          <cell r="E883">
            <v>40228</v>
          </cell>
          <cell r="F883">
            <v>15000</v>
          </cell>
          <cell r="G883">
            <v>2400</v>
          </cell>
          <cell r="H883">
            <v>17704.47</v>
          </cell>
          <cell r="I883">
            <v>300000</v>
          </cell>
          <cell r="J883">
            <v>10.148466666666666</v>
          </cell>
          <cell r="K883">
            <v>3044540</v>
          </cell>
          <cell r="L883">
            <v>304.47000000000003</v>
          </cell>
          <cell r="M883">
            <v>7.54</v>
          </cell>
          <cell r="N883" t="str">
            <v>202428-4201</v>
          </cell>
          <cell r="O883">
            <v>2262000</v>
          </cell>
          <cell r="P883">
            <v>767540</v>
          </cell>
          <cell r="U883">
            <v>3026835.53</v>
          </cell>
        </row>
        <row r="884">
          <cell r="G884">
            <v>4954.3999999999996</v>
          </cell>
          <cell r="H884">
            <v>36675.370000000003</v>
          </cell>
          <cell r="K884">
            <v>7559453.4000000004</v>
          </cell>
          <cell r="L884">
            <v>755.97</v>
          </cell>
        </row>
        <row r="886">
          <cell r="C886" t="str">
            <v>ICI</v>
          </cell>
          <cell r="D886">
            <v>40227</v>
          </cell>
          <cell r="E886">
            <v>40231</v>
          </cell>
          <cell r="F886">
            <v>1500</v>
          </cell>
          <cell r="G886">
            <v>240</v>
          </cell>
          <cell r="H886">
            <v>1740</v>
          </cell>
          <cell r="K886">
            <v>-2523810</v>
          </cell>
          <cell r="Q886">
            <v>15000</v>
          </cell>
          <cell r="R886" t="str">
            <v>208116-4201</v>
          </cell>
          <cell r="T886">
            <v>2525310</v>
          </cell>
          <cell r="U886">
            <v>-2525550</v>
          </cell>
        </row>
        <row r="888">
          <cell r="C888" t="str">
            <v>DOL</v>
          </cell>
          <cell r="D888">
            <v>40228</v>
          </cell>
          <cell r="E888">
            <v>40232</v>
          </cell>
          <cell r="F888">
            <v>12500</v>
          </cell>
          <cell r="G888">
            <v>2000</v>
          </cell>
          <cell r="H888">
            <v>14742.84</v>
          </cell>
          <cell r="I888">
            <v>250000</v>
          </cell>
          <cell r="J888">
            <v>9.7127983999999987</v>
          </cell>
          <cell r="K888">
            <v>2428199.5999999996</v>
          </cell>
          <cell r="L888">
            <v>242.84</v>
          </cell>
          <cell r="M888">
            <v>7.54</v>
          </cell>
          <cell r="N888" t="str">
            <v>202428-4201</v>
          </cell>
          <cell r="O888">
            <v>1885000</v>
          </cell>
          <cell r="P888">
            <v>530699.59999999963</v>
          </cell>
          <cell r="U888">
            <v>2413456.7599999998</v>
          </cell>
        </row>
        <row r="889">
          <cell r="C889" t="str">
            <v>MYBL</v>
          </cell>
          <cell r="D889">
            <v>40228</v>
          </cell>
          <cell r="E889">
            <v>40232</v>
          </cell>
          <cell r="F889">
            <v>2500</v>
          </cell>
          <cell r="G889">
            <v>400</v>
          </cell>
          <cell r="H889">
            <v>2928.88</v>
          </cell>
          <cell r="I889">
            <v>50000</v>
          </cell>
          <cell r="J889">
            <v>5.7744999999999997</v>
          </cell>
          <cell r="K889">
            <v>288725</v>
          </cell>
          <cell r="L889">
            <v>28.88</v>
          </cell>
          <cell r="M889">
            <v>4.9242856780487809</v>
          </cell>
          <cell r="N889" t="str">
            <v>0210501-4201</v>
          </cell>
          <cell r="O889">
            <v>246214.28390243906</v>
          </cell>
          <cell r="P889">
            <v>40010.716097560944</v>
          </cell>
          <cell r="U889">
            <v>285796.12</v>
          </cell>
        </row>
        <row r="890">
          <cell r="C890" t="str">
            <v>DOL</v>
          </cell>
          <cell r="D890">
            <v>40228</v>
          </cell>
          <cell r="E890">
            <v>40232</v>
          </cell>
          <cell r="F890">
            <v>10000</v>
          </cell>
          <cell r="G890">
            <v>1600</v>
          </cell>
          <cell r="H890">
            <v>11793.01</v>
          </cell>
          <cell r="I890">
            <v>200000</v>
          </cell>
          <cell r="J890">
            <v>9.6482582499999996</v>
          </cell>
          <cell r="K890">
            <v>1929651.65</v>
          </cell>
          <cell r="L890">
            <v>193.01</v>
          </cell>
          <cell r="M890">
            <v>7.54</v>
          </cell>
          <cell r="N890" t="str">
            <v>202428-4201</v>
          </cell>
          <cell r="O890">
            <v>1508000</v>
          </cell>
          <cell r="P890">
            <v>411651.64999999991</v>
          </cell>
          <cell r="U890">
            <v>1917858.64</v>
          </cell>
        </row>
        <row r="891">
          <cell r="C891" t="str">
            <v>LUCK</v>
          </cell>
          <cell r="D891">
            <v>40228</v>
          </cell>
          <cell r="E891">
            <v>40232</v>
          </cell>
          <cell r="F891">
            <v>1535</v>
          </cell>
          <cell r="G891">
            <v>245.6</v>
          </cell>
          <cell r="H891">
            <v>2000.8899999999999</v>
          </cell>
          <cell r="I891">
            <v>30700</v>
          </cell>
          <cell r="J891">
            <v>71.755700325732903</v>
          </cell>
          <cell r="K891">
            <v>2202900</v>
          </cell>
          <cell r="L891">
            <v>220.29</v>
          </cell>
          <cell r="M891">
            <v>69.741500000000002</v>
          </cell>
          <cell r="N891" t="str">
            <v>208078-4201</v>
          </cell>
          <cell r="O891">
            <v>2141064.2000000002</v>
          </cell>
          <cell r="P891">
            <v>60300.799999999719</v>
          </cell>
          <cell r="U891">
            <v>2200899.11</v>
          </cell>
        </row>
        <row r="892">
          <cell r="C892" t="str">
            <v>DOL</v>
          </cell>
          <cell r="D892">
            <v>40228</v>
          </cell>
          <cell r="E892">
            <v>40232</v>
          </cell>
          <cell r="F892">
            <v>10000</v>
          </cell>
          <cell r="G892">
            <v>1600</v>
          </cell>
          <cell r="H892">
            <v>11791.39</v>
          </cell>
          <cell r="I892">
            <v>200000</v>
          </cell>
          <cell r="J892">
            <v>9.5678635500000002</v>
          </cell>
          <cell r="K892">
            <v>1913572.71</v>
          </cell>
          <cell r="L892">
            <v>191.39</v>
          </cell>
          <cell r="M892">
            <v>7.54</v>
          </cell>
          <cell r="N892" t="str">
            <v>202428-4201</v>
          </cell>
          <cell r="O892">
            <v>1508000</v>
          </cell>
          <cell r="P892">
            <v>395572.70999999996</v>
          </cell>
          <cell r="U892">
            <v>1901781.32</v>
          </cell>
        </row>
        <row r="893">
          <cell r="G893">
            <v>5845.6</v>
          </cell>
          <cell r="H893">
            <v>43257.01</v>
          </cell>
          <cell r="K893">
            <v>8763048.9600000009</v>
          </cell>
          <cell r="L893">
            <v>876.41</v>
          </cell>
        </row>
        <row r="895">
          <cell r="C895" t="str">
            <v>DOL</v>
          </cell>
          <cell r="D895">
            <v>40231</v>
          </cell>
          <cell r="E895">
            <v>40233</v>
          </cell>
          <cell r="F895">
            <v>5250</v>
          </cell>
          <cell r="G895">
            <v>840</v>
          </cell>
          <cell r="H895">
            <v>6184.67</v>
          </cell>
          <cell r="I895">
            <v>105000</v>
          </cell>
          <cell r="J895">
            <v>9.0164886666666675</v>
          </cell>
          <cell r="K895">
            <v>946731.31</v>
          </cell>
          <cell r="L895">
            <v>94.67</v>
          </cell>
          <cell r="M895">
            <v>7.54</v>
          </cell>
          <cell r="N895" t="str">
            <v>202428-4201</v>
          </cell>
          <cell r="O895">
            <v>791700</v>
          </cell>
          <cell r="P895">
            <v>149781.31000000006</v>
          </cell>
          <cell r="U895">
            <v>940546.64</v>
          </cell>
        </row>
        <row r="896">
          <cell r="C896" t="str">
            <v>DOL</v>
          </cell>
          <cell r="D896">
            <v>40231</v>
          </cell>
          <cell r="E896">
            <v>40233</v>
          </cell>
          <cell r="F896">
            <v>3367.8024999999998</v>
          </cell>
          <cell r="G896">
            <v>538.85</v>
          </cell>
          <cell r="H896">
            <v>3967.3324999999995</v>
          </cell>
          <cell r="I896">
            <v>67356</v>
          </cell>
          <cell r="J896">
            <v>9.0094646727834196</v>
          </cell>
          <cell r="K896">
            <v>606841.50250000006</v>
          </cell>
          <cell r="L896">
            <v>60.68</v>
          </cell>
          <cell r="M896">
            <v>7.54</v>
          </cell>
          <cell r="N896" t="str">
            <v>202428-4201</v>
          </cell>
          <cell r="O896">
            <v>507864.24</v>
          </cell>
          <cell r="P896">
            <v>95609.460000000108</v>
          </cell>
          <cell r="U896">
            <v>602874.17000000004</v>
          </cell>
        </row>
        <row r="897">
          <cell r="C897" t="str">
            <v>UBL</v>
          </cell>
          <cell r="D897">
            <v>40231</v>
          </cell>
          <cell r="E897">
            <v>40233</v>
          </cell>
          <cell r="F897">
            <v>1500</v>
          </cell>
          <cell r="G897">
            <v>240</v>
          </cell>
          <cell r="H897">
            <v>1937.94</v>
          </cell>
          <cell r="I897">
            <v>30000</v>
          </cell>
          <cell r="J897">
            <v>65.976666666666674</v>
          </cell>
          <cell r="K897">
            <v>1979300</v>
          </cell>
          <cell r="L897">
            <v>197.94</v>
          </cell>
          <cell r="M897">
            <v>64.630720647058808</v>
          </cell>
          <cell r="N897" t="str">
            <v>206407-4201</v>
          </cell>
          <cell r="O897">
            <v>1938921.6194117642</v>
          </cell>
          <cell r="P897">
            <v>38878.380588235799</v>
          </cell>
          <cell r="U897">
            <v>1977362.06</v>
          </cell>
        </row>
        <row r="898">
          <cell r="C898" t="str">
            <v>DOL</v>
          </cell>
          <cell r="D898">
            <v>40231</v>
          </cell>
          <cell r="E898">
            <v>40233</v>
          </cell>
          <cell r="F898">
            <v>1250</v>
          </cell>
          <cell r="G898">
            <v>200</v>
          </cell>
          <cell r="H898">
            <v>1472.68</v>
          </cell>
          <cell r="I898">
            <v>25000</v>
          </cell>
          <cell r="J898">
            <v>9.0721919999999994</v>
          </cell>
          <cell r="K898">
            <v>226804.8</v>
          </cell>
          <cell r="L898">
            <v>22.68</v>
          </cell>
          <cell r="M898">
            <v>7.54</v>
          </cell>
          <cell r="N898" t="str">
            <v>202428-4201</v>
          </cell>
          <cell r="O898">
            <v>188500</v>
          </cell>
          <cell r="P898">
            <v>37054.799999999988</v>
          </cell>
          <cell r="U898">
            <v>225332.12</v>
          </cell>
        </row>
        <row r="899">
          <cell r="C899" t="str">
            <v>MYBL</v>
          </cell>
          <cell r="D899">
            <v>40231</v>
          </cell>
          <cell r="E899">
            <v>40233</v>
          </cell>
          <cell r="F899">
            <v>2500</v>
          </cell>
          <cell r="G899">
            <v>400</v>
          </cell>
          <cell r="H899">
            <v>2927.81</v>
          </cell>
          <cell r="I899">
            <v>50000</v>
          </cell>
          <cell r="J899">
            <v>5.5620000000000003</v>
          </cell>
          <cell r="K899">
            <v>278100</v>
          </cell>
          <cell r="L899">
            <v>27.81</v>
          </cell>
          <cell r="M899">
            <v>4.9242856520325207</v>
          </cell>
          <cell r="N899" t="str">
            <v>0210501-4201</v>
          </cell>
          <cell r="O899">
            <v>246214.28260162604</v>
          </cell>
          <cell r="P899">
            <v>29385.717398373963</v>
          </cell>
          <cell r="U899">
            <v>275172.19</v>
          </cell>
        </row>
        <row r="900">
          <cell r="C900" t="str">
            <v>NBP</v>
          </cell>
          <cell r="D900">
            <v>40231</v>
          </cell>
          <cell r="E900">
            <v>40233</v>
          </cell>
          <cell r="F900">
            <v>3750</v>
          </cell>
          <cell r="G900">
            <v>600</v>
          </cell>
          <cell r="H900">
            <v>5002.7700000000004</v>
          </cell>
          <cell r="I900">
            <v>75000</v>
          </cell>
          <cell r="J900">
            <v>87.036003999999991</v>
          </cell>
          <cell r="K900">
            <v>6527700.2999999998</v>
          </cell>
          <cell r="L900">
            <v>652.77</v>
          </cell>
          <cell r="M900">
            <v>81.555965306904241</v>
          </cell>
          <cell r="N900" t="str">
            <v>203882-4201</v>
          </cell>
          <cell r="O900">
            <v>6116697.3980178181</v>
          </cell>
          <cell r="P900">
            <v>407252.90198218171</v>
          </cell>
          <cell r="U900">
            <v>6522697.5300000003</v>
          </cell>
        </row>
        <row r="901">
          <cell r="G901">
            <v>2818.85</v>
          </cell>
          <cell r="H901">
            <v>21493.202499999999</v>
          </cell>
          <cell r="K901">
            <v>10565477.9125</v>
          </cell>
          <cell r="L901">
            <v>1056.55</v>
          </cell>
        </row>
        <row r="903">
          <cell r="C903" t="str">
            <v>NBP</v>
          </cell>
          <cell r="D903">
            <v>40232</v>
          </cell>
          <cell r="E903">
            <v>40234</v>
          </cell>
          <cell r="F903">
            <v>1340.375</v>
          </cell>
          <cell r="G903">
            <v>214.46</v>
          </cell>
          <cell r="H903">
            <v>1793.7049999999999</v>
          </cell>
          <cell r="I903">
            <v>26807</v>
          </cell>
          <cell r="J903">
            <v>89.108249524377968</v>
          </cell>
          <cell r="K903">
            <v>2388724.8450000002</v>
          </cell>
          <cell r="L903">
            <v>238.87</v>
          </cell>
          <cell r="M903">
            <v>81.555965306904312</v>
          </cell>
          <cell r="N903" t="str">
            <v>203882-4201</v>
          </cell>
          <cell r="O903">
            <v>2186270.7619821839</v>
          </cell>
          <cell r="P903">
            <v>201113.70801781633</v>
          </cell>
          <cell r="U903">
            <v>2386931.14</v>
          </cell>
        </row>
        <row r="904">
          <cell r="C904" t="str">
            <v>ATRL</v>
          </cell>
          <cell r="D904">
            <v>40232</v>
          </cell>
          <cell r="E904">
            <v>40234</v>
          </cell>
          <cell r="F904">
            <v>4000</v>
          </cell>
          <cell r="G904">
            <v>640</v>
          </cell>
          <cell r="H904">
            <v>4640</v>
          </cell>
          <cell r="K904">
            <v>-4559477.92</v>
          </cell>
          <cell r="Q904">
            <v>40000</v>
          </cell>
          <cell r="R904" t="str">
            <v>204005-4201</v>
          </cell>
          <cell r="T904">
            <v>4563477.92</v>
          </cell>
          <cell r="U904">
            <v>-4564117.92</v>
          </cell>
        </row>
        <row r="905">
          <cell r="C905" t="str">
            <v>ENGRO</v>
          </cell>
          <cell r="D905">
            <v>40232</v>
          </cell>
          <cell r="E905">
            <v>40234</v>
          </cell>
          <cell r="F905">
            <v>350</v>
          </cell>
          <cell r="G905">
            <v>56</v>
          </cell>
          <cell r="H905">
            <v>406</v>
          </cell>
          <cell r="K905">
            <v>-654500</v>
          </cell>
          <cell r="Q905">
            <v>3500</v>
          </cell>
          <cell r="R905" t="str">
            <v>203807-4201</v>
          </cell>
          <cell r="T905">
            <v>654850</v>
          </cell>
          <cell r="U905">
            <v>-654906</v>
          </cell>
        </row>
        <row r="906">
          <cell r="C906" t="str">
            <v>PPL</v>
          </cell>
          <cell r="D906">
            <v>40232</v>
          </cell>
          <cell r="E906">
            <v>40234</v>
          </cell>
          <cell r="F906">
            <v>200</v>
          </cell>
          <cell r="G906">
            <v>32</v>
          </cell>
          <cell r="H906">
            <v>232</v>
          </cell>
          <cell r="K906">
            <v>-390000</v>
          </cell>
          <cell r="Q906">
            <v>2000</v>
          </cell>
          <cell r="R906" t="str">
            <v>204498-4201</v>
          </cell>
          <cell r="T906">
            <v>390200</v>
          </cell>
          <cell r="U906">
            <v>-390232</v>
          </cell>
        </row>
        <row r="907">
          <cell r="C907" t="str">
            <v>PSO</v>
          </cell>
          <cell r="D907">
            <v>40232</v>
          </cell>
          <cell r="E907">
            <v>40234</v>
          </cell>
          <cell r="F907">
            <v>600</v>
          </cell>
          <cell r="G907">
            <v>96</v>
          </cell>
          <cell r="H907">
            <v>696</v>
          </cell>
          <cell r="K907">
            <v>-1214040</v>
          </cell>
          <cell r="Q907">
            <v>4000</v>
          </cell>
          <cell r="R907" t="str">
            <v>203858-4201</v>
          </cell>
          <cell r="T907">
            <v>1214640</v>
          </cell>
          <cell r="U907">
            <v>-1214736</v>
          </cell>
        </row>
        <row r="908">
          <cell r="G908">
            <v>1038.46</v>
          </cell>
          <cell r="H908">
            <v>7767.7049999999999</v>
          </cell>
          <cell r="K908">
            <v>-4429293.0749999993</v>
          </cell>
          <cell r="L908">
            <v>238.87</v>
          </cell>
        </row>
        <row r="910">
          <cell r="C910" t="str">
            <v>HUBC</v>
          </cell>
          <cell r="D910">
            <v>40233</v>
          </cell>
          <cell r="E910">
            <v>40234</v>
          </cell>
          <cell r="F910">
            <v>3271.0625</v>
          </cell>
          <cell r="G910">
            <v>523.37</v>
          </cell>
          <cell r="H910">
            <v>4005.7424999999998</v>
          </cell>
          <cell r="I910">
            <v>65421</v>
          </cell>
          <cell r="J910">
            <v>32.30000003821403</v>
          </cell>
          <cell r="K910">
            <v>2113098.3025000002</v>
          </cell>
          <cell r="L910">
            <v>211.31</v>
          </cell>
          <cell r="M910">
            <v>31.219015608404948</v>
          </cell>
          <cell r="N910" t="str">
            <v>203840-4201</v>
          </cell>
          <cell r="O910">
            <v>2042379.2201174602</v>
          </cell>
          <cell r="P910">
            <v>67448.019882539869</v>
          </cell>
          <cell r="U910">
            <v>2109092.56</v>
          </cell>
        </row>
        <row r="911">
          <cell r="C911" t="str">
            <v>ATRL</v>
          </cell>
          <cell r="D911">
            <v>40233</v>
          </cell>
          <cell r="E911">
            <v>40234</v>
          </cell>
          <cell r="F911">
            <v>500</v>
          </cell>
          <cell r="G911">
            <v>80</v>
          </cell>
          <cell r="H911">
            <v>580</v>
          </cell>
          <cell r="K911">
            <v>-565000</v>
          </cell>
          <cell r="Q911">
            <v>5000</v>
          </cell>
          <cell r="R911" t="str">
            <v>204005-4201</v>
          </cell>
          <cell r="T911">
            <v>565500</v>
          </cell>
          <cell r="U911">
            <v>-565580</v>
          </cell>
        </row>
        <row r="912">
          <cell r="C912" t="str">
            <v>ENGRO</v>
          </cell>
          <cell r="D912">
            <v>40233</v>
          </cell>
          <cell r="E912">
            <v>40234</v>
          </cell>
          <cell r="F912">
            <v>2900</v>
          </cell>
          <cell r="G912">
            <v>464</v>
          </cell>
          <cell r="H912">
            <v>3364</v>
          </cell>
          <cell r="K912">
            <v>-5361550</v>
          </cell>
          <cell r="Q912">
            <v>29000</v>
          </cell>
          <cell r="R912" t="str">
            <v>203807-4201</v>
          </cell>
          <cell r="T912">
            <v>5364450</v>
          </cell>
          <cell r="U912">
            <v>-5364914</v>
          </cell>
        </row>
        <row r="913">
          <cell r="C913" t="str">
            <v>FFC</v>
          </cell>
          <cell r="D913">
            <v>40233</v>
          </cell>
          <cell r="E913">
            <v>40234</v>
          </cell>
          <cell r="F913">
            <v>1000</v>
          </cell>
          <cell r="G913">
            <v>160</v>
          </cell>
          <cell r="H913">
            <v>1160</v>
          </cell>
          <cell r="K913">
            <v>-1038125</v>
          </cell>
          <cell r="Q913">
            <v>10000</v>
          </cell>
          <cell r="R913" t="str">
            <v>203890-4201</v>
          </cell>
          <cell r="T913">
            <v>1039125</v>
          </cell>
          <cell r="U913">
            <v>-1039285</v>
          </cell>
        </row>
        <row r="914">
          <cell r="C914" t="str">
            <v>PPL</v>
          </cell>
          <cell r="D914">
            <v>40233</v>
          </cell>
          <cell r="E914">
            <v>40234</v>
          </cell>
          <cell r="F914">
            <v>1000</v>
          </cell>
          <cell r="G914">
            <v>160</v>
          </cell>
          <cell r="H914">
            <v>1160</v>
          </cell>
          <cell r="K914">
            <v>-1932100</v>
          </cell>
          <cell r="Q914">
            <v>10000</v>
          </cell>
          <cell r="R914" t="str">
            <v>204498-4201</v>
          </cell>
          <cell r="T914">
            <v>1933100</v>
          </cell>
          <cell r="U914">
            <v>-1933260</v>
          </cell>
        </row>
        <row r="915">
          <cell r="C915" t="str">
            <v>PSO</v>
          </cell>
          <cell r="D915">
            <v>40233</v>
          </cell>
          <cell r="E915">
            <v>40234</v>
          </cell>
          <cell r="F915">
            <v>5250</v>
          </cell>
          <cell r="G915">
            <v>840</v>
          </cell>
          <cell r="H915">
            <v>6090</v>
          </cell>
          <cell r="K915">
            <v>-10552204.539999999</v>
          </cell>
          <cell r="Q915">
            <v>35000</v>
          </cell>
          <cell r="R915" t="str">
            <v>203858-4201</v>
          </cell>
          <cell r="T915">
            <v>10557454.539999999</v>
          </cell>
          <cell r="U915">
            <v>-10558294.539999999</v>
          </cell>
        </row>
        <row r="916">
          <cell r="G916">
            <v>2227.37</v>
          </cell>
          <cell r="H916">
            <v>16359.7425</v>
          </cell>
          <cell r="K916">
            <v>-17335881.237499997</v>
          </cell>
          <cell r="L916">
            <v>211.31</v>
          </cell>
        </row>
        <row r="918">
          <cell r="C918" t="str">
            <v>PSO</v>
          </cell>
          <cell r="D918">
            <v>40234</v>
          </cell>
          <cell r="E918">
            <v>40238</v>
          </cell>
          <cell r="F918">
            <v>1650</v>
          </cell>
          <cell r="G918">
            <v>264</v>
          </cell>
          <cell r="H918">
            <v>1914</v>
          </cell>
          <cell r="K918">
            <v>-3292880</v>
          </cell>
          <cell r="Q918">
            <v>11000</v>
          </cell>
          <cell r="R918" t="str">
            <v>203858-4201</v>
          </cell>
          <cell r="T918">
            <v>3294530</v>
          </cell>
          <cell r="U918">
            <v>-3294794</v>
          </cell>
        </row>
        <row r="919">
          <cell r="C919" t="str">
            <v>ATRL</v>
          </cell>
          <cell r="D919">
            <v>40234</v>
          </cell>
          <cell r="E919">
            <v>40238</v>
          </cell>
          <cell r="F919">
            <v>500</v>
          </cell>
          <cell r="G919">
            <v>80</v>
          </cell>
          <cell r="H919">
            <v>580</v>
          </cell>
          <cell r="K919">
            <v>-560050</v>
          </cell>
          <cell r="Q919">
            <v>5000</v>
          </cell>
          <cell r="R919" t="str">
            <v>204005-4201</v>
          </cell>
          <cell r="T919">
            <v>560550</v>
          </cell>
          <cell r="U919">
            <v>-560630</v>
          </cell>
        </row>
        <row r="920">
          <cell r="C920" t="str">
            <v>ENGRO</v>
          </cell>
          <cell r="D920">
            <v>40234</v>
          </cell>
          <cell r="E920">
            <v>40238</v>
          </cell>
          <cell r="F920">
            <v>1132</v>
          </cell>
          <cell r="G920">
            <v>181.12</v>
          </cell>
          <cell r="H920">
            <v>1313.12</v>
          </cell>
          <cell r="K920">
            <v>-2051632.5</v>
          </cell>
          <cell r="Q920">
            <v>11320</v>
          </cell>
          <cell r="R920" t="str">
            <v>203807-4201</v>
          </cell>
          <cell r="T920">
            <v>2052764.5</v>
          </cell>
          <cell r="U920">
            <v>-2052945.62</v>
          </cell>
        </row>
        <row r="921">
          <cell r="C921" t="str">
            <v>FFC</v>
          </cell>
          <cell r="D921">
            <v>40234</v>
          </cell>
          <cell r="E921">
            <v>40238</v>
          </cell>
          <cell r="F921">
            <v>1311.5</v>
          </cell>
          <cell r="G921">
            <v>209.84</v>
          </cell>
          <cell r="H921">
            <v>1521.34</v>
          </cell>
          <cell r="K921">
            <v>-1358439.7999999998</v>
          </cell>
          <cell r="Q921">
            <v>13115</v>
          </cell>
          <cell r="R921" t="str">
            <v>203890-4201</v>
          </cell>
          <cell r="T921">
            <v>1359751.2999999998</v>
          </cell>
          <cell r="U921">
            <v>-1359961.14</v>
          </cell>
        </row>
        <row r="922">
          <cell r="C922" t="str">
            <v>HUBC</v>
          </cell>
          <cell r="D922">
            <v>40234</v>
          </cell>
          <cell r="E922">
            <v>40238</v>
          </cell>
          <cell r="F922">
            <v>1728.9375</v>
          </cell>
          <cell r="G922">
            <v>276.63</v>
          </cell>
          <cell r="H922">
            <v>2119.2674999999999</v>
          </cell>
          <cell r="I922">
            <v>34579</v>
          </cell>
          <cell r="J922">
            <v>32.879999927701782</v>
          </cell>
          <cell r="K922">
            <v>1136957.5174999998</v>
          </cell>
          <cell r="L922">
            <v>113.7</v>
          </cell>
          <cell r="M922">
            <v>31.219015608404945</v>
          </cell>
          <cell r="N922" t="str">
            <v>203840-4201</v>
          </cell>
          <cell r="O922">
            <v>1079522.3407230347</v>
          </cell>
          <cell r="P922">
            <v>55706.239276965258</v>
          </cell>
          <cell r="U922">
            <v>1134838.25</v>
          </cell>
        </row>
        <row r="923">
          <cell r="C923" t="str">
            <v>HUBC</v>
          </cell>
          <cell r="D923">
            <v>40234</v>
          </cell>
          <cell r="E923">
            <v>40238</v>
          </cell>
          <cell r="F923">
            <v>20000</v>
          </cell>
          <cell r="G923">
            <v>3200</v>
          </cell>
          <cell r="H923">
            <v>24513.62</v>
          </cell>
          <cell r="I923">
            <v>400000</v>
          </cell>
          <cell r="J923">
            <v>32.839762374999999</v>
          </cell>
          <cell r="K923">
            <v>13135904.949999999</v>
          </cell>
          <cell r="L923">
            <v>1313.62</v>
          </cell>
          <cell r="M923">
            <v>31.219015608404945</v>
          </cell>
          <cell r="N923" t="str">
            <v>203840-4201</v>
          </cell>
          <cell r="O923">
            <v>12487606.243361978</v>
          </cell>
          <cell r="P923">
            <v>628298.70663802139</v>
          </cell>
          <cell r="U923">
            <v>13111391.33</v>
          </cell>
        </row>
        <row r="924">
          <cell r="C924" t="str">
            <v>HUBC</v>
          </cell>
          <cell r="D924">
            <v>40234</v>
          </cell>
          <cell r="E924">
            <v>40238</v>
          </cell>
          <cell r="F924">
            <v>10000</v>
          </cell>
          <cell r="G924">
            <v>1600</v>
          </cell>
          <cell r="H924">
            <v>12252.29</v>
          </cell>
          <cell r="I924">
            <v>200000</v>
          </cell>
          <cell r="J924">
            <v>32.614175000000003</v>
          </cell>
          <cell r="K924">
            <v>6522835</v>
          </cell>
          <cell r="L924">
            <v>652.29</v>
          </cell>
          <cell r="M924">
            <v>31.219015608404945</v>
          </cell>
          <cell r="N924" t="str">
            <v>203840-4201</v>
          </cell>
          <cell r="O924">
            <v>6243803.1216809889</v>
          </cell>
          <cell r="P924">
            <v>269031.87831901107</v>
          </cell>
          <cell r="U924">
            <v>6510582.71</v>
          </cell>
        </row>
        <row r="925">
          <cell r="G925">
            <v>5811.59</v>
          </cell>
          <cell r="H925">
            <v>44213.637499999997</v>
          </cell>
          <cell r="K925">
            <v>13532695.1675</v>
          </cell>
          <cell r="L925">
            <v>2079.6099999999997</v>
          </cell>
        </row>
        <row r="927">
          <cell r="C927" t="str">
            <v>MYBL</v>
          </cell>
          <cell r="D927">
            <v>40235</v>
          </cell>
          <cell r="E927">
            <v>40239</v>
          </cell>
          <cell r="F927">
            <v>7.3949999999999996</v>
          </cell>
          <cell r="G927">
            <v>1.18</v>
          </cell>
          <cell r="H927">
            <v>8.6449999999999996</v>
          </cell>
          <cell r="I927">
            <v>148</v>
          </cell>
          <cell r="J927">
            <v>5.049966216216216</v>
          </cell>
          <cell r="K927">
            <v>747.39499999999998</v>
          </cell>
          <cell r="L927">
            <v>7.0000000000000007E-2</v>
          </cell>
          <cell r="M927">
            <v>4.9242856520325198</v>
          </cell>
          <cell r="N927" t="str">
            <v>0210501-4201</v>
          </cell>
          <cell r="O927">
            <v>728.79427650081288</v>
          </cell>
          <cell r="P927">
            <v>11.205723499187165</v>
          </cell>
          <cell r="U927">
            <v>738.75</v>
          </cell>
        </row>
        <row r="928">
          <cell r="C928" t="str">
            <v>HUBC</v>
          </cell>
          <cell r="D928">
            <v>40235</v>
          </cell>
          <cell r="E928">
            <v>40239</v>
          </cell>
          <cell r="F928">
            <v>12500</v>
          </cell>
          <cell r="G928">
            <v>2000</v>
          </cell>
          <cell r="H928">
            <v>15339.76</v>
          </cell>
          <cell r="I928">
            <v>250000</v>
          </cell>
          <cell r="J928">
            <v>33.589368</v>
          </cell>
          <cell r="K928">
            <v>8397342</v>
          </cell>
          <cell r="L928">
            <v>839.76</v>
          </cell>
          <cell r="M928">
            <v>31.219015608404945</v>
          </cell>
          <cell r="N928" t="str">
            <v>203840-4201</v>
          </cell>
          <cell r="O928">
            <v>7804753.9021012364</v>
          </cell>
          <cell r="P928">
            <v>580088.0978987636</v>
          </cell>
          <cell r="U928">
            <v>8382002.2400000002</v>
          </cell>
        </row>
        <row r="929">
          <cell r="C929" t="str">
            <v>HUBC</v>
          </cell>
          <cell r="D929">
            <v>40235</v>
          </cell>
          <cell r="E929">
            <v>40239</v>
          </cell>
          <cell r="F929">
            <v>12500</v>
          </cell>
          <cell r="G929">
            <v>2000</v>
          </cell>
          <cell r="H929">
            <v>15325.99</v>
          </cell>
          <cell r="I929">
            <v>250000</v>
          </cell>
          <cell r="J929">
            <v>33.038820000000001</v>
          </cell>
          <cell r="K929">
            <v>8259705</v>
          </cell>
          <cell r="L929">
            <v>825.99</v>
          </cell>
          <cell r="M929">
            <v>31.219015608404945</v>
          </cell>
          <cell r="N929" t="str">
            <v>203840-4201</v>
          </cell>
          <cell r="O929">
            <v>7804753.9021012364</v>
          </cell>
          <cell r="P929">
            <v>442451.0978987636</v>
          </cell>
          <cell r="U929">
            <v>8244379.0099999998</v>
          </cell>
        </row>
        <row r="930">
          <cell r="G930">
            <v>4001.1800000000003</v>
          </cell>
          <cell r="H930">
            <v>30674.395</v>
          </cell>
          <cell r="K930">
            <v>16657794.395</v>
          </cell>
          <cell r="L930">
            <v>1665.8200000000002</v>
          </cell>
        </row>
        <row r="932">
          <cell r="C932" t="str">
            <v>DOL</v>
          </cell>
          <cell r="D932">
            <v>40238</v>
          </cell>
          <cell r="E932">
            <v>40240</v>
          </cell>
          <cell r="F932">
            <v>7149.9375</v>
          </cell>
          <cell r="G932">
            <v>1143.99</v>
          </cell>
          <cell r="H932">
            <v>8408.3675000000003</v>
          </cell>
          <cell r="I932">
            <v>142999</v>
          </cell>
          <cell r="J932">
            <v>8.0031156686410387</v>
          </cell>
          <cell r="K932">
            <v>1144437.5374999999</v>
          </cell>
          <cell r="L932">
            <v>114.44</v>
          </cell>
          <cell r="M932">
            <v>7.5400000000000089</v>
          </cell>
          <cell r="N932" t="str">
            <v>202428-4201</v>
          </cell>
          <cell r="O932">
            <v>1078212.4600000014</v>
          </cell>
          <cell r="P932">
            <v>59075.139999998508</v>
          </cell>
          <cell r="U932">
            <v>1136029.17</v>
          </cell>
        </row>
        <row r="933">
          <cell r="C933" t="str">
            <v>FFC</v>
          </cell>
          <cell r="D933">
            <v>40238</v>
          </cell>
          <cell r="E933">
            <v>40240</v>
          </cell>
          <cell r="F933">
            <v>2311.5</v>
          </cell>
          <cell r="G933">
            <v>369.84</v>
          </cell>
          <cell r="H933">
            <v>2921.82</v>
          </cell>
          <cell r="I933">
            <v>23115</v>
          </cell>
          <cell r="J933">
            <v>104.03042180402335</v>
          </cell>
          <cell r="K933">
            <v>2404663.1999999997</v>
          </cell>
          <cell r="L933">
            <v>240.48</v>
          </cell>
          <cell r="M933">
            <v>103.78006921912166</v>
          </cell>
          <cell r="N933" t="str">
            <v>203890-4201</v>
          </cell>
          <cell r="O933">
            <v>2398876.299999997</v>
          </cell>
          <cell r="P933">
            <v>3475.40000000285</v>
          </cell>
          <cell r="U933">
            <v>2401741.38</v>
          </cell>
        </row>
        <row r="934">
          <cell r="C934" t="str">
            <v>MYBL</v>
          </cell>
          <cell r="D934">
            <v>40238</v>
          </cell>
          <cell r="E934">
            <v>40240</v>
          </cell>
          <cell r="F934">
            <v>6.25E-2</v>
          </cell>
          <cell r="G934">
            <v>0.01</v>
          </cell>
          <cell r="H934">
            <v>7.2499999999999995E-2</v>
          </cell>
          <cell r="I934">
            <v>1</v>
          </cell>
          <cell r="J934">
            <v>5.0024999999999995</v>
          </cell>
          <cell r="K934">
            <v>5.0024999999999995</v>
          </cell>
          <cell r="M934">
            <v>4.9242856520325198</v>
          </cell>
          <cell r="N934" t="str">
            <v>0210501-4201</v>
          </cell>
          <cell r="O934">
            <v>4.9242856520325198</v>
          </cell>
          <cell r="P934">
            <v>1.571434796747994E-2</v>
          </cell>
          <cell r="U934">
            <v>4.93</v>
          </cell>
        </row>
        <row r="935">
          <cell r="G935">
            <v>1513.84</v>
          </cell>
          <cell r="H935">
            <v>11330.26</v>
          </cell>
          <cell r="K935">
            <v>3549105.7399999998</v>
          </cell>
          <cell r="L935">
            <v>354.91999999999996</v>
          </cell>
        </row>
        <row r="937">
          <cell r="C937" t="str">
            <v>HBL</v>
          </cell>
          <cell r="D937">
            <v>40239</v>
          </cell>
          <cell r="E937">
            <v>40241</v>
          </cell>
          <cell r="F937">
            <v>999.99</v>
          </cell>
          <cell r="G937">
            <v>160</v>
          </cell>
          <cell r="H937">
            <v>1159.99</v>
          </cell>
          <cell r="K937">
            <v>-1245300</v>
          </cell>
          <cell r="Q937">
            <v>10000</v>
          </cell>
          <cell r="R937" t="str">
            <v>206610-4201</v>
          </cell>
          <cell r="T937">
            <v>1246299.99</v>
          </cell>
          <cell r="U937">
            <v>-1246459.99</v>
          </cell>
        </row>
        <row r="938">
          <cell r="C938" t="str">
            <v>ENGRO</v>
          </cell>
          <cell r="D938">
            <v>40239</v>
          </cell>
          <cell r="E938">
            <v>40241</v>
          </cell>
          <cell r="F938">
            <v>618</v>
          </cell>
          <cell r="G938">
            <v>98.88</v>
          </cell>
          <cell r="H938">
            <v>716.88</v>
          </cell>
          <cell r="K938">
            <v>-1109585.2000000002</v>
          </cell>
          <cell r="Q938">
            <v>6180</v>
          </cell>
          <cell r="R938" t="str">
            <v>203807-4201</v>
          </cell>
          <cell r="T938">
            <v>1110203.2000000002</v>
          </cell>
          <cell r="U938">
            <v>-1110302.08</v>
          </cell>
        </row>
        <row r="939">
          <cell r="C939" t="str">
            <v>FFC</v>
          </cell>
          <cell r="D939">
            <v>40239</v>
          </cell>
          <cell r="E939">
            <v>40241</v>
          </cell>
          <cell r="F939">
            <v>1000</v>
          </cell>
          <cell r="G939">
            <v>160</v>
          </cell>
          <cell r="H939">
            <v>1160</v>
          </cell>
          <cell r="K939">
            <v>-1040000</v>
          </cell>
          <cell r="Q939">
            <v>10000</v>
          </cell>
          <cell r="R939" t="str">
            <v>203890-4201</v>
          </cell>
          <cell r="T939">
            <v>1041000</v>
          </cell>
          <cell r="U939">
            <v>-1041160</v>
          </cell>
        </row>
        <row r="940">
          <cell r="C940" t="str">
            <v>MYBL</v>
          </cell>
          <cell r="D940">
            <v>40239</v>
          </cell>
          <cell r="E940">
            <v>40241</v>
          </cell>
          <cell r="F940">
            <v>4992.5524999999998</v>
          </cell>
          <cell r="G940">
            <v>798.81</v>
          </cell>
          <cell r="H940">
            <v>5840.2524999999996</v>
          </cell>
          <cell r="I940">
            <v>99851</v>
          </cell>
          <cell r="J940">
            <v>4.8946203092607981</v>
          </cell>
          <cell r="K940">
            <v>488732.73249999998</v>
          </cell>
          <cell r="L940">
            <v>48.89</v>
          </cell>
          <cell r="M940">
            <v>4.9242856520325189</v>
          </cell>
          <cell r="N940" t="str">
            <v>0210501-4201</v>
          </cell>
          <cell r="O940">
            <v>491694.84664109902</v>
          </cell>
          <cell r="P940">
            <v>-7954.6666410990274</v>
          </cell>
          <cell r="U940">
            <v>482892.48</v>
          </cell>
        </row>
        <row r="941">
          <cell r="G941">
            <v>1217.69</v>
          </cell>
          <cell r="H941">
            <v>8877.1224999999995</v>
          </cell>
          <cell r="K941">
            <v>-2906152.4675000003</v>
          </cell>
          <cell r="L941">
            <v>48.89</v>
          </cell>
        </row>
        <row r="943">
          <cell r="C943" t="str">
            <v>FFC</v>
          </cell>
          <cell r="D943">
            <v>40240</v>
          </cell>
          <cell r="E943">
            <v>40242</v>
          </cell>
          <cell r="F943">
            <v>1000</v>
          </cell>
          <cell r="G943">
            <v>160</v>
          </cell>
          <cell r="H943">
            <v>1160</v>
          </cell>
          <cell r="K943">
            <v>-1040000</v>
          </cell>
          <cell r="Q943">
            <v>10000</v>
          </cell>
          <cell r="R943" t="str">
            <v>203890-4201</v>
          </cell>
          <cell r="T943">
            <v>1041000</v>
          </cell>
          <cell r="U943">
            <v>-1041160</v>
          </cell>
        </row>
        <row r="944">
          <cell r="C944" t="str">
            <v>HBL</v>
          </cell>
          <cell r="D944">
            <v>40240</v>
          </cell>
          <cell r="E944">
            <v>40242</v>
          </cell>
          <cell r="F944">
            <v>500</v>
          </cell>
          <cell r="G944">
            <v>80</v>
          </cell>
          <cell r="H944">
            <v>580</v>
          </cell>
          <cell r="K944">
            <v>-616700</v>
          </cell>
          <cell r="Q944">
            <v>5000</v>
          </cell>
          <cell r="R944" t="str">
            <v>206610-4201</v>
          </cell>
          <cell r="T944">
            <v>617200</v>
          </cell>
          <cell r="U944">
            <v>-617280</v>
          </cell>
        </row>
        <row r="945">
          <cell r="G945">
            <v>240</v>
          </cell>
          <cell r="H945">
            <v>1740</v>
          </cell>
          <cell r="K945">
            <v>-1656700</v>
          </cell>
        </row>
        <row r="947">
          <cell r="C947" t="str">
            <v>FFC</v>
          </cell>
          <cell r="D947">
            <v>40241</v>
          </cell>
          <cell r="E947">
            <v>40245</v>
          </cell>
          <cell r="F947">
            <v>1000</v>
          </cell>
          <cell r="G947">
            <v>160</v>
          </cell>
          <cell r="H947">
            <v>1160</v>
          </cell>
          <cell r="K947">
            <v>-1040000</v>
          </cell>
          <cell r="Q947">
            <v>10000</v>
          </cell>
          <cell r="R947" t="str">
            <v>203890-4201</v>
          </cell>
          <cell r="T947">
            <v>1041000</v>
          </cell>
          <cell r="U947">
            <v>-1041160</v>
          </cell>
        </row>
        <row r="949">
          <cell r="C949" t="str">
            <v>PSMC</v>
          </cell>
          <cell r="D949">
            <v>40242</v>
          </cell>
          <cell r="E949">
            <v>40246</v>
          </cell>
          <cell r="F949">
            <v>250</v>
          </cell>
          <cell r="G949">
            <v>40</v>
          </cell>
          <cell r="H949">
            <v>290</v>
          </cell>
          <cell r="K949">
            <v>-405250</v>
          </cell>
          <cell r="Q949">
            <v>5000</v>
          </cell>
          <cell r="R949" t="str">
            <v>213306-4201</v>
          </cell>
          <cell r="T949">
            <v>405500</v>
          </cell>
          <cell r="U949">
            <v>-405540</v>
          </cell>
        </row>
        <row r="950">
          <cell r="C950" t="str">
            <v>FFC</v>
          </cell>
          <cell r="D950">
            <v>40242</v>
          </cell>
          <cell r="E950">
            <v>40246</v>
          </cell>
          <cell r="F950">
            <v>3000</v>
          </cell>
          <cell r="G950">
            <v>480</v>
          </cell>
          <cell r="H950">
            <v>3794.74</v>
          </cell>
          <cell r="I950">
            <v>30000</v>
          </cell>
          <cell r="J950">
            <v>104.9</v>
          </cell>
          <cell r="K950">
            <v>3147000</v>
          </cell>
          <cell r="L950">
            <v>314.74</v>
          </cell>
          <cell r="M950">
            <v>104.1</v>
          </cell>
          <cell r="N950" t="str">
            <v>203890-4201</v>
          </cell>
          <cell r="O950">
            <v>3123000</v>
          </cell>
          <cell r="P950">
            <v>21000</v>
          </cell>
          <cell r="U950">
            <v>3143205.26</v>
          </cell>
        </row>
        <row r="951">
          <cell r="G951">
            <v>520</v>
          </cell>
          <cell r="H951">
            <v>4084.74</v>
          </cell>
          <cell r="K951">
            <v>2741750</v>
          </cell>
          <cell r="L951">
            <v>314.74</v>
          </cell>
        </row>
        <row r="953">
          <cell r="C953" t="str">
            <v>ABL</v>
          </cell>
          <cell r="D953">
            <v>40245</v>
          </cell>
          <cell r="E953">
            <v>40247</v>
          </cell>
          <cell r="F953">
            <v>450</v>
          </cell>
          <cell r="G953">
            <v>72</v>
          </cell>
          <cell r="H953">
            <v>522</v>
          </cell>
          <cell r="K953">
            <v>-575617.01</v>
          </cell>
          <cell r="Q953">
            <v>9000</v>
          </cell>
          <cell r="R953" t="str">
            <v>206830-4201</v>
          </cell>
          <cell r="T953">
            <v>576067.01</v>
          </cell>
          <cell r="U953">
            <v>-576139.01</v>
          </cell>
        </row>
        <row r="954">
          <cell r="C954" t="str">
            <v>KAPCO</v>
          </cell>
          <cell r="D954">
            <v>40245</v>
          </cell>
          <cell r="E954">
            <v>40246</v>
          </cell>
          <cell r="F954">
            <v>2899.3125</v>
          </cell>
          <cell r="G954">
            <v>463.89</v>
          </cell>
          <cell r="H954">
            <v>3630.2525000000001</v>
          </cell>
          <cell r="I954">
            <v>57986</v>
          </cell>
          <cell r="J954">
            <v>46.05598769530576</v>
          </cell>
          <cell r="K954">
            <v>2670602.5024999999</v>
          </cell>
          <cell r="L954">
            <v>267.05</v>
          </cell>
          <cell r="M954">
            <v>45.888942631665955</v>
          </cell>
          <cell r="N954" t="str">
            <v>205443-4201</v>
          </cell>
          <cell r="O954">
            <v>2660916.2274397821</v>
          </cell>
          <cell r="P954">
            <v>6786.9625602176975</v>
          </cell>
          <cell r="U954">
            <v>2666972.25</v>
          </cell>
        </row>
        <row r="955">
          <cell r="C955" t="str">
            <v>UBL</v>
          </cell>
          <cell r="D955">
            <v>40245</v>
          </cell>
          <cell r="E955">
            <v>40247</v>
          </cell>
          <cell r="F955">
            <v>2000</v>
          </cell>
          <cell r="G955">
            <v>320</v>
          </cell>
          <cell r="H955">
            <v>2585.4</v>
          </cell>
          <cell r="I955">
            <v>40000</v>
          </cell>
          <cell r="J955">
            <v>66.345249999999993</v>
          </cell>
          <cell r="K955">
            <v>2653810</v>
          </cell>
          <cell r="L955">
            <v>265.39999999999998</v>
          </cell>
          <cell r="M955">
            <v>64.630720647058823</v>
          </cell>
          <cell r="N955" t="str">
            <v>206407-4201</v>
          </cell>
          <cell r="O955">
            <v>2585228.8258823529</v>
          </cell>
          <cell r="P955">
            <v>66581.174117647111</v>
          </cell>
          <cell r="U955">
            <v>2651224.6</v>
          </cell>
        </row>
        <row r="956">
          <cell r="C956" t="str">
            <v>UBL</v>
          </cell>
          <cell r="D956">
            <v>40245</v>
          </cell>
          <cell r="E956">
            <v>40247</v>
          </cell>
          <cell r="F956">
            <v>750</v>
          </cell>
          <cell r="G956">
            <v>120</v>
          </cell>
          <cell r="H956">
            <v>970.53</v>
          </cell>
          <cell r="I956">
            <v>15000</v>
          </cell>
          <cell r="J956">
            <v>67.016666666666666</v>
          </cell>
          <cell r="K956">
            <v>1005250</v>
          </cell>
          <cell r="L956">
            <v>100.53</v>
          </cell>
          <cell r="M956">
            <v>64.630720647058823</v>
          </cell>
          <cell r="N956" t="str">
            <v>206407-4201</v>
          </cell>
          <cell r="O956">
            <v>969460.80970588233</v>
          </cell>
          <cell r="P956">
            <v>35039.190294117667</v>
          </cell>
          <cell r="U956">
            <v>1004279.47</v>
          </cell>
        </row>
        <row r="957">
          <cell r="G957">
            <v>975.89</v>
          </cell>
          <cell r="H957">
            <v>7708.1824999999999</v>
          </cell>
          <cell r="K957">
            <v>5754045.4924999997</v>
          </cell>
          <cell r="L957">
            <v>632.98</v>
          </cell>
        </row>
        <row r="958">
          <cell r="K958">
            <v>3083442.9899999998</v>
          </cell>
        </row>
        <row r="960">
          <cell r="C960" t="str">
            <v>HBL</v>
          </cell>
          <cell r="D960">
            <v>40246</v>
          </cell>
          <cell r="E960">
            <v>40247</v>
          </cell>
          <cell r="F960">
            <v>1500</v>
          </cell>
          <cell r="G960">
            <v>240</v>
          </cell>
          <cell r="H960">
            <v>1930.66</v>
          </cell>
          <cell r="I960">
            <v>15000</v>
          </cell>
          <cell r="J960">
            <v>127.09251333333333</v>
          </cell>
          <cell r="K960">
            <v>1906387.7</v>
          </cell>
          <cell r="L960">
            <v>190.66</v>
          </cell>
          <cell r="M960">
            <v>124.23333266666668</v>
          </cell>
          <cell r="N960" t="str">
            <v>206610-4201</v>
          </cell>
          <cell r="O960">
            <v>1863499.9900000002</v>
          </cell>
          <cell r="P960">
            <v>41387.70999999973</v>
          </cell>
          <cell r="U960">
            <v>1904457.04</v>
          </cell>
        </row>
        <row r="961">
          <cell r="C961" t="str">
            <v>KAPCO</v>
          </cell>
          <cell r="D961">
            <v>40246</v>
          </cell>
          <cell r="E961">
            <v>40247</v>
          </cell>
          <cell r="F961">
            <v>4750</v>
          </cell>
          <cell r="G961">
            <v>760</v>
          </cell>
          <cell r="H961">
            <v>5948.56</v>
          </cell>
          <cell r="I961">
            <v>95000</v>
          </cell>
          <cell r="J961">
            <v>46.162788526315779</v>
          </cell>
          <cell r="K961">
            <v>4385464.9099999992</v>
          </cell>
          <cell r="L961">
            <v>438.56</v>
          </cell>
          <cell r="M961">
            <v>45.888942631665955</v>
          </cell>
          <cell r="N961" t="str">
            <v>205443-4201</v>
          </cell>
          <cell r="O961">
            <v>4359449.5500082653</v>
          </cell>
          <cell r="P961">
            <v>21265.359991733916</v>
          </cell>
          <cell r="U961">
            <v>4379516.3499999996</v>
          </cell>
        </row>
        <row r="962">
          <cell r="C962" t="str">
            <v>KAPCO</v>
          </cell>
          <cell r="D962">
            <v>40246</v>
          </cell>
          <cell r="E962">
            <v>40247</v>
          </cell>
          <cell r="F962">
            <v>5250</v>
          </cell>
          <cell r="G962">
            <v>840</v>
          </cell>
          <cell r="H962">
            <v>6573.17</v>
          </cell>
          <cell r="I962">
            <v>105000</v>
          </cell>
          <cell r="J962">
            <v>46.006599999999999</v>
          </cell>
          <cell r="K962">
            <v>4830693</v>
          </cell>
          <cell r="L962">
            <v>483.17</v>
          </cell>
          <cell r="M962">
            <v>45.888942631665955</v>
          </cell>
          <cell r="N962" t="str">
            <v>205443-4201</v>
          </cell>
          <cell r="O962">
            <v>4818338.9763249252</v>
          </cell>
          <cell r="P962">
            <v>7104.0236750748008</v>
          </cell>
          <cell r="U962">
            <v>4824119.83</v>
          </cell>
        </row>
        <row r="963">
          <cell r="G963">
            <v>1840</v>
          </cell>
          <cell r="H963">
            <v>14452.39</v>
          </cell>
          <cell r="K963">
            <v>11122545.609999999</v>
          </cell>
          <cell r="L963">
            <v>1112.3900000000001</v>
          </cell>
        </row>
        <row r="964">
          <cell r="K964">
            <v>14205988.6</v>
          </cell>
        </row>
        <row r="966">
          <cell r="C966" t="str">
            <v>PTC</v>
          </cell>
          <cell r="D966">
            <v>40246</v>
          </cell>
          <cell r="E966">
            <v>40248</v>
          </cell>
          <cell r="F966">
            <v>2750</v>
          </cell>
          <cell r="G966">
            <v>440</v>
          </cell>
          <cell r="H966">
            <v>3301.8</v>
          </cell>
          <cell r="I966">
            <v>55000</v>
          </cell>
          <cell r="J966">
            <v>20.327381818181816</v>
          </cell>
          <cell r="K966">
            <v>1118006</v>
          </cell>
          <cell r="L966">
            <v>111.8</v>
          </cell>
          <cell r="M966">
            <v>20.186616739613321</v>
          </cell>
          <cell r="N966" t="str">
            <v>203866-4201</v>
          </cell>
          <cell r="O966">
            <v>1110263.9206787327</v>
          </cell>
          <cell r="P966">
            <v>4992.0793212673161</v>
          </cell>
          <cell r="U966">
            <v>1114704.2</v>
          </cell>
        </row>
        <row r="967">
          <cell r="C967" t="str">
            <v>PTC</v>
          </cell>
          <cell r="D967">
            <v>40246</v>
          </cell>
          <cell r="E967">
            <v>40248</v>
          </cell>
          <cell r="F967">
            <v>2500</v>
          </cell>
          <cell r="G967">
            <v>400</v>
          </cell>
          <cell r="H967">
            <v>3000.01</v>
          </cell>
          <cell r="I967">
            <v>50000</v>
          </cell>
          <cell r="J967">
            <v>20.0017</v>
          </cell>
          <cell r="K967">
            <v>1000085</v>
          </cell>
          <cell r="L967">
            <v>100.01</v>
          </cell>
          <cell r="M967">
            <v>20.186616739613321</v>
          </cell>
          <cell r="N967" t="str">
            <v>203866-4201</v>
          </cell>
          <cell r="O967">
            <v>1009330.836980666</v>
          </cell>
          <cell r="P967">
            <v>-11745.836980666034</v>
          </cell>
          <cell r="U967">
            <v>997084.99</v>
          </cell>
        </row>
        <row r="968">
          <cell r="C968" t="str">
            <v>PTC</v>
          </cell>
          <cell r="D968">
            <v>40246</v>
          </cell>
          <cell r="E968">
            <v>40248</v>
          </cell>
          <cell r="F968">
            <v>2500</v>
          </cell>
          <cell r="G968">
            <v>400</v>
          </cell>
          <cell r="H968">
            <v>3000.77</v>
          </cell>
          <cell r="I968">
            <v>50000</v>
          </cell>
          <cell r="J968">
            <v>20.151434999999999</v>
          </cell>
          <cell r="K968">
            <v>1007571.75</v>
          </cell>
          <cell r="L968">
            <v>100.77</v>
          </cell>
          <cell r="M968">
            <v>20.186616739613321</v>
          </cell>
          <cell r="N968" t="str">
            <v>203866-4201</v>
          </cell>
          <cell r="O968">
            <v>1009330.836980666</v>
          </cell>
          <cell r="P968">
            <v>-4259.0869806660339</v>
          </cell>
          <cell r="U968">
            <v>1004570.98</v>
          </cell>
        </row>
        <row r="969">
          <cell r="C969" t="str">
            <v>LOTPTA</v>
          </cell>
          <cell r="D969">
            <v>40246</v>
          </cell>
          <cell r="E969">
            <v>40248</v>
          </cell>
          <cell r="F969">
            <v>10000</v>
          </cell>
          <cell r="G969">
            <v>1600</v>
          </cell>
          <cell r="H969">
            <v>11833.18</v>
          </cell>
          <cell r="I969">
            <v>200000</v>
          </cell>
          <cell r="J969">
            <v>11.65865</v>
          </cell>
          <cell r="K969">
            <v>2331730</v>
          </cell>
          <cell r="L969">
            <v>233.18</v>
          </cell>
          <cell r="M969">
            <v>11.393065567651632</v>
          </cell>
          <cell r="N969" t="str">
            <v>212270-4201</v>
          </cell>
          <cell r="O969">
            <v>2278613.1135303266</v>
          </cell>
          <cell r="P969">
            <v>43116.886469673365</v>
          </cell>
          <cell r="U969">
            <v>2319896.8199999998</v>
          </cell>
        </row>
        <row r="970">
          <cell r="C970" t="str">
            <v>LOTPTA</v>
          </cell>
          <cell r="D970">
            <v>40246</v>
          </cell>
          <cell r="E970">
            <v>40248</v>
          </cell>
          <cell r="F970">
            <v>6075</v>
          </cell>
          <cell r="G970">
            <v>972</v>
          </cell>
          <cell r="H970">
            <v>7187.11</v>
          </cell>
          <cell r="I970">
            <v>121500</v>
          </cell>
          <cell r="J970">
            <v>11.529478189300413</v>
          </cell>
          <cell r="K970">
            <v>1400831.6</v>
          </cell>
          <cell r="L970">
            <v>140.11000000000001</v>
          </cell>
          <cell r="M970">
            <v>11.393065567651632</v>
          </cell>
          <cell r="N970" t="str">
            <v>212270-4201</v>
          </cell>
          <cell r="O970">
            <v>1384257.4664696734</v>
          </cell>
          <cell r="P970">
            <v>10499.133530326653</v>
          </cell>
          <cell r="U970">
            <v>1393644.49</v>
          </cell>
        </row>
        <row r="971">
          <cell r="C971" t="str">
            <v>ENGRO</v>
          </cell>
          <cell r="D971">
            <v>40246</v>
          </cell>
          <cell r="E971">
            <v>40248</v>
          </cell>
          <cell r="F971">
            <v>5000</v>
          </cell>
          <cell r="G971">
            <v>800</v>
          </cell>
          <cell r="H971">
            <v>6731.15</v>
          </cell>
          <cell r="I971">
            <v>50000</v>
          </cell>
          <cell r="J971">
            <v>186.2277378</v>
          </cell>
          <cell r="K971">
            <v>9311386.8900000006</v>
          </cell>
          <cell r="L971">
            <v>931.15</v>
          </cell>
          <cell r="M971">
            <v>183.64535400000005</v>
          </cell>
          <cell r="N971" t="str">
            <v>203807-4201</v>
          </cell>
          <cell r="O971">
            <v>9182267.700000003</v>
          </cell>
          <cell r="P971">
            <v>124119.18999999762</v>
          </cell>
          <cell r="U971">
            <v>9304655.7400000002</v>
          </cell>
        </row>
        <row r="972">
          <cell r="C972" t="str">
            <v>ATRL</v>
          </cell>
          <cell r="D972">
            <v>40246</v>
          </cell>
          <cell r="E972">
            <v>40248</v>
          </cell>
          <cell r="F972">
            <v>5000</v>
          </cell>
          <cell r="G972">
            <v>800</v>
          </cell>
          <cell r="H972">
            <v>6383.6</v>
          </cell>
          <cell r="I972">
            <v>50000</v>
          </cell>
          <cell r="J972">
            <v>116.72</v>
          </cell>
          <cell r="K972">
            <v>5836000</v>
          </cell>
          <cell r="L972">
            <v>583.6</v>
          </cell>
          <cell r="M972">
            <v>113.79055840000004</v>
          </cell>
          <cell r="N972" t="str">
            <v>204005-4201</v>
          </cell>
          <cell r="O972">
            <v>5689527.9200000018</v>
          </cell>
          <cell r="P972">
            <v>141472.07999999821</v>
          </cell>
          <cell r="U972">
            <v>5829616.4000000004</v>
          </cell>
        </row>
        <row r="973">
          <cell r="C973" t="str">
            <v>PSO</v>
          </cell>
          <cell r="D973">
            <v>40246</v>
          </cell>
          <cell r="E973">
            <v>40248</v>
          </cell>
          <cell r="F973">
            <v>0</v>
          </cell>
          <cell r="G973">
            <v>0</v>
          </cell>
          <cell r="H973">
            <v>0</v>
          </cell>
          <cell r="K973">
            <v>-3036195</v>
          </cell>
          <cell r="Q973">
            <v>10000</v>
          </cell>
          <cell r="R973" t="str">
            <v>203858-4201</v>
          </cell>
          <cell r="T973">
            <v>3036195</v>
          </cell>
          <cell r="U973">
            <v>-3036195</v>
          </cell>
        </row>
        <row r="974">
          <cell r="C974" t="str">
            <v>PSO</v>
          </cell>
          <cell r="D974">
            <v>40246</v>
          </cell>
          <cell r="E974">
            <v>40248</v>
          </cell>
          <cell r="F974">
            <v>1500</v>
          </cell>
          <cell r="G974">
            <v>240</v>
          </cell>
          <cell r="H974">
            <v>2047.38</v>
          </cell>
          <cell r="I974">
            <v>10000</v>
          </cell>
          <cell r="J974">
            <v>307.37321000000003</v>
          </cell>
          <cell r="K974">
            <v>3073732.1</v>
          </cell>
          <cell r="L974">
            <v>307.38</v>
          </cell>
          <cell r="M974">
            <v>301.71365900000035</v>
          </cell>
          <cell r="N974" t="str">
            <v>203858-4201</v>
          </cell>
          <cell r="O974">
            <v>3017136.5900000036</v>
          </cell>
          <cell r="P974">
            <v>55095.509999996517</v>
          </cell>
          <cell r="U974">
            <v>3071684.72</v>
          </cell>
        </row>
        <row r="975">
          <cell r="G975">
            <v>5652</v>
          </cell>
          <cell r="H975">
            <v>43485</v>
          </cell>
          <cell r="K975">
            <v>22043148.340000004</v>
          </cell>
          <cell r="L975">
            <v>2508</v>
          </cell>
        </row>
        <row r="977">
          <cell r="C977" t="str">
            <v>PSO</v>
          </cell>
          <cell r="D977">
            <v>40247</v>
          </cell>
          <cell r="E977">
            <v>40249</v>
          </cell>
          <cell r="F977">
            <v>7500</v>
          </cell>
          <cell r="G977">
            <v>1200</v>
          </cell>
          <cell r="H977">
            <v>10239.18</v>
          </cell>
          <cell r="I977">
            <v>50000</v>
          </cell>
          <cell r="J977">
            <v>307.83241099999998</v>
          </cell>
          <cell r="K977">
            <v>15391620.549999999</v>
          </cell>
          <cell r="L977">
            <v>1539.18</v>
          </cell>
          <cell r="M977">
            <v>301.71365900000035</v>
          </cell>
          <cell r="N977" t="str">
            <v>203858-4201</v>
          </cell>
          <cell r="O977">
            <v>15085682.950000018</v>
          </cell>
          <cell r="P977">
            <v>298437.599999981</v>
          </cell>
          <cell r="U977">
            <v>15381381.369999999</v>
          </cell>
        </row>
        <row r="979">
          <cell r="C979" t="str">
            <v>PTC</v>
          </cell>
          <cell r="D979">
            <v>40248</v>
          </cell>
          <cell r="E979">
            <v>40252</v>
          </cell>
          <cell r="F979">
            <v>4250</v>
          </cell>
          <cell r="G979">
            <v>680</v>
          </cell>
          <cell r="H979">
            <v>5104.01</v>
          </cell>
          <cell r="I979">
            <v>85000</v>
          </cell>
          <cell r="J979">
            <v>20.470071529411765</v>
          </cell>
          <cell r="K979">
            <v>1739956.08</v>
          </cell>
          <cell r="L979">
            <v>174.01</v>
          </cell>
          <cell r="M979">
            <v>20.186616739613342</v>
          </cell>
          <cell r="N979" t="str">
            <v>203866-4201</v>
          </cell>
          <cell r="O979">
            <v>1715862.422867134</v>
          </cell>
          <cell r="P979">
            <v>19843.657132866094</v>
          </cell>
          <cell r="U979">
            <v>1734852.07</v>
          </cell>
        </row>
        <row r="980">
          <cell r="C980" t="str">
            <v>PTC</v>
          </cell>
          <cell r="D980">
            <v>40248</v>
          </cell>
          <cell r="E980">
            <v>40252</v>
          </cell>
          <cell r="F980">
            <v>2500</v>
          </cell>
          <cell r="G980">
            <v>400</v>
          </cell>
          <cell r="H980">
            <v>3003.05</v>
          </cell>
          <cell r="I980">
            <v>50000</v>
          </cell>
          <cell r="J980">
            <v>20.609732399999999</v>
          </cell>
          <cell r="K980">
            <v>1030486.62</v>
          </cell>
          <cell r="L980">
            <v>103.05</v>
          </cell>
          <cell r="M980">
            <v>20.186616739613342</v>
          </cell>
          <cell r="N980" t="str">
            <v>203866-4201</v>
          </cell>
          <cell r="O980">
            <v>1009330.8369806671</v>
          </cell>
          <cell r="P980">
            <v>18655.783019332914</v>
          </cell>
          <cell r="U980">
            <v>1027483.57</v>
          </cell>
        </row>
        <row r="981">
          <cell r="C981" t="str">
            <v>PTC</v>
          </cell>
          <cell r="D981">
            <v>40248</v>
          </cell>
          <cell r="E981">
            <v>40252</v>
          </cell>
          <cell r="F981">
            <v>2500</v>
          </cell>
          <cell r="G981">
            <v>400</v>
          </cell>
          <cell r="H981">
            <v>3004</v>
          </cell>
          <cell r="I981">
            <v>50000</v>
          </cell>
          <cell r="J981">
            <v>20.8</v>
          </cell>
          <cell r="K981">
            <v>1040000</v>
          </cell>
          <cell r="L981">
            <v>104</v>
          </cell>
          <cell r="M981">
            <v>20.186616739613342</v>
          </cell>
          <cell r="N981" t="str">
            <v>203866-4201</v>
          </cell>
          <cell r="O981">
            <v>1009330.8369806671</v>
          </cell>
          <cell r="P981">
            <v>28169.163019332918</v>
          </cell>
          <cell r="U981">
            <v>1036996</v>
          </cell>
        </row>
        <row r="982">
          <cell r="C982" t="str">
            <v>PPL</v>
          </cell>
          <cell r="D982">
            <v>40248</v>
          </cell>
          <cell r="E982">
            <v>40252</v>
          </cell>
          <cell r="F982">
            <v>4500</v>
          </cell>
          <cell r="G982">
            <v>720</v>
          </cell>
          <cell r="H982">
            <v>5220</v>
          </cell>
          <cell r="K982">
            <v>-8720148.5500000007</v>
          </cell>
          <cell r="Q982">
            <v>45000</v>
          </cell>
          <cell r="R982" t="str">
            <v>204498-4201</v>
          </cell>
          <cell r="T982">
            <v>8724648.5500000007</v>
          </cell>
          <cell r="U982">
            <v>-8725368.5500000007</v>
          </cell>
        </row>
        <row r="983">
          <cell r="G983">
            <v>2200</v>
          </cell>
          <cell r="H983">
            <v>16331.060000000001</v>
          </cell>
          <cell r="K983">
            <v>-4909705.8500000006</v>
          </cell>
          <cell r="L983">
            <v>381.06</v>
          </cell>
        </row>
        <row r="985">
          <cell r="C985" t="str">
            <v>MCB</v>
          </cell>
          <cell r="D985">
            <v>40249</v>
          </cell>
          <cell r="E985">
            <v>40252</v>
          </cell>
          <cell r="F985">
            <v>10950</v>
          </cell>
          <cell r="G985">
            <v>1752</v>
          </cell>
          <cell r="H985">
            <v>12702</v>
          </cell>
          <cell r="K985">
            <v>-16336311.4</v>
          </cell>
          <cell r="Q985">
            <v>73000</v>
          </cell>
          <cell r="R985" t="str">
            <v>203874-4201</v>
          </cell>
          <cell r="T985">
            <v>16347261.4</v>
          </cell>
          <cell r="U985">
            <v>-16349013.4</v>
          </cell>
        </row>
        <row r="987">
          <cell r="C987" t="str">
            <v>ENGRO</v>
          </cell>
          <cell r="D987">
            <v>40249</v>
          </cell>
          <cell r="E987">
            <v>40253</v>
          </cell>
          <cell r="F987">
            <v>2500</v>
          </cell>
          <cell r="G987">
            <v>400</v>
          </cell>
          <cell r="H987">
            <v>2900</v>
          </cell>
          <cell r="K987">
            <v>-4587484</v>
          </cell>
          <cell r="Q987">
            <v>25000</v>
          </cell>
          <cell r="R987" t="str">
            <v>203807-4201</v>
          </cell>
          <cell r="T987">
            <v>4589984</v>
          </cell>
          <cell r="U987">
            <v>-4590384</v>
          </cell>
        </row>
        <row r="988">
          <cell r="C988" t="str">
            <v>POL</v>
          </cell>
          <cell r="D988">
            <v>40249</v>
          </cell>
          <cell r="E988">
            <v>40253</v>
          </cell>
          <cell r="F988">
            <v>3750</v>
          </cell>
          <cell r="G988">
            <v>600</v>
          </cell>
          <cell r="H988">
            <v>4350</v>
          </cell>
          <cell r="K988">
            <v>-5824884.4800000004</v>
          </cell>
          <cell r="Q988">
            <v>25000</v>
          </cell>
          <cell r="R988" t="str">
            <v>204196-4201</v>
          </cell>
          <cell r="T988">
            <v>5828634.4800000004</v>
          </cell>
          <cell r="U988">
            <v>-5829234.4800000004</v>
          </cell>
        </row>
        <row r="989">
          <cell r="C989" t="str">
            <v>ENGRO</v>
          </cell>
          <cell r="D989">
            <v>40249</v>
          </cell>
          <cell r="E989">
            <v>40253</v>
          </cell>
          <cell r="F989">
            <v>1000</v>
          </cell>
          <cell r="G989">
            <v>160</v>
          </cell>
          <cell r="H989">
            <v>1160</v>
          </cell>
          <cell r="K989">
            <v>-1852500</v>
          </cell>
          <cell r="Q989">
            <v>10000</v>
          </cell>
          <cell r="R989" t="str">
            <v>203807-4201</v>
          </cell>
          <cell r="T989">
            <v>1853500</v>
          </cell>
          <cell r="U989">
            <v>-1853660</v>
          </cell>
        </row>
        <row r="990">
          <cell r="C990" t="str">
            <v>ABL</v>
          </cell>
          <cell r="D990">
            <v>40249</v>
          </cell>
          <cell r="E990">
            <v>40253</v>
          </cell>
          <cell r="F990">
            <v>550</v>
          </cell>
          <cell r="G990">
            <v>88</v>
          </cell>
          <cell r="H990">
            <v>638</v>
          </cell>
          <cell r="K990">
            <v>-712071.8</v>
          </cell>
          <cell r="Q990">
            <v>11000</v>
          </cell>
          <cell r="R990" t="str">
            <v>206830-4201</v>
          </cell>
          <cell r="T990">
            <v>712621.8</v>
          </cell>
          <cell r="U990">
            <v>-712709.8</v>
          </cell>
        </row>
        <row r="991">
          <cell r="C991" t="str">
            <v>HBL</v>
          </cell>
          <cell r="D991">
            <v>40249</v>
          </cell>
          <cell r="E991">
            <v>40253</v>
          </cell>
          <cell r="F991">
            <v>2530</v>
          </cell>
          <cell r="G991">
            <v>404.8</v>
          </cell>
          <cell r="H991">
            <v>2934.8</v>
          </cell>
          <cell r="K991">
            <v>-2855016.4000000004</v>
          </cell>
          <cell r="Q991">
            <v>25300</v>
          </cell>
          <cell r="R991" t="str">
            <v>206610-4201</v>
          </cell>
          <cell r="T991">
            <v>2857546.4000000004</v>
          </cell>
          <cell r="U991">
            <v>-2857951.2</v>
          </cell>
        </row>
        <row r="992">
          <cell r="G992">
            <v>3404.8</v>
          </cell>
          <cell r="H992">
            <v>24684.799999999999</v>
          </cell>
          <cell r="K992">
            <v>-15831956.680000002</v>
          </cell>
        </row>
        <row r="994">
          <cell r="C994" t="str">
            <v>UBL</v>
          </cell>
          <cell r="D994">
            <v>40252</v>
          </cell>
          <cell r="E994">
            <v>40253</v>
          </cell>
          <cell r="F994">
            <v>4250</v>
          </cell>
          <cell r="G994">
            <v>680</v>
          </cell>
          <cell r="H994">
            <v>5517.15</v>
          </cell>
          <cell r="I994">
            <v>85000</v>
          </cell>
          <cell r="J994">
            <v>69.071085411764713</v>
          </cell>
          <cell r="K994">
            <v>5871042.2600000007</v>
          </cell>
          <cell r="L994">
            <v>587.15</v>
          </cell>
          <cell r="M994">
            <v>64.630720647058808</v>
          </cell>
          <cell r="N994" t="str">
            <v>206407-4201</v>
          </cell>
          <cell r="O994">
            <v>5493611.254999999</v>
          </cell>
          <cell r="P994">
            <v>373181.00500000175</v>
          </cell>
          <cell r="U994">
            <v>5865525.1100000003</v>
          </cell>
        </row>
        <row r="995">
          <cell r="K995">
            <v>-9960914.4200000018</v>
          </cell>
        </row>
        <row r="997">
          <cell r="C997" t="str">
            <v>POL</v>
          </cell>
          <cell r="D997">
            <v>40252</v>
          </cell>
          <cell r="E997">
            <v>40254</v>
          </cell>
          <cell r="F997">
            <v>6915.0000000000009</v>
          </cell>
          <cell r="G997">
            <v>1106.4000000000001</v>
          </cell>
          <cell r="H997">
            <v>8021.4000000000015</v>
          </cell>
          <cell r="K997">
            <v>-10691316.9</v>
          </cell>
          <cell r="Q997">
            <v>46100</v>
          </cell>
          <cell r="R997" t="str">
            <v>204196-4201</v>
          </cell>
          <cell r="T997">
            <v>10698231.9</v>
          </cell>
          <cell r="U997">
            <v>-10699338.300000001</v>
          </cell>
        </row>
        <row r="998">
          <cell r="G998">
            <v>1786.4</v>
          </cell>
          <cell r="H998">
            <v>13538.550000000001</v>
          </cell>
          <cell r="L998">
            <v>587.15</v>
          </cell>
        </row>
        <row r="1000">
          <cell r="C1000" t="str">
            <v>MCB</v>
          </cell>
          <cell r="D1000">
            <v>40253</v>
          </cell>
          <cell r="E1000">
            <v>40254</v>
          </cell>
          <cell r="F1000">
            <v>7500</v>
          </cell>
          <cell r="G1000">
            <v>1200</v>
          </cell>
          <cell r="H1000">
            <v>9840.0300000000007</v>
          </cell>
          <cell r="I1000">
            <v>50000</v>
          </cell>
          <cell r="J1000">
            <v>228.00150099999999</v>
          </cell>
          <cell r="K1000">
            <v>11400075.049999999</v>
          </cell>
          <cell r="L1000">
            <v>1140.03</v>
          </cell>
          <cell r="M1000">
            <v>223.93508767123296</v>
          </cell>
          <cell r="N1000" t="str">
            <v>203874-4201</v>
          </cell>
          <cell r="O1000">
            <v>11196754.383561648</v>
          </cell>
          <cell r="P1000">
            <v>195820.66643835045</v>
          </cell>
          <cell r="U1000">
            <v>11390235.02</v>
          </cell>
        </row>
        <row r="1002">
          <cell r="C1002" t="str">
            <v>HBL</v>
          </cell>
          <cell r="D1002">
            <v>40253</v>
          </cell>
          <cell r="E1002">
            <v>40255</v>
          </cell>
          <cell r="F1002">
            <v>1000</v>
          </cell>
          <cell r="G1002">
            <v>160</v>
          </cell>
          <cell r="H1002">
            <v>1160</v>
          </cell>
          <cell r="K1002">
            <v>-1133894.23</v>
          </cell>
          <cell r="Q1002">
            <v>10000</v>
          </cell>
          <cell r="R1002" t="str">
            <v>206610-4201</v>
          </cell>
          <cell r="T1002">
            <v>1134894.23</v>
          </cell>
          <cell r="U1002">
            <v>-1135054.23</v>
          </cell>
        </row>
        <row r="1003">
          <cell r="C1003" t="str">
            <v>POL</v>
          </cell>
          <cell r="D1003">
            <v>40253</v>
          </cell>
          <cell r="E1003">
            <v>40255</v>
          </cell>
          <cell r="F1003">
            <v>1635.0000000000002</v>
          </cell>
          <cell r="G1003">
            <v>261.60000000000002</v>
          </cell>
          <cell r="H1003">
            <v>1896.6000000000004</v>
          </cell>
          <cell r="K1003">
            <v>-2505109</v>
          </cell>
          <cell r="Q1003">
            <v>10900</v>
          </cell>
          <cell r="R1003" t="str">
            <v>204196-4201</v>
          </cell>
          <cell r="T1003">
            <v>2506744</v>
          </cell>
          <cell r="U1003">
            <v>-2507005.6</v>
          </cell>
        </row>
        <row r="1004">
          <cell r="C1004" t="str">
            <v>DOL</v>
          </cell>
          <cell r="D1004">
            <v>40253</v>
          </cell>
          <cell r="E1004">
            <v>40255</v>
          </cell>
          <cell r="F1004">
            <v>5000</v>
          </cell>
          <cell r="G1004">
            <v>800</v>
          </cell>
          <cell r="H1004">
            <v>5880.73</v>
          </cell>
          <cell r="I1004">
            <v>100000</v>
          </cell>
          <cell r="J1004">
            <v>8.0721354000000005</v>
          </cell>
          <cell r="K1004">
            <v>807213.54</v>
          </cell>
          <cell r="L1004">
            <v>80.73</v>
          </cell>
          <cell r="M1004">
            <v>7.5400000000000098</v>
          </cell>
          <cell r="N1004" t="str">
            <v>202428-4201</v>
          </cell>
          <cell r="O1004">
            <v>754000.00000000093</v>
          </cell>
          <cell r="P1004">
            <v>48213.539999999106</v>
          </cell>
          <cell r="U1004">
            <v>801332.81</v>
          </cell>
        </row>
        <row r="1005">
          <cell r="C1005" t="str">
            <v>ENGRO</v>
          </cell>
          <cell r="D1005">
            <v>40253</v>
          </cell>
          <cell r="E1005">
            <v>40255</v>
          </cell>
          <cell r="F1005">
            <v>1620.0024999999998</v>
          </cell>
          <cell r="G1005">
            <v>259.20999999999998</v>
          </cell>
          <cell r="H1005">
            <v>2182.2224999999999</v>
          </cell>
          <cell r="I1005">
            <v>16200</v>
          </cell>
          <cell r="J1005">
            <v>187.05186435185183</v>
          </cell>
          <cell r="K1005">
            <v>3030240.2024999997</v>
          </cell>
          <cell r="L1005">
            <v>303.01</v>
          </cell>
          <cell r="M1005">
            <v>184.09954285714286</v>
          </cell>
          <cell r="N1005" t="str">
            <v>203807-4201</v>
          </cell>
          <cell r="O1005">
            <v>2982412.5942857144</v>
          </cell>
          <cell r="P1005">
            <v>46207.605714285317</v>
          </cell>
          <cell r="U1005">
            <v>3028057.98</v>
          </cell>
        </row>
        <row r="1006">
          <cell r="C1006" t="str">
            <v>DOL</v>
          </cell>
          <cell r="D1006">
            <v>40253</v>
          </cell>
          <cell r="E1006">
            <v>40255</v>
          </cell>
          <cell r="F1006">
            <v>1250</v>
          </cell>
          <cell r="G1006">
            <v>200</v>
          </cell>
          <cell r="H1006">
            <v>1470.26</v>
          </cell>
          <cell r="I1006">
            <v>25000</v>
          </cell>
          <cell r="J1006">
            <v>8.1010799999999996</v>
          </cell>
          <cell r="K1006">
            <v>202527</v>
          </cell>
          <cell r="L1006">
            <v>20.260000000000002</v>
          </cell>
          <cell r="M1006">
            <v>7.5400000000000098</v>
          </cell>
          <cell r="N1006" t="str">
            <v>202428-4201</v>
          </cell>
          <cell r="O1006">
            <v>188500.00000000023</v>
          </cell>
          <cell r="P1006">
            <v>12776.999999999767</v>
          </cell>
          <cell r="U1006">
            <v>201056.74</v>
          </cell>
        </row>
        <row r="1007">
          <cell r="C1007" t="str">
            <v>PPL</v>
          </cell>
          <cell r="D1007">
            <v>40253</v>
          </cell>
          <cell r="E1007">
            <v>40255</v>
          </cell>
          <cell r="F1007">
            <v>5271.0950000000003</v>
          </cell>
          <cell r="G1007">
            <v>843.38</v>
          </cell>
          <cell r="H1007">
            <v>7156.4650000000001</v>
          </cell>
          <cell r="I1007">
            <v>52711</v>
          </cell>
          <cell r="J1007">
            <v>197.67204179393298</v>
          </cell>
          <cell r="K1007">
            <v>10419490.995000001</v>
          </cell>
          <cell r="L1007">
            <v>1041.99</v>
          </cell>
          <cell r="M1007">
            <v>195.34531035661664</v>
          </cell>
          <cell r="N1007" t="str">
            <v>204498-4201</v>
          </cell>
          <cell r="O1007">
            <v>10296846.654207619</v>
          </cell>
          <cell r="P1007">
            <v>117373.24579238065</v>
          </cell>
          <cell r="U1007">
            <v>10412334.529999999</v>
          </cell>
        </row>
        <row r="1008">
          <cell r="K1008">
            <v>10820468.5075</v>
          </cell>
        </row>
        <row r="1009">
          <cell r="G1009">
            <v>3724.19</v>
          </cell>
          <cell r="H1009">
            <v>29586.307499999999</v>
          </cell>
          <cell r="L1009">
            <v>2586.02</v>
          </cell>
        </row>
        <row r="1011">
          <cell r="C1011" t="str">
            <v>MCB</v>
          </cell>
          <cell r="D1011">
            <v>40254</v>
          </cell>
          <cell r="E1011">
            <v>40255</v>
          </cell>
          <cell r="F1011">
            <v>3450</v>
          </cell>
          <cell r="G1011">
            <v>552</v>
          </cell>
          <cell r="H1011">
            <v>4528.67</v>
          </cell>
          <cell r="I1011">
            <v>23000</v>
          </cell>
          <cell r="J1011">
            <v>228.97643478260869</v>
          </cell>
          <cell r="K1011">
            <v>5266458</v>
          </cell>
          <cell r="L1011">
            <v>526.66999999999996</v>
          </cell>
          <cell r="M1011">
            <v>223.93508767123296</v>
          </cell>
          <cell r="N1011" t="str">
            <v>203874-4201</v>
          </cell>
          <cell r="O1011">
            <v>5150507.0164383585</v>
          </cell>
          <cell r="P1011">
            <v>112500.98356164154</v>
          </cell>
          <cell r="U1011">
            <v>5261929.33</v>
          </cell>
        </row>
        <row r="1013">
          <cell r="C1013" t="str">
            <v>HBL</v>
          </cell>
          <cell r="D1013">
            <v>40254</v>
          </cell>
          <cell r="E1013">
            <v>40256</v>
          </cell>
          <cell r="F1013">
            <v>1470</v>
          </cell>
          <cell r="G1013">
            <v>235.2</v>
          </cell>
          <cell r="H1013">
            <v>1705.2</v>
          </cell>
          <cell r="K1013">
            <v>-1653022.25</v>
          </cell>
          <cell r="Q1013">
            <v>14700</v>
          </cell>
          <cell r="R1013" t="str">
            <v>206610-4201</v>
          </cell>
          <cell r="T1013">
            <v>1654492.25</v>
          </cell>
          <cell r="U1013">
            <v>-1654727.45</v>
          </cell>
        </row>
        <row r="1014">
          <cell r="C1014" t="str">
            <v>PPL</v>
          </cell>
          <cell r="D1014">
            <v>40254</v>
          </cell>
          <cell r="E1014">
            <v>40256</v>
          </cell>
          <cell r="F1014">
            <v>3071.125</v>
          </cell>
          <cell r="G1014">
            <v>491.38</v>
          </cell>
          <cell r="H1014">
            <v>3562.5050000000001</v>
          </cell>
          <cell r="K1014">
            <v>-5953201.2050000001</v>
          </cell>
          <cell r="Q1014">
            <v>30711</v>
          </cell>
          <cell r="R1014" t="str">
            <v>204498-4201</v>
          </cell>
          <cell r="T1014">
            <v>5956272.3300000001</v>
          </cell>
          <cell r="U1014">
            <v>-5956763.71</v>
          </cell>
        </row>
        <row r="1015">
          <cell r="C1015" t="str">
            <v>ENGRO</v>
          </cell>
          <cell r="D1015">
            <v>40254</v>
          </cell>
          <cell r="E1015">
            <v>40256</v>
          </cell>
          <cell r="F1015">
            <v>649.875</v>
          </cell>
          <cell r="G1015">
            <v>103.98</v>
          </cell>
          <cell r="H1015">
            <v>753.85500000000002</v>
          </cell>
          <cell r="K1015">
            <v>-1196115.7949999999</v>
          </cell>
          <cell r="Q1015">
            <v>6499</v>
          </cell>
          <cell r="R1015" t="str">
            <v>203807-4201</v>
          </cell>
          <cell r="T1015">
            <v>1196765.67</v>
          </cell>
          <cell r="U1015">
            <v>-1196869.6499999999</v>
          </cell>
        </row>
        <row r="1016">
          <cell r="C1016" t="str">
            <v>PPL</v>
          </cell>
          <cell r="D1016">
            <v>40254</v>
          </cell>
          <cell r="E1016">
            <v>40256</v>
          </cell>
          <cell r="F1016">
            <v>3500</v>
          </cell>
          <cell r="G1016">
            <v>560</v>
          </cell>
          <cell r="H1016">
            <v>4060</v>
          </cell>
          <cell r="K1016">
            <v>-6775350</v>
          </cell>
          <cell r="Q1016">
            <v>35000</v>
          </cell>
          <cell r="R1016" t="str">
            <v>204498-4201</v>
          </cell>
          <cell r="T1016">
            <v>6778850</v>
          </cell>
          <cell r="U1016">
            <v>-6779410</v>
          </cell>
        </row>
        <row r="1017">
          <cell r="C1017" t="str">
            <v>POL</v>
          </cell>
          <cell r="D1017">
            <v>40254</v>
          </cell>
          <cell r="E1017">
            <v>40256</v>
          </cell>
          <cell r="F1017">
            <v>0</v>
          </cell>
          <cell r="G1017">
            <v>0</v>
          </cell>
          <cell r="H1017">
            <v>0</v>
          </cell>
          <cell r="K1017">
            <v>-5799910</v>
          </cell>
          <cell r="Q1017">
            <v>25000</v>
          </cell>
          <cell r="R1017" t="str">
            <v>204196-4201</v>
          </cell>
          <cell r="T1017">
            <v>5799910</v>
          </cell>
          <cell r="U1017">
            <v>-5799910</v>
          </cell>
        </row>
        <row r="1018">
          <cell r="C1018" t="str">
            <v>POL</v>
          </cell>
          <cell r="D1018">
            <v>40254</v>
          </cell>
          <cell r="E1018">
            <v>40256</v>
          </cell>
          <cell r="F1018">
            <v>3750</v>
          </cell>
          <cell r="G1018">
            <v>600</v>
          </cell>
          <cell r="H1018">
            <v>4937.55</v>
          </cell>
          <cell r="I1018">
            <v>25000</v>
          </cell>
          <cell r="J1018">
            <v>235</v>
          </cell>
          <cell r="K1018">
            <v>5875000</v>
          </cell>
          <cell r="L1018">
            <v>587.54999999999995</v>
          </cell>
          <cell r="M1018">
            <v>232.08897551401893</v>
          </cell>
          <cell r="N1018" t="str">
            <v>204196-4201</v>
          </cell>
          <cell r="O1018">
            <v>5802224.3878504727</v>
          </cell>
          <cell r="P1018">
            <v>69025.612149527296</v>
          </cell>
          <cell r="U1018">
            <v>5870062.4500000002</v>
          </cell>
        </row>
        <row r="1019">
          <cell r="G1019">
            <v>2542.56</v>
          </cell>
          <cell r="H1019">
            <v>19547.78</v>
          </cell>
          <cell r="K1019">
            <v>-15502599.25</v>
          </cell>
          <cell r="L1019">
            <v>1114.2199999999998</v>
          </cell>
        </row>
        <row r="1021">
          <cell r="C1021" t="str">
            <v>MCB</v>
          </cell>
          <cell r="D1021">
            <v>40255</v>
          </cell>
          <cell r="E1021">
            <v>40259</v>
          </cell>
          <cell r="F1021">
            <v>4650</v>
          </cell>
          <cell r="G1021">
            <v>744</v>
          </cell>
          <cell r="H1021">
            <v>5394</v>
          </cell>
          <cell r="K1021">
            <v>-6439620.5</v>
          </cell>
          <cell r="Q1021">
            <v>31000</v>
          </cell>
          <cell r="R1021" t="str">
            <v>203874-4201</v>
          </cell>
          <cell r="T1021">
            <v>6444270.5</v>
          </cell>
          <cell r="U1021">
            <v>-6445014.5</v>
          </cell>
        </row>
        <row r="1022">
          <cell r="C1022" t="str">
            <v>MCB</v>
          </cell>
          <cell r="D1022">
            <v>40255</v>
          </cell>
          <cell r="E1022">
            <v>40259</v>
          </cell>
          <cell r="F1022">
            <v>3000</v>
          </cell>
          <cell r="G1022">
            <v>480</v>
          </cell>
          <cell r="H1022">
            <v>3480</v>
          </cell>
          <cell r="K1022">
            <v>-4162500</v>
          </cell>
          <cell r="Q1022">
            <v>20000</v>
          </cell>
          <cell r="R1022" t="str">
            <v>203874-4201</v>
          </cell>
          <cell r="T1022">
            <v>4165500</v>
          </cell>
          <cell r="U1022">
            <v>-4165980</v>
          </cell>
        </row>
        <row r="1023">
          <cell r="C1023" t="str">
            <v>PSO</v>
          </cell>
          <cell r="D1023">
            <v>40255</v>
          </cell>
          <cell r="E1023">
            <v>40259</v>
          </cell>
          <cell r="F1023">
            <v>1050</v>
          </cell>
          <cell r="G1023">
            <v>168</v>
          </cell>
          <cell r="H1023">
            <v>1218</v>
          </cell>
          <cell r="K1023">
            <v>-2138500</v>
          </cell>
          <cell r="Q1023">
            <v>7000</v>
          </cell>
          <cell r="R1023" t="str">
            <v>203858-4201</v>
          </cell>
          <cell r="T1023">
            <v>2139550</v>
          </cell>
          <cell r="U1023">
            <v>-2139718</v>
          </cell>
        </row>
        <row r="1024">
          <cell r="C1024" t="str">
            <v>UBL</v>
          </cell>
          <cell r="D1024">
            <v>40255</v>
          </cell>
          <cell r="E1024">
            <v>40259</v>
          </cell>
          <cell r="F1024">
            <v>500</v>
          </cell>
          <cell r="G1024">
            <v>80</v>
          </cell>
          <cell r="H1024">
            <v>580</v>
          </cell>
          <cell r="K1024">
            <v>-599995</v>
          </cell>
          <cell r="Q1024">
            <v>10000</v>
          </cell>
          <cell r="R1024" t="str">
            <v>206407-4201</v>
          </cell>
          <cell r="T1024">
            <v>600495</v>
          </cell>
          <cell r="U1024">
            <v>-600575</v>
          </cell>
        </row>
        <row r="1025">
          <cell r="C1025" t="str">
            <v>UBL</v>
          </cell>
          <cell r="D1025">
            <v>40255</v>
          </cell>
          <cell r="E1025">
            <v>40259</v>
          </cell>
          <cell r="F1025">
            <v>2250</v>
          </cell>
          <cell r="G1025">
            <v>360</v>
          </cell>
          <cell r="H1025">
            <v>2610</v>
          </cell>
          <cell r="K1025">
            <v>-2704996.05</v>
          </cell>
          <cell r="Q1025">
            <v>45000</v>
          </cell>
          <cell r="R1025" t="str">
            <v>206407-4201</v>
          </cell>
          <cell r="T1025">
            <v>2707246.05</v>
          </cell>
          <cell r="U1025">
            <v>-2707606.05</v>
          </cell>
        </row>
        <row r="1026">
          <cell r="C1026" t="str">
            <v>PSO</v>
          </cell>
          <cell r="D1026">
            <v>40255</v>
          </cell>
          <cell r="E1026">
            <v>40259</v>
          </cell>
          <cell r="F1026">
            <v>1568.25</v>
          </cell>
          <cell r="G1026">
            <v>250.92</v>
          </cell>
          <cell r="H1026">
            <v>1819.17</v>
          </cell>
          <cell r="K1026">
            <v>-2395137.9900000002</v>
          </cell>
          <cell r="Q1026">
            <v>7841</v>
          </cell>
          <cell r="R1026" t="str">
            <v>203858-4201</v>
          </cell>
          <cell r="T1026">
            <v>2396706.2400000002</v>
          </cell>
          <cell r="U1026">
            <v>-2396957.16</v>
          </cell>
        </row>
        <row r="1027">
          <cell r="C1027" t="str">
            <v>ENGRO</v>
          </cell>
          <cell r="D1027">
            <v>40255</v>
          </cell>
          <cell r="E1027">
            <v>40259</v>
          </cell>
          <cell r="F1027">
            <v>2529.875</v>
          </cell>
          <cell r="G1027">
            <v>404.78</v>
          </cell>
          <cell r="H1027">
            <v>3403.5649999999996</v>
          </cell>
          <cell r="I1027">
            <v>25299</v>
          </cell>
          <cell r="J1027">
            <v>185.3523457448911</v>
          </cell>
          <cell r="K1027">
            <v>4689228.9950000001</v>
          </cell>
          <cell r="L1027">
            <v>468.91</v>
          </cell>
          <cell r="M1027">
            <v>184.1115093764295</v>
          </cell>
          <cell r="N1027" t="str">
            <v>203807-4201</v>
          </cell>
          <cell r="O1027">
            <v>4657837.0757142901</v>
          </cell>
          <cell r="P1027">
            <v>28862.044285709708</v>
          </cell>
          <cell r="U1027">
            <v>4685825.43</v>
          </cell>
        </row>
        <row r="1028">
          <cell r="F1028">
            <v>15548.125</v>
          </cell>
          <cell r="G1028">
            <v>2487.6999999999998</v>
          </cell>
          <cell r="H1028">
            <v>18504.735000000001</v>
          </cell>
          <cell r="K1028">
            <v>-13751520.544999998</v>
          </cell>
          <cell r="L1028">
            <v>468.91</v>
          </cell>
        </row>
        <row r="1030">
          <cell r="C1030" t="str">
            <v>PSO</v>
          </cell>
          <cell r="D1030">
            <v>40256</v>
          </cell>
          <cell r="E1030">
            <v>40261</v>
          </cell>
          <cell r="F1030">
            <v>2250</v>
          </cell>
          <cell r="G1030">
            <v>360</v>
          </cell>
          <cell r="H1030">
            <v>2610</v>
          </cell>
          <cell r="K1030">
            <v>-4616238</v>
          </cell>
          <cell r="Q1030">
            <v>15000</v>
          </cell>
          <cell r="R1030" t="str">
            <v>203858-4201</v>
          </cell>
          <cell r="T1030">
            <v>4618488</v>
          </cell>
          <cell r="U1030">
            <v>-4618848</v>
          </cell>
        </row>
        <row r="1032">
          <cell r="C1032" t="str">
            <v>ABL</v>
          </cell>
          <cell r="G1032">
            <v>0</v>
          </cell>
          <cell r="H1032">
            <v>0</v>
          </cell>
          <cell r="Q1032">
            <v>5000</v>
          </cell>
          <cell r="T1032">
            <v>0</v>
          </cell>
          <cell r="U1032">
            <v>0</v>
          </cell>
        </row>
        <row r="1034">
          <cell r="C1034" t="str">
            <v>MCB</v>
          </cell>
          <cell r="D1034">
            <v>40261</v>
          </cell>
          <cell r="E1034">
            <v>40263</v>
          </cell>
          <cell r="F1034">
            <v>2250</v>
          </cell>
          <cell r="G1034">
            <v>360</v>
          </cell>
          <cell r="H1034">
            <v>2610</v>
          </cell>
          <cell r="K1034">
            <v>-3097550</v>
          </cell>
          <cell r="Q1034">
            <v>15000</v>
          </cell>
          <cell r="R1034" t="str">
            <v>203874-4201</v>
          </cell>
          <cell r="T1034">
            <v>3099800</v>
          </cell>
          <cell r="U1034">
            <v>-3100160</v>
          </cell>
        </row>
        <row r="1035">
          <cell r="C1035" t="str">
            <v>UBL</v>
          </cell>
          <cell r="D1035">
            <v>40261</v>
          </cell>
          <cell r="E1035">
            <v>40263</v>
          </cell>
          <cell r="F1035">
            <v>750</v>
          </cell>
          <cell r="G1035">
            <v>120</v>
          </cell>
          <cell r="H1035">
            <v>870</v>
          </cell>
          <cell r="K1035">
            <v>-883405</v>
          </cell>
          <cell r="Q1035">
            <v>15000</v>
          </cell>
          <cell r="R1035" t="str">
            <v>206407-4201</v>
          </cell>
          <cell r="T1035">
            <v>884155</v>
          </cell>
          <cell r="U1035">
            <v>-884275</v>
          </cell>
        </row>
        <row r="1036">
          <cell r="C1036" t="str">
            <v>MCB</v>
          </cell>
          <cell r="D1036">
            <v>40261</v>
          </cell>
          <cell r="E1036">
            <v>40263</v>
          </cell>
          <cell r="F1036">
            <v>6750</v>
          </cell>
          <cell r="G1036">
            <v>1080</v>
          </cell>
          <cell r="H1036">
            <v>7830</v>
          </cell>
          <cell r="K1036">
            <v>-9371663.7899999991</v>
          </cell>
          <cell r="Q1036">
            <v>45000</v>
          </cell>
          <cell r="R1036" t="str">
            <v>203874-4201</v>
          </cell>
          <cell r="T1036">
            <v>9378413.7899999991</v>
          </cell>
          <cell r="U1036">
            <v>-9379493.7899999991</v>
          </cell>
        </row>
        <row r="1037">
          <cell r="C1037" t="str">
            <v>UBL</v>
          </cell>
          <cell r="D1037">
            <v>40261</v>
          </cell>
          <cell r="E1037">
            <v>40263</v>
          </cell>
          <cell r="F1037">
            <v>2500</v>
          </cell>
          <cell r="G1037">
            <v>400</v>
          </cell>
          <cell r="H1037">
            <v>2900</v>
          </cell>
          <cell r="K1037">
            <v>-2999000</v>
          </cell>
          <cell r="Q1037">
            <v>50000</v>
          </cell>
          <cell r="R1037" t="str">
            <v>206407-4201</v>
          </cell>
          <cell r="T1037">
            <v>3001500</v>
          </cell>
          <cell r="U1037">
            <v>-3001900</v>
          </cell>
        </row>
        <row r="1038">
          <cell r="G1038">
            <v>1960</v>
          </cell>
          <cell r="H1038">
            <v>14210</v>
          </cell>
          <cell r="K1038">
            <v>-16351618.789999999</v>
          </cell>
        </row>
        <row r="1040">
          <cell r="C1040" t="str">
            <v>UBL</v>
          </cell>
          <cell r="D1040">
            <v>40262</v>
          </cell>
          <cell r="E1040">
            <v>40266</v>
          </cell>
          <cell r="F1040">
            <v>4000</v>
          </cell>
          <cell r="G1040">
            <v>640</v>
          </cell>
          <cell r="H1040">
            <v>4640</v>
          </cell>
          <cell r="K1040">
            <v>-4779861.8499999996</v>
          </cell>
          <cell r="Q1040">
            <v>80000</v>
          </cell>
          <cell r="R1040" t="str">
            <v>206407-4201</v>
          </cell>
          <cell r="T1040">
            <v>4783861.8499999996</v>
          </cell>
          <cell r="U1040">
            <v>-4784501.8499999996</v>
          </cell>
        </row>
        <row r="1042">
          <cell r="C1042" t="str">
            <v>PSO</v>
          </cell>
          <cell r="D1042">
            <v>40266</v>
          </cell>
          <cell r="E1042">
            <v>40268</v>
          </cell>
          <cell r="F1042">
            <v>944.99999999999989</v>
          </cell>
          <cell r="G1042">
            <v>151.19999999999999</v>
          </cell>
          <cell r="H1042">
            <v>1293.31</v>
          </cell>
          <cell r="I1042">
            <v>6300</v>
          </cell>
          <cell r="J1042">
            <v>312.84992857142856</v>
          </cell>
          <cell r="K1042">
            <v>1970954.55</v>
          </cell>
          <cell r="L1042">
            <v>197.11</v>
          </cell>
          <cell r="M1042">
            <v>306.78409704768586</v>
          </cell>
          <cell r="N1042" t="str">
            <v>203858-4201</v>
          </cell>
          <cell r="O1042">
            <v>1932739.811400421</v>
          </cell>
          <cell r="P1042">
            <v>37269.738599579126</v>
          </cell>
          <cell r="U1042">
            <v>1969661.24</v>
          </cell>
        </row>
        <row r="1043">
          <cell r="C1043" t="str">
            <v>UBL</v>
          </cell>
          <cell r="D1043">
            <v>40266</v>
          </cell>
          <cell r="E1043">
            <v>40268</v>
          </cell>
          <cell r="F1043">
            <v>1750</v>
          </cell>
          <cell r="G1043">
            <v>280</v>
          </cell>
          <cell r="H1043">
            <v>2242.88</v>
          </cell>
          <cell r="I1043">
            <v>35000</v>
          </cell>
          <cell r="J1043">
            <v>60.821428571428569</v>
          </cell>
          <cell r="K1043">
            <v>2128750</v>
          </cell>
          <cell r="L1043">
            <v>212.88</v>
          </cell>
          <cell r="M1043">
            <v>59.88628949999999</v>
          </cell>
          <cell r="N1043" t="str">
            <v>206407-4201</v>
          </cell>
          <cell r="O1043">
            <v>2096020.1324999996</v>
          </cell>
          <cell r="P1043">
            <v>30979.8675000004</v>
          </cell>
          <cell r="U1043">
            <v>2126507.12</v>
          </cell>
        </row>
        <row r="1044">
          <cell r="C1044" t="str">
            <v>UBL</v>
          </cell>
          <cell r="D1044">
            <v>40266</v>
          </cell>
          <cell r="E1044">
            <v>40268</v>
          </cell>
          <cell r="F1044">
            <v>750</v>
          </cell>
          <cell r="G1044">
            <v>120</v>
          </cell>
          <cell r="H1044">
            <v>961.86</v>
          </cell>
          <cell r="I1044">
            <v>15000</v>
          </cell>
          <cell r="J1044">
            <v>61.24</v>
          </cell>
          <cell r="K1044">
            <v>918600</v>
          </cell>
          <cell r="L1044">
            <v>91.86</v>
          </cell>
          <cell r="M1044">
            <v>59.88628949999999</v>
          </cell>
          <cell r="N1044" t="str">
            <v>206407-4201</v>
          </cell>
          <cell r="O1044">
            <v>898294.3424999998</v>
          </cell>
          <cell r="P1044">
            <v>19555.657500000205</v>
          </cell>
          <cell r="U1044">
            <v>917638.14</v>
          </cell>
        </row>
        <row r="1045">
          <cell r="C1045" t="str">
            <v>UBL</v>
          </cell>
          <cell r="D1045">
            <v>40266</v>
          </cell>
          <cell r="E1045">
            <v>40268</v>
          </cell>
          <cell r="F1045">
            <v>1000</v>
          </cell>
          <cell r="G1045">
            <v>160</v>
          </cell>
          <cell r="H1045">
            <v>1282</v>
          </cell>
          <cell r="I1045">
            <v>20000</v>
          </cell>
          <cell r="J1045">
            <v>61</v>
          </cell>
          <cell r="K1045">
            <v>1220000</v>
          </cell>
          <cell r="L1045">
            <v>122</v>
          </cell>
          <cell r="M1045">
            <v>59.88628949999999</v>
          </cell>
          <cell r="N1045" t="str">
            <v>206407-4201</v>
          </cell>
          <cell r="O1045">
            <v>1197725.7899999998</v>
          </cell>
          <cell r="P1045">
            <v>21274.210000000196</v>
          </cell>
          <cell r="U1045">
            <v>1218718</v>
          </cell>
        </row>
        <row r="1046">
          <cell r="C1046" t="str">
            <v>PSO</v>
          </cell>
          <cell r="D1046">
            <v>40266</v>
          </cell>
          <cell r="E1046">
            <v>40268</v>
          </cell>
          <cell r="F1046">
            <v>3531.125</v>
          </cell>
          <cell r="G1046">
            <v>564.98</v>
          </cell>
          <cell r="H1046">
            <v>4830.2449999999999</v>
          </cell>
          <cell r="I1046">
            <v>23541</v>
          </cell>
          <cell r="J1046">
            <v>311.84935537997535</v>
          </cell>
          <cell r="K1046">
            <v>7341245.6749999998</v>
          </cell>
          <cell r="L1046">
            <v>734.14</v>
          </cell>
          <cell r="M1046">
            <v>306.78409704768586</v>
          </cell>
          <cell r="N1046" t="str">
            <v>203858-4201</v>
          </cell>
          <cell r="O1046">
            <v>7222004.4285995727</v>
          </cell>
          <cell r="P1046">
            <v>115710.12140042662</v>
          </cell>
          <cell r="U1046">
            <v>7336415.4299999997</v>
          </cell>
        </row>
        <row r="1047">
          <cell r="C1047" t="str">
            <v>DOL</v>
          </cell>
          <cell r="D1047">
            <v>40266</v>
          </cell>
          <cell r="E1047">
            <v>40268</v>
          </cell>
          <cell r="F1047">
            <v>5000</v>
          </cell>
          <cell r="G1047">
            <v>800</v>
          </cell>
          <cell r="H1047">
            <v>5881.54</v>
          </cell>
          <cell r="I1047">
            <v>100000</v>
          </cell>
          <cell r="J1047">
            <v>8.1502635000000012</v>
          </cell>
          <cell r="K1047">
            <v>815026.35000000009</v>
          </cell>
          <cell r="L1047">
            <v>81.540000000000006</v>
          </cell>
          <cell r="M1047">
            <v>7.5400000000000187</v>
          </cell>
          <cell r="N1047" t="str">
            <v>202428-4201</v>
          </cell>
          <cell r="O1047">
            <v>754000.00000000186</v>
          </cell>
          <cell r="P1047">
            <v>56026.34999999823</v>
          </cell>
          <cell r="U1047">
            <v>809144.81</v>
          </cell>
        </row>
        <row r="1048">
          <cell r="G1048">
            <v>2076.1800000000003</v>
          </cell>
          <cell r="H1048">
            <v>16491.834999999999</v>
          </cell>
          <cell r="K1048">
            <v>14394576.574999999</v>
          </cell>
          <cell r="L1048">
            <v>1439.53</v>
          </cell>
        </row>
        <row r="1050">
          <cell r="C1050" t="str">
            <v>MCB</v>
          </cell>
          <cell r="D1050">
            <v>40267</v>
          </cell>
          <cell r="E1050">
            <v>40269</v>
          </cell>
          <cell r="F1050">
            <v>2100</v>
          </cell>
          <cell r="G1050">
            <v>336</v>
          </cell>
          <cell r="H1050">
            <v>2436</v>
          </cell>
          <cell r="K1050">
            <v>-2891598.3</v>
          </cell>
          <cell r="Q1050">
            <v>14000</v>
          </cell>
          <cell r="R1050" t="str">
            <v>203874-4201</v>
          </cell>
          <cell r="S1050">
            <v>206.6927357142857</v>
          </cell>
          <cell r="T1050">
            <v>2893698.3</v>
          </cell>
          <cell r="U1050">
            <v>-2894034.3</v>
          </cell>
        </row>
        <row r="1051">
          <cell r="C1051" t="str">
            <v>UBL</v>
          </cell>
          <cell r="D1051">
            <v>40267</v>
          </cell>
          <cell r="E1051">
            <v>40269</v>
          </cell>
          <cell r="F1051">
            <v>1500</v>
          </cell>
          <cell r="G1051">
            <v>240</v>
          </cell>
          <cell r="H1051">
            <v>1740</v>
          </cell>
          <cell r="K1051">
            <v>-1791550</v>
          </cell>
          <cell r="Q1051">
            <v>30000</v>
          </cell>
          <cell r="R1051" t="str">
            <v>206407-4201</v>
          </cell>
          <cell r="S1051">
            <v>59.768333333333331</v>
          </cell>
          <cell r="T1051">
            <v>1793050</v>
          </cell>
          <cell r="U1051">
            <v>-1793290</v>
          </cell>
        </row>
        <row r="1052">
          <cell r="C1052" t="str">
            <v>UBL</v>
          </cell>
          <cell r="D1052">
            <v>40267</v>
          </cell>
          <cell r="E1052">
            <v>40269</v>
          </cell>
          <cell r="F1052">
            <v>3500</v>
          </cell>
          <cell r="G1052">
            <v>560</v>
          </cell>
          <cell r="H1052">
            <v>4060</v>
          </cell>
          <cell r="K1052">
            <v>-4182277.51</v>
          </cell>
          <cell r="Q1052">
            <v>70000</v>
          </cell>
          <cell r="R1052" t="str">
            <v>206407-4201</v>
          </cell>
          <cell r="S1052">
            <v>59.796821571428566</v>
          </cell>
          <cell r="T1052">
            <v>4185777.51</v>
          </cell>
          <cell r="U1052">
            <v>-4186337.51</v>
          </cell>
        </row>
        <row r="1053">
          <cell r="C1053" t="str">
            <v>PSO</v>
          </cell>
          <cell r="D1053">
            <v>40267</v>
          </cell>
          <cell r="E1053">
            <v>40269</v>
          </cell>
          <cell r="F1053">
            <v>4893.3125</v>
          </cell>
          <cell r="G1053">
            <v>782.93</v>
          </cell>
          <cell r="H1053">
            <v>5676.2425000000003</v>
          </cell>
          <cell r="K1053">
            <v>-10031336.997500001</v>
          </cell>
          <cell r="Q1053">
            <v>32622</v>
          </cell>
          <cell r="R1053" t="str">
            <v>203858-4201</v>
          </cell>
          <cell r="S1053">
            <v>307.65220740604502</v>
          </cell>
          <cell r="T1053">
            <v>10036230.310000001</v>
          </cell>
          <cell r="U1053">
            <v>-10037013.24</v>
          </cell>
        </row>
        <row r="1054">
          <cell r="C1054" t="str">
            <v>POL</v>
          </cell>
          <cell r="D1054">
            <v>40267</v>
          </cell>
          <cell r="E1054">
            <v>40269</v>
          </cell>
          <cell r="F1054">
            <v>177</v>
          </cell>
          <cell r="G1054">
            <v>28.32</v>
          </cell>
          <cell r="H1054">
            <v>232.93</v>
          </cell>
          <cell r="I1054">
            <v>1180</v>
          </cell>
          <cell r="J1054">
            <v>234</v>
          </cell>
          <cell r="K1054">
            <v>276120</v>
          </cell>
          <cell r="L1054">
            <v>27.61</v>
          </cell>
          <cell r="M1054">
            <v>232.08897551401887</v>
          </cell>
          <cell r="N1054" t="str">
            <v>204196-4201</v>
          </cell>
          <cell r="O1054">
            <v>273864.99110654229</v>
          </cell>
          <cell r="P1054">
            <v>2078.0088934577002</v>
          </cell>
          <cell r="U1054">
            <v>275887.07</v>
          </cell>
        </row>
        <row r="1055">
          <cell r="G1055">
            <v>1947.2499999999998</v>
          </cell>
          <cell r="H1055">
            <v>14145.172500000001</v>
          </cell>
          <cell r="K1055">
            <v>-18620642.807499997</v>
          </cell>
          <cell r="L1055">
            <v>27.61</v>
          </cell>
        </row>
        <row r="1682">
          <cell r="I1682">
            <v>19056339</v>
          </cell>
          <cell r="K1682">
            <v>783375079.25750101</v>
          </cell>
          <cell r="L1682">
            <v>171364.33000000002</v>
          </cell>
          <cell r="O1682">
            <v>1094013132.4801755</v>
          </cell>
          <cell r="P1682">
            <v>27565337.489824731</v>
          </cell>
          <cell r="Q1682">
            <v>14838631</v>
          </cell>
          <cell r="T1682">
            <v>1162030366.6199994</v>
          </cell>
          <cell r="U1682">
            <v>-136755593.51999977</v>
          </cell>
        </row>
      </sheetData>
      <sheetData sheetId="1"/>
      <sheetData sheetId="2"/>
      <sheetData sheetId="3"/>
      <sheetData sheetId="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Sheet4"/>
      <sheetName val="Tables"/>
      <sheetName val="Rating"/>
      <sheetName val="Investments"/>
      <sheetName val="MAY 1240001"/>
      <sheetName val="BS_final"/>
      <sheetName val="BS_DEC02"/>
      <sheetName val="PL_DEC02"/>
      <sheetName val="notes_DEC02"/>
      <sheetName val="pl_NOTES"/>
      <sheetName val="BS_final1"/>
      <sheetName val="BS_DEC021"/>
      <sheetName val="PL_DEC021"/>
      <sheetName val="notes_DEC021"/>
      <sheetName val="pl_NOTES1"/>
      <sheetName val="BS_final2"/>
      <sheetName val="BS_DEC022"/>
      <sheetName val="PL_DEC022"/>
      <sheetName val="notes_DEC022"/>
      <sheetName val="pl_NOTES2"/>
      <sheetName val="MAY_1240001"/>
      <sheetName val="Disclosure"/>
      <sheetName val="statacc"/>
      <sheetName val="BS_final3"/>
      <sheetName val="BS_DEC023"/>
      <sheetName val="PL_DEC023"/>
      <sheetName val="notes_DEC023"/>
      <sheetName val="pl_NOTES3"/>
      <sheetName val="MAY_12400011"/>
      <sheetName val="Consolidated"/>
      <sheetName val="DATA"/>
      <sheetName val="Note 13.1 &amp; 13.2"/>
      <sheetName val="JSCL TB"/>
      <sheetName val="Note-14"/>
      <sheetName val="ProfitProv"/>
      <sheetName val="SHF_1026_EXP"/>
      <sheetName val="SITE_1001_P_L"/>
      <sheetName val="CLM_1012_P_L"/>
      <sheetName val="SHF_1026_P_L"/>
      <sheetName val="KRG_1002_P_L"/>
      <sheetName val="CliftonMain_1003_P_L"/>
      <sheetName val="KSE_1010_P_L"/>
      <sheetName val="JODIA_1011_P_L"/>
      <sheetName val="JODIA_1011_EXP"/>
      <sheetName val="CLM_1012_EXP"/>
      <sheetName val="SITE_1001_EXP"/>
      <sheetName val="KRG_1002_EXP"/>
      <sheetName val="CliftonMain_1003_EXP"/>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Corporate"/>
      <sheetName val="Middle Market"/>
      <sheetName val="SME"/>
      <sheetName val="Bill"/>
      <sheetName val="READING"/>
      <sheetName val="Sheet6"/>
      <sheetName val="New A-Rept"/>
      <sheetName val="BVPS"/>
      <sheetName val="Cap_Empl"/>
      <sheetName val="EBITDA"/>
      <sheetName val="EV"/>
      <sheetName val="Gross_Yield"/>
      <sheetName val="Start &amp;_EPS"/>
      <sheetName val="Net_Debt"/>
      <sheetName val="PE"/>
      <sheetName val="Recomm"/>
      <sheetName val="A"/>
      <sheetName val="Scoping"/>
      <sheetName val="Sheet3"/>
      <sheetName val="Furniture"/>
      <sheetName val="Sheet2"/>
      <sheetName val="NORMAL"/>
      <sheetName val="bs&amp;Pl"/>
      <sheetName val="admin cross"/>
      <sheetName val="Manu Crss"/>
      <sheetName val="Requirements"/>
      <sheetName val="Storage"/>
      <sheetName val="Financial"/>
      <sheetName val="working"/>
      <sheetName val="Deposit"/>
      <sheetName val="BS"/>
      <sheetName val="BS_final4"/>
      <sheetName val="BS_DEC024"/>
      <sheetName val="PL_DEC024"/>
      <sheetName val="notes_DEC024"/>
      <sheetName val="pl_NOTES4"/>
      <sheetName val="MAY_12400012"/>
      <sheetName val="JSCL_TB"/>
      <sheetName val="Note_13_1_&amp;_13_2"/>
      <sheetName val="plan. analytical"/>
      <sheetName val="dep on disposals"/>
      <sheetName val="Links"/>
      <sheetName val="Middle_Market"/>
      <sheetName val="BS2"/>
      <sheetName val="BS1"/>
      <sheetName val="Abu Dhabi"/>
      <sheetName val="Data Sheet - Financials"/>
      <sheetName val="Data Sheet - Others"/>
      <sheetName val="Adj"/>
      <sheetName val="Elim"/>
      <sheetName val="DS_details"/>
      <sheetName val="Code"/>
      <sheetName val="lp"/>
      <sheetName val="Actual"/>
      <sheetName val="Budget"/>
      <sheetName val="List"/>
      <sheetName val="PrevYear"/>
      <sheetName val="Def. Tax"/>
      <sheetName val="AA Lead Sch"/>
    </sheetNames>
    <sheetDataSet>
      <sheetData sheetId="0"/>
      <sheetData sheetId="1"/>
      <sheetData sheetId="2"/>
      <sheetData sheetId="3"/>
      <sheetData sheetId="4"/>
      <sheetData sheetId="5">
        <row r="3">
          <cell r="B3">
            <v>28</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in Trade"/>
      <sheetName val="Other Income"/>
      <sheetName val="Income Tax"/>
      <sheetName val="Balance Sheet"/>
      <sheetName val="Assets Liab"/>
      <sheetName val="Prov Liab"/>
      <sheetName val="Dealers Sumry"/>
      <sheetName val="Dealer Agencies"/>
      <sheetName val="GP Analysis"/>
      <sheetName val="PNL Taksh"/>
      <sheetName val="HOH Balance She"/>
      <sheetName val="HOH     P  L"/>
      <sheetName val="FixedAssets"/>
      <sheetName val="FixedAssets (2)"/>
      <sheetName val="FXArough"/>
      <sheetName val="HD Income"/>
      <sheetName val="Stock Quantity"/>
      <sheetName val="Asada Working"/>
      <sheetName val="Profit Loss"/>
      <sheetName val="Summary Gp Anal"/>
      <sheetName val="Budget 97 98"/>
      <sheetName val="Final Accounts"/>
      <sheetName val="Advance Tax"/>
      <sheetName val="Half yearly "/>
      <sheetName val="Half yearly  (2)"/>
      <sheetName val="Yamada"/>
      <sheetName val="Prductwise prof"/>
      <sheetName val="Ratio Analysis"/>
      <sheetName val="Statiscal Data"/>
      <sheetName val="Cash Flow  MIS"/>
      <sheetName val="CKD Tax Comput"/>
      <sheetName val="MIS Report 2"/>
      <sheetName val="Deferred Tax"/>
      <sheetName val="letter  title"/>
      <sheetName val="Adv to vendor"/>
      <sheetName val="ProfitProv"/>
      <sheetName val="ProdlineNW"/>
      <sheetName val="CFNW"/>
      <sheetName val="FundsNW"/>
      <sheetName val="STkTrdNW"/>
      <sheetName val="variance"/>
      <sheetName val="BSNW"/>
      <sheetName val="DTLBSNW"/>
      <sheetName val="P&amp;LNW"/>
      <sheetName val="DTLP&amp;LNW"/>
      <sheetName val="Cash Flow  HOH"/>
      <sheetName val="Cash Flow Half Yrly Accts"/>
      <sheetName val="Stock_in_Trade"/>
      <sheetName val="Other_Income"/>
      <sheetName val="Income_Tax"/>
      <sheetName val="Balance_Sheet"/>
      <sheetName val="Assets_Liab"/>
      <sheetName val="Prov_Liab"/>
      <sheetName val="Dealers_Sumry"/>
      <sheetName val="Dealer_Agencies"/>
      <sheetName val="GP_Analysis"/>
      <sheetName val="PNL_Taksh"/>
      <sheetName val="HOH_Balance_She"/>
      <sheetName val="HOH_____P__L"/>
      <sheetName val="FixedAssets_(2)"/>
      <sheetName val="HD_Income"/>
      <sheetName val="Stock_Quantity"/>
      <sheetName val="Asada_Working"/>
      <sheetName val="Profit_Loss"/>
      <sheetName val="Summary_Gp_Anal"/>
      <sheetName val="Budget_97_98"/>
      <sheetName val="Final_Accounts"/>
      <sheetName val="Advance_Tax"/>
      <sheetName val="Half_yearly_"/>
      <sheetName val="Half_yearly__(2)"/>
      <sheetName val="Prductwise_prof"/>
      <sheetName val="Ratio_Analysis"/>
      <sheetName val="Statiscal_Data"/>
      <sheetName val="Cash_Flow__MIS"/>
      <sheetName val="CKD_Tax_Comput"/>
      <sheetName val="MIS_Report_2"/>
      <sheetName val="Deferred_Tax"/>
      <sheetName val="letter__title"/>
      <sheetName val="Adv_to_vendor"/>
      <sheetName val="Cash_Flow__HOH"/>
      <sheetName val="Cash_Flow_Half_Yrly_Accts"/>
      <sheetName val="NORMAL"/>
      <sheetName val="BASIC DATA"/>
      <sheetName val="Stock_in_Trade1"/>
      <sheetName val="Other_Income1"/>
      <sheetName val="Income_Tax1"/>
      <sheetName val="Balance_Sheet1"/>
      <sheetName val="Assets_Liab1"/>
      <sheetName val="Prov_Liab1"/>
      <sheetName val="Dealers_Sumry1"/>
      <sheetName val="Dealer_Agencies1"/>
      <sheetName val="GP_Analysis1"/>
      <sheetName val="PNL_Taksh1"/>
      <sheetName val="HOH_Balance_She1"/>
      <sheetName val="HOH_____P__L1"/>
      <sheetName val="FixedAssets_(2)1"/>
      <sheetName val="HD_Income1"/>
      <sheetName val="Stock_Quantity1"/>
      <sheetName val="Asada_Working1"/>
      <sheetName val="Profit_Loss1"/>
      <sheetName val="Summary_Gp_Anal1"/>
      <sheetName val="Budget_97_981"/>
      <sheetName val="Final_Accounts1"/>
      <sheetName val="Advance_Tax1"/>
      <sheetName val="Half_yearly_1"/>
      <sheetName val="Half_yearly__(2)1"/>
      <sheetName val="Prductwise_prof1"/>
      <sheetName val="Ratio_Analysis1"/>
      <sheetName val="Statiscal_Data1"/>
      <sheetName val="Cash_Flow__MIS1"/>
      <sheetName val="CKD_Tax_Comput1"/>
      <sheetName val="MIS_Report_21"/>
      <sheetName val="Deferred_Tax1"/>
      <sheetName val="letter__title1"/>
      <sheetName val="Adv_to_vendor1"/>
      <sheetName val="Cash_Flow__HOH1"/>
      <sheetName val="Cash_Flow_Half_Yrly_Accts1"/>
      <sheetName val="Notes"/>
      <sheetName val="COS"/>
      <sheetName val="ImpPurJournal"/>
      <sheetName val="EXPL-PROD_IEOC"/>
      <sheetName val="EXPL-EXP_IEOC"/>
      <sheetName val="CPMLETE TB - original"/>
      <sheetName val="BS FOR PRINT"/>
      <sheetName val="Notes 3 to27"/>
      <sheetName val="BS"/>
      <sheetName val="Recipe"/>
      <sheetName val="Active Washes"/>
      <sheetName val="Requirements"/>
      <sheetName val="PRICE-COMP"/>
      <sheetName val="TOTAL P&amp;L"/>
      <sheetName val="Input"/>
      <sheetName val="Invetory level"/>
      <sheetName val="Fin Stats"/>
      <sheetName val="Main 01-02"/>
      <sheetName val="pnsc"/>
      <sheetName val="pur&amp;sal"/>
      <sheetName val="recn"/>
      <sheetName val="Sheet3"/>
      <sheetName val="Sheet2"/>
      <sheetName val="BASIC_DATA"/>
      <sheetName val="acct"/>
      <sheetName val="Electrical"/>
      <sheetName val="Bill"/>
      <sheetName val="ELEC. METER READINGS(Annex-A)"/>
      <sheetName val="Gas Break Up(Annex-E)"/>
      <sheetName val="Mechanical"/>
    </sheetNames>
    <sheetDataSet>
      <sheetData sheetId="0">
        <row r="2">
          <cell r="B2" t="str">
            <v>Indus Motor Company Limited</v>
          </cell>
        </row>
      </sheetData>
      <sheetData sheetId="1">
        <row r="2">
          <cell r="B2" t="str">
            <v>Indus Motor Company Limited</v>
          </cell>
        </row>
      </sheetData>
      <sheetData sheetId="2">
        <row r="2">
          <cell r="B2" t="str">
            <v>Indus Motor Company Limited</v>
          </cell>
        </row>
      </sheetData>
      <sheetData sheetId="3">
        <row r="2">
          <cell r="B2" t="str">
            <v>Indus Motor Company Limited</v>
          </cell>
        </row>
      </sheetData>
      <sheetData sheetId="4">
        <row r="2">
          <cell r="B2" t="str">
            <v>Indus Motor Company Limited</v>
          </cell>
        </row>
      </sheetData>
      <sheetData sheetId="5">
        <row r="2">
          <cell r="B2" t="str">
            <v>Indus Motor Company Limited</v>
          </cell>
        </row>
      </sheetData>
      <sheetData sheetId="6">
        <row r="2">
          <cell r="B2" t="str">
            <v>Indus Motor Company Limited</v>
          </cell>
        </row>
      </sheetData>
      <sheetData sheetId="7">
        <row r="2">
          <cell r="B2" t="str">
            <v>Indus Motor Company Limited</v>
          </cell>
        </row>
      </sheetData>
      <sheetData sheetId="8">
        <row r="2">
          <cell r="B2" t="str">
            <v>Indus Motor Company Limited</v>
          </cell>
        </row>
      </sheetData>
      <sheetData sheetId="9">
        <row r="2">
          <cell r="B2" t="str">
            <v>Indus Motor Company Limited</v>
          </cell>
        </row>
      </sheetData>
      <sheetData sheetId="10">
        <row r="2">
          <cell r="B2" t="str">
            <v>Indus Motor Company Limited</v>
          </cell>
        </row>
      </sheetData>
      <sheetData sheetId="11">
        <row r="2">
          <cell r="B2" t="str">
            <v>Indus Motor Company Limited</v>
          </cell>
        </row>
      </sheetData>
      <sheetData sheetId="12">
        <row r="2">
          <cell r="B2" t="str">
            <v>Indus Motor Company Limited</v>
          </cell>
        </row>
      </sheetData>
      <sheetData sheetId="13">
        <row r="2">
          <cell r="B2" t="str">
            <v>Indus Motor Company Limited</v>
          </cell>
        </row>
      </sheetData>
      <sheetData sheetId="14">
        <row r="2">
          <cell r="B2" t="str">
            <v>Indus Motor Company Limited</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B2" t="str">
            <v>Indus Motor Company Limited</v>
          </cell>
        </row>
      </sheetData>
      <sheetData sheetId="30">
        <row r="2">
          <cell r="B2" t="str">
            <v>Indus Motor Company Limited</v>
          </cell>
        </row>
      </sheetData>
      <sheetData sheetId="31">
        <row r="2">
          <cell r="B2" t="str">
            <v>Indus Motor Company Limited</v>
          </cell>
        </row>
      </sheetData>
      <sheetData sheetId="32">
        <row r="2">
          <cell r="B2" t="str">
            <v>Indus Motor Company Limited</v>
          </cell>
        </row>
      </sheetData>
      <sheetData sheetId="33">
        <row r="2">
          <cell r="B2" t="str">
            <v>Indus Motor Company Limited</v>
          </cell>
        </row>
      </sheetData>
      <sheetData sheetId="34">
        <row r="2">
          <cell r="B2" t="str">
            <v>Indus Motor Company Limited</v>
          </cell>
        </row>
      </sheetData>
      <sheetData sheetId="35">
        <row r="2">
          <cell r="B2" t="str">
            <v>Indus Motor Company Limited</v>
          </cell>
        </row>
      </sheetData>
      <sheetData sheetId="36">
        <row r="2">
          <cell r="B2" t="str">
            <v>Indus Motor Company Limited</v>
          </cell>
        </row>
      </sheetData>
      <sheetData sheetId="37">
        <row r="2">
          <cell r="B2" t="str">
            <v>Indus Motor Company Limited</v>
          </cell>
        </row>
      </sheetData>
      <sheetData sheetId="38">
        <row r="2">
          <cell r="B2" t="str">
            <v>Indus Motor Company Limited</v>
          </cell>
        </row>
      </sheetData>
      <sheetData sheetId="39">
        <row r="2">
          <cell r="B2" t="str">
            <v>Indus Motor Company Limited</v>
          </cell>
        </row>
      </sheetData>
      <sheetData sheetId="40">
        <row r="2">
          <cell r="B2" t="str">
            <v>Indus Motor Company Limited</v>
          </cell>
        </row>
      </sheetData>
      <sheetData sheetId="41">
        <row r="2">
          <cell r="B2" t="str">
            <v>Indus Motor Company Limited</v>
          </cell>
        </row>
      </sheetData>
      <sheetData sheetId="42">
        <row r="2">
          <cell r="B2" t="str">
            <v>Indus Motor Company Limited</v>
          </cell>
        </row>
      </sheetData>
      <sheetData sheetId="43">
        <row r="2">
          <cell r="B2" t="str">
            <v>Indus Motor Company Limited</v>
          </cell>
        </row>
      </sheetData>
      <sheetData sheetId="44">
        <row r="2">
          <cell r="B2" t="str">
            <v>Indus Motor Company Limited</v>
          </cell>
        </row>
      </sheetData>
      <sheetData sheetId="45" refreshError="1">
        <row r="2">
          <cell r="B2" t="str">
            <v>Indus Motor Company Limited</v>
          </cell>
        </row>
        <row r="3">
          <cell r="B3" t="str">
            <v>Statement Of Changes in Financial Position ( Cash Flow Statement)</v>
          </cell>
        </row>
        <row r="4">
          <cell r="B4" t="str">
            <v>For the Period Ending December 31 1999.</v>
          </cell>
        </row>
        <row r="5">
          <cell r="K5" t="str">
            <v>1999</v>
          </cell>
        </row>
        <row r="6">
          <cell r="I6" t="str">
            <v>Note</v>
          </cell>
          <cell r="K6" t="str">
            <v>Dec</v>
          </cell>
          <cell r="M6" t="str">
            <v>1999</v>
          </cell>
        </row>
        <row r="7">
          <cell r="K7" t="str">
            <v>(Rupees in ' 000)</v>
          </cell>
          <cell r="L7">
            <v>0</v>
          </cell>
          <cell r="M7" t="str">
            <v>June</v>
          </cell>
        </row>
        <row r="9">
          <cell r="B9" t="str">
            <v>CASH FLOW FROM OPERATING ACTIVITIES</v>
          </cell>
        </row>
        <row r="11">
          <cell r="C11" t="str">
            <v>Cash (utilised) /generated from operations</v>
          </cell>
          <cell r="I11">
            <v>1</v>
          </cell>
          <cell r="K11">
            <v>-138676.50016</v>
          </cell>
          <cell r="M11">
            <v>-380440</v>
          </cell>
        </row>
        <row r="13">
          <cell r="C13" t="str">
            <v>1)   Cash generated from Operations:</v>
          </cell>
        </row>
        <row r="14">
          <cell r="C14" t="str">
            <v>Profit before taxation</v>
          </cell>
          <cell r="K14">
            <v>102935</v>
          </cell>
          <cell r="M14">
            <v>501309</v>
          </cell>
        </row>
        <row r="15">
          <cell r="C15" t="str">
            <v>Adjustment for non cash charges and other items</v>
          </cell>
        </row>
        <row r="16">
          <cell r="D16" t="str">
            <v>Depreciation</v>
          </cell>
          <cell r="K16">
            <v>53227.74</v>
          </cell>
          <cell r="M16">
            <v>110788</v>
          </cell>
        </row>
        <row r="17">
          <cell r="D17" t="str">
            <v>Profit on sale of fixed assets</v>
          </cell>
          <cell r="K17">
            <v>-1019</v>
          </cell>
          <cell r="M17">
            <v>-2599</v>
          </cell>
        </row>
        <row r="18">
          <cell r="D18" t="str">
            <v>Financial charges</v>
          </cell>
          <cell r="K18">
            <v>14291.08366</v>
          </cell>
          <cell r="M18">
            <v>43259</v>
          </cell>
        </row>
        <row r="19">
          <cell r="D19" t="str">
            <v>Amortisation of deferred cost</v>
          </cell>
          <cell r="K19">
            <v>0</v>
          </cell>
          <cell r="M19">
            <v>0</v>
          </cell>
        </row>
        <row r="20">
          <cell r="D20" t="str">
            <v>Provision for warranty obligations</v>
          </cell>
          <cell r="K20">
            <v>1500</v>
          </cell>
          <cell r="M20">
            <v>2601</v>
          </cell>
        </row>
        <row r="21">
          <cell r="D21" t="str">
            <v>Working capital changes  - see note 1.1</v>
          </cell>
          <cell r="K21">
            <v>-138676.50016</v>
          </cell>
          <cell r="M21">
            <v>-1035797</v>
          </cell>
        </row>
        <row r="23">
          <cell r="K23">
            <v>32258.323499999999</v>
          </cell>
          <cell r="M23">
            <v>-380439</v>
          </cell>
        </row>
        <row r="26">
          <cell r="C26" t="str">
            <v>1.1   Working capital changes</v>
          </cell>
        </row>
        <row r="28">
          <cell r="D28" t="str">
            <v>Decrease/(Increase) in current assets</v>
          </cell>
        </row>
        <row r="29">
          <cell r="D29" t="str">
            <v xml:space="preserve">    Stores and spares</v>
          </cell>
          <cell r="K29">
            <v>15961</v>
          </cell>
          <cell r="M29">
            <v>-48455</v>
          </cell>
        </row>
        <row r="30">
          <cell r="D30" t="str">
            <v xml:space="preserve">    Finished Goods</v>
          </cell>
          <cell r="K30">
            <v>-157154.89312000002</v>
          </cell>
          <cell r="M30">
            <v>-116997</v>
          </cell>
        </row>
        <row r="31">
          <cell r="D31" t="str">
            <v xml:space="preserve">    Raw Material</v>
          </cell>
          <cell r="K31">
            <v>3363.6529999999912</v>
          </cell>
          <cell r="M31">
            <v>26764</v>
          </cell>
        </row>
        <row r="32">
          <cell r="D32" t="str">
            <v xml:space="preserve">    Stock in Transit</v>
          </cell>
          <cell r="K32">
            <v>-122683.99766000005</v>
          </cell>
          <cell r="M32">
            <v>-17070</v>
          </cell>
        </row>
        <row r="33">
          <cell r="D33" t="str">
            <v xml:space="preserve">    Work in Process</v>
          </cell>
          <cell r="K33">
            <v>-255637.74600000004</v>
          </cell>
          <cell r="M33">
            <v>-91828</v>
          </cell>
        </row>
        <row r="34">
          <cell r="D34" t="str">
            <v xml:space="preserve">    Trade debts</v>
          </cell>
          <cell r="K34">
            <v>146392</v>
          </cell>
          <cell r="M34">
            <v>-238946</v>
          </cell>
        </row>
        <row r="35">
          <cell r="D35" t="str">
            <v xml:space="preserve">    Advances to Suppliers/Contractors/Employees</v>
          </cell>
          <cell r="K35">
            <v>69295</v>
          </cell>
          <cell r="M35">
            <v>-70568</v>
          </cell>
        </row>
        <row r="36">
          <cell r="D36" t="str">
            <v xml:space="preserve">    Prepayments</v>
          </cell>
          <cell r="K36">
            <v>-4468</v>
          </cell>
          <cell r="M36">
            <v>2723</v>
          </cell>
        </row>
        <row r="37">
          <cell r="D37" t="str">
            <v xml:space="preserve">    Other receivables</v>
          </cell>
          <cell r="K37">
            <v>-29157</v>
          </cell>
          <cell r="M37">
            <v>32451</v>
          </cell>
        </row>
        <row r="38">
          <cell r="D38">
            <v>0</v>
          </cell>
        </row>
        <row r="39">
          <cell r="D39" t="str">
            <v>(Decrease) / Increase in current liabilities</v>
          </cell>
        </row>
        <row r="41">
          <cell r="D41" t="str">
            <v xml:space="preserve">    Creditors, Accrued and Other Liabilities</v>
          </cell>
          <cell r="K41">
            <v>9676</v>
          </cell>
          <cell r="M41">
            <v>-513871</v>
          </cell>
        </row>
        <row r="43">
          <cell r="K43">
            <v>-324413.98378000013</v>
          </cell>
          <cell r="M43">
            <v>-1035797</v>
          </cell>
        </row>
        <row r="46">
          <cell r="C46" t="str">
            <v>Financial charges paid</v>
          </cell>
          <cell r="K46">
            <v>-23868.08366</v>
          </cell>
          <cell r="M46">
            <v>-30781</v>
          </cell>
        </row>
        <row r="47">
          <cell r="C47" t="str">
            <v>Income tax (paid) / received</v>
          </cell>
          <cell r="K47">
            <v>-44295.754949999973</v>
          </cell>
          <cell r="M47">
            <v>-233864</v>
          </cell>
        </row>
        <row r="48">
          <cell r="C48" t="str">
            <v>Long term deposits and deferred costs</v>
          </cell>
          <cell r="K48">
            <v>2500</v>
          </cell>
          <cell r="M48">
            <v>837</v>
          </cell>
        </row>
        <row r="49">
          <cell r="B49" t="str">
            <v>Net Cash (Outflow) / Inflow From Operating Activities</v>
          </cell>
          <cell r="K49">
            <v>-204340.33876999997</v>
          </cell>
          <cell r="M49">
            <v>-644248</v>
          </cell>
        </row>
        <row r="52">
          <cell r="B52" t="str">
            <v>CASH FLOW FROM INVESTING ACTIVITIES</v>
          </cell>
        </row>
        <row r="54">
          <cell r="C54" t="str">
            <v>Fixed capital expenditure</v>
          </cell>
          <cell r="K54">
            <v>-174840.92879999999</v>
          </cell>
          <cell r="M54">
            <v>-213594</v>
          </cell>
        </row>
        <row r="55">
          <cell r="C55" t="str">
            <v>Investment in AT &amp; T</v>
          </cell>
          <cell r="K55">
            <v>0</v>
          </cell>
          <cell r="M55">
            <v>-1875</v>
          </cell>
        </row>
        <row r="56">
          <cell r="C56" t="str">
            <v>Sale  proceeds of fixed assets</v>
          </cell>
          <cell r="K56">
            <v>8262</v>
          </cell>
          <cell r="M56">
            <v>13520</v>
          </cell>
        </row>
        <row r="57">
          <cell r="B57" t="str">
            <v>Net Cash (Outflow) From Investing Activities</v>
          </cell>
          <cell r="K57">
            <v>-166578.92879999999</v>
          </cell>
          <cell r="M57">
            <v>-201949</v>
          </cell>
        </row>
        <row r="59">
          <cell r="B59" t="str">
            <v>CASH FLOW FROM FINANCING ACTIVIES</v>
          </cell>
        </row>
        <row r="60">
          <cell r="C60" t="str">
            <v>Locally Manufactured Machinery loan</v>
          </cell>
          <cell r="K60">
            <v>-6994</v>
          </cell>
          <cell r="M60">
            <v>-6725</v>
          </cell>
        </row>
        <row r="61">
          <cell r="C61" t="str">
            <v>Repayment of Suppliers Credit loan</v>
          </cell>
          <cell r="K61">
            <v>0</v>
          </cell>
          <cell r="M61">
            <v>-54808</v>
          </cell>
        </row>
        <row r="62">
          <cell r="C62" t="str">
            <v>Long term loan borrowed</v>
          </cell>
          <cell r="K62">
            <v>0</v>
          </cell>
          <cell r="M62">
            <v>283799</v>
          </cell>
        </row>
        <row r="63">
          <cell r="C63" t="str">
            <v>Dividend paid-Income tax</v>
          </cell>
          <cell r="K63">
            <v>-18745.522700000001</v>
          </cell>
          <cell r="M63">
            <v>-113736</v>
          </cell>
        </row>
        <row r="64">
          <cell r="B64" t="str">
            <v>Net Cash (Outflow) From Financing Activities</v>
          </cell>
          <cell r="K64">
            <v>-25739.522700000001</v>
          </cell>
          <cell r="M64">
            <v>108530</v>
          </cell>
        </row>
        <row r="66">
          <cell r="B66" t="str">
            <v>NET (DECREASE) / INCREASE IN CASH AND CASH EQUIVALENTS</v>
          </cell>
          <cell r="K66">
            <v>-396658.79027</v>
          </cell>
          <cell r="M66">
            <v>-737667</v>
          </cell>
        </row>
        <row r="68">
          <cell r="B68" t="str">
            <v>CASH AND CASH EQUIVALENTS AT BEGINNNING OF THE YEAR</v>
          </cell>
          <cell r="I68">
            <v>2</v>
          </cell>
          <cell r="K68">
            <v>81951</v>
          </cell>
          <cell r="M68">
            <v>833465</v>
          </cell>
        </row>
        <row r="70">
          <cell r="B70" t="str">
            <v>CASH AND CASH EQUIVALENTS AT END OF  THE PERIOD</v>
          </cell>
          <cell r="I70">
            <v>2</v>
          </cell>
          <cell r="K70">
            <v>-314707.79027</v>
          </cell>
          <cell r="M70">
            <v>95798</v>
          </cell>
        </row>
        <row r="72">
          <cell r="A72" t="str">
            <v>||</v>
          </cell>
          <cell r="K72">
            <v>-314708</v>
          </cell>
        </row>
        <row r="73">
          <cell r="B73" t="str">
            <v>Enclosure  4a</v>
          </cell>
          <cell r="M73" t="str">
            <v>Page 4</v>
          </cell>
        </row>
        <row r="75">
          <cell r="K75" t="str">
            <v>1999</v>
          </cell>
          <cell r="M75">
            <v>1999</v>
          </cell>
        </row>
        <row r="76">
          <cell r="K76" t="str">
            <v>Dec</v>
          </cell>
          <cell r="L76">
            <v>0</v>
          </cell>
          <cell r="M76" t="str">
            <v>June</v>
          </cell>
        </row>
        <row r="77">
          <cell r="K77" t="str">
            <v>(Rupees in thousands)</v>
          </cell>
        </row>
        <row r="78">
          <cell r="B78" t="str">
            <v>1    CASH (UTILISED) / GENERATED FROM OPERATIONS</v>
          </cell>
        </row>
        <row r="80">
          <cell r="C80" t="str">
            <v>Profit before taxation</v>
          </cell>
          <cell r="K80">
            <v>102932.67617999999</v>
          </cell>
          <cell r="M80">
            <v>501309</v>
          </cell>
        </row>
        <row r="81">
          <cell r="C81" t="str">
            <v>Adjustment for non cash charges and other items</v>
          </cell>
        </row>
        <row r="82">
          <cell r="D82" t="str">
            <v>Depreciation</v>
          </cell>
          <cell r="K82">
            <v>53227.74</v>
          </cell>
          <cell r="M82">
            <v>110788</v>
          </cell>
        </row>
        <row r="83">
          <cell r="D83" t="str">
            <v>Profit on sale of fixed assets</v>
          </cell>
          <cell r="K83">
            <v>-1019</v>
          </cell>
          <cell r="M83">
            <v>-2599</v>
          </cell>
        </row>
        <row r="84">
          <cell r="D84" t="str">
            <v>Financial charges</v>
          </cell>
          <cell r="K84">
            <v>14291.08366</v>
          </cell>
          <cell r="M84">
            <v>43259</v>
          </cell>
        </row>
        <row r="85">
          <cell r="D85" t="str">
            <v>Amortisation of deferred cost</v>
          </cell>
          <cell r="K85">
            <v>0</v>
          </cell>
          <cell r="M85">
            <v>0</v>
          </cell>
        </row>
        <row r="86">
          <cell r="D86" t="str">
            <v>Provision for warranty obligations</v>
          </cell>
          <cell r="K86">
            <v>0</v>
          </cell>
          <cell r="M86">
            <v>2601</v>
          </cell>
        </row>
        <row r="87">
          <cell r="D87" t="str">
            <v>Working capital changes  - see note 1.1</v>
          </cell>
          <cell r="K87">
            <v>-308109</v>
          </cell>
          <cell r="M87">
            <v>-1035797</v>
          </cell>
        </row>
        <row r="89">
          <cell r="K89">
            <v>-138676.50016</v>
          </cell>
          <cell r="M89">
            <v>-380439</v>
          </cell>
        </row>
        <row r="92">
          <cell r="C92" t="str">
            <v>1.1   Working capital changes</v>
          </cell>
        </row>
        <row r="94">
          <cell r="D94" t="str">
            <v>Decrease/(Increase) in current assets</v>
          </cell>
        </row>
        <row r="95">
          <cell r="D95" t="str">
            <v xml:space="preserve">    Stores and spares</v>
          </cell>
          <cell r="K95">
            <v>-4958</v>
          </cell>
          <cell r="M95">
            <v>-48455</v>
          </cell>
        </row>
        <row r="96">
          <cell r="D96" t="str">
            <v xml:space="preserve">    Stock -in-trade</v>
          </cell>
          <cell r="K96">
            <v>-511194</v>
          </cell>
          <cell r="M96">
            <v>-199131</v>
          </cell>
        </row>
        <row r="97">
          <cell r="D97" t="str">
            <v xml:space="preserve">    Trade debts</v>
          </cell>
          <cell r="K97">
            <v>162487</v>
          </cell>
          <cell r="M97">
            <v>-238946</v>
          </cell>
        </row>
        <row r="98">
          <cell r="D98" t="str">
            <v xml:space="preserve">    Advances and prepayments</v>
          </cell>
          <cell r="K98">
            <v>-40692</v>
          </cell>
          <cell r="M98">
            <v>-67845</v>
          </cell>
        </row>
        <row r="99">
          <cell r="D99" t="str">
            <v xml:space="preserve">    Other receivables</v>
          </cell>
          <cell r="K99">
            <v>-34917</v>
          </cell>
          <cell r="M99">
            <v>32451</v>
          </cell>
        </row>
        <row r="100">
          <cell r="D100">
            <v>0</v>
          </cell>
        </row>
        <row r="101">
          <cell r="D101" t="str">
            <v>(Decrease) / Increase in current liabilities</v>
          </cell>
        </row>
        <row r="102">
          <cell r="D102" t="str">
            <v xml:space="preserve">     Creditors and accrued liabilities</v>
          </cell>
          <cell r="K102">
            <v>121165</v>
          </cell>
          <cell r="M102">
            <v>-513871</v>
          </cell>
        </row>
        <row r="105">
          <cell r="K105">
            <v>-308109</v>
          </cell>
          <cell r="M105">
            <v>-1035797</v>
          </cell>
        </row>
        <row r="107">
          <cell r="B107" t="str">
            <v>2.     CASH AND CASH EQUIVALENTS</v>
          </cell>
        </row>
        <row r="109">
          <cell r="C109" t="str">
            <v>Cash and cash equivalents comprise of the following items as</v>
          </cell>
        </row>
        <row r="110">
          <cell r="C110" t="str">
            <v>included in the balance sheet</v>
          </cell>
        </row>
        <row r="112">
          <cell r="C112">
            <v>0</v>
          </cell>
          <cell r="D112" t="str">
            <v>Cash and bank balances</v>
          </cell>
          <cell r="K112">
            <v>255527</v>
          </cell>
          <cell r="M112">
            <v>502141</v>
          </cell>
        </row>
        <row r="113">
          <cell r="D113" t="str">
            <v>Short term finances</v>
          </cell>
          <cell r="K113">
            <v>-570235</v>
          </cell>
          <cell r="M113">
            <v>-406343</v>
          </cell>
        </row>
        <row r="115">
          <cell r="K115">
            <v>-314708</v>
          </cell>
          <cell r="M115">
            <v>95798</v>
          </cell>
        </row>
      </sheetData>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ow r="2">
          <cell r="B2" t="str">
            <v>Indus Motor Company Limited</v>
          </cell>
        </row>
      </sheetData>
      <sheetData sheetId="84">
        <row r="2">
          <cell r="B2" t="str">
            <v>Indus Motor Company Limited</v>
          </cell>
        </row>
      </sheetData>
      <sheetData sheetId="85">
        <row r="2">
          <cell r="B2" t="str">
            <v>Indus Motor Company Limited</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ow r="2">
          <cell r="B2" t="str">
            <v>Indus Motor Company Limited</v>
          </cell>
        </row>
      </sheetData>
      <sheetData sheetId="103">
        <row r="2">
          <cell r="B2" t="str">
            <v>Indus Motor Company Limited</v>
          </cell>
        </row>
      </sheetData>
      <sheetData sheetId="104">
        <row r="2">
          <cell r="B2" t="str">
            <v>Indus Motor Company Limited</v>
          </cell>
        </row>
      </sheetData>
      <sheetData sheetId="105">
        <row r="2">
          <cell r="B2" t="str">
            <v>Indus Motor Company Limited</v>
          </cell>
        </row>
      </sheetData>
      <sheetData sheetId="106">
        <row r="2">
          <cell r="B2" t="str">
            <v>Indus Motor Company Limited</v>
          </cell>
        </row>
      </sheetData>
      <sheetData sheetId="107">
        <row r="2">
          <cell r="B2" t="str">
            <v>Indus Motor Company Limited</v>
          </cell>
        </row>
      </sheetData>
      <sheetData sheetId="108">
        <row r="2">
          <cell r="B2" t="str">
            <v>Indus Motor Company Limited</v>
          </cell>
        </row>
      </sheetData>
      <sheetData sheetId="109">
        <row r="2">
          <cell r="B2" t="str">
            <v>Indus Motor Company Limited</v>
          </cell>
        </row>
      </sheetData>
      <sheetData sheetId="110">
        <row r="2">
          <cell r="B2" t="str">
            <v>Indus Motor Company Limited</v>
          </cell>
        </row>
      </sheetData>
      <sheetData sheetId="111">
        <row r="2">
          <cell r="B2" t="str">
            <v>Indus Motor Company Limited</v>
          </cell>
        </row>
      </sheetData>
      <sheetData sheetId="112">
        <row r="2">
          <cell r="B2" t="str">
            <v>Indus Motor Company Limited</v>
          </cell>
        </row>
      </sheetData>
      <sheetData sheetId="113">
        <row r="2">
          <cell r="B2" t="str">
            <v>Indus Motor Company Limited</v>
          </cell>
        </row>
      </sheetData>
      <sheetData sheetId="114">
        <row r="2">
          <cell r="B2" t="str">
            <v>Indus Motor Company Limited</v>
          </cell>
        </row>
      </sheetData>
      <sheetData sheetId="115">
        <row r="2">
          <cell r="B2" t="str">
            <v>Indus Motor Company Limited</v>
          </cell>
        </row>
      </sheetData>
      <sheetData sheetId="116">
        <row r="2">
          <cell r="B2" t="str">
            <v>Indus Motor Company Limited</v>
          </cell>
        </row>
      </sheetData>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pivot"/>
      <sheetName val="FIG Final summary"/>
      <sheetName val="Final Summary"/>
      <sheetName val="Summary"/>
      <sheetName val="Sheet7"/>
      <sheetName val="Sheet2"/>
      <sheetName val="Calculation"/>
      <sheetName val="Table"/>
      <sheetName val="Balance sheet mapping"/>
      <sheetName val="FE - Summary - STD"/>
      <sheetName val="Sheet1"/>
      <sheetName val="March 110"/>
      <sheetName val="MarchSL904"/>
      <sheetName val="Code"/>
      <sheetName val="COA"/>
      <sheetName val="Template"/>
      <sheetName val="ApprovalLimit"/>
      <sheetName val="Furniture"/>
    </sheetNames>
    <sheetDataSet>
      <sheetData sheetId="0"/>
      <sheetData sheetId="1"/>
      <sheetData sheetId="2"/>
      <sheetData sheetId="3"/>
      <sheetData sheetId="4"/>
      <sheetData sheetId="5"/>
      <sheetData sheetId="6"/>
      <sheetData sheetId="7" refreshError="1">
        <row r="4">
          <cell r="C4">
            <v>0.2</v>
          </cell>
        </row>
        <row r="5">
          <cell r="C5">
            <v>0.5</v>
          </cell>
        </row>
        <row r="7">
          <cell r="C7">
            <v>1</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TER"/>
      <sheetName val="Sheet3"/>
      <sheetName val="Summary 1 in LC"/>
      <sheetName val="Summary 2 in LC"/>
      <sheetName val="Summary 3 in LC"/>
      <sheetName val="Summary 1 in pkr"/>
      <sheetName val="Summary 2 in pkr"/>
      <sheetName val="Summary 3 in pkr"/>
      <sheetName val="Quarterly Comparison"/>
      <sheetName val="Cyrus"/>
      <sheetName val="UAE portfolio"/>
      <sheetName val="Qatar-Doha Portfolio"/>
      <sheetName val="Bahrain Portfolio"/>
      <sheetName val="UAE-IBG"/>
      <sheetName val="FI&amp;IB"/>
      <sheetName val="Consumer-portfolio"/>
      <sheetName val="Bonds Portfolio"/>
      <sheetName val="Tables"/>
      <sheetName val="Assumptions"/>
      <sheetName val="Corporate Summary"/>
      <sheetName val="BSDOMOVS"/>
      <sheetName val="T-BILL"/>
      <sheetName val="Table"/>
      <sheetName val="Breakups"/>
      <sheetName val="LS-U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volume"/>
      <sheetName val="BS Per Mth"/>
      <sheetName val="B3 B"/>
      <sheetName val="Sheet2"/>
      <sheetName val="In-Exp"/>
      <sheetName val="affair"/>
      <sheetName val="budget"/>
      <sheetName val="Sheet3"/>
      <sheetName val="data"/>
      <sheetName val="Balance Sheet"/>
      <sheetName val="B3"/>
      <sheetName val="Interbranch"/>
      <sheetName val="TezRaftaar"/>
      <sheetName val="Cash Recoveries"/>
      <sheetName val="Business Volume"/>
      <sheetName val="Main"/>
      <sheetName val="Sheet1"/>
      <sheetName val="March 110"/>
      <sheetName val="MarchSL904"/>
      <sheetName val="Feb"/>
      <sheetName val="T-BILL"/>
      <sheetName val="Ranges"/>
      <sheetName val="Rates"/>
      <sheetName val="Depos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March 110"/>
      <sheetName val="Feb"/>
      <sheetName val="MarchSL904"/>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ookups"/>
      <sheetName val="Main"/>
      <sheetName val="budget"/>
      <sheetName val="SOA "/>
      <sheetName val="BSDOMOVS"/>
      <sheetName val="BS-OVS"/>
      <sheetName val="Implied Rate"/>
      <sheetName val="I-BR"/>
      <sheetName val="Updated  Rates"/>
      <sheetName val="Market Rates"/>
      <sheetName val="FX"/>
      <sheetName val="TABLES"/>
      <sheetName val="Data-922"/>
      <sheetName val="Strat. Portfolio"/>
      <sheetName val="Grouping MGT"/>
      <sheetName val="Revenue-Fire-Marine-Motor"/>
      <sheetName val="I-B"/>
    </sheetNames>
    <sheetDataSet>
      <sheetData sheetId="0"/>
      <sheetData sheetId="1" refreshError="1">
        <row r="7">
          <cell r="C7" t="str">
            <v>Funded</v>
          </cell>
          <cell r="F7" t="str">
            <v>Assignment of Bank Guarantee</v>
          </cell>
        </row>
        <row r="8">
          <cell r="C8" t="str">
            <v>Non Funded</v>
          </cell>
          <cell r="F8" t="str">
            <v>Assignment of Receivables</v>
          </cell>
        </row>
        <row r="9">
          <cell r="F9" t="str">
            <v>Assignment of Salary and Benefits (Clean Lending)</v>
          </cell>
        </row>
        <row r="10">
          <cell r="F10" t="str">
            <v>Charge on Agri Land through Pass Book</v>
          </cell>
        </row>
        <row r="11">
          <cell r="C11" t="str">
            <v>Certain Draw Down</v>
          </cell>
          <cell r="F11" t="str">
            <v>Equitable Mortgage / Hypothecation of Fixed Assets</v>
          </cell>
        </row>
        <row r="12">
          <cell r="C12" t="str">
            <v>Short Term Facility</v>
          </cell>
          <cell r="F12" t="str">
            <v>Equitable Mortgage of Property</v>
          </cell>
        </row>
        <row r="13">
          <cell r="C13" t="str">
            <v>Long Term Facility</v>
          </cell>
          <cell r="F13" t="str">
            <v>First Hypothecation Charge on Current Assets</v>
          </cell>
        </row>
        <row r="14">
          <cell r="F14" t="str">
            <v>First Hypothecation Charge on Fixed Assets</v>
          </cell>
        </row>
        <row r="15">
          <cell r="F15" t="str">
            <v xml:space="preserve">Hypothecation of Fixed Assets </v>
          </cell>
        </row>
        <row r="16">
          <cell r="C16" t="str">
            <v>Direct Credit Substitute</v>
          </cell>
          <cell r="F16" t="str">
            <v>Lien on Deposit Certificates</v>
          </cell>
        </row>
        <row r="17">
          <cell r="C17" t="str">
            <v>Trade Related Contingency</v>
          </cell>
          <cell r="F17" t="str">
            <v xml:space="preserve">Lien on Term Deposit Receipt TDR issued (Local Currency) </v>
          </cell>
        </row>
        <row r="18">
          <cell r="C18" t="str">
            <v>Performance Related Contingency</v>
          </cell>
          <cell r="F18" t="str">
            <v xml:space="preserve">Lien on Term Deposit Receipt TDR issued (Foreign Currency) </v>
          </cell>
        </row>
        <row r="19">
          <cell r="F19" t="str">
            <v>Lien over Current Assets</v>
          </cell>
        </row>
        <row r="20">
          <cell r="F20" t="str">
            <v>Lien over Import / Export Documents</v>
          </cell>
        </row>
        <row r="21">
          <cell r="C21" t="str">
            <v>Secured</v>
          </cell>
          <cell r="F21" t="str">
            <v>Other</v>
          </cell>
        </row>
        <row r="22">
          <cell r="C22" t="str">
            <v>Unsecured</v>
          </cell>
          <cell r="F22" t="str">
            <v>Pledge of Commodities</v>
          </cell>
        </row>
        <row r="23">
          <cell r="F23" t="str">
            <v>Pledge of Consumer Items</v>
          </cell>
        </row>
        <row r="24">
          <cell r="F24" t="str">
            <v>Pledge of Equipment</v>
          </cell>
        </row>
        <row r="25">
          <cell r="C25" t="str">
            <v>Active</v>
          </cell>
          <cell r="F25" t="str">
            <v>Pledge of Foreign currency Bonds</v>
          </cell>
        </row>
        <row r="26">
          <cell r="C26" t="str">
            <v>Past Due</v>
          </cell>
          <cell r="F26" t="str">
            <v>Pledge of Govt Securities</v>
          </cell>
        </row>
        <row r="27">
          <cell r="F27" t="str">
            <v>Pledge of Raw Materials</v>
          </cell>
        </row>
        <row r="28">
          <cell r="F28" t="str">
            <v xml:space="preserve">Pledge of Debt Securities (Non Govt) </v>
          </cell>
        </row>
        <row r="29">
          <cell r="F29" t="str">
            <v>Pledge of Shares (Main Index)</v>
          </cell>
        </row>
        <row r="30">
          <cell r="C30" t="str">
            <v>Corporate</v>
          </cell>
          <cell r="F30" t="str">
            <v>Pledge of Shares (Non Main Index)</v>
          </cell>
        </row>
        <row r="31">
          <cell r="C31" t="str">
            <v>Bank / DFI</v>
          </cell>
          <cell r="F31" t="str">
            <v>Pledge of Term Deposit Receipt TDR issued by Other Fin. Institution</v>
          </cell>
        </row>
        <row r="32">
          <cell r="C32" t="str">
            <v>Government</v>
          </cell>
          <cell r="F32" t="str">
            <v>Pledge of Work in Process and Finished Goods</v>
          </cell>
        </row>
        <row r="33">
          <cell r="C33" t="str">
            <v>Personnel</v>
          </cell>
          <cell r="F33" t="str">
            <v>Post Dated Cheques</v>
          </cell>
        </row>
        <row r="34">
          <cell r="F34" t="str">
            <v>Ranking / Joint Equitable Mortgage / hypothecation charge on Fixed Assets</v>
          </cell>
        </row>
        <row r="35">
          <cell r="F35" t="str">
            <v>Ranking / Joint hypothecation charge on Current Assets</v>
          </cell>
        </row>
        <row r="36">
          <cell r="F36" t="str">
            <v>Ranking / Joint hypothecation charge on Fixed Assets</v>
          </cell>
        </row>
        <row r="37">
          <cell r="F37" t="str">
            <v>Registered Equitable Mortgage of Property</v>
          </cell>
        </row>
        <row r="38">
          <cell r="C38" t="str">
            <v xml:space="preserve">Fixed </v>
          </cell>
          <cell r="F38" t="str">
            <v xml:space="preserve">Trust Receipt </v>
          </cell>
        </row>
        <row r="39">
          <cell r="C39" t="str">
            <v>Floating</v>
          </cell>
        </row>
        <row r="43">
          <cell r="C43" t="str">
            <v>Monthly</v>
          </cell>
        </row>
        <row r="44">
          <cell r="C44" t="str">
            <v>Quarterly</v>
          </cell>
        </row>
        <row r="45">
          <cell r="C45" t="str">
            <v>Half Yearly</v>
          </cell>
        </row>
        <row r="46">
          <cell r="C46" t="str">
            <v>Annually</v>
          </cell>
        </row>
        <row r="47">
          <cell r="C47" t="str">
            <v>At Maturity</v>
          </cell>
        </row>
        <row r="48">
          <cell r="C48" t="str">
            <v>No Interest</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Month End Foreign Currency"/>
      <sheetName val="Revenue-Fire-Marine-Motor"/>
    </sheetNames>
    <sheetDataSet>
      <sheetData sheetId="0" refreshError="1"/>
      <sheetData sheetId="1" refreshError="1"/>
      <sheetData sheetId="2">
        <row r="8">
          <cell r="E8" t="str">
            <v>Practice US C Corporation</v>
          </cell>
        </row>
        <row r="14">
          <cell r="F14">
            <v>5000</v>
          </cell>
        </row>
        <row r="16">
          <cell r="F16">
            <v>0</v>
          </cell>
        </row>
        <row r="17">
          <cell r="F17">
            <v>0</v>
          </cell>
        </row>
        <row r="18">
          <cell r="F18">
            <v>0</v>
          </cell>
        </row>
        <row r="20">
          <cell r="F20">
            <v>5000</v>
          </cell>
        </row>
        <row r="22">
          <cell r="F22">
            <v>5000</v>
          </cell>
        </row>
        <row r="24">
          <cell r="F24">
            <v>0</v>
          </cell>
        </row>
        <row r="27">
          <cell r="F27">
            <v>0</v>
          </cell>
        </row>
        <row r="28">
          <cell r="F28">
            <v>0</v>
          </cell>
        </row>
        <row r="34">
          <cell r="F34">
            <v>0</v>
          </cell>
        </row>
        <row r="43">
          <cell r="F43">
            <v>0</v>
          </cell>
        </row>
        <row r="45">
          <cell r="F45">
            <v>0</v>
          </cell>
        </row>
        <row r="48">
          <cell r="F48">
            <v>37256</v>
          </cell>
        </row>
        <row r="51">
          <cell r="F51">
            <v>365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TkTrdNW"/>
      <sheetName val="Stock Quantity"/>
      <sheetName val="Stock in Trade"/>
      <sheetName val="Tax"/>
      <sheetName val="Hyear-siraj"/>
      <sheetName val="Income Tax"/>
      <sheetName val="DTLBSNW"/>
      <sheetName val="BSNW"/>
      <sheetName val="Balance Sheet"/>
      <sheetName val="Assets Liab"/>
      <sheetName val="Other Income"/>
      <sheetName val="Cash Flow"/>
      <sheetName val="Adv to vendor"/>
      <sheetName val="Prov Liab"/>
      <sheetName val="Dealers Sumry"/>
      <sheetName val="Dealer Agencies"/>
      <sheetName val="PNL Taksh"/>
      <sheetName val="HOH Balance She"/>
      <sheetName val="HOH     P  L"/>
      <sheetName val="FixedAssets"/>
      <sheetName val="Budget 2001-02"/>
      <sheetName val="Ratio Analysis"/>
      <sheetName val="Statiscal Data"/>
      <sheetName val="CKD Tax Comput"/>
      <sheetName val="Final Accounts"/>
      <sheetName val="Deferred Tax"/>
      <sheetName val="Half yearly "/>
      <sheetName val="ProfitProv"/>
      <sheetName val="ProdlineNW"/>
      <sheetName val="DTLP&amp;LNW"/>
      <sheetName val="P&amp;LNW"/>
      <sheetName val="Profit Loss"/>
      <sheetName val="GP Analysis"/>
      <sheetName val="Summary Gp Anal"/>
      <sheetName val="FundsNW"/>
      <sheetName val="Stock_Quantity"/>
      <sheetName val="Stock_in_Trade"/>
      <sheetName val="Income_Tax"/>
      <sheetName val="Balance_Sheet"/>
      <sheetName val="Assets_Liab"/>
      <sheetName val="Other_Income"/>
      <sheetName val="Cash_Flow"/>
      <sheetName val="Adv_to_vendor"/>
      <sheetName val="Prov_Liab"/>
      <sheetName val="Dealers_Sumry"/>
      <sheetName val="Dealer_Agencies"/>
      <sheetName val="PNL_Taksh"/>
      <sheetName val="HOH_Balance_She"/>
      <sheetName val="HOH_____P__L"/>
      <sheetName val="Budget_2001-02"/>
      <sheetName val="Ratio_Analysis"/>
      <sheetName val="Statiscal_Data"/>
      <sheetName val="CKD_Tax_Comput"/>
      <sheetName val="Final_Accounts"/>
      <sheetName val="Deferred_Tax"/>
      <sheetName val="Half_yearly_"/>
      <sheetName val="Profit_Loss"/>
      <sheetName val="GP_Analysis"/>
      <sheetName val="Summary_Gp_Anal"/>
      <sheetName val="P&amp;L Commentary"/>
      <sheetName val="Acct"/>
      <sheetName val="others"/>
      <sheetName val="td"/>
      <sheetName val="cd "/>
      <sheetName val="adp_or"/>
      <sheetName val="c_b"/>
      <sheetName val="rc"/>
      <sheetName val="f_f"/>
      <sheetName val="CPJOB WISE"/>
      <sheetName val="25-Mar-09"/>
      <sheetName val="Cash Flow - CY Workings"/>
      <sheetName val="Financial Summary"/>
      <sheetName val="Revenue-Fire-Marine-Motor"/>
      <sheetName val="Conso Serv"/>
      <sheetName val="Parameters"/>
      <sheetName val="Conso OEM"/>
      <sheetName val="December 06"/>
      <sheetName val="November 06"/>
      <sheetName val="Stock_Quantity1"/>
      <sheetName val="Stock_in_Trade1"/>
      <sheetName val="Income_Tax1"/>
      <sheetName val="Balance_Sheet1"/>
      <sheetName val="Assets_Liab1"/>
      <sheetName val="Other_Income1"/>
      <sheetName val="Cash_Flow1"/>
      <sheetName val="Adv_to_vendor1"/>
      <sheetName val="Prov_Liab1"/>
      <sheetName val="Dealers_Sumry1"/>
      <sheetName val="Dealer_Agencies1"/>
      <sheetName val="PNL_Taksh1"/>
      <sheetName val="HOH_Balance_She1"/>
      <sheetName val="HOH_____P__L1"/>
      <sheetName val="Budget_2001-021"/>
      <sheetName val="Ratio_Analysis1"/>
      <sheetName val="Statiscal_Data1"/>
      <sheetName val="CKD_Tax_Comput1"/>
      <sheetName val="Final_Accounts1"/>
      <sheetName val="Deferred_Tax1"/>
      <sheetName val="Half_yearly_1"/>
      <sheetName val="Profit_Loss1"/>
      <sheetName val="GP_Analysis1"/>
      <sheetName val="Summary_Gp_Anal1"/>
      <sheetName val="P&amp;L_Commentary"/>
      <sheetName val="cd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FEEL"/>
      <sheetName val="Working"/>
      <sheetName val="Feel"/>
      <sheetName val="Placement"/>
      <sheetName val="N-OUR"/>
      <sheetName val="N-THEIR"/>
      <sheetName val="CFC Posting"/>
      <sheetName val="Rates"/>
      <sheetName val="SCRR+CRR"/>
      <sheetName val="SBP Letter"/>
      <sheetName val="Prov-Vouchers"/>
    </sheetNames>
    <sheetDataSet>
      <sheetData sheetId="0"/>
      <sheetData sheetId="1"/>
      <sheetData sheetId="2"/>
      <sheetData sheetId="3"/>
      <sheetData sheetId="4"/>
      <sheetData sheetId="5"/>
      <sheetData sheetId="6"/>
      <sheetData sheetId="7"/>
      <sheetData sheetId="8">
        <row r="22">
          <cell r="B22">
            <v>39531</v>
          </cell>
          <cell r="C22">
            <v>299898399.7248612</v>
          </cell>
          <cell r="D22">
            <v>14994919.986243062</v>
          </cell>
          <cell r="E22">
            <v>14994919.986243062</v>
          </cell>
          <cell r="F22">
            <v>29989839.972486123</v>
          </cell>
          <cell r="G22">
            <v>93000</v>
          </cell>
          <cell r="H22">
            <v>15195000</v>
          </cell>
          <cell r="I22">
            <v>93000</v>
          </cell>
          <cell r="J22">
            <v>15194999.999999996</v>
          </cell>
        </row>
        <row r="23">
          <cell r="B23">
            <v>39538</v>
          </cell>
          <cell r="C23">
            <v>296190156.53870505</v>
          </cell>
          <cell r="D23">
            <v>14809507.826935254</v>
          </cell>
          <cell r="E23">
            <v>14809507.826935254</v>
          </cell>
          <cell r="F23">
            <v>29619015.653870508</v>
          </cell>
          <cell r="H23">
            <v>15195000</v>
          </cell>
          <cell r="J23">
            <v>15194999.999999996</v>
          </cell>
        </row>
        <row r="24">
          <cell r="B24">
            <v>39539</v>
          </cell>
          <cell r="H24">
            <v>15195000</v>
          </cell>
          <cell r="I24">
            <v>28067.43</v>
          </cell>
          <cell r="J24">
            <v>15223067.429999996</v>
          </cell>
        </row>
        <row r="25">
          <cell r="B25">
            <v>39545</v>
          </cell>
          <cell r="C25">
            <v>295688849.42458946</v>
          </cell>
          <cell r="D25">
            <v>14784442.471229473</v>
          </cell>
          <cell r="E25">
            <v>14784442.471229473</v>
          </cell>
          <cell r="F25">
            <v>29568884.942458946</v>
          </cell>
          <cell r="G25">
            <v>-210000</v>
          </cell>
          <cell r="H25">
            <v>14985000</v>
          </cell>
          <cell r="I25">
            <v>-210000</v>
          </cell>
          <cell r="J25">
            <v>15013067.429999996</v>
          </cell>
        </row>
        <row r="26">
          <cell r="B26">
            <v>39552</v>
          </cell>
          <cell r="C26">
            <v>298305502.95813501</v>
          </cell>
          <cell r="D26">
            <v>14915275.14790675</v>
          </cell>
          <cell r="E26">
            <v>14915275.14790675</v>
          </cell>
          <cell r="F26">
            <v>29830550.295813501</v>
          </cell>
          <cell r="G26">
            <v>130275</v>
          </cell>
          <cell r="H26">
            <v>15115275</v>
          </cell>
          <cell r="I26">
            <v>130275</v>
          </cell>
          <cell r="J26">
            <v>15143342.429999996</v>
          </cell>
        </row>
        <row r="27">
          <cell r="B27">
            <v>39566</v>
          </cell>
          <cell r="C27">
            <v>296315844.67233276</v>
          </cell>
          <cell r="D27">
            <v>14815792.233616639</v>
          </cell>
          <cell r="E27">
            <v>14815792.233616639</v>
          </cell>
          <cell r="F27">
            <v>29631584.467233278</v>
          </cell>
          <cell r="G27">
            <v>-99483</v>
          </cell>
          <cell r="H27">
            <v>15015792</v>
          </cell>
          <cell r="I27">
            <v>-127550</v>
          </cell>
          <cell r="J27">
            <v>15015792.429999996</v>
          </cell>
        </row>
        <row r="28">
          <cell r="B28">
            <v>39569</v>
          </cell>
          <cell r="C28">
            <v>296315844.67233276</v>
          </cell>
          <cell r="D28">
            <v>14815792.233616639</v>
          </cell>
          <cell r="E28">
            <v>14815792.233616639</v>
          </cell>
          <cell r="F28">
            <v>29631584.467233278</v>
          </cell>
          <cell r="H28">
            <v>15015792</v>
          </cell>
          <cell r="I28">
            <v>21414.52</v>
          </cell>
          <cell r="J28">
            <v>15037206.949999996</v>
          </cell>
        </row>
        <row r="29">
          <cell r="B29">
            <v>39573</v>
          </cell>
          <cell r="C29">
            <v>304834272.11150473</v>
          </cell>
          <cell r="D29">
            <v>15241713.605575237</v>
          </cell>
          <cell r="E29">
            <v>15241713.605575237</v>
          </cell>
          <cell r="F29">
            <v>30483427.211150475</v>
          </cell>
          <cell r="G29">
            <v>425922</v>
          </cell>
          <cell r="H29">
            <v>15441714</v>
          </cell>
          <cell r="I29">
            <v>404507</v>
          </cell>
          <cell r="J29">
            <v>15441713.949999996</v>
          </cell>
        </row>
        <row r="30">
          <cell r="B30">
            <v>39580</v>
          </cell>
          <cell r="C30">
            <v>304087945.97983676</v>
          </cell>
          <cell r="D30">
            <v>15204397.298991838</v>
          </cell>
          <cell r="E30">
            <v>15204397.298991838</v>
          </cell>
          <cell r="F30">
            <v>30408794.597983677</v>
          </cell>
          <cell r="H30">
            <v>15441714</v>
          </cell>
          <cell r="J30">
            <v>15441713.949999996</v>
          </cell>
        </row>
        <row r="31">
          <cell r="B31">
            <v>39587</v>
          </cell>
          <cell r="C31">
            <v>303581533.8077324</v>
          </cell>
          <cell r="D31">
            <v>15179076.690386621</v>
          </cell>
          <cell r="E31">
            <v>15179076.690386621</v>
          </cell>
          <cell r="F31">
            <v>30358153.380773243</v>
          </cell>
          <cell r="H31">
            <v>15441714</v>
          </cell>
          <cell r="J31">
            <v>15441713.949999996</v>
          </cell>
        </row>
        <row r="32">
          <cell r="B32">
            <v>39592</v>
          </cell>
          <cell r="C32">
            <v>306846604.45188504</v>
          </cell>
          <cell r="D32">
            <v>15342330.222594254</v>
          </cell>
          <cell r="E32">
            <v>15342330.222594254</v>
          </cell>
          <cell r="F32">
            <v>30684660.445188507</v>
          </cell>
          <cell r="G32">
            <v>200000</v>
          </cell>
          <cell r="H32">
            <v>15641714</v>
          </cell>
          <cell r="I32">
            <v>200000</v>
          </cell>
          <cell r="J32">
            <v>15641713.949999996</v>
          </cell>
        </row>
        <row r="33">
          <cell r="B33">
            <v>39600</v>
          </cell>
          <cell r="I33">
            <v>23943.75</v>
          </cell>
          <cell r="J33">
            <v>15665657.699999996</v>
          </cell>
        </row>
        <row r="34">
          <cell r="B34">
            <v>39601</v>
          </cell>
          <cell r="C34">
            <v>310459234.99084526</v>
          </cell>
          <cell r="D34">
            <v>15522961.749542264</v>
          </cell>
          <cell r="E34">
            <v>15522961.749542264</v>
          </cell>
          <cell r="F34">
            <v>31045923.499084529</v>
          </cell>
          <cell r="G34">
            <v>81248</v>
          </cell>
          <cell r="H34">
            <v>15722962</v>
          </cell>
          <cell r="I34">
            <v>81248</v>
          </cell>
          <cell r="J34">
            <v>15746905.699999996</v>
          </cell>
        </row>
        <row r="35">
          <cell r="B35">
            <v>39608</v>
          </cell>
          <cell r="C35">
            <v>305883440.27439409</v>
          </cell>
          <cell r="D35">
            <v>15294172.013719706</v>
          </cell>
          <cell r="E35">
            <v>15294172.013719706</v>
          </cell>
          <cell r="F35">
            <v>30588344.027439412</v>
          </cell>
          <cell r="G35">
            <v>-228790</v>
          </cell>
          <cell r="H35">
            <v>15494172</v>
          </cell>
          <cell r="I35">
            <v>-228790</v>
          </cell>
          <cell r="J35">
            <v>15518115.699999996</v>
          </cell>
        </row>
        <row r="36">
          <cell r="B36">
            <v>39615</v>
          </cell>
          <cell r="C36">
            <v>309000914.44819081</v>
          </cell>
          <cell r="D36">
            <v>15450045.722409541</v>
          </cell>
          <cell r="E36">
            <v>15450045.722409541</v>
          </cell>
          <cell r="F36">
            <v>30900091.444819082</v>
          </cell>
          <cell r="G36">
            <v>155874</v>
          </cell>
          <cell r="H36">
            <v>15650046</v>
          </cell>
          <cell r="I36">
            <v>155874</v>
          </cell>
          <cell r="J36">
            <v>15673989.699999996</v>
          </cell>
        </row>
        <row r="37">
          <cell r="B37">
            <v>39622</v>
          </cell>
          <cell r="C37">
            <v>311506009.31916279</v>
          </cell>
          <cell r="D37">
            <v>15575300.465958141</v>
          </cell>
          <cell r="E37">
            <v>15575300.465958141</v>
          </cell>
          <cell r="F37">
            <v>31150600.931916282</v>
          </cell>
          <cell r="G37">
            <v>125954</v>
          </cell>
          <cell r="H37">
            <v>15776000</v>
          </cell>
          <cell r="I37">
            <v>102010.3</v>
          </cell>
          <cell r="J37">
            <v>15775999.999999996</v>
          </cell>
        </row>
        <row r="38">
          <cell r="B38">
            <v>39629</v>
          </cell>
          <cell r="C38">
            <v>329984386.92394137</v>
          </cell>
          <cell r="D38">
            <v>16499219.346197069</v>
          </cell>
          <cell r="E38">
            <v>49497658.038591206</v>
          </cell>
          <cell r="F38">
            <v>32998438.692394137</v>
          </cell>
          <cell r="G38">
            <v>924000</v>
          </cell>
          <cell r="H38">
            <v>16700000</v>
          </cell>
          <cell r="I38">
            <v>33922000</v>
          </cell>
          <cell r="J38">
            <v>49698000</v>
          </cell>
        </row>
        <row r="39">
          <cell r="B39">
            <v>39630</v>
          </cell>
          <cell r="H39">
            <v>16700000</v>
          </cell>
          <cell r="I39">
            <v>20454.95</v>
          </cell>
          <cell r="J39">
            <v>49718454.950000003</v>
          </cell>
        </row>
        <row r="40">
          <cell r="B40">
            <v>39636</v>
          </cell>
          <cell r="C40">
            <v>329469314.43403703</v>
          </cell>
          <cell r="D40">
            <v>16473465.721701853</v>
          </cell>
          <cell r="E40">
            <v>49420397.165105551</v>
          </cell>
          <cell r="F40">
            <v>32946931.443403706</v>
          </cell>
          <cell r="H40">
            <v>16700000</v>
          </cell>
          <cell r="J40">
            <v>49718454.950000003</v>
          </cell>
        </row>
        <row r="41">
          <cell r="B41">
            <v>39643</v>
          </cell>
          <cell r="C41">
            <v>330037100.32210225</v>
          </cell>
          <cell r="D41">
            <v>16501855.016105114</v>
          </cell>
          <cell r="E41">
            <v>49505565.048315339</v>
          </cell>
          <cell r="F41">
            <v>33003710.032210227</v>
          </cell>
          <cell r="H41">
            <v>16700000</v>
          </cell>
          <cell r="J41">
            <v>49718454.950000003</v>
          </cell>
        </row>
        <row r="42">
          <cell r="B42">
            <v>39650</v>
          </cell>
          <cell r="C42">
            <v>334718199.94746107</v>
          </cell>
          <cell r="D42">
            <v>16735909.997373054</v>
          </cell>
          <cell r="E42">
            <v>50207729.992119156</v>
          </cell>
          <cell r="F42">
            <v>33471819.994746108</v>
          </cell>
          <cell r="G42">
            <v>236000</v>
          </cell>
          <cell r="H42">
            <v>16936000</v>
          </cell>
          <cell r="I42">
            <v>689545.05</v>
          </cell>
          <cell r="J42">
            <v>50408000</v>
          </cell>
        </row>
        <row r="43">
          <cell r="B43">
            <v>39657</v>
          </cell>
          <cell r="C43">
            <v>331144272.05737543</v>
          </cell>
          <cell r="D43">
            <v>16557213.602868773</v>
          </cell>
          <cell r="E43">
            <v>49671640.808606312</v>
          </cell>
          <cell r="F43">
            <v>33114427.205737546</v>
          </cell>
          <cell r="G43">
            <v>-178780</v>
          </cell>
          <cell r="H43">
            <v>16757220</v>
          </cell>
          <cell r="I43">
            <v>-536300</v>
          </cell>
          <cell r="J43">
            <v>49871700</v>
          </cell>
        </row>
        <row r="44">
          <cell r="B44">
            <v>39661</v>
          </cell>
          <cell r="H44">
            <v>16757220</v>
          </cell>
          <cell r="I44">
            <v>62727.76</v>
          </cell>
          <cell r="J44">
            <v>49934427.759999998</v>
          </cell>
        </row>
        <row r="45">
          <cell r="B45">
            <v>39664</v>
          </cell>
          <cell r="C45">
            <v>335756156.44900227</v>
          </cell>
          <cell r="D45">
            <v>16787807.822450113</v>
          </cell>
          <cell r="E45">
            <v>50363423.467350341</v>
          </cell>
          <cell r="F45">
            <v>33575615.644900225</v>
          </cell>
          <cell r="G45">
            <v>230780</v>
          </cell>
          <cell r="H45">
            <v>16988000</v>
          </cell>
          <cell r="I45">
            <v>629572.24</v>
          </cell>
          <cell r="J45">
            <v>50564000</v>
          </cell>
        </row>
        <row r="46">
          <cell r="B46">
            <v>39671</v>
          </cell>
          <cell r="C46">
            <v>349532467.29111838</v>
          </cell>
          <cell r="D46">
            <v>17476623.364555921</v>
          </cell>
          <cell r="E46">
            <v>52429870.093667753</v>
          </cell>
          <cell r="F46">
            <v>34953246.729111843</v>
          </cell>
          <cell r="G46">
            <v>589000</v>
          </cell>
          <cell r="H46">
            <v>17577000</v>
          </cell>
          <cell r="I46">
            <v>2066000</v>
          </cell>
          <cell r="J46">
            <v>52630000</v>
          </cell>
        </row>
        <row r="47">
          <cell r="B47">
            <v>39678</v>
          </cell>
          <cell r="C47">
            <v>343263520.00721335</v>
          </cell>
          <cell r="D47">
            <v>17163176.000360668</v>
          </cell>
          <cell r="E47">
            <v>51489528.001082003</v>
          </cell>
          <cell r="F47">
            <v>34326352.000721335</v>
          </cell>
          <cell r="G47">
            <v>-313000</v>
          </cell>
          <cell r="H47">
            <v>17264000</v>
          </cell>
          <cell r="I47">
            <v>-940000</v>
          </cell>
          <cell r="J47">
            <v>51690000</v>
          </cell>
        </row>
        <row r="48">
          <cell r="B48">
            <v>39685</v>
          </cell>
          <cell r="C48">
            <v>341429575.83095801</v>
          </cell>
          <cell r="D48">
            <v>17071478.791547902</v>
          </cell>
          <cell r="E48">
            <v>51214436.374643698</v>
          </cell>
          <cell r="F48">
            <v>34142957.583095804</v>
          </cell>
          <cell r="G48">
            <v>-92000</v>
          </cell>
          <cell r="H48">
            <v>17172000</v>
          </cell>
          <cell r="I48">
            <v>-275000</v>
          </cell>
          <cell r="J48">
            <v>51415000</v>
          </cell>
        </row>
        <row r="49">
          <cell r="B49">
            <v>39690</v>
          </cell>
          <cell r="C49">
            <v>341325972.54317605</v>
          </cell>
          <cell r="D49">
            <v>17066298.627158802</v>
          </cell>
          <cell r="E49">
            <v>51198895.88147641</v>
          </cell>
          <cell r="F49">
            <v>34132597.254317604</v>
          </cell>
          <cell r="G49">
            <v>100000</v>
          </cell>
          <cell r="H49">
            <v>17272000</v>
          </cell>
          <cell r="I49">
            <v>300000</v>
          </cell>
          <cell r="J49">
            <v>51715000</v>
          </cell>
        </row>
        <row r="50">
          <cell r="B50">
            <v>39692</v>
          </cell>
          <cell r="C50">
            <v>341325972.54317605</v>
          </cell>
          <cell r="D50">
            <v>17066298.627158802</v>
          </cell>
          <cell r="E50">
            <v>51198895.88147641</v>
          </cell>
          <cell r="F50">
            <v>34132597.254317604</v>
          </cell>
          <cell r="H50">
            <v>17272000</v>
          </cell>
          <cell r="I50">
            <v>64677.86</v>
          </cell>
          <cell r="J50">
            <v>51779677.859999999</v>
          </cell>
        </row>
        <row r="51">
          <cell r="B51">
            <v>39699</v>
          </cell>
          <cell r="C51">
            <v>337382498.12348878</v>
          </cell>
          <cell r="D51">
            <v>16869124.90617444</v>
          </cell>
          <cell r="E51">
            <v>50607374.718523316</v>
          </cell>
          <cell r="F51">
            <v>33738249.81234888</v>
          </cell>
          <cell r="G51">
            <v>-302000</v>
          </cell>
          <cell r="H51">
            <v>16970000</v>
          </cell>
          <cell r="I51">
            <v>-971677.86</v>
          </cell>
          <cell r="J51">
            <v>50808000</v>
          </cell>
        </row>
        <row r="52">
          <cell r="B52">
            <v>39706</v>
          </cell>
          <cell r="C52">
            <v>332395216.08431369</v>
          </cell>
          <cell r="D52">
            <v>16619760.804215685</v>
          </cell>
          <cell r="E52">
            <v>49859282.412647054</v>
          </cell>
          <cell r="F52">
            <v>33239521.608431369</v>
          </cell>
          <cell r="G52">
            <v>-250200</v>
          </cell>
          <cell r="H52">
            <v>16719800</v>
          </cell>
          <cell r="I52">
            <v>-748700</v>
          </cell>
          <cell r="J52">
            <v>50059300</v>
          </cell>
        </row>
        <row r="53">
          <cell r="B53">
            <v>39713</v>
          </cell>
          <cell r="C53">
            <v>331118821.38452446</v>
          </cell>
          <cell r="D53">
            <v>16555941.069226224</v>
          </cell>
          <cell r="E53">
            <v>49667823.207678668</v>
          </cell>
          <cell r="F53">
            <v>33111882.138452448</v>
          </cell>
          <cell r="H53">
            <v>16719800</v>
          </cell>
          <cell r="J53">
            <v>50059300</v>
          </cell>
        </row>
        <row r="54">
          <cell r="B54">
            <v>39720</v>
          </cell>
          <cell r="C54">
            <v>307621828.13222122</v>
          </cell>
          <cell r="D54">
            <v>15381091.406611063</v>
          </cell>
          <cell r="E54">
            <v>46143274.21983318</v>
          </cell>
          <cell r="F54">
            <v>30762182.813222125</v>
          </cell>
          <cell r="G54">
            <v>-1238000</v>
          </cell>
          <cell r="H54">
            <v>15481800</v>
          </cell>
          <cell r="I54">
            <v>-3716000</v>
          </cell>
          <cell r="J54">
            <v>46343300</v>
          </cell>
        </row>
        <row r="55">
          <cell r="B55">
            <v>39722</v>
          </cell>
          <cell r="C55">
            <v>307621828.13222122</v>
          </cell>
          <cell r="D55">
            <v>15381091.406611063</v>
          </cell>
          <cell r="E55">
            <v>46143274.21983318</v>
          </cell>
          <cell r="F55">
            <v>30762182.813222125</v>
          </cell>
          <cell r="H55">
            <v>15481800</v>
          </cell>
          <cell r="I55">
            <v>62564.71</v>
          </cell>
          <cell r="J55">
            <v>46405864.710000001</v>
          </cell>
        </row>
        <row r="56">
          <cell r="B56">
            <v>39727</v>
          </cell>
          <cell r="C56">
            <v>308300722.73069787</v>
          </cell>
          <cell r="D56">
            <v>15415036.136534894</v>
          </cell>
          <cell r="E56">
            <v>46245108.409604676</v>
          </cell>
          <cell r="F56">
            <v>30830072.273069788</v>
          </cell>
          <cell r="G56">
            <v>34000</v>
          </cell>
          <cell r="H56">
            <v>15515800</v>
          </cell>
          <cell r="I56">
            <v>102000</v>
          </cell>
          <cell r="J56">
            <v>46507864.710000001</v>
          </cell>
        </row>
        <row r="57">
          <cell r="B57">
            <v>39741</v>
          </cell>
          <cell r="C57">
            <v>304588312.67712092</v>
          </cell>
          <cell r="D57">
            <v>15229415.633856047</v>
          </cell>
          <cell r="E57">
            <v>45688246.901568137</v>
          </cell>
          <cell r="F57">
            <v>30458831.267712094</v>
          </cell>
          <cell r="G57">
            <v>-186300</v>
          </cell>
          <cell r="H57">
            <v>15329500</v>
          </cell>
          <cell r="I57">
            <v>-557000</v>
          </cell>
          <cell r="J57">
            <v>45950864.710000001</v>
          </cell>
        </row>
        <row r="58">
          <cell r="B58">
            <v>39748</v>
          </cell>
          <cell r="C58">
            <v>293835436.62308353</v>
          </cell>
          <cell r="D58">
            <v>14691771.831154177</v>
          </cell>
          <cell r="E58">
            <v>44075315.493462525</v>
          </cell>
          <cell r="F58">
            <v>29383543.662308354</v>
          </cell>
          <cell r="G58">
            <v>-537500</v>
          </cell>
          <cell r="H58">
            <v>14792000</v>
          </cell>
          <cell r="I58">
            <v>-1674864.71</v>
          </cell>
          <cell r="J58">
            <v>44276000</v>
          </cell>
        </row>
        <row r="59">
          <cell r="B59">
            <v>39753</v>
          </cell>
          <cell r="D59">
            <v>0</v>
          </cell>
          <cell r="E59">
            <v>0</v>
          </cell>
          <cell r="F59">
            <v>0</v>
          </cell>
          <cell r="H59">
            <v>14792000</v>
          </cell>
          <cell r="I59">
            <v>116074.84</v>
          </cell>
          <cell r="J59">
            <v>44392074.840000004</v>
          </cell>
        </row>
        <row r="60">
          <cell r="B60">
            <v>39755</v>
          </cell>
          <cell r="C60">
            <v>296515829.49053437</v>
          </cell>
          <cell r="D60">
            <v>14825791.474526718</v>
          </cell>
          <cell r="E60">
            <v>44477374.423580155</v>
          </cell>
          <cell r="F60">
            <v>29651582.949053437</v>
          </cell>
          <cell r="G60">
            <v>133700</v>
          </cell>
          <cell r="H60">
            <v>14925700</v>
          </cell>
          <cell r="I60">
            <v>401300</v>
          </cell>
          <cell r="J60">
            <v>44793374.840000004</v>
          </cell>
        </row>
        <row r="61">
          <cell r="B61">
            <v>39762</v>
          </cell>
          <cell r="C61">
            <v>294135123.54646206</v>
          </cell>
          <cell r="D61">
            <v>14706756.177323103</v>
          </cell>
          <cell r="E61">
            <v>44120268.531969309</v>
          </cell>
          <cell r="F61">
            <v>29413512.354646206</v>
          </cell>
          <cell r="G61">
            <v>-118900</v>
          </cell>
          <cell r="H61">
            <v>14806800</v>
          </cell>
          <cell r="I61">
            <v>-357000</v>
          </cell>
          <cell r="J61">
            <v>44436374.840000004</v>
          </cell>
        </row>
        <row r="62">
          <cell r="B62">
            <v>39769</v>
          </cell>
          <cell r="C62">
            <v>291166607.33568919</v>
          </cell>
          <cell r="D62">
            <v>14558330.366784461</v>
          </cell>
          <cell r="E62">
            <v>43674991.100353375</v>
          </cell>
          <cell r="F62">
            <v>29116660.733568922</v>
          </cell>
          <cell r="G62">
            <v>-147800</v>
          </cell>
          <cell r="H62">
            <v>14659000</v>
          </cell>
          <cell r="I62">
            <v>-445300</v>
          </cell>
          <cell r="J62">
            <v>43991074.840000004</v>
          </cell>
        </row>
        <row r="63">
          <cell r="B63">
            <v>39776</v>
          </cell>
          <cell r="C63">
            <v>298283757.24640894</v>
          </cell>
          <cell r="D63">
            <v>14914187.862320447</v>
          </cell>
          <cell r="E63">
            <v>44742563.586961336</v>
          </cell>
          <cell r="F63">
            <v>29828375.724640895</v>
          </cell>
          <cell r="G63">
            <v>356000</v>
          </cell>
          <cell r="H63">
            <v>15015000</v>
          </cell>
          <cell r="I63">
            <v>1068000</v>
          </cell>
          <cell r="J63">
            <v>45059074.840000004</v>
          </cell>
        </row>
        <row r="64">
          <cell r="B64">
            <v>39783</v>
          </cell>
          <cell r="C64">
            <v>299158945.32810658</v>
          </cell>
          <cell r="D64">
            <v>14957947.266405329</v>
          </cell>
          <cell r="E64">
            <v>44873841.799215987</v>
          </cell>
          <cell r="F64">
            <v>29915894.532810658</v>
          </cell>
          <cell r="G64">
            <v>43000</v>
          </cell>
          <cell r="H64">
            <v>15058000</v>
          </cell>
          <cell r="I64">
            <v>189568.19</v>
          </cell>
          <cell r="J64">
            <v>45248643.030000001</v>
          </cell>
        </row>
        <row r="65">
          <cell r="B65">
            <v>39797</v>
          </cell>
          <cell r="C65">
            <v>302799347.35571778</v>
          </cell>
          <cell r="D65">
            <v>15139967.36778589</v>
          </cell>
          <cell r="E65">
            <v>45419902.103357665</v>
          </cell>
          <cell r="F65">
            <v>30279934.735571779</v>
          </cell>
          <cell r="G65">
            <v>181900</v>
          </cell>
          <cell r="H65">
            <v>15239900</v>
          </cell>
          <cell r="I65">
            <v>546000</v>
          </cell>
          <cell r="J65">
            <v>45794643.030000001</v>
          </cell>
        </row>
        <row r="66">
          <cell r="B66">
            <v>39804</v>
          </cell>
          <cell r="C66">
            <v>296430480.18643802</v>
          </cell>
          <cell r="D66">
            <v>14821524.009321902</v>
          </cell>
          <cell r="E66">
            <v>44464572.027965702</v>
          </cell>
          <cell r="F66">
            <v>29643048.018643804</v>
          </cell>
          <cell r="G66">
            <v>-317900</v>
          </cell>
          <cell r="H66">
            <v>14922000</v>
          </cell>
          <cell r="I66">
            <v>-1129643.03</v>
          </cell>
          <cell r="J66">
            <v>44665000</v>
          </cell>
        </row>
        <row r="67">
          <cell r="B67">
            <v>39811</v>
          </cell>
          <cell r="C67">
            <v>297339859.71973181</v>
          </cell>
          <cell r="D67">
            <v>14866992.98598659</v>
          </cell>
          <cell r="E67">
            <v>44600978.957959771</v>
          </cell>
          <cell r="F67">
            <v>29733985.971973181</v>
          </cell>
          <cell r="G67">
            <v>45000</v>
          </cell>
          <cell r="H67">
            <v>14967000</v>
          </cell>
          <cell r="I67">
            <v>136000</v>
          </cell>
          <cell r="J67">
            <v>44801000</v>
          </cell>
        </row>
        <row r="68">
          <cell r="B68">
            <v>39814</v>
          </cell>
          <cell r="D68">
            <v>0</v>
          </cell>
          <cell r="E68">
            <v>0</v>
          </cell>
          <cell r="F68">
            <v>0</v>
          </cell>
          <cell r="H68">
            <v>14967000</v>
          </cell>
          <cell r="I68">
            <v>35027.550000000003</v>
          </cell>
          <cell r="J68">
            <v>44836027.549999997</v>
          </cell>
        </row>
        <row r="69">
          <cell r="B69">
            <v>39818</v>
          </cell>
          <cell r="C69">
            <v>312208457.99665785</v>
          </cell>
          <cell r="D69">
            <v>15610422.899832893</v>
          </cell>
          <cell r="E69">
            <v>46831268.699498676</v>
          </cell>
          <cell r="F69">
            <v>31220845.799665786</v>
          </cell>
          <cell r="G69">
            <v>743425</v>
          </cell>
          <cell r="H69">
            <v>15710425</v>
          </cell>
          <cell r="I69">
            <v>2195250.4500000002</v>
          </cell>
          <cell r="J69">
            <v>47031278</v>
          </cell>
        </row>
        <row r="70">
          <cell r="B70">
            <v>39825</v>
          </cell>
          <cell r="C70">
            <v>317916894.49087763</v>
          </cell>
          <cell r="D70">
            <v>15895844.724543883</v>
          </cell>
          <cell r="E70">
            <v>47687534.173631646</v>
          </cell>
          <cell r="F70">
            <v>31791689.449087765</v>
          </cell>
          <cell r="G70">
            <v>285575</v>
          </cell>
          <cell r="H70">
            <v>15996000</v>
          </cell>
          <cell r="I70">
            <v>856722</v>
          </cell>
          <cell r="J70">
            <v>47888000</v>
          </cell>
        </row>
        <row r="71">
          <cell r="B71">
            <v>39839</v>
          </cell>
          <cell r="C71">
            <v>304266781.34072167</v>
          </cell>
          <cell r="D71">
            <v>15213339.067036085</v>
          </cell>
          <cell r="E71">
            <v>45640017.201108247</v>
          </cell>
          <cell r="F71">
            <v>30426678.13407217</v>
          </cell>
          <cell r="G71">
            <v>-682660</v>
          </cell>
          <cell r="H71">
            <v>15313340</v>
          </cell>
          <cell r="I71">
            <v>-2047982</v>
          </cell>
          <cell r="J71">
            <v>45840018</v>
          </cell>
        </row>
        <row r="72">
          <cell r="B72">
            <v>39846</v>
          </cell>
          <cell r="C72">
            <v>307779933.43966496</v>
          </cell>
          <cell r="D72">
            <v>15388996.671983249</v>
          </cell>
          <cell r="E72">
            <v>46166990.015949741</v>
          </cell>
          <cell r="F72">
            <v>30777993.343966499</v>
          </cell>
          <cell r="G72">
            <v>175657</v>
          </cell>
          <cell r="H72">
            <v>15488997</v>
          </cell>
          <cell r="I72">
            <v>526973</v>
          </cell>
          <cell r="J72">
            <v>46366991</v>
          </cell>
        </row>
        <row r="73">
          <cell r="B73">
            <v>39853</v>
          </cell>
          <cell r="C73">
            <v>301636035.57999772</v>
          </cell>
          <cell r="D73">
            <v>15081801.778999887</v>
          </cell>
          <cell r="E73">
            <v>45245405.336999655</v>
          </cell>
          <cell r="F73">
            <v>30163603.557999775</v>
          </cell>
          <cell r="G73">
            <v>-307195</v>
          </cell>
          <cell r="H73">
            <v>15181802</v>
          </cell>
          <cell r="I73">
            <v>-921585</v>
          </cell>
          <cell r="J73">
            <v>45445406</v>
          </cell>
        </row>
        <row r="74">
          <cell r="B74">
            <v>39858</v>
          </cell>
          <cell r="C74">
            <v>307518972.04098898</v>
          </cell>
          <cell r="D74">
            <v>15375948.602049449</v>
          </cell>
          <cell r="E74">
            <v>46127845.806148343</v>
          </cell>
          <cell r="F74">
            <v>30751897.204098899</v>
          </cell>
          <cell r="G74">
            <v>894146.6</v>
          </cell>
          <cell r="H74">
            <v>16075948.6</v>
          </cell>
          <cell r="I74">
            <v>1582439.81</v>
          </cell>
          <cell r="J74">
            <v>47027845.810000002</v>
          </cell>
        </row>
        <row r="75">
          <cell r="B75">
            <v>39867</v>
          </cell>
          <cell r="C75">
            <v>316442644.28249246</v>
          </cell>
          <cell r="D75">
            <v>15822132.214124624</v>
          </cell>
          <cell r="E75">
            <v>47466396.642373867</v>
          </cell>
          <cell r="F75">
            <v>31644264.428249247</v>
          </cell>
          <cell r="H75">
            <v>16075948.6</v>
          </cell>
          <cell r="I75">
            <v>639154.18999999994</v>
          </cell>
          <cell r="J75">
            <v>47667000</v>
          </cell>
        </row>
        <row r="76">
          <cell r="B76">
            <v>39874</v>
          </cell>
          <cell r="C76">
            <v>319102645.24792343</v>
          </cell>
          <cell r="D76">
            <v>15955132.262396172</v>
          </cell>
          <cell r="E76">
            <v>47865396.787188515</v>
          </cell>
          <cell r="F76">
            <v>31910264.524792343</v>
          </cell>
          <cell r="H76">
            <v>16075948.6</v>
          </cell>
          <cell r="I76">
            <v>400000</v>
          </cell>
          <cell r="J76">
            <v>48067000</v>
          </cell>
        </row>
        <row r="77">
          <cell r="B77">
            <v>39888</v>
          </cell>
          <cell r="C77">
            <v>308883070.67852122</v>
          </cell>
          <cell r="D77">
            <v>15444153.533926062</v>
          </cell>
          <cell r="E77">
            <v>46332460.601778179</v>
          </cell>
          <cell r="F77">
            <v>30888307.067852125</v>
          </cell>
          <cell r="G77">
            <v>-530948.6</v>
          </cell>
          <cell r="H77">
            <v>15545000</v>
          </cell>
          <cell r="I77">
            <v>-1534000</v>
          </cell>
          <cell r="J77">
            <v>46533000</v>
          </cell>
        </row>
        <row r="78">
          <cell r="B78">
            <v>39896</v>
          </cell>
          <cell r="C78">
            <v>308979999.40866464</v>
          </cell>
          <cell r="D78">
            <v>15448999.970433233</v>
          </cell>
          <cell r="E78">
            <v>46346999.911299698</v>
          </cell>
          <cell r="F78">
            <v>30897999.940866467</v>
          </cell>
          <cell r="G78">
            <v>4000</v>
          </cell>
          <cell r="H78">
            <v>15549000</v>
          </cell>
          <cell r="I78">
            <v>14000</v>
          </cell>
          <cell r="J78">
            <v>46547000</v>
          </cell>
        </row>
        <row r="79">
          <cell r="B79">
            <v>39902</v>
          </cell>
          <cell r="C79">
            <v>307786406.39435947</v>
          </cell>
          <cell r="D79">
            <v>15389320.319717973</v>
          </cell>
          <cell r="E79">
            <v>46167960.95915392</v>
          </cell>
          <cell r="F79">
            <v>30778640.639435947</v>
          </cell>
          <cell r="G79">
            <v>-59679</v>
          </cell>
          <cell r="H79">
            <v>15489321</v>
          </cell>
          <cell r="I79">
            <v>-179039</v>
          </cell>
          <cell r="J79">
            <v>46367961</v>
          </cell>
        </row>
        <row r="80">
          <cell r="B80">
            <v>39909</v>
          </cell>
          <cell r="C80">
            <v>354218385.59888774</v>
          </cell>
          <cell r="D80">
            <v>17710919.279944386</v>
          </cell>
          <cell r="E80">
            <v>53132757.839833163</v>
          </cell>
          <cell r="F80">
            <v>35421838.559888773</v>
          </cell>
          <cell r="G80">
            <v>2321679</v>
          </cell>
          <cell r="H80">
            <v>17811000</v>
          </cell>
          <cell r="I80">
            <v>6965039</v>
          </cell>
          <cell r="J80">
            <v>53333000</v>
          </cell>
        </row>
        <row r="81">
          <cell r="B81">
            <v>39916</v>
          </cell>
          <cell r="C81">
            <v>357825675.24017984</v>
          </cell>
          <cell r="D81">
            <v>17891283.762008991</v>
          </cell>
          <cell r="E81">
            <v>53673851.286026977</v>
          </cell>
          <cell r="F81">
            <v>35782567.524017982</v>
          </cell>
          <cell r="G81">
            <v>180283</v>
          </cell>
          <cell r="H81">
            <v>17991283</v>
          </cell>
          <cell r="I81">
            <v>540851</v>
          </cell>
          <cell r="J81">
            <v>53873851</v>
          </cell>
        </row>
        <row r="82">
          <cell r="B82">
            <v>39923</v>
          </cell>
          <cell r="C82">
            <v>353421646.72146368</v>
          </cell>
          <cell r="D82">
            <v>17671082.336073186</v>
          </cell>
          <cell r="E82">
            <v>53013247.008219548</v>
          </cell>
          <cell r="F82">
            <v>35342164.672146372</v>
          </cell>
          <cell r="G82">
            <v>-219283</v>
          </cell>
          <cell r="H82">
            <v>17772000</v>
          </cell>
          <cell r="I82">
            <v>-659851</v>
          </cell>
          <cell r="J82">
            <v>53214000</v>
          </cell>
        </row>
        <row r="83">
          <cell r="B83">
            <v>39930</v>
          </cell>
          <cell r="C83">
            <v>352872693.57724255</v>
          </cell>
          <cell r="D83">
            <v>17643634.678862128</v>
          </cell>
          <cell r="E83">
            <v>52930904.036586381</v>
          </cell>
          <cell r="F83">
            <v>35287269.357724257</v>
          </cell>
          <cell r="H83">
            <v>17772000</v>
          </cell>
          <cell r="J83">
            <v>53214000</v>
          </cell>
        </row>
        <row r="84">
          <cell r="B84">
            <v>39937</v>
          </cell>
          <cell r="C84">
            <v>362915889.94447047</v>
          </cell>
          <cell r="D84">
            <v>18145794.497223523</v>
          </cell>
          <cell r="E84">
            <v>54437383.491670571</v>
          </cell>
          <cell r="F84">
            <v>36291588.994447045</v>
          </cell>
          <cell r="G84">
            <v>473800</v>
          </cell>
          <cell r="H84">
            <v>18245800</v>
          </cell>
          <cell r="I84">
            <v>1423384</v>
          </cell>
          <cell r="J84">
            <v>54637384</v>
          </cell>
        </row>
        <row r="85">
          <cell r="B85">
            <v>39944</v>
          </cell>
          <cell r="C85">
            <v>336293228.6659146</v>
          </cell>
          <cell r="D85">
            <v>16814661.433295731</v>
          </cell>
          <cell r="E85">
            <v>50443984.299887188</v>
          </cell>
          <cell r="F85">
            <v>33629322.866591461</v>
          </cell>
          <cell r="G85">
            <v>-1331139</v>
          </cell>
          <cell r="H85">
            <v>16914661</v>
          </cell>
          <cell r="I85">
            <v>-3993400</v>
          </cell>
          <cell r="J85">
            <v>50643984</v>
          </cell>
        </row>
        <row r="86">
          <cell r="B86">
            <v>39951</v>
          </cell>
          <cell r="C86">
            <v>326042886.94832295</v>
          </cell>
          <cell r="D86">
            <v>16302144.347416148</v>
          </cell>
          <cell r="E86">
            <v>48906433.042248443</v>
          </cell>
          <cell r="F86">
            <v>65208577.38966459</v>
          </cell>
          <cell r="G86">
            <v>-512517</v>
          </cell>
          <cell r="H86">
            <v>16402144</v>
          </cell>
          <cell r="I86">
            <v>-1537550</v>
          </cell>
          <cell r="J86">
            <v>49106434</v>
          </cell>
        </row>
        <row r="87">
          <cell r="B87">
            <v>39955</v>
          </cell>
          <cell r="C87">
            <v>331406306.38912332</v>
          </cell>
          <cell r="D87">
            <v>16570315.319456168</v>
          </cell>
          <cell r="E87">
            <v>49710945.958368495</v>
          </cell>
          <cell r="F87">
            <v>66281261.27782467</v>
          </cell>
          <cell r="G87">
            <v>550000</v>
          </cell>
          <cell r="H87">
            <v>16952144</v>
          </cell>
          <cell r="I87">
            <v>1650000</v>
          </cell>
          <cell r="J87">
            <v>50756434</v>
          </cell>
        </row>
        <row r="88">
          <cell r="B88">
            <v>39972</v>
          </cell>
          <cell r="C88">
            <v>323332411.72250277</v>
          </cell>
          <cell r="D88">
            <v>16166620.586125139</v>
          </cell>
          <cell r="E88">
            <v>48499861.758375414</v>
          </cell>
          <cell r="F88">
            <v>64666482.344500557</v>
          </cell>
          <cell r="G88">
            <v>-685144</v>
          </cell>
          <cell r="H88">
            <v>16267000</v>
          </cell>
          <cell r="I88">
            <v>-2056434</v>
          </cell>
          <cell r="J88">
            <v>48700000</v>
          </cell>
        </row>
        <row r="89">
          <cell r="B89">
            <v>39979</v>
          </cell>
          <cell r="C89">
            <v>330321785.96524745</v>
          </cell>
          <cell r="D89">
            <v>16516089.298262373</v>
          </cell>
          <cell r="E89">
            <v>49548267.894787118</v>
          </cell>
          <cell r="F89">
            <v>66064357.19304949</v>
          </cell>
          <cell r="G89">
            <v>349000</v>
          </cell>
          <cell r="H89">
            <v>16616000</v>
          </cell>
          <cell r="I89">
            <v>1148267</v>
          </cell>
          <cell r="J89">
            <v>49848267</v>
          </cell>
        </row>
        <row r="90">
          <cell r="B90">
            <v>39986</v>
          </cell>
          <cell r="C90">
            <v>327702450.9095245</v>
          </cell>
          <cell r="D90">
            <v>16385122.545476226</v>
          </cell>
          <cell r="E90">
            <v>49155367.636428677</v>
          </cell>
          <cell r="F90">
            <v>65540490.181904905</v>
          </cell>
          <cell r="G90">
            <v>-130000</v>
          </cell>
          <cell r="H90">
            <v>16486000</v>
          </cell>
          <cell r="I90">
            <v>-392267</v>
          </cell>
          <cell r="J90">
            <v>49456000</v>
          </cell>
        </row>
        <row r="91">
          <cell r="B91">
            <v>39993</v>
          </cell>
          <cell r="C91">
            <v>324402714.69904935</v>
          </cell>
          <cell r="D91">
            <v>16220135.734952468</v>
          </cell>
          <cell r="E91">
            <v>48660407.204857402</v>
          </cell>
          <cell r="F91">
            <v>64880542.939809874</v>
          </cell>
          <cell r="G91">
            <v>-165000</v>
          </cell>
          <cell r="H91">
            <v>16321000</v>
          </cell>
          <cell r="I91">
            <v>-495000</v>
          </cell>
          <cell r="J91">
            <v>48961000</v>
          </cell>
        </row>
        <row r="92">
          <cell r="B92">
            <v>40000</v>
          </cell>
          <cell r="C92">
            <v>331455926.09802091</v>
          </cell>
          <cell r="D92">
            <v>16572796.304901047</v>
          </cell>
          <cell r="E92">
            <v>49718388.914703138</v>
          </cell>
          <cell r="F92">
            <v>66291185.219604187</v>
          </cell>
          <cell r="G92">
            <v>352000</v>
          </cell>
          <cell r="H92">
            <v>16673000</v>
          </cell>
          <cell r="I92">
            <v>1058000</v>
          </cell>
          <cell r="J92">
            <v>50019000</v>
          </cell>
        </row>
        <row r="93">
          <cell r="B93">
            <v>40007</v>
          </cell>
          <cell r="C93">
            <v>326777415.94511509</v>
          </cell>
          <cell r="D93">
            <v>16338870.797255754</v>
          </cell>
          <cell r="E93">
            <v>49016612.391767263</v>
          </cell>
          <cell r="F93">
            <v>65355483.189023018</v>
          </cell>
          <cell r="G93">
            <v>-234000</v>
          </cell>
          <cell r="H93">
            <v>16439000</v>
          </cell>
          <cell r="I93">
            <v>-702000</v>
          </cell>
          <cell r="J93">
            <v>49317000</v>
          </cell>
        </row>
        <row r="94">
          <cell r="B94">
            <v>40028</v>
          </cell>
          <cell r="C94">
            <v>325113199.22404009</v>
          </cell>
          <cell r="D94">
            <v>16255659.961202005</v>
          </cell>
          <cell r="E94">
            <v>48766979.883606009</v>
          </cell>
          <cell r="F94">
            <v>65022639.84480802</v>
          </cell>
          <cell r="G94">
            <v>-83000</v>
          </cell>
          <cell r="H94">
            <v>16356000</v>
          </cell>
          <cell r="I94">
            <v>-250000</v>
          </cell>
          <cell r="J94">
            <v>49067000</v>
          </cell>
        </row>
        <row r="95">
          <cell r="B95">
            <v>40035</v>
          </cell>
          <cell r="C95">
            <v>320264449.289482</v>
          </cell>
          <cell r="D95">
            <v>16013222.464474101</v>
          </cell>
          <cell r="E95">
            <v>48039667.393422298</v>
          </cell>
          <cell r="F95">
            <v>64052889.857896402</v>
          </cell>
          <cell r="G95">
            <v>-242000</v>
          </cell>
          <cell r="H95">
            <v>16114000</v>
          </cell>
          <cell r="I95">
            <v>-727300</v>
          </cell>
          <cell r="J95">
            <v>48339700</v>
          </cell>
        </row>
        <row r="96">
          <cell r="B96">
            <v>40042</v>
          </cell>
          <cell r="C96">
            <v>321784100.42606539</v>
          </cell>
          <cell r="D96">
            <v>16089205.02130327</v>
          </cell>
          <cell r="E96">
            <v>48267615.063909806</v>
          </cell>
          <cell r="F96">
            <v>64356820.08521308</v>
          </cell>
          <cell r="G96">
            <v>75200</v>
          </cell>
          <cell r="H96">
            <v>16189200</v>
          </cell>
          <cell r="I96">
            <v>227800</v>
          </cell>
          <cell r="J96">
            <v>48567500</v>
          </cell>
        </row>
        <row r="97">
          <cell r="B97">
            <v>40049</v>
          </cell>
          <cell r="C97">
            <v>307847202.10725278</v>
          </cell>
          <cell r="D97">
            <v>15392360.105362639</v>
          </cell>
          <cell r="E97">
            <v>46177080.316087916</v>
          </cell>
          <cell r="F97">
            <v>61569440.421450555</v>
          </cell>
          <cell r="G97">
            <v>-696000</v>
          </cell>
          <cell r="H97">
            <v>15493200</v>
          </cell>
          <cell r="I97">
            <v>-2090000</v>
          </cell>
          <cell r="J97">
            <v>46477500</v>
          </cell>
        </row>
        <row r="98">
          <cell r="B98">
            <v>40064</v>
          </cell>
          <cell r="C98">
            <v>251996065.76643413</v>
          </cell>
          <cell r="D98">
            <v>12599803.288321707</v>
          </cell>
          <cell r="E98">
            <v>37799409.864965118</v>
          </cell>
          <cell r="F98">
            <v>50399213.15328683</v>
          </cell>
          <cell r="G98">
            <v>-2793000</v>
          </cell>
          <cell r="H98">
            <v>12700200</v>
          </cell>
          <cell r="I98">
            <v>-8378000</v>
          </cell>
          <cell r="J98">
            <v>38099500</v>
          </cell>
        </row>
        <row r="99">
          <cell r="B99">
            <v>40080</v>
          </cell>
          <cell r="C99">
            <v>249289213.31369856</v>
          </cell>
          <cell r="D99">
            <v>12464460.665684929</v>
          </cell>
          <cell r="E99">
            <v>37393381.997054785</v>
          </cell>
          <cell r="F99">
            <v>49857842.662739716</v>
          </cell>
          <cell r="G99">
            <v>-135000</v>
          </cell>
          <cell r="H99">
            <v>12565200</v>
          </cell>
          <cell r="I99">
            <v>-406000</v>
          </cell>
          <cell r="J99">
            <v>37693500</v>
          </cell>
        </row>
        <row r="100">
          <cell r="B100">
            <v>40091</v>
          </cell>
          <cell r="C100">
            <v>251250575.68093321</v>
          </cell>
          <cell r="D100">
            <v>12562528.784046661</v>
          </cell>
          <cell r="E100">
            <v>37687586.35213998</v>
          </cell>
          <cell r="F100">
            <v>50250115.136186644</v>
          </cell>
          <cell r="G100">
            <v>97800</v>
          </cell>
          <cell r="H100">
            <v>12663000</v>
          </cell>
          <cell r="I100">
            <v>294500</v>
          </cell>
          <cell r="J100">
            <v>37988000</v>
          </cell>
        </row>
        <row r="101">
          <cell r="B101">
            <v>40095</v>
          </cell>
          <cell r="C101">
            <v>251973831.98845521</v>
          </cell>
          <cell r="D101">
            <v>12598691.59942276</v>
          </cell>
          <cell r="E101">
            <v>37796074.798268281</v>
          </cell>
          <cell r="F101">
            <v>50394766.397691041</v>
          </cell>
          <cell r="G101">
            <v>100000</v>
          </cell>
          <cell r="H101">
            <v>12763000</v>
          </cell>
          <cell r="I101">
            <v>200000</v>
          </cell>
          <cell r="J101">
            <v>38188000</v>
          </cell>
        </row>
        <row r="102">
          <cell r="B102">
            <v>40105</v>
          </cell>
          <cell r="C102">
            <v>255025875.99334258</v>
          </cell>
          <cell r="D102">
            <v>12751293.799667129</v>
          </cell>
          <cell r="E102">
            <v>38253881.399001382</v>
          </cell>
          <cell r="F102">
            <v>51005175.198668517</v>
          </cell>
          <cell r="G102">
            <v>88000</v>
          </cell>
          <cell r="H102">
            <v>12851000</v>
          </cell>
          <cell r="I102">
            <v>365000</v>
          </cell>
          <cell r="J102">
            <v>38553000</v>
          </cell>
        </row>
        <row r="103">
          <cell r="B103">
            <v>40112</v>
          </cell>
          <cell r="C103">
            <v>260228033.90702271</v>
          </cell>
          <cell r="D103">
            <v>13011401.695351137</v>
          </cell>
          <cell r="E103">
            <v>39034205.086053409</v>
          </cell>
          <cell r="F103">
            <v>52045606.781404547</v>
          </cell>
          <cell r="G103">
            <v>261000</v>
          </cell>
          <cell r="H103">
            <v>13112000</v>
          </cell>
          <cell r="I103">
            <v>782000</v>
          </cell>
          <cell r="J103">
            <v>39335000</v>
          </cell>
        </row>
        <row r="104">
          <cell r="B104">
            <v>40133</v>
          </cell>
          <cell r="C104">
            <v>256782286.52080792</v>
          </cell>
          <cell r="D104">
            <v>12839114.326040396</v>
          </cell>
          <cell r="E104">
            <v>38517342.978121184</v>
          </cell>
          <cell r="F104">
            <v>51356457.304161586</v>
          </cell>
          <cell r="G104">
            <v>-172000</v>
          </cell>
          <cell r="H104">
            <v>12940000</v>
          </cell>
          <cell r="I104">
            <v>-517000</v>
          </cell>
          <cell r="J104">
            <v>38818000</v>
          </cell>
        </row>
        <row r="105">
          <cell r="B105">
            <v>40143</v>
          </cell>
          <cell r="C105">
            <v>258705043.28192389</v>
          </cell>
          <cell r="D105">
            <v>12935252.164096195</v>
          </cell>
          <cell r="E105">
            <v>38805756.492288582</v>
          </cell>
          <cell r="F105">
            <v>51741008.656384781</v>
          </cell>
          <cell r="G105">
            <v>96000</v>
          </cell>
          <cell r="H105">
            <v>13036000</v>
          </cell>
          <cell r="I105">
            <v>288000</v>
          </cell>
          <cell r="J105">
            <v>39106000</v>
          </cell>
        </row>
        <row r="106">
          <cell r="B106">
            <v>40154</v>
          </cell>
          <cell r="C106">
            <v>262983601.77596375</v>
          </cell>
          <cell r="D106">
            <v>13149180.088798188</v>
          </cell>
          <cell r="E106">
            <v>39447540.266394563</v>
          </cell>
          <cell r="F106">
            <v>52596720.355192751</v>
          </cell>
          <cell r="G106">
            <v>214000</v>
          </cell>
          <cell r="H106">
            <v>13250000</v>
          </cell>
          <cell r="I106">
            <v>642000</v>
          </cell>
          <cell r="J106">
            <v>39748000</v>
          </cell>
        </row>
        <row r="107">
          <cell r="B107">
            <v>40161</v>
          </cell>
          <cell r="C107">
            <v>260388718.21956086</v>
          </cell>
          <cell r="D107">
            <v>13019435.910978043</v>
          </cell>
          <cell r="E107">
            <v>39058307.732934125</v>
          </cell>
          <cell r="F107">
            <v>52077743.643912174</v>
          </cell>
          <cell r="G107">
            <v>-130000</v>
          </cell>
          <cell r="H107">
            <v>13120000</v>
          </cell>
          <cell r="I107">
            <v>-389000</v>
          </cell>
          <cell r="J107">
            <v>39359000</v>
          </cell>
        </row>
        <row r="108">
          <cell r="B108">
            <v>40168</v>
          </cell>
          <cell r="C108">
            <v>261986339.33468422</v>
          </cell>
          <cell r="D108">
            <v>13099316.966734212</v>
          </cell>
          <cell r="E108">
            <v>39297950.900202632</v>
          </cell>
          <cell r="F108">
            <v>52397267.866936848</v>
          </cell>
          <cell r="G108">
            <v>80000</v>
          </cell>
          <cell r="H108">
            <v>13200000</v>
          </cell>
          <cell r="I108">
            <v>239000</v>
          </cell>
          <cell r="J108">
            <v>39598000</v>
          </cell>
        </row>
        <row r="109">
          <cell r="B109">
            <v>40176</v>
          </cell>
          <cell r="C109">
            <v>263594694.82620403</v>
          </cell>
          <cell r="D109">
            <v>13179734.741310202</v>
          </cell>
          <cell r="E109">
            <v>39539204.223930605</v>
          </cell>
          <cell r="F109">
            <v>52718938.965240806</v>
          </cell>
          <cell r="G109">
            <v>109000</v>
          </cell>
          <cell r="H109">
            <v>13309000</v>
          </cell>
          <cell r="I109">
            <v>327000</v>
          </cell>
          <cell r="J109">
            <v>39925000</v>
          </cell>
        </row>
        <row r="110">
          <cell r="B110">
            <v>40182</v>
          </cell>
          <cell r="C110">
            <v>275286278.2976948</v>
          </cell>
          <cell r="D110">
            <v>13764313.91488474</v>
          </cell>
          <cell r="E110">
            <v>41292941.744654216</v>
          </cell>
          <cell r="F110">
            <v>55057255.659538962</v>
          </cell>
          <cell r="G110">
            <v>556000</v>
          </cell>
          <cell r="H110">
            <v>13865000</v>
          </cell>
          <cell r="I110">
            <v>1668000</v>
          </cell>
          <cell r="J110">
            <v>41593000</v>
          </cell>
        </row>
      </sheetData>
      <sheetData sheetId="9"/>
      <sheetData sheetId="1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UH"/>
      <sheetName val="AKU"/>
      <sheetName val="SON"/>
    </sheetNames>
    <sheetDataSet>
      <sheetData sheetId="0">
        <row r="1">
          <cell r="B1" t="str">
            <v>The Aga Khan Hospital and Medical College Foundation</v>
          </cell>
        </row>
        <row r="2">
          <cell r="B2" t="str">
            <v>Finance Division - General Accounting</v>
          </cell>
        </row>
        <row r="3">
          <cell r="B3" t="str">
            <v>Reconciliation / Schedule as of December 31, 2003{Month 13}</v>
          </cell>
        </row>
        <row r="5">
          <cell r="B5" t="str">
            <v>400042*D0000 :Travel Advance</v>
          </cell>
          <cell r="K5" t="str">
            <v xml:space="preserve">Amount in Pak. Rs. </v>
          </cell>
        </row>
        <row r="6">
          <cell r="B6" t="str">
            <v>Particulars</v>
          </cell>
          <cell r="C6" t="str">
            <v>Voucher Ref. #</v>
          </cell>
          <cell r="D6" t="str">
            <v>Voucher Txn. #</v>
          </cell>
          <cell r="E6" t="str">
            <v>Date</v>
          </cell>
          <cell r="F6" t="str">
            <v>Opening Balance</v>
          </cell>
          <cell r="G6" t="str">
            <v>Debit</v>
          </cell>
          <cell r="H6" t="str">
            <v>Credit</v>
          </cell>
          <cell r="I6" t="str">
            <v>Closing Balance</v>
          </cell>
          <cell r="J6" t="str">
            <v>Description</v>
          </cell>
          <cell r="K6" t="str">
            <v>Remarks (if any)</v>
          </cell>
        </row>
        <row r="9">
          <cell r="B9" t="str">
            <v>SIKANDAR LADHANI</v>
          </cell>
          <cell r="C9" t="str">
            <v>LCP427974</v>
          </cell>
          <cell r="D9">
            <v>227206</v>
          </cell>
          <cell r="E9">
            <v>37974</v>
          </cell>
          <cell r="G9">
            <v>6000</v>
          </cell>
          <cell r="I9">
            <v>6000</v>
          </cell>
          <cell r="J9" t="str">
            <v>For Outside Visit</v>
          </cell>
        </row>
        <row r="10">
          <cell r="C10" t="str">
            <v>ADJ404834</v>
          </cell>
          <cell r="D10">
            <v>25523</v>
          </cell>
          <cell r="E10">
            <v>37987</v>
          </cell>
          <cell r="H10">
            <v>4770</v>
          </cell>
          <cell r="I10">
            <v>-4770</v>
          </cell>
          <cell r="J10" t="str">
            <v>Adj a/g trvel adv for Outside Visit</v>
          </cell>
        </row>
        <row r="11">
          <cell r="F11">
            <v>0</v>
          </cell>
          <cell r="G11">
            <v>6000</v>
          </cell>
          <cell r="H11">
            <v>4770</v>
          </cell>
          <cell r="I11">
            <v>1230</v>
          </cell>
        </row>
        <row r="13">
          <cell r="B13" t="str">
            <v>RAEES AHMED</v>
          </cell>
          <cell r="C13" t="str">
            <v>LCP429039</v>
          </cell>
          <cell r="D13">
            <v>228045</v>
          </cell>
          <cell r="E13">
            <v>37986</v>
          </cell>
          <cell r="G13">
            <v>4000</v>
          </cell>
          <cell r="I13">
            <v>4000</v>
          </cell>
          <cell r="J13" t="str">
            <v>Adv for Visit to Quetta</v>
          </cell>
        </row>
        <row r="14">
          <cell r="F14">
            <v>0</v>
          </cell>
          <cell r="G14">
            <v>4000</v>
          </cell>
          <cell r="H14">
            <v>0</v>
          </cell>
          <cell r="I14">
            <v>4000</v>
          </cell>
        </row>
        <row r="17">
          <cell r="E17" t="str">
            <v>TOTAL</v>
          </cell>
          <cell r="F17">
            <v>0</v>
          </cell>
          <cell r="G17">
            <v>10000</v>
          </cell>
          <cell r="H17">
            <v>4770</v>
          </cell>
          <cell r="I17">
            <v>5230</v>
          </cell>
        </row>
      </sheetData>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T"/>
      <sheetName val="CFC"/>
      <sheetName val="BSC"/>
      <sheetName val="PLC"/>
      <sheetName val="TRAN"/>
      <sheetName val="BS-JPN"/>
      <sheetName val="Revenue-Fire-Marine-Motor"/>
      <sheetName val="Assumptions"/>
      <sheetName val="1-bwb(cb)"/>
      <sheetName val="JFOLD"/>
      <sheetName val="Codes"/>
      <sheetName val="ISD Working"/>
      <sheetName val="Parameters"/>
      <sheetName val="CWIP-BUILDING"/>
      <sheetName val="2009 Party wise"/>
      <sheetName val="U-1.2.1 Sales data Month wise"/>
      <sheetName val="Data"/>
      <sheetName val="Currency"/>
      <sheetName val="GMS.9"/>
      <sheetName val="GMS.1"/>
      <sheetName val="BSDOMOVS"/>
      <sheetName val="Travelling"/>
      <sheetName val="P&amp;L Commentary"/>
      <sheetName val="Notes1-5(old)"/>
      <sheetName val="TRIL9900"/>
      <sheetName val="INV"/>
      <sheetName val="AKUH"/>
      <sheetName val="GMS_9"/>
      <sheetName val="GMS_1"/>
      <sheetName val="ISD_Working"/>
      <sheetName val="Sub HMC"/>
      <sheetName val="Rentals-SAM KHI"/>
      <sheetName val="Source"/>
      <sheetName val="RETAIL LEASE"/>
      <sheetName val="Income Statement"/>
      <sheetName val="Balance Sheet"/>
      <sheetName val="ISD_Working1"/>
      <sheetName val="GMS_91"/>
      <sheetName val="GMS_11"/>
      <sheetName val="2009_Party_wise"/>
      <sheetName val="U-1_2_1_Sales_data_Month_wise"/>
      <sheetName val="P&amp;L_Commentary"/>
      <sheetName val="Sheet1"/>
      <sheetName val="CP STATytd"/>
      <sheetName val="A"/>
      <sheetName val="Sub_HMC"/>
      <sheetName val="Pla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Non-Statistical Sampling"/>
      <sheetName val="Instructions"/>
      <sheetName val="First Sample Results"/>
      <sheetName val="DropDown"/>
      <sheetName val="Currency"/>
      <sheetName val="last qrt2001"/>
      <sheetName val="Non-Statistical_Sampling"/>
      <sheetName val="First_Sample_Results"/>
      <sheetName val="TRAN"/>
      <sheetName val="AUM Analysis"/>
      <sheetName val="XLI"/>
    </sheetNames>
    <sheetDataSet>
      <sheetData sheetId="0"/>
      <sheetData sheetId="1"/>
      <sheetData sheetId="2"/>
      <sheetData sheetId="3"/>
      <sheetData sheetId="4">
        <row r="1">
          <cell r="B1" t="str">
            <v>?</v>
          </cell>
          <cell r="D1" t="str">
            <v>?</v>
          </cell>
          <cell r="H1" t="str">
            <v>Ratio Estimation</v>
          </cell>
        </row>
        <row r="2">
          <cell r="B2" t="str">
            <v>Low</v>
          </cell>
          <cell r="D2" t="str">
            <v>Random</v>
          </cell>
          <cell r="H2" t="str">
            <v>Difference Estimation</v>
          </cell>
        </row>
        <row r="3">
          <cell r="B3" t="str">
            <v>Moderate</v>
          </cell>
          <cell r="D3" t="str">
            <v>Haphazard</v>
          </cell>
        </row>
        <row r="4">
          <cell r="B4" t="str">
            <v>High</v>
          </cell>
          <cell r="D4" t="str">
            <v>Systematic</v>
          </cell>
        </row>
      </sheetData>
      <sheetData sheetId="5">
        <row r="3">
          <cell r="C3" t="str">
            <v>Rupee</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6" refreshError="1"/>
      <sheetData sheetId="7"/>
      <sheetData sheetId="8"/>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bkp98"/>
      <sheetName val="Sheet1"/>
      <sheetName val="TRAN"/>
      <sheetName val="Revenue-Fire-Marine-Motor"/>
      <sheetName val="Consolidated"/>
      <sheetName val="Data Submission"/>
      <sheetName val="Lookup Tables"/>
      <sheetName val="Drop Down"/>
      <sheetName val="Cover sheet"/>
      <sheetName val="Sub HMC"/>
      <sheetName val="TRIL9900"/>
      <sheetName val="T-ADD98"/>
      <sheetName val="Current Tax"/>
      <sheetName val="books"/>
      <sheetName val="Drop_Down"/>
      <sheetName val="Cover_sheet"/>
      <sheetName val="Current_Tax"/>
      <sheetName val="SON"/>
      <sheetName val="AKUH"/>
      <sheetName val="Main"/>
      <sheetName val="SH___Match_Manually"/>
      <sheetName val="SH___Prior_Month_Data"/>
      <sheetName val="SAP___Unmatched_Data"/>
      <sheetName val="SAP___Current_Month_Data"/>
      <sheetName val="Currency"/>
      <sheetName val="DropDown"/>
      <sheetName val="Non-Statistical Sampling"/>
      <sheetName val="Drop_Down1"/>
      <sheetName val="Cover_sheet1"/>
      <sheetName val="Current_Tax1"/>
      <sheetName val="td"/>
      <sheetName val="cd "/>
      <sheetName val="adp_or"/>
      <sheetName val="c_b"/>
      <sheetName val="rc"/>
      <sheetName val="f_f"/>
      <sheetName val="tax"/>
      <sheetName val="others"/>
      <sheetName val="B-S(p)"/>
      <sheetName val="Acct"/>
      <sheetName val="16"/>
      <sheetName val="CHALLAN"/>
      <sheetName val="Projections"/>
      <sheetName val="PVG15K(Non-Red)"/>
      <sheetName val="TDS"/>
      <sheetName val="Sub_HMC"/>
      <sheetName val="Data_Submission"/>
      <sheetName val="Lookup_Tables"/>
      <sheetName val="Sub_HMC1"/>
      <sheetName val="Data_Submission1"/>
      <sheetName val="Lookup_Tables1"/>
      <sheetName val="Sub_HMC2"/>
      <sheetName val="Data_Submission2"/>
      <sheetName val="Lookup_Tables2"/>
      <sheetName val="Current_Tax2"/>
      <sheetName val="Sub_HMC3"/>
      <sheetName val="Data_Submission3"/>
      <sheetName val="Lookup_Tables3"/>
      <sheetName val="Current_Tax3"/>
      <sheetName val="Sub_HMC4"/>
      <sheetName val="Data_Submission4"/>
      <sheetName val="Lookup_Tables4"/>
      <sheetName val="Current_Tax4"/>
      <sheetName val="Sub_HMC5"/>
      <sheetName val="Data_Submission5"/>
      <sheetName val="Lookup_Tables5"/>
      <sheetName val="Current_Tax5"/>
      <sheetName val="Sub_HMC6"/>
      <sheetName val="Data_Submission6"/>
      <sheetName val="Lookup_Tables6"/>
      <sheetName val="Current_Tax6"/>
      <sheetName val="Sub_HMC8"/>
      <sheetName val="Data_Submission8"/>
      <sheetName val="Lookup_Tables8"/>
      <sheetName val="Current_Tax8"/>
      <sheetName val="Sub_HMC7"/>
      <sheetName val="Data_Submission7"/>
      <sheetName val="Lookup_Tables7"/>
      <sheetName val="Current_Tax7"/>
      <sheetName val="Sub_HMC9"/>
      <sheetName val="Data_Submission9"/>
      <sheetName val="Lookup_Tables9"/>
      <sheetName val="Current_Tax9"/>
      <sheetName val="Sub_HMC10"/>
      <sheetName val="Data_Submission10"/>
      <sheetName val="Lookup_Tables10"/>
      <sheetName val="Current_Tax10"/>
      <sheetName val="Sub_HMC11"/>
      <sheetName val="Data_Submission11"/>
      <sheetName val="Lookup_Tables11"/>
      <sheetName val="Current_Tax11"/>
      <sheetName val="JOURNAL"/>
      <sheetName val="Sub_HMC13"/>
      <sheetName val="Data_Submission13"/>
      <sheetName val="Lookup_Tables13"/>
      <sheetName val="Current_Tax13"/>
      <sheetName val="Drop_Down2"/>
      <sheetName val="Cover_sheet2"/>
      <sheetName val="Sub_HMC12"/>
      <sheetName val="Data_Submission12"/>
      <sheetName val="Lookup_Tables12"/>
      <sheetName val="Current_Tax12"/>
      <sheetName val="B.S AND P &amp; L"/>
      <sheetName val="Raw Combined Trial"/>
      <sheetName val="Balance Sheet"/>
      <sheetName val="Income Statement"/>
      <sheetName val="Data Entry"/>
      <sheetName val="Data Chart"/>
      <sheetName val="Asset Chart"/>
      <sheetName val="Income Chart"/>
      <sheetName val="Cash Flow Statement"/>
      <sheetName val="Parameters"/>
      <sheetName val="Cutt"/>
      <sheetName val="Dec"/>
      <sheetName val="bs&amp;Pl"/>
      <sheetName val="NORMAL"/>
      <sheetName val="Sub_HMC14"/>
      <sheetName val="Data_Submission14"/>
      <sheetName val="Lookup_Tables14"/>
      <sheetName val="Current_Tax14"/>
      <sheetName val="Drop_Down3"/>
      <sheetName val="Cover_sheet3"/>
      <sheetName val="Input"/>
      <sheetName val="HideSheet"/>
      <sheetName val="Note3-24"/>
      <sheetName val="11"/>
      <sheetName val="Total"/>
      <sheetName val="DATCH  NEW  ORDERS"/>
      <sheetName val="BS-OVS"/>
      <sheetName val="Top"/>
      <sheetName val="FS Notes"/>
      <sheetName val="Loan to Employees"/>
      <sheetName val="Movement - LTE"/>
      <sheetName val="ATE"/>
      <sheetName val="Rec from Curr Emp"/>
      <sheetName val="Loan Circularisation"/>
      <sheetName val="Advance to Employees"/>
      <sheetName val="Advance to Employees TOD"/>
      <sheetName val="Advance to employees full break"/>
      <sheetName val="Add_ATE"/>
      <sheetName val="Adv to Supplier"/>
      <sheetName val="Prepayment Summary"/>
      <sheetName val="Prepaid Insurance"/>
      <sheetName val="Prepaid Rent"/>
      <sheetName val="Prepayment others"/>
      <sheetName val="Breakup other receivable"/>
      <sheetName val="Other Receivable - Profit"/>
      <sheetName val="ATS_clearance"/>
      <sheetName val="Adv to supplier - Addition TOD"/>
      <sheetName val="Categoried of Deposit (2)"/>
      <sheetName val="BSDOMOVS"/>
      <sheetName val="E"/>
      <sheetName val="PL"/>
      <sheetName val="Variables AFG36B"/>
      <sheetName val="CRC"/>
      <sheetName val="Links"/>
      <sheetName val="Adv to vendor"/>
      <sheetName val="GP Analysis"/>
      <sheetName val="FundsNW"/>
      <sheetName val="Stock in Trade"/>
      <sheetName val="DEPRECIATION"/>
      <sheetName val="NOTES B-SHEET"/>
      <sheetName val="NOTES P.L."/>
      <sheetName val="LIST OF PROVISION"/>
      <sheetName val="bs"/>
      <sheetName val="rs"/>
      <sheetName val="cd_"/>
      <sheetName val="B_S_AND_P_&amp;_L"/>
      <sheetName val="Non-Statistical_Sampling"/>
      <sheetName val="Raw_Combined_Trial"/>
    </sheetNames>
    <sheetDataSet>
      <sheetData sheetId="0" refreshError="1">
        <row r="5">
          <cell r="BH5" t="str">
            <v>Segment-wise summary of additions for the month</v>
          </cell>
        </row>
        <row r="6">
          <cell r="I6" t="str">
            <v>TECH-OPS</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Z6" t="str">
            <v>MARKET</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BH6" t="str">
            <v>TOTAL</v>
          </cell>
        </row>
        <row r="7">
          <cell r="B7" t="str">
            <v>S. #</v>
          </cell>
          <cell r="C7" t="str">
            <v>CAR #</v>
          </cell>
          <cell r="D7" t="str">
            <v>PARTICULARS</v>
          </cell>
          <cell r="E7" t="str">
            <v>RUPEES</v>
          </cell>
          <cell r="F7" t="str">
            <v>CATEGORY</v>
          </cell>
          <cell r="G7" t="str">
            <v>SEGMENT</v>
          </cell>
          <cell r="I7" t="str">
            <v>LI</v>
          </cell>
          <cell r="J7">
            <v>0</v>
          </cell>
          <cell r="K7" t="str">
            <v>Bld.</v>
          </cell>
          <cell r="L7">
            <v>0</v>
          </cell>
          <cell r="M7" t="str">
            <v>BE</v>
          </cell>
          <cell r="N7">
            <v>0</v>
          </cell>
          <cell r="O7" t="str">
            <v>P&amp;M</v>
          </cell>
          <cell r="P7">
            <v>0</v>
          </cell>
          <cell r="Q7" t="str">
            <v>F&amp;F</v>
          </cell>
          <cell r="R7">
            <v>0</v>
          </cell>
          <cell r="S7" t="str">
            <v>OM&amp;E</v>
          </cell>
          <cell r="T7">
            <v>0</v>
          </cell>
          <cell r="U7" t="str">
            <v>CE</v>
          </cell>
          <cell r="V7">
            <v>0</v>
          </cell>
          <cell r="W7" t="str">
            <v>CWIP</v>
          </cell>
          <cell r="X7">
            <v>0</v>
          </cell>
          <cell r="Z7" t="str">
            <v>LI</v>
          </cell>
          <cell r="AA7">
            <v>0</v>
          </cell>
          <cell r="AB7" t="str">
            <v>Bld.</v>
          </cell>
          <cell r="AC7">
            <v>0</v>
          </cell>
          <cell r="AD7" t="str">
            <v>BE</v>
          </cell>
          <cell r="AE7">
            <v>0</v>
          </cell>
          <cell r="AF7" t="str">
            <v>P&amp;M</v>
          </cell>
          <cell r="AG7">
            <v>0</v>
          </cell>
          <cell r="AH7" t="str">
            <v>F&amp;F</v>
          </cell>
          <cell r="AI7">
            <v>0</v>
          </cell>
          <cell r="AJ7" t="str">
            <v>OM&amp;E</v>
          </cell>
          <cell r="AK7">
            <v>0</v>
          </cell>
          <cell r="AL7" t="str">
            <v>CE</v>
          </cell>
          <cell r="AM7">
            <v>0</v>
          </cell>
          <cell r="AN7" t="str">
            <v>CWIP</v>
          </cell>
          <cell r="AO7">
            <v>0</v>
          </cell>
          <cell r="BH7" t="str">
            <v>Tech-ops</v>
          </cell>
          <cell r="BI7">
            <v>0</v>
          </cell>
          <cell r="BJ7" t="str">
            <v>Market</v>
          </cell>
          <cell r="BK7">
            <v>0</v>
          </cell>
          <cell r="BL7" t="str">
            <v>Grand Total</v>
          </cell>
        </row>
        <row r="8">
          <cell r="I8" t="str">
            <v>Rupees</v>
          </cell>
          <cell r="J8" t="str">
            <v>Dollars</v>
          </cell>
          <cell r="K8" t="str">
            <v>Rupees</v>
          </cell>
          <cell r="L8" t="str">
            <v>Dollars</v>
          </cell>
          <cell r="M8" t="str">
            <v>Rupees</v>
          </cell>
          <cell r="N8" t="str">
            <v>Dollars</v>
          </cell>
          <cell r="O8" t="str">
            <v>Rupees</v>
          </cell>
          <cell r="P8" t="str">
            <v>Dollars</v>
          </cell>
          <cell r="Q8" t="str">
            <v>Rupees</v>
          </cell>
          <cell r="R8" t="str">
            <v>Dollars</v>
          </cell>
          <cell r="S8" t="str">
            <v>Rupees</v>
          </cell>
          <cell r="T8" t="str">
            <v>Dollars</v>
          </cell>
          <cell r="U8" t="str">
            <v>Rupees</v>
          </cell>
          <cell r="V8" t="str">
            <v>Dollars</v>
          </cell>
          <cell r="W8" t="str">
            <v>Rupees</v>
          </cell>
          <cell r="X8" t="str">
            <v>Dollars</v>
          </cell>
          <cell r="Z8" t="str">
            <v>Rupees</v>
          </cell>
          <cell r="AA8" t="str">
            <v>Dollars</v>
          </cell>
          <cell r="AB8" t="str">
            <v>Rupees</v>
          </cell>
          <cell r="AC8" t="str">
            <v>Dollars</v>
          </cell>
          <cell r="AD8" t="str">
            <v>Rupees</v>
          </cell>
          <cell r="AE8" t="str">
            <v>Dollars</v>
          </cell>
          <cell r="AF8" t="str">
            <v>Rupees</v>
          </cell>
          <cell r="AG8" t="str">
            <v>Dollars</v>
          </cell>
          <cell r="AH8" t="str">
            <v>Rupees</v>
          </cell>
          <cell r="AI8" t="str">
            <v>Dollars</v>
          </cell>
          <cell r="AJ8" t="str">
            <v>Rupees</v>
          </cell>
          <cell r="AK8" t="str">
            <v>Dollars</v>
          </cell>
          <cell r="AL8" t="str">
            <v>Rupees</v>
          </cell>
          <cell r="AM8" t="str">
            <v>Dollars</v>
          </cell>
          <cell r="AN8" t="str">
            <v>Rupees</v>
          </cell>
          <cell r="AO8" t="str">
            <v>Dollars</v>
          </cell>
          <cell r="BH8" t="str">
            <v>Rupees</v>
          </cell>
          <cell r="BI8" t="str">
            <v>Dollars</v>
          </cell>
          <cell r="BJ8" t="str">
            <v>Rupees</v>
          </cell>
          <cell r="BK8" t="str">
            <v>Dollars</v>
          </cell>
          <cell r="BL8" t="str">
            <v>Rupees</v>
          </cell>
          <cell r="BM8" t="str">
            <v>Dollars</v>
          </cell>
        </row>
        <row r="10">
          <cell r="B10">
            <v>1</v>
          </cell>
          <cell r="C10" t="str">
            <v>51/97</v>
          </cell>
          <cell r="D10" t="str">
            <v>Biological Safety Cabinet</v>
          </cell>
          <cell r="E10">
            <v>1030700</v>
          </cell>
          <cell r="F10" t="str">
            <v>P&amp;M</v>
          </cell>
          <cell r="G10" t="str">
            <v>T</v>
          </cell>
          <cell r="I10">
            <v>0</v>
          </cell>
          <cell r="J10">
            <v>0</v>
          </cell>
          <cell r="K10">
            <v>0</v>
          </cell>
          <cell r="L10">
            <v>0</v>
          </cell>
          <cell r="M10">
            <v>0</v>
          </cell>
          <cell r="N10">
            <v>0</v>
          </cell>
          <cell r="O10">
            <v>1030700</v>
          </cell>
          <cell r="P10">
            <v>22454.8302</v>
          </cell>
          <cell r="Q10">
            <v>0</v>
          </cell>
          <cell r="R10">
            <v>0</v>
          </cell>
          <cell r="S10">
            <v>0</v>
          </cell>
          <cell r="T10">
            <v>0</v>
          </cell>
          <cell r="U10">
            <v>0</v>
          </cell>
          <cell r="V10">
            <v>0</v>
          </cell>
          <cell r="W10">
            <v>0</v>
          </cell>
          <cell r="X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BH10">
            <v>1030700</v>
          </cell>
          <cell r="BI10">
            <v>22454.8302</v>
          </cell>
          <cell r="BJ10">
            <v>0</v>
          </cell>
          <cell r="BK10">
            <v>0</v>
          </cell>
          <cell r="BL10">
            <v>1030700</v>
          </cell>
          <cell r="BM10">
            <v>22454.8302</v>
          </cell>
        </row>
        <row r="11">
          <cell r="B11">
            <v>2</v>
          </cell>
          <cell r="C11" t="str">
            <v>53/98</v>
          </cell>
          <cell r="D11" t="str">
            <v>Carton Feeding Conveyer for Inkjet Printer</v>
          </cell>
          <cell r="E11">
            <v>100000</v>
          </cell>
          <cell r="F11" t="str">
            <v>P&amp;M</v>
          </cell>
          <cell r="G11" t="str">
            <v>T</v>
          </cell>
          <cell r="I11">
            <v>0</v>
          </cell>
          <cell r="J11">
            <v>0</v>
          </cell>
          <cell r="K11">
            <v>0</v>
          </cell>
          <cell r="L11">
            <v>0</v>
          </cell>
          <cell r="M11">
            <v>0</v>
          </cell>
          <cell r="N11">
            <v>0</v>
          </cell>
          <cell r="O11">
            <v>100000</v>
          </cell>
          <cell r="P11">
            <v>2178.6</v>
          </cell>
          <cell r="Q11">
            <v>0</v>
          </cell>
          <cell r="R11">
            <v>0</v>
          </cell>
          <cell r="S11">
            <v>0</v>
          </cell>
          <cell r="T11">
            <v>0</v>
          </cell>
          <cell r="U11">
            <v>0</v>
          </cell>
          <cell r="V11">
            <v>0</v>
          </cell>
          <cell r="W11">
            <v>0</v>
          </cell>
          <cell r="X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BH11">
            <v>100000</v>
          </cell>
          <cell r="BI11">
            <v>2178.6</v>
          </cell>
          <cell r="BJ11">
            <v>0</v>
          </cell>
          <cell r="BK11">
            <v>0</v>
          </cell>
          <cell r="BL11">
            <v>100000</v>
          </cell>
          <cell r="BM11">
            <v>2178.6</v>
          </cell>
        </row>
        <row r="12">
          <cell r="B12">
            <v>3</v>
          </cell>
          <cell r="C12" t="str">
            <v>39/98</v>
          </cell>
          <cell r="D12" t="str">
            <v>Emergency Light Power Pack</v>
          </cell>
          <cell r="E12">
            <v>96030</v>
          </cell>
          <cell r="F12" t="str">
            <v>P&amp;M</v>
          </cell>
          <cell r="G12" t="str">
            <v>T</v>
          </cell>
          <cell r="I12">
            <v>0</v>
          </cell>
          <cell r="J12">
            <v>0</v>
          </cell>
          <cell r="K12">
            <v>0</v>
          </cell>
          <cell r="L12">
            <v>0</v>
          </cell>
          <cell r="M12">
            <v>0</v>
          </cell>
          <cell r="N12">
            <v>0</v>
          </cell>
          <cell r="O12">
            <v>96030</v>
          </cell>
          <cell r="P12">
            <v>2092.1095799999998</v>
          </cell>
          <cell r="Q12">
            <v>0</v>
          </cell>
          <cell r="R12">
            <v>0</v>
          </cell>
          <cell r="S12">
            <v>0</v>
          </cell>
          <cell r="T12">
            <v>0</v>
          </cell>
          <cell r="U12">
            <v>0</v>
          </cell>
          <cell r="V12">
            <v>0</v>
          </cell>
          <cell r="W12">
            <v>0</v>
          </cell>
          <cell r="X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BH12">
            <v>96030</v>
          </cell>
          <cell r="BI12">
            <v>2092.1095799999998</v>
          </cell>
          <cell r="BJ12">
            <v>0</v>
          </cell>
          <cell r="BK12">
            <v>0</v>
          </cell>
          <cell r="BL12">
            <v>96030</v>
          </cell>
          <cell r="BM12">
            <v>2092.1095799999998</v>
          </cell>
        </row>
        <row r="13">
          <cell r="B13">
            <v>4</v>
          </cell>
          <cell r="C13" t="str">
            <v>60/98</v>
          </cell>
          <cell r="D13" t="str">
            <v>Office Chair Premier</v>
          </cell>
          <cell r="E13">
            <v>6210</v>
          </cell>
          <cell r="F13" t="str">
            <v>F&amp;F</v>
          </cell>
          <cell r="G13" t="str">
            <v>T</v>
          </cell>
          <cell r="I13">
            <v>0</v>
          </cell>
          <cell r="J13">
            <v>0</v>
          </cell>
          <cell r="K13">
            <v>0</v>
          </cell>
          <cell r="L13">
            <v>0</v>
          </cell>
          <cell r="M13">
            <v>0</v>
          </cell>
          <cell r="N13">
            <v>0</v>
          </cell>
          <cell r="O13">
            <v>0</v>
          </cell>
          <cell r="P13">
            <v>0</v>
          </cell>
          <cell r="Q13">
            <v>6210</v>
          </cell>
          <cell r="R13">
            <v>135.29105999999999</v>
          </cell>
          <cell r="S13">
            <v>0</v>
          </cell>
          <cell r="T13">
            <v>0</v>
          </cell>
          <cell r="U13">
            <v>0</v>
          </cell>
          <cell r="V13">
            <v>0</v>
          </cell>
          <cell r="W13">
            <v>0</v>
          </cell>
          <cell r="X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BH13">
            <v>6210</v>
          </cell>
          <cell r="BI13">
            <v>135.29105999999999</v>
          </cell>
          <cell r="BJ13">
            <v>0</v>
          </cell>
          <cell r="BK13">
            <v>0</v>
          </cell>
          <cell r="BL13">
            <v>6210</v>
          </cell>
          <cell r="BM13">
            <v>135.29105999999999</v>
          </cell>
        </row>
        <row r="14">
          <cell r="B14">
            <v>5</v>
          </cell>
          <cell r="C14" t="str">
            <v>33/98</v>
          </cell>
          <cell r="D14" t="str">
            <v>Hewlett Packard Design Jet 750C Plus</v>
          </cell>
          <cell r="E14">
            <v>477475</v>
          </cell>
          <cell r="F14" t="str">
            <v>CE</v>
          </cell>
          <cell r="G14" t="str">
            <v>T</v>
          </cell>
          <cell r="I14">
            <v>0</v>
          </cell>
          <cell r="J14">
            <v>0</v>
          </cell>
          <cell r="K14">
            <v>0</v>
          </cell>
          <cell r="L14">
            <v>0</v>
          </cell>
          <cell r="M14">
            <v>0</v>
          </cell>
          <cell r="N14">
            <v>0</v>
          </cell>
          <cell r="O14">
            <v>0</v>
          </cell>
          <cell r="P14">
            <v>0</v>
          </cell>
          <cell r="Q14">
            <v>0</v>
          </cell>
          <cell r="R14">
            <v>0</v>
          </cell>
          <cell r="S14">
            <v>0</v>
          </cell>
          <cell r="T14">
            <v>0</v>
          </cell>
          <cell r="U14">
            <v>477475</v>
          </cell>
          <cell r="V14">
            <v>10402.270350000001</v>
          </cell>
          <cell r="W14">
            <v>0</v>
          </cell>
          <cell r="X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BH14">
            <v>477475</v>
          </cell>
          <cell r="BI14">
            <v>10402.270350000001</v>
          </cell>
          <cell r="BJ14">
            <v>0</v>
          </cell>
          <cell r="BK14">
            <v>0</v>
          </cell>
          <cell r="BL14">
            <v>477475</v>
          </cell>
          <cell r="BM14">
            <v>10402.270350000001</v>
          </cell>
        </row>
        <row r="15">
          <cell r="B15">
            <v>6</v>
          </cell>
          <cell r="C15" t="str">
            <v>31/98</v>
          </cell>
          <cell r="D15" t="str">
            <v>Dell Latitude CP233 MMX Intel Pentium II</v>
          </cell>
          <cell r="E15">
            <v>231438</v>
          </cell>
          <cell r="F15" t="str">
            <v>CE</v>
          </cell>
          <cell r="G15" t="str">
            <v>M</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Z15">
            <v>0</v>
          </cell>
          <cell r="AA15">
            <v>0</v>
          </cell>
          <cell r="AB15">
            <v>0</v>
          </cell>
          <cell r="AC15">
            <v>0</v>
          </cell>
          <cell r="AD15">
            <v>0</v>
          </cell>
          <cell r="AE15">
            <v>0</v>
          </cell>
          <cell r="AF15">
            <v>0</v>
          </cell>
          <cell r="AG15">
            <v>0</v>
          </cell>
          <cell r="AH15">
            <v>0</v>
          </cell>
          <cell r="AI15">
            <v>0</v>
          </cell>
          <cell r="AJ15">
            <v>0</v>
          </cell>
          <cell r="AK15">
            <v>0</v>
          </cell>
          <cell r="AL15">
            <v>231438</v>
          </cell>
          <cell r="AM15">
            <v>5042.108268</v>
          </cell>
          <cell r="AN15">
            <v>0</v>
          </cell>
          <cell r="AO15">
            <v>0</v>
          </cell>
          <cell r="BH15">
            <v>0</v>
          </cell>
          <cell r="BI15">
            <v>0</v>
          </cell>
          <cell r="BJ15">
            <v>231438</v>
          </cell>
          <cell r="BK15">
            <v>5042.108268</v>
          </cell>
          <cell r="BL15">
            <v>231438</v>
          </cell>
          <cell r="BM15">
            <v>5042.108268</v>
          </cell>
        </row>
        <row r="16">
          <cell r="B16">
            <v>7</v>
          </cell>
          <cell r="C16" t="str">
            <v>24/98</v>
          </cell>
          <cell r="D16" t="str">
            <v>Dell Latitude CP233 MMX Intel Pentium II</v>
          </cell>
          <cell r="E16">
            <v>215000</v>
          </cell>
          <cell r="F16" t="str">
            <v>CE</v>
          </cell>
          <cell r="G16" t="str">
            <v>M</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Z16">
            <v>0</v>
          </cell>
          <cell r="AA16">
            <v>0</v>
          </cell>
          <cell r="AB16">
            <v>0</v>
          </cell>
          <cell r="AC16">
            <v>0</v>
          </cell>
          <cell r="AD16">
            <v>0</v>
          </cell>
          <cell r="AE16">
            <v>0</v>
          </cell>
          <cell r="AF16">
            <v>0</v>
          </cell>
          <cell r="AG16">
            <v>0</v>
          </cell>
          <cell r="AH16">
            <v>0</v>
          </cell>
          <cell r="AI16">
            <v>0</v>
          </cell>
          <cell r="AJ16">
            <v>0</v>
          </cell>
          <cell r="AK16">
            <v>0</v>
          </cell>
          <cell r="AL16">
            <v>215000</v>
          </cell>
          <cell r="AM16">
            <v>4683.99</v>
          </cell>
          <cell r="AN16">
            <v>0</v>
          </cell>
          <cell r="AO16">
            <v>0</v>
          </cell>
          <cell r="BH16">
            <v>0</v>
          </cell>
          <cell r="BI16">
            <v>0</v>
          </cell>
          <cell r="BJ16">
            <v>215000</v>
          </cell>
          <cell r="BK16">
            <v>4683.99</v>
          </cell>
          <cell r="BL16">
            <v>215000</v>
          </cell>
          <cell r="BM16">
            <v>4683.99</v>
          </cell>
        </row>
        <row r="17">
          <cell r="B17">
            <v>8</v>
          </cell>
          <cell r="C17" t="str">
            <v>41&amp;42/98</v>
          </cell>
          <cell r="D17" t="str">
            <v>Dell Optilex GXal Pentium II 233MHz</v>
          </cell>
          <cell r="E17">
            <v>180000</v>
          </cell>
          <cell r="F17" t="str">
            <v>CE</v>
          </cell>
          <cell r="G17" t="str">
            <v>M</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Z17">
            <v>0</v>
          </cell>
          <cell r="AA17">
            <v>0</v>
          </cell>
          <cell r="AB17">
            <v>0</v>
          </cell>
          <cell r="AC17">
            <v>0</v>
          </cell>
          <cell r="AD17">
            <v>0</v>
          </cell>
          <cell r="AE17">
            <v>0</v>
          </cell>
          <cell r="AF17">
            <v>0</v>
          </cell>
          <cell r="AG17">
            <v>0</v>
          </cell>
          <cell r="AH17">
            <v>0</v>
          </cell>
          <cell r="AI17">
            <v>0</v>
          </cell>
          <cell r="AJ17">
            <v>0</v>
          </cell>
          <cell r="AK17">
            <v>0</v>
          </cell>
          <cell r="AL17">
            <v>180000</v>
          </cell>
          <cell r="AM17">
            <v>3921.48</v>
          </cell>
          <cell r="AN17">
            <v>0</v>
          </cell>
          <cell r="AO17">
            <v>0</v>
          </cell>
          <cell r="BH17">
            <v>0</v>
          </cell>
          <cell r="BI17">
            <v>0</v>
          </cell>
          <cell r="BJ17">
            <v>180000</v>
          </cell>
          <cell r="BK17">
            <v>3921.48</v>
          </cell>
          <cell r="BL17">
            <v>180000</v>
          </cell>
          <cell r="BM17">
            <v>3921.48</v>
          </cell>
        </row>
        <row r="18">
          <cell r="B18">
            <v>9</v>
          </cell>
          <cell r="C18" t="str">
            <v>33/98</v>
          </cell>
          <cell r="D18" t="str">
            <v>AutoCad R14 with Hardware Lock</v>
          </cell>
          <cell r="E18">
            <v>105800</v>
          </cell>
          <cell r="F18" t="str">
            <v>CE</v>
          </cell>
          <cell r="G18" t="str">
            <v>T</v>
          </cell>
          <cell r="I18">
            <v>0</v>
          </cell>
          <cell r="J18">
            <v>0</v>
          </cell>
          <cell r="K18">
            <v>0</v>
          </cell>
          <cell r="L18">
            <v>0</v>
          </cell>
          <cell r="M18">
            <v>0</v>
          </cell>
          <cell r="N18">
            <v>0</v>
          </cell>
          <cell r="O18">
            <v>0</v>
          </cell>
          <cell r="P18">
            <v>0</v>
          </cell>
          <cell r="Q18">
            <v>0</v>
          </cell>
          <cell r="R18">
            <v>0</v>
          </cell>
          <cell r="S18">
            <v>0</v>
          </cell>
          <cell r="T18">
            <v>0</v>
          </cell>
          <cell r="U18">
            <v>105800</v>
          </cell>
          <cell r="V18">
            <v>2304.9587999999999</v>
          </cell>
          <cell r="W18">
            <v>0</v>
          </cell>
          <cell r="X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BH18">
            <v>105800</v>
          </cell>
          <cell r="BI18">
            <v>2304.9587999999999</v>
          </cell>
          <cell r="BJ18">
            <v>0</v>
          </cell>
          <cell r="BK18">
            <v>0</v>
          </cell>
          <cell r="BL18">
            <v>105800</v>
          </cell>
          <cell r="BM18">
            <v>2304.9587999999999</v>
          </cell>
        </row>
        <row r="19">
          <cell r="B19">
            <v>10</v>
          </cell>
          <cell r="C19" t="str">
            <v>27/98</v>
          </cell>
          <cell r="D19" t="str">
            <v>Test Well Drilling</v>
          </cell>
          <cell r="E19">
            <v>207500</v>
          </cell>
          <cell r="F19" t="str">
            <v>CWIP</v>
          </cell>
          <cell r="G19" t="str">
            <v>T</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207500</v>
          </cell>
          <cell r="X19">
            <v>4520.5950000000003</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BH19">
            <v>207500</v>
          </cell>
          <cell r="BI19">
            <v>4520.5950000000003</v>
          </cell>
          <cell r="BJ19">
            <v>0</v>
          </cell>
          <cell r="BK19">
            <v>0</v>
          </cell>
          <cell r="BL19">
            <v>207500</v>
          </cell>
          <cell r="BM19">
            <v>4520.5950000000003</v>
          </cell>
        </row>
        <row r="20">
          <cell r="B20">
            <v>11</v>
          </cell>
          <cell r="C20" t="str">
            <v>78/97</v>
          </cell>
          <cell r="D20" t="str">
            <v>Tirpulin Cloth 'A' Quality</v>
          </cell>
          <cell r="E20">
            <v>12900</v>
          </cell>
          <cell r="F20" t="str">
            <v>P&amp;M</v>
          </cell>
          <cell r="G20" t="str">
            <v>T</v>
          </cell>
          <cell r="I20">
            <v>0</v>
          </cell>
          <cell r="J20">
            <v>0</v>
          </cell>
          <cell r="K20">
            <v>0</v>
          </cell>
          <cell r="L20">
            <v>0</v>
          </cell>
          <cell r="M20">
            <v>0</v>
          </cell>
          <cell r="N20">
            <v>0</v>
          </cell>
          <cell r="O20">
            <v>12900</v>
          </cell>
          <cell r="P20">
            <v>281.0394</v>
          </cell>
          <cell r="Q20">
            <v>0</v>
          </cell>
          <cell r="R20">
            <v>0</v>
          </cell>
          <cell r="S20">
            <v>0</v>
          </cell>
          <cell r="T20">
            <v>0</v>
          </cell>
          <cell r="U20">
            <v>0</v>
          </cell>
          <cell r="V20">
            <v>0</v>
          </cell>
          <cell r="W20">
            <v>0</v>
          </cell>
          <cell r="X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BH20">
            <v>12900</v>
          </cell>
          <cell r="BI20">
            <v>281.0394</v>
          </cell>
          <cell r="BJ20">
            <v>0</v>
          </cell>
          <cell r="BK20">
            <v>0</v>
          </cell>
          <cell r="BL20">
            <v>12900</v>
          </cell>
          <cell r="BM20">
            <v>281.0394</v>
          </cell>
        </row>
        <row r="21">
          <cell r="B21">
            <v>12</v>
          </cell>
          <cell r="C21" t="str">
            <v>27/98</v>
          </cell>
          <cell r="D21" t="str">
            <v>Test Bore Cleaning &amp; Collection of water sample</v>
          </cell>
          <cell r="E21">
            <v>20000</v>
          </cell>
          <cell r="F21" t="str">
            <v>CWIP</v>
          </cell>
          <cell r="G21" t="str">
            <v>T</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20000</v>
          </cell>
          <cell r="X21">
            <v>435.71999999999997</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BH21">
            <v>20000</v>
          </cell>
          <cell r="BI21">
            <v>435.71999999999997</v>
          </cell>
          <cell r="BJ21">
            <v>0</v>
          </cell>
          <cell r="BK21">
            <v>0</v>
          </cell>
          <cell r="BL21">
            <v>20000</v>
          </cell>
          <cell r="BM21">
            <v>435.71999999999997</v>
          </cell>
        </row>
        <row r="22">
          <cell r="B22">
            <v>13</v>
          </cell>
          <cell r="C22" t="str">
            <v>53/98</v>
          </cell>
          <cell r="D22" t="str">
            <v>Installation of wall mounted Split unit at MD's Off.</v>
          </cell>
          <cell r="E22">
            <v>5000</v>
          </cell>
          <cell r="F22" t="str">
            <v>F&amp;F</v>
          </cell>
          <cell r="G22" t="str">
            <v>M</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Z22">
            <v>0</v>
          </cell>
          <cell r="AA22">
            <v>0</v>
          </cell>
          <cell r="AB22">
            <v>0</v>
          </cell>
          <cell r="AC22">
            <v>0</v>
          </cell>
          <cell r="AD22">
            <v>0</v>
          </cell>
          <cell r="AE22">
            <v>0</v>
          </cell>
          <cell r="AF22">
            <v>0</v>
          </cell>
          <cell r="AG22">
            <v>0</v>
          </cell>
          <cell r="AH22">
            <v>5000</v>
          </cell>
          <cell r="AI22">
            <v>108.92999999999999</v>
          </cell>
          <cell r="AJ22">
            <v>0</v>
          </cell>
          <cell r="AK22">
            <v>0</v>
          </cell>
          <cell r="AL22">
            <v>0</v>
          </cell>
          <cell r="AM22">
            <v>0</v>
          </cell>
          <cell r="AN22">
            <v>0</v>
          </cell>
          <cell r="AO22">
            <v>0</v>
          </cell>
          <cell r="BH22">
            <v>0</v>
          </cell>
          <cell r="BI22">
            <v>0</v>
          </cell>
          <cell r="BJ22">
            <v>5000</v>
          </cell>
          <cell r="BK22">
            <v>108.92999999999999</v>
          </cell>
          <cell r="BL22">
            <v>5000</v>
          </cell>
          <cell r="BM22">
            <v>108.92999999999999</v>
          </cell>
        </row>
        <row r="23">
          <cell r="B23">
            <v>14</v>
          </cell>
          <cell r="C23" t="str">
            <v>45/98</v>
          </cell>
          <cell r="D23" t="str">
            <v>Vaccum Cleaner Model V-330 T 1300 watts</v>
          </cell>
          <cell r="E23">
            <v>4600</v>
          </cell>
          <cell r="F23" t="str">
            <v>OM&amp;E</v>
          </cell>
          <cell r="G23" t="str">
            <v>M</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Z23">
            <v>0</v>
          </cell>
          <cell r="AA23">
            <v>0</v>
          </cell>
          <cell r="AB23">
            <v>0</v>
          </cell>
          <cell r="AC23">
            <v>0</v>
          </cell>
          <cell r="AD23">
            <v>0</v>
          </cell>
          <cell r="AE23">
            <v>0</v>
          </cell>
          <cell r="AF23">
            <v>0</v>
          </cell>
          <cell r="AG23">
            <v>0</v>
          </cell>
          <cell r="AH23">
            <v>0</v>
          </cell>
          <cell r="AI23">
            <v>0</v>
          </cell>
          <cell r="AJ23">
            <v>4600</v>
          </cell>
          <cell r="AK23">
            <v>100.21559999999999</v>
          </cell>
          <cell r="AL23">
            <v>0</v>
          </cell>
          <cell r="AM23">
            <v>0</v>
          </cell>
          <cell r="AN23">
            <v>0</v>
          </cell>
          <cell r="AO23">
            <v>0</v>
          </cell>
          <cell r="BH23">
            <v>0</v>
          </cell>
          <cell r="BI23">
            <v>0</v>
          </cell>
          <cell r="BJ23">
            <v>4600</v>
          </cell>
          <cell r="BK23">
            <v>100.21559999999999</v>
          </cell>
          <cell r="BL23">
            <v>4600</v>
          </cell>
          <cell r="BM23">
            <v>100.21559999999999</v>
          </cell>
        </row>
        <row r="24">
          <cell r="B24">
            <v>15</v>
          </cell>
          <cell r="C24" t="str">
            <v>46/98</v>
          </cell>
          <cell r="D24" t="str">
            <v>Vaccum Cleaner LG 2800T</v>
          </cell>
          <cell r="E24">
            <v>5500</v>
          </cell>
          <cell r="F24" t="str">
            <v>OM&amp;E</v>
          </cell>
          <cell r="G24" t="str">
            <v>M</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Z24">
            <v>0</v>
          </cell>
          <cell r="AA24">
            <v>0</v>
          </cell>
          <cell r="AB24">
            <v>0</v>
          </cell>
          <cell r="AC24">
            <v>0</v>
          </cell>
          <cell r="AD24">
            <v>0</v>
          </cell>
          <cell r="AE24">
            <v>0</v>
          </cell>
          <cell r="AF24">
            <v>0</v>
          </cell>
          <cell r="AG24">
            <v>0</v>
          </cell>
          <cell r="AH24">
            <v>0</v>
          </cell>
          <cell r="AI24">
            <v>0</v>
          </cell>
          <cell r="AJ24">
            <v>5500</v>
          </cell>
          <cell r="AK24">
            <v>119.82299999999999</v>
          </cell>
          <cell r="AL24">
            <v>0</v>
          </cell>
          <cell r="AM24">
            <v>0</v>
          </cell>
          <cell r="AN24">
            <v>0</v>
          </cell>
          <cell r="AO24">
            <v>0</v>
          </cell>
          <cell r="BH24">
            <v>0</v>
          </cell>
          <cell r="BI24">
            <v>0</v>
          </cell>
          <cell r="BJ24">
            <v>5500</v>
          </cell>
          <cell r="BK24">
            <v>119.82299999999999</v>
          </cell>
          <cell r="BL24">
            <v>5500</v>
          </cell>
          <cell r="BM24">
            <v>119.82299999999999</v>
          </cell>
        </row>
        <row r="25">
          <cell r="E25">
            <v>2698153</v>
          </cell>
          <cell r="F25">
            <v>0</v>
          </cell>
          <cell r="G25">
            <v>0</v>
          </cell>
          <cell r="I25">
            <v>0</v>
          </cell>
          <cell r="J25">
            <v>0</v>
          </cell>
          <cell r="K25">
            <v>0</v>
          </cell>
          <cell r="L25">
            <v>0</v>
          </cell>
          <cell r="M25">
            <v>0</v>
          </cell>
          <cell r="N25">
            <v>0</v>
          </cell>
          <cell r="O25">
            <v>1239630</v>
          </cell>
          <cell r="P25">
            <v>27006.579180000001</v>
          </cell>
          <cell r="Q25">
            <v>6210</v>
          </cell>
          <cell r="R25">
            <v>135.29105999999999</v>
          </cell>
          <cell r="S25">
            <v>0</v>
          </cell>
          <cell r="T25">
            <v>0</v>
          </cell>
          <cell r="U25">
            <v>583275</v>
          </cell>
          <cell r="V25">
            <v>12707.229150000001</v>
          </cell>
          <cell r="W25">
            <v>227500</v>
          </cell>
          <cell r="X25">
            <v>4956.3150000000005</v>
          </cell>
          <cell r="Z25">
            <v>0</v>
          </cell>
          <cell r="AA25">
            <v>0</v>
          </cell>
          <cell r="AB25">
            <v>0</v>
          </cell>
          <cell r="AC25">
            <v>0</v>
          </cell>
          <cell r="AD25">
            <v>0</v>
          </cell>
          <cell r="AE25">
            <v>0</v>
          </cell>
          <cell r="AF25">
            <v>0</v>
          </cell>
          <cell r="AG25">
            <v>0</v>
          </cell>
          <cell r="AH25">
            <v>5000</v>
          </cell>
          <cell r="AI25">
            <v>108.92999999999999</v>
          </cell>
          <cell r="AJ25">
            <v>10100</v>
          </cell>
          <cell r="AK25">
            <v>220.03859999999997</v>
          </cell>
          <cell r="AL25">
            <v>626438</v>
          </cell>
          <cell r="AM25">
            <v>13647.578267999999</v>
          </cell>
          <cell r="AN25">
            <v>0</v>
          </cell>
          <cell r="AO25">
            <v>0</v>
          </cell>
          <cell r="BH25">
            <v>2056615</v>
          </cell>
          <cell r="BI25">
            <v>44805.414390000005</v>
          </cell>
          <cell r="BJ25">
            <v>641538</v>
          </cell>
          <cell r="BK25">
            <v>13976.546867999999</v>
          </cell>
          <cell r="BL25">
            <v>2698153</v>
          </cell>
          <cell r="BM25">
            <v>58781.961258000003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IE-DEC-06-DOM"/>
      <sheetName val="BS-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 val="FE - Summary - STD"/>
      <sheetName val="AL905"/>
      <sheetName val="BS-OVS"/>
      <sheetName val="IE-DEC-06-DOM"/>
      <sheetName val="Augbkp98"/>
      <sheetName val="Note3-24"/>
      <sheetName val="Note-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 val="Sheet2"/>
      <sheetName val="I-BR"/>
      <sheetName val="I-B"/>
      <sheetName val="FE - Summary - STD"/>
      <sheetName val="Lookups"/>
      <sheetName val="Abu Dhabi"/>
      <sheetName val="BS - 2"/>
      <sheetName val="Data-904"/>
      <sheetName val="Investments"/>
      <sheetName val="AL"/>
      <sheetName val="Notes"/>
      <sheetName val="ASSET QLT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
      <sheetName val="CliftonMain-1003-P&amp;L"/>
      <sheetName val="CliftonMain-1003-EXP"/>
      <sheetName val="SALARY"/>
      <sheetName val="Parameters"/>
      <sheetName val="broker sheet-2"/>
      <sheetName val="pinex_(2)"/>
      <sheetName val="Rate_Input"/>
      <sheetName val="Profit_Worksheet"/>
      <sheetName val="acct"/>
      <sheetName val="2000_ Projects Summary"/>
      <sheetName val="Sheet5"/>
      <sheetName val="Augbkp98"/>
      <sheetName val="pinex_(2)1"/>
      <sheetName val="Rate_Input1"/>
      <sheetName val="Profit_Worksheet1"/>
      <sheetName val="SOURCE"/>
      <sheetName val="PDF1"/>
      <sheetName val="Currency"/>
      <sheetName val="DropDown"/>
      <sheetName val="Segment new 1"/>
      <sheetName val="Drop down"/>
      <sheetName val="16-Avg Sales Price"/>
      <sheetName val="Statement of Claims"/>
      <sheetName val="Notes _2_"/>
      <sheetName val="PL_Million_"/>
      <sheetName val="Fin_Histo_PL"/>
      <sheetName val="Deposit"/>
      <sheetName val="stdd costBPCS"/>
      <sheetName val="B-S(p)"/>
      <sheetName val="Code"/>
      <sheetName val="BS-OVS"/>
      <sheetName val="Abu Dhabi"/>
      <sheetName val="Total_Adjustments2"/>
      <sheetName val="Assets_(2)2"/>
      <sheetName val="Balance_Sheet2"/>
      <sheetName val="Statement_of_Ch2"/>
      <sheetName val="Note6-8_22"/>
      <sheetName val="Note9-9_62"/>
      <sheetName val="Note_9_7-9_82"/>
      <sheetName val="Notes10-10_4_22"/>
      <sheetName val="10_5-11_32"/>
      <sheetName val="Note_122"/>
      <sheetName val="Note12_3-15_12"/>
      <sheetName val="Note16-21_12"/>
      <sheetName val="Note22-22_72"/>
      <sheetName val="Notes25-26_12"/>
      <sheetName val="Notes26_2-322"/>
      <sheetName val="Notes41-42_12"/>
      <sheetName val="Notes41-42_1_(2)2"/>
      <sheetName val="Notes42_2-442"/>
      <sheetName val="Note_452"/>
      <sheetName val="Deferred_(2)2"/>
      <sheetName val="Defeered_Work2"/>
      <sheetName val="Sheet2_(2)2"/>
      <sheetName val="Sheet3_(2)2"/>
      <sheetName val="Sheet1_(2)2"/>
      <sheetName val="pinex_(2)2"/>
      <sheetName val="Rate_Input2"/>
      <sheetName val="Profit_Worksheet2"/>
      <sheetName val="2000__Projects_Summary"/>
      <sheetName val="broker_sheet-2"/>
      <sheetName val="BSDOMOVS"/>
      <sheetName val="Non-Statistical Sampling"/>
      <sheetName val="REV VAR INC"/>
      <sheetName val="BS"/>
      <sheetName val="EDP_Euros"/>
      <sheetName val="Iberdrola_Euros"/>
      <sheetName val="Revenue-Fire-Marine-Motor"/>
      <sheetName val="Graphs 1"/>
      <sheetName val="Macro1"/>
      <sheetName val="Summary"/>
      <sheetName val="Grouping"/>
      <sheetName val="Notes__2_"/>
      <sheetName val="Non-Statistical_Sampling"/>
      <sheetName val="REV_VAR_INC"/>
      <sheetName val="Statement_of_Claims"/>
      <sheetName val="Report .1"/>
      <sheetName val="Final Accounts 2001As per Audit"/>
      <sheetName val="MMR"/>
      <sheetName val="Segment_new_1"/>
      <sheetName val="Drop_down"/>
      <sheetName val="16-Avg_Sales_Price"/>
      <sheetName val="stdd_costBPCS"/>
      <sheetName val="Aylık"/>
      <sheetName val="Net"/>
      <sheetName val="Profiles"/>
      <sheetName val="ៀFinal Accou"/>
      <sheetName val="ḜFinal Accou"/>
      <sheetName val="⒐Final Accou"/>
      <sheetName val="nt__5"/>
      <sheetName val="nt__6"/>
      <sheetName val="nt__7"/>
      <sheetName val="nt__8"/>
      <sheetName val="nt__9"/>
      <sheetName val="DATABASE"/>
      <sheetName val="Total_Adjustments3"/>
      <sheetName val="Assets_(2)3"/>
      <sheetName val="Balance_Sheet3"/>
      <sheetName val="Statement_of_Ch3"/>
      <sheetName val="Note6-8_23"/>
      <sheetName val="Note9-9_63"/>
      <sheetName val="Note_9_7-9_83"/>
      <sheetName val="Notes10-10_4_23"/>
      <sheetName val="10_5-11_33"/>
      <sheetName val="Note_123"/>
      <sheetName val="Note12_3-15_13"/>
      <sheetName val="Note16-21_13"/>
      <sheetName val="Note22-22_73"/>
      <sheetName val="Notes25-26_13"/>
      <sheetName val="Notes26_2-323"/>
      <sheetName val="Notes41-42_13"/>
      <sheetName val="Notes41-42_1_(2)3"/>
      <sheetName val="Notes42_2-443"/>
      <sheetName val="Note_453"/>
      <sheetName val="Deferred_(2)3"/>
      <sheetName val="Defeered_Work3"/>
      <sheetName val="Sheet2_(2)3"/>
      <sheetName val="Sheet3_(2)3"/>
      <sheetName val="Sheet1_(2)3"/>
      <sheetName val="pinex_(2)3"/>
      <sheetName val="Rate_Input3"/>
      <sheetName val="Profit_Worksheet3"/>
      <sheetName val="2000__Projects_Summary1"/>
      <sheetName val="broker_sheet-21"/>
      <sheetName val="cpur"/>
      <sheetName val="IGData"/>
      <sheetName val="Cash Flow"/>
      <sheetName val="Rate Verification"/>
      <sheetName val="Product Wise Breakup"/>
      <sheetName val="Monthly breakup"/>
      <sheetName val="Categoried of Deposit (2)"/>
      <sheetName val="PPC-ORD DTL"/>
      <sheetName val="Abu_Dhabi"/>
      <sheetName val="A-C CODE &amp; NAME"/>
      <sheetName val="会社別"/>
      <sheetName val="B-6"/>
      <sheetName val="Adv to vendor"/>
      <sheetName val="GP Analysis"/>
      <sheetName val="FundsNW"/>
      <sheetName val="Stock in Trade"/>
      <sheetName val="Rentals-SAM KHI"/>
      <sheetName val="Global Data"/>
      <sheetName val="CHALLAN"/>
      <sheetName val="Validation"/>
      <sheetName val="Worksheet"/>
      <sheetName val="macro d'éval"/>
      <sheetName val="PL "/>
      <sheetName val="Notes"/>
      <sheetName val="REPORT"/>
      <sheetName val="Trend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850"/>
  <sheetViews>
    <sheetView topLeftCell="B1" workbookViewId="0">
      <pane xSplit="4" ySplit="2" topLeftCell="F3" activePane="bottomRight" state="frozen"/>
      <selection activeCell="Q14" sqref="Q14"/>
      <selection pane="topRight" activeCell="Q14" sqref="Q14"/>
      <selection pane="bottomLeft" activeCell="Q14" sqref="Q14"/>
      <selection pane="bottomRight"/>
    </sheetView>
  </sheetViews>
  <sheetFormatPr defaultColWidth="10.5703125" defaultRowHeight="12.75" outlineLevelRow="2" outlineLevelCol="1"/>
  <cols>
    <col min="1" max="1" width="20.42578125" style="15" hidden="1" customWidth="1"/>
    <col min="2" max="2" width="9.5703125" style="18" hidden="1" customWidth="1" outlineLevel="1"/>
    <col min="3" max="3" width="16" style="19" hidden="1" customWidth="1" outlineLevel="1"/>
    <col min="4" max="4" width="11" style="19" bestFit="1" customWidth="1" collapsed="1"/>
    <col min="5" max="5" width="60.5703125" style="18" bestFit="1" customWidth="1"/>
    <col min="6" max="6" width="12.28515625" style="20" customWidth="1"/>
    <col min="7" max="7" width="3.7109375" style="20" bestFit="1" customWidth="1"/>
    <col min="8" max="8" width="4.42578125" style="20" hidden="1" customWidth="1" outlineLevel="1"/>
    <col min="9" max="9" width="8.7109375" style="20" hidden="1" customWidth="1" outlineLevel="1"/>
    <col min="10" max="10" width="4.42578125" style="20" hidden="1" customWidth="1" outlineLevel="1"/>
    <col min="11" max="11" width="12.5703125" style="20" bestFit="1" customWidth="1" collapsed="1"/>
    <col min="12" max="12" width="3.7109375" style="20" bestFit="1" customWidth="1"/>
    <col min="13" max="13" width="12.42578125" style="20" bestFit="1" customWidth="1"/>
    <col min="14" max="14" width="11.7109375" style="16" customWidth="1"/>
    <col min="15" max="15" width="13.7109375" style="16" bestFit="1" customWidth="1"/>
    <col min="16" max="16" width="10.5703125" style="16" customWidth="1"/>
    <col min="17" max="16384" width="10.5703125" style="17"/>
  </cols>
  <sheetData>
    <row r="1" spans="1:16">
      <c r="N1" s="24" t="s">
        <v>2725</v>
      </c>
      <c r="O1" s="24" t="s">
        <v>2726</v>
      </c>
    </row>
    <row r="2" spans="1:16" ht="25.5">
      <c r="A2" s="14" t="s">
        <v>1821</v>
      </c>
      <c r="B2" s="29" t="s">
        <v>36</v>
      </c>
      <c r="C2" s="29" t="s">
        <v>27</v>
      </c>
      <c r="D2" s="29" t="s">
        <v>28</v>
      </c>
      <c r="E2" s="30" t="s">
        <v>29</v>
      </c>
      <c r="F2" s="31" t="s">
        <v>30</v>
      </c>
      <c r="G2" s="31" t="s">
        <v>2724</v>
      </c>
      <c r="H2" s="31" t="s">
        <v>31</v>
      </c>
      <c r="I2" s="31" t="s">
        <v>32</v>
      </c>
      <c r="J2" s="31" t="s">
        <v>33</v>
      </c>
      <c r="K2" s="31" t="s">
        <v>2727</v>
      </c>
      <c r="L2" s="31" t="s">
        <v>2724</v>
      </c>
      <c r="M2" s="31" t="s">
        <v>2728</v>
      </c>
      <c r="N2" s="25">
        <v>0</v>
      </c>
      <c r="O2" s="26">
        <v>0</v>
      </c>
    </row>
    <row r="3" spans="1:16" outlineLevel="2">
      <c r="A3" s="15" t="s">
        <v>38</v>
      </c>
      <c r="C3" s="19" t="s">
        <v>37</v>
      </c>
      <c r="N3" s="27" t="s">
        <v>2729</v>
      </c>
      <c r="O3" s="28" t="s">
        <v>2729</v>
      </c>
    </row>
    <row r="4" spans="1:16" outlineLevel="2">
      <c r="A4" s="15" t="s">
        <v>1822</v>
      </c>
      <c r="B4" s="18" t="s">
        <v>38</v>
      </c>
      <c r="C4" s="19" t="s">
        <v>37</v>
      </c>
      <c r="D4" s="19" t="s">
        <v>39</v>
      </c>
      <c r="E4" s="18" t="s">
        <v>40</v>
      </c>
      <c r="F4" s="20">
        <v>0</v>
      </c>
      <c r="H4" s="20">
        <v>0</v>
      </c>
      <c r="I4" s="20">
        <v>0</v>
      </c>
      <c r="J4" s="20">
        <v>0</v>
      </c>
      <c r="K4" s="32">
        <v>0</v>
      </c>
      <c r="M4" s="20">
        <v>0</v>
      </c>
      <c r="N4" s="27" t="s">
        <v>2729</v>
      </c>
      <c r="O4" s="28">
        <v>0</v>
      </c>
    </row>
    <row r="5" spans="1:16" outlineLevel="2">
      <c r="A5" s="15" t="s">
        <v>1823</v>
      </c>
      <c r="B5" s="18" t="s">
        <v>38</v>
      </c>
      <c r="C5" s="19" t="s">
        <v>37</v>
      </c>
      <c r="D5" s="19" t="s">
        <v>41</v>
      </c>
      <c r="E5" s="18" t="s">
        <v>42</v>
      </c>
      <c r="F5" s="20">
        <v>0</v>
      </c>
      <c r="H5" s="20">
        <v>0</v>
      </c>
      <c r="I5" s="20">
        <v>0</v>
      </c>
      <c r="J5" s="20">
        <v>0</v>
      </c>
      <c r="K5" s="32">
        <v>0</v>
      </c>
      <c r="M5" s="20">
        <v>0</v>
      </c>
      <c r="N5" s="27" t="s">
        <v>2729</v>
      </c>
      <c r="O5" s="28">
        <v>0</v>
      </c>
    </row>
    <row r="6" spans="1:16" s="40" customFormat="1" outlineLevel="2">
      <c r="A6" s="33" t="s">
        <v>1824</v>
      </c>
      <c r="B6" s="34" t="s">
        <v>38</v>
      </c>
      <c r="C6" s="35" t="s">
        <v>37</v>
      </c>
      <c r="D6" s="35" t="s">
        <v>43</v>
      </c>
      <c r="E6" s="34" t="s">
        <v>44</v>
      </c>
      <c r="F6" s="36">
        <v>24910</v>
      </c>
      <c r="G6" s="36"/>
      <c r="H6" s="36">
        <v>0</v>
      </c>
      <c r="I6" s="36">
        <v>24910</v>
      </c>
      <c r="J6" s="36">
        <v>0</v>
      </c>
      <c r="K6" s="36">
        <v>24910</v>
      </c>
      <c r="L6" s="36"/>
      <c r="M6" s="36">
        <v>393495</v>
      </c>
      <c r="N6" s="37">
        <v>-0.93700000000000006</v>
      </c>
      <c r="O6" s="38">
        <v>-368585</v>
      </c>
      <c r="P6" s="39"/>
    </row>
    <row r="7" spans="1:16" outlineLevel="2">
      <c r="A7" s="15" t="s">
        <v>1825</v>
      </c>
      <c r="B7" s="18" t="s">
        <v>38</v>
      </c>
      <c r="C7" s="19" t="s">
        <v>37</v>
      </c>
      <c r="D7" s="19" t="s">
        <v>45</v>
      </c>
      <c r="E7" s="18" t="s">
        <v>46</v>
      </c>
      <c r="F7" s="20">
        <v>0</v>
      </c>
      <c r="H7" s="20">
        <v>0</v>
      </c>
      <c r="I7" s="20">
        <v>0</v>
      </c>
      <c r="J7" s="20">
        <v>0</v>
      </c>
      <c r="K7" s="41">
        <v>0</v>
      </c>
      <c r="M7" s="20">
        <v>0</v>
      </c>
      <c r="N7" s="27" t="s">
        <v>2729</v>
      </c>
      <c r="O7" s="28">
        <v>0</v>
      </c>
    </row>
    <row r="8" spans="1:16" outlineLevel="2">
      <c r="A8" s="15" t="s">
        <v>1826</v>
      </c>
      <c r="B8" s="18" t="s">
        <v>38</v>
      </c>
      <c r="C8" s="19" t="s">
        <v>37</v>
      </c>
      <c r="D8" s="19" t="s">
        <v>47</v>
      </c>
      <c r="E8" s="18" t="s">
        <v>48</v>
      </c>
      <c r="F8" s="20">
        <v>0</v>
      </c>
      <c r="H8" s="20">
        <v>0</v>
      </c>
      <c r="I8" s="20">
        <v>0</v>
      </c>
      <c r="J8" s="20">
        <v>0</v>
      </c>
      <c r="K8" s="20">
        <v>0</v>
      </c>
      <c r="M8" s="20">
        <v>0</v>
      </c>
      <c r="N8" s="27" t="s">
        <v>2729</v>
      </c>
      <c r="O8" s="28">
        <v>0</v>
      </c>
    </row>
    <row r="9" spans="1:16" ht="13.5" outlineLevel="1" thickBot="1">
      <c r="A9" s="15" t="s">
        <v>1827</v>
      </c>
      <c r="C9" s="19" t="s">
        <v>37</v>
      </c>
      <c r="E9" s="21" t="s">
        <v>1764</v>
      </c>
      <c r="F9" s="42">
        <v>24910</v>
      </c>
      <c r="G9" s="22"/>
      <c r="H9" s="22">
        <v>0</v>
      </c>
      <c r="I9" s="42">
        <v>24910</v>
      </c>
      <c r="J9" s="22">
        <v>0</v>
      </c>
      <c r="K9" s="43">
        <v>24910</v>
      </c>
      <c r="L9" s="22"/>
      <c r="M9" s="22">
        <v>393495</v>
      </c>
      <c r="N9" s="27">
        <v>-0.93700000000000006</v>
      </c>
      <c r="O9" s="28">
        <v>-368585</v>
      </c>
    </row>
    <row r="10" spans="1:16" ht="13.5" outlineLevel="2" thickTop="1">
      <c r="A10" s="15" t="s">
        <v>38</v>
      </c>
      <c r="C10" s="19" t="s">
        <v>49</v>
      </c>
      <c r="N10" s="27" t="s">
        <v>2729</v>
      </c>
      <c r="O10" s="28" t="s">
        <v>2729</v>
      </c>
    </row>
    <row r="11" spans="1:16" outlineLevel="2">
      <c r="A11" s="15" t="s">
        <v>1828</v>
      </c>
      <c r="B11" s="18" t="s">
        <v>38</v>
      </c>
      <c r="C11" s="19" t="s">
        <v>49</v>
      </c>
      <c r="D11" s="19" t="s">
        <v>50</v>
      </c>
      <c r="E11" s="18" t="s">
        <v>51</v>
      </c>
      <c r="F11" s="20">
        <v>0</v>
      </c>
      <c r="H11" s="20">
        <v>0</v>
      </c>
      <c r="I11" s="20">
        <v>0</v>
      </c>
      <c r="J11" s="20">
        <v>0</v>
      </c>
      <c r="K11" s="32">
        <v>0</v>
      </c>
      <c r="M11" s="20">
        <v>0</v>
      </c>
      <c r="N11" s="27" t="s">
        <v>2729</v>
      </c>
      <c r="O11" s="28">
        <v>0</v>
      </c>
    </row>
    <row r="12" spans="1:16" outlineLevel="2">
      <c r="A12" s="15" t="s">
        <v>1829</v>
      </c>
      <c r="B12" s="18" t="s">
        <v>38</v>
      </c>
      <c r="C12" s="19" t="s">
        <v>49</v>
      </c>
      <c r="D12" s="19" t="s">
        <v>52</v>
      </c>
      <c r="E12" s="18" t="s">
        <v>53</v>
      </c>
      <c r="F12" s="20">
        <v>0</v>
      </c>
      <c r="H12" s="20">
        <v>0</v>
      </c>
      <c r="I12" s="20">
        <v>0</v>
      </c>
      <c r="J12" s="20">
        <v>0</v>
      </c>
      <c r="K12" s="32">
        <v>0</v>
      </c>
      <c r="M12" s="20">
        <v>0</v>
      </c>
      <c r="N12" s="27" t="s">
        <v>2729</v>
      </c>
      <c r="O12" s="28">
        <v>0</v>
      </c>
    </row>
    <row r="13" spans="1:16" outlineLevel="2">
      <c r="A13" s="15" t="s">
        <v>1830</v>
      </c>
      <c r="B13" s="18" t="s">
        <v>38</v>
      </c>
      <c r="C13" s="19" t="s">
        <v>49</v>
      </c>
      <c r="D13" s="19" t="s">
        <v>54</v>
      </c>
      <c r="E13" s="18" t="s">
        <v>55</v>
      </c>
      <c r="F13" s="20">
        <v>0</v>
      </c>
      <c r="H13" s="20">
        <v>0</v>
      </c>
      <c r="I13" s="20">
        <v>0</v>
      </c>
      <c r="J13" s="20">
        <v>0</v>
      </c>
      <c r="K13" s="32">
        <v>0</v>
      </c>
      <c r="M13" s="20">
        <v>0</v>
      </c>
      <c r="N13" s="27" t="s">
        <v>2729</v>
      </c>
      <c r="O13" s="28">
        <v>0</v>
      </c>
    </row>
    <row r="14" spans="1:16" outlineLevel="2">
      <c r="A14" s="15" t="s">
        <v>1831</v>
      </c>
      <c r="B14" s="18" t="s">
        <v>38</v>
      </c>
      <c r="C14" s="19" t="s">
        <v>49</v>
      </c>
      <c r="D14" s="19" t="s">
        <v>56</v>
      </c>
      <c r="E14" s="18" t="s">
        <v>57</v>
      </c>
      <c r="F14" s="20">
        <v>0</v>
      </c>
      <c r="H14" s="20">
        <v>0</v>
      </c>
      <c r="I14" s="20">
        <v>0</v>
      </c>
      <c r="J14" s="20">
        <v>0</v>
      </c>
      <c r="K14" s="32">
        <v>0</v>
      </c>
      <c r="M14" s="20">
        <v>0</v>
      </c>
      <c r="N14" s="27" t="s">
        <v>2729</v>
      </c>
      <c r="O14" s="28">
        <v>0</v>
      </c>
    </row>
    <row r="15" spans="1:16" outlineLevel="2">
      <c r="A15" s="15" t="s">
        <v>1832</v>
      </c>
      <c r="B15" s="18" t="s">
        <v>38</v>
      </c>
      <c r="C15" s="19" t="s">
        <v>49</v>
      </c>
      <c r="D15" s="19" t="s">
        <v>58</v>
      </c>
      <c r="E15" s="18" t="s">
        <v>59</v>
      </c>
      <c r="F15" s="20">
        <v>0</v>
      </c>
      <c r="H15" s="20">
        <v>0</v>
      </c>
      <c r="I15" s="20">
        <v>0</v>
      </c>
      <c r="J15" s="20">
        <v>0</v>
      </c>
      <c r="K15" s="32">
        <v>0</v>
      </c>
      <c r="M15" s="20">
        <v>0</v>
      </c>
      <c r="N15" s="27" t="s">
        <v>2729</v>
      </c>
      <c r="O15" s="28">
        <v>0</v>
      </c>
    </row>
    <row r="16" spans="1:16" s="40" customFormat="1" outlineLevel="2">
      <c r="A16" s="33" t="s">
        <v>1833</v>
      </c>
      <c r="B16" s="34" t="s">
        <v>38</v>
      </c>
      <c r="C16" s="35" t="s">
        <v>49</v>
      </c>
      <c r="D16" s="35" t="s">
        <v>60</v>
      </c>
      <c r="E16" s="34" t="s">
        <v>61</v>
      </c>
      <c r="F16" s="36">
        <v>24171</v>
      </c>
      <c r="G16" s="36"/>
      <c r="H16" s="36">
        <v>0</v>
      </c>
      <c r="I16" s="36">
        <v>24171</v>
      </c>
      <c r="J16" s="36">
        <v>0</v>
      </c>
      <c r="K16" s="36">
        <v>24171</v>
      </c>
      <c r="L16" s="36"/>
      <c r="M16" s="36">
        <v>3284209</v>
      </c>
      <c r="N16" s="37">
        <v>-0.99299999999999999</v>
      </c>
      <c r="O16" s="38">
        <v>-3260038</v>
      </c>
      <c r="P16" s="39"/>
    </row>
    <row r="17" spans="1:16" outlineLevel="2">
      <c r="A17" s="15" t="s">
        <v>1834</v>
      </c>
      <c r="B17" s="18" t="s">
        <v>38</v>
      </c>
      <c r="C17" s="19" t="s">
        <v>49</v>
      </c>
      <c r="D17" s="19" t="s">
        <v>62</v>
      </c>
      <c r="E17" s="18" t="s">
        <v>63</v>
      </c>
      <c r="F17" s="20">
        <v>0</v>
      </c>
      <c r="H17" s="20">
        <v>0</v>
      </c>
      <c r="I17" s="20">
        <v>0</v>
      </c>
      <c r="J17" s="20">
        <v>0</v>
      </c>
      <c r="K17" s="41">
        <v>0</v>
      </c>
      <c r="M17" s="20">
        <v>0</v>
      </c>
      <c r="N17" s="27" t="s">
        <v>2729</v>
      </c>
      <c r="O17" s="28">
        <v>0</v>
      </c>
    </row>
    <row r="18" spans="1:16" outlineLevel="2">
      <c r="A18" s="15" t="s">
        <v>1835</v>
      </c>
      <c r="B18" s="18" t="s">
        <v>38</v>
      </c>
      <c r="C18" s="19" t="s">
        <v>49</v>
      </c>
      <c r="D18" s="19" t="s">
        <v>64</v>
      </c>
      <c r="E18" s="18" t="s">
        <v>65</v>
      </c>
      <c r="F18" s="20">
        <v>0</v>
      </c>
      <c r="H18" s="20">
        <v>0</v>
      </c>
      <c r="I18" s="20">
        <v>0</v>
      </c>
      <c r="J18" s="20">
        <v>0</v>
      </c>
      <c r="K18" s="41">
        <v>0</v>
      </c>
      <c r="M18" s="20">
        <v>0</v>
      </c>
      <c r="N18" s="27" t="s">
        <v>2729</v>
      </c>
      <c r="O18" s="28">
        <v>0</v>
      </c>
    </row>
    <row r="19" spans="1:16" outlineLevel="2">
      <c r="A19" s="15" t="s">
        <v>1836</v>
      </c>
      <c r="B19" s="18" t="s">
        <v>38</v>
      </c>
      <c r="C19" s="19" t="s">
        <v>49</v>
      </c>
      <c r="D19" s="19" t="s">
        <v>66</v>
      </c>
      <c r="E19" s="18" t="s">
        <v>67</v>
      </c>
      <c r="F19" s="20">
        <v>0</v>
      </c>
      <c r="H19" s="20">
        <v>0</v>
      </c>
      <c r="I19" s="20">
        <v>0</v>
      </c>
      <c r="J19" s="20">
        <v>0</v>
      </c>
      <c r="K19" s="41">
        <v>0</v>
      </c>
      <c r="M19" s="20">
        <v>0</v>
      </c>
      <c r="N19" s="27" t="s">
        <v>2729</v>
      </c>
      <c r="O19" s="28">
        <v>0</v>
      </c>
    </row>
    <row r="20" spans="1:16" outlineLevel="2">
      <c r="A20" s="15" t="s">
        <v>1837</v>
      </c>
      <c r="B20" s="18" t="s">
        <v>38</v>
      </c>
      <c r="C20" s="19" t="s">
        <v>49</v>
      </c>
      <c r="D20" s="19" t="s">
        <v>68</v>
      </c>
      <c r="E20" s="18" t="s">
        <v>69</v>
      </c>
      <c r="F20" s="20">
        <v>0</v>
      </c>
      <c r="H20" s="20">
        <v>0</v>
      </c>
      <c r="I20" s="20">
        <v>0</v>
      </c>
      <c r="J20" s="20">
        <v>0</v>
      </c>
      <c r="K20" s="41">
        <v>0</v>
      </c>
      <c r="M20" s="20">
        <v>0</v>
      </c>
      <c r="N20" s="27" t="s">
        <v>2729</v>
      </c>
      <c r="O20" s="28">
        <v>0</v>
      </c>
    </row>
    <row r="21" spans="1:16" outlineLevel="2">
      <c r="A21" s="15" t="s">
        <v>1838</v>
      </c>
      <c r="B21" s="18" t="s">
        <v>38</v>
      </c>
      <c r="C21" s="19" t="s">
        <v>49</v>
      </c>
      <c r="D21" s="19" t="s">
        <v>70</v>
      </c>
      <c r="E21" s="18" t="s">
        <v>71</v>
      </c>
      <c r="F21" s="20">
        <v>0</v>
      </c>
      <c r="H21" s="20">
        <v>0</v>
      </c>
      <c r="I21" s="20">
        <v>0</v>
      </c>
      <c r="J21" s="20">
        <v>0</v>
      </c>
      <c r="K21" s="41">
        <v>0</v>
      </c>
      <c r="M21" s="20">
        <v>0</v>
      </c>
      <c r="N21" s="27" t="s">
        <v>2729</v>
      </c>
      <c r="O21" s="28">
        <v>0</v>
      </c>
    </row>
    <row r="22" spans="1:16" outlineLevel="2">
      <c r="A22" s="15" t="s">
        <v>1839</v>
      </c>
      <c r="B22" s="18" t="s">
        <v>38</v>
      </c>
      <c r="C22" s="19" t="s">
        <v>49</v>
      </c>
      <c r="D22" s="19" t="s">
        <v>72</v>
      </c>
      <c r="E22" s="18" t="s">
        <v>73</v>
      </c>
      <c r="F22" s="20">
        <v>0</v>
      </c>
      <c r="H22" s="20">
        <v>0</v>
      </c>
      <c r="I22" s="20">
        <v>0</v>
      </c>
      <c r="J22" s="20">
        <v>0</v>
      </c>
      <c r="K22" s="41">
        <v>0</v>
      </c>
      <c r="M22" s="20">
        <v>0</v>
      </c>
      <c r="N22" s="27" t="s">
        <v>2729</v>
      </c>
      <c r="O22" s="28">
        <v>0</v>
      </c>
    </row>
    <row r="23" spans="1:16" outlineLevel="2">
      <c r="A23" s="15" t="s">
        <v>1840</v>
      </c>
      <c r="B23" s="18" t="s">
        <v>38</v>
      </c>
      <c r="C23" s="19" t="s">
        <v>49</v>
      </c>
      <c r="D23" s="19" t="s">
        <v>74</v>
      </c>
      <c r="E23" s="18" t="s">
        <v>75</v>
      </c>
      <c r="F23" s="20">
        <v>0</v>
      </c>
      <c r="H23" s="20">
        <v>0</v>
      </c>
      <c r="I23" s="20">
        <v>0</v>
      </c>
      <c r="J23" s="20">
        <v>0</v>
      </c>
      <c r="K23" s="41">
        <v>0</v>
      </c>
      <c r="M23" s="20">
        <v>0</v>
      </c>
      <c r="N23" s="27" t="s">
        <v>2729</v>
      </c>
      <c r="O23" s="28">
        <v>0</v>
      </c>
    </row>
    <row r="24" spans="1:16" outlineLevel="2">
      <c r="A24" s="15" t="s">
        <v>1841</v>
      </c>
      <c r="B24" s="18" t="s">
        <v>38</v>
      </c>
      <c r="C24" s="19" t="s">
        <v>49</v>
      </c>
      <c r="D24" s="19" t="s">
        <v>76</v>
      </c>
      <c r="E24" s="18" t="s">
        <v>77</v>
      </c>
      <c r="F24" s="20">
        <v>0</v>
      </c>
      <c r="H24" s="20">
        <v>0</v>
      </c>
      <c r="I24" s="20">
        <v>0</v>
      </c>
      <c r="J24" s="20">
        <v>0</v>
      </c>
      <c r="K24" s="41">
        <v>0</v>
      </c>
      <c r="M24" s="20">
        <v>0</v>
      </c>
      <c r="N24" s="27" t="s">
        <v>2729</v>
      </c>
      <c r="O24" s="28">
        <v>0</v>
      </c>
    </row>
    <row r="25" spans="1:16" s="40" customFormat="1" outlineLevel="2">
      <c r="A25" s="33" t="s">
        <v>1842</v>
      </c>
      <c r="B25" s="34" t="s">
        <v>38</v>
      </c>
      <c r="C25" s="35" t="s">
        <v>49</v>
      </c>
      <c r="D25" s="35" t="s">
        <v>78</v>
      </c>
      <c r="E25" s="34" t="s">
        <v>79</v>
      </c>
      <c r="F25" s="36">
        <v>1258226</v>
      </c>
      <c r="G25" s="36"/>
      <c r="H25" s="36">
        <v>0</v>
      </c>
      <c r="I25" s="36">
        <v>1258226</v>
      </c>
      <c r="J25" s="36">
        <v>0</v>
      </c>
      <c r="K25" s="36">
        <v>1258226</v>
      </c>
      <c r="L25" s="36"/>
      <c r="M25" s="36">
        <v>2301101</v>
      </c>
      <c r="N25" s="37">
        <v>-0.45300000000000001</v>
      </c>
      <c r="O25" s="38">
        <v>-1042875</v>
      </c>
      <c r="P25" s="39"/>
    </row>
    <row r="26" spans="1:16" s="50" customFormat="1" outlineLevel="2">
      <c r="A26" s="44" t="s">
        <v>1843</v>
      </c>
      <c r="B26" s="45" t="s">
        <v>38</v>
      </c>
      <c r="C26" s="45" t="s">
        <v>49</v>
      </c>
      <c r="D26" s="45" t="s">
        <v>80</v>
      </c>
      <c r="E26" s="45" t="s">
        <v>81</v>
      </c>
      <c r="F26" s="46">
        <v>10000</v>
      </c>
      <c r="G26" s="46"/>
      <c r="H26" s="46">
        <v>0</v>
      </c>
      <c r="I26" s="46">
        <v>10000</v>
      </c>
      <c r="J26" s="46">
        <v>0</v>
      </c>
      <c r="K26" s="41">
        <v>10000</v>
      </c>
      <c r="L26" s="46"/>
      <c r="M26" s="46">
        <v>0</v>
      </c>
      <c r="N26" s="47" t="s">
        <v>2729</v>
      </c>
      <c r="O26" s="48">
        <v>10000</v>
      </c>
      <c r="P26" s="49"/>
    </row>
    <row r="27" spans="1:16" outlineLevel="2">
      <c r="A27" s="15" t="s">
        <v>1844</v>
      </c>
      <c r="B27" s="18" t="s">
        <v>38</v>
      </c>
      <c r="C27" s="19" t="s">
        <v>49</v>
      </c>
      <c r="D27" s="19" t="s">
        <v>82</v>
      </c>
      <c r="E27" s="18" t="s">
        <v>83</v>
      </c>
      <c r="F27" s="20">
        <v>0</v>
      </c>
      <c r="H27" s="20">
        <v>0</v>
      </c>
      <c r="I27" s="20">
        <v>0</v>
      </c>
      <c r="J27" s="20">
        <v>0</v>
      </c>
      <c r="K27" s="51">
        <v>0</v>
      </c>
      <c r="M27" s="20">
        <v>0</v>
      </c>
      <c r="N27" s="27" t="s">
        <v>2729</v>
      </c>
      <c r="O27" s="28">
        <v>0</v>
      </c>
    </row>
    <row r="28" spans="1:16" outlineLevel="2">
      <c r="A28" s="15" t="s">
        <v>1845</v>
      </c>
      <c r="B28" s="18" t="s">
        <v>38</v>
      </c>
      <c r="C28" s="19" t="s">
        <v>49</v>
      </c>
      <c r="D28" s="19" t="s">
        <v>84</v>
      </c>
      <c r="E28" s="18" t="s">
        <v>85</v>
      </c>
      <c r="F28" s="20">
        <v>0</v>
      </c>
      <c r="H28" s="20">
        <v>0</v>
      </c>
      <c r="I28" s="20">
        <v>0</v>
      </c>
      <c r="J28" s="20">
        <v>0</v>
      </c>
      <c r="K28" s="51">
        <v>0</v>
      </c>
      <c r="M28" s="20">
        <v>0</v>
      </c>
      <c r="N28" s="27" t="s">
        <v>2729</v>
      </c>
      <c r="O28" s="28">
        <v>0</v>
      </c>
    </row>
    <row r="29" spans="1:16" outlineLevel="2">
      <c r="A29" s="15" t="s">
        <v>1846</v>
      </c>
      <c r="B29" s="18" t="s">
        <v>38</v>
      </c>
      <c r="C29" s="19" t="s">
        <v>49</v>
      </c>
      <c r="D29" s="19" t="s">
        <v>86</v>
      </c>
      <c r="E29" s="18" t="s">
        <v>87</v>
      </c>
      <c r="F29" s="52">
        <v>134087</v>
      </c>
      <c r="H29" s="20">
        <v>0</v>
      </c>
      <c r="I29" s="52">
        <v>134087</v>
      </c>
      <c r="J29" s="20">
        <v>0</v>
      </c>
      <c r="K29" s="51">
        <v>134087</v>
      </c>
      <c r="M29" s="20">
        <v>10001</v>
      </c>
      <c r="N29" s="27">
        <v>12.407</v>
      </c>
      <c r="O29" s="28">
        <v>124086</v>
      </c>
    </row>
    <row r="30" spans="1:16" outlineLevel="2">
      <c r="A30" s="15" t="s">
        <v>1847</v>
      </c>
      <c r="B30" s="18" t="s">
        <v>38</v>
      </c>
      <c r="C30" s="19" t="s">
        <v>49</v>
      </c>
      <c r="D30" s="19" t="s">
        <v>88</v>
      </c>
      <c r="E30" s="18" t="s">
        <v>89</v>
      </c>
      <c r="F30" s="20">
        <v>0</v>
      </c>
      <c r="H30" s="20">
        <v>0</v>
      </c>
      <c r="I30" s="20">
        <v>0</v>
      </c>
      <c r="J30" s="20">
        <v>0</v>
      </c>
      <c r="K30" s="51">
        <v>0</v>
      </c>
      <c r="M30" s="20">
        <v>0</v>
      </c>
      <c r="N30" s="27" t="s">
        <v>2729</v>
      </c>
      <c r="O30" s="28">
        <v>0</v>
      </c>
    </row>
    <row r="31" spans="1:16" outlineLevel="2">
      <c r="A31" s="15" t="s">
        <v>1848</v>
      </c>
      <c r="B31" s="18" t="s">
        <v>38</v>
      </c>
      <c r="C31" s="19" t="s">
        <v>49</v>
      </c>
      <c r="D31" s="19" t="s">
        <v>90</v>
      </c>
      <c r="E31" s="18" t="s">
        <v>91</v>
      </c>
      <c r="F31" s="20">
        <v>0</v>
      </c>
      <c r="H31" s="20">
        <v>0</v>
      </c>
      <c r="I31" s="20">
        <v>0</v>
      </c>
      <c r="J31" s="20">
        <v>0</v>
      </c>
      <c r="K31" s="51">
        <v>0</v>
      </c>
      <c r="M31" s="20">
        <v>40042</v>
      </c>
      <c r="N31" s="27">
        <v>-1</v>
      </c>
      <c r="O31" s="28">
        <v>-40042</v>
      </c>
    </row>
    <row r="32" spans="1:16" outlineLevel="2">
      <c r="A32" s="15" t="s">
        <v>1849</v>
      </c>
      <c r="B32" s="18" t="s">
        <v>38</v>
      </c>
      <c r="C32" s="19" t="s">
        <v>49</v>
      </c>
      <c r="D32" s="19" t="s">
        <v>92</v>
      </c>
      <c r="E32" s="18" t="s">
        <v>93</v>
      </c>
      <c r="F32" s="20">
        <v>0</v>
      </c>
      <c r="H32" s="20">
        <v>0</v>
      </c>
      <c r="I32" s="20">
        <v>0</v>
      </c>
      <c r="J32" s="20">
        <v>0</v>
      </c>
      <c r="K32" s="51">
        <v>0</v>
      </c>
      <c r="M32" s="20">
        <v>0</v>
      </c>
      <c r="N32" s="27" t="s">
        <v>2729</v>
      </c>
      <c r="O32" s="28">
        <v>0</v>
      </c>
    </row>
    <row r="33" spans="1:16" outlineLevel="2">
      <c r="A33" s="15" t="s">
        <v>1850</v>
      </c>
      <c r="B33" s="18" t="s">
        <v>38</v>
      </c>
      <c r="C33" s="19" t="s">
        <v>49</v>
      </c>
      <c r="D33" s="19" t="s">
        <v>94</v>
      </c>
      <c r="E33" s="18" t="s">
        <v>95</v>
      </c>
      <c r="F33" s="20">
        <v>0</v>
      </c>
      <c r="H33" s="20">
        <v>0</v>
      </c>
      <c r="I33" s="20">
        <v>0</v>
      </c>
      <c r="J33" s="20">
        <v>0</v>
      </c>
      <c r="K33" s="51">
        <v>0</v>
      </c>
      <c r="M33" s="20">
        <v>0</v>
      </c>
      <c r="N33" s="27" t="s">
        <v>2729</v>
      </c>
      <c r="O33" s="28">
        <v>0</v>
      </c>
    </row>
    <row r="34" spans="1:16" outlineLevel="2">
      <c r="A34" s="15" t="s">
        <v>1851</v>
      </c>
      <c r="B34" s="18" t="s">
        <v>38</v>
      </c>
      <c r="C34" s="19" t="s">
        <v>49</v>
      </c>
      <c r="D34" s="19" t="s">
        <v>96</v>
      </c>
      <c r="E34" s="18" t="s">
        <v>97</v>
      </c>
      <c r="F34" s="20">
        <v>0</v>
      </c>
      <c r="H34" s="20">
        <v>0</v>
      </c>
      <c r="I34" s="20">
        <v>0</v>
      </c>
      <c r="J34" s="20">
        <v>0</v>
      </c>
      <c r="K34" s="51">
        <v>0</v>
      </c>
      <c r="M34" s="20">
        <v>0</v>
      </c>
      <c r="N34" s="27" t="s">
        <v>2729</v>
      </c>
      <c r="O34" s="28">
        <v>0</v>
      </c>
    </row>
    <row r="35" spans="1:16" outlineLevel="2">
      <c r="A35" s="15" t="s">
        <v>1852</v>
      </c>
      <c r="B35" s="18" t="s">
        <v>38</v>
      </c>
      <c r="C35" s="19" t="s">
        <v>49</v>
      </c>
      <c r="D35" s="19" t="s">
        <v>98</v>
      </c>
      <c r="E35" s="18" t="s">
        <v>99</v>
      </c>
      <c r="F35" s="20">
        <v>0</v>
      </c>
      <c r="H35" s="20">
        <v>0</v>
      </c>
      <c r="I35" s="20">
        <v>0</v>
      </c>
      <c r="J35" s="20">
        <v>0</v>
      </c>
      <c r="K35" s="51">
        <v>0</v>
      </c>
      <c r="M35" s="20">
        <v>0</v>
      </c>
      <c r="N35" s="27" t="s">
        <v>2729</v>
      </c>
      <c r="O35" s="28">
        <v>0</v>
      </c>
    </row>
    <row r="36" spans="1:16" s="60" customFormat="1" outlineLevel="2">
      <c r="A36" s="53" t="s">
        <v>1853</v>
      </c>
      <c r="B36" s="54" t="s">
        <v>38</v>
      </c>
      <c r="C36" s="54" t="s">
        <v>49</v>
      </c>
      <c r="D36" s="54" t="s">
        <v>100</v>
      </c>
      <c r="E36" s="54" t="s">
        <v>101</v>
      </c>
      <c r="F36" s="55">
        <v>22155</v>
      </c>
      <c r="G36" s="55"/>
      <c r="H36" s="55">
        <v>0</v>
      </c>
      <c r="I36" s="55">
        <v>22155</v>
      </c>
      <c r="J36" s="55">
        <v>0</v>
      </c>
      <c r="K36" s="56">
        <v>22155</v>
      </c>
      <c r="L36" s="55"/>
      <c r="M36" s="55">
        <v>7810508</v>
      </c>
      <c r="N36" s="57">
        <v>-0.997</v>
      </c>
      <c r="O36" s="58">
        <v>-7788353</v>
      </c>
      <c r="P36" s="59"/>
    </row>
    <row r="37" spans="1:16" s="66" customFormat="1" outlineLevel="2">
      <c r="A37" s="61" t="s">
        <v>1854</v>
      </c>
      <c r="B37" s="34" t="s">
        <v>38</v>
      </c>
      <c r="C37" s="34" t="s">
        <v>49</v>
      </c>
      <c r="D37" s="34" t="s">
        <v>102</v>
      </c>
      <c r="E37" s="34" t="s">
        <v>103</v>
      </c>
      <c r="F37" s="62">
        <v>885274</v>
      </c>
      <c r="G37" s="62"/>
      <c r="H37" s="62">
        <v>0</v>
      </c>
      <c r="I37" s="62">
        <v>885274</v>
      </c>
      <c r="J37" s="62">
        <v>0</v>
      </c>
      <c r="K37" s="36">
        <v>885274</v>
      </c>
      <c r="L37" s="62"/>
      <c r="M37" s="62">
        <v>10680480</v>
      </c>
      <c r="N37" s="63">
        <v>-0.91700000000000004</v>
      </c>
      <c r="O37" s="64">
        <v>-9795206</v>
      </c>
      <c r="P37" s="65"/>
    </row>
    <row r="38" spans="1:16" s="50" customFormat="1" outlineLevel="2">
      <c r="A38" s="44" t="s">
        <v>1856</v>
      </c>
      <c r="B38" s="45" t="s">
        <v>38</v>
      </c>
      <c r="C38" s="45" t="s">
        <v>49</v>
      </c>
      <c r="D38" s="45" t="s">
        <v>106</v>
      </c>
      <c r="E38" s="45" t="s">
        <v>107</v>
      </c>
      <c r="F38" s="46">
        <v>8510000</v>
      </c>
      <c r="G38" s="46"/>
      <c r="H38" s="46">
        <v>0</v>
      </c>
      <c r="I38" s="46">
        <v>8510000</v>
      </c>
      <c r="J38" s="46">
        <v>0</v>
      </c>
      <c r="K38" s="51">
        <v>8510000</v>
      </c>
      <c r="L38" s="46"/>
      <c r="M38" s="46">
        <v>0</v>
      </c>
      <c r="N38" s="47" t="s">
        <v>2729</v>
      </c>
      <c r="O38" s="48">
        <v>8510000</v>
      </c>
      <c r="P38" s="49"/>
    </row>
    <row r="39" spans="1:16" ht="13.5" outlineLevel="1" thickBot="1">
      <c r="A39" s="15" t="s">
        <v>1857</v>
      </c>
      <c r="C39" s="19" t="s">
        <v>49</v>
      </c>
      <c r="E39" s="21" t="s">
        <v>1765</v>
      </c>
      <c r="F39" s="42">
        <v>10843913</v>
      </c>
      <c r="G39" s="22"/>
      <c r="H39" s="22">
        <v>0</v>
      </c>
      <c r="I39" s="42">
        <v>10843913</v>
      </c>
      <c r="J39" s="22">
        <v>0</v>
      </c>
      <c r="K39" s="43">
        <v>10843913</v>
      </c>
      <c r="L39" s="22"/>
      <c r="M39" s="42">
        <v>24126341</v>
      </c>
      <c r="N39" s="27">
        <v>-0.55100000000000005</v>
      </c>
      <c r="O39" s="28">
        <v>-13282428</v>
      </c>
    </row>
    <row r="40" spans="1:16" ht="13.5" outlineLevel="2" thickTop="1">
      <c r="A40" s="15" t="s">
        <v>38</v>
      </c>
      <c r="C40" s="19" t="s">
        <v>108</v>
      </c>
      <c r="N40" s="27" t="s">
        <v>2729</v>
      </c>
      <c r="O40" s="28" t="s">
        <v>2729</v>
      </c>
    </row>
    <row r="41" spans="1:16" outlineLevel="2">
      <c r="A41" s="15" t="s">
        <v>1858</v>
      </c>
      <c r="B41" s="18" t="s">
        <v>38</v>
      </c>
      <c r="C41" s="19" t="s">
        <v>108</v>
      </c>
      <c r="D41" s="19" t="s">
        <v>109</v>
      </c>
      <c r="E41" s="18" t="s">
        <v>110</v>
      </c>
      <c r="F41" s="52">
        <v>34533232</v>
      </c>
      <c r="H41" s="20">
        <v>0</v>
      </c>
      <c r="I41" s="52">
        <v>34533232</v>
      </c>
      <c r="J41" s="20">
        <v>0</v>
      </c>
      <c r="K41" s="32">
        <v>34533232</v>
      </c>
      <c r="M41" s="20">
        <v>36515346</v>
      </c>
      <c r="N41" s="27">
        <v>-5.3999999999999999E-2</v>
      </c>
      <c r="O41" s="28">
        <v>-1982114</v>
      </c>
    </row>
    <row r="42" spans="1:16" outlineLevel="2">
      <c r="A42" s="15" t="s">
        <v>1859</v>
      </c>
      <c r="B42" s="18" t="s">
        <v>38</v>
      </c>
      <c r="C42" s="19" t="s">
        <v>108</v>
      </c>
      <c r="D42" s="19" t="s">
        <v>111</v>
      </c>
      <c r="E42" s="18" t="s">
        <v>112</v>
      </c>
      <c r="F42" s="52">
        <v>169984</v>
      </c>
      <c r="H42" s="20">
        <v>0</v>
      </c>
      <c r="I42" s="52">
        <v>169984</v>
      </c>
      <c r="J42" s="20">
        <v>0</v>
      </c>
      <c r="K42" s="32">
        <v>169984</v>
      </c>
      <c r="M42" s="20">
        <v>147434</v>
      </c>
      <c r="N42" s="27">
        <v>0.153</v>
      </c>
      <c r="O42" s="28">
        <v>22550</v>
      </c>
    </row>
    <row r="43" spans="1:16" outlineLevel="2">
      <c r="A43" s="15" t="s">
        <v>1860</v>
      </c>
      <c r="B43" s="18" t="s">
        <v>38</v>
      </c>
      <c r="C43" s="19" t="s">
        <v>108</v>
      </c>
      <c r="D43" s="19" t="s">
        <v>113</v>
      </c>
      <c r="E43" s="18" t="s">
        <v>114</v>
      </c>
      <c r="F43" s="52">
        <v>1940126</v>
      </c>
      <c r="H43" s="20">
        <v>0</v>
      </c>
      <c r="I43" s="52">
        <v>1940126</v>
      </c>
      <c r="J43" s="20">
        <v>0</v>
      </c>
      <c r="K43" s="32">
        <v>1940126</v>
      </c>
      <c r="M43" s="20">
        <v>-42664</v>
      </c>
      <c r="N43" s="27">
        <v>-46.475000000000001</v>
      </c>
      <c r="O43" s="28">
        <v>1982790</v>
      </c>
    </row>
    <row r="44" spans="1:16" outlineLevel="2">
      <c r="A44" s="15" t="s">
        <v>1861</v>
      </c>
      <c r="B44" s="18" t="s">
        <v>38</v>
      </c>
      <c r="C44" s="19" t="s">
        <v>108</v>
      </c>
      <c r="D44" s="19" t="s">
        <v>115</v>
      </c>
      <c r="E44" s="18" t="s">
        <v>116</v>
      </c>
      <c r="F44" s="52">
        <v>7396</v>
      </c>
      <c r="H44" s="20">
        <v>0</v>
      </c>
      <c r="I44" s="52">
        <v>7396</v>
      </c>
      <c r="J44" s="20">
        <v>0</v>
      </c>
      <c r="K44" s="32">
        <v>7396</v>
      </c>
      <c r="M44" s="20">
        <v>7396</v>
      </c>
      <c r="N44" s="27">
        <v>0</v>
      </c>
      <c r="O44" s="28">
        <v>0</v>
      </c>
    </row>
    <row r="45" spans="1:16" outlineLevel="2">
      <c r="A45" s="15" t="s">
        <v>1862</v>
      </c>
      <c r="B45" s="18" t="s">
        <v>38</v>
      </c>
      <c r="C45" s="19" t="s">
        <v>108</v>
      </c>
      <c r="D45" s="19" t="s">
        <v>117</v>
      </c>
      <c r="E45" s="18" t="s">
        <v>118</v>
      </c>
      <c r="F45" s="52">
        <v>15655</v>
      </c>
      <c r="H45" s="20">
        <v>0</v>
      </c>
      <c r="I45" s="52">
        <v>15655</v>
      </c>
      <c r="J45" s="20">
        <v>0</v>
      </c>
      <c r="K45" s="32">
        <v>15655</v>
      </c>
      <c r="M45" s="20">
        <v>12047</v>
      </c>
      <c r="N45" s="27">
        <v>0.29899999999999999</v>
      </c>
      <c r="O45" s="28">
        <v>3608</v>
      </c>
    </row>
    <row r="46" spans="1:16" s="50" customFormat="1" outlineLevel="2">
      <c r="A46" s="44" t="s">
        <v>1863</v>
      </c>
      <c r="B46" s="45" t="s">
        <v>38</v>
      </c>
      <c r="C46" s="45" t="s">
        <v>108</v>
      </c>
      <c r="D46" s="45" t="s">
        <v>119</v>
      </c>
      <c r="E46" s="45" t="s">
        <v>120</v>
      </c>
      <c r="F46" s="46">
        <v>0</v>
      </c>
      <c r="G46" s="46"/>
      <c r="H46" s="46">
        <v>0</v>
      </c>
      <c r="I46" s="46">
        <v>0</v>
      </c>
      <c r="J46" s="46">
        <v>0</v>
      </c>
      <c r="K46" s="46">
        <v>0</v>
      </c>
      <c r="L46" s="46"/>
      <c r="M46" s="46">
        <v>0</v>
      </c>
      <c r="N46" s="47" t="s">
        <v>2729</v>
      </c>
      <c r="O46" s="48">
        <v>0</v>
      </c>
      <c r="P46" s="49"/>
    </row>
    <row r="47" spans="1:16" s="50" customFormat="1" outlineLevel="2">
      <c r="A47" s="44" t="s">
        <v>1864</v>
      </c>
      <c r="B47" s="45" t="s">
        <v>38</v>
      </c>
      <c r="C47" s="45" t="s">
        <v>108</v>
      </c>
      <c r="D47" s="45" t="s">
        <v>121</v>
      </c>
      <c r="E47" s="45" t="s">
        <v>122</v>
      </c>
      <c r="F47" s="46">
        <v>0</v>
      </c>
      <c r="G47" s="46"/>
      <c r="H47" s="46">
        <v>0</v>
      </c>
      <c r="I47" s="46">
        <v>0</v>
      </c>
      <c r="J47" s="46">
        <v>0</v>
      </c>
      <c r="K47" s="46">
        <v>0</v>
      </c>
      <c r="L47" s="46"/>
      <c r="M47" s="46">
        <v>0</v>
      </c>
      <c r="N47" s="47" t="s">
        <v>2729</v>
      </c>
      <c r="O47" s="48">
        <v>0</v>
      </c>
      <c r="P47" s="49"/>
    </row>
    <row r="48" spans="1:16" s="50" customFormat="1" outlineLevel="2">
      <c r="A48" s="44" t="s">
        <v>1865</v>
      </c>
      <c r="B48" s="45" t="s">
        <v>38</v>
      </c>
      <c r="C48" s="45" t="s">
        <v>108</v>
      </c>
      <c r="D48" s="45" t="s">
        <v>123</v>
      </c>
      <c r="E48" s="45" t="s">
        <v>124</v>
      </c>
      <c r="F48" s="46">
        <v>0</v>
      </c>
      <c r="G48" s="46"/>
      <c r="H48" s="46">
        <v>0</v>
      </c>
      <c r="I48" s="46">
        <v>0</v>
      </c>
      <c r="J48" s="46">
        <v>0</v>
      </c>
      <c r="K48" s="46">
        <v>0</v>
      </c>
      <c r="L48" s="46"/>
      <c r="M48" s="46">
        <v>0</v>
      </c>
      <c r="N48" s="47" t="s">
        <v>2729</v>
      </c>
      <c r="O48" s="48">
        <v>0</v>
      </c>
      <c r="P48" s="49"/>
    </row>
    <row r="49" spans="1:16" s="50" customFormat="1" outlineLevel="2">
      <c r="A49" s="44" t="s">
        <v>1866</v>
      </c>
      <c r="B49" s="45" t="s">
        <v>38</v>
      </c>
      <c r="C49" s="45" t="s">
        <v>108</v>
      </c>
      <c r="D49" s="45" t="s">
        <v>125</v>
      </c>
      <c r="E49" s="45" t="s">
        <v>126</v>
      </c>
      <c r="F49" s="46">
        <v>0</v>
      </c>
      <c r="G49" s="46"/>
      <c r="H49" s="46">
        <v>0</v>
      </c>
      <c r="I49" s="46">
        <v>0</v>
      </c>
      <c r="J49" s="46">
        <v>0</v>
      </c>
      <c r="K49" s="46">
        <v>0</v>
      </c>
      <c r="L49" s="46"/>
      <c r="M49" s="46">
        <v>0</v>
      </c>
      <c r="N49" s="47" t="s">
        <v>2729</v>
      </c>
      <c r="O49" s="48">
        <v>0</v>
      </c>
      <c r="P49" s="49"/>
    </row>
    <row r="50" spans="1:16" s="50" customFormat="1" outlineLevel="2">
      <c r="A50" s="44" t="s">
        <v>1867</v>
      </c>
      <c r="B50" s="45" t="s">
        <v>38</v>
      </c>
      <c r="C50" s="45" t="s">
        <v>108</v>
      </c>
      <c r="D50" s="45" t="s">
        <v>127</v>
      </c>
      <c r="E50" s="45" t="s">
        <v>128</v>
      </c>
      <c r="F50" s="46">
        <v>0</v>
      </c>
      <c r="G50" s="46"/>
      <c r="H50" s="46">
        <v>0</v>
      </c>
      <c r="I50" s="46">
        <v>0</v>
      </c>
      <c r="J50" s="46">
        <v>0</v>
      </c>
      <c r="K50" s="46">
        <v>0</v>
      </c>
      <c r="L50" s="46"/>
      <c r="M50" s="46">
        <v>0</v>
      </c>
      <c r="N50" s="47" t="s">
        <v>2729</v>
      </c>
      <c r="O50" s="48">
        <v>0</v>
      </c>
      <c r="P50" s="49"/>
    </row>
    <row r="51" spans="1:16" s="50" customFormat="1" outlineLevel="2">
      <c r="A51" s="44" t="s">
        <v>1868</v>
      </c>
      <c r="B51" s="45" t="s">
        <v>38</v>
      </c>
      <c r="C51" s="45" t="s">
        <v>108</v>
      </c>
      <c r="D51" s="45" t="s">
        <v>129</v>
      </c>
      <c r="E51" s="45" t="s">
        <v>130</v>
      </c>
      <c r="F51" s="46">
        <v>0</v>
      </c>
      <c r="G51" s="46"/>
      <c r="H51" s="46">
        <v>0</v>
      </c>
      <c r="I51" s="46">
        <v>0</v>
      </c>
      <c r="J51" s="46">
        <v>0</v>
      </c>
      <c r="K51" s="46">
        <v>0</v>
      </c>
      <c r="L51" s="46"/>
      <c r="M51" s="46">
        <v>0</v>
      </c>
      <c r="N51" s="47" t="s">
        <v>2729</v>
      </c>
      <c r="O51" s="48">
        <v>0</v>
      </c>
      <c r="P51" s="49"/>
    </row>
    <row r="52" spans="1:16" s="50" customFormat="1" outlineLevel="2">
      <c r="A52" s="44" t="s">
        <v>1869</v>
      </c>
      <c r="B52" s="45" t="s">
        <v>38</v>
      </c>
      <c r="C52" s="45" t="s">
        <v>108</v>
      </c>
      <c r="D52" s="45" t="s">
        <v>131</v>
      </c>
      <c r="E52" s="45" t="s">
        <v>132</v>
      </c>
      <c r="F52" s="46">
        <v>0</v>
      </c>
      <c r="G52" s="46"/>
      <c r="H52" s="46">
        <v>0</v>
      </c>
      <c r="I52" s="46">
        <v>0</v>
      </c>
      <c r="J52" s="46">
        <v>0</v>
      </c>
      <c r="K52" s="46">
        <v>0</v>
      </c>
      <c r="L52" s="46"/>
      <c r="M52" s="46">
        <v>0</v>
      </c>
      <c r="N52" s="47" t="s">
        <v>2729</v>
      </c>
      <c r="O52" s="48">
        <v>0</v>
      </c>
      <c r="P52" s="49"/>
    </row>
    <row r="53" spans="1:16" s="50" customFormat="1" outlineLevel="2">
      <c r="A53" s="44" t="s">
        <v>1870</v>
      </c>
      <c r="B53" s="45" t="s">
        <v>38</v>
      </c>
      <c r="C53" s="45" t="s">
        <v>108</v>
      </c>
      <c r="D53" s="45" t="s">
        <v>133</v>
      </c>
      <c r="E53" s="45" t="s">
        <v>134</v>
      </c>
      <c r="F53" s="46">
        <v>0</v>
      </c>
      <c r="G53" s="46"/>
      <c r="H53" s="46">
        <v>0</v>
      </c>
      <c r="I53" s="46">
        <v>0</v>
      </c>
      <c r="J53" s="46">
        <v>0</v>
      </c>
      <c r="K53" s="46">
        <v>0</v>
      </c>
      <c r="L53" s="46"/>
      <c r="M53" s="46">
        <v>0</v>
      </c>
      <c r="N53" s="47" t="s">
        <v>2729</v>
      </c>
      <c r="O53" s="48">
        <v>0</v>
      </c>
      <c r="P53" s="49"/>
    </row>
    <row r="54" spans="1:16" s="50" customFormat="1" outlineLevel="2">
      <c r="A54" s="44" t="s">
        <v>1871</v>
      </c>
      <c r="B54" s="45" t="s">
        <v>38</v>
      </c>
      <c r="C54" s="45" t="s">
        <v>108</v>
      </c>
      <c r="D54" s="45" t="s">
        <v>135</v>
      </c>
      <c r="E54" s="45" t="s">
        <v>136</v>
      </c>
      <c r="F54" s="46">
        <v>0</v>
      </c>
      <c r="G54" s="46"/>
      <c r="H54" s="46">
        <v>0</v>
      </c>
      <c r="I54" s="46">
        <v>0</v>
      </c>
      <c r="J54" s="46">
        <v>0</v>
      </c>
      <c r="K54" s="46">
        <v>0</v>
      </c>
      <c r="L54" s="46"/>
      <c r="M54" s="46">
        <v>0</v>
      </c>
      <c r="N54" s="47" t="s">
        <v>2729</v>
      </c>
      <c r="O54" s="48">
        <v>0</v>
      </c>
      <c r="P54" s="49"/>
    </row>
    <row r="55" spans="1:16" s="50" customFormat="1" outlineLevel="2">
      <c r="A55" s="44" t="s">
        <v>1872</v>
      </c>
      <c r="B55" s="45" t="s">
        <v>38</v>
      </c>
      <c r="C55" s="45" t="s">
        <v>108</v>
      </c>
      <c r="D55" s="45" t="s">
        <v>137</v>
      </c>
      <c r="E55" s="45" t="s">
        <v>138</v>
      </c>
      <c r="F55" s="46">
        <v>0</v>
      </c>
      <c r="G55" s="46"/>
      <c r="H55" s="46">
        <v>0</v>
      </c>
      <c r="I55" s="46">
        <v>0</v>
      </c>
      <c r="J55" s="46">
        <v>0</v>
      </c>
      <c r="K55" s="46">
        <v>0</v>
      </c>
      <c r="L55" s="46"/>
      <c r="M55" s="46">
        <v>0</v>
      </c>
      <c r="N55" s="47" t="s">
        <v>2729</v>
      </c>
      <c r="O55" s="48">
        <v>0</v>
      </c>
      <c r="P55" s="49"/>
    </row>
    <row r="56" spans="1:16" outlineLevel="2">
      <c r="A56" s="15" t="s">
        <v>1873</v>
      </c>
      <c r="B56" s="18" t="s">
        <v>38</v>
      </c>
      <c r="C56" s="19" t="s">
        <v>108</v>
      </c>
      <c r="D56" s="19" t="s">
        <v>139</v>
      </c>
      <c r="E56" s="18" t="s">
        <v>140</v>
      </c>
      <c r="F56" s="52">
        <v>1178579</v>
      </c>
      <c r="H56" s="20">
        <v>0</v>
      </c>
      <c r="I56" s="52">
        <v>1178579</v>
      </c>
      <c r="J56" s="20">
        <v>0</v>
      </c>
      <c r="K56" s="41">
        <v>1178579</v>
      </c>
      <c r="M56" s="20">
        <v>982152</v>
      </c>
      <c r="N56" s="27">
        <v>0.2</v>
      </c>
      <c r="O56" s="28">
        <v>196427</v>
      </c>
    </row>
    <row r="57" spans="1:16" outlineLevel="2">
      <c r="A57" s="15" t="s">
        <v>1874</v>
      </c>
      <c r="B57" s="18" t="s">
        <v>38</v>
      </c>
      <c r="C57" s="19" t="s">
        <v>108</v>
      </c>
      <c r="D57" s="19" t="s">
        <v>141</v>
      </c>
      <c r="E57" s="18" t="s">
        <v>142</v>
      </c>
      <c r="F57" s="20">
        <v>0</v>
      </c>
      <c r="H57" s="20">
        <v>0</v>
      </c>
      <c r="I57" s="20">
        <v>0</v>
      </c>
      <c r="J57" s="20">
        <v>0</v>
      </c>
      <c r="K57" s="41">
        <v>0</v>
      </c>
      <c r="M57" s="20">
        <v>0</v>
      </c>
      <c r="N57" s="27" t="s">
        <v>2729</v>
      </c>
      <c r="O57" s="28">
        <v>0</v>
      </c>
    </row>
    <row r="58" spans="1:16" outlineLevel="2">
      <c r="A58" s="15" t="s">
        <v>1875</v>
      </c>
      <c r="B58" s="18" t="s">
        <v>38</v>
      </c>
      <c r="C58" s="19" t="s">
        <v>108</v>
      </c>
      <c r="D58" s="19" t="s">
        <v>143</v>
      </c>
      <c r="E58" s="18" t="s">
        <v>144</v>
      </c>
      <c r="F58" s="52">
        <v>-167359</v>
      </c>
      <c r="H58" s="20">
        <v>0</v>
      </c>
      <c r="I58" s="52">
        <v>-167359</v>
      </c>
      <c r="J58" s="20">
        <v>0</v>
      </c>
      <c r="K58" s="41">
        <v>-167359</v>
      </c>
      <c r="M58" s="20">
        <v>-139466</v>
      </c>
      <c r="N58" s="27">
        <v>0.2</v>
      </c>
      <c r="O58" s="28">
        <v>-27893</v>
      </c>
    </row>
    <row r="59" spans="1:16" outlineLevel="2">
      <c r="A59" s="15" t="s">
        <v>1876</v>
      </c>
      <c r="B59" s="18" t="s">
        <v>38</v>
      </c>
      <c r="C59" s="19" t="s">
        <v>108</v>
      </c>
      <c r="D59" s="19" t="s">
        <v>145</v>
      </c>
      <c r="E59" s="18" t="s">
        <v>146</v>
      </c>
      <c r="F59" s="52">
        <v>71751</v>
      </c>
      <c r="H59" s="20">
        <v>0</v>
      </c>
      <c r="I59" s="52">
        <v>71751</v>
      </c>
      <c r="J59" s="20">
        <v>0</v>
      </c>
      <c r="K59" s="41">
        <v>71751</v>
      </c>
      <c r="M59" s="20">
        <v>132322</v>
      </c>
      <c r="N59" s="27">
        <v>-0.45800000000000002</v>
      </c>
      <c r="O59" s="28">
        <v>-60571</v>
      </c>
    </row>
    <row r="60" spans="1:16" s="50" customFormat="1" outlineLevel="2">
      <c r="A60" s="44" t="s">
        <v>1880</v>
      </c>
      <c r="B60" s="45" t="s">
        <v>38</v>
      </c>
      <c r="C60" s="45" t="s">
        <v>108</v>
      </c>
      <c r="D60" s="45" t="s">
        <v>153</v>
      </c>
      <c r="E60" s="45" t="s">
        <v>154</v>
      </c>
      <c r="F60" s="46">
        <v>0</v>
      </c>
      <c r="G60" s="46"/>
      <c r="H60" s="46">
        <v>0</v>
      </c>
      <c r="I60" s="46">
        <v>0</v>
      </c>
      <c r="J60" s="46">
        <v>0</v>
      </c>
      <c r="K60" s="41">
        <v>0</v>
      </c>
      <c r="L60" s="46"/>
      <c r="M60" s="46">
        <v>0</v>
      </c>
      <c r="N60" s="47" t="s">
        <v>2729</v>
      </c>
      <c r="O60" s="48">
        <v>0</v>
      </c>
      <c r="P60" s="49"/>
    </row>
    <row r="61" spans="1:16" s="50" customFormat="1" outlineLevel="2">
      <c r="A61" s="44" t="s">
        <v>1881</v>
      </c>
      <c r="B61" s="45" t="s">
        <v>38</v>
      </c>
      <c r="C61" s="45" t="s">
        <v>108</v>
      </c>
      <c r="D61" s="45" t="s">
        <v>155</v>
      </c>
      <c r="E61" s="45" t="s">
        <v>156</v>
      </c>
      <c r="F61" s="46">
        <v>0</v>
      </c>
      <c r="G61" s="46"/>
      <c r="H61" s="46">
        <v>0</v>
      </c>
      <c r="I61" s="46">
        <v>0</v>
      </c>
      <c r="J61" s="46">
        <v>0</v>
      </c>
      <c r="K61" s="41">
        <v>0</v>
      </c>
      <c r="L61" s="46"/>
      <c r="M61" s="46">
        <v>0</v>
      </c>
      <c r="N61" s="47" t="s">
        <v>2729</v>
      </c>
      <c r="O61" s="48">
        <v>0</v>
      </c>
      <c r="P61" s="49"/>
    </row>
    <row r="62" spans="1:16" s="50" customFormat="1" outlineLevel="2">
      <c r="A62" s="44" t="s">
        <v>1882</v>
      </c>
      <c r="B62" s="45" t="s">
        <v>38</v>
      </c>
      <c r="C62" s="45" t="s">
        <v>108</v>
      </c>
      <c r="D62" s="45" t="s">
        <v>157</v>
      </c>
      <c r="E62" s="45" t="s">
        <v>158</v>
      </c>
      <c r="F62" s="46">
        <v>0</v>
      </c>
      <c r="G62" s="46"/>
      <c r="H62" s="46">
        <v>0</v>
      </c>
      <c r="I62" s="46">
        <v>0</v>
      </c>
      <c r="J62" s="46">
        <v>0</v>
      </c>
      <c r="K62" s="41">
        <v>0</v>
      </c>
      <c r="L62" s="46"/>
      <c r="M62" s="46">
        <v>0</v>
      </c>
      <c r="N62" s="47" t="s">
        <v>2729</v>
      </c>
      <c r="O62" s="48">
        <v>0</v>
      </c>
      <c r="P62" s="49"/>
    </row>
    <row r="63" spans="1:16" s="50" customFormat="1" outlineLevel="2">
      <c r="A63" s="44" t="s">
        <v>1883</v>
      </c>
      <c r="B63" s="45" t="s">
        <v>38</v>
      </c>
      <c r="C63" s="45" t="s">
        <v>108</v>
      </c>
      <c r="D63" s="45" t="s">
        <v>159</v>
      </c>
      <c r="E63" s="45" t="s">
        <v>160</v>
      </c>
      <c r="F63" s="46">
        <v>0</v>
      </c>
      <c r="G63" s="46"/>
      <c r="H63" s="46">
        <v>0</v>
      </c>
      <c r="I63" s="46">
        <v>0</v>
      </c>
      <c r="J63" s="46">
        <v>0</v>
      </c>
      <c r="K63" s="41">
        <v>0</v>
      </c>
      <c r="L63" s="46"/>
      <c r="M63" s="46">
        <v>0</v>
      </c>
      <c r="N63" s="47" t="s">
        <v>2729</v>
      </c>
      <c r="O63" s="48">
        <v>0</v>
      </c>
      <c r="P63" s="49"/>
    </row>
    <row r="64" spans="1:16" outlineLevel="2">
      <c r="A64" s="15" t="s">
        <v>1884</v>
      </c>
      <c r="B64" s="18" t="s">
        <v>38</v>
      </c>
      <c r="C64" s="19" t="s">
        <v>108</v>
      </c>
      <c r="D64" s="19" t="s">
        <v>161</v>
      </c>
      <c r="E64" s="18" t="s">
        <v>162</v>
      </c>
      <c r="F64" s="52">
        <v>45235000</v>
      </c>
      <c r="H64" s="20">
        <v>0</v>
      </c>
      <c r="I64" s="52">
        <v>45235000</v>
      </c>
      <c r="J64" s="20">
        <v>0</v>
      </c>
      <c r="K64" s="41">
        <v>45235000</v>
      </c>
      <c r="M64" s="20">
        <v>42000000</v>
      </c>
      <c r="N64" s="27">
        <v>7.6999999999999999E-2</v>
      </c>
      <c r="O64" s="28">
        <v>3235000</v>
      </c>
    </row>
    <row r="65" spans="1:16" outlineLevel="2">
      <c r="A65" s="15" t="s">
        <v>1885</v>
      </c>
      <c r="B65" s="18" t="s">
        <v>38</v>
      </c>
      <c r="C65" s="19" t="s">
        <v>108</v>
      </c>
      <c r="D65" s="19" t="s">
        <v>163</v>
      </c>
      <c r="E65" s="18" t="s">
        <v>164</v>
      </c>
      <c r="F65" s="52">
        <v>263679</v>
      </c>
      <c r="H65" s="20">
        <v>0</v>
      </c>
      <c r="I65" s="52">
        <v>263679</v>
      </c>
      <c r="J65" s="20">
        <v>0</v>
      </c>
      <c r="K65" s="41">
        <v>263679</v>
      </c>
      <c r="M65" s="20">
        <v>175751</v>
      </c>
      <c r="N65" s="27">
        <v>0.5</v>
      </c>
      <c r="O65" s="28">
        <v>87928</v>
      </c>
    </row>
    <row r="66" spans="1:16" outlineLevel="2">
      <c r="A66" s="15" t="s">
        <v>1886</v>
      </c>
      <c r="B66" s="18" t="s">
        <v>38</v>
      </c>
      <c r="C66" s="19" t="s">
        <v>108</v>
      </c>
      <c r="D66" s="19" t="s">
        <v>165</v>
      </c>
      <c r="E66" s="18" t="s">
        <v>166</v>
      </c>
      <c r="F66" s="52">
        <v>325</v>
      </c>
      <c r="H66" s="20">
        <v>0</v>
      </c>
      <c r="I66" s="52">
        <v>325</v>
      </c>
      <c r="J66" s="20">
        <v>0</v>
      </c>
      <c r="K66" s="41">
        <v>325</v>
      </c>
      <c r="M66" s="20">
        <v>325</v>
      </c>
      <c r="N66" s="27">
        <v>0</v>
      </c>
      <c r="O66" s="28">
        <v>0</v>
      </c>
    </row>
    <row r="67" spans="1:16" s="50" customFormat="1" outlineLevel="2">
      <c r="A67" s="44" t="s">
        <v>1888</v>
      </c>
      <c r="B67" s="45" t="s">
        <v>38</v>
      </c>
      <c r="C67" s="45" t="s">
        <v>108</v>
      </c>
      <c r="D67" s="45" t="s">
        <v>169</v>
      </c>
      <c r="E67" s="45" t="s">
        <v>170</v>
      </c>
      <c r="F67" s="46">
        <v>0</v>
      </c>
      <c r="G67" s="46"/>
      <c r="H67" s="46">
        <v>0</v>
      </c>
      <c r="I67" s="46">
        <v>0</v>
      </c>
      <c r="J67" s="46">
        <v>0</v>
      </c>
      <c r="K67" s="46">
        <v>0</v>
      </c>
      <c r="L67" s="46"/>
      <c r="M67" s="46">
        <v>0</v>
      </c>
      <c r="N67" s="47" t="s">
        <v>2729</v>
      </c>
      <c r="O67" s="48">
        <v>0</v>
      </c>
      <c r="P67" s="49"/>
    </row>
    <row r="68" spans="1:16" s="50" customFormat="1" outlineLevel="2">
      <c r="A68" s="44" t="s">
        <v>1889</v>
      </c>
      <c r="B68" s="45" t="s">
        <v>38</v>
      </c>
      <c r="C68" s="45" t="s">
        <v>108</v>
      </c>
      <c r="D68" s="45" t="s">
        <v>171</v>
      </c>
      <c r="E68" s="45" t="s">
        <v>172</v>
      </c>
      <c r="F68" s="46">
        <v>0</v>
      </c>
      <c r="G68" s="46"/>
      <c r="H68" s="46">
        <v>0</v>
      </c>
      <c r="I68" s="46">
        <v>0</v>
      </c>
      <c r="J68" s="46">
        <v>0</v>
      </c>
      <c r="K68" s="46">
        <v>0</v>
      </c>
      <c r="L68" s="46"/>
      <c r="M68" s="46">
        <v>0</v>
      </c>
      <c r="N68" s="47" t="s">
        <v>2729</v>
      </c>
      <c r="O68" s="48">
        <v>0</v>
      </c>
      <c r="P68" s="49"/>
    </row>
    <row r="69" spans="1:16" s="50" customFormat="1" outlineLevel="2">
      <c r="A69" s="44" t="s">
        <v>1890</v>
      </c>
      <c r="B69" s="45" t="s">
        <v>38</v>
      </c>
      <c r="C69" s="45" t="s">
        <v>108</v>
      </c>
      <c r="D69" s="45" t="s">
        <v>173</v>
      </c>
      <c r="E69" s="45" t="s">
        <v>174</v>
      </c>
      <c r="F69" s="46">
        <v>0</v>
      </c>
      <c r="G69" s="46"/>
      <c r="H69" s="46">
        <v>0</v>
      </c>
      <c r="I69" s="46">
        <v>0</v>
      </c>
      <c r="J69" s="46">
        <v>0</v>
      </c>
      <c r="K69" s="46">
        <v>0</v>
      </c>
      <c r="L69" s="46"/>
      <c r="M69" s="46">
        <v>0</v>
      </c>
      <c r="N69" s="47" t="s">
        <v>2729</v>
      </c>
      <c r="O69" s="48">
        <v>0</v>
      </c>
      <c r="P69" s="49"/>
    </row>
    <row r="70" spans="1:16" s="50" customFormat="1" outlineLevel="2">
      <c r="A70" s="44" t="s">
        <v>1891</v>
      </c>
      <c r="B70" s="45" t="s">
        <v>38</v>
      </c>
      <c r="C70" s="45" t="s">
        <v>108</v>
      </c>
      <c r="D70" s="45" t="s">
        <v>175</v>
      </c>
      <c r="E70" s="45" t="s">
        <v>176</v>
      </c>
      <c r="F70" s="46">
        <v>0</v>
      </c>
      <c r="G70" s="46"/>
      <c r="H70" s="46">
        <v>0</v>
      </c>
      <c r="I70" s="46">
        <v>0</v>
      </c>
      <c r="J70" s="46">
        <v>0</v>
      </c>
      <c r="K70" s="46">
        <v>0</v>
      </c>
      <c r="L70" s="46"/>
      <c r="M70" s="46">
        <v>0</v>
      </c>
      <c r="N70" s="47" t="s">
        <v>2729</v>
      </c>
      <c r="O70" s="48">
        <v>0</v>
      </c>
      <c r="P70" s="49"/>
    </row>
    <row r="71" spans="1:16" s="50" customFormat="1" outlineLevel="2">
      <c r="A71" s="44" t="s">
        <v>1892</v>
      </c>
      <c r="B71" s="45" t="s">
        <v>38</v>
      </c>
      <c r="C71" s="45" t="s">
        <v>108</v>
      </c>
      <c r="D71" s="45" t="s">
        <v>177</v>
      </c>
      <c r="E71" s="45" t="s">
        <v>178</v>
      </c>
      <c r="F71" s="46">
        <v>0</v>
      </c>
      <c r="G71" s="46"/>
      <c r="H71" s="46">
        <v>0</v>
      </c>
      <c r="I71" s="46">
        <v>0</v>
      </c>
      <c r="J71" s="46">
        <v>0</v>
      </c>
      <c r="K71" s="46">
        <v>0</v>
      </c>
      <c r="L71" s="46"/>
      <c r="M71" s="46">
        <v>0</v>
      </c>
      <c r="N71" s="47" t="s">
        <v>2729</v>
      </c>
      <c r="O71" s="48">
        <v>0</v>
      </c>
      <c r="P71" s="49"/>
    </row>
    <row r="72" spans="1:16" s="50" customFormat="1" outlineLevel="2">
      <c r="A72" s="44" t="s">
        <v>1893</v>
      </c>
      <c r="B72" s="45" t="s">
        <v>38</v>
      </c>
      <c r="C72" s="45" t="s">
        <v>108</v>
      </c>
      <c r="D72" s="45" t="s">
        <v>179</v>
      </c>
      <c r="E72" s="45" t="s">
        <v>180</v>
      </c>
      <c r="F72" s="46">
        <v>0</v>
      </c>
      <c r="G72" s="46"/>
      <c r="H72" s="46">
        <v>0</v>
      </c>
      <c r="I72" s="46">
        <v>0</v>
      </c>
      <c r="J72" s="46">
        <v>0</v>
      </c>
      <c r="K72" s="46">
        <v>0</v>
      </c>
      <c r="L72" s="46"/>
      <c r="M72" s="46">
        <v>0</v>
      </c>
      <c r="N72" s="47" t="s">
        <v>2729</v>
      </c>
      <c r="O72" s="48">
        <v>0</v>
      </c>
      <c r="P72" s="49"/>
    </row>
    <row r="73" spans="1:16" s="50" customFormat="1" outlineLevel="2">
      <c r="A73" s="44" t="s">
        <v>1894</v>
      </c>
      <c r="B73" s="45" t="s">
        <v>38</v>
      </c>
      <c r="C73" s="45" t="s">
        <v>108</v>
      </c>
      <c r="D73" s="45" t="s">
        <v>181</v>
      </c>
      <c r="E73" s="45" t="s">
        <v>182</v>
      </c>
      <c r="F73" s="46">
        <v>0</v>
      </c>
      <c r="G73" s="46"/>
      <c r="H73" s="46">
        <v>0</v>
      </c>
      <c r="I73" s="46">
        <v>0</v>
      </c>
      <c r="J73" s="46">
        <v>0</v>
      </c>
      <c r="K73" s="46">
        <v>0</v>
      </c>
      <c r="L73" s="46"/>
      <c r="M73" s="46">
        <v>0</v>
      </c>
      <c r="N73" s="47" t="s">
        <v>2729</v>
      </c>
      <c r="O73" s="48">
        <v>0</v>
      </c>
      <c r="P73" s="49"/>
    </row>
    <row r="74" spans="1:16" s="50" customFormat="1" outlineLevel="2">
      <c r="A74" s="44" t="s">
        <v>1895</v>
      </c>
      <c r="B74" s="45" t="s">
        <v>38</v>
      </c>
      <c r="C74" s="45" t="s">
        <v>108</v>
      </c>
      <c r="D74" s="45" t="s">
        <v>183</v>
      </c>
      <c r="E74" s="45" t="s">
        <v>184</v>
      </c>
      <c r="F74" s="46">
        <v>0</v>
      </c>
      <c r="G74" s="46"/>
      <c r="H74" s="46">
        <v>0</v>
      </c>
      <c r="I74" s="46">
        <v>0</v>
      </c>
      <c r="J74" s="46">
        <v>0</v>
      </c>
      <c r="K74" s="46">
        <v>0</v>
      </c>
      <c r="L74" s="46"/>
      <c r="M74" s="46">
        <v>0</v>
      </c>
      <c r="N74" s="47" t="s">
        <v>2729</v>
      </c>
      <c r="O74" s="48">
        <v>0</v>
      </c>
      <c r="P74" s="49"/>
    </row>
    <row r="75" spans="1:16" s="50" customFormat="1" outlineLevel="2">
      <c r="A75" s="44" t="s">
        <v>1896</v>
      </c>
      <c r="B75" s="45" t="s">
        <v>38</v>
      </c>
      <c r="C75" s="45" t="s">
        <v>108</v>
      </c>
      <c r="D75" s="45" t="s">
        <v>185</v>
      </c>
      <c r="E75" s="45" t="s">
        <v>186</v>
      </c>
      <c r="F75" s="46">
        <v>0</v>
      </c>
      <c r="G75" s="46"/>
      <c r="H75" s="46">
        <v>0</v>
      </c>
      <c r="I75" s="46">
        <v>0</v>
      </c>
      <c r="J75" s="46">
        <v>0</v>
      </c>
      <c r="K75" s="46">
        <v>0</v>
      </c>
      <c r="L75" s="46"/>
      <c r="M75" s="46">
        <v>0</v>
      </c>
      <c r="N75" s="47" t="s">
        <v>2729</v>
      </c>
      <c r="O75" s="48">
        <v>0</v>
      </c>
      <c r="P75" s="49"/>
    </row>
    <row r="76" spans="1:16" s="50" customFormat="1" outlineLevel="2">
      <c r="A76" s="44" t="s">
        <v>1897</v>
      </c>
      <c r="B76" s="45" t="s">
        <v>38</v>
      </c>
      <c r="C76" s="45" t="s">
        <v>108</v>
      </c>
      <c r="D76" s="45" t="s">
        <v>187</v>
      </c>
      <c r="E76" s="45" t="s">
        <v>188</v>
      </c>
      <c r="F76" s="46">
        <v>0</v>
      </c>
      <c r="G76" s="46"/>
      <c r="H76" s="46">
        <v>0</v>
      </c>
      <c r="I76" s="46">
        <v>0</v>
      </c>
      <c r="J76" s="46">
        <v>0</v>
      </c>
      <c r="K76" s="46">
        <v>0</v>
      </c>
      <c r="L76" s="46"/>
      <c r="M76" s="46">
        <v>0</v>
      </c>
      <c r="N76" s="47" t="s">
        <v>2729</v>
      </c>
      <c r="O76" s="48">
        <v>0</v>
      </c>
      <c r="P76" s="49"/>
    </row>
    <row r="77" spans="1:16" s="50" customFormat="1" outlineLevel="2">
      <c r="A77" s="44" t="s">
        <v>1898</v>
      </c>
      <c r="B77" s="45" t="s">
        <v>38</v>
      </c>
      <c r="C77" s="45" t="s">
        <v>108</v>
      </c>
      <c r="D77" s="45" t="s">
        <v>189</v>
      </c>
      <c r="E77" s="45" t="s">
        <v>190</v>
      </c>
      <c r="F77" s="46">
        <v>0</v>
      </c>
      <c r="G77" s="46"/>
      <c r="H77" s="46">
        <v>0</v>
      </c>
      <c r="I77" s="46">
        <v>0</v>
      </c>
      <c r="J77" s="46">
        <v>0</v>
      </c>
      <c r="K77" s="46">
        <v>0</v>
      </c>
      <c r="L77" s="46"/>
      <c r="M77" s="46">
        <v>0</v>
      </c>
      <c r="N77" s="47" t="s">
        <v>2729</v>
      </c>
      <c r="O77" s="48">
        <v>0</v>
      </c>
      <c r="P77" s="49"/>
    </row>
    <row r="78" spans="1:16" s="50" customFormat="1" outlineLevel="2">
      <c r="A78" s="44" t="s">
        <v>1899</v>
      </c>
      <c r="B78" s="45" t="s">
        <v>38</v>
      </c>
      <c r="C78" s="45" t="s">
        <v>108</v>
      </c>
      <c r="D78" s="45" t="s">
        <v>191</v>
      </c>
      <c r="E78" s="45" t="s">
        <v>192</v>
      </c>
      <c r="F78" s="46">
        <v>0</v>
      </c>
      <c r="G78" s="46"/>
      <c r="H78" s="46">
        <v>0</v>
      </c>
      <c r="I78" s="46">
        <v>0</v>
      </c>
      <c r="J78" s="46">
        <v>0</v>
      </c>
      <c r="K78" s="46">
        <v>0</v>
      </c>
      <c r="L78" s="46"/>
      <c r="M78" s="46">
        <v>0</v>
      </c>
      <c r="N78" s="47" t="s">
        <v>2729</v>
      </c>
      <c r="O78" s="48">
        <v>0</v>
      </c>
      <c r="P78" s="49"/>
    </row>
    <row r="79" spans="1:16" s="50" customFormat="1" outlineLevel="2">
      <c r="A79" s="44" t="s">
        <v>1900</v>
      </c>
      <c r="B79" s="45" t="s">
        <v>38</v>
      </c>
      <c r="C79" s="45" t="s">
        <v>108</v>
      </c>
      <c r="D79" s="45" t="s">
        <v>193</v>
      </c>
      <c r="E79" s="45" t="s">
        <v>194</v>
      </c>
      <c r="F79" s="46">
        <v>0</v>
      </c>
      <c r="G79" s="46"/>
      <c r="H79" s="46">
        <v>0</v>
      </c>
      <c r="I79" s="46">
        <v>0</v>
      </c>
      <c r="J79" s="46">
        <v>0</v>
      </c>
      <c r="K79" s="46">
        <v>0</v>
      </c>
      <c r="L79" s="46"/>
      <c r="M79" s="46">
        <v>0</v>
      </c>
      <c r="N79" s="47" t="s">
        <v>2729</v>
      </c>
      <c r="O79" s="48">
        <v>0</v>
      </c>
      <c r="P79" s="49"/>
    </row>
    <row r="80" spans="1:16" s="50" customFormat="1" outlineLevel="2">
      <c r="A80" s="44" t="s">
        <v>1901</v>
      </c>
      <c r="B80" s="45" t="s">
        <v>38</v>
      </c>
      <c r="C80" s="45" t="s">
        <v>108</v>
      </c>
      <c r="D80" s="45" t="s">
        <v>195</v>
      </c>
      <c r="E80" s="45" t="s">
        <v>196</v>
      </c>
      <c r="F80" s="46">
        <v>0</v>
      </c>
      <c r="G80" s="46"/>
      <c r="H80" s="46">
        <v>0</v>
      </c>
      <c r="I80" s="46">
        <v>0</v>
      </c>
      <c r="J80" s="46">
        <v>0</v>
      </c>
      <c r="K80" s="46">
        <v>0</v>
      </c>
      <c r="L80" s="46"/>
      <c r="M80" s="46">
        <v>0</v>
      </c>
      <c r="N80" s="47" t="s">
        <v>2729</v>
      </c>
      <c r="O80" s="48">
        <v>0</v>
      </c>
      <c r="P80" s="49"/>
    </row>
    <row r="81" spans="1:16" s="50" customFormat="1" outlineLevel="2">
      <c r="A81" s="44" t="s">
        <v>1902</v>
      </c>
      <c r="B81" s="45" t="s">
        <v>38</v>
      </c>
      <c r="C81" s="45" t="s">
        <v>108</v>
      </c>
      <c r="D81" s="45" t="s">
        <v>197</v>
      </c>
      <c r="E81" s="45" t="s">
        <v>198</v>
      </c>
      <c r="F81" s="46">
        <v>0</v>
      </c>
      <c r="G81" s="46"/>
      <c r="H81" s="46">
        <v>0</v>
      </c>
      <c r="I81" s="46">
        <v>0</v>
      </c>
      <c r="J81" s="46">
        <v>0</v>
      </c>
      <c r="K81" s="46">
        <v>0</v>
      </c>
      <c r="L81" s="46"/>
      <c r="M81" s="46">
        <v>0</v>
      </c>
      <c r="N81" s="47" t="s">
        <v>2729</v>
      </c>
      <c r="O81" s="48">
        <v>0</v>
      </c>
      <c r="P81" s="49"/>
    </row>
    <row r="82" spans="1:16" s="50" customFormat="1" outlineLevel="2">
      <c r="A82" s="44" t="s">
        <v>1903</v>
      </c>
      <c r="B82" s="45" t="s">
        <v>38</v>
      </c>
      <c r="C82" s="45" t="s">
        <v>108</v>
      </c>
      <c r="D82" s="45" t="s">
        <v>199</v>
      </c>
      <c r="E82" s="45" t="s">
        <v>200</v>
      </c>
      <c r="F82" s="46">
        <v>0</v>
      </c>
      <c r="G82" s="46"/>
      <c r="H82" s="46">
        <v>0</v>
      </c>
      <c r="I82" s="46">
        <v>0</v>
      </c>
      <c r="J82" s="46">
        <v>0</v>
      </c>
      <c r="K82" s="46">
        <v>0</v>
      </c>
      <c r="L82" s="46"/>
      <c r="M82" s="46">
        <v>0</v>
      </c>
      <c r="N82" s="47" t="s">
        <v>2729</v>
      </c>
      <c r="O82" s="48">
        <v>0</v>
      </c>
      <c r="P82" s="49"/>
    </row>
    <row r="83" spans="1:16" s="50" customFormat="1" outlineLevel="2">
      <c r="A83" s="44" t="s">
        <v>1904</v>
      </c>
      <c r="B83" s="45" t="s">
        <v>38</v>
      </c>
      <c r="C83" s="45" t="s">
        <v>108</v>
      </c>
      <c r="D83" s="45" t="s">
        <v>201</v>
      </c>
      <c r="E83" s="45" t="s">
        <v>202</v>
      </c>
      <c r="F83" s="46">
        <v>0</v>
      </c>
      <c r="G83" s="46"/>
      <c r="H83" s="46">
        <v>0</v>
      </c>
      <c r="I83" s="46">
        <v>0</v>
      </c>
      <c r="J83" s="46">
        <v>0</v>
      </c>
      <c r="K83" s="46">
        <v>0</v>
      </c>
      <c r="L83" s="46"/>
      <c r="M83" s="46">
        <v>0</v>
      </c>
      <c r="N83" s="47" t="s">
        <v>2729</v>
      </c>
      <c r="O83" s="48">
        <v>0</v>
      </c>
      <c r="P83" s="49"/>
    </row>
    <row r="84" spans="1:16" s="50" customFormat="1" outlineLevel="2">
      <c r="A84" s="44" t="s">
        <v>1905</v>
      </c>
      <c r="B84" s="45" t="s">
        <v>38</v>
      </c>
      <c r="C84" s="45" t="s">
        <v>108</v>
      </c>
      <c r="D84" s="45" t="s">
        <v>203</v>
      </c>
      <c r="E84" s="45" t="s">
        <v>204</v>
      </c>
      <c r="F84" s="46">
        <v>0</v>
      </c>
      <c r="G84" s="46"/>
      <c r="H84" s="46">
        <v>0</v>
      </c>
      <c r="I84" s="46">
        <v>0</v>
      </c>
      <c r="J84" s="46">
        <v>0</v>
      </c>
      <c r="K84" s="46">
        <v>0</v>
      </c>
      <c r="L84" s="46"/>
      <c r="M84" s="46">
        <v>0</v>
      </c>
      <c r="N84" s="47" t="s">
        <v>2729</v>
      </c>
      <c r="O84" s="48">
        <v>0</v>
      </c>
      <c r="P84" s="49"/>
    </row>
    <row r="85" spans="1:16" s="50" customFormat="1" outlineLevel="2">
      <c r="A85" s="44" t="s">
        <v>1906</v>
      </c>
      <c r="B85" s="45" t="s">
        <v>38</v>
      </c>
      <c r="C85" s="45" t="s">
        <v>108</v>
      </c>
      <c r="D85" s="45" t="s">
        <v>205</v>
      </c>
      <c r="E85" s="45" t="s">
        <v>206</v>
      </c>
      <c r="F85" s="46">
        <v>0</v>
      </c>
      <c r="G85" s="46"/>
      <c r="H85" s="46">
        <v>0</v>
      </c>
      <c r="I85" s="46">
        <v>0</v>
      </c>
      <c r="J85" s="46">
        <v>0</v>
      </c>
      <c r="K85" s="46">
        <v>0</v>
      </c>
      <c r="L85" s="46"/>
      <c r="M85" s="46">
        <v>0</v>
      </c>
      <c r="N85" s="47" t="s">
        <v>2729</v>
      </c>
      <c r="O85" s="48">
        <v>0</v>
      </c>
      <c r="P85" s="49"/>
    </row>
    <row r="86" spans="1:16" s="50" customFormat="1" outlineLevel="2">
      <c r="A86" s="44" t="s">
        <v>1907</v>
      </c>
      <c r="B86" s="45" t="s">
        <v>38</v>
      </c>
      <c r="C86" s="45" t="s">
        <v>108</v>
      </c>
      <c r="D86" s="45" t="s">
        <v>207</v>
      </c>
      <c r="E86" s="45" t="s">
        <v>208</v>
      </c>
      <c r="F86" s="46">
        <v>0</v>
      </c>
      <c r="G86" s="46"/>
      <c r="H86" s="46">
        <v>0</v>
      </c>
      <c r="I86" s="46">
        <v>0</v>
      </c>
      <c r="J86" s="46">
        <v>0</v>
      </c>
      <c r="K86" s="46">
        <v>0</v>
      </c>
      <c r="L86" s="46"/>
      <c r="M86" s="46">
        <v>0</v>
      </c>
      <c r="N86" s="47" t="s">
        <v>2729</v>
      </c>
      <c r="O86" s="48">
        <v>0</v>
      </c>
      <c r="P86" s="49"/>
    </row>
    <row r="87" spans="1:16" s="50" customFormat="1" outlineLevel="2">
      <c r="A87" s="44" t="s">
        <v>1908</v>
      </c>
      <c r="B87" s="45" t="s">
        <v>38</v>
      </c>
      <c r="C87" s="45" t="s">
        <v>108</v>
      </c>
      <c r="D87" s="45" t="s">
        <v>209</v>
      </c>
      <c r="E87" s="45" t="s">
        <v>210</v>
      </c>
      <c r="F87" s="46">
        <v>0</v>
      </c>
      <c r="G87" s="46"/>
      <c r="H87" s="46">
        <v>0</v>
      </c>
      <c r="I87" s="46">
        <v>0</v>
      </c>
      <c r="J87" s="46">
        <v>0</v>
      </c>
      <c r="K87" s="46">
        <v>0</v>
      </c>
      <c r="L87" s="46"/>
      <c r="M87" s="46">
        <v>0</v>
      </c>
      <c r="N87" s="47" t="s">
        <v>2729</v>
      </c>
      <c r="O87" s="48">
        <v>0</v>
      </c>
      <c r="P87" s="49"/>
    </row>
    <row r="88" spans="1:16" outlineLevel="2">
      <c r="A88" s="15" t="s">
        <v>1909</v>
      </c>
      <c r="B88" s="18" t="s">
        <v>38</v>
      </c>
      <c r="C88" s="19" t="s">
        <v>108</v>
      </c>
      <c r="D88" s="19" t="s">
        <v>211</v>
      </c>
      <c r="E88" s="18" t="s">
        <v>212</v>
      </c>
      <c r="F88" s="52">
        <v>24150000</v>
      </c>
      <c r="H88" s="20">
        <v>0</v>
      </c>
      <c r="I88" s="52">
        <v>24150000</v>
      </c>
      <c r="J88" s="20">
        <v>0</v>
      </c>
      <c r="K88" s="51">
        <v>24150000</v>
      </c>
      <c r="M88" s="20">
        <v>20025000</v>
      </c>
      <c r="N88" s="27">
        <v>0.20599999999999999</v>
      </c>
      <c r="O88" s="28">
        <v>4125000</v>
      </c>
    </row>
    <row r="89" spans="1:16" outlineLevel="2">
      <c r="A89" s="15" t="s">
        <v>1910</v>
      </c>
      <c r="B89" s="18" t="s">
        <v>38</v>
      </c>
      <c r="C89" s="19" t="s">
        <v>108</v>
      </c>
      <c r="D89" s="19" t="s">
        <v>213</v>
      </c>
      <c r="E89" s="18" t="s">
        <v>214</v>
      </c>
      <c r="F89" s="52">
        <v>52214</v>
      </c>
      <c r="H89" s="20">
        <v>0</v>
      </c>
      <c r="I89" s="52">
        <v>52214</v>
      </c>
      <c r="J89" s="20">
        <v>0</v>
      </c>
      <c r="K89" s="51">
        <v>52214</v>
      </c>
      <c r="M89" s="20">
        <v>52000</v>
      </c>
      <c r="N89" s="27">
        <v>4.0000000000000001E-3</v>
      </c>
      <c r="O89" s="28">
        <v>214</v>
      </c>
    </row>
    <row r="90" spans="1:16" outlineLevel="2">
      <c r="A90" s="15" t="s">
        <v>1911</v>
      </c>
      <c r="B90" s="18" t="s">
        <v>38</v>
      </c>
      <c r="C90" s="19" t="s">
        <v>108</v>
      </c>
      <c r="D90" s="19" t="s">
        <v>215</v>
      </c>
      <c r="E90" s="18" t="s">
        <v>216</v>
      </c>
      <c r="F90" s="52">
        <v>325</v>
      </c>
      <c r="H90" s="20">
        <v>0</v>
      </c>
      <c r="I90" s="52">
        <v>325</v>
      </c>
      <c r="J90" s="20">
        <v>0</v>
      </c>
      <c r="K90" s="51">
        <v>325</v>
      </c>
      <c r="M90" s="20">
        <v>2000</v>
      </c>
      <c r="N90" s="27">
        <v>-0.83799999999999997</v>
      </c>
      <c r="O90" s="28">
        <v>-1675</v>
      </c>
    </row>
    <row r="91" spans="1:16" outlineLevel="2">
      <c r="A91" s="15" t="s">
        <v>1912</v>
      </c>
      <c r="B91" s="18" t="s">
        <v>38</v>
      </c>
      <c r="C91" s="19" t="s">
        <v>108</v>
      </c>
      <c r="D91" s="19" t="s">
        <v>217</v>
      </c>
      <c r="E91" s="18" t="s">
        <v>218</v>
      </c>
      <c r="F91" s="20">
        <v>0</v>
      </c>
      <c r="H91" s="20">
        <v>0</v>
      </c>
      <c r="I91" s="20">
        <v>0</v>
      </c>
      <c r="J91" s="20">
        <v>0</v>
      </c>
      <c r="K91" s="51">
        <v>0</v>
      </c>
      <c r="M91" s="20">
        <v>0</v>
      </c>
      <c r="N91" s="27" t="s">
        <v>2729</v>
      </c>
      <c r="O91" s="28">
        <v>0</v>
      </c>
    </row>
    <row r="92" spans="1:16" outlineLevel="2">
      <c r="A92" s="15" t="s">
        <v>1913</v>
      </c>
      <c r="B92" s="18" t="s">
        <v>38</v>
      </c>
      <c r="C92" s="19" t="s">
        <v>108</v>
      </c>
      <c r="D92" s="19" t="s">
        <v>219</v>
      </c>
      <c r="E92" s="18" t="s">
        <v>220</v>
      </c>
      <c r="F92" s="20">
        <v>0</v>
      </c>
      <c r="H92" s="20">
        <v>0</v>
      </c>
      <c r="I92" s="20">
        <v>0</v>
      </c>
      <c r="J92" s="20">
        <v>0</v>
      </c>
      <c r="K92" s="51">
        <v>0</v>
      </c>
      <c r="M92" s="20">
        <v>0</v>
      </c>
      <c r="N92" s="27" t="s">
        <v>2729</v>
      </c>
      <c r="O92" s="28">
        <v>0</v>
      </c>
    </row>
    <row r="93" spans="1:16" outlineLevel="2">
      <c r="A93" s="15" t="s">
        <v>1914</v>
      </c>
      <c r="B93" s="18" t="s">
        <v>38</v>
      </c>
      <c r="C93" s="19" t="s">
        <v>108</v>
      </c>
      <c r="D93" s="19" t="s">
        <v>221</v>
      </c>
      <c r="E93" s="18" t="s">
        <v>222</v>
      </c>
      <c r="F93" s="20">
        <v>0</v>
      </c>
      <c r="H93" s="20">
        <v>0</v>
      </c>
      <c r="I93" s="20">
        <v>0</v>
      </c>
      <c r="J93" s="20">
        <v>0</v>
      </c>
      <c r="K93" s="51">
        <v>0</v>
      </c>
      <c r="M93" s="20">
        <v>0</v>
      </c>
      <c r="N93" s="27" t="s">
        <v>2729</v>
      </c>
      <c r="O93" s="28">
        <v>0</v>
      </c>
    </row>
    <row r="94" spans="1:16" outlineLevel="2">
      <c r="A94" s="15" t="s">
        <v>1915</v>
      </c>
      <c r="B94" s="18" t="s">
        <v>38</v>
      </c>
      <c r="C94" s="19" t="s">
        <v>108</v>
      </c>
      <c r="D94" s="19" t="s">
        <v>223</v>
      </c>
      <c r="E94" s="18" t="s">
        <v>224</v>
      </c>
      <c r="F94" s="20">
        <v>0</v>
      </c>
      <c r="H94" s="20">
        <v>0</v>
      </c>
      <c r="I94" s="20">
        <v>0</v>
      </c>
      <c r="J94" s="20">
        <v>0</v>
      </c>
      <c r="K94" s="51">
        <v>0</v>
      </c>
      <c r="M94" s="20">
        <v>0</v>
      </c>
      <c r="N94" s="27" t="s">
        <v>2729</v>
      </c>
      <c r="O94" s="28">
        <v>0</v>
      </c>
    </row>
    <row r="95" spans="1:16" outlineLevel="2">
      <c r="A95" s="15" t="s">
        <v>1916</v>
      </c>
      <c r="B95" s="18" t="s">
        <v>38</v>
      </c>
      <c r="C95" s="19" t="s">
        <v>108</v>
      </c>
      <c r="D95" s="19" t="s">
        <v>225</v>
      </c>
      <c r="E95" s="18" t="s">
        <v>226</v>
      </c>
      <c r="F95" s="20">
        <v>0</v>
      </c>
      <c r="H95" s="20">
        <v>0</v>
      </c>
      <c r="I95" s="20">
        <v>0</v>
      </c>
      <c r="J95" s="20">
        <v>0</v>
      </c>
      <c r="K95" s="51">
        <v>0</v>
      </c>
      <c r="M95" s="20">
        <v>0</v>
      </c>
      <c r="N95" s="27" t="s">
        <v>2729</v>
      </c>
      <c r="O95" s="28">
        <v>0</v>
      </c>
    </row>
    <row r="96" spans="1:16" outlineLevel="2">
      <c r="A96" s="15" t="s">
        <v>1917</v>
      </c>
      <c r="B96" s="18" t="s">
        <v>38</v>
      </c>
      <c r="C96" s="19" t="s">
        <v>108</v>
      </c>
      <c r="D96" s="19" t="s">
        <v>227</v>
      </c>
      <c r="E96" s="18" t="s">
        <v>228</v>
      </c>
      <c r="F96" s="20">
        <v>0</v>
      </c>
      <c r="H96" s="20">
        <v>0</v>
      </c>
      <c r="I96" s="20">
        <v>0</v>
      </c>
      <c r="J96" s="20">
        <v>0</v>
      </c>
      <c r="K96" s="51">
        <v>0</v>
      </c>
      <c r="M96" s="20">
        <v>0</v>
      </c>
      <c r="N96" s="27" t="s">
        <v>2729</v>
      </c>
      <c r="O96" s="28">
        <v>0</v>
      </c>
    </row>
    <row r="97" spans="1:16" outlineLevel="2">
      <c r="A97" s="15" t="s">
        <v>1918</v>
      </c>
      <c r="B97" s="18" t="s">
        <v>38</v>
      </c>
      <c r="C97" s="19" t="s">
        <v>108</v>
      </c>
      <c r="D97" s="19" t="s">
        <v>229</v>
      </c>
      <c r="E97" s="18" t="s">
        <v>230</v>
      </c>
      <c r="F97" s="20">
        <v>0</v>
      </c>
      <c r="H97" s="20">
        <v>0</v>
      </c>
      <c r="I97" s="20">
        <v>0</v>
      </c>
      <c r="J97" s="20">
        <v>0</v>
      </c>
      <c r="K97" s="51">
        <v>0</v>
      </c>
      <c r="M97" s="20">
        <v>0</v>
      </c>
      <c r="N97" s="27" t="s">
        <v>2729</v>
      </c>
      <c r="O97" s="28">
        <v>0</v>
      </c>
    </row>
    <row r="98" spans="1:16" s="50" customFormat="1" outlineLevel="2">
      <c r="A98" s="44" t="s">
        <v>1919</v>
      </c>
      <c r="B98" s="45" t="s">
        <v>38</v>
      </c>
      <c r="C98" s="45" t="s">
        <v>108</v>
      </c>
      <c r="D98" s="45" t="s">
        <v>231</v>
      </c>
      <c r="E98" s="45" t="s">
        <v>232</v>
      </c>
      <c r="F98" s="46">
        <v>6000000</v>
      </c>
      <c r="G98" s="46"/>
      <c r="H98" s="46">
        <v>0</v>
      </c>
      <c r="I98" s="46">
        <v>6000000</v>
      </c>
      <c r="J98" s="46">
        <v>0</v>
      </c>
      <c r="K98" s="51">
        <v>6000000</v>
      </c>
      <c r="L98" s="46"/>
      <c r="M98" s="46">
        <v>0</v>
      </c>
      <c r="N98" s="47" t="s">
        <v>2729</v>
      </c>
      <c r="O98" s="48">
        <v>6000000</v>
      </c>
      <c r="P98" s="49"/>
    </row>
    <row r="99" spans="1:16" s="50" customFormat="1" outlineLevel="2">
      <c r="A99" s="44" t="s">
        <v>1920</v>
      </c>
      <c r="B99" s="45" t="s">
        <v>38</v>
      </c>
      <c r="C99" s="45" t="s">
        <v>108</v>
      </c>
      <c r="D99" s="45" t="s">
        <v>233</v>
      </c>
      <c r="E99" s="45" t="s">
        <v>234</v>
      </c>
      <c r="F99" s="46">
        <v>0</v>
      </c>
      <c r="G99" s="46"/>
      <c r="H99" s="46">
        <v>0</v>
      </c>
      <c r="I99" s="46">
        <v>0</v>
      </c>
      <c r="J99" s="46">
        <v>0</v>
      </c>
      <c r="K99" s="51">
        <v>0</v>
      </c>
      <c r="L99" s="46"/>
      <c r="M99" s="46">
        <v>0</v>
      </c>
      <c r="N99" s="47" t="s">
        <v>2729</v>
      </c>
      <c r="O99" s="48">
        <v>0</v>
      </c>
      <c r="P99" s="49"/>
    </row>
    <row r="100" spans="1:16" ht="13.5" outlineLevel="1" thickBot="1">
      <c r="A100" s="15" t="s">
        <v>1923</v>
      </c>
      <c r="C100" s="19" t="s">
        <v>108</v>
      </c>
      <c r="E100" s="21" t="s">
        <v>1766</v>
      </c>
      <c r="F100" s="42">
        <v>113450907</v>
      </c>
      <c r="G100" s="22"/>
      <c r="H100" s="22">
        <v>0</v>
      </c>
      <c r="I100" s="42">
        <v>113450907</v>
      </c>
      <c r="J100" s="22">
        <v>0</v>
      </c>
      <c r="K100" s="43">
        <v>113450907</v>
      </c>
      <c r="L100" s="22"/>
      <c r="M100" s="22">
        <v>99869643</v>
      </c>
      <c r="N100" s="27">
        <v>0.13600000000000001</v>
      </c>
      <c r="O100" s="28">
        <v>13581264</v>
      </c>
    </row>
    <row r="101" spans="1:16" ht="13.5" outlineLevel="2" thickTop="1">
      <c r="A101" s="15" t="s">
        <v>38</v>
      </c>
      <c r="C101" s="19" t="s">
        <v>239</v>
      </c>
      <c r="N101" s="27" t="s">
        <v>2729</v>
      </c>
      <c r="O101" s="28" t="s">
        <v>2729</v>
      </c>
    </row>
    <row r="102" spans="1:16" outlineLevel="2">
      <c r="A102" s="15" t="s">
        <v>1924</v>
      </c>
      <c r="B102" s="18" t="s">
        <v>38</v>
      </c>
      <c r="C102" s="19" t="s">
        <v>239</v>
      </c>
      <c r="D102" s="19" t="s">
        <v>240</v>
      </c>
      <c r="E102" s="18" t="s">
        <v>2730</v>
      </c>
      <c r="F102" s="52">
        <v>46906</v>
      </c>
      <c r="H102" s="20">
        <v>0</v>
      </c>
      <c r="I102" s="52">
        <v>46906</v>
      </c>
      <c r="J102" s="20">
        <v>0</v>
      </c>
      <c r="K102" s="52">
        <v>46906</v>
      </c>
      <c r="M102" s="20">
        <v>202960</v>
      </c>
      <c r="N102" s="27">
        <v>-0.76900000000000002</v>
      </c>
      <c r="O102" s="28">
        <v>-156054</v>
      </c>
    </row>
    <row r="103" spans="1:16" outlineLevel="2">
      <c r="A103" s="15" t="s">
        <v>1926</v>
      </c>
      <c r="B103" s="18" t="s">
        <v>38</v>
      </c>
      <c r="C103" s="19" t="s">
        <v>239</v>
      </c>
      <c r="D103" s="19" t="s">
        <v>244</v>
      </c>
      <c r="E103" s="18" t="s">
        <v>245</v>
      </c>
      <c r="F103" s="20">
        <v>0</v>
      </c>
      <c r="H103" s="20">
        <v>0</v>
      </c>
      <c r="I103" s="20">
        <v>0</v>
      </c>
      <c r="J103" s="20">
        <v>0</v>
      </c>
      <c r="K103" s="32">
        <v>0</v>
      </c>
      <c r="M103" s="20">
        <v>0</v>
      </c>
      <c r="N103" s="27" t="s">
        <v>2729</v>
      </c>
      <c r="O103" s="28">
        <v>0</v>
      </c>
    </row>
    <row r="104" spans="1:16" outlineLevel="2">
      <c r="A104" s="15" t="s">
        <v>1927</v>
      </c>
      <c r="B104" s="18" t="s">
        <v>38</v>
      </c>
      <c r="C104" s="19" t="s">
        <v>239</v>
      </c>
      <c r="D104" s="19" t="s">
        <v>246</v>
      </c>
      <c r="E104" s="18" t="s">
        <v>247</v>
      </c>
      <c r="F104" s="20">
        <v>0</v>
      </c>
      <c r="H104" s="20">
        <v>0</v>
      </c>
      <c r="I104" s="20">
        <v>0</v>
      </c>
      <c r="J104" s="20">
        <v>0</v>
      </c>
      <c r="K104" s="32">
        <v>0</v>
      </c>
      <c r="M104" s="20">
        <v>0</v>
      </c>
      <c r="N104" s="27" t="s">
        <v>2729</v>
      </c>
      <c r="O104" s="28">
        <v>0</v>
      </c>
    </row>
    <row r="105" spans="1:16" ht="13.5" outlineLevel="1" thickBot="1">
      <c r="A105" s="15" t="s">
        <v>1928</v>
      </c>
      <c r="C105" s="19" t="s">
        <v>239</v>
      </c>
      <c r="E105" s="21" t="s">
        <v>1767</v>
      </c>
      <c r="F105" s="42">
        <v>46906</v>
      </c>
      <c r="G105" s="22"/>
      <c r="H105" s="22">
        <v>0</v>
      </c>
      <c r="I105" s="42">
        <v>46906</v>
      </c>
      <c r="J105" s="22">
        <v>0</v>
      </c>
      <c r="K105" s="43">
        <v>46906</v>
      </c>
      <c r="L105" s="22"/>
      <c r="M105" s="22">
        <v>202960</v>
      </c>
      <c r="N105" s="27">
        <v>-0.76900000000000002</v>
      </c>
      <c r="O105" s="28">
        <v>-156054</v>
      </c>
    </row>
    <row r="106" spans="1:16" ht="13.5" outlineLevel="2" thickTop="1">
      <c r="A106" s="15" t="s">
        <v>38</v>
      </c>
      <c r="C106" s="19" t="s">
        <v>248</v>
      </c>
      <c r="N106" s="27" t="s">
        <v>2729</v>
      </c>
      <c r="O106" s="28" t="s">
        <v>2729</v>
      </c>
    </row>
    <row r="107" spans="1:16" outlineLevel="2">
      <c r="A107" s="15" t="s">
        <v>1929</v>
      </c>
      <c r="B107" s="18" t="s">
        <v>38</v>
      </c>
      <c r="C107" s="19" t="s">
        <v>248</v>
      </c>
      <c r="D107" s="19" t="s">
        <v>249</v>
      </c>
      <c r="E107" s="18" t="s">
        <v>250</v>
      </c>
      <c r="F107" s="20">
        <v>0</v>
      </c>
      <c r="H107" s="20">
        <v>0</v>
      </c>
      <c r="I107" s="20">
        <v>0</v>
      </c>
      <c r="J107" s="20">
        <v>0</v>
      </c>
      <c r="K107" s="32">
        <v>0</v>
      </c>
      <c r="M107" s="20">
        <v>0</v>
      </c>
      <c r="N107" s="27" t="s">
        <v>2729</v>
      </c>
      <c r="O107" s="28">
        <v>0</v>
      </c>
    </row>
    <row r="108" spans="1:16" outlineLevel="2">
      <c r="A108" s="15" t="s">
        <v>1930</v>
      </c>
      <c r="B108" s="18" t="s">
        <v>38</v>
      </c>
      <c r="C108" s="19" t="s">
        <v>248</v>
      </c>
      <c r="D108" s="19" t="s">
        <v>251</v>
      </c>
      <c r="E108" s="18" t="s">
        <v>252</v>
      </c>
      <c r="F108" s="20">
        <v>0</v>
      </c>
      <c r="H108" s="20">
        <v>0</v>
      </c>
      <c r="I108" s="20">
        <v>0</v>
      </c>
      <c r="J108" s="20">
        <v>0</v>
      </c>
      <c r="K108" s="32">
        <v>0</v>
      </c>
      <c r="M108" s="20">
        <v>0</v>
      </c>
      <c r="N108" s="27" t="s">
        <v>2729</v>
      </c>
      <c r="O108" s="28">
        <v>0</v>
      </c>
    </row>
    <row r="109" spans="1:16" outlineLevel="2">
      <c r="A109" s="15" t="s">
        <v>1931</v>
      </c>
      <c r="B109" s="18" t="s">
        <v>38</v>
      </c>
      <c r="C109" s="19" t="s">
        <v>248</v>
      </c>
      <c r="D109" s="19" t="s">
        <v>253</v>
      </c>
      <c r="E109" s="18" t="s">
        <v>254</v>
      </c>
      <c r="F109" s="20">
        <v>0</v>
      </c>
      <c r="H109" s="20">
        <v>0</v>
      </c>
      <c r="I109" s="20">
        <v>0</v>
      </c>
      <c r="J109" s="20">
        <v>0</v>
      </c>
      <c r="K109" s="32">
        <v>0</v>
      </c>
      <c r="M109" s="20">
        <v>0</v>
      </c>
      <c r="N109" s="27" t="s">
        <v>2729</v>
      </c>
      <c r="O109" s="28">
        <v>0</v>
      </c>
    </row>
    <row r="110" spans="1:16" outlineLevel="2">
      <c r="A110" s="15" t="s">
        <v>1932</v>
      </c>
      <c r="B110" s="18" t="s">
        <v>38</v>
      </c>
      <c r="C110" s="19" t="s">
        <v>248</v>
      </c>
      <c r="D110" s="19" t="s">
        <v>255</v>
      </c>
      <c r="E110" s="18" t="s">
        <v>256</v>
      </c>
      <c r="F110" s="20">
        <v>0</v>
      </c>
      <c r="H110" s="20">
        <v>0</v>
      </c>
      <c r="I110" s="20">
        <v>0</v>
      </c>
      <c r="J110" s="20">
        <v>0</v>
      </c>
      <c r="K110" s="32">
        <v>0</v>
      </c>
      <c r="M110" s="20">
        <v>0</v>
      </c>
      <c r="N110" s="27" t="s">
        <v>2729</v>
      </c>
      <c r="O110" s="28">
        <v>0</v>
      </c>
    </row>
    <row r="111" spans="1:16" outlineLevel="2">
      <c r="A111" s="15" t="s">
        <v>1933</v>
      </c>
      <c r="B111" s="18" t="s">
        <v>38</v>
      </c>
      <c r="C111" s="19" t="s">
        <v>248</v>
      </c>
      <c r="D111" s="19" t="s">
        <v>257</v>
      </c>
      <c r="E111" s="18" t="s">
        <v>258</v>
      </c>
      <c r="F111" s="20">
        <v>0</v>
      </c>
      <c r="H111" s="20">
        <v>0</v>
      </c>
      <c r="I111" s="20">
        <v>0</v>
      </c>
      <c r="J111" s="20">
        <v>0</v>
      </c>
      <c r="K111" s="32">
        <v>0</v>
      </c>
      <c r="M111" s="20">
        <v>0</v>
      </c>
      <c r="N111" s="27" t="s">
        <v>2729</v>
      </c>
      <c r="O111" s="28">
        <v>0</v>
      </c>
    </row>
    <row r="112" spans="1:16" s="73" customFormat="1" outlineLevel="2">
      <c r="A112" s="67" t="s">
        <v>1934</v>
      </c>
      <c r="B112" s="68" t="s">
        <v>38</v>
      </c>
      <c r="C112" s="68" t="s">
        <v>248</v>
      </c>
      <c r="D112" s="68" t="s">
        <v>259</v>
      </c>
      <c r="E112" s="68" t="s">
        <v>260</v>
      </c>
      <c r="F112" s="69">
        <v>49168</v>
      </c>
      <c r="G112" s="69"/>
      <c r="H112" s="69">
        <v>0</v>
      </c>
      <c r="I112" s="69">
        <v>49168</v>
      </c>
      <c r="J112" s="69">
        <v>0</v>
      </c>
      <c r="K112" s="69">
        <v>49168</v>
      </c>
      <c r="L112" s="69"/>
      <c r="M112" s="69">
        <v>0</v>
      </c>
      <c r="N112" s="70" t="s">
        <v>2729</v>
      </c>
      <c r="O112" s="71">
        <v>49168</v>
      </c>
      <c r="P112" s="72"/>
    </row>
    <row r="113" spans="1:16" outlineLevel="2">
      <c r="A113" s="15" t="s">
        <v>1935</v>
      </c>
      <c r="B113" s="18" t="s">
        <v>38</v>
      </c>
      <c r="C113" s="19" t="s">
        <v>248</v>
      </c>
      <c r="D113" s="19" t="s">
        <v>261</v>
      </c>
      <c r="E113" s="18" t="s">
        <v>262</v>
      </c>
      <c r="F113" s="20">
        <v>0</v>
      </c>
      <c r="H113" s="20">
        <v>0</v>
      </c>
      <c r="I113" s="20">
        <v>0</v>
      </c>
      <c r="J113" s="20">
        <v>0</v>
      </c>
      <c r="K113" s="32">
        <v>0</v>
      </c>
      <c r="M113" s="20">
        <v>0</v>
      </c>
      <c r="N113" s="27" t="s">
        <v>2729</v>
      </c>
      <c r="O113" s="28">
        <v>0</v>
      </c>
    </row>
    <row r="114" spans="1:16" outlineLevel="2">
      <c r="A114" s="15" t="s">
        <v>1936</v>
      </c>
      <c r="B114" s="18" t="s">
        <v>38</v>
      </c>
      <c r="C114" s="19" t="s">
        <v>248</v>
      </c>
      <c r="D114" s="19" t="s">
        <v>263</v>
      </c>
      <c r="E114" s="18" t="s">
        <v>264</v>
      </c>
      <c r="F114" s="20">
        <v>0</v>
      </c>
      <c r="H114" s="20">
        <v>0</v>
      </c>
      <c r="I114" s="20">
        <v>0</v>
      </c>
      <c r="J114" s="20">
        <v>0</v>
      </c>
      <c r="K114" s="41">
        <v>0</v>
      </c>
      <c r="M114" s="20">
        <v>0</v>
      </c>
      <c r="N114" s="27" t="s">
        <v>2729</v>
      </c>
      <c r="O114" s="28">
        <v>0</v>
      </c>
    </row>
    <row r="115" spans="1:16" outlineLevel="2">
      <c r="A115" s="15" t="s">
        <v>1937</v>
      </c>
      <c r="B115" s="18" t="s">
        <v>38</v>
      </c>
      <c r="C115" s="19" t="s">
        <v>248</v>
      </c>
      <c r="D115" s="19" t="s">
        <v>265</v>
      </c>
      <c r="E115" s="18" t="s">
        <v>266</v>
      </c>
      <c r="F115" s="20">
        <v>0</v>
      </c>
      <c r="H115" s="20">
        <v>0</v>
      </c>
      <c r="I115" s="20">
        <v>0</v>
      </c>
      <c r="J115" s="20">
        <v>0</v>
      </c>
      <c r="K115" s="41">
        <v>0</v>
      </c>
      <c r="M115" s="20">
        <v>0</v>
      </c>
      <c r="N115" s="27" t="s">
        <v>2729</v>
      </c>
      <c r="O115" s="28">
        <v>0</v>
      </c>
    </row>
    <row r="116" spans="1:16" outlineLevel="2">
      <c r="A116" s="15" t="s">
        <v>1938</v>
      </c>
      <c r="B116" s="18" t="s">
        <v>38</v>
      </c>
      <c r="C116" s="19" t="s">
        <v>248</v>
      </c>
      <c r="D116" s="19" t="s">
        <v>267</v>
      </c>
      <c r="E116" s="18" t="s">
        <v>268</v>
      </c>
      <c r="F116" s="52">
        <v>949670</v>
      </c>
      <c r="H116" s="20">
        <v>0</v>
      </c>
      <c r="I116" s="52">
        <v>949670</v>
      </c>
      <c r="J116" s="20">
        <v>0</v>
      </c>
      <c r="K116" s="52">
        <v>949670</v>
      </c>
      <c r="M116" s="20">
        <v>1597838</v>
      </c>
      <c r="N116" s="27">
        <v>-0.40600000000000003</v>
      </c>
      <c r="O116" s="28">
        <v>-648168</v>
      </c>
    </row>
    <row r="117" spans="1:16" outlineLevel="2">
      <c r="A117" s="15" t="s">
        <v>1939</v>
      </c>
      <c r="B117" s="18" t="s">
        <v>38</v>
      </c>
      <c r="C117" s="19" t="s">
        <v>248</v>
      </c>
      <c r="D117" s="19" t="s">
        <v>269</v>
      </c>
      <c r="E117" s="18" t="s">
        <v>270</v>
      </c>
      <c r="F117" s="20">
        <v>0</v>
      </c>
      <c r="H117" s="20">
        <v>0</v>
      </c>
      <c r="I117" s="20">
        <v>0</v>
      </c>
      <c r="J117" s="20">
        <v>0</v>
      </c>
      <c r="K117" s="41">
        <v>0</v>
      </c>
      <c r="M117" s="20">
        <v>0</v>
      </c>
      <c r="N117" s="27" t="s">
        <v>2729</v>
      </c>
      <c r="O117" s="28">
        <v>0</v>
      </c>
    </row>
    <row r="118" spans="1:16" outlineLevel="2">
      <c r="A118" s="15" t="s">
        <v>1940</v>
      </c>
      <c r="B118" s="18" t="s">
        <v>38</v>
      </c>
      <c r="C118" s="19" t="s">
        <v>248</v>
      </c>
      <c r="D118" s="19" t="s">
        <v>271</v>
      </c>
      <c r="E118" s="18" t="s">
        <v>272</v>
      </c>
      <c r="F118" s="20">
        <v>0</v>
      </c>
      <c r="H118" s="20">
        <v>0</v>
      </c>
      <c r="I118" s="20">
        <v>0</v>
      </c>
      <c r="J118" s="20">
        <v>0</v>
      </c>
      <c r="K118" s="41">
        <v>0</v>
      </c>
      <c r="M118" s="20">
        <v>0</v>
      </c>
      <c r="N118" s="27" t="s">
        <v>2729</v>
      </c>
      <c r="O118" s="28">
        <v>0</v>
      </c>
    </row>
    <row r="119" spans="1:16" outlineLevel="2">
      <c r="A119" s="15" t="s">
        <v>1941</v>
      </c>
      <c r="B119" s="18" t="s">
        <v>38</v>
      </c>
      <c r="C119" s="19" t="s">
        <v>248</v>
      </c>
      <c r="D119" s="19" t="s">
        <v>273</v>
      </c>
      <c r="E119" s="18" t="s">
        <v>274</v>
      </c>
      <c r="F119" s="20">
        <v>0</v>
      </c>
      <c r="H119" s="20">
        <v>0</v>
      </c>
      <c r="I119" s="20">
        <v>0</v>
      </c>
      <c r="J119" s="20">
        <v>0</v>
      </c>
      <c r="K119" s="41">
        <v>0</v>
      </c>
      <c r="M119" s="20">
        <v>0</v>
      </c>
      <c r="N119" s="27" t="s">
        <v>2729</v>
      </c>
      <c r="O119" s="28">
        <v>0</v>
      </c>
    </row>
    <row r="120" spans="1:16" outlineLevel="2">
      <c r="A120" s="15" t="s">
        <v>1942</v>
      </c>
      <c r="B120" s="18" t="s">
        <v>38</v>
      </c>
      <c r="C120" s="19" t="s">
        <v>248</v>
      </c>
      <c r="D120" s="19" t="s">
        <v>275</v>
      </c>
      <c r="E120" s="18" t="s">
        <v>276</v>
      </c>
      <c r="F120" s="20">
        <v>0</v>
      </c>
      <c r="H120" s="20">
        <v>0</v>
      </c>
      <c r="I120" s="20">
        <v>0</v>
      </c>
      <c r="J120" s="20">
        <v>0</v>
      </c>
      <c r="K120" s="41">
        <v>0</v>
      </c>
      <c r="M120" s="20">
        <v>0</v>
      </c>
      <c r="N120" s="27" t="s">
        <v>2729</v>
      </c>
      <c r="O120" s="28">
        <v>0</v>
      </c>
    </row>
    <row r="121" spans="1:16" outlineLevel="2">
      <c r="A121" s="15" t="s">
        <v>1943</v>
      </c>
      <c r="B121" s="18" t="s">
        <v>38</v>
      </c>
      <c r="C121" s="19" t="s">
        <v>248</v>
      </c>
      <c r="D121" s="19" t="s">
        <v>277</v>
      </c>
      <c r="E121" s="18" t="s">
        <v>278</v>
      </c>
      <c r="F121" s="20">
        <v>0</v>
      </c>
      <c r="H121" s="20">
        <v>0</v>
      </c>
      <c r="I121" s="20">
        <v>0</v>
      </c>
      <c r="J121" s="20">
        <v>0</v>
      </c>
      <c r="K121" s="41">
        <v>0</v>
      </c>
      <c r="M121" s="20">
        <v>0</v>
      </c>
      <c r="N121" s="27" t="s">
        <v>2729</v>
      </c>
      <c r="O121" s="28">
        <v>0</v>
      </c>
    </row>
    <row r="122" spans="1:16" outlineLevel="2">
      <c r="A122" s="15" t="s">
        <v>1944</v>
      </c>
      <c r="B122" s="18" t="s">
        <v>38</v>
      </c>
      <c r="C122" s="19" t="s">
        <v>248</v>
      </c>
      <c r="D122" s="19" t="s">
        <v>279</v>
      </c>
      <c r="E122" s="18" t="s">
        <v>280</v>
      </c>
      <c r="F122" s="20">
        <v>0</v>
      </c>
      <c r="H122" s="20">
        <v>0</v>
      </c>
      <c r="I122" s="20">
        <v>0</v>
      </c>
      <c r="J122" s="20">
        <v>0</v>
      </c>
      <c r="K122" s="41">
        <v>0</v>
      </c>
      <c r="M122" s="20">
        <v>0</v>
      </c>
      <c r="N122" s="27" t="s">
        <v>2729</v>
      </c>
      <c r="O122" s="28">
        <v>0</v>
      </c>
    </row>
    <row r="123" spans="1:16" outlineLevel="2">
      <c r="A123" s="15" t="s">
        <v>1945</v>
      </c>
      <c r="B123" s="18" t="s">
        <v>38</v>
      </c>
      <c r="C123" s="19" t="s">
        <v>248</v>
      </c>
      <c r="D123" s="19" t="s">
        <v>281</v>
      </c>
      <c r="E123" s="18" t="s">
        <v>282</v>
      </c>
      <c r="F123" s="20">
        <v>0</v>
      </c>
      <c r="H123" s="20">
        <v>0</v>
      </c>
      <c r="I123" s="20">
        <v>0</v>
      </c>
      <c r="J123" s="20">
        <v>0</v>
      </c>
      <c r="K123" s="41">
        <v>0</v>
      </c>
      <c r="M123" s="20">
        <v>0</v>
      </c>
      <c r="N123" s="27" t="s">
        <v>2729</v>
      </c>
      <c r="O123" s="28">
        <v>0</v>
      </c>
    </row>
    <row r="124" spans="1:16" outlineLevel="2">
      <c r="A124" s="15" t="s">
        <v>1946</v>
      </c>
      <c r="B124" s="18" t="s">
        <v>38</v>
      </c>
      <c r="C124" s="19" t="s">
        <v>248</v>
      </c>
      <c r="D124" s="19" t="s">
        <v>283</v>
      </c>
      <c r="E124" s="18" t="s">
        <v>284</v>
      </c>
      <c r="F124" s="20">
        <v>0</v>
      </c>
      <c r="H124" s="20">
        <v>0</v>
      </c>
      <c r="I124" s="20">
        <v>0</v>
      </c>
      <c r="J124" s="20">
        <v>0</v>
      </c>
      <c r="K124" s="41">
        <v>0</v>
      </c>
      <c r="M124" s="20">
        <v>0</v>
      </c>
      <c r="N124" s="27" t="s">
        <v>2729</v>
      </c>
      <c r="O124" s="28">
        <v>0</v>
      </c>
    </row>
    <row r="125" spans="1:16" outlineLevel="2">
      <c r="A125" s="15" t="s">
        <v>1947</v>
      </c>
      <c r="B125" s="18" t="s">
        <v>38</v>
      </c>
      <c r="C125" s="19" t="s">
        <v>248</v>
      </c>
      <c r="D125" s="19" t="s">
        <v>285</v>
      </c>
      <c r="E125" s="18" t="s">
        <v>286</v>
      </c>
      <c r="F125" s="20">
        <v>0</v>
      </c>
      <c r="H125" s="20">
        <v>0</v>
      </c>
      <c r="I125" s="20">
        <v>0</v>
      </c>
      <c r="J125" s="20">
        <v>0</v>
      </c>
      <c r="K125" s="41">
        <v>0</v>
      </c>
      <c r="M125" s="20">
        <v>0</v>
      </c>
      <c r="N125" s="27" t="s">
        <v>2729</v>
      </c>
      <c r="O125" s="28">
        <v>0</v>
      </c>
    </row>
    <row r="126" spans="1:16" s="73" customFormat="1" outlineLevel="2">
      <c r="A126" s="67" t="s">
        <v>1948</v>
      </c>
      <c r="B126" s="68" t="s">
        <v>38</v>
      </c>
      <c r="C126" s="68" t="s">
        <v>248</v>
      </c>
      <c r="D126" s="68" t="s">
        <v>287</v>
      </c>
      <c r="E126" s="68" t="s">
        <v>288</v>
      </c>
      <c r="F126" s="69">
        <v>66450</v>
      </c>
      <c r="G126" s="69"/>
      <c r="H126" s="69">
        <v>0</v>
      </c>
      <c r="I126" s="69">
        <v>66450</v>
      </c>
      <c r="J126" s="69">
        <v>0</v>
      </c>
      <c r="K126" s="69">
        <v>66450</v>
      </c>
      <c r="L126" s="69"/>
      <c r="M126" s="69">
        <v>0</v>
      </c>
      <c r="N126" s="70" t="s">
        <v>2729</v>
      </c>
      <c r="O126" s="71">
        <v>66450</v>
      </c>
      <c r="P126" s="72"/>
    </row>
    <row r="127" spans="1:16" outlineLevel="2">
      <c r="A127" s="15" t="s">
        <v>1949</v>
      </c>
      <c r="B127" s="18" t="s">
        <v>38</v>
      </c>
      <c r="C127" s="19" t="s">
        <v>248</v>
      </c>
      <c r="D127" s="19" t="s">
        <v>289</v>
      </c>
      <c r="E127" s="18" t="s">
        <v>290</v>
      </c>
      <c r="F127" s="20">
        <v>0</v>
      </c>
      <c r="H127" s="20">
        <v>0</v>
      </c>
      <c r="I127" s="20">
        <v>0</v>
      </c>
      <c r="J127" s="20">
        <v>0</v>
      </c>
      <c r="K127" s="41">
        <v>0</v>
      </c>
      <c r="M127" s="20">
        <v>0</v>
      </c>
      <c r="N127" s="27" t="s">
        <v>2729</v>
      </c>
      <c r="O127" s="28">
        <v>0</v>
      </c>
    </row>
    <row r="128" spans="1:16" outlineLevel="2">
      <c r="A128" s="15" t="s">
        <v>1950</v>
      </c>
      <c r="B128" s="18" t="s">
        <v>38</v>
      </c>
      <c r="C128" s="19" t="s">
        <v>248</v>
      </c>
      <c r="D128" s="19" t="s">
        <v>291</v>
      </c>
      <c r="E128" s="18" t="s">
        <v>292</v>
      </c>
      <c r="F128" s="52">
        <v>44223</v>
      </c>
      <c r="H128" s="20">
        <v>0</v>
      </c>
      <c r="I128" s="52">
        <v>44223</v>
      </c>
      <c r="J128" s="20">
        <v>0</v>
      </c>
      <c r="K128" s="52">
        <v>44223</v>
      </c>
      <c r="M128" s="20">
        <v>1234</v>
      </c>
      <c r="N128" s="27">
        <v>34.837000000000003</v>
      </c>
      <c r="O128" s="28">
        <v>42989</v>
      </c>
    </row>
    <row r="129" spans="1:16" outlineLevel="2">
      <c r="A129" s="15" t="s">
        <v>2731</v>
      </c>
      <c r="B129" s="18" t="s">
        <v>38</v>
      </c>
      <c r="C129" s="19" t="s">
        <v>248</v>
      </c>
      <c r="D129" s="19" t="s">
        <v>430</v>
      </c>
      <c r="E129" s="18" t="s">
        <v>431</v>
      </c>
      <c r="F129" s="20">
        <v>0</v>
      </c>
      <c r="H129" s="20">
        <v>0</v>
      </c>
      <c r="I129" s="20">
        <v>0</v>
      </c>
      <c r="J129" s="20">
        <v>0</v>
      </c>
      <c r="K129" s="41">
        <v>0</v>
      </c>
      <c r="M129" s="20">
        <v>0</v>
      </c>
      <c r="N129" s="27" t="s">
        <v>2729</v>
      </c>
      <c r="O129" s="28">
        <v>0</v>
      </c>
    </row>
    <row r="130" spans="1:16" outlineLevel="2">
      <c r="A130" s="15" t="s">
        <v>1952</v>
      </c>
      <c r="B130" s="18" t="s">
        <v>38</v>
      </c>
      <c r="C130" s="19" t="s">
        <v>248</v>
      </c>
      <c r="D130" s="19" t="s">
        <v>295</v>
      </c>
      <c r="E130" s="18" t="s">
        <v>296</v>
      </c>
      <c r="F130" s="20">
        <v>0</v>
      </c>
      <c r="H130" s="20">
        <v>0</v>
      </c>
      <c r="I130" s="20">
        <v>0</v>
      </c>
      <c r="J130" s="20">
        <v>0</v>
      </c>
      <c r="K130" s="51">
        <v>0</v>
      </c>
      <c r="M130" s="20">
        <v>0</v>
      </c>
      <c r="N130" s="27" t="s">
        <v>2729</v>
      </c>
      <c r="O130" s="28">
        <v>0</v>
      </c>
    </row>
    <row r="131" spans="1:16" outlineLevel="2">
      <c r="A131" s="15" t="s">
        <v>1955</v>
      </c>
      <c r="B131" s="18" t="s">
        <v>38</v>
      </c>
      <c r="C131" s="19" t="s">
        <v>248</v>
      </c>
      <c r="D131" s="19" t="s">
        <v>301</v>
      </c>
      <c r="E131" s="18" t="s">
        <v>302</v>
      </c>
      <c r="F131" s="20">
        <v>0</v>
      </c>
      <c r="H131" s="20">
        <v>0</v>
      </c>
      <c r="I131" s="20">
        <v>0</v>
      </c>
      <c r="J131" s="20">
        <v>0</v>
      </c>
      <c r="K131" s="51">
        <v>0</v>
      </c>
      <c r="M131" s="20">
        <v>0</v>
      </c>
      <c r="N131" s="27" t="s">
        <v>2729</v>
      </c>
      <c r="O131" s="28">
        <v>0</v>
      </c>
    </row>
    <row r="132" spans="1:16" outlineLevel="2">
      <c r="A132" s="15" t="s">
        <v>1956</v>
      </c>
      <c r="B132" s="18" t="s">
        <v>38</v>
      </c>
      <c r="C132" s="19" t="s">
        <v>248</v>
      </c>
      <c r="D132" s="19" t="s">
        <v>303</v>
      </c>
      <c r="E132" s="18" t="s">
        <v>304</v>
      </c>
      <c r="F132" s="20">
        <v>0</v>
      </c>
      <c r="H132" s="20">
        <v>0</v>
      </c>
      <c r="I132" s="20">
        <v>0</v>
      </c>
      <c r="J132" s="20">
        <v>0</v>
      </c>
      <c r="K132" s="51">
        <v>0</v>
      </c>
      <c r="M132" s="20">
        <v>0</v>
      </c>
      <c r="N132" s="27" t="s">
        <v>2729</v>
      </c>
      <c r="O132" s="28">
        <v>0</v>
      </c>
    </row>
    <row r="133" spans="1:16" outlineLevel="2">
      <c r="A133" s="15" t="s">
        <v>1957</v>
      </c>
      <c r="B133" s="18" t="s">
        <v>38</v>
      </c>
      <c r="C133" s="19" t="s">
        <v>248</v>
      </c>
      <c r="D133" s="19" t="s">
        <v>305</v>
      </c>
      <c r="E133" s="18" t="s">
        <v>306</v>
      </c>
      <c r="F133" s="20">
        <v>0</v>
      </c>
      <c r="H133" s="20">
        <v>0</v>
      </c>
      <c r="I133" s="20">
        <v>0</v>
      </c>
      <c r="J133" s="20">
        <v>0</v>
      </c>
      <c r="K133" s="51">
        <v>0</v>
      </c>
      <c r="M133" s="20">
        <v>0</v>
      </c>
      <c r="N133" s="27" t="s">
        <v>2729</v>
      </c>
      <c r="O133" s="28">
        <v>0</v>
      </c>
    </row>
    <row r="134" spans="1:16" outlineLevel="2">
      <c r="A134" s="15" t="s">
        <v>1958</v>
      </c>
      <c r="B134" s="18" t="s">
        <v>38</v>
      </c>
      <c r="C134" s="19" t="s">
        <v>248</v>
      </c>
      <c r="D134" s="19" t="s">
        <v>307</v>
      </c>
      <c r="E134" s="18" t="s">
        <v>308</v>
      </c>
      <c r="F134" s="20">
        <v>0</v>
      </c>
      <c r="H134" s="20">
        <v>0</v>
      </c>
      <c r="I134" s="20">
        <v>0</v>
      </c>
      <c r="J134" s="20">
        <v>0</v>
      </c>
      <c r="K134" s="51">
        <v>0</v>
      </c>
      <c r="M134" s="20">
        <v>0</v>
      </c>
      <c r="N134" s="27" t="s">
        <v>2729</v>
      </c>
      <c r="O134" s="28">
        <v>0</v>
      </c>
    </row>
    <row r="135" spans="1:16" outlineLevel="2">
      <c r="A135" s="15" t="s">
        <v>1959</v>
      </c>
      <c r="B135" s="18" t="s">
        <v>38</v>
      </c>
      <c r="C135" s="19" t="s">
        <v>248</v>
      </c>
      <c r="D135" s="19" t="s">
        <v>309</v>
      </c>
      <c r="E135" s="18" t="s">
        <v>310</v>
      </c>
      <c r="F135" s="52">
        <v>593210</v>
      </c>
      <c r="H135" s="20">
        <v>0</v>
      </c>
      <c r="I135" s="52">
        <v>593210</v>
      </c>
      <c r="J135" s="20">
        <v>0</v>
      </c>
      <c r="K135" s="52">
        <v>593210</v>
      </c>
      <c r="M135" s="20">
        <v>808213</v>
      </c>
      <c r="N135" s="27">
        <v>-0.26600000000000001</v>
      </c>
      <c r="O135" s="28">
        <v>-215003</v>
      </c>
    </row>
    <row r="136" spans="1:16" outlineLevel="2">
      <c r="A136" s="15" t="s">
        <v>1960</v>
      </c>
      <c r="B136" s="18" t="s">
        <v>38</v>
      </c>
      <c r="C136" s="19" t="s">
        <v>248</v>
      </c>
      <c r="D136" s="19" t="s">
        <v>311</v>
      </c>
      <c r="E136" s="18" t="s">
        <v>312</v>
      </c>
      <c r="F136" s="20">
        <v>0</v>
      </c>
      <c r="H136" s="20">
        <v>0</v>
      </c>
      <c r="I136" s="20">
        <v>0</v>
      </c>
      <c r="J136" s="20">
        <v>0</v>
      </c>
      <c r="K136" s="51">
        <v>0</v>
      </c>
      <c r="M136" s="20">
        <v>0</v>
      </c>
      <c r="N136" s="27" t="s">
        <v>2729</v>
      </c>
      <c r="O136" s="28">
        <v>0</v>
      </c>
    </row>
    <row r="137" spans="1:16" outlineLevel="2">
      <c r="A137" s="15" t="s">
        <v>1961</v>
      </c>
      <c r="B137" s="18" t="s">
        <v>38</v>
      </c>
      <c r="C137" s="19" t="s">
        <v>248</v>
      </c>
      <c r="D137" s="19" t="s">
        <v>313</v>
      </c>
      <c r="E137" s="18" t="s">
        <v>314</v>
      </c>
      <c r="F137" s="20">
        <v>0</v>
      </c>
      <c r="H137" s="20">
        <v>0</v>
      </c>
      <c r="I137" s="20">
        <v>0</v>
      </c>
      <c r="J137" s="20">
        <v>0</v>
      </c>
      <c r="K137" s="51">
        <v>0</v>
      </c>
      <c r="M137" s="20">
        <v>0</v>
      </c>
      <c r="N137" s="27" t="s">
        <v>2729</v>
      </c>
      <c r="O137" s="28">
        <v>0</v>
      </c>
    </row>
    <row r="138" spans="1:16" outlineLevel="2">
      <c r="A138" s="15" t="s">
        <v>1962</v>
      </c>
      <c r="B138" s="18" t="s">
        <v>38</v>
      </c>
      <c r="C138" s="19" t="s">
        <v>248</v>
      </c>
      <c r="D138" s="19" t="s">
        <v>315</v>
      </c>
      <c r="E138" s="18" t="s">
        <v>316</v>
      </c>
      <c r="F138" s="20">
        <v>0</v>
      </c>
      <c r="H138" s="20">
        <v>0</v>
      </c>
      <c r="I138" s="20">
        <v>0</v>
      </c>
      <c r="J138" s="20">
        <v>0</v>
      </c>
      <c r="K138" s="51">
        <v>0</v>
      </c>
      <c r="M138" s="20">
        <v>0</v>
      </c>
      <c r="N138" s="27" t="s">
        <v>2729</v>
      </c>
      <c r="O138" s="28">
        <v>0</v>
      </c>
    </row>
    <row r="139" spans="1:16" s="50" customFormat="1" outlineLevel="2">
      <c r="A139" s="44" t="s">
        <v>1963</v>
      </c>
      <c r="B139" s="45" t="s">
        <v>38</v>
      </c>
      <c r="C139" s="45" t="s">
        <v>248</v>
      </c>
      <c r="D139" s="45" t="s">
        <v>317</v>
      </c>
      <c r="E139" s="45" t="s">
        <v>318</v>
      </c>
      <c r="F139" s="46">
        <v>5671</v>
      </c>
      <c r="G139" s="46"/>
      <c r="H139" s="46">
        <v>0</v>
      </c>
      <c r="I139" s="46">
        <v>5671</v>
      </c>
      <c r="J139" s="46">
        <v>0</v>
      </c>
      <c r="K139" s="46">
        <v>5671</v>
      </c>
      <c r="L139" s="46"/>
      <c r="M139" s="46">
        <v>0</v>
      </c>
      <c r="N139" s="47" t="s">
        <v>2729</v>
      </c>
      <c r="O139" s="48">
        <v>5671</v>
      </c>
      <c r="P139" s="49"/>
    </row>
    <row r="140" spans="1:16" s="50" customFormat="1" outlineLevel="2">
      <c r="A140" s="44" t="s">
        <v>1964</v>
      </c>
      <c r="B140" s="45" t="s">
        <v>38</v>
      </c>
      <c r="C140" s="45" t="s">
        <v>248</v>
      </c>
      <c r="D140" s="45" t="s">
        <v>319</v>
      </c>
      <c r="E140" s="45" t="s">
        <v>320</v>
      </c>
      <c r="F140" s="46">
        <v>0</v>
      </c>
      <c r="G140" s="46"/>
      <c r="H140" s="46">
        <v>0</v>
      </c>
      <c r="I140" s="46">
        <v>0</v>
      </c>
      <c r="J140" s="46">
        <v>0</v>
      </c>
      <c r="K140" s="46">
        <v>0</v>
      </c>
      <c r="L140" s="46"/>
      <c r="M140" s="46">
        <v>0</v>
      </c>
      <c r="N140" s="47" t="s">
        <v>2729</v>
      </c>
      <c r="O140" s="48">
        <v>0</v>
      </c>
      <c r="P140" s="49"/>
    </row>
    <row r="141" spans="1:16" outlineLevel="2">
      <c r="A141" s="15" t="s">
        <v>1965</v>
      </c>
      <c r="B141" s="18" t="s">
        <v>38</v>
      </c>
      <c r="C141" s="19" t="s">
        <v>248</v>
      </c>
      <c r="D141" s="19" t="s">
        <v>321</v>
      </c>
      <c r="E141" s="18" t="s">
        <v>322</v>
      </c>
      <c r="F141" s="20">
        <v>0</v>
      </c>
      <c r="H141" s="20">
        <v>0</v>
      </c>
      <c r="I141" s="20">
        <v>0</v>
      </c>
      <c r="J141" s="20">
        <v>0</v>
      </c>
      <c r="K141" s="51">
        <v>0</v>
      </c>
      <c r="M141" s="20">
        <v>0</v>
      </c>
      <c r="N141" s="27" t="s">
        <v>2729</v>
      </c>
      <c r="O141" s="28">
        <v>0</v>
      </c>
    </row>
    <row r="142" spans="1:16" outlineLevel="2">
      <c r="A142" s="15" t="s">
        <v>1966</v>
      </c>
      <c r="B142" s="18" t="s">
        <v>38</v>
      </c>
      <c r="C142" s="19" t="s">
        <v>248</v>
      </c>
      <c r="D142" s="19" t="s">
        <v>323</v>
      </c>
      <c r="E142" s="18" t="s">
        <v>324</v>
      </c>
      <c r="F142" s="20">
        <v>0</v>
      </c>
      <c r="H142" s="20">
        <v>0</v>
      </c>
      <c r="I142" s="20">
        <v>0</v>
      </c>
      <c r="J142" s="20">
        <v>0</v>
      </c>
      <c r="K142" s="51">
        <v>0</v>
      </c>
      <c r="M142" s="20">
        <v>0</v>
      </c>
      <c r="N142" s="27" t="s">
        <v>2729</v>
      </c>
      <c r="O142" s="28">
        <v>0</v>
      </c>
    </row>
    <row r="143" spans="1:16" outlineLevel="2">
      <c r="A143" s="15" t="s">
        <v>1967</v>
      </c>
      <c r="B143" s="18" t="s">
        <v>38</v>
      </c>
      <c r="C143" s="19" t="s">
        <v>248</v>
      </c>
      <c r="D143" s="19" t="s">
        <v>325</v>
      </c>
      <c r="E143" s="18" t="s">
        <v>326</v>
      </c>
      <c r="F143" s="20">
        <v>0</v>
      </c>
      <c r="H143" s="20">
        <v>0</v>
      </c>
      <c r="I143" s="20">
        <v>0</v>
      </c>
      <c r="J143" s="20">
        <v>0</v>
      </c>
      <c r="K143" s="51">
        <v>0</v>
      </c>
      <c r="M143" s="20">
        <v>0</v>
      </c>
      <c r="N143" s="27" t="s">
        <v>2729</v>
      </c>
      <c r="O143" s="28">
        <v>0</v>
      </c>
    </row>
    <row r="144" spans="1:16" outlineLevel="2">
      <c r="A144" s="15" t="s">
        <v>1968</v>
      </c>
      <c r="B144" s="18" t="s">
        <v>38</v>
      </c>
      <c r="C144" s="19" t="s">
        <v>248</v>
      </c>
      <c r="D144" s="19" t="s">
        <v>327</v>
      </c>
      <c r="E144" s="18" t="s">
        <v>328</v>
      </c>
      <c r="F144" s="20">
        <v>0</v>
      </c>
      <c r="H144" s="20">
        <v>0</v>
      </c>
      <c r="I144" s="20">
        <v>0</v>
      </c>
      <c r="J144" s="20">
        <v>0</v>
      </c>
      <c r="K144" s="51">
        <v>0</v>
      </c>
      <c r="M144" s="20">
        <v>0</v>
      </c>
      <c r="N144" s="27" t="s">
        <v>2729</v>
      </c>
      <c r="O144" s="28">
        <v>0</v>
      </c>
    </row>
    <row r="145" spans="1:16" outlineLevel="2">
      <c r="A145" s="15" t="s">
        <v>1969</v>
      </c>
      <c r="B145" s="18" t="s">
        <v>38</v>
      </c>
      <c r="C145" s="19" t="s">
        <v>248</v>
      </c>
      <c r="D145" s="19" t="s">
        <v>329</v>
      </c>
      <c r="E145" s="18" t="s">
        <v>330</v>
      </c>
      <c r="F145" s="52">
        <v>1078</v>
      </c>
      <c r="H145" s="20">
        <v>0</v>
      </c>
      <c r="I145" s="52">
        <v>1078</v>
      </c>
      <c r="J145" s="20">
        <v>0</v>
      </c>
      <c r="K145" s="51">
        <v>1078</v>
      </c>
      <c r="M145" s="20">
        <v>1078</v>
      </c>
      <c r="N145" s="27">
        <v>0</v>
      </c>
      <c r="O145" s="28">
        <v>0</v>
      </c>
    </row>
    <row r="146" spans="1:16" outlineLevel="2">
      <c r="A146" s="15" t="s">
        <v>1970</v>
      </c>
      <c r="B146" s="18" t="s">
        <v>38</v>
      </c>
      <c r="C146" s="19" t="s">
        <v>248</v>
      </c>
      <c r="D146" s="19" t="s">
        <v>331</v>
      </c>
      <c r="E146" s="18" t="s">
        <v>332</v>
      </c>
      <c r="F146" s="20">
        <v>0</v>
      </c>
      <c r="H146" s="20">
        <v>0</v>
      </c>
      <c r="I146" s="20">
        <v>0</v>
      </c>
      <c r="J146" s="20">
        <v>0</v>
      </c>
      <c r="K146" s="51">
        <v>0</v>
      </c>
      <c r="M146" s="20">
        <v>0</v>
      </c>
      <c r="N146" s="27" t="s">
        <v>2729</v>
      </c>
      <c r="O146" s="28">
        <v>0</v>
      </c>
    </row>
    <row r="147" spans="1:16" outlineLevel="2">
      <c r="A147" s="15" t="s">
        <v>1971</v>
      </c>
      <c r="B147" s="18" t="s">
        <v>38</v>
      </c>
      <c r="C147" s="19" t="s">
        <v>248</v>
      </c>
      <c r="D147" s="19" t="s">
        <v>333</v>
      </c>
      <c r="E147" s="18" t="s">
        <v>334</v>
      </c>
      <c r="F147" s="20">
        <v>0</v>
      </c>
      <c r="H147" s="20">
        <v>0</v>
      </c>
      <c r="I147" s="20">
        <v>0</v>
      </c>
      <c r="J147" s="20">
        <v>0</v>
      </c>
      <c r="K147" s="51">
        <v>0</v>
      </c>
      <c r="M147" s="20">
        <v>0</v>
      </c>
      <c r="N147" s="27" t="s">
        <v>2729</v>
      </c>
      <c r="O147" s="28">
        <v>0</v>
      </c>
    </row>
    <row r="148" spans="1:16" outlineLevel="2">
      <c r="A148" s="15" t="s">
        <v>1972</v>
      </c>
      <c r="B148" s="18" t="s">
        <v>38</v>
      </c>
      <c r="C148" s="19" t="s">
        <v>248</v>
      </c>
      <c r="D148" s="19" t="s">
        <v>335</v>
      </c>
      <c r="E148" s="18" t="s">
        <v>336</v>
      </c>
      <c r="F148" s="20">
        <v>0</v>
      </c>
      <c r="H148" s="20">
        <v>0</v>
      </c>
      <c r="I148" s="20">
        <v>0</v>
      </c>
      <c r="J148" s="20">
        <v>0</v>
      </c>
      <c r="K148" s="51">
        <v>0</v>
      </c>
      <c r="M148" s="20">
        <v>0</v>
      </c>
      <c r="N148" s="27" t="s">
        <v>2729</v>
      </c>
      <c r="O148" s="28">
        <v>0</v>
      </c>
    </row>
    <row r="149" spans="1:16" outlineLevel="2">
      <c r="A149" s="15" t="s">
        <v>1973</v>
      </c>
      <c r="B149" s="18" t="s">
        <v>38</v>
      </c>
      <c r="C149" s="19" t="s">
        <v>248</v>
      </c>
      <c r="D149" s="19" t="s">
        <v>337</v>
      </c>
      <c r="E149" s="18" t="s">
        <v>338</v>
      </c>
      <c r="F149" s="20">
        <v>0</v>
      </c>
      <c r="H149" s="20">
        <v>0</v>
      </c>
      <c r="I149" s="20">
        <v>0</v>
      </c>
      <c r="J149" s="20">
        <v>0</v>
      </c>
      <c r="K149" s="51">
        <v>0</v>
      </c>
      <c r="M149" s="20">
        <v>0</v>
      </c>
      <c r="N149" s="27" t="s">
        <v>2729</v>
      </c>
      <c r="O149" s="28">
        <v>0</v>
      </c>
    </row>
    <row r="150" spans="1:16" outlineLevel="2">
      <c r="A150" s="15" t="s">
        <v>1974</v>
      </c>
      <c r="B150" s="18" t="s">
        <v>38</v>
      </c>
      <c r="C150" s="19" t="s">
        <v>248</v>
      </c>
      <c r="D150" s="19" t="s">
        <v>339</v>
      </c>
      <c r="E150" s="18" t="s">
        <v>340</v>
      </c>
      <c r="F150" s="52">
        <v>684</v>
      </c>
      <c r="H150" s="20">
        <v>0</v>
      </c>
      <c r="I150" s="52">
        <v>684</v>
      </c>
      <c r="J150" s="20">
        <v>0</v>
      </c>
      <c r="K150" s="52">
        <v>684</v>
      </c>
      <c r="M150" s="20">
        <v>58239</v>
      </c>
      <c r="N150" s="27">
        <v>-0.98799999999999999</v>
      </c>
      <c r="O150" s="28">
        <v>-57555</v>
      </c>
    </row>
    <row r="151" spans="1:16" s="73" customFormat="1" outlineLevel="2">
      <c r="A151" s="67" t="s">
        <v>1975</v>
      </c>
      <c r="B151" s="68" t="s">
        <v>38</v>
      </c>
      <c r="C151" s="68" t="s">
        <v>248</v>
      </c>
      <c r="D151" s="68" t="s">
        <v>341</v>
      </c>
      <c r="E151" s="68" t="s">
        <v>342</v>
      </c>
      <c r="F151" s="69">
        <v>190521</v>
      </c>
      <c r="G151" s="69"/>
      <c r="H151" s="69">
        <v>0</v>
      </c>
      <c r="I151" s="69">
        <v>190521</v>
      </c>
      <c r="J151" s="69">
        <v>0</v>
      </c>
      <c r="K151" s="69">
        <v>190521</v>
      </c>
      <c r="L151" s="69"/>
      <c r="M151" s="69">
        <v>0</v>
      </c>
      <c r="N151" s="70" t="s">
        <v>2729</v>
      </c>
      <c r="O151" s="71">
        <v>190521</v>
      </c>
      <c r="P151" s="72"/>
    </row>
    <row r="152" spans="1:16" s="60" customFormat="1" outlineLevel="2">
      <c r="A152" s="53" t="s">
        <v>1976</v>
      </c>
      <c r="B152" s="54" t="s">
        <v>38</v>
      </c>
      <c r="C152" s="54" t="s">
        <v>248</v>
      </c>
      <c r="D152" s="54" t="s">
        <v>343</v>
      </c>
      <c r="E152" s="54" t="s">
        <v>344</v>
      </c>
      <c r="F152" s="55">
        <v>75265</v>
      </c>
      <c r="G152" s="55"/>
      <c r="H152" s="55">
        <v>0</v>
      </c>
      <c r="I152" s="55">
        <v>75265</v>
      </c>
      <c r="J152" s="55">
        <v>0</v>
      </c>
      <c r="K152" s="55">
        <v>75265</v>
      </c>
      <c r="L152" s="55"/>
      <c r="M152" s="55">
        <v>0</v>
      </c>
      <c r="N152" s="57" t="s">
        <v>2729</v>
      </c>
      <c r="O152" s="58">
        <v>75265</v>
      </c>
      <c r="P152" s="59"/>
    </row>
    <row r="153" spans="1:16" ht="13.5" outlineLevel="1" thickBot="1">
      <c r="A153" s="15" t="s">
        <v>1977</v>
      </c>
      <c r="C153" s="19" t="s">
        <v>248</v>
      </c>
      <c r="E153" s="21" t="s">
        <v>1768</v>
      </c>
      <c r="F153" s="42">
        <v>1975940</v>
      </c>
      <c r="G153" s="22"/>
      <c r="H153" s="22">
        <v>0</v>
      </c>
      <c r="I153" s="42">
        <v>1975940</v>
      </c>
      <c r="J153" s="22">
        <v>0</v>
      </c>
      <c r="K153" s="42">
        <v>1975940</v>
      </c>
      <c r="L153" s="22"/>
      <c r="M153" s="22">
        <v>2466602</v>
      </c>
      <c r="N153" s="27">
        <v>-0.19900000000000001</v>
      </c>
      <c r="O153" s="28">
        <v>-490662</v>
      </c>
    </row>
    <row r="154" spans="1:16" ht="13.5" outlineLevel="2" thickTop="1">
      <c r="A154" s="15" t="s">
        <v>38</v>
      </c>
      <c r="C154" s="19" t="s">
        <v>345</v>
      </c>
      <c r="N154" s="27" t="s">
        <v>2729</v>
      </c>
      <c r="O154" s="28" t="s">
        <v>2729</v>
      </c>
    </row>
    <row r="155" spans="1:16" outlineLevel="2">
      <c r="A155" s="15" t="s">
        <v>1978</v>
      </c>
      <c r="B155" s="18" t="s">
        <v>38</v>
      </c>
      <c r="C155" s="19" t="s">
        <v>345</v>
      </c>
      <c r="D155" s="19" t="s">
        <v>346</v>
      </c>
      <c r="E155" s="18" t="s">
        <v>347</v>
      </c>
      <c r="F155" s="20">
        <v>0</v>
      </c>
      <c r="H155" s="20">
        <v>0</v>
      </c>
      <c r="I155" s="20">
        <v>0</v>
      </c>
      <c r="J155" s="20">
        <v>0</v>
      </c>
      <c r="K155" s="32">
        <v>0</v>
      </c>
      <c r="M155" s="20">
        <v>0</v>
      </c>
      <c r="N155" s="27" t="s">
        <v>2729</v>
      </c>
      <c r="O155" s="28">
        <v>0</v>
      </c>
    </row>
    <row r="156" spans="1:16" outlineLevel="2">
      <c r="A156" s="15" t="s">
        <v>1979</v>
      </c>
      <c r="B156" s="18" t="s">
        <v>38</v>
      </c>
      <c r="C156" s="19" t="s">
        <v>345</v>
      </c>
      <c r="D156" s="19" t="s">
        <v>348</v>
      </c>
      <c r="E156" s="18" t="s">
        <v>349</v>
      </c>
      <c r="F156" s="20">
        <v>0</v>
      </c>
      <c r="H156" s="20">
        <v>0</v>
      </c>
      <c r="I156" s="20">
        <v>0</v>
      </c>
      <c r="J156" s="20">
        <v>0</v>
      </c>
      <c r="K156" s="32">
        <v>0</v>
      </c>
      <c r="M156" s="20">
        <v>0</v>
      </c>
      <c r="N156" s="27" t="s">
        <v>2729</v>
      </c>
      <c r="O156" s="28">
        <v>0</v>
      </c>
    </row>
    <row r="157" spans="1:16" outlineLevel="2">
      <c r="A157" s="15" t="s">
        <v>1980</v>
      </c>
      <c r="B157" s="18" t="s">
        <v>38</v>
      </c>
      <c r="C157" s="19" t="s">
        <v>345</v>
      </c>
      <c r="D157" s="19" t="s">
        <v>350</v>
      </c>
      <c r="E157" s="18" t="s">
        <v>351</v>
      </c>
      <c r="F157" s="20">
        <v>0</v>
      </c>
      <c r="H157" s="20">
        <v>0</v>
      </c>
      <c r="I157" s="20">
        <v>0</v>
      </c>
      <c r="J157" s="20">
        <v>0</v>
      </c>
      <c r="K157" s="32">
        <v>0</v>
      </c>
      <c r="M157" s="20">
        <v>0</v>
      </c>
      <c r="N157" s="27" t="s">
        <v>2729</v>
      </c>
      <c r="O157" s="28">
        <v>0</v>
      </c>
    </row>
    <row r="158" spans="1:16" ht="13.5" outlineLevel="1" thickBot="1">
      <c r="A158" s="15" t="s">
        <v>1981</v>
      </c>
      <c r="C158" s="19" t="s">
        <v>345</v>
      </c>
      <c r="E158" s="21" t="s">
        <v>1769</v>
      </c>
      <c r="F158" s="22">
        <v>0</v>
      </c>
      <c r="G158" s="22"/>
      <c r="H158" s="22">
        <v>0</v>
      </c>
      <c r="I158" s="22">
        <v>0</v>
      </c>
      <c r="J158" s="22">
        <v>0</v>
      </c>
      <c r="K158" s="74">
        <v>0</v>
      </c>
      <c r="L158" s="22"/>
      <c r="M158" s="22">
        <v>0</v>
      </c>
      <c r="N158" s="27" t="s">
        <v>2729</v>
      </c>
      <c r="O158" s="28">
        <v>0</v>
      </c>
    </row>
    <row r="159" spans="1:16" ht="13.5" outlineLevel="2" thickTop="1">
      <c r="A159" s="15" t="s">
        <v>38</v>
      </c>
      <c r="C159" s="19" t="s">
        <v>352</v>
      </c>
      <c r="N159" s="27" t="s">
        <v>2729</v>
      </c>
      <c r="O159" s="28" t="s">
        <v>2729</v>
      </c>
    </row>
    <row r="160" spans="1:16" outlineLevel="2">
      <c r="A160" s="15" t="s">
        <v>1982</v>
      </c>
      <c r="B160" s="18" t="s">
        <v>38</v>
      </c>
      <c r="C160" s="19" t="s">
        <v>352</v>
      </c>
      <c r="D160" s="19" t="s">
        <v>353</v>
      </c>
      <c r="E160" s="18" t="s">
        <v>354</v>
      </c>
      <c r="F160" s="20">
        <v>0</v>
      </c>
      <c r="H160" s="20">
        <v>0</v>
      </c>
      <c r="I160" s="20">
        <v>0</v>
      </c>
      <c r="J160" s="20">
        <v>0</v>
      </c>
      <c r="K160" s="75">
        <v>0</v>
      </c>
      <c r="M160" s="20">
        <v>0</v>
      </c>
      <c r="N160" s="27" t="s">
        <v>2729</v>
      </c>
      <c r="O160" s="28">
        <v>0</v>
      </c>
    </row>
    <row r="161" spans="1:16" outlineLevel="2">
      <c r="A161" s="15" t="s">
        <v>1983</v>
      </c>
      <c r="B161" s="18" t="s">
        <v>38</v>
      </c>
      <c r="C161" s="19" t="s">
        <v>352</v>
      </c>
      <c r="D161" s="19" t="s">
        <v>355</v>
      </c>
      <c r="E161" s="18" t="s">
        <v>356</v>
      </c>
      <c r="F161" s="52">
        <v>2701000</v>
      </c>
      <c r="H161" s="20">
        <v>0</v>
      </c>
      <c r="I161" s="52">
        <v>2701000</v>
      </c>
      <c r="J161" s="20">
        <v>0</v>
      </c>
      <c r="K161" s="75">
        <v>2701000</v>
      </c>
      <c r="M161" s="20">
        <v>200000</v>
      </c>
      <c r="N161" s="27">
        <v>12.505000000000001</v>
      </c>
      <c r="O161" s="28">
        <v>2501000</v>
      </c>
    </row>
    <row r="162" spans="1:16" outlineLevel="2">
      <c r="A162" s="15" t="s">
        <v>1984</v>
      </c>
      <c r="B162" s="18" t="s">
        <v>38</v>
      </c>
      <c r="C162" s="19" t="s">
        <v>352</v>
      </c>
      <c r="D162" s="19" t="s">
        <v>357</v>
      </c>
      <c r="E162" s="18" t="s">
        <v>358</v>
      </c>
      <c r="F162" s="20">
        <v>0</v>
      </c>
      <c r="H162" s="20">
        <v>0</v>
      </c>
      <c r="I162" s="20">
        <v>0</v>
      </c>
      <c r="J162" s="20">
        <v>0</v>
      </c>
      <c r="K162" s="41">
        <v>0</v>
      </c>
      <c r="M162" s="20">
        <v>0</v>
      </c>
      <c r="N162" s="27" t="s">
        <v>2729</v>
      </c>
      <c r="O162" s="28">
        <v>0</v>
      </c>
    </row>
    <row r="163" spans="1:16" outlineLevel="2">
      <c r="A163" s="15" t="s">
        <v>1985</v>
      </c>
      <c r="B163" s="18" t="s">
        <v>38</v>
      </c>
      <c r="C163" s="19" t="s">
        <v>352</v>
      </c>
      <c r="D163" s="19" t="s">
        <v>359</v>
      </c>
      <c r="E163" s="18" t="s">
        <v>360</v>
      </c>
      <c r="F163" s="52">
        <v>200000</v>
      </c>
      <c r="H163" s="20">
        <v>0</v>
      </c>
      <c r="I163" s="52">
        <v>200000</v>
      </c>
      <c r="J163" s="20">
        <v>0</v>
      </c>
      <c r="K163" s="41">
        <v>200000</v>
      </c>
      <c r="M163" s="20">
        <v>200000</v>
      </c>
      <c r="N163" s="27">
        <v>0</v>
      </c>
      <c r="O163" s="28">
        <v>0</v>
      </c>
    </row>
    <row r="164" spans="1:16" outlineLevel="2">
      <c r="A164" s="15" t="s">
        <v>1986</v>
      </c>
      <c r="B164" s="18" t="s">
        <v>38</v>
      </c>
      <c r="C164" s="19" t="s">
        <v>352</v>
      </c>
      <c r="D164" s="19" t="s">
        <v>361</v>
      </c>
      <c r="E164" s="18" t="s">
        <v>362</v>
      </c>
      <c r="F164" s="20">
        <v>0</v>
      </c>
      <c r="H164" s="20">
        <v>0</v>
      </c>
      <c r="I164" s="20">
        <v>0</v>
      </c>
      <c r="J164" s="20">
        <v>0</v>
      </c>
      <c r="K164" s="51">
        <v>0</v>
      </c>
      <c r="M164" s="20">
        <v>0</v>
      </c>
      <c r="N164" s="27" t="s">
        <v>2729</v>
      </c>
      <c r="O164" s="28">
        <v>0</v>
      </c>
    </row>
    <row r="165" spans="1:16" outlineLevel="2">
      <c r="A165" s="15" t="s">
        <v>1987</v>
      </c>
      <c r="B165" s="18" t="s">
        <v>38</v>
      </c>
      <c r="C165" s="19" t="s">
        <v>352</v>
      </c>
      <c r="D165" s="19" t="s">
        <v>363</v>
      </c>
      <c r="E165" s="18" t="s">
        <v>364</v>
      </c>
      <c r="F165" s="52">
        <v>200000</v>
      </c>
      <c r="H165" s="20">
        <v>0</v>
      </c>
      <c r="I165" s="52">
        <v>200000</v>
      </c>
      <c r="J165" s="20">
        <v>0</v>
      </c>
      <c r="K165" s="51">
        <v>200000</v>
      </c>
      <c r="M165" s="20">
        <v>200000</v>
      </c>
      <c r="N165" s="27">
        <v>0</v>
      </c>
      <c r="O165" s="28">
        <v>0</v>
      </c>
    </row>
    <row r="166" spans="1:16" outlineLevel="2">
      <c r="A166" s="15" t="s">
        <v>1988</v>
      </c>
      <c r="B166" s="18" t="s">
        <v>38</v>
      </c>
      <c r="C166" s="19" t="s">
        <v>352</v>
      </c>
      <c r="D166" s="19" t="s">
        <v>365</v>
      </c>
      <c r="E166" s="18" t="s">
        <v>366</v>
      </c>
      <c r="F166" s="52">
        <v>-100000</v>
      </c>
      <c r="H166" s="20">
        <v>0</v>
      </c>
      <c r="I166" s="52">
        <v>-100000</v>
      </c>
      <c r="J166" s="20">
        <v>0</v>
      </c>
      <c r="K166" s="51">
        <v>-100000</v>
      </c>
      <c r="M166" s="20">
        <v>-100000</v>
      </c>
      <c r="N166" s="27">
        <v>0</v>
      </c>
      <c r="O166" s="28">
        <v>0</v>
      </c>
    </row>
    <row r="167" spans="1:16" ht="13.5" outlineLevel="1" thickBot="1">
      <c r="A167" s="15" t="s">
        <v>1989</v>
      </c>
      <c r="C167" s="19" t="s">
        <v>352</v>
      </c>
      <c r="E167" s="21" t="s">
        <v>1770</v>
      </c>
      <c r="F167" s="42">
        <v>3001000</v>
      </c>
      <c r="G167" s="22"/>
      <c r="H167" s="22">
        <v>0</v>
      </c>
      <c r="I167" s="42">
        <v>3001000</v>
      </c>
      <c r="J167" s="22">
        <v>0</v>
      </c>
      <c r="K167" s="43">
        <v>3001000</v>
      </c>
      <c r="L167" s="22"/>
      <c r="M167" s="22">
        <v>500000</v>
      </c>
      <c r="N167" s="27">
        <v>5.0019999999999998</v>
      </c>
      <c r="O167" s="28">
        <v>2501000</v>
      </c>
    </row>
    <row r="168" spans="1:16" ht="13.5" outlineLevel="2" thickTop="1">
      <c r="A168" s="15" t="s">
        <v>38</v>
      </c>
      <c r="C168" s="19" t="s">
        <v>367</v>
      </c>
      <c r="N168" s="27" t="s">
        <v>2729</v>
      </c>
      <c r="O168" s="28" t="s">
        <v>2729</v>
      </c>
    </row>
    <row r="169" spans="1:16" s="50" customFormat="1" outlineLevel="2">
      <c r="A169" s="44" t="s">
        <v>1990</v>
      </c>
      <c r="B169" s="45" t="s">
        <v>38</v>
      </c>
      <c r="C169" s="45" t="s">
        <v>367</v>
      </c>
      <c r="D169" s="45" t="s">
        <v>368</v>
      </c>
      <c r="E169" s="45" t="s">
        <v>369</v>
      </c>
      <c r="F169" s="46">
        <v>0</v>
      </c>
      <c r="G169" s="46"/>
      <c r="H169" s="46">
        <v>0</v>
      </c>
      <c r="I169" s="46">
        <v>0</v>
      </c>
      <c r="J169" s="46">
        <v>0</v>
      </c>
      <c r="K169" s="46">
        <v>0</v>
      </c>
      <c r="L169" s="46"/>
      <c r="M169" s="46">
        <v>0</v>
      </c>
      <c r="N169" s="47" t="s">
        <v>2729</v>
      </c>
      <c r="O169" s="48">
        <v>0</v>
      </c>
      <c r="P169" s="49"/>
    </row>
    <row r="170" spans="1:16" s="50" customFormat="1" outlineLevel="2">
      <c r="A170" s="44" t="s">
        <v>1991</v>
      </c>
      <c r="B170" s="45" t="s">
        <v>38</v>
      </c>
      <c r="C170" s="45" t="s">
        <v>367</v>
      </c>
      <c r="D170" s="45" t="s">
        <v>370</v>
      </c>
      <c r="E170" s="45" t="s">
        <v>371</v>
      </c>
      <c r="F170" s="46">
        <v>0</v>
      </c>
      <c r="G170" s="46"/>
      <c r="H170" s="46">
        <v>0</v>
      </c>
      <c r="I170" s="46">
        <v>0</v>
      </c>
      <c r="J170" s="46">
        <v>0</v>
      </c>
      <c r="K170" s="46">
        <v>0</v>
      </c>
      <c r="L170" s="46"/>
      <c r="M170" s="46">
        <v>0</v>
      </c>
      <c r="N170" s="47" t="s">
        <v>2729</v>
      </c>
      <c r="O170" s="48">
        <v>0</v>
      </c>
      <c r="P170" s="49"/>
    </row>
    <row r="171" spans="1:16" s="50" customFormat="1" outlineLevel="2">
      <c r="A171" s="44" t="s">
        <v>1992</v>
      </c>
      <c r="B171" s="45" t="s">
        <v>38</v>
      </c>
      <c r="C171" s="45" t="s">
        <v>367</v>
      </c>
      <c r="D171" s="45" t="s">
        <v>372</v>
      </c>
      <c r="E171" s="45" t="s">
        <v>373</v>
      </c>
      <c r="F171" s="46">
        <v>0</v>
      </c>
      <c r="G171" s="46"/>
      <c r="H171" s="46">
        <v>0</v>
      </c>
      <c r="I171" s="46">
        <v>0</v>
      </c>
      <c r="J171" s="46">
        <v>0</v>
      </c>
      <c r="K171" s="46">
        <v>0</v>
      </c>
      <c r="L171" s="46"/>
      <c r="M171" s="46">
        <v>0</v>
      </c>
      <c r="N171" s="47" t="s">
        <v>2729</v>
      </c>
      <c r="O171" s="48">
        <v>0</v>
      </c>
      <c r="P171" s="49"/>
    </row>
    <row r="172" spans="1:16" s="50" customFormat="1" outlineLevel="2">
      <c r="A172" s="44" t="s">
        <v>1993</v>
      </c>
      <c r="B172" s="45" t="s">
        <v>38</v>
      </c>
      <c r="C172" s="45" t="s">
        <v>367</v>
      </c>
      <c r="D172" s="45" t="s">
        <v>374</v>
      </c>
      <c r="E172" s="45" t="s">
        <v>375</v>
      </c>
      <c r="F172" s="46">
        <v>0</v>
      </c>
      <c r="G172" s="46"/>
      <c r="H172" s="46">
        <v>0</v>
      </c>
      <c r="I172" s="46">
        <v>0</v>
      </c>
      <c r="J172" s="46">
        <v>0</v>
      </c>
      <c r="K172" s="46">
        <v>0</v>
      </c>
      <c r="L172" s="46"/>
      <c r="M172" s="46">
        <v>0</v>
      </c>
      <c r="N172" s="47" t="s">
        <v>2729</v>
      </c>
      <c r="O172" s="48">
        <v>0</v>
      </c>
      <c r="P172" s="49"/>
    </row>
    <row r="173" spans="1:16" s="50" customFormat="1" outlineLevel="2">
      <c r="A173" s="44" t="s">
        <v>1994</v>
      </c>
      <c r="B173" s="45" t="s">
        <v>38</v>
      </c>
      <c r="C173" s="45" t="s">
        <v>367</v>
      </c>
      <c r="D173" s="45" t="s">
        <v>376</v>
      </c>
      <c r="E173" s="45" t="s">
        <v>377</v>
      </c>
      <c r="F173" s="46">
        <v>0</v>
      </c>
      <c r="G173" s="46"/>
      <c r="H173" s="46">
        <v>0</v>
      </c>
      <c r="I173" s="46">
        <v>0</v>
      </c>
      <c r="J173" s="46">
        <v>0</v>
      </c>
      <c r="K173" s="46">
        <v>0</v>
      </c>
      <c r="L173" s="46"/>
      <c r="M173" s="46">
        <v>0</v>
      </c>
      <c r="N173" s="47" t="s">
        <v>2729</v>
      </c>
      <c r="O173" s="48">
        <v>0</v>
      </c>
      <c r="P173" s="49"/>
    </row>
    <row r="174" spans="1:16" s="50" customFormat="1" outlineLevel="2">
      <c r="A174" s="44" t="s">
        <v>1995</v>
      </c>
      <c r="B174" s="45" t="s">
        <v>38</v>
      </c>
      <c r="C174" s="45" t="s">
        <v>367</v>
      </c>
      <c r="D174" s="45" t="s">
        <v>378</v>
      </c>
      <c r="E174" s="45" t="s">
        <v>379</v>
      </c>
      <c r="F174" s="46">
        <v>0</v>
      </c>
      <c r="G174" s="46"/>
      <c r="H174" s="46">
        <v>0</v>
      </c>
      <c r="I174" s="46">
        <v>0</v>
      </c>
      <c r="J174" s="46">
        <v>0</v>
      </c>
      <c r="K174" s="46">
        <v>0</v>
      </c>
      <c r="L174" s="46"/>
      <c r="M174" s="46">
        <v>0</v>
      </c>
      <c r="N174" s="47" t="s">
        <v>2729</v>
      </c>
      <c r="O174" s="48">
        <v>0</v>
      </c>
      <c r="P174" s="49"/>
    </row>
    <row r="175" spans="1:16" s="50" customFormat="1" outlineLevel="2">
      <c r="A175" s="44" t="s">
        <v>1996</v>
      </c>
      <c r="B175" s="45" t="s">
        <v>38</v>
      </c>
      <c r="C175" s="45" t="s">
        <v>367</v>
      </c>
      <c r="D175" s="45" t="s">
        <v>380</v>
      </c>
      <c r="E175" s="45" t="s">
        <v>381</v>
      </c>
      <c r="F175" s="46">
        <v>0</v>
      </c>
      <c r="G175" s="46"/>
      <c r="H175" s="46">
        <v>0</v>
      </c>
      <c r="I175" s="46">
        <v>0</v>
      </c>
      <c r="J175" s="46">
        <v>0</v>
      </c>
      <c r="K175" s="46">
        <v>0</v>
      </c>
      <c r="L175" s="46"/>
      <c r="M175" s="46">
        <v>0</v>
      </c>
      <c r="N175" s="47" t="s">
        <v>2729</v>
      </c>
      <c r="O175" s="48">
        <v>0</v>
      </c>
      <c r="P175" s="49"/>
    </row>
    <row r="176" spans="1:16" s="50" customFormat="1" outlineLevel="2">
      <c r="A176" s="44" t="s">
        <v>1997</v>
      </c>
      <c r="B176" s="45" t="s">
        <v>38</v>
      </c>
      <c r="C176" s="45" t="s">
        <v>367</v>
      </c>
      <c r="D176" s="45" t="s">
        <v>382</v>
      </c>
      <c r="E176" s="45" t="s">
        <v>383</v>
      </c>
      <c r="F176" s="46">
        <v>0</v>
      </c>
      <c r="G176" s="46"/>
      <c r="H176" s="46">
        <v>0</v>
      </c>
      <c r="I176" s="46">
        <v>0</v>
      </c>
      <c r="J176" s="46">
        <v>0</v>
      </c>
      <c r="K176" s="46">
        <v>0</v>
      </c>
      <c r="L176" s="46"/>
      <c r="M176" s="46">
        <v>0</v>
      </c>
      <c r="N176" s="47" t="s">
        <v>2729</v>
      </c>
      <c r="O176" s="48">
        <v>0</v>
      </c>
      <c r="P176" s="49"/>
    </row>
    <row r="177" spans="1:16" s="50" customFormat="1" outlineLevel="2">
      <c r="A177" s="44" t="s">
        <v>1998</v>
      </c>
      <c r="B177" s="45" t="s">
        <v>38</v>
      </c>
      <c r="C177" s="45" t="s">
        <v>367</v>
      </c>
      <c r="D177" s="45" t="s">
        <v>384</v>
      </c>
      <c r="E177" s="45" t="s">
        <v>385</v>
      </c>
      <c r="F177" s="46">
        <v>0</v>
      </c>
      <c r="G177" s="46"/>
      <c r="H177" s="46">
        <v>0</v>
      </c>
      <c r="I177" s="46">
        <v>0</v>
      </c>
      <c r="J177" s="46">
        <v>0</v>
      </c>
      <c r="K177" s="46">
        <v>0</v>
      </c>
      <c r="L177" s="46"/>
      <c r="M177" s="46">
        <v>0</v>
      </c>
      <c r="N177" s="47" t="s">
        <v>2729</v>
      </c>
      <c r="O177" s="48">
        <v>0</v>
      </c>
      <c r="P177" s="49"/>
    </row>
    <row r="178" spans="1:16" s="50" customFormat="1" outlineLevel="2">
      <c r="A178" s="44" t="s">
        <v>1999</v>
      </c>
      <c r="B178" s="45" t="s">
        <v>38</v>
      </c>
      <c r="C178" s="45" t="s">
        <v>367</v>
      </c>
      <c r="D178" s="45" t="s">
        <v>386</v>
      </c>
      <c r="E178" s="45" t="s">
        <v>387</v>
      </c>
      <c r="F178" s="46">
        <v>0</v>
      </c>
      <c r="G178" s="46"/>
      <c r="H178" s="46">
        <v>0</v>
      </c>
      <c r="I178" s="46">
        <v>0</v>
      </c>
      <c r="J178" s="46">
        <v>0</v>
      </c>
      <c r="K178" s="46">
        <v>0</v>
      </c>
      <c r="L178" s="46"/>
      <c r="M178" s="46">
        <v>0</v>
      </c>
      <c r="N178" s="47" t="s">
        <v>2729</v>
      </c>
      <c r="O178" s="48">
        <v>0</v>
      </c>
      <c r="P178" s="49"/>
    </row>
    <row r="179" spans="1:16" s="50" customFormat="1" outlineLevel="2">
      <c r="A179" s="44" t="s">
        <v>2000</v>
      </c>
      <c r="B179" s="45" t="s">
        <v>38</v>
      </c>
      <c r="C179" s="45" t="s">
        <v>367</v>
      </c>
      <c r="D179" s="45" t="s">
        <v>388</v>
      </c>
      <c r="E179" s="45" t="s">
        <v>389</v>
      </c>
      <c r="F179" s="46">
        <v>0</v>
      </c>
      <c r="G179" s="46"/>
      <c r="H179" s="46">
        <v>0</v>
      </c>
      <c r="I179" s="46">
        <v>0</v>
      </c>
      <c r="J179" s="46">
        <v>0</v>
      </c>
      <c r="K179" s="46">
        <v>0</v>
      </c>
      <c r="L179" s="46"/>
      <c r="M179" s="46">
        <v>0</v>
      </c>
      <c r="N179" s="47" t="s">
        <v>2729</v>
      </c>
      <c r="O179" s="48">
        <v>0</v>
      </c>
      <c r="P179" s="49"/>
    </row>
    <row r="180" spans="1:16" outlineLevel="2">
      <c r="A180" s="15" t="s">
        <v>2003</v>
      </c>
      <c r="B180" s="18" t="s">
        <v>38</v>
      </c>
      <c r="C180" s="19" t="s">
        <v>367</v>
      </c>
      <c r="D180" s="19" t="s">
        <v>394</v>
      </c>
      <c r="E180" s="18" t="s">
        <v>395</v>
      </c>
      <c r="F180" s="52">
        <v>36001</v>
      </c>
      <c r="H180" s="20">
        <v>0</v>
      </c>
      <c r="I180" s="52">
        <v>36001</v>
      </c>
      <c r="J180" s="20">
        <v>0</v>
      </c>
      <c r="K180" s="76">
        <v>36001</v>
      </c>
      <c r="M180" s="20">
        <v>425917</v>
      </c>
      <c r="N180" s="27">
        <v>-0.91500000000000004</v>
      </c>
      <c r="O180" s="28">
        <v>-389916</v>
      </c>
    </row>
    <row r="181" spans="1:16" outlineLevel="2">
      <c r="A181" s="15" t="s">
        <v>2004</v>
      </c>
      <c r="B181" s="18" t="s">
        <v>38</v>
      </c>
      <c r="C181" s="19" t="s">
        <v>367</v>
      </c>
      <c r="D181" s="19" t="s">
        <v>396</v>
      </c>
      <c r="E181" s="18" t="s">
        <v>397</v>
      </c>
      <c r="F181" s="20">
        <v>0</v>
      </c>
      <c r="H181" s="20">
        <v>0</v>
      </c>
      <c r="I181" s="20">
        <v>0</v>
      </c>
      <c r="J181" s="20">
        <v>0</v>
      </c>
      <c r="K181" s="32">
        <v>0</v>
      </c>
      <c r="M181" s="20">
        <v>0</v>
      </c>
      <c r="N181" s="27" t="s">
        <v>2729</v>
      </c>
      <c r="O181" s="28">
        <v>0</v>
      </c>
    </row>
    <row r="182" spans="1:16" outlineLevel="2">
      <c r="A182" s="15" t="s">
        <v>2732</v>
      </c>
      <c r="B182" s="18" t="s">
        <v>38</v>
      </c>
      <c r="C182" s="19" t="s">
        <v>367</v>
      </c>
      <c r="D182" s="19" t="s">
        <v>775</v>
      </c>
      <c r="E182" s="18" t="s">
        <v>776</v>
      </c>
      <c r="F182" s="52">
        <v>-176302</v>
      </c>
      <c r="H182" s="20">
        <v>0</v>
      </c>
      <c r="I182" s="52">
        <v>-176302</v>
      </c>
      <c r="J182" s="20">
        <v>0</v>
      </c>
      <c r="K182" s="77">
        <v>-176302</v>
      </c>
      <c r="M182" s="20">
        <v>0</v>
      </c>
      <c r="N182" s="27" t="s">
        <v>2729</v>
      </c>
      <c r="O182" s="28">
        <v>-176302</v>
      </c>
    </row>
    <row r="183" spans="1:16" outlineLevel="2">
      <c r="A183" s="15" t="s">
        <v>2733</v>
      </c>
      <c r="B183" s="18" t="s">
        <v>38</v>
      </c>
      <c r="C183" s="19" t="s">
        <v>367</v>
      </c>
      <c r="D183" s="19" t="s">
        <v>777</v>
      </c>
      <c r="E183" s="18" t="s">
        <v>778</v>
      </c>
      <c r="F183" s="52">
        <v>-52871</v>
      </c>
      <c r="H183" s="20">
        <v>0</v>
      </c>
      <c r="I183" s="52">
        <v>-52871</v>
      </c>
      <c r="J183" s="20">
        <v>0</v>
      </c>
      <c r="K183" s="77">
        <v>-52871</v>
      </c>
      <c r="M183" s="20">
        <v>1</v>
      </c>
      <c r="N183" s="27">
        <v>-52872</v>
      </c>
      <c r="O183" s="28">
        <v>-52872</v>
      </c>
    </row>
    <row r="184" spans="1:16" outlineLevel="2">
      <c r="A184" s="15" t="s">
        <v>2005</v>
      </c>
      <c r="B184" s="18" t="s">
        <v>38</v>
      </c>
      <c r="C184" s="19" t="s">
        <v>367</v>
      </c>
      <c r="D184" s="19" t="s">
        <v>398</v>
      </c>
      <c r="E184" s="18" t="s">
        <v>399</v>
      </c>
      <c r="F184" s="52">
        <v>1000</v>
      </c>
      <c r="H184" s="20">
        <v>0</v>
      </c>
      <c r="I184" s="52">
        <v>1000</v>
      </c>
      <c r="J184" s="20">
        <v>0</v>
      </c>
      <c r="K184" s="76">
        <v>1000</v>
      </c>
      <c r="M184" s="20">
        <v>101000</v>
      </c>
      <c r="N184" s="27">
        <v>-0.99</v>
      </c>
      <c r="O184" s="28">
        <v>-100000</v>
      </c>
    </row>
    <row r="185" spans="1:16" outlineLevel="2">
      <c r="A185" s="15" t="s">
        <v>2006</v>
      </c>
      <c r="B185" s="18" t="s">
        <v>38</v>
      </c>
      <c r="C185" s="19" t="s">
        <v>367</v>
      </c>
      <c r="D185" s="19" t="s">
        <v>400</v>
      </c>
      <c r="E185" s="18" t="s">
        <v>401</v>
      </c>
      <c r="F185" s="20">
        <v>0</v>
      </c>
      <c r="H185" s="20">
        <v>0</v>
      </c>
      <c r="I185" s="20">
        <v>0</v>
      </c>
      <c r="J185" s="20">
        <v>0</v>
      </c>
      <c r="K185" s="32">
        <v>0</v>
      </c>
      <c r="M185" s="20">
        <v>0</v>
      </c>
      <c r="N185" s="27" t="s">
        <v>2729</v>
      </c>
      <c r="O185" s="28">
        <v>0</v>
      </c>
    </row>
    <row r="186" spans="1:16" s="50" customFormat="1" outlineLevel="2">
      <c r="A186" s="44" t="s">
        <v>2007</v>
      </c>
      <c r="B186" s="45" t="s">
        <v>38</v>
      </c>
      <c r="C186" s="45" t="s">
        <v>367</v>
      </c>
      <c r="D186" s="45" t="s">
        <v>402</v>
      </c>
      <c r="E186" s="45" t="s">
        <v>403</v>
      </c>
      <c r="F186" s="46">
        <v>0</v>
      </c>
      <c r="G186" s="46"/>
      <c r="H186" s="46">
        <v>0</v>
      </c>
      <c r="I186" s="46">
        <v>0</v>
      </c>
      <c r="J186" s="46">
        <v>0</v>
      </c>
      <c r="K186" s="46">
        <v>0</v>
      </c>
      <c r="L186" s="46"/>
      <c r="M186" s="46">
        <v>0</v>
      </c>
      <c r="N186" s="47" t="s">
        <v>2729</v>
      </c>
      <c r="O186" s="48">
        <v>0</v>
      </c>
      <c r="P186" s="49"/>
    </row>
    <row r="187" spans="1:16" s="50" customFormat="1" outlineLevel="2">
      <c r="A187" s="44" t="s">
        <v>2008</v>
      </c>
      <c r="B187" s="45" t="s">
        <v>38</v>
      </c>
      <c r="C187" s="45" t="s">
        <v>367</v>
      </c>
      <c r="D187" s="45" t="s">
        <v>404</v>
      </c>
      <c r="E187" s="45" t="s">
        <v>405</v>
      </c>
      <c r="F187" s="46">
        <v>0</v>
      </c>
      <c r="G187" s="46"/>
      <c r="H187" s="46">
        <v>0</v>
      </c>
      <c r="I187" s="46">
        <v>0</v>
      </c>
      <c r="J187" s="46">
        <v>0</v>
      </c>
      <c r="K187" s="46">
        <v>0</v>
      </c>
      <c r="L187" s="46"/>
      <c r="M187" s="46">
        <v>0</v>
      </c>
      <c r="N187" s="47" t="s">
        <v>2729</v>
      </c>
      <c r="O187" s="48">
        <v>0</v>
      </c>
      <c r="P187" s="49"/>
    </row>
    <row r="188" spans="1:16" s="50" customFormat="1" outlineLevel="2">
      <c r="A188" s="44" t="s">
        <v>2009</v>
      </c>
      <c r="B188" s="45" t="s">
        <v>38</v>
      </c>
      <c r="C188" s="45" t="s">
        <v>367</v>
      </c>
      <c r="D188" s="45" t="s">
        <v>406</v>
      </c>
      <c r="E188" s="45" t="s">
        <v>407</v>
      </c>
      <c r="F188" s="46">
        <v>0</v>
      </c>
      <c r="G188" s="46"/>
      <c r="H188" s="46">
        <v>0</v>
      </c>
      <c r="I188" s="46">
        <v>0</v>
      </c>
      <c r="J188" s="46">
        <v>0</v>
      </c>
      <c r="K188" s="46">
        <v>0</v>
      </c>
      <c r="L188" s="46"/>
      <c r="M188" s="46">
        <v>0</v>
      </c>
      <c r="N188" s="47" t="s">
        <v>2729</v>
      </c>
      <c r="O188" s="48">
        <v>0</v>
      </c>
      <c r="P188" s="49"/>
    </row>
    <row r="189" spans="1:16" s="50" customFormat="1" outlineLevel="2">
      <c r="A189" s="44" t="s">
        <v>2010</v>
      </c>
      <c r="B189" s="45" t="s">
        <v>38</v>
      </c>
      <c r="C189" s="45" t="s">
        <v>367</v>
      </c>
      <c r="D189" s="45" t="s">
        <v>408</v>
      </c>
      <c r="E189" s="45" t="s">
        <v>409</v>
      </c>
      <c r="F189" s="46">
        <v>0</v>
      </c>
      <c r="G189" s="46"/>
      <c r="H189" s="46">
        <v>0</v>
      </c>
      <c r="I189" s="46">
        <v>0</v>
      </c>
      <c r="J189" s="46">
        <v>0</v>
      </c>
      <c r="K189" s="46">
        <v>0</v>
      </c>
      <c r="L189" s="46"/>
      <c r="M189" s="46">
        <v>0</v>
      </c>
      <c r="N189" s="47" t="s">
        <v>2729</v>
      </c>
      <c r="O189" s="48">
        <v>0</v>
      </c>
      <c r="P189" s="49"/>
    </row>
    <row r="190" spans="1:16" s="50" customFormat="1" outlineLevel="2">
      <c r="A190" s="44" t="s">
        <v>2011</v>
      </c>
      <c r="B190" s="45" t="s">
        <v>38</v>
      </c>
      <c r="C190" s="45" t="s">
        <v>367</v>
      </c>
      <c r="D190" s="45" t="s">
        <v>410</v>
      </c>
      <c r="E190" s="45" t="s">
        <v>411</v>
      </c>
      <c r="F190" s="46">
        <v>0</v>
      </c>
      <c r="G190" s="46"/>
      <c r="H190" s="46">
        <v>0</v>
      </c>
      <c r="I190" s="46">
        <v>0</v>
      </c>
      <c r="J190" s="46">
        <v>0</v>
      </c>
      <c r="K190" s="46">
        <v>0</v>
      </c>
      <c r="L190" s="46"/>
      <c r="M190" s="46">
        <v>0</v>
      </c>
      <c r="N190" s="47" t="s">
        <v>2729</v>
      </c>
      <c r="O190" s="48">
        <v>0</v>
      </c>
      <c r="P190" s="49"/>
    </row>
    <row r="191" spans="1:16" s="50" customFormat="1" outlineLevel="2">
      <c r="A191" s="44" t="s">
        <v>2012</v>
      </c>
      <c r="B191" s="45" t="s">
        <v>38</v>
      </c>
      <c r="C191" s="45" t="s">
        <v>367</v>
      </c>
      <c r="D191" s="45" t="s">
        <v>412</v>
      </c>
      <c r="E191" s="45" t="s">
        <v>413</v>
      </c>
      <c r="F191" s="46">
        <v>0</v>
      </c>
      <c r="G191" s="46"/>
      <c r="H191" s="46">
        <v>0</v>
      </c>
      <c r="I191" s="46">
        <v>0</v>
      </c>
      <c r="J191" s="46">
        <v>0</v>
      </c>
      <c r="K191" s="46">
        <v>0</v>
      </c>
      <c r="L191" s="46"/>
      <c r="M191" s="46">
        <v>0</v>
      </c>
      <c r="N191" s="47" t="s">
        <v>2729</v>
      </c>
      <c r="O191" s="48">
        <v>0</v>
      </c>
      <c r="P191" s="49"/>
    </row>
    <row r="192" spans="1:16" s="50" customFormat="1" outlineLevel="2">
      <c r="A192" s="44" t="s">
        <v>2013</v>
      </c>
      <c r="B192" s="45" t="s">
        <v>38</v>
      </c>
      <c r="C192" s="45" t="s">
        <v>367</v>
      </c>
      <c r="D192" s="45" t="s">
        <v>414</v>
      </c>
      <c r="E192" s="45" t="s">
        <v>415</v>
      </c>
      <c r="F192" s="46">
        <v>0</v>
      </c>
      <c r="G192" s="46"/>
      <c r="H192" s="46">
        <v>0</v>
      </c>
      <c r="I192" s="46">
        <v>0</v>
      </c>
      <c r="J192" s="46">
        <v>0</v>
      </c>
      <c r="K192" s="46">
        <v>0</v>
      </c>
      <c r="L192" s="46"/>
      <c r="M192" s="46">
        <v>0</v>
      </c>
      <c r="N192" s="47" t="s">
        <v>2729</v>
      </c>
      <c r="O192" s="48">
        <v>0</v>
      </c>
      <c r="P192" s="49"/>
    </row>
    <row r="193" spans="1:16" s="50" customFormat="1" outlineLevel="2">
      <c r="A193" s="44" t="s">
        <v>2014</v>
      </c>
      <c r="B193" s="45" t="s">
        <v>38</v>
      </c>
      <c r="C193" s="45" t="s">
        <v>367</v>
      </c>
      <c r="D193" s="45" t="s">
        <v>416</v>
      </c>
      <c r="E193" s="45" t="s">
        <v>417</v>
      </c>
      <c r="F193" s="46">
        <v>0</v>
      </c>
      <c r="G193" s="46"/>
      <c r="H193" s="46">
        <v>0</v>
      </c>
      <c r="I193" s="46">
        <v>0</v>
      </c>
      <c r="J193" s="46">
        <v>0</v>
      </c>
      <c r="K193" s="46">
        <v>0</v>
      </c>
      <c r="L193" s="46"/>
      <c r="M193" s="46">
        <v>0</v>
      </c>
      <c r="N193" s="47" t="s">
        <v>2729</v>
      </c>
      <c r="O193" s="48">
        <v>0</v>
      </c>
      <c r="P193" s="49"/>
    </row>
    <row r="194" spans="1:16" outlineLevel="2">
      <c r="A194" s="15" t="s">
        <v>2016</v>
      </c>
      <c r="B194" s="18" t="s">
        <v>38</v>
      </c>
      <c r="C194" s="19" t="s">
        <v>367</v>
      </c>
      <c r="D194" s="19" t="s">
        <v>420</v>
      </c>
      <c r="E194" s="18" t="s">
        <v>421</v>
      </c>
      <c r="F194" s="52">
        <v>247231</v>
      </c>
      <c r="H194" s="20">
        <v>0</v>
      </c>
      <c r="I194" s="52">
        <v>247231</v>
      </c>
      <c r="J194" s="20">
        <v>0</v>
      </c>
      <c r="K194" s="76">
        <v>247231</v>
      </c>
      <c r="M194" s="20">
        <v>1176240</v>
      </c>
      <c r="N194" s="27">
        <v>-0.79</v>
      </c>
      <c r="O194" s="28">
        <v>-929009</v>
      </c>
    </row>
    <row r="195" spans="1:16" outlineLevel="2">
      <c r="A195" s="15" t="s">
        <v>2017</v>
      </c>
      <c r="B195" s="18" t="s">
        <v>38</v>
      </c>
      <c r="C195" s="19" t="s">
        <v>367</v>
      </c>
      <c r="D195" s="19" t="s">
        <v>422</v>
      </c>
      <c r="E195" s="18" t="s">
        <v>423</v>
      </c>
      <c r="F195" s="20">
        <v>0</v>
      </c>
      <c r="H195" s="20">
        <v>0</v>
      </c>
      <c r="I195" s="20">
        <v>0</v>
      </c>
      <c r="J195" s="20">
        <v>0</v>
      </c>
      <c r="K195" s="41">
        <v>0</v>
      </c>
      <c r="M195" s="20">
        <v>0</v>
      </c>
      <c r="N195" s="27" t="s">
        <v>2729</v>
      </c>
      <c r="O195" s="28">
        <v>0</v>
      </c>
    </row>
    <row r="196" spans="1:16" outlineLevel="2">
      <c r="A196" s="15" t="s">
        <v>2018</v>
      </c>
      <c r="B196" s="18" t="s">
        <v>38</v>
      </c>
      <c r="C196" s="19" t="s">
        <v>367</v>
      </c>
      <c r="D196" s="19" t="s">
        <v>424</v>
      </c>
      <c r="E196" s="18" t="s">
        <v>425</v>
      </c>
      <c r="F196" s="20">
        <v>0</v>
      </c>
      <c r="H196" s="20">
        <v>0</v>
      </c>
      <c r="I196" s="20">
        <v>0</v>
      </c>
      <c r="J196" s="20">
        <v>0</v>
      </c>
      <c r="K196" s="41">
        <v>0</v>
      </c>
      <c r="M196" s="20">
        <v>0</v>
      </c>
      <c r="N196" s="27" t="s">
        <v>2729</v>
      </c>
      <c r="O196" s="28">
        <v>0</v>
      </c>
    </row>
    <row r="197" spans="1:16" outlineLevel="2">
      <c r="A197" s="15" t="s">
        <v>2019</v>
      </c>
      <c r="B197" s="18" t="s">
        <v>38</v>
      </c>
      <c r="C197" s="19" t="s">
        <v>367</v>
      </c>
      <c r="D197" s="19" t="s">
        <v>426</v>
      </c>
      <c r="E197" s="18" t="s">
        <v>427</v>
      </c>
      <c r="F197" s="52">
        <v>176302</v>
      </c>
      <c r="H197" s="20">
        <v>0</v>
      </c>
      <c r="I197" s="52">
        <v>176302</v>
      </c>
      <c r="J197" s="20">
        <v>0</v>
      </c>
      <c r="K197" s="77">
        <v>176302</v>
      </c>
      <c r="M197" s="20">
        <v>0</v>
      </c>
      <c r="N197" s="27" t="s">
        <v>2729</v>
      </c>
      <c r="O197" s="28">
        <v>176302</v>
      </c>
    </row>
    <row r="198" spans="1:16" outlineLevel="2">
      <c r="A198" s="15" t="s">
        <v>2734</v>
      </c>
      <c r="B198" s="18" t="s">
        <v>38</v>
      </c>
      <c r="C198" s="19" t="s">
        <v>367</v>
      </c>
      <c r="D198" s="19" t="s">
        <v>825</v>
      </c>
      <c r="E198" s="18" t="s">
        <v>826</v>
      </c>
      <c r="F198" s="52">
        <v>-49612</v>
      </c>
      <c r="H198" s="20">
        <v>0</v>
      </c>
      <c r="I198" s="52">
        <v>-49612</v>
      </c>
      <c r="J198" s="20">
        <v>0</v>
      </c>
      <c r="K198" s="77">
        <v>-49612</v>
      </c>
      <c r="M198" s="20">
        <v>0</v>
      </c>
      <c r="N198" s="27" t="s">
        <v>2729</v>
      </c>
      <c r="O198" s="28">
        <v>-49612</v>
      </c>
    </row>
    <row r="199" spans="1:16" outlineLevel="2">
      <c r="A199" s="15" t="s">
        <v>2020</v>
      </c>
      <c r="B199" s="18" t="s">
        <v>38</v>
      </c>
      <c r="C199" s="19" t="s">
        <v>367</v>
      </c>
      <c r="D199" s="19" t="s">
        <v>428</v>
      </c>
      <c r="E199" s="18" t="s">
        <v>429</v>
      </c>
      <c r="F199" s="52">
        <v>1000</v>
      </c>
      <c r="H199" s="20">
        <v>0</v>
      </c>
      <c r="I199" s="52">
        <v>1000</v>
      </c>
      <c r="J199" s="20">
        <v>0</v>
      </c>
      <c r="K199" s="41">
        <v>1000</v>
      </c>
      <c r="M199" s="20">
        <v>101000</v>
      </c>
      <c r="N199" s="27">
        <v>-0.99</v>
      </c>
      <c r="O199" s="28">
        <v>-100000</v>
      </c>
    </row>
    <row r="200" spans="1:16" s="50" customFormat="1" outlineLevel="2">
      <c r="A200" s="44" t="s">
        <v>2735</v>
      </c>
      <c r="B200" s="45" t="s">
        <v>38</v>
      </c>
      <c r="C200" s="45" t="s">
        <v>367</v>
      </c>
      <c r="D200" s="45" t="s">
        <v>297</v>
      </c>
      <c r="E200" s="45" t="s">
        <v>298</v>
      </c>
      <c r="F200" s="46">
        <v>0</v>
      </c>
      <c r="G200" s="46"/>
      <c r="H200" s="46">
        <v>0</v>
      </c>
      <c r="I200" s="46">
        <v>0</v>
      </c>
      <c r="J200" s="46">
        <v>0</v>
      </c>
      <c r="K200" s="78">
        <v>0</v>
      </c>
      <c r="L200" s="46"/>
      <c r="M200" s="46">
        <v>0</v>
      </c>
      <c r="N200" s="47" t="s">
        <v>2729</v>
      </c>
      <c r="O200" s="48">
        <v>0</v>
      </c>
      <c r="P200" s="49"/>
    </row>
    <row r="201" spans="1:16" s="50" customFormat="1" outlineLevel="2">
      <c r="A201" s="44" t="s">
        <v>2736</v>
      </c>
      <c r="B201" s="45" t="s">
        <v>38</v>
      </c>
      <c r="C201" s="45" t="s">
        <v>367</v>
      </c>
      <c r="D201" s="45" t="s">
        <v>299</v>
      </c>
      <c r="E201" s="45" t="s">
        <v>300</v>
      </c>
      <c r="F201" s="46">
        <v>0</v>
      </c>
      <c r="G201" s="46"/>
      <c r="H201" s="46">
        <v>0</v>
      </c>
      <c r="I201" s="46">
        <v>0</v>
      </c>
      <c r="J201" s="46">
        <v>0</v>
      </c>
      <c r="K201" s="78">
        <v>0</v>
      </c>
      <c r="L201" s="46"/>
      <c r="M201" s="46">
        <v>0</v>
      </c>
      <c r="N201" s="47" t="s">
        <v>2729</v>
      </c>
      <c r="O201" s="48">
        <v>0</v>
      </c>
      <c r="P201" s="49"/>
    </row>
    <row r="202" spans="1:16" outlineLevel="2">
      <c r="A202" s="15" t="s">
        <v>2022</v>
      </c>
      <c r="B202" s="18" t="s">
        <v>38</v>
      </c>
      <c r="C202" s="19" t="s">
        <v>367</v>
      </c>
      <c r="D202" s="19" t="s">
        <v>432</v>
      </c>
      <c r="E202" s="18" t="s">
        <v>433</v>
      </c>
      <c r="F202" s="20">
        <v>0</v>
      </c>
      <c r="H202" s="20">
        <v>0</v>
      </c>
      <c r="I202" s="20">
        <v>0</v>
      </c>
      <c r="J202" s="20">
        <v>0</v>
      </c>
      <c r="K202" s="51">
        <v>0</v>
      </c>
      <c r="M202" s="20">
        <v>0</v>
      </c>
      <c r="N202" s="27" t="s">
        <v>2729</v>
      </c>
      <c r="O202" s="28">
        <v>0</v>
      </c>
    </row>
    <row r="203" spans="1:16" outlineLevel="2">
      <c r="A203" s="15" t="s">
        <v>2023</v>
      </c>
      <c r="B203" s="18" t="s">
        <v>38</v>
      </c>
      <c r="C203" s="19" t="s">
        <v>367</v>
      </c>
      <c r="D203" s="19" t="s">
        <v>434</v>
      </c>
      <c r="E203" s="18" t="s">
        <v>435</v>
      </c>
      <c r="F203" s="20">
        <v>0</v>
      </c>
      <c r="H203" s="20">
        <v>0</v>
      </c>
      <c r="I203" s="20">
        <v>0</v>
      </c>
      <c r="J203" s="20">
        <v>0</v>
      </c>
      <c r="K203" s="51">
        <v>0</v>
      </c>
      <c r="M203" s="20">
        <v>0</v>
      </c>
      <c r="N203" s="27" t="s">
        <v>2729</v>
      </c>
      <c r="O203" s="28">
        <v>0</v>
      </c>
    </row>
    <row r="204" spans="1:16" outlineLevel="2">
      <c r="A204" s="15" t="s">
        <v>2024</v>
      </c>
      <c r="B204" s="18" t="s">
        <v>38</v>
      </c>
      <c r="C204" s="19" t="s">
        <v>367</v>
      </c>
      <c r="D204" s="19" t="s">
        <v>436</v>
      </c>
      <c r="E204" s="18" t="s">
        <v>437</v>
      </c>
      <c r="F204" s="20">
        <v>0</v>
      </c>
      <c r="H204" s="20">
        <v>0</v>
      </c>
      <c r="I204" s="20">
        <v>0</v>
      </c>
      <c r="J204" s="20">
        <v>0</v>
      </c>
      <c r="K204" s="51">
        <v>0</v>
      </c>
      <c r="M204" s="20">
        <v>0</v>
      </c>
      <c r="N204" s="27" t="s">
        <v>2729</v>
      </c>
      <c r="O204" s="28">
        <v>0</v>
      </c>
    </row>
    <row r="205" spans="1:16" s="50" customFormat="1" outlineLevel="2">
      <c r="A205" s="44" t="s">
        <v>2025</v>
      </c>
      <c r="B205" s="45" t="s">
        <v>38</v>
      </c>
      <c r="C205" s="45" t="s">
        <v>367</v>
      </c>
      <c r="D205" s="45" t="s">
        <v>438</v>
      </c>
      <c r="E205" s="45" t="s">
        <v>439</v>
      </c>
      <c r="F205" s="46">
        <v>0</v>
      </c>
      <c r="G205" s="46"/>
      <c r="H205" s="46">
        <v>0</v>
      </c>
      <c r="I205" s="46">
        <v>0</v>
      </c>
      <c r="J205" s="46">
        <v>0</v>
      </c>
      <c r="K205" s="46">
        <v>0</v>
      </c>
      <c r="L205" s="46"/>
      <c r="M205" s="46">
        <v>0</v>
      </c>
      <c r="N205" s="47" t="s">
        <v>2729</v>
      </c>
      <c r="O205" s="48">
        <v>0</v>
      </c>
      <c r="P205" s="49"/>
    </row>
    <row r="206" spans="1:16" s="50" customFormat="1" outlineLevel="2">
      <c r="A206" s="44" t="s">
        <v>2026</v>
      </c>
      <c r="B206" s="45" t="s">
        <v>38</v>
      </c>
      <c r="C206" s="45" t="s">
        <v>367</v>
      </c>
      <c r="D206" s="45" t="s">
        <v>440</v>
      </c>
      <c r="E206" s="45" t="s">
        <v>441</v>
      </c>
      <c r="F206" s="46">
        <v>0</v>
      </c>
      <c r="G206" s="46"/>
      <c r="H206" s="46">
        <v>0</v>
      </c>
      <c r="I206" s="46">
        <v>0</v>
      </c>
      <c r="J206" s="46">
        <v>0</v>
      </c>
      <c r="K206" s="46">
        <v>0</v>
      </c>
      <c r="L206" s="46"/>
      <c r="M206" s="46">
        <v>0</v>
      </c>
      <c r="N206" s="47" t="s">
        <v>2729</v>
      </c>
      <c r="O206" s="48">
        <v>0</v>
      </c>
      <c r="P206" s="49"/>
    </row>
    <row r="207" spans="1:16" s="50" customFormat="1" outlineLevel="2">
      <c r="A207" s="44" t="s">
        <v>2027</v>
      </c>
      <c r="B207" s="45" t="s">
        <v>38</v>
      </c>
      <c r="C207" s="45" t="s">
        <v>367</v>
      </c>
      <c r="D207" s="45" t="s">
        <v>442</v>
      </c>
      <c r="E207" s="45" t="s">
        <v>443</v>
      </c>
      <c r="F207" s="46">
        <v>0</v>
      </c>
      <c r="G207" s="46"/>
      <c r="H207" s="46">
        <v>0</v>
      </c>
      <c r="I207" s="46">
        <v>0</v>
      </c>
      <c r="J207" s="46">
        <v>0</v>
      </c>
      <c r="K207" s="46">
        <v>0</v>
      </c>
      <c r="L207" s="46"/>
      <c r="M207" s="46">
        <v>0</v>
      </c>
      <c r="N207" s="47" t="s">
        <v>2729</v>
      </c>
      <c r="O207" s="48">
        <v>0</v>
      </c>
      <c r="P207" s="49"/>
    </row>
    <row r="208" spans="1:16" s="50" customFormat="1" outlineLevel="2">
      <c r="A208" s="44" t="s">
        <v>2028</v>
      </c>
      <c r="B208" s="45" t="s">
        <v>38</v>
      </c>
      <c r="C208" s="45" t="s">
        <v>367</v>
      </c>
      <c r="D208" s="45" t="s">
        <v>444</v>
      </c>
      <c r="E208" s="45" t="s">
        <v>445</v>
      </c>
      <c r="F208" s="46">
        <v>0</v>
      </c>
      <c r="G208" s="46"/>
      <c r="H208" s="46">
        <v>0</v>
      </c>
      <c r="I208" s="46">
        <v>0</v>
      </c>
      <c r="J208" s="46">
        <v>0</v>
      </c>
      <c r="K208" s="46">
        <v>0</v>
      </c>
      <c r="L208" s="46"/>
      <c r="M208" s="46">
        <v>0</v>
      </c>
      <c r="N208" s="47" t="s">
        <v>2729</v>
      </c>
      <c r="O208" s="48">
        <v>0</v>
      </c>
      <c r="P208" s="49"/>
    </row>
    <row r="209" spans="1:16" s="50" customFormat="1" outlineLevel="2">
      <c r="A209" s="44" t="s">
        <v>2029</v>
      </c>
      <c r="B209" s="45" t="s">
        <v>38</v>
      </c>
      <c r="C209" s="45" t="s">
        <v>367</v>
      </c>
      <c r="D209" s="45" t="s">
        <v>446</v>
      </c>
      <c r="E209" s="45" t="s">
        <v>447</v>
      </c>
      <c r="F209" s="46">
        <v>0</v>
      </c>
      <c r="G209" s="46"/>
      <c r="H209" s="46">
        <v>0</v>
      </c>
      <c r="I209" s="46">
        <v>0</v>
      </c>
      <c r="J209" s="46">
        <v>0</v>
      </c>
      <c r="K209" s="46">
        <v>0</v>
      </c>
      <c r="L209" s="46"/>
      <c r="M209" s="46">
        <v>0</v>
      </c>
      <c r="N209" s="47" t="s">
        <v>2729</v>
      </c>
      <c r="O209" s="48">
        <v>0</v>
      </c>
      <c r="P209" s="49"/>
    </row>
    <row r="210" spans="1:16" outlineLevel="2">
      <c r="A210" s="15" t="s">
        <v>2030</v>
      </c>
      <c r="B210" s="18" t="s">
        <v>38</v>
      </c>
      <c r="C210" s="19" t="s">
        <v>367</v>
      </c>
      <c r="D210" s="19" t="s">
        <v>448</v>
      </c>
      <c r="E210" s="18" t="s">
        <v>449</v>
      </c>
      <c r="F210" s="20">
        <v>0</v>
      </c>
      <c r="H210" s="20">
        <v>0</v>
      </c>
      <c r="I210" s="20">
        <v>0</v>
      </c>
      <c r="J210" s="20">
        <v>0</v>
      </c>
      <c r="K210" s="51">
        <v>0</v>
      </c>
      <c r="M210" s="20">
        <v>0</v>
      </c>
      <c r="N210" s="27" t="s">
        <v>2729</v>
      </c>
      <c r="O210" s="28">
        <v>0</v>
      </c>
    </row>
    <row r="211" spans="1:16" s="50" customFormat="1" outlineLevel="2">
      <c r="A211" s="44" t="s">
        <v>2031</v>
      </c>
      <c r="B211" s="45" t="s">
        <v>38</v>
      </c>
      <c r="C211" s="45" t="s">
        <v>367</v>
      </c>
      <c r="D211" s="45" t="s">
        <v>450</v>
      </c>
      <c r="E211" s="45" t="s">
        <v>451</v>
      </c>
      <c r="F211" s="46">
        <v>0</v>
      </c>
      <c r="G211" s="46"/>
      <c r="H211" s="46">
        <v>0</v>
      </c>
      <c r="I211" s="46">
        <v>0</v>
      </c>
      <c r="J211" s="46">
        <v>0</v>
      </c>
      <c r="K211" s="46">
        <v>0</v>
      </c>
      <c r="L211" s="46"/>
      <c r="M211" s="46">
        <v>0</v>
      </c>
      <c r="N211" s="47" t="s">
        <v>2729</v>
      </c>
      <c r="O211" s="48">
        <v>0</v>
      </c>
      <c r="P211" s="49"/>
    </row>
    <row r="212" spans="1:16" s="50" customFormat="1" outlineLevel="2">
      <c r="A212" s="44" t="s">
        <v>2032</v>
      </c>
      <c r="B212" s="45" t="s">
        <v>38</v>
      </c>
      <c r="C212" s="45" t="s">
        <v>367</v>
      </c>
      <c r="D212" s="45" t="s">
        <v>452</v>
      </c>
      <c r="E212" s="45" t="s">
        <v>453</v>
      </c>
      <c r="F212" s="46">
        <v>0</v>
      </c>
      <c r="G212" s="46"/>
      <c r="H212" s="46">
        <v>0</v>
      </c>
      <c r="I212" s="46">
        <v>0</v>
      </c>
      <c r="J212" s="46">
        <v>0</v>
      </c>
      <c r="K212" s="46">
        <v>0</v>
      </c>
      <c r="L212" s="46"/>
      <c r="M212" s="46">
        <v>0</v>
      </c>
      <c r="N212" s="47" t="s">
        <v>2729</v>
      </c>
      <c r="O212" s="48">
        <v>0</v>
      </c>
      <c r="P212" s="49"/>
    </row>
    <row r="213" spans="1:16" s="50" customFormat="1" outlineLevel="2">
      <c r="A213" s="44" t="s">
        <v>2033</v>
      </c>
      <c r="B213" s="45" t="s">
        <v>38</v>
      </c>
      <c r="C213" s="45" t="s">
        <v>367</v>
      </c>
      <c r="D213" s="45" t="s">
        <v>454</v>
      </c>
      <c r="E213" s="45" t="s">
        <v>455</v>
      </c>
      <c r="F213" s="46">
        <v>0</v>
      </c>
      <c r="G213" s="46"/>
      <c r="H213" s="46">
        <v>0</v>
      </c>
      <c r="I213" s="46">
        <v>0</v>
      </c>
      <c r="J213" s="46">
        <v>0</v>
      </c>
      <c r="K213" s="46">
        <v>0</v>
      </c>
      <c r="L213" s="46"/>
      <c r="M213" s="46">
        <v>0</v>
      </c>
      <c r="N213" s="47" t="s">
        <v>2729</v>
      </c>
      <c r="O213" s="48">
        <v>0</v>
      </c>
      <c r="P213" s="49"/>
    </row>
    <row r="214" spans="1:16" s="50" customFormat="1" outlineLevel="2">
      <c r="A214" s="44" t="s">
        <v>2034</v>
      </c>
      <c r="B214" s="45" t="s">
        <v>38</v>
      </c>
      <c r="C214" s="45" t="s">
        <v>367</v>
      </c>
      <c r="D214" s="45" t="s">
        <v>456</v>
      </c>
      <c r="E214" s="45" t="s">
        <v>457</v>
      </c>
      <c r="F214" s="46">
        <v>0</v>
      </c>
      <c r="G214" s="46"/>
      <c r="H214" s="46">
        <v>0</v>
      </c>
      <c r="I214" s="46">
        <v>0</v>
      </c>
      <c r="J214" s="46">
        <v>0</v>
      </c>
      <c r="K214" s="46">
        <v>0</v>
      </c>
      <c r="L214" s="46"/>
      <c r="M214" s="46">
        <v>0</v>
      </c>
      <c r="N214" s="47" t="s">
        <v>2729</v>
      </c>
      <c r="O214" s="48">
        <v>0</v>
      </c>
      <c r="P214" s="49"/>
    </row>
    <row r="215" spans="1:16" outlineLevel="2">
      <c r="A215" s="15" t="s">
        <v>2037</v>
      </c>
      <c r="B215" s="18" t="s">
        <v>38</v>
      </c>
      <c r="C215" s="19" t="s">
        <v>367</v>
      </c>
      <c r="D215" s="19" t="s">
        <v>462</v>
      </c>
      <c r="E215" s="18" t="s">
        <v>463</v>
      </c>
      <c r="F215" s="52">
        <v>52871</v>
      </c>
      <c r="H215" s="20">
        <v>0</v>
      </c>
      <c r="I215" s="52">
        <v>52871</v>
      </c>
      <c r="J215" s="20">
        <v>0</v>
      </c>
      <c r="K215" s="77">
        <v>52871</v>
      </c>
      <c r="M215" s="20">
        <v>-1</v>
      </c>
      <c r="N215" s="27">
        <v>-52872</v>
      </c>
      <c r="O215" s="28">
        <v>52872</v>
      </c>
    </row>
    <row r="216" spans="1:16" outlineLevel="2">
      <c r="A216" s="15" t="s">
        <v>2038</v>
      </c>
      <c r="B216" s="18" t="s">
        <v>38</v>
      </c>
      <c r="C216" s="19" t="s">
        <v>367</v>
      </c>
      <c r="D216" s="19" t="s">
        <v>464</v>
      </c>
      <c r="E216" s="18" t="s">
        <v>465</v>
      </c>
      <c r="F216" s="52">
        <v>49612</v>
      </c>
      <c r="H216" s="20">
        <v>0</v>
      </c>
      <c r="I216" s="52">
        <v>49612</v>
      </c>
      <c r="J216" s="20">
        <v>0</v>
      </c>
      <c r="K216" s="77">
        <v>49612</v>
      </c>
      <c r="M216" s="20">
        <v>0</v>
      </c>
      <c r="N216" s="27" t="s">
        <v>2729</v>
      </c>
      <c r="O216" s="28">
        <v>49612</v>
      </c>
    </row>
    <row r="217" spans="1:16" outlineLevel="2">
      <c r="A217" s="15" t="s">
        <v>2039</v>
      </c>
      <c r="B217" s="18" t="s">
        <v>38</v>
      </c>
      <c r="C217" s="19" t="s">
        <v>367</v>
      </c>
      <c r="D217" s="19" t="s">
        <v>466</v>
      </c>
      <c r="E217" s="18" t="s">
        <v>467</v>
      </c>
      <c r="F217" s="52">
        <v>118042</v>
      </c>
      <c r="H217" s="20">
        <v>0</v>
      </c>
      <c r="I217" s="52">
        <v>118042</v>
      </c>
      <c r="J217" s="20">
        <v>0</v>
      </c>
      <c r="K217" s="76">
        <v>118042</v>
      </c>
      <c r="M217" s="20">
        <v>546770</v>
      </c>
      <c r="N217" s="27">
        <v>-0.78400000000000003</v>
      </c>
      <c r="O217" s="28">
        <v>-428728</v>
      </c>
    </row>
    <row r="218" spans="1:16" outlineLevel="2">
      <c r="A218" s="15" t="s">
        <v>2040</v>
      </c>
      <c r="B218" s="18" t="s">
        <v>38</v>
      </c>
      <c r="C218" s="19" t="s">
        <v>367</v>
      </c>
      <c r="D218" s="19" t="s">
        <v>468</v>
      </c>
      <c r="E218" s="18" t="s">
        <v>469</v>
      </c>
      <c r="F218" s="52">
        <v>1000</v>
      </c>
      <c r="H218" s="20">
        <v>0</v>
      </c>
      <c r="I218" s="52">
        <v>1000</v>
      </c>
      <c r="J218" s="20">
        <v>0</v>
      </c>
      <c r="K218" s="51">
        <v>1000</v>
      </c>
      <c r="M218" s="20">
        <v>101000</v>
      </c>
      <c r="N218" s="27">
        <v>-0.99</v>
      </c>
      <c r="O218" s="28">
        <v>-100000</v>
      </c>
    </row>
    <row r="219" spans="1:16" outlineLevel="2">
      <c r="A219" s="15" t="s">
        <v>2041</v>
      </c>
      <c r="B219" s="18" t="s">
        <v>38</v>
      </c>
      <c r="C219" s="19" t="s">
        <v>367</v>
      </c>
      <c r="D219" s="19" t="s">
        <v>470</v>
      </c>
      <c r="E219" s="18" t="s">
        <v>290</v>
      </c>
      <c r="F219" s="20">
        <v>0</v>
      </c>
      <c r="H219" s="20">
        <v>0</v>
      </c>
      <c r="I219" s="20">
        <v>0</v>
      </c>
      <c r="J219" s="20">
        <v>0</v>
      </c>
      <c r="K219" s="51">
        <v>0</v>
      </c>
      <c r="M219" s="20">
        <v>0</v>
      </c>
      <c r="N219" s="27" t="s">
        <v>2729</v>
      </c>
      <c r="O219" s="28">
        <v>0</v>
      </c>
    </row>
    <row r="220" spans="1:16" outlineLevel="2">
      <c r="A220" s="15" t="s">
        <v>2042</v>
      </c>
      <c r="B220" s="18" t="s">
        <v>38</v>
      </c>
      <c r="C220" s="19" t="s">
        <v>367</v>
      </c>
      <c r="D220" s="19" t="s">
        <v>471</v>
      </c>
      <c r="E220" s="18" t="s">
        <v>472</v>
      </c>
      <c r="F220" s="20">
        <v>0</v>
      </c>
      <c r="H220" s="20">
        <v>0</v>
      </c>
      <c r="I220" s="20">
        <v>0</v>
      </c>
      <c r="J220" s="20">
        <v>0</v>
      </c>
      <c r="K220" s="51">
        <v>0</v>
      </c>
      <c r="M220" s="20">
        <v>0</v>
      </c>
      <c r="N220" s="27" t="s">
        <v>2729</v>
      </c>
      <c r="O220" s="28">
        <v>0</v>
      </c>
    </row>
    <row r="221" spans="1:16" ht="13.5" outlineLevel="1" thickBot="1">
      <c r="A221" s="15" t="s">
        <v>2043</v>
      </c>
      <c r="C221" s="19" t="s">
        <v>367</v>
      </c>
      <c r="E221" s="21" t="s">
        <v>2737</v>
      </c>
      <c r="F221" s="42">
        <v>404274</v>
      </c>
      <c r="G221" s="22"/>
      <c r="H221" s="22">
        <v>0</v>
      </c>
      <c r="I221" s="42">
        <v>404274</v>
      </c>
      <c r="J221" s="22">
        <v>0</v>
      </c>
      <c r="K221" s="42">
        <v>404274</v>
      </c>
      <c r="L221" s="22"/>
      <c r="M221" s="22">
        <v>2451927</v>
      </c>
      <c r="N221" s="27">
        <v>-0.83499999999999996</v>
      </c>
      <c r="O221" s="28">
        <v>-2047653</v>
      </c>
    </row>
    <row r="222" spans="1:16" ht="13.5" outlineLevel="2" thickTop="1">
      <c r="A222" s="15" t="s">
        <v>38</v>
      </c>
      <c r="C222" s="19" t="s">
        <v>473</v>
      </c>
      <c r="N222" s="27" t="s">
        <v>2729</v>
      </c>
      <c r="O222" s="28" t="s">
        <v>2729</v>
      </c>
    </row>
    <row r="223" spans="1:16" outlineLevel="2">
      <c r="A223" s="15" t="s">
        <v>2044</v>
      </c>
      <c r="B223" s="18" t="s">
        <v>38</v>
      </c>
      <c r="C223" s="19" t="s">
        <v>473</v>
      </c>
      <c r="D223" s="19" t="s">
        <v>474</v>
      </c>
      <c r="E223" s="18" t="s">
        <v>475</v>
      </c>
      <c r="F223" s="52">
        <v>0</v>
      </c>
      <c r="H223" s="20">
        <v>0</v>
      </c>
      <c r="I223" s="52">
        <v>0</v>
      </c>
      <c r="J223" s="20">
        <v>0</v>
      </c>
      <c r="K223" s="52">
        <v>0</v>
      </c>
      <c r="M223" s="20">
        <v>-1031187</v>
      </c>
      <c r="N223" s="27">
        <v>-1</v>
      </c>
      <c r="O223" s="28">
        <v>1031187</v>
      </c>
    </row>
    <row r="224" spans="1:16" outlineLevel="2">
      <c r="A224" s="15" t="s">
        <v>2045</v>
      </c>
      <c r="B224" s="18" t="s">
        <v>38</v>
      </c>
      <c r="C224" s="19" t="s">
        <v>473</v>
      </c>
      <c r="D224" s="19" t="s">
        <v>476</v>
      </c>
      <c r="E224" s="18" t="s">
        <v>477</v>
      </c>
      <c r="F224" s="52">
        <v>0</v>
      </c>
      <c r="H224" s="20">
        <v>0</v>
      </c>
      <c r="I224" s="52">
        <v>0</v>
      </c>
      <c r="J224" s="20">
        <v>0</v>
      </c>
      <c r="K224" s="52">
        <v>0</v>
      </c>
      <c r="M224" s="20">
        <v>1031187</v>
      </c>
      <c r="N224" s="27">
        <v>-1</v>
      </c>
      <c r="O224" s="28">
        <v>-1031187</v>
      </c>
    </row>
    <row r="225" spans="1:16" outlineLevel="2">
      <c r="A225" s="15" t="s">
        <v>2051</v>
      </c>
      <c r="B225" s="18" t="s">
        <v>38</v>
      </c>
      <c r="C225" s="19" t="s">
        <v>473</v>
      </c>
      <c r="D225" s="19" t="s">
        <v>488</v>
      </c>
      <c r="E225" s="18" t="s">
        <v>489</v>
      </c>
      <c r="F225" s="20">
        <v>0</v>
      </c>
      <c r="H225" s="20">
        <v>0</v>
      </c>
      <c r="I225" s="20">
        <v>0</v>
      </c>
      <c r="J225" s="20">
        <v>0</v>
      </c>
      <c r="K225" s="77">
        <v>0</v>
      </c>
      <c r="M225" s="20">
        <v>0</v>
      </c>
      <c r="N225" s="27" t="s">
        <v>2729</v>
      </c>
      <c r="O225" s="28">
        <v>0</v>
      </c>
    </row>
    <row r="226" spans="1:16" outlineLevel="2">
      <c r="A226" s="15" t="s">
        <v>2052</v>
      </c>
      <c r="B226" s="18" t="s">
        <v>38</v>
      </c>
      <c r="C226" s="19" t="s">
        <v>473</v>
      </c>
      <c r="D226" s="19" t="s">
        <v>490</v>
      </c>
      <c r="E226" s="18" t="s">
        <v>491</v>
      </c>
      <c r="F226" s="20">
        <v>0</v>
      </c>
      <c r="H226" s="20">
        <v>0</v>
      </c>
      <c r="I226" s="20">
        <v>0</v>
      </c>
      <c r="J226" s="20">
        <v>0</v>
      </c>
      <c r="K226" s="77">
        <v>0</v>
      </c>
      <c r="M226" s="20">
        <v>0</v>
      </c>
      <c r="N226" s="27" t="s">
        <v>2729</v>
      </c>
      <c r="O226" s="28">
        <v>0</v>
      </c>
    </row>
    <row r="227" spans="1:16" s="50" customFormat="1" outlineLevel="2">
      <c r="A227" s="44" t="s">
        <v>2053</v>
      </c>
      <c r="B227" s="45" t="s">
        <v>38</v>
      </c>
      <c r="C227" s="45" t="s">
        <v>473</v>
      </c>
      <c r="D227" s="45" t="s">
        <v>492</v>
      </c>
      <c r="E227" s="45" t="s">
        <v>493</v>
      </c>
      <c r="F227" s="46">
        <v>0</v>
      </c>
      <c r="G227" s="46"/>
      <c r="H227" s="46">
        <v>0</v>
      </c>
      <c r="I227" s="46">
        <v>0</v>
      </c>
      <c r="J227" s="46">
        <v>0</v>
      </c>
      <c r="K227" s="46">
        <v>0</v>
      </c>
      <c r="L227" s="46"/>
      <c r="M227" s="46">
        <v>0</v>
      </c>
      <c r="N227" s="47" t="s">
        <v>2729</v>
      </c>
      <c r="O227" s="48">
        <v>0</v>
      </c>
      <c r="P227" s="49"/>
    </row>
    <row r="228" spans="1:16" outlineLevel="2">
      <c r="A228" s="15" t="s">
        <v>2056</v>
      </c>
      <c r="B228" s="18" t="s">
        <v>38</v>
      </c>
      <c r="C228" s="19" t="s">
        <v>473</v>
      </c>
      <c r="D228" s="19" t="s">
        <v>498</v>
      </c>
      <c r="E228" s="18" t="s">
        <v>499</v>
      </c>
      <c r="F228" s="20">
        <v>0</v>
      </c>
      <c r="H228" s="20">
        <v>0</v>
      </c>
      <c r="I228" s="20">
        <v>0</v>
      </c>
      <c r="J228" s="20">
        <v>0</v>
      </c>
      <c r="K228" s="77">
        <v>0</v>
      </c>
      <c r="M228" s="20">
        <v>0</v>
      </c>
      <c r="N228" s="27" t="s">
        <v>2729</v>
      </c>
      <c r="O228" s="28">
        <v>0</v>
      </c>
    </row>
    <row r="229" spans="1:16" outlineLevel="2">
      <c r="A229" s="15" t="s">
        <v>2057</v>
      </c>
      <c r="B229" s="18" t="s">
        <v>38</v>
      </c>
      <c r="C229" s="19" t="s">
        <v>473</v>
      </c>
      <c r="D229" s="19" t="s">
        <v>500</v>
      </c>
      <c r="E229" s="18" t="s">
        <v>501</v>
      </c>
      <c r="F229" s="20">
        <v>0</v>
      </c>
      <c r="H229" s="20">
        <v>0</v>
      </c>
      <c r="I229" s="20">
        <v>0</v>
      </c>
      <c r="J229" s="20">
        <v>0</v>
      </c>
      <c r="K229" s="77">
        <v>0</v>
      </c>
      <c r="M229" s="20">
        <v>0</v>
      </c>
      <c r="N229" s="27" t="s">
        <v>2729</v>
      </c>
      <c r="O229" s="28">
        <v>0</v>
      </c>
    </row>
    <row r="230" spans="1:16" ht="13.5" outlineLevel="1" thickBot="1">
      <c r="A230" s="15" t="s">
        <v>2058</v>
      </c>
      <c r="C230" s="19" t="s">
        <v>473</v>
      </c>
      <c r="E230" s="21" t="s">
        <v>1772</v>
      </c>
      <c r="F230" s="42">
        <v>0</v>
      </c>
      <c r="G230" s="22"/>
      <c r="H230" s="22">
        <v>0</v>
      </c>
      <c r="I230" s="42">
        <v>0</v>
      </c>
      <c r="J230" s="22">
        <v>0</v>
      </c>
      <c r="K230" s="42">
        <v>0</v>
      </c>
      <c r="L230" s="22"/>
      <c r="M230" s="22">
        <v>0</v>
      </c>
      <c r="N230" s="27" t="s">
        <v>2729</v>
      </c>
      <c r="O230" s="28">
        <v>0</v>
      </c>
    </row>
    <row r="231" spans="1:16" ht="13.5" outlineLevel="2" thickTop="1">
      <c r="A231" s="15" t="s">
        <v>38</v>
      </c>
      <c r="C231" s="19" t="s">
        <v>502</v>
      </c>
      <c r="N231" s="27" t="s">
        <v>2729</v>
      </c>
      <c r="O231" s="28" t="s">
        <v>2729</v>
      </c>
    </row>
    <row r="232" spans="1:16" s="50" customFormat="1" outlineLevel="2">
      <c r="A232" s="44" t="s">
        <v>2738</v>
      </c>
      <c r="B232" s="45" t="s">
        <v>38</v>
      </c>
      <c r="C232" s="45" t="s">
        <v>502</v>
      </c>
      <c r="D232" s="45" t="s">
        <v>390</v>
      </c>
      <c r="E232" s="45" t="s">
        <v>391</v>
      </c>
      <c r="F232" s="46">
        <v>0</v>
      </c>
      <c r="G232" s="46"/>
      <c r="H232" s="46">
        <v>0</v>
      </c>
      <c r="I232" s="46">
        <v>0</v>
      </c>
      <c r="J232" s="46">
        <v>0</v>
      </c>
      <c r="K232" s="46">
        <v>0</v>
      </c>
      <c r="L232" s="46"/>
      <c r="M232" s="46">
        <v>0</v>
      </c>
      <c r="N232" s="47" t="s">
        <v>2729</v>
      </c>
      <c r="O232" s="48">
        <v>0</v>
      </c>
      <c r="P232" s="49"/>
    </row>
    <row r="233" spans="1:16" s="50" customFormat="1" outlineLevel="2">
      <c r="A233" s="44" t="s">
        <v>2739</v>
      </c>
      <c r="B233" s="45" t="s">
        <v>38</v>
      </c>
      <c r="C233" s="45" t="s">
        <v>502</v>
      </c>
      <c r="D233" s="45" t="s">
        <v>392</v>
      </c>
      <c r="E233" s="45" t="s">
        <v>393</v>
      </c>
      <c r="F233" s="46">
        <v>0</v>
      </c>
      <c r="G233" s="46"/>
      <c r="H233" s="46">
        <v>0</v>
      </c>
      <c r="I233" s="46">
        <v>0</v>
      </c>
      <c r="J233" s="46">
        <v>0</v>
      </c>
      <c r="K233" s="46">
        <v>0</v>
      </c>
      <c r="L233" s="46"/>
      <c r="M233" s="46">
        <v>0</v>
      </c>
      <c r="N233" s="47" t="s">
        <v>2729</v>
      </c>
      <c r="O233" s="48">
        <v>0</v>
      </c>
      <c r="P233" s="49"/>
    </row>
    <row r="234" spans="1:16" outlineLevel="2">
      <c r="A234" s="15" t="s">
        <v>2059</v>
      </c>
      <c r="B234" s="18" t="s">
        <v>38</v>
      </c>
      <c r="C234" s="19" t="s">
        <v>502</v>
      </c>
      <c r="D234" s="19" t="s">
        <v>503</v>
      </c>
      <c r="E234" s="18" t="s">
        <v>504</v>
      </c>
      <c r="F234" s="20">
        <v>0</v>
      </c>
      <c r="H234" s="20">
        <v>0</v>
      </c>
      <c r="I234" s="20">
        <v>0</v>
      </c>
      <c r="J234" s="20">
        <v>0</v>
      </c>
      <c r="K234" s="20">
        <v>0</v>
      </c>
      <c r="M234" s="20">
        <v>0</v>
      </c>
      <c r="N234" s="27" t="s">
        <v>2729</v>
      </c>
      <c r="O234" s="28">
        <v>0</v>
      </c>
    </row>
    <row r="235" spans="1:16" s="50" customFormat="1" outlineLevel="2">
      <c r="A235" s="44" t="s">
        <v>2740</v>
      </c>
      <c r="B235" s="45" t="s">
        <v>38</v>
      </c>
      <c r="C235" s="45" t="s">
        <v>502</v>
      </c>
      <c r="D235" s="45" t="s">
        <v>418</v>
      </c>
      <c r="E235" s="45" t="s">
        <v>419</v>
      </c>
      <c r="F235" s="46">
        <v>0</v>
      </c>
      <c r="G235" s="46"/>
      <c r="H235" s="46">
        <v>0</v>
      </c>
      <c r="I235" s="46">
        <v>0</v>
      </c>
      <c r="J235" s="46">
        <v>0</v>
      </c>
      <c r="K235" s="46">
        <v>0</v>
      </c>
      <c r="L235" s="46"/>
      <c r="M235" s="46">
        <v>0</v>
      </c>
      <c r="N235" s="47" t="s">
        <v>2729</v>
      </c>
      <c r="O235" s="48">
        <v>0</v>
      </c>
      <c r="P235" s="49"/>
    </row>
    <row r="236" spans="1:16" outlineLevel="2">
      <c r="A236" s="15" t="s">
        <v>2060</v>
      </c>
      <c r="B236" s="18" t="s">
        <v>38</v>
      </c>
      <c r="C236" s="19" t="s">
        <v>502</v>
      </c>
      <c r="D236" s="19" t="s">
        <v>505</v>
      </c>
      <c r="E236" s="18" t="s">
        <v>506</v>
      </c>
      <c r="F236" s="20">
        <v>0</v>
      </c>
      <c r="H236" s="20">
        <v>0</v>
      </c>
      <c r="I236" s="20">
        <v>0</v>
      </c>
      <c r="J236" s="20">
        <v>0</v>
      </c>
      <c r="K236" s="20">
        <v>0</v>
      </c>
      <c r="M236" s="20">
        <v>0</v>
      </c>
      <c r="N236" s="27" t="s">
        <v>2729</v>
      </c>
      <c r="O236" s="28">
        <v>0</v>
      </c>
    </row>
    <row r="237" spans="1:16" s="50" customFormat="1" outlineLevel="2">
      <c r="A237" s="44" t="s">
        <v>2741</v>
      </c>
      <c r="B237" s="45" t="s">
        <v>38</v>
      </c>
      <c r="C237" s="45" t="s">
        <v>502</v>
      </c>
      <c r="D237" s="45" t="s">
        <v>458</v>
      </c>
      <c r="E237" s="45" t="s">
        <v>459</v>
      </c>
      <c r="F237" s="46">
        <v>0</v>
      </c>
      <c r="G237" s="46"/>
      <c r="H237" s="46">
        <v>0</v>
      </c>
      <c r="I237" s="46">
        <v>0</v>
      </c>
      <c r="J237" s="46">
        <v>0</v>
      </c>
      <c r="K237" s="46">
        <v>0</v>
      </c>
      <c r="L237" s="46"/>
      <c r="M237" s="46">
        <v>0</v>
      </c>
      <c r="N237" s="47" t="s">
        <v>2729</v>
      </c>
      <c r="O237" s="48">
        <v>0</v>
      </c>
      <c r="P237" s="49"/>
    </row>
    <row r="238" spans="1:16" s="50" customFormat="1" outlineLevel="2">
      <c r="A238" s="44" t="s">
        <v>2742</v>
      </c>
      <c r="B238" s="45" t="s">
        <v>38</v>
      </c>
      <c r="C238" s="45" t="s">
        <v>502</v>
      </c>
      <c r="D238" s="45" t="s">
        <v>460</v>
      </c>
      <c r="E238" s="45" t="s">
        <v>461</v>
      </c>
      <c r="F238" s="46">
        <v>0</v>
      </c>
      <c r="G238" s="46"/>
      <c r="H238" s="46">
        <v>0</v>
      </c>
      <c r="I238" s="46">
        <v>0</v>
      </c>
      <c r="J238" s="46">
        <v>0</v>
      </c>
      <c r="K238" s="46">
        <v>0</v>
      </c>
      <c r="L238" s="46"/>
      <c r="M238" s="46">
        <v>0</v>
      </c>
      <c r="N238" s="47" t="s">
        <v>2729</v>
      </c>
      <c r="O238" s="48">
        <v>0</v>
      </c>
      <c r="P238" s="49"/>
    </row>
    <row r="239" spans="1:16" outlineLevel="2">
      <c r="A239" s="15" t="s">
        <v>2061</v>
      </c>
      <c r="B239" s="18" t="s">
        <v>38</v>
      </c>
      <c r="C239" s="19" t="s">
        <v>502</v>
      </c>
      <c r="D239" s="19" t="s">
        <v>507</v>
      </c>
      <c r="E239" s="18" t="s">
        <v>508</v>
      </c>
      <c r="F239" s="20">
        <v>0</v>
      </c>
      <c r="H239" s="20">
        <v>0</v>
      </c>
      <c r="I239" s="20">
        <v>0</v>
      </c>
      <c r="J239" s="20">
        <v>0</v>
      </c>
      <c r="K239" s="20">
        <v>0</v>
      </c>
      <c r="M239" s="20">
        <v>0</v>
      </c>
      <c r="N239" s="27" t="s">
        <v>2729</v>
      </c>
      <c r="O239" s="28">
        <v>0</v>
      </c>
    </row>
    <row r="240" spans="1:16" s="50" customFormat="1" outlineLevel="2">
      <c r="A240" s="44" t="s">
        <v>2062</v>
      </c>
      <c r="B240" s="45" t="s">
        <v>38</v>
      </c>
      <c r="C240" s="45" t="s">
        <v>502</v>
      </c>
      <c r="D240" s="45" t="s">
        <v>509</v>
      </c>
      <c r="E240" s="45" t="s">
        <v>510</v>
      </c>
      <c r="F240" s="46">
        <v>0</v>
      </c>
      <c r="G240" s="46"/>
      <c r="H240" s="46">
        <v>0</v>
      </c>
      <c r="I240" s="46">
        <v>0</v>
      </c>
      <c r="J240" s="46">
        <v>0</v>
      </c>
      <c r="K240" s="46">
        <v>0</v>
      </c>
      <c r="L240" s="46"/>
      <c r="M240" s="46">
        <v>0</v>
      </c>
      <c r="N240" s="47" t="s">
        <v>2729</v>
      </c>
      <c r="O240" s="48">
        <v>0</v>
      </c>
      <c r="P240" s="49"/>
    </row>
    <row r="241" spans="1:16" ht="13.5" outlineLevel="1" thickBot="1">
      <c r="A241" s="15" t="s">
        <v>2063</v>
      </c>
      <c r="C241" s="19" t="s">
        <v>502</v>
      </c>
      <c r="E241" s="21" t="s">
        <v>1773</v>
      </c>
      <c r="F241" s="22">
        <v>0</v>
      </c>
      <c r="G241" s="22"/>
      <c r="H241" s="22">
        <v>0</v>
      </c>
      <c r="I241" s="22">
        <v>0</v>
      </c>
      <c r="J241" s="22">
        <v>0</v>
      </c>
      <c r="K241" s="22">
        <v>0</v>
      </c>
      <c r="L241" s="22"/>
      <c r="M241" s="22">
        <v>0</v>
      </c>
      <c r="N241" s="27" t="s">
        <v>2729</v>
      </c>
      <c r="O241" s="28">
        <v>0</v>
      </c>
    </row>
    <row r="242" spans="1:16" ht="13.5" outlineLevel="2" thickTop="1">
      <c r="A242" s="15" t="s">
        <v>38</v>
      </c>
      <c r="C242" s="19" t="s">
        <v>511</v>
      </c>
      <c r="N242" s="27" t="s">
        <v>2729</v>
      </c>
      <c r="O242" s="28" t="s">
        <v>2729</v>
      </c>
    </row>
    <row r="243" spans="1:16" outlineLevel="2">
      <c r="A243" s="15" t="s">
        <v>2064</v>
      </c>
      <c r="B243" s="18" t="s">
        <v>38</v>
      </c>
      <c r="C243" s="19" t="s">
        <v>511</v>
      </c>
      <c r="D243" s="19" t="s">
        <v>512</v>
      </c>
      <c r="E243" s="18" t="s">
        <v>513</v>
      </c>
      <c r="F243" s="52">
        <v>-50577</v>
      </c>
      <c r="H243" s="20">
        <v>0</v>
      </c>
      <c r="I243" s="52">
        <v>-50577</v>
      </c>
      <c r="J243" s="20">
        <v>0</v>
      </c>
      <c r="K243" s="52">
        <v>-50577</v>
      </c>
      <c r="M243" s="32">
        <v>-50769</v>
      </c>
      <c r="N243" s="27">
        <v>-4.0000000000000001E-3</v>
      </c>
      <c r="O243" s="28">
        <v>192</v>
      </c>
    </row>
    <row r="244" spans="1:16" s="50" customFormat="1" outlineLevel="2">
      <c r="A244" s="44" t="s">
        <v>2065</v>
      </c>
      <c r="B244" s="45" t="s">
        <v>38</v>
      </c>
      <c r="C244" s="45" t="s">
        <v>511</v>
      </c>
      <c r="D244" s="45" t="s">
        <v>514</v>
      </c>
      <c r="E244" s="45" t="s">
        <v>515</v>
      </c>
      <c r="F244" s="46">
        <v>-8092</v>
      </c>
      <c r="G244" s="46"/>
      <c r="H244" s="46">
        <v>0</v>
      </c>
      <c r="I244" s="46">
        <v>-8092</v>
      </c>
      <c r="J244" s="46">
        <v>0</v>
      </c>
      <c r="K244" s="52">
        <v>-8092</v>
      </c>
      <c r="L244" s="46"/>
      <c r="M244" s="46">
        <v>0</v>
      </c>
      <c r="N244" s="47" t="s">
        <v>2729</v>
      </c>
      <c r="O244" s="48">
        <v>-8092</v>
      </c>
      <c r="P244" s="49"/>
    </row>
    <row r="245" spans="1:16" outlineLevel="2">
      <c r="A245" s="15" t="s">
        <v>2066</v>
      </c>
      <c r="B245" s="18" t="s">
        <v>38</v>
      </c>
      <c r="C245" s="19" t="s">
        <v>511</v>
      </c>
      <c r="D245" s="19" t="s">
        <v>516</v>
      </c>
      <c r="E245" s="18" t="s">
        <v>517</v>
      </c>
      <c r="F245" s="52">
        <v>-62543</v>
      </c>
      <c r="H245" s="20">
        <v>0</v>
      </c>
      <c r="I245" s="52">
        <v>-62543</v>
      </c>
      <c r="J245" s="20">
        <v>0</v>
      </c>
      <c r="K245" s="52">
        <v>-62543</v>
      </c>
      <c r="M245" s="32">
        <v>-57435</v>
      </c>
      <c r="N245" s="27">
        <v>8.8999999999999996E-2</v>
      </c>
      <c r="O245" s="28">
        <v>-5108</v>
      </c>
    </row>
    <row r="246" spans="1:16" s="50" customFormat="1" outlineLevel="2">
      <c r="A246" s="44" t="s">
        <v>2067</v>
      </c>
      <c r="B246" s="45" t="s">
        <v>38</v>
      </c>
      <c r="C246" s="45" t="s">
        <v>511</v>
      </c>
      <c r="D246" s="45" t="s">
        <v>518</v>
      </c>
      <c r="E246" s="45" t="s">
        <v>519</v>
      </c>
      <c r="F246" s="46">
        <v>-10007</v>
      </c>
      <c r="G246" s="46"/>
      <c r="H246" s="46">
        <v>0</v>
      </c>
      <c r="I246" s="46">
        <v>-10007</v>
      </c>
      <c r="J246" s="46">
        <v>0</v>
      </c>
      <c r="K246" s="52">
        <v>-10007</v>
      </c>
      <c r="L246" s="46"/>
      <c r="M246" s="46">
        <v>0</v>
      </c>
      <c r="N246" s="47" t="s">
        <v>2729</v>
      </c>
      <c r="O246" s="48">
        <v>-10007</v>
      </c>
      <c r="P246" s="49"/>
    </row>
    <row r="247" spans="1:16" outlineLevel="2">
      <c r="A247" s="15" t="s">
        <v>2068</v>
      </c>
      <c r="B247" s="18" t="s">
        <v>38</v>
      </c>
      <c r="C247" s="19" t="s">
        <v>511</v>
      </c>
      <c r="D247" s="19" t="s">
        <v>520</v>
      </c>
      <c r="E247" s="18" t="s">
        <v>521</v>
      </c>
      <c r="F247" s="52">
        <v>-51816</v>
      </c>
      <c r="H247" s="20">
        <v>0</v>
      </c>
      <c r="I247" s="52">
        <v>-51816</v>
      </c>
      <c r="J247" s="20">
        <v>0</v>
      </c>
      <c r="K247" s="52">
        <v>-51816</v>
      </c>
      <c r="M247" s="32">
        <v>-48502</v>
      </c>
      <c r="N247" s="27">
        <v>6.8000000000000005E-2</v>
      </c>
      <c r="O247" s="28">
        <v>-3314</v>
      </c>
    </row>
    <row r="248" spans="1:16" s="50" customFormat="1" outlineLevel="2">
      <c r="A248" s="44" t="s">
        <v>2069</v>
      </c>
      <c r="B248" s="45" t="s">
        <v>38</v>
      </c>
      <c r="C248" s="45" t="s">
        <v>511</v>
      </c>
      <c r="D248" s="45" t="s">
        <v>522</v>
      </c>
      <c r="E248" s="45" t="s">
        <v>523</v>
      </c>
      <c r="F248" s="46">
        <v>-8291</v>
      </c>
      <c r="G248" s="46"/>
      <c r="H248" s="46">
        <v>0</v>
      </c>
      <c r="I248" s="46">
        <v>-8291</v>
      </c>
      <c r="J248" s="46">
        <v>0</v>
      </c>
      <c r="K248" s="52">
        <v>-8291</v>
      </c>
      <c r="L248" s="46"/>
      <c r="M248" s="46">
        <v>0</v>
      </c>
      <c r="N248" s="47" t="s">
        <v>2729</v>
      </c>
      <c r="O248" s="48">
        <v>-8291</v>
      </c>
      <c r="P248" s="49"/>
    </row>
    <row r="249" spans="1:16" ht="13.5" outlineLevel="1" thickBot="1">
      <c r="A249" s="15" t="s">
        <v>2070</v>
      </c>
      <c r="C249" s="19" t="s">
        <v>511</v>
      </c>
      <c r="E249" s="21" t="s">
        <v>1774</v>
      </c>
      <c r="F249" s="42">
        <v>-191326</v>
      </c>
      <c r="G249" s="22"/>
      <c r="H249" s="22">
        <v>0</v>
      </c>
      <c r="I249" s="42">
        <v>-191326</v>
      </c>
      <c r="J249" s="22">
        <v>0</v>
      </c>
      <c r="K249" s="43">
        <v>-191326</v>
      </c>
      <c r="L249" s="22"/>
      <c r="M249" s="42">
        <v>-156706</v>
      </c>
      <c r="N249" s="27">
        <v>0.221</v>
      </c>
      <c r="O249" s="28">
        <v>-34620</v>
      </c>
    </row>
    <row r="250" spans="1:16" ht="13.5" outlineLevel="2" thickTop="1">
      <c r="A250" s="15" t="s">
        <v>38</v>
      </c>
      <c r="C250" s="19" t="s">
        <v>531</v>
      </c>
      <c r="N250" s="27" t="s">
        <v>2729</v>
      </c>
      <c r="O250" s="28" t="s">
        <v>2729</v>
      </c>
    </row>
    <row r="251" spans="1:16" outlineLevel="2">
      <c r="A251" s="15" t="s">
        <v>2075</v>
      </c>
      <c r="B251" s="18" t="s">
        <v>38</v>
      </c>
      <c r="C251" s="19" t="s">
        <v>531</v>
      </c>
      <c r="D251" s="19" t="s">
        <v>532</v>
      </c>
      <c r="E251" s="18" t="s">
        <v>533</v>
      </c>
      <c r="F251" s="52">
        <v>-6673</v>
      </c>
      <c r="H251" s="20">
        <v>0</v>
      </c>
      <c r="I251" s="52">
        <v>-6673</v>
      </c>
      <c r="J251" s="20">
        <v>0</v>
      </c>
      <c r="K251" s="52">
        <v>-6673</v>
      </c>
      <c r="M251" s="20">
        <v>-6697</v>
      </c>
      <c r="N251" s="27">
        <v>-4.0000000000000001E-3</v>
      </c>
      <c r="O251" s="28">
        <v>24</v>
      </c>
    </row>
    <row r="252" spans="1:16" outlineLevel="2">
      <c r="A252" s="15" t="s">
        <v>2076</v>
      </c>
      <c r="B252" s="18" t="s">
        <v>38</v>
      </c>
      <c r="C252" s="19" t="s">
        <v>531</v>
      </c>
      <c r="D252" s="19" t="s">
        <v>534</v>
      </c>
      <c r="E252" s="18" t="s">
        <v>535</v>
      </c>
      <c r="F252" s="52">
        <v>-8242</v>
      </c>
      <c r="H252" s="20">
        <v>0</v>
      </c>
      <c r="I252" s="52">
        <v>-8242</v>
      </c>
      <c r="J252" s="20">
        <v>0</v>
      </c>
      <c r="K252" s="52">
        <v>-8242</v>
      </c>
      <c r="M252" s="20">
        <v>-7577</v>
      </c>
      <c r="N252" s="27">
        <v>8.7999999999999995E-2</v>
      </c>
      <c r="O252" s="28">
        <v>-665</v>
      </c>
    </row>
    <row r="253" spans="1:16" outlineLevel="2">
      <c r="A253" s="15" t="s">
        <v>2077</v>
      </c>
      <c r="B253" s="18" t="s">
        <v>38</v>
      </c>
      <c r="C253" s="19" t="s">
        <v>531</v>
      </c>
      <c r="D253" s="19" t="s">
        <v>536</v>
      </c>
      <c r="E253" s="18" t="s">
        <v>537</v>
      </c>
      <c r="F253" s="52">
        <v>-6827</v>
      </c>
      <c r="H253" s="20">
        <v>0</v>
      </c>
      <c r="I253" s="52">
        <v>-6827</v>
      </c>
      <c r="J253" s="20">
        <v>0</v>
      </c>
      <c r="K253" s="52">
        <v>-6827</v>
      </c>
      <c r="M253" s="20">
        <v>-6398</v>
      </c>
      <c r="N253" s="27">
        <v>6.7000000000000004E-2</v>
      </c>
      <c r="O253" s="28">
        <v>-429</v>
      </c>
    </row>
    <row r="254" spans="1:16" ht="13.5" outlineLevel="1" thickBot="1">
      <c r="A254" s="15" t="s">
        <v>2078</v>
      </c>
      <c r="C254" s="19" t="s">
        <v>531</v>
      </c>
      <c r="E254" s="21" t="s">
        <v>1776</v>
      </c>
      <c r="F254" s="42">
        <v>-21742</v>
      </c>
      <c r="G254" s="22"/>
      <c r="H254" s="22">
        <v>0</v>
      </c>
      <c r="I254" s="42">
        <v>-21742</v>
      </c>
      <c r="J254" s="22">
        <v>0</v>
      </c>
      <c r="K254" s="43">
        <v>-21742</v>
      </c>
      <c r="L254" s="22"/>
      <c r="M254" s="22">
        <v>-20672</v>
      </c>
      <c r="N254" s="27">
        <v>5.1999999999999998E-2</v>
      </c>
      <c r="O254" s="28">
        <v>-1070</v>
      </c>
    </row>
    <row r="255" spans="1:16" ht="13.5" outlineLevel="2" thickTop="1">
      <c r="A255" s="15" t="s">
        <v>38</v>
      </c>
      <c r="C255" s="19" t="s">
        <v>538</v>
      </c>
      <c r="N255" s="27" t="s">
        <v>2729</v>
      </c>
      <c r="O255" s="28" t="s">
        <v>2729</v>
      </c>
    </row>
    <row r="256" spans="1:16" outlineLevel="2">
      <c r="A256" s="15" t="s">
        <v>2079</v>
      </c>
      <c r="B256" s="18" t="s">
        <v>38</v>
      </c>
      <c r="C256" s="19" t="s">
        <v>538</v>
      </c>
      <c r="D256" s="19" t="s">
        <v>539</v>
      </c>
      <c r="E256" s="18" t="s">
        <v>540</v>
      </c>
      <c r="F256" s="20">
        <v>0</v>
      </c>
      <c r="H256" s="20">
        <v>0</v>
      </c>
      <c r="I256" s="20">
        <v>0</v>
      </c>
      <c r="J256" s="20">
        <v>0</v>
      </c>
      <c r="K256" s="32">
        <v>0</v>
      </c>
      <c r="M256" s="20">
        <v>0</v>
      </c>
      <c r="N256" s="27" t="s">
        <v>2729</v>
      </c>
      <c r="O256" s="28">
        <v>0</v>
      </c>
    </row>
    <row r="257" spans="1:15" outlineLevel="2">
      <c r="A257" s="15" t="s">
        <v>2080</v>
      </c>
      <c r="B257" s="18" t="s">
        <v>38</v>
      </c>
      <c r="C257" s="19" t="s">
        <v>538</v>
      </c>
      <c r="D257" s="19" t="s">
        <v>541</v>
      </c>
      <c r="E257" s="18" t="s">
        <v>542</v>
      </c>
      <c r="F257" s="52">
        <v>-39539</v>
      </c>
      <c r="H257" s="20">
        <v>0</v>
      </c>
      <c r="I257" s="52">
        <v>-39539</v>
      </c>
      <c r="J257" s="20">
        <v>0</v>
      </c>
      <c r="K257" s="52">
        <v>-39539</v>
      </c>
      <c r="M257" s="20">
        <v>-68867</v>
      </c>
      <c r="N257" s="27">
        <v>-0.42599999999999999</v>
      </c>
      <c r="O257" s="28">
        <v>29328</v>
      </c>
    </row>
    <row r="258" spans="1:15" outlineLevel="2">
      <c r="A258" s="15" t="s">
        <v>2081</v>
      </c>
      <c r="B258" s="18" t="s">
        <v>38</v>
      </c>
      <c r="C258" s="19" t="s">
        <v>538</v>
      </c>
      <c r="D258" s="19" t="s">
        <v>543</v>
      </c>
      <c r="E258" s="18" t="s">
        <v>544</v>
      </c>
      <c r="F258" s="52">
        <v>-11089</v>
      </c>
      <c r="H258" s="20">
        <v>0</v>
      </c>
      <c r="I258" s="52">
        <v>-11089</v>
      </c>
      <c r="J258" s="20">
        <v>0</v>
      </c>
      <c r="K258" s="52">
        <v>-11089</v>
      </c>
      <c r="M258" s="20">
        <v>0</v>
      </c>
      <c r="N258" s="27" t="s">
        <v>2729</v>
      </c>
      <c r="O258" s="28">
        <v>-11089</v>
      </c>
    </row>
    <row r="259" spans="1:15" outlineLevel="2">
      <c r="A259" s="15" t="s">
        <v>2082</v>
      </c>
      <c r="B259" s="18" t="s">
        <v>38</v>
      </c>
      <c r="C259" s="19" t="s">
        <v>538</v>
      </c>
      <c r="D259" s="19" t="s">
        <v>545</v>
      </c>
      <c r="E259" s="18" t="s">
        <v>546</v>
      </c>
      <c r="F259" s="20">
        <v>0</v>
      </c>
      <c r="H259" s="20">
        <v>0</v>
      </c>
      <c r="I259" s="20">
        <v>0</v>
      </c>
      <c r="J259" s="20">
        <v>0</v>
      </c>
      <c r="K259" s="32">
        <v>0</v>
      </c>
      <c r="M259" s="20">
        <v>0</v>
      </c>
      <c r="N259" s="27" t="s">
        <v>2729</v>
      </c>
      <c r="O259" s="28">
        <v>0</v>
      </c>
    </row>
    <row r="260" spans="1:15" outlineLevel="2">
      <c r="A260" s="15" t="s">
        <v>2083</v>
      </c>
      <c r="B260" s="18" t="s">
        <v>38</v>
      </c>
      <c r="C260" s="19" t="s">
        <v>538</v>
      </c>
      <c r="D260" s="19" t="s">
        <v>547</v>
      </c>
      <c r="E260" s="18" t="s">
        <v>548</v>
      </c>
      <c r="F260" s="52">
        <v>-11815</v>
      </c>
      <c r="H260" s="20">
        <v>0</v>
      </c>
      <c r="I260" s="52">
        <v>-11815</v>
      </c>
      <c r="J260" s="20">
        <v>0</v>
      </c>
      <c r="K260" s="52">
        <v>-11815</v>
      </c>
      <c r="M260" s="20">
        <v>-24964</v>
      </c>
      <c r="N260" s="27">
        <v>-0.52700000000000002</v>
      </c>
      <c r="O260" s="28">
        <v>13149</v>
      </c>
    </row>
    <row r="261" spans="1:15" outlineLevel="2">
      <c r="A261" s="15" t="s">
        <v>2084</v>
      </c>
      <c r="B261" s="18" t="s">
        <v>38</v>
      </c>
      <c r="C261" s="19" t="s">
        <v>538</v>
      </c>
      <c r="D261" s="19" t="s">
        <v>549</v>
      </c>
      <c r="E261" s="18" t="s">
        <v>550</v>
      </c>
      <c r="F261" s="20">
        <v>0</v>
      </c>
      <c r="H261" s="20">
        <v>0</v>
      </c>
      <c r="I261" s="20">
        <v>0</v>
      </c>
      <c r="J261" s="20">
        <v>0</v>
      </c>
      <c r="K261" s="32">
        <v>0</v>
      </c>
      <c r="M261" s="20">
        <v>0</v>
      </c>
      <c r="N261" s="27" t="s">
        <v>2729</v>
      </c>
      <c r="O261" s="28">
        <v>0</v>
      </c>
    </row>
    <row r="262" spans="1:15" outlineLevel="2">
      <c r="A262" s="15" t="s">
        <v>2085</v>
      </c>
      <c r="B262" s="18" t="s">
        <v>38</v>
      </c>
      <c r="C262" s="19" t="s">
        <v>538</v>
      </c>
      <c r="D262" s="19" t="s">
        <v>551</v>
      </c>
      <c r="E262" s="18" t="s">
        <v>552</v>
      </c>
      <c r="F262" s="52">
        <v>-47144</v>
      </c>
      <c r="H262" s="20">
        <v>0</v>
      </c>
      <c r="I262" s="52">
        <v>-47144</v>
      </c>
      <c r="J262" s="20">
        <v>0</v>
      </c>
      <c r="K262" s="52">
        <v>-47144</v>
      </c>
      <c r="M262" s="20">
        <v>-80908</v>
      </c>
      <c r="N262" s="27">
        <v>-0.41699999999999998</v>
      </c>
      <c r="O262" s="28">
        <v>33764</v>
      </c>
    </row>
    <row r="263" spans="1:15" outlineLevel="2">
      <c r="A263" s="15" t="s">
        <v>2086</v>
      </c>
      <c r="B263" s="18" t="s">
        <v>38</v>
      </c>
      <c r="C263" s="19" t="s">
        <v>538</v>
      </c>
      <c r="D263" s="19" t="s">
        <v>553</v>
      </c>
      <c r="E263" s="18" t="s">
        <v>554</v>
      </c>
      <c r="F263" s="52">
        <v>-13223</v>
      </c>
      <c r="H263" s="20">
        <v>0</v>
      </c>
      <c r="I263" s="52">
        <v>-13223</v>
      </c>
      <c r="J263" s="20">
        <v>0</v>
      </c>
      <c r="K263" s="52">
        <v>-13223</v>
      </c>
      <c r="M263" s="20">
        <v>0</v>
      </c>
      <c r="N263" s="27" t="s">
        <v>2729</v>
      </c>
      <c r="O263" s="28">
        <v>-13223</v>
      </c>
    </row>
    <row r="264" spans="1:15" outlineLevel="2">
      <c r="A264" s="15" t="s">
        <v>2087</v>
      </c>
      <c r="B264" s="18" t="s">
        <v>38</v>
      </c>
      <c r="C264" s="19" t="s">
        <v>538</v>
      </c>
      <c r="D264" s="19" t="s">
        <v>555</v>
      </c>
      <c r="E264" s="18" t="s">
        <v>556</v>
      </c>
      <c r="F264" s="20">
        <v>0</v>
      </c>
      <c r="H264" s="20">
        <v>0</v>
      </c>
      <c r="I264" s="20">
        <v>0</v>
      </c>
      <c r="J264" s="20">
        <v>0</v>
      </c>
      <c r="K264" s="32">
        <v>0</v>
      </c>
      <c r="M264" s="20">
        <v>0</v>
      </c>
      <c r="N264" s="27" t="s">
        <v>2729</v>
      </c>
      <c r="O264" s="28">
        <v>0</v>
      </c>
    </row>
    <row r="265" spans="1:15" outlineLevel="2">
      <c r="A265" s="15" t="s">
        <v>2743</v>
      </c>
      <c r="B265" s="18" t="s">
        <v>38</v>
      </c>
      <c r="C265" s="19" t="s">
        <v>538</v>
      </c>
      <c r="D265" s="19" t="s">
        <v>781</v>
      </c>
      <c r="E265" s="18" t="s">
        <v>782</v>
      </c>
      <c r="F265" s="20">
        <v>0</v>
      </c>
      <c r="H265" s="20">
        <v>0</v>
      </c>
      <c r="I265" s="20">
        <v>0</v>
      </c>
      <c r="J265" s="20">
        <v>0</v>
      </c>
      <c r="K265" s="32">
        <v>0</v>
      </c>
      <c r="M265" s="20">
        <v>0</v>
      </c>
      <c r="N265" s="27" t="s">
        <v>2729</v>
      </c>
      <c r="O265" s="28">
        <v>0</v>
      </c>
    </row>
    <row r="266" spans="1:15" outlineLevel="2">
      <c r="A266" s="15" t="s">
        <v>2088</v>
      </c>
      <c r="B266" s="18" t="s">
        <v>38</v>
      </c>
      <c r="C266" s="19" t="s">
        <v>538</v>
      </c>
      <c r="D266" s="19" t="s">
        <v>557</v>
      </c>
      <c r="E266" s="18" t="s">
        <v>558</v>
      </c>
      <c r="F266" s="52">
        <v>-14134</v>
      </c>
      <c r="H266" s="20">
        <v>0</v>
      </c>
      <c r="I266" s="52">
        <v>-14134</v>
      </c>
      <c r="J266" s="20">
        <v>0</v>
      </c>
      <c r="K266" s="52">
        <v>-14134</v>
      </c>
      <c r="M266" s="20">
        <v>-29420</v>
      </c>
      <c r="N266" s="27">
        <v>-0.52</v>
      </c>
      <c r="O266" s="28">
        <v>15286</v>
      </c>
    </row>
    <row r="267" spans="1:15" outlineLevel="2">
      <c r="A267" s="15" t="s">
        <v>2089</v>
      </c>
      <c r="B267" s="18" t="s">
        <v>38</v>
      </c>
      <c r="C267" s="19" t="s">
        <v>538</v>
      </c>
      <c r="D267" s="19" t="s">
        <v>559</v>
      </c>
      <c r="E267" s="18" t="s">
        <v>560</v>
      </c>
      <c r="F267" s="20">
        <v>0</v>
      </c>
      <c r="H267" s="20">
        <v>0</v>
      </c>
      <c r="I267" s="20">
        <v>0</v>
      </c>
      <c r="J267" s="20">
        <v>0</v>
      </c>
      <c r="K267" s="32">
        <v>0</v>
      </c>
      <c r="M267" s="20">
        <v>0</v>
      </c>
      <c r="N267" s="27" t="s">
        <v>2729</v>
      </c>
      <c r="O267" s="28">
        <v>0</v>
      </c>
    </row>
    <row r="268" spans="1:15" outlineLevel="2">
      <c r="A268" s="15" t="s">
        <v>2090</v>
      </c>
      <c r="B268" s="18" t="s">
        <v>38</v>
      </c>
      <c r="C268" s="19" t="s">
        <v>538</v>
      </c>
      <c r="D268" s="19" t="s">
        <v>561</v>
      </c>
      <c r="E268" s="18" t="s">
        <v>562</v>
      </c>
      <c r="F268" s="52">
        <v>-39082</v>
      </c>
      <c r="H268" s="20">
        <v>0</v>
      </c>
      <c r="I268" s="52">
        <v>-39082</v>
      </c>
      <c r="J268" s="20">
        <v>0</v>
      </c>
      <c r="K268" s="52">
        <v>-39082</v>
      </c>
      <c r="M268" s="20">
        <v>-70228</v>
      </c>
      <c r="N268" s="27">
        <v>-0.443</v>
      </c>
      <c r="O268" s="28">
        <v>31146</v>
      </c>
    </row>
    <row r="269" spans="1:15" outlineLevel="2">
      <c r="A269" s="15" t="s">
        <v>2091</v>
      </c>
      <c r="B269" s="18" t="s">
        <v>38</v>
      </c>
      <c r="C269" s="19" t="s">
        <v>538</v>
      </c>
      <c r="D269" s="19" t="s">
        <v>563</v>
      </c>
      <c r="E269" s="18" t="s">
        <v>564</v>
      </c>
      <c r="F269" s="52">
        <v>-14069</v>
      </c>
      <c r="H269" s="20">
        <v>0</v>
      </c>
      <c r="I269" s="52">
        <v>-14069</v>
      </c>
      <c r="J269" s="20">
        <v>0</v>
      </c>
      <c r="K269" s="52">
        <v>-14069</v>
      </c>
      <c r="M269" s="20">
        <v>68</v>
      </c>
      <c r="N269" s="27">
        <v>-207.89699999999999</v>
      </c>
      <c r="O269" s="28">
        <v>-14137</v>
      </c>
    </row>
    <row r="270" spans="1:15" outlineLevel="2">
      <c r="A270" s="15" t="s">
        <v>2092</v>
      </c>
      <c r="B270" s="18" t="s">
        <v>38</v>
      </c>
      <c r="C270" s="19" t="s">
        <v>538</v>
      </c>
      <c r="D270" s="19" t="s">
        <v>565</v>
      </c>
      <c r="E270" s="18" t="s">
        <v>566</v>
      </c>
      <c r="F270" s="20">
        <v>0</v>
      </c>
      <c r="H270" s="20">
        <v>0</v>
      </c>
      <c r="I270" s="20">
        <v>0</v>
      </c>
      <c r="J270" s="20">
        <v>0</v>
      </c>
      <c r="K270" s="32">
        <v>0</v>
      </c>
      <c r="M270" s="20">
        <v>0</v>
      </c>
      <c r="N270" s="27" t="s">
        <v>2729</v>
      </c>
      <c r="O270" s="28">
        <v>0</v>
      </c>
    </row>
    <row r="271" spans="1:15" outlineLevel="2">
      <c r="A271" s="15" t="s">
        <v>2744</v>
      </c>
      <c r="B271" s="18" t="s">
        <v>38</v>
      </c>
      <c r="C271" s="19" t="s">
        <v>538</v>
      </c>
      <c r="D271" s="19" t="s">
        <v>829</v>
      </c>
      <c r="E271" s="18" t="s">
        <v>830</v>
      </c>
      <c r="F271" s="20">
        <v>0</v>
      </c>
      <c r="H271" s="20">
        <v>0</v>
      </c>
      <c r="I271" s="20">
        <v>0</v>
      </c>
      <c r="J271" s="20">
        <v>0</v>
      </c>
      <c r="K271" s="32">
        <v>0</v>
      </c>
      <c r="M271" s="20">
        <v>0</v>
      </c>
      <c r="N271" s="27" t="s">
        <v>2729</v>
      </c>
      <c r="O271" s="28">
        <v>0</v>
      </c>
    </row>
    <row r="272" spans="1:15" outlineLevel="2">
      <c r="A272" s="15" t="s">
        <v>2093</v>
      </c>
      <c r="B272" s="18" t="s">
        <v>38</v>
      </c>
      <c r="C272" s="19" t="s">
        <v>538</v>
      </c>
      <c r="D272" s="19" t="s">
        <v>567</v>
      </c>
      <c r="E272" s="18" t="s">
        <v>568</v>
      </c>
      <c r="F272" s="52">
        <v>-11756</v>
      </c>
      <c r="H272" s="20">
        <v>0</v>
      </c>
      <c r="I272" s="52">
        <v>-11756</v>
      </c>
      <c r="J272" s="20">
        <v>0</v>
      </c>
      <c r="K272" s="52">
        <v>-11756</v>
      </c>
      <c r="M272" s="20">
        <v>-25617</v>
      </c>
      <c r="N272" s="27">
        <v>-0.54100000000000004</v>
      </c>
      <c r="O272" s="28">
        <v>13861</v>
      </c>
    </row>
    <row r="273" spans="1:15" ht="13.5" outlineLevel="1" thickBot="1">
      <c r="A273" s="15" t="s">
        <v>2094</v>
      </c>
      <c r="C273" s="19" t="s">
        <v>538</v>
      </c>
      <c r="E273" s="21" t="s">
        <v>1777</v>
      </c>
      <c r="F273" s="42">
        <v>-201851</v>
      </c>
      <c r="G273" s="22"/>
      <c r="H273" s="22">
        <v>0</v>
      </c>
      <c r="I273" s="42">
        <v>-201851</v>
      </c>
      <c r="J273" s="22">
        <v>0</v>
      </c>
      <c r="K273" s="43">
        <v>-201851</v>
      </c>
      <c r="L273" s="22"/>
      <c r="M273" s="22">
        <v>-299936</v>
      </c>
      <c r="N273" s="27">
        <v>-0.32700000000000001</v>
      </c>
      <c r="O273" s="28">
        <v>98085</v>
      </c>
    </row>
    <row r="274" spans="1:15" ht="13.5" outlineLevel="2" thickTop="1">
      <c r="A274" s="15" t="s">
        <v>38</v>
      </c>
      <c r="C274" s="19" t="s">
        <v>569</v>
      </c>
      <c r="N274" s="27" t="s">
        <v>2729</v>
      </c>
      <c r="O274" s="28" t="s">
        <v>2729</v>
      </c>
    </row>
    <row r="275" spans="1:15" outlineLevel="2">
      <c r="A275" s="15" t="s">
        <v>2095</v>
      </c>
      <c r="B275" s="18" t="s">
        <v>38</v>
      </c>
      <c r="C275" s="19" t="s">
        <v>569</v>
      </c>
      <c r="D275" s="19" t="s">
        <v>570</v>
      </c>
      <c r="E275" s="18" t="s">
        <v>571</v>
      </c>
      <c r="F275" s="52">
        <v>-6797</v>
      </c>
      <c r="H275" s="20">
        <v>0</v>
      </c>
      <c r="I275" s="52">
        <v>-6797</v>
      </c>
      <c r="J275" s="20">
        <v>0</v>
      </c>
      <c r="K275" s="52">
        <v>-6797</v>
      </c>
      <c r="M275" s="20">
        <v>-12348</v>
      </c>
      <c r="N275" s="27">
        <v>-0.45</v>
      </c>
      <c r="O275" s="28">
        <v>5551</v>
      </c>
    </row>
    <row r="276" spans="1:15" outlineLevel="2">
      <c r="A276" s="15" t="s">
        <v>2096</v>
      </c>
      <c r="B276" s="18" t="s">
        <v>38</v>
      </c>
      <c r="C276" s="19" t="s">
        <v>569</v>
      </c>
      <c r="D276" s="19" t="s">
        <v>572</v>
      </c>
      <c r="E276" s="18" t="s">
        <v>573</v>
      </c>
      <c r="F276" s="52">
        <v>-8103</v>
      </c>
      <c r="H276" s="20">
        <v>0</v>
      </c>
      <c r="I276" s="52">
        <v>-8103</v>
      </c>
      <c r="J276" s="20">
        <v>0</v>
      </c>
      <c r="K276" s="52">
        <v>-8103</v>
      </c>
      <c r="M276" s="20">
        <v>-14471</v>
      </c>
      <c r="N276" s="27">
        <v>-0.44</v>
      </c>
      <c r="O276" s="28">
        <v>6368</v>
      </c>
    </row>
    <row r="277" spans="1:15" outlineLevel="2">
      <c r="A277" s="15" t="s">
        <v>2097</v>
      </c>
      <c r="B277" s="18" t="s">
        <v>38</v>
      </c>
      <c r="C277" s="19" t="s">
        <v>569</v>
      </c>
      <c r="D277" s="19" t="s">
        <v>574</v>
      </c>
      <c r="E277" s="18" t="s">
        <v>575</v>
      </c>
      <c r="F277" s="52">
        <v>-6717</v>
      </c>
      <c r="H277" s="20">
        <v>0</v>
      </c>
      <c r="I277" s="52">
        <v>-6717</v>
      </c>
      <c r="J277" s="20">
        <v>0</v>
      </c>
      <c r="K277" s="52">
        <v>-6717</v>
      </c>
      <c r="M277" s="20">
        <v>-12555</v>
      </c>
      <c r="N277" s="27">
        <v>-0.46500000000000002</v>
      </c>
      <c r="O277" s="28">
        <v>5838</v>
      </c>
    </row>
    <row r="278" spans="1:15" ht="13.5" outlineLevel="1" thickBot="1">
      <c r="A278" s="15" t="s">
        <v>2098</v>
      </c>
      <c r="C278" s="19" t="s">
        <v>569</v>
      </c>
      <c r="E278" s="21" t="s">
        <v>1778</v>
      </c>
      <c r="F278" s="42">
        <v>-21617</v>
      </c>
      <c r="G278" s="22"/>
      <c r="H278" s="22">
        <v>0</v>
      </c>
      <c r="I278" s="42">
        <v>-21617</v>
      </c>
      <c r="J278" s="22">
        <v>0</v>
      </c>
      <c r="K278" s="43">
        <v>-21617</v>
      </c>
      <c r="L278" s="22"/>
      <c r="M278" s="22">
        <v>-39374</v>
      </c>
      <c r="N278" s="27">
        <v>-0.45100000000000001</v>
      </c>
      <c r="O278" s="28">
        <v>17757</v>
      </c>
    </row>
    <row r="279" spans="1:15" ht="13.5" outlineLevel="2" thickTop="1">
      <c r="A279" s="15" t="s">
        <v>38</v>
      </c>
      <c r="C279" s="19" t="s">
        <v>576</v>
      </c>
      <c r="N279" s="27" t="s">
        <v>2729</v>
      </c>
      <c r="O279" s="28" t="s">
        <v>2729</v>
      </c>
    </row>
    <row r="280" spans="1:15" outlineLevel="2">
      <c r="A280" s="15" t="s">
        <v>2099</v>
      </c>
      <c r="B280" s="18" t="s">
        <v>38</v>
      </c>
      <c r="C280" s="19" t="s">
        <v>576</v>
      </c>
      <c r="D280" s="19" t="s">
        <v>577</v>
      </c>
      <c r="E280" s="18" t="s">
        <v>578</v>
      </c>
      <c r="F280" s="52">
        <v>-51363</v>
      </c>
      <c r="H280" s="20">
        <v>0</v>
      </c>
      <c r="I280" s="52">
        <v>-51363</v>
      </c>
      <c r="J280" s="20">
        <v>0</v>
      </c>
      <c r="K280" s="76">
        <v>-51363</v>
      </c>
      <c r="M280" s="20">
        <v>-35462</v>
      </c>
      <c r="N280" s="27">
        <v>0.44800000000000001</v>
      </c>
      <c r="O280" s="28">
        <v>-15901</v>
      </c>
    </row>
    <row r="281" spans="1:15" outlineLevel="2">
      <c r="A281" s="15" t="s">
        <v>2101</v>
      </c>
      <c r="B281" s="18" t="s">
        <v>38</v>
      </c>
      <c r="C281" s="19" t="s">
        <v>576</v>
      </c>
      <c r="D281" s="19" t="s">
        <v>581</v>
      </c>
      <c r="E281" s="18" t="s">
        <v>582</v>
      </c>
      <c r="F281" s="52">
        <v>-5910</v>
      </c>
      <c r="H281" s="20">
        <v>0</v>
      </c>
      <c r="I281" s="52">
        <v>-5910</v>
      </c>
      <c r="J281" s="20">
        <v>0</v>
      </c>
      <c r="K281" s="76">
        <v>-5910</v>
      </c>
      <c r="M281" s="20">
        <v>-5910</v>
      </c>
      <c r="N281" s="27">
        <v>0</v>
      </c>
      <c r="O281" s="28">
        <v>0</v>
      </c>
    </row>
    <row r="282" spans="1:15" ht="13.5" outlineLevel="1" thickBot="1">
      <c r="A282" s="15" t="s">
        <v>2102</v>
      </c>
      <c r="C282" s="19" t="s">
        <v>576</v>
      </c>
      <c r="E282" s="21" t="s">
        <v>1779</v>
      </c>
      <c r="F282" s="42">
        <v>-57273</v>
      </c>
      <c r="G282" s="22"/>
      <c r="H282" s="22">
        <v>0</v>
      </c>
      <c r="I282" s="42">
        <v>-57273</v>
      </c>
      <c r="J282" s="22">
        <v>0</v>
      </c>
      <c r="K282" s="43">
        <v>-57273</v>
      </c>
      <c r="L282" s="22"/>
      <c r="M282" s="22">
        <v>-41372</v>
      </c>
      <c r="N282" s="27">
        <v>0.38400000000000001</v>
      </c>
      <c r="O282" s="28">
        <v>-15901</v>
      </c>
    </row>
    <row r="283" spans="1:15" ht="13.5" outlineLevel="2" thickTop="1">
      <c r="A283" s="15" t="s">
        <v>38</v>
      </c>
      <c r="C283" s="19" t="s">
        <v>583</v>
      </c>
      <c r="N283" s="27" t="s">
        <v>2729</v>
      </c>
      <c r="O283" s="28" t="s">
        <v>2729</v>
      </c>
    </row>
    <row r="284" spans="1:15" outlineLevel="2">
      <c r="A284" s="15" t="s">
        <v>2103</v>
      </c>
      <c r="B284" s="18" t="s">
        <v>38</v>
      </c>
      <c r="C284" s="19" t="s">
        <v>583</v>
      </c>
      <c r="D284" s="19" t="s">
        <v>584</v>
      </c>
      <c r="E284" s="18" t="s">
        <v>585</v>
      </c>
      <c r="F284" s="20">
        <v>0</v>
      </c>
      <c r="H284" s="20">
        <v>0</v>
      </c>
      <c r="I284" s="20">
        <v>0</v>
      </c>
      <c r="J284" s="20">
        <v>0</v>
      </c>
      <c r="K284" s="76">
        <v>0</v>
      </c>
      <c r="M284" s="20">
        <v>0</v>
      </c>
      <c r="N284" s="27" t="s">
        <v>2729</v>
      </c>
      <c r="O284" s="28">
        <v>0</v>
      </c>
    </row>
    <row r="285" spans="1:15" outlineLevel="2">
      <c r="A285" s="15" t="s">
        <v>2104</v>
      </c>
      <c r="B285" s="18" t="s">
        <v>38</v>
      </c>
      <c r="C285" s="19" t="s">
        <v>583</v>
      </c>
      <c r="D285" s="19" t="s">
        <v>586</v>
      </c>
      <c r="E285" s="18" t="s">
        <v>587</v>
      </c>
      <c r="F285" s="52">
        <v>-20288</v>
      </c>
      <c r="H285" s="20">
        <v>0</v>
      </c>
      <c r="I285" s="52">
        <v>-20288</v>
      </c>
      <c r="J285" s="20">
        <v>0</v>
      </c>
      <c r="K285" s="76">
        <v>-20288</v>
      </c>
      <c r="M285" s="20">
        <v>-43059</v>
      </c>
      <c r="N285" s="27">
        <v>-0.52900000000000003</v>
      </c>
      <c r="O285" s="28">
        <v>22771</v>
      </c>
    </row>
    <row r="286" spans="1:15" outlineLevel="2">
      <c r="A286" s="15" t="s">
        <v>2105</v>
      </c>
      <c r="B286" s="18" t="s">
        <v>38</v>
      </c>
      <c r="C286" s="19" t="s">
        <v>583</v>
      </c>
      <c r="D286" s="19" t="s">
        <v>588</v>
      </c>
      <c r="E286" s="18" t="s">
        <v>589</v>
      </c>
      <c r="F286" s="20">
        <v>0</v>
      </c>
      <c r="H286" s="20">
        <v>0</v>
      </c>
      <c r="I286" s="20">
        <v>0</v>
      </c>
      <c r="J286" s="20">
        <v>0</v>
      </c>
      <c r="K286" s="76">
        <v>0</v>
      </c>
      <c r="M286" s="20">
        <v>0</v>
      </c>
      <c r="N286" s="27" t="s">
        <v>2729</v>
      </c>
      <c r="O286" s="28">
        <v>0</v>
      </c>
    </row>
    <row r="287" spans="1:15" outlineLevel="2">
      <c r="A287" s="15" t="s">
        <v>2106</v>
      </c>
      <c r="B287" s="18" t="s">
        <v>38</v>
      </c>
      <c r="C287" s="19" t="s">
        <v>583</v>
      </c>
      <c r="D287" s="19" t="s">
        <v>590</v>
      </c>
      <c r="E287" s="18" t="s">
        <v>591</v>
      </c>
      <c r="F287" s="20">
        <v>0</v>
      </c>
      <c r="H287" s="20">
        <v>0</v>
      </c>
      <c r="I287" s="20">
        <v>0</v>
      </c>
      <c r="J287" s="20">
        <v>0</v>
      </c>
      <c r="K287" s="76">
        <v>0</v>
      </c>
      <c r="M287" s="20">
        <v>0</v>
      </c>
      <c r="N287" s="27" t="s">
        <v>2729</v>
      </c>
      <c r="O287" s="28">
        <v>0</v>
      </c>
    </row>
    <row r="288" spans="1:15" outlineLevel="2">
      <c r="A288" s="15" t="s">
        <v>2107</v>
      </c>
      <c r="B288" s="18" t="s">
        <v>38</v>
      </c>
      <c r="C288" s="19" t="s">
        <v>583</v>
      </c>
      <c r="D288" s="19" t="s">
        <v>592</v>
      </c>
      <c r="E288" s="18" t="s">
        <v>593</v>
      </c>
      <c r="F288" s="20">
        <v>0</v>
      </c>
      <c r="H288" s="20">
        <v>0</v>
      </c>
      <c r="I288" s="20">
        <v>0</v>
      </c>
      <c r="J288" s="20">
        <v>0</v>
      </c>
      <c r="K288" s="76">
        <v>0</v>
      </c>
      <c r="M288" s="20">
        <v>0</v>
      </c>
      <c r="N288" s="27" t="s">
        <v>2729</v>
      </c>
      <c r="O288" s="28">
        <v>0</v>
      </c>
    </row>
    <row r="289" spans="1:16" outlineLevel="2">
      <c r="A289" s="15" t="s">
        <v>2108</v>
      </c>
      <c r="B289" s="18" t="s">
        <v>38</v>
      </c>
      <c r="C289" s="19" t="s">
        <v>583</v>
      </c>
      <c r="D289" s="19" t="s">
        <v>594</v>
      </c>
      <c r="E289" s="18" t="s">
        <v>595</v>
      </c>
      <c r="F289" s="52">
        <v>-24292</v>
      </c>
      <c r="H289" s="20">
        <v>0</v>
      </c>
      <c r="I289" s="52">
        <v>-24292</v>
      </c>
      <c r="J289" s="20">
        <v>0</v>
      </c>
      <c r="K289" s="76">
        <v>-24292</v>
      </c>
      <c r="M289" s="20">
        <v>-51817</v>
      </c>
      <c r="N289" s="27">
        <v>-0.53100000000000003</v>
      </c>
      <c r="O289" s="28">
        <v>27525</v>
      </c>
    </row>
    <row r="290" spans="1:16" outlineLevel="2">
      <c r="A290" s="15" t="s">
        <v>2109</v>
      </c>
      <c r="B290" s="18" t="s">
        <v>38</v>
      </c>
      <c r="C290" s="19" t="s">
        <v>583</v>
      </c>
      <c r="D290" s="19" t="s">
        <v>596</v>
      </c>
      <c r="E290" s="18" t="s">
        <v>597</v>
      </c>
      <c r="F290" s="20">
        <v>0</v>
      </c>
      <c r="H290" s="20">
        <v>0</v>
      </c>
      <c r="I290" s="20">
        <v>0</v>
      </c>
      <c r="J290" s="20">
        <v>0</v>
      </c>
      <c r="K290" s="76">
        <v>0</v>
      </c>
      <c r="M290" s="20">
        <v>0</v>
      </c>
      <c r="N290" s="27" t="s">
        <v>2729</v>
      </c>
      <c r="O290" s="28">
        <v>0</v>
      </c>
    </row>
    <row r="291" spans="1:16" outlineLevel="2">
      <c r="A291" s="15" t="s">
        <v>2110</v>
      </c>
      <c r="B291" s="18" t="s">
        <v>38</v>
      </c>
      <c r="C291" s="19" t="s">
        <v>583</v>
      </c>
      <c r="D291" s="19" t="s">
        <v>598</v>
      </c>
      <c r="E291" s="18" t="s">
        <v>599</v>
      </c>
      <c r="F291" s="20">
        <v>0</v>
      </c>
      <c r="H291" s="20">
        <v>0</v>
      </c>
      <c r="I291" s="20">
        <v>0</v>
      </c>
      <c r="J291" s="20">
        <v>0</v>
      </c>
      <c r="K291" s="76">
        <v>0</v>
      </c>
      <c r="M291" s="20">
        <v>0</v>
      </c>
      <c r="N291" s="27" t="s">
        <v>2729</v>
      </c>
      <c r="O291" s="28">
        <v>0</v>
      </c>
    </row>
    <row r="292" spans="1:16" outlineLevel="2">
      <c r="A292" s="15" t="s">
        <v>2111</v>
      </c>
      <c r="B292" s="18" t="s">
        <v>38</v>
      </c>
      <c r="C292" s="19" t="s">
        <v>583</v>
      </c>
      <c r="D292" s="19" t="s">
        <v>600</v>
      </c>
      <c r="E292" s="18" t="s">
        <v>601</v>
      </c>
      <c r="F292" s="52">
        <v>-20604</v>
      </c>
      <c r="H292" s="20">
        <v>0</v>
      </c>
      <c r="I292" s="52">
        <v>-20604</v>
      </c>
      <c r="J292" s="20">
        <v>0</v>
      </c>
      <c r="K292" s="76">
        <v>-20604</v>
      </c>
      <c r="M292" s="20">
        <v>-45127</v>
      </c>
      <c r="N292" s="27">
        <v>-0.54300000000000004</v>
      </c>
      <c r="O292" s="28">
        <v>24523</v>
      </c>
    </row>
    <row r="293" spans="1:16" outlineLevel="2">
      <c r="A293" s="15" t="s">
        <v>2112</v>
      </c>
      <c r="B293" s="18" t="s">
        <v>38</v>
      </c>
      <c r="C293" s="19" t="s">
        <v>583</v>
      </c>
      <c r="D293" s="19" t="s">
        <v>602</v>
      </c>
      <c r="E293" s="18" t="s">
        <v>603</v>
      </c>
      <c r="F293" s="20">
        <v>0</v>
      </c>
      <c r="H293" s="20">
        <v>0</v>
      </c>
      <c r="I293" s="20">
        <v>0</v>
      </c>
      <c r="J293" s="20">
        <v>0</v>
      </c>
      <c r="K293" s="76">
        <v>0</v>
      </c>
      <c r="M293" s="20">
        <v>0</v>
      </c>
      <c r="N293" s="27" t="s">
        <v>2729</v>
      </c>
      <c r="O293" s="28">
        <v>0</v>
      </c>
    </row>
    <row r="294" spans="1:16" outlineLevel="2">
      <c r="A294" s="15" t="s">
        <v>2745</v>
      </c>
      <c r="B294" s="18" t="s">
        <v>38</v>
      </c>
      <c r="C294" s="19" t="s">
        <v>583</v>
      </c>
      <c r="D294" s="19" t="s">
        <v>885</v>
      </c>
      <c r="E294" s="18" t="s">
        <v>886</v>
      </c>
      <c r="F294" s="20">
        <v>0</v>
      </c>
      <c r="H294" s="20">
        <v>0</v>
      </c>
      <c r="I294" s="20">
        <v>0</v>
      </c>
      <c r="J294" s="20">
        <v>0</v>
      </c>
      <c r="K294" s="76">
        <v>0</v>
      </c>
      <c r="M294" s="20">
        <v>0</v>
      </c>
      <c r="N294" s="27" t="s">
        <v>2729</v>
      </c>
      <c r="O294" s="28">
        <v>0</v>
      </c>
    </row>
    <row r="295" spans="1:16" ht="13.5" outlineLevel="1" thickBot="1">
      <c r="A295" s="15" t="s">
        <v>2113</v>
      </c>
      <c r="C295" s="19" t="s">
        <v>583</v>
      </c>
      <c r="E295" s="21" t="s">
        <v>1780</v>
      </c>
      <c r="F295" s="42">
        <v>-65184</v>
      </c>
      <c r="G295" s="22"/>
      <c r="H295" s="22">
        <v>0</v>
      </c>
      <c r="I295" s="42">
        <v>-65184</v>
      </c>
      <c r="J295" s="22">
        <v>0</v>
      </c>
      <c r="K295" s="43">
        <v>-65184</v>
      </c>
      <c r="L295" s="22"/>
      <c r="M295" s="22">
        <v>-140003</v>
      </c>
      <c r="N295" s="27">
        <v>-0.53400000000000003</v>
      </c>
      <c r="O295" s="28">
        <v>74819</v>
      </c>
    </row>
    <row r="296" spans="1:16" ht="13.5" outlineLevel="2" thickTop="1">
      <c r="A296" s="15" t="s">
        <v>38</v>
      </c>
      <c r="C296" s="19" t="s">
        <v>604</v>
      </c>
      <c r="N296" s="27" t="s">
        <v>2729</v>
      </c>
      <c r="O296" s="28" t="s">
        <v>2729</v>
      </c>
    </row>
    <row r="297" spans="1:16" outlineLevel="2">
      <c r="A297" s="15" t="s">
        <v>2746</v>
      </c>
      <c r="B297" s="18" t="s">
        <v>38</v>
      </c>
      <c r="C297" s="19" t="s">
        <v>604</v>
      </c>
      <c r="D297" s="19" t="s">
        <v>655</v>
      </c>
      <c r="E297" s="18" t="s">
        <v>656</v>
      </c>
      <c r="F297" s="52">
        <v>1975</v>
      </c>
      <c r="H297" s="20">
        <v>0</v>
      </c>
      <c r="I297" s="52">
        <v>1975</v>
      </c>
      <c r="J297" s="20">
        <v>0</v>
      </c>
      <c r="K297" s="76">
        <v>1975</v>
      </c>
      <c r="M297" s="20">
        <v>2995</v>
      </c>
      <c r="N297" s="27">
        <v>-0.34100000000000003</v>
      </c>
      <c r="O297" s="28">
        <v>-1020</v>
      </c>
    </row>
    <row r="298" spans="1:16" outlineLevel="2">
      <c r="A298" s="15" t="s">
        <v>2747</v>
      </c>
      <c r="B298" s="18" t="s">
        <v>38</v>
      </c>
      <c r="C298" s="19" t="s">
        <v>604</v>
      </c>
      <c r="D298" s="19" t="s">
        <v>657</v>
      </c>
      <c r="E298" s="18" t="s">
        <v>658</v>
      </c>
      <c r="F298" s="52">
        <v>-10502</v>
      </c>
      <c r="H298" s="20">
        <v>0</v>
      </c>
      <c r="I298" s="52">
        <v>-10502</v>
      </c>
      <c r="J298" s="20">
        <v>0</v>
      </c>
      <c r="K298" s="76">
        <v>-10502</v>
      </c>
      <c r="M298" s="20">
        <v>-2995</v>
      </c>
      <c r="N298" s="27">
        <v>2.5070000000000001</v>
      </c>
      <c r="O298" s="28">
        <v>-7507</v>
      </c>
    </row>
    <row r="299" spans="1:16" s="50" customFormat="1" outlineLevel="2">
      <c r="A299" s="44" t="s">
        <v>2748</v>
      </c>
      <c r="B299" s="45" t="s">
        <v>38</v>
      </c>
      <c r="C299" s="45" t="s">
        <v>604</v>
      </c>
      <c r="D299" s="45" t="s">
        <v>659</v>
      </c>
      <c r="E299" s="45" t="s">
        <v>660</v>
      </c>
      <c r="F299" s="46">
        <v>-9383</v>
      </c>
      <c r="G299" s="46"/>
      <c r="H299" s="46">
        <v>0</v>
      </c>
      <c r="I299" s="46">
        <v>-9383</v>
      </c>
      <c r="J299" s="46">
        <v>0</v>
      </c>
      <c r="K299" s="79">
        <v>-9383</v>
      </c>
      <c r="L299" s="46"/>
      <c r="M299" s="46">
        <v>0</v>
      </c>
      <c r="N299" s="47" t="s">
        <v>2729</v>
      </c>
      <c r="O299" s="48">
        <v>-9383</v>
      </c>
      <c r="P299" s="49"/>
    </row>
    <row r="300" spans="1:16" outlineLevel="2">
      <c r="A300" s="15" t="s">
        <v>2749</v>
      </c>
      <c r="B300" s="18" t="s">
        <v>38</v>
      </c>
      <c r="C300" s="19" t="s">
        <v>604</v>
      </c>
      <c r="D300" s="19" t="s">
        <v>721</v>
      </c>
      <c r="E300" s="18" t="s">
        <v>722</v>
      </c>
      <c r="F300" s="52">
        <v>479</v>
      </c>
      <c r="H300" s="20">
        <v>0</v>
      </c>
      <c r="I300" s="52">
        <v>479</v>
      </c>
      <c r="J300" s="20">
        <v>0</v>
      </c>
      <c r="K300" s="76">
        <v>479</v>
      </c>
      <c r="M300" s="20">
        <v>479</v>
      </c>
      <c r="N300" s="27">
        <v>0</v>
      </c>
      <c r="O300" s="28">
        <v>0</v>
      </c>
    </row>
    <row r="301" spans="1:16" outlineLevel="2">
      <c r="A301" s="15" t="s">
        <v>2750</v>
      </c>
      <c r="B301" s="18" t="s">
        <v>38</v>
      </c>
      <c r="C301" s="19" t="s">
        <v>604</v>
      </c>
      <c r="D301" s="19" t="s">
        <v>723</v>
      </c>
      <c r="E301" s="18" t="s">
        <v>724</v>
      </c>
      <c r="F301" s="52">
        <v>-1907</v>
      </c>
      <c r="H301" s="20">
        <v>0</v>
      </c>
      <c r="I301" s="52">
        <v>-1907</v>
      </c>
      <c r="J301" s="20">
        <v>0</v>
      </c>
      <c r="K301" s="76">
        <v>-1907</v>
      </c>
      <c r="M301" s="20">
        <v>-479</v>
      </c>
      <c r="N301" s="27">
        <v>2.9809999999999999</v>
      </c>
      <c r="O301" s="28">
        <v>-1428</v>
      </c>
    </row>
    <row r="302" spans="1:16" s="50" customFormat="1" outlineLevel="2">
      <c r="A302" s="44" t="s">
        <v>2751</v>
      </c>
      <c r="B302" s="45" t="s">
        <v>38</v>
      </c>
      <c r="C302" s="45" t="s">
        <v>604</v>
      </c>
      <c r="D302" s="45" t="s">
        <v>725</v>
      </c>
      <c r="E302" s="45" t="s">
        <v>726</v>
      </c>
      <c r="F302" s="46">
        <v>-1501</v>
      </c>
      <c r="G302" s="46"/>
      <c r="H302" s="46">
        <v>0</v>
      </c>
      <c r="I302" s="46">
        <v>-1501</v>
      </c>
      <c r="J302" s="46">
        <v>0</v>
      </c>
      <c r="K302" s="79">
        <v>-1501</v>
      </c>
      <c r="L302" s="46"/>
      <c r="M302" s="46">
        <v>0</v>
      </c>
      <c r="N302" s="47" t="s">
        <v>2729</v>
      </c>
      <c r="O302" s="48">
        <v>-1501</v>
      </c>
      <c r="P302" s="49"/>
    </row>
    <row r="303" spans="1:16" outlineLevel="2">
      <c r="A303" s="15" t="s">
        <v>2752</v>
      </c>
      <c r="B303" s="18" t="s">
        <v>38</v>
      </c>
      <c r="C303" s="19" t="s">
        <v>604</v>
      </c>
      <c r="D303" s="19" t="s">
        <v>791</v>
      </c>
      <c r="E303" s="18" t="s">
        <v>792</v>
      </c>
      <c r="F303" s="20">
        <v>0</v>
      </c>
      <c r="H303" s="20">
        <v>0</v>
      </c>
      <c r="I303" s="20">
        <v>0</v>
      </c>
      <c r="J303" s="20">
        <v>0</v>
      </c>
      <c r="K303" s="20">
        <v>0</v>
      </c>
      <c r="M303" s="20">
        <v>0</v>
      </c>
      <c r="N303" s="27" t="s">
        <v>2729</v>
      </c>
      <c r="O303" s="28">
        <v>0</v>
      </c>
    </row>
    <row r="304" spans="1:16" outlineLevel="2">
      <c r="A304" s="15" t="s">
        <v>2753</v>
      </c>
      <c r="B304" s="18" t="s">
        <v>38</v>
      </c>
      <c r="C304" s="19" t="s">
        <v>604</v>
      </c>
      <c r="D304" s="19" t="s">
        <v>793</v>
      </c>
      <c r="E304" s="18" t="s">
        <v>794</v>
      </c>
      <c r="F304" s="20">
        <v>0</v>
      </c>
      <c r="H304" s="20">
        <v>0</v>
      </c>
      <c r="I304" s="20">
        <v>0</v>
      </c>
      <c r="J304" s="20">
        <v>0</v>
      </c>
      <c r="K304" s="20">
        <v>0</v>
      </c>
      <c r="M304" s="20">
        <v>0</v>
      </c>
      <c r="N304" s="27" t="s">
        <v>2729</v>
      </c>
      <c r="O304" s="28">
        <v>0</v>
      </c>
    </row>
    <row r="305" spans="1:16" outlineLevel="2">
      <c r="A305" s="15" t="s">
        <v>2754</v>
      </c>
      <c r="B305" s="18" t="s">
        <v>38</v>
      </c>
      <c r="C305" s="19" t="s">
        <v>604</v>
      </c>
      <c r="D305" s="19" t="s">
        <v>795</v>
      </c>
      <c r="E305" s="18" t="s">
        <v>796</v>
      </c>
      <c r="F305" s="20">
        <v>0</v>
      </c>
      <c r="H305" s="20">
        <v>0</v>
      </c>
      <c r="I305" s="20">
        <v>0</v>
      </c>
      <c r="J305" s="20">
        <v>0</v>
      </c>
      <c r="K305" s="20">
        <v>0</v>
      </c>
      <c r="M305" s="20">
        <v>0</v>
      </c>
      <c r="N305" s="27" t="s">
        <v>2729</v>
      </c>
      <c r="O305" s="28">
        <v>0</v>
      </c>
    </row>
    <row r="306" spans="1:16" outlineLevel="2">
      <c r="A306" s="15" t="s">
        <v>2755</v>
      </c>
      <c r="B306" s="18" t="s">
        <v>38</v>
      </c>
      <c r="C306" s="19" t="s">
        <v>604</v>
      </c>
      <c r="D306" s="19" t="s">
        <v>847</v>
      </c>
      <c r="E306" s="18" t="s">
        <v>848</v>
      </c>
      <c r="F306" s="20">
        <v>0</v>
      </c>
      <c r="H306" s="20">
        <v>0</v>
      </c>
      <c r="I306" s="20">
        <v>0</v>
      </c>
      <c r="J306" s="20">
        <v>0</v>
      </c>
      <c r="K306" s="20">
        <v>0</v>
      </c>
      <c r="M306" s="20">
        <v>0</v>
      </c>
      <c r="N306" s="27" t="s">
        <v>2729</v>
      </c>
      <c r="O306" s="28">
        <v>0</v>
      </c>
    </row>
    <row r="307" spans="1:16" s="50" customFormat="1" outlineLevel="2">
      <c r="A307" s="44" t="s">
        <v>2756</v>
      </c>
      <c r="B307" s="45" t="s">
        <v>38</v>
      </c>
      <c r="C307" s="45" t="s">
        <v>604</v>
      </c>
      <c r="D307" s="45" t="s">
        <v>849</v>
      </c>
      <c r="E307" s="45" t="s">
        <v>850</v>
      </c>
      <c r="F307" s="46">
        <v>-325</v>
      </c>
      <c r="G307" s="46"/>
      <c r="H307" s="46">
        <v>0</v>
      </c>
      <c r="I307" s="46">
        <v>-325</v>
      </c>
      <c r="J307" s="46">
        <v>0</v>
      </c>
      <c r="K307" s="78">
        <v>-325</v>
      </c>
      <c r="L307" s="46"/>
      <c r="M307" s="46">
        <v>0</v>
      </c>
      <c r="N307" s="47" t="s">
        <v>2729</v>
      </c>
      <c r="O307" s="48">
        <v>-325</v>
      </c>
      <c r="P307" s="49"/>
    </row>
    <row r="308" spans="1:16" s="50" customFormat="1" outlineLevel="2">
      <c r="A308" s="44" t="s">
        <v>2757</v>
      </c>
      <c r="B308" s="45" t="s">
        <v>38</v>
      </c>
      <c r="C308" s="45" t="s">
        <v>604</v>
      </c>
      <c r="D308" s="45" t="s">
        <v>851</v>
      </c>
      <c r="E308" s="45" t="s">
        <v>852</v>
      </c>
      <c r="F308" s="46">
        <v>-1500</v>
      </c>
      <c r="G308" s="46"/>
      <c r="H308" s="46">
        <v>0</v>
      </c>
      <c r="I308" s="46">
        <v>-1500</v>
      </c>
      <c r="J308" s="46">
        <v>0</v>
      </c>
      <c r="K308" s="46">
        <v>-1500</v>
      </c>
      <c r="L308" s="46"/>
      <c r="M308" s="46">
        <v>0</v>
      </c>
      <c r="N308" s="47" t="s">
        <v>2729</v>
      </c>
      <c r="O308" s="48">
        <v>-1500</v>
      </c>
      <c r="P308" s="49"/>
    </row>
    <row r="309" spans="1:16" outlineLevel="2">
      <c r="A309" s="15" t="s">
        <v>2758</v>
      </c>
      <c r="B309" s="18" t="s">
        <v>38</v>
      </c>
      <c r="C309" s="19" t="s">
        <v>604</v>
      </c>
      <c r="D309" s="19" t="s">
        <v>855</v>
      </c>
      <c r="E309" s="18" t="s">
        <v>856</v>
      </c>
      <c r="F309" s="20">
        <v>0</v>
      </c>
      <c r="H309" s="20">
        <v>0</v>
      </c>
      <c r="I309" s="20">
        <v>0</v>
      </c>
      <c r="J309" s="20">
        <v>0</v>
      </c>
      <c r="K309" s="20">
        <v>0</v>
      </c>
      <c r="M309" s="20">
        <v>0</v>
      </c>
      <c r="N309" s="27" t="s">
        <v>2729</v>
      </c>
      <c r="O309" s="28">
        <v>0</v>
      </c>
    </row>
    <row r="310" spans="1:16" outlineLevel="2">
      <c r="A310" s="15" t="s">
        <v>2759</v>
      </c>
      <c r="B310" s="18" t="s">
        <v>38</v>
      </c>
      <c r="C310" s="19" t="s">
        <v>604</v>
      </c>
      <c r="D310" s="19" t="s">
        <v>857</v>
      </c>
      <c r="E310" s="18" t="s">
        <v>858</v>
      </c>
      <c r="F310" s="20">
        <v>0</v>
      </c>
      <c r="H310" s="20">
        <v>0</v>
      </c>
      <c r="I310" s="20">
        <v>0</v>
      </c>
      <c r="J310" s="20">
        <v>0</v>
      </c>
      <c r="K310" s="20">
        <v>0</v>
      </c>
      <c r="M310" s="20">
        <v>0</v>
      </c>
      <c r="N310" s="27" t="s">
        <v>2729</v>
      </c>
      <c r="O310" s="28">
        <v>0</v>
      </c>
    </row>
    <row r="311" spans="1:16" ht="13.5" outlineLevel="1" thickBot="1">
      <c r="A311" s="15" t="s">
        <v>2131</v>
      </c>
      <c r="C311" s="19" t="s">
        <v>604</v>
      </c>
      <c r="E311" s="21" t="s">
        <v>2760</v>
      </c>
      <c r="F311" s="42">
        <v>-22664</v>
      </c>
      <c r="G311" s="22"/>
      <c r="H311" s="22">
        <v>0</v>
      </c>
      <c r="I311" s="42">
        <v>-22664</v>
      </c>
      <c r="J311" s="22">
        <v>0</v>
      </c>
      <c r="K311" s="42">
        <v>-22664</v>
      </c>
      <c r="L311" s="22"/>
      <c r="M311" s="42">
        <v>0</v>
      </c>
      <c r="N311" s="27" t="s">
        <v>2729</v>
      </c>
      <c r="O311" s="28">
        <v>-22664</v>
      </c>
    </row>
    <row r="312" spans="1:16" ht="13.5" outlineLevel="2" thickTop="1">
      <c r="A312" s="15" t="s">
        <v>38</v>
      </c>
      <c r="C312" s="19" t="s">
        <v>639</v>
      </c>
      <c r="N312" s="27" t="s">
        <v>2729</v>
      </c>
      <c r="O312" s="28" t="s">
        <v>2729</v>
      </c>
    </row>
    <row r="313" spans="1:16" outlineLevel="2">
      <c r="A313" s="15" t="s">
        <v>2761</v>
      </c>
      <c r="B313" s="18" t="s">
        <v>38</v>
      </c>
      <c r="C313" s="19" t="s">
        <v>639</v>
      </c>
      <c r="D313" s="19" t="s">
        <v>641</v>
      </c>
      <c r="E313" s="18" t="s">
        <v>642</v>
      </c>
      <c r="F313" s="20">
        <v>0</v>
      </c>
      <c r="H313" s="20">
        <v>0</v>
      </c>
      <c r="I313" s="20">
        <v>0</v>
      </c>
      <c r="J313" s="20">
        <v>0</v>
      </c>
      <c r="K313" s="20">
        <v>0</v>
      </c>
      <c r="M313" s="20">
        <v>0</v>
      </c>
      <c r="N313" s="27" t="s">
        <v>2729</v>
      </c>
      <c r="O313" s="28">
        <v>0</v>
      </c>
    </row>
    <row r="314" spans="1:16" outlineLevel="2">
      <c r="A314" s="15" t="s">
        <v>2762</v>
      </c>
      <c r="B314" s="18" t="s">
        <v>38</v>
      </c>
      <c r="C314" s="19" t="s">
        <v>639</v>
      </c>
      <c r="D314" s="19" t="s">
        <v>643</v>
      </c>
      <c r="E314" s="18" t="s">
        <v>644</v>
      </c>
      <c r="F314" s="20">
        <v>0</v>
      </c>
      <c r="H314" s="20">
        <v>0</v>
      </c>
      <c r="I314" s="20">
        <v>0</v>
      </c>
      <c r="J314" s="20">
        <v>0</v>
      </c>
      <c r="K314" s="20">
        <v>0</v>
      </c>
      <c r="M314" s="20">
        <v>0</v>
      </c>
      <c r="N314" s="27" t="s">
        <v>2729</v>
      </c>
      <c r="O314" s="28">
        <v>0</v>
      </c>
    </row>
    <row r="315" spans="1:16" outlineLevel="2">
      <c r="A315" s="15" t="s">
        <v>2763</v>
      </c>
      <c r="B315" s="18" t="s">
        <v>38</v>
      </c>
      <c r="C315" s="19" t="s">
        <v>639</v>
      </c>
      <c r="D315" s="19" t="s">
        <v>645</v>
      </c>
      <c r="E315" s="18" t="s">
        <v>646</v>
      </c>
      <c r="F315" s="20">
        <v>0</v>
      </c>
      <c r="H315" s="20">
        <v>0</v>
      </c>
      <c r="I315" s="20">
        <v>0</v>
      </c>
      <c r="J315" s="20">
        <v>0</v>
      </c>
      <c r="K315" s="20">
        <v>0</v>
      </c>
      <c r="M315" s="20">
        <v>0</v>
      </c>
      <c r="N315" s="27" t="s">
        <v>2729</v>
      </c>
      <c r="O315" s="28">
        <v>0</v>
      </c>
    </row>
    <row r="316" spans="1:16" outlineLevel="2">
      <c r="A316" s="15" t="s">
        <v>2764</v>
      </c>
      <c r="B316" s="18" t="s">
        <v>38</v>
      </c>
      <c r="C316" s="19" t="s">
        <v>639</v>
      </c>
      <c r="D316" s="19" t="s">
        <v>647</v>
      </c>
      <c r="E316" s="18" t="s">
        <v>648</v>
      </c>
      <c r="F316" s="52">
        <v>-379</v>
      </c>
      <c r="H316" s="20">
        <v>0</v>
      </c>
      <c r="I316" s="52">
        <v>-379</v>
      </c>
      <c r="J316" s="20">
        <v>0</v>
      </c>
      <c r="K316" s="76">
        <v>-379</v>
      </c>
      <c r="M316" s="20">
        <v>0</v>
      </c>
      <c r="N316" s="27" t="s">
        <v>2729</v>
      </c>
      <c r="O316" s="28">
        <v>-379</v>
      </c>
    </row>
    <row r="317" spans="1:16" outlineLevel="2">
      <c r="A317" s="15" t="s">
        <v>2765</v>
      </c>
      <c r="B317" s="18" t="s">
        <v>38</v>
      </c>
      <c r="C317" s="19" t="s">
        <v>639</v>
      </c>
      <c r="D317" s="19" t="s">
        <v>649</v>
      </c>
      <c r="E317" s="18" t="s">
        <v>650</v>
      </c>
      <c r="F317" s="20">
        <v>0</v>
      </c>
      <c r="H317" s="20">
        <v>0</v>
      </c>
      <c r="I317" s="20">
        <v>0</v>
      </c>
      <c r="J317" s="20">
        <v>0</v>
      </c>
      <c r="K317" s="20">
        <v>0</v>
      </c>
      <c r="M317" s="20">
        <v>0</v>
      </c>
      <c r="N317" s="27" t="s">
        <v>2729</v>
      </c>
      <c r="O317" s="28">
        <v>0</v>
      </c>
    </row>
    <row r="318" spans="1:16" outlineLevel="2">
      <c r="A318" s="15" t="s">
        <v>2766</v>
      </c>
      <c r="B318" s="18" t="s">
        <v>38</v>
      </c>
      <c r="C318" s="19" t="s">
        <v>639</v>
      </c>
      <c r="D318" s="19" t="s">
        <v>651</v>
      </c>
      <c r="E318" s="18" t="s">
        <v>652</v>
      </c>
      <c r="F318" s="20">
        <v>0</v>
      </c>
      <c r="H318" s="20">
        <v>0</v>
      </c>
      <c r="I318" s="20">
        <v>0</v>
      </c>
      <c r="J318" s="20">
        <v>0</v>
      </c>
      <c r="K318" s="20">
        <v>0</v>
      </c>
      <c r="M318" s="20">
        <v>0</v>
      </c>
      <c r="N318" s="27" t="s">
        <v>2729</v>
      </c>
      <c r="O318" s="28">
        <v>0</v>
      </c>
    </row>
    <row r="319" spans="1:16" outlineLevel="2">
      <c r="A319" s="15" t="s">
        <v>2767</v>
      </c>
      <c r="B319" s="18" t="s">
        <v>38</v>
      </c>
      <c r="C319" s="19" t="s">
        <v>639</v>
      </c>
      <c r="D319" s="19" t="s">
        <v>525</v>
      </c>
      <c r="E319" s="18" t="s">
        <v>526</v>
      </c>
      <c r="F319" s="52">
        <v>-282850</v>
      </c>
      <c r="H319" s="20">
        <v>0</v>
      </c>
      <c r="I319" s="52">
        <v>-282850</v>
      </c>
      <c r="J319" s="20">
        <v>0</v>
      </c>
      <c r="K319" s="76">
        <v>-282850</v>
      </c>
      <c r="M319" s="41">
        <v>-643428</v>
      </c>
      <c r="N319" s="27">
        <v>-0.56000000000000005</v>
      </c>
      <c r="O319" s="28">
        <v>360578</v>
      </c>
    </row>
    <row r="320" spans="1:16" outlineLevel="2">
      <c r="A320" s="15" t="s">
        <v>2768</v>
      </c>
      <c r="B320" s="18" t="s">
        <v>38</v>
      </c>
      <c r="C320" s="19" t="s">
        <v>639</v>
      </c>
      <c r="D320" s="19" t="s">
        <v>653</v>
      </c>
      <c r="E320" s="18" t="s">
        <v>654</v>
      </c>
      <c r="F320" s="52">
        <v>-6015</v>
      </c>
      <c r="H320" s="20">
        <v>0</v>
      </c>
      <c r="I320" s="52">
        <v>-6015</v>
      </c>
      <c r="J320" s="20">
        <v>0</v>
      </c>
      <c r="K320" s="76">
        <v>-6015</v>
      </c>
      <c r="M320" s="20">
        <v>0</v>
      </c>
      <c r="N320" s="27" t="s">
        <v>2729</v>
      </c>
      <c r="O320" s="28">
        <v>-6015</v>
      </c>
    </row>
    <row r="321" spans="1:16" outlineLevel="2">
      <c r="A321" s="15" t="s">
        <v>2769</v>
      </c>
      <c r="B321" s="18" t="s">
        <v>38</v>
      </c>
      <c r="C321" s="19" t="s">
        <v>639</v>
      </c>
      <c r="D321" s="19" t="s">
        <v>705</v>
      </c>
      <c r="E321" s="18" t="s">
        <v>706</v>
      </c>
      <c r="F321" s="20">
        <v>0</v>
      </c>
      <c r="H321" s="20">
        <v>0</v>
      </c>
      <c r="I321" s="20">
        <v>0</v>
      </c>
      <c r="J321" s="20">
        <v>0</v>
      </c>
      <c r="K321" s="20">
        <v>0</v>
      </c>
      <c r="M321" s="20">
        <v>0</v>
      </c>
      <c r="N321" s="27" t="s">
        <v>2729</v>
      </c>
      <c r="O321" s="28">
        <v>0</v>
      </c>
    </row>
    <row r="322" spans="1:16" outlineLevel="2">
      <c r="A322" s="15" t="s">
        <v>2770</v>
      </c>
      <c r="B322" s="18" t="s">
        <v>38</v>
      </c>
      <c r="C322" s="19" t="s">
        <v>639</v>
      </c>
      <c r="D322" s="19" t="s">
        <v>707</v>
      </c>
      <c r="E322" s="18" t="s">
        <v>708</v>
      </c>
      <c r="F322" s="20">
        <v>0</v>
      </c>
      <c r="H322" s="20">
        <v>0</v>
      </c>
      <c r="I322" s="20">
        <v>0</v>
      </c>
      <c r="J322" s="20">
        <v>0</v>
      </c>
      <c r="K322" s="20">
        <v>0</v>
      </c>
      <c r="M322" s="20">
        <v>0</v>
      </c>
      <c r="N322" s="27" t="s">
        <v>2729</v>
      </c>
      <c r="O322" s="28">
        <v>0</v>
      </c>
    </row>
    <row r="323" spans="1:16" outlineLevel="2">
      <c r="A323" s="15" t="s">
        <v>2771</v>
      </c>
      <c r="B323" s="18" t="s">
        <v>38</v>
      </c>
      <c r="C323" s="19" t="s">
        <v>639</v>
      </c>
      <c r="D323" s="19" t="s">
        <v>709</v>
      </c>
      <c r="E323" s="18" t="s">
        <v>2772</v>
      </c>
      <c r="F323" s="20">
        <v>0</v>
      </c>
      <c r="H323" s="20">
        <v>0</v>
      </c>
      <c r="I323" s="20">
        <v>0</v>
      </c>
      <c r="J323" s="20">
        <v>0</v>
      </c>
      <c r="K323" s="20">
        <v>0</v>
      </c>
      <c r="M323" s="20">
        <v>0</v>
      </c>
      <c r="N323" s="27" t="s">
        <v>2729</v>
      </c>
      <c r="O323" s="28">
        <v>0</v>
      </c>
    </row>
    <row r="324" spans="1:16" s="50" customFormat="1" outlineLevel="2">
      <c r="A324" s="44" t="s">
        <v>2773</v>
      </c>
      <c r="B324" s="45" t="s">
        <v>38</v>
      </c>
      <c r="C324" s="45" t="s">
        <v>639</v>
      </c>
      <c r="D324" s="45" t="s">
        <v>711</v>
      </c>
      <c r="E324" s="45" t="s">
        <v>712</v>
      </c>
      <c r="F324" s="46">
        <v>0</v>
      </c>
      <c r="G324" s="46"/>
      <c r="H324" s="46">
        <v>0</v>
      </c>
      <c r="I324" s="46">
        <v>0</v>
      </c>
      <c r="J324" s="46">
        <v>0</v>
      </c>
      <c r="K324" s="46">
        <v>0</v>
      </c>
      <c r="L324" s="46"/>
      <c r="M324" s="46">
        <v>0</v>
      </c>
      <c r="N324" s="47" t="s">
        <v>2729</v>
      </c>
      <c r="O324" s="48">
        <v>0</v>
      </c>
      <c r="P324" s="49"/>
    </row>
    <row r="325" spans="1:16" outlineLevel="2">
      <c r="A325" s="15" t="s">
        <v>2774</v>
      </c>
      <c r="B325" s="18" t="s">
        <v>38</v>
      </c>
      <c r="C325" s="19" t="s">
        <v>639</v>
      </c>
      <c r="D325" s="19" t="s">
        <v>713</v>
      </c>
      <c r="E325" s="18" t="s">
        <v>714</v>
      </c>
      <c r="F325" s="20">
        <v>0</v>
      </c>
      <c r="H325" s="20">
        <v>0</v>
      </c>
      <c r="I325" s="20">
        <v>0</v>
      </c>
      <c r="J325" s="20">
        <v>0</v>
      </c>
      <c r="K325" s="20">
        <v>0</v>
      </c>
      <c r="M325" s="20">
        <v>0</v>
      </c>
      <c r="N325" s="27" t="s">
        <v>2729</v>
      </c>
      <c r="O325" s="28">
        <v>0</v>
      </c>
    </row>
    <row r="326" spans="1:16" s="50" customFormat="1" outlineLevel="2">
      <c r="A326" s="44" t="s">
        <v>2775</v>
      </c>
      <c r="B326" s="45" t="s">
        <v>38</v>
      </c>
      <c r="C326" s="45" t="s">
        <v>639</v>
      </c>
      <c r="D326" s="45" t="s">
        <v>715</v>
      </c>
      <c r="E326" s="45" t="s">
        <v>716</v>
      </c>
      <c r="F326" s="46">
        <v>0</v>
      </c>
      <c r="G326" s="46"/>
      <c r="H326" s="46">
        <v>0</v>
      </c>
      <c r="I326" s="46">
        <v>0</v>
      </c>
      <c r="J326" s="46">
        <v>0</v>
      </c>
      <c r="K326" s="46">
        <v>0</v>
      </c>
      <c r="L326" s="46"/>
      <c r="M326" s="46">
        <v>0</v>
      </c>
      <c r="N326" s="47" t="s">
        <v>2729</v>
      </c>
      <c r="O326" s="48">
        <v>0</v>
      </c>
      <c r="P326" s="49"/>
    </row>
    <row r="327" spans="1:16" s="50" customFormat="1" outlineLevel="2">
      <c r="A327" s="44" t="s">
        <v>2776</v>
      </c>
      <c r="B327" s="45" t="s">
        <v>38</v>
      </c>
      <c r="C327" s="45" t="s">
        <v>639</v>
      </c>
      <c r="D327" s="45" t="s">
        <v>717</v>
      </c>
      <c r="E327" s="45" t="s">
        <v>718</v>
      </c>
      <c r="F327" s="46">
        <v>-826</v>
      </c>
      <c r="G327" s="46"/>
      <c r="H327" s="46">
        <v>0</v>
      </c>
      <c r="I327" s="46">
        <v>-826</v>
      </c>
      <c r="J327" s="46">
        <v>0</v>
      </c>
      <c r="K327" s="79">
        <v>-826</v>
      </c>
      <c r="L327" s="46"/>
      <c r="M327" s="46">
        <v>0</v>
      </c>
      <c r="N327" s="47" t="s">
        <v>2729</v>
      </c>
      <c r="O327" s="48">
        <v>-826</v>
      </c>
      <c r="P327" s="49"/>
    </row>
    <row r="328" spans="1:16" s="50" customFormat="1" outlineLevel="2">
      <c r="A328" s="44" t="s">
        <v>2777</v>
      </c>
      <c r="B328" s="45" t="s">
        <v>38</v>
      </c>
      <c r="C328" s="45" t="s">
        <v>639</v>
      </c>
      <c r="D328" s="45" t="s">
        <v>719</v>
      </c>
      <c r="E328" s="80" t="s">
        <v>720</v>
      </c>
      <c r="F328" s="46">
        <v>-600</v>
      </c>
      <c r="G328" s="46"/>
      <c r="H328" s="46">
        <v>0</v>
      </c>
      <c r="I328" s="46">
        <v>-600</v>
      </c>
      <c r="J328" s="46">
        <v>0</v>
      </c>
      <c r="K328" s="79">
        <v>-600</v>
      </c>
      <c r="L328" s="46"/>
      <c r="M328" s="46">
        <v>-2345</v>
      </c>
      <c r="N328" s="47">
        <v>-0.74399999999999999</v>
      </c>
      <c r="O328" s="48">
        <v>1745</v>
      </c>
      <c r="P328" s="49"/>
    </row>
    <row r="329" spans="1:16" outlineLevel="2">
      <c r="A329" s="15" t="s">
        <v>2778</v>
      </c>
      <c r="B329" s="18" t="s">
        <v>38</v>
      </c>
      <c r="C329" s="19" t="s">
        <v>639</v>
      </c>
      <c r="D329" s="19" t="s">
        <v>771</v>
      </c>
      <c r="E329" s="18" t="s">
        <v>772</v>
      </c>
      <c r="F329" s="20">
        <v>0</v>
      </c>
      <c r="H329" s="20">
        <v>0</v>
      </c>
      <c r="I329" s="20">
        <v>0</v>
      </c>
      <c r="J329" s="20">
        <v>0</v>
      </c>
      <c r="K329" s="20">
        <v>0</v>
      </c>
      <c r="M329" s="20">
        <v>0</v>
      </c>
      <c r="N329" s="27" t="s">
        <v>2729</v>
      </c>
      <c r="O329" s="28">
        <v>0</v>
      </c>
    </row>
    <row r="330" spans="1:16" outlineLevel="2">
      <c r="A330" s="15" t="s">
        <v>2779</v>
      </c>
      <c r="B330" s="18" t="s">
        <v>38</v>
      </c>
      <c r="C330" s="19" t="s">
        <v>639</v>
      </c>
      <c r="D330" s="19" t="s">
        <v>779</v>
      </c>
      <c r="E330" s="18" t="s">
        <v>780</v>
      </c>
      <c r="F330" s="20">
        <v>0</v>
      </c>
      <c r="H330" s="20">
        <v>0</v>
      </c>
      <c r="I330" s="20">
        <v>0</v>
      </c>
      <c r="J330" s="20">
        <v>0</v>
      </c>
      <c r="K330" s="20">
        <v>0</v>
      </c>
      <c r="M330" s="20">
        <v>0</v>
      </c>
      <c r="N330" s="27" t="s">
        <v>2729</v>
      </c>
      <c r="O330" s="28">
        <v>0</v>
      </c>
    </row>
    <row r="331" spans="1:16" outlineLevel="2">
      <c r="A331" s="15" t="s">
        <v>2780</v>
      </c>
      <c r="B331" s="18" t="s">
        <v>38</v>
      </c>
      <c r="C331" s="19" t="s">
        <v>639</v>
      </c>
      <c r="D331" s="19" t="s">
        <v>783</v>
      </c>
      <c r="E331" s="18" t="s">
        <v>784</v>
      </c>
      <c r="F331" s="20">
        <v>0</v>
      </c>
      <c r="H331" s="20">
        <v>0</v>
      </c>
      <c r="I331" s="20">
        <v>0</v>
      </c>
      <c r="J331" s="20">
        <v>0</v>
      </c>
      <c r="K331" s="20">
        <v>0</v>
      </c>
      <c r="M331" s="20">
        <v>0</v>
      </c>
      <c r="N331" s="27" t="s">
        <v>2729</v>
      </c>
      <c r="O331" s="28">
        <v>0</v>
      </c>
    </row>
    <row r="332" spans="1:16" outlineLevel="2">
      <c r="A332" s="15" t="s">
        <v>2781</v>
      </c>
      <c r="B332" s="18" t="s">
        <v>38</v>
      </c>
      <c r="C332" s="19" t="s">
        <v>639</v>
      </c>
      <c r="D332" s="19" t="s">
        <v>785</v>
      </c>
      <c r="E332" s="18" t="s">
        <v>786</v>
      </c>
      <c r="F332" s="20">
        <v>0</v>
      </c>
      <c r="H332" s="20">
        <v>0</v>
      </c>
      <c r="I332" s="20">
        <v>0</v>
      </c>
      <c r="J332" s="20">
        <v>0</v>
      </c>
      <c r="K332" s="20">
        <v>0</v>
      </c>
      <c r="M332" s="20">
        <v>0</v>
      </c>
      <c r="N332" s="27" t="s">
        <v>2729</v>
      </c>
      <c r="O332" s="28">
        <v>0</v>
      </c>
    </row>
    <row r="333" spans="1:16" outlineLevel="2">
      <c r="A333" s="15" t="s">
        <v>2782</v>
      </c>
      <c r="B333" s="18" t="s">
        <v>38</v>
      </c>
      <c r="C333" s="19" t="s">
        <v>639</v>
      </c>
      <c r="D333" s="19" t="s">
        <v>787</v>
      </c>
      <c r="E333" s="18" t="s">
        <v>788</v>
      </c>
      <c r="F333" s="20">
        <v>0</v>
      </c>
      <c r="H333" s="20">
        <v>0</v>
      </c>
      <c r="I333" s="20">
        <v>0</v>
      </c>
      <c r="J333" s="20">
        <v>0</v>
      </c>
      <c r="K333" s="20">
        <v>0</v>
      </c>
      <c r="M333" s="20">
        <v>0</v>
      </c>
      <c r="N333" s="27" t="s">
        <v>2729</v>
      </c>
      <c r="O333" s="28">
        <v>0</v>
      </c>
    </row>
    <row r="334" spans="1:16" outlineLevel="2">
      <c r="A334" s="15" t="s">
        <v>2783</v>
      </c>
      <c r="B334" s="18" t="s">
        <v>38</v>
      </c>
      <c r="C334" s="19" t="s">
        <v>639</v>
      </c>
      <c r="D334" s="19" t="s">
        <v>527</v>
      </c>
      <c r="E334" s="18" t="s">
        <v>528</v>
      </c>
      <c r="F334" s="52">
        <v>-489070</v>
      </c>
      <c r="H334" s="20">
        <v>0</v>
      </c>
      <c r="I334" s="52">
        <v>-489070</v>
      </c>
      <c r="J334" s="20">
        <v>0</v>
      </c>
      <c r="K334" s="76">
        <v>-489070</v>
      </c>
      <c r="M334" s="41">
        <v>-821571</v>
      </c>
      <c r="N334" s="27">
        <v>-0.40500000000000003</v>
      </c>
      <c r="O334" s="28">
        <v>332501</v>
      </c>
    </row>
    <row r="335" spans="1:16" outlineLevel="2">
      <c r="A335" s="15" t="s">
        <v>2784</v>
      </c>
      <c r="B335" s="18" t="s">
        <v>38</v>
      </c>
      <c r="C335" s="19" t="s">
        <v>639</v>
      </c>
      <c r="D335" s="19" t="s">
        <v>789</v>
      </c>
      <c r="E335" s="18" t="s">
        <v>790</v>
      </c>
      <c r="F335" s="20">
        <v>0</v>
      </c>
      <c r="H335" s="20">
        <v>0</v>
      </c>
      <c r="I335" s="20">
        <v>0</v>
      </c>
      <c r="J335" s="20">
        <v>0</v>
      </c>
      <c r="K335" s="76">
        <v>0</v>
      </c>
      <c r="M335" s="20">
        <v>0</v>
      </c>
      <c r="N335" s="27" t="s">
        <v>2729</v>
      </c>
      <c r="O335" s="28">
        <v>0</v>
      </c>
    </row>
    <row r="336" spans="1:16" s="50" customFormat="1" outlineLevel="2">
      <c r="A336" s="44" t="s">
        <v>2785</v>
      </c>
      <c r="B336" s="45" t="s">
        <v>38</v>
      </c>
      <c r="C336" s="45" t="s">
        <v>639</v>
      </c>
      <c r="D336" s="45" t="s">
        <v>797</v>
      </c>
      <c r="E336" s="45" t="s">
        <v>798</v>
      </c>
      <c r="F336" s="46">
        <v>-1500</v>
      </c>
      <c r="G336" s="46"/>
      <c r="H336" s="46">
        <v>0</v>
      </c>
      <c r="I336" s="46">
        <v>-1500</v>
      </c>
      <c r="J336" s="46">
        <v>0</v>
      </c>
      <c r="K336" s="79">
        <v>-1500</v>
      </c>
      <c r="L336" s="46"/>
      <c r="M336" s="46">
        <v>0</v>
      </c>
      <c r="N336" s="47" t="s">
        <v>2729</v>
      </c>
      <c r="O336" s="48">
        <v>-1500</v>
      </c>
      <c r="P336" s="49"/>
    </row>
    <row r="337" spans="1:16" outlineLevel="2">
      <c r="A337" s="15" t="s">
        <v>2786</v>
      </c>
      <c r="B337" s="18" t="s">
        <v>38</v>
      </c>
      <c r="C337" s="19" t="s">
        <v>639</v>
      </c>
      <c r="D337" s="19" t="s">
        <v>803</v>
      </c>
      <c r="E337" s="18" t="s">
        <v>804</v>
      </c>
      <c r="F337" s="20">
        <v>0</v>
      </c>
      <c r="H337" s="20">
        <v>0</v>
      </c>
      <c r="I337" s="20">
        <v>0</v>
      </c>
      <c r="J337" s="20">
        <v>0</v>
      </c>
      <c r="K337" s="76">
        <v>0</v>
      </c>
      <c r="M337" s="20">
        <v>0</v>
      </c>
      <c r="N337" s="27" t="s">
        <v>2729</v>
      </c>
      <c r="O337" s="28">
        <v>0</v>
      </c>
    </row>
    <row r="338" spans="1:16" outlineLevel="2">
      <c r="A338" s="15" t="s">
        <v>2787</v>
      </c>
      <c r="B338" s="18" t="s">
        <v>38</v>
      </c>
      <c r="C338" s="19" t="s">
        <v>639</v>
      </c>
      <c r="D338" s="19" t="s">
        <v>805</v>
      </c>
      <c r="E338" s="18" t="s">
        <v>806</v>
      </c>
      <c r="F338" s="20">
        <v>0</v>
      </c>
      <c r="H338" s="20">
        <v>0</v>
      </c>
      <c r="I338" s="20">
        <v>0</v>
      </c>
      <c r="J338" s="20">
        <v>0</v>
      </c>
      <c r="K338" s="76">
        <v>0</v>
      </c>
      <c r="M338" s="20">
        <v>0</v>
      </c>
      <c r="N338" s="27" t="s">
        <v>2729</v>
      </c>
      <c r="O338" s="28">
        <v>0</v>
      </c>
    </row>
    <row r="339" spans="1:16" s="50" customFormat="1" outlineLevel="2">
      <c r="A339" s="44" t="s">
        <v>2788</v>
      </c>
      <c r="B339" s="45" t="s">
        <v>38</v>
      </c>
      <c r="C339" s="45" t="s">
        <v>639</v>
      </c>
      <c r="D339" s="45" t="s">
        <v>809</v>
      </c>
      <c r="E339" s="80" t="s">
        <v>810</v>
      </c>
      <c r="F339" s="46">
        <v>-150</v>
      </c>
      <c r="G339" s="46"/>
      <c r="H339" s="46">
        <v>0</v>
      </c>
      <c r="I339" s="46">
        <v>-150</v>
      </c>
      <c r="J339" s="46">
        <v>0</v>
      </c>
      <c r="K339" s="79">
        <v>-150</v>
      </c>
      <c r="L339" s="46"/>
      <c r="M339" s="46">
        <v>-12684</v>
      </c>
      <c r="N339" s="47">
        <v>-0.98799999999999999</v>
      </c>
      <c r="O339" s="48">
        <v>12534</v>
      </c>
      <c r="P339" s="49"/>
    </row>
    <row r="340" spans="1:16" outlineLevel="2">
      <c r="A340" s="15" t="s">
        <v>2789</v>
      </c>
      <c r="B340" s="18" t="s">
        <v>38</v>
      </c>
      <c r="C340" s="19" t="s">
        <v>639</v>
      </c>
      <c r="D340" s="19" t="s">
        <v>579</v>
      </c>
      <c r="E340" s="18" t="s">
        <v>580</v>
      </c>
      <c r="F340" s="20">
        <v>0</v>
      </c>
      <c r="H340" s="20">
        <v>0</v>
      </c>
      <c r="I340" s="20">
        <v>0</v>
      </c>
      <c r="J340" s="20">
        <v>0</v>
      </c>
      <c r="K340" s="76">
        <v>0</v>
      </c>
      <c r="M340" s="20">
        <v>0</v>
      </c>
      <c r="N340" s="27" t="s">
        <v>2729</v>
      </c>
      <c r="O340" s="28">
        <v>0</v>
      </c>
    </row>
    <row r="341" spans="1:16" outlineLevel="2">
      <c r="A341" s="15" t="s">
        <v>2790</v>
      </c>
      <c r="B341" s="18" t="s">
        <v>38</v>
      </c>
      <c r="C341" s="19" t="s">
        <v>639</v>
      </c>
      <c r="D341" s="19" t="s">
        <v>811</v>
      </c>
      <c r="E341" s="18" t="s">
        <v>812</v>
      </c>
      <c r="F341" s="20">
        <v>0</v>
      </c>
      <c r="H341" s="20">
        <v>0</v>
      </c>
      <c r="I341" s="20">
        <v>0</v>
      </c>
      <c r="J341" s="20">
        <v>0</v>
      </c>
      <c r="K341" s="76">
        <v>0</v>
      </c>
      <c r="M341" s="20">
        <v>0</v>
      </c>
      <c r="N341" s="27" t="s">
        <v>2729</v>
      </c>
      <c r="O341" s="28">
        <v>0</v>
      </c>
    </row>
    <row r="342" spans="1:16" outlineLevel="2">
      <c r="A342" s="15" t="s">
        <v>2791</v>
      </c>
      <c r="B342" s="18" t="s">
        <v>38</v>
      </c>
      <c r="C342" s="19" t="s">
        <v>639</v>
      </c>
      <c r="D342" s="19" t="s">
        <v>813</v>
      </c>
      <c r="E342" s="18" t="s">
        <v>2792</v>
      </c>
      <c r="F342" s="20">
        <v>0</v>
      </c>
      <c r="H342" s="20">
        <v>0</v>
      </c>
      <c r="I342" s="20">
        <v>0</v>
      </c>
      <c r="J342" s="20">
        <v>0</v>
      </c>
      <c r="K342" s="76">
        <v>0</v>
      </c>
      <c r="M342" s="20">
        <v>0</v>
      </c>
      <c r="N342" s="27" t="s">
        <v>2729</v>
      </c>
      <c r="O342" s="28">
        <v>0</v>
      </c>
    </row>
    <row r="343" spans="1:16" outlineLevel="2">
      <c r="A343" s="15" t="s">
        <v>2793</v>
      </c>
      <c r="B343" s="18" t="s">
        <v>38</v>
      </c>
      <c r="C343" s="19" t="s">
        <v>639</v>
      </c>
      <c r="D343" s="19" t="s">
        <v>815</v>
      </c>
      <c r="E343" s="18" t="s">
        <v>816</v>
      </c>
      <c r="F343" s="20">
        <v>0</v>
      </c>
      <c r="H343" s="20">
        <v>0</v>
      </c>
      <c r="I343" s="20">
        <v>0</v>
      </c>
      <c r="J343" s="20">
        <v>0</v>
      </c>
      <c r="K343" s="76">
        <v>0</v>
      </c>
      <c r="M343" s="20">
        <v>0</v>
      </c>
      <c r="N343" s="27" t="s">
        <v>2729</v>
      </c>
      <c r="O343" s="28">
        <v>0</v>
      </c>
    </row>
    <row r="344" spans="1:16" outlineLevel="2">
      <c r="A344" s="15" t="s">
        <v>2794</v>
      </c>
      <c r="B344" s="18" t="s">
        <v>38</v>
      </c>
      <c r="C344" s="19" t="s">
        <v>639</v>
      </c>
      <c r="D344" s="19" t="s">
        <v>817</v>
      </c>
      <c r="E344" s="18" t="s">
        <v>818</v>
      </c>
      <c r="F344" s="20">
        <v>0</v>
      </c>
      <c r="H344" s="20">
        <v>0</v>
      </c>
      <c r="I344" s="20">
        <v>0</v>
      </c>
      <c r="J344" s="20">
        <v>0</v>
      </c>
      <c r="K344" s="76">
        <v>0</v>
      </c>
      <c r="M344" s="20">
        <v>0</v>
      </c>
      <c r="N344" s="27" t="s">
        <v>2729</v>
      </c>
      <c r="O344" s="28">
        <v>0</v>
      </c>
    </row>
    <row r="345" spans="1:16" s="50" customFormat="1" outlineLevel="2">
      <c r="A345" s="44" t="s">
        <v>2795</v>
      </c>
      <c r="B345" s="45" t="s">
        <v>38</v>
      </c>
      <c r="C345" s="45" t="s">
        <v>639</v>
      </c>
      <c r="D345" s="45" t="s">
        <v>819</v>
      </c>
      <c r="E345" s="45" t="s">
        <v>820</v>
      </c>
      <c r="F345" s="46">
        <v>0</v>
      </c>
      <c r="G345" s="46"/>
      <c r="H345" s="46">
        <v>0</v>
      </c>
      <c r="I345" s="46">
        <v>0</v>
      </c>
      <c r="J345" s="46">
        <v>0</v>
      </c>
      <c r="K345" s="79">
        <v>0</v>
      </c>
      <c r="L345" s="46"/>
      <c r="M345" s="46">
        <v>0</v>
      </c>
      <c r="N345" s="47" t="s">
        <v>2729</v>
      </c>
      <c r="O345" s="48">
        <v>0</v>
      </c>
      <c r="P345" s="49"/>
    </row>
    <row r="346" spans="1:16" outlineLevel="2">
      <c r="A346" s="15" t="s">
        <v>2796</v>
      </c>
      <c r="B346" s="18" t="s">
        <v>38</v>
      </c>
      <c r="C346" s="19" t="s">
        <v>639</v>
      </c>
      <c r="D346" s="19" t="s">
        <v>821</v>
      </c>
      <c r="E346" s="18" t="s">
        <v>822</v>
      </c>
      <c r="F346" s="20">
        <v>0</v>
      </c>
      <c r="H346" s="20">
        <v>0</v>
      </c>
      <c r="I346" s="20">
        <v>0</v>
      </c>
      <c r="J346" s="20">
        <v>0</v>
      </c>
      <c r="K346" s="76">
        <v>0</v>
      </c>
      <c r="M346" s="20">
        <v>0</v>
      </c>
      <c r="N346" s="27" t="s">
        <v>2729</v>
      </c>
      <c r="O346" s="28">
        <v>0</v>
      </c>
    </row>
    <row r="347" spans="1:16" outlineLevel="2">
      <c r="A347" s="15" t="s">
        <v>2797</v>
      </c>
      <c r="B347" s="18" t="s">
        <v>38</v>
      </c>
      <c r="C347" s="19" t="s">
        <v>639</v>
      </c>
      <c r="D347" s="19" t="s">
        <v>827</v>
      </c>
      <c r="E347" s="18" t="s">
        <v>828</v>
      </c>
      <c r="F347" s="20">
        <v>0</v>
      </c>
      <c r="H347" s="20">
        <v>0</v>
      </c>
      <c r="I347" s="20">
        <v>0</v>
      </c>
      <c r="J347" s="20">
        <v>0</v>
      </c>
      <c r="K347" s="20">
        <v>0</v>
      </c>
      <c r="M347" s="20">
        <v>0</v>
      </c>
      <c r="N347" s="27" t="s">
        <v>2729</v>
      </c>
      <c r="O347" s="28">
        <v>0</v>
      </c>
    </row>
    <row r="348" spans="1:16" outlineLevel="2">
      <c r="A348" s="15" t="s">
        <v>2798</v>
      </c>
      <c r="B348" s="18" t="s">
        <v>38</v>
      </c>
      <c r="C348" s="19" t="s">
        <v>639</v>
      </c>
      <c r="D348" s="19" t="s">
        <v>831</v>
      </c>
      <c r="E348" s="18" t="s">
        <v>832</v>
      </c>
      <c r="F348" s="20">
        <v>0</v>
      </c>
      <c r="H348" s="20">
        <v>0</v>
      </c>
      <c r="I348" s="20">
        <v>0</v>
      </c>
      <c r="J348" s="20">
        <v>0</v>
      </c>
      <c r="K348" s="20">
        <v>0</v>
      </c>
      <c r="M348" s="20">
        <v>0</v>
      </c>
      <c r="N348" s="27" t="s">
        <v>2729</v>
      </c>
      <c r="O348" s="28">
        <v>0</v>
      </c>
    </row>
    <row r="349" spans="1:16" outlineLevel="2">
      <c r="A349" s="15" t="s">
        <v>2799</v>
      </c>
      <c r="B349" s="18" t="s">
        <v>38</v>
      </c>
      <c r="C349" s="19" t="s">
        <v>639</v>
      </c>
      <c r="D349" s="19" t="s">
        <v>833</v>
      </c>
      <c r="E349" s="18" t="s">
        <v>834</v>
      </c>
      <c r="F349" s="20">
        <v>0</v>
      </c>
      <c r="H349" s="20">
        <v>0</v>
      </c>
      <c r="I349" s="20">
        <v>0</v>
      </c>
      <c r="J349" s="20">
        <v>0</v>
      </c>
      <c r="K349" s="20">
        <v>0</v>
      </c>
      <c r="M349" s="20">
        <v>0</v>
      </c>
      <c r="N349" s="27" t="s">
        <v>2729</v>
      </c>
      <c r="O349" s="28">
        <v>0</v>
      </c>
    </row>
    <row r="350" spans="1:16" outlineLevel="2">
      <c r="A350" s="15" t="s">
        <v>2800</v>
      </c>
      <c r="B350" s="18" t="s">
        <v>38</v>
      </c>
      <c r="C350" s="19" t="s">
        <v>639</v>
      </c>
      <c r="D350" s="19" t="s">
        <v>835</v>
      </c>
      <c r="E350" s="18" t="s">
        <v>836</v>
      </c>
      <c r="F350" s="20">
        <v>0</v>
      </c>
      <c r="H350" s="20">
        <v>0</v>
      </c>
      <c r="I350" s="20">
        <v>0</v>
      </c>
      <c r="J350" s="20">
        <v>0</v>
      </c>
      <c r="K350" s="20">
        <v>0</v>
      </c>
      <c r="M350" s="20">
        <v>0</v>
      </c>
      <c r="N350" s="27" t="s">
        <v>2729</v>
      </c>
      <c r="O350" s="28">
        <v>0</v>
      </c>
    </row>
    <row r="351" spans="1:16" outlineLevel="2">
      <c r="A351" s="15" t="s">
        <v>2801</v>
      </c>
      <c r="B351" s="18" t="s">
        <v>38</v>
      </c>
      <c r="C351" s="19" t="s">
        <v>639</v>
      </c>
      <c r="D351" s="19" t="s">
        <v>837</v>
      </c>
      <c r="E351" s="18" t="s">
        <v>838</v>
      </c>
      <c r="F351" s="20">
        <v>0</v>
      </c>
      <c r="H351" s="20">
        <v>0</v>
      </c>
      <c r="I351" s="20">
        <v>0</v>
      </c>
      <c r="J351" s="20">
        <v>0</v>
      </c>
      <c r="K351" s="20">
        <v>0</v>
      </c>
      <c r="M351" s="20">
        <v>0</v>
      </c>
      <c r="N351" s="27" t="s">
        <v>2729</v>
      </c>
      <c r="O351" s="28">
        <v>0</v>
      </c>
    </row>
    <row r="352" spans="1:16" outlineLevel="2">
      <c r="A352" s="15" t="s">
        <v>2802</v>
      </c>
      <c r="B352" s="18" t="s">
        <v>38</v>
      </c>
      <c r="C352" s="19" t="s">
        <v>639</v>
      </c>
      <c r="D352" s="19" t="s">
        <v>839</v>
      </c>
      <c r="E352" s="18" t="s">
        <v>840</v>
      </c>
      <c r="F352" s="20">
        <v>0</v>
      </c>
      <c r="H352" s="20">
        <v>0</v>
      </c>
      <c r="I352" s="20">
        <v>0</v>
      </c>
      <c r="J352" s="20">
        <v>0</v>
      </c>
      <c r="K352" s="20">
        <v>0</v>
      </c>
      <c r="M352" s="20">
        <v>0</v>
      </c>
      <c r="N352" s="27" t="s">
        <v>2729</v>
      </c>
      <c r="O352" s="28">
        <v>0</v>
      </c>
    </row>
    <row r="353" spans="1:16" outlineLevel="2">
      <c r="A353" s="15" t="s">
        <v>2803</v>
      </c>
      <c r="B353" s="18" t="s">
        <v>38</v>
      </c>
      <c r="C353" s="19" t="s">
        <v>639</v>
      </c>
      <c r="D353" s="19" t="s">
        <v>529</v>
      </c>
      <c r="E353" s="18" t="s">
        <v>530</v>
      </c>
      <c r="F353" s="52">
        <v>-42533</v>
      </c>
      <c r="H353" s="20">
        <v>0</v>
      </c>
      <c r="I353" s="52">
        <v>-42533</v>
      </c>
      <c r="J353" s="20">
        <v>0</v>
      </c>
      <c r="K353" s="76">
        <v>-42533</v>
      </c>
      <c r="M353" s="41">
        <v>-449353</v>
      </c>
      <c r="N353" s="27">
        <v>-0.90500000000000003</v>
      </c>
      <c r="O353" s="28">
        <v>406820</v>
      </c>
    </row>
    <row r="354" spans="1:16" outlineLevel="2">
      <c r="A354" s="15" t="s">
        <v>2804</v>
      </c>
      <c r="B354" s="18" t="s">
        <v>38</v>
      </c>
      <c r="C354" s="19" t="s">
        <v>639</v>
      </c>
      <c r="D354" s="19" t="s">
        <v>841</v>
      </c>
      <c r="E354" s="18" t="s">
        <v>842</v>
      </c>
      <c r="F354" s="20">
        <v>0</v>
      </c>
      <c r="H354" s="20">
        <v>0</v>
      </c>
      <c r="I354" s="20">
        <v>0</v>
      </c>
      <c r="J354" s="20">
        <v>0</v>
      </c>
      <c r="K354" s="20">
        <v>0</v>
      </c>
      <c r="M354" s="20">
        <v>0</v>
      </c>
      <c r="N354" s="27" t="s">
        <v>2729</v>
      </c>
      <c r="O354" s="28">
        <v>0</v>
      </c>
    </row>
    <row r="355" spans="1:16" outlineLevel="2">
      <c r="A355" s="15" t="s">
        <v>2805</v>
      </c>
      <c r="B355" s="18" t="s">
        <v>38</v>
      </c>
      <c r="C355" s="19" t="s">
        <v>639</v>
      </c>
      <c r="D355" s="19" t="s">
        <v>843</v>
      </c>
      <c r="E355" s="18" t="s">
        <v>844</v>
      </c>
      <c r="F355" s="20">
        <v>0</v>
      </c>
      <c r="H355" s="20">
        <v>0</v>
      </c>
      <c r="I355" s="20">
        <v>0</v>
      </c>
      <c r="J355" s="20">
        <v>0</v>
      </c>
      <c r="K355" s="20">
        <v>0</v>
      </c>
      <c r="M355" s="20">
        <v>0</v>
      </c>
      <c r="N355" s="27" t="s">
        <v>2729</v>
      </c>
      <c r="O355" s="28">
        <v>0</v>
      </c>
    </row>
    <row r="356" spans="1:16" outlineLevel="2">
      <c r="A356" s="15" t="s">
        <v>2806</v>
      </c>
      <c r="B356" s="18" t="s">
        <v>38</v>
      </c>
      <c r="C356" s="19" t="s">
        <v>639</v>
      </c>
      <c r="D356" s="19" t="s">
        <v>845</v>
      </c>
      <c r="E356" s="18" t="s">
        <v>846</v>
      </c>
      <c r="F356" s="20">
        <v>0</v>
      </c>
      <c r="H356" s="20">
        <v>0</v>
      </c>
      <c r="I356" s="20">
        <v>0</v>
      </c>
      <c r="J356" s="20">
        <v>0</v>
      </c>
      <c r="K356" s="20">
        <v>0</v>
      </c>
      <c r="M356" s="20">
        <v>0</v>
      </c>
      <c r="N356" s="27" t="s">
        <v>2729</v>
      </c>
      <c r="O356" s="28">
        <v>0</v>
      </c>
    </row>
    <row r="357" spans="1:16" outlineLevel="2">
      <c r="A357" s="15" t="s">
        <v>2807</v>
      </c>
      <c r="B357" s="18" t="s">
        <v>38</v>
      </c>
      <c r="C357" s="19" t="s">
        <v>639</v>
      </c>
      <c r="D357" s="19" t="s">
        <v>859</v>
      </c>
      <c r="E357" s="18" t="s">
        <v>860</v>
      </c>
      <c r="F357" s="20">
        <v>0</v>
      </c>
      <c r="H357" s="20">
        <v>0</v>
      </c>
      <c r="I357" s="20">
        <v>0</v>
      </c>
      <c r="J357" s="20">
        <v>0</v>
      </c>
      <c r="K357" s="20">
        <v>0</v>
      </c>
      <c r="M357" s="20">
        <v>0</v>
      </c>
      <c r="N357" s="27" t="s">
        <v>2729</v>
      </c>
      <c r="O357" s="28">
        <v>0</v>
      </c>
    </row>
    <row r="358" spans="1:16" s="50" customFormat="1" outlineLevel="2">
      <c r="A358" s="44" t="s">
        <v>2808</v>
      </c>
      <c r="B358" s="45" t="s">
        <v>38</v>
      </c>
      <c r="C358" s="45" t="s">
        <v>639</v>
      </c>
      <c r="D358" s="45" t="s">
        <v>861</v>
      </c>
      <c r="E358" s="45" t="s">
        <v>862</v>
      </c>
      <c r="F358" s="46">
        <v>-232</v>
      </c>
      <c r="G358" s="46"/>
      <c r="H358" s="46">
        <v>0</v>
      </c>
      <c r="I358" s="46">
        <v>-232</v>
      </c>
      <c r="J358" s="46">
        <v>0</v>
      </c>
      <c r="K358" s="46">
        <v>-232</v>
      </c>
      <c r="L358" s="46"/>
      <c r="M358" s="46">
        <v>-232</v>
      </c>
      <c r="N358" s="47">
        <v>0</v>
      </c>
      <c r="O358" s="48">
        <v>0</v>
      </c>
      <c r="P358" s="49"/>
    </row>
    <row r="359" spans="1:16" s="50" customFormat="1" outlineLevel="2">
      <c r="A359" s="44" t="s">
        <v>2809</v>
      </c>
      <c r="B359" s="45" t="s">
        <v>38</v>
      </c>
      <c r="C359" s="45" t="s">
        <v>639</v>
      </c>
      <c r="D359" s="45" t="s">
        <v>867</v>
      </c>
      <c r="E359" s="80" t="s">
        <v>868</v>
      </c>
      <c r="F359" s="46">
        <v>0</v>
      </c>
      <c r="G359" s="46"/>
      <c r="H359" s="46">
        <v>0</v>
      </c>
      <c r="I359" s="46">
        <v>0</v>
      </c>
      <c r="J359" s="46">
        <v>0</v>
      </c>
      <c r="K359" s="78">
        <v>0</v>
      </c>
      <c r="L359" s="46"/>
      <c r="M359" s="46">
        <v>-3171</v>
      </c>
      <c r="N359" s="47">
        <v>-1</v>
      </c>
      <c r="O359" s="48">
        <v>3171</v>
      </c>
      <c r="P359" s="49"/>
    </row>
    <row r="360" spans="1:16" outlineLevel="2">
      <c r="A360" s="15" t="s">
        <v>2810</v>
      </c>
      <c r="B360" s="18" t="s">
        <v>38</v>
      </c>
      <c r="C360" s="19" t="s">
        <v>639</v>
      </c>
      <c r="D360" s="19" t="s">
        <v>869</v>
      </c>
      <c r="E360" s="18" t="s">
        <v>870</v>
      </c>
      <c r="F360" s="20">
        <v>0</v>
      </c>
      <c r="H360" s="20">
        <v>0</v>
      </c>
      <c r="I360" s="20">
        <v>0</v>
      </c>
      <c r="J360" s="20">
        <v>0</v>
      </c>
      <c r="K360" s="20">
        <v>0</v>
      </c>
      <c r="M360" s="20">
        <v>0</v>
      </c>
      <c r="N360" s="27" t="s">
        <v>2729</v>
      </c>
      <c r="O360" s="28">
        <v>0</v>
      </c>
    </row>
    <row r="361" spans="1:16" outlineLevel="2">
      <c r="A361" s="15" t="s">
        <v>2811</v>
      </c>
      <c r="B361" s="18" t="s">
        <v>38</v>
      </c>
      <c r="C361" s="19" t="s">
        <v>639</v>
      </c>
      <c r="D361" s="19" t="s">
        <v>871</v>
      </c>
      <c r="E361" s="18" t="s">
        <v>872</v>
      </c>
      <c r="F361" s="20">
        <v>0</v>
      </c>
      <c r="H361" s="20">
        <v>0</v>
      </c>
      <c r="I361" s="20">
        <v>0</v>
      </c>
      <c r="J361" s="20">
        <v>0</v>
      </c>
      <c r="K361" s="20">
        <v>0</v>
      </c>
      <c r="M361" s="20">
        <v>0</v>
      </c>
      <c r="N361" s="27" t="s">
        <v>2729</v>
      </c>
      <c r="O361" s="28">
        <v>0</v>
      </c>
    </row>
    <row r="362" spans="1:16" s="50" customFormat="1" outlineLevel="2">
      <c r="A362" s="44" t="s">
        <v>2812</v>
      </c>
      <c r="B362" s="45" t="s">
        <v>38</v>
      </c>
      <c r="C362" s="45" t="s">
        <v>639</v>
      </c>
      <c r="D362" s="45" t="s">
        <v>873</v>
      </c>
      <c r="E362" s="45" t="s">
        <v>874</v>
      </c>
      <c r="F362" s="46">
        <v>0</v>
      </c>
      <c r="G362" s="46"/>
      <c r="H362" s="46">
        <v>0</v>
      </c>
      <c r="I362" s="46">
        <v>0</v>
      </c>
      <c r="J362" s="46">
        <v>0</v>
      </c>
      <c r="K362" s="46">
        <v>0</v>
      </c>
      <c r="L362" s="46"/>
      <c r="M362" s="46">
        <v>0</v>
      </c>
      <c r="N362" s="47" t="s">
        <v>2729</v>
      </c>
      <c r="O362" s="48">
        <v>0</v>
      </c>
      <c r="P362" s="49"/>
    </row>
    <row r="363" spans="1:16" s="50" customFormat="1" outlineLevel="2">
      <c r="A363" s="44" t="s">
        <v>2813</v>
      </c>
      <c r="B363" s="45" t="s">
        <v>38</v>
      </c>
      <c r="C363" s="45" t="s">
        <v>639</v>
      </c>
      <c r="D363" s="45" t="s">
        <v>875</v>
      </c>
      <c r="E363" s="45" t="s">
        <v>876</v>
      </c>
      <c r="F363" s="46">
        <v>0</v>
      </c>
      <c r="G363" s="46"/>
      <c r="H363" s="46">
        <v>0</v>
      </c>
      <c r="I363" s="46">
        <v>0</v>
      </c>
      <c r="J363" s="46">
        <v>0</v>
      </c>
      <c r="K363" s="46">
        <v>0</v>
      </c>
      <c r="L363" s="46"/>
      <c r="M363" s="46">
        <v>0</v>
      </c>
      <c r="N363" s="47" t="s">
        <v>2729</v>
      </c>
      <c r="O363" s="48">
        <v>0</v>
      </c>
      <c r="P363" s="49"/>
    </row>
    <row r="364" spans="1:16" outlineLevel="2">
      <c r="A364" s="15" t="s">
        <v>2814</v>
      </c>
      <c r="B364" s="18" t="s">
        <v>38</v>
      </c>
      <c r="C364" s="19" t="s">
        <v>639</v>
      </c>
      <c r="D364" s="19" t="s">
        <v>877</v>
      </c>
      <c r="E364" s="18" t="s">
        <v>878</v>
      </c>
      <c r="F364" s="20">
        <v>0</v>
      </c>
      <c r="H364" s="20">
        <v>0</v>
      </c>
      <c r="I364" s="20">
        <v>0</v>
      </c>
      <c r="J364" s="20">
        <v>0</v>
      </c>
      <c r="K364" s="20">
        <v>0</v>
      </c>
      <c r="M364" s="20">
        <v>0</v>
      </c>
      <c r="N364" s="27" t="s">
        <v>2729</v>
      </c>
      <c r="O364" s="28">
        <v>0</v>
      </c>
    </row>
    <row r="365" spans="1:16" s="50" customFormat="1" outlineLevel="2">
      <c r="A365" s="44" t="s">
        <v>2815</v>
      </c>
      <c r="B365" s="45" t="s">
        <v>38</v>
      </c>
      <c r="C365" s="45" t="s">
        <v>639</v>
      </c>
      <c r="D365" s="45" t="s">
        <v>879</v>
      </c>
      <c r="E365" s="45" t="s">
        <v>880</v>
      </c>
      <c r="F365" s="46">
        <v>0</v>
      </c>
      <c r="G365" s="46"/>
      <c r="H365" s="46">
        <v>0</v>
      </c>
      <c r="I365" s="46">
        <v>0</v>
      </c>
      <c r="J365" s="46">
        <v>0</v>
      </c>
      <c r="K365" s="46">
        <v>0</v>
      </c>
      <c r="L365" s="46"/>
      <c r="M365" s="46">
        <v>0</v>
      </c>
      <c r="N365" s="47" t="s">
        <v>2729</v>
      </c>
      <c r="O365" s="48">
        <v>0</v>
      </c>
      <c r="P365" s="49"/>
    </row>
    <row r="366" spans="1:16" outlineLevel="2">
      <c r="A366" s="15" t="s">
        <v>2816</v>
      </c>
      <c r="B366" s="18" t="s">
        <v>38</v>
      </c>
      <c r="C366" s="19" t="s">
        <v>639</v>
      </c>
      <c r="D366" s="19" t="s">
        <v>881</v>
      </c>
      <c r="E366" s="18" t="s">
        <v>882</v>
      </c>
      <c r="F366" s="20">
        <v>0</v>
      </c>
      <c r="H366" s="20">
        <v>0</v>
      </c>
      <c r="I366" s="20">
        <v>0</v>
      </c>
      <c r="J366" s="20">
        <v>0</v>
      </c>
      <c r="K366" s="20">
        <v>0</v>
      </c>
      <c r="M366" s="20">
        <v>0</v>
      </c>
      <c r="N366" s="27" t="s">
        <v>2729</v>
      </c>
      <c r="O366" s="28">
        <v>0</v>
      </c>
    </row>
    <row r="367" spans="1:16" outlineLevel="2">
      <c r="A367" s="15" t="s">
        <v>2817</v>
      </c>
      <c r="B367" s="18" t="s">
        <v>38</v>
      </c>
      <c r="C367" s="19" t="s">
        <v>639</v>
      </c>
      <c r="D367" s="19" t="s">
        <v>883</v>
      </c>
      <c r="E367" s="18" t="s">
        <v>884</v>
      </c>
      <c r="F367" s="20">
        <v>0</v>
      </c>
      <c r="H367" s="20">
        <v>0</v>
      </c>
      <c r="I367" s="20">
        <v>0</v>
      </c>
      <c r="J367" s="20">
        <v>0</v>
      </c>
      <c r="K367" s="20">
        <v>0</v>
      </c>
      <c r="M367" s="20">
        <v>0</v>
      </c>
      <c r="N367" s="27" t="s">
        <v>2729</v>
      </c>
      <c r="O367" s="28">
        <v>0</v>
      </c>
    </row>
    <row r="368" spans="1:16" outlineLevel="2">
      <c r="A368" s="15" t="s">
        <v>2818</v>
      </c>
      <c r="B368" s="18" t="s">
        <v>38</v>
      </c>
      <c r="C368" s="19" t="s">
        <v>639</v>
      </c>
      <c r="D368" s="19" t="s">
        <v>887</v>
      </c>
      <c r="E368" s="18" t="s">
        <v>888</v>
      </c>
      <c r="F368" s="20">
        <v>0</v>
      </c>
      <c r="H368" s="20">
        <v>0</v>
      </c>
      <c r="I368" s="20">
        <v>0</v>
      </c>
      <c r="J368" s="20">
        <v>0</v>
      </c>
      <c r="K368" s="20">
        <v>0</v>
      </c>
      <c r="M368" s="20">
        <v>0</v>
      </c>
      <c r="N368" s="27" t="s">
        <v>2729</v>
      </c>
      <c r="O368" s="28">
        <v>0</v>
      </c>
    </row>
    <row r="369" spans="1:15" ht="13.5" outlineLevel="1" thickBot="1">
      <c r="A369" s="15" t="s">
        <v>2132</v>
      </c>
      <c r="C369" s="19" t="s">
        <v>639</v>
      </c>
      <c r="E369" s="21" t="s">
        <v>1783</v>
      </c>
      <c r="F369" s="42">
        <v>-824155</v>
      </c>
      <c r="G369" s="22"/>
      <c r="H369" s="22">
        <v>0</v>
      </c>
      <c r="I369" s="42">
        <v>-824155</v>
      </c>
      <c r="J369" s="22">
        <v>0</v>
      </c>
      <c r="K369" s="42">
        <v>-824155</v>
      </c>
      <c r="L369" s="22"/>
      <c r="M369" s="42">
        <v>-1932784</v>
      </c>
      <c r="N369" s="27">
        <v>-0.57399999999999995</v>
      </c>
      <c r="O369" s="28">
        <v>1108629</v>
      </c>
    </row>
    <row r="370" spans="1:15" ht="13.5" outlineLevel="2" thickTop="1">
      <c r="A370" s="15" t="s">
        <v>38</v>
      </c>
      <c r="C370" s="19" t="s">
        <v>889</v>
      </c>
      <c r="N370" s="27" t="s">
        <v>2729</v>
      </c>
      <c r="O370" s="28" t="s">
        <v>2729</v>
      </c>
    </row>
    <row r="371" spans="1:15" outlineLevel="2">
      <c r="A371" s="15" t="s">
        <v>2258</v>
      </c>
      <c r="B371" s="18" t="s">
        <v>38</v>
      </c>
      <c r="C371" s="19" t="s">
        <v>889</v>
      </c>
      <c r="D371" s="19" t="s">
        <v>890</v>
      </c>
      <c r="E371" s="18" t="s">
        <v>891</v>
      </c>
      <c r="F371" s="20">
        <v>0</v>
      </c>
      <c r="H371" s="20">
        <v>0</v>
      </c>
      <c r="I371" s="20">
        <v>0</v>
      </c>
      <c r="J371" s="20">
        <v>0</v>
      </c>
      <c r="K371" s="32">
        <v>0</v>
      </c>
      <c r="M371" s="20">
        <v>0</v>
      </c>
      <c r="N371" s="27" t="s">
        <v>2729</v>
      </c>
      <c r="O371" s="28">
        <v>0</v>
      </c>
    </row>
    <row r="372" spans="1:15" outlineLevel="2">
      <c r="A372" s="15" t="s">
        <v>2259</v>
      </c>
      <c r="B372" s="18" t="s">
        <v>38</v>
      </c>
      <c r="C372" s="19" t="s">
        <v>889</v>
      </c>
      <c r="D372" s="19" t="s">
        <v>892</v>
      </c>
      <c r="E372" s="18" t="s">
        <v>893</v>
      </c>
      <c r="F372" s="20">
        <v>0</v>
      </c>
      <c r="H372" s="20">
        <v>0</v>
      </c>
      <c r="I372" s="20">
        <v>0</v>
      </c>
      <c r="J372" s="20">
        <v>0</v>
      </c>
      <c r="K372" s="41">
        <v>0</v>
      </c>
      <c r="M372" s="20">
        <v>0</v>
      </c>
      <c r="N372" s="27" t="s">
        <v>2729</v>
      </c>
      <c r="O372" s="28">
        <v>0</v>
      </c>
    </row>
    <row r="373" spans="1:15" outlineLevel="2">
      <c r="A373" s="15" t="s">
        <v>2260</v>
      </c>
      <c r="B373" s="18" t="s">
        <v>38</v>
      </c>
      <c r="C373" s="19" t="s">
        <v>889</v>
      </c>
      <c r="D373" s="19" t="s">
        <v>894</v>
      </c>
      <c r="E373" s="18" t="s">
        <v>895</v>
      </c>
      <c r="F373" s="20">
        <v>0</v>
      </c>
      <c r="H373" s="20">
        <v>0</v>
      </c>
      <c r="I373" s="20">
        <v>0</v>
      </c>
      <c r="J373" s="20">
        <v>0</v>
      </c>
      <c r="K373" s="51">
        <v>0</v>
      </c>
      <c r="M373" s="20">
        <v>0</v>
      </c>
      <c r="N373" s="27" t="s">
        <v>2729</v>
      </c>
      <c r="O373" s="28">
        <v>0</v>
      </c>
    </row>
    <row r="374" spans="1:15" ht="13.5" outlineLevel="1" thickBot="1">
      <c r="A374" s="15" t="s">
        <v>2261</v>
      </c>
      <c r="C374" s="19" t="s">
        <v>889</v>
      </c>
      <c r="E374" s="21" t="s">
        <v>1784</v>
      </c>
      <c r="F374" s="42">
        <v>0</v>
      </c>
      <c r="G374" s="22"/>
      <c r="H374" s="22">
        <v>0</v>
      </c>
      <c r="I374" s="42">
        <v>0</v>
      </c>
      <c r="J374" s="22">
        <v>0</v>
      </c>
      <c r="K374" s="43">
        <v>0</v>
      </c>
      <c r="L374" s="22"/>
      <c r="M374" s="42">
        <v>0</v>
      </c>
      <c r="N374" s="27" t="s">
        <v>2729</v>
      </c>
      <c r="O374" s="28">
        <v>0</v>
      </c>
    </row>
    <row r="375" spans="1:15" ht="13.5" outlineLevel="2" thickTop="1">
      <c r="A375" s="15" t="s">
        <v>38</v>
      </c>
      <c r="C375" s="19" t="s">
        <v>896</v>
      </c>
      <c r="N375" s="27" t="s">
        <v>2729</v>
      </c>
      <c r="O375" s="28" t="s">
        <v>2729</v>
      </c>
    </row>
    <row r="376" spans="1:15" outlineLevel="2">
      <c r="A376" s="15" t="s">
        <v>2262</v>
      </c>
      <c r="B376" s="18" t="s">
        <v>38</v>
      </c>
      <c r="C376" s="19" t="s">
        <v>896</v>
      </c>
      <c r="D376" s="19" t="s">
        <v>897</v>
      </c>
      <c r="E376" s="18" t="s">
        <v>898</v>
      </c>
      <c r="F376" s="20">
        <v>0</v>
      </c>
      <c r="H376" s="20">
        <v>0</v>
      </c>
      <c r="I376" s="20">
        <v>0</v>
      </c>
      <c r="J376" s="20">
        <v>0</v>
      </c>
      <c r="K376" s="20">
        <v>0</v>
      </c>
      <c r="M376" s="20">
        <v>0</v>
      </c>
      <c r="N376" s="27" t="s">
        <v>2729</v>
      </c>
      <c r="O376" s="28">
        <v>0</v>
      </c>
    </row>
    <row r="377" spans="1:15" outlineLevel="2">
      <c r="A377" s="15" t="s">
        <v>2263</v>
      </c>
      <c r="B377" s="18" t="s">
        <v>38</v>
      </c>
      <c r="C377" s="19" t="s">
        <v>896</v>
      </c>
      <c r="D377" s="19" t="s">
        <v>899</v>
      </c>
      <c r="E377" s="18" t="s">
        <v>900</v>
      </c>
      <c r="F377" s="20">
        <v>0</v>
      </c>
      <c r="H377" s="20">
        <v>0</v>
      </c>
      <c r="I377" s="20">
        <v>0</v>
      </c>
      <c r="J377" s="20">
        <v>0</v>
      </c>
      <c r="K377" s="20">
        <v>0</v>
      </c>
      <c r="M377" s="20">
        <v>0</v>
      </c>
      <c r="N377" s="27" t="s">
        <v>2729</v>
      </c>
      <c r="O377" s="28">
        <v>0</v>
      </c>
    </row>
    <row r="378" spans="1:15" outlineLevel="2">
      <c r="A378" s="15" t="s">
        <v>2264</v>
      </c>
      <c r="B378" s="18" t="s">
        <v>38</v>
      </c>
      <c r="C378" s="19" t="s">
        <v>896</v>
      </c>
      <c r="D378" s="19" t="s">
        <v>901</v>
      </c>
      <c r="E378" s="18" t="s">
        <v>902</v>
      </c>
      <c r="F378" s="20">
        <v>0</v>
      </c>
      <c r="H378" s="20">
        <v>0</v>
      </c>
      <c r="I378" s="20">
        <v>0</v>
      </c>
      <c r="J378" s="20">
        <v>0</v>
      </c>
      <c r="K378" s="20">
        <v>0</v>
      </c>
      <c r="M378" s="20">
        <v>0</v>
      </c>
      <c r="N378" s="27" t="s">
        <v>2729</v>
      </c>
      <c r="O378" s="28">
        <v>0</v>
      </c>
    </row>
    <row r="379" spans="1:15" outlineLevel="2">
      <c r="A379" s="15" t="s">
        <v>2265</v>
      </c>
      <c r="B379" s="18" t="s">
        <v>38</v>
      </c>
      <c r="C379" s="19" t="s">
        <v>896</v>
      </c>
      <c r="D379" s="19" t="s">
        <v>903</v>
      </c>
      <c r="E379" s="18" t="s">
        <v>904</v>
      </c>
      <c r="F379" s="52">
        <v>-973872</v>
      </c>
      <c r="H379" s="20">
        <v>0</v>
      </c>
      <c r="I379" s="52">
        <v>-973872</v>
      </c>
      <c r="J379" s="20">
        <v>0</v>
      </c>
      <c r="K379" s="52">
        <v>-973872</v>
      </c>
      <c r="M379" s="20">
        <v>-3450163</v>
      </c>
      <c r="N379" s="27">
        <v>-0.71799999999999997</v>
      </c>
      <c r="O379" s="28">
        <v>2476291</v>
      </c>
    </row>
    <row r="380" spans="1:15" outlineLevel="2">
      <c r="A380" s="15" t="s">
        <v>2819</v>
      </c>
      <c r="B380" s="18" t="s">
        <v>38</v>
      </c>
      <c r="C380" s="19" t="s">
        <v>896</v>
      </c>
      <c r="D380" s="19" t="s">
        <v>956</v>
      </c>
      <c r="E380" s="18" t="s">
        <v>957</v>
      </c>
      <c r="F380" s="20">
        <v>0</v>
      </c>
      <c r="H380" s="20">
        <v>0</v>
      </c>
      <c r="I380" s="20">
        <v>0</v>
      </c>
      <c r="J380" s="20">
        <v>0</v>
      </c>
      <c r="K380" s="20">
        <v>0</v>
      </c>
      <c r="M380" s="20">
        <v>212330</v>
      </c>
      <c r="N380" s="27">
        <v>-1</v>
      </c>
      <c r="O380" s="28">
        <v>-212330</v>
      </c>
    </row>
    <row r="381" spans="1:15" outlineLevel="2">
      <c r="A381" s="15" t="s">
        <v>2266</v>
      </c>
      <c r="B381" s="18" t="s">
        <v>38</v>
      </c>
      <c r="C381" s="19" t="s">
        <v>896</v>
      </c>
      <c r="D381" s="19" t="s">
        <v>905</v>
      </c>
      <c r="E381" s="18" t="s">
        <v>906</v>
      </c>
      <c r="F381" s="20">
        <v>0</v>
      </c>
      <c r="H381" s="20">
        <v>0</v>
      </c>
      <c r="I381" s="20">
        <v>0</v>
      </c>
      <c r="J381" s="20">
        <v>0</v>
      </c>
      <c r="K381" s="20">
        <v>0</v>
      </c>
      <c r="M381" s="20">
        <v>0</v>
      </c>
      <c r="N381" s="27" t="s">
        <v>2729</v>
      </c>
      <c r="O381" s="28">
        <v>0</v>
      </c>
    </row>
    <row r="382" spans="1:15" outlineLevel="2">
      <c r="A382" s="15" t="s">
        <v>2267</v>
      </c>
      <c r="B382" s="18" t="s">
        <v>38</v>
      </c>
      <c r="C382" s="19" t="s">
        <v>896</v>
      </c>
      <c r="D382" s="19" t="s">
        <v>907</v>
      </c>
      <c r="E382" s="18" t="s">
        <v>908</v>
      </c>
      <c r="F382" s="20">
        <v>0</v>
      </c>
      <c r="H382" s="20">
        <v>0</v>
      </c>
      <c r="I382" s="20">
        <v>0</v>
      </c>
      <c r="J382" s="20">
        <v>0</v>
      </c>
      <c r="K382" s="20">
        <v>0</v>
      </c>
      <c r="M382" s="20">
        <v>0</v>
      </c>
      <c r="N382" s="27" t="s">
        <v>2729</v>
      </c>
      <c r="O382" s="28">
        <v>0</v>
      </c>
    </row>
    <row r="383" spans="1:15" outlineLevel="2">
      <c r="A383" s="15" t="s">
        <v>2268</v>
      </c>
      <c r="B383" s="18" t="s">
        <v>38</v>
      </c>
      <c r="C383" s="19" t="s">
        <v>896</v>
      </c>
      <c r="D383" s="19" t="s">
        <v>909</v>
      </c>
      <c r="E383" s="18" t="s">
        <v>910</v>
      </c>
      <c r="F383" s="20">
        <v>0</v>
      </c>
      <c r="H383" s="20">
        <v>0</v>
      </c>
      <c r="I383" s="20">
        <v>0</v>
      </c>
      <c r="J383" s="20">
        <v>0</v>
      </c>
      <c r="K383" s="20">
        <v>0</v>
      </c>
      <c r="M383" s="20">
        <v>0</v>
      </c>
      <c r="N383" s="27" t="s">
        <v>2729</v>
      </c>
      <c r="O383" s="28">
        <v>0</v>
      </c>
    </row>
    <row r="384" spans="1:15" outlineLevel="2">
      <c r="A384" s="15" t="s">
        <v>2269</v>
      </c>
      <c r="B384" s="18" t="s">
        <v>38</v>
      </c>
      <c r="C384" s="19" t="s">
        <v>896</v>
      </c>
      <c r="D384" s="19" t="s">
        <v>911</v>
      </c>
      <c r="E384" s="18" t="s">
        <v>912</v>
      </c>
      <c r="F384" s="20">
        <v>0</v>
      </c>
      <c r="H384" s="20">
        <v>0</v>
      </c>
      <c r="I384" s="20">
        <v>0</v>
      </c>
      <c r="J384" s="20">
        <v>0</v>
      </c>
      <c r="K384" s="20">
        <v>0</v>
      </c>
      <c r="M384" s="20">
        <v>0</v>
      </c>
      <c r="N384" s="27" t="s">
        <v>2729</v>
      </c>
      <c r="O384" s="28">
        <v>0</v>
      </c>
    </row>
    <row r="385" spans="1:15" outlineLevel="2">
      <c r="A385" s="15" t="s">
        <v>2270</v>
      </c>
      <c r="B385" s="18" t="s">
        <v>38</v>
      </c>
      <c r="C385" s="19" t="s">
        <v>896</v>
      </c>
      <c r="D385" s="19" t="s">
        <v>913</v>
      </c>
      <c r="E385" s="18" t="s">
        <v>914</v>
      </c>
      <c r="F385" s="20">
        <v>0</v>
      </c>
      <c r="H385" s="20">
        <v>0</v>
      </c>
      <c r="I385" s="20">
        <v>0</v>
      </c>
      <c r="J385" s="20">
        <v>0</v>
      </c>
      <c r="K385" s="20">
        <v>0</v>
      </c>
      <c r="M385" s="20">
        <v>-60983</v>
      </c>
      <c r="N385" s="27">
        <v>-1</v>
      </c>
      <c r="O385" s="28">
        <v>60983</v>
      </c>
    </row>
    <row r="386" spans="1:15" outlineLevel="2">
      <c r="A386" s="15" t="s">
        <v>2271</v>
      </c>
      <c r="B386" s="18" t="s">
        <v>38</v>
      </c>
      <c r="C386" s="19" t="s">
        <v>896</v>
      </c>
      <c r="D386" s="19" t="s">
        <v>915</v>
      </c>
      <c r="E386" s="18" t="s">
        <v>916</v>
      </c>
      <c r="F386" s="52">
        <v>76258</v>
      </c>
      <c r="H386" s="20">
        <v>0</v>
      </c>
      <c r="I386" s="52">
        <v>76258</v>
      </c>
      <c r="J386" s="20">
        <v>0</v>
      </c>
      <c r="K386" s="52">
        <v>76258</v>
      </c>
      <c r="M386" s="20">
        <v>-236906</v>
      </c>
      <c r="N386" s="27">
        <v>-1.3220000000000001</v>
      </c>
      <c r="O386" s="28">
        <v>313164</v>
      </c>
    </row>
    <row r="387" spans="1:15" outlineLevel="2">
      <c r="A387" s="15" t="s">
        <v>2272</v>
      </c>
      <c r="B387" s="18" t="s">
        <v>38</v>
      </c>
      <c r="C387" s="19" t="s">
        <v>896</v>
      </c>
      <c r="D387" s="19" t="s">
        <v>917</v>
      </c>
      <c r="E387" s="18" t="s">
        <v>918</v>
      </c>
      <c r="F387" s="20">
        <v>0</v>
      </c>
      <c r="H387" s="20">
        <v>0</v>
      </c>
      <c r="I387" s="20">
        <v>0</v>
      </c>
      <c r="J387" s="20">
        <v>0</v>
      </c>
      <c r="K387" s="20">
        <v>0</v>
      </c>
      <c r="M387" s="20">
        <v>0</v>
      </c>
      <c r="N387" s="27" t="s">
        <v>2729</v>
      </c>
      <c r="O387" s="28">
        <v>0</v>
      </c>
    </row>
    <row r="388" spans="1:15" outlineLevel="2">
      <c r="A388" s="15" t="s">
        <v>2273</v>
      </c>
      <c r="B388" s="18" t="s">
        <v>38</v>
      </c>
      <c r="C388" s="19" t="s">
        <v>896</v>
      </c>
      <c r="D388" s="19" t="s">
        <v>919</v>
      </c>
      <c r="E388" s="18" t="s">
        <v>920</v>
      </c>
      <c r="F388" s="20">
        <v>0</v>
      </c>
      <c r="H388" s="20">
        <v>0</v>
      </c>
      <c r="I388" s="20">
        <v>0</v>
      </c>
      <c r="J388" s="20">
        <v>0</v>
      </c>
      <c r="K388" s="20">
        <v>0</v>
      </c>
      <c r="M388" s="20">
        <v>0</v>
      </c>
      <c r="N388" s="27" t="s">
        <v>2729</v>
      </c>
      <c r="O388" s="28">
        <v>0</v>
      </c>
    </row>
    <row r="389" spans="1:15" outlineLevel="2">
      <c r="A389" s="15" t="s">
        <v>2274</v>
      </c>
      <c r="B389" s="18" t="s">
        <v>38</v>
      </c>
      <c r="C389" s="19" t="s">
        <v>896</v>
      </c>
      <c r="D389" s="19" t="s">
        <v>921</v>
      </c>
      <c r="E389" s="18" t="s">
        <v>922</v>
      </c>
      <c r="F389" s="20">
        <v>0</v>
      </c>
      <c r="H389" s="20">
        <v>0</v>
      </c>
      <c r="I389" s="20">
        <v>0</v>
      </c>
      <c r="J389" s="20">
        <v>0</v>
      </c>
      <c r="K389" s="20">
        <v>0</v>
      </c>
      <c r="M389" s="20">
        <v>0</v>
      </c>
      <c r="N389" s="27" t="s">
        <v>2729</v>
      </c>
      <c r="O389" s="28">
        <v>0</v>
      </c>
    </row>
    <row r="390" spans="1:15" outlineLevel="2">
      <c r="A390" s="15" t="s">
        <v>2275</v>
      </c>
      <c r="B390" s="18" t="s">
        <v>38</v>
      </c>
      <c r="C390" s="19" t="s">
        <v>896</v>
      </c>
      <c r="D390" s="19" t="s">
        <v>923</v>
      </c>
      <c r="E390" s="18" t="s">
        <v>924</v>
      </c>
      <c r="F390" s="52">
        <v>-374728</v>
      </c>
      <c r="H390" s="20">
        <v>0</v>
      </c>
      <c r="I390" s="52">
        <v>-374728</v>
      </c>
      <c r="J390" s="20">
        <v>0</v>
      </c>
      <c r="K390" s="52">
        <v>-374728</v>
      </c>
      <c r="M390" s="20">
        <v>-4172490</v>
      </c>
      <c r="N390" s="27">
        <v>-0.91</v>
      </c>
      <c r="O390" s="28">
        <v>3797762</v>
      </c>
    </row>
    <row r="391" spans="1:15" outlineLevel="2">
      <c r="A391" s="15" t="s">
        <v>2276</v>
      </c>
      <c r="B391" s="18" t="s">
        <v>38</v>
      </c>
      <c r="C391" s="19" t="s">
        <v>896</v>
      </c>
      <c r="D391" s="19" t="s">
        <v>925</v>
      </c>
      <c r="E391" s="18" t="s">
        <v>926</v>
      </c>
      <c r="F391" s="20">
        <v>0</v>
      </c>
      <c r="H391" s="20">
        <v>0</v>
      </c>
      <c r="I391" s="20">
        <v>0</v>
      </c>
      <c r="J391" s="20">
        <v>0</v>
      </c>
      <c r="K391" s="20">
        <v>0</v>
      </c>
      <c r="M391" s="20">
        <v>-172000</v>
      </c>
      <c r="N391" s="27">
        <v>-1</v>
      </c>
      <c r="O391" s="28">
        <v>172000</v>
      </c>
    </row>
    <row r="392" spans="1:15" outlineLevel="2">
      <c r="A392" s="15" t="s">
        <v>2277</v>
      </c>
      <c r="B392" s="18" t="s">
        <v>38</v>
      </c>
      <c r="C392" s="19" t="s">
        <v>896</v>
      </c>
      <c r="D392" s="19" t="s">
        <v>927</v>
      </c>
      <c r="E392" s="18" t="s">
        <v>928</v>
      </c>
      <c r="F392" s="20">
        <v>0</v>
      </c>
      <c r="H392" s="20">
        <v>0</v>
      </c>
      <c r="I392" s="20">
        <v>0</v>
      </c>
      <c r="J392" s="20">
        <v>0</v>
      </c>
      <c r="K392" s="20">
        <v>0</v>
      </c>
      <c r="M392" s="20">
        <v>0</v>
      </c>
      <c r="N392" s="27" t="s">
        <v>2729</v>
      </c>
      <c r="O392" s="28">
        <v>0</v>
      </c>
    </row>
    <row r="393" spans="1:15" outlineLevel="2">
      <c r="A393" s="15" t="s">
        <v>2278</v>
      </c>
      <c r="B393" s="18" t="s">
        <v>38</v>
      </c>
      <c r="C393" s="19" t="s">
        <v>896</v>
      </c>
      <c r="D393" s="19" t="s">
        <v>929</v>
      </c>
      <c r="E393" s="18" t="s">
        <v>930</v>
      </c>
      <c r="F393" s="20">
        <v>0</v>
      </c>
      <c r="H393" s="20">
        <v>0</v>
      </c>
      <c r="I393" s="20">
        <v>0</v>
      </c>
      <c r="J393" s="20">
        <v>0</v>
      </c>
      <c r="K393" s="20">
        <v>0</v>
      </c>
      <c r="M393" s="20">
        <v>0</v>
      </c>
      <c r="N393" s="27" t="s">
        <v>2729</v>
      </c>
      <c r="O393" s="28">
        <v>0</v>
      </c>
    </row>
    <row r="394" spans="1:15" outlineLevel="2">
      <c r="A394" s="15" t="s">
        <v>2279</v>
      </c>
      <c r="B394" s="18" t="s">
        <v>38</v>
      </c>
      <c r="C394" s="19" t="s">
        <v>896</v>
      </c>
      <c r="D394" s="19" t="s">
        <v>931</v>
      </c>
      <c r="E394" s="18" t="s">
        <v>932</v>
      </c>
      <c r="F394" s="20">
        <v>0</v>
      </c>
      <c r="H394" s="20">
        <v>0</v>
      </c>
      <c r="I394" s="20">
        <v>0</v>
      </c>
      <c r="J394" s="20">
        <v>0</v>
      </c>
      <c r="K394" s="20">
        <v>0</v>
      </c>
      <c r="M394" s="20">
        <v>0</v>
      </c>
      <c r="N394" s="27" t="s">
        <v>2729</v>
      </c>
      <c r="O394" s="28">
        <v>0</v>
      </c>
    </row>
    <row r="395" spans="1:15" outlineLevel="2">
      <c r="A395" s="15" t="s">
        <v>2280</v>
      </c>
      <c r="B395" s="18" t="s">
        <v>38</v>
      </c>
      <c r="C395" s="19" t="s">
        <v>896</v>
      </c>
      <c r="D395" s="19" t="s">
        <v>933</v>
      </c>
      <c r="E395" s="18" t="s">
        <v>934</v>
      </c>
      <c r="F395" s="20">
        <v>0</v>
      </c>
      <c r="H395" s="20">
        <v>0</v>
      </c>
      <c r="I395" s="20">
        <v>0</v>
      </c>
      <c r="J395" s="20">
        <v>0</v>
      </c>
      <c r="K395" s="20">
        <v>0</v>
      </c>
      <c r="M395" s="20">
        <v>0</v>
      </c>
      <c r="N395" s="27" t="s">
        <v>2729</v>
      </c>
      <c r="O395" s="28">
        <v>0</v>
      </c>
    </row>
    <row r="396" spans="1:15" outlineLevel="2">
      <c r="A396" s="15" t="s">
        <v>2281</v>
      </c>
      <c r="B396" s="18" t="s">
        <v>38</v>
      </c>
      <c r="C396" s="19" t="s">
        <v>896</v>
      </c>
      <c r="D396" s="19" t="s">
        <v>935</v>
      </c>
      <c r="E396" s="18" t="s">
        <v>936</v>
      </c>
      <c r="F396" s="20">
        <v>0</v>
      </c>
      <c r="H396" s="20">
        <v>0</v>
      </c>
      <c r="I396" s="20">
        <v>0</v>
      </c>
      <c r="J396" s="20">
        <v>0</v>
      </c>
      <c r="K396" s="20">
        <v>0</v>
      </c>
      <c r="M396" s="20">
        <v>0</v>
      </c>
      <c r="N396" s="27" t="s">
        <v>2729</v>
      </c>
      <c r="O396" s="28">
        <v>0</v>
      </c>
    </row>
    <row r="397" spans="1:15" outlineLevel="2">
      <c r="A397" s="15" t="s">
        <v>2282</v>
      </c>
      <c r="B397" s="18" t="s">
        <v>38</v>
      </c>
      <c r="C397" s="19" t="s">
        <v>896</v>
      </c>
      <c r="D397" s="19" t="s">
        <v>937</v>
      </c>
      <c r="E397" s="18" t="s">
        <v>938</v>
      </c>
      <c r="F397" s="20">
        <v>0</v>
      </c>
      <c r="H397" s="20">
        <v>0</v>
      </c>
      <c r="I397" s="20">
        <v>0</v>
      </c>
      <c r="J397" s="20">
        <v>0</v>
      </c>
      <c r="K397" s="20">
        <v>0</v>
      </c>
      <c r="M397" s="20">
        <v>0</v>
      </c>
      <c r="N397" s="27" t="s">
        <v>2729</v>
      </c>
      <c r="O397" s="28">
        <v>0</v>
      </c>
    </row>
    <row r="398" spans="1:15" outlineLevel="2">
      <c r="A398" s="15" t="s">
        <v>2283</v>
      </c>
      <c r="B398" s="18" t="s">
        <v>38</v>
      </c>
      <c r="C398" s="19" t="s">
        <v>896</v>
      </c>
      <c r="D398" s="19" t="s">
        <v>939</v>
      </c>
      <c r="E398" s="18" t="s">
        <v>940</v>
      </c>
      <c r="F398" s="20">
        <v>0</v>
      </c>
      <c r="H398" s="20">
        <v>0</v>
      </c>
      <c r="I398" s="20">
        <v>0</v>
      </c>
      <c r="J398" s="20">
        <v>0</v>
      </c>
      <c r="K398" s="20">
        <v>0</v>
      </c>
      <c r="M398" s="20">
        <v>0</v>
      </c>
      <c r="N398" s="27" t="s">
        <v>2729</v>
      </c>
      <c r="O398" s="28">
        <v>0</v>
      </c>
    </row>
    <row r="399" spans="1:15" outlineLevel="2">
      <c r="A399" s="15" t="s">
        <v>2284</v>
      </c>
      <c r="B399" s="18" t="s">
        <v>38</v>
      </c>
      <c r="C399" s="19" t="s">
        <v>896</v>
      </c>
      <c r="D399" s="19" t="s">
        <v>941</v>
      </c>
      <c r="E399" s="18" t="s">
        <v>942</v>
      </c>
      <c r="F399" s="52">
        <v>-36880</v>
      </c>
      <c r="H399" s="20">
        <v>0</v>
      </c>
      <c r="I399" s="52">
        <v>-36880</v>
      </c>
      <c r="J399" s="20">
        <v>0</v>
      </c>
      <c r="K399" s="52">
        <v>-36880</v>
      </c>
      <c r="M399" s="20">
        <v>-1498631</v>
      </c>
      <c r="N399" s="27">
        <v>-0.97499999999999998</v>
      </c>
      <c r="O399" s="28">
        <v>1461751</v>
      </c>
    </row>
    <row r="400" spans="1:15" outlineLevel="2">
      <c r="A400" s="15" t="s">
        <v>2285</v>
      </c>
      <c r="B400" s="18" t="s">
        <v>38</v>
      </c>
      <c r="C400" s="19" t="s">
        <v>896</v>
      </c>
      <c r="D400" s="19" t="s">
        <v>943</v>
      </c>
      <c r="E400" s="18" t="s">
        <v>944</v>
      </c>
      <c r="F400" s="20">
        <v>0</v>
      </c>
      <c r="H400" s="20">
        <v>0</v>
      </c>
      <c r="I400" s="20">
        <v>0</v>
      </c>
      <c r="J400" s="20">
        <v>0</v>
      </c>
      <c r="K400" s="20">
        <v>0</v>
      </c>
      <c r="M400" s="20">
        <v>0</v>
      </c>
      <c r="N400" s="27" t="s">
        <v>2729</v>
      </c>
      <c r="O400" s="28">
        <v>0</v>
      </c>
    </row>
    <row r="401" spans="1:15" outlineLevel="2">
      <c r="A401" s="15" t="s">
        <v>2286</v>
      </c>
      <c r="B401" s="18" t="s">
        <v>38</v>
      </c>
      <c r="C401" s="19" t="s">
        <v>896</v>
      </c>
      <c r="D401" s="19" t="s">
        <v>945</v>
      </c>
      <c r="E401" s="18" t="s">
        <v>946</v>
      </c>
      <c r="F401" s="20">
        <v>0</v>
      </c>
      <c r="H401" s="20">
        <v>0</v>
      </c>
      <c r="I401" s="20">
        <v>0</v>
      </c>
      <c r="J401" s="20">
        <v>0</v>
      </c>
      <c r="K401" s="20">
        <v>0</v>
      </c>
      <c r="M401" s="20">
        <v>-40330</v>
      </c>
      <c r="N401" s="27">
        <v>-1</v>
      </c>
      <c r="O401" s="28">
        <v>40330</v>
      </c>
    </row>
    <row r="402" spans="1:15" outlineLevel="2">
      <c r="A402" s="15" t="s">
        <v>2287</v>
      </c>
      <c r="B402" s="18" t="s">
        <v>38</v>
      </c>
      <c r="C402" s="19" t="s">
        <v>896</v>
      </c>
      <c r="D402" s="19" t="s">
        <v>947</v>
      </c>
      <c r="E402" s="18" t="s">
        <v>948</v>
      </c>
      <c r="F402" s="20">
        <v>0</v>
      </c>
      <c r="H402" s="20">
        <v>0</v>
      </c>
      <c r="I402" s="20">
        <v>0</v>
      </c>
      <c r="J402" s="20">
        <v>0</v>
      </c>
      <c r="K402" s="20">
        <v>0</v>
      </c>
      <c r="M402" s="20">
        <v>0</v>
      </c>
      <c r="N402" s="27" t="s">
        <v>2729</v>
      </c>
      <c r="O402" s="28">
        <v>0</v>
      </c>
    </row>
    <row r="403" spans="1:15" outlineLevel="2">
      <c r="A403" s="15" t="s">
        <v>2288</v>
      </c>
      <c r="B403" s="18" t="s">
        <v>38</v>
      </c>
      <c r="C403" s="19" t="s">
        <v>896</v>
      </c>
      <c r="D403" s="19" t="s">
        <v>949</v>
      </c>
      <c r="E403" s="18" t="s">
        <v>950</v>
      </c>
      <c r="F403" s="20">
        <v>0</v>
      </c>
      <c r="H403" s="20">
        <v>0</v>
      </c>
      <c r="I403" s="20">
        <v>0</v>
      </c>
      <c r="J403" s="20">
        <v>0</v>
      </c>
      <c r="K403" s="20">
        <v>0</v>
      </c>
      <c r="M403" s="20">
        <v>0</v>
      </c>
      <c r="N403" s="27" t="s">
        <v>2729</v>
      </c>
      <c r="O403" s="28">
        <v>0</v>
      </c>
    </row>
    <row r="404" spans="1:15" outlineLevel="2">
      <c r="A404" s="15" t="s">
        <v>2289</v>
      </c>
      <c r="B404" s="18" t="s">
        <v>38</v>
      </c>
      <c r="C404" s="19" t="s">
        <v>896</v>
      </c>
      <c r="D404" s="19" t="s">
        <v>951</v>
      </c>
      <c r="E404" s="18" t="s">
        <v>952</v>
      </c>
      <c r="F404" s="20">
        <v>0</v>
      </c>
      <c r="H404" s="20">
        <v>0</v>
      </c>
      <c r="I404" s="20">
        <v>0</v>
      </c>
      <c r="J404" s="20">
        <v>0</v>
      </c>
      <c r="K404" s="20">
        <v>0</v>
      </c>
      <c r="M404" s="20">
        <v>0</v>
      </c>
      <c r="N404" s="27" t="s">
        <v>2729</v>
      </c>
      <c r="O404" s="28">
        <v>0</v>
      </c>
    </row>
    <row r="405" spans="1:15" ht="13.5" outlineLevel="1" thickBot="1">
      <c r="A405" s="15" t="s">
        <v>2291</v>
      </c>
      <c r="C405" s="19" t="s">
        <v>896</v>
      </c>
      <c r="E405" s="21" t="s">
        <v>1785</v>
      </c>
      <c r="F405" s="42">
        <v>-1309222</v>
      </c>
      <c r="G405" s="22"/>
      <c r="H405" s="22">
        <v>0</v>
      </c>
      <c r="I405" s="42">
        <v>-1309222</v>
      </c>
      <c r="J405" s="22">
        <v>0</v>
      </c>
      <c r="K405" s="42">
        <v>-1309222</v>
      </c>
      <c r="L405" s="22"/>
      <c r="M405" s="22">
        <v>-9419173</v>
      </c>
      <c r="N405" s="27">
        <v>-0.86099999999999999</v>
      </c>
      <c r="O405" s="28">
        <v>8109951</v>
      </c>
    </row>
    <row r="406" spans="1:15" ht="13.5" outlineLevel="2" thickTop="1">
      <c r="A406" s="15" t="s">
        <v>38</v>
      </c>
      <c r="C406" s="19" t="s">
        <v>955</v>
      </c>
      <c r="N406" s="27" t="s">
        <v>2729</v>
      </c>
      <c r="O406" s="28" t="s">
        <v>2729</v>
      </c>
    </row>
    <row r="407" spans="1:15" outlineLevel="2">
      <c r="A407" s="15" t="s">
        <v>2293</v>
      </c>
      <c r="B407" s="18" t="s">
        <v>38</v>
      </c>
      <c r="C407" s="19" t="s">
        <v>955</v>
      </c>
      <c r="D407" s="19" t="s">
        <v>958</v>
      </c>
      <c r="E407" s="18" t="s">
        <v>959</v>
      </c>
      <c r="F407" s="52">
        <v>1484405</v>
      </c>
      <c r="H407" s="20">
        <v>0</v>
      </c>
      <c r="I407" s="52">
        <v>1484405</v>
      </c>
      <c r="J407" s="20">
        <v>0</v>
      </c>
      <c r="K407" s="52">
        <v>1484405</v>
      </c>
      <c r="M407" s="20">
        <v>1882293</v>
      </c>
      <c r="N407" s="27">
        <v>-0.21099999999999999</v>
      </c>
      <c r="O407" s="28">
        <v>-397888</v>
      </c>
    </row>
    <row r="408" spans="1:15" outlineLevel="2">
      <c r="A408" s="15" t="s">
        <v>2294</v>
      </c>
      <c r="B408" s="18" t="s">
        <v>38</v>
      </c>
      <c r="C408" s="19" t="s">
        <v>955</v>
      </c>
      <c r="D408" s="19" t="s">
        <v>960</v>
      </c>
      <c r="E408" s="18" t="s">
        <v>961</v>
      </c>
      <c r="F408" s="20">
        <v>0</v>
      </c>
      <c r="H408" s="20">
        <v>0</v>
      </c>
      <c r="I408" s="20">
        <v>0</v>
      </c>
      <c r="J408" s="20">
        <v>0</v>
      </c>
      <c r="K408" s="20">
        <v>0</v>
      </c>
      <c r="M408" s="20">
        <v>0</v>
      </c>
      <c r="N408" s="27" t="s">
        <v>2729</v>
      </c>
      <c r="O408" s="28">
        <v>0</v>
      </c>
    </row>
    <row r="409" spans="1:15" outlineLevel="2">
      <c r="A409" s="15" t="s">
        <v>2295</v>
      </c>
      <c r="B409" s="18" t="s">
        <v>38</v>
      </c>
      <c r="C409" s="19" t="s">
        <v>955</v>
      </c>
      <c r="D409" s="19" t="s">
        <v>962</v>
      </c>
      <c r="E409" s="18" t="s">
        <v>963</v>
      </c>
      <c r="F409" s="52">
        <v>6015</v>
      </c>
      <c r="H409" s="20">
        <v>0</v>
      </c>
      <c r="I409" s="52">
        <v>6015</v>
      </c>
      <c r="J409" s="20">
        <v>0</v>
      </c>
      <c r="K409" s="75">
        <v>6015</v>
      </c>
      <c r="M409" s="20">
        <v>0</v>
      </c>
      <c r="N409" s="27" t="s">
        <v>2729</v>
      </c>
      <c r="O409" s="28">
        <v>6015</v>
      </c>
    </row>
    <row r="410" spans="1:15" outlineLevel="2">
      <c r="A410" s="15" t="s">
        <v>2296</v>
      </c>
      <c r="B410" s="18" t="s">
        <v>38</v>
      </c>
      <c r="C410" s="19" t="s">
        <v>955</v>
      </c>
      <c r="D410" s="19" t="s">
        <v>964</v>
      </c>
      <c r="E410" s="18" t="s">
        <v>965</v>
      </c>
      <c r="F410" s="20">
        <v>0</v>
      </c>
      <c r="H410" s="20">
        <v>0</v>
      </c>
      <c r="I410" s="20">
        <v>0</v>
      </c>
      <c r="J410" s="20">
        <v>0</v>
      </c>
      <c r="K410" s="20">
        <v>0</v>
      </c>
      <c r="M410" s="20">
        <v>0</v>
      </c>
      <c r="N410" s="27" t="s">
        <v>2729</v>
      </c>
      <c r="O410" s="28">
        <v>0</v>
      </c>
    </row>
    <row r="411" spans="1:15" outlineLevel="2">
      <c r="A411" s="15" t="s">
        <v>2297</v>
      </c>
      <c r="B411" s="18" t="s">
        <v>38</v>
      </c>
      <c r="C411" s="19" t="s">
        <v>955</v>
      </c>
      <c r="D411" s="19" t="s">
        <v>966</v>
      </c>
      <c r="E411" s="18" t="s">
        <v>967</v>
      </c>
      <c r="F411" s="20">
        <v>0</v>
      </c>
      <c r="H411" s="20">
        <v>0</v>
      </c>
      <c r="I411" s="20">
        <v>0</v>
      </c>
      <c r="J411" s="20">
        <v>0</v>
      </c>
      <c r="K411" s="20">
        <v>0</v>
      </c>
      <c r="M411" s="20">
        <v>0</v>
      </c>
      <c r="N411" s="27" t="s">
        <v>2729</v>
      </c>
      <c r="O411" s="28">
        <v>0</v>
      </c>
    </row>
    <row r="412" spans="1:15" outlineLevel="2">
      <c r="A412" s="15" t="s">
        <v>2298</v>
      </c>
      <c r="B412" s="18" t="s">
        <v>38</v>
      </c>
      <c r="C412" s="19" t="s">
        <v>955</v>
      </c>
      <c r="D412" s="19" t="s">
        <v>968</v>
      </c>
      <c r="E412" s="18" t="s">
        <v>969</v>
      </c>
      <c r="F412" s="20">
        <v>0</v>
      </c>
      <c r="H412" s="20">
        <v>0</v>
      </c>
      <c r="I412" s="20">
        <v>0</v>
      </c>
      <c r="J412" s="20">
        <v>0</v>
      </c>
      <c r="K412" s="20">
        <v>0</v>
      </c>
      <c r="M412" s="20">
        <v>0</v>
      </c>
      <c r="N412" s="27" t="s">
        <v>2729</v>
      </c>
      <c r="O412" s="28">
        <v>0</v>
      </c>
    </row>
    <row r="413" spans="1:15" outlineLevel="2">
      <c r="A413" s="15" t="s">
        <v>2299</v>
      </c>
      <c r="B413" s="18" t="s">
        <v>38</v>
      </c>
      <c r="C413" s="19" t="s">
        <v>955</v>
      </c>
      <c r="D413" s="19" t="s">
        <v>970</v>
      </c>
      <c r="E413" s="18" t="s">
        <v>971</v>
      </c>
      <c r="F413" s="20">
        <v>0</v>
      </c>
      <c r="H413" s="20">
        <v>0</v>
      </c>
      <c r="I413" s="20">
        <v>0</v>
      </c>
      <c r="J413" s="20">
        <v>0</v>
      </c>
      <c r="K413" s="20">
        <v>0</v>
      </c>
      <c r="M413" s="20">
        <v>0</v>
      </c>
      <c r="N413" s="27" t="s">
        <v>2729</v>
      </c>
      <c r="O413" s="28">
        <v>0</v>
      </c>
    </row>
    <row r="414" spans="1:15" outlineLevel="2">
      <c r="A414" s="15" t="s">
        <v>2300</v>
      </c>
      <c r="B414" s="18" t="s">
        <v>38</v>
      </c>
      <c r="C414" s="19" t="s">
        <v>955</v>
      </c>
      <c r="D414" s="19" t="s">
        <v>972</v>
      </c>
      <c r="E414" s="18" t="s">
        <v>973</v>
      </c>
      <c r="F414" s="20">
        <v>0</v>
      </c>
      <c r="H414" s="20">
        <v>0</v>
      </c>
      <c r="I414" s="20">
        <v>0</v>
      </c>
      <c r="J414" s="20">
        <v>0</v>
      </c>
      <c r="K414" s="20">
        <v>0</v>
      </c>
      <c r="M414" s="20">
        <v>0</v>
      </c>
      <c r="N414" s="27" t="s">
        <v>2729</v>
      </c>
      <c r="O414" s="28">
        <v>0</v>
      </c>
    </row>
    <row r="415" spans="1:15" outlineLevel="2">
      <c r="A415" s="15" t="s">
        <v>2301</v>
      </c>
      <c r="B415" s="18" t="s">
        <v>38</v>
      </c>
      <c r="C415" s="19" t="s">
        <v>955</v>
      </c>
      <c r="D415" s="19" t="s">
        <v>974</v>
      </c>
      <c r="E415" s="18" t="s">
        <v>975</v>
      </c>
      <c r="F415" s="52">
        <v>1531537</v>
      </c>
      <c r="H415" s="20">
        <v>0</v>
      </c>
      <c r="I415" s="52">
        <v>1531537</v>
      </c>
      <c r="J415" s="20">
        <v>0</v>
      </c>
      <c r="K415" s="52">
        <v>1531537</v>
      </c>
      <c r="M415" s="20">
        <v>2061125</v>
      </c>
      <c r="N415" s="27">
        <v>-0.25700000000000001</v>
      </c>
      <c r="O415" s="28">
        <v>-529588</v>
      </c>
    </row>
    <row r="416" spans="1:15" outlineLevel="2">
      <c r="A416" s="15" t="s">
        <v>2302</v>
      </c>
      <c r="B416" s="18" t="s">
        <v>38</v>
      </c>
      <c r="C416" s="19" t="s">
        <v>955</v>
      </c>
      <c r="D416" s="19" t="s">
        <v>976</v>
      </c>
      <c r="E416" s="18" t="s">
        <v>977</v>
      </c>
      <c r="F416" s="20">
        <v>0</v>
      </c>
      <c r="H416" s="20">
        <v>0</v>
      </c>
      <c r="I416" s="20">
        <v>0</v>
      </c>
      <c r="J416" s="20">
        <v>0</v>
      </c>
      <c r="K416" s="20">
        <v>0</v>
      </c>
      <c r="M416" s="20">
        <v>0</v>
      </c>
      <c r="N416" s="27" t="s">
        <v>2729</v>
      </c>
      <c r="O416" s="28">
        <v>0</v>
      </c>
    </row>
    <row r="417" spans="1:15" outlineLevel="2">
      <c r="A417" s="15" t="s">
        <v>2303</v>
      </c>
      <c r="B417" s="18" t="s">
        <v>38</v>
      </c>
      <c r="C417" s="19" t="s">
        <v>955</v>
      </c>
      <c r="D417" s="19" t="s">
        <v>978</v>
      </c>
      <c r="E417" s="18" t="s">
        <v>979</v>
      </c>
      <c r="F417" s="20">
        <v>0</v>
      </c>
      <c r="H417" s="20">
        <v>0</v>
      </c>
      <c r="I417" s="20">
        <v>0</v>
      </c>
      <c r="J417" s="20">
        <v>0</v>
      </c>
      <c r="K417" s="20">
        <v>0</v>
      </c>
      <c r="M417" s="20">
        <v>0</v>
      </c>
      <c r="N417" s="27" t="s">
        <v>2729</v>
      </c>
      <c r="O417" s="28">
        <v>0</v>
      </c>
    </row>
    <row r="418" spans="1:15" outlineLevel="2">
      <c r="A418" s="15" t="s">
        <v>2304</v>
      </c>
      <c r="B418" s="18" t="s">
        <v>38</v>
      </c>
      <c r="C418" s="19" t="s">
        <v>955</v>
      </c>
      <c r="D418" s="19" t="s">
        <v>980</v>
      </c>
      <c r="E418" s="18" t="s">
        <v>981</v>
      </c>
      <c r="F418" s="20">
        <v>0</v>
      </c>
      <c r="H418" s="20">
        <v>0</v>
      </c>
      <c r="I418" s="20">
        <v>0</v>
      </c>
      <c r="J418" s="20">
        <v>0</v>
      </c>
      <c r="K418" s="20">
        <v>0</v>
      </c>
      <c r="M418" s="20">
        <v>0</v>
      </c>
      <c r="N418" s="27" t="s">
        <v>2729</v>
      </c>
      <c r="O418" s="28">
        <v>0</v>
      </c>
    </row>
    <row r="419" spans="1:15" outlineLevel="2">
      <c r="A419" s="15" t="s">
        <v>2305</v>
      </c>
      <c r="B419" s="18" t="s">
        <v>38</v>
      </c>
      <c r="C419" s="19" t="s">
        <v>955</v>
      </c>
      <c r="D419" s="19" t="s">
        <v>982</v>
      </c>
      <c r="E419" s="18" t="s">
        <v>983</v>
      </c>
      <c r="F419" s="20">
        <v>0</v>
      </c>
      <c r="H419" s="20">
        <v>0</v>
      </c>
      <c r="I419" s="20">
        <v>0</v>
      </c>
      <c r="J419" s="20">
        <v>0</v>
      </c>
      <c r="K419" s="20">
        <v>0</v>
      </c>
      <c r="M419" s="20">
        <v>0</v>
      </c>
      <c r="N419" s="27" t="s">
        <v>2729</v>
      </c>
      <c r="O419" s="28">
        <v>0</v>
      </c>
    </row>
    <row r="420" spans="1:15" outlineLevel="2">
      <c r="A420" s="15" t="s">
        <v>2306</v>
      </c>
      <c r="B420" s="18" t="s">
        <v>38</v>
      </c>
      <c r="C420" s="19" t="s">
        <v>955</v>
      </c>
      <c r="D420" s="19" t="s">
        <v>984</v>
      </c>
      <c r="E420" s="18" t="s">
        <v>985</v>
      </c>
      <c r="F420" s="20">
        <v>0</v>
      </c>
      <c r="H420" s="20">
        <v>0</v>
      </c>
      <c r="I420" s="20">
        <v>0</v>
      </c>
      <c r="J420" s="20">
        <v>0</v>
      </c>
      <c r="K420" s="20">
        <v>0</v>
      </c>
      <c r="M420" s="20">
        <v>0</v>
      </c>
      <c r="N420" s="27" t="s">
        <v>2729</v>
      </c>
      <c r="O420" s="28">
        <v>0</v>
      </c>
    </row>
    <row r="421" spans="1:15" outlineLevel="2">
      <c r="A421" s="15" t="s">
        <v>2307</v>
      </c>
      <c r="B421" s="18" t="s">
        <v>38</v>
      </c>
      <c r="C421" s="19" t="s">
        <v>955</v>
      </c>
      <c r="D421" s="19" t="s">
        <v>986</v>
      </c>
      <c r="E421" s="18" t="s">
        <v>987</v>
      </c>
      <c r="F421" s="20">
        <v>0</v>
      </c>
      <c r="H421" s="20">
        <v>0</v>
      </c>
      <c r="I421" s="20">
        <v>0</v>
      </c>
      <c r="J421" s="20">
        <v>0</v>
      </c>
      <c r="K421" s="20">
        <v>0</v>
      </c>
      <c r="M421" s="20">
        <v>0</v>
      </c>
      <c r="N421" s="27" t="s">
        <v>2729</v>
      </c>
      <c r="O421" s="28">
        <v>0</v>
      </c>
    </row>
    <row r="422" spans="1:15" outlineLevel="2">
      <c r="A422" s="15" t="s">
        <v>2308</v>
      </c>
      <c r="B422" s="18" t="s">
        <v>38</v>
      </c>
      <c r="C422" s="19" t="s">
        <v>955</v>
      </c>
      <c r="D422" s="19" t="s">
        <v>988</v>
      </c>
      <c r="E422" s="18" t="s">
        <v>989</v>
      </c>
      <c r="F422" s="20">
        <v>0</v>
      </c>
      <c r="H422" s="20">
        <v>0</v>
      </c>
      <c r="I422" s="20">
        <v>0</v>
      </c>
      <c r="J422" s="20">
        <v>0</v>
      </c>
      <c r="K422" s="20">
        <v>0</v>
      </c>
      <c r="M422" s="20">
        <v>0</v>
      </c>
      <c r="N422" s="27" t="s">
        <v>2729</v>
      </c>
      <c r="O422" s="28">
        <v>0</v>
      </c>
    </row>
    <row r="423" spans="1:15" outlineLevel="2">
      <c r="A423" s="15" t="s">
        <v>2309</v>
      </c>
      <c r="B423" s="18" t="s">
        <v>38</v>
      </c>
      <c r="C423" s="19" t="s">
        <v>955</v>
      </c>
      <c r="D423" s="19" t="s">
        <v>990</v>
      </c>
      <c r="E423" s="18" t="s">
        <v>991</v>
      </c>
      <c r="F423" s="20">
        <v>0</v>
      </c>
      <c r="H423" s="20">
        <v>0</v>
      </c>
      <c r="I423" s="20">
        <v>0</v>
      </c>
      <c r="J423" s="20">
        <v>0</v>
      </c>
      <c r="K423" s="20">
        <v>0</v>
      </c>
      <c r="M423" s="20">
        <v>65772</v>
      </c>
      <c r="N423" s="27">
        <v>-1</v>
      </c>
      <c r="O423" s="28">
        <v>-65772</v>
      </c>
    </row>
    <row r="424" spans="1:15" outlineLevel="2">
      <c r="A424" s="15" t="s">
        <v>2310</v>
      </c>
      <c r="B424" s="18" t="s">
        <v>38</v>
      </c>
      <c r="C424" s="19" t="s">
        <v>955</v>
      </c>
      <c r="D424" s="19" t="s">
        <v>992</v>
      </c>
      <c r="E424" s="18" t="s">
        <v>993</v>
      </c>
      <c r="F424" s="52">
        <v>-26647</v>
      </c>
      <c r="H424" s="20">
        <v>0</v>
      </c>
      <c r="I424" s="52">
        <v>-26647</v>
      </c>
      <c r="J424" s="20">
        <v>0</v>
      </c>
      <c r="K424" s="52">
        <v>-26647</v>
      </c>
      <c r="M424" s="20">
        <v>144640</v>
      </c>
      <c r="N424" s="27">
        <v>-1.1839999999999999</v>
      </c>
      <c r="O424" s="28">
        <v>-171287</v>
      </c>
    </row>
    <row r="425" spans="1:15" outlineLevel="2">
      <c r="A425" s="15" t="s">
        <v>2311</v>
      </c>
      <c r="B425" s="18" t="s">
        <v>38</v>
      </c>
      <c r="C425" s="19" t="s">
        <v>955</v>
      </c>
      <c r="D425" s="19" t="s">
        <v>994</v>
      </c>
      <c r="E425" s="18" t="s">
        <v>995</v>
      </c>
      <c r="F425" s="52">
        <v>547961</v>
      </c>
      <c r="H425" s="20">
        <v>0</v>
      </c>
      <c r="I425" s="52">
        <v>547961</v>
      </c>
      <c r="J425" s="20">
        <v>0</v>
      </c>
      <c r="K425" s="52">
        <v>547961</v>
      </c>
      <c r="M425" s="20">
        <v>735958</v>
      </c>
      <c r="N425" s="27">
        <v>-0.255</v>
      </c>
      <c r="O425" s="28">
        <v>-187997</v>
      </c>
    </row>
    <row r="426" spans="1:15" outlineLevel="2">
      <c r="A426" s="15" t="s">
        <v>2312</v>
      </c>
      <c r="B426" s="18" t="s">
        <v>38</v>
      </c>
      <c r="C426" s="19" t="s">
        <v>955</v>
      </c>
      <c r="D426" s="19" t="s">
        <v>996</v>
      </c>
      <c r="E426" s="18" t="s">
        <v>997</v>
      </c>
      <c r="F426" s="20">
        <v>0</v>
      </c>
      <c r="H426" s="20">
        <v>0</v>
      </c>
      <c r="I426" s="20">
        <v>0</v>
      </c>
      <c r="J426" s="20">
        <v>0</v>
      </c>
      <c r="K426" s="20">
        <v>0</v>
      </c>
      <c r="M426" s="20">
        <v>0</v>
      </c>
      <c r="N426" s="27" t="s">
        <v>2729</v>
      </c>
      <c r="O426" s="28">
        <v>0</v>
      </c>
    </row>
    <row r="427" spans="1:15" outlineLevel="2">
      <c r="A427" s="15" t="s">
        <v>2313</v>
      </c>
      <c r="B427" s="18" t="s">
        <v>38</v>
      </c>
      <c r="C427" s="19" t="s">
        <v>955</v>
      </c>
      <c r="D427" s="19" t="s">
        <v>998</v>
      </c>
      <c r="E427" s="18" t="s">
        <v>999</v>
      </c>
      <c r="F427" s="20">
        <v>0</v>
      </c>
      <c r="H427" s="20">
        <v>0</v>
      </c>
      <c r="I427" s="20">
        <v>0</v>
      </c>
      <c r="J427" s="20">
        <v>0</v>
      </c>
      <c r="K427" s="20">
        <v>0</v>
      </c>
      <c r="M427" s="20">
        <v>0</v>
      </c>
      <c r="N427" s="27" t="s">
        <v>2729</v>
      </c>
      <c r="O427" s="28">
        <v>0</v>
      </c>
    </row>
    <row r="428" spans="1:15" outlineLevel="2">
      <c r="A428" s="15" t="s">
        <v>2314</v>
      </c>
      <c r="B428" s="18" t="s">
        <v>38</v>
      </c>
      <c r="C428" s="19" t="s">
        <v>955</v>
      </c>
      <c r="D428" s="19" t="s">
        <v>1000</v>
      </c>
      <c r="E428" s="18" t="s">
        <v>1001</v>
      </c>
      <c r="F428" s="20">
        <v>0</v>
      </c>
      <c r="H428" s="20">
        <v>0</v>
      </c>
      <c r="I428" s="20">
        <v>0</v>
      </c>
      <c r="J428" s="20">
        <v>0</v>
      </c>
      <c r="K428" s="20">
        <v>0</v>
      </c>
      <c r="M428" s="20">
        <v>0</v>
      </c>
      <c r="N428" s="27" t="s">
        <v>2729</v>
      </c>
      <c r="O428" s="28">
        <v>0</v>
      </c>
    </row>
    <row r="429" spans="1:15" outlineLevel="2">
      <c r="A429" s="15" t="s">
        <v>2315</v>
      </c>
      <c r="B429" s="18" t="s">
        <v>38</v>
      </c>
      <c r="C429" s="19" t="s">
        <v>955</v>
      </c>
      <c r="D429" s="19" t="s">
        <v>1002</v>
      </c>
      <c r="E429" s="18" t="s">
        <v>1003</v>
      </c>
      <c r="F429" s="20">
        <v>0</v>
      </c>
      <c r="H429" s="20">
        <v>0</v>
      </c>
      <c r="I429" s="20">
        <v>0</v>
      </c>
      <c r="J429" s="20">
        <v>0</v>
      </c>
      <c r="K429" s="20">
        <v>0</v>
      </c>
      <c r="M429" s="20">
        <v>0</v>
      </c>
      <c r="N429" s="27" t="s">
        <v>2729</v>
      </c>
      <c r="O429" s="28">
        <v>0</v>
      </c>
    </row>
    <row r="430" spans="1:15" outlineLevel="2">
      <c r="A430" s="15" t="s">
        <v>2316</v>
      </c>
      <c r="B430" s="18" t="s">
        <v>38</v>
      </c>
      <c r="C430" s="19" t="s">
        <v>955</v>
      </c>
      <c r="D430" s="19" t="s">
        <v>1004</v>
      </c>
      <c r="E430" s="18" t="s">
        <v>1005</v>
      </c>
      <c r="F430" s="20">
        <v>0</v>
      </c>
      <c r="H430" s="20">
        <v>0</v>
      </c>
      <c r="I430" s="20">
        <v>0</v>
      </c>
      <c r="J430" s="20">
        <v>0</v>
      </c>
      <c r="K430" s="20">
        <v>0</v>
      </c>
      <c r="M430" s="20">
        <v>0</v>
      </c>
      <c r="N430" s="27" t="s">
        <v>2729</v>
      </c>
      <c r="O430" s="28">
        <v>0</v>
      </c>
    </row>
    <row r="431" spans="1:15" outlineLevel="2">
      <c r="A431" s="15" t="s">
        <v>2317</v>
      </c>
      <c r="B431" s="18" t="s">
        <v>38</v>
      </c>
      <c r="C431" s="19" t="s">
        <v>955</v>
      </c>
      <c r="D431" s="19" t="s">
        <v>1006</v>
      </c>
      <c r="E431" s="18" t="s">
        <v>1007</v>
      </c>
      <c r="F431" s="20">
        <v>0</v>
      </c>
      <c r="H431" s="20">
        <v>0</v>
      </c>
      <c r="I431" s="20">
        <v>0</v>
      </c>
      <c r="J431" s="20">
        <v>0</v>
      </c>
      <c r="K431" s="20">
        <v>0</v>
      </c>
      <c r="M431" s="20">
        <v>0</v>
      </c>
      <c r="N431" s="27" t="s">
        <v>2729</v>
      </c>
      <c r="O431" s="28">
        <v>0</v>
      </c>
    </row>
    <row r="432" spans="1:15" outlineLevel="2">
      <c r="A432" s="15" t="s">
        <v>2318</v>
      </c>
      <c r="B432" s="18" t="s">
        <v>38</v>
      </c>
      <c r="C432" s="19" t="s">
        <v>955</v>
      </c>
      <c r="D432" s="19" t="s">
        <v>1008</v>
      </c>
      <c r="E432" s="18" t="s">
        <v>1009</v>
      </c>
      <c r="F432" s="20">
        <v>0</v>
      </c>
      <c r="H432" s="20">
        <v>0</v>
      </c>
      <c r="I432" s="20">
        <v>0</v>
      </c>
      <c r="J432" s="20">
        <v>0</v>
      </c>
      <c r="K432" s="20">
        <v>0</v>
      </c>
      <c r="M432" s="20">
        <v>0</v>
      </c>
      <c r="N432" s="27" t="s">
        <v>2729</v>
      </c>
      <c r="O432" s="28">
        <v>0</v>
      </c>
    </row>
    <row r="433" spans="1:15" outlineLevel="2">
      <c r="A433" s="15" t="s">
        <v>2820</v>
      </c>
      <c r="B433" s="18" t="s">
        <v>38</v>
      </c>
      <c r="C433" s="19" t="s">
        <v>955</v>
      </c>
      <c r="D433" s="19" t="s">
        <v>953</v>
      </c>
      <c r="E433" s="18" t="s">
        <v>954</v>
      </c>
      <c r="F433" s="20">
        <v>0</v>
      </c>
      <c r="H433" s="20">
        <v>0</v>
      </c>
      <c r="I433" s="20">
        <v>0</v>
      </c>
      <c r="J433" s="20">
        <v>0</v>
      </c>
      <c r="K433" s="20">
        <v>0</v>
      </c>
      <c r="M433" s="20">
        <v>-4789</v>
      </c>
      <c r="N433" s="27">
        <v>-1</v>
      </c>
      <c r="O433" s="28">
        <v>4789</v>
      </c>
    </row>
    <row r="434" spans="1:15" outlineLevel="2">
      <c r="A434" s="15" t="s">
        <v>2319</v>
      </c>
      <c r="B434" s="18" t="s">
        <v>38</v>
      </c>
      <c r="C434" s="19" t="s">
        <v>955</v>
      </c>
      <c r="D434" s="19" t="s">
        <v>1010</v>
      </c>
      <c r="E434" s="18" t="s">
        <v>1011</v>
      </c>
      <c r="F434" s="52">
        <v>-49612</v>
      </c>
      <c r="H434" s="20">
        <v>0</v>
      </c>
      <c r="I434" s="52">
        <v>-49612</v>
      </c>
      <c r="J434" s="20">
        <v>0</v>
      </c>
      <c r="K434" s="52">
        <v>-49612</v>
      </c>
      <c r="M434" s="20">
        <v>92266</v>
      </c>
      <c r="N434" s="27">
        <v>-1.538</v>
      </c>
      <c r="O434" s="28">
        <v>-141878</v>
      </c>
    </row>
    <row r="435" spans="1:15" ht="13.5" outlineLevel="1" thickBot="1">
      <c r="A435" s="15" t="s">
        <v>2320</v>
      </c>
      <c r="C435" s="19" t="s">
        <v>955</v>
      </c>
      <c r="E435" s="21" t="s">
        <v>1786</v>
      </c>
      <c r="F435" s="42">
        <v>3493659</v>
      </c>
      <c r="G435" s="22"/>
      <c r="H435" s="22">
        <v>0</v>
      </c>
      <c r="I435" s="42">
        <v>3493659</v>
      </c>
      <c r="J435" s="22">
        <v>0</v>
      </c>
      <c r="K435" s="42">
        <v>3493659</v>
      </c>
      <c r="L435" s="22"/>
      <c r="M435" s="22">
        <v>4977265</v>
      </c>
      <c r="N435" s="27">
        <v>-0.29799999999999999</v>
      </c>
      <c r="O435" s="28">
        <v>-1483606</v>
      </c>
    </row>
    <row r="436" spans="1:15" ht="13.5" outlineLevel="2" thickTop="1">
      <c r="A436" s="15" t="s">
        <v>38</v>
      </c>
      <c r="C436" s="19" t="s">
        <v>1012</v>
      </c>
      <c r="N436" s="27" t="s">
        <v>2729</v>
      </c>
      <c r="O436" s="28" t="s">
        <v>2729</v>
      </c>
    </row>
    <row r="437" spans="1:15" outlineLevel="2">
      <c r="A437" s="15" t="s">
        <v>2321</v>
      </c>
      <c r="B437" s="18" t="s">
        <v>38</v>
      </c>
      <c r="C437" s="19" t="s">
        <v>1012</v>
      </c>
      <c r="D437" s="19" t="s">
        <v>1013</v>
      </c>
      <c r="E437" s="18" t="s">
        <v>1014</v>
      </c>
      <c r="F437" s="52">
        <v>-38076126</v>
      </c>
      <c r="H437" s="20">
        <v>0</v>
      </c>
      <c r="I437" s="52">
        <v>-38076126</v>
      </c>
      <c r="J437" s="20">
        <v>0</v>
      </c>
      <c r="K437" s="52">
        <v>-38076126</v>
      </c>
      <c r="M437" s="20">
        <v>-34936112</v>
      </c>
      <c r="N437" s="27">
        <v>0.09</v>
      </c>
      <c r="O437" s="28">
        <v>-3140014</v>
      </c>
    </row>
    <row r="438" spans="1:15" outlineLevel="2">
      <c r="A438" s="15" t="s">
        <v>2322</v>
      </c>
      <c r="B438" s="18" t="s">
        <v>38</v>
      </c>
      <c r="C438" s="19" t="s">
        <v>1012</v>
      </c>
      <c r="D438" s="19" t="s">
        <v>1015</v>
      </c>
      <c r="E438" s="18" t="s">
        <v>1016</v>
      </c>
      <c r="F438" s="20">
        <v>0</v>
      </c>
      <c r="H438" s="20">
        <v>0</v>
      </c>
      <c r="I438" s="20">
        <v>0</v>
      </c>
      <c r="J438" s="20">
        <v>0</v>
      </c>
      <c r="K438" s="20">
        <v>0</v>
      </c>
      <c r="M438" s="20">
        <v>0</v>
      </c>
      <c r="N438" s="27" t="s">
        <v>2729</v>
      </c>
      <c r="O438" s="28">
        <v>0</v>
      </c>
    </row>
    <row r="439" spans="1:15" outlineLevel="2">
      <c r="A439" s="15" t="s">
        <v>2323</v>
      </c>
      <c r="B439" s="18" t="s">
        <v>38</v>
      </c>
      <c r="C439" s="19" t="s">
        <v>1012</v>
      </c>
      <c r="D439" s="19" t="s">
        <v>1017</v>
      </c>
      <c r="E439" s="18" t="s">
        <v>1018</v>
      </c>
      <c r="F439" s="52">
        <v>129379</v>
      </c>
      <c r="H439" s="20">
        <v>0</v>
      </c>
      <c r="I439" s="52">
        <v>129379</v>
      </c>
      <c r="J439" s="20">
        <v>0</v>
      </c>
      <c r="K439" s="52">
        <v>129379</v>
      </c>
      <c r="M439" s="20">
        <v>-82951</v>
      </c>
      <c r="N439" s="27">
        <v>-2.56</v>
      </c>
      <c r="O439" s="28">
        <v>212330</v>
      </c>
    </row>
    <row r="440" spans="1:15" outlineLevel="2">
      <c r="A440" s="15" t="s">
        <v>2324</v>
      </c>
      <c r="B440" s="18" t="s">
        <v>38</v>
      </c>
      <c r="C440" s="19" t="s">
        <v>1012</v>
      </c>
      <c r="D440" s="19" t="s">
        <v>1019</v>
      </c>
      <c r="E440" s="18" t="s">
        <v>1020</v>
      </c>
      <c r="F440" s="52">
        <v>2111252</v>
      </c>
      <c r="H440" s="20">
        <v>0</v>
      </c>
      <c r="I440" s="52">
        <v>2111252</v>
      </c>
      <c r="J440" s="20">
        <v>0</v>
      </c>
      <c r="K440" s="52">
        <v>2111252</v>
      </c>
      <c r="M440" s="20">
        <v>228959</v>
      </c>
      <c r="N440" s="27">
        <v>8.2210000000000001</v>
      </c>
      <c r="O440" s="28">
        <v>1882293</v>
      </c>
    </row>
    <row r="441" spans="1:15" outlineLevel="2">
      <c r="A441" s="15" t="s">
        <v>2325</v>
      </c>
      <c r="B441" s="18" t="s">
        <v>38</v>
      </c>
      <c r="C441" s="19" t="s">
        <v>1012</v>
      </c>
      <c r="D441" s="19" t="s">
        <v>1021</v>
      </c>
      <c r="E441" s="18" t="s">
        <v>1022</v>
      </c>
      <c r="F441" s="20">
        <v>0</v>
      </c>
      <c r="H441" s="20">
        <v>0</v>
      </c>
      <c r="I441" s="20">
        <v>0</v>
      </c>
      <c r="J441" s="20">
        <v>0</v>
      </c>
      <c r="K441" s="20">
        <v>0</v>
      </c>
      <c r="M441" s="20">
        <v>0</v>
      </c>
      <c r="N441" s="27" t="s">
        <v>2729</v>
      </c>
      <c r="O441" s="28">
        <v>0</v>
      </c>
    </row>
    <row r="442" spans="1:15" outlineLevel="2">
      <c r="A442" s="15" t="s">
        <v>2326</v>
      </c>
      <c r="B442" s="18" t="s">
        <v>38</v>
      </c>
      <c r="C442" s="19" t="s">
        <v>1012</v>
      </c>
      <c r="D442" s="19" t="s">
        <v>1023</v>
      </c>
      <c r="E442" s="18" t="s">
        <v>1024</v>
      </c>
      <c r="F442" s="20">
        <v>0</v>
      </c>
      <c r="H442" s="20">
        <v>0</v>
      </c>
      <c r="I442" s="20">
        <v>0</v>
      </c>
      <c r="J442" s="20">
        <v>0</v>
      </c>
      <c r="K442" s="20">
        <v>0</v>
      </c>
      <c r="M442" s="20">
        <v>0</v>
      </c>
      <c r="N442" s="27" t="s">
        <v>2729</v>
      </c>
      <c r="O442" s="28">
        <v>0</v>
      </c>
    </row>
    <row r="443" spans="1:15" outlineLevel="2">
      <c r="A443" s="15" t="s">
        <v>2327</v>
      </c>
      <c r="B443" s="18" t="s">
        <v>38</v>
      </c>
      <c r="C443" s="19" t="s">
        <v>1012</v>
      </c>
      <c r="D443" s="19" t="s">
        <v>1025</v>
      </c>
      <c r="E443" s="18" t="s">
        <v>1026</v>
      </c>
      <c r="F443" s="20">
        <v>0</v>
      </c>
      <c r="H443" s="20">
        <v>0</v>
      </c>
      <c r="I443" s="20">
        <v>0</v>
      </c>
      <c r="J443" s="20">
        <v>0</v>
      </c>
      <c r="K443" s="20">
        <v>0</v>
      </c>
      <c r="M443" s="20">
        <v>0</v>
      </c>
      <c r="N443" s="27" t="s">
        <v>2729</v>
      </c>
      <c r="O443" s="28">
        <v>0</v>
      </c>
    </row>
    <row r="444" spans="1:15" outlineLevel="2">
      <c r="A444" s="15" t="s">
        <v>2328</v>
      </c>
      <c r="B444" s="18" t="s">
        <v>38</v>
      </c>
      <c r="C444" s="19" t="s">
        <v>1012</v>
      </c>
      <c r="D444" s="19" t="s">
        <v>1027</v>
      </c>
      <c r="E444" s="18" t="s">
        <v>1028</v>
      </c>
      <c r="F444" s="52">
        <v>1577914</v>
      </c>
      <c r="H444" s="20">
        <v>0</v>
      </c>
      <c r="I444" s="52">
        <v>1577914</v>
      </c>
      <c r="J444" s="20">
        <v>0</v>
      </c>
      <c r="K444" s="52">
        <v>1577914</v>
      </c>
      <c r="M444" s="20">
        <v>3602435</v>
      </c>
      <c r="N444" s="27">
        <v>-0.56200000000000006</v>
      </c>
      <c r="O444" s="28">
        <v>-2024521</v>
      </c>
    </row>
    <row r="445" spans="1:15" outlineLevel="2">
      <c r="A445" s="15" t="s">
        <v>2329</v>
      </c>
      <c r="B445" s="18" t="s">
        <v>38</v>
      </c>
      <c r="C445" s="19" t="s">
        <v>1012</v>
      </c>
      <c r="D445" s="19" t="s">
        <v>1029</v>
      </c>
      <c r="E445" s="18" t="s">
        <v>1030</v>
      </c>
      <c r="F445" s="52">
        <v>40864</v>
      </c>
      <c r="H445" s="20">
        <v>0</v>
      </c>
      <c r="I445" s="52">
        <v>40864</v>
      </c>
      <c r="J445" s="20">
        <v>0</v>
      </c>
      <c r="K445" s="52">
        <v>40864</v>
      </c>
      <c r="M445" s="20">
        <v>4063504</v>
      </c>
      <c r="N445" s="27">
        <v>-0.99</v>
      </c>
      <c r="O445" s="28">
        <v>-4022640</v>
      </c>
    </row>
    <row r="446" spans="1:15" outlineLevel="2">
      <c r="A446" s="15" t="s">
        <v>2330</v>
      </c>
      <c r="B446" s="18" t="s">
        <v>38</v>
      </c>
      <c r="C446" s="19" t="s">
        <v>1012</v>
      </c>
      <c r="D446" s="19" t="s">
        <v>1031</v>
      </c>
      <c r="E446" s="18" t="s">
        <v>1032</v>
      </c>
      <c r="F446" s="52">
        <v>-722664</v>
      </c>
      <c r="H446" s="20">
        <v>0</v>
      </c>
      <c r="I446" s="52">
        <v>-722664</v>
      </c>
      <c r="J446" s="20">
        <v>0</v>
      </c>
      <c r="K446" s="52">
        <v>-722664</v>
      </c>
      <c r="M446" s="20">
        <v>-617409</v>
      </c>
      <c r="N446" s="27">
        <v>0.17</v>
      </c>
      <c r="O446" s="28">
        <v>-105255</v>
      </c>
    </row>
    <row r="447" spans="1:15" outlineLevel="2">
      <c r="A447" s="15" t="s">
        <v>2331</v>
      </c>
      <c r="B447" s="18" t="s">
        <v>38</v>
      </c>
      <c r="C447" s="19" t="s">
        <v>1012</v>
      </c>
      <c r="D447" s="19" t="s">
        <v>1033</v>
      </c>
      <c r="E447" s="18" t="s">
        <v>1034</v>
      </c>
      <c r="F447" s="52">
        <v>-176784</v>
      </c>
      <c r="H447" s="20">
        <v>0</v>
      </c>
      <c r="I447" s="52">
        <v>-176784</v>
      </c>
      <c r="J447" s="20">
        <v>0</v>
      </c>
      <c r="K447" s="52">
        <v>-176784</v>
      </c>
      <c r="M447" s="20">
        <v>32233</v>
      </c>
      <c r="N447" s="27">
        <v>-6.4850000000000003</v>
      </c>
      <c r="O447" s="28">
        <v>-209017</v>
      </c>
    </row>
    <row r="448" spans="1:15" outlineLevel="2">
      <c r="A448" s="15" t="s">
        <v>2332</v>
      </c>
      <c r="B448" s="18" t="s">
        <v>38</v>
      </c>
      <c r="C448" s="19" t="s">
        <v>1012</v>
      </c>
      <c r="D448" s="19" t="s">
        <v>1035</v>
      </c>
      <c r="E448" s="18" t="s">
        <v>1036</v>
      </c>
      <c r="F448" s="20">
        <v>0</v>
      </c>
      <c r="H448" s="20">
        <v>0</v>
      </c>
      <c r="I448" s="20">
        <v>0</v>
      </c>
      <c r="J448" s="20">
        <v>0</v>
      </c>
      <c r="K448" s="20">
        <v>0</v>
      </c>
      <c r="M448" s="20">
        <v>0</v>
      </c>
      <c r="N448" s="27" t="s">
        <v>2729</v>
      </c>
      <c r="O448" s="28">
        <v>0</v>
      </c>
    </row>
    <row r="449" spans="1:15" outlineLevel="2">
      <c r="A449" s="15" t="s">
        <v>2333</v>
      </c>
      <c r="B449" s="18" t="s">
        <v>38</v>
      </c>
      <c r="C449" s="19" t="s">
        <v>1012</v>
      </c>
      <c r="D449" s="19" t="s">
        <v>1037</v>
      </c>
      <c r="E449" s="18" t="s">
        <v>1038</v>
      </c>
      <c r="F449" s="52">
        <v>-4941765</v>
      </c>
      <c r="H449" s="20">
        <v>0</v>
      </c>
      <c r="I449" s="52">
        <v>-4941765</v>
      </c>
      <c r="J449" s="20">
        <v>0</v>
      </c>
      <c r="K449" s="52">
        <v>-4941765</v>
      </c>
      <c r="M449" s="20">
        <v>-4068198</v>
      </c>
      <c r="N449" s="27">
        <v>0.215</v>
      </c>
      <c r="O449" s="28">
        <v>-873567</v>
      </c>
    </row>
    <row r="450" spans="1:15" outlineLevel="2">
      <c r="A450" s="15" t="s">
        <v>2334</v>
      </c>
      <c r="B450" s="18" t="s">
        <v>38</v>
      </c>
      <c r="C450" s="19" t="s">
        <v>1012</v>
      </c>
      <c r="D450" s="19" t="s">
        <v>1039</v>
      </c>
      <c r="E450" s="18" t="s">
        <v>1040</v>
      </c>
      <c r="F450" s="52">
        <v>-64368</v>
      </c>
      <c r="H450" s="20">
        <v>0</v>
      </c>
      <c r="I450" s="52">
        <v>-64368</v>
      </c>
      <c r="J450" s="20">
        <v>0</v>
      </c>
      <c r="K450" s="52">
        <v>-64368</v>
      </c>
      <c r="M450" s="20">
        <v>-3385</v>
      </c>
      <c r="N450" s="27">
        <v>18.015999999999998</v>
      </c>
      <c r="O450" s="28">
        <v>-60983</v>
      </c>
    </row>
    <row r="451" spans="1:15" outlineLevel="2">
      <c r="A451" s="15" t="s">
        <v>2335</v>
      </c>
      <c r="B451" s="18" t="s">
        <v>38</v>
      </c>
      <c r="C451" s="19" t="s">
        <v>1012</v>
      </c>
      <c r="D451" s="19" t="s">
        <v>1041</v>
      </c>
      <c r="E451" s="18" t="s">
        <v>1042</v>
      </c>
      <c r="F451" s="52">
        <v>-236906</v>
      </c>
      <c r="H451" s="20">
        <v>0</v>
      </c>
      <c r="I451" s="52">
        <v>-236906</v>
      </c>
      <c r="J451" s="20">
        <v>0</v>
      </c>
      <c r="K451" s="52">
        <v>-236906</v>
      </c>
      <c r="M451" s="20">
        <v>0</v>
      </c>
      <c r="N451" s="27" t="s">
        <v>2729</v>
      </c>
      <c r="O451" s="28">
        <v>-236906</v>
      </c>
    </row>
    <row r="452" spans="1:15" outlineLevel="2">
      <c r="A452" s="15" t="s">
        <v>2336</v>
      </c>
      <c r="B452" s="18" t="s">
        <v>38</v>
      </c>
      <c r="C452" s="19" t="s">
        <v>1012</v>
      </c>
      <c r="D452" s="19" t="s">
        <v>1043</v>
      </c>
      <c r="E452" s="18" t="s">
        <v>1044</v>
      </c>
      <c r="F452" s="52">
        <v>-38465461</v>
      </c>
      <c r="H452" s="20">
        <v>0</v>
      </c>
      <c r="I452" s="52">
        <v>-38465461</v>
      </c>
      <c r="J452" s="20">
        <v>0</v>
      </c>
      <c r="K452" s="52">
        <v>-38465461</v>
      </c>
      <c r="M452" s="20">
        <v>-34292971</v>
      </c>
      <c r="N452" s="27">
        <v>0.122</v>
      </c>
      <c r="O452" s="28">
        <v>-4172490</v>
      </c>
    </row>
    <row r="453" spans="1:15" outlineLevel="2">
      <c r="A453" s="15" t="s">
        <v>2337</v>
      </c>
      <c r="B453" s="18" t="s">
        <v>38</v>
      </c>
      <c r="C453" s="19" t="s">
        <v>1012</v>
      </c>
      <c r="D453" s="19" t="s">
        <v>1045</v>
      </c>
      <c r="E453" s="18" t="s">
        <v>1046</v>
      </c>
      <c r="F453" s="20">
        <v>0</v>
      </c>
      <c r="H453" s="20">
        <v>0</v>
      </c>
      <c r="I453" s="20">
        <v>0</v>
      </c>
      <c r="J453" s="20">
        <v>0</v>
      </c>
      <c r="K453" s="20">
        <v>0</v>
      </c>
      <c r="M453" s="20">
        <v>0</v>
      </c>
      <c r="N453" s="27" t="s">
        <v>2729</v>
      </c>
      <c r="O453" s="28">
        <v>0</v>
      </c>
    </row>
    <row r="454" spans="1:15" outlineLevel="2">
      <c r="A454" s="15" t="s">
        <v>2338</v>
      </c>
      <c r="B454" s="18" t="s">
        <v>38</v>
      </c>
      <c r="C454" s="19" t="s">
        <v>1012</v>
      </c>
      <c r="D454" s="19" t="s">
        <v>1047</v>
      </c>
      <c r="E454" s="18" t="s">
        <v>1048</v>
      </c>
      <c r="F454" s="52">
        <v>-99525</v>
      </c>
      <c r="H454" s="20">
        <v>0</v>
      </c>
      <c r="I454" s="52">
        <v>-99525</v>
      </c>
      <c r="J454" s="20">
        <v>0</v>
      </c>
      <c r="K454" s="52">
        <v>-99525</v>
      </c>
      <c r="M454" s="20">
        <v>72475</v>
      </c>
      <c r="N454" s="27">
        <v>-2.3730000000000002</v>
      </c>
      <c r="O454" s="28">
        <v>-172000</v>
      </c>
    </row>
    <row r="455" spans="1:15" outlineLevel="2">
      <c r="A455" s="15" t="s">
        <v>2339</v>
      </c>
      <c r="B455" s="18" t="s">
        <v>38</v>
      </c>
      <c r="C455" s="19" t="s">
        <v>1012</v>
      </c>
      <c r="D455" s="19" t="s">
        <v>1049</v>
      </c>
      <c r="E455" s="18" t="s">
        <v>1050</v>
      </c>
      <c r="F455" s="52">
        <v>2317047</v>
      </c>
      <c r="H455" s="20">
        <v>0</v>
      </c>
      <c r="I455" s="52">
        <v>2317047</v>
      </c>
      <c r="J455" s="20">
        <v>0</v>
      </c>
      <c r="K455" s="52">
        <v>2317047</v>
      </c>
      <c r="M455" s="20">
        <v>255922</v>
      </c>
      <c r="N455" s="27">
        <v>8.0540000000000003</v>
      </c>
      <c r="O455" s="28">
        <v>2061125</v>
      </c>
    </row>
    <row r="456" spans="1:15" outlineLevel="2">
      <c r="A456" s="15" t="s">
        <v>2340</v>
      </c>
      <c r="B456" s="18" t="s">
        <v>38</v>
      </c>
      <c r="C456" s="19" t="s">
        <v>1012</v>
      </c>
      <c r="D456" s="19" t="s">
        <v>1051</v>
      </c>
      <c r="E456" s="18" t="s">
        <v>1052</v>
      </c>
      <c r="F456" s="20">
        <v>0</v>
      </c>
      <c r="H456" s="20">
        <v>0</v>
      </c>
      <c r="I456" s="20">
        <v>0</v>
      </c>
      <c r="J456" s="20">
        <v>0</v>
      </c>
      <c r="K456" s="20">
        <v>0</v>
      </c>
      <c r="M456" s="20">
        <v>0</v>
      </c>
      <c r="N456" s="27" t="s">
        <v>2729</v>
      </c>
      <c r="O456" s="28">
        <v>0</v>
      </c>
    </row>
    <row r="457" spans="1:15" outlineLevel="2">
      <c r="A457" s="15" t="s">
        <v>2341</v>
      </c>
      <c r="B457" s="18" t="s">
        <v>38</v>
      </c>
      <c r="C457" s="19" t="s">
        <v>1012</v>
      </c>
      <c r="D457" s="19" t="s">
        <v>1053</v>
      </c>
      <c r="E457" s="18" t="s">
        <v>1054</v>
      </c>
      <c r="F457" s="20">
        <v>0</v>
      </c>
      <c r="H457" s="20">
        <v>0</v>
      </c>
      <c r="I457" s="20">
        <v>0</v>
      </c>
      <c r="J457" s="20">
        <v>0</v>
      </c>
      <c r="K457" s="20">
        <v>0</v>
      </c>
      <c r="M457" s="20">
        <v>0</v>
      </c>
      <c r="N457" s="27" t="s">
        <v>2729</v>
      </c>
      <c r="O457" s="28">
        <v>0</v>
      </c>
    </row>
    <row r="458" spans="1:15" outlineLevel="2">
      <c r="A458" s="15" t="s">
        <v>2342</v>
      </c>
      <c r="B458" s="18" t="s">
        <v>38</v>
      </c>
      <c r="C458" s="19" t="s">
        <v>1012</v>
      </c>
      <c r="D458" s="19" t="s">
        <v>1055</v>
      </c>
      <c r="E458" s="18" t="s">
        <v>1056</v>
      </c>
      <c r="F458" s="20">
        <v>0</v>
      </c>
      <c r="H458" s="20">
        <v>0</v>
      </c>
      <c r="I458" s="20">
        <v>0</v>
      </c>
      <c r="J458" s="20">
        <v>0</v>
      </c>
      <c r="K458" s="20">
        <v>0</v>
      </c>
      <c r="M458" s="20">
        <v>0</v>
      </c>
      <c r="N458" s="27" t="s">
        <v>2729</v>
      </c>
      <c r="O458" s="28">
        <v>0</v>
      </c>
    </row>
    <row r="459" spans="1:15" outlineLevel="2">
      <c r="A459" s="15" t="s">
        <v>2343</v>
      </c>
      <c r="B459" s="18" t="s">
        <v>38</v>
      </c>
      <c r="C459" s="19" t="s">
        <v>1012</v>
      </c>
      <c r="D459" s="19" t="s">
        <v>1057</v>
      </c>
      <c r="E459" s="18" t="s">
        <v>1058</v>
      </c>
      <c r="F459" s="52">
        <v>-12166813</v>
      </c>
      <c r="H459" s="20">
        <v>0</v>
      </c>
      <c r="I459" s="52">
        <v>-12166813</v>
      </c>
      <c r="J459" s="20">
        <v>0</v>
      </c>
      <c r="K459" s="52">
        <v>-12166813</v>
      </c>
      <c r="M459" s="20">
        <v>-7410897</v>
      </c>
      <c r="N459" s="27">
        <v>0.64200000000000002</v>
      </c>
      <c r="O459" s="28">
        <v>-4755916</v>
      </c>
    </row>
    <row r="460" spans="1:15" outlineLevel="2">
      <c r="A460" s="15" t="s">
        <v>2344</v>
      </c>
      <c r="B460" s="18" t="s">
        <v>38</v>
      </c>
      <c r="C460" s="19" t="s">
        <v>1012</v>
      </c>
      <c r="D460" s="19" t="s">
        <v>1059</v>
      </c>
      <c r="E460" s="18" t="s">
        <v>1060</v>
      </c>
      <c r="F460" s="52">
        <v>-308073</v>
      </c>
      <c r="H460" s="20">
        <v>0</v>
      </c>
      <c r="I460" s="52">
        <v>-308073</v>
      </c>
      <c r="J460" s="20">
        <v>0</v>
      </c>
      <c r="K460" s="52">
        <v>-308073</v>
      </c>
      <c r="M460" s="77">
        <v>-835153</v>
      </c>
      <c r="N460" s="27">
        <v>-0.63100000000000001</v>
      </c>
      <c r="O460" s="28">
        <v>527080</v>
      </c>
    </row>
    <row r="461" spans="1:15" outlineLevel="2">
      <c r="A461" s="15" t="s">
        <v>2345</v>
      </c>
      <c r="B461" s="18" t="s">
        <v>38</v>
      </c>
      <c r="C461" s="19" t="s">
        <v>1012</v>
      </c>
      <c r="D461" s="19" t="s">
        <v>1061</v>
      </c>
      <c r="E461" s="18" t="s">
        <v>1062</v>
      </c>
      <c r="F461" s="52">
        <v>1004974</v>
      </c>
      <c r="H461" s="20">
        <v>0</v>
      </c>
      <c r="I461" s="52">
        <v>1004974</v>
      </c>
      <c r="J461" s="20">
        <v>0</v>
      </c>
      <c r="K461" s="52">
        <v>1004974</v>
      </c>
      <c r="M461" s="20">
        <v>481990</v>
      </c>
      <c r="N461" s="27">
        <v>1.085</v>
      </c>
      <c r="O461" s="28">
        <v>522984</v>
      </c>
    </row>
    <row r="462" spans="1:15" outlineLevel="2">
      <c r="A462" s="15" t="s">
        <v>2346</v>
      </c>
      <c r="B462" s="18" t="s">
        <v>38</v>
      </c>
      <c r="C462" s="19" t="s">
        <v>1012</v>
      </c>
      <c r="D462" s="19" t="s">
        <v>1063</v>
      </c>
      <c r="E462" s="18" t="s">
        <v>1064</v>
      </c>
      <c r="F462" s="52">
        <v>51056</v>
      </c>
      <c r="H462" s="20">
        <v>0</v>
      </c>
      <c r="I462" s="52">
        <v>51056</v>
      </c>
      <c r="J462" s="20">
        <v>0</v>
      </c>
      <c r="K462" s="52">
        <v>51056</v>
      </c>
      <c r="M462" s="20">
        <v>35049</v>
      </c>
      <c r="N462" s="27">
        <v>0.45700000000000002</v>
      </c>
      <c r="O462" s="28">
        <v>16007</v>
      </c>
    </row>
    <row r="463" spans="1:15" outlineLevel="2">
      <c r="A463" s="15" t="s">
        <v>2347</v>
      </c>
      <c r="B463" s="18" t="s">
        <v>38</v>
      </c>
      <c r="C463" s="19" t="s">
        <v>1012</v>
      </c>
      <c r="D463" s="19" t="s">
        <v>1065</v>
      </c>
      <c r="E463" s="18" t="s">
        <v>1066</v>
      </c>
      <c r="F463" s="20">
        <v>0</v>
      </c>
      <c r="H463" s="20">
        <v>0</v>
      </c>
      <c r="I463" s="20">
        <v>0</v>
      </c>
      <c r="J463" s="20">
        <v>0</v>
      </c>
      <c r="K463" s="20">
        <v>0</v>
      </c>
      <c r="M463" s="20">
        <v>0</v>
      </c>
      <c r="N463" s="27" t="s">
        <v>2729</v>
      </c>
      <c r="O463" s="28">
        <v>0</v>
      </c>
    </row>
    <row r="464" spans="1:15" outlineLevel="2">
      <c r="A464" s="15" t="s">
        <v>2348</v>
      </c>
      <c r="B464" s="18" t="s">
        <v>38</v>
      </c>
      <c r="C464" s="19" t="s">
        <v>1012</v>
      </c>
      <c r="D464" s="19" t="s">
        <v>1067</v>
      </c>
      <c r="E464" s="18" t="s">
        <v>1068</v>
      </c>
      <c r="F464" s="52">
        <v>69541</v>
      </c>
      <c r="H464" s="20">
        <v>0</v>
      </c>
      <c r="I464" s="52">
        <v>69541</v>
      </c>
      <c r="J464" s="20">
        <v>0</v>
      </c>
      <c r="K464" s="52">
        <v>69541</v>
      </c>
      <c r="M464" s="20">
        <v>3769</v>
      </c>
      <c r="N464" s="27">
        <v>17.451000000000001</v>
      </c>
      <c r="O464" s="28">
        <v>65772</v>
      </c>
    </row>
    <row r="465" spans="1:15" outlineLevel="2">
      <c r="A465" s="15" t="s">
        <v>2349</v>
      </c>
      <c r="B465" s="18" t="s">
        <v>38</v>
      </c>
      <c r="C465" s="19" t="s">
        <v>1012</v>
      </c>
      <c r="D465" s="19" t="s">
        <v>1069</v>
      </c>
      <c r="E465" s="18" t="s">
        <v>1070</v>
      </c>
      <c r="F465" s="52">
        <v>144640</v>
      </c>
      <c r="H465" s="20">
        <v>0</v>
      </c>
      <c r="I465" s="52">
        <v>144640</v>
      </c>
      <c r="J465" s="20">
        <v>0</v>
      </c>
      <c r="K465" s="52">
        <v>144640</v>
      </c>
      <c r="M465" s="20">
        <v>0</v>
      </c>
      <c r="N465" s="27" t="s">
        <v>2729</v>
      </c>
      <c r="O465" s="28">
        <v>144640</v>
      </c>
    </row>
    <row r="466" spans="1:15" outlineLevel="2">
      <c r="A466" s="15" t="s">
        <v>2350</v>
      </c>
      <c r="B466" s="18" t="s">
        <v>38</v>
      </c>
      <c r="C466" s="19" t="s">
        <v>1012</v>
      </c>
      <c r="D466" s="19" t="s">
        <v>1071</v>
      </c>
      <c r="E466" s="18" t="s">
        <v>1072</v>
      </c>
      <c r="F466" s="52">
        <v>-32564691</v>
      </c>
      <c r="H466" s="20">
        <v>0</v>
      </c>
      <c r="I466" s="52">
        <v>-32564691</v>
      </c>
      <c r="J466" s="20">
        <v>0</v>
      </c>
      <c r="K466" s="52">
        <v>-32564691</v>
      </c>
      <c r="M466" s="20">
        <v>-31341872</v>
      </c>
      <c r="N466" s="27">
        <v>3.9E-2</v>
      </c>
      <c r="O466" s="28">
        <v>-1222819</v>
      </c>
    </row>
    <row r="467" spans="1:15" outlineLevel="2">
      <c r="A467" s="15" t="s">
        <v>2351</v>
      </c>
      <c r="B467" s="18" t="s">
        <v>38</v>
      </c>
      <c r="C467" s="19" t="s">
        <v>1012</v>
      </c>
      <c r="D467" s="19" t="s">
        <v>1073</v>
      </c>
      <c r="E467" s="18" t="s">
        <v>1074</v>
      </c>
      <c r="F467" s="20">
        <v>0</v>
      </c>
      <c r="H467" s="20">
        <v>0</v>
      </c>
      <c r="I467" s="20">
        <v>0</v>
      </c>
      <c r="J467" s="20">
        <v>0</v>
      </c>
      <c r="K467" s="20">
        <v>0</v>
      </c>
      <c r="M467" s="20">
        <v>0</v>
      </c>
      <c r="N467" s="27" t="s">
        <v>2729</v>
      </c>
      <c r="O467" s="28">
        <v>0</v>
      </c>
    </row>
    <row r="468" spans="1:15" outlineLevel="2">
      <c r="A468" s="15" t="s">
        <v>2352</v>
      </c>
      <c r="B468" s="18" t="s">
        <v>38</v>
      </c>
      <c r="C468" s="19" t="s">
        <v>1012</v>
      </c>
      <c r="D468" s="19" t="s">
        <v>1075</v>
      </c>
      <c r="E468" s="18" t="s">
        <v>1076</v>
      </c>
      <c r="F468" s="52">
        <v>-55777</v>
      </c>
      <c r="H468" s="20">
        <v>0</v>
      </c>
      <c r="I468" s="52">
        <v>-55777</v>
      </c>
      <c r="J468" s="20">
        <v>0</v>
      </c>
      <c r="K468" s="52">
        <v>-55777</v>
      </c>
      <c r="M468" s="20">
        <v>-15447</v>
      </c>
      <c r="N468" s="27">
        <v>2.6110000000000002</v>
      </c>
      <c r="O468" s="28">
        <v>-40330</v>
      </c>
    </row>
    <row r="469" spans="1:15" outlineLevel="2">
      <c r="A469" s="15" t="s">
        <v>2353</v>
      </c>
      <c r="B469" s="18" t="s">
        <v>38</v>
      </c>
      <c r="C469" s="19" t="s">
        <v>1012</v>
      </c>
      <c r="D469" s="19" t="s">
        <v>1077</v>
      </c>
      <c r="E469" s="18" t="s">
        <v>1078</v>
      </c>
      <c r="F469" s="52">
        <v>990192</v>
      </c>
      <c r="H469" s="20">
        <v>0</v>
      </c>
      <c r="I469" s="52">
        <v>990192</v>
      </c>
      <c r="J469" s="20">
        <v>0</v>
      </c>
      <c r="K469" s="52">
        <v>990192</v>
      </c>
      <c r="M469" s="20">
        <v>254234</v>
      </c>
      <c r="N469" s="27">
        <v>2.895</v>
      </c>
      <c r="O469" s="28">
        <v>735958</v>
      </c>
    </row>
    <row r="470" spans="1:15" outlineLevel="2">
      <c r="A470" s="15" t="s">
        <v>2354</v>
      </c>
      <c r="B470" s="18" t="s">
        <v>38</v>
      </c>
      <c r="C470" s="19" t="s">
        <v>1012</v>
      </c>
      <c r="D470" s="19" t="s">
        <v>1079</v>
      </c>
      <c r="E470" s="18" t="s">
        <v>1080</v>
      </c>
      <c r="F470" s="20">
        <v>0</v>
      </c>
      <c r="H470" s="20">
        <v>0</v>
      </c>
      <c r="I470" s="20">
        <v>0</v>
      </c>
      <c r="J470" s="20">
        <v>0</v>
      </c>
      <c r="K470" s="20">
        <v>0</v>
      </c>
      <c r="M470" s="20">
        <v>0</v>
      </c>
      <c r="N470" s="27" t="s">
        <v>2729</v>
      </c>
      <c r="O470" s="28">
        <v>0</v>
      </c>
    </row>
    <row r="471" spans="1:15" outlineLevel="2">
      <c r="A471" s="15" t="s">
        <v>2355</v>
      </c>
      <c r="B471" s="18" t="s">
        <v>38</v>
      </c>
      <c r="C471" s="19" t="s">
        <v>1012</v>
      </c>
      <c r="D471" s="19" t="s">
        <v>1081</v>
      </c>
      <c r="E471" s="18" t="s">
        <v>1082</v>
      </c>
      <c r="F471" s="20">
        <v>0</v>
      </c>
      <c r="H471" s="20">
        <v>0</v>
      </c>
      <c r="I471" s="20">
        <v>0</v>
      </c>
      <c r="J471" s="20">
        <v>0</v>
      </c>
      <c r="K471" s="20">
        <v>0</v>
      </c>
      <c r="M471" s="20">
        <v>0</v>
      </c>
      <c r="N471" s="27" t="s">
        <v>2729</v>
      </c>
      <c r="O471" s="28">
        <v>0</v>
      </c>
    </row>
    <row r="472" spans="1:15" outlineLevel="2">
      <c r="A472" s="15" t="s">
        <v>2356</v>
      </c>
      <c r="B472" s="18" t="s">
        <v>38</v>
      </c>
      <c r="C472" s="19" t="s">
        <v>1012</v>
      </c>
      <c r="D472" s="19" t="s">
        <v>1083</v>
      </c>
      <c r="E472" s="18" t="s">
        <v>1084</v>
      </c>
      <c r="F472" s="20">
        <v>0</v>
      </c>
      <c r="H472" s="20">
        <v>0</v>
      </c>
      <c r="I472" s="20">
        <v>0</v>
      </c>
      <c r="J472" s="20">
        <v>0</v>
      </c>
      <c r="K472" s="20">
        <v>0</v>
      </c>
      <c r="M472" s="20">
        <v>0</v>
      </c>
      <c r="N472" s="27" t="s">
        <v>2729</v>
      </c>
      <c r="O472" s="28">
        <v>0</v>
      </c>
    </row>
    <row r="473" spans="1:15" outlineLevel="2">
      <c r="A473" s="15" t="s">
        <v>2357</v>
      </c>
      <c r="B473" s="18" t="s">
        <v>38</v>
      </c>
      <c r="C473" s="19" t="s">
        <v>1012</v>
      </c>
      <c r="D473" s="19" t="s">
        <v>1085</v>
      </c>
      <c r="E473" s="18" t="s">
        <v>1086</v>
      </c>
      <c r="F473" s="52">
        <v>-7943884</v>
      </c>
      <c r="H473" s="20">
        <v>0</v>
      </c>
      <c r="I473" s="52">
        <v>-7943884</v>
      </c>
      <c r="J473" s="20">
        <v>0</v>
      </c>
      <c r="K473" s="52">
        <v>-7943884</v>
      </c>
      <c r="M473" s="20">
        <v>-5176869</v>
      </c>
      <c r="N473" s="27">
        <v>0.53400000000000003</v>
      </c>
      <c r="O473" s="28">
        <v>-2767015</v>
      </c>
    </row>
    <row r="474" spans="1:15" outlineLevel="2">
      <c r="A474" s="15" t="s">
        <v>2358</v>
      </c>
      <c r="B474" s="18" t="s">
        <v>38</v>
      </c>
      <c r="C474" s="19" t="s">
        <v>1012</v>
      </c>
      <c r="D474" s="19" t="s">
        <v>1087</v>
      </c>
      <c r="E474" s="18" t="s">
        <v>1088</v>
      </c>
      <c r="F474" s="52">
        <v>-52000</v>
      </c>
      <c r="H474" s="20">
        <v>0</v>
      </c>
      <c r="I474" s="52">
        <v>-52000</v>
      </c>
      <c r="J474" s="20">
        <v>0</v>
      </c>
      <c r="K474" s="52">
        <v>-52000</v>
      </c>
      <c r="M474" s="77">
        <v>-162000</v>
      </c>
      <c r="N474" s="27">
        <v>-0.67900000000000005</v>
      </c>
      <c r="O474" s="28">
        <v>110000</v>
      </c>
    </row>
    <row r="475" spans="1:15" outlineLevel="2">
      <c r="A475" s="15" t="s">
        <v>2359</v>
      </c>
      <c r="B475" s="18" t="s">
        <v>38</v>
      </c>
      <c r="C475" s="19" t="s">
        <v>1012</v>
      </c>
      <c r="D475" s="19" t="s">
        <v>1089</v>
      </c>
      <c r="E475" s="18" t="s">
        <v>1090</v>
      </c>
      <c r="F475" s="52">
        <v>-34207</v>
      </c>
      <c r="H475" s="20">
        <v>0</v>
      </c>
      <c r="I475" s="52">
        <v>-34207</v>
      </c>
      <c r="J475" s="20">
        <v>0</v>
      </c>
      <c r="K475" s="52">
        <v>-34207</v>
      </c>
      <c r="M475" s="20">
        <v>109944</v>
      </c>
      <c r="N475" s="27">
        <v>-1.3109999999999999</v>
      </c>
      <c r="O475" s="28">
        <v>-144151</v>
      </c>
    </row>
    <row r="476" spans="1:15" outlineLevel="2">
      <c r="A476" s="15" t="s">
        <v>2360</v>
      </c>
      <c r="B476" s="18" t="s">
        <v>38</v>
      </c>
      <c r="C476" s="19" t="s">
        <v>1012</v>
      </c>
      <c r="D476" s="19" t="s">
        <v>1091</v>
      </c>
      <c r="E476" s="18" t="s">
        <v>1092</v>
      </c>
      <c r="F476" s="52">
        <v>4966</v>
      </c>
      <c r="H476" s="20">
        <v>0</v>
      </c>
      <c r="I476" s="52">
        <v>4966</v>
      </c>
      <c r="J476" s="20">
        <v>0</v>
      </c>
      <c r="K476" s="52">
        <v>4966</v>
      </c>
      <c r="M476" s="20">
        <v>2132</v>
      </c>
      <c r="N476" s="27">
        <v>1.329</v>
      </c>
      <c r="O476" s="28">
        <v>2834</v>
      </c>
    </row>
    <row r="477" spans="1:15" outlineLevel="2">
      <c r="A477" s="15" t="s">
        <v>2361</v>
      </c>
      <c r="B477" s="18" t="s">
        <v>38</v>
      </c>
      <c r="C477" s="19" t="s">
        <v>1012</v>
      </c>
      <c r="D477" s="19" t="s">
        <v>1093</v>
      </c>
      <c r="E477" s="18" t="s">
        <v>1094</v>
      </c>
      <c r="F477" s="20">
        <v>0</v>
      </c>
      <c r="H477" s="20">
        <v>0</v>
      </c>
      <c r="I477" s="20">
        <v>0</v>
      </c>
      <c r="J477" s="20">
        <v>0</v>
      </c>
      <c r="K477" s="20">
        <v>0</v>
      </c>
      <c r="M477" s="20">
        <v>0</v>
      </c>
      <c r="N477" s="27" t="s">
        <v>2729</v>
      </c>
      <c r="O477" s="28">
        <v>0</v>
      </c>
    </row>
    <row r="478" spans="1:15" outlineLevel="2">
      <c r="A478" s="15" t="s">
        <v>2362</v>
      </c>
      <c r="B478" s="18" t="s">
        <v>38</v>
      </c>
      <c r="C478" s="19" t="s">
        <v>1012</v>
      </c>
      <c r="D478" s="19" t="s">
        <v>1095</v>
      </c>
      <c r="E478" s="18" t="s">
        <v>1096</v>
      </c>
      <c r="F478" s="52">
        <v>-5173</v>
      </c>
      <c r="H478" s="20">
        <v>0</v>
      </c>
      <c r="I478" s="52">
        <v>-5173</v>
      </c>
      <c r="J478" s="20">
        <v>0</v>
      </c>
      <c r="K478" s="52">
        <v>-5173</v>
      </c>
      <c r="M478" s="20">
        <v>-384</v>
      </c>
      <c r="N478" s="27">
        <v>12.471</v>
      </c>
      <c r="O478" s="28">
        <v>-4789</v>
      </c>
    </row>
    <row r="479" spans="1:15" outlineLevel="2">
      <c r="A479" s="15" t="s">
        <v>2363</v>
      </c>
      <c r="B479" s="18" t="s">
        <v>38</v>
      </c>
      <c r="C479" s="19" t="s">
        <v>1012</v>
      </c>
      <c r="D479" s="19" t="s">
        <v>1097</v>
      </c>
      <c r="E479" s="18" t="s">
        <v>1098</v>
      </c>
      <c r="F479" s="52">
        <v>92266</v>
      </c>
      <c r="H479" s="20">
        <v>0</v>
      </c>
      <c r="I479" s="52">
        <v>92266</v>
      </c>
      <c r="J479" s="20">
        <v>0</v>
      </c>
      <c r="K479" s="52">
        <v>92266</v>
      </c>
      <c r="M479" s="20">
        <v>0</v>
      </c>
      <c r="N479" s="27" t="s">
        <v>2729</v>
      </c>
      <c r="O479" s="28">
        <v>92266</v>
      </c>
    </row>
    <row r="480" spans="1:15" ht="13.5" outlineLevel="1" thickBot="1">
      <c r="A480" s="15" t="s">
        <v>2365</v>
      </c>
      <c r="C480" s="19" t="s">
        <v>1012</v>
      </c>
      <c r="E480" s="21" t="s">
        <v>1787</v>
      </c>
      <c r="F480" s="42">
        <v>-127380126</v>
      </c>
      <c r="G480" s="22"/>
      <c r="H480" s="22">
        <v>0</v>
      </c>
      <c r="I480" s="42">
        <v>-127380126</v>
      </c>
      <c r="J480" s="22">
        <v>0</v>
      </c>
      <c r="K480" s="42">
        <v>-127380126</v>
      </c>
      <c r="L480" s="22"/>
      <c r="M480" s="22">
        <v>-109801002</v>
      </c>
      <c r="N480" s="27">
        <v>0.16</v>
      </c>
      <c r="O480" s="28">
        <v>-17579124</v>
      </c>
    </row>
    <row r="481" spans="1:15" ht="13.5" outlineLevel="2" thickTop="1">
      <c r="A481" s="15" t="s">
        <v>38</v>
      </c>
      <c r="C481" s="19" t="s">
        <v>1101</v>
      </c>
      <c r="N481" s="27" t="s">
        <v>2729</v>
      </c>
      <c r="O481" s="28" t="s">
        <v>2729</v>
      </c>
    </row>
    <row r="482" spans="1:15" ht="13.5" outlineLevel="1" thickBot="1">
      <c r="A482" s="15" t="s">
        <v>2366</v>
      </c>
      <c r="C482" s="19" t="s">
        <v>1101</v>
      </c>
      <c r="E482" s="21" t="s">
        <v>1788</v>
      </c>
      <c r="F482" s="22">
        <v>0</v>
      </c>
      <c r="G482" s="22"/>
      <c r="H482" s="22">
        <v>0</v>
      </c>
      <c r="I482" s="22">
        <v>0</v>
      </c>
      <c r="J482" s="22">
        <v>0</v>
      </c>
      <c r="K482" s="22">
        <v>0</v>
      </c>
      <c r="L482" s="22"/>
      <c r="M482" s="22">
        <v>0</v>
      </c>
      <c r="N482" s="27" t="s">
        <v>2729</v>
      </c>
      <c r="O482" s="28">
        <v>0</v>
      </c>
    </row>
    <row r="483" spans="1:15" ht="13.5" outlineLevel="2" thickTop="1">
      <c r="A483" s="15" t="s">
        <v>38</v>
      </c>
      <c r="C483" s="19" t="s">
        <v>1102</v>
      </c>
      <c r="N483" s="27" t="s">
        <v>2729</v>
      </c>
      <c r="O483" s="28" t="s">
        <v>2729</v>
      </c>
    </row>
    <row r="484" spans="1:15" outlineLevel="2">
      <c r="A484" s="15" t="s">
        <v>2367</v>
      </c>
      <c r="B484" s="18" t="s">
        <v>38</v>
      </c>
      <c r="C484" s="19" t="s">
        <v>1102</v>
      </c>
      <c r="D484" s="19" t="s">
        <v>1103</v>
      </c>
      <c r="E484" s="18" t="s">
        <v>1104</v>
      </c>
      <c r="F484" s="20">
        <v>0</v>
      </c>
      <c r="H484" s="20">
        <v>0</v>
      </c>
      <c r="I484" s="20">
        <v>0</v>
      </c>
      <c r="J484" s="20">
        <v>0</v>
      </c>
      <c r="K484" s="20">
        <v>0</v>
      </c>
      <c r="M484" s="20">
        <v>0</v>
      </c>
      <c r="N484" s="27" t="s">
        <v>2729</v>
      </c>
      <c r="O484" s="28">
        <v>0</v>
      </c>
    </row>
    <row r="485" spans="1:15" outlineLevel="2">
      <c r="A485" s="15" t="s">
        <v>2368</v>
      </c>
      <c r="B485" s="18" t="s">
        <v>38</v>
      </c>
      <c r="C485" s="19" t="s">
        <v>1102</v>
      </c>
      <c r="D485" s="19" t="s">
        <v>1105</v>
      </c>
      <c r="E485" s="18" t="s">
        <v>1106</v>
      </c>
      <c r="F485" s="20">
        <v>0</v>
      </c>
      <c r="H485" s="20">
        <v>0</v>
      </c>
      <c r="I485" s="20">
        <v>0</v>
      </c>
      <c r="J485" s="20">
        <v>0</v>
      </c>
      <c r="K485" s="20">
        <v>0</v>
      </c>
      <c r="M485" s="20">
        <v>0</v>
      </c>
      <c r="N485" s="27" t="s">
        <v>2729</v>
      </c>
      <c r="O485" s="28">
        <v>0</v>
      </c>
    </row>
    <row r="486" spans="1:15" outlineLevel="2">
      <c r="A486" s="15" t="s">
        <v>2369</v>
      </c>
      <c r="B486" s="18" t="s">
        <v>38</v>
      </c>
      <c r="C486" s="19" t="s">
        <v>1102</v>
      </c>
      <c r="D486" s="19" t="s">
        <v>1107</v>
      </c>
      <c r="E486" s="18" t="s">
        <v>1108</v>
      </c>
      <c r="F486" s="20">
        <v>0</v>
      </c>
      <c r="H486" s="20">
        <v>0</v>
      </c>
      <c r="I486" s="20">
        <v>0</v>
      </c>
      <c r="J486" s="20">
        <v>0</v>
      </c>
      <c r="K486" s="20">
        <v>0</v>
      </c>
      <c r="M486" s="20">
        <v>0</v>
      </c>
      <c r="N486" s="27" t="s">
        <v>2729</v>
      </c>
      <c r="O486" s="28">
        <v>0</v>
      </c>
    </row>
    <row r="487" spans="1:15" ht="13.5" outlineLevel="1" thickBot="1">
      <c r="A487" s="15" t="s">
        <v>2370</v>
      </c>
      <c r="C487" s="19" t="s">
        <v>1102</v>
      </c>
      <c r="E487" s="21" t="s">
        <v>1789</v>
      </c>
      <c r="F487" s="22">
        <v>0</v>
      </c>
      <c r="G487" s="22"/>
      <c r="H487" s="22">
        <v>0</v>
      </c>
      <c r="I487" s="22">
        <v>0</v>
      </c>
      <c r="J487" s="22">
        <v>0</v>
      </c>
      <c r="K487" s="22">
        <v>0</v>
      </c>
      <c r="L487" s="22"/>
      <c r="M487" s="22">
        <v>0</v>
      </c>
      <c r="N487" s="27" t="s">
        <v>2729</v>
      </c>
      <c r="O487" s="28">
        <v>0</v>
      </c>
    </row>
    <row r="488" spans="1:15" ht="13.5" outlineLevel="2" thickTop="1">
      <c r="A488" s="15" t="s">
        <v>38</v>
      </c>
      <c r="C488" s="19" t="s">
        <v>1109</v>
      </c>
      <c r="N488" s="27" t="s">
        <v>2729</v>
      </c>
      <c r="O488" s="28" t="s">
        <v>2729</v>
      </c>
    </row>
    <row r="489" spans="1:15" outlineLevel="2">
      <c r="A489" s="15" t="s">
        <v>2371</v>
      </c>
      <c r="B489" s="18" t="s">
        <v>38</v>
      </c>
      <c r="C489" s="19" t="s">
        <v>1109</v>
      </c>
      <c r="D489" s="19" t="s">
        <v>1110</v>
      </c>
      <c r="E489" s="18" t="s">
        <v>1111</v>
      </c>
      <c r="F489" s="52">
        <v>-1982790</v>
      </c>
      <c r="H489" s="20">
        <v>0</v>
      </c>
      <c r="I489" s="52">
        <v>-1982790</v>
      </c>
      <c r="J489" s="20">
        <v>0</v>
      </c>
      <c r="K489" s="52">
        <v>-1982790</v>
      </c>
      <c r="M489" s="20">
        <v>-4022641</v>
      </c>
      <c r="N489" s="27">
        <v>-0.50700000000000001</v>
      </c>
      <c r="O489" s="28">
        <v>2039851</v>
      </c>
    </row>
    <row r="490" spans="1:15" outlineLevel="2">
      <c r="A490" s="15" t="s">
        <v>2372</v>
      </c>
      <c r="B490" s="18" t="s">
        <v>38</v>
      </c>
      <c r="C490" s="19" t="s">
        <v>1109</v>
      </c>
      <c r="D490" s="19" t="s">
        <v>1112</v>
      </c>
      <c r="E490" s="18" t="s">
        <v>1113</v>
      </c>
      <c r="F490" s="20">
        <v>0</v>
      </c>
      <c r="H490" s="20">
        <v>0</v>
      </c>
      <c r="I490" s="20">
        <v>0</v>
      </c>
      <c r="J490" s="20">
        <v>0</v>
      </c>
      <c r="K490" s="20">
        <v>0</v>
      </c>
      <c r="M490" s="20">
        <v>0</v>
      </c>
      <c r="N490" s="27" t="s">
        <v>2729</v>
      </c>
      <c r="O490" s="28">
        <v>0</v>
      </c>
    </row>
    <row r="491" spans="1:15" outlineLevel="2">
      <c r="A491" s="15" t="s">
        <v>2821</v>
      </c>
      <c r="B491" s="18" t="s">
        <v>38</v>
      </c>
      <c r="C491" s="19" t="s">
        <v>1109</v>
      </c>
      <c r="D491" s="19" t="s">
        <v>1759</v>
      </c>
      <c r="E491" s="18" t="s">
        <v>1760</v>
      </c>
      <c r="F491" s="52">
        <v>-3769418</v>
      </c>
      <c r="H491" s="52">
        <v>7605754</v>
      </c>
      <c r="I491" s="52">
        <v>3836336</v>
      </c>
      <c r="J491" s="20">
        <v>0</v>
      </c>
      <c r="K491" s="52">
        <v>3836336</v>
      </c>
      <c r="M491" s="20">
        <v>-873568</v>
      </c>
      <c r="N491" s="27">
        <v>-5.3920000000000003</v>
      </c>
      <c r="O491" s="28">
        <v>4709904</v>
      </c>
    </row>
    <row r="492" spans="1:15" outlineLevel="2">
      <c r="A492" s="15" t="s">
        <v>2373</v>
      </c>
      <c r="B492" s="18" t="s">
        <v>38</v>
      </c>
      <c r="C492" s="19" t="s">
        <v>1109</v>
      </c>
      <c r="D492" s="19" t="s">
        <v>1114</v>
      </c>
      <c r="E492" s="18" t="s">
        <v>1115</v>
      </c>
      <c r="F492" s="20">
        <v>0</v>
      </c>
      <c r="H492" s="20">
        <v>0</v>
      </c>
      <c r="I492" s="20">
        <v>0</v>
      </c>
      <c r="J492" s="20">
        <v>0</v>
      </c>
      <c r="K492" s="20">
        <v>0</v>
      </c>
      <c r="M492" s="20">
        <v>0</v>
      </c>
      <c r="N492" s="27" t="s">
        <v>2729</v>
      </c>
      <c r="O492" s="28">
        <v>0</v>
      </c>
    </row>
    <row r="493" spans="1:15" outlineLevel="2">
      <c r="A493" s="15" t="s">
        <v>2374</v>
      </c>
      <c r="B493" s="18" t="s">
        <v>38</v>
      </c>
      <c r="C493" s="19" t="s">
        <v>1109</v>
      </c>
      <c r="D493" s="19" t="s">
        <v>1116</v>
      </c>
      <c r="E493" s="18" t="s">
        <v>1117</v>
      </c>
      <c r="F493" s="20">
        <v>0</v>
      </c>
      <c r="H493" s="20">
        <v>0</v>
      </c>
      <c r="I493" s="20">
        <v>0</v>
      </c>
      <c r="J493" s="20">
        <v>0</v>
      </c>
      <c r="K493" s="20">
        <v>0</v>
      </c>
      <c r="M493" s="20">
        <v>0</v>
      </c>
      <c r="N493" s="27" t="s">
        <v>2729</v>
      </c>
      <c r="O493" s="28">
        <v>0</v>
      </c>
    </row>
    <row r="494" spans="1:15" outlineLevel="2">
      <c r="A494" s="15" t="s">
        <v>2375</v>
      </c>
      <c r="B494" s="18" t="s">
        <v>38</v>
      </c>
      <c r="C494" s="19" t="s">
        <v>1109</v>
      </c>
      <c r="D494" s="19" t="s">
        <v>1118</v>
      </c>
      <c r="E494" s="18" t="s">
        <v>164</v>
      </c>
      <c r="F494" s="52">
        <v>-27357</v>
      </c>
      <c r="H494" s="20">
        <v>0</v>
      </c>
      <c r="I494" s="52">
        <v>-27357</v>
      </c>
      <c r="J494" s="20">
        <v>0</v>
      </c>
      <c r="K494" s="52">
        <v>-27357</v>
      </c>
      <c r="M494" s="20">
        <v>439248</v>
      </c>
      <c r="N494" s="27">
        <v>-1.0620000000000001</v>
      </c>
      <c r="O494" s="28">
        <v>-466605</v>
      </c>
    </row>
    <row r="495" spans="1:15" outlineLevel="2">
      <c r="A495" s="15" t="s">
        <v>2376</v>
      </c>
      <c r="B495" s="18" t="s">
        <v>38</v>
      </c>
      <c r="C495" s="19" t="s">
        <v>1109</v>
      </c>
      <c r="D495" s="19" t="s">
        <v>1119</v>
      </c>
      <c r="E495" s="18" t="s">
        <v>1120</v>
      </c>
      <c r="F495" s="20">
        <v>0</v>
      </c>
      <c r="H495" s="20">
        <v>0</v>
      </c>
      <c r="I495" s="20">
        <v>0</v>
      </c>
      <c r="J495" s="20">
        <v>0</v>
      </c>
      <c r="K495" s="20">
        <v>0</v>
      </c>
      <c r="M495" s="20">
        <v>87832</v>
      </c>
      <c r="N495" s="27">
        <v>-1</v>
      </c>
      <c r="O495" s="28">
        <v>-87832</v>
      </c>
    </row>
    <row r="496" spans="1:15" outlineLevel="2">
      <c r="A496" s="15" t="s">
        <v>2377</v>
      </c>
      <c r="B496" s="18" t="s">
        <v>38</v>
      </c>
      <c r="C496" s="19" t="s">
        <v>1109</v>
      </c>
      <c r="D496" s="19" t="s">
        <v>1121</v>
      </c>
      <c r="E496" s="18" t="s">
        <v>1122</v>
      </c>
      <c r="F496" s="20">
        <v>0</v>
      </c>
      <c r="H496" s="20">
        <v>0</v>
      </c>
      <c r="I496" s="20">
        <v>0</v>
      </c>
      <c r="J496" s="20">
        <v>0</v>
      </c>
      <c r="K496" s="20">
        <v>0</v>
      </c>
      <c r="M496" s="20">
        <v>0</v>
      </c>
      <c r="N496" s="27" t="s">
        <v>2729</v>
      </c>
      <c r="O496" s="28">
        <v>0</v>
      </c>
    </row>
    <row r="497" spans="1:15" outlineLevel="2">
      <c r="A497" s="15" t="s">
        <v>2378</v>
      </c>
      <c r="B497" s="18" t="s">
        <v>38</v>
      </c>
      <c r="C497" s="19" t="s">
        <v>1109</v>
      </c>
      <c r="D497" s="19" t="s">
        <v>1123</v>
      </c>
      <c r="E497" s="18" t="s">
        <v>214</v>
      </c>
      <c r="F497" s="52">
        <v>-214</v>
      </c>
      <c r="H497" s="20">
        <v>0</v>
      </c>
      <c r="I497" s="52">
        <v>-214</v>
      </c>
      <c r="J497" s="20">
        <v>0</v>
      </c>
      <c r="K497" s="52">
        <v>-214</v>
      </c>
      <c r="M497" s="20">
        <v>110000</v>
      </c>
      <c r="N497" s="27">
        <v>-1.002</v>
      </c>
      <c r="O497" s="28">
        <v>-110214</v>
      </c>
    </row>
    <row r="498" spans="1:15" ht="13.5" outlineLevel="1" thickBot="1">
      <c r="A498" s="15" t="s">
        <v>2379</v>
      </c>
      <c r="C498" s="19" t="s">
        <v>1109</v>
      </c>
      <c r="E498" s="21" t="s">
        <v>1790</v>
      </c>
      <c r="F498" s="42">
        <v>-5779779</v>
      </c>
      <c r="G498" s="22"/>
      <c r="H498" s="42">
        <v>7605754</v>
      </c>
      <c r="I498" s="42">
        <v>1825975</v>
      </c>
      <c r="J498" s="22">
        <v>0</v>
      </c>
      <c r="K498" s="42">
        <v>1825975</v>
      </c>
      <c r="L498" s="22"/>
      <c r="M498" s="22">
        <v>-4259129</v>
      </c>
      <c r="N498" s="27">
        <v>-1.429</v>
      </c>
      <c r="O498" s="28">
        <v>6085104</v>
      </c>
    </row>
    <row r="499" spans="1:15" ht="13.5" outlineLevel="2" thickTop="1">
      <c r="A499" s="15" t="s">
        <v>38</v>
      </c>
      <c r="C499" s="19" t="s">
        <v>1124</v>
      </c>
      <c r="N499" s="27" t="s">
        <v>2729</v>
      </c>
      <c r="O499" s="28" t="s">
        <v>2729</v>
      </c>
    </row>
    <row r="500" spans="1:15" outlineLevel="2">
      <c r="A500" s="15" t="s">
        <v>2380</v>
      </c>
      <c r="B500" s="18" t="s">
        <v>38</v>
      </c>
      <c r="C500" s="19" t="s">
        <v>1124</v>
      </c>
      <c r="D500" s="19" t="s">
        <v>1125</v>
      </c>
      <c r="E500" s="18" t="s">
        <v>1126</v>
      </c>
      <c r="F500" s="52">
        <v>-33518</v>
      </c>
      <c r="H500" s="20">
        <v>0</v>
      </c>
      <c r="I500" s="52">
        <v>-33518</v>
      </c>
      <c r="J500" s="20">
        <v>0</v>
      </c>
      <c r="K500" s="52">
        <v>-33518</v>
      </c>
      <c r="M500" s="20">
        <v>-194922</v>
      </c>
      <c r="N500" s="27">
        <v>-0.82799999999999996</v>
      </c>
      <c r="O500" s="28">
        <v>161404</v>
      </c>
    </row>
    <row r="501" spans="1:15" outlineLevel="2">
      <c r="A501" s="15" t="s">
        <v>2381</v>
      </c>
      <c r="B501" s="18" t="s">
        <v>38</v>
      </c>
      <c r="C501" s="19" t="s">
        <v>1124</v>
      </c>
      <c r="D501" s="19" t="s">
        <v>1127</v>
      </c>
      <c r="E501" s="18" t="s">
        <v>1128</v>
      </c>
      <c r="F501" s="20">
        <v>0</v>
      </c>
      <c r="H501" s="20">
        <v>0</v>
      </c>
      <c r="I501" s="20">
        <v>0</v>
      </c>
      <c r="J501" s="20">
        <v>0</v>
      </c>
      <c r="K501" s="20">
        <v>0</v>
      </c>
      <c r="M501" s="20">
        <v>0</v>
      </c>
      <c r="N501" s="27" t="s">
        <v>2729</v>
      </c>
      <c r="O501" s="28">
        <v>0</v>
      </c>
    </row>
    <row r="502" spans="1:15" outlineLevel="2">
      <c r="A502" s="15" t="s">
        <v>2382</v>
      </c>
      <c r="B502" s="18" t="s">
        <v>38</v>
      </c>
      <c r="C502" s="19" t="s">
        <v>1124</v>
      </c>
      <c r="D502" s="19" t="s">
        <v>1129</v>
      </c>
      <c r="E502" s="18" t="s">
        <v>1130</v>
      </c>
      <c r="F502" s="20">
        <v>0</v>
      </c>
      <c r="H502" s="20">
        <v>0</v>
      </c>
      <c r="I502" s="20">
        <v>0</v>
      </c>
      <c r="J502" s="20">
        <v>0</v>
      </c>
      <c r="K502" s="20">
        <v>0</v>
      </c>
      <c r="M502" s="20">
        <v>2430</v>
      </c>
      <c r="N502" s="27">
        <v>-1</v>
      </c>
      <c r="O502" s="28">
        <v>-2430</v>
      </c>
    </row>
    <row r="503" spans="1:15" outlineLevel="2">
      <c r="A503" s="15" t="s">
        <v>2383</v>
      </c>
      <c r="B503" s="18" t="s">
        <v>38</v>
      </c>
      <c r="C503" s="19" t="s">
        <v>1124</v>
      </c>
      <c r="D503" s="19" t="s">
        <v>1131</v>
      </c>
      <c r="E503" s="18" t="s">
        <v>1132</v>
      </c>
      <c r="F503" s="52">
        <v>48769</v>
      </c>
      <c r="H503" s="20">
        <v>0</v>
      </c>
      <c r="I503" s="52">
        <v>48769</v>
      </c>
      <c r="J503" s="20">
        <v>0</v>
      </c>
      <c r="K503" s="52">
        <v>48769</v>
      </c>
      <c r="M503" s="20">
        <v>99562</v>
      </c>
      <c r="N503" s="27">
        <v>-0.51</v>
      </c>
      <c r="O503" s="28">
        <v>-50793</v>
      </c>
    </row>
    <row r="504" spans="1:15" outlineLevel="2">
      <c r="A504" s="15" t="s">
        <v>2384</v>
      </c>
      <c r="B504" s="18" t="s">
        <v>38</v>
      </c>
      <c r="C504" s="19" t="s">
        <v>1124</v>
      </c>
      <c r="D504" s="19" t="s">
        <v>1133</v>
      </c>
      <c r="E504" s="18" t="s">
        <v>1134</v>
      </c>
      <c r="F504" s="20">
        <v>0</v>
      </c>
      <c r="H504" s="20">
        <v>0</v>
      </c>
      <c r="I504" s="20">
        <v>0</v>
      </c>
      <c r="J504" s="20">
        <v>0</v>
      </c>
      <c r="K504" s="20">
        <v>0</v>
      </c>
      <c r="M504" s="20">
        <v>0</v>
      </c>
      <c r="N504" s="27" t="s">
        <v>2729</v>
      </c>
      <c r="O504" s="28">
        <v>0</v>
      </c>
    </row>
    <row r="505" spans="1:15" outlineLevel="2">
      <c r="A505" s="15" t="s">
        <v>2385</v>
      </c>
      <c r="B505" s="18" t="s">
        <v>38</v>
      </c>
      <c r="C505" s="19" t="s">
        <v>1124</v>
      </c>
      <c r="D505" s="19" t="s">
        <v>1135</v>
      </c>
      <c r="E505" s="18" t="s">
        <v>1136</v>
      </c>
      <c r="F505" s="52">
        <v>155</v>
      </c>
      <c r="H505" s="20">
        <v>0</v>
      </c>
      <c r="I505" s="52">
        <v>155</v>
      </c>
      <c r="J505" s="20">
        <v>0</v>
      </c>
      <c r="K505" s="52">
        <v>155</v>
      </c>
      <c r="M505" s="20">
        <v>0</v>
      </c>
      <c r="N505" s="27" t="s">
        <v>2729</v>
      </c>
      <c r="O505" s="28">
        <v>155</v>
      </c>
    </row>
    <row r="506" spans="1:15" outlineLevel="2">
      <c r="A506" s="15" t="s">
        <v>2386</v>
      </c>
      <c r="B506" s="18" t="s">
        <v>38</v>
      </c>
      <c r="C506" s="19" t="s">
        <v>1124</v>
      </c>
      <c r="D506" s="19" t="s">
        <v>1137</v>
      </c>
      <c r="E506" s="18" t="s">
        <v>1138</v>
      </c>
      <c r="F506" s="20">
        <v>0</v>
      </c>
      <c r="H506" s="20">
        <v>0</v>
      </c>
      <c r="I506" s="20">
        <v>0</v>
      </c>
      <c r="J506" s="20">
        <v>0</v>
      </c>
      <c r="K506" s="20">
        <v>0</v>
      </c>
      <c r="M506" s="20">
        <v>0</v>
      </c>
      <c r="N506" s="27" t="s">
        <v>2729</v>
      </c>
      <c r="O506" s="28">
        <v>0</v>
      </c>
    </row>
    <row r="507" spans="1:15" outlineLevel="2">
      <c r="A507" s="15" t="s">
        <v>2387</v>
      </c>
      <c r="B507" s="18" t="s">
        <v>38</v>
      </c>
      <c r="C507" s="19" t="s">
        <v>1124</v>
      </c>
      <c r="D507" s="19" t="s">
        <v>1139</v>
      </c>
      <c r="E507" s="18" t="s">
        <v>1140</v>
      </c>
      <c r="F507" s="20">
        <v>0</v>
      </c>
      <c r="H507" s="20">
        <v>0</v>
      </c>
      <c r="I507" s="20">
        <v>0</v>
      </c>
      <c r="J507" s="20">
        <v>0</v>
      </c>
      <c r="K507" s="20">
        <v>0</v>
      </c>
      <c r="M507" s="20">
        <v>13680</v>
      </c>
      <c r="N507" s="27">
        <v>-1</v>
      </c>
      <c r="O507" s="28">
        <v>-13680</v>
      </c>
    </row>
    <row r="508" spans="1:15" outlineLevel="2">
      <c r="A508" s="15" t="s">
        <v>2388</v>
      </c>
      <c r="B508" s="18" t="s">
        <v>38</v>
      </c>
      <c r="C508" s="19" t="s">
        <v>1124</v>
      </c>
      <c r="D508" s="19" t="s">
        <v>1141</v>
      </c>
      <c r="E508" s="18" t="s">
        <v>1142</v>
      </c>
      <c r="F508" s="52">
        <v>2173</v>
      </c>
      <c r="H508" s="20">
        <v>0</v>
      </c>
      <c r="I508" s="52">
        <v>2173</v>
      </c>
      <c r="J508" s="20">
        <v>0</v>
      </c>
      <c r="K508" s="52">
        <v>2173</v>
      </c>
      <c r="M508" s="20">
        <v>-26003</v>
      </c>
      <c r="N508" s="27">
        <v>-1.0840000000000001</v>
      </c>
      <c r="O508" s="28">
        <v>28176</v>
      </c>
    </row>
    <row r="509" spans="1:15" outlineLevel="2">
      <c r="A509" s="15" t="s">
        <v>2389</v>
      </c>
      <c r="B509" s="18" t="s">
        <v>38</v>
      </c>
      <c r="C509" s="19" t="s">
        <v>1124</v>
      </c>
      <c r="D509" s="19" t="s">
        <v>1143</v>
      </c>
      <c r="E509" s="18" t="s">
        <v>1144</v>
      </c>
      <c r="F509" s="52">
        <v>9346</v>
      </c>
      <c r="H509" s="20">
        <v>0</v>
      </c>
      <c r="I509" s="52">
        <v>9346</v>
      </c>
      <c r="J509" s="20">
        <v>0</v>
      </c>
      <c r="K509" s="52">
        <v>9346</v>
      </c>
      <c r="M509" s="20">
        <v>981537</v>
      </c>
      <c r="N509" s="27">
        <v>-0.99</v>
      </c>
      <c r="O509" s="28">
        <v>-972191</v>
      </c>
    </row>
    <row r="510" spans="1:15" outlineLevel="2">
      <c r="A510" s="15" t="s">
        <v>2390</v>
      </c>
      <c r="B510" s="18" t="s">
        <v>38</v>
      </c>
      <c r="C510" s="19" t="s">
        <v>1124</v>
      </c>
      <c r="D510" s="19" t="s">
        <v>1145</v>
      </c>
      <c r="E510" s="18" t="s">
        <v>1146</v>
      </c>
      <c r="F510" s="20">
        <v>0</v>
      </c>
      <c r="H510" s="20">
        <v>0</v>
      </c>
      <c r="I510" s="20">
        <v>0</v>
      </c>
      <c r="J510" s="20">
        <v>0</v>
      </c>
      <c r="K510" s="20">
        <v>0</v>
      </c>
      <c r="M510" s="20">
        <v>0</v>
      </c>
      <c r="N510" s="27" t="s">
        <v>2729</v>
      </c>
      <c r="O510" s="28">
        <v>0</v>
      </c>
    </row>
    <row r="511" spans="1:15" outlineLevel="2">
      <c r="A511" s="15" t="s">
        <v>2391</v>
      </c>
      <c r="B511" s="18" t="s">
        <v>38</v>
      </c>
      <c r="C511" s="19" t="s">
        <v>1124</v>
      </c>
      <c r="D511" s="19" t="s">
        <v>1147</v>
      </c>
      <c r="E511" s="18" t="s">
        <v>1148</v>
      </c>
      <c r="F511" s="20">
        <v>0</v>
      </c>
      <c r="H511" s="20">
        <v>0</v>
      </c>
      <c r="I511" s="20">
        <v>0</v>
      </c>
      <c r="J511" s="20">
        <v>0</v>
      </c>
      <c r="K511" s="20">
        <v>0</v>
      </c>
      <c r="M511" s="20">
        <v>43718</v>
      </c>
      <c r="N511" s="27">
        <v>-1</v>
      </c>
      <c r="O511" s="28">
        <v>-43718</v>
      </c>
    </row>
    <row r="512" spans="1:15" outlineLevel="2">
      <c r="A512" s="15" t="s">
        <v>2392</v>
      </c>
      <c r="B512" s="18" t="s">
        <v>38</v>
      </c>
      <c r="C512" s="19" t="s">
        <v>1124</v>
      </c>
      <c r="D512" s="19" t="s">
        <v>1149</v>
      </c>
      <c r="E512" s="18" t="s">
        <v>1150</v>
      </c>
      <c r="F512" s="52">
        <v>-39853</v>
      </c>
      <c r="H512" s="20">
        <v>0</v>
      </c>
      <c r="I512" s="52">
        <v>-39853</v>
      </c>
      <c r="J512" s="20">
        <v>0</v>
      </c>
      <c r="K512" s="52">
        <v>-39853</v>
      </c>
      <c r="M512" s="20">
        <v>-454670</v>
      </c>
      <c r="N512" s="27">
        <v>-0.91200000000000003</v>
      </c>
      <c r="O512" s="28">
        <v>414817</v>
      </c>
    </row>
    <row r="513" spans="1:15" outlineLevel="2">
      <c r="A513" s="15" t="s">
        <v>2393</v>
      </c>
      <c r="B513" s="18" t="s">
        <v>38</v>
      </c>
      <c r="C513" s="19" t="s">
        <v>1124</v>
      </c>
      <c r="D513" s="19" t="s">
        <v>1151</v>
      </c>
      <c r="E513" s="18" t="s">
        <v>1152</v>
      </c>
      <c r="F513" s="20">
        <v>0</v>
      </c>
      <c r="H513" s="20">
        <v>0</v>
      </c>
      <c r="I513" s="20">
        <v>0</v>
      </c>
      <c r="J513" s="20">
        <v>0</v>
      </c>
      <c r="K513" s="20">
        <v>0</v>
      </c>
      <c r="M513" s="20">
        <v>0</v>
      </c>
      <c r="N513" s="27" t="s">
        <v>2729</v>
      </c>
      <c r="O513" s="28">
        <v>0</v>
      </c>
    </row>
    <row r="514" spans="1:15" outlineLevel="2">
      <c r="A514" s="15" t="s">
        <v>2394</v>
      </c>
      <c r="B514" s="18" t="s">
        <v>38</v>
      </c>
      <c r="C514" s="19" t="s">
        <v>1124</v>
      </c>
      <c r="D514" s="19" t="s">
        <v>1153</v>
      </c>
      <c r="E514" s="18" t="s">
        <v>1154</v>
      </c>
      <c r="F514" s="20">
        <v>0</v>
      </c>
      <c r="H514" s="20">
        <v>0</v>
      </c>
      <c r="I514" s="20">
        <v>0</v>
      </c>
      <c r="J514" s="20">
        <v>0</v>
      </c>
      <c r="K514" s="20">
        <v>0</v>
      </c>
      <c r="M514" s="20">
        <v>0</v>
      </c>
      <c r="N514" s="27" t="s">
        <v>2729</v>
      </c>
      <c r="O514" s="28">
        <v>0</v>
      </c>
    </row>
    <row r="515" spans="1:15" outlineLevel="2">
      <c r="A515" s="15" t="s">
        <v>2395</v>
      </c>
      <c r="B515" s="18" t="s">
        <v>38</v>
      </c>
      <c r="C515" s="19" t="s">
        <v>1124</v>
      </c>
      <c r="D515" s="19" t="s">
        <v>1155</v>
      </c>
      <c r="E515" s="18" t="s">
        <v>1156</v>
      </c>
      <c r="F515" s="20">
        <v>0</v>
      </c>
      <c r="H515" s="20">
        <v>0</v>
      </c>
      <c r="I515" s="20">
        <v>0</v>
      </c>
      <c r="J515" s="20">
        <v>0</v>
      </c>
      <c r="K515" s="20">
        <v>0</v>
      </c>
      <c r="M515" s="20">
        <v>0</v>
      </c>
      <c r="N515" s="27" t="s">
        <v>2729</v>
      </c>
      <c r="O515" s="28">
        <v>0</v>
      </c>
    </row>
    <row r="516" spans="1:15" outlineLevel="2">
      <c r="A516" s="15" t="s">
        <v>2396</v>
      </c>
      <c r="B516" s="18" t="s">
        <v>38</v>
      </c>
      <c r="C516" s="19" t="s">
        <v>1124</v>
      </c>
      <c r="D516" s="19" t="s">
        <v>1157</v>
      </c>
      <c r="E516" s="18" t="s">
        <v>1158</v>
      </c>
      <c r="F516" s="20">
        <v>0</v>
      </c>
      <c r="H516" s="20">
        <v>0</v>
      </c>
      <c r="I516" s="20">
        <v>0</v>
      </c>
      <c r="J516" s="20">
        <v>0</v>
      </c>
      <c r="K516" s="20">
        <v>0</v>
      </c>
      <c r="M516" s="20">
        <v>-20858</v>
      </c>
      <c r="N516" s="27">
        <v>-1</v>
      </c>
      <c r="O516" s="28">
        <v>20858</v>
      </c>
    </row>
    <row r="517" spans="1:15" outlineLevel="2">
      <c r="A517" s="15" t="s">
        <v>2397</v>
      </c>
      <c r="B517" s="18" t="s">
        <v>38</v>
      </c>
      <c r="C517" s="19" t="s">
        <v>1124</v>
      </c>
      <c r="D517" s="19" t="s">
        <v>1159</v>
      </c>
      <c r="E517" s="18" t="s">
        <v>1160</v>
      </c>
      <c r="F517" s="52">
        <v>414</v>
      </c>
      <c r="H517" s="20">
        <v>0</v>
      </c>
      <c r="I517" s="52">
        <v>414</v>
      </c>
      <c r="J517" s="20">
        <v>0</v>
      </c>
      <c r="K517" s="52">
        <v>414</v>
      </c>
      <c r="M517" s="20">
        <v>-26743</v>
      </c>
      <c r="N517" s="27">
        <v>-1.0149999999999999</v>
      </c>
      <c r="O517" s="28">
        <v>27157</v>
      </c>
    </row>
    <row r="518" spans="1:15" outlineLevel="2">
      <c r="A518" s="15" t="s">
        <v>2398</v>
      </c>
      <c r="B518" s="18" t="s">
        <v>38</v>
      </c>
      <c r="C518" s="19" t="s">
        <v>1124</v>
      </c>
      <c r="D518" s="19" t="s">
        <v>1161</v>
      </c>
      <c r="E518" s="18" t="s">
        <v>1162</v>
      </c>
      <c r="F518" s="52">
        <v>772</v>
      </c>
      <c r="H518" s="20">
        <v>0</v>
      </c>
      <c r="I518" s="52">
        <v>772</v>
      </c>
      <c r="J518" s="20">
        <v>0</v>
      </c>
      <c r="K518" s="52">
        <v>772</v>
      </c>
      <c r="M518" s="20">
        <v>275812</v>
      </c>
      <c r="N518" s="27">
        <v>-0.997</v>
      </c>
      <c r="O518" s="28">
        <v>-275040</v>
      </c>
    </row>
    <row r="519" spans="1:15" outlineLevel="2">
      <c r="A519" s="15" t="s">
        <v>2399</v>
      </c>
      <c r="B519" s="18" t="s">
        <v>38</v>
      </c>
      <c r="C519" s="19" t="s">
        <v>1124</v>
      </c>
      <c r="D519" s="19" t="s">
        <v>1163</v>
      </c>
      <c r="E519" s="18" t="s">
        <v>1164</v>
      </c>
      <c r="F519" s="20">
        <v>0</v>
      </c>
      <c r="H519" s="20">
        <v>0</v>
      </c>
      <c r="I519" s="20">
        <v>0</v>
      </c>
      <c r="J519" s="20">
        <v>0</v>
      </c>
      <c r="K519" s="20">
        <v>0</v>
      </c>
      <c r="M519" s="20">
        <v>0</v>
      </c>
      <c r="N519" s="27" t="s">
        <v>2729</v>
      </c>
      <c r="O519" s="28">
        <v>0</v>
      </c>
    </row>
    <row r="520" spans="1:15" outlineLevel="2">
      <c r="A520" s="15" t="s">
        <v>2400</v>
      </c>
      <c r="B520" s="18" t="s">
        <v>38</v>
      </c>
      <c r="C520" s="19" t="s">
        <v>1124</v>
      </c>
      <c r="D520" s="19" t="s">
        <v>1165</v>
      </c>
      <c r="E520" s="18" t="s">
        <v>1166</v>
      </c>
      <c r="F520" s="20">
        <v>0</v>
      </c>
      <c r="H520" s="20">
        <v>0</v>
      </c>
      <c r="I520" s="20">
        <v>0</v>
      </c>
      <c r="J520" s="20">
        <v>0</v>
      </c>
      <c r="K520" s="20">
        <v>0</v>
      </c>
      <c r="M520" s="20">
        <v>8052</v>
      </c>
      <c r="N520" s="27">
        <v>-1</v>
      </c>
      <c r="O520" s="28">
        <v>-8052</v>
      </c>
    </row>
    <row r="521" spans="1:15" outlineLevel="2">
      <c r="A521" s="15" t="s">
        <v>2401</v>
      </c>
      <c r="B521" s="18" t="s">
        <v>38</v>
      </c>
      <c r="C521" s="19" t="s">
        <v>1124</v>
      </c>
      <c r="D521" s="19" t="s">
        <v>1167</v>
      </c>
      <c r="E521" s="18" t="s">
        <v>1168</v>
      </c>
      <c r="F521" s="52">
        <v>-5675</v>
      </c>
      <c r="H521" s="20">
        <v>0</v>
      </c>
      <c r="I521" s="52">
        <v>-5675</v>
      </c>
      <c r="J521" s="20">
        <v>0</v>
      </c>
      <c r="K521" s="52">
        <v>-5675</v>
      </c>
      <c r="M521" s="20">
        <v>-134506</v>
      </c>
      <c r="N521" s="27">
        <v>-0.95799999999999996</v>
      </c>
      <c r="O521" s="28">
        <v>128831</v>
      </c>
    </row>
    <row r="522" spans="1:15" outlineLevel="2">
      <c r="A522" s="15" t="s">
        <v>2402</v>
      </c>
      <c r="B522" s="18" t="s">
        <v>38</v>
      </c>
      <c r="C522" s="19" t="s">
        <v>1124</v>
      </c>
      <c r="D522" s="19" t="s">
        <v>1169</v>
      </c>
      <c r="E522" s="18" t="s">
        <v>1170</v>
      </c>
      <c r="F522" s="20">
        <v>0</v>
      </c>
      <c r="H522" s="20">
        <v>0</v>
      </c>
      <c r="I522" s="20">
        <v>0</v>
      </c>
      <c r="J522" s="20">
        <v>0</v>
      </c>
      <c r="K522" s="20">
        <v>0</v>
      </c>
      <c r="M522" s="20">
        <v>0</v>
      </c>
      <c r="N522" s="27" t="s">
        <v>2729</v>
      </c>
      <c r="O522" s="28">
        <v>0</v>
      </c>
    </row>
    <row r="523" spans="1:15" outlineLevel="2">
      <c r="A523" s="15" t="s">
        <v>2403</v>
      </c>
      <c r="B523" s="18" t="s">
        <v>38</v>
      </c>
      <c r="C523" s="19" t="s">
        <v>1124</v>
      </c>
      <c r="D523" s="19" t="s">
        <v>1171</v>
      </c>
      <c r="E523" s="18" t="s">
        <v>1172</v>
      </c>
      <c r="F523" s="20">
        <v>0</v>
      </c>
      <c r="H523" s="20">
        <v>0</v>
      </c>
      <c r="I523" s="20">
        <v>0</v>
      </c>
      <c r="J523" s="20">
        <v>0</v>
      </c>
      <c r="K523" s="20">
        <v>0</v>
      </c>
      <c r="M523" s="20">
        <v>0</v>
      </c>
      <c r="N523" s="27" t="s">
        <v>2729</v>
      </c>
      <c r="O523" s="28">
        <v>0</v>
      </c>
    </row>
    <row r="524" spans="1:15" outlineLevel="2">
      <c r="A524" s="15" t="s">
        <v>2404</v>
      </c>
      <c r="B524" s="18" t="s">
        <v>38</v>
      </c>
      <c r="C524" s="19" t="s">
        <v>1124</v>
      </c>
      <c r="D524" s="19" t="s">
        <v>1173</v>
      </c>
      <c r="E524" s="18" t="s">
        <v>1174</v>
      </c>
      <c r="F524" s="20">
        <v>0</v>
      </c>
      <c r="H524" s="20">
        <v>0</v>
      </c>
      <c r="I524" s="20">
        <v>0</v>
      </c>
      <c r="J524" s="20">
        <v>0</v>
      </c>
      <c r="K524" s="20">
        <v>0</v>
      </c>
      <c r="M524" s="20">
        <v>0</v>
      </c>
      <c r="N524" s="27" t="s">
        <v>2729</v>
      </c>
      <c r="O524" s="28">
        <v>0</v>
      </c>
    </row>
    <row r="525" spans="1:15" outlineLevel="2">
      <c r="A525" s="15" t="s">
        <v>2405</v>
      </c>
      <c r="B525" s="18" t="s">
        <v>38</v>
      </c>
      <c r="C525" s="19" t="s">
        <v>1124</v>
      </c>
      <c r="D525" s="19" t="s">
        <v>1175</v>
      </c>
      <c r="E525" s="18" t="s">
        <v>1176</v>
      </c>
      <c r="F525" s="20">
        <v>0</v>
      </c>
      <c r="H525" s="20">
        <v>0</v>
      </c>
      <c r="I525" s="20">
        <v>0</v>
      </c>
      <c r="J525" s="20">
        <v>0</v>
      </c>
      <c r="K525" s="20">
        <v>0</v>
      </c>
      <c r="M525" s="20">
        <v>-4055</v>
      </c>
      <c r="N525" s="27">
        <v>-1</v>
      </c>
      <c r="O525" s="28">
        <v>4055</v>
      </c>
    </row>
    <row r="526" spans="1:15" outlineLevel="2">
      <c r="A526" s="15" t="s">
        <v>2406</v>
      </c>
      <c r="B526" s="18" t="s">
        <v>38</v>
      </c>
      <c r="C526" s="19" t="s">
        <v>1124</v>
      </c>
      <c r="D526" s="19" t="s">
        <v>1177</v>
      </c>
      <c r="E526" s="18" t="s">
        <v>1178</v>
      </c>
      <c r="F526" s="52">
        <v>539</v>
      </c>
      <c r="H526" s="20">
        <v>0</v>
      </c>
      <c r="I526" s="52">
        <v>539</v>
      </c>
      <c r="J526" s="20">
        <v>0</v>
      </c>
      <c r="K526" s="52">
        <v>539</v>
      </c>
      <c r="M526" s="20">
        <v>-13641</v>
      </c>
      <c r="N526" s="27">
        <v>-1.04</v>
      </c>
      <c r="O526" s="28">
        <v>14180</v>
      </c>
    </row>
    <row r="527" spans="1:15" ht="13.5" outlineLevel="1" thickBot="1">
      <c r="A527" s="15" t="s">
        <v>2407</v>
      </c>
      <c r="C527" s="19" t="s">
        <v>1124</v>
      </c>
      <c r="E527" s="21" t="s">
        <v>1791</v>
      </c>
      <c r="F527" s="42">
        <v>-16878</v>
      </c>
      <c r="G527" s="22"/>
      <c r="H527" s="22">
        <v>0</v>
      </c>
      <c r="I527" s="42">
        <v>-16878</v>
      </c>
      <c r="J527" s="22">
        <v>0</v>
      </c>
      <c r="K527" s="42">
        <v>-16878</v>
      </c>
      <c r="L527" s="22"/>
      <c r="M527" s="22">
        <v>549393</v>
      </c>
      <c r="N527" s="27">
        <v>-1.0309999999999999</v>
      </c>
      <c r="O527" s="28">
        <v>-566271</v>
      </c>
    </row>
    <row r="528" spans="1:15" ht="13.5" outlineLevel="2" thickTop="1">
      <c r="A528" s="15" t="s">
        <v>38</v>
      </c>
      <c r="C528" s="19" t="s">
        <v>1179</v>
      </c>
      <c r="N528" s="27" t="s">
        <v>2729</v>
      </c>
      <c r="O528" s="28" t="s">
        <v>2729</v>
      </c>
    </row>
    <row r="529" spans="1:15" outlineLevel="2">
      <c r="A529" s="15" t="s">
        <v>2408</v>
      </c>
      <c r="B529" s="18" t="s">
        <v>38</v>
      </c>
      <c r="C529" s="19" t="s">
        <v>1179</v>
      </c>
      <c r="D529" s="19" t="s">
        <v>1180</v>
      </c>
      <c r="E529" s="18" t="s">
        <v>1181</v>
      </c>
      <c r="F529" s="52">
        <v>110374</v>
      </c>
      <c r="H529" s="20">
        <v>0</v>
      </c>
      <c r="I529" s="52">
        <v>110374</v>
      </c>
      <c r="J529" s="20">
        <v>0</v>
      </c>
      <c r="K529" s="75">
        <v>110374</v>
      </c>
      <c r="M529" s="20">
        <v>310149</v>
      </c>
      <c r="N529" s="27">
        <v>-0.64400000000000002</v>
      </c>
      <c r="O529" s="28">
        <v>-199775</v>
      </c>
    </row>
    <row r="530" spans="1:15" outlineLevel="2">
      <c r="A530" s="15" t="s">
        <v>2409</v>
      </c>
      <c r="B530" s="18" t="s">
        <v>38</v>
      </c>
      <c r="C530" s="19" t="s">
        <v>1179</v>
      </c>
      <c r="D530" s="19" t="s">
        <v>1182</v>
      </c>
      <c r="E530" s="18" t="s">
        <v>1183</v>
      </c>
      <c r="F530" s="20">
        <v>0</v>
      </c>
      <c r="H530" s="20">
        <v>0</v>
      </c>
      <c r="I530" s="20">
        <v>0</v>
      </c>
      <c r="J530" s="20">
        <v>0</v>
      </c>
      <c r="K530" s="75">
        <v>0</v>
      </c>
      <c r="M530" s="20">
        <v>0</v>
      </c>
      <c r="N530" s="27" t="s">
        <v>2729</v>
      </c>
      <c r="O530" s="28">
        <v>0</v>
      </c>
    </row>
    <row r="531" spans="1:15" outlineLevel="2">
      <c r="A531" s="15" t="s">
        <v>2410</v>
      </c>
      <c r="B531" s="18" t="s">
        <v>38</v>
      </c>
      <c r="C531" s="19" t="s">
        <v>1179</v>
      </c>
      <c r="D531" s="19" t="s">
        <v>1184</v>
      </c>
      <c r="E531" s="18" t="s">
        <v>1185</v>
      </c>
      <c r="F531" s="20">
        <v>0</v>
      </c>
      <c r="H531" s="20">
        <v>0</v>
      </c>
      <c r="I531" s="20">
        <v>0</v>
      </c>
      <c r="J531" s="20">
        <v>0</v>
      </c>
      <c r="K531" s="75">
        <v>0</v>
      </c>
      <c r="M531" s="20">
        <v>-23454</v>
      </c>
      <c r="N531" s="27">
        <v>-1</v>
      </c>
      <c r="O531" s="28">
        <v>23454</v>
      </c>
    </row>
    <row r="532" spans="1:15" outlineLevel="2">
      <c r="A532" s="15" t="s">
        <v>2411</v>
      </c>
      <c r="B532" s="18" t="s">
        <v>38</v>
      </c>
      <c r="C532" s="19" t="s">
        <v>1179</v>
      </c>
      <c r="D532" s="19" t="s">
        <v>1186</v>
      </c>
      <c r="E532" s="18" t="s">
        <v>1187</v>
      </c>
      <c r="F532" s="52">
        <v>-186598</v>
      </c>
      <c r="H532" s="20">
        <v>0</v>
      </c>
      <c r="I532" s="52">
        <v>-186598</v>
      </c>
      <c r="J532" s="20">
        <v>0</v>
      </c>
      <c r="K532" s="75">
        <v>-186598</v>
      </c>
      <c r="M532" s="20">
        <v>-183138</v>
      </c>
      <c r="N532" s="27">
        <v>1.9E-2</v>
      </c>
      <c r="O532" s="28">
        <v>-3460</v>
      </c>
    </row>
    <row r="533" spans="1:15" outlineLevel="2">
      <c r="A533" s="15" t="s">
        <v>2412</v>
      </c>
      <c r="B533" s="18" t="s">
        <v>38</v>
      </c>
      <c r="C533" s="19" t="s">
        <v>1179</v>
      </c>
      <c r="D533" s="19" t="s">
        <v>1188</v>
      </c>
      <c r="E533" s="18" t="s">
        <v>1189</v>
      </c>
      <c r="F533" s="20">
        <v>0</v>
      </c>
      <c r="H533" s="20">
        <v>0</v>
      </c>
      <c r="I533" s="20">
        <v>0</v>
      </c>
      <c r="J533" s="20">
        <v>0</v>
      </c>
      <c r="K533" s="75">
        <v>0</v>
      </c>
      <c r="M533" s="20">
        <v>0</v>
      </c>
      <c r="N533" s="27" t="s">
        <v>2729</v>
      </c>
      <c r="O533" s="28">
        <v>0</v>
      </c>
    </row>
    <row r="534" spans="1:15" outlineLevel="2">
      <c r="A534" s="15" t="s">
        <v>2413</v>
      </c>
      <c r="B534" s="18" t="s">
        <v>38</v>
      </c>
      <c r="C534" s="19" t="s">
        <v>1179</v>
      </c>
      <c r="D534" s="19" t="s">
        <v>1190</v>
      </c>
      <c r="E534" s="18" t="s">
        <v>1191</v>
      </c>
      <c r="F534" s="52">
        <v>-541</v>
      </c>
      <c r="H534" s="20">
        <v>0</v>
      </c>
      <c r="I534" s="52">
        <v>-541</v>
      </c>
      <c r="J534" s="20">
        <v>0</v>
      </c>
      <c r="K534" s="75">
        <v>-541</v>
      </c>
      <c r="M534" s="20">
        <v>0</v>
      </c>
      <c r="N534" s="27" t="s">
        <v>2729</v>
      </c>
      <c r="O534" s="28">
        <v>-541</v>
      </c>
    </row>
    <row r="535" spans="1:15" outlineLevel="2">
      <c r="A535" s="15" t="s">
        <v>2414</v>
      </c>
      <c r="B535" s="18" t="s">
        <v>38</v>
      </c>
      <c r="C535" s="19" t="s">
        <v>1179</v>
      </c>
      <c r="D535" s="19" t="s">
        <v>1192</v>
      </c>
      <c r="E535" s="18" t="s">
        <v>1193</v>
      </c>
      <c r="F535" s="20">
        <v>0</v>
      </c>
      <c r="H535" s="20">
        <v>0</v>
      </c>
      <c r="I535" s="20">
        <v>0</v>
      </c>
      <c r="J535" s="20">
        <v>0</v>
      </c>
      <c r="K535" s="75">
        <v>0</v>
      </c>
      <c r="M535" s="20">
        <v>0</v>
      </c>
      <c r="N535" s="27" t="s">
        <v>2729</v>
      </c>
      <c r="O535" s="28">
        <v>0</v>
      </c>
    </row>
    <row r="536" spans="1:15" outlineLevel="2">
      <c r="A536" s="15" t="s">
        <v>2415</v>
      </c>
      <c r="B536" s="18" t="s">
        <v>38</v>
      </c>
      <c r="C536" s="19" t="s">
        <v>1179</v>
      </c>
      <c r="D536" s="19" t="s">
        <v>1194</v>
      </c>
      <c r="E536" s="18" t="s">
        <v>1195</v>
      </c>
      <c r="F536" s="20">
        <v>0</v>
      </c>
      <c r="H536" s="20">
        <v>0</v>
      </c>
      <c r="I536" s="20">
        <v>0</v>
      </c>
      <c r="J536" s="20">
        <v>0</v>
      </c>
      <c r="K536" s="75">
        <v>0</v>
      </c>
      <c r="M536" s="20">
        <v>-15063</v>
      </c>
      <c r="N536" s="27">
        <v>-1</v>
      </c>
      <c r="O536" s="28">
        <v>15063</v>
      </c>
    </row>
    <row r="537" spans="1:15" outlineLevel="2">
      <c r="A537" s="15" t="s">
        <v>2416</v>
      </c>
      <c r="B537" s="18" t="s">
        <v>38</v>
      </c>
      <c r="C537" s="19" t="s">
        <v>1179</v>
      </c>
      <c r="D537" s="19" t="s">
        <v>1196</v>
      </c>
      <c r="E537" s="18" t="s">
        <v>1197</v>
      </c>
      <c r="F537" s="52">
        <v>-5998</v>
      </c>
      <c r="H537" s="20">
        <v>0</v>
      </c>
      <c r="I537" s="52">
        <v>-5998</v>
      </c>
      <c r="J537" s="20">
        <v>0</v>
      </c>
      <c r="K537" s="75">
        <v>-5998</v>
      </c>
      <c r="M537" s="20">
        <v>12639</v>
      </c>
      <c r="N537" s="27">
        <v>-1.4750000000000001</v>
      </c>
      <c r="O537" s="28">
        <v>-18637</v>
      </c>
    </row>
    <row r="538" spans="1:15" outlineLevel="2">
      <c r="A538" s="15" t="s">
        <v>2417</v>
      </c>
      <c r="B538" s="18" t="s">
        <v>38</v>
      </c>
      <c r="C538" s="19" t="s">
        <v>1179</v>
      </c>
      <c r="D538" s="19" t="s">
        <v>1198</v>
      </c>
      <c r="E538" s="18" t="s">
        <v>1199</v>
      </c>
      <c r="F538" s="52">
        <v>97046</v>
      </c>
      <c r="H538" s="20">
        <v>0</v>
      </c>
      <c r="I538" s="52">
        <v>97046</v>
      </c>
      <c r="J538" s="20">
        <v>0</v>
      </c>
      <c r="K538" s="51">
        <v>97046</v>
      </c>
      <c r="M538" s="20">
        <v>43273</v>
      </c>
      <c r="N538" s="27">
        <v>1.2430000000000001</v>
      </c>
      <c r="O538" s="28">
        <v>53773</v>
      </c>
    </row>
    <row r="539" spans="1:15" outlineLevel="2">
      <c r="A539" s="15" t="s">
        <v>2418</v>
      </c>
      <c r="B539" s="18" t="s">
        <v>38</v>
      </c>
      <c r="C539" s="19" t="s">
        <v>1179</v>
      </c>
      <c r="D539" s="19" t="s">
        <v>1200</v>
      </c>
      <c r="E539" s="18" t="s">
        <v>1201</v>
      </c>
      <c r="F539" s="20">
        <v>0</v>
      </c>
      <c r="H539" s="20">
        <v>0</v>
      </c>
      <c r="I539" s="20">
        <v>0</v>
      </c>
      <c r="J539" s="20">
        <v>0</v>
      </c>
      <c r="K539" s="51">
        <v>0</v>
      </c>
      <c r="M539" s="20">
        <v>0</v>
      </c>
      <c r="N539" s="27" t="s">
        <v>2729</v>
      </c>
      <c r="O539" s="28">
        <v>0</v>
      </c>
    </row>
    <row r="540" spans="1:15" outlineLevel="2">
      <c r="A540" s="15" t="s">
        <v>2419</v>
      </c>
      <c r="B540" s="18" t="s">
        <v>38</v>
      </c>
      <c r="C540" s="19" t="s">
        <v>1179</v>
      </c>
      <c r="D540" s="19" t="s">
        <v>1202</v>
      </c>
      <c r="E540" s="18" t="s">
        <v>1203</v>
      </c>
      <c r="F540" s="20">
        <v>0</v>
      </c>
      <c r="H540" s="20">
        <v>0</v>
      </c>
      <c r="I540" s="20">
        <v>0</v>
      </c>
      <c r="J540" s="20">
        <v>0</v>
      </c>
      <c r="K540" s="51">
        <v>0</v>
      </c>
      <c r="M540" s="20">
        <v>1157</v>
      </c>
      <c r="N540" s="27">
        <v>-1</v>
      </c>
      <c r="O540" s="28">
        <v>-1157</v>
      </c>
    </row>
    <row r="541" spans="1:15" outlineLevel="2">
      <c r="A541" s="15" t="s">
        <v>2420</v>
      </c>
      <c r="B541" s="18" t="s">
        <v>38</v>
      </c>
      <c r="C541" s="19" t="s">
        <v>1179</v>
      </c>
      <c r="D541" s="19" t="s">
        <v>1204</v>
      </c>
      <c r="E541" s="18" t="s">
        <v>1205</v>
      </c>
      <c r="F541" s="52">
        <v>-395406</v>
      </c>
      <c r="H541" s="20">
        <v>0</v>
      </c>
      <c r="I541" s="52">
        <v>-395406</v>
      </c>
      <c r="J541" s="20">
        <v>0</v>
      </c>
      <c r="K541" s="51">
        <v>-395406</v>
      </c>
      <c r="M541" s="20">
        <v>-26610</v>
      </c>
      <c r="N541" s="27">
        <v>13.859</v>
      </c>
      <c r="O541" s="28">
        <v>-368796</v>
      </c>
    </row>
    <row r="542" spans="1:15" outlineLevel="2">
      <c r="A542" s="15" t="s">
        <v>2421</v>
      </c>
      <c r="B542" s="18" t="s">
        <v>38</v>
      </c>
      <c r="C542" s="19" t="s">
        <v>1179</v>
      </c>
      <c r="D542" s="19" t="s">
        <v>1206</v>
      </c>
      <c r="E542" s="18" t="s">
        <v>1207</v>
      </c>
      <c r="F542" s="20">
        <v>0</v>
      </c>
      <c r="H542" s="20">
        <v>0</v>
      </c>
      <c r="I542" s="20">
        <v>0</v>
      </c>
      <c r="J542" s="20">
        <v>0</v>
      </c>
      <c r="K542" s="51">
        <v>0</v>
      </c>
      <c r="M542" s="20">
        <v>0</v>
      </c>
      <c r="N542" s="27" t="s">
        <v>2729</v>
      </c>
      <c r="O542" s="28">
        <v>0</v>
      </c>
    </row>
    <row r="543" spans="1:15" outlineLevel="2">
      <c r="A543" s="15" t="s">
        <v>2422</v>
      </c>
      <c r="B543" s="18" t="s">
        <v>38</v>
      </c>
      <c r="C543" s="19" t="s">
        <v>1179</v>
      </c>
      <c r="D543" s="19" t="s">
        <v>1208</v>
      </c>
      <c r="E543" s="18" t="s">
        <v>1209</v>
      </c>
      <c r="F543" s="20">
        <v>0</v>
      </c>
      <c r="H543" s="20">
        <v>0</v>
      </c>
      <c r="I543" s="20">
        <v>0</v>
      </c>
      <c r="J543" s="20">
        <v>0</v>
      </c>
      <c r="K543" s="51">
        <v>0</v>
      </c>
      <c r="M543" s="20">
        <v>0</v>
      </c>
      <c r="N543" s="27" t="s">
        <v>2729</v>
      </c>
      <c r="O543" s="28">
        <v>0</v>
      </c>
    </row>
    <row r="544" spans="1:15" outlineLevel="2">
      <c r="A544" s="15" t="s">
        <v>2423</v>
      </c>
      <c r="B544" s="18" t="s">
        <v>38</v>
      </c>
      <c r="C544" s="19" t="s">
        <v>1179</v>
      </c>
      <c r="D544" s="19" t="s">
        <v>1210</v>
      </c>
      <c r="E544" s="18" t="s">
        <v>1211</v>
      </c>
      <c r="F544" s="20">
        <v>0</v>
      </c>
      <c r="H544" s="20">
        <v>0</v>
      </c>
      <c r="I544" s="20">
        <v>0</v>
      </c>
      <c r="J544" s="20">
        <v>0</v>
      </c>
      <c r="K544" s="51">
        <v>0</v>
      </c>
      <c r="M544" s="20">
        <v>0</v>
      </c>
      <c r="N544" s="27" t="s">
        <v>2729</v>
      </c>
      <c r="O544" s="28">
        <v>0</v>
      </c>
    </row>
    <row r="545" spans="1:15" outlineLevel="2">
      <c r="A545" s="15" t="s">
        <v>2424</v>
      </c>
      <c r="B545" s="18" t="s">
        <v>38</v>
      </c>
      <c r="C545" s="19" t="s">
        <v>1179</v>
      </c>
      <c r="D545" s="19" t="s">
        <v>1212</v>
      </c>
      <c r="E545" s="18" t="s">
        <v>1213</v>
      </c>
      <c r="F545" s="20">
        <v>0</v>
      </c>
      <c r="H545" s="20">
        <v>0</v>
      </c>
      <c r="I545" s="20">
        <v>0</v>
      </c>
      <c r="J545" s="20">
        <v>0</v>
      </c>
      <c r="K545" s="51">
        <v>0</v>
      </c>
      <c r="M545" s="20">
        <v>1063</v>
      </c>
      <c r="N545" s="27">
        <v>-1</v>
      </c>
      <c r="O545" s="28">
        <v>-1063</v>
      </c>
    </row>
    <row r="546" spans="1:15" outlineLevel="2">
      <c r="A546" s="15" t="s">
        <v>2425</v>
      </c>
      <c r="B546" s="18" t="s">
        <v>38</v>
      </c>
      <c r="C546" s="19" t="s">
        <v>1179</v>
      </c>
      <c r="D546" s="19" t="s">
        <v>1214</v>
      </c>
      <c r="E546" s="18" t="s">
        <v>1215</v>
      </c>
      <c r="F546" s="52">
        <v>6955</v>
      </c>
      <c r="H546" s="20">
        <v>0</v>
      </c>
      <c r="I546" s="52">
        <v>6955</v>
      </c>
      <c r="J546" s="20">
        <v>0</v>
      </c>
      <c r="K546" s="51">
        <v>6955</v>
      </c>
      <c r="M546" s="20">
        <v>-2876</v>
      </c>
      <c r="N546" s="27">
        <v>-3.4180000000000001</v>
      </c>
      <c r="O546" s="28">
        <v>9831</v>
      </c>
    </row>
    <row r="547" spans="1:15" outlineLevel="2">
      <c r="A547" s="15" t="s">
        <v>2426</v>
      </c>
      <c r="B547" s="18" t="s">
        <v>38</v>
      </c>
      <c r="C547" s="19" t="s">
        <v>1179</v>
      </c>
      <c r="D547" s="19" t="s">
        <v>1216</v>
      </c>
      <c r="E547" s="18" t="s">
        <v>1217</v>
      </c>
      <c r="F547" s="52">
        <v>7388</v>
      </c>
      <c r="H547" s="20">
        <v>0</v>
      </c>
      <c r="I547" s="52">
        <v>7388</v>
      </c>
      <c r="J547" s="20">
        <v>0</v>
      </c>
      <c r="K547" s="81">
        <v>7388</v>
      </c>
      <c r="M547" s="20">
        <v>4182</v>
      </c>
      <c r="N547" s="27">
        <v>0.76700000000000002</v>
      </c>
      <c r="O547" s="28">
        <v>3206</v>
      </c>
    </row>
    <row r="548" spans="1:15" outlineLevel="2">
      <c r="A548" s="15" t="s">
        <v>2427</v>
      </c>
      <c r="B548" s="18" t="s">
        <v>38</v>
      </c>
      <c r="C548" s="19" t="s">
        <v>1179</v>
      </c>
      <c r="D548" s="19" t="s">
        <v>1218</v>
      </c>
      <c r="E548" s="18" t="s">
        <v>1219</v>
      </c>
      <c r="F548" s="20">
        <v>0</v>
      </c>
      <c r="H548" s="20">
        <v>0</v>
      </c>
      <c r="I548" s="20">
        <v>0</v>
      </c>
      <c r="J548" s="20">
        <v>0</v>
      </c>
      <c r="K548" s="81">
        <v>0</v>
      </c>
      <c r="M548" s="20">
        <v>0</v>
      </c>
      <c r="N548" s="27" t="s">
        <v>2729</v>
      </c>
      <c r="O548" s="28">
        <v>0</v>
      </c>
    </row>
    <row r="549" spans="1:15" outlineLevel="2">
      <c r="A549" s="15" t="s">
        <v>2428</v>
      </c>
      <c r="B549" s="18" t="s">
        <v>38</v>
      </c>
      <c r="C549" s="19" t="s">
        <v>1179</v>
      </c>
      <c r="D549" s="19" t="s">
        <v>1220</v>
      </c>
      <c r="E549" s="18" t="s">
        <v>1221</v>
      </c>
      <c r="F549" s="20">
        <v>0</v>
      </c>
      <c r="H549" s="20">
        <v>0</v>
      </c>
      <c r="I549" s="20">
        <v>0</v>
      </c>
      <c r="J549" s="20">
        <v>0</v>
      </c>
      <c r="K549" s="81">
        <v>0</v>
      </c>
      <c r="M549" s="20">
        <v>45</v>
      </c>
      <c r="N549" s="27">
        <v>-1</v>
      </c>
      <c r="O549" s="28">
        <v>-45</v>
      </c>
    </row>
    <row r="550" spans="1:15" outlineLevel="2">
      <c r="A550" s="15" t="s">
        <v>2429</v>
      </c>
      <c r="B550" s="18" t="s">
        <v>38</v>
      </c>
      <c r="C550" s="19" t="s">
        <v>1179</v>
      </c>
      <c r="D550" s="19" t="s">
        <v>1222</v>
      </c>
      <c r="E550" s="18" t="s">
        <v>1223</v>
      </c>
      <c r="F550" s="52">
        <v>-110376</v>
      </c>
      <c r="H550" s="20">
        <v>0</v>
      </c>
      <c r="I550" s="52">
        <v>-110376</v>
      </c>
      <c r="J550" s="20">
        <v>0</v>
      </c>
      <c r="K550" s="81">
        <v>-110376</v>
      </c>
      <c r="M550" s="20">
        <v>-1801</v>
      </c>
      <c r="N550" s="27">
        <v>60.286000000000001</v>
      </c>
      <c r="O550" s="28">
        <v>-108575</v>
      </c>
    </row>
    <row r="551" spans="1:15" outlineLevel="2">
      <c r="A551" s="15" t="s">
        <v>2430</v>
      </c>
      <c r="B551" s="18" t="s">
        <v>38</v>
      </c>
      <c r="C551" s="19" t="s">
        <v>1179</v>
      </c>
      <c r="D551" s="19" t="s">
        <v>1224</v>
      </c>
      <c r="E551" s="18" t="s">
        <v>1225</v>
      </c>
      <c r="F551" s="20">
        <v>0</v>
      </c>
      <c r="H551" s="20">
        <v>0</v>
      </c>
      <c r="I551" s="20">
        <v>0</v>
      </c>
      <c r="J551" s="20">
        <v>0</v>
      </c>
      <c r="K551" s="81">
        <v>0</v>
      </c>
      <c r="M551" s="20">
        <v>0</v>
      </c>
      <c r="N551" s="27" t="s">
        <v>2729</v>
      </c>
      <c r="O551" s="28">
        <v>0</v>
      </c>
    </row>
    <row r="552" spans="1:15" outlineLevel="2">
      <c r="A552" s="15" t="s">
        <v>2431</v>
      </c>
      <c r="B552" s="18" t="s">
        <v>38</v>
      </c>
      <c r="C552" s="19" t="s">
        <v>1179</v>
      </c>
      <c r="D552" s="19" t="s">
        <v>1226</v>
      </c>
      <c r="E552" s="18" t="s">
        <v>1227</v>
      </c>
      <c r="F552" s="20">
        <v>0</v>
      </c>
      <c r="H552" s="20">
        <v>0</v>
      </c>
      <c r="I552" s="20">
        <v>0</v>
      </c>
      <c r="J552" s="20">
        <v>0</v>
      </c>
      <c r="K552" s="81">
        <v>0</v>
      </c>
      <c r="M552" s="20">
        <v>0</v>
      </c>
      <c r="N552" s="27" t="s">
        <v>2729</v>
      </c>
      <c r="O552" s="28">
        <v>0</v>
      </c>
    </row>
    <row r="553" spans="1:15" outlineLevel="2">
      <c r="A553" s="15" t="s">
        <v>2432</v>
      </c>
      <c r="B553" s="18" t="s">
        <v>38</v>
      </c>
      <c r="C553" s="19" t="s">
        <v>1179</v>
      </c>
      <c r="D553" s="19" t="s">
        <v>1228</v>
      </c>
      <c r="E553" s="18" t="s">
        <v>1229</v>
      </c>
      <c r="F553" s="20">
        <v>0</v>
      </c>
      <c r="H553" s="20">
        <v>0</v>
      </c>
      <c r="I553" s="20">
        <v>0</v>
      </c>
      <c r="J553" s="20">
        <v>0</v>
      </c>
      <c r="K553" s="81">
        <v>0</v>
      </c>
      <c r="M553" s="20">
        <v>0</v>
      </c>
      <c r="N553" s="27" t="s">
        <v>2729</v>
      </c>
      <c r="O553" s="28">
        <v>0</v>
      </c>
    </row>
    <row r="554" spans="1:15" outlineLevel="2">
      <c r="A554" s="15" t="s">
        <v>2433</v>
      </c>
      <c r="B554" s="18" t="s">
        <v>38</v>
      </c>
      <c r="C554" s="19" t="s">
        <v>1179</v>
      </c>
      <c r="D554" s="19" t="s">
        <v>1230</v>
      </c>
      <c r="E554" s="18" t="s">
        <v>1231</v>
      </c>
      <c r="F554" s="20">
        <v>0</v>
      </c>
      <c r="H554" s="20">
        <v>0</v>
      </c>
      <c r="I554" s="20">
        <v>0</v>
      </c>
      <c r="J554" s="20">
        <v>0</v>
      </c>
      <c r="K554" s="81">
        <v>0</v>
      </c>
      <c r="M554" s="20">
        <v>815</v>
      </c>
      <c r="N554" s="27">
        <v>-1</v>
      </c>
      <c r="O554" s="28">
        <v>-815</v>
      </c>
    </row>
    <row r="555" spans="1:15" outlineLevel="2">
      <c r="A555" s="15" t="s">
        <v>2434</v>
      </c>
      <c r="B555" s="18" t="s">
        <v>38</v>
      </c>
      <c r="C555" s="19" t="s">
        <v>1179</v>
      </c>
      <c r="D555" s="19" t="s">
        <v>1232</v>
      </c>
      <c r="E555" s="18" t="s">
        <v>1233</v>
      </c>
      <c r="F555" s="52">
        <v>10015</v>
      </c>
      <c r="H555" s="20">
        <v>0</v>
      </c>
      <c r="I555" s="52">
        <v>10015</v>
      </c>
      <c r="J555" s="20">
        <v>0</v>
      </c>
      <c r="K555" s="81">
        <v>10015</v>
      </c>
      <c r="M555" s="20">
        <v>-407</v>
      </c>
      <c r="N555" s="27">
        <v>-25.606999999999999</v>
      </c>
      <c r="O555" s="28">
        <v>10422</v>
      </c>
    </row>
    <row r="556" spans="1:15" ht="13.5" outlineLevel="1" thickBot="1">
      <c r="A556" s="15" t="s">
        <v>2435</v>
      </c>
      <c r="C556" s="19" t="s">
        <v>1179</v>
      </c>
      <c r="E556" s="21" t="s">
        <v>1792</v>
      </c>
      <c r="F556" s="42">
        <v>-467141</v>
      </c>
      <c r="G556" s="22"/>
      <c r="H556" s="22">
        <v>0</v>
      </c>
      <c r="I556" s="42">
        <v>-467141</v>
      </c>
      <c r="J556" s="22">
        <v>0</v>
      </c>
      <c r="K556" s="42">
        <v>-467141</v>
      </c>
      <c r="L556" s="22"/>
      <c r="M556" s="22">
        <v>119974</v>
      </c>
      <c r="N556" s="27">
        <v>-4.8940000000000001</v>
      </c>
      <c r="O556" s="28">
        <v>-587115</v>
      </c>
    </row>
    <row r="557" spans="1:15" ht="13.5" outlineLevel="2" thickTop="1">
      <c r="A557" s="15" t="s">
        <v>38</v>
      </c>
      <c r="C557" s="19" t="s">
        <v>1234</v>
      </c>
      <c r="N557" s="27" t="s">
        <v>2729</v>
      </c>
      <c r="O557" s="28" t="s">
        <v>2729</v>
      </c>
    </row>
    <row r="558" spans="1:15" outlineLevel="2">
      <c r="A558" s="15" t="s">
        <v>2436</v>
      </c>
      <c r="B558" s="18" t="s">
        <v>38</v>
      </c>
      <c r="C558" s="19" t="s">
        <v>1234</v>
      </c>
      <c r="D558" s="19" t="s">
        <v>1235</v>
      </c>
      <c r="E558" s="18" t="s">
        <v>1236</v>
      </c>
      <c r="F558" s="52">
        <v>3657465</v>
      </c>
      <c r="H558" s="52">
        <v>-3836336</v>
      </c>
      <c r="I558" s="52">
        <v>-178871</v>
      </c>
      <c r="J558" s="20">
        <v>0</v>
      </c>
      <c r="K558" s="75">
        <v>-178871</v>
      </c>
      <c r="M558" s="20">
        <v>-582196</v>
      </c>
      <c r="N558" s="27">
        <v>-0.69299999999999995</v>
      </c>
      <c r="O558" s="28">
        <v>403325</v>
      </c>
    </row>
    <row r="559" spans="1:15" outlineLevel="2">
      <c r="A559" s="15" t="s">
        <v>2437</v>
      </c>
      <c r="B559" s="18" t="s">
        <v>38</v>
      </c>
      <c r="C559" s="19" t="s">
        <v>1234</v>
      </c>
      <c r="D559" s="19" t="s">
        <v>1237</v>
      </c>
      <c r="E559" s="18" t="s">
        <v>1238</v>
      </c>
      <c r="F559" s="20">
        <v>0</v>
      </c>
      <c r="H559" s="20">
        <v>0</v>
      </c>
      <c r="I559" s="20">
        <v>0</v>
      </c>
      <c r="J559" s="20">
        <v>0</v>
      </c>
      <c r="K559" s="75">
        <v>0</v>
      </c>
      <c r="M559" s="20">
        <v>0</v>
      </c>
      <c r="N559" s="27" t="s">
        <v>2729</v>
      </c>
      <c r="O559" s="28">
        <v>0</v>
      </c>
    </row>
    <row r="560" spans="1:15" outlineLevel="2">
      <c r="A560" s="15" t="s">
        <v>2438</v>
      </c>
      <c r="B560" s="18" t="s">
        <v>38</v>
      </c>
      <c r="C560" s="19" t="s">
        <v>1234</v>
      </c>
      <c r="D560" s="19" t="s">
        <v>1239</v>
      </c>
      <c r="E560" s="18" t="s">
        <v>1240</v>
      </c>
      <c r="F560" s="20">
        <v>0</v>
      </c>
      <c r="H560" s="20">
        <v>0</v>
      </c>
      <c r="I560" s="20">
        <v>0</v>
      </c>
      <c r="J560" s="20">
        <v>0</v>
      </c>
      <c r="K560" s="75">
        <v>0</v>
      </c>
      <c r="M560" s="20">
        <v>0</v>
      </c>
      <c r="N560" s="27" t="s">
        <v>2729</v>
      </c>
      <c r="O560" s="28">
        <v>0</v>
      </c>
    </row>
    <row r="561" spans="1:16" outlineLevel="2">
      <c r="A561" s="15" t="s">
        <v>2439</v>
      </c>
      <c r="B561" s="18" t="s">
        <v>38</v>
      </c>
      <c r="C561" s="19" t="s">
        <v>1234</v>
      </c>
      <c r="D561" s="19" t="s">
        <v>1241</v>
      </c>
      <c r="E561" s="18" t="s">
        <v>1242</v>
      </c>
      <c r="F561" s="20">
        <v>0</v>
      </c>
      <c r="H561" s="20">
        <v>0</v>
      </c>
      <c r="I561" s="20">
        <v>0</v>
      </c>
      <c r="J561" s="20">
        <v>0</v>
      </c>
      <c r="K561" s="75">
        <v>0</v>
      </c>
      <c r="M561" s="20">
        <v>0</v>
      </c>
      <c r="N561" s="27" t="s">
        <v>2729</v>
      </c>
      <c r="O561" s="28">
        <v>0</v>
      </c>
    </row>
    <row r="562" spans="1:16" outlineLevel="2">
      <c r="A562" s="15" t="s">
        <v>2440</v>
      </c>
      <c r="B562" s="18" t="s">
        <v>38</v>
      </c>
      <c r="C562" s="19" t="s">
        <v>1234</v>
      </c>
      <c r="D562" s="19" t="s">
        <v>1243</v>
      </c>
      <c r="E562" s="18" t="s">
        <v>1244</v>
      </c>
      <c r="F562" s="20">
        <v>0</v>
      </c>
      <c r="H562" s="20">
        <v>0</v>
      </c>
      <c r="I562" s="20">
        <v>0</v>
      </c>
      <c r="J562" s="20">
        <v>0</v>
      </c>
      <c r="K562" s="75">
        <v>0</v>
      </c>
      <c r="M562" s="20">
        <v>0</v>
      </c>
      <c r="N562" s="27" t="s">
        <v>2729</v>
      </c>
      <c r="O562" s="28">
        <v>0</v>
      </c>
    </row>
    <row r="563" spans="1:16" outlineLevel="2">
      <c r="A563" s="15" t="s">
        <v>2441</v>
      </c>
      <c r="B563" s="18" t="s">
        <v>38</v>
      </c>
      <c r="C563" s="19" t="s">
        <v>1234</v>
      </c>
      <c r="D563" s="19" t="s">
        <v>1245</v>
      </c>
      <c r="E563" s="18" t="s">
        <v>1246</v>
      </c>
      <c r="F563" s="20">
        <v>0</v>
      </c>
      <c r="H563" s="20">
        <v>0</v>
      </c>
      <c r="I563" s="20">
        <v>0</v>
      </c>
      <c r="J563" s="20">
        <v>0</v>
      </c>
      <c r="K563" s="75">
        <v>0</v>
      </c>
      <c r="M563" s="20">
        <v>0</v>
      </c>
      <c r="N563" s="27" t="s">
        <v>2729</v>
      </c>
      <c r="O563" s="28">
        <v>0</v>
      </c>
    </row>
    <row r="564" spans="1:16" outlineLevel="2">
      <c r="A564" s="15" t="s">
        <v>2443</v>
      </c>
      <c r="B564" s="18" t="s">
        <v>38</v>
      </c>
      <c r="C564" s="19" t="s">
        <v>1234</v>
      </c>
      <c r="D564" s="19" t="s">
        <v>1249</v>
      </c>
      <c r="E564" s="18" t="s">
        <v>1250</v>
      </c>
      <c r="F564" s="20">
        <v>0</v>
      </c>
      <c r="H564" s="20">
        <v>0</v>
      </c>
      <c r="I564" s="20">
        <v>0</v>
      </c>
      <c r="J564" s="20">
        <v>0</v>
      </c>
      <c r="K564" s="75">
        <v>0</v>
      </c>
      <c r="M564" s="20">
        <v>0</v>
      </c>
      <c r="N564" s="27" t="s">
        <v>2729</v>
      </c>
      <c r="O564" s="28">
        <v>0</v>
      </c>
    </row>
    <row r="565" spans="1:16" outlineLevel="2">
      <c r="A565" s="15" t="s">
        <v>2822</v>
      </c>
      <c r="B565" s="18" t="s">
        <v>38</v>
      </c>
      <c r="C565" s="19" t="s">
        <v>1234</v>
      </c>
      <c r="D565" s="19" t="s">
        <v>1274</v>
      </c>
      <c r="E565" s="18" t="s">
        <v>1275</v>
      </c>
      <c r="F565" s="20">
        <v>0</v>
      </c>
      <c r="H565" s="20">
        <v>0</v>
      </c>
      <c r="I565" s="20">
        <v>0</v>
      </c>
      <c r="J565" s="20">
        <v>0</v>
      </c>
      <c r="K565" s="75">
        <v>0</v>
      </c>
      <c r="M565" s="20">
        <v>0</v>
      </c>
      <c r="N565" s="27" t="s">
        <v>2729</v>
      </c>
      <c r="O565" s="28">
        <v>0</v>
      </c>
    </row>
    <row r="566" spans="1:16" s="50" customFormat="1" outlineLevel="2">
      <c r="A566" s="44" t="s">
        <v>2444</v>
      </c>
      <c r="B566" s="45" t="s">
        <v>38</v>
      </c>
      <c r="C566" s="45" t="s">
        <v>1234</v>
      </c>
      <c r="D566" s="45" t="s">
        <v>1251</v>
      </c>
      <c r="E566" s="45" t="s">
        <v>1252</v>
      </c>
      <c r="F566" s="46">
        <v>-56250</v>
      </c>
      <c r="G566" s="46"/>
      <c r="H566" s="46">
        <v>0</v>
      </c>
      <c r="I566" s="46">
        <v>-56250</v>
      </c>
      <c r="J566" s="46">
        <v>0</v>
      </c>
      <c r="K566" s="82">
        <v>-56250</v>
      </c>
      <c r="L566" s="46"/>
      <c r="M566" s="46">
        <v>0</v>
      </c>
      <c r="N566" s="47" t="s">
        <v>2729</v>
      </c>
      <c r="O566" s="48">
        <v>-56250</v>
      </c>
      <c r="P566" s="49"/>
    </row>
    <row r="567" spans="1:16" outlineLevel="2">
      <c r="A567" s="15" t="s">
        <v>2446</v>
      </c>
      <c r="B567" s="18" t="s">
        <v>38</v>
      </c>
      <c r="C567" s="19" t="s">
        <v>1234</v>
      </c>
      <c r="D567" s="19" t="s">
        <v>1255</v>
      </c>
      <c r="E567" s="18" t="s">
        <v>1256</v>
      </c>
      <c r="F567" s="20">
        <v>0</v>
      </c>
      <c r="H567" s="20">
        <v>0</v>
      </c>
      <c r="I567" s="20">
        <v>0</v>
      </c>
      <c r="J567" s="20">
        <v>0</v>
      </c>
      <c r="K567" s="75">
        <v>0</v>
      </c>
      <c r="M567" s="20">
        <v>0</v>
      </c>
      <c r="N567" s="27" t="s">
        <v>2729</v>
      </c>
      <c r="O567" s="28">
        <v>0</v>
      </c>
    </row>
    <row r="568" spans="1:16" outlineLevel="2">
      <c r="A568" s="15" t="s">
        <v>2447</v>
      </c>
      <c r="B568" s="18" t="s">
        <v>38</v>
      </c>
      <c r="C568" s="19" t="s">
        <v>1234</v>
      </c>
      <c r="D568" s="19" t="s">
        <v>1257</v>
      </c>
      <c r="E568" s="18" t="s">
        <v>1258</v>
      </c>
      <c r="F568" s="20">
        <v>0</v>
      </c>
      <c r="H568" s="20">
        <v>0</v>
      </c>
      <c r="I568" s="20">
        <v>0</v>
      </c>
      <c r="J568" s="20">
        <v>0</v>
      </c>
      <c r="K568" s="75">
        <v>0</v>
      </c>
      <c r="M568" s="20">
        <v>0</v>
      </c>
      <c r="N568" s="27" t="s">
        <v>2729</v>
      </c>
      <c r="O568" s="28">
        <v>0</v>
      </c>
    </row>
    <row r="569" spans="1:16" outlineLevel="2">
      <c r="A569" s="15" t="s">
        <v>2448</v>
      </c>
      <c r="B569" s="18" t="s">
        <v>38</v>
      </c>
      <c r="C569" s="19" t="s">
        <v>1234</v>
      </c>
      <c r="D569" s="19" t="s">
        <v>1259</v>
      </c>
      <c r="E569" s="18" t="s">
        <v>1260</v>
      </c>
      <c r="F569" s="20">
        <v>0</v>
      </c>
      <c r="H569" s="20">
        <v>0</v>
      </c>
      <c r="I569" s="20">
        <v>0</v>
      </c>
      <c r="J569" s="20">
        <v>0</v>
      </c>
      <c r="K569" s="75">
        <v>0</v>
      </c>
      <c r="M569" s="20">
        <v>0</v>
      </c>
      <c r="N569" s="27" t="s">
        <v>2729</v>
      </c>
      <c r="O569" s="28">
        <v>0</v>
      </c>
    </row>
    <row r="570" spans="1:16" outlineLevel="2">
      <c r="A570" s="15" t="s">
        <v>2449</v>
      </c>
      <c r="B570" s="18" t="s">
        <v>38</v>
      </c>
      <c r="C570" s="19" t="s">
        <v>1234</v>
      </c>
      <c r="D570" s="19" t="s">
        <v>1261</v>
      </c>
      <c r="E570" s="18" t="s">
        <v>1262</v>
      </c>
      <c r="F570" s="20">
        <v>0</v>
      </c>
      <c r="H570" s="20">
        <v>0</v>
      </c>
      <c r="I570" s="20">
        <v>0</v>
      </c>
      <c r="J570" s="20">
        <v>0</v>
      </c>
      <c r="K570" s="75">
        <v>0</v>
      </c>
      <c r="M570" s="20">
        <v>0</v>
      </c>
      <c r="N570" s="27" t="s">
        <v>2729</v>
      </c>
      <c r="O570" s="28">
        <v>0</v>
      </c>
    </row>
    <row r="571" spans="1:16" outlineLevel="2">
      <c r="A571" s="15" t="s">
        <v>2450</v>
      </c>
      <c r="B571" s="18" t="s">
        <v>38</v>
      </c>
      <c r="C571" s="19" t="s">
        <v>1234</v>
      </c>
      <c r="D571" s="19" t="s">
        <v>1263</v>
      </c>
      <c r="E571" s="18" t="s">
        <v>1264</v>
      </c>
      <c r="F571" s="20">
        <v>0</v>
      </c>
      <c r="H571" s="20">
        <v>0</v>
      </c>
      <c r="I571" s="20">
        <v>0</v>
      </c>
      <c r="J571" s="20">
        <v>0</v>
      </c>
      <c r="K571" s="75">
        <v>0</v>
      </c>
      <c r="M571" s="20">
        <v>0</v>
      </c>
      <c r="N571" s="27" t="s">
        <v>2729</v>
      </c>
      <c r="O571" s="28">
        <v>0</v>
      </c>
    </row>
    <row r="572" spans="1:16" outlineLevel="2">
      <c r="A572" s="15" t="s">
        <v>2451</v>
      </c>
      <c r="B572" s="18" t="s">
        <v>38</v>
      </c>
      <c r="C572" s="19" t="s">
        <v>1234</v>
      </c>
      <c r="D572" s="19" t="s">
        <v>1265</v>
      </c>
      <c r="E572" s="18" t="s">
        <v>1266</v>
      </c>
      <c r="F572" s="20">
        <v>0</v>
      </c>
      <c r="H572" s="20">
        <v>0</v>
      </c>
      <c r="I572" s="20">
        <v>0</v>
      </c>
      <c r="J572" s="20">
        <v>0</v>
      </c>
      <c r="K572" s="75">
        <v>0</v>
      </c>
      <c r="M572" s="20">
        <v>0</v>
      </c>
      <c r="N572" s="27" t="s">
        <v>2729</v>
      </c>
      <c r="O572" s="28">
        <v>0</v>
      </c>
    </row>
    <row r="573" spans="1:16" s="50" customFormat="1" outlineLevel="2">
      <c r="A573" s="44" t="s">
        <v>2452</v>
      </c>
      <c r="B573" s="45" t="s">
        <v>38</v>
      </c>
      <c r="C573" s="45" t="s">
        <v>1234</v>
      </c>
      <c r="D573" s="45" t="s">
        <v>1267</v>
      </c>
      <c r="E573" s="45" t="s">
        <v>1268</v>
      </c>
      <c r="F573" s="46">
        <v>-48000</v>
      </c>
      <c r="G573" s="46"/>
      <c r="H573" s="46">
        <v>0</v>
      </c>
      <c r="I573" s="46">
        <v>-48000</v>
      </c>
      <c r="J573" s="46">
        <v>0</v>
      </c>
      <c r="K573" s="82">
        <v>-48000</v>
      </c>
      <c r="L573" s="46"/>
      <c r="M573" s="46">
        <v>0</v>
      </c>
      <c r="N573" s="47" t="s">
        <v>2729</v>
      </c>
      <c r="O573" s="48">
        <v>-48000</v>
      </c>
      <c r="P573" s="49"/>
    </row>
    <row r="574" spans="1:16" ht="13.5" outlineLevel="1" thickBot="1">
      <c r="A574" s="15" t="s">
        <v>2454</v>
      </c>
      <c r="C574" s="19" t="s">
        <v>1234</v>
      </c>
      <c r="E574" s="21" t="s">
        <v>1793</v>
      </c>
      <c r="F574" s="42">
        <v>3553215</v>
      </c>
      <c r="G574" s="22"/>
      <c r="H574" s="42">
        <v>-3836336</v>
      </c>
      <c r="I574" s="42">
        <v>-283121</v>
      </c>
      <c r="J574" s="22">
        <v>0</v>
      </c>
      <c r="K574" s="42">
        <v>-283121</v>
      </c>
      <c r="L574" s="22"/>
      <c r="M574" s="22">
        <v>-582196</v>
      </c>
      <c r="N574" s="27">
        <v>-0.51400000000000001</v>
      </c>
      <c r="O574" s="28">
        <v>299075</v>
      </c>
    </row>
    <row r="575" spans="1:16" ht="13.5" outlineLevel="2" thickTop="1">
      <c r="A575" s="15" t="s">
        <v>38</v>
      </c>
      <c r="C575" s="19" t="s">
        <v>1279</v>
      </c>
      <c r="N575" s="27" t="s">
        <v>2729</v>
      </c>
      <c r="O575" s="28" t="s">
        <v>2729</v>
      </c>
    </row>
    <row r="576" spans="1:16" outlineLevel="2">
      <c r="A576" s="15" t="s">
        <v>2460</v>
      </c>
      <c r="B576" s="18" t="s">
        <v>38</v>
      </c>
      <c r="C576" s="19" t="s">
        <v>1279</v>
      </c>
      <c r="D576" s="19" t="s">
        <v>1280</v>
      </c>
      <c r="E576" s="18" t="s">
        <v>1281</v>
      </c>
      <c r="F576" s="52">
        <v>-1552017</v>
      </c>
      <c r="H576" s="20">
        <v>0</v>
      </c>
      <c r="I576" s="52">
        <v>-1552017</v>
      </c>
      <c r="J576" s="20">
        <v>0</v>
      </c>
      <c r="K576" s="75">
        <v>-1552017</v>
      </c>
      <c r="M576" s="20">
        <v>-1136370</v>
      </c>
      <c r="N576" s="27">
        <v>0.36599999999999999</v>
      </c>
      <c r="O576" s="28">
        <v>-415647</v>
      </c>
    </row>
    <row r="577" spans="1:15" outlineLevel="2">
      <c r="A577" s="15" t="s">
        <v>2461</v>
      </c>
      <c r="B577" s="18" t="s">
        <v>38</v>
      </c>
      <c r="C577" s="19" t="s">
        <v>1279</v>
      </c>
      <c r="D577" s="19" t="s">
        <v>1282</v>
      </c>
      <c r="E577" s="18" t="s">
        <v>1283</v>
      </c>
      <c r="F577" s="20">
        <v>0</v>
      </c>
      <c r="H577" s="20">
        <v>0</v>
      </c>
      <c r="I577" s="20">
        <v>0</v>
      </c>
      <c r="J577" s="20">
        <v>0</v>
      </c>
      <c r="K577" s="32">
        <v>0</v>
      </c>
      <c r="M577" s="20">
        <v>0</v>
      </c>
      <c r="N577" s="27" t="s">
        <v>2729</v>
      </c>
      <c r="O577" s="28">
        <v>0</v>
      </c>
    </row>
    <row r="578" spans="1:15" outlineLevel="2">
      <c r="A578" s="15" t="s">
        <v>2462</v>
      </c>
      <c r="B578" s="18" t="s">
        <v>38</v>
      </c>
      <c r="C578" s="19" t="s">
        <v>1279</v>
      </c>
      <c r="D578" s="19" t="s">
        <v>1284</v>
      </c>
      <c r="E578" s="18" t="s">
        <v>1285</v>
      </c>
      <c r="F578" s="20">
        <v>0</v>
      </c>
      <c r="H578" s="20">
        <v>0</v>
      </c>
      <c r="I578" s="20">
        <v>0</v>
      </c>
      <c r="J578" s="20">
        <v>0</v>
      </c>
      <c r="K578" s="32">
        <v>0</v>
      </c>
      <c r="M578" s="20">
        <v>-152</v>
      </c>
      <c r="N578" s="27">
        <v>-1</v>
      </c>
      <c r="O578" s="28">
        <v>152</v>
      </c>
    </row>
    <row r="579" spans="1:15" outlineLevel="2">
      <c r="A579" s="15" t="s">
        <v>2463</v>
      </c>
      <c r="B579" s="18" t="s">
        <v>38</v>
      </c>
      <c r="C579" s="19" t="s">
        <v>1279</v>
      </c>
      <c r="D579" s="19" t="s">
        <v>1286</v>
      </c>
      <c r="E579" s="18" t="s">
        <v>1287</v>
      </c>
      <c r="F579" s="20">
        <v>0</v>
      </c>
      <c r="H579" s="20">
        <v>0</v>
      </c>
      <c r="I579" s="20">
        <v>0</v>
      </c>
      <c r="J579" s="20">
        <v>0</v>
      </c>
      <c r="K579" s="32">
        <v>0</v>
      </c>
      <c r="M579" s="20">
        <v>0</v>
      </c>
      <c r="N579" s="27" t="s">
        <v>2729</v>
      </c>
      <c r="O579" s="28">
        <v>0</v>
      </c>
    </row>
    <row r="580" spans="1:15" outlineLevel="2">
      <c r="A580" s="15" t="s">
        <v>2464</v>
      </c>
      <c r="B580" s="18" t="s">
        <v>38</v>
      </c>
      <c r="C580" s="19" t="s">
        <v>1279</v>
      </c>
      <c r="D580" s="19" t="s">
        <v>1288</v>
      </c>
      <c r="E580" s="18" t="s">
        <v>1289</v>
      </c>
      <c r="F580" s="20">
        <v>0</v>
      </c>
      <c r="H580" s="20">
        <v>0</v>
      </c>
      <c r="I580" s="20">
        <v>0</v>
      </c>
      <c r="J580" s="20">
        <v>0</v>
      </c>
      <c r="K580" s="32">
        <v>0</v>
      </c>
      <c r="M580" s="20">
        <v>0</v>
      </c>
      <c r="N580" s="27" t="s">
        <v>2729</v>
      </c>
      <c r="O580" s="28">
        <v>0</v>
      </c>
    </row>
    <row r="581" spans="1:15" ht="13.5" outlineLevel="1" thickBot="1">
      <c r="A581" s="15" t="s">
        <v>2465</v>
      </c>
      <c r="C581" s="19" t="s">
        <v>1279</v>
      </c>
      <c r="E581" s="21" t="s">
        <v>1795</v>
      </c>
      <c r="F581" s="42">
        <v>-1552017</v>
      </c>
      <c r="G581" s="22"/>
      <c r="H581" s="22">
        <v>0</v>
      </c>
      <c r="I581" s="42">
        <v>-1552017</v>
      </c>
      <c r="J581" s="22">
        <v>0</v>
      </c>
      <c r="K581" s="83">
        <v>-1552017</v>
      </c>
      <c r="L581" s="22"/>
      <c r="M581" s="22">
        <v>-1136522</v>
      </c>
      <c r="N581" s="27">
        <v>0.36599999999999999</v>
      </c>
      <c r="O581" s="28">
        <v>-415495</v>
      </c>
    </row>
    <row r="582" spans="1:15" ht="13.5" outlineLevel="2" thickTop="1">
      <c r="A582" s="15" t="s">
        <v>38</v>
      </c>
      <c r="C582" s="19" t="s">
        <v>1290</v>
      </c>
      <c r="K582" s="32"/>
      <c r="N582" s="27" t="s">
        <v>2729</v>
      </c>
      <c r="O582" s="28" t="s">
        <v>2729</v>
      </c>
    </row>
    <row r="583" spans="1:15" outlineLevel="2">
      <c r="A583" s="15" t="s">
        <v>2466</v>
      </c>
      <c r="B583" s="18" t="s">
        <v>38</v>
      </c>
      <c r="C583" s="19" t="s">
        <v>1290</v>
      </c>
      <c r="D583" s="19" t="s">
        <v>1291</v>
      </c>
      <c r="E583" s="18" t="s">
        <v>1292</v>
      </c>
      <c r="F583" s="20">
        <v>0</v>
      </c>
      <c r="H583" s="20">
        <v>0</v>
      </c>
      <c r="I583" s="20">
        <v>0</v>
      </c>
      <c r="J583" s="20">
        <v>0</v>
      </c>
      <c r="K583" s="32">
        <v>0</v>
      </c>
      <c r="M583" s="20">
        <v>0</v>
      </c>
      <c r="N583" s="27" t="s">
        <v>2729</v>
      </c>
      <c r="O583" s="28">
        <v>0</v>
      </c>
    </row>
    <row r="584" spans="1:15" outlineLevel="2">
      <c r="A584" s="15" t="s">
        <v>2468</v>
      </c>
      <c r="B584" s="18" t="s">
        <v>38</v>
      </c>
      <c r="C584" s="19" t="s">
        <v>1290</v>
      </c>
      <c r="D584" s="19" t="s">
        <v>1295</v>
      </c>
      <c r="E584" s="18" t="s">
        <v>1296</v>
      </c>
      <c r="F584" s="20">
        <v>0</v>
      </c>
      <c r="H584" s="20">
        <v>0</v>
      </c>
      <c r="I584" s="20">
        <v>0</v>
      </c>
      <c r="J584" s="20">
        <v>0</v>
      </c>
      <c r="K584" s="32">
        <v>0</v>
      </c>
      <c r="M584" s="20">
        <v>0</v>
      </c>
      <c r="N584" s="27" t="s">
        <v>2729</v>
      </c>
      <c r="O584" s="28">
        <v>0</v>
      </c>
    </row>
    <row r="585" spans="1:15" outlineLevel="2">
      <c r="A585" s="15" t="s">
        <v>2469</v>
      </c>
      <c r="B585" s="18" t="s">
        <v>38</v>
      </c>
      <c r="C585" s="19" t="s">
        <v>1290</v>
      </c>
      <c r="D585" s="19" t="s">
        <v>1297</v>
      </c>
      <c r="E585" s="18" t="s">
        <v>1298</v>
      </c>
      <c r="F585" s="20">
        <v>0</v>
      </c>
      <c r="H585" s="20">
        <v>0</v>
      </c>
      <c r="I585" s="20">
        <v>0</v>
      </c>
      <c r="J585" s="20">
        <v>0</v>
      </c>
      <c r="K585" s="32">
        <v>0</v>
      </c>
      <c r="M585" s="20">
        <v>0</v>
      </c>
      <c r="N585" s="27" t="s">
        <v>2729</v>
      </c>
      <c r="O585" s="28">
        <v>0</v>
      </c>
    </row>
    <row r="586" spans="1:15" outlineLevel="2">
      <c r="A586" s="15" t="s">
        <v>2470</v>
      </c>
      <c r="B586" s="18" t="s">
        <v>38</v>
      </c>
      <c r="C586" s="19" t="s">
        <v>1290</v>
      </c>
      <c r="D586" s="19" t="s">
        <v>1299</v>
      </c>
      <c r="E586" s="18" t="s">
        <v>1300</v>
      </c>
      <c r="F586" s="52">
        <v>-2836838</v>
      </c>
      <c r="H586" s="20">
        <v>0</v>
      </c>
      <c r="I586" s="52">
        <v>-2836838</v>
      </c>
      <c r="J586" s="20">
        <v>0</v>
      </c>
      <c r="K586" s="75">
        <v>-2836838</v>
      </c>
      <c r="M586" s="20">
        <v>-2058120</v>
      </c>
      <c r="N586" s="27">
        <v>0.378</v>
      </c>
      <c r="O586" s="28">
        <v>-778718</v>
      </c>
    </row>
    <row r="587" spans="1:15" outlineLevel="2">
      <c r="A587" s="15" t="s">
        <v>2472</v>
      </c>
      <c r="B587" s="18" t="s">
        <v>38</v>
      </c>
      <c r="C587" s="19" t="s">
        <v>1290</v>
      </c>
      <c r="D587" s="19" t="s">
        <v>1303</v>
      </c>
      <c r="E587" s="18" t="s">
        <v>1304</v>
      </c>
      <c r="F587" s="20">
        <v>0</v>
      </c>
      <c r="H587" s="20">
        <v>0</v>
      </c>
      <c r="I587" s="20">
        <v>0</v>
      </c>
      <c r="J587" s="20">
        <v>0</v>
      </c>
      <c r="K587" s="32">
        <v>0</v>
      </c>
      <c r="M587" s="20">
        <v>0</v>
      </c>
      <c r="N587" s="27" t="s">
        <v>2729</v>
      </c>
      <c r="O587" s="28">
        <v>0</v>
      </c>
    </row>
    <row r="588" spans="1:15" outlineLevel="2">
      <c r="A588" s="15" t="s">
        <v>2476</v>
      </c>
      <c r="B588" s="18" t="s">
        <v>38</v>
      </c>
      <c r="C588" s="19" t="s">
        <v>1290</v>
      </c>
      <c r="D588" s="19" t="s">
        <v>1311</v>
      </c>
      <c r="E588" s="18" t="s">
        <v>1312</v>
      </c>
      <c r="F588" s="52">
        <v>-1241021</v>
      </c>
      <c r="H588" s="20">
        <v>0</v>
      </c>
      <c r="I588" s="52">
        <v>-1241021</v>
      </c>
      <c r="J588" s="20">
        <v>0</v>
      </c>
      <c r="K588" s="75">
        <v>-1241021</v>
      </c>
      <c r="M588" s="20">
        <v>-657465</v>
      </c>
      <c r="N588" s="27">
        <v>0.88800000000000001</v>
      </c>
      <c r="O588" s="28">
        <v>-583556</v>
      </c>
    </row>
    <row r="589" spans="1:15" ht="13.5" outlineLevel="1" thickBot="1">
      <c r="A589" s="15" t="s">
        <v>2478</v>
      </c>
      <c r="C589" s="19" t="s">
        <v>1290</v>
      </c>
      <c r="E589" s="21" t="s">
        <v>1796</v>
      </c>
      <c r="F589" s="42">
        <v>-4077859</v>
      </c>
      <c r="G589" s="22"/>
      <c r="H589" s="22">
        <v>0</v>
      </c>
      <c r="I589" s="42">
        <v>-4077859</v>
      </c>
      <c r="J589" s="22">
        <v>0</v>
      </c>
      <c r="K589" s="42">
        <v>-4077859</v>
      </c>
      <c r="L589" s="22"/>
      <c r="M589" s="22">
        <v>-2715585</v>
      </c>
      <c r="N589" s="27">
        <v>0.502</v>
      </c>
      <c r="O589" s="28">
        <v>-1362274</v>
      </c>
    </row>
    <row r="590" spans="1:15" ht="13.5" outlineLevel="2" thickTop="1">
      <c r="A590" s="15" t="s">
        <v>38</v>
      </c>
      <c r="C590" s="19" t="s">
        <v>1315</v>
      </c>
      <c r="N590" s="27" t="s">
        <v>2729</v>
      </c>
      <c r="O590" s="28" t="s">
        <v>2729</v>
      </c>
    </row>
    <row r="591" spans="1:15" outlineLevel="2">
      <c r="A591" s="15" t="s">
        <v>2479</v>
      </c>
      <c r="B591" s="18" t="s">
        <v>38</v>
      </c>
      <c r="C591" s="19" t="s">
        <v>1315</v>
      </c>
      <c r="D591" s="19" t="s">
        <v>1316</v>
      </c>
      <c r="E591" s="18" t="s">
        <v>1317</v>
      </c>
      <c r="F591" s="20">
        <v>0</v>
      </c>
      <c r="H591" s="20">
        <v>0</v>
      </c>
      <c r="I591" s="20">
        <v>0</v>
      </c>
      <c r="J591" s="20">
        <v>0</v>
      </c>
      <c r="K591" s="75">
        <v>0</v>
      </c>
      <c r="M591" s="20">
        <v>-9637</v>
      </c>
      <c r="N591" s="27">
        <v>-1</v>
      </c>
      <c r="O591" s="28">
        <v>9637</v>
      </c>
    </row>
    <row r="592" spans="1:15" outlineLevel="2">
      <c r="A592" s="15" t="s">
        <v>2480</v>
      </c>
      <c r="B592" s="18" t="s">
        <v>38</v>
      </c>
      <c r="C592" s="19" t="s">
        <v>1315</v>
      </c>
      <c r="D592" s="19" t="s">
        <v>1318</v>
      </c>
      <c r="E592" s="18" t="s">
        <v>1319</v>
      </c>
      <c r="F592" s="20">
        <v>0</v>
      </c>
      <c r="H592" s="20">
        <v>0</v>
      </c>
      <c r="I592" s="20">
        <v>0</v>
      </c>
      <c r="J592" s="20">
        <v>0</v>
      </c>
      <c r="K592" s="75">
        <v>0</v>
      </c>
      <c r="M592" s="20">
        <v>0</v>
      </c>
      <c r="N592" s="27" t="s">
        <v>2729</v>
      </c>
      <c r="O592" s="28">
        <v>0</v>
      </c>
    </row>
    <row r="593" spans="1:16" outlineLevel="2">
      <c r="A593" s="15" t="s">
        <v>2481</v>
      </c>
      <c r="B593" s="18" t="s">
        <v>38</v>
      </c>
      <c r="C593" s="19" t="s">
        <v>1315</v>
      </c>
      <c r="D593" s="19" t="s">
        <v>1320</v>
      </c>
      <c r="E593" s="18" t="s">
        <v>1321</v>
      </c>
      <c r="F593" s="20">
        <v>0</v>
      </c>
      <c r="H593" s="20">
        <v>0</v>
      </c>
      <c r="I593" s="20">
        <v>0</v>
      </c>
      <c r="J593" s="20">
        <v>0</v>
      </c>
      <c r="K593" s="75">
        <v>0</v>
      </c>
      <c r="M593" s="20">
        <v>0</v>
      </c>
      <c r="N593" s="27" t="s">
        <v>2729</v>
      </c>
      <c r="O593" s="28">
        <v>0</v>
      </c>
    </row>
    <row r="594" spans="1:16" outlineLevel="2">
      <c r="A594" s="15" t="s">
        <v>2482</v>
      </c>
      <c r="B594" s="18" t="s">
        <v>38</v>
      </c>
      <c r="C594" s="19" t="s">
        <v>1315</v>
      </c>
      <c r="D594" s="19" t="s">
        <v>1322</v>
      </c>
      <c r="E594" s="18" t="s">
        <v>1323</v>
      </c>
      <c r="F594" s="52">
        <v>-3544</v>
      </c>
      <c r="H594" s="20">
        <v>0</v>
      </c>
      <c r="I594" s="52">
        <v>-3544</v>
      </c>
      <c r="J594" s="20">
        <v>0</v>
      </c>
      <c r="K594" s="75">
        <v>-3544</v>
      </c>
      <c r="M594" s="20">
        <v>-364</v>
      </c>
      <c r="N594" s="27">
        <v>8.7360000000000007</v>
      </c>
      <c r="O594" s="28">
        <v>-3180</v>
      </c>
    </row>
    <row r="595" spans="1:16" s="66" customFormat="1" outlineLevel="2">
      <c r="A595" s="61" t="s">
        <v>2483</v>
      </c>
      <c r="B595" s="34" t="s">
        <v>38</v>
      </c>
      <c r="C595" s="34" t="s">
        <v>1315</v>
      </c>
      <c r="D595" s="34" t="s">
        <v>1324</v>
      </c>
      <c r="E595" s="34" t="s">
        <v>1325</v>
      </c>
      <c r="F595" s="62">
        <v>-49168</v>
      </c>
      <c r="G595" s="62"/>
      <c r="H595" s="62">
        <v>0</v>
      </c>
      <c r="I595" s="62">
        <v>-49168</v>
      </c>
      <c r="J595" s="62">
        <v>0</v>
      </c>
      <c r="K595" s="62">
        <v>-49168</v>
      </c>
      <c r="L595" s="62"/>
      <c r="M595" s="62">
        <v>0</v>
      </c>
      <c r="N595" s="63" t="s">
        <v>2729</v>
      </c>
      <c r="O595" s="64">
        <v>-49168</v>
      </c>
      <c r="P595" s="65"/>
    </row>
    <row r="596" spans="1:16" outlineLevel="2">
      <c r="A596" s="15" t="s">
        <v>2484</v>
      </c>
      <c r="B596" s="18" t="s">
        <v>38</v>
      </c>
      <c r="C596" s="19" t="s">
        <v>1315</v>
      </c>
      <c r="D596" s="19" t="s">
        <v>1326</v>
      </c>
      <c r="E596" s="18" t="s">
        <v>1327</v>
      </c>
      <c r="F596" s="20">
        <v>0</v>
      </c>
      <c r="H596" s="20">
        <v>0</v>
      </c>
      <c r="I596" s="20">
        <v>0</v>
      </c>
      <c r="J596" s="20">
        <v>0</v>
      </c>
      <c r="K596" s="41">
        <v>0</v>
      </c>
      <c r="M596" s="20">
        <v>0</v>
      </c>
      <c r="N596" s="27" t="s">
        <v>2729</v>
      </c>
      <c r="O596" s="28">
        <v>0</v>
      </c>
    </row>
    <row r="597" spans="1:16" outlineLevel="2">
      <c r="A597" s="15" t="s">
        <v>2485</v>
      </c>
      <c r="B597" s="18" t="s">
        <v>38</v>
      </c>
      <c r="C597" s="19" t="s">
        <v>1315</v>
      </c>
      <c r="D597" s="19" t="s">
        <v>1328</v>
      </c>
      <c r="E597" s="18" t="s">
        <v>1329</v>
      </c>
      <c r="F597" s="20">
        <v>0</v>
      </c>
      <c r="H597" s="20">
        <v>0</v>
      </c>
      <c r="I597" s="20">
        <v>0</v>
      </c>
      <c r="J597" s="20">
        <v>0</v>
      </c>
      <c r="K597" s="41">
        <v>0</v>
      </c>
      <c r="M597" s="20">
        <v>-27189</v>
      </c>
      <c r="N597" s="27">
        <v>-1</v>
      </c>
      <c r="O597" s="28">
        <v>27189</v>
      </c>
    </row>
    <row r="598" spans="1:16" outlineLevel="2">
      <c r="A598" s="15" t="s">
        <v>2486</v>
      </c>
      <c r="B598" s="18" t="s">
        <v>38</v>
      </c>
      <c r="C598" s="19" t="s">
        <v>1315</v>
      </c>
      <c r="D598" s="19" t="s">
        <v>1330</v>
      </c>
      <c r="E598" s="18" t="s">
        <v>1331</v>
      </c>
      <c r="F598" s="20">
        <v>0</v>
      </c>
      <c r="H598" s="20">
        <v>0</v>
      </c>
      <c r="I598" s="20">
        <v>0</v>
      </c>
      <c r="J598" s="20">
        <v>0</v>
      </c>
      <c r="K598" s="41">
        <v>0</v>
      </c>
      <c r="M598" s="20">
        <v>0</v>
      </c>
      <c r="N598" s="27" t="s">
        <v>2729</v>
      </c>
      <c r="O598" s="28">
        <v>0</v>
      </c>
    </row>
    <row r="599" spans="1:16" outlineLevel="2">
      <c r="A599" s="15" t="s">
        <v>2487</v>
      </c>
      <c r="B599" s="18" t="s">
        <v>38</v>
      </c>
      <c r="C599" s="19" t="s">
        <v>1315</v>
      </c>
      <c r="D599" s="19" t="s">
        <v>1332</v>
      </c>
      <c r="E599" s="18" t="s">
        <v>1333</v>
      </c>
      <c r="F599" s="20">
        <v>0</v>
      </c>
      <c r="H599" s="20">
        <v>0</v>
      </c>
      <c r="I599" s="20">
        <v>0</v>
      </c>
      <c r="J599" s="20">
        <v>0</v>
      </c>
      <c r="K599" s="41">
        <v>0</v>
      </c>
      <c r="M599" s="20">
        <v>0</v>
      </c>
      <c r="N599" s="27" t="s">
        <v>2729</v>
      </c>
      <c r="O599" s="28">
        <v>0</v>
      </c>
    </row>
    <row r="600" spans="1:16" outlineLevel="2">
      <c r="A600" s="15" t="s">
        <v>2488</v>
      </c>
      <c r="B600" s="18" t="s">
        <v>38</v>
      </c>
      <c r="C600" s="19" t="s">
        <v>1315</v>
      </c>
      <c r="D600" s="19" t="s">
        <v>1334</v>
      </c>
      <c r="E600" s="18" t="s">
        <v>1335</v>
      </c>
      <c r="F600" s="52">
        <v>-1663</v>
      </c>
      <c r="H600" s="20">
        <v>0</v>
      </c>
      <c r="I600" s="52">
        <v>-1663</v>
      </c>
      <c r="J600" s="20">
        <v>0</v>
      </c>
      <c r="K600" s="41">
        <v>-1663</v>
      </c>
      <c r="M600" s="20">
        <v>-11576</v>
      </c>
      <c r="N600" s="27">
        <v>-0.85599999999999998</v>
      </c>
      <c r="O600" s="28">
        <v>9913</v>
      </c>
    </row>
    <row r="601" spans="1:16" outlineLevel="2">
      <c r="A601" s="15" t="s">
        <v>2489</v>
      </c>
      <c r="B601" s="18" t="s">
        <v>38</v>
      </c>
      <c r="C601" s="19" t="s">
        <v>1315</v>
      </c>
      <c r="D601" s="19" t="s">
        <v>1336</v>
      </c>
      <c r="E601" s="18" t="s">
        <v>1337</v>
      </c>
      <c r="F601" s="52">
        <v>-6909</v>
      </c>
      <c r="H601" s="20">
        <v>0</v>
      </c>
      <c r="I601" s="52">
        <v>-6909</v>
      </c>
      <c r="J601" s="20">
        <v>0</v>
      </c>
      <c r="K601" s="41">
        <v>-6909</v>
      </c>
      <c r="M601" s="20">
        <v>-1794</v>
      </c>
      <c r="N601" s="27">
        <v>2.851</v>
      </c>
      <c r="O601" s="28">
        <v>-5115</v>
      </c>
    </row>
    <row r="602" spans="1:16" outlineLevel="2">
      <c r="A602" s="15" t="s">
        <v>2490</v>
      </c>
      <c r="B602" s="18" t="s">
        <v>38</v>
      </c>
      <c r="C602" s="19" t="s">
        <v>1315</v>
      </c>
      <c r="D602" s="19" t="s">
        <v>1338</v>
      </c>
      <c r="E602" s="18" t="s">
        <v>1339</v>
      </c>
      <c r="F602" s="20">
        <v>0</v>
      </c>
      <c r="H602" s="20">
        <v>0</v>
      </c>
      <c r="I602" s="20">
        <v>0</v>
      </c>
      <c r="J602" s="20">
        <v>0</v>
      </c>
      <c r="K602" s="41">
        <v>0</v>
      </c>
      <c r="M602" s="20">
        <v>0</v>
      </c>
      <c r="N602" s="27" t="s">
        <v>2729</v>
      </c>
      <c r="O602" s="28">
        <v>0</v>
      </c>
    </row>
    <row r="603" spans="1:16" outlineLevel="2">
      <c r="A603" s="15" t="s">
        <v>2491</v>
      </c>
      <c r="B603" s="18" t="s">
        <v>38</v>
      </c>
      <c r="C603" s="19" t="s">
        <v>1315</v>
      </c>
      <c r="D603" s="19" t="s">
        <v>1340</v>
      </c>
      <c r="E603" s="18" t="s">
        <v>1341</v>
      </c>
      <c r="F603" s="52">
        <v>-8582</v>
      </c>
      <c r="H603" s="20">
        <v>0</v>
      </c>
      <c r="I603" s="52">
        <v>-8582</v>
      </c>
      <c r="J603" s="20">
        <v>0</v>
      </c>
      <c r="K603" s="41">
        <v>-8582</v>
      </c>
      <c r="M603" s="20">
        <v>-189540</v>
      </c>
      <c r="N603" s="27">
        <v>-0.95499999999999996</v>
      </c>
      <c r="O603" s="28">
        <v>180958</v>
      </c>
    </row>
    <row r="604" spans="1:16" s="66" customFormat="1" outlineLevel="2">
      <c r="A604" s="61" t="s">
        <v>2492</v>
      </c>
      <c r="B604" s="34" t="s">
        <v>38</v>
      </c>
      <c r="C604" s="34" t="s">
        <v>1315</v>
      </c>
      <c r="D604" s="34" t="s">
        <v>1342</v>
      </c>
      <c r="E604" s="34" t="s">
        <v>1343</v>
      </c>
      <c r="F604" s="62">
        <v>-66450</v>
      </c>
      <c r="G604" s="62"/>
      <c r="H604" s="62">
        <v>0</v>
      </c>
      <c r="I604" s="62">
        <v>-66450</v>
      </c>
      <c r="J604" s="62">
        <v>0</v>
      </c>
      <c r="K604" s="62">
        <v>-66450</v>
      </c>
      <c r="L604" s="62"/>
      <c r="M604" s="62">
        <v>0</v>
      </c>
      <c r="N604" s="63" t="s">
        <v>2729</v>
      </c>
      <c r="O604" s="64">
        <v>-66450</v>
      </c>
      <c r="P604" s="65"/>
    </row>
    <row r="605" spans="1:16" outlineLevel="2">
      <c r="A605" s="15" t="s">
        <v>2493</v>
      </c>
      <c r="B605" s="18" t="s">
        <v>38</v>
      </c>
      <c r="C605" s="19" t="s">
        <v>1315</v>
      </c>
      <c r="D605" s="19" t="s">
        <v>1344</v>
      </c>
      <c r="E605" s="18" t="s">
        <v>1345</v>
      </c>
      <c r="F605" s="20">
        <v>0</v>
      </c>
      <c r="H605" s="20">
        <v>0</v>
      </c>
      <c r="I605" s="20">
        <v>0</v>
      </c>
      <c r="J605" s="20">
        <v>0</v>
      </c>
      <c r="K605" s="75">
        <v>0</v>
      </c>
      <c r="M605" s="20">
        <v>-23975</v>
      </c>
      <c r="N605" s="27">
        <v>-1</v>
      </c>
      <c r="O605" s="28">
        <v>23975</v>
      </c>
    </row>
    <row r="606" spans="1:16" outlineLevel="2">
      <c r="A606" s="15" t="s">
        <v>2494</v>
      </c>
      <c r="B606" s="18" t="s">
        <v>38</v>
      </c>
      <c r="C606" s="19" t="s">
        <v>1315</v>
      </c>
      <c r="D606" s="19" t="s">
        <v>1346</v>
      </c>
      <c r="E606" s="18" t="s">
        <v>1347</v>
      </c>
      <c r="F606" s="20">
        <v>0</v>
      </c>
      <c r="H606" s="20">
        <v>0</v>
      </c>
      <c r="I606" s="20">
        <v>0</v>
      </c>
      <c r="J606" s="20">
        <v>0</v>
      </c>
      <c r="K606" s="75">
        <v>0</v>
      </c>
      <c r="M606" s="20">
        <v>0</v>
      </c>
      <c r="N606" s="27" t="s">
        <v>2729</v>
      </c>
      <c r="O606" s="28">
        <v>0</v>
      </c>
    </row>
    <row r="607" spans="1:16" outlineLevel="2">
      <c r="A607" s="15" t="s">
        <v>2495</v>
      </c>
      <c r="B607" s="18" t="s">
        <v>38</v>
      </c>
      <c r="C607" s="19" t="s">
        <v>1315</v>
      </c>
      <c r="D607" s="19" t="s">
        <v>1348</v>
      </c>
      <c r="E607" s="18" t="s">
        <v>1349</v>
      </c>
      <c r="F607" s="20">
        <v>0</v>
      </c>
      <c r="H607" s="20">
        <v>0</v>
      </c>
      <c r="I607" s="20">
        <v>0</v>
      </c>
      <c r="J607" s="20">
        <v>0</v>
      </c>
      <c r="K607" s="75">
        <v>0</v>
      </c>
      <c r="M607" s="20">
        <v>0</v>
      </c>
      <c r="N607" s="27" t="s">
        <v>2729</v>
      </c>
      <c r="O607" s="28">
        <v>0</v>
      </c>
    </row>
    <row r="608" spans="1:16" outlineLevel="2">
      <c r="A608" s="15" t="s">
        <v>2496</v>
      </c>
      <c r="B608" s="18" t="s">
        <v>38</v>
      </c>
      <c r="C608" s="19" t="s">
        <v>1315</v>
      </c>
      <c r="D608" s="19" t="s">
        <v>1350</v>
      </c>
      <c r="E608" s="18" t="s">
        <v>1351</v>
      </c>
      <c r="F608" s="52">
        <v>-4022</v>
      </c>
      <c r="H608" s="20">
        <v>0</v>
      </c>
      <c r="I608" s="52">
        <v>-4022</v>
      </c>
      <c r="J608" s="20">
        <v>0</v>
      </c>
      <c r="K608" s="75">
        <v>-4022</v>
      </c>
      <c r="M608" s="20">
        <v>-111804</v>
      </c>
      <c r="N608" s="27">
        <v>-0.96399999999999997</v>
      </c>
      <c r="O608" s="28">
        <v>107782</v>
      </c>
    </row>
    <row r="609" spans="1:16" outlineLevel="2">
      <c r="A609" s="15" t="s">
        <v>2497</v>
      </c>
      <c r="B609" s="18" t="s">
        <v>38</v>
      </c>
      <c r="C609" s="19" t="s">
        <v>1315</v>
      </c>
      <c r="D609" s="19" t="s">
        <v>1352</v>
      </c>
      <c r="E609" s="18" t="s">
        <v>1353</v>
      </c>
      <c r="F609" s="52">
        <v>-670</v>
      </c>
      <c r="H609" s="20">
        <v>0</v>
      </c>
      <c r="I609" s="52">
        <v>-670</v>
      </c>
      <c r="J609" s="20">
        <v>0</v>
      </c>
      <c r="K609" s="75">
        <v>-670</v>
      </c>
      <c r="M609" s="20">
        <v>-162429</v>
      </c>
      <c r="N609" s="27">
        <v>-0.996</v>
      </c>
      <c r="O609" s="28">
        <v>161759</v>
      </c>
    </row>
    <row r="610" spans="1:16" outlineLevel="2">
      <c r="A610" s="15" t="s">
        <v>2498</v>
      </c>
      <c r="B610" s="18" t="s">
        <v>38</v>
      </c>
      <c r="C610" s="19" t="s">
        <v>1315</v>
      </c>
      <c r="D610" s="19" t="s">
        <v>1354</v>
      </c>
      <c r="E610" s="18" t="s">
        <v>1355</v>
      </c>
      <c r="F610" s="20">
        <v>0</v>
      </c>
      <c r="H610" s="20">
        <v>0</v>
      </c>
      <c r="I610" s="20">
        <v>0</v>
      </c>
      <c r="J610" s="20">
        <v>0</v>
      </c>
      <c r="K610" s="75">
        <v>0</v>
      </c>
      <c r="M610" s="20">
        <v>-53478</v>
      </c>
      <c r="N610" s="27">
        <v>-1</v>
      </c>
      <c r="O610" s="28">
        <v>53478</v>
      </c>
    </row>
    <row r="611" spans="1:16" outlineLevel="2">
      <c r="A611" s="15" t="s">
        <v>2499</v>
      </c>
      <c r="B611" s="18" t="s">
        <v>38</v>
      </c>
      <c r="C611" s="19" t="s">
        <v>1315</v>
      </c>
      <c r="D611" s="19" t="s">
        <v>1356</v>
      </c>
      <c r="E611" s="18" t="s">
        <v>1357</v>
      </c>
      <c r="F611" s="20">
        <v>0</v>
      </c>
      <c r="H611" s="20">
        <v>0</v>
      </c>
      <c r="I611" s="20">
        <v>0</v>
      </c>
      <c r="J611" s="20">
        <v>0</v>
      </c>
      <c r="K611" s="75">
        <v>0</v>
      </c>
      <c r="M611" s="20">
        <v>0</v>
      </c>
      <c r="N611" s="27" t="s">
        <v>2729</v>
      </c>
      <c r="O611" s="28">
        <v>0</v>
      </c>
    </row>
    <row r="612" spans="1:16" outlineLevel="2">
      <c r="A612" s="15" t="s">
        <v>2500</v>
      </c>
      <c r="B612" s="18" t="s">
        <v>38</v>
      </c>
      <c r="C612" s="19" t="s">
        <v>1315</v>
      </c>
      <c r="D612" s="19" t="s">
        <v>1358</v>
      </c>
      <c r="E612" s="18" t="s">
        <v>1359</v>
      </c>
      <c r="F612" s="20">
        <v>0</v>
      </c>
      <c r="H612" s="20">
        <v>0</v>
      </c>
      <c r="I612" s="20">
        <v>0</v>
      </c>
      <c r="J612" s="20">
        <v>0</v>
      </c>
      <c r="K612" s="75">
        <v>0</v>
      </c>
      <c r="M612" s="20">
        <v>0</v>
      </c>
      <c r="N612" s="27" t="s">
        <v>2729</v>
      </c>
      <c r="O612" s="28">
        <v>0</v>
      </c>
    </row>
    <row r="613" spans="1:16" outlineLevel="2">
      <c r="A613" s="15" t="s">
        <v>2501</v>
      </c>
      <c r="B613" s="18" t="s">
        <v>38</v>
      </c>
      <c r="C613" s="19" t="s">
        <v>1315</v>
      </c>
      <c r="D613" s="19" t="s">
        <v>1360</v>
      </c>
      <c r="E613" s="18" t="s">
        <v>1361</v>
      </c>
      <c r="F613" s="52">
        <v>-109748</v>
      </c>
      <c r="H613" s="20">
        <v>0</v>
      </c>
      <c r="I613" s="52">
        <v>-109748</v>
      </c>
      <c r="J613" s="20">
        <v>0</v>
      </c>
      <c r="K613" s="75">
        <v>-109748</v>
      </c>
      <c r="M613" s="20">
        <v>-48895</v>
      </c>
      <c r="N613" s="27">
        <v>1.2450000000000001</v>
      </c>
      <c r="O613" s="28">
        <v>-60853</v>
      </c>
    </row>
    <row r="614" spans="1:16" s="66" customFormat="1" outlineLevel="2">
      <c r="A614" s="61" t="s">
        <v>2502</v>
      </c>
      <c r="B614" s="34" t="s">
        <v>38</v>
      </c>
      <c r="C614" s="34" t="s">
        <v>1315</v>
      </c>
      <c r="D614" s="34" t="s">
        <v>1362</v>
      </c>
      <c r="E614" s="34" t="s">
        <v>1363</v>
      </c>
      <c r="F614" s="62">
        <v>-190521</v>
      </c>
      <c r="G614" s="62"/>
      <c r="H614" s="62">
        <v>0</v>
      </c>
      <c r="I614" s="62">
        <v>-190521</v>
      </c>
      <c r="J614" s="62">
        <v>0</v>
      </c>
      <c r="K614" s="62">
        <v>-190521</v>
      </c>
      <c r="L614" s="62"/>
      <c r="M614" s="62">
        <v>0</v>
      </c>
      <c r="N614" s="63" t="s">
        <v>2729</v>
      </c>
      <c r="O614" s="64">
        <v>-190521</v>
      </c>
      <c r="P614" s="65"/>
    </row>
    <row r="615" spans="1:16" s="50" customFormat="1" outlineLevel="2">
      <c r="A615" s="44" t="s">
        <v>2503</v>
      </c>
      <c r="B615" s="45" t="s">
        <v>38</v>
      </c>
      <c r="C615" s="45" t="s">
        <v>1315</v>
      </c>
      <c r="D615" s="45" t="s">
        <v>1364</v>
      </c>
      <c r="E615" s="45" t="s">
        <v>1365</v>
      </c>
      <c r="F615" s="46">
        <v>-76912</v>
      </c>
      <c r="G615" s="46"/>
      <c r="H615" s="46">
        <v>0</v>
      </c>
      <c r="I615" s="46">
        <v>-76912</v>
      </c>
      <c r="J615" s="46">
        <v>0</v>
      </c>
      <c r="K615" s="82">
        <v>-76912</v>
      </c>
      <c r="L615" s="46"/>
      <c r="M615" s="46">
        <v>0</v>
      </c>
      <c r="N615" s="47" t="s">
        <v>2729</v>
      </c>
      <c r="O615" s="48">
        <v>-76912</v>
      </c>
      <c r="P615" s="49"/>
    </row>
    <row r="616" spans="1:16" ht="13.5" outlineLevel="1" thickBot="1">
      <c r="A616" s="15" t="s">
        <v>2504</v>
      </c>
      <c r="C616" s="19" t="s">
        <v>1315</v>
      </c>
      <c r="E616" s="21" t="s">
        <v>1797</v>
      </c>
      <c r="F616" s="42">
        <v>-518189</v>
      </c>
      <c r="G616" s="22"/>
      <c r="H616" s="22">
        <v>0</v>
      </c>
      <c r="I616" s="42">
        <v>-518189</v>
      </c>
      <c r="J616" s="22">
        <v>0</v>
      </c>
      <c r="K616" s="42">
        <v>-518189</v>
      </c>
      <c r="L616" s="22"/>
      <c r="M616" s="22">
        <v>-640681</v>
      </c>
      <c r="N616" s="27">
        <v>-0.191</v>
      </c>
      <c r="O616" s="28">
        <v>122492</v>
      </c>
    </row>
    <row r="617" spans="1:16" ht="13.5" outlineLevel="2" thickTop="1">
      <c r="A617" s="15" t="s">
        <v>38</v>
      </c>
      <c r="C617" s="19" t="s">
        <v>1366</v>
      </c>
      <c r="N617" s="27" t="s">
        <v>2729</v>
      </c>
      <c r="O617" s="28" t="s">
        <v>2729</v>
      </c>
    </row>
    <row r="618" spans="1:16" outlineLevel="2">
      <c r="A618" s="15" t="s">
        <v>2505</v>
      </c>
      <c r="B618" s="18" t="s">
        <v>38</v>
      </c>
      <c r="C618" s="19" t="s">
        <v>1366</v>
      </c>
      <c r="D618" s="19" t="s">
        <v>1367</v>
      </c>
      <c r="E618" s="18" t="s">
        <v>1368</v>
      </c>
      <c r="F618" s="20">
        <v>0</v>
      </c>
      <c r="H618" s="20">
        <v>0</v>
      </c>
      <c r="I618" s="20">
        <v>0</v>
      </c>
      <c r="J618" s="20">
        <v>0</v>
      </c>
      <c r="K618" s="32">
        <v>0</v>
      </c>
      <c r="M618" s="20">
        <v>-409483</v>
      </c>
      <c r="N618" s="27">
        <v>-1</v>
      </c>
      <c r="O618" s="28">
        <v>409483</v>
      </c>
    </row>
    <row r="619" spans="1:16" ht="13.5" outlineLevel="1" thickBot="1">
      <c r="A619" s="15" t="s">
        <v>2506</v>
      </c>
      <c r="C619" s="19" t="s">
        <v>1366</v>
      </c>
      <c r="E619" s="21" t="s">
        <v>1798</v>
      </c>
      <c r="F619" s="22">
        <v>0</v>
      </c>
      <c r="G619" s="22"/>
      <c r="H619" s="22">
        <v>0</v>
      </c>
      <c r="I619" s="22">
        <v>0</v>
      </c>
      <c r="J619" s="22">
        <v>0</v>
      </c>
      <c r="K619" s="74">
        <v>0</v>
      </c>
      <c r="L619" s="22"/>
      <c r="M619" s="22">
        <v>-409483</v>
      </c>
      <c r="N619" s="27">
        <v>-1</v>
      </c>
      <c r="O619" s="28">
        <v>409483</v>
      </c>
    </row>
    <row r="620" spans="1:16" ht="13.5" outlineLevel="2" thickTop="1">
      <c r="A620" s="15" t="s">
        <v>38</v>
      </c>
      <c r="C620" s="19" t="s">
        <v>1369</v>
      </c>
      <c r="N620" s="27" t="s">
        <v>2729</v>
      </c>
      <c r="O620" s="28" t="s">
        <v>2729</v>
      </c>
    </row>
    <row r="621" spans="1:16" outlineLevel="2">
      <c r="A621" s="15" t="s">
        <v>2507</v>
      </c>
      <c r="B621" s="18" t="s">
        <v>38</v>
      </c>
      <c r="C621" s="19" t="s">
        <v>1369</v>
      </c>
      <c r="D621" s="19" t="s">
        <v>1370</v>
      </c>
      <c r="E621" s="18" t="s">
        <v>1371</v>
      </c>
      <c r="F621" s="20">
        <v>0</v>
      </c>
      <c r="H621" s="20">
        <v>0</v>
      </c>
      <c r="I621" s="20">
        <v>0</v>
      </c>
      <c r="J621" s="20">
        <v>0</v>
      </c>
      <c r="K621" s="32">
        <v>0</v>
      </c>
      <c r="M621" s="20">
        <v>0</v>
      </c>
      <c r="N621" s="27" t="s">
        <v>2729</v>
      </c>
      <c r="O621" s="28">
        <v>0</v>
      </c>
    </row>
    <row r="622" spans="1:16" outlineLevel="2">
      <c r="A622" s="15" t="s">
        <v>2823</v>
      </c>
      <c r="B622" s="18" t="s">
        <v>38</v>
      </c>
      <c r="C622" s="19" t="s">
        <v>1369</v>
      </c>
      <c r="D622" s="19" t="s">
        <v>1305</v>
      </c>
      <c r="E622" s="18" t="s">
        <v>1306</v>
      </c>
      <c r="F622" s="20">
        <v>0</v>
      </c>
      <c r="H622" s="20">
        <v>0</v>
      </c>
      <c r="I622" s="20">
        <v>0</v>
      </c>
      <c r="J622" s="20">
        <v>0</v>
      </c>
      <c r="K622" s="75">
        <v>0</v>
      </c>
      <c r="M622" s="20">
        <v>0</v>
      </c>
      <c r="N622" s="27" t="s">
        <v>2729</v>
      </c>
      <c r="O622" s="28">
        <v>0</v>
      </c>
    </row>
    <row r="623" spans="1:16" outlineLevel="2">
      <c r="A623" s="15" t="s">
        <v>2508</v>
      </c>
      <c r="B623" s="18" t="s">
        <v>38</v>
      </c>
      <c r="C623" s="19" t="s">
        <v>1369</v>
      </c>
      <c r="D623" s="19" t="s">
        <v>1372</v>
      </c>
      <c r="E623" s="18" t="s">
        <v>1373</v>
      </c>
      <c r="F623" s="20">
        <v>0</v>
      </c>
      <c r="H623" s="20">
        <v>0</v>
      </c>
      <c r="I623" s="20">
        <v>0</v>
      </c>
      <c r="J623" s="20">
        <v>0</v>
      </c>
      <c r="K623" s="75">
        <v>0</v>
      </c>
      <c r="M623" s="20">
        <v>0</v>
      </c>
      <c r="N623" s="27" t="s">
        <v>2729</v>
      </c>
      <c r="O623" s="28">
        <v>0</v>
      </c>
    </row>
    <row r="624" spans="1:16" outlineLevel="2">
      <c r="A624" s="15" t="s">
        <v>2509</v>
      </c>
      <c r="B624" s="18" t="s">
        <v>38</v>
      </c>
      <c r="C624" s="19" t="s">
        <v>1369</v>
      </c>
      <c r="D624" s="19" t="s">
        <v>1374</v>
      </c>
      <c r="E624" s="18" t="s">
        <v>1375</v>
      </c>
      <c r="F624" s="20">
        <v>0</v>
      </c>
      <c r="H624" s="20">
        <v>0</v>
      </c>
      <c r="I624" s="20">
        <v>0</v>
      </c>
      <c r="J624" s="20">
        <v>0</v>
      </c>
      <c r="K624" s="75">
        <v>0</v>
      </c>
      <c r="M624" s="20">
        <v>0</v>
      </c>
      <c r="N624" s="27" t="s">
        <v>2729</v>
      </c>
      <c r="O624" s="28">
        <v>0</v>
      </c>
    </row>
    <row r="625" spans="1:15" outlineLevel="2">
      <c r="A625" s="15" t="s">
        <v>2510</v>
      </c>
      <c r="B625" s="18" t="s">
        <v>38</v>
      </c>
      <c r="C625" s="19" t="s">
        <v>1369</v>
      </c>
      <c r="D625" s="19" t="s">
        <v>1376</v>
      </c>
      <c r="E625" s="18" t="s">
        <v>1377</v>
      </c>
      <c r="F625" s="52">
        <v>-438980</v>
      </c>
      <c r="H625" s="20">
        <v>0</v>
      </c>
      <c r="I625" s="52">
        <v>-438980</v>
      </c>
      <c r="J625" s="20">
        <v>0</v>
      </c>
      <c r="K625" s="75">
        <v>-438980</v>
      </c>
      <c r="M625" s="20">
        <v>-120063</v>
      </c>
      <c r="N625" s="27">
        <v>2.6560000000000001</v>
      </c>
      <c r="O625" s="28">
        <v>-318917</v>
      </c>
    </row>
    <row r="626" spans="1:15" ht="13.5" outlineLevel="1" thickBot="1">
      <c r="A626" s="15" t="s">
        <v>2511</v>
      </c>
      <c r="C626" s="19" t="s">
        <v>1369</v>
      </c>
      <c r="E626" s="21" t="s">
        <v>1799</v>
      </c>
      <c r="F626" s="42">
        <v>-438980</v>
      </c>
      <c r="G626" s="22"/>
      <c r="H626" s="22">
        <v>0</v>
      </c>
      <c r="I626" s="42">
        <v>-438980</v>
      </c>
      <c r="J626" s="22">
        <v>0</v>
      </c>
      <c r="K626" s="42">
        <v>-438980</v>
      </c>
      <c r="L626" s="22"/>
      <c r="M626" s="22">
        <v>-120063</v>
      </c>
      <c r="N626" s="27">
        <v>2.6560000000000001</v>
      </c>
      <c r="O626" s="28">
        <v>-318917</v>
      </c>
    </row>
    <row r="627" spans="1:15" ht="13.5" outlineLevel="2" thickTop="1">
      <c r="A627" s="15" t="s">
        <v>38</v>
      </c>
      <c r="C627" s="19" t="s">
        <v>1378</v>
      </c>
      <c r="N627" s="27" t="s">
        <v>2729</v>
      </c>
      <c r="O627" s="28" t="s">
        <v>2729</v>
      </c>
    </row>
    <row r="628" spans="1:15" outlineLevel="2">
      <c r="A628" s="15" t="s">
        <v>2512</v>
      </c>
      <c r="B628" s="18" t="s">
        <v>38</v>
      </c>
      <c r="C628" s="19" t="s">
        <v>1378</v>
      </c>
      <c r="D628" s="19" t="s">
        <v>1379</v>
      </c>
      <c r="E628" s="18" t="s">
        <v>1380</v>
      </c>
      <c r="F628" s="52">
        <v>-88409</v>
      </c>
      <c r="H628" s="20">
        <v>0</v>
      </c>
      <c r="I628" s="52">
        <v>-88409</v>
      </c>
      <c r="J628" s="20">
        <v>0</v>
      </c>
      <c r="K628" s="52">
        <v>-88409</v>
      </c>
      <c r="M628" s="20">
        <v>-119892</v>
      </c>
      <c r="N628" s="27">
        <v>-0.26300000000000001</v>
      </c>
      <c r="O628" s="28">
        <v>31483</v>
      </c>
    </row>
    <row r="629" spans="1:15" outlineLevel="2">
      <c r="A629" s="15" t="s">
        <v>2514</v>
      </c>
      <c r="B629" s="18" t="s">
        <v>38</v>
      </c>
      <c r="C629" s="19" t="s">
        <v>1378</v>
      </c>
      <c r="D629" s="19" t="s">
        <v>1383</v>
      </c>
      <c r="E629" s="18" t="s">
        <v>1384</v>
      </c>
      <c r="F629" s="52">
        <v>27893</v>
      </c>
      <c r="H629" s="20">
        <v>0</v>
      </c>
      <c r="I629" s="52">
        <v>27893</v>
      </c>
      <c r="J629" s="20">
        <v>0</v>
      </c>
      <c r="K629" s="32">
        <v>27893</v>
      </c>
      <c r="M629" s="20">
        <v>-55785</v>
      </c>
      <c r="N629" s="27">
        <v>-1.5</v>
      </c>
      <c r="O629" s="28">
        <v>83678</v>
      </c>
    </row>
    <row r="630" spans="1:15" outlineLevel="2">
      <c r="A630" s="15" t="s">
        <v>2824</v>
      </c>
      <c r="B630" s="18" t="s">
        <v>38</v>
      </c>
      <c r="C630" s="19" t="s">
        <v>1378</v>
      </c>
      <c r="D630" s="19" t="s">
        <v>1307</v>
      </c>
      <c r="E630" s="18" t="s">
        <v>1308</v>
      </c>
      <c r="F630" s="20">
        <v>0</v>
      </c>
      <c r="H630" s="20">
        <v>0</v>
      </c>
      <c r="I630" s="20">
        <v>0</v>
      </c>
      <c r="J630" s="20">
        <v>0</v>
      </c>
      <c r="K630" s="32">
        <v>0</v>
      </c>
      <c r="M630" s="20">
        <v>0</v>
      </c>
      <c r="N630" s="27" t="s">
        <v>2729</v>
      </c>
      <c r="O630" s="28">
        <v>0</v>
      </c>
    </row>
    <row r="631" spans="1:15" outlineLevel="2">
      <c r="A631" s="15" t="s">
        <v>2825</v>
      </c>
      <c r="B631" s="18" t="s">
        <v>38</v>
      </c>
      <c r="C631" s="19" t="s">
        <v>1378</v>
      </c>
      <c r="D631" s="19" t="s">
        <v>1309</v>
      </c>
      <c r="E631" s="18" t="s">
        <v>1310</v>
      </c>
      <c r="F631" s="20">
        <v>0</v>
      </c>
      <c r="H631" s="20">
        <v>0</v>
      </c>
      <c r="I631" s="20">
        <v>0</v>
      </c>
      <c r="J631" s="20">
        <v>0</v>
      </c>
      <c r="K631" s="32">
        <v>0</v>
      </c>
      <c r="M631" s="20">
        <v>0</v>
      </c>
      <c r="N631" s="27" t="s">
        <v>2729</v>
      </c>
      <c r="O631" s="28">
        <v>0</v>
      </c>
    </row>
    <row r="632" spans="1:15" outlineLevel="2">
      <c r="A632" s="15" t="s">
        <v>2515</v>
      </c>
      <c r="B632" s="18" t="s">
        <v>38</v>
      </c>
      <c r="C632" s="19" t="s">
        <v>1378</v>
      </c>
      <c r="D632" s="19" t="s">
        <v>1385</v>
      </c>
      <c r="E632" s="18" t="s">
        <v>1386</v>
      </c>
      <c r="F632" s="20">
        <v>0</v>
      </c>
      <c r="H632" s="20">
        <v>0</v>
      </c>
      <c r="I632" s="20">
        <v>0</v>
      </c>
      <c r="J632" s="20">
        <v>0</v>
      </c>
      <c r="K632" s="32">
        <v>0</v>
      </c>
      <c r="M632" s="20">
        <v>0</v>
      </c>
      <c r="N632" s="27" t="s">
        <v>2729</v>
      </c>
      <c r="O632" s="28">
        <v>0</v>
      </c>
    </row>
    <row r="633" spans="1:15" ht="13.5" outlineLevel="1" thickBot="1">
      <c r="A633" s="15" t="s">
        <v>2516</v>
      </c>
      <c r="C633" s="19" t="s">
        <v>1378</v>
      </c>
      <c r="E633" s="21" t="s">
        <v>1800</v>
      </c>
      <c r="F633" s="42">
        <v>-60516</v>
      </c>
      <c r="G633" s="22"/>
      <c r="H633" s="22">
        <v>0</v>
      </c>
      <c r="I633" s="42">
        <v>-60516</v>
      </c>
      <c r="J633" s="22">
        <v>0</v>
      </c>
      <c r="K633" s="42">
        <v>-60516</v>
      </c>
      <c r="L633" s="22"/>
      <c r="M633" s="22">
        <v>-175677</v>
      </c>
      <c r="N633" s="27">
        <v>-0.65600000000000003</v>
      </c>
      <c r="O633" s="28">
        <v>115161</v>
      </c>
    </row>
    <row r="634" spans="1:15" ht="13.5" outlineLevel="2" thickTop="1">
      <c r="A634" s="15" t="s">
        <v>38</v>
      </c>
      <c r="C634" s="19" t="s">
        <v>2826</v>
      </c>
      <c r="N634" s="27" t="s">
        <v>2729</v>
      </c>
      <c r="O634" s="28" t="s">
        <v>2729</v>
      </c>
    </row>
    <row r="635" spans="1:15" outlineLevel="2">
      <c r="A635" s="15" t="s">
        <v>2827</v>
      </c>
      <c r="B635" s="18" t="s">
        <v>38</v>
      </c>
      <c r="C635" s="19" t="s">
        <v>2826</v>
      </c>
      <c r="D635" s="19" t="s">
        <v>1458</v>
      </c>
      <c r="E635" s="18" t="s">
        <v>1459</v>
      </c>
      <c r="F635" s="20">
        <v>0</v>
      </c>
      <c r="H635" s="20">
        <v>0</v>
      </c>
      <c r="I635" s="20">
        <v>0</v>
      </c>
      <c r="J635" s="20">
        <v>0</v>
      </c>
      <c r="K635" s="20">
        <v>0</v>
      </c>
      <c r="M635" s="20">
        <v>0</v>
      </c>
      <c r="N635" s="27" t="s">
        <v>2729</v>
      </c>
      <c r="O635" s="28">
        <v>0</v>
      </c>
    </row>
    <row r="636" spans="1:15" outlineLevel="2">
      <c r="A636" s="15" t="s">
        <v>2828</v>
      </c>
      <c r="B636" s="18" t="s">
        <v>38</v>
      </c>
      <c r="C636" s="19" t="s">
        <v>2826</v>
      </c>
      <c r="D636" s="19" t="s">
        <v>1460</v>
      </c>
      <c r="E636" s="18" t="s">
        <v>1461</v>
      </c>
      <c r="F636" s="20">
        <v>0</v>
      </c>
      <c r="H636" s="20">
        <v>0</v>
      </c>
      <c r="I636" s="20">
        <v>0</v>
      </c>
      <c r="J636" s="20">
        <v>0</v>
      </c>
      <c r="K636" s="20">
        <v>0</v>
      </c>
      <c r="M636" s="20">
        <v>0</v>
      </c>
      <c r="N636" s="27" t="s">
        <v>2729</v>
      </c>
      <c r="O636" s="28">
        <v>0</v>
      </c>
    </row>
    <row r="637" spans="1:15" outlineLevel="2">
      <c r="A637" s="15" t="s">
        <v>2829</v>
      </c>
      <c r="B637" s="18" t="s">
        <v>38</v>
      </c>
      <c r="C637" s="19" t="s">
        <v>2826</v>
      </c>
      <c r="D637" s="19" t="s">
        <v>1462</v>
      </c>
      <c r="E637" s="18" t="s">
        <v>1463</v>
      </c>
      <c r="F637" s="20">
        <v>0</v>
      </c>
      <c r="H637" s="20">
        <v>0</v>
      </c>
      <c r="I637" s="20">
        <v>0</v>
      </c>
      <c r="J637" s="20">
        <v>0</v>
      </c>
      <c r="K637" s="20">
        <v>0</v>
      </c>
      <c r="M637" s="20">
        <v>0</v>
      </c>
      <c r="N637" s="27" t="s">
        <v>2729</v>
      </c>
      <c r="O637" s="28">
        <v>0</v>
      </c>
    </row>
    <row r="638" spans="1:15" outlineLevel="2">
      <c r="A638" s="15" t="s">
        <v>2830</v>
      </c>
      <c r="B638" s="18" t="s">
        <v>38</v>
      </c>
      <c r="C638" s="19" t="s">
        <v>2826</v>
      </c>
      <c r="D638" s="19" t="s">
        <v>1479</v>
      </c>
      <c r="E638" s="18" t="s">
        <v>1480</v>
      </c>
      <c r="F638" s="20">
        <v>0</v>
      </c>
      <c r="H638" s="20">
        <v>0</v>
      </c>
      <c r="I638" s="20">
        <v>0</v>
      </c>
      <c r="J638" s="20">
        <v>0</v>
      </c>
      <c r="K638" s="20">
        <v>0</v>
      </c>
      <c r="M638" s="20">
        <v>1</v>
      </c>
      <c r="N638" s="27">
        <v>-1</v>
      </c>
      <c r="O638" s="28">
        <v>-1</v>
      </c>
    </row>
    <row r="639" spans="1:15" outlineLevel="2">
      <c r="A639" s="15" t="s">
        <v>2831</v>
      </c>
      <c r="B639" s="18" t="s">
        <v>38</v>
      </c>
      <c r="C639" s="19" t="s">
        <v>2826</v>
      </c>
      <c r="D639" s="19" t="s">
        <v>1481</v>
      </c>
      <c r="E639" s="18" t="s">
        <v>1482</v>
      </c>
      <c r="F639" s="20">
        <v>0</v>
      </c>
      <c r="H639" s="20">
        <v>0</v>
      </c>
      <c r="I639" s="20">
        <v>0</v>
      </c>
      <c r="J639" s="20">
        <v>0</v>
      </c>
      <c r="K639" s="20">
        <v>0</v>
      </c>
      <c r="M639" s="20">
        <v>0</v>
      </c>
      <c r="N639" s="27" t="s">
        <v>2729</v>
      </c>
      <c r="O639" s="28">
        <v>0</v>
      </c>
    </row>
    <row r="640" spans="1:15" outlineLevel="2">
      <c r="A640" s="15" t="s">
        <v>2832</v>
      </c>
      <c r="B640" s="18" t="s">
        <v>38</v>
      </c>
      <c r="C640" s="19" t="s">
        <v>2826</v>
      </c>
      <c r="D640" s="19" t="s">
        <v>1483</v>
      </c>
      <c r="E640" s="18" t="s">
        <v>1484</v>
      </c>
      <c r="F640" s="20">
        <v>0</v>
      </c>
      <c r="H640" s="20">
        <v>0</v>
      </c>
      <c r="I640" s="20">
        <v>0</v>
      </c>
      <c r="J640" s="20">
        <v>0</v>
      </c>
      <c r="K640" s="20">
        <v>0</v>
      </c>
      <c r="M640" s="20">
        <v>0</v>
      </c>
      <c r="N640" s="27" t="s">
        <v>2729</v>
      </c>
      <c r="O640" s="28">
        <v>0</v>
      </c>
    </row>
    <row r="641" spans="1:15" outlineLevel="2">
      <c r="A641" s="15" t="s">
        <v>2833</v>
      </c>
      <c r="B641" s="18" t="s">
        <v>38</v>
      </c>
      <c r="C641" s="19" t="s">
        <v>2826</v>
      </c>
      <c r="D641" s="19" t="s">
        <v>1485</v>
      </c>
      <c r="E641" s="18" t="s">
        <v>1486</v>
      </c>
      <c r="F641" s="20">
        <v>0</v>
      </c>
      <c r="H641" s="20">
        <v>0</v>
      </c>
      <c r="I641" s="20">
        <v>0</v>
      </c>
      <c r="J641" s="20">
        <v>0</v>
      </c>
      <c r="K641" s="20">
        <v>0</v>
      </c>
      <c r="M641" s="20">
        <v>0</v>
      </c>
      <c r="N641" s="27" t="s">
        <v>2729</v>
      </c>
      <c r="O641" s="28">
        <v>0</v>
      </c>
    </row>
    <row r="642" spans="1:15" outlineLevel="2">
      <c r="A642" s="15" t="s">
        <v>2834</v>
      </c>
      <c r="B642" s="18" t="s">
        <v>38</v>
      </c>
      <c r="C642" s="19" t="s">
        <v>2826</v>
      </c>
      <c r="D642" s="19" t="s">
        <v>1487</v>
      </c>
      <c r="E642" s="18" t="s">
        <v>1488</v>
      </c>
      <c r="F642" s="20">
        <v>0</v>
      </c>
      <c r="H642" s="20">
        <v>0</v>
      </c>
      <c r="I642" s="20">
        <v>0</v>
      </c>
      <c r="J642" s="20">
        <v>0</v>
      </c>
      <c r="K642" s="20">
        <v>0</v>
      </c>
      <c r="M642" s="20">
        <v>0</v>
      </c>
      <c r="N642" s="27" t="s">
        <v>2729</v>
      </c>
      <c r="O642" s="28">
        <v>0</v>
      </c>
    </row>
    <row r="643" spans="1:15" outlineLevel="2">
      <c r="A643" s="15" t="s">
        <v>2835</v>
      </c>
      <c r="B643" s="18" t="s">
        <v>38</v>
      </c>
      <c r="C643" s="19" t="s">
        <v>2826</v>
      </c>
      <c r="D643" s="19" t="s">
        <v>1513</v>
      </c>
      <c r="E643" s="18" t="s">
        <v>1514</v>
      </c>
      <c r="F643" s="20">
        <v>0</v>
      </c>
      <c r="H643" s="20">
        <v>0</v>
      </c>
      <c r="I643" s="20">
        <v>0</v>
      </c>
      <c r="J643" s="20">
        <v>0</v>
      </c>
      <c r="K643" s="20">
        <v>0</v>
      </c>
      <c r="M643" s="20">
        <v>0</v>
      </c>
      <c r="N643" s="27" t="s">
        <v>2729</v>
      </c>
      <c r="O643" s="28">
        <v>0</v>
      </c>
    </row>
    <row r="644" spans="1:15" ht="13.5" outlineLevel="1" thickBot="1">
      <c r="A644" s="15" t="s">
        <v>2836</v>
      </c>
      <c r="C644" s="19" t="s">
        <v>2826</v>
      </c>
      <c r="E644" s="21" t="s">
        <v>2837</v>
      </c>
      <c r="F644" s="22">
        <v>0</v>
      </c>
      <c r="G644" s="22"/>
      <c r="H644" s="22">
        <v>0</v>
      </c>
      <c r="I644" s="22">
        <v>0</v>
      </c>
      <c r="J644" s="22">
        <v>0</v>
      </c>
      <c r="K644" s="22">
        <v>0</v>
      </c>
      <c r="L644" s="22"/>
      <c r="M644" s="22">
        <v>1</v>
      </c>
      <c r="N644" s="27">
        <v>-1</v>
      </c>
      <c r="O644" s="28">
        <v>-1</v>
      </c>
    </row>
    <row r="645" spans="1:15" ht="13.5" outlineLevel="2" thickTop="1">
      <c r="A645" s="15" t="s">
        <v>38</v>
      </c>
      <c r="C645" s="19" t="s">
        <v>1387</v>
      </c>
      <c r="N645" s="27" t="s">
        <v>2729</v>
      </c>
      <c r="O645" s="28" t="s">
        <v>2729</v>
      </c>
    </row>
    <row r="646" spans="1:15" outlineLevel="2">
      <c r="A646" s="15" t="s">
        <v>2517</v>
      </c>
      <c r="B646" s="18" t="s">
        <v>38</v>
      </c>
      <c r="C646" s="19" t="s">
        <v>1387</v>
      </c>
      <c r="D646" s="19" t="s">
        <v>1388</v>
      </c>
      <c r="E646" s="18" t="s">
        <v>1389</v>
      </c>
      <c r="F646" s="52">
        <v>4140773</v>
      </c>
      <c r="H646" s="52">
        <v>-3769418</v>
      </c>
      <c r="I646" s="52">
        <v>371355</v>
      </c>
      <c r="J646" s="20">
        <v>0</v>
      </c>
      <c r="K646" s="75">
        <v>371355</v>
      </c>
      <c r="M646" s="20">
        <v>746802</v>
      </c>
      <c r="N646" s="27">
        <v>-0.503</v>
      </c>
      <c r="O646" s="28">
        <v>-375447</v>
      </c>
    </row>
    <row r="647" spans="1:15" ht="13.5" outlineLevel="1" thickBot="1">
      <c r="A647" s="15" t="s">
        <v>2518</v>
      </c>
      <c r="C647" s="19" t="s">
        <v>1387</v>
      </c>
      <c r="E647" s="21" t="s">
        <v>1801</v>
      </c>
      <c r="F647" s="42">
        <v>4140773</v>
      </c>
      <c r="G647" s="22"/>
      <c r="H647" s="42">
        <v>-3769418</v>
      </c>
      <c r="I647" s="42">
        <v>371355</v>
      </c>
      <c r="J647" s="22">
        <v>0</v>
      </c>
      <c r="K647" s="42">
        <v>371355</v>
      </c>
      <c r="L647" s="22"/>
      <c r="M647" s="22">
        <v>746802</v>
      </c>
      <c r="N647" s="27">
        <v>-0.503</v>
      </c>
      <c r="O647" s="28">
        <v>-375447</v>
      </c>
    </row>
    <row r="648" spans="1:15" ht="13.5" outlineLevel="2" thickTop="1">
      <c r="A648" s="15" t="s">
        <v>38</v>
      </c>
      <c r="C648" s="19" t="s">
        <v>1390</v>
      </c>
      <c r="N648" s="27" t="s">
        <v>2729</v>
      </c>
      <c r="O648" s="28" t="s">
        <v>2729</v>
      </c>
    </row>
    <row r="649" spans="1:15" outlineLevel="2">
      <c r="A649" s="15" t="s">
        <v>2519</v>
      </c>
      <c r="B649" s="18" t="s">
        <v>38</v>
      </c>
      <c r="C649" s="19" t="s">
        <v>1390</v>
      </c>
      <c r="D649" s="19" t="s">
        <v>1391</v>
      </c>
      <c r="E649" s="18" t="s">
        <v>1392</v>
      </c>
      <c r="F649" s="52">
        <v>33518</v>
      </c>
      <c r="H649" s="20">
        <v>0</v>
      </c>
      <c r="I649" s="52">
        <v>33518</v>
      </c>
      <c r="J649" s="20">
        <v>0</v>
      </c>
      <c r="K649" s="75">
        <v>33518</v>
      </c>
      <c r="M649" s="20">
        <v>133209</v>
      </c>
      <c r="N649" s="27">
        <v>-0.748</v>
      </c>
      <c r="O649" s="28">
        <v>-99691</v>
      </c>
    </row>
    <row r="650" spans="1:15" outlineLevel="2">
      <c r="A650" s="15" t="s">
        <v>2520</v>
      </c>
      <c r="B650" s="18" t="s">
        <v>38</v>
      </c>
      <c r="C650" s="19" t="s">
        <v>1390</v>
      </c>
      <c r="D650" s="19" t="s">
        <v>1393</v>
      </c>
      <c r="E650" s="18" t="s">
        <v>1394</v>
      </c>
      <c r="F650" s="20">
        <v>0</v>
      </c>
      <c r="H650" s="20">
        <v>0</v>
      </c>
      <c r="I650" s="20">
        <v>0</v>
      </c>
      <c r="J650" s="20">
        <v>0</v>
      </c>
      <c r="K650" s="75">
        <v>0</v>
      </c>
      <c r="M650" s="20">
        <v>0</v>
      </c>
      <c r="N650" s="27" t="s">
        <v>2729</v>
      </c>
      <c r="O650" s="28">
        <v>0</v>
      </c>
    </row>
    <row r="651" spans="1:15" outlineLevel="2">
      <c r="A651" s="15" t="s">
        <v>2521</v>
      </c>
      <c r="B651" s="18" t="s">
        <v>38</v>
      </c>
      <c r="C651" s="19" t="s">
        <v>1390</v>
      </c>
      <c r="D651" s="19" t="s">
        <v>1395</v>
      </c>
      <c r="E651" s="18" t="s">
        <v>1396</v>
      </c>
      <c r="F651" s="20">
        <v>0</v>
      </c>
      <c r="H651" s="20">
        <v>0</v>
      </c>
      <c r="I651" s="20">
        <v>0</v>
      </c>
      <c r="J651" s="20">
        <v>0</v>
      </c>
      <c r="K651" s="75">
        <v>0</v>
      </c>
      <c r="M651" s="20">
        <v>0</v>
      </c>
      <c r="N651" s="27" t="s">
        <v>2729</v>
      </c>
      <c r="O651" s="28">
        <v>0</v>
      </c>
    </row>
    <row r="652" spans="1:15" outlineLevel="2">
      <c r="A652" s="15" t="s">
        <v>2522</v>
      </c>
      <c r="B652" s="18" t="s">
        <v>38</v>
      </c>
      <c r="C652" s="19" t="s">
        <v>1390</v>
      </c>
      <c r="D652" s="19" t="s">
        <v>1397</v>
      </c>
      <c r="E652" s="18" t="s">
        <v>1132</v>
      </c>
      <c r="F652" s="52">
        <v>-48769</v>
      </c>
      <c r="H652" s="20">
        <v>0</v>
      </c>
      <c r="I652" s="52">
        <v>-48769</v>
      </c>
      <c r="J652" s="20">
        <v>0</v>
      </c>
      <c r="K652" s="75">
        <v>-48769</v>
      </c>
      <c r="M652" s="20">
        <v>-66155</v>
      </c>
      <c r="N652" s="27">
        <v>-0.26300000000000001</v>
      </c>
      <c r="O652" s="28">
        <v>17386</v>
      </c>
    </row>
    <row r="653" spans="1:15" outlineLevel="2">
      <c r="A653" s="15" t="s">
        <v>2523</v>
      </c>
      <c r="B653" s="18" t="s">
        <v>38</v>
      </c>
      <c r="C653" s="19" t="s">
        <v>1390</v>
      </c>
      <c r="D653" s="19" t="s">
        <v>1398</v>
      </c>
      <c r="E653" s="18" t="s">
        <v>1399</v>
      </c>
      <c r="F653" s="20">
        <v>0</v>
      </c>
      <c r="H653" s="20">
        <v>0</v>
      </c>
      <c r="I653" s="20">
        <v>0</v>
      </c>
      <c r="J653" s="20">
        <v>0</v>
      </c>
      <c r="K653" s="75">
        <v>0</v>
      </c>
      <c r="M653" s="20">
        <v>0</v>
      </c>
      <c r="N653" s="27" t="s">
        <v>2729</v>
      </c>
      <c r="O653" s="28">
        <v>0</v>
      </c>
    </row>
    <row r="654" spans="1:15" outlineLevel="2">
      <c r="A654" s="15" t="s">
        <v>2524</v>
      </c>
      <c r="B654" s="18" t="s">
        <v>38</v>
      </c>
      <c r="C654" s="19" t="s">
        <v>1390</v>
      </c>
      <c r="D654" s="19" t="s">
        <v>1400</v>
      </c>
      <c r="E654" s="18" t="s">
        <v>1136</v>
      </c>
      <c r="F654" s="52">
        <v>-155</v>
      </c>
      <c r="H654" s="20">
        <v>0</v>
      </c>
      <c r="I654" s="52">
        <v>-155</v>
      </c>
      <c r="J654" s="20">
        <v>0</v>
      </c>
      <c r="K654" s="75">
        <v>-155</v>
      </c>
      <c r="M654" s="20">
        <v>0</v>
      </c>
      <c r="N654" s="27" t="s">
        <v>2729</v>
      </c>
      <c r="O654" s="28">
        <v>-155</v>
      </c>
    </row>
    <row r="655" spans="1:15" outlineLevel="2">
      <c r="A655" s="15" t="s">
        <v>2525</v>
      </c>
      <c r="B655" s="18" t="s">
        <v>38</v>
      </c>
      <c r="C655" s="19" t="s">
        <v>1390</v>
      </c>
      <c r="D655" s="19" t="s">
        <v>1401</v>
      </c>
      <c r="E655" s="18" t="s">
        <v>1402</v>
      </c>
      <c r="F655" s="20">
        <v>0</v>
      </c>
      <c r="H655" s="20">
        <v>0</v>
      </c>
      <c r="I655" s="20">
        <v>0</v>
      </c>
      <c r="J655" s="20">
        <v>0</v>
      </c>
      <c r="K655" s="75">
        <v>0</v>
      </c>
      <c r="M655" s="20">
        <v>0</v>
      </c>
      <c r="N655" s="27" t="s">
        <v>2729</v>
      </c>
      <c r="O655" s="28">
        <v>0</v>
      </c>
    </row>
    <row r="656" spans="1:15" outlineLevel="2">
      <c r="A656" s="15" t="s">
        <v>2526</v>
      </c>
      <c r="B656" s="18" t="s">
        <v>38</v>
      </c>
      <c r="C656" s="19" t="s">
        <v>1390</v>
      </c>
      <c r="D656" s="19" t="s">
        <v>1403</v>
      </c>
      <c r="E656" s="18" t="s">
        <v>1404</v>
      </c>
      <c r="F656" s="20">
        <v>0</v>
      </c>
      <c r="H656" s="20">
        <v>0</v>
      </c>
      <c r="I656" s="20">
        <v>0</v>
      </c>
      <c r="J656" s="20">
        <v>0</v>
      </c>
      <c r="K656" s="75">
        <v>0</v>
      </c>
      <c r="M656" s="20">
        <v>3048</v>
      </c>
      <c r="N656" s="27">
        <v>-1</v>
      </c>
      <c r="O656" s="28">
        <v>-3048</v>
      </c>
    </row>
    <row r="657" spans="1:15" outlineLevel="2">
      <c r="A657" s="15" t="s">
        <v>2527</v>
      </c>
      <c r="B657" s="18" t="s">
        <v>38</v>
      </c>
      <c r="C657" s="19" t="s">
        <v>1390</v>
      </c>
      <c r="D657" s="19" t="s">
        <v>1405</v>
      </c>
      <c r="E657" s="18" t="s">
        <v>1406</v>
      </c>
      <c r="F657" s="52">
        <v>-2173</v>
      </c>
      <c r="H657" s="20">
        <v>0</v>
      </c>
      <c r="I657" s="52">
        <v>-2173</v>
      </c>
      <c r="J657" s="20">
        <v>0</v>
      </c>
      <c r="K657" s="75">
        <v>-2173</v>
      </c>
      <c r="M657" s="20">
        <v>26003</v>
      </c>
      <c r="N657" s="27">
        <v>-1.0840000000000001</v>
      </c>
      <c r="O657" s="28">
        <v>-28176</v>
      </c>
    </row>
    <row r="658" spans="1:15" outlineLevel="2">
      <c r="A658" s="15" t="s">
        <v>2838</v>
      </c>
      <c r="B658" s="18" t="s">
        <v>38</v>
      </c>
      <c r="C658" s="19" t="s">
        <v>1390</v>
      </c>
      <c r="D658" s="19" t="s">
        <v>1464</v>
      </c>
      <c r="E658" s="18" t="s">
        <v>1181</v>
      </c>
      <c r="F658" s="52">
        <v>-110374</v>
      </c>
      <c r="H658" s="20">
        <v>0</v>
      </c>
      <c r="I658" s="52">
        <v>-110374</v>
      </c>
      <c r="J658" s="20">
        <v>0</v>
      </c>
      <c r="K658" s="84">
        <v>-110374</v>
      </c>
      <c r="M658" s="20">
        <v>-69625</v>
      </c>
      <c r="N658" s="27">
        <v>0.58499999999999996</v>
      </c>
      <c r="O658" s="28">
        <v>-40749</v>
      </c>
    </row>
    <row r="659" spans="1:15" outlineLevel="2">
      <c r="A659" s="15" t="s">
        <v>2839</v>
      </c>
      <c r="B659" s="18" t="s">
        <v>38</v>
      </c>
      <c r="C659" s="19" t="s">
        <v>1390</v>
      </c>
      <c r="D659" s="19" t="s">
        <v>1465</v>
      </c>
      <c r="E659" s="18" t="s">
        <v>1183</v>
      </c>
      <c r="F659" s="20">
        <v>0</v>
      </c>
      <c r="H659" s="20">
        <v>0</v>
      </c>
      <c r="I659" s="20">
        <v>0</v>
      </c>
      <c r="J659" s="20">
        <v>0</v>
      </c>
      <c r="K659" s="84">
        <v>0</v>
      </c>
      <c r="M659" s="20">
        <v>0</v>
      </c>
      <c r="N659" s="27" t="s">
        <v>2729</v>
      </c>
      <c r="O659" s="28">
        <v>0</v>
      </c>
    </row>
    <row r="660" spans="1:15" outlineLevel="2">
      <c r="A660" s="15" t="s">
        <v>2840</v>
      </c>
      <c r="B660" s="18" t="s">
        <v>38</v>
      </c>
      <c r="C660" s="19" t="s">
        <v>1390</v>
      </c>
      <c r="D660" s="19" t="s">
        <v>1466</v>
      </c>
      <c r="E660" s="18" t="s">
        <v>1185</v>
      </c>
      <c r="F660" s="20">
        <v>0</v>
      </c>
      <c r="H660" s="20">
        <v>0</v>
      </c>
      <c r="I660" s="20">
        <v>0</v>
      </c>
      <c r="J660" s="20">
        <v>0</v>
      </c>
      <c r="K660" s="84">
        <v>0</v>
      </c>
      <c r="M660" s="20">
        <v>0</v>
      </c>
      <c r="N660" s="27" t="s">
        <v>2729</v>
      </c>
      <c r="O660" s="28">
        <v>0</v>
      </c>
    </row>
    <row r="661" spans="1:15" outlineLevel="2">
      <c r="A661" s="15" t="s">
        <v>2841</v>
      </c>
      <c r="B661" s="18" t="s">
        <v>38</v>
      </c>
      <c r="C661" s="19" t="s">
        <v>1390</v>
      </c>
      <c r="D661" s="19" t="s">
        <v>1467</v>
      </c>
      <c r="E661" s="18" t="s">
        <v>1468</v>
      </c>
      <c r="F661" s="52">
        <v>186598</v>
      </c>
      <c r="H661" s="20">
        <v>0</v>
      </c>
      <c r="I661" s="52">
        <v>186598</v>
      </c>
      <c r="J661" s="20">
        <v>0</v>
      </c>
      <c r="K661" s="84">
        <v>186598</v>
      </c>
      <c r="M661" s="20">
        <v>22745</v>
      </c>
      <c r="N661" s="27">
        <v>7.2039999999999997</v>
      </c>
      <c r="O661" s="28">
        <v>163853</v>
      </c>
    </row>
    <row r="662" spans="1:15" outlineLevel="2">
      <c r="A662" s="15" t="s">
        <v>2842</v>
      </c>
      <c r="B662" s="18" t="s">
        <v>38</v>
      </c>
      <c r="C662" s="19" t="s">
        <v>1390</v>
      </c>
      <c r="D662" s="19" t="s">
        <v>1469</v>
      </c>
      <c r="E662" s="18" t="s">
        <v>1189</v>
      </c>
      <c r="F662" s="20">
        <v>0</v>
      </c>
      <c r="H662" s="20">
        <v>0</v>
      </c>
      <c r="I662" s="20">
        <v>0</v>
      </c>
      <c r="J662" s="20">
        <v>0</v>
      </c>
      <c r="K662" s="84">
        <v>0</v>
      </c>
      <c r="M662" s="20">
        <v>0</v>
      </c>
      <c r="N662" s="27" t="s">
        <v>2729</v>
      </c>
      <c r="O662" s="28">
        <v>0</v>
      </c>
    </row>
    <row r="663" spans="1:15" outlineLevel="2">
      <c r="A663" s="15" t="s">
        <v>2843</v>
      </c>
      <c r="B663" s="18" t="s">
        <v>38</v>
      </c>
      <c r="C663" s="19" t="s">
        <v>1390</v>
      </c>
      <c r="D663" s="19" t="s">
        <v>1470</v>
      </c>
      <c r="E663" s="18" t="s">
        <v>1471</v>
      </c>
      <c r="F663" s="52">
        <v>541</v>
      </c>
      <c r="H663" s="20">
        <v>0</v>
      </c>
      <c r="I663" s="52">
        <v>541</v>
      </c>
      <c r="J663" s="20">
        <v>0</v>
      </c>
      <c r="K663" s="84">
        <v>541</v>
      </c>
      <c r="M663" s="20">
        <v>0</v>
      </c>
      <c r="N663" s="27" t="s">
        <v>2729</v>
      </c>
      <c r="O663" s="28">
        <v>541</v>
      </c>
    </row>
    <row r="664" spans="1:15" outlineLevel="2">
      <c r="A664" s="15" t="s">
        <v>2844</v>
      </c>
      <c r="B664" s="18" t="s">
        <v>38</v>
      </c>
      <c r="C664" s="19" t="s">
        <v>1390</v>
      </c>
      <c r="D664" s="19" t="s">
        <v>1472</v>
      </c>
      <c r="E664" s="18" t="s">
        <v>1193</v>
      </c>
      <c r="F664" s="20">
        <v>0</v>
      </c>
      <c r="H664" s="20">
        <v>0</v>
      </c>
      <c r="I664" s="20">
        <v>0</v>
      </c>
      <c r="J664" s="20">
        <v>0</v>
      </c>
      <c r="K664" s="84">
        <v>0</v>
      </c>
      <c r="M664" s="20">
        <v>0</v>
      </c>
      <c r="N664" s="27" t="s">
        <v>2729</v>
      </c>
      <c r="O664" s="28">
        <v>0</v>
      </c>
    </row>
    <row r="665" spans="1:15" outlineLevel="2">
      <c r="A665" s="15" t="s">
        <v>2845</v>
      </c>
      <c r="B665" s="18" t="s">
        <v>38</v>
      </c>
      <c r="C665" s="19" t="s">
        <v>1390</v>
      </c>
      <c r="D665" s="19" t="s">
        <v>1473</v>
      </c>
      <c r="E665" s="18" t="s">
        <v>1195</v>
      </c>
      <c r="F665" s="20">
        <v>0</v>
      </c>
      <c r="H665" s="20">
        <v>0</v>
      </c>
      <c r="I665" s="20">
        <v>0</v>
      </c>
      <c r="J665" s="20">
        <v>0</v>
      </c>
      <c r="K665" s="84">
        <v>0</v>
      </c>
      <c r="M665" s="20">
        <v>-151</v>
      </c>
      <c r="N665" s="27">
        <v>-1</v>
      </c>
      <c r="O665" s="28">
        <v>151</v>
      </c>
    </row>
    <row r="666" spans="1:15" outlineLevel="2">
      <c r="A666" s="15" t="s">
        <v>2846</v>
      </c>
      <c r="B666" s="18" t="s">
        <v>38</v>
      </c>
      <c r="C666" s="19" t="s">
        <v>1390</v>
      </c>
      <c r="D666" s="19" t="s">
        <v>1474</v>
      </c>
      <c r="E666" s="18" t="s">
        <v>1197</v>
      </c>
      <c r="F666" s="52">
        <v>5998</v>
      </c>
      <c r="H666" s="20">
        <v>0</v>
      </c>
      <c r="I666" s="52">
        <v>5998</v>
      </c>
      <c r="J666" s="20">
        <v>0</v>
      </c>
      <c r="K666" s="84">
        <v>5998</v>
      </c>
      <c r="M666" s="20">
        <v>-12639</v>
      </c>
      <c r="N666" s="27">
        <v>-1.4750000000000001</v>
      </c>
      <c r="O666" s="28">
        <v>18637</v>
      </c>
    </row>
    <row r="667" spans="1:15" outlineLevel="2">
      <c r="A667" s="15" t="s">
        <v>2847</v>
      </c>
      <c r="B667" s="18" t="s">
        <v>38</v>
      </c>
      <c r="C667" s="19" t="s">
        <v>1390</v>
      </c>
      <c r="D667" s="19" t="s">
        <v>1272</v>
      </c>
      <c r="E667" s="18" t="s">
        <v>1273</v>
      </c>
      <c r="F667" s="20">
        <v>0</v>
      </c>
      <c r="H667" s="20">
        <v>0</v>
      </c>
      <c r="I667" s="20">
        <v>0</v>
      </c>
      <c r="J667" s="20">
        <v>0</v>
      </c>
      <c r="K667" s="84">
        <v>0</v>
      </c>
      <c r="M667" s="20">
        <v>0</v>
      </c>
      <c r="N667" s="27" t="s">
        <v>2729</v>
      </c>
      <c r="O667" s="28">
        <v>0</v>
      </c>
    </row>
    <row r="668" spans="1:15" outlineLevel="2">
      <c r="A668" s="15" t="s">
        <v>2848</v>
      </c>
      <c r="B668" s="18" t="s">
        <v>38</v>
      </c>
      <c r="C668" s="19" t="s">
        <v>1390</v>
      </c>
      <c r="D668" s="19" t="s">
        <v>1475</v>
      </c>
      <c r="E668" s="18" t="s">
        <v>1476</v>
      </c>
      <c r="F668" s="20">
        <v>0</v>
      </c>
      <c r="H668" s="20">
        <v>0</v>
      </c>
      <c r="I668" s="20">
        <v>0</v>
      </c>
      <c r="J668" s="20">
        <v>0</v>
      </c>
      <c r="K668" s="84">
        <v>0</v>
      </c>
      <c r="M668" s="20">
        <v>0</v>
      </c>
      <c r="N668" s="27" t="s">
        <v>2729</v>
      </c>
      <c r="O668" s="28">
        <v>0</v>
      </c>
    </row>
    <row r="669" spans="1:15" outlineLevel="2">
      <c r="A669" s="15" t="s">
        <v>2849</v>
      </c>
      <c r="B669" s="18" t="s">
        <v>38</v>
      </c>
      <c r="C669" s="19" t="s">
        <v>1390</v>
      </c>
      <c r="D669" s="19" t="s">
        <v>1477</v>
      </c>
      <c r="E669" s="18" t="s">
        <v>1478</v>
      </c>
      <c r="F669" s="20">
        <v>0</v>
      </c>
      <c r="H669" s="20">
        <v>0</v>
      </c>
      <c r="I669" s="20">
        <v>0</v>
      </c>
      <c r="J669" s="20">
        <v>0</v>
      </c>
      <c r="K669" s="84">
        <v>0</v>
      </c>
      <c r="M669" s="20">
        <v>0</v>
      </c>
      <c r="N669" s="27" t="s">
        <v>2729</v>
      </c>
      <c r="O669" s="28">
        <v>0</v>
      </c>
    </row>
    <row r="670" spans="1:15" outlineLevel="2">
      <c r="A670" s="15" t="s">
        <v>2528</v>
      </c>
      <c r="B670" s="18" t="s">
        <v>38</v>
      </c>
      <c r="C670" s="19" t="s">
        <v>1390</v>
      </c>
      <c r="D670" s="19" t="s">
        <v>1407</v>
      </c>
      <c r="E670" s="18" t="s">
        <v>1408</v>
      </c>
      <c r="F670" s="52">
        <v>-9346</v>
      </c>
      <c r="H670" s="20">
        <v>0</v>
      </c>
      <c r="I670" s="52">
        <v>-9346</v>
      </c>
      <c r="J670" s="20">
        <v>0</v>
      </c>
      <c r="K670" s="52">
        <v>-9346</v>
      </c>
      <c r="M670" s="20">
        <v>-189635</v>
      </c>
      <c r="N670" s="27">
        <v>-0.95099999999999996</v>
      </c>
      <c r="O670" s="28">
        <v>180289</v>
      </c>
    </row>
    <row r="671" spans="1:15" outlineLevel="2">
      <c r="A671" s="15" t="s">
        <v>2529</v>
      </c>
      <c r="B671" s="18" t="s">
        <v>38</v>
      </c>
      <c r="C671" s="19" t="s">
        <v>1390</v>
      </c>
      <c r="D671" s="19" t="s">
        <v>1409</v>
      </c>
      <c r="E671" s="18" t="s">
        <v>1410</v>
      </c>
      <c r="F671" s="20">
        <v>0</v>
      </c>
      <c r="H671" s="20">
        <v>0</v>
      </c>
      <c r="I671" s="20">
        <v>0</v>
      </c>
      <c r="J671" s="20">
        <v>0</v>
      </c>
      <c r="K671" s="41">
        <v>0</v>
      </c>
      <c r="M671" s="20">
        <v>0</v>
      </c>
      <c r="N671" s="27" t="s">
        <v>2729</v>
      </c>
      <c r="O671" s="28">
        <v>0</v>
      </c>
    </row>
    <row r="672" spans="1:15" outlineLevel="2">
      <c r="A672" s="15" t="s">
        <v>2530</v>
      </c>
      <c r="B672" s="18" t="s">
        <v>38</v>
      </c>
      <c r="C672" s="19" t="s">
        <v>1390</v>
      </c>
      <c r="D672" s="19" t="s">
        <v>1411</v>
      </c>
      <c r="E672" s="18" t="s">
        <v>1412</v>
      </c>
      <c r="F672" s="20">
        <v>0</v>
      </c>
      <c r="H672" s="20">
        <v>0</v>
      </c>
      <c r="I672" s="20">
        <v>0</v>
      </c>
      <c r="J672" s="20">
        <v>0</v>
      </c>
      <c r="K672" s="41">
        <v>0</v>
      </c>
      <c r="M672" s="20">
        <v>0</v>
      </c>
      <c r="N672" s="27" t="s">
        <v>2729</v>
      </c>
      <c r="O672" s="28">
        <v>0</v>
      </c>
    </row>
    <row r="673" spans="1:15" outlineLevel="2">
      <c r="A673" s="15" t="s">
        <v>2531</v>
      </c>
      <c r="B673" s="18" t="s">
        <v>38</v>
      </c>
      <c r="C673" s="19" t="s">
        <v>1390</v>
      </c>
      <c r="D673" s="19" t="s">
        <v>1413</v>
      </c>
      <c r="E673" s="18" t="s">
        <v>1414</v>
      </c>
      <c r="F673" s="52">
        <v>39853</v>
      </c>
      <c r="H673" s="20">
        <v>0</v>
      </c>
      <c r="I673" s="52">
        <v>39853</v>
      </c>
      <c r="J673" s="20">
        <v>0</v>
      </c>
      <c r="K673" s="52">
        <v>39853</v>
      </c>
      <c r="M673" s="20">
        <v>193980</v>
      </c>
      <c r="N673" s="27">
        <v>-0.79500000000000004</v>
      </c>
      <c r="O673" s="28">
        <v>-154127</v>
      </c>
    </row>
    <row r="674" spans="1:15" outlineLevel="2">
      <c r="A674" s="15" t="s">
        <v>2532</v>
      </c>
      <c r="B674" s="18" t="s">
        <v>38</v>
      </c>
      <c r="C674" s="19" t="s">
        <v>1390</v>
      </c>
      <c r="D674" s="19" t="s">
        <v>1415</v>
      </c>
      <c r="E674" s="18" t="s">
        <v>1416</v>
      </c>
      <c r="F674" s="20">
        <v>0</v>
      </c>
      <c r="H674" s="20">
        <v>0</v>
      </c>
      <c r="I674" s="20">
        <v>0</v>
      </c>
      <c r="J674" s="20">
        <v>0</v>
      </c>
      <c r="K674" s="41">
        <v>0</v>
      </c>
      <c r="M674" s="20">
        <v>0</v>
      </c>
      <c r="N674" s="27" t="s">
        <v>2729</v>
      </c>
      <c r="O674" s="28">
        <v>0</v>
      </c>
    </row>
    <row r="675" spans="1:15" outlineLevel="2">
      <c r="A675" s="15" t="s">
        <v>2533</v>
      </c>
      <c r="B675" s="18" t="s">
        <v>38</v>
      </c>
      <c r="C675" s="19" t="s">
        <v>1390</v>
      </c>
      <c r="D675" s="19" t="s">
        <v>1417</v>
      </c>
      <c r="E675" s="18" t="s">
        <v>1418</v>
      </c>
      <c r="F675" s="20">
        <v>0</v>
      </c>
      <c r="H675" s="20">
        <v>0</v>
      </c>
      <c r="I675" s="20">
        <v>0</v>
      </c>
      <c r="J675" s="20">
        <v>0</v>
      </c>
      <c r="K675" s="41">
        <v>0</v>
      </c>
      <c r="M675" s="20">
        <v>0</v>
      </c>
      <c r="N675" s="27" t="s">
        <v>2729</v>
      </c>
      <c r="O675" s="28">
        <v>0</v>
      </c>
    </row>
    <row r="676" spans="1:15" outlineLevel="2">
      <c r="A676" s="15" t="s">
        <v>2534</v>
      </c>
      <c r="B676" s="18" t="s">
        <v>38</v>
      </c>
      <c r="C676" s="19" t="s">
        <v>1390</v>
      </c>
      <c r="D676" s="19" t="s">
        <v>1419</v>
      </c>
      <c r="E676" s="18" t="s">
        <v>1420</v>
      </c>
      <c r="F676" s="20">
        <v>0</v>
      </c>
      <c r="H676" s="20">
        <v>0</v>
      </c>
      <c r="I676" s="20">
        <v>0</v>
      </c>
      <c r="J676" s="20">
        <v>0</v>
      </c>
      <c r="K676" s="41">
        <v>0</v>
      </c>
      <c r="M676" s="20">
        <v>0</v>
      </c>
      <c r="N676" s="27" t="s">
        <v>2729</v>
      </c>
      <c r="O676" s="28">
        <v>0</v>
      </c>
    </row>
    <row r="677" spans="1:15" outlineLevel="2">
      <c r="A677" s="15" t="s">
        <v>2535</v>
      </c>
      <c r="B677" s="18" t="s">
        <v>38</v>
      </c>
      <c r="C677" s="19" t="s">
        <v>1390</v>
      </c>
      <c r="D677" s="19" t="s">
        <v>1421</v>
      </c>
      <c r="E677" s="18" t="s">
        <v>1422</v>
      </c>
      <c r="F677" s="20">
        <v>0</v>
      </c>
      <c r="H677" s="20">
        <v>0</v>
      </c>
      <c r="I677" s="20">
        <v>0</v>
      </c>
      <c r="J677" s="20">
        <v>0</v>
      </c>
      <c r="K677" s="41">
        <v>0</v>
      </c>
      <c r="M677" s="20">
        <v>6451</v>
      </c>
      <c r="N677" s="27">
        <v>-1</v>
      </c>
      <c r="O677" s="28">
        <v>-6451</v>
      </c>
    </row>
    <row r="678" spans="1:15" outlineLevel="2">
      <c r="A678" s="15" t="s">
        <v>2536</v>
      </c>
      <c r="B678" s="18" t="s">
        <v>38</v>
      </c>
      <c r="C678" s="19" t="s">
        <v>1390</v>
      </c>
      <c r="D678" s="19" t="s">
        <v>1423</v>
      </c>
      <c r="E678" s="18" t="s">
        <v>1424</v>
      </c>
      <c r="F678" s="52">
        <v>-414</v>
      </c>
      <c r="H678" s="20">
        <v>0</v>
      </c>
      <c r="I678" s="52">
        <v>-414</v>
      </c>
      <c r="J678" s="20">
        <v>0</v>
      </c>
      <c r="K678" s="41">
        <v>-414</v>
      </c>
      <c r="M678" s="20">
        <v>26743</v>
      </c>
      <c r="N678" s="27">
        <v>-1.0149999999999999</v>
      </c>
      <c r="O678" s="28">
        <v>-27157</v>
      </c>
    </row>
    <row r="679" spans="1:15" outlineLevel="2">
      <c r="A679" s="15" t="s">
        <v>2850</v>
      </c>
      <c r="B679" s="18" t="s">
        <v>38</v>
      </c>
      <c r="C679" s="19" t="s">
        <v>1390</v>
      </c>
      <c r="D679" s="19" t="s">
        <v>1489</v>
      </c>
      <c r="E679" s="18" t="s">
        <v>1490</v>
      </c>
      <c r="F679" s="52">
        <v>-97046</v>
      </c>
      <c r="H679" s="20">
        <v>0</v>
      </c>
      <c r="I679" s="52">
        <v>-97046</v>
      </c>
      <c r="J679" s="20">
        <v>0</v>
      </c>
      <c r="K679" s="51">
        <v>-97046</v>
      </c>
      <c r="M679" s="20">
        <v>-16730</v>
      </c>
      <c r="N679" s="27">
        <v>4.8010000000000002</v>
      </c>
      <c r="O679" s="28">
        <v>-80316</v>
      </c>
    </row>
    <row r="680" spans="1:15" outlineLevel="2">
      <c r="A680" s="15" t="s">
        <v>2851</v>
      </c>
      <c r="B680" s="18" t="s">
        <v>38</v>
      </c>
      <c r="C680" s="19" t="s">
        <v>1390</v>
      </c>
      <c r="D680" s="19" t="s">
        <v>1491</v>
      </c>
      <c r="E680" s="18" t="s">
        <v>1492</v>
      </c>
      <c r="F680" s="20">
        <v>0</v>
      </c>
      <c r="H680" s="20">
        <v>0</v>
      </c>
      <c r="I680" s="20">
        <v>0</v>
      </c>
      <c r="J680" s="20">
        <v>0</v>
      </c>
      <c r="K680" s="51">
        <v>0</v>
      </c>
      <c r="M680" s="20">
        <v>0</v>
      </c>
      <c r="N680" s="27" t="s">
        <v>2729</v>
      </c>
      <c r="O680" s="28">
        <v>0</v>
      </c>
    </row>
    <row r="681" spans="1:15" outlineLevel="2">
      <c r="A681" s="15" t="s">
        <v>2852</v>
      </c>
      <c r="B681" s="18" t="s">
        <v>38</v>
      </c>
      <c r="C681" s="19" t="s">
        <v>1390</v>
      </c>
      <c r="D681" s="19" t="s">
        <v>1493</v>
      </c>
      <c r="E681" s="18" t="s">
        <v>1494</v>
      </c>
      <c r="F681" s="20">
        <v>0</v>
      </c>
      <c r="H681" s="20">
        <v>0</v>
      </c>
      <c r="I681" s="20">
        <v>0</v>
      </c>
      <c r="J681" s="20">
        <v>0</v>
      </c>
      <c r="K681" s="51">
        <v>0</v>
      </c>
      <c r="M681" s="20">
        <v>0</v>
      </c>
      <c r="N681" s="27" t="s">
        <v>2729</v>
      </c>
      <c r="O681" s="28">
        <v>0</v>
      </c>
    </row>
    <row r="682" spans="1:15" outlineLevel="2">
      <c r="A682" s="15" t="s">
        <v>2853</v>
      </c>
      <c r="B682" s="18" t="s">
        <v>38</v>
      </c>
      <c r="C682" s="19" t="s">
        <v>1390</v>
      </c>
      <c r="D682" s="19" t="s">
        <v>1495</v>
      </c>
      <c r="E682" s="18" t="s">
        <v>1496</v>
      </c>
      <c r="F682" s="52">
        <v>395406</v>
      </c>
      <c r="H682" s="20">
        <v>0</v>
      </c>
      <c r="I682" s="52">
        <v>395406</v>
      </c>
      <c r="J682" s="20">
        <v>0</v>
      </c>
      <c r="K682" s="51">
        <v>395406</v>
      </c>
      <c r="M682" s="20">
        <v>18751</v>
      </c>
      <c r="N682" s="27">
        <v>20.087</v>
      </c>
      <c r="O682" s="28">
        <v>376655</v>
      </c>
    </row>
    <row r="683" spans="1:15" outlineLevel="2">
      <c r="A683" s="15" t="s">
        <v>2854</v>
      </c>
      <c r="B683" s="18" t="s">
        <v>38</v>
      </c>
      <c r="C683" s="19" t="s">
        <v>1390</v>
      </c>
      <c r="D683" s="19" t="s">
        <v>1497</v>
      </c>
      <c r="E683" s="18" t="s">
        <v>1498</v>
      </c>
      <c r="F683" s="20">
        <v>0</v>
      </c>
      <c r="H683" s="20">
        <v>0</v>
      </c>
      <c r="I683" s="20">
        <v>0</v>
      </c>
      <c r="J683" s="20">
        <v>0</v>
      </c>
      <c r="K683" s="51">
        <v>0</v>
      </c>
      <c r="M683" s="20">
        <v>0</v>
      </c>
      <c r="N683" s="27" t="s">
        <v>2729</v>
      </c>
      <c r="O683" s="28">
        <v>0</v>
      </c>
    </row>
    <row r="684" spans="1:15" outlineLevel="2">
      <c r="A684" s="15" t="s">
        <v>2855</v>
      </c>
      <c r="B684" s="18" t="s">
        <v>38</v>
      </c>
      <c r="C684" s="19" t="s">
        <v>1390</v>
      </c>
      <c r="D684" s="19" t="s">
        <v>1499</v>
      </c>
      <c r="E684" s="18" t="s">
        <v>1500</v>
      </c>
      <c r="F684" s="20">
        <v>0</v>
      </c>
      <c r="H684" s="20">
        <v>0</v>
      </c>
      <c r="I684" s="20">
        <v>0</v>
      </c>
      <c r="J684" s="20">
        <v>0</v>
      </c>
      <c r="K684" s="51">
        <v>0</v>
      </c>
      <c r="M684" s="20">
        <v>0</v>
      </c>
      <c r="N684" s="27" t="s">
        <v>2729</v>
      </c>
      <c r="O684" s="28">
        <v>0</v>
      </c>
    </row>
    <row r="685" spans="1:15" outlineLevel="2">
      <c r="A685" s="15" t="s">
        <v>2856</v>
      </c>
      <c r="B685" s="18" t="s">
        <v>38</v>
      </c>
      <c r="C685" s="19" t="s">
        <v>1390</v>
      </c>
      <c r="D685" s="19" t="s">
        <v>1501</v>
      </c>
      <c r="E685" s="18" t="s">
        <v>1502</v>
      </c>
      <c r="F685" s="20">
        <v>0</v>
      </c>
      <c r="H685" s="20">
        <v>0</v>
      </c>
      <c r="I685" s="20">
        <v>0</v>
      </c>
      <c r="J685" s="20">
        <v>0</v>
      </c>
      <c r="K685" s="51">
        <v>0</v>
      </c>
      <c r="M685" s="20">
        <v>0</v>
      </c>
      <c r="N685" s="27" t="s">
        <v>2729</v>
      </c>
      <c r="O685" s="28">
        <v>0</v>
      </c>
    </row>
    <row r="686" spans="1:15" outlineLevel="2">
      <c r="A686" s="15" t="s">
        <v>2857</v>
      </c>
      <c r="B686" s="18" t="s">
        <v>38</v>
      </c>
      <c r="C686" s="19" t="s">
        <v>1390</v>
      </c>
      <c r="D686" s="19" t="s">
        <v>1503</v>
      </c>
      <c r="E686" s="18" t="s">
        <v>1504</v>
      </c>
      <c r="F686" s="20">
        <v>0</v>
      </c>
      <c r="H686" s="20">
        <v>0</v>
      </c>
      <c r="I686" s="20">
        <v>0</v>
      </c>
      <c r="J686" s="20">
        <v>0</v>
      </c>
      <c r="K686" s="51">
        <v>0</v>
      </c>
      <c r="M686" s="20">
        <v>669</v>
      </c>
      <c r="N686" s="27">
        <v>-1</v>
      </c>
      <c r="O686" s="28">
        <v>-669</v>
      </c>
    </row>
    <row r="687" spans="1:15" outlineLevel="2">
      <c r="A687" s="15" t="s">
        <v>2858</v>
      </c>
      <c r="B687" s="18" t="s">
        <v>38</v>
      </c>
      <c r="C687" s="19" t="s">
        <v>1390</v>
      </c>
      <c r="D687" s="19" t="s">
        <v>1505</v>
      </c>
      <c r="E687" s="18" t="s">
        <v>1506</v>
      </c>
      <c r="F687" s="52">
        <v>-6955</v>
      </c>
      <c r="H687" s="20">
        <v>0</v>
      </c>
      <c r="I687" s="52">
        <v>-6955</v>
      </c>
      <c r="J687" s="20">
        <v>0</v>
      </c>
      <c r="K687" s="51">
        <v>-6955</v>
      </c>
      <c r="M687" s="20">
        <v>2876</v>
      </c>
      <c r="N687" s="27">
        <v>-3.4180000000000001</v>
      </c>
      <c r="O687" s="28">
        <v>-9831</v>
      </c>
    </row>
    <row r="688" spans="1:15" outlineLevel="2">
      <c r="A688" s="15" t="s">
        <v>2537</v>
      </c>
      <c r="B688" s="18" t="s">
        <v>38</v>
      </c>
      <c r="C688" s="19" t="s">
        <v>1390</v>
      </c>
      <c r="D688" s="19" t="s">
        <v>1425</v>
      </c>
      <c r="E688" s="18" t="s">
        <v>1426</v>
      </c>
      <c r="F688" s="20">
        <v>0</v>
      </c>
      <c r="H688" s="20">
        <v>0</v>
      </c>
      <c r="I688" s="20">
        <v>0</v>
      </c>
      <c r="J688" s="20">
        <v>0</v>
      </c>
      <c r="K688" s="20">
        <v>0</v>
      </c>
      <c r="M688" s="20">
        <v>0</v>
      </c>
      <c r="N688" s="27" t="s">
        <v>2729</v>
      </c>
      <c r="O688" s="28">
        <v>0</v>
      </c>
    </row>
    <row r="689" spans="1:15" outlineLevel="2">
      <c r="A689" s="15" t="s">
        <v>2538</v>
      </c>
      <c r="B689" s="18" t="s">
        <v>38</v>
      </c>
      <c r="C689" s="19" t="s">
        <v>1390</v>
      </c>
      <c r="D689" s="19" t="s">
        <v>1427</v>
      </c>
      <c r="E689" s="18" t="s">
        <v>1428</v>
      </c>
      <c r="F689" s="20">
        <v>0</v>
      </c>
      <c r="H689" s="20">
        <v>0</v>
      </c>
      <c r="I689" s="20">
        <v>0</v>
      </c>
      <c r="J689" s="20">
        <v>0</v>
      </c>
      <c r="K689" s="20">
        <v>0</v>
      </c>
      <c r="M689" s="20">
        <v>0</v>
      </c>
      <c r="N689" s="27" t="s">
        <v>2729</v>
      </c>
      <c r="O689" s="28">
        <v>0</v>
      </c>
    </row>
    <row r="690" spans="1:15" outlineLevel="2">
      <c r="A690" s="15" t="s">
        <v>2539</v>
      </c>
      <c r="B690" s="18" t="s">
        <v>38</v>
      </c>
      <c r="C690" s="19" t="s">
        <v>1390</v>
      </c>
      <c r="D690" s="19" t="s">
        <v>1429</v>
      </c>
      <c r="E690" s="18" t="s">
        <v>1430</v>
      </c>
      <c r="F690" s="20">
        <v>0</v>
      </c>
      <c r="H690" s="20">
        <v>0</v>
      </c>
      <c r="I690" s="20">
        <v>0</v>
      </c>
      <c r="J690" s="20">
        <v>0</v>
      </c>
      <c r="K690" s="20">
        <v>0</v>
      </c>
      <c r="M690" s="20">
        <v>0</v>
      </c>
      <c r="N690" s="27" t="s">
        <v>2729</v>
      </c>
      <c r="O690" s="28">
        <v>0</v>
      </c>
    </row>
    <row r="691" spans="1:15" outlineLevel="2">
      <c r="A691" s="15" t="s">
        <v>2540</v>
      </c>
      <c r="B691" s="18" t="s">
        <v>38</v>
      </c>
      <c r="C691" s="19" t="s">
        <v>1390</v>
      </c>
      <c r="D691" s="19" t="s">
        <v>1431</v>
      </c>
      <c r="E691" s="18" t="s">
        <v>1432</v>
      </c>
      <c r="F691" s="20">
        <v>0</v>
      </c>
      <c r="H691" s="20">
        <v>0</v>
      </c>
      <c r="I691" s="20">
        <v>0</v>
      </c>
      <c r="J691" s="20">
        <v>0</v>
      </c>
      <c r="K691" s="20">
        <v>0</v>
      </c>
      <c r="M691" s="20">
        <v>0</v>
      </c>
      <c r="N691" s="27" t="s">
        <v>2729</v>
      </c>
      <c r="O691" s="28">
        <v>0</v>
      </c>
    </row>
    <row r="692" spans="1:15" outlineLevel="2">
      <c r="A692" s="15" t="s">
        <v>2541</v>
      </c>
      <c r="B692" s="18" t="s">
        <v>38</v>
      </c>
      <c r="C692" s="19" t="s">
        <v>1390</v>
      </c>
      <c r="D692" s="19" t="s">
        <v>1433</v>
      </c>
      <c r="E692" s="18" t="s">
        <v>1434</v>
      </c>
      <c r="F692" s="20">
        <v>0</v>
      </c>
      <c r="H692" s="20">
        <v>0</v>
      </c>
      <c r="I692" s="20">
        <v>0</v>
      </c>
      <c r="J692" s="20">
        <v>0</v>
      </c>
      <c r="K692" s="20">
        <v>0</v>
      </c>
      <c r="M692" s="20">
        <v>0</v>
      </c>
      <c r="N692" s="27" t="s">
        <v>2729</v>
      </c>
      <c r="O692" s="28">
        <v>0</v>
      </c>
    </row>
    <row r="693" spans="1:15" outlineLevel="2">
      <c r="A693" s="15" t="s">
        <v>2542</v>
      </c>
      <c r="B693" s="18" t="s">
        <v>38</v>
      </c>
      <c r="C693" s="19" t="s">
        <v>1390</v>
      </c>
      <c r="D693" s="19" t="s">
        <v>1435</v>
      </c>
      <c r="E693" s="18" t="s">
        <v>1436</v>
      </c>
      <c r="F693" s="20">
        <v>0</v>
      </c>
      <c r="H693" s="20">
        <v>0</v>
      </c>
      <c r="I693" s="20">
        <v>0</v>
      </c>
      <c r="J693" s="20">
        <v>0</v>
      </c>
      <c r="K693" s="20">
        <v>0</v>
      </c>
      <c r="M693" s="20">
        <v>0</v>
      </c>
      <c r="N693" s="27" t="s">
        <v>2729</v>
      </c>
      <c r="O693" s="28">
        <v>0</v>
      </c>
    </row>
    <row r="694" spans="1:15" outlineLevel="2">
      <c r="A694" s="15" t="s">
        <v>2543</v>
      </c>
      <c r="B694" s="18" t="s">
        <v>38</v>
      </c>
      <c r="C694" s="19" t="s">
        <v>1390</v>
      </c>
      <c r="D694" s="19" t="s">
        <v>1437</v>
      </c>
      <c r="E694" s="18" t="s">
        <v>1438</v>
      </c>
      <c r="F694" s="20">
        <v>0</v>
      </c>
      <c r="H694" s="20">
        <v>0</v>
      </c>
      <c r="I694" s="20">
        <v>0</v>
      </c>
      <c r="J694" s="20">
        <v>0</v>
      </c>
      <c r="K694" s="20">
        <v>0</v>
      </c>
      <c r="M694" s="20">
        <v>0</v>
      </c>
      <c r="N694" s="27" t="s">
        <v>2729</v>
      </c>
      <c r="O694" s="28">
        <v>0</v>
      </c>
    </row>
    <row r="695" spans="1:15" outlineLevel="2">
      <c r="A695" s="15" t="s">
        <v>2544</v>
      </c>
      <c r="B695" s="18" t="s">
        <v>38</v>
      </c>
      <c r="C695" s="19" t="s">
        <v>1390</v>
      </c>
      <c r="D695" s="19" t="s">
        <v>1439</v>
      </c>
      <c r="E695" s="18" t="s">
        <v>1440</v>
      </c>
      <c r="F695" s="52">
        <v>-772</v>
      </c>
      <c r="H695" s="20">
        <v>0</v>
      </c>
      <c r="I695" s="52">
        <v>-772</v>
      </c>
      <c r="J695" s="20">
        <v>0</v>
      </c>
      <c r="K695" s="75">
        <v>-772</v>
      </c>
      <c r="M695" s="20">
        <v>-59428</v>
      </c>
      <c r="N695" s="27">
        <v>-0.98699999999999999</v>
      </c>
      <c r="O695" s="28">
        <v>58656</v>
      </c>
    </row>
    <row r="696" spans="1:15" outlineLevel="2">
      <c r="A696" s="15" t="s">
        <v>2545</v>
      </c>
      <c r="B696" s="18" t="s">
        <v>38</v>
      </c>
      <c r="C696" s="19" t="s">
        <v>1390</v>
      </c>
      <c r="D696" s="19" t="s">
        <v>1441</v>
      </c>
      <c r="E696" s="18" t="s">
        <v>1442</v>
      </c>
      <c r="F696" s="20">
        <v>0</v>
      </c>
      <c r="H696" s="20">
        <v>0</v>
      </c>
      <c r="I696" s="20">
        <v>0</v>
      </c>
      <c r="J696" s="20">
        <v>0</v>
      </c>
      <c r="K696" s="75">
        <v>0</v>
      </c>
      <c r="M696" s="20">
        <v>0</v>
      </c>
      <c r="N696" s="27" t="s">
        <v>2729</v>
      </c>
      <c r="O696" s="28">
        <v>0</v>
      </c>
    </row>
    <row r="697" spans="1:15" outlineLevel="2">
      <c r="A697" s="15" t="s">
        <v>2546</v>
      </c>
      <c r="B697" s="18" t="s">
        <v>38</v>
      </c>
      <c r="C697" s="19" t="s">
        <v>1390</v>
      </c>
      <c r="D697" s="19" t="s">
        <v>1443</v>
      </c>
      <c r="E697" s="18" t="s">
        <v>1444</v>
      </c>
      <c r="F697" s="20">
        <v>0</v>
      </c>
      <c r="H697" s="20">
        <v>0</v>
      </c>
      <c r="I697" s="20">
        <v>0</v>
      </c>
      <c r="J697" s="20">
        <v>0</v>
      </c>
      <c r="K697" s="75">
        <v>0</v>
      </c>
      <c r="M697" s="20">
        <v>0</v>
      </c>
      <c r="N697" s="27" t="s">
        <v>2729</v>
      </c>
      <c r="O697" s="28">
        <v>0</v>
      </c>
    </row>
    <row r="698" spans="1:15" outlineLevel="2">
      <c r="A698" s="15" t="s">
        <v>2547</v>
      </c>
      <c r="B698" s="18" t="s">
        <v>38</v>
      </c>
      <c r="C698" s="19" t="s">
        <v>1390</v>
      </c>
      <c r="D698" s="19" t="s">
        <v>1445</v>
      </c>
      <c r="E698" s="18" t="s">
        <v>1446</v>
      </c>
      <c r="F698" s="52">
        <v>5675</v>
      </c>
      <c r="H698" s="20">
        <v>0</v>
      </c>
      <c r="I698" s="52">
        <v>5675</v>
      </c>
      <c r="J698" s="20">
        <v>0</v>
      </c>
      <c r="K698" s="75">
        <v>5675</v>
      </c>
      <c r="M698" s="20">
        <v>38609</v>
      </c>
      <c r="N698" s="27">
        <v>-0.85299999999999998</v>
      </c>
      <c r="O698" s="28">
        <v>-32934</v>
      </c>
    </row>
    <row r="699" spans="1:15" outlineLevel="2">
      <c r="A699" s="15" t="s">
        <v>2548</v>
      </c>
      <c r="B699" s="18" t="s">
        <v>38</v>
      </c>
      <c r="C699" s="19" t="s">
        <v>1390</v>
      </c>
      <c r="D699" s="19" t="s">
        <v>1447</v>
      </c>
      <c r="E699" s="18" t="s">
        <v>1448</v>
      </c>
      <c r="F699" s="20">
        <v>0</v>
      </c>
      <c r="H699" s="20">
        <v>0</v>
      </c>
      <c r="I699" s="20">
        <v>0</v>
      </c>
      <c r="J699" s="20">
        <v>0</v>
      </c>
      <c r="K699" s="75">
        <v>0</v>
      </c>
      <c r="M699" s="20">
        <v>0</v>
      </c>
      <c r="N699" s="27" t="s">
        <v>2729</v>
      </c>
      <c r="O699" s="28">
        <v>0</v>
      </c>
    </row>
    <row r="700" spans="1:15" outlineLevel="2">
      <c r="A700" s="15" t="s">
        <v>2549</v>
      </c>
      <c r="B700" s="18" t="s">
        <v>38</v>
      </c>
      <c r="C700" s="19" t="s">
        <v>1390</v>
      </c>
      <c r="D700" s="19" t="s">
        <v>1449</v>
      </c>
      <c r="E700" s="18" t="s">
        <v>1450</v>
      </c>
      <c r="F700" s="20">
        <v>0</v>
      </c>
      <c r="H700" s="20">
        <v>0</v>
      </c>
      <c r="I700" s="20">
        <v>0</v>
      </c>
      <c r="J700" s="20">
        <v>0</v>
      </c>
      <c r="K700" s="75">
        <v>0</v>
      </c>
      <c r="M700" s="20">
        <v>0</v>
      </c>
      <c r="N700" s="27" t="s">
        <v>2729</v>
      </c>
      <c r="O700" s="28">
        <v>0</v>
      </c>
    </row>
    <row r="701" spans="1:15" outlineLevel="2">
      <c r="A701" s="15" t="s">
        <v>2550</v>
      </c>
      <c r="B701" s="18" t="s">
        <v>38</v>
      </c>
      <c r="C701" s="19" t="s">
        <v>1390</v>
      </c>
      <c r="D701" s="19" t="s">
        <v>1451</v>
      </c>
      <c r="E701" s="18" t="s">
        <v>1452</v>
      </c>
      <c r="F701" s="20">
        <v>0</v>
      </c>
      <c r="H701" s="20">
        <v>0</v>
      </c>
      <c r="I701" s="20">
        <v>0</v>
      </c>
      <c r="J701" s="20">
        <v>0</v>
      </c>
      <c r="K701" s="75">
        <v>0</v>
      </c>
      <c r="M701" s="20">
        <v>0</v>
      </c>
      <c r="N701" s="27" t="s">
        <v>2729</v>
      </c>
      <c r="O701" s="28">
        <v>0</v>
      </c>
    </row>
    <row r="702" spans="1:15" outlineLevel="2">
      <c r="A702" s="15" t="s">
        <v>2551</v>
      </c>
      <c r="B702" s="18" t="s">
        <v>38</v>
      </c>
      <c r="C702" s="19" t="s">
        <v>1390</v>
      </c>
      <c r="D702" s="19" t="s">
        <v>1453</v>
      </c>
      <c r="E702" s="18" t="s">
        <v>1454</v>
      </c>
      <c r="F702" s="20">
        <v>0</v>
      </c>
      <c r="H702" s="20">
        <v>0</v>
      </c>
      <c r="I702" s="20">
        <v>0</v>
      </c>
      <c r="J702" s="20">
        <v>0</v>
      </c>
      <c r="K702" s="75">
        <v>0</v>
      </c>
      <c r="M702" s="20">
        <v>0</v>
      </c>
      <c r="N702" s="27" t="s">
        <v>2729</v>
      </c>
      <c r="O702" s="28">
        <v>0</v>
      </c>
    </row>
    <row r="703" spans="1:15" outlineLevel="2">
      <c r="A703" s="15" t="s">
        <v>2552</v>
      </c>
      <c r="B703" s="18" t="s">
        <v>38</v>
      </c>
      <c r="C703" s="19" t="s">
        <v>1390</v>
      </c>
      <c r="D703" s="19" t="s">
        <v>1455</v>
      </c>
      <c r="E703" s="18" t="s">
        <v>1456</v>
      </c>
      <c r="F703" s="52">
        <v>-539</v>
      </c>
      <c r="H703" s="20">
        <v>0</v>
      </c>
      <c r="I703" s="52">
        <v>-539</v>
      </c>
      <c r="J703" s="20">
        <v>0</v>
      </c>
      <c r="K703" s="75">
        <v>-539</v>
      </c>
      <c r="M703" s="20">
        <v>13641</v>
      </c>
      <c r="N703" s="27">
        <v>-1.04</v>
      </c>
      <c r="O703" s="28">
        <v>-14180</v>
      </c>
    </row>
    <row r="704" spans="1:15" outlineLevel="2">
      <c r="A704" s="15" t="s">
        <v>2859</v>
      </c>
      <c r="B704" s="18" t="s">
        <v>38</v>
      </c>
      <c r="C704" s="19" t="s">
        <v>1390</v>
      </c>
      <c r="D704" s="19" t="s">
        <v>1515</v>
      </c>
      <c r="E704" s="18" t="s">
        <v>1217</v>
      </c>
      <c r="F704" s="52">
        <v>-7388</v>
      </c>
      <c r="H704" s="20">
        <v>0</v>
      </c>
      <c r="I704" s="52">
        <v>-7388</v>
      </c>
      <c r="J704" s="20">
        <v>0</v>
      </c>
      <c r="K704" s="75">
        <v>-7388</v>
      </c>
      <c r="M704" s="20">
        <v>-1690</v>
      </c>
      <c r="N704" s="27">
        <v>3.3719999999999999</v>
      </c>
      <c r="O704" s="28">
        <v>-5698</v>
      </c>
    </row>
    <row r="705" spans="1:16" outlineLevel="2">
      <c r="A705" s="15" t="s">
        <v>2860</v>
      </c>
      <c r="B705" s="18" t="s">
        <v>38</v>
      </c>
      <c r="C705" s="19" t="s">
        <v>1390</v>
      </c>
      <c r="D705" s="19" t="s">
        <v>1516</v>
      </c>
      <c r="E705" s="18" t="s">
        <v>1219</v>
      </c>
      <c r="F705" s="20">
        <v>0</v>
      </c>
      <c r="H705" s="20">
        <v>0</v>
      </c>
      <c r="I705" s="20">
        <v>0</v>
      </c>
      <c r="J705" s="20">
        <v>0</v>
      </c>
      <c r="K705" s="75">
        <v>0</v>
      </c>
      <c r="M705" s="20">
        <v>0</v>
      </c>
      <c r="N705" s="27" t="s">
        <v>2729</v>
      </c>
      <c r="O705" s="28">
        <v>0</v>
      </c>
    </row>
    <row r="706" spans="1:16" outlineLevel="2">
      <c r="A706" s="15" t="s">
        <v>2861</v>
      </c>
      <c r="B706" s="18" t="s">
        <v>38</v>
      </c>
      <c r="C706" s="19" t="s">
        <v>1390</v>
      </c>
      <c r="D706" s="19" t="s">
        <v>1517</v>
      </c>
      <c r="E706" s="18" t="s">
        <v>1221</v>
      </c>
      <c r="F706" s="20">
        <v>0</v>
      </c>
      <c r="H706" s="20">
        <v>0</v>
      </c>
      <c r="I706" s="20">
        <v>0</v>
      </c>
      <c r="J706" s="20">
        <v>0</v>
      </c>
      <c r="K706" s="75">
        <v>0</v>
      </c>
      <c r="M706" s="20">
        <v>0</v>
      </c>
      <c r="N706" s="27" t="s">
        <v>2729</v>
      </c>
      <c r="O706" s="28">
        <v>0</v>
      </c>
    </row>
    <row r="707" spans="1:16" outlineLevel="2">
      <c r="A707" s="15" t="s">
        <v>2862</v>
      </c>
      <c r="B707" s="18" t="s">
        <v>38</v>
      </c>
      <c r="C707" s="19" t="s">
        <v>1390</v>
      </c>
      <c r="D707" s="19" t="s">
        <v>1518</v>
      </c>
      <c r="E707" s="18" t="s">
        <v>1223</v>
      </c>
      <c r="F707" s="52">
        <v>110376</v>
      </c>
      <c r="H707" s="20">
        <v>0</v>
      </c>
      <c r="I707" s="52">
        <v>110376</v>
      </c>
      <c r="J707" s="20">
        <v>0</v>
      </c>
      <c r="K707" s="75">
        <v>110376</v>
      </c>
      <c r="M707" s="20">
        <v>1118</v>
      </c>
      <c r="N707" s="27">
        <v>97.725999999999999</v>
      </c>
      <c r="O707" s="28">
        <v>109258</v>
      </c>
    </row>
    <row r="708" spans="1:16" outlineLevel="2">
      <c r="A708" s="15" t="s">
        <v>2863</v>
      </c>
      <c r="B708" s="18" t="s">
        <v>38</v>
      </c>
      <c r="C708" s="19" t="s">
        <v>1390</v>
      </c>
      <c r="D708" s="19" t="s">
        <v>1519</v>
      </c>
      <c r="E708" s="18" t="s">
        <v>1225</v>
      </c>
      <c r="F708" s="20">
        <v>0</v>
      </c>
      <c r="H708" s="20">
        <v>0</v>
      </c>
      <c r="I708" s="20">
        <v>0</v>
      </c>
      <c r="J708" s="20">
        <v>0</v>
      </c>
      <c r="K708" s="75">
        <v>0</v>
      </c>
      <c r="M708" s="20">
        <v>0</v>
      </c>
      <c r="N708" s="27" t="s">
        <v>2729</v>
      </c>
      <c r="O708" s="28">
        <v>0</v>
      </c>
    </row>
    <row r="709" spans="1:16" outlineLevel="2">
      <c r="A709" s="15" t="s">
        <v>2864</v>
      </c>
      <c r="B709" s="18" t="s">
        <v>38</v>
      </c>
      <c r="C709" s="19" t="s">
        <v>1390</v>
      </c>
      <c r="D709" s="19" t="s">
        <v>1520</v>
      </c>
      <c r="E709" s="18" t="s">
        <v>1227</v>
      </c>
      <c r="F709" s="20">
        <v>0</v>
      </c>
      <c r="H709" s="20">
        <v>0</v>
      </c>
      <c r="I709" s="20">
        <v>0</v>
      </c>
      <c r="J709" s="20">
        <v>0</v>
      </c>
      <c r="K709" s="75">
        <v>0</v>
      </c>
      <c r="M709" s="20">
        <v>0</v>
      </c>
      <c r="N709" s="27" t="s">
        <v>2729</v>
      </c>
      <c r="O709" s="28">
        <v>0</v>
      </c>
    </row>
    <row r="710" spans="1:16" outlineLevel="2">
      <c r="A710" s="15" t="s">
        <v>2865</v>
      </c>
      <c r="B710" s="18" t="s">
        <v>38</v>
      </c>
      <c r="C710" s="19" t="s">
        <v>1390</v>
      </c>
      <c r="D710" s="19" t="s">
        <v>1521</v>
      </c>
      <c r="E710" s="18" t="s">
        <v>1229</v>
      </c>
      <c r="F710" s="20">
        <v>0</v>
      </c>
      <c r="H710" s="20">
        <v>0</v>
      </c>
      <c r="I710" s="20">
        <v>0</v>
      </c>
      <c r="J710" s="20">
        <v>0</v>
      </c>
      <c r="K710" s="75">
        <v>0</v>
      </c>
      <c r="M710" s="20">
        <v>0</v>
      </c>
      <c r="N710" s="27" t="s">
        <v>2729</v>
      </c>
      <c r="O710" s="28">
        <v>0</v>
      </c>
    </row>
    <row r="711" spans="1:16" outlineLevel="2">
      <c r="A711" s="15" t="s">
        <v>2866</v>
      </c>
      <c r="B711" s="18" t="s">
        <v>38</v>
      </c>
      <c r="C711" s="19" t="s">
        <v>1390</v>
      </c>
      <c r="D711" s="19" t="s">
        <v>1522</v>
      </c>
      <c r="E711" s="18" t="s">
        <v>1231</v>
      </c>
      <c r="F711" s="20">
        <v>0</v>
      </c>
      <c r="H711" s="20">
        <v>0</v>
      </c>
      <c r="I711" s="20">
        <v>0</v>
      </c>
      <c r="J711" s="20">
        <v>0</v>
      </c>
      <c r="K711" s="75">
        <v>0</v>
      </c>
      <c r="M711" s="20">
        <v>0</v>
      </c>
      <c r="N711" s="27" t="s">
        <v>2729</v>
      </c>
      <c r="O711" s="28">
        <v>0</v>
      </c>
    </row>
    <row r="712" spans="1:16" outlineLevel="2">
      <c r="A712" s="15" t="s">
        <v>2867</v>
      </c>
      <c r="B712" s="18" t="s">
        <v>38</v>
      </c>
      <c r="C712" s="19" t="s">
        <v>1390</v>
      </c>
      <c r="D712" s="19" t="s">
        <v>1523</v>
      </c>
      <c r="E712" s="18" t="s">
        <v>1233</v>
      </c>
      <c r="F712" s="52">
        <v>-10015</v>
      </c>
      <c r="H712" s="20">
        <v>0</v>
      </c>
      <c r="I712" s="52">
        <v>-10015</v>
      </c>
      <c r="J712" s="20">
        <v>0</v>
      </c>
      <c r="K712" s="75">
        <v>-10015</v>
      </c>
      <c r="M712" s="20">
        <v>407</v>
      </c>
      <c r="N712" s="27">
        <v>-25.606999999999999</v>
      </c>
      <c r="O712" s="28">
        <v>-10422</v>
      </c>
    </row>
    <row r="713" spans="1:16" ht="13.5" outlineLevel="1" thickBot="1">
      <c r="A713" s="15" t="s">
        <v>2553</v>
      </c>
      <c r="C713" s="19" t="s">
        <v>1390</v>
      </c>
      <c r="E713" s="21" t="s">
        <v>2868</v>
      </c>
      <c r="F713" s="42">
        <v>484019</v>
      </c>
      <c r="G713" s="22"/>
      <c r="H713" s="22">
        <v>0</v>
      </c>
      <c r="I713" s="42">
        <v>484019</v>
      </c>
      <c r="J713" s="22">
        <v>0</v>
      </c>
      <c r="K713" s="42">
        <v>484019</v>
      </c>
      <c r="L713" s="22"/>
      <c r="M713" s="22">
        <v>72197</v>
      </c>
      <c r="N713" s="27">
        <v>5.7039999999999997</v>
      </c>
      <c r="O713" s="28">
        <v>411822</v>
      </c>
    </row>
    <row r="714" spans="1:16" ht="13.5" outlineLevel="2" thickTop="1">
      <c r="A714" s="15" t="s">
        <v>38</v>
      </c>
      <c r="C714" s="19" t="s">
        <v>1524</v>
      </c>
      <c r="N714" s="27" t="s">
        <v>2729</v>
      </c>
      <c r="O714" s="28" t="s">
        <v>2729</v>
      </c>
    </row>
    <row r="715" spans="1:16" outlineLevel="2">
      <c r="A715" s="15" t="s">
        <v>2596</v>
      </c>
      <c r="B715" s="18" t="s">
        <v>38</v>
      </c>
      <c r="C715" s="19" t="s">
        <v>1524</v>
      </c>
      <c r="D715" s="19" t="s">
        <v>1525</v>
      </c>
      <c r="E715" s="18" t="s">
        <v>1526</v>
      </c>
      <c r="F715" s="52">
        <v>305883</v>
      </c>
      <c r="H715" s="20">
        <v>0</v>
      </c>
      <c r="I715" s="52">
        <v>305883</v>
      </c>
      <c r="J715" s="20">
        <v>0</v>
      </c>
      <c r="K715" s="75">
        <v>305883</v>
      </c>
      <c r="M715" s="20">
        <v>259007</v>
      </c>
      <c r="N715" s="27">
        <v>0.18099999999999999</v>
      </c>
      <c r="O715" s="28">
        <v>46876</v>
      </c>
    </row>
    <row r="716" spans="1:16" s="50" customFormat="1" outlineLevel="2">
      <c r="A716" s="44" t="s">
        <v>2597</v>
      </c>
      <c r="B716" s="45" t="s">
        <v>38</v>
      </c>
      <c r="C716" s="45" t="s">
        <v>1524</v>
      </c>
      <c r="D716" s="45" t="s">
        <v>1527</v>
      </c>
      <c r="E716" s="45" t="s">
        <v>1528</v>
      </c>
      <c r="F716" s="46">
        <v>48941</v>
      </c>
      <c r="G716" s="46"/>
      <c r="H716" s="46">
        <v>0</v>
      </c>
      <c r="I716" s="46">
        <v>48941</v>
      </c>
      <c r="J716" s="46">
        <v>0</v>
      </c>
      <c r="K716" s="82">
        <v>48941</v>
      </c>
      <c r="L716" s="46"/>
      <c r="M716" s="46">
        <v>0</v>
      </c>
      <c r="N716" s="47" t="s">
        <v>2729</v>
      </c>
      <c r="O716" s="48">
        <v>48941</v>
      </c>
      <c r="P716" s="49"/>
    </row>
    <row r="717" spans="1:16" outlineLevel="2">
      <c r="A717" s="15" t="s">
        <v>2598</v>
      </c>
      <c r="B717" s="18" t="s">
        <v>38</v>
      </c>
      <c r="C717" s="19" t="s">
        <v>1524</v>
      </c>
      <c r="D717" s="19" t="s">
        <v>1529</v>
      </c>
      <c r="E717" s="18" t="s">
        <v>1530</v>
      </c>
      <c r="F717" s="52">
        <v>364641</v>
      </c>
      <c r="H717" s="20">
        <v>0</v>
      </c>
      <c r="I717" s="52">
        <v>364641</v>
      </c>
      <c r="J717" s="20">
        <v>0</v>
      </c>
      <c r="K717" s="52">
        <v>364641</v>
      </c>
      <c r="M717" s="20">
        <v>319025</v>
      </c>
      <c r="N717" s="27">
        <v>0.14299999999999999</v>
      </c>
      <c r="O717" s="28">
        <v>45616</v>
      </c>
    </row>
    <row r="718" spans="1:16" s="50" customFormat="1" outlineLevel="2">
      <c r="A718" s="44" t="s">
        <v>2599</v>
      </c>
      <c r="B718" s="45" t="s">
        <v>38</v>
      </c>
      <c r="C718" s="45" t="s">
        <v>1524</v>
      </c>
      <c r="D718" s="45" t="s">
        <v>1531</v>
      </c>
      <c r="E718" s="45" t="s">
        <v>1532</v>
      </c>
      <c r="F718" s="46">
        <v>58343</v>
      </c>
      <c r="G718" s="46"/>
      <c r="H718" s="46">
        <v>0</v>
      </c>
      <c r="I718" s="46">
        <v>58343</v>
      </c>
      <c r="J718" s="46">
        <v>0</v>
      </c>
      <c r="K718" s="46">
        <v>58343</v>
      </c>
      <c r="L718" s="46"/>
      <c r="M718" s="46">
        <v>0</v>
      </c>
      <c r="N718" s="47" t="s">
        <v>2729</v>
      </c>
      <c r="O718" s="48">
        <v>58343</v>
      </c>
      <c r="P718" s="49"/>
    </row>
    <row r="719" spans="1:16" outlineLevel="2">
      <c r="A719" s="15" t="s">
        <v>2600</v>
      </c>
      <c r="B719" s="18" t="s">
        <v>38</v>
      </c>
      <c r="C719" s="19" t="s">
        <v>1524</v>
      </c>
      <c r="D719" s="19" t="s">
        <v>1533</v>
      </c>
      <c r="E719" s="18" t="s">
        <v>1534</v>
      </c>
      <c r="F719" s="52">
        <v>302266</v>
      </c>
      <c r="H719" s="20">
        <v>0</v>
      </c>
      <c r="I719" s="52">
        <v>302266</v>
      </c>
      <c r="J719" s="20">
        <v>0</v>
      </c>
      <c r="K719" s="75">
        <v>302266</v>
      </c>
      <c r="M719" s="20">
        <v>278725</v>
      </c>
      <c r="N719" s="27">
        <v>8.4000000000000005E-2</v>
      </c>
      <c r="O719" s="28">
        <v>23541</v>
      </c>
    </row>
    <row r="720" spans="1:16" s="50" customFormat="1" outlineLevel="2">
      <c r="A720" s="44" t="s">
        <v>2601</v>
      </c>
      <c r="B720" s="45" t="s">
        <v>38</v>
      </c>
      <c r="C720" s="45" t="s">
        <v>1524</v>
      </c>
      <c r="D720" s="45" t="s">
        <v>1535</v>
      </c>
      <c r="E720" s="45" t="s">
        <v>1536</v>
      </c>
      <c r="F720" s="46">
        <v>48363</v>
      </c>
      <c r="G720" s="46"/>
      <c r="H720" s="46">
        <v>0</v>
      </c>
      <c r="I720" s="46">
        <v>48363</v>
      </c>
      <c r="J720" s="46">
        <v>0</v>
      </c>
      <c r="K720" s="82">
        <v>48363</v>
      </c>
      <c r="L720" s="46"/>
      <c r="M720" s="46">
        <v>0</v>
      </c>
      <c r="N720" s="47" t="s">
        <v>2729</v>
      </c>
      <c r="O720" s="48">
        <v>48363</v>
      </c>
      <c r="P720" s="49"/>
    </row>
    <row r="721" spans="1:18" ht="13.5" outlineLevel="1" thickBot="1">
      <c r="A721" s="15" t="s">
        <v>2602</v>
      </c>
      <c r="C721" s="19" t="s">
        <v>1524</v>
      </c>
      <c r="E721" s="21" t="s">
        <v>1802</v>
      </c>
      <c r="F721" s="42">
        <v>1128437</v>
      </c>
      <c r="G721" s="22"/>
      <c r="H721" s="22">
        <v>0</v>
      </c>
      <c r="I721" s="42">
        <v>1128437</v>
      </c>
      <c r="J721" s="22">
        <v>0</v>
      </c>
      <c r="K721" s="42">
        <v>1128437</v>
      </c>
      <c r="L721" s="22"/>
      <c r="M721" s="22">
        <v>856757</v>
      </c>
      <c r="N721" s="27">
        <v>0.317</v>
      </c>
      <c r="O721" s="28">
        <v>271680</v>
      </c>
    </row>
    <row r="722" spans="1:18" ht="13.5" outlineLevel="2" thickTop="1">
      <c r="A722" s="15" t="s">
        <v>38</v>
      </c>
      <c r="C722" s="19" t="s">
        <v>1537</v>
      </c>
      <c r="N722" s="27" t="s">
        <v>2729</v>
      </c>
      <c r="O722" s="28" t="s">
        <v>2729</v>
      </c>
    </row>
    <row r="723" spans="1:18" outlineLevel="2">
      <c r="A723" s="15" t="s">
        <v>2603</v>
      </c>
      <c r="B723" s="18" t="s">
        <v>38</v>
      </c>
      <c r="C723" s="19" t="s">
        <v>1537</v>
      </c>
      <c r="D723" s="19" t="s">
        <v>1538</v>
      </c>
      <c r="E723" s="18" t="s">
        <v>1539</v>
      </c>
      <c r="F723" s="52">
        <v>40352</v>
      </c>
      <c r="H723" s="20">
        <v>0</v>
      </c>
      <c r="I723" s="52">
        <v>40352</v>
      </c>
      <c r="J723" s="20">
        <v>0</v>
      </c>
      <c r="K723" s="75">
        <v>40352</v>
      </c>
      <c r="M723" s="20">
        <v>34330</v>
      </c>
      <c r="N723" s="27">
        <v>0.17499999999999999</v>
      </c>
      <c r="O723" s="28">
        <v>6022</v>
      </c>
    </row>
    <row r="724" spans="1:18" outlineLevel="2">
      <c r="A724" s="15" t="s">
        <v>2604</v>
      </c>
      <c r="B724" s="18" t="s">
        <v>38</v>
      </c>
      <c r="C724" s="19" t="s">
        <v>1537</v>
      </c>
      <c r="D724" s="19" t="s">
        <v>1540</v>
      </c>
      <c r="E724" s="18" t="s">
        <v>1541</v>
      </c>
      <c r="F724" s="52">
        <v>48060</v>
      </c>
      <c r="H724" s="20">
        <v>0</v>
      </c>
      <c r="I724" s="52">
        <v>48060</v>
      </c>
      <c r="J724" s="20">
        <v>0</v>
      </c>
      <c r="K724" s="52">
        <v>48060</v>
      </c>
      <c r="M724" s="20">
        <v>42288</v>
      </c>
      <c r="N724" s="27">
        <v>0.13600000000000001</v>
      </c>
      <c r="O724" s="28">
        <v>5772</v>
      </c>
    </row>
    <row r="725" spans="1:18" outlineLevel="2">
      <c r="A725" s="15" t="s">
        <v>2605</v>
      </c>
      <c r="B725" s="18" t="s">
        <v>38</v>
      </c>
      <c r="C725" s="19" t="s">
        <v>1537</v>
      </c>
      <c r="D725" s="19" t="s">
        <v>1542</v>
      </c>
      <c r="E725" s="18" t="s">
        <v>1543</v>
      </c>
      <c r="F725" s="52">
        <v>39837</v>
      </c>
      <c r="H725" s="20">
        <v>0</v>
      </c>
      <c r="I725" s="52">
        <v>39837</v>
      </c>
      <c r="J725" s="20">
        <v>0</v>
      </c>
      <c r="K725" s="75">
        <v>39837</v>
      </c>
      <c r="M725" s="20">
        <v>36946</v>
      </c>
      <c r="N725" s="27">
        <v>7.8E-2</v>
      </c>
      <c r="O725" s="28">
        <v>2891</v>
      </c>
    </row>
    <row r="726" spans="1:18" ht="13.5" outlineLevel="1" thickBot="1">
      <c r="A726" s="15" t="s">
        <v>2606</v>
      </c>
      <c r="C726" s="19" t="s">
        <v>1537</v>
      </c>
      <c r="E726" s="21" t="s">
        <v>1803</v>
      </c>
      <c r="F726" s="42">
        <v>128249</v>
      </c>
      <c r="G726" s="22"/>
      <c r="H726" s="22">
        <v>0</v>
      </c>
      <c r="I726" s="42">
        <v>128249</v>
      </c>
      <c r="J726" s="22">
        <v>0</v>
      </c>
      <c r="K726" s="42">
        <v>128249</v>
      </c>
      <c r="L726" s="22"/>
      <c r="M726" s="22">
        <v>113564</v>
      </c>
      <c r="N726" s="27">
        <v>0.129</v>
      </c>
      <c r="O726" s="28">
        <v>14685</v>
      </c>
    </row>
    <row r="727" spans="1:18" ht="13.5" outlineLevel="2" thickTop="1">
      <c r="A727" s="15" t="s">
        <v>38</v>
      </c>
      <c r="C727" s="19" t="s">
        <v>1544</v>
      </c>
      <c r="N727" s="27" t="s">
        <v>2729</v>
      </c>
      <c r="O727" s="28" t="s">
        <v>2729</v>
      </c>
    </row>
    <row r="728" spans="1:18" outlineLevel="2">
      <c r="A728" s="15" t="s">
        <v>2607</v>
      </c>
      <c r="B728" s="18" t="s">
        <v>38</v>
      </c>
      <c r="C728" s="19" t="s">
        <v>1544</v>
      </c>
      <c r="D728" s="19" t="s">
        <v>1545</v>
      </c>
      <c r="E728" s="18" t="s">
        <v>1546</v>
      </c>
      <c r="F728" s="52">
        <v>6797</v>
      </c>
      <c r="H728" s="20">
        <v>0</v>
      </c>
      <c r="I728" s="52">
        <v>6797</v>
      </c>
      <c r="J728" s="20">
        <v>0</v>
      </c>
      <c r="K728" s="75">
        <v>6797</v>
      </c>
      <c r="M728" s="20">
        <v>5756</v>
      </c>
      <c r="N728" s="27">
        <v>0.18099999999999999</v>
      </c>
      <c r="O728" s="28">
        <v>1041</v>
      </c>
    </row>
    <row r="729" spans="1:18" outlineLevel="2">
      <c r="A729" s="15" t="s">
        <v>2608</v>
      </c>
      <c r="B729" s="18" t="s">
        <v>38</v>
      </c>
      <c r="C729" s="19" t="s">
        <v>1544</v>
      </c>
      <c r="D729" s="19" t="s">
        <v>1547</v>
      </c>
      <c r="E729" s="18" t="s">
        <v>1548</v>
      </c>
      <c r="F729" s="52">
        <v>8103</v>
      </c>
      <c r="H729" s="20">
        <v>0</v>
      </c>
      <c r="I729" s="52">
        <v>8103</v>
      </c>
      <c r="J729" s="20">
        <v>0</v>
      </c>
      <c r="K729" s="52">
        <v>8103</v>
      </c>
      <c r="M729" s="20">
        <v>7090</v>
      </c>
      <c r="N729" s="27">
        <v>0.14299999999999999</v>
      </c>
      <c r="O729" s="28">
        <v>1013</v>
      </c>
    </row>
    <row r="730" spans="1:18" outlineLevel="2">
      <c r="A730" s="15" t="s">
        <v>2609</v>
      </c>
      <c r="B730" s="18" t="s">
        <v>38</v>
      </c>
      <c r="C730" s="19" t="s">
        <v>1544</v>
      </c>
      <c r="D730" s="19" t="s">
        <v>1549</v>
      </c>
      <c r="E730" s="18" t="s">
        <v>1550</v>
      </c>
      <c r="F730" s="52">
        <v>6717</v>
      </c>
      <c r="H730" s="20">
        <v>0</v>
      </c>
      <c r="I730" s="52">
        <v>6717</v>
      </c>
      <c r="J730" s="20">
        <v>0</v>
      </c>
      <c r="K730" s="75">
        <v>6717</v>
      </c>
      <c r="M730" s="20">
        <v>6194</v>
      </c>
      <c r="N730" s="27">
        <v>8.4000000000000005E-2</v>
      </c>
      <c r="O730" s="28">
        <v>523</v>
      </c>
    </row>
    <row r="731" spans="1:18" ht="13.5" outlineLevel="1" thickBot="1">
      <c r="A731" s="15" t="s">
        <v>2610</v>
      </c>
      <c r="C731" s="19" t="s">
        <v>1544</v>
      </c>
      <c r="E731" s="21" t="s">
        <v>1804</v>
      </c>
      <c r="F731" s="42">
        <v>21617</v>
      </c>
      <c r="G731" s="22"/>
      <c r="H731" s="22">
        <v>0</v>
      </c>
      <c r="I731" s="42">
        <v>21617</v>
      </c>
      <c r="J731" s="22">
        <v>0</v>
      </c>
      <c r="K731" s="42">
        <v>21617</v>
      </c>
      <c r="L731" s="22"/>
      <c r="M731" s="22">
        <v>19040</v>
      </c>
      <c r="N731" s="27">
        <v>0.13500000000000001</v>
      </c>
      <c r="O731" s="28">
        <v>2577</v>
      </c>
      <c r="P731" s="85" t="s">
        <v>2869</v>
      </c>
    </row>
    <row r="732" spans="1:18" ht="13.5" outlineLevel="2" thickTop="1">
      <c r="A732" s="15" t="s">
        <v>38</v>
      </c>
      <c r="C732" s="19" t="s">
        <v>1551</v>
      </c>
      <c r="N732" s="27" t="s">
        <v>2729</v>
      </c>
      <c r="O732" s="28" t="s">
        <v>2729</v>
      </c>
    </row>
    <row r="733" spans="1:18" outlineLevel="2">
      <c r="A733" s="15" t="s">
        <v>2611</v>
      </c>
      <c r="B733" s="18" t="s">
        <v>38</v>
      </c>
      <c r="C733" s="19" t="s">
        <v>1551</v>
      </c>
      <c r="D733" s="19" t="s">
        <v>1552</v>
      </c>
      <c r="E733" s="18" t="s">
        <v>1553</v>
      </c>
      <c r="F733" s="52">
        <v>39561</v>
      </c>
      <c r="H733" s="20">
        <v>0</v>
      </c>
      <c r="I733" s="52">
        <v>39561</v>
      </c>
      <c r="J733" s="20">
        <v>0</v>
      </c>
      <c r="K733" s="75">
        <v>39561</v>
      </c>
      <c r="M733" s="20">
        <v>33503</v>
      </c>
      <c r="N733" s="27">
        <v>0.18099999999999999</v>
      </c>
      <c r="O733" s="28">
        <v>6058</v>
      </c>
      <c r="P733" s="16">
        <v>68867</v>
      </c>
      <c r="Q733" s="17">
        <v>34433.5</v>
      </c>
      <c r="R733" s="16">
        <v>5128</v>
      </c>
    </row>
    <row r="734" spans="1:18" outlineLevel="2">
      <c r="A734" s="15" t="s">
        <v>2870</v>
      </c>
      <c r="B734" s="18" t="s">
        <v>38</v>
      </c>
      <c r="C734" s="19" t="s">
        <v>1551</v>
      </c>
      <c r="D734" s="19" t="s">
        <v>1576</v>
      </c>
      <c r="E734" s="18" t="s">
        <v>1577</v>
      </c>
      <c r="F734" s="20">
        <v>0</v>
      </c>
      <c r="H734" s="20">
        <v>0</v>
      </c>
      <c r="I734" s="20">
        <v>0</v>
      </c>
      <c r="J734" s="20">
        <v>0</v>
      </c>
      <c r="K734" s="41">
        <v>0</v>
      </c>
      <c r="M734" s="20">
        <v>0</v>
      </c>
      <c r="N734" s="27" t="s">
        <v>2729</v>
      </c>
      <c r="O734" s="28">
        <v>0</v>
      </c>
      <c r="R734" s="16">
        <v>0</v>
      </c>
    </row>
    <row r="735" spans="1:18" outlineLevel="2">
      <c r="A735" s="15" t="s">
        <v>2613</v>
      </c>
      <c r="B735" s="18" t="s">
        <v>38</v>
      </c>
      <c r="C735" s="19" t="s">
        <v>1551</v>
      </c>
      <c r="D735" s="19" t="s">
        <v>1556</v>
      </c>
      <c r="E735" s="18" t="s">
        <v>1557</v>
      </c>
      <c r="F735" s="52">
        <v>47168</v>
      </c>
      <c r="H735" s="20">
        <v>0</v>
      </c>
      <c r="I735" s="52">
        <v>47168</v>
      </c>
      <c r="J735" s="20">
        <v>0</v>
      </c>
      <c r="K735" s="52">
        <v>47168</v>
      </c>
      <c r="M735" s="20">
        <v>41309</v>
      </c>
      <c r="N735" s="27">
        <v>0.14199999999999999</v>
      </c>
      <c r="O735" s="28">
        <v>5859</v>
      </c>
      <c r="P735" s="16">
        <v>80908</v>
      </c>
      <c r="Q735" s="17">
        <v>40454</v>
      </c>
      <c r="R735" s="16">
        <v>6714</v>
      </c>
    </row>
    <row r="736" spans="1:18" outlineLevel="2">
      <c r="A736" s="15" t="s">
        <v>2871</v>
      </c>
      <c r="B736" s="18" t="s">
        <v>38</v>
      </c>
      <c r="C736" s="19" t="s">
        <v>1551</v>
      </c>
      <c r="D736" s="19" t="s">
        <v>1582</v>
      </c>
      <c r="E736" s="18" t="s">
        <v>1583</v>
      </c>
      <c r="F736" s="20">
        <v>0</v>
      </c>
      <c r="H736" s="20">
        <v>0</v>
      </c>
      <c r="I736" s="20">
        <v>0</v>
      </c>
      <c r="J736" s="20">
        <v>0</v>
      </c>
      <c r="K736" s="75">
        <v>0</v>
      </c>
      <c r="M736" s="20">
        <v>0</v>
      </c>
      <c r="N736" s="27" t="s">
        <v>2729</v>
      </c>
      <c r="O736" s="28">
        <v>0</v>
      </c>
      <c r="R736" s="16">
        <v>0</v>
      </c>
    </row>
    <row r="737" spans="1:18" outlineLevel="2">
      <c r="A737" s="15" t="s">
        <v>2615</v>
      </c>
      <c r="B737" s="18" t="s">
        <v>38</v>
      </c>
      <c r="C737" s="19" t="s">
        <v>1551</v>
      </c>
      <c r="D737" s="19" t="s">
        <v>1560</v>
      </c>
      <c r="E737" s="18" t="s">
        <v>1561</v>
      </c>
      <c r="F737" s="52">
        <v>39034</v>
      </c>
      <c r="H737" s="20">
        <v>0</v>
      </c>
      <c r="I737" s="52">
        <v>39034</v>
      </c>
      <c r="J737" s="20">
        <v>0</v>
      </c>
      <c r="K737" s="75">
        <v>39034</v>
      </c>
      <c r="M737" s="20">
        <v>36094</v>
      </c>
      <c r="N737" s="27">
        <v>8.1000000000000003E-2</v>
      </c>
      <c r="O737" s="28">
        <v>2940</v>
      </c>
      <c r="P737" s="16">
        <v>70225</v>
      </c>
      <c r="Q737" s="17">
        <v>35112.5</v>
      </c>
      <c r="R737" s="16">
        <v>3922</v>
      </c>
    </row>
    <row r="738" spans="1:18" ht="13.5" outlineLevel="1" thickBot="1">
      <c r="A738" s="15" t="s">
        <v>2617</v>
      </c>
      <c r="C738" s="19" t="s">
        <v>1551</v>
      </c>
      <c r="E738" s="21" t="s">
        <v>1805</v>
      </c>
      <c r="F738" s="42">
        <v>125763</v>
      </c>
      <c r="G738" s="22"/>
      <c r="H738" s="22">
        <v>0</v>
      </c>
      <c r="I738" s="42">
        <v>125763</v>
      </c>
      <c r="J738" s="22">
        <v>0</v>
      </c>
      <c r="K738" s="42">
        <v>125763</v>
      </c>
      <c r="L738" s="22"/>
      <c r="M738" s="42">
        <v>110906</v>
      </c>
      <c r="N738" s="27">
        <v>0.13400000000000001</v>
      </c>
      <c r="O738" s="86">
        <v>14857</v>
      </c>
      <c r="P738" s="87">
        <v>220000</v>
      </c>
      <c r="Q738" s="87">
        <v>110000</v>
      </c>
      <c r="R738" s="87">
        <v>15763</v>
      </c>
    </row>
    <row r="739" spans="1:18" ht="13.5" outlineLevel="2" thickTop="1">
      <c r="A739" s="15" t="s">
        <v>38</v>
      </c>
      <c r="C739" s="19" t="s">
        <v>1564</v>
      </c>
      <c r="N739" s="27" t="s">
        <v>2729</v>
      </c>
      <c r="O739" s="28" t="s">
        <v>2729</v>
      </c>
      <c r="R739" s="16">
        <v>0</v>
      </c>
    </row>
    <row r="740" spans="1:18" outlineLevel="2">
      <c r="A740" s="15" t="s">
        <v>2618</v>
      </c>
      <c r="B740" s="18" t="s">
        <v>38</v>
      </c>
      <c r="C740" s="19" t="s">
        <v>1564</v>
      </c>
      <c r="D740" s="19" t="s">
        <v>1565</v>
      </c>
      <c r="E740" s="18" t="s">
        <v>1566</v>
      </c>
      <c r="F740" s="52">
        <v>11089</v>
      </c>
      <c r="H740" s="20">
        <v>0</v>
      </c>
      <c r="I740" s="52">
        <v>11089</v>
      </c>
      <c r="J740" s="20">
        <v>0</v>
      </c>
      <c r="K740" s="75">
        <v>11089</v>
      </c>
      <c r="M740" s="20">
        <v>12183</v>
      </c>
      <c r="N740" s="27">
        <v>-0.09</v>
      </c>
      <c r="O740" s="28">
        <v>-1094</v>
      </c>
      <c r="P740" s="16">
        <v>24189</v>
      </c>
      <c r="Q740" s="88">
        <v>12095</v>
      </c>
      <c r="R740" s="16">
        <v>-1006</v>
      </c>
    </row>
    <row r="741" spans="1:18" outlineLevel="2">
      <c r="A741" s="15" t="s">
        <v>2619</v>
      </c>
      <c r="B741" s="18" t="s">
        <v>38</v>
      </c>
      <c r="C741" s="19" t="s">
        <v>1564</v>
      </c>
      <c r="D741" s="19" t="s">
        <v>1567</v>
      </c>
      <c r="E741" s="18" t="s">
        <v>1568</v>
      </c>
      <c r="F741" s="52">
        <v>13223</v>
      </c>
      <c r="H741" s="20">
        <v>0</v>
      </c>
      <c r="I741" s="52">
        <v>13223</v>
      </c>
      <c r="J741" s="20">
        <v>0</v>
      </c>
      <c r="K741" s="52">
        <v>13223</v>
      </c>
      <c r="M741" s="20">
        <v>15022</v>
      </c>
      <c r="N741" s="27">
        <v>-0.12</v>
      </c>
      <c r="O741" s="28">
        <v>-1799</v>
      </c>
      <c r="P741" s="16">
        <v>29819</v>
      </c>
      <c r="Q741" s="88">
        <v>14910</v>
      </c>
      <c r="R741" s="16">
        <v>-1687</v>
      </c>
    </row>
    <row r="742" spans="1:18" outlineLevel="2">
      <c r="A742" s="15" t="s">
        <v>2620</v>
      </c>
      <c r="B742" s="18" t="s">
        <v>38</v>
      </c>
      <c r="C742" s="19" t="s">
        <v>1564</v>
      </c>
      <c r="D742" s="19" t="s">
        <v>1569</v>
      </c>
      <c r="E742" s="18" t="s">
        <v>1570</v>
      </c>
      <c r="F742" s="52">
        <v>14137</v>
      </c>
      <c r="H742" s="20">
        <v>0</v>
      </c>
      <c r="I742" s="52">
        <v>14137</v>
      </c>
      <c r="J742" s="20">
        <v>0</v>
      </c>
      <c r="K742" s="75">
        <v>14137</v>
      </c>
      <c r="M742" s="20">
        <v>13125</v>
      </c>
      <c r="N742" s="27">
        <v>7.6999999999999999E-2</v>
      </c>
      <c r="O742" s="28">
        <v>1012</v>
      </c>
      <c r="P742" s="16">
        <v>25992</v>
      </c>
      <c r="Q742" s="88">
        <v>12996</v>
      </c>
      <c r="R742" s="16">
        <v>1141</v>
      </c>
    </row>
    <row r="743" spans="1:18" ht="13.5" outlineLevel="1" thickBot="1">
      <c r="A743" s="15" t="s">
        <v>2621</v>
      </c>
      <c r="C743" s="19" t="s">
        <v>1564</v>
      </c>
      <c r="E743" s="21" t="s">
        <v>1806</v>
      </c>
      <c r="F743" s="42">
        <v>38449</v>
      </c>
      <c r="G743" s="22"/>
      <c r="H743" s="22">
        <v>0</v>
      </c>
      <c r="I743" s="42">
        <v>38449</v>
      </c>
      <c r="J743" s="22">
        <v>0</v>
      </c>
      <c r="K743" s="42">
        <v>38449</v>
      </c>
      <c r="L743" s="22"/>
      <c r="M743" s="22">
        <v>40330</v>
      </c>
      <c r="N743" s="27">
        <v>-4.7E-2</v>
      </c>
      <c r="O743" s="86">
        <v>-1881</v>
      </c>
      <c r="P743" s="87">
        <v>80000</v>
      </c>
      <c r="Q743" s="89">
        <v>40000</v>
      </c>
      <c r="R743" s="87">
        <v>-1551</v>
      </c>
    </row>
    <row r="744" spans="1:18" ht="13.5" outlineLevel="2" thickTop="1">
      <c r="A744" s="15" t="s">
        <v>38</v>
      </c>
      <c r="C744" s="19" t="s">
        <v>1571</v>
      </c>
      <c r="N744" s="27" t="s">
        <v>2729</v>
      </c>
      <c r="O744" s="28" t="s">
        <v>2729</v>
      </c>
    </row>
    <row r="745" spans="1:18" outlineLevel="2">
      <c r="A745" s="15" t="s">
        <v>2622</v>
      </c>
      <c r="B745" s="18" t="s">
        <v>38</v>
      </c>
      <c r="C745" s="19" t="s">
        <v>1571</v>
      </c>
      <c r="D745" s="19" t="s">
        <v>1572</v>
      </c>
      <c r="E745" s="18" t="s">
        <v>1573</v>
      </c>
      <c r="F745" s="20">
        <v>0</v>
      </c>
      <c r="H745" s="20">
        <v>0</v>
      </c>
      <c r="I745" s="20">
        <v>0</v>
      </c>
      <c r="J745" s="20">
        <v>0</v>
      </c>
      <c r="K745" s="32">
        <v>0</v>
      </c>
      <c r="M745" s="20">
        <v>0</v>
      </c>
      <c r="N745" s="27" t="s">
        <v>2729</v>
      </c>
      <c r="O745" s="28">
        <v>0</v>
      </c>
    </row>
    <row r="746" spans="1:18" outlineLevel="2">
      <c r="A746" s="15" t="s">
        <v>2623</v>
      </c>
      <c r="B746" s="18" t="s">
        <v>38</v>
      </c>
      <c r="C746" s="19" t="s">
        <v>1571</v>
      </c>
      <c r="D746" s="19" t="s">
        <v>1574</v>
      </c>
      <c r="E746" s="18" t="s">
        <v>1575</v>
      </c>
      <c r="F746" s="20">
        <v>0</v>
      </c>
      <c r="H746" s="20">
        <v>0</v>
      </c>
      <c r="I746" s="20">
        <v>0</v>
      </c>
      <c r="J746" s="20">
        <v>0</v>
      </c>
      <c r="K746" s="32">
        <v>0</v>
      </c>
      <c r="M746" s="20">
        <v>0</v>
      </c>
      <c r="N746" s="27" t="s">
        <v>2729</v>
      </c>
      <c r="O746" s="28">
        <v>0</v>
      </c>
    </row>
    <row r="747" spans="1:18" outlineLevel="2">
      <c r="A747" s="15" t="s">
        <v>2872</v>
      </c>
      <c r="B747" s="18" t="s">
        <v>38</v>
      </c>
      <c r="C747" s="19" t="s">
        <v>1571</v>
      </c>
      <c r="D747" s="19" t="s">
        <v>1554</v>
      </c>
      <c r="E747" s="18" t="s">
        <v>1555</v>
      </c>
      <c r="F747" s="52">
        <v>10254</v>
      </c>
      <c r="H747" s="20">
        <v>0</v>
      </c>
      <c r="I747" s="52">
        <v>10254</v>
      </c>
      <c r="J747" s="20">
        <v>0</v>
      </c>
      <c r="K747" s="75">
        <v>10254</v>
      </c>
      <c r="M747" s="20">
        <v>11422</v>
      </c>
      <c r="N747" s="27">
        <v>-0.10199999999999999</v>
      </c>
      <c r="O747" s="28">
        <v>-1168</v>
      </c>
      <c r="P747" s="16">
        <v>23477</v>
      </c>
      <c r="Q747" s="88">
        <v>11739</v>
      </c>
      <c r="R747" s="16">
        <v>-1485</v>
      </c>
    </row>
    <row r="748" spans="1:18" outlineLevel="2">
      <c r="A748" s="15" t="s">
        <v>2625</v>
      </c>
      <c r="B748" s="18" t="s">
        <v>38</v>
      </c>
      <c r="C748" s="19" t="s">
        <v>1571</v>
      </c>
      <c r="D748" s="19" t="s">
        <v>1578</v>
      </c>
      <c r="E748" s="18" t="s">
        <v>1579</v>
      </c>
      <c r="F748" s="20">
        <v>0</v>
      </c>
      <c r="H748" s="20">
        <v>0</v>
      </c>
      <c r="I748" s="20">
        <v>0</v>
      </c>
      <c r="J748" s="20">
        <v>0</v>
      </c>
      <c r="K748" s="41">
        <v>0</v>
      </c>
      <c r="M748" s="20">
        <v>0</v>
      </c>
      <c r="N748" s="27" t="s">
        <v>2729</v>
      </c>
      <c r="O748" s="28">
        <v>0</v>
      </c>
    </row>
    <row r="749" spans="1:18" outlineLevel="2">
      <c r="A749" s="15" t="s">
        <v>2873</v>
      </c>
      <c r="B749" s="18" t="s">
        <v>38</v>
      </c>
      <c r="C749" s="19" t="s">
        <v>1571</v>
      </c>
      <c r="D749" s="19" t="s">
        <v>1558</v>
      </c>
      <c r="E749" s="18" t="s">
        <v>1559</v>
      </c>
      <c r="F749" s="52">
        <v>12294</v>
      </c>
      <c r="H749" s="20">
        <v>0</v>
      </c>
      <c r="I749" s="52">
        <v>12294</v>
      </c>
      <c r="J749" s="20">
        <v>0</v>
      </c>
      <c r="K749" s="52">
        <v>12294</v>
      </c>
      <c r="M749" s="20">
        <v>14083</v>
      </c>
      <c r="N749" s="27">
        <v>-0.127</v>
      </c>
      <c r="O749" s="28">
        <v>-1789</v>
      </c>
      <c r="P749" s="16">
        <v>27582</v>
      </c>
      <c r="Q749" s="88">
        <v>13791</v>
      </c>
      <c r="R749" s="16">
        <v>-1497</v>
      </c>
    </row>
    <row r="750" spans="1:18" outlineLevel="2">
      <c r="A750" s="15" t="s">
        <v>2628</v>
      </c>
      <c r="B750" s="18" t="s">
        <v>38</v>
      </c>
      <c r="C750" s="19" t="s">
        <v>1571</v>
      </c>
      <c r="D750" s="19" t="s">
        <v>1584</v>
      </c>
      <c r="E750" s="18" t="s">
        <v>1585</v>
      </c>
      <c r="F750" s="20">
        <v>0</v>
      </c>
      <c r="H750" s="20">
        <v>0</v>
      </c>
      <c r="I750" s="20">
        <v>0</v>
      </c>
      <c r="J750" s="20">
        <v>0</v>
      </c>
      <c r="K750" s="51">
        <v>0</v>
      </c>
      <c r="M750" s="20">
        <v>0</v>
      </c>
      <c r="N750" s="27" t="s">
        <v>2729</v>
      </c>
      <c r="O750" s="28">
        <v>0</v>
      </c>
    </row>
    <row r="751" spans="1:18" s="50" customFormat="1" outlineLevel="2">
      <c r="A751" s="44" t="s">
        <v>2874</v>
      </c>
      <c r="B751" s="45" t="s">
        <v>38</v>
      </c>
      <c r="C751" s="45" t="s">
        <v>1571</v>
      </c>
      <c r="D751" s="45" t="s">
        <v>1562</v>
      </c>
      <c r="E751" s="45" t="s">
        <v>1563</v>
      </c>
      <c r="F751" s="46">
        <v>10155</v>
      </c>
      <c r="G751" s="46"/>
      <c r="H751" s="46">
        <v>0</v>
      </c>
      <c r="I751" s="46">
        <v>10155</v>
      </c>
      <c r="J751" s="46">
        <v>0</v>
      </c>
      <c r="K751" s="82">
        <v>10155</v>
      </c>
      <c r="L751" s="46"/>
      <c r="M751" s="46">
        <v>12305</v>
      </c>
      <c r="N751" s="47">
        <v>-0.17499999999999999</v>
      </c>
      <c r="O751" s="48">
        <v>-2150</v>
      </c>
      <c r="P751" s="49">
        <v>23941</v>
      </c>
      <c r="Q751" s="88">
        <v>11971</v>
      </c>
      <c r="R751" s="16">
        <v>-1816</v>
      </c>
    </row>
    <row r="752" spans="1:18" s="50" customFormat="1" outlineLevel="2">
      <c r="A752" s="44" t="s">
        <v>2629</v>
      </c>
      <c r="B752" s="45" t="s">
        <v>38</v>
      </c>
      <c r="C752" s="45" t="s">
        <v>1571</v>
      </c>
      <c r="D752" s="45" t="s">
        <v>1586</v>
      </c>
      <c r="E752" s="45" t="s">
        <v>1587</v>
      </c>
      <c r="F752" s="46">
        <v>0</v>
      </c>
      <c r="G752" s="46"/>
      <c r="H752" s="46">
        <v>0</v>
      </c>
      <c r="I752" s="46">
        <v>0</v>
      </c>
      <c r="J752" s="46">
        <v>0</v>
      </c>
      <c r="K752" s="46">
        <v>0</v>
      </c>
      <c r="L752" s="46"/>
      <c r="M752" s="46">
        <v>0</v>
      </c>
      <c r="N752" s="47" t="s">
        <v>2729</v>
      </c>
      <c r="O752" s="48">
        <v>0</v>
      </c>
      <c r="P752" s="49"/>
    </row>
    <row r="753" spans="1:18" ht="13.5" outlineLevel="1" thickBot="1">
      <c r="A753" s="15" t="s">
        <v>2630</v>
      </c>
      <c r="C753" s="19" t="s">
        <v>1571</v>
      </c>
      <c r="E753" s="21" t="s">
        <v>1807</v>
      </c>
      <c r="F753" s="42">
        <v>32703</v>
      </c>
      <c r="G753" s="22"/>
      <c r="H753" s="22">
        <v>0</v>
      </c>
      <c r="I753" s="42">
        <v>32703</v>
      </c>
      <c r="J753" s="22">
        <v>0</v>
      </c>
      <c r="K753" s="42">
        <v>32703</v>
      </c>
      <c r="L753" s="22"/>
      <c r="M753" s="42">
        <v>37810</v>
      </c>
      <c r="N753" s="27">
        <v>-0.13500000000000001</v>
      </c>
      <c r="O753" s="86">
        <v>-5107</v>
      </c>
      <c r="P753" s="87">
        <v>75000</v>
      </c>
      <c r="Q753" s="89">
        <v>37500</v>
      </c>
      <c r="R753" s="87">
        <v>-4797</v>
      </c>
    </row>
    <row r="754" spans="1:18" ht="13.5" outlineLevel="2" thickTop="1">
      <c r="A754" s="15" t="s">
        <v>38</v>
      </c>
      <c r="C754" s="19" t="s">
        <v>1588</v>
      </c>
      <c r="N754" s="27" t="s">
        <v>2729</v>
      </c>
      <c r="O754" s="28" t="s">
        <v>2729</v>
      </c>
    </row>
    <row r="755" spans="1:18" outlineLevel="2">
      <c r="A755" s="15" t="s">
        <v>2631</v>
      </c>
      <c r="B755" s="18" t="s">
        <v>38</v>
      </c>
      <c r="C755" s="19" t="s">
        <v>1588</v>
      </c>
      <c r="D755" s="19" t="s">
        <v>1589</v>
      </c>
      <c r="E755" s="18" t="s">
        <v>1590</v>
      </c>
      <c r="F755" s="52">
        <v>6262</v>
      </c>
      <c r="H755" s="20">
        <v>0</v>
      </c>
      <c r="I755" s="52">
        <v>6262</v>
      </c>
      <c r="J755" s="20">
        <v>0</v>
      </c>
      <c r="K755" s="75">
        <v>6262</v>
      </c>
      <c r="M755" s="20">
        <v>1314</v>
      </c>
      <c r="N755" s="27">
        <v>3.766</v>
      </c>
      <c r="O755" s="28">
        <v>4948</v>
      </c>
      <c r="P755" s="16">
        <v>3709</v>
      </c>
      <c r="Q755" s="88">
        <v>1855</v>
      </c>
      <c r="R755" s="16">
        <v>4408</v>
      </c>
    </row>
    <row r="756" spans="1:18" outlineLevel="2">
      <c r="A756" s="15" t="s">
        <v>2632</v>
      </c>
      <c r="B756" s="18" t="s">
        <v>38</v>
      </c>
      <c r="C756" s="19" t="s">
        <v>1588</v>
      </c>
      <c r="D756" s="19" t="s">
        <v>1591</v>
      </c>
      <c r="E756" s="18" t="s">
        <v>1592</v>
      </c>
      <c r="F756" s="52">
        <v>7357</v>
      </c>
      <c r="H756" s="20">
        <v>0</v>
      </c>
      <c r="I756" s="52">
        <v>7357</v>
      </c>
      <c r="J756" s="20">
        <v>0</v>
      </c>
      <c r="K756" s="52">
        <v>7357</v>
      </c>
      <c r="M756" s="20">
        <v>1659</v>
      </c>
      <c r="N756" s="27">
        <v>3.4350000000000001</v>
      </c>
      <c r="O756" s="28">
        <v>5698</v>
      </c>
      <c r="P756" s="16">
        <v>4617</v>
      </c>
    </row>
    <row r="757" spans="1:18" outlineLevel="2">
      <c r="A757" s="15" t="s">
        <v>2633</v>
      </c>
      <c r="B757" s="18" t="s">
        <v>38</v>
      </c>
      <c r="C757" s="19" t="s">
        <v>1588</v>
      </c>
      <c r="D757" s="19" t="s">
        <v>1593</v>
      </c>
      <c r="E757" s="18" t="s">
        <v>1594</v>
      </c>
      <c r="F757" s="52">
        <v>6381</v>
      </c>
      <c r="H757" s="20">
        <v>0</v>
      </c>
      <c r="I757" s="52">
        <v>6381</v>
      </c>
      <c r="J757" s="20">
        <v>0</v>
      </c>
      <c r="K757" s="75">
        <v>6381</v>
      </c>
      <c r="M757" s="20">
        <v>1527</v>
      </c>
      <c r="N757" s="27">
        <v>3.1789999999999998</v>
      </c>
      <c r="O757" s="28">
        <v>4854</v>
      </c>
      <c r="P757" s="16">
        <v>4108</v>
      </c>
      <c r="Q757" s="88">
        <v>2054</v>
      </c>
      <c r="R757" s="16">
        <v>4327</v>
      </c>
    </row>
    <row r="758" spans="1:18" ht="13.5" outlineLevel="1" thickBot="1">
      <c r="A758" s="15" t="s">
        <v>2634</v>
      </c>
      <c r="C758" s="19" t="s">
        <v>1588</v>
      </c>
      <c r="E758" s="21" t="s">
        <v>1808</v>
      </c>
      <c r="F758" s="42">
        <v>20000</v>
      </c>
      <c r="G758" s="22"/>
      <c r="H758" s="22">
        <v>0</v>
      </c>
      <c r="I758" s="42">
        <v>20000</v>
      </c>
      <c r="J758" s="22">
        <v>0</v>
      </c>
      <c r="K758" s="42">
        <v>20000</v>
      </c>
      <c r="L758" s="22"/>
      <c r="M758" s="22">
        <v>4500</v>
      </c>
      <c r="N758" s="27">
        <v>3.444</v>
      </c>
      <c r="O758" s="86">
        <v>15500</v>
      </c>
      <c r="P758" s="87">
        <v>12434</v>
      </c>
      <c r="Q758" s="89">
        <v>6217</v>
      </c>
      <c r="R758" s="87">
        <v>13783</v>
      </c>
    </row>
    <row r="759" spans="1:18" ht="13.5" outlineLevel="2" thickTop="1">
      <c r="A759" s="15" t="s">
        <v>38</v>
      </c>
      <c r="C759" s="19" t="s">
        <v>1595</v>
      </c>
      <c r="N759" s="27" t="s">
        <v>2729</v>
      </c>
      <c r="O759" s="28" t="s">
        <v>2729</v>
      </c>
    </row>
    <row r="760" spans="1:18" s="50" customFormat="1" outlineLevel="2">
      <c r="A760" s="44" t="s">
        <v>2635</v>
      </c>
      <c r="B760" s="45" t="s">
        <v>38</v>
      </c>
      <c r="C760" s="45" t="s">
        <v>1595</v>
      </c>
      <c r="D760" s="45" t="s">
        <v>1596</v>
      </c>
      <c r="E760" s="45" t="s">
        <v>1597</v>
      </c>
      <c r="F760" s="46">
        <v>0</v>
      </c>
      <c r="G760" s="46"/>
      <c r="H760" s="46">
        <v>0</v>
      </c>
      <c r="I760" s="46">
        <v>0</v>
      </c>
      <c r="J760" s="46">
        <v>0</v>
      </c>
      <c r="K760" s="46">
        <v>0</v>
      </c>
      <c r="L760" s="46"/>
      <c r="M760" s="46">
        <v>0</v>
      </c>
      <c r="N760" s="47" t="s">
        <v>2729</v>
      </c>
      <c r="O760" s="48">
        <v>0</v>
      </c>
      <c r="P760" s="49"/>
    </row>
    <row r="761" spans="1:18" s="50" customFormat="1" outlineLevel="2">
      <c r="A761" s="44" t="s">
        <v>2875</v>
      </c>
      <c r="B761" s="45" t="s">
        <v>38</v>
      </c>
      <c r="C761" s="45" t="s">
        <v>1595</v>
      </c>
      <c r="D761" s="45" t="s">
        <v>1653</v>
      </c>
      <c r="E761" s="45" t="s">
        <v>1654</v>
      </c>
      <c r="F761" s="46">
        <v>0</v>
      </c>
      <c r="G761" s="46"/>
      <c r="H761" s="46">
        <v>0</v>
      </c>
      <c r="I761" s="46">
        <v>0</v>
      </c>
      <c r="J761" s="46">
        <v>0</v>
      </c>
      <c r="K761" s="46">
        <v>0</v>
      </c>
      <c r="L761" s="46"/>
      <c r="M761" s="46">
        <v>0</v>
      </c>
      <c r="N761" s="47" t="s">
        <v>2729</v>
      </c>
      <c r="O761" s="48">
        <v>0</v>
      </c>
      <c r="P761" s="49"/>
    </row>
    <row r="762" spans="1:18" s="50" customFormat="1" outlineLevel="2">
      <c r="A762" s="44" t="s">
        <v>2636</v>
      </c>
      <c r="B762" s="45" t="s">
        <v>38</v>
      </c>
      <c r="C762" s="45" t="s">
        <v>1595</v>
      </c>
      <c r="D762" s="45" t="s">
        <v>1598</v>
      </c>
      <c r="E762" s="45" t="s">
        <v>1599</v>
      </c>
      <c r="F762" s="46">
        <v>0</v>
      </c>
      <c r="G762" s="46"/>
      <c r="H762" s="46">
        <v>0</v>
      </c>
      <c r="I762" s="46">
        <v>0</v>
      </c>
      <c r="J762" s="46">
        <v>0</v>
      </c>
      <c r="K762" s="46">
        <v>0</v>
      </c>
      <c r="L762" s="46"/>
      <c r="M762" s="46">
        <v>0</v>
      </c>
      <c r="N762" s="47" t="s">
        <v>2729</v>
      </c>
      <c r="O762" s="48">
        <v>0</v>
      </c>
      <c r="P762" s="49"/>
    </row>
    <row r="763" spans="1:18" s="50" customFormat="1" outlineLevel="2">
      <c r="A763" s="44" t="s">
        <v>2637</v>
      </c>
      <c r="B763" s="45" t="s">
        <v>38</v>
      </c>
      <c r="C763" s="45" t="s">
        <v>1595</v>
      </c>
      <c r="D763" s="45" t="s">
        <v>1600</v>
      </c>
      <c r="E763" s="45" t="s">
        <v>1601</v>
      </c>
      <c r="F763" s="46">
        <v>0</v>
      </c>
      <c r="G763" s="46"/>
      <c r="H763" s="46">
        <v>0</v>
      </c>
      <c r="I763" s="46">
        <v>0</v>
      </c>
      <c r="J763" s="46">
        <v>0</v>
      </c>
      <c r="K763" s="46">
        <v>0</v>
      </c>
      <c r="L763" s="46"/>
      <c r="M763" s="46">
        <v>0</v>
      </c>
      <c r="N763" s="47" t="s">
        <v>2729</v>
      </c>
      <c r="O763" s="48">
        <v>0</v>
      </c>
      <c r="P763" s="49"/>
    </row>
    <row r="764" spans="1:18" outlineLevel="2">
      <c r="A764" s="15" t="s">
        <v>2638</v>
      </c>
      <c r="B764" s="18" t="s">
        <v>38</v>
      </c>
      <c r="C764" s="19" t="s">
        <v>1595</v>
      </c>
      <c r="D764" s="19" t="s">
        <v>1602</v>
      </c>
      <c r="E764" s="18" t="s">
        <v>1603</v>
      </c>
      <c r="F764" s="52">
        <v>13496</v>
      </c>
      <c r="H764" s="20">
        <v>0</v>
      </c>
      <c r="I764" s="52">
        <v>13496</v>
      </c>
      <c r="J764" s="20">
        <v>0</v>
      </c>
      <c r="K764" s="32">
        <v>13496</v>
      </c>
      <c r="M764" s="20">
        <v>5666</v>
      </c>
      <c r="N764" s="27">
        <v>1.3819999999999999</v>
      </c>
      <c r="O764" s="28">
        <v>7830</v>
      </c>
    </row>
    <row r="765" spans="1:18" s="50" customFormat="1" outlineLevel="2">
      <c r="A765" s="44" t="s">
        <v>2640</v>
      </c>
      <c r="B765" s="45" t="s">
        <v>38</v>
      </c>
      <c r="C765" s="45" t="s">
        <v>1595</v>
      </c>
      <c r="D765" s="45" t="s">
        <v>1605</v>
      </c>
      <c r="E765" s="45" t="s">
        <v>1606</v>
      </c>
      <c r="F765" s="46">
        <v>0</v>
      </c>
      <c r="G765" s="46"/>
      <c r="H765" s="46">
        <v>0</v>
      </c>
      <c r="I765" s="46">
        <v>0</v>
      </c>
      <c r="J765" s="46">
        <v>0</v>
      </c>
      <c r="K765" s="46">
        <v>0</v>
      </c>
      <c r="L765" s="46"/>
      <c r="M765" s="46">
        <v>0</v>
      </c>
      <c r="N765" s="47" t="s">
        <v>2729</v>
      </c>
      <c r="O765" s="48">
        <v>0</v>
      </c>
      <c r="P765" s="49"/>
    </row>
    <row r="766" spans="1:18" s="50" customFormat="1" outlineLevel="2">
      <c r="A766" s="44" t="s">
        <v>2876</v>
      </c>
      <c r="B766" s="45" t="s">
        <v>38</v>
      </c>
      <c r="C766" s="45" t="s">
        <v>1595</v>
      </c>
      <c r="D766" s="45" t="s">
        <v>1657</v>
      </c>
      <c r="E766" s="45" t="s">
        <v>1658</v>
      </c>
      <c r="F766" s="46">
        <v>0</v>
      </c>
      <c r="G766" s="46"/>
      <c r="H766" s="46">
        <v>0</v>
      </c>
      <c r="I766" s="46">
        <v>0</v>
      </c>
      <c r="J766" s="46">
        <v>0</v>
      </c>
      <c r="K766" s="46">
        <v>0</v>
      </c>
      <c r="L766" s="46"/>
      <c r="M766" s="46">
        <v>0</v>
      </c>
      <c r="N766" s="47" t="s">
        <v>2729</v>
      </c>
      <c r="O766" s="48">
        <v>0</v>
      </c>
      <c r="P766" s="49"/>
    </row>
    <row r="767" spans="1:18" s="50" customFormat="1" outlineLevel="2">
      <c r="A767" s="44" t="s">
        <v>2641</v>
      </c>
      <c r="B767" s="45" t="s">
        <v>38</v>
      </c>
      <c r="C767" s="45" t="s">
        <v>1595</v>
      </c>
      <c r="D767" s="45" t="s">
        <v>1607</v>
      </c>
      <c r="E767" s="45" t="s">
        <v>1608</v>
      </c>
      <c r="F767" s="46">
        <v>0</v>
      </c>
      <c r="G767" s="46"/>
      <c r="H767" s="46">
        <v>0</v>
      </c>
      <c r="I767" s="46">
        <v>0</v>
      </c>
      <c r="J767" s="46">
        <v>0</v>
      </c>
      <c r="K767" s="46">
        <v>0</v>
      </c>
      <c r="L767" s="46"/>
      <c r="M767" s="46">
        <v>0</v>
      </c>
      <c r="N767" s="47" t="s">
        <v>2729</v>
      </c>
      <c r="O767" s="48">
        <v>0</v>
      </c>
      <c r="P767" s="49"/>
    </row>
    <row r="768" spans="1:18" s="50" customFormat="1" outlineLevel="2">
      <c r="A768" s="44" t="s">
        <v>2642</v>
      </c>
      <c r="B768" s="45" t="s">
        <v>38</v>
      </c>
      <c r="C768" s="45" t="s">
        <v>1595</v>
      </c>
      <c r="D768" s="45" t="s">
        <v>1609</v>
      </c>
      <c r="E768" s="45" t="s">
        <v>1610</v>
      </c>
      <c r="F768" s="46">
        <v>0</v>
      </c>
      <c r="G768" s="46"/>
      <c r="H768" s="46">
        <v>0</v>
      </c>
      <c r="I768" s="46">
        <v>0</v>
      </c>
      <c r="J768" s="46">
        <v>0</v>
      </c>
      <c r="K768" s="46">
        <v>0</v>
      </c>
      <c r="L768" s="46"/>
      <c r="M768" s="46">
        <v>0</v>
      </c>
      <c r="N768" s="47" t="s">
        <v>2729</v>
      </c>
      <c r="O768" s="48">
        <v>0</v>
      </c>
      <c r="P768" s="49"/>
    </row>
    <row r="769" spans="1:16" outlineLevel="2">
      <c r="A769" s="15" t="s">
        <v>2643</v>
      </c>
      <c r="B769" s="18" t="s">
        <v>38</v>
      </c>
      <c r="C769" s="19" t="s">
        <v>1595</v>
      </c>
      <c r="D769" s="19" t="s">
        <v>1611</v>
      </c>
      <c r="E769" s="18" t="s">
        <v>1612</v>
      </c>
      <c r="F769" s="52">
        <v>4134</v>
      </c>
      <c r="H769" s="20">
        <v>0</v>
      </c>
      <c r="I769" s="52">
        <v>4134</v>
      </c>
      <c r="J769" s="20">
        <v>0</v>
      </c>
      <c r="K769" s="32">
        <v>4134</v>
      </c>
      <c r="M769" s="20">
        <v>3174</v>
      </c>
      <c r="N769" s="27">
        <v>0.30199999999999999</v>
      </c>
      <c r="O769" s="28">
        <v>960</v>
      </c>
    </row>
    <row r="770" spans="1:16" s="50" customFormat="1" outlineLevel="2">
      <c r="A770" s="44" t="s">
        <v>2644</v>
      </c>
      <c r="B770" s="45" t="s">
        <v>38</v>
      </c>
      <c r="C770" s="45" t="s">
        <v>1595</v>
      </c>
      <c r="D770" s="45" t="s">
        <v>1613</v>
      </c>
      <c r="E770" s="45" t="s">
        <v>1614</v>
      </c>
      <c r="F770" s="46">
        <v>0</v>
      </c>
      <c r="G770" s="46"/>
      <c r="H770" s="46">
        <v>0</v>
      </c>
      <c r="I770" s="46">
        <v>0</v>
      </c>
      <c r="J770" s="46">
        <v>0</v>
      </c>
      <c r="K770" s="46">
        <v>0</v>
      </c>
      <c r="L770" s="46"/>
      <c r="M770" s="46">
        <v>0</v>
      </c>
      <c r="N770" s="47" t="s">
        <v>2729</v>
      </c>
      <c r="O770" s="48">
        <v>0</v>
      </c>
      <c r="P770" s="49"/>
    </row>
    <row r="771" spans="1:16" s="50" customFormat="1" outlineLevel="2">
      <c r="A771" s="44" t="s">
        <v>2877</v>
      </c>
      <c r="B771" s="45" t="s">
        <v>38</v>
      </c>
      <c r="C771" s="45" t="s">
        <v>1595</v>
      </c>
      <c r="D771" s="45" t="s">
        <v>1661</v>
      </c>
      <c r="E771" s="45" t="s">
        <v>1662</v>
      </c>
      <c r="F771" s="46">
        <v>0</v>
      </c>
      <c r="G771" s="46"/>
      <c r="H771" s="46">
        <v>0</v>
      </c>
      <c r="I771" s="46">
        <v>0</v>
      </c>
      <c r="J771" s="46">
        <v>0</v>
      </c>
      <c r="K771" s="46">
        <v>0</v>
      </c>
      <c r="L771" s="46"/>
      <c r="M771" s="46">
        <v>0</v>
      </c>
      <c r="N771" s="47" t="s">
        <v>2729</v>
      </c>
      <c r="O771" s="48">
        <v>0</v>
      </c>
      <c r="P771" s="49"/>
    </row>
    <row r="772" spans="1:16" s="50" customFormat="1" outlineLevel="2">
      <c r="A772" s="44" t="s">
        <v>2878</v>
      </c>
      <c r="B772" s="45" t="s">
        <v>38</v>
      </c>
      <c r="C772" s="45" t="s">
        <v>1595</v>
      </c>
      <c r="D772" s="45" t="s">
        <v>1663</v>
      </c>
      <c r="E772" s="45" t="s">
        <v>1664</v>
      </c>
      <c r="F772" s="46">
        <v>0</v>
      </c>
      <c r="G772" s="46"/>
      <c r="H772" s="46">
        <v>0</v>
      </c>
      <c r="I772" s="46">
        <v>0</v>
      </c>
      <c r="J772" s="46">
        <v>0</v>
      </c>
      <c r="K772" s="46">
        <v>0</v>
      </c>
      <c r="L772" s="46"/>
      <c r="M772" s="46">
        <v>0</v>
      </c>
      <c r="N772" s="47" t="s">
        <v>2729</v>
      </c>
      <c r="O772" s="48">
        <v>0</v>
      </c>
      <c r="P772" s="49"/>
    </row>
    <row r="773" spans="1:16" s="50" customFormat="1" outlineLevel="2">
      <c r="A773" s="44" t="s">
        <v>2645</v>
      </c>
      <c r="B773" s="45" t="s">
        <v>38</v>
      </c>
      <c r="C773" s="45" t="s">
        <v>1595</v>
      </c>
      <c r="D773" s="45" t="s">
        <v>1615</v>
      </c>
      <c r="E773" s="45" t="s">
        <v>1616</v>
      </c>
      <c r="F773" s="46">
        <v>0</v>
      </c>
      <c r="G773" s="46"/>
      <c r="H773" s="46">
        <v>0</v>
      </c>
      <c r="I773" s="46">
        <v>0</v>
      </c>
      <c r="J773" s="46">
        <v>0</v>
      </c>
      <c r="K773" s="46">
        <v>0</v>
      </c>
      <c r="L773" s="46"/>
      <c r="M773" s="46">
        <v>0</v>
      </c>
      <c r="N773" s="47" t="s">
        <v>2729</v>
      </c>
      <c r="O773" s="48">
        <v>0</v>
      </c>
      <c r="P773" s="49"/>
    </row>
    <row r="774" spans="1:16" s="50" customFormat="1" outlineLevel="2">
      <c r="A774" s="44" t="s">
        <v>2646</v>
      </c>
      <c r="B774" s="45" t="s">
        <v>38</v>
      </c>
      <c r="C774" s="45" t="s">
        <v>1595</v>
      </c>
      <c r="D774" s="45" t="s">
        <v>1617</v>
      </c>
      <c r="E774" s="45" t="s">
        <v>1618</v>
      </c>
      <c r="F774" s="46">
        <v>0</v>
      </c>
      <c r="G774" s="46"/>
      <c r="H774" s="46">
        <v>0</v>
      </c>
      <c r="I774" s="46">
        <v>0</v>
      </c>
      <c r="J774" s="46">
        <v>0</v>
      </c>
      <c r="K774" s="46">
        <v>0</v>
      </c>
      <c r="L774" s="46"/>
      <c r="M774" s="46">
        <v>0</v>
      </c>
      <c r="N774" s="47" t="s">
        <v>2729</v>
      </c>
      <c r="O774" s="48">
        <v>0</v>
      </c>
      <c r="P774" s="49"/>
    </row>
    <row r="775" spans="1:16" outlineLevel="2">
      <c r="A775" s="15" t="s">
        <v>2647</v>
      </c>
      <c r="B775" s="18" t="s">
        <v>38</v>
      </c>
      <c r="C775" s="19" t="s">
        <v>1595</v>
      </c>
      <c r="D775" s="19" t="s">
        <v>1619</v>
      </c>
      <c r="E775" s="18" t="s">
        <v>1620</v>
      </c>
      <c r="F775" s="52">
        <v>1000</v>
      </c>
      <c r="H775" s="20">
        <v>0</v>
      </c>
      <c r="I775" s="52">
        <v>1000</v>
      </c>
      <c r="J775" s="20">
        <v>0</v>
      </c>
      <c r="K775" s="32">
        <v>1000</v>
      </c>
      <c r="M775" s="20">
        <v>3000</v>
      </c>
      <c r="N775" s="27">
        <v>-0.66700000000000004</v>
      </c>
      <c r="O775" s="28">
        <v>-2000</v>
      </c>
    </row>
    <row r="776" spans="1:16" ht="13.5" outlineLevel="1" thickBot="1">
      <c r="A776" s="15" t="s">
        <v>2648</v>
      </c>
      <c r="C776" s="19" t="s">
        <v>1595</v>
      </c>
      <c r="E776" s="21" t="s">
        <v>1809</v>
      </c>
      <c r="F776" s="42">
        <v>18630</v>
      </c>
      <c r="G776" s="22"/>
      <c r="H776" s="22">
        <v>0</v>
      </c>
      <c r="I776" s="42">
        <v>18630</v>
      </c>
      <c r="J776" s="22">
        <v>0</v>
      </c>
      <c r="K776" s="74">
        <v>18630</v>
      </c>
      <c r="L776" s="22"/>
      <c r="M776" s="22">
        <v>11840</v>
      </c>
      <c r="N776" s="27">
        <v>0.57299999999999995</v>
      </c>
      <c r="O776" s="28">
        <v>6790</v>
      </c>
    </row>
    <row r="777" spans="1:16" ht="13.5" outlineLevel="2" thickTop="1">
      <c r="A777" s="15" t="s">
        <v>38</v>
      </c>
      <c r="C777" s="19" t="s">
        <v>1621</v>
      </c>
      <c r="N777" s="27" t="s">
        <v>2729</v>
      </c>
      <c r="O777" s="28" t="s">
        <v>2729</v>
      </c>
    </row>
    <row r="778" spans="1:16" outlineLevel="2">
      <c r="A778" s="15" t="s">
        <v>2649</v>
      </c>
      <c r="B778" s="18" t="s">
        <v>38</v>
      </c>
      <c r="C778" s="19" t="s">
        <v>1621</v>
      </c>
      <c r="D778" s="19" t="s">
        <v>1622</v>
      </c>
      <c r="E778" s="18" t="s">
        <v>1623</v>
      </c>
      <c r="F778" s="20">
        <v>0</v>
      </c>
      <c r="H778" s="20">
        <v>0</v>
      </c>
      <c r="I778" s="20">
        <v>0</v>
      </c>
      <c r="J778" s="20">
        <v>0</v>
      </c>
      <c r="K778" s="75">
        <v>0</v>
      </c>
      <c r="M778" s="20">
        <v>0</v>
      </c>
      <c r="N778" s="27" t="s">
        <v>2729</v>
      </c>
      <c r="O778" s="28">
        <v>0</v>
      </c>
    </row>
    <row r="779" spans="1:16" outlineLevel="2">
      <c r="A779" s="15" t="s">
        <v>2650</v>
      </c>
      <c r="B779" s="18" t="s">
        <v>38</v>
      </c>
      <c r="C779" s="19" t="s">
        <v>1621</v>
      </c>
      <c r="D779" s="19" t="s">
        <v>1624</v>
      </c>
      <c r="E779" s="18" t="s">
        <v>1625</v>
      </c>
      <c r="F779" s="20">
        <v>0</v>
      </c>
      <c r="H779" s="20">
        <v>0</v>
      </c>
      <c r="I779" s="20">
        <v>0</v>
      </c>
      <c r="J779" s="20">
        <v>0</v>
      </c>
      <c r="K779" s="75">
        <v>0</v>
      </c>
      <c r="M779" s="20">
        <v>0</v>
      </c>
      <c r="N779" s="27" t="s">
        <v>2729</v>
      </c>
      <c r="O779" s="28">
        <v>0</v>
      </c>
    </row>
    <row r="780" spans="1:16" outlineLevel="2">
      <c r="A780" s="15" t="s">
        <v>2651</v>
      </c>
      <c r="B780" s="18" t="s">
        <v>38</v>
      </c>
      <c r="C780" s="19" t="s">
        <v>1621</v>
      </c>
      <c r="D780" s="19" t="s">
        <v>1626</v>
      </c>
      <c r="E780" s="18" t="s">
        <v>1627</v>
      </c>
      <c r="F780" s="20">
        <v>0</v>
      </c>
      <c r="H780" s="20">
        <v>0</v>
      </c>
      <c r="I780" s="20">
        <v>0</v>
      </c>
      <c r="J780" s="20">
        <v>0</v>
      </c>
      <c r="K780" s="75">
        <v>0</v>
      </c>
      <c r="M780" s="20">
        <v>5499</v>
      </c>
      <c r="N780" s="27">
        <v>-1</v>
      </c>
      <c r="O780" s="28">
        <v>-5499</v>
      </c>
    </row>
    <row r="781" spans="1:16" outlineLevel="2">
      <c r="A781" s="15" t="s">
        <v>2652</v>
      </c>
      <c r="B781" s="18" t="s">
        <v>38</v>
      </c>
      <c r="C781" s="19" t="s">
        <v>1621</v>
      </c>
      <c r="D781" s="19" t="s">
        <v>1628</v>
      </c>
      <c r="E781" s="18" t="s">
        <v>1629</v>
      </c>
      <c r="F781" s="52">
        <v>20834</v>
      </c>
      <c r="H781" s="20">
        <v>0</v>
      </c>
      <c r="I781" s="52">
        <v>20834</v>
      </c>
      <c r="J781" s="20">
        <v>0</v>
      </c>
      <c r="K781" s="75">
        <v>20834</v>
      </c>
      <c r="M781" s="20">
        <v>0</v>
      </c>
      <c r="N781" s="27" t="s">
        <v>2729</v>
      </c>
      <c r="O781" s="28">
        <v>20834</v>
      </c>
    </row>
    <row r="782" spans="1:16" s="50" customFormat="1" outlineLevel="2">
      <c r="A782" s="44" t="s">
        <v>2653</v>
      </c>
      <c r="B782" s="45" t="s">
        <v>38</v>
      </c>
      <c r="C782" s="45" t="s">
        <v>1621</v>
      </c>
      <c r="D782" s="45" t="s">
        <v>1630</v>
      </c>
      <c r="E782" s="45" t="s">
        <v>1631</v>
      </c>
      <c r="F782" s="46">
        <v>2267</v>
      </c>
      <c r="G782" s="46"/>
      <c r="H782" s="46">
        <v>0</v>
      </c>
      <c r="I782" s="46">
        <v>2267</v>
      </c>
      <c r="J782" s="46">
        <v>0</v>
      </c>
      <c r="K782" s="82">
        <v>2267</v>
      </c>
      <c r="L782" s="46"/>
      <c r="M782" s="46">
        <v>0</v>
      </c>
      <c r="N782" s="47" t="s">
        <v>2729</v>
      </c>
      <c r="O782" s="48">
        <v>2267</v>
      </c>
      <c r="P782" s="49"/>
    </row>
    <row r="783" spans="1:16" outlineLevel="2">
      <c r="A783" s="15" t="s">
        <v>2656</v>
      </c>
      <c r="B783" s="18" t="s">
        <v>38</v>
      </c>
      <c r="C783" s="19" t="s">
        <v>1621</v>
      </c>
      <c r="D783" s="19" t="s">
        <v>1636</v>
      </c>
      <c r="E783" s="18" t="s">
        <v>1637</v>
      </c>
      <c r="F783" s="20">
        <v>0</v>
      </c>
      <c r="H783" s="20">
        <v>0</v>
      </c>
      <c r="I783" s="20">
        <v>0</v>
      </c>
      <c r="J783" s="20">
        <v>0</v>
      </c>
      <c r="K783" s="75">
        <v>0</v>
      </c>
      <c r="M783" s="20">
        <v>880</v>
      </c>
      <c r="N783" s="27">
        <v>-1</v>
      </c>
      <c r="O783" s="28">
        <v>-880</v>
      </c>
    </row>
    <row r="784" spans="1:16" outlineLevel="2">
      <c r="A784" s="15" t="s">
        <v>2657</v>
      </c>
      <c r="B784" s="18" t="s">
        <v>38</v>
      </c>
      <c r="C784" s="19" t="s">
        <v>1621</v>
      </c>
      <c r="D784" s="19" t="s">
        <v>1638</v>
      </c>
      <c r="E784" s="18" t="s">
        <v>1639</v>
      </c>
      <c r="F784" s="52">
        <v>3397</v>
      </c>
      <c r="H784" s="20">
        <v>0</v>
      </c>
      <c r="I784" s="52">
        <v>3397</v>
      </c>
      <c r="J784" s="20">
        <v>0</v>
      </c>
      <c r="K784" s="75">
        <v>3397</v>
      </c>
      <c r="M784" s="20">
        <v>0</v>
      </c>
      <c r="N784" s="27" t="s">
        <v>2729</v>
      </c>
      <c r="O784" s="28">
        <v>3397</v>
      </c>
    </row>
    <row r="785" spans="1:16" s="50" customFormat="1" outlineLevel="2">
      <c r="A785" s="44" t="s">
        <v>2658</v>
      </c>
      <c r="B785" s="45" t="s">
        <v>38</v>
      </c>
      <c r="C785" s="45" t="s">
        <v>1621</v>
      </c>
      <c r="D785" s="45" t="s">
        <v>1640</v>
      </c>
      <c r="E785" s="45" t="s">
        <v>1641</v>
      </c>
      <c r="F785" s="46">
        <v>363</v>
      </c>
      <c r="G785" s="46"/>
      <c r="H785" s="46">
        <v>0</v>
      </c>
      <c r="I785" s="46">
        <v>363</v>
      </c>
      <c r="J785" s="46">
        <v>0</v>
      </c>
      <c r="K785" s="82">
        <v>363</v>
      </c>
      <c r="L785" s="46"/>
      <c r="M785" s="46">
        <v>0</v>
      </c>
      <c r="N785" s="47" t="s">
        <v>2729</v>
      </c>
      <c r="O785" s="48">
        <v>363</v>
      </c>
      <c r="P785" s="49"/>
    </row>
    <row r="786" spans="1:16" outlineLevel="2">
      <c r="A786" s="15" t="s">
        <v>2662</v>
      </c>
      <c r="B786" s="18" t="s">
        <v>38</v>
      </c>
      <c r="C786" s="19" t="s">
        <v>1621</v>
      </c>
      <c r="D786" s="19" t="s">
        <v>1648</v>
      </c>
      <c r="E786" s="18" t="s">
        <v>1649</v>
      </c>
      <c r="F786" s="52">
        <v>1500</v>
      </c>
      <c r="H786" s="20">
        <v>0</v>
      </c>
      <c r="I786" s="52">
        <v>1500</v>
      </c>
      <c r="J786" s="20">
        <v>0</v>
      </c>
      <c r="K786" s="75">
        <v>1500</v>
      </c>
      <c r="M786" s="20">
        <v>0</v>
      </c>
      <c r="N786" s="27" t="s">
        <v>2729</v>
      </c>
      <c r="O786" s="28">
        <v>1500</v>
      </c>
    </row>
    <row r="787" spans="1:16" outlineLevel="2">
      <c r="A787" s="15" t="s">
        <v>2879</v>
      </c>
      <c r="B787" s="18" t="s">
        <v>38</v>
      </c>
      <c r="C787" s="19" t="s">
        <v>1621</v>
      </c>
      <c r="D787" s="19" t="s">
        <v>1507</v>
      </c>
      <c r="E787" s="18" t="s">
        <v>1508</v>
      </c>
      <c r="F787" s="20">
        <v>0</v>
      </c>
      <c r="H787" s="20">
        <v>0</v>
      </c>
      <c r="I787" s="20">
        <v>0</v>
      </c>
      <c r="J787" s="20">
        <v>0</v>
      </c>
      <c r="K787" s="75">
        <v>0</v>
      </c>
      <c r="M787" s="20">
        <v>0</v>
      </c>
      <c r="N787" s="27" t="s">
        <v>2729</v>
      </c>
      <c r="O787" s="28">
        <v>0</v>
      </c>
    </row>
    <row r="788" spans="1:16" outlineLevel="2">
      <c r="A788" s="15" t="s">
        <v>2880</v>
      </c>
      <c r="B788" s="18" t="s">
        <v>38</v>
      </c>
      <c r="C788" s="19" t="s">
        <v>1621</v>
      </c>
      <c r="D788" s="19" t="s">
        <v>1509</v>
      </c>
      <c r="E788" s="18" t="s">
        <v>1510</v>
      </c>
      <c r="F788" s="20">
        <v>0</v>
      </c>
      <c r="H788" s="20">
        <v>0</v>
      </c>
      <c r="I788" s="20">
        <v>0</v>
      </c>
      <c r="J788" s="20">
        <v>0</v>
      </c>
      <c r="K788" s="75">
        <v>0</v>
      </c>
      <c r="M788" s="20">
        <v>0</v>
      </c>
      <c r="N788" s="27" t="s">
        <v>2729</v>
      </c>
      <c r="O788" s="28">
        <v>0</v>
      </c>
    </row>
    <row r="789" spans="1:16" outlineLevel="2">
      <c r="A789" s="15" t="s">
        <v>2881</v>
      </c>
      <c r="B789" s="18" t="s">
        <v>38</v>
      </c>
      <c r="C789" s="19" t="s">
        <v>1621</v>
      </c>
      <c r="D789" s="19" t="s">
        <v>1511</v>
      </c>
      <c r="E789" s="18" t="s">
        <v>1512</v>
      </c>
      <c r="F789" s="20">
        <v>0</v>
      </c>
      <c r="H789" s="20">
        <v>0</v>
      </c>
      <c r="I789" s="20">
        <v>0</v>
      </c>
      <c r="J789" s="20">
        <v>0</v>
      </c>
      <c r="K789" s="75">
        <v>0</v>
      </c>
      <c r="M789" s="20">
        <v>0</v>
      </c>
      <c r="N789" s="27" t="s">
        <v>2729</v>
      </c>
      <c r="O789" s="28">
        <v>0</v>
      </c>
    </row>
    <row r="790" spans="1:16" outlineLevel="2">
      <c r="A790" s="15" t="s">
        <v>2663</v>
      </c>
      <c r="B790" s="18" t="s">
        <v>38</v>
      </c>
      <c r="C790" s="19" t="s">
        <v>1621</v>
      </c>
      <c r="D790" s="19" t="s">
        <v>1650</v>
      </c>
      <c r="E790" s="18" t="s">
        <v>1651</v>
      </c>
      <c r="F790" s="52">
        <v>1500</v>
      </c>
      <c r="H790" s="20">
        <v>0</v>
      </c>
      <c r="I790" s="52">
        <v>1500</v>
      </c>
      <c r="J790" s="20">
        <v>0</v>
      </c>
      <c r="K790" s="75">
        <v>1500</v>
      </c>
      <c r="M790" s="20">
        <v>0</v>
      </c>
      <c r="N790" s="27" t="s">
        <v>2729</v>
      </c>
      <c r="O790" s="28">
        <v>1500</v>
      </c>
    </row>
    <row r="791" spans="1:16" ht="13.5" outlineLevel="1" thickBot="1">
      <c r="A791" s="15" t="s">
        <v>2664</v>
      </c>
      <c r="C791" s="19" t="s">
        <v>1621</v>
      </c>
      <c r="E791" s="21" t="s">
        <v>1810</v>
      </c>
      <c r="F791" s="42">
        <v>29861</v>
      </c>
      <c r="G791" s="22"/>
      <c r="H791" s="22">
        <v>0</v>
      </c>
      <c r="I791" s="42">
        <v>29861</v>
      </c>
      <c r="J791" s="22">
        <v>0</v>
      </c>
      <c r="K791" s="42">
        <v>29861</v>
      </c>
      <c r="L791" s="22"/>
      <c r="M791" s="22">
        <v>6379</v>
      </c>
      <c r="N791" s="27">
        <v>3.681</v>
      </c>
      <c r="O791" s="28">
        <v>23482</v>
      </c>
    </row>
    <row r="792" spans="1:16" ht="13.5" outlineLevel="2" thickTop="1">
      <c r="A792" s="15" t="s">
        <v>38</v>
      </c>
      <c r="C792" s="19" t="s">
        <v>1652</v>
      </c>
      <c r="N792" s="27" t="s">
        <v>2729</v>
      </c>
      <c r="O792" s="28" t="s">
        <v>2729</v>
      </c>
    </row>
    <row r="793" spans="1:16" outlineLevel="2">
      <c r="A793" s="15" t="s">
        <v>2882</v>
      </c>
      <c r="B793" s="18" t="s">
        <v>38</v>
      </c>
      <c r="C793" s="19" t="s">
        <v>1652</v>
      </c>
      <c r="D793" s="19" t="s">
        <v>1666</v>
      </c>
      <c r="E793" s="18" t="s">
        <v>1667</v>
      </c>
      <c r="F793" s="20">
        <v>0</v>
      </c>
      <c r="H793" s="20">
        <v>0</v>
      </c>
      <c r="I793" s="20">
        <v>0</v>
      </c>
      <c r="J793" s="20">
        <v>0</v>
      </c>
      <c r="K793" s="32">
        <v>0</v>
      </c>
      <c r="M793" s="20">
        <v>366</v>
      </c>
      <c r="N793" s="27">
        <v>-1</v>
      </c>
      <c r="O793" s="28">
        <v>-366</v>
      </c>
    </row>
    <row r="794" spans="1:16" ht="13.5" outlineLevel="1" thickBot="1">
      <c r="A794" s="15" t="s">
        <v>2671</v>
      </c>
      <c r="C794" s="19" t="s">
        <v>1652</v>
      </c>
      <c r="E794" s="21" t="s">
        <v>1812</v>
      </c>
      <c r="F794" s="22">
        <v>0</v>
      </c>
      <c r="G794" s="22"/>
      <c r="H794" s="22">
        <v>0</v>
      </c>
      <c r="I794" s="22">
        <v>0</v>
      </c>
      <c r="J794" s="22">
        <v>0</v>
      </c>
      <c r="K794" s="74">
        <v>0</v>
      </c>
      <c r="L794" s="22"/>
      <c r="M794" s="22">
        <v>366</v>
      </c>
      <c r="N794" s="27">
        <v>-1</v>
      </c>
      <c r="O794" s="28">
        <v>-366</v>
      </c>
    </row>
    <row r="795" spans="1:16" ht="13.5" outlineLevel="2" thickTop="1">
      <c r="A795" s="15" t="s">
        <v>38</v>
      </c>
      <c r="C795" s="19" t="s">
        <v>1665</v>
      </c>
      <c r="N795" s="27" t="s">
        <v>2729</v>
      </c>
      <c r="O795" s="28" t="s">
        <v>2729</v>
      </c>
    </row>
    <row r="796" spans="1:16" outlineLevel="2">
      <c r="A796" s="15" t="s">
        <v>2883</v>
      </c>
      <c r="B796" s="18" t="s">
        <v>38</v>
      </c>
      <c r="C796" s="19" t="s">
        <v>1665</v>
      </c>
      <c r="D796" s="19" t="s">
        <v>1682</v>
      </c>
      <c r="E796" s="18" t="s">
        <v>1683</v>
      </c>
      <c r="F796" s="52">
        <v>288</v>
      </c>
      <c r="H796" s="20">
        <v>0</v>
      </c>
      <c r="I796" s="52">
        <v>288</v>
      </c>
      <c r="J796" s="20">
        <v>0</v>
      </c>
      <c r="K796" s="75">
        <v>288</v>
      </c>
      <c r="M796" s="20">
        <v>0</v>
      </c>
      <c r="N796" s="27" t="s">
        <v>2729</v>
      </c>
      <c r="O796" s="28">
        <v>288</v>
      </c>
    </row>
    <row r="797" spans="1:16" outlineLevel="2">
      <c r="A797" s="15" t="s">
        <v>2884</v>
      </c>
      <c r="B797" s="18" t="s">
        <v>38</v>
      </c>
      <c r="C797" s="19" t="s">
        <v>1665</v>
      </c>
      <c r="D797" s="19" t="s">
        <v>1684</v>
      </c>
      <c r="E797" s="18" t="s">
        <v>1685</v>
      </c>
      <c r="F797" s="20">
        <v>0</v>
      </c>
      <c r="H797" s="20">
        <v>0</v>
      </c>
      <c r="I797" s="20">
        <v>0</v>
      </c>
      <c r="J797" s="20">
        <v>0</v>
      </c>
      <c r="K797" s="75">
        <v>0</v>
      </c>
      <c r="M797" s="20">
        <v>26</v>
      </c>
      <c r="N797" s="27">
        <v>-1</v>
      </c>
      <c r="O797" s="28">
        <v>-26</v>
      </c>
    </row>
    <row r="798" spans="1:16" outlineLevel="2">
      <c r="A798" s="15" t="s">
        <v>2885</v>
      </c>
      <c r="B798" s="18" t="s">
        <v>38</v>
      </c>
      <c r="C798" s="19" t="s">
        <v>1665</v>
      </c>
      <c r="D798" s="19" t="s">
        <v>1686</v>
      </c>
      <c r="E798" s="18" t="s">
        <v>1687</v>
      </c>
      <c r="F798" s="20">
        <v>0</v>
      </c>
      <c r="H798" s="20">
        <v>0</v>
      </c>
      <c r="I798" s="20">
        <v>0</v>
      </c>
      <c r="J798" s="20">
        <v>0</v>
      </c>
      <c r="K798" s="75">
        <v>0</v>
      </c>
      <c r="M798" s="20">
        <v>291</v>
      </c>
      <c r="N798" s="27">
        <v>-1</v>
      </c>
      <c r="O798" s="28">
        <v>-291</v>
      </c>
    </row>
    <row r="799" spans="1:16" outlineLevel="2">
      <c r="A799" s="15" t="s">
        <v>2886</v>
      </c>
      <c r="B799" s="18" t="s">
        <v>38</v>
      </c>
      <c r="C799" s="19" t="s">
        <v>1665</v>
      </c>
      <c r="D799" s="19" t="s">
        <v>1688</v>
      </c>
      <c r="E799" s="18" t="s">
        <v>1689</v>
      </c>
      <c r="F799" s="52">
        <v>1411</v>
      </c>
      <c r="H799" s="20">
        <v>0</v>
      </c>
      <c r="I799" s="52">
        <v>1411</v>
      </c>
      <c r="J799" s="20">
        <v>0</v>
      </c>
      <c r="K799" s="75">
        <v>1411</v>
      </c>
      <c r="M799" s="20">
        <v>0</v>
      </c>
      <c r="N799" s="27" t="s">
        <v>2729</v>
      </c>
      <c r="O799" s="28">
        <v>1411</v>
      </c>
    </row>
    <row r="800" spans="1:16" outlineLevel="2">
      <c r="A800" s="15" t="s">
        <v>2887</v>
      </c>
      <c r="B800" s="18" t="s">
        <v>38</v>
      </c>
      <c r="C800" s="19" t="s">
        <v>1665</v>
      </c>
      <c r="D800" s="19" t="s">
        <v>1690</v>
      </c>
      <c r="E800" s="18" t="s">
        <v>1691</v>
      </c>
      <c r="F800" s="20">
        <v>0</v>
      </c>
      <c r="H800" s="20">
        <v>0</v>
      </c>
      <c r="I800" s="20">
        <v>0</v>
      </c>
      <c r="J800" s="20">
        <v>0</v>
      </c>
      <c r="K800" s="75">
        <v>0</v>
      </c>
      <c r="M800" s="20">
        <v>0</v>
      </c>
      <c r="N800" s="27" t="s">
        <v>2729</v>
      </c>
      <c r="O800" s="28">
        <v>0</v>
      </c>
    </row>
    <row r="801" spans="1:16" outlineLevel="2">
      <c r="A801" s="15" t="s">
        <v>2888</v>
      </c>
      <c r="B801" s="18" t="s">
        <v>38</v>
      </c>
      <c r="C801" s="19" t="s">
        <v>1665</v>
      </c>
      <c r="D801" s="19" t="s">
        <v>1692</v>
      </c>
      <c r="E801" s="18" t="s">
        <v>1693</v>
      </c>
      <c r="F801" s="20">
        <v>0</v>
      </c>
      <c r="H801" s="20">
        <v>0</v>
      </c>
      <c r="I801" s="20">
        <v>0</v>
      </c>
      <c r="J801" s="20">
        <v>0</v>
      </c>
      <c r="K801" s="75">
        <v>0</v>
      </c>
      <c r="M801" s="20">
        <v>0</v>
      </c>
      <c r="N801" s="27" t="s">
        <v>2729</v>
      </c>
      <c r="O801" s="28">
        <v>0</v>
      </c>
    </row>
    <row r="802" spans="1:16" s="50" customFormat="1" outlineLevel="2">
      <c r="A802" s="44" t="s">
        <v>2889</v>
      </c>
      <c r="B802" s="45" t="s">
        <v>38</v>
      </c>
      <c r="C802" s="45" t="s">
        <v>1665</v>
      </c>
      <c r="D802" s="45" t="s">
        <v>1694</v>
      </c>
      <c r="E802" s="45" t="s">
        <v>1695</v>
      </c>
      <c r="F802" s="46">
        <v>204</v>
      </c>
      <c r="G802" s="46"/>
      <c r="H802" s="46">
        <v>0</v>
      </c>
      <c r="I802" s="46">
        <v>204</v>
      </c>
      <c r="J802" s="46">
        <v>0</v>
      </c>
      <c r="K802" s="82">
        <v>204</v>
      </c>
      <c r="L802" s="46"/>
      <c r="M802" s="46">
        <v>0</v>
      </c>
      <c r="N802" s="47" t="s">
        <v>2729</v>
      </c>
      <c r="O802" s="48">
        <v>204</v>
      </c>
      <c r="P802" s="49"/>
    </row>
    <row r="803" spans="1:16" outlineLevel="2">
      <c r="A803" s="15" t="s">
        <v>2890</v>
      </c>
      <c r="B803" s="18" t="s">
        <v>38</v>
      </c>
      <c r="C803" s="19" t="s">
        <v>1665</v>
      </c>
      <c r="D803" s="19" t="s">
        <v>1696</v>
      </c>
      <c r="E803" s="18" t="s">
        <v>1697</v>
      </c>
      <c r="F803" s="52">
        <v>290</v>
      </c>
      <c r="H803" s="20">
        <v>0</v>
      </c>
      <c r="I803" s="52">
        <v>290</v>
      </c>
      <c r="J803" s="20">
        <v>0</v>
      </c>
      <c r="K803" s="41">
        <v>290</v>
      </c>
      <c r="M803" s="20">
        <v>0</v>
      </c>
      <c r="N803" s="27" t="s">
        <v>2729</v>
      </c>
      <c r="O803" s="28">
        <v>290</v>
      </c>
    </row>
    <row r="804" spans="1:16" outlineLevel="2">
      <c r="A804" s="15" t="s">
        <v>2891</v>
      </c>
      <c r="B804" s="18" t="s">
        <v>38</v>
      </c>
      <c r="C804" s="19" t="s">
        <v>1665</v>
      </c>
      <c r="D804" s="19" t="s">
        <v>1698</v>
      </c>
      <c r="E804" s="18" t="s">
        <v>1699</v>
      </c>
      <c r="F804" s="20">
        <v>0</v>
      </c>
      <c r="H804" s="20">
        <v>0</v>
      </c>
      <c r="I804" s="20">
        <v>0</v>
      </c>
      <c r="J804" s="20">
        <v>0</v>
      </c>
      <c r="K804" s="41">
        <v>0</v>
      </c>
      <c r="M804" s="20">
        <v>0</v>
      </c>
      <c r="N804" s="27" t="s">
        <v>2729</v>
      </c>
      <c r="O804" s="28">
        <v>0</v>
      </c>
    </row>
    <row r="805" spans="1:16" outlineLevel="2">
      <c r="A805" s="15" t="s">
        <v>2892</v>
      </c>
      <c r="B805" s="18" t="s">
        <v>38</v>
      </c>
      <c r="C805" s="19" t="s">
        <v>1665</v>
      </c>
      <c r="D805" s="19" t="s">
        <v>1700</v>
      </c>
      <c r="E805" s="18" t="s">
        <v>1701</v>
      </c>
      <c r="F805" s="20">
        <v>0</v>
      </c>
      <c r="H805" s="20">
        <v>0</v>
      </c>
      <c r="I805" s="20">
        <v>0</v>
      </c>
      <c r="J805" s="20">
        <v>0</v>
      </c>
      <c r="K805" s="41">
        <v>0</v>
      </c>
      <c r="M805" s="20">
        <v>2041</v>
      </c>
      <c r="N805" s="27">
        <v>-1</v>
      </c>
      <c r="O805" s="28">
        <v>-2041</v>
      </c>
    </row>
    <row r="806" spans="1:16" outlineLevel="2">
      <c r="A806" s="15" t="s">
        <v>2893</v>
      </c>
      <c r="B806" s="18" t="s">
        <v>38</v>
      </c>
      <c r="C806" s="19" t="s">
        <v>1665</v>
      </c>
      <c r="D806" s="19" t="s">
        <v>1702</v>
      </c>
      <c r="E806" s="18" t="s">
        <v>1703</v>
      </c>
      <c r="F806" s="20">
        <v>0</v>
      </c>
      <c r="H806" s="20">
        <v>0</v>
      </c>
      <c r="I806" s="20">
        <v>0</v>
      </c>
      <c r="J806" s="20">
        <v>0</v>
      </c>
      <c r="K806" s="41">
        <v>0</v>
      </c>
      <c r="M806" s="20">
        <v>0</v>
      </c>
      <c r="N806" s="27" t="s">
        <v>2729</v>
      </c>
      <c r="O806" s="28">
        <v>0</v>
      </c>
    </row>
    <row r="807" spans="1:16" outlineLevel="2">
      <c r="A807" s="15" t="s">
        <v>2894</v>
      </c>
      <c r="B807" s="18" t="s">
        <v>38</v>
      </c>
      <c r="C807" s="19" t="s">
        <v>1665</v>
      </c>
      <c r="D807" s="19" t="s">
        <v>1704</v>
      </c>
      <c r="E807" s="18" t="s">
        <v>1705</v>
      </c>
      <c r="F807" s="20">
        <v>0</v>
      </c>
      <c r="H807" s="20">
        <v>0</v>
      </c>
      <c r="I807" s="20">
        <v>0</v>
      </c>
      <c r="J807" s="20">
        <v>0</v>
      </c>
      <c r="K807" s="41">
        <v>0</v>
      </c>
      <c r="M807" s="20">
        <v>0</v>
      </c>
      <c r="N807" s="27" t="s">
        <v>2729</v>
      </c>
      <c r="O807" s="28">
        <v>0</v>
      </c>
    </row>
    <row r="808" spans="1:16" outlineLevel="2">
      <c r="A808" s="15" t="s">
        <v>2895</v>
      </c>
      <c r="B808" s="18" t="s">
        <v>38</v>
      </c>
      <c r="C808" s="19" t="s">
        <v>1665</v>
      </c>
      <c r="D808" s="19" t="s">
        <v>1706</v>
      </c>
      <c r="E808" s="18" t="s">
        <v>1707</v>
      </c>
      <c r="F808" s="52">
        <v>754</v>
      </c>
      <c r="H808" s="20">
        <v>0</v>
      </c>
      <c r="I808" s="52">
        <v>754</v>
      </c>
      <c r="J808" s="20">
        <v>0</v>
      </c>
      <c r="K808" s="41">
        <v>754</v>
      </c>
      <c r="M808" s="20">
        <v>232</v>
      </c>
      <c r="N808" s="27">
        <v>2.25</v>
      </c>
      <c r="O808" s="28">
        <v>522</v>
      </c>
    </row>
    <row r="809" spans="1:16" outlineLevel="2">
      <c r="A809" s="15" t="s">
        <v>2896</v>
      </c>
      <c r="B809" s="18" t="s">
        <v>38</v>
      </c>
      <c r="C809" s="19" t="s">
        <v>1665</v>
      </c>
      <c r="D809" s="19" t="s">
        <v>1708</v>
      </c>
      <c r="E809" s="18" t="s">
        <v>1709</v>
      </c>
      <c r="F809" s="52">
        <v>174</v>
      </c>
      <c r="H809" s="20">
        <v>0</v>
      </c>
      <c r="I809" s="52">
        <v>174</v>
      </c>
      <c r="J809" s="20">
        <v>0</v>
      </c>
      <c r="K809" s="41">
        <v>174</v>
      </c>
      <c r="M809" s="20">
        <v>1044</v>
      </c>
      <c r="N809" s="27">
        <v>-0.83299999999999996</v>
      </c>
      <c r="O809" s="28">
        <v>-870</v>
      </c>
    </row>
    <row r="810" spans="1:16" s="50" customFormat="1" outlineLevel="2">
      <c r="A810" s="44" t="s">
        <v>2897</v>
      </c>
      <c r="B810" s="45" t="s">
        <v>38</v>
      </c>
      <c r="C810" s="45" t="s">
        <v>1665</v>
      </c>
      <c r="D810" s="45" t="s">
        <v>1710</v>
      </c>
      <c r="E810" s="45" t="s">
        <v>1711</v>
      </c>
      <c r="F810" s="46">
        <v>727</v>
      </c>
      <c r="G810" s="46"/>
      <c r="H810" s="46">
        <v>0</v>
      </c>
      <c r="I810" s="46">
        <v>727</v>
      </c>
      <c r="J810" s="46">
        <v>0</v>
      </c>
      <c r="K810" s="46">
        <v>727</v>
      </c>
      <c r="L810" s="46"/>
      <c r="M810" s="46">
        <v>0</v>
      </c>
      <c r="N810" s="47" t="s">
        <v>2729</v>
      </c>
      <c r="O810" s="48">
        <v>727</v>
      </c>
      <c r="P810" s="49"/>
    </row>
    <row r="811" spans="1:16" outlineLevel="2">
      <c r="A811" s="15" t="s">
        <v>2898</v>
      </c>
      <c r="B811" s="18" t="s">
        <v>38</v>
      </c>
      <c r="C811" s="19" t="s">
        <v>1665</v>
      </c>
      <c r="D811" s="19" t="s">
        <v>1712</v>
      </c>
      <c r="E811" s="18" t="s">
        <v>1713</v>
      </c>
      <c r="F811" s="52">
        <v>190</v>
      </c>
      <c r="H811" s="20">
        <v>0</v>
      </c>
      <c r="I811" s="52">
        <v>190</v>
      </c>
      <c r="J811" s="20">
        <v>0</v>
      </c>
      <c r="K811" s="75">
        <v>190</v>
      </c>
      <c r="M811" s="20">
        <v>0</v>
      </c>
      <c r="N811" s="27" t="s">
        <v>2729</v>
      </c>
      <c r="O811" s="28">
        <v>190</v>
      </c>
    </row>
    <row r="812" spans="1:16" outlineLevel="2">
      <c r="A812" s="15" t="s">
        <v>2899</v>
      </c>
      <c r="B812" s="18" t="s">
        <v>38</v>
      </c>
      <c r="C812" s="19" t="s">
        <v>1665</v>
      </c>
      <c r="D812" s="19" t="s">
        <v>1714</v>
      </c>
      <c r="E812" s="18" t="s">
        <v>1715</v>
      </c>
      <c r="F812" s="20">
        <v>0</v>
      </c>
      <c r="H812" s="20">
        <v>0</v>
      </c>
      <c r="I812" s="20">
        <v>0</v>
      </c>
      <c r="J812" s="20">
        <v>0</v>
      </c>
      <c r="K812" s="75">
        <v>0</v>
      </c>
      <c r="M812" s="20">
        <v>0</v>
      </c>
      <c r="N812" s="27" t="s">
        <v>2729</v>
      </c>
      <c r="O812" s="28">
        <v>0</v>
      </c>
    </row>
    <row r="813" spans="1:16" outlineLevel="2">
      <c r="A813" s="15" t="s">
        <v>2900</v>
      </c>
      <c r="B813" s="18" t="s">
        <v>38</v>
      </c>
      <c r="C813" s="19" t="s">
        <v>1665</v>
      </c>
      <c r="D813" s="19" t="s">
        <v>1716</v>
      </c>
      <c r="E813" s="18" t="s">
        <v>1717</v>
      </c>
      <c r="F813" s="20">
        <v>0</v>
      </c>
      <c r="H813" s="20">
        <v>0</v>
      </c>
      <c r="I813" s="20">
        <v>0</v>
      </c>
      <c r="J813" s="20">
        <v>0</v>
      </c>
      <c r="K813" s="75">
        <v>0</v>
      </c>
      <c r="M813" s="20">
        <v>291</v>
      </c>
      <c r="N813" s="27">
        <v>-1</v>
      </c>
      <c r="O813" s="28">
        <v>-291</v>
      </c>
    </row>
    <row r="814" spans="1:16" outlineLevel="2">
      <c r="A814" s="15" t="s">
        <v>2901</v>
      </c>
      <c r="B814" s="18" t="s">
        <v>38</v>
      </c>
      <c r="C814" s="19" t="s">
        <v>1665</v>
      </c>
      <c r="D814" s="19" t="s">
        <v>1718</v>
      </c>
      <c r="E814" s="18" t="s">
        <v>1719</v>
      </c>
      <c r="F814" s="20">
        <v>0</v>
      </c>
      <c r="H814" s="20">
        <v>0</v>
      </c>
      <c r="I814" s="20">
        <v>0</v>
      </c>
      <c r="J814" s="20">
        <v>0</v>
      </c>
      <c r="K814" s="75">
        <v>0</v>
      </c>
      <c r="M814" s="20">
        <v>0</v>
      </c>
      <c r="N814" s="27" t="s">
        <v>2729</v>
      </c>
      <c r="O814" s="28">
        <v>0</v>
      </c>
    </row>
    <row r="815" spans="1:16" outlineLevel="2">
      <c r="A815" s="15" t="s">
        <v>2902</v>
      </c>
      <c r="B815" s="18" t="s">
        <v>38</v>
      </c>
      <c r="C815" s="19" t="s">
        <v>1665</v>
      </c>
      <c r="D815" s="19" t="s">
        <v>1720</v>
      </c>
      <c r="E815" s="18" t="s">
        <v>1721</v>
      </c>
      <c r="F815" s="20">
        <v>0</v>
      </c>
      <c r="H815" s="20">
        <v>0</v>
      </c>
      <c r="I815" s="20">
        <v>0</v>
      </c>
      <c r="J815" s="20">
        <v>0</v>
      </c>
      <c r="K815" s="75">
        <v>0</v>
      </c>
      <c r="M815" s="20">
        <v>0</v>
      </c>
      <c r="N815" s="27" t="s">
        <v>2729</v>
      </c>
      <c r="O815" s="28">
        <v>0</v>
      </c>
    </row>
    <row r="816" spans="1:16" outlineLevel="2">
      <c r="A816" s="15" t="s">
        <v>2903</v>
      </c>
      <c r="B816" s="18" t="s">
        <v>38</v>
      </c>
      <c r="C816" s="19" t="s">
        <v>1665</v>
      </c>
      <c r="D816" s="19" t="s">
        <v>1722</v>
      </c>
      <c r="E816" s="18" t="s">
        <v>1723</v>
      </c>
      <c r="F816" s="20">
        <v>0</v>
      </c>
      <c r="H816" s="20">
        <v>0</v>
      </c>
      <c r="I816" s="20">
        <v>0</v>
      </c>
      <c r="J816" s="20">
        <v>0</v>
      </c>
      <c r="K816" s="75">
        <v>0</v>
      </c>
      <c r="M816" s="20">
        <v>0</v>
      </c>
      <c r="N816" s="27" t="s">
        <v>2729</v>
      </c>
      <c r="O816" s="28">
        <v>0</v>
      </c>
    </row>
    <row r="817" spans="1:16" outlineLevel="2">
      <c r="A817" s="15" t="s">
        <v>2904</v>
      </c>
      <c r="B817" s="18" t="s">
        <v>38</v>
      </c>
      <c r="C817" s="19" t="s">
        <v>1665</v>
      </c>
      <c r="D817" s="19" t="s">
        <v>1724</v>
      </c>
      <c r="E817" s="18" t="s">
        <v>1725</v>
      </c>
      <c r="F817" s="52">
        <v>81</v>
      </c>
      <c r="H817" s="20">
        <v>0</v>
      </c>
      <c r="I817" s="52">
        <v>81</v>
      </c>
      <c r="J817" s="20">
        <v>0</v>
      </c>
      <c r="K817" s="75">
        <v>81</v>
      </c>
      <c r="M817" s="20">
        <v>26</v>
      </c>
      <c r="N817" s="27">
        <v>2.1150000000000002</v>
      </c>
      <c r="O817" s="28">
        <v>55</v>
      </c>
    </row>
    <row r="818" spans="1:16" outlineLevel="2">
      <c r="A818" s="15" t="s">
        <v>2905</v>
      </c>
      <c r="B818" s="18" t="s">
        <v>38</v>
      </c>
      <c r="C818" s="19" t="s">
        <v>1665</v>
      </c>
      <c r="D818" s="19" t="s">
        <v>1726</v>
      </c>
      <c r="E818" s="18" t="s">
        <v>1727</v>
      </c>
      <c r="F818" s="20">
        <v>0</v>
      </c>
      <c r="H818" s="20">
        <v>0</v>
      </c>
      <c r="I818" s="20">
        <v>0</v>
      </c>
      <c r="J818" s="20">
        <v>0</v>
      </c>
      <c r="K818" s="75">
        <v>0</v>
      </c>
      <c r="M818" s="20">
        <v>170</v>
      </c>
      <c r="N818" s="27">
        <v>-1</v>
      </c>
      <c r="O818" s="28">
        <v>-170</v>
      </c>
    </row>
    <row r="819" spans="1:16" outlineLevel="2">
      <c r="A819" s="15" t="s">
        <v>2906</v>
      </c>
      <c r="B819" s="18" t="s">
        <v>38</v>
      </c>
      <c r="C819" s="19" t="s">
        <v>1665</v>
      </c>
      <c r="D819" s="19" t="s">
        <v>1728</v>
      </c>
      <c r="E819" s="18" t="s">
        <v>1729</v>
      </c>
      <c r="F819" s="20">
        <v>0</v>
      </c>
      <c r="H819" s="20">
        <v>0</v>
      </c>
      <c r="I819" s="20">
        <v>0</v>
      </c>
      <c r="J819" s="20">
        <v>0</v>
      </c>
      <c r="K819" s="75">
        <v>0</v>
      </c>
      <c r="M819" s="20">
        <v>0</v>
      </c>
      <c r="N819" s="27" t="s">
        <v>2729</v>
      </c>
      <c r="O819" s="28">
        <v>0</v>
      </c>
    </row>
    <row r="820" spans="1:16" s="50" customFormat="1" outlineLevel="2">
      <c r="A820" s="44" t="s">
        <v>2907</v>
      </c>
      <c r="B820" s="45" t="s">
        <v>38</v>
      </c>
      <c r="C820" s="45" t="s">
        <v>1665</v>
      </c>
      <c r="D820" s="45" t="s">
        <v>1730</v>
      </c>
      <c r="E820" s="45" t="s">
        <v>1731</v>
      </c>
      <c r="F820" s="46">
        <v>1044</v>
      </c>
      <c r="G820" s="46"/>
      <c r="H820" s="46">
        <v>0</v>
      </c>
      <c r="I820" s="46">
        <v>1044</v>
      </c>
      <c r="J820" s="46">
        <v>0</v>
      </c>
      <c r="K820" s="82">
        <v>1044</v>
      </c>
      <c r="L820" s="46"/>
      <c r="M820" s="46">
        <v>0</v>
      </c>
      <c r="N820" s="47" t="s">
        <v>2729</v>
      </c>
      <c r="O820" s="48">
        <v>1044</v>
      </c>
      <c r="P820" s="49"/>
    </row>
    <row r="821" spans="1:16" s="50" customFormat="1" outlineLevel="2">
      <c r="A821" s="44" t="s">
        <v>2908</v>
      </c>
      <c r="B821" s="45" t="s">
        <v>38</v>
      </c>
      <c r="C821" s="45" t="s">
        <v>1665</v>
      </c>
      <c r="D821" s="45" t="s">
        <v>1732</v>
      </c>
      <c r="E821" s="45" t="s">
        <v>1733</v>
      </c>
      <c r="F821" s="46">
        <v>2940</v>
      </c>
      <c r="G821" s="46"/>
      <c r="H821" s="46">
        <v>0</v>
      </c>
      <c r="I821" s="46">
        <v>2940</v>
      </c>
      <c r="J821" s="46">
        <v>0</v>
      </c>
      <c r="K821" s="82">
        <v>2940</v>
      </c>
      <c r="L821" s="46"/>
      <c r="M821" s="46">
        <v>0</v>
      </c>
      <c r="N821" s="47" t="s">
        <v>2729</v>
      </c>
      <c r="O821" s="48">
        <v>2940</v>
      </c>
      <c r="P821" s="49"/>
    </row>
    <row r="822" spans="1:16" ht="13.5" outlineLevel="1" thickBot="1">
      <c r="A822" s="15" t="s">
        <v>2673</v>
      </c>
      <c r="C822" s="19" t="s">
        <v>1665</v>
      </c>
      <c r="E822" s="21" t="s">
        <v>1814</v>
      </c>
      <c r="F822" s="42">
        <v>8103</v>
      </c>
      <c r="G822" s="22"/>
      <c r="H822" s="22">
        <v>0</v>
      </c>
      <c r="I822" s="42">
        <v>8103</v>
      </c>
      <c r="J822" s="22">
        <v>0</v>
      </c>
      <c r="K822" s="42">
        <v>8103</v>
      </c>
      <c r="L822" s="22"/>
      <c r="M822" s="22">
        <v>4121</v>
      </c>
      <c r="N822" s="27">
        <v>0.96599999999999997</v>
      </c>
      <c r="O822" s="28">
        <v>3982</v>
      </c>
    </row>
    <row r="823" spans="1:16" ht="13.5" outlineLevel="2" thickTop="1">
      <c r="A823" s="15" t="s">
        <v>38</v>
      </c>
      <c r="C823" s="19" t="s">
        <v>1668</v>
      </c>
      <c r="N823" s="27" t="s">
        <v>2729</v>
      </c>
      <c r="O823" s="28" t="s">
        <v>2729</v>
      </c>
    </row>
    <row r="824" spans="1:16" outlineLevel="2">
      <c r="A824" s="15" t="s">
        <v>2909</v>
      </c>
      <c r="B824" s="18" t="s">
        <v>38</v>
      </c>
      <c r="C824" s="19" t="s">
        <v>1668</v>
      </c>
      <c r="D824" s="19" t="s">
        <v>1737</v>
      </c>
      <c r="E824" s="18" t="s">
        <v>1738</v>
      </c>
      <c r="F824" s="20">
        <v>0</v>
      </c>
      <c r="H824" s="20">
        <v>0</v>
      </c>
      <c r="I824" s="20">
        <v>0</v>
      </c>
      <c r="J824" s="20">
        <v>0</v>
      </c>
      <c r="K824" s="32">
        <v>0</v>
      </c>
      <c r="M824" s="20">
        <v>10129</v>
      </c>
      <c r="N824" s="27">
        <v>-1</v>
      </c>
      <c r="O824" s="28">
        <v>-10129</v>
      </c>
    </row>
    <row r="825" spans="1:16" outlineLevel="2">
      <c r="A825" s="15" t="s">
        <v>2910</v>
      </c>
      <c r="B825" s="18" t="s">
        <v>38</v>
      </c>
      <c r="C825" s="19" t="s">
        <v>1668</v>
      </c>
      <c r="D825" s="19" t="s">
        <v>1739</v>
      </c>
      <c r="E825" s="18" t="s">
        <v>1740</v>
      </c>
      <c r="F825" s="20">
        <v>0</v>
      </c>
      <c r="H825" s="20">
        <v>0</v>
      </c>
      <c r="I825" s="20">
        <v>0</v>
      </c>
      <c r="J825" s="20">
        <v>0</v>
      </c>
      <c r="K825" s="32">
        <v>0</v>
      </c>
      <c r="M825" s="20">
        <v>10129</v>
      </c>
      <c r="N825" s="27">
        <v>-1</v>
      </c>
      <c r="O825" s="28">
        <v>-10129</v>
      </c>
    </row>
    <row r="826" spans="1:16" outlineLevel="2">
      <c r="A826" s="15" t="s">
        <v>2911</v>
      </c>
      <c r="B826" s="18" t="s">
        <v>38</v>
      </c>
      <c r="C826" s="19" t="s">
        <v>1668</v>
      </c>
      <c r="D826" s="19" t="s">
        <v>1741</v>
      </c>
      <c r="E826" s="18" t="s">
        <v>1742</v>
      </c>
      <c r="F826" s="20">
        <v>0</v>
      </c>
      <c r="H826" s="20">
        <v>0</v>
      </c>
      <c r="I826" s="20">
        <v>0</v>
      </c>
      <c r="J826" s="20">
        <v>0</v>
      </c>
      <c r="K826" s="32">
        <v>0</v>
      </c>
      <c r="M826" s="20">
        <v>10129</v>
      </c>
      <c r="N826" s="27">
        <v>-1</v>
      </c>
      <c r="O826" s="28">
        <v>-10129</v>
      </c>
    </row>
    <row r="827" spans="1:16" ht="13.5" outlineLevel="1" thickBot="1">
      <c r="A827" s="15" t="s">
        <v>2680</v>
      </c>
      <c r="C827" s="19" t="s">
        <v>1668</v>
      </c>
      <c r="E827" s="21" t="s">
        <v>1815</v>
      </c>
      <c r="F827" s="22">
        <v>0</v>
      </c>
      <c r="G827" s="22"/>
      <c r="H827" s="22">
        <v>0</v>
      </c>
      <c r="I827" s="22">
        <v>0</v>
      </c>
      <c r="J827" s="22">
        <v>0</v>
      </c>
      <c r="K827" s="74">
        <v>0</v>
      </c>
      <c r="L827" s="22"/>
      <c r="M827" s="22">
        <v>30387</v>
      </c>
      <c r="N827" s="27">
        <v>-1</v>
      </c>
      <c r="O827" s="28">
        <v>-30387</v>
      </c>
    </row>
    <row r="828" spans="1:16" ht="13.5" outlineLevel="2" thickTop="1">
      <c r="A828" s="15" t="s">
        <v>38</v>
      </c>
      <c r="C828" s="19" t="s">
        <v>1681</v>
      </c>
      <c r="K828" s="32"/>
      <c r="N828" s="27" t="s">
        <v>2729</v>
      </c>
      <c r="O828" s="28" t="s">
        <v>2729</v>
      </c>
    </row>
    <row r="829" spans="1:16" outlineLevel="2">
      <c r="A829" s="15" t="s">
        <v>2912</v>
      </c>
      <c r="B829" s="18" t="s">
        <v>38</v>
      </c>
      <c r="C829" s="19" t="s">
        <v>1681</v>
      </c>
      <c r="D829" s="19" t="s">
        <v>1655</v>
      </c>
      <c r="E829" s="18" t="s">
        <v>1656</v>
      </c>
      <c r="F829" s="20">
        <v>0</v>
      </c>
      <c r="H829" s="20">
        <v>0</v>
      </c>
      <c r="I829" s="20">
        <v>0</v>
      </c>
      <c r="J829" s="20">
        <v>0</v>
      </c>
      <c r="K829" s="75">
        <v>0</v>
      </c>
      <c r="M829" s="20">
        <v>0</v>
      </c>
      <c r="N829" s="27" t="s">
        <v>2729</v>
      </c>
      <c r="O829" s="28">
        <v>0</v>
      </c>
    </row>
    <row r="830" spans="1:16" outlineLevel="2">
      <c r="A830" s="15" t="s">
        <v>2913</v>
      </c>
      <c r="B830" s="18" t="s">
        <v>38</v>
      </c>
      <c r="C830" s="19" t="s">
        <v>1681</v>
      </c>
      <c r="D830" s="19" t="s">
        <v>1669</v>
      </c>
      <c r="E830" s="18" t="s">
        <v>1670</v>
      </c>
      <c r="F830" s="52">
        <v>11064</v>
      </c>
      <c r="H830" s="20">
        <v>0</v>
      </c>
      <c r="I830" s="52">
        <v>11064</v>
      </c>
      <c r="J830" s="20">
        <v>0</v>
      </c>
      <c r="K830" s="75">
        <v>11064</v>
      </c>
      <c r="M830" s="20">
        <v>31807</v>
      </c>
      <c r="N830" s="27">
        <v>-0.65200000000000002</v>
      </c>
      <c r="O830" s="28">
        <v>-20743</v>
      </c>
    </row>
    <row r="831" spans="1:16" outlineLevel="2">
      <c r="A831" s="15" t="s">
        <v>2914</v>
      </c>
      <c r="B831" s="18" t="s">
        <v>38</v>
      </c>
      <c r="C831" s="19" t="s">
        <v>1681</v>
      </c>
      <c r="D831" s="19" t="s">
        <v>1671</v>
      </c>
      <c r="E831" s="18" t="s">
        <v>1672</v>
      </c>
      <c r="F831" s="20">
        <v>0</v>
      </c>
      <c r="H831" s="20">
        <v>0</v>
      </c>
      <c r="I831" s="20">
        <v>0</v>
      </c>
      <c r="J831" s="20">
        <v>0</v>
      </c>
      <c r="K831" s="75">
        <v>0</v>
      </c>
      <c r="M831" s="20">
        <v>0</v>
      </c>
      <c r="N831" s="27" t="s">
        <v>2729</v>
      </c>
      <c r="O831" s="28">
        <v>0</v>
      </c>
    </row>
    <row r="832" spans="1:16" s="50" customFormat="1" outlineLevel="2">
      <c r="A832" s="44" t="s">
        <v>2915</v>
      </c>
      <c r="B832" s="45" t="s">
        <v>38</v>
      </c>
      <c r="C832" s="45" t="s">
        <v>1681</v>
      </c>
      <c r="D832" s="45" t="s">
        <v>1744</v>
      </c>
      <c r="E832" s="45" t="s">
        <v>1745</v>
      </c>
      <c r="F832" s="46">
        <v>0</v>
      </c>
      <c r="G832" s="46"/>
      <c r="H832" s="46">
        <v>0</v>
      </c>
      <c r="I832" s="46">
        <v>0</v>
      </c>
      <c r="J832" s="46">
        <v>0</v>
      </c>
      <c r="K832" s="46">
        <v>0</v>
      </c>
      <c r="L832" s="46"/>
      <c r="M832" s="46">
        <v>0</v>
      </c>
      <c r="N832" s="47" t="s">
        <v>2729</v>
      </c>
      <c r="O832" s="48">
        <v>0</v>
      </c>
      <c r="P832" s="49"/>
    </row>
    <row r="833" spans="1:16" outlineLevel="2">
      <c r="A833" s="15" t="s">
        <v>2916</v>
      </c>
      <c r="B833" s="18" t="s">
        <v>38</v>
      </c>
      <c r="C833" s="19" t="s">
        <v>1681</v>
      </c>
      <c r="D833" s="19" t="s">
        <v>1659</v>
      </c>
      <c r="E833" s="18" t="s">
        <v>1660</v>
      </c>
      <c r="F833" s="20">
        <v>0</v>
      </c>
      <c r="H833" s="20">
        <v>0</v>
      </c>
      <c r="I833" s="20">
        <v>0</v>
      </c>
      <c r="J833" s="20">
        <v>0</v>
      </c>
      <c r="K833" s="32">
        <v>0</v>
      </c>
      <c r="M833" s="20">
        <v>0</v>
      </c>
      <c r="N833" s="27" t="s">
        <v>2729</v>
      </c>
      <c r="O833" s="28">
        <v>0</v>
      </c>
    </row>
    <row r="834" spans="1:16" outlineLevel="2">
      <c r="A834" s="15" t="s">
        <v>2917</v>
      </c>
      <c r="B834" s="18" t="s">
        <v>38</v>
      </c>
      <c r="C834" s="19" t="s">
        <v>1681</v>
      </c>
      <c r="D834" s="19" t="s">
        <v>1673</v>
      </c>
      <c r="E834" s="18" t="s">
        <v>1674</v>
      </c>
      <c r="F834" s="52">
        <v>13192</v>
      </c>
      <c r="H834" s="20">
        <v>0</v>
      </c>
      <c r="I834" s="52">
        <v>13192</v>
      </c>
      <c r="J834" s="20">
        <v>0</v>
      </c>
      <c r="K834" s="52">
        <v>13192</v>
      </c>
      <c r="M834" s="20">
        <v>39217</v>
      </c>
      <c r="N834" s="27">
        <v>-0.66400000000000003</v>
      </c>
      <c r="O834" s="28">
        <v>-26025</v>
      </c>
    </row>
    <row r="835" spans="1:16" outlineLevel="2">
      <c r="A835" s="15" t="s">
        <v>2918</v>
      </c>
      <c r="B835" s="18" t="s">
        <v>38</v>
      </c>
      <c r="C835" s="19" t="s">
        <v>1681</v>
      </c>
      <c r="D835" s="19" t="s">
        <v>1675</v>
      </c>
      <c r="E835" s="18" t="s">
        <v>1676</v>
      </c>
      <c r="F835" s="20">
        <v>0</v>
      </c>
      <c r="H835" s="20">
        <v>0</v>
      </c>
      <c r="I835" s="20">
        <v>0</v>
      </c>
      <c r="J835" s="20">
        <v>0</v>
      </c>
      <c r="K835" s="32">
        <v>0</v>
      </c>
      <c r="M835" s="20">
        <v>0</v>
      </c>
      <c r="N835" s="27" t="s">
        <v>2729</v>
      </c>
      <c r="O835" s="28">
        <v>0</v>
      </c>
    </row>
    <row r="836" spans="1:16" outlineLevel="2">
      <c r="A836" s="15" t="s">
        <v>2919</v>
      </c>
      <c r="B836" s="18" t="s">
        <v>38</v>
      </c>
      <c r="C836" s="19" t="s">
        <v>1681</v>
      </c>
      <c r="D836" s="19" t="s">
        <v>1580</v>
      </c>
      <c r="E836" s="18" t="s">
        <v>1581</v>
      </c>
      <c r="F836" s="20">
        <v>0</v>
      </c>
      <c r="H836" s="20">
        <v>0</v>
      </c>
      <c r="I836" s="20">
        <v>0</v>
      </c>
      <c r="J836" s="20">
        <v>0</v>
      </c>
      <c r="K836" s="32">
        <v>0</v>
      </c>
      <c r="M836" s="20">
        <v>0</v>
      </c>
      <c r="N836" s="27" t="s">
        <v>2729</v>
      </c>
      <c r="O836" s="28">
        <v>0</v>
      </c>
    </row>
    <row r="837" spans="1:16" s="50" customFormat="1" outlineLevel="2">
      <c r="A837" s="44" t="s">
        <v>2920</v>
      </c>
      <c r="B837" s="45" t="s">
        <v>38</v>
      </c>
      <c r="C837" s="45" t="s">
        <v>1681</v>
      </c>
      <c r="D837" s="45" t="s">
        <v>1746</v>
      </c>
      <c r="E837" s="45" t="s">
        <v>1747</v>
      </c>
      <c r="F837" s="46">
        <v>0</v>
      </c>
      <c r="G837" s="46"/>
      <c r="H837" s="46">
        <v>0</v>
      </c>
      <c r="I837" s="46">
        <v>0</v>
      </c>
      <c r="J837" s="46">
        <v>0</v>
      </c>
      <c r="K837" s="46">
        <v>0</v>
      </c>
      <c r="L837" s="46"/>
      <c r="M837" s="46">
        <v>0</v>
      </c>
      <c r="N837" s="47" t="s">
        <v>2729</v>
      </c>
      <c r="O837" s="48">
        <v>0</v>
      </c>
      <c r="P837" s="49"/>
    </row>
    <row r="838" spans="1:16" outlineLevel="2">
      <c r="A838" s="15" t="s">
        <v>2921</v>
      </c>
      <c r="B838" s="18" t="s">
        <v>38</v>
      </c>
      <c r="C838" s="19" t="s">
        <v>1681</v>
      </c>
      <c r="D838" s="19" t="s">
        <v>1677</v>
      </c>
      <c r="E838" s="18" t="s">
        <v>1678</v>
      </c>
      <c r="F838" s="52">
        <v>10935</v>
      </c>
      <c r="H838" s="20">
        <v>0</v>
      </c>
      <c r="I838" s="52">
        <v>10935</v>
      </c>
      <c r="J838" s="20">
        <v>0</v>
      </c>
      <c r="K838" s="75">
        <v>10935</v>
      </c>
      <c r="M838" s="20">
        <v>34267</v>
      </c>
      <c r="N838" s="27">
        <v>-0.68100000000000005</v>
      </c>
      <c r="O838" s="28">
        <v>-23332</v>
      </c>
    </row>
    <row r="839" spans="1:16" outlineLevel="2">
      <c r="A839" s="15" t="s">
        <v>2922</v>
      </c>
      <c r="B839" s="18" t="s">
        <v>38</v>
      </c>
      <c r="C839" s="19" t="s">
        <v>1681</v>
      </c>
      <c r="D839" s="19" t="s">
        <v>1679</v>
      </c>
      <c r="E839" s="18" t="s">
        <v>1680</v>
      </c>
      <c r="F839" s="20">
        <v>0</v>
      </c>
      <c r="H839" s="20">
        <v>0</v>
      </c>
      <c r="I839" s="20">
        <v>0</v>
      </c>
      <c r="J839" s="20">
        <v>0</v>
      </c>
      <c r="K839" s="75">
        <v>0</v>
      </c>
      <c r="M839" s="20">
        <v>0</v>
      </c>
      <c r="N839" s="27" t="s">
        <v>2729</v>
      </c>
      <c r="O839" s="28">
        <v>0</v>
      </c>
    </row>
    <row r="840" spans="1:16" s="50" customFormat="1" outlineLevel="2">
      <c r="A840" s="44" t="s">
        <v>2923</v>
      </c>
      <c r="B840" s="45" t="s">
        <v>38</v>
      </c>
      <c r="C840" s="45" t="s">
        <v>1681</v>
      </c>
      <c r="D840" s="45" t="s">
        <v>1748</v>
      </c>
      <c r="E840" s="45" t="s">
        <v>1749</v>
      </c>
      <c r="F840" s="46">
        <v>0</v>
      </c>
      <c r="G840" s="46"/>
      <c r="H840" s="46">
        <v>0</v>
      </c>
      <c r="I840" s="46">
        <v>0</v>
      </c>
      <c r="J840" s="46">
        <v>0</v>
      </c>
      <c r="K840" s="46">
        <v>0</v>
      </c>
      <c r="L840" s="46"/>
      <c r="M840" s="46">
        <v>0</v>
      </c>
      <c r="N840" s="47" t="s">
        <v>2729</v>
      </c>
      <c r="O840" s="48">
        <v>0</v>
      </c>
      <c r="P840" s="49"/>
    </row>
    <row r="841" spans="1:16" ht="13.5" outlineLevel="1" thickBot="1">
      <c r="A841" s="15" t="s">
        <v>2708</v>
      </c>
      <c r="C841" s="19" t="s">
        <v>1681</v>
      </c>
      <c r="E841" s="21" t="s">
        <v>1813</v>
      </c>
      <c r="F841" s="42">
        <v>35191</v>
      </c>
      <c r="G841" s="22"/>
      <c r="H841" s="22">
        <v>0</v>
      </c>
      <c r="I841" s="42">
        <v>35191</v>
      </c>
      <c r="J841" s="22">
        <v>0</v>
      </c>
      <c r="K841" s="42">
        <v>35191</v>
      </c>
      <c r="L841" s="22"/>
      <c r="M841" s="22">
        <v>105291</v>
      </c>
      <c r="N841" s="27">
        <v>-0.66600000000000004</v>
      </c>
      <c r="O841" s="28">
        <v>-70100</v>
      </c>
    </row>
    <row r="842" spans="1:16" ht="13.5" outlineLevel="2" thickTop="1">
      <c r="A842" s="15" t="s">
        <v>38</v>
      </c>
      <c r="C842" s="19" t="s">
        <v>1736</v>
      </c>
      <c r="N842" s="27" t="s">
        <v>2729</v>
      </c>
      <c r="O842" s="28" t="s">
        <v>2729</v>
      </c>
    </row>
    <row r="843" spans="1:16" outlineLevel="2">
      <c r="A843" s="15" t="s">
        <v>2924</v>
      </c>
      <c r="B843" s="18" t="s">
        <v>38</v>
      </c>
      <c r="C843" s="19" t="s">
        <v>1736</v>
      </c>
      <c r="D843" s="19" t="s">
        <v>1751</v>
      </c>
      <c r="E843" s="18" t="s">
        <v>1752</v>
      </c>
      <c r="F843" s="20">
        <v>0</v>
      </c>
      <c r="H843" s="20">
        <v>0</v>
      </c>
      <c r="I843" s="20">
        <v>0</v>
      </c>
      <c r="J843" s="20">
        <v>0</v>
      </c>
      <c r="K843" s="32">
        <v>0</v>
      </c>
      <c r="M843" s="20">
        <v>196</v>
      </c>
      <c r="N843" s="27">
        <v>-1</v>
      </c>
      <c r="O843" s="28">
        <v>-196</v>
      </c>
    </row>
    <row r="844" spans="1:16" outlineLevel="2">
      <c r="A844" s="15" t="s">
        <v>2925</v>
      </c>
      <c r="B844" s="18" t="s">
        <v>38</v>
      </c>
      <c r="C844" s="19" t="s">
        <v>1736</v>
      </c>
      <c r="D844" s="19" t="s">
        <v>1753</v>
      </c>
      <c r="E844" s="18" t="s">
        <v>1754</v>
      </c>
      <c r="F844" s="20">
        <v>0</v>
      </c>
      <c r="H844" s="20">
        <v>0</v>
      </c>
      <c r="I844" s="20">
        <v>0</v>
      </c>
      <c r="J844" s="20">
        <v>0</v>
      </c>
      <c r="K844" s="32">
        <v>0</v>
      </c>
      <c r="M844" s="20">
        <v>24765</v>
      </c>
      <c r="N844" s="27">
        <v>-1</v>
      </c>
      <c r="O844" s="28">
        <v>-24765</v>
      </c>
    </row>
    <row r="845" spans="1:16" outlineLevel="2">
      <c r="A845" s="15" t="s">
        <v>2926</v>
      </c>
      <c r="B845" s="18" t="s">
        <v>38</v>
      </c>
      <c r="C845" s="19" t="s">
        <v>1736</v>
      </c>
      <c r="D845" s="19" t="s">
        <v>1755</v>
      </c>
      <c r="E845" s="18" t="s">
        <v>1756</v>
      </c>
      <c r="F845" s="20">
        <v>0</v>
      </c>
      <c r="H845" s="20">
        <v>0</v>
      </c>
      <c r="I845" s="20">
        <v>0</v>
      </c>
      <c r="J845" s="20">
        <v>0</v>
      </c>
      <c r="K845" s="32">
        <v>0</v>
      </c>
      <c r="M845" s="20">
        <v>15987</v>
      </c>
      <c r="N845" s="27">
        <v>-1</v>
      </c>
      <c r="O845" s="28">
        <v>-15987</v>
      </c>
    </row>
    <row r="846" spans="1:16" ht="13.5" outlineLevel="1" thickBot="1">
      <c r="A846" s="15" t="s">
        <v>2712</v>
      </c>
      <c r="C846" s="19" t="s">
        <v>1736</v>
      </c>
      <c r="E846" s="21" t="s">
        <v>1817</v>
      </c>
      <c r="F846" s="42">
        <v>0</v>
      </c>
      <c r="G846" s="22"/>
      <c r="H846" s="22">
        <v>0</v>
      </c>
      <c r="I846" s="42">
        <v>0</v>
      </c>
      <c r="J846" s="22">
        <v>0</v>
      </c>
      <c r="K846" s="42">
        <v>0</v>
      </c>
      <c r="L846" s="22"/>
      <c r="M846" s="22">
        <v>40948</v>
      </c>
      <c r="N846" s="27">
        <v>-1</v>
      </c>
      <c r="O846" s="28">
        <v>-40948</v>
      </c>
    </row>
    <row r="847" spans="1:16" ht="13.5" outlineLevel="2" thickTop="1">
      <c r="A847" s="15" t="s">
        <v>38</v>
      </c>
      <c r="C847" s="19" t="s">
        <v>1743</v>
      </c>
      <c r="N847" s="27" t="s">
        <v>2729</v>
      </c>
      <c r="O847" s="28" t="s">
        <v>2729</v>
      </c>
    </row>
    <row r="848" spans="1:16" ht="13.5" outlineLevel="1" thickBot="1">
      <c r="A848" s="15" t="s">
        <v>2716</v>
      </c>
      <c r="C848" s="19" t="s">
        <v>1743</v>
      </c>
      <c r="E848" s="21" t="s">
        <v>1817</v>
      </c>
      <c r="F848" s="22">
        <v>0</v>
      </c>
      <c r="G848" s="22"/>
      <c r="H848" s="22">
        <v>0</v>
      </c>
      <c r="I848" s="22">
        <v>0</v>
      </c>
      <c r="J848" s="22">
        <v>0</v>
      </c>
      <c r="K848" s="22">
        <v>0</v>
      </c>
      <c r="L848" s="22"/>
      <c r="M848" s="22">
        <v>0</v>
      </c>
      <c r="N848" s="27" t="s">
        <v>2729</v>
      </c>
      <c r="O848" s="28">
        <v>0</v>
      </c>
    </row>
    <row r="849" spans="1:15" ht="14.25" thickTop="1" thickBot="1">
      <c r="A849" s="15" t="s">
        <v>1820</v>
      </c>
      <c r="C849" s="23" t="s">
        <v>1763</v>
      </c>
      <c r="F849" s="22">
        <v>0</v>
      </c>
      <c r="G849" s="22"/>
      <c r="H849" s="22">
        <v>0</v>
      </c>
      <c r="I849" s="22">
        <v>0</v>
      </c>
      <c r="J849" s="22">
        <v>0</v>
      </c>
      <c r="K849" s="22">
        <v>0</v>
      </c>
      <c r="L849" s="22"/>
      <c r="M849" s="42">
        <v>5968481</v>
      </c>
      <c r="N849" s="27">
        <v>-1</v>
      </c>
      <c r="O849" s="28">
        <v>-5968481</v>
      </c>
    </row>
    <row r="850" spans="1:15" ht="13.5" thickTop="1"/>
  </sheetData>
  <conditionalFormatting sqref="F2">
    <cfRule type="expression" dxfId="15" priority="1" stopIfTrue="1">
      <formula>SUM(L_CY_Beg)&lt;&gt;SUM(S_CY_Beg_Data)</formula>
    </cfRule>
  </conditionalFormatting>
  <conditionalFormatting sqref="H2">
    <cfRule type="expression" dxfId="14" priority="2" stopIfTrue="1">
      <formula>SUM(L_AJE_Tot)&lt;&gt;SUM(S_AJE_Tot_Data)</formula>
    </cfRule>
  </conditionalFormatting>
  <conditionalFormatting sqref="I2">
    <cfRule type="expression" dxfId="13" priority="3" stopIfTrue="1">
      <formula>SUM(L_Adjust)&lt;&gt;SUM(S_Adjust_Data)</formula>
    </cfRule>
  </conditionalFormatting>
  <conditionalFormatting sqref="J2">
    <cfRule type="expression" dxfId="12" priority="4" stopIfTrue="1">
      <formula>SUM(L_RJE_Tot)&lt;&gt;SUM(S_RJE_Tot_Data)</formula>
    </cfRule>
  </conditionalFormatting>
  <conditionalFormatting sqref="K2">
    <cfRule type="expression" dxfId="11" priority="5" stopIfTrue="1">
      <formula>SUM(L_CY_End)&lt;&gt;SUM(S_CY_End_Data)</formula>
    </cfRule>
  </conditionalFormatting>
  <conditionalFormatting sqref="M2">
    <cfRule type="expression" dxfId="10" priority="6" stopIfTrue="1">
      <formula>SUM(L_PY_End)&lt;&gt;SUM(S_PY_End_Data)</formula>
    </cfRule>
  </conditionalFormatting>
  <printOptions gridLines="1"/>
  <pageMargins left="0.78740157480314965" right="0.78740157480314965" top="1.1811023622047245" bottom="0.78740157480314965" header="0.3" footer="0.3"/>
  <pageSetup paperSize="9" scale="71" fitToHeight="0" pageOrder="overThenDown" orientation="landscape"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sheetPr>
  <dimension ref="A1:AL86"/>
  <sheetViews>
    <sheetView showGridLines="0" view="pageBreakPreview" zoomScale="80" zoomScaleNormal="85" zoomScaleSheetLayoutView="80" workbookViewId="0">
      <selection sqref="A1:M1"/>
    </sheetView>
  </sheetViews>
  <sheetFormatPr defaultColWidth="9.28515625" defaultRowHeight="15"/>
  <cols>
    <col min="1" max="1" width="2.7109375" style="605" customWidth="1"/>
    <col min="2" max="2" width="12.7109375" style="605" customWidth="1"/>
    <col min="3" max="3" width="26.28515625" style="605" customWidth="1"/>
    <col min="4" max="4" width="11.28515625" style="605" customWidth="1"/>
    <col min="5" max="5" width="14.28515625" style="620" customWidth="1"/>
    <col min="6" max="6" width="1.28515625" style="620" customWidth="1"/>
    <col min="7" max="7" width="14.28515625" style="620" customWidth="1"/>
    <col min="8" max="8" width="1.28515625" style="620" customWidth="1"/>
    <col min="9" max="9" width="14.28515625" style="620" customWidth="1"/>
    <col min="10" max="10" width="1.28515625" style="620" customWidth="1"/>
    <col min="11" max="11" width="14.28515625" style="620" customWidth="1"/>
    <col min="12" max="12" width="1.28515625" style="620" customWidth="1"/>
    <col min="13" max="13" width="14.28515625" style="919" customWidth="1"/>
    <col min="14" max="14" width="0.42578125" style="605" customWidth="1"/>
    <col min="15" max="15" width="16.42578125" style="620" bestFit="1" customWidth="1"/>
    <col min="16" max="16" width="15.28515625" style="620" bestFit="1" customWidth="1"/>
    <col min="17" max="17" width="15.7109375" style="620" bestFit="1" customWidth="1"/>
    <col min="18" max="18" width="15.7109375" style="631" bestFit="1" customWidth="1"/>
    <col min="19" max="19" width="15.7109375" style="620" bestFit="1" customWidth="1"/>
    <col min="20" max="20" width="19" style="605" bestFit="1" customWidth="1"/>
    <col min="21" max="21" width="17" style="605" bestFit="1" customWidth="1"/>
    <col min="22" max="22" width="12.28515625" style="605" bestFit="1" customWidth="1"/>
    <col min="23" max="23" width="15.28515625" style="605" bestFit="1" customWidth="1"/>
    <col min="24" max="16384" width="9.28515625" style="605"/>
  </cols>
  <sheetData>
    <row r="1" spans="1:22">
      <c r="A1" s="2642" t="s">
        <v>3787</v>
      </c>
      <c r="B1" s="2642"/>
      <c r="C1" s="2642"/>
      <c r="D1" s="2642"/>
      <c r="E1" s="2642"/>
      <c r="F1" s="2642"/>
      <c r="G1" s="2642"/>
      <c r="H1" s="2642"/>
      <c r="I1" s="2642"/>
      <c r="J1" s="2642"/>
      <c r="K1" s="2642"/>
      <c r="L1" s="2642"/>
      <c r="M1" s="2642"/>
    </row>
    <row r="2" spans="1:22">
      <c r="A2" s="2642" t="s">
        <v>2958</v>
      </c>
      <c r="B2" s="2642"/>
      <c r="C2" s="2642"/>
      <c r="D2" s="2642"/>
      <c r="E2" s="2642"/>
      <c r="F2" s="2642"/>
      <c r="G2" s="2642"/>
      <c r="H2" s="2642"/>
      <c r="I2" s="2642"/>
      <c r="J2" s="2642"/>
      <c r="K2" s="2642"/>
      <c r="L2" s="2642"/>
      <c r="M2" s="2642"/>
    </row>
    <row r="3" spans="1:22">
      <c r="A3" s="2642" t="s">
        <v>3795</v>
      </c>
      <c r="B3" s="2642"/>
      <c r="C3" s="2642"/>
      <c r="D3" s="2642"/>
      <c r="E3" s="2642"/>
      <c r="F3" s="2642"/>
      <c r="G3" s="2642"/>
      <c r="H3" s="2642"/>
      <c r="I3" s="2642"/>
      <c r="J3" s="2642"/>
      <c r="K3" s="2642"/>
      <c r="L3" s="2642"/>
      <c r="M3" s="2642"/>
    </row>
    <row r="4" spans="1:22">
      <c r="A4" s="632"/>
      <c r="B4" s="632"/>
      <c r="C4" s="632"/>
      <c r="D4" s="632"/>
      <c r="E4" s="638"/>
      <c r="F4" s="638"/>
      <c r="G4" s="638"/>
      <c r="H4" s="638"/>
      <c r="I4" s="638"/>
      <c r="J4" s="638"/>
      <c r="K4" s="638"/>
    </row>
    <row r="5" spans="1:22">
      <c r="A5" s="815"/>
      <c r="B5" s="815"/>
      <c r="C5" s="815"/>
      <c r="D5" s="815"/>
      <c r="E5" s="2647" t="s">
        <v>3796</v>
      </c>
      <c r="F5" s="2648"/>
      <c r="G5" s="2648"/>
      <c r="H5" s="2648"/>
      <c r="I5" s="2648"/>
      <c r="J5" s="2648"/>
      <c r="K5" s="2648"/>
      <c r="L5" s="783"/>
      <c r="M5" s="2649" t="s">
        <v>3588</v>
      </c>
    </row>
    <row r="6" spans="1:22" ht="15.75" thickBot="1">
      <c r="A6" s="815"/>
      <c r="B6" s="815"/>
      <c r="C6" s="815"/>
      <c r="D6" s="815"/>
      <c r="E6" s="2651" t="s">
        <v>3078</v>
      </c>
      <c r="F6" s="782"/>
      <c r="G6" s="2651" t="s">
        <v>3173</v>
      </c>
      <c r="H6" s="782"/>
      <c r="I6" s="2651" t="s">
        <v>3174</v>
      </c>
      <c r="J6" s="781"/>
      <c r="K6" s="2651" t="s">
        <v>2928</v>
      </c>
      <c r="L6" s="781"/>
      <c r="M6" s="2650"/>
    </row>
    <row r="7" spans="1:22" ht="15.75" thickBot="1">
      <c r="A7" s="815"/>
      <c r="B7" s="815"/>
      <c r="C7" s="815"/>
      <c r="D7" s="815"/>
      <c r="E7" s="2652"/>
      <c r="F7" s="782"/>
      <c r="G7" s="2652"/>
      <c r="H7" s="782"/>
      <c r="I7" s="2652"/>
      <c r="J7" s="781"/>
      <c r="K7" s="2652"/>
      <c r="L7" s="781"/>
      <c r="M7" s="2650"/>
      <c r="P7" s="1080" t="s">
        <v>3854</v>
      </c>
      <c r="Q7" s="1081"/>
      <c r="R7" s="1082"/>
    </row>
    <row r="8" spans="1:22" ht="15.75" thickBot="1">
      <c r="A8" s="815"/>
      <c r="B8" s="815"/>
      <c r="C8" s="815"/>
      <c r="D8" s="815"/>
      <c r="E8" s="2652"/>
      <c r="F8" s="782"/>
      <c r="G8" s="2652"/>
      <c r="H8" s="782"/>
      <c r="I8" s="2652"/>
      <c r="J8" s="781"/>
      <c r="K8" s="2652"/>
      <c r="L8" s="781"/>
      <c r="M8" s="2650"/>
      <c r="O8" s="631" t="s">
        <v>3160</v>
      </c>
    </row>
    <row r="9" spans="1:22" ht="15.75" thickBot="1">
      <c r="A9" s="815"/>
      <c r="B9" s="815"/>
      <c r="C9" s="815"/>
      <c r="D9" s="815"/>
      <c r="E9" s="2644" t="s">
        <v>3175</v>
      </c>
      <c r="F9" s="2645"/>
      <c r="G9" s="2645"/>
      <c r="H9" s="2645"/>
      <c r="I9" s="2645"/>
      <c r="J9" s="2645"/>
      <c r="K9" s="2645"/>
      <c r="L9" s="2646"/>
      <c r="M9" s="2646"/>
      <c r="O9" s="2656" t="s">
        <v>3448</v>
      </c>
      <c r="P9" s="2656"/>
      <c r="Q9" s="2656"/>
      <c r="R9" s="2653" t="s">
        <v>2928</v>
      </c>
    </row>
    <row r="10" spans="1:22" ht="15.75" thickBot="1">
      <c r="A10" s="793" t="s">
        <v>3182</v>
      </c>
      <c r="B10" s="793"/>
      <c r="C10" s="815"/>
      <c r="D10" s="806"/>
      <c r="E10" s="624"/>
      <c r="G10" s="624"/>
      <c r="I10" s="624"/>
      <c r="J10" s="722"/>
      <c r="K10" s="619"/>
      <c r="O10" s="821" t="s">
        <v>3142</v>
      </c>
      <c r="P10" s="821" t="s">
        <v>3449</v>
      </c>
      <c r="Q10" s="821" t="s">
        <v>3092</v>
      </c>
      <c r="R10" s="2654"/>
    </row>
    <row r="11" spans="1:22">
      <c r="A11" s="814" t="s">
        <v>2956</v>
      </c>
      <c r="B11" s="814"/>
      <c r="C11" s="814"/>
      <c r="D11" s="808"/>
      <c r="E11" s="637">
        <f>'IS - QTR'!E45</f>
        <v>-2396</v>
      </c>
      <c r="F11" s="631"/>
      <c r="G11" s="637">
        <f>'IS - QTR'!G45</f>
        <v>6896</v>
      </c>
      <c r="H11" s="631"/>
      <c r="I11" s="637">
        <f>'IS - QTR'!I45</f>
        <v>8837</v>
      </c>
      <c r="J11" s="638"/>
      <c r="K11" s="639">
        <f>I11+G11+E11</f>
        <v>13337</v>
      </c>
      <c r="M11" s="920">
        <v>43554465</v>
      </c>
      <c r="N11" s="605">
        <v>1177965</v>
      </c>
      <c r="O11" s="631">
        <v>-42055844</v>
      </c>
      <c r="P11" s="631">
        <v>836442</v>
      </c>
      <c r="Q11" s="639">
        <v>534139</v>
      </c>
      <c r="R11" s="631">
        <f>O11+P11+Q11</f>
        <v>-40685263</v>
      </c>
      <c r="T11" s="633"/>
      <c r="U11" s="633"/>
      <c r="V11" s="633"/>
    </row>
    <row r="12" spans="1:22">
      <c r="A12" s="814"/>
      <c r="B12" s="814"/>
      <c r="C12" s="814"/>
      <c r="D12" s="808"/>
      <c r="E12" s="637"/>
      <c r="F12" s="631"/>
      <c r="G12" s="637"/>
      <c r="H12" s="631"/>
      <c r="I12" s="637"/>
      <c r="J12" s="638"/>
      <c r="K12" s="639"/>
      <c r="M12" s="920"/>
    </row>
    <row r="13" spans="1:22">
      <c r="A13" s="803" t="s">
        <v>2959</v>
      </c>
      <c r="B13" s="803"/>
      <c r="C13" s="803"/>
      <c r="D13" s="803"/>
      <c r="E13" s="637"/>
      <c r="F13" s="631"/>
      <c r="G13" s="637"/>
      <c r="H13" s="631"/>
      <c r="I13" s="637"/>
      <c r="J13" s="638"/>
      <c r="K13" s="639"/>
      <c r="M13" s="920"/>
    </row>
    <row r="14" spans="1:22">
      <c r="A14" s="802" t="s">
        <v>3551</v>
      </c>
      <c r="B14" s="802"/>
      <c r="C14" s="802"/>
      <c r="D14" s="802"/>
      <c r="E14" s="660"/>
      <c r="F14" s="631"/>
      <c r="G14" s="660"/>
      <c r="H14" s="631"/>
      <c r="I14" s="660"/>
      <c r="J14" s="638"/>
      <c r="K14" s="641"/>
      <c r="M14" s="933"/>
      <c r="O14" s="619"/>
      <c r="P14" s="619"/>
      <c r="Q14" s="619"/>
      <c r="R14" s="639"/>
    </row>
    <row r="15" spans="1:22">
      <c r="A15" s="801" t="s">
        <v>3520</v>
      </c>
      <c r="B15" s="801"/>
      <c r="C15" s="802"/>
      <c r="D15" s="802"/>
      <c r="E15" s="662" t="e">
        <f>CF!#REF!-'CF - QTR'!O15</f>
        <v>#REF!</v>
      </c>
      <c r="F15" s="631"/>
      <c r="G15" s="662" t="e">
        <f>CF!#REF!-'CF - QTR'!P15</f>
        <v>#REF!</v>
      </c>
      <c r="H15" s="631"/>
      <c r="I15" s="662" t="e">
        <f>CF!#REF!-'CF - QTR'!Q15</f>
        <v>#REF!</v>
      </c>
      <c r="J15" s="638"/>
      <c r="K15" s="642" t="e">
        <f>I15+G15+E15</f>
        <v>#REF!</v>
      </c>
      <c r="M15" s="924">
        <v>-28221521</v>
      </c>
      <c r="O15" s="697">
        <v>-15089733</v>
      </c>
      <c r="P15" s="697">
        <v>0</v>
      </c>
      <c r="Q15" s="697">
        <v>0</v>
      </c>
      <c r="R15" s="696">
        <f>O15+P15+Q15</f>
        <v>-15089733</v>
      </c>
    </row>
    <row r="16" spans="1:22">
      <c r="A16" s="801" t="s">
        <v>3560</v>
      </c>
      <c r="B16" s="801"/>
      <c r="C16" s="802"/>
      <c r="D16" s="802"/>
      <c r="E16" s="662">
        <f>CF!F15-'CF - QTR'!O16</f>
        <v>71034</v>
      </c>
      <c r="F16" s="631"/>
      <c r="G16" s="662">
        <f>CF!H15-'CF - QTR'!P16</f>
        <v>289</v>
      </c>
      <c r="H16" s="631"/>
      <c r="I16" s="662">
        <f>CF!J15-'CF - QTR'!Q16</f>
        <v>0</v>
      </c>
      <c r="J16" s="638"/>
      <c r="K16" s="642">
        <f>I16+G16+E16</f>
        <v>71323</v>
      </c>
      <c r="M16" s="924">
        <v>-347691</v>
      </c>
      <c r="O16" s="697">
        <v>-51637</v>
      </c>
      <c r="P16" s="697">
        <v>0</v>
      </c>
      <c r="Q16" s="697">
        <v>0</v>
      </c>
      <c r="R16" s="696">
        <f>O16+P16+Q16</f>
        <v>-51637</v>
      </c>
    </row>
    <row r="17" spans="1:24">
      <c r="A17" s="814" t="s">
        <v>3526</v>
      </c>
      <c r="B17" s="814"/>
      <c r="C17" s="802"/>
      <c r="D17" s="802"/>
      <c r="E17" s="662"/>
      <c r="F17" s="631"/>
      <c r="G17" s="662"/>
      <c r="H17" s="631"/>
      <c r="I17" s="662"/>
      <c r="J17" s="638"/>
      <c r="K17" s="642"/>
      <c r="M17" s="924"/>
      <c r="O17" s="676"/>
      <c r="P17" s="676"/>
      <c r="Q17" s="676"/>
      <c r="R17" s="700"/>
    </row>
    <row r="18" spans="1:24">
      <c r="A18" s="814" t="s">
        <v>3561</v>
      </c>
      <c r="B18" s="814"/>
      <c r="C18" s="802"/>
      <c r="D18" s="802"/>
      <c r="E18" s="662"/>
      <c r="F18" s="631"/>
      <c r="G18" s="662"/>
      <c r="H18" s="631"/>
      <c r="I18" s="662"/>
      <c r="J18" s="638"/>
      <c r="K18" s="642"/>
      <c r="M18" s="924"/>
      <c r="O18" s="676"/>
      <c r="P18" s="676"/>
      <c r="Q18" s="676"/>
      <c r="R18" s="636"/>
    </row>
    <row r="19" spans="1:24">
      <c r="A19" s="780" t="s">
        <v>3564</v>
      </c>
      <c r="B19" s="780"/>
      <c r="C19" s="802"/>
      <c r="D19" s="792"/>
      <c r="E19" s="662">
        <f>CF!F17-'CF - QTR'!O19</f>
        <v>31497</v>
      </c>
      <c r="F19" s="631"/>
      <c r="G19" s="662">
        <f>CF!H17-'CF - QTR'!P19</f>
        <v>407901</v>
      </c>
      <c r="H19" s="631"/>
      <c r="I19" s="662">
        <f>CF!J17-'CF - QTR'!Q19</f>
        <v>59615</v>
      </c>
      <c r="J19" s="638"/>
      <c r="K19" s="642">
        <f>I19+G19+E19</f>
        <v>499013</v>
      </c>
      <c r="M19" s="924">
        <v>-11331423</v>
      </c>
      <c r="O19" s="698">
        <v>11069</v>
      </c>
      <c r="P19" s="698">
        <v>-407360</v>
      </c>
      <c r="Q19" s="698">
        <v>-59440</v>
      </c>
      <c r="R19" s="696">
        <f>O19+P19+Q19</f>
        <v>-455731</v>
      </c>
    </row>
    <row r="20" spans="1:24">
      <c r="A20" s="802" t="s">
        <v>3537</v>
      </c>
      <c r="B20" s="802"/>
      <c r="C20" s="802"/>
      <c r="D20" s="792"/>
      <c r="E20" s="662"/>
      <c r="F20" s="631"/>
      <c r="G20" s="662"/>
      <c r="H20" s="631"/>
      <c r="I20" s="662"/>
      <c r="J20" s="638"/>
      <c r="K20" s="642"/>
      <c r="M20" s="924"/>
      <c r="O20" s="676"/>
      <c r="P20" s="676"/>
      <c r="Q20" s="676"/>
      <c r="R20" s="700"/>
    </row>
    <row r="21" spans="1:24">
      <c r="A21" s="801" t="s">
        <v>3571</v>
      </c>
      <c r="B21" s="801"/>
      <c r="C21" s="802"/>
      <c r="D21" s="792"/>
      <c r="E21" s="662" t="e">
        <f>CF!#REF!-O21</f>
        <v>#REF!</v>
      </c>
      <c r="F21" s="631"/>
      <c r="G21" s="662" t="e">
        <f>CF!#REF!-'CF - QTR'!P21</f>
        <v>#REF!</v>
      </c>
      <c r="H21" s="631"/>
      <c r="I21" s="662" t="e">
        <f>CF!#REF!-'CF - QTR'!Q21</f>
        <v>#REF!</v>
      </c>
      <c r="J21" s="638"/>
      <c r="K21" s="642" t="e">
        <f>I21+G21+E21</f>
        <v>#REF!</v>
      </c>
      <c r="M21" s="924">
        <v>0</v>
      </c>
      <c r="O21" s="697">
        <v>0</v>
      </c>
      <c r="P21" s="697">
        <v>0</v>
      </c>
      <c r="Q21" s="697">
        <v>0</v>
      </c>
      <c r="R21" s="696">
        <f>O21+P21+Q21</f>
        <v>0</v>
      </c>
    </row>
    <row r="22" spans="1:24">
      <c r="A22" s="779" t="s">
        <v>3519</v>
      </c>
      <c r="B22" s="779"/>
      <c r="C22" s="802"/>
      <c r="D22" s="792"/>
      <c r="E22" s="662">
        <v>0</v>
      </c>
      <c r="F22" s="631"/>
      <c r="G22" s="662">
        <v>0</v>
      </c>
      <c r="H22" s="631"/>
      <c r="I22" s="662" t="e">
        <f>CF!#REF!-'CF - QTR'!Q22</f>
        <v>#REF!</v>
      </c>
      <c r="J22" s="638"/>
      <c r="K22" s="642" t="e">
        <f>I22+G22+E22</f>
        <v>#REF!</v>
      </c>
      <c r="M22" s="924">
        <v>0</v>
      </c>
      <c r="O22" s="697">
        <v>0</v>
      </c>
      <c r="P22" s="697">
        <v>0</v>
      </c>
      <c r="Q22" s="697">
        <v>0</v>
      </c>
      <c r="R22" s="696">
        <f>O22+P22+Q22</f>
        <v>0</v>
      </c>
    </row>
    <row r="23" spans="1:24">
      <c r="A23" s="790" t="s">
        <v>3580</v>
      </c>
      <c r="B23" s="790"/>
      <c r="C23" s="814"/>
      <c r="D23" s="808"/>
      <c r="E23" s="662"/>
      <c r="F23" s="631"/>
      <c r="G23" s="662"/>
      <c r="H23" s="631"/>
      <c r="I23" s="662"/>
      <c r="J23" s="638"/>
      <c r="K23" s="642"/>
      <c r="M23" s="924"/>
      <c r="O23" s="677"/>
      <c r="P23" s="677"/>
      <c r="Q23" s="677"/>
      <c r="R23" s="636"/>
      <c r="S23" s="619"/>
    </row>
    <row r="24" spans="1:24">
      <c r="A24" s="807" t="s">
        <v>3581</v>
      </c>
      <c r="B24" s="807"/>
      <c r="C24" s="814"/>
      <c r="D24" s="808"/>
      <c r="E24" s="662"/>
      <c r="F24" s="631"/>
      <c r="G24" s="662"/>
      <c r="H24" s="631"/>
      <c r="I24" s="662"/>
      <c r="J24" s="638"/>
      <c r="K24" s="642"/>
      <c r="M24" s="924"/>
      <c r="O24" s="699"/>
      <c r="P24" s="699"/>
      <c r="Q24" s="699"/>
      <c r="R24" s="637"/>
      <c r="S24" s="619"/>
    </row>
    <row r="25" spans="1:24">
      <c r="A25" s="807" t="s">
        <v>3582</v>
      </c>
      <c r="B25" s="807"/>
      <c r="C25" s="814"/>
      <c r="D25" s="808"/>
      <c r="E25" s="662"/>
      <c r="F25" s="631"/>
      <c r="G25" s="662"/>
      <c r="H25" s="631"/>
      <c r="I25" s="662"/>
      <c r="J25" s="638"/>
      <c r="K25" s="642"/>
      <c r="M25" s="924"/>
      <c r="O25" s="677"/>
      <c r="P25" s="677"/>
      <c r="Q25" s="677"/>
      <c r="R25" s="637"/>
      <c r="S25" s="619"/>
    </row>
    <row r="26" spans="1:24" s="618" customFormat="1">
      <c r="A26" s="775" t="s">
        <v>3577</v>
      </c>
      <c r="B26" s="775"/>
      <c r="C26" s="820"/>
      <c r="D26" s="812"/>
      <c r="E26" s="662" t="e">
        <f>CF!#REF!-'CF - QTR'!O26</f>
        <v>#REF!</v>
      </c>
      <c r="F26" s="639"/>
      <c r="G26" s="662" t="e">
        <f>CF!#REF!-'CF - QTR'!P26</f>
        <v>#REF!</v>
      </c>
      <c r="H26" s="639"/>
      <c r="I26" s="662" t="e">
        <f>CF!#REF!-'CF - QTR'!Q26</f>
        <v>#REF!</v>
      </c>
      <c r="J26" s="637"/>
      <c r="K26" s="642" t="e">
        <f>I26+G26+E26</f>
        <v>#REF!</v>
      </c>
      <c r="L26" s="619"/>
      <c r="M26" s="924">
        <v>144433</v>
      </c>
      <c r="O26" s="695">
        <v>-454846</v>
      </c>
      <c r="P26" s="695">
        <v>2929</v>
      </c>
      <c r="Q26" s="695">
        <v>459</v>
      </c>
      <c r="R26" s="696">
        <f>O26+P26+Q26</f>
        <v>-451458</v>
      </c>
      <c r="S26" s="619"/>
    </row>
    <row r="27" spans="1:24">
      <c r="A27" s="778" t="s">
        <v>3578</v>
      </c>
      <c r="B27" s="778"/>
      <c r="C27" s="814"/>
      <c r="D27" s="807"/>
      <c r="E27" s="661" t="e">
        <f>CF!#REF!-'CF - QTR'!O27</f>
        <v>#REF!</v>
      </c>
      <c r="F27" s="631"/>
      <c r="G27" s="661" t="e">
        <f>CF!#REF!-'CF - QTR'!P27</f>
        <v>#REF!</v>
      </c>
      <c r="H27" s="631"/>
      <c r="I27" s="661" t="e">
        <f>CF!#REF!-'CF - QTR'!Q27</f>
        <v>#REF!</v>
      </c>
      <c r="J27" s="638"/>
      <c r="K27" s="644" t="e">
        <f>I27+G27+E27</f>
        <v>#REF!</v>
      </c>
      <c r="M27" s="925">
        <v>-244498</v>
      </c>
      <c r="O27" s="695">
        <v>117068</v>
      </c>
      <c r="P27" s="695">
        <v>-14103</v>
      </c>
      <c r="Q27" s="695">
        <v>3332</v>
      </c>
      <c r="R27" s="696">
        <f>O27+P27+Q27</f>
        <v>106297</v>
      </c>
    </row>
    <row r="28" spans="1:24">
      <c r="A28" s="814"/>
      <c r="B28" s="814"/>
      <c r="C28" s="814"/>
      <c r="D28" s="808"/>
      <c r="E28" s="638" t="e">
        <f>+SUM(E14:E27)</f>
        <v>#REF!</v>
      </c>
      <c r="F28" s="631"/>
      <c r="G28" s="638" t="e">
        <f>+SUM(G14:G27)</f>
        <v>#REF!</v>
      </c>
      <c r="H28" s="631"/>
      <c r="I28" s="638" t="e">
        <f>+SUM(I14:I27)</f>
        <v>#REF!</v>
      </c>
      <c r="J28" s="638"/>
      <c r="K28" s="638" t="e">
        <f>+SUM(K14:K27)</f>
        <v>#REF!</v>
      </c>
      <c r="M28" s="919">
        <f>SUM(M14:M27)</f>
        <v>-40000700</v>
      </c>
      <c r="N28" s="657">
        <v>0</v>
      </c>
      <c r="O28" s="639">
        <f>SUM(O14:O27)</f>
        <v>-15468079</v>
      </c>
      <c r="P28" s="639">
        <f>SUM(P14:P27)</f>
        <v>-418534</v>
      </c>
      <c r="Q28" s="639">
        <f>SUM(Q14:Q27)</f>
        <v>-55649</v>
      </c>
      <c r="R28" s="639">
        <f>O28+P28+Q28</f>
        <v>-15942262</v>
      </c>
      <c r="S28" s="619"/>
    </row>
    <row r="29" spans="1:24" ht="9" customHeight="1">
      <c r="A29" s="814"/>
      <c r="B29" s="814"/>
      <c r="C29" s="814"/>
      <c r="D29" s="808"/>
      <c r="E29" s="638"/>
      <c r="F29" s="631"/>
      <c r="G29" s="638"/>
      <c r="H29" s="631"/>
      <c r="I29" s="638"/>
      <c r="J29" s="638"/>
      <c r="K29" s="638"/>
      <c r="N29" s="657"/>
    </row>
    <row r="30" spans="1:24">
      <c r="A30" s="815" t="s">
        <v>3536</v>
      </c>
      <c r="B30" s="815"/>
      <c r="C30" s="815"/>
      <c r="D30" s="806"/>
      <c r="E30" s="638"/>
      <c r="F30" s="631"/>
      <c r="G30" s="638"/>
      <c r="H30" s="631"/>
      <c r="I30" s="638"/>
      <c r="J30" s="638"/>
      <c r="K30" s="631"/>
    </row>
    <row r="31" spans="1:24">
      <c r="A31" s="808" t="s">
        <v>2960</v>
      </c>
      <c r="B31" s="808"/>
      <c r="C31" s="814"/>
      <c r="D31" s="808"/>
      <c r="E31" s="660">
        <f>CF!F23-O31</f>
        <v>24874717</v>
      </c>
      <c r="F31" s="631"/>
      <c r="G31" s="660">
        <f>CF!H23-P31</f>
        <v>-73107687</v>
      </c>
      <c r="H31" s="631"/>
      <c r="I31" s="660">
        <f>CF!J23-Q31</f>
        <v>-14089980</v>
      </c>
      <c r="J31" s="638"/>
      <c r="K31" s="641">
        <f t="shared" ref="K31:K36" si="0">E31+G31+I31</f>
        <v>-62322950</v>
      </c>
      <c r="M31" s="933">
        <v>8330657</v>
      </c>
      <c r="N31" s="605">
        <v>-36997966</v>
      </c>
      <c r="O31" s="696">
        <v>-24854638</v>
      </c>
      <c r="P31" s="696">
        <v>73114325</v>
      </c>
      <c r="Q31" s="696">
        <v>14104894</v>
      </c>
      <c r="R31" s="696">
        <f t="shared" ref="R31:R37" si="1">O31+P31+Q31</f>
        <v>62364581</v>
      </c>
    </row>
    <row r="32" spans="1:24">
      <c r="A32" s="809" t="s">
        <v>3459</v>
      </c>
      <c r="B32" s="809"/>
      <c r="C32" s="814"/>
      <c r="D32" s="808"/>
      <c r="E32" s="662" t="e">
        <f>CF!#REF!-'CF - QTR'!O32</f>
        <v>#REF!</v>
      </c>
      <c r="F32" s="631"/>
      <c r="G32" s="662" t="e">
        <f>CF!#REF!-P32</f>
        <v>#REF!</v>
      </c>
      <c r="H32" s="631"/>
      <c r="I32" s="662" t="e">
        <f>CF!#REF!-Q32</f>
        <v>#REF!</v>
      </c>
      <c r="J32" s="638"/>
      <c r="K32" s="642" t="e">
        <f t="shared" si="0"/>
        <v>#REF!</v>
      </c>
      <c r="M32" s="924">
        <v>-17439353</v>
      </c>
      <c r="O32" s="696">
        <v>0</v>
      </c>
      <c r="P32" s="696">
        <v>0</v>
      </c>
      <c r="Q32" s="695">
        <v>0</v>
      </c>
      <c r="R32" s="696">
        <f>O32+P32+Q32</f>
        <v>0</v>
      </c>
      <c r="U32" s="620"/>
      <c r="V32" s="620"/>
      <c r="W32" s="620"/>
      <c r="X32" s="620"/>
    </row>
    <row r="33" spans="1:24">
      <c r="A33" s="814" t="s">
        <v>2948</v>
      </c>
      <c r="B33" s="814"/>
      <c r="C33" s="814"/>
      <c r="D33" s="808"/>
      <c r="E33" s="662">
        <f>CF!F24-'CF - QTR'!O33</f>
        <v>992045</v>
      </c>
      <c r="F33" s="631"/>
      <c r="G33" s="662">
        <f>CF!H24-P33</f>
        <v>0</v>
      </c>
      <c r="H33" s="631"/>
      <c r="I33" s="662">
        <f>CF!J24-Q33</f>
        <v>0</v>
      </c>
      <c r="J33" s="638"/>
      <c r="K33" s="642">
        <f t="shared" si="0"/>
        <v>992045</v>
      </c>
      <c r="M33" s="924">
        <v>2346615</v>
      </c>
      <c r="N33" s="605">
        <v>-16660</v>
      </c>
      <c r="O33" s="696">
        <v>-992886</v>
      </c>
      <c r="P33" s="696">
        <v>0</v>
      </c>
      <c r="Q33" s="695">
        <v>0</v>
      </c>
      <c r="R33" s="696">
        <f t="shared" si="1"/>
        <v>-992886</v>
      </c>
    </row>
    <row r="34" spans="1:24">
      <c r="A34" s="814" t="s">
        <v>2938</v>
      </c>
      <c r="B34" s="814"/>
      <c r="C34" s="814"/>
      <c r="D34" s="808"/>
      <c r="E34" s="662">
        <f>CF!F25-'CF - QTR'!O34</f>
        <v>-24829</v>
      </c>
      <c r="F34" s="631"/>
      <c r="G34" s="662">
        <f>CF!H25-P34</f>
        <v>1379242</v>
      </c>
      <c r="H34" s="631"/>
      <c r="I34" s="662">
        <f>CF!J25-Q34</f>
        <v>-88856</v>
      </c>
      <c r="J34" s="638"/>
      <c r="K34" s="642">
        <f t="shared" si="0"/>
        <v>1265557</v>
      </c>
      <c r="M34" s="924">
        <v>2243001</v>
      </c>
      <c r="N34" s="605">
        <v>-215702</v>
      </c>
      <c r="O34" s="696">
        <v>24684</v>
      </c>
      <c r="P34" s="696">
        <v>-1385985</v>
      </c>
      <c r="Q34" s="696">
        <v>85865</v>
      </c>
      <c r="R34" s="696">
        <f t="shared" si="1"/>
        <v>-1275436</v>
      </c>
      <c r="U34" s="620"/>
      <c r="V34" s="620"/>
      <c r="W34" s="620"/>
      <c r="X34" s="620"/>
    </row>
    <row r="35" spans="1:24">
      <c r="A35" s="809" t="s">
        <v>3595</v>
      </c>
      <c r="B35" s="814"/>
      <c r="C35" s="814"/>
      <c r="D35" s="808"/>
      <c r="E35" s="662" t="e">
        <f>CF!#REF!-'CF - QTR'!O35</f>
        <v>#REF!</v>
      </c>
      <c r="F35" s="631"/>
      <c r="G35" s="662" t="e">
        <f>CF!#REF!-P35</f>
        <v>#REF!</v>
      </c>
      <c r="H35" s="631"/>
      <c r="I35" s="662" t="e">
        <f>CF!#REF!-Q35</f>
        <v>#REF!</v>
      </c>
      <c r="J35" s="638"/>
      <c r="K35" s="642" t="e">
        <f t="shared" si="0"/>
        <v>#REF!</v>
      </c>
      <c r="M35" s="924">
        <v>-260516</v>
      </c>
      <c r="O35" s="696">
        <v>0</v>
      </c>
      <c r="P35" s="696"/>
      <c r="Q35" s="696"/>
      <c r="R35" s="696">
        <f>O35+P35+Q35</f>
        <v>0</v>
      </c>
      <c r="U35" s="620"/>
      <c r="V35" s="620"/>
      <c r="W35" s="620"/>
      <c r="X35" s="620"/>
    </row>
    <row r="36" spans="1:24">
      <c r="A36" s="814" t="s">
        <v>2949</v>
      </c>
      <c r="B36" s="814"/>
      <c r="C36" s="814"/>
      <c r="D36" s="808"/>
      <c r="E36" s="661" t="e">
        <f>CF!#REF!-'CF - QTR'!O36</f>
        <v>#REF!</v>
      </c>
      <c r="F36" s="631"/>
      <c r="G36" s="661" t="e">
        <f>CF!#REF!-P36</f>
        <v>#REF!</v>
      </c>
      <c r="H36" s="631"/>
      <c r="I36" s="661" t="e">
        <f>CF!#REF!-Q36</f>
        <v>#REF!</v>
      </c>
      <c r="J36" s="638"/>
      <c r="K36" s="661" t="e">
        <f t="shared" si="0"/>
        <v>#REF!</v>
      </c>
      <c r="M36" s="925">
        <v>0</v>
      </c>
      <c r="N36" s="605">
        <v>-11757</v>
      </c>
      <c r="O36" s="696">
        <v>-612</v>
      </c>
      <c r="P36" s="696">
        <v>-638</v>
      </c>
      <c r="Q36" s="696">
        <v>-379</v>
      </c>
      <c r="R36" s="696">
        <f>O36+P36+Q36</f>
        <v>-1629</v>
      </c>
      <c r="U36" s="620"/>
      <c r="V36" s="620"/>
      <c r="W36" s="620"/>
      <c r="X36" s="620"/>
    </row>
    <row r="37" spans="1:24">
      <c r="A37" s="814"/>
      <c r="B37" s="814"/>
      <c r="C37" s="814"/>
      <c r="D37" s="808"/>
      <c r="E37" s="638" t="e">
        <f>SUM(E31:E36)</f>
        <v>#REF!</v>
      </c>
      <c r="F37" s="631"/>
      <c r="G37" s="638" t="e">
        <f>SUM(G31:G36)</f>
        <v>#REF!</v>
      </c>
      <c r="H37" s="631"/>
      <c r="I37" s="638" t="e">
        <f>SUM(I31:I36)</f>
        <v>#REF!</v>
      </c>
      <c r="J37" s="638"/>
      <c r="K37" s="638" t="e">
        <f>SUM(K31:K36)</f>
        <v>#REF!</v>
      </c>
      <c r="M37" s="950">
        <f>SUM(M31:M36)</f>
        <v>-4779596</v>
      </c>
      <c r="N37" s="666">
        <v>-37242085</v>
      </c>
      <c r="O37" s="639">
        <f>SUM(O31:O36)</f>
        <v>-25823452</v>
      </c>
      <c r="P37" s="639">
        <f>SUM(P31:P36)</f>
        <v>71727702</v>
      </c>
      <c r="Q37" s="639">
        <f>SUM(Q31:Q36)</f>
        <v>14190380</v>
      </c>
      <c r="R37" s="639">
        <f t="shared" si="1"/>
        <v>60094630</v>
      </c>
      <c r="U37" s="620"/>
      <c r="V37" s="620"/>
      <c r="W37" s="620"/>
      <c r="X37" s="620"/>
    </row>
    <row r="38" spans="1:24" ht="9" customHeight="1">
      <c r="A38" s="814"/>
      <c r="B38" s="814"/>
      <c r="C38" s="814"/>
      <c r="D38" s="808"/>
      <c r="E38" s="638"/>
      <c r="F38" s="631"/>
      <c r="G38" s="638"/>
      <c r="H38" s="631"/>
      <c r="I38" s="638"/>
      <c r="J38" s="638"/>
      <c r="K38" s="638"/>
      <c r="M38" s="950"/>
      <c r="N38" s="666"/>
      <c r="U38" s="620"/>
      <c r="V38" s="620"/>
      <c r="W38" s="620"/>
      <c r="X38" s="620"/>
    </row>
    <row r="39" spans="1:24">
      <c r="A39" s="815" t="s">
        <v>3527</v>
      </c>
      <c r="B39" s="815"/>
      <c r="C39" s="815"/>
      <c r="D39" s="806"/>
      <c r="E39" s="638"/>
      <c r="F39" s="631"/>
      <c r="G39" s="638"/>
      <c r="H39" s="631"/>
      <c r="I39" s="638"/>
      <c r="J39" s="638"/>
      <c r="K39" s="631"/>
    </row>
    <row r="40" spans="1:24">
      <c r="A40" s="809" t="s">
        <v>3620</v>
      </c>
      <c r="B40" s="814"/>
      <c r="C40" s="814"/>
      <c r="D40" s="791"/>
      <c r="E40" s="857">
        <f>CF!F32-O40</f>
        <v>76548</v>
      </c>
      <c r="F40" s="639"/>
      <c r="G40" s="857">
        <f>CF!H32-P40</f>
        <v>-10923</v>
      </c>
      <c r="H40" s="639"/>
      <c r="I40" s="857">
        <f>CF!J32-Q40</f>
        <v>-1827</v>
      </c>
      <c r="J40" s="637"/>
      <c r="K40" s="713">
        <f>+I40+G40+E40</f>
        <v>63798</v>
      </c>
      <c r="L40" s="619"/>
      <c r="M40" s="926">
        <v>117484</v>
      </c>
      <c r="N40" s="858"/>
      <c r="O40" s="696">
        <v>-76664</v>
      </c>
      <c r="P40" s="696">
        <v>11010</v>
      </c>
      <c r="Q40" s="696">
        <v>1979</v>
      </c>
      <c r="R40" s="696">
        <f>O40+P40+Q40</f>
        <v>-63675</v>
      </c>
    </row>
    <row r="41" spans="1:24">
      <c r="A41" s="805" t="s">
        <v>3563</v>
      </c>
      <c r="B41" s="814"/>
      <c r="C41" s="814"/>
      <c r="D41" s="791"/>
      <c r="E41" s="663"/>
      <c r="F41" s="605"/>
      <c r="G41" s="663"/>
      <c r="H41" s="605"/>
      <c r="I41" s="663"/>
      <c r="J41" s="605"/>
      <c r="K41" s="663"/>
      <c r="L41" s="605"/>
      <c r="M41" s="921"/>
      <c r="O41" s="622"/>
      <c r="P41" s="622"/>
      <c r="Q41" s="622"/>
      <c r="R41" s="605"/>
    </row>
    <row r="42" spans="1:24">
      <c r="A42" s="804" t="s">
        <v>3579</v>
      </c>
      <c r="B42" s="814"/>
      <c r="C42" s="814"/>
      <c r="D42" s="791"/>
      <c r="E42" s="662">
        <f>CF!F34-O42</f>
        <v>7641</v>
      </c>
      <c r="F42" s="631"/>
      <c r="G42" s="662">
        <f>CF!H34-P42</f>
        <v>-1100</v>
      </c>
      <c r="H42" s="631"/>
      <c r="I42" s="662">
        <f>CF!J34-Q42</f>
        <v>-168</v>
      </c>
      <c r="J42" s="638"/>
      <c r="K42" s="642">
        <f>+I42+G42+E42</f>
        <v>6373</v>
      </c>
      <c r="M42" s="924">
        <v>11760</v>
      </c>
      <c r="N42" s="605">
        <v>-639</v>
      </c>
      <c r="O42" s="696">
        <v>-7650.71000000001</v>
      </c>
      <c r="P42" s="1079">
        <v>1108.48</v>
      </c>
      <c r="Q42" s="696">
        <v>182.18</v>
      </c>
      <c r="R42" s="696">
        <f>O42+P42+Q42</f>
        <v>-6360</v>
      </c>
    </row>
    <row r="43" spans="1:24">
      <c r="A43" s="809" t="s">
        <v>3525</v>
      </c>
      <c r="B43" s="814"/>
      <c r="C43" s="814"/>
      <c r="D43" s="814"/>
      <c r="E43" s="663"/>
      <c r="F43" s="605"/>
      <c r="G43" s="663"/>
      <c r="H43" s="605"/>
      <c r="I43" s="663"/>
      <c r="J43" s="605"/>
      <c r="K43" s="663"/>
      <c r="L43" s="605"/>
      <c r="M43" s="921"/>
      <c r="O43" s="622"/>
      <c r="P43" s="622"/>
      <c r="Q43" s="622"/>
      <c r="R43" s="605"/>
    </row>
    <row r="44" spans="1:24">
      <c r="A44" s="810" t="s">
        <v>3524</v>
      </c>
      <c r="B44" s="814"/>
      <c r="C44" s="814"/>
      <c r="D44" s="814"/>
      <c r="E44" s="662">
        <f>CF!F36-O44</f>
        <v>91521</v>
      </c>
      <c r="F44" s="631"/>
      <c r="G44" s="642">
        <f>CF!H36-P44</f>
        <v>40978</v>
      </c>
      <c r="H44" s="631"/>
      <c r="I44" s="662">
        <f>CF!J36-Q44</f>
        <v>17418</v>
      </c>
      <c r="J44" s="638"/>
      <c r="K44" s="642">
        <f>+I44+G44+E44</f>
        <v>149917</v>
      </c>
      <c r="M44" s="924">
        <v>48803</v>
      </c>
      <c r="O44" s="696">
        <v>-91500</v>
      </c>
      <c r="P44" s="696">
        <v>-40953</v>
      </c>
      <c r="Q44" s="696">
        <v>-17391</v>
      </c>
      <c r="R44" s="696">
        <f>O44+P44+Q44</f>
        <v>-149844</v>
      </c>
    </row>
    <row r="45" spans="1:24">
      <c r="A45" s="814" t="s">
        <v>3615</v>
      </c>
      <c r="B45" s="814"/>
      <c r="C45" s="814"/>
      <c r="D45" s="814"/>
      <c r="E45" s="662" t="e">
        <f>CF!#REF!-O45</f>
        <v>#REF!</v>
      </c>
      <c r="F45" s="631"/>
      <c r="G45" s="642" t="e">
        <f>CF!#REF!-P45</f>
        <v>#REF!</v>
      </c>
      <c r="H45" s="631"/>
      <c r="I45" s="662" t="e">
        <f>CF!#REF!-Q45</f>
        <v>#REF!</v>
      </c>
      <c r="J45" s="638"/>
      <c r="K45" s="642" t="e">
        <f>+I45+G45+E45</f>
        <v>#REF!</v>
      </c>
      <c r="M45" s="924">
        <v>28262615</v>
      </c>
      <c r="O45" s="696">
        <v>0</v>
      </c>
      <c r="P45" s="696"/>
      <c r="Q45" s="696"/>
      <c r="R45" s="696">
        <f>O45+P45+Q45</f>
        <v>0</v>
      </c>
    </row>
    <row r="46" spans="1:24">
      <c r="A46" s="814" t="s">
        <v>3164</v>
      </c>
      <c r="B46" s="814"/>
      <c r="C46" s="814"/>
      <c r="D46" s="790"/>
      <c r="E46" s="661">
        <f>CF!F38-O46</f>
        <v>327012</v>
      </c>
      <c r="F46" s="631"/>
      <c r="G46" s="661">
        <f>CF!H38-P46</f>
        <v>27754</v>
      </c>
      <c r="H46" s="631"/>
      <c r="I46" s="661">
        <f>CF!J38-Q46</f>
        <v>-11624</v>
      </c>
      <c r="J46" s="638"/>
      <c r="K46" s="644">
        <f>+I46+G46+E46</f>
        <v>343142</v>
      </c>
      <c r="M46" s="925">
        <v>725902</v>
      </c>
      <c r="N46" s="605">
        <v>-16862</v>
      </c>
      <c r="O46" s="696">
        <v>-334725</v>
      </c>
      <c r="P46" s="696">
        <v>-28748</v>
      </c>
      <c r="Q46" s="696">
        <v>2705</v>
      </c>
      <c r="R46" s="696">
        <f>O46+P46+Q46</f>
        <v>-360768</v>
      </c>
      <c r="T46" s="620"/>
    </row>
    <row r="47" spans="1:24">
      <c r="A47" s="814"/>
      <c r="B47" s="814"/>
      <c r="C47" s="814"/>
      <c r="D47" s="808"/>
      <c r="E47" s="638" t="e">
        <f>SUM(E40:E46)</f>
        <v>#REF!</v>
      </c>
      <c r="F47" s="631"/>
      <c r="G47" s="638" t="e">
        <f>SUM(G40:G46)</f>
        <v>#REF!</v>
      </c>
      <c r="H47" s="631"/>
      <c r="I47" s="638" t="e">
        <f>SUM(I40:I46)</f>
        <v>#REF!</v>
      </c>
      <c r="J47" s="638"/>
      <c r="K47" s="638" t="e">
        <f>SUM(K40:K46)</f>
        <v>#REF!</v>
      </c>
      <c r="M47" s="950">
        <f>SUM(M40:M46)</f>
        <v>29166564</v>
      </c>
      <c r="N47" s="666">
        <v>-17501</v>
      </c>
      <c r="O47" s="639">
        <f>SUM(O40:O46)</f>
        <v>-510540</v>
      </c>
      <c r="P47" s="639">
        <f>SUM(P40:P46)</f>
        <v>-57583</v>
      </c>
      <c r="Q47" s="639">
        <f>SUM(Q40:Q46)</f>
        <v>-12525</v>
      </c>
      <c r="R47" s="639">
        <f>O47+P47+Q47</f>
        <v>-580648</v>
      </c>
      <c r="T47" s="620"/>
    </row>
    <row r="48" spans="1:24" ht="7.5" customHeight="1">
      <c r="A48" s="814"/>
      <c r="B48" s="814"/>
      <c r="C48" s="814"/>
      <c r="D48" s="808"/>
      <c r="E48" s="637"/>
      <c r="F48" s="637"/>
      <c r="G48" s="637"/>
      <c r="H48" s="637"/>
      <c r="I48" s="637"/>
      <c r="J48" s="637"/>
      <c r="K48" s="639"/>
      <c r="L48" s="619"/>
      <c r="M48" s="920"/>
    </row>
    <row r="49" spans="1:25">
      <c r="A49" s="803" t="s">
        <v>3455</v>
      </c>
      <c r="B49" s="803"/>
      <c r="C49" s="803"/>
      <c r="D49" s="803"/>
      <c r="E49" s="637" t="e">
        <f>E11+E28+E37+E47</f>
        <v>#REF!</v>
      </c>
      <c r="F49" s="639"/>
      <c r="G49" s="637" t="e">
        <f>G11+G28+G37+G47</f>
        <v>#REF!</v>
      </c>
      <c r="H49" s="639"/>
      <c r="I49" s="637" t="e">
        <f>I11+I28+I37+I47</f>
        <v>#REF!</v>
      </c>
      <c r="J49" s="637"/>
      <c r="K49" s="637" t="e">
        <f>+I49+G49+E49</f>
        <v>#REF!</v>
      </c>
      <c r="L49" s="619"/>
      <c r="M49" s="951">
        <f>M11+M28+M37+M47</f>
        <v>27940733</v>
      </c>
      <c r="N49" s="665" t="e">
        <v>#REF!</v>
      </c>
      <c r="O49" s="637">
        <f>O11+O28+O37+O47</f>
        <v>-83857915</v>
      </c>
      <c r="P49" s="637">
        <f>P11+P28+P37+P47</f>
        <v>72088027</v>
      </c>
      <c r="Q49" s="637">
        <f>Q11+Q28+Q37+Q47</f>
        <v>14656345</v>
      </c>
      <c r="R49" s="631">
        <f>O49+P49+Q49</f>
        <v>2886457</v>
      </c>
      <c r="U49" s="620"/>
      <c r="V49" s="620"/>
      <c r="W49" s="620"/>
    </row>
    <row r="50" spans="1:25">
      <c r="A50" s="786" t="s">
        <v>2961</v>
      </c>
      <c r="B50" s="786"/>
      <c r="C50" s="803"/>
      <c r="D50" s="803"/>
      <c r="E50" s="637"/>
      <c r="F50" s="639"/>
      <c r="G50" s="637"/>
      <c r="H50" s="639"/>
      <c r="I50" s="637"/>
      <c r="J50" s="637"/>
      <c r="K50" s="637"/>
      <c r="L50" s="619"/>
      <c r="M50" s="951"/>
      <c r="N50" s="665"/>
      <c r="U50" s="620"/>
      <c r="V50" s="620"/>
      <c r="W50" s="620"/>
    </row>
    <row r="51" spans="1:25" ht="11.25" customHeight="1">
      <c r="A51" s="815"/>
      <c r="B51" s="815"/>
      <c r="C51" s="815"/>
      <c r="D51" s="806"/>
      <c r="E51" s="637"/>
      <c r="F51" s="631"/>
      <c r="G51" s="637"/>
      <c r="H51" s="631"/>
      <c r="I51" s="637"/>
      <c r="J51" s="638"/>
      <c r="K51" s="639"/>
      <c r="M51" s="920"/>
      <c r="U51" s="620"/>
      <c r="V51" s="620"/>
      <c r="W51" s="620"/>
    </row>
    <row r="52" spans="1:25">
      <c r="A52" s="815" t="s">
        <v>2962</v>
      </c>
      <c r="B52" s="815"/>
      <c r="C52" s="815"/>
      <c r="D52" s="806"/>
      <c r="E52" s="638"/>
      <c r="F52" s="631"/>
      <c r="G52" s="638"/>
      <c r="H52" s="631"/>
      <c r="I52" s="638"/>
      <c r="J52" s="638"/>
      <c r="K52" s="631"/>
    </row>
    <row r="53" spans="1:25">
      <c r="A53" s="814" t="s">
        <v>2963</v>
      </c>
      <c r="B53" s="814"/>
      <c r="C53" s="814"/>
      <c r="D53" s="808"/>
      <c r="E53" s="660">
        <f>'MOVE - QTR'!E14</f>
        <v>43287601</v>
      </c>
      <c r="F53" s="631"/>
      <c r="G53" s="660">
        <f>'MOVE - QTR'!G14</f>
        <v>37501425</v>
      </c>
      <c r="H53" s="631"/>
      <c r="I53" s="660">
        <f>'MOVE - QTR'!I14</f>
        <v>18808196</v>
      </c>
      <c r="J53" s="638"/>
      <c r="K53" s="641">
        <f>E53+G53+I53-1</f>
        <v>99597221</v>
      </c>
      <c r="M53" s="933">
        <v>17868531</v>
      </c>
      <c r="N53" s="605">
        <v>613743</v>
      </c>
      <c r="O53" s="660">
        <v>23529729</v>
      </c>
      <c r="P53" s="660">
        <v>9288683</v>
      </c>
      <c r="Q53" s="660">
        <v>1319970</v>
      </c>
      <c r="R53" s="701">
        <f>O53+P53+Q53</f>
        <v>34138382</v>
      </c>
      <c r="T53" s="2641"/>
      <c r="U53" s="2641"/>
      <c r="V53" s="2641"/>
      <c r="W53" s="2641"/>
      <c r="X53" s="2641"/>
      <c r="Y53" s="2641"/>
    </row>
    <row r="54" spans="1:25">
      <c r="A54" s="802" t="s">
        <v>2964</v>
      </c>
      <c r="B54" s="802"/>
      <c r="C54" s="802"/>
      <c r="D54" s="808"/>
      <c r="E54" s="661">
        <f>'MOVE - QTR'!E15</f>
        <v>-12293017</v>
      </c>
      <c r="F54" s="631"/>
      <c r="G54" s="661">
        <f>'MOVE - QTR'!G15</f>
        <v>-24834495</v>
      </c>
      <c r="H54" s="631"/>
      <c r="I54" s="661">
        <f>'MOVE - QTR'!I15</f>
        <v>-15085473</v>
      </c>
      <c r="J54" s="638"/>
      <c r="K54" s="644">
        <f>E54+G54+I54</f>
        <v>-52212985</v>
      </c>
      <c r="M54" s="925">
        <v>-16599446</v>
      </c>
      <c r="O54" s="662">
        <v>-12523059</v>
      </c>
      <c r="P54" s="662">
        <v>-6094989</v>
      </c>
      <c r="Q54" s="662">
        <v>-871206</v>
      </c>
      <c r="R54" s="642">
        <f>O54+P54+Q54</f>
        <v>-19489254</v>
      </c>
      <c r="T54" s="719"/>
      <c r="U54" s="719"/>
      <c r="V54" s="719"/>
      <c r="W54" s="719"/>
      <c r="X54" s="719"/>
      <c r="Y54" s="719"/>
    </row>
    <row r="55" spans="1:25" ht="8.25" customHeight="1">
      <c r="A55" s="802"/>
      <c r="B55" s="802"/>
      <c r="C55" s="802"/>
      <c r="D55" s="808"/>
      <c r="E55" s="637"/>
      <c r="F55" s="631"/>
      <c r="G55" s="637"/>
      <c r="H55" s="631"/>
      <c r="I55" s="637"/>
      <c r="J55" s="638"/>
      <c r="K55" s="639"/>
      <c r="M55" s="920"/>
      <c r="O55" s="860"/>
      <c r="P55" s="860"/>
      <c r="Q55" s="860"/>
      <c r="R55" s="702"/>
      <c r="T55" s="719"/>
      <c r="U55" s="719"/>
      <c r="V55" s="719"/>
      <c r="W55" s="719"/>
      <c r="X55" s="719"/>
      <c r="Y55" s="719"/>
    </row>
    <row r="56" spans="1:25">
      <c r="A56" s="815" t="s">
        <v>3457</v>
      </c>
      <c r="B56" s="815"/>
      <c r="C56" s="815"/>
      <c r="D56" s="777"/>
      <c r="E56" s="605"/>
      <c r="F56" s="605"/>
      <c r="G56" s="605"/>
      <c r="H56" s="605"/>
      <c r="I56" s="605"/>
      <c r="J56" s="605"/>
      <c r="K56" s="605"/>
      <c r="L56" s="605"/>
      <c r="M56" s="929"/>
      <c r="O56" s="605"/>
      <c r="P56" s="605"/>
      <c r="Q56" s="605"/>
      <c r="R56" s="605"/>
      <c r="S56" s="619"/>
      <c r="T56" s="719"/>
      <c r="U56" s="719"/>
      <c r="V56" s="719"/>
      <c r="W56" s="719"/>
      <c r="X56" s="719"/>
      <c r="Y56" s="719"/>
    </row>
    <row r="57" spans="1:25">
      <c r="A57" s="777" t="s">
        <v>3456</v>
      </c>
      <c r="B57" s="777"/>
      <c r="C57" s="815"/>
      <c r="D57" s="777"/>
      <c r="E57" s="637">
        <f>SUM(E53:E54)</f>
        <v>30994584</v>
      </c>
      <c r="F57" s="639"/>
      <c r="G57" s="637">
        <f>SUM(G53:G54)</f>
        <v>12666930</v>
      </c>
      <c r="H57" s="639"/>
      <c r="I57" s="637">
        <f>SUM(I53:I54)</f>
        <v>3722723</v>
      </c>
      <c r="J57" s="637"/>
      <c r="K57" s="637">
        <f>SUM(K53:K54)</f>
        <v>47384236</v>
      </c>
      <c r="L57" s="619"/>
      <c r="M57" s="951">
        <f>SUM(M53:M54)</f>
        <v>1269085</v>
      </c>
      <c r="N57" s="668">
        <v>613743</v>
      </c>
      <c r="O57" s="631">
        <f>SUM(O53:O54)</f>
        <v>11006670</v>
      </c>
      <c r="P57" s="631">
        <f>SUM(P53:P54)</f>
        <v>3193694</v>
      </c>
      <c r="Q57" s="631">
        <f>SUM(Q53:Q54)</f>
        <v>448764</v>
      </c>
      <c r="R57" s="631">
        <f>SUM(R53:R54)</f>
        <v>14649128</v>
      </c>
      <c r="S57" s="619"/>
      <c r="T57" s="618"/>
      <c r="U57" s="618"/>
      <c r="V57" s="618"/>
      <c r="W57" s="618"/>
      <c r="X57" s="618"/>
      <c r="Y57" s="618"/>
    </row>
    <row r="58" spans="1:25" ht="10.5" customHeight="1">
      <c r="A58" s="808"/>
      <c r="B58" s="808"/>
      <c r="C58" s="808"/>
      <c r="D58" s="808"/>
      <c r="E58" s="605"/>
      <c r="F58" s="605"/>
      <c r="G58" s="605"/>
      <c r="H58" s="605"/>
      <c r="I58" s="605"/>
      <c r="J58" s="605"/>
      <c r="K58" s="605"/>
      <c r="L58" s="605"/>
      <c r="M58" s="929"/>
      <c r="S58" s="619"/>
      <c r="T58" s="719"/>
      <c r="U58" s="719"/>
      <c r="V58" s="719"/>
      <c r="W58" s="719"/>
      <c r="X58" s="719"/>
      <c r="Y58" s="719">
        <v>-3235818</v>
      </c>
    </row>
    <row r="59" spans="1:25">
      <c r="A59" s="806" t="s">
        <v>3317</v>
      </c>
      <c r="B59" s="806"/>
      <c r="C59" s="802"/>
      <c r="D59" s="802"/>
      <c r="E59" s="638"/>
      <c r="F59" s="631"/>
      <c r="G59" s="638"/>
      <c r="H59" s="631"/>
      <c r="I59" s="638"/>
      <c r="J59" s="638"/>
      <c r="K59" s="631"/>
      <c r="S59" s="619"/>
      <c r="T59" s="639"/>
      <c r="U59" s="639"/>
      <c r="V59" s="639"/>
      <c r="W59" s="639"/>
      <c r="X59" s="639"/>
      <c r="Y59" s="639"/>
    </row>
    <row r="60" spans="1:25">
      <c r="A60" s="777" t="s">
        <v>3309</v>
      </c>
      <c r="B60" s="777"/>
      <c r="C60" s="802"/>
      <c r="D60" s="792"/>
      <c r="E60" s="649" t="e">
        <f>E49+E57</f>
        <v>#REF!</v>
      </c>
      <c r="F60" s="639"/>
      <c r="G60" s="649" t="e">
        <f>G49+G57</f>
        <v>#REF!</v>
      </c>
      <c r="H60" s="637"/>
      <c r="I60" s="649" t="e">
        <f>I49+I57</f>
        <v>#REF!</v>
      </c>
      <c r="J60" s="637"/>
      <c r="K60" s="649" t="e">
        <f>K49+K57</f>
        <v>#REF!</v>
      </c>
      <c r="L60" s="619"/>
      <c r="M60" s="952">
        <f t="shared" ref="M60:R60" si="2">M49+M57</f>
        <v>29209818</v>
      </c>
      <c r="N60" s="666" t="e">
        <v>#REF!</v>
      </c>
      <c r="O60" s="649">
        <f t="shared" si="2"/>
        <v>-72851245</v>
      </c>
      <c r="P60" s="649">
        <f t="shared" si="2"/>
        <v>75281721</v>
      </c>
      <c r="Q60" s="649">
        <f t="shared" si="2"/>
        <v>15105109</v>
      </c>
      <c r="R60" s="649">
        <f t="shared" si="2"/>
        <v>17535585</v>
      </c>
      <c r="S60" s="619"/>
      <c r="T60" s="618"/>
      <c r="U60" s="618"/>
      <c r="V60" s="618"/>
    </row>
    <row r="61" spans="1:25" ht="9" customHeight="1">
      <c r="A61" s="814"/>
      <c r="B61" s="814"/>
      <c r="C61" s="814"/>
      <c r="D61" s="807"/>
      <c r="E61" s="638"/>
      <c r="F61" s="631"/>
      <c r="G61" s="638"/>
      <c r="H61" s="638"/>
      <c r="I61" s="638"/>
      <c r="J61" s="638"/>
      <c r="K61" s="638"/>
      <c r="M61" s="950"/>
      <c r="N61" s="666"/>
      <c r="S61" s="2643"/>
      <c r="T61" s="2643"/>
      <c r="U61" s="2643"/>
      <c r="V61" s="2643"/>
    </row>
    <row r="62" spans="1:25">
      <c r="A62" s="779" t="s">
        <v>3310</v>
      </c>
      <c r="B62" s="779"/>
      <c r="C62" s="802"/>
      <c r="D62" s="792"/>
      <c r="E62" s="638">
        <v>29609519</v>
      </c>
      <c r="F62" s="631"/>
      <c r="G62" s="638">
        <v>15229915</v>
      </c>
      <c r="H62" s="631"/>
      <c r="I62" s="638">
        <v>43710420</v>
      </c>
      <c r="J62" s="638"/>
      <c r="K62" s="638">
        <f>+E62+G62+I62</f>
        <v>88549854</v>
      </c>
      <c r="M62" s="950">
        <v>88549854</v>
      </c>
      <c r="O62" s="722">
        <v>14747057</v>
      </c>
      <c r="P62" s="722">
        <v>21000537</v>
      </c>
      <c r="Q62" s="623">
        <v>44650513</v>
      </c>
      <c r="R62" s="631">
        <f>O62+P62+Q62</f>
        <v>80398107</v>
      </c>
      <c r="S62" s="817"/>
      <c r="T62" s="817"/>
      <c r="U62" s="817"/>
      <c r="V62" s="618"/>
    </row>
    <row r="63" spans="1:25" ht="8.25" customHeight="1">
      <c r="A63" s="814"/>
      <c r="B63" s="814"/>
      <c r="C63" s="814"/>
      <c r="D63" s="808"/>
      <c r="E63" s="638"/>
      <c r="F63" s="631"/>
      <c r="G63" s="638"/>
      <c r="H63" s="631"/>
      <c r="I63" s="638"/>
      <c r="J63" s="638"/>
      <c r="K63" s="638"/>
      <c r="M63" s="950"/>
      <c r="S63" s="625"/>
      <c r="T63" s="625"/>
      <c r="U63" s="625"/>
      <c r="V63" s="618"/>
    </row>
    <row r="64" spans="1:25" s="585" customFormat="1" ht="21" customHeight="1" thickBot="1">
      <c r="A64" s="776" t="s">
        <v>3311</v>
      </c>
      <c r="B64" s="776"/>
      <c r="C64" s="802"/>
      <c r="D64" s="774"/>
      <c r="E64" s="653" t="e">
        <f>+E60+E62</f>
        <v>#REF!</v>
      </c>
      <c r="F64" s="630"/>
      <c r="G64" s="653" t="e">
        <f>+G60+G62</f>
        <v>#REF!</v>
      </c>
      <c r="H64" s="630"/>
      <c r="I64" s="653" t="e">
        <f>+I60+I62</f>
        <v>#REF!</v>
      </c>
      <c r="J64" s="630"/>
      <c r="K64" s="653" t="e">
        <f>+K60+K62</f>
        <v>#REF!</v>
      </c>
      <c r="L64" s="604"/>
      <c r="M64" s="927">
        <f>M60+M62</f>
        <v>117759672</v>
      </c>
      <c r="O64" s="653">
        <f>+O60+O62</f>
        <v>-58104188</v>
      </c>
      <c r="P64" s="653">
        <f>+P60+P62</f>
        <v>96282258</v>
      </c>
      <c r="Q64" s="653">
        <f>+Q60+Q62</f>
        <v>59755622</v>
      </c>
      <c r="R64" s="653">
        <f>+R60+R62</f>
        <v>97933692</v>
      </c>
      <c r="S64" s="667"/>
      <c r="T64" s="667"/>
      <c r="U64" s="667"/>
      <c r="V64" s="667"/>
    </row>
    <row r="65" spans="1:38" ht="12" customHeight="1" thickTop="1">
      <c r="A65" s="815"/>
      <c r="B65" s="815"/>
      <c r="C65" s="815"/>
      <c r="D65" s="806"/>
    </row>
    <row r="66" spans="1:38">
      <c r="A66" s="814" t="str">
        <f>BS!$A$46</f>
        <v>The annexed notes from 1 to 15 form an integral part of these interim financial statements.</v>
      </c>
      <c r="B66" s="814"/>
      <c r="C66" s="808"/>
      <c r="D66" s="808"/>
    </row>
    <row r="67" spans="1:38">
      <c r="A67" s="808"/>
      <c r="B67" s="808"/>
      <c r="C67" s="808"/>
      <c r="D67" s="808"/>
    </row>
    <row r="68" spans="1:38">
      <c r="A68" s="2642" t="str">
        <f>CF!A58</f>
        <v>MCB-Arif Habib Savings and Investments Limited</v>
      </c>
      <c r="B68" s="2642"/>
      <c r="C68" s="2642"/>
      <c r="D68" s="2642"/>
      <c r="E68" s="2642"/>
      <c r="F68" s="2642"/>
      <c r="G68" s="2642"/>
      <c r="H68" s="2642"/>
      <c r="I68" s="2642"/>
      <c r="J68" s="2642"/>
      <c r="K68" s="2642"/>
      <c r="L68" s="2642"/>
      <c r="M68" s="2642"/>
      <c r="N68" s="2642"/>
    </row>
    <row r="69" spans="1:38">
      <c r="A69" s="2642" t="str">
        <f>CF!A59</f>
        <v>(Pension Fund Manager)</v>
      </c>
      <c r="B69" s="2642"/>
      <c r="C69" s="2642"/>
      <c r="D69" s="2642"/>
      <c r="E69" s="2642"/>
      <c r="F69" s="2642"/>
      <c r="G69" s="2642"/>
      <c r="H69" s="2642"/>
      <c r="I69" s="2642"/>
      <c r="J69" s="2642"/>
      <c r="K69" s="2642"/>
      <c r="L69" s="2642"/>
      <c r="M69" s="2642"/>
      <c r="N69" s="2642"/>
    </row>
    <row r="70" spans="1:38">
      <c r="A70" s="808"/>
      <c r="B70" s="808"/>
      <c r="C70" s="808"/>
      <c r="D70" s="808"/>
      <c r="E70" s="789"/>
      <c r="F70" s="789"/>
      <c r="G70" s="789"/>
      <c r="H70" s="789"/>
      <c r="I70" s="789"/>
      <c r="J70" s="789"/>
      <c r="K70" s="789"/>
      <c r="L70" s="789"/>
      <c r="M70" s="953"/>
      <c r="N70" s="808"/>
    </row>
    <row r="71" spans="1:38" ht="10.5" customHeight="1">
      <c r="A71" s="808"/>
      <c r="B71" s="808"/>
      <c r="C71" s="808"/>
      <c r="D71" s="808"/>
      <c r="E71" s="789"/>
      <c r="F71" s="789"/>
      <c r="G71" s="789"/>
      <c r="H71" s="789"/>
      <c r="I71" s="789"/>
      <c r="J71" s="789"/>
      <c r="K71" s="789"/>
      <c r="L71" s="789"/>
      <c r="M71" s="953"/>
      <c r="N71" s="808"/>
    </row>
    <row r="72" spans="1:38">
      <c r="A72" s="808"/>
      <c r="B72" s="2655"/>
      <c r="C72" s="2655"/>
      <c r="D72" s="798"/>
      <c r="E72" s="797"/>
      <c r="F72" s="797"/>
      <c r="G72" s="797"/>
      <c r="H72" s="797"/>
      <c r="I72" s="797"/>
      <c r="J72" s="797"/>
      <c r="K72" s="808"/>
      <c r="L72" s="796"/>
      <c r="M72" s="923"/>
      <c r="N72" s="789"/>
      <c r="R72" s="620"/>
      <c r="T72" s="620"/>
      <c r="U72" s="620"/>
      <c r="X72" s="620"/>
      <c r="AB72" s="620"/>
      <c r="AC72" s="620"/>
      <c r="AD72" s="620"/>
      <c r="AE72" s="620"/>
      <c r="AF72" s="620"/>
      <c r="AG72" s="620"/>
      <c r="AJ72" s="620"/>
      <c r="AK72" s="620"/>
      <c r="AL72" s="620"/>
    </row>
    <row r="73" spans="1:38">
      <c r="A73" s="795"/>
      <c r="B73" s="2657" t="s">
        <v>3587</v>
      </c>
      <c r="C73" s="2657"/>
      <c r="D73" s="2657"/>
      <c r="E73" s="794"/>
      <c r="F73" s="794"/>
      <c r="G73" s="794"/>
      <c r="H73" s="794"/>
      <c r="I73" s="2657" t="s">
        <v>3030</v>
      </c>
      <c r="J73" s="2657"/>
      <c r="K73" s="2657"/>
      <c r="L73" s="2657"/>
      <c r="M73" s="2657"/>
      <c r="N73" s="789"/>
      <c r="R73" s="620"/>
      <c r="T73" s="620"/>
      <c r="U73" s="620"/>
      <c r="X73" s="620"/>
      <c r="AB73" s="620"/>
      <c r="AC73" s="620"/>
      <c r="AD73" s="620"/>
      <c r="AE73" s="620"/>
      <c r="AF73" s="620"/>
      <c r="AG73" s="620"/>
      <c r="AJ73" s="620"/>
      <c r="AK73" s="620"/>
      <c r="AL73" s="620"/>
    </row>
    <row r="74" spans="1:38" s="585" customFormat="1">
      <c r="D74" s="720"/>
      <c r="M74" s="870"/>
    </row>
    <row r="75" spans="1:38">
      <c r="A75" s="658"/>
      <c r="B75" s="658"/>
      <c r="C75" s="725"/>
      <c r="K75" s="725"/>
    </row>
    <row r="76" spans="1:38">
      <c r="E76" s="631">
        <f>BS!E11</f>
        <v>17739</v>
      </c>
      <c r="G76" s="631">
        <f>BS!G11</f>
        <v>126628</v>
      </c>
      <c r="I76" s="631">
        <f>BS!I11</f>
        <v>322228</v>
      </c>
      <c r="J76" s="722"/>
      <c r="P76" s="619"/>
      <c r="Q76" s="619"/>
      <c r="R76" s="639"/>
      <c r="S76" s="2643"/>
      <c r="T76" s="2643"/>
      <c r="U76" s="2643"/>
      <c r="V76" s="2643"/>
      <c r="W76" s="618"/>
      <c r="X76" s="618"/>
      <c r="Y76" s="618"/>
      <c r="Z76" s="618"/>
      <c r="AA76" s="618"/>
      <c r="AB76" s="618"/>
      <c r="AC76" s="618"/>
    </row>
    <row r="77" spans="1:38">
      <c r="E77" s="631" t="e">
        <f>E64-E76</f>
        <v>#REF!</v>
      </c>
      <c r="G77" s="631" t="e">
        <f>G64-G76</f>
        <v>#REF!</v>
      </c>
      <c r="I77" s="631" t="e">
        <f>I64-I76</f>
        <v>#REF!</v>
      </c>
      <c r="P77" s="619"/>
      <c r="Q77" s="619"/>
      <c r="R77" s="639"/>
      <c r="S77" s="817"/>
      <c r="T77" s="817"/>
      <c r="U77" s="817"/>
      <c r="V77" s="618"/>
      <c r="W77" s="618"/>
      <c r="X77" s="618"/>
      <c r="Y77" s="618"/>
      <c r="Z77" s="618"/>
      <c r="AA77" s="618"/>
      <c r="AB77" s="618"/>
      <c r="AC77" s="618"/>
    </row>
    <row r="78" spans="1:38">
      <c r="E78" s="631"/>
      <c r="G78" s="631"/>
      <c r="I78" s="631"/>
      <c r="P78" s="619"/>
      <c r="Q78" s="619"/>
      <c r="R78" s="639"/>
      <c r="S78" s="691"/>
      <c r="T78" s="691"/>
      <c r="U78" s="691"/>
      <c r="V78" s="618"/>
      <c r="W78" s="618"/>
      <c r="X78" s="618"/>
      <c r="Y78" s="618"/>
      <c r="Z78" s="618"/>
      <c r="AA78" s="618"/>
      <c r="AB78" s="618"/>
      <c r="AC78" s="618"/>
    </row>
    <row r="79" spans="1:38">
      <c r="P79" s="619"/>
      <c r="Q79" s="619"/>
      <c r="R79" s="639"/>
      <c r="S79" s="678"/>
      <c r="T79" s="678"/>
      <c r="U79" s="678"/>
      <c r="V79" s="618"/>
      <c r="W79" s="618"/>
      <c r="X79" s="618"/>
      <c r="Y79" s="618"/>
      <c r="Z79" s="618"/>
      <c r="AA79" s="618"/>
      <c r="AB79" s="618"/>
      <c r="AC79" s="618"/>
    </row>
    <row r="80" spans="1:38">
      <c r="P80" s="619"/>
      <c r="Q80" s="619"/>
      <c r="R80" s="639"/>
      <c r="S80" s="678"/>
      <c r="T80" s="678"/>
      <c r="U80" s="678"/>
      <c r="V80" s="618"/>
      <c r="W80" s="618"/>
      <c r="X80" s="618"/>
      <c r="Y80" s="618"/>
      <c r="Z80" s="618"/>
      <c r="AA80" s="618"/>
      <c r="AB80" s="618"/>
      <c r="AC80" s="618"/>
    </row>
    <row r="81" spans="16:29">
      <c r="P81" s="619"/>
      <c r="Q81" s="619"/>
      <c r="R81" s="639"/>
      <c r="S81" s="678"/>
      <c r="T81" s="678"/>
      <c r="U81" s="678"/>
      <c r="V81" s="618"/>
      <c r="W81" s="618"/>
      <c r="X81" s="618"/>
      <c r="Y81" s="618"/>
      <c r="Z81" s="618"/>
      <c r="AA81" s="618"/>
      <c r="AB81" s="618"/>
      <c r="AC81" s="618"/>
    </row>
    <row r="82" spans="16:29">
      <c r="P82" s="619"/>
      <c r="Q82" s="619"/>
      <c r="R82" s="639"/>
      <c r="S82" s="678"/>
      <c r="T82" s="678"/>
      <c r="U82" s="678"/>
      <c r="V82" s="618"/>
      <c r="W82" s="618"/>
      <c r="X82" s="618"/>
      <c r="Y82" s="618"/>
      <c r="Z82" s="618"/>
      <c r="AA82" s="618"/>
      <c r="AB82" s="618"/>
      <c r="AC82" s="618"/>
    </row>
    <row r="83" spans="16:29">
      <c r="P83" s="619"/>
      <c r="Q83" s="619"/>
      <c r="R83" s="639"/>
      <c r="S83" s="619"/>
      <c r="T83" s="619"/>
      <c r="U83" s="619"/>
      <c r="V83" s="618"/>
      <c r="W83" s="618"/>
      <c r="X83" s="618"/>
      <c r="Y83" s="618"/>
      <c r="Z83" s="618"/>
      <c r="AA83" s="618"/>
      <c r="AB83" s="618"/>
      <c r="AC83" s="618"/>
    </row>
    <row r="84" spans="16:29">
      <c r="P84" s="619"/>
      <c r="Q84" s="619"/>
      <c r="R84" s="639"/>
      <c r="S84" s="619"/>
      <c r="T84" s="618"/>
      <c r="U84" s="618"/>
      <c r="V84" s="618"/>
      <c r="W84" s="618"/>
      <c r="X84" s="618"/>
      <c r="Y84" s="618"/>
      <c r="Z84" s="618"/>
      <c r="AA84" s="618"/>
      <c r="AB84" s="618"/>
      <c r="AC84" s="618"/>
    </row>
    <row r="85" spans="16:29">
      <c r="P85" s="619"/>
      <c r="Q85" s="619"/>
      <c r="R85" s="639"/>
      <c r="S85" s="619"/>
      <c r="T85" s="618"/>
      <c r="U85" s="618"/>
      <c r="V85" s="618"/>
      <c r="W85" s="618"/>
      <c r="X85" s="618"/>
      <c r="Y85" s="618"/>
      <c r="Z85" s="618"/>
      <c r="AA85" s="618"/>
      <c r="AB85" s="618"/>
      <c r="AC85" s="618"/>
    </row>
    <row r="86" spans="16:29">
      <c r="P86" s="619"/>
      <c r="Q86" s="619"/>
      <c r="R86" s="639"/>
      <c r="S86" s="619"/>
      <c r="T86" s="618"/>
      <c r="U86" s="618"/>
      <c r="V86" s="618"/>
      <c r="W86" s="618"/>
      <c r="X86" s="618"/>
      <c r="Y86" s="618"/>
      <c r="Z86" s="618"/>
      <c r="AA86" s="618"/>
      <c r="AB86" s="618"/>
      <c r="AC86" s="618"/>
    </row>
  </sheetData>
  <mergeCells count="22">
    <mergeCell ref="B72:C72"/>
    <mergeCell ref="S76:V76"/>
    <mergeCell ref="O9:Q9"/>
    <mergeCell ref="A69:N69"/>
    <mergeCell ref="B73:D73"/>
    <mergeCell ref="I73:M73"/>
    <mergeCell ref="X53:Y53"/>
    <mergeCell ref="A1:M1"/>
    <mergeCell ref="A2:M2"/>
    <mergeCell ref="A3:M3"/>
    <mergeCell ref="A68:N68"/>
    <mergeCell ref="S61:V61"/>
    <mergeCell ref="E9:M9"/>
    <mergeCell ref="E5:K5"/>
    <mergeCell ref="M5:M8"/>
    <mergeCell ref="E6:E8"/>
    <mergeCell ref="G6:G8"/>
    <mergeCell ref="I6:I8"/>
    <mergeCell ref="K6:K8"/>
    <mergeCell ref="R9:R10"/>
    <mergeCell ref="T53:U53"/>
    <mergeCell ref="V53:W53"/>
  </mergeCells>
  <pageMargins left="0.75" right="0.25" top="0.47" bottom="0" header="0.25" footer="0"/>
  <pageSetup scale="73" firstPageNumber="7" fitToHeight="0" orientation="portrait" useFirstPageNumber="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AR83"/>
  <sheetViews>
    <sheetView view="pageBreakPreview" topLeftCell="A21" zoomScale="85" zoomScaleNormal="85" zoomScaleSheetLayoutView="85" workbookViewId="0">
      <selection activeCell="J50" sqref="J50"/>
    </sheetView>
  </sheetViews>
  <sheetFormatPr defaultColWidth="9.28515625" defaultRowHeight="14.25"/>
  <cols>
    <col min="1" max="1" width="2.7109375" style="1304" customWidth="1"/>
    <col min="2" max="2" width="7.28515625" style="1304" customWidth="1"/>
    <col min="3" max="3" width="17.7109375" style="1304" customWidth="1"/>
    <col min="4" max="4" width="23.28515625" style="1304" customWidth="1"/>
    <col min="5" max="5" width="6.7109375" style="1304" customWidth="1"/>
    <col min="6" max="6" width="14.42578125" style="1304" customWidth="1"/>
    <col min="7" max="7" width="0.7109375" style="1304" customWidth="1"/>
    <col min="8" max="8" width="14.7109375" style="1304" bestFit="1" customWidth="1"/>
    <col min="9" max="9" width="0.7109375" style="1304" customWidth="1"/>
    <col min="10" max="10" width="14.5703125" style="1304" customWidth="1"/>
    <col min="11" max="11" width="0.7109375" style="1304" customWidth="1"/>
    <col min="12" max="12" width="14.42578125" style="1304" customWidth="1"/>
    <col min="13" max="13" width="10.28515625" style="1304" hidden="1" customWidth="1"/>
    <col min="14" max="14" width="0.7109375" style="1304" customWidth="1"/>
    <col min="15" max="15" width="15" style="1304" customWidth="1"/>
    <col min="16" max="16" width="0.7109375" style="1304" customWidth="1"/>
    <col min="17" max="17" width="14.140625" style="1304" customWidth="1"/>
    <col min="18" max="18" width="0.7109375" style="1304" customWidth="1"/>
    <col min="19" max="19" width="15.7109375" style="1304" customWidth="1"/>
    <col min="20" max="20" width="0.7109375" style="1304" customWidth="1"/>
    <col min="21" max="21" width="15.28515625" style="1372" customWidth="1"/>
    <col min="22" max="22" width="13.5703125" style="1868" bestFit="1" customWidth="1"/>
    <col min="23" max="23" width="17.7109375" style="1868" customWidth="1"/>
    <col min="24" max="25" width="16.7109375" style="1868" customWidth="1"/>
    <col min="26" max="26" width="16.7109375" style="1868" bestFit="1" customWidth="1"/>
    <col min="27" max="27" width="10.7109375" style="1304" customWidth="1"/>
    <col min="28" max="28" width="8.5703125" style="1304" customWidth="1"/>
    <col min="29" max="29" width="8.28515625" style="1304" customWidth="1"/>
    <col min="30" max="30" width="9" style="1291" customWidth="1"/>
    <col min="31" max="31" width="13.42578125" style="1291" customWidth="1"/>
    <col min="32" max="32" width="9" style="1291" customWidth="1"/>
    <col min="33" max="33" width="12.5703125" style="1291" customWidth="1"/>
    <col min="34" max="34" width="16.7109375" style="1291" customWidth="1"/>
    <col min="35" max="35" width="18" style="1291" customWidth="1"/>
    <col min="36" max="40" width="9.28515625" style="1304" customWidth="1"/>
    <col min="41" max="16384" width="9.28515625" style="1304"/>
  </cols>
  <sheetData>
    <row r="1" spans="1:30" ht="18.75">
      <c r="A1" s="2624" t="s">
        <v>3787</v>
      </c>
      <c r="B1" s="2624"/>
      <c r="C1" s="2624"/>
      <c r="D1" s="2624"/>
      <c r="E1" s="2624"/>
      <c r="F1" s="2624"/>
      <c r="G1" s="2624"/>
      <c r="H1" s="2624"/>
      <c r="I1" s="2624"/>
      <c r="J1" s="2624"/>
      <c r="K1" s="2624"/>
      <c r="L1" s="2624"/>
      <c r="M1" s="2624"/>
      <c r="N1" s="2624"/>
      <c r="O1" s="2624"/>
      <c r="P1" s="2624"/>
      <c r="Q1" s="2624"/>
      <c r="R1" s="2624"/>
      <c r="S1" s="2624"/>
      <c r="T1" s="2624"/>
      <c r="U1" s="2624"/>
    </row>
    <row r="2" spans="1:30" ht="18.75">
      <c r="A2" s="2624" t="s">
        <v>2958</v>
      </c>
      <c r="B2" s="2624"/>
      <c r="C2" s="2624"/>
      <c r="D2" s="2624"/>
      <c r="E2" s="2624"/>
      <c r="F2" s="2624"/>
      <c r="G2" s="2624"/>
      <c r="H2" s="2624"/>
      <c r="I2" s="2624"/>
      <c r="J2" s="2624"/>
      <c r="K2" s="2624"/>
      <c r="L2" s="2624"/>
      <c r="M2" s="2624"/>
      <c r="N2" s="2624"/>
      <c r="O2" s="2624"/>
      <c r="P2" s="2624"/>
      <c r="Q2" s="2624"/>
      <c r="R2" s="2624"/>
      <c r="S2" s="2624"/>
      <c r="T2" s="2624"/>
      <c r="U2" s="2624"/>
    </row>
    <row r="3" spans="1:30" ht="18.75">
      <c r="A3" s="2624" t="str">
        <f>+IS!A3</f>
        <v>FOR THE NINE MONTHS ENDED MARCH 31, 2022</v>
      </c>
      <c r="B3" s="2624"/>
      <c r="C3" s="2624"/>
      <c r="D3" s="2624"/>
      <c r="E3" s="2624"/>
      <c r="F3" s="2624"/>
      <c r="G3" s="2624"/>
      <c r="H3" s="2624"/>
      <c r="I3" s="2624"/>
      <c r="J3" s="2624"/>
      <c r="K3" s="2624"/>
      <c r="L3" s="2624"/>
      <c r="M3" s="2624"/>
      <c r="N3" s="2624"/>
      <c r="O3" s="2624"/>
      <c r="P3" s="2624"/>
      <c r="Q3" s="2624"/>
      <c r="R3" s="2624"/>
      <c r="S3" s="2624"/>
      <c r="T3" s="2624"/>
      <c r="U3" s="2624"/>
      <c r="Z3" s="1869"/>
    </row>
    <row r="4" spans="1:30" ht="15">
      <c r="A4" s="130"/>
      <c r="B4" s="130"/>
      <c r="C4" s="130"/>
      <c r="D4" s="130"/>
      <c r="E4" s="130"/>
      <c r="F4" s="130"/>
      <c r="G4" s="130"/>
      <c r="H4" s="130"/>
      <c r="I4" s="130"/>
      <c r="J4" s="130"/>
      <c r="K4" s="130"/>
      <c r="L4" s="130"/>
      <c r="M4" s="130"/>
      <c r="N4" s="1870"/>
      <c r="O4" s="1870"/>
      <c r="P4" s="1870"/>
      <c r="Q4" s="1870"/>
      <c r="R4" s="1870"/>
      <c r="S4" s="1870"/>
      <c r="T4" s="1870"/>
      <c r="U4"/>
      <c r="Z4" s="1869"/>
      <c r="AA4" s="1282"/>
    </row>
    <row r="5" spans="1:30" ht="15">
      <c r="A5" s="1571"/>
      <c r="B5" s="1571"/>
      <c r="C5" s="1571"/>
      <c r="D5" s="1571"/>
      <c r="E5" s="1571"/>
      <c r="F5" s="2659" t="s">
        <v>4453</v>
      </c>
      <c r="G5" s="2660"/>
      <c r="H5" s="2660"/>
      <c r="I5" s="2660"/>
      <c r="J5" s="2660"/>
      <c r="K5" s="2660"/>
      <c r="L5" s="2660"/>
      <c r="M5" s="1871"/>
      <c r="N5" s="1298"/>
      <c r="O5" s="2659" t="s">
        <v>4506</v>
      </c>
      <c r="P5" s="2660"/>
      <c r="Q5" s="2660"/>
      <c r="R5" s="2660"/>
      <c r="S5" s="2660"/>
      <c r="T5" s="2660"/>
      <c r="U5" s="2660"/>
    </row>
    <row r="6" spans="1:30" ht="15">
      <c r="A6" s="1571"/>
      <c r="B6" s="1571"/>
      <c r="C6" s="1571"/>
      <c r="D6" s="1571"/>
      <c r="E6" s="1571"/>
      <c r="F6" s="2092"/>
      <c r="G6" s="2057"/>
      <c r="H6" s="2093"/>
      <c r="I6" s="2057"/>
      <c r="J6" s="2094" t="s">
        <v>4124</v>
      </c>
      <c r="K6" s="2057"/>
      <c r="L6" s="2095"/>
      <c r="M6" s="1796"/>
      <c r="N6" s="1298"/>
      <c r="O6" s="2092"/>
      <c r="P6" s="2057"/>
      <c r="Q6" s="2093"/>
      <c r="R6" s="2057"/>
      <c r="S6" s="2094" t="s">
        <v>4124</v>
      </c>
      <c r="T6" s="2057"/>
      <c r="U6" s="2095"/>
      <c r="V6" s="1872"/>
      <c r="W6" s="1872"/>
      <c r="X6" s="1872"/>
    </row>
    <row r="7" spans="1:30" ht="15">
      <c r="A7" s="1571"/>
      <c r="B7" s="1571"/>
      <c r="C7" s="1571"/>
      <c r="D7" s="1571"/>
      <c r="E7" s="1571"/>
      <c r="F7" s="2056" t="s">
        <v>4122</v>
      </c>
      <c r="G7" s="2057"/>
      <c r="H7" s="2056" t="s">
        <v>3749</v>
      </c>
      <c r="I7" s="2057"/>
      <c r="J7" s="2058" t="s">
        <v>4125</v>
      </c>
      <c r="K7" s="2057"/>
      <c r="L7" s="2096"/>
      <c r="M7" s="1796"/>
      <c r="N7" s="1298"/>
      <c r="O7" s="2056" t="s">
        <v>4122</v>
      </c>
      <c r="P7" s="2057"/>
      <c r="Q7" s="2056" t="s">
        <v>3749</v>
      </c>
      <c r="R7" s="2057"/>
      <c r="S7" s="2058" t="s">
        <v>4125</v>
      </c>
      <c r="T7" s="2057"/>
      <c r="U7" s="2096"/>
      <c r="V7" s="2658"/>
      <c r="W7" s="2658"/>
      <c r="X7" s="2658"/>
    </row>
    <row r="8" spans="1:30" ht="15">
      <c r="A8" s="1571"/>
      <c r="B8" s="1571"/>
      <c r="C8" s="1571"/>
      <c r="D8" s="1571"/>
      <c r="E8" s="1571"/>
      <c r="F8" s="2097" t="s">
        <v>4123</v>
      </c>
      <c r="G8" s="2098"/>
      <c r="H8" s="2097" t="s">
        <v>4123</v>
      </c>
      <c r="I8" s="2098"/>
      <c r="J8" s="2097" t="s">
        <v>4123</v>
      </c>
      <c r="K8" s="2098"/>
      <c r="L8" s="2056" t="s">
        <v>2928</v>
      </c>
      <c r="M8" s="1796"/>
      <c r="N8" s="1298"/>
      <c r="O8" s="2097" t="s">
        <v>4123</v>
      </c>
      <c r="P8" s="2098"/>
      <c r="Q8" s="2097" t="s">
        <v>4123</v>
      </c>
      <c r="R8" s="2098"/>
      <c r="S8" s="2097" t="s">
        <v>4123</v>
      </c>
      <c r="T8" s="2098"/>
      <c r="U8" s="2056" t="s">
        <v>2928</v>
      </c>
      <c r="V8" s="1873"/>
      <c r="W8" s="1873"/>
      <c r="X8" s="1873"/>
    </row>
    <row r="9" spans="1:30" ht="15">
      <c r="A9" s="1571"/>
      <c r="B9" s="1571"/>
      <c r="C9" s="1571"/>
      <c r="D9" s="1571"/>
      <c r="E9" s="1575"/>
      <c r="F9" s="2622" t="s">
        <v>4435</v>
      </c>
      <c r="G9" s="2661"/>
      <c r="H9" s="2661"/>
      <c r="I9" s="2661"/>
      <c r="J9" s="2661"/>
      <c r="K9" s="2661"/>
      <c r="L9" s="2661"/>
      <c r="M9" s="2661"/>
      <c r="N9" s="2661"/>
      <c r="O9" s="2661"/>
      <c r="P9" s="2661"/>
      <c r="Q9" s="2661"/>
      <c r="R9" s="2661"/>
      <c r="S9" s="2661"/>
      <c r="T9" s="2661"/>
      <c r="U9" s="2662"/>
      <c r="V9" s="1872"/>
      <c r="W9" s="1872"/>
      <c r="X9" s="1872"/>
    </row>
    <row r="10" spans="1:30" ht="15">
      <c r="A10" s="1874" t="s">
        <v>3182</v>
      </c>
      <c r="B10" s="1874"/>
      <c r="C10" s="1571"/>
      <c r="D10" s="1571"/>
      <c r="E10" s="1571"/>
      <c r="F10" s="1448"/>
      <c r="H10" s="1448"/>
      <c r="J10" s="1448"/>
      <c r="K10" s="1364"/>
      <c r="L10" s="1309"/>
      <c r="U10" s="1304"/>
    </row>
    <row r="11" spans="1:30" ht="15">
      <c r="A11" s="1299" t="s">
        <v>4261</v>
      </c>
      <c r="B11" s="1299"/>
      <c r="C11" s="1299"/>
      <c r="D11" s="1299"/>
      <c r="E11" s="1299"/>
      <c r="F11" s="1741">
        <f>IS!E48</f>
        <v>-36120</v>
      </c>
      <c r="G11" s="1220"/>
      <c r="H11" s="1741">
        <f>IS!G48</f>
        <v>19465</v>
      </c>
      <c r="I11" s="1220"/>
      <c r="J11" s="1741">
        <f>IS!I48</f>
        <v>19615</v>
      </c>
      <c r="K11" s="1849"/>
      <c r="L11" s="1338">
        <f>J11+H11+F11</f>
        <v>2960</v>
      </c>
      <c r="M11" s="1282"/>
      <c r="N11" s="1282"/>
      <c r="O11" s="1282">
        <v>157993</v>
      </c>
      <c r="P11" s="1282"/>
      <c r="Q11" s="1282">
        <v>13778</v>
      </c>
      <c r="R11" s="1282"/>
      <c r="S11" s="1282">
        <v>9349</v>
      </c>
      <c r="T11" s="1282"/>
      <c r="U11" s="1312">
        <v>181120</v>
      </c>
      <c r="V11" s="2502">
        <v>1000</v>
      </c>
      <c r="AB11" s="1282"/>
      <c r="AC11" s="1282"/>
      <c r="AD11" s="1291">
        <v>2831799</v>
      </c>
    </row>
    <row r="12" spans="1:30" ht="15">
      <c r="A12" s="1299"/>
      <c r="B12" s="1299"/>
      <c r="C12" s="1299"/>
      <c r="D12" s="1299"/>
      <c r="E12" s="1299"/>
      <c r="F12" s="1741"/>
      <c r="G12" s="1220"/>
      <c r="H12" s="1741"/>
      <c r="I12" s="1220"/>
      <c r="J12" s="1741"/>
      <c r="K12" s="1849"/>
      <c r="L12" s="1338"/>
      <c r="M12" s="1282"/>
      <c r="N12" s="1282"/>
      <c r="O12" s="1282"/>
      <c r="P12" s="1282"/>
      <c r="Q12" s="1282"/>
      <c r="R12" s="1282"/>
      <c r="S12" s="1282"/>
      <c r="T12" s="1282"/>
      <c r="U12" s="1312"/>
      <c r="AB12" s="1282"/>
      <c r="AC12" s="1282"/>
    </row>
    <row r="13" spans="1:30" ht="15">
      <c r="A13" s="1354" t="s">
        <v>2959</v>
      </c>
      <c r="B13" s="1354"/>
      <c r="C13" s="1354"/>
      <c r="D13" s="1354"/>
      <c r="E13" s="1354"/>
      <c r="F13" s="1741"/>
      <c r="G13" s="1220"/>
      <c r="H13" s="1741"/>
      <c r="I13" s="1220"/>
      <c r="J13" s="1741"/>
      <c r="K13" s="1849"/>
      <c r="L13" s="1338"/>
      <c r="M13" s="1282"/>
      <c r="N13" s="1282"/>
      <c r="O13" s="1282"/>
      <c r="P13" s="1282"/>
      <c r="Q13" s="1282"/>
      <c r="R13" s="1282"/>
      <c r="S13" s="1282"/>
      <c r="T13" s="1282"/>
      <c r="U13" s="1312"/>
      <c r="AB13" s="1282"/>
      <c r="AC13" s="1282"/>
    </row>
    <row r="14" spans="1:30" ht="15">
      <c r="A14" s="2088" t="s">
        <v>4172</v>
      </c>
      <c r="B14" s="1877"/>
      <c r="C14" s="1299"/>
      <c r="D14" s="1299"/>
      <c r="E14" s="1299"/>
      <c r="F14" s="2091"/>
      <c r="H14" s="2091"/>
      <c r="J14" s="2091"/>
      <c r="K14" s="1849"/>
      <c r="L14" s="2091"/>
      <c r="M14" s="1282"/>
      <c r="N14" s="1282"/>
      <c r="O14" s="1957"/>
      <c r="P14" s="1282"/>
      <c r="Q14" s="1957"/>
      <c r="R14" s="1282"/>
      <c r="S14" s="1957"/>
      <c r="T14" s="1282"/>
      <c r="U14" s="2091"/>
      <c r="V14" s="1864" t="s">
        <v>3814</v>
      </c>
      <c r="AB14" s="1282"/>
      <c r="AC14" s="1282"/>
    </row>
    <row r="15" spans="1:30" ht="15">
      <c r="A15" s="2064" t="s">
        <v>4139</v>
      </c>
      <c r="B15" s="1299"/>
      <c r="C15" s="1299"/>
      <c r="D15" s="1299"/>
      <c r="E15" s="1299"/>
      <c r="F15" s="1667">
        <f>-IS!E12</f>
        <v>19397</v>
      </c>
      <c r="G15" s="1850"/>
      <c r="H15" s="1854">
        <f>-IS!G12</f>
        <v>289</v>
      </c>
      <c r="I15" s="1850"/>
      <c r="J15" s="1854">
        <f>-IS!I12</f>
        <v>0</v>
      </c>
      <c r="K15" s="1849"/>
      <c r="L15" s="1878">
        <f>J15+H15+F15</f>
        <v>19686</v>
      </c>
      <c r="M15" s="1282"/>
      <c r="N15" s="1282"/>
      <c r="O15" s="1820">
        <v>-70097</v>
      </c>
      <c r="P15" s="1282"/>
      <c r="Q15" s="1820">
        <v>-65</v>
      </c>
      <c r="R15" s="1282"/>
      <c r="S15" s="1820">
        <v>-31</v>
      </c>
      <c r="T15" s="1282"/>
      <c r="U15" s="1820">
        <v>-70193</v>
      </c>
      <c r="AB15" s="1282"/>
      <c r="AC15" s="1282"/>
    </row>
    <row r="16" spans="1:30" ht="15">
      <c r="A16" s="1720" t="s">
        <v>4140</v>
      </c>
      <c r="B16" s="1327"/>
      <c r="C16" s="1299"/>
      <c r="D16" s="1299"/>
      <c r="E16" s="1299"/>
      <c r="F16" s="1667"/>
      <c r="G16" s="1850"/>
      <c r="H16" s="1854"/>
      <c r="I16" s="1850"/>
      <c r="J16" s="1854"/>
      <c r="K16" s="1849"/>
      <c r="L16" s="1878"/>
      <c r="M16" s="1282"/>
      <c r="N16" s="1282"/>
      <c r="O16" s="1820"/>
      <c r="P16" s="1282"/>
      <c r="Q16" s="1820"/>
      <c r="R16" s="1282"/>
      <c r="S16" s="1820"/>
      <c r="T16" s="1282"/>
      <c r="U16" s="1820"/>
      <c r="AB16" s="1282"/>
      <c r="AC16" s="1282"/>
    </row>
    <row r="17" spans="1:29" ht="15">
      <c r="A17" s="2064" t="s">
        <v>4141</v>
      </c>
      <c r="B17" s="1587"/>
      <c r="C17" s="1299"/>
      <c r="D17" s="1299"/>
      <c r="E17" s="1299"/>
      <c r="F17" s="1667">
        <f>-IS!E17</f>
        <v>42566</v>
      </c>
      <c r="G17" s="1850"/>
      <c r="H17" s="1854">
        <f>-IS!G17</f>
        <v>541</v>
      </c>
      <c r="I17" s="1850"/>
      <c r="J17" s="1854">
        <f>-IS!I17</f>
        <v>175</v>
      </c>
      <c r="K17" s="1849"/>
      <c r="L17" s="1878">
        <f>J17+H17+F17</f>
        <v>43282</v>
      </c>
      <c r="M17" s="1282"/>
      <c r="N17" s="1282"/>
      <c r="O17" s="1820">
        <v>-93726</v>
      </c>
      <c r="P17" s="1282"/>
      <c r="Q17" s="1820">
        <v>-890</v>
      </c>
      <c r="R17" s="1282"/>
      <c r="S17" s="1820">
        <v>8</v>
      </c>
      <c r="T17" s="1282"/>
      <c r="U17" s="1820">
        <v>-94608</v>
      </c>
      <c r="V17" s="1864" t="s">
        <v>3814</v>
      </c>
      <c r="X17" s="1879" t="s">
        <v>3771</v>
      </c>
      <c r="AB17" s="1282"/>
      <c r="AC17" s="1282"/>
    </row>
    <row r="18" spans="1:29" ht="15">
      <c r="A18" s="2089" t="s">
        <v>4274</v>
      </c>
      <c r="B18" s="1877"/>
      <c r="C18" s="1299"/>
      <c r="D18" s="1299"/>
      <c r="E18" s="1299"/>
      <c r="F18" s="1889"/>
      <c r="H18" s="1889"/>
      <c r="J18" s="1889"/>
      <c r="K18" s="1849"/>
      <c r="L18" s="1889"/>
      <c r="M18" s="1282"/>
      <c r="N18" s="1282"/>
      <c r="O18" s="1820"/>
      <c r="P18" s="1282"/>
      <c r="Q18" s="1820"/>
      <c r="R18" s="1282"/>
      <c r="S18" s="1820"/>
      <c r="T18" s="1282"/>
      <c r="U18" s="1889"/>
      <c r="V18" s="1864" t="s">
        <v>3814</v>
      </c>
      <c r="X18" s="1880">
        <v>10000000</v>
      </c>
      <c r="Y18" s="1880">
        <v>14000000</v>
      </c>
      <c r="AB18" s="1282"/>
      <c r="AC18" s="1282"/>
    </row>
    <row r="19" spans="1:29" ht="15">
      <c r="A19" s="2090" t="s">
        <v>4173</v>
      </c>
      <c r="B19" s="1327"/>
      <c r="C19" s="1299"/>
      <c r="D19" s="1299"/>
      <c r="E19" s="1299"/>
      <c r="F19" s="1670">
        <f>-IS!E42</f>
        <v>-4022</v>
      </c>
      <c r="H19" s="1855">
        <f>-IS!G42</f>
        <v>-783</v>
      </c>
      <c r="J19" s="1855">
        <f>-IS!I42</f>
        <v>-2899</v>
      </c>
      <c r="L19" s="1882">
        <f>J19+H19+F19</f>
        <v>-7704</v>
      </c>
      <c r="O19" s="1822">
        <v>9844</v>
      </c>
      <c r="P19" s="1282"/>
      <c r="Q19" s="1822">
        <v>-615</v>
      </c>
      <c r="R19" s="1282"/>
      <c r="S19" s="1822">
        <v>-816</v>
      </c>
      <c r="U19" s="2099">
        <v>8413</v>
      </c>
      <c r="AB19" s="1282"/>
      <c r="AC19" s="1282"/>
    </row>
    <row r="20" spans="1:29" ht="15">
      <c r="A20" s="1299"/>
      <c r="B20" s="1299"/>
      <c r="C20" s="1299"/>
      <c r="D20" s="1299"/>
      <c r="E20" s="1299"/>
      <c r="F20" s="1849">
        <f>+SUM(F15:F19)</f>
        <v>57941</v>
      </c>
      <c r="G20" s="1220"/>
      <c r="H20" s="1849">
        <f>+SUM(H15:H19)</f>
        <v>47</v>
      </c>
      <c r="I20" s="1220"/>
      <c r="J20" s="1849">
        <f>+SUM(J15:J19)</f>
        <v>-2724</v>
      </c>
      <c r="K20" s="1849"/>
      <c r="L20" s="1849">
        <f>+SUM(L15:L19)</f>
        <v>55264</v>
      </c>
      <c r="M20" s="1282"/>
      <c r="N20" s="1282"/>
      <c r="O20" s="1787">
        <f>+SUM(O15:O19)</f>
        <v>-153979</v>
      </c>
      <c r="P20" s="1282"/>
      <c r="Q20" s="1787">
        <f>+SUM(Q15:Q19)</f>
        <v>-1570</v>
      </c>
      <c r="R20" s="1282"/>
      <c r="S20" s="1787">
        <f>+SUM(S15:S19)</f>
        <v>-839</v>
      </c>
      <c r="T20" s="1282"/>
      <c r="U20" s="1787">
        <f>SUM(U15:U19)</f>
        <v>-156388</v>
      </c>
      <c r="V20" s="1883"/>
      <c r="X20" s="1884"/>
      <c r="AB20" s="1282"/>
      <c r="AC20" s="1282"/>
    </row>
    <row r="21" spans="1:29" ht="15.75" thickBot="1">
      <c r="A21" s="1299"/>
      <c r="B21" s="1299"/>
      <c r="C21" s="1299"/>
      <c r="D21" s="1299"/>
      <c r="E21" s="1299"/>
      <c r="F21" s="1849"/>
      <c r="G21" s="1220"/>
      <c r="H21" s="1849"/>
      <c r="I21" s="1220"/>
      <c r="J21" s="1849"/>
      <c r="K21" s="1849"/>
      <c r="L21" s="1220"/>
      <c r="M21" s="1282"/>
      <c r="N21" s="1282"/>
      <c r="O21" s="1282"/>
      <c r="P21" s="1282"/>
      <c r="Q21" s="1282"/>
      <c r="R21" s="1282"/>
      <c r="S21" s="1282"/>
      <c r="T21" s="1282"/>
      <c r="U21" s="1282"/>
      <c r="W21" s="1885" t="s">
        <v>3160</v>
      </c>
      <c r="AB21" s="1282"/>
      <c r="AC21" s="1282"/>
    </row>
    <row r="22" spans="1:29" ht="15.75" thickBot="1">
      <c r="A22" s="1571" t="s">
        <v>3528</v>
      </c>
      <c r="B22" s="1571"/>
      <c r="C22" s="1571"/>
      <c r="D22" s="1571"/>
      <c r="E22" s="1571"/>
      <c r="F22" s="1849"/>
      <c r="G22" s="1220"/>
      <c r="H22" s="1849"/>
      <c r="I22" s="1220"/>
      <c r="J22" s="1849"/>
      <c r="K22" s="1849"/>
      <c r="L22" s="1220"/>
      <c r="M22" s="1282"/>
      <c r="N22" s="1282"/>
      <c r="O22" s="1282"/>
      <c r="P22" s="1282"/>
      <c r="Q22" s="1282"/>
      <c r="R22" s="1282"/>
      <c r="S22" s="1282"/>
      <c r="T22" s="1282"/>
      <c r="U22" s="1282"/>
      <c r="W22" s="1886" t="s">
        <v>2960</v>
      </c>
      <c r="X22" s="1886" t="s">
        <v>3142</v>
      </c>
      <c r="Y22" s="1886" t="s">
        <v>3141</v>
      </c>
      <c r="Z22" s="1886" t="s">
        <v>3092</v>
      </c>
      <c r="AB22" s="1282"/>
      <c r="AC22" s="1282"/>
    </row>
    <row r="23" spans="1:29" ht="15">
      <c r="A23" s="1299" t="s">
        <v>2960</v>
      </c>
      <c r="B23" s="1299"/>
      <c r="C23" s="1299"/>
      <c r="D23" s="1299"/>
      <c r="E23" s="1299"/>
      <c r="F23" s="1851">
        <f>X31-1</f>
        <v>20079</v>
      </c>
      <c r="G23" s="1220"/>
      <c r="H23" s="1851">
        <f>Y31-1</f>
        <v>6638</v>
      </c>
      <c r="I23" s="1220"/>
      <c r="J23" s="1851">
        <f>Z31+1</f>
        <v>14914</v>
      </c>
      <c r="K23" s="1849"/>
      <c r="L23" s="1876">
        <f t="shared" ref="L23:L28" si="0">F23+H23+J23</f>
        <v>41631</v>
      </c>
      <c r="M23" s="1881"/>
      <c r="N23" s="1282"/>
      <c r="O23" s="1957">
        <v>13524</v>
      </c>
      <c r="P23" s="1282"/>
      <c r="Q23" s="1957">
        <v>-47587</v>
      </c>
      <c r="R23" s="1282"/>
      <c r="S23" s="1957">
        <v>-77626</v>
      </c>
      <c r="T23" s="1282"/>
      <c r="U23" s="1957">
        <v>-111689</v>
      </c>
      <c r="W23" s="1868" t="s">
        <v>3453</v>
      </c>
      <c r="X23" s="1869">
        <f>+BS!Y12</f>
        <v>82043</v>
      </c>
      <c r="Y23" s="1869">
        <f>BS!Z12</f>
        <v>7469</v>
      </c>
      <c r="Z23" s="1869">
        <f>BS!AA12</f>
        <v>15088</v>
      </c>
      <c r="AB23" s="1282"/>
      <c r="AC23" s="1282"/>
    </row>
    <row r="24" spans="1:29" ht="15">
      <c r="A24" s="1299" t="s">
        <v>2948</v>
      </c>
      <c r="B24" s="1299"/>
      <c r="C24" s="1299"/>
      <c r="D24" s="1299"/>
      <c r="E24" s="1299"/>
      <c r="F24" s="1854">
        <f>BS!Y13</f>
        <v>-841</v>
      </c>
      <c r="G24" s="1850"/>
      <c r="H24" s="1854">
        <v>0</v>
      </c>
      <c r="I24" s="1850"/>
      <c r="J24" s="1854">
        <v>0</v>
      </c>
      <c r="K24" s="1849"/>
      <c r="L24" s="1878">
        <f t="shared" si="0"/>
        <v>-841</v>
      </c>
      <c r="M24" s="1881"/>
      <c r="N24" s="1282"/>
      <c r="O24" s="1820">
        <v>-1809</v>
      </c>
      <c r="P24" s="1282"/>
      <c r="Q24" s="1820">
        <v>0</v>
      </c>
      <c r="R24" s="1282"/>
      <c r="S24" s="1820"/>
      <c r="T24" s="1282"/>
      <c r="U24" s="1820">
        <v>-1809</v>
      </c>
      <c r="W24" s="1868" t="s">
        <v>3855</v>
      </c>
      <c r="X24" s="1869">
        <f>IS!E12</f>
        <v>-19397</v>
      </c>
      <c r="Y24" s="1869">
        <f>IS!G12</f>
        <v>-289</v>
      </c>
      <c r="Z24" s="1869">
        <f>IS!I12</f>
        <v>0</v>
      </c>
      <c r="AB24" s="1282"/>
      <c r="AC24" s="1282"/>
    </row>
    <row r="25" spans="1:29" ht="15">
      <c r="A25" s="1339" t="s">
        <v>2938</v>
      </c>
      <c r="B25" s="1339"/>
      <c r="C25" s="1299"/>
      <c r="D25" s="1299"/>
      <c r="E25" s="1299"/>
      <c r="F25" s="1854">
        <f>BS!Y14</f>
        <v>-145</v>
      </c>
      <c r="G25" s="1850"/>
      <c r="H25" s="1854">
        <f>BS!Z14</f>
        <v>-6743</v>
      </c>
      <c r="I25" s="1850"/>
      <c r="J25" s="1854">
        <f>BS!AA14</f>
        <v>-2991</v>
      </c>
      <c r="K25" s="1849"/>
      <c r="L25" s="1878">
        <f t="shared" si="0"/>
        <v>-9879</v>
      </c>
      <c r="M25" s="1881"/>
      <c r="N25" s="1282"/>
      <c r="O25" s="1820">
        <v>178</v>
      </c>
      <c r="P25" s="1282"/>
      <c r="Q25" s="1820">
        <v>2825</v>
      </c>
      <c r="R25" s="1282"/>
      <c r="S25" s="1820">
        <v>-50</v>
      </c>
      <c r="T25" s="1282"/>
      <c r="U25" s="1820">
        <v>2953</v>
      </c>
      <c r="W25" s="1868" t="s">
        <v>3163</v>
      </c>
      <c r="X25" s="1869">
        <f>IS!E17</f>
        <v>-42566</v>
      </c>
      <c r="Y25" s="1869">
        <f>IS!G17</f>
        <v>-541</v>
      </c>
      <c r="Z25" s="1869">
        <f>IS!I17</f>
        <v>-175</v>
      </c>
      <c r="AB25" s="1282">
        <v>1000</v>
      </c>
      <c r="AC25" s="1282"/>
    </row>
    <row r="26" spans="1:29" ht="15">
      <c r="A26" s="1339" t="s">
        <v>4286</v>
      </c>
      <c r="B26" s="1339"/>
      <c r="C26" s="1299"/>
      <c r="D26" s="1299"/>
      <c r="E26" s="1299"/>
      <c r="F26" s="1854">
        <f>BS!Y15</f>
        <v>0</v>
      </c>
      <c r="G26" s="1850"/>
      <c r="H26" s="1854">
        <f>-BS!G15</f>
        <v>-20000</v>
      </c>
      <c r="I26" s="1850"/>
      <c r="J26" s="1854">
        <f>BS!Z16</f>
        <v>0</v>
      </c>
      <c r="K26" s="1849"/>
      <c r="L26" s="1878">
        <f t="shared" si="0"/>
        <v>-20000</v>
      </c>
      <c r="M26" s="1312"/>
      <c r="N26" s="1282"/>
      <c r="O26" s="1820">
        <v>0</v>
      </c>
      <c r="P26" s="1282"/>
      <c r="Q26" s="1820">
        <v>0</v>
      </c>
      <c r="R26" s="1282"/>
      <c r="S26" s="1820">
        <v>0</v>
      </c>
      <c r="T26" s="1282"/>
      <c r="U26" s="1820">
        <v>0</v>
      </c>
      <c r="X26" s="1869"/>
      <c r="Y26" s="1869"/>
      <c r="Z26" s="1869"/>
      <c r="AB26" s="1282"/>
      <c r="AC26" s="1282"/>
    </row>
    <row r="27" spans="1:29" ht="15">
      <c r="A27" s="1339" t="s">
        <v>3459</v>
      </c>
      <c r="B27" s="1339"/>
      <c r="C27" s="1299"/>
      <c r="D27" s="1299"/>
      <c r="E27" s="1299"/>
      <c r="F27" s="1854">
        <f>BS!Y16</f>
        <v>11435</v>
      </c>
      <c r="G27" s="1850"/>
      <c r="H27" s="1854">
        <f>-BS!G16</f>
        <v>0</v>
      </c>
      <c r="I27" s="1850"/>
      <c r="J27" s="1854">
        <v>0</v>
      </c>
      <c r="K27" s="1849"/>
      <c r="L27" s="1878">
        <f t="shared" si="0"/>
        <v>11435</v>
      </c>
      <c r="M27" s="1312"/>
      <c r="N27" s="1282"/>
      <c r="O27" s="1820">
        <v>-8666</v>
      </c>
      <c r="P27" s="1282"/>
      <c r="Q27" s="1820">
        <v>0</v>
      </c>
      <c r="R27" s="1282"/>
      <c r="S27" s="1820">
        <v>0</v>
      </c>
      <c r="T27" s="1282"/>
      <c r="U27" s="1820">
        <v>0</v>
      </c>
      <c r="X27" s="1869"/>
      <c r="Y27" s="1869"/>
      <c r="Z27" s="1869"/>
      <c r="AB27" s="1282"/>
      <c r="AC27" s="1282"/>
    </row>
    <row r="28" spans="1:29" ht="15">
      <c r="A28" s="1299" t="s">
        <v>3845</v>
      </c>
      <c r="B28" s="1299"/>
      <c r="C28" s="1299"/>
      <c r="D28" s="1299"/>
      <c r="E28" s="1299"/>
      <c r="F28" s="1855">
        <f>BS!Y17</f>
        <v>0</v>
      </c>
      <c r="G28" s="1850"/>
      <c r="H28" s="1855">
        <f>BS!Z17</f>
        <v>-19</v>
      </c>
      <c r="I28" s="1850"/>
      <c r="J28" s="1855">
        <f>BS!AA17</f>
        <v>0</v>
      </c>
      <c r="K28" s="1849"/>
      <c r="L28" s="1882">
        <f t="shared" si="0"/>
        <v>-19</v>
      </c>
      <c r="M28" s="1312"/>
      <c r="N28" s="1282"/>
      <c r="O28" s="1822">
        <v>-287</v>
      </c>
      <c r="P28" s="1282"/>
      <c r="Q28" s="1822">
        <v>864</v>
      </c>
      <c r="R28" s="1282"/>
      <c r="S28" s="1822">
        <v>-1183</v>
      </c>
      <c r="T28" s="1282"/>
      <c r="U28" s="1822">
        <v>-606</v>
      </c>
      <c r="X28" s="1869"/>
      <c r="AB28" s="1282"/>
      <c r="AC28" s="1282"/>
    </row>
    <row r="29" spans="1:29" ht="15">
      <c r="A29" s="1299"/>
      <c r="B29" s="1299"/>
      <c r="C29" s="1299"/>
      <c r="D29" s="1299"/>
      <c r="E29" s="1299"/>
      <c r="F29" s="1849">
        <f>SUM(F23:F28)</f>
        <v>30528</v>
      </c>
      <c r="G29" s="1220"/>
      <c r="H29" s="1849">
        <f>SUM(H23:H28)</f>
        <v>-20124</v>
      </c>
      <c r="I29" s="1220"/>
      <c r="J29" s="1849">
        <f>SUM(J23:J28)</f>
        <v>11923</v>
      </c>
      <c r="K29" s="1849"/>
      <c r="L29" s="1849">
        <f>SUM(L23:L28)</f>
        <v>22327</v>
      </c>
      <c r="M29" s="1282"/>
      <c r="N29" s="1282"/>
      <c r="O29" s="1787">
        <f>SUM(O23:O28)</f>
        <v>2940</v>
      </c>
      <c r="P29" s="1282"/>
      <c r="Q29" s="1787">
        <f>SUM(Q23:Q28)</f>
        <v>-43898</v>
      </c>
      <c r="R29" s="1282"/>
      <c r="S29" s="1787">
        <f>SUM(S23:S28)</f>
        <v>-78859</v>
      </c>
      <c r="T29" s="1282"/>
      <c r="U29" s="1787">
        <f>SUM(U23:U28)</f>
        <v>-111151</v>
      </c>
      <c r="Y29" s="1869"/>
      <c r="Z29" s="1869"/>
      <c r="AB29" s="1282"/>
      <c r="AC29" s="1282"/>
    </row>
    <row r="30" spans="1:29" ht="15">
      <c r="A30" s="1299"/>
      <c r="B30" s="1299"/>
      <c r="C30" s="1299"/>
      <c r="D30" s="1299"/>
      <c r="E30" s="1299"/>
      <c r="F30" s="1849"/>
      <c r="G30" s="1220"/>
      <c r="H30" s="1849"/>
      <c r="I30" s="1220"/>
      <c r="J30" s="1849"/>
      <c r="K30" s="1849"/>
      <c r="L30" s="1849"/>
      <c r="M30" s="1282"/>
      <c r="N30" s="1282"/>
      <c r="O30" s="1282"/>
      <c r="P30" s="1282"/>
      <c r="Q30" s="1282"/>
      <c r="R30" s="1282"/>
      <c r="S30" s="1282"/>
      <c r="T30" s="1282"/>
      <c r="U30" s="1787"/>
      <c r="AB30" s="1282"/>
      <c r="AC30" s="1282"/>
    </row>
    <row r="31" spans="1:29" ht="15.75" thickBot="1">
      <c r="A31" s="1571" t="s">
        <v>4321</v>
      </c>
      <c r="B31" s="1571"/>
      <c r="C31" s="1571"/>
      <c r="D31" s="1571"/>
      <c r="E31" s="1571"/>
      <c r="F31" s="1849"/>
      <c r="G31" s="1220"/>
      <c r="H31" s="1849"/>
      <c r="I31" s="1220"/>
      <c r="J31" s="1849"/>
      <c r="K31" s="1849"/>
      <c r="L31" s="1220"/>
      <c r="M31" s="1282"/>
      <c r="N31" s="1282"/>
      <c r="O31" s="1282"/>
      <c r="P31" s="1282"/>
      <c r="Q31" s="1282"/>
      <c r="R31" s="1282"/>
      <c r="S31" s="1282"/>
      <c r="T31" s="1282"/>
      <c r="U31" s="1282"/>
      <c r="X31" s="1887">
        <f>SUM(X23:X29)</f>
        <v>20080</v>
      </c>
      <c r="Y31" s="1887">
        <f>SUM(Y23:Y29)</f>
        <v>6639</v>
      </c>
      <c r="Z31" s="1887">
        <f>SUM(Z23:Z25)</f>
        <v>14913</v>
      </c>
      <c r="AB31" s="1282"/>
      <c r="AC31" s="1282"/>
    </row>
    <row r="32" spans="1:29" ht="15.75" thickTop="1">
      <c r="A32" s="1339" t="s">
        <v>3620</v>
      </c>
      <c r="B32" s="1299"/>
      <c r="C32" s="1299"/>
      <c r="D32" s="1299"/>
      <c r="E32" s="1299"/>
      <c r="F32" s="1875">
        <f>+BS!Y21</f>
        <v>-116</v>
      </c>
      <c r="G32" s="1322"/>
      <c r="H32" s="1875">
        <f>BS!Z21</f>
        <v>87</v>
      </c>
      <c r="I32" s="1322"/>
      <c r="J32" s="1875">
        <f>BS!AA21</f>
        <v>152</v>
      </c>
      <c r="K32" s="1812"/>
      <c r="L32" s="1876">
        <f>+J32+H32+F32</f>
        <v>123</v>
      </c>
      <c r="M32" s="1888"/>
      <c r="N32" s="1312"/>
      <c r="O32" s="1957">
        <v>247</v>
      </c>
      <c r="P32" s="1282"/>
      <c r="Q32" s="1957">
        <v>52</v>
      </c>
      <c r="R32" s="1282"/>
      <c r="S32" s="1957">
        <v>106</v>
      </c>
      <c r="T32" s="1312"/>
      <c r="U32" s="1957">
        <v>405</v>
      </c>
      <c r="W32" s="1869"/>
      <c r="AB32" s="1282"/>
      <c r="AC32" s="1282"/>
    </row>
    <row r="33" spans="1:29">
      <c r="A33" s="1346" t="s">
        <v>3563</v>
      </c>
      <c r="B33" s="1299"/>
      <c r="C33" s="1299"/>
      <c r="D33" s="1299"/>
      <c r="E33" s="1299"/>
      <c r="F33" s="1889"/>
      <c r="G33" s="1372"/>
      <c r="H33" s="1889"/>
      <c r="I33" s="1372"/>
      <c r="J33" s="1889"/>
      <c r="K33" s="1372"/>
      <c r="L33" s="1889"/>
      <c r="O33" s="1820"/>
      <c r="P33" s="1282"/>
      <c r="Q33" s="1820"/>
      <c r="R33" s="1282"/>
      <c r="S33" s="1820"/>
      <c r="U33" s="1889"/>
      <c r="W33" s="1869"/>
      <c r="X33" s="1869"/>
      <c r="Y33" s="1869"/>
      <c r="Z33" s="1869"/>
      <c r="AB33" s="1282"/>
      <c r="AC33" s="1282"/>
    </row>
    <row r="34" spans="1:29" ht="15">
      <c r="A34" s="1348" t="s">
        <v>3579</v>
      </c>
      <c r="B34" s="1299"/>
      <c r="C34" s="1299"/>
      <c r="D34" s="1299"/>
      <c r="E34" s="1299"/>
      <c r="F34" s="1854">
        <f>+BS!Y23</f>
        <v>-10</v>
      </c>
      <c r="G34" s="1850"/>
      <c r="H34" s="1854">
        <f>BS!Z23</f>
        <v>8</v>
      </c>
      <c r="I34" s="1850"/>
      <c r="J34" s="1854">
        <f>BS!AA23</f>
        <v>14</v>
      </c>
      <c r="K34" s="1656"/>
      <c r="L34" s="1878">
        <f>+J34+H34+F34</f>
        <v>12</v>
      </c>
      <c r="M34" s="1881"/>
      <c r="N34" s="1282"/>
      <c r="O34" s="1820">
        <v>18</v>
      </c>
      <c r="P34" s="1282"/>
      <c r="Q34" s="1820">
        <v>2</v>
      </c>
      <c r="R34" s="1282"/>
      <c r="S34" s="1820">
        <v>8</v>
      </c>
      <c r="T34" s="1282"/>
      <c r="U34" s="1820">
        <v>28</v>
      </c>
      <c r="W34" s="1869"/>
      <c r="X34" s="1869"/>
      <c r="Y34" s="1869"/>
      <c r="Z34" s="1869"/>
      <c r="AB34" s="1282"/>
      <c r="AC34" s="1282"/>
    </row>
    <row r="35" spans="1:29">
      <c r="A35" s="1339" t="s">
        <v>4174</v>
      </c>
      <c r="B35" s="1299"/>
      <c r="C35" s="1299"/>
      <c r="D35" s="1299"/>
      <c r="E35" s="1299"/>
      <c r="F35" s="1889"/>
      <c r="G35" s="1372"/>
      <c r="H35" s="1889"/>
      <c r="I35" s="1372"/>
      <c r="J35" s="1889"/>
      <c r="K35" s="1372"/>
      <c r="L35" s="1889"/>
      <c r="O35" s="1820"/>
      <c r="P35" s="1282"/>
      <c r="Q35" s="1820"/>
      <c r="R35" s="1282"/>
      <c r="S35" s="1820"/>
      <c r="U35" s="1889"/>
      <c r="W35" s="1869"/>
      <c r="AB35" s="1282"/>
      <c r="AC35" s="1282"/>
    </row>
    <row r="36" spans="1:29" ht="15">
      <c r="A36" s="1326" t="s">
        <v>4175</v>
      </c>
      <c r="B36" s="1299"/>
      <c r="C36" s="1299"/>
      <c r="D36" s="1299"/>
      <c r="E36" s="1299"/>
      <c r="F36" s="1878">
        <f>+BS!Y25</f>
        <v>21</v>
      </c>
      <c r="G36" s="1850"/>
      <c r="H36" s="1854">
        <f>BS!Z25</f>
        <v>25</v>
      </c>
      <c r="I36" s="1850"/>
      <c r="J36" s="1854">
        <f>BS!AA25</f>
        <v>27</v>
      </c>
      <c r="K36" s="1656"/>
      <c r="L36" s="1878">
        <f>+J36+H36+F36</f>
        <v>73</v>
      </c>
      <c r="M36" s="1881"/>
      <c r="N36" s="1282"/>
      <c r="O36" s="1820">
        <v>-12</v>
      </c>
      <c r="P36" s="1282"/>
      <c r="Q36" s="1820">
        <v>-22</v>
      </c>
      <c r="R36" s="1282"/>
      <c r="S36" s="1820">
        <v>-4</v>
      </c>
      <c r="T36" s="1282"/>
      <c r="U36" s="1820">
        <v>-38</v>
      </c>
      <c r="W36" s="1869"/>
      <c r="AC36" s="1282"/>
    </row>
    <row r="37" spans="1:29" ht="15">
      <c r="A37" s="1299" t="s">
        <v>4405</v>
      </c>
      <c r="B37" s="1299"/>
      <c r="C37" s="1299"/>
      <c r="D37" s="1299"/>
      <c r="E37" s="1299"/>
      <c r="F37" s="1878">
        <f>+BS!Y26</f>
        <v>310</v>
      </c>
      <c r="G37" s="1850"/>
      <c r="H37" s="1854">
        <f>BS!Z26</f>
        <v>0</v>
      </c>
      <c r="I37" s="1850"/>
      <c r="J37" s="1854">
        <f>-BS!AA26</f>
        <v>0</v>
      </c>
      <c r="K37" s="1656"/>
      <c r="L37" s="1878">
        <f>+J37+H37+F37</f>
        <v>310</v>
      </c>
      <c r="M37" s="1329"/>
      <c r="N37" s="1282"/>
      <c r="O37" s="1820">
        <v>-5165</v>
      </c>
      <c r="P37" s="1282"/>
      <c r="Q37" s="1820">
        <v>47449</v>
      </c>
      <c r="R37" s="1282"/>
      <c r="S37" s="1820">
        <v>40891</v>
      </c>
      <c r="T37" s="1282"/>
      <c r="U37" s="1820">
        <v>83175</v>
      </c>
      <c r="W37" s="1869"/>
      <c r="AC37" s="1282"/>
    </row>
    <row r="38" spans="1:29" ht="15">
      <c r="A38" s="1299" t="s">
        <v>3159</v>
      </c>
      <c r="B38" s="1299"/>
      <c r="C38" s="1299"/>
      <c r="D38" s="1299"/>
      <c r="E38" s="1299"/>
      <c r="F38" s="1855">
        <f>+BS!Y27</f>
        <v>-7713</v>
      </c>
      <c r="G38" s="1850"/>
      <c r="H38" s="1855">
        <f>BS!Z27</f>
        <v>-994</v>
      </c>
      <c r="I38" s="1850"/>
      <c r="J38" s="1855">
        <f>-BS!AA27</f>
        <v>-8919</v>
      </c>
      <c r="K38" s="1656"/>
      <c r="L38" s="1882">
        <f>+J38+H38+F38</f>
        <v>-17626</v>
      </c>
      <c r="M38" s="1881"/>
      <c r="N38" s="1282"/>
      <c r="O38" s="1822">
        <v>3332</v>
      </c>
      <c r="P38" s="1282"/>
      <c r="Q38" s="1822">
        <v>-37</v>
      </c>
      <c r="R38" s="1282"/>
      <c r="S38" s="1822">
        <v>217</v>
      </c>
      <c r="T38" s="1282"/>
      <c r="U38" s="1822">
        <v>3512</v>
      </c>
      <c r="V38" s="1325">
        <v>28262615</v>
      </c>
      <c r="W38" s="1869" t="s">
        <v>3871</v>
      </c>
      <c r="AB38" s="1282"/>
      <c r="AC38" s="1282"/>
    </row>
    <row r="39" spans="1:29" ht="15">
      <c r="A39" s="1299"/>
      <c r="B39" s="1299"/>
      <c r="C39" s="1299"/>
      <c r="D39" s="1299"/>
      <c r="E39" s="1299"/>
      <c r="F39" s="1849">
        <f>SUM(F32:F38)</f>
        <v>-7508</v>
      </c>
      <c r="G39" s="1220"/>
      <c r="H39" s="1849">
        <f>SUM(H32:H38)</f>
        <v>-874</v>
      </c>
      <c r="I39" s="1220"/>
      <c r="J39" s="1849">
        <f>SUM(J32:J38)</f>
        <v>-8726</v>
      </c>
      <c r="K39" s="1849"/>
      <c r="L39" s="1849">
        <f>SUM(L32:L38)</f>
        <v>-17108</v>
      </c>
      <c r="M39" s="1282"/>
      <c r="N39" s="1282"/>
      <c r="O39" s="1787">
        <f>SUM(O32:O38)</f>
        <v>-1580</v>
      </c>
      <c r="P39" s="1282"/>
      <c r="Q39" s="1787">
        <f>SUM(Q32:Q38)</f>
        <v>47444</v>
      </c>
      <c r="R39" s="1282"/>
      <c r="S39" s="1787">
        <f>SUM(S32:S38)</f>
        <v>41218</v>
      </c>
      <c r="T39" s="1282"/>
      <c r="U39" s="1787">
        <f>SUM(U32:U38)</f>
        <v>87082</v>
      </c>
      <c r="V39" s="1890"/>
      <c r="W39" s="1869"/>
      <c r="X39" s="1884"/>
      <c r="AC39" s="1282"/>
    </row>
    <row r="40" spans="1:29" ht="15.75" thickBot="1">
      <c r="A40" s="2074" t="s">
        <v>4256</v>
      </c>
      <c r="B40" s="1354"/>
      <c r="C40" s="1299"/>
      <c r="D40" s="1299"/>
      <c r="E40" s="1299"/>
      <c r="F40" s="1891"/>
      <c r="G40" s="1220"/>
      <c r="H40" s="1891"/>
      <c r="I40" s="1220"/>
      <c r="J40" s="1891"/>
      <c r="K40" s="1849"/>
      <c r="L40" s="1892"/>
      <c r="M40" s="1282"/>
      <c r="N40" s="1282"/>
      <c r="O40" s="1282"/>
      <c r="P40" s="1282"/>
      <c r="Q40" s="1282"/>
      <c r="R40" s="1282"/>
      <c r="S40" s="1282"/>
      <c r="T40" s="1282"/>
      <c r="U40" s="2100"/>
      <c r="W40" s="1869"/>
      <c r="X40" s="1893"/>
      <c r="AB40" s="1282"/>
      <c r="AC40" s="1282"/>
    </row>
    <row r="41" spans="1:29" ht="15.75" thickBot="1">
      <c r="A41" s="2299" t="s">
        <v>4257</v>
      </c>
      <c r="B41" s="1894"/>
      <c r="C41" s="1354"/>
      <c r="D41" s="1354"/>
      <c r="E41" s="1354"/>
      <c r="F41" s="1741">
        <f>F11+F20+F29+F39</f>
        <v>44841</v>
      </c>
      <c r="G41" s="1220"/>
      <c r="H41" s="1741">
        <f>H11+H20+H29+H39</f>
        <v>-1486</v>
      </c>
      <c r="I41" s="1220"/>
      <c r="J41" s="1741">
        <f>J11+J20+J29+J39</f>
        <v>20088</v>
      </c>
      <c r="K41" s="1849"/>
      <c r="L41" s="1741">
        <f>L11+L20+L29+L39</f>
        <v>63443</v>
      </c>
      <c r="M41" s="1895"/>
      <c r="N41" s="1282"/>
      <c r="O41" s="2566">
        <f>O11+O20+O29+O39</f>
        <v>5374</v>
      </c>
      <c r="P41" s="1282"/>
      <c r="Q41" s="2566">
        <f>Q11+Q20+Q29+Q39</f>
        <v>15754</v>
      </c>
      <c r="R41" s="1282"/>
      <c r="S41" s="2566">
        <f>S11+S20+S29+S39</f>
        <v>-29131</v>
      </c>
      <c r="T41" s="1282"/>
      <c r="U41" s="1434">
        <f>U11+U20+U29+U39</f>
        <v>663</v>
      </c>
      <c r="V41" s="1896"/>
      <c r="AB41" s="1282"/>
      <c r="AC41" s="1282"/>
    </row>
    <row r="42" spans="1:29" ht="15">
      <c r="A42" s="1299"/>
      <c r="B42" s="1299"/>
      <c r="C42" s="1299"/>
      <c r="D42" s="1299"/>
      <c r="E42" s="1299"/>
      <c r="F42" s="1741"/>
      <c r="G42" s="1220"/>
      <c r="H42" s="1741"/>
      <c r="I42" s="1220"/>
      <c r="J42" s="1741"/>
      <c r="K42" s="1849"/>
      <c r="L42" s="1741"/>
      <c r="M42" s="1312"/>
      <c r="N42" s="1282"/>
      <c r="O42" s="1282"/>
      <c r="P42" s="1282"/>
      <c r="Q42" s="1282"/>
      <c r="R42" s="1282"/>
      <c r="S42" s="1282"/>
      <c r="T42" s="1282"/>
      <c r="U42" s="1434"/>
      <c r="V42" s="1896"/>
      <c r="AB42" s="1282"/>
      <c r="AC42" s="1282"/>
    </row>
    <row r="43" spans="1:29" ht="15">
      <c r="A43" s="1571" t="s">
        <v>4176</v>
      </c>
      <c r="B43" s="1571"/>
      <c r="C43" s="1571"/>
      <c r="D43" s="1571"/>
      <c r="E43" s="1571"/>
      <c r="F43" s="1849"/>
      <c r="G43" s="1220"/>
      <c r="H43" s="1849"/>
      <c r="I43" s="1220"/>
      <c r="J43" s="1849"/>
      <c r="K43" s="1849"/>
      <c r="L43" s="1220"/>
      <c r="M43" s="1282"/>
      <c r="N43" s="1282"/>
      <c r="O43" s="1282"/>
      <c r="P43" s="1282"/>
      <c r="Q43" s="1282"/>
      <c r="R43" s="1282"/>
      <c r="S43" s="1282"/>
      <c r="T43" s="1282"/>
      <c r="U43" s="1282"/>
      <c r="AB43" s="1282"/>
      <c r="AC43" s="1282"/>
    </row>
    <row r="44" spans="1:29" ht="15">
      <c r="A44" s="1299" t="s">
        <v>4177</v>
      </c>
      <c r="B44" s="1299"/>
      <c r="C44" s="1299"/>
      <c r="D44" s="1299"/>
      <c r="E44" s="1299"/>
      <c r="F44" s="1851">
        <f>SMPF!E13</f>
        <v>140536</v>
      </c>
      <c r="G44" s="1220"/>
      <c r="H44" s="1851">
        <f>SMPF!G13</f>
        <v>101617</v>
      </c>
      <c r="I44" s="1220"/>
      <c r="J44" s="1851">
        <f>SMPF!I13</f>
        <v>221148</v>
      </c>
      <c r="K44" s="1849"/>
      <c r="L44" s="1897">
        <f>J44+H44+F44</f>
        <v>463301</v>
      </c>
      <c r="M44" s="1881"/>
      <c r="N44" s="1282"/>
      <c r="O44" s="1957">
        <v>179597</v>
      </c>
      <c r="P44" s="1282"/>
      <c r="Q44" s="1957">
        <v>107225</v>
      </c>
      <c r="R44" s="1282"/>
      <c r="S44" s="1957">
        <v>127670</v>
      </c>
      <c r="T44" s="1282"/>
      <c r="U44" s="1818">
        <v>414492</v>
      </c>
      <c r="AB44" s="1282"/>
      <c r="AC44" s="1282"/>
    </row>
    <row r="45" spans="1:29" ht="15">
      <c r="A45" s="1515" t="s">
        <v>4178</v>
      </c>
      <c r="B45" s="1515"/>
      <c r="C45" s="1515"/>
      <c r="D45" s="1515"/>
      <c r="E45" s="1515"/>
      <c r="F45" s="1855">
        <f>SMPF!E15</f>
        <v>-200467</v>
      </c>
      <c r="G45" s="1220"/>
      <c r="H45" s="1855">
        <f>SMPF!G15</f>
        <v>-74993</v>
      </c>
      <c r="I45" s="1220"/>
      <c r="J45" s="1855">
        <f>SMPF!I15</f>
        <v>-122956</v>
      </c>
      <c r="K45" s="1849"/>
      <c r="L45" s="1882">
        <f>J45+H45+F45</f>
        <v>-398416</v>
      </c>
      <c r="M45" s="1312"/>
      <c r="N45" s="1282"/>
      <c r="O45" s="1822">
        <v>-227694</v>
      </c>
      <c r="P45" s="1282"/>
      <c r="Q45" s="1822">
        <v>-96068</v>
      </c>
      <c r="R45" s="1282"/>
      <c r="S45" s="1822">
        <v>-76780</v>
      </c>
      <c r="T45" s="1282"/>
      <c r="U45" s="1822">
        <v>-400542</v>
      </c>
      <c r="X45" s="1893"/>
      <c r="AB45" s="1282"/>
      <c r="AC45" s="1282"/>
    </row>
    <row r="46" spans="1:29" ht="15">
      <c r="A46" s="1495" t="s">
        <v>4179</v>
      </c>
      <c r="B46" s="1898"/>
      <c r="C46" s="1571"/>
      <c r="D46" s="1571"/>
      <c r="E46" s="1571"/>
      <c r="F46" s="1741">
        <f>SUM(F44:F45)</f>
        <v>-59931</v>
      </c>
      <c r="G46" s="1338"/>
      <c r="H46" s="1741">
        <f>SUM(H44:H45)</f>
        <v>26624</v>
      </c>
      <c r="I46" s="1338"/>
      <c r="J46" s="1741">
        <f>SUM(J44:J45)</f>
        <v>98192</v>
      </c>
      <c r="K46" s="1741"/>
      <c r="L46" s="1338">
        <f>F46+H46+J46</f>
        <v>64885</v>
      </c>
      <c r="M46" s="1312"/>
      <c r="N46" s="1312" t="e">
        <v>#REF!</v>
      </c>
      <c r="O46" s="1434">
        <f>SUM(O44:O45)</f>
        <v>-48097</v>
      </c>
      <c r="P46" s="1282"/>
      <c r="Q46" s="1434">
        <f>SUM(Q44:Q45)</f>
        <v>11157</v>
      </c>
      <c r="R46" s="1282"/>
      <c r="S46" s="1434">
        <f>SUM(S44:S45)</f>
        <v>50890</v>
      </c>
      <c r="T46" s="1312"/>
      <c r="U46" s="1312">
        <f>SUM(U44:U45)</f>
        <v>13950</v>
      </c>
      <c r="V46" s="1896"/>
      <c r="AB46" s="1282"/>
      <c r="AC46" s="1282"/>
    </row>
    <row r="47" spans="1:29" ht="15">
      <c r="A47" s="1571"/>
      <c r="B47" s="1571"/>
      <c r="C47" s="1515"/>
      <c r="D47" s="1515"/>
      <c r="E47" s="1515"/>
      <c r="F47" s="1849"/>
      <c r="G47" s="1220"/>
      <c r="H47" s="1849"/>
      <c r="I47" s="1220"/>
      <c r="J47" s="1849"/>
      <c r="K47" s="1849"/>
      <c r="L47" s="1220"/>
      <c r="M47" s="1282"/>
      <c r="N47" s="1282"/>
      <c r="O47" s="1282"/>
      <c r="P47" s="1282"/>
      <c r="Q47" s="1282"/>
      <c r="R47" s="1282"/>
      <c r="S47" s="1282"/>
      <c r="T47" s="1282"/>
      <c r="U47" s="1282"/>
    </row>
    <row r="48" spans="1:29" ht="15.75" thickBot="1">
      <c r="A48" s="1495" t="s">
        <v>4258</v>
      </c>
      <c r="B48" s="1571"/>
      <c r="C48" s="1515"/>
      <c r="D48" s="1515"/>
      <c r="E48" s="1515"/>
      <c r="F48" s="1849"/>
      <c r="G48" s="1220"/>
      <c r="H48" s="1849"/>
      <c r="I48" s="1220"/>
      <c r="J48" s="1849"/>
      <c r="K48" s="1849"/>
      <c r="L48" s="1220"/>
      <c r="M48" s="1282"/>
      <c r="N48" s="1282"/>
      <c r="O48" s="1282"/>
      <c r="P48" s="1282"/>
      <c r="Q48" s="1282"/>
      <c r="R48" s="1282"/>
      <c r="S48" s="1282"/>
      <c r="T48" s="1282"/>
      <c r="U48" s="1282"/>
    </row>
    <row r="49" spans="1:35" ht="15.75" thickBot="1">
      <c r="A49" s="2300" t="s">
        <v>4259</v>
      </c>
      <c r="B49" s="1898"/>
      <c r="C49" s="1515"/>
      <c r="D49" s="1515"/>
      <c r="E49" s="1515"/>
      <c r="F49" s="1899">
        <f>F41+F46</f>
        <v>-15090</v>
      </c>
      <c r="G49" s="1220"/>
      <c r="H49" s="1899">
        <f>H41+H46</f>
        <v>25138</v>
      </c>
      <c r="I49" s="1849"/>
      <c r="J49" s="1899">
        <f>J41+J46</f>
        <v>118280</v>
      </c>
      <c r="K49" s="1849"/>
      <c r="L49" s="1899">
        <f>L41+L46</f>
        <v>128328</v>
      </c>
      <c r="M49" s="1282"/>
      <c r="N49" s="1282">
        <f>30879568-81950</f>
        <v>30797618</v>
      </c>
      <c r="O49" s="2101">
        <f>O41+O46</f>
        <v>-42723</v>
      </c>
      <c r="P49" s="1282"/>
      <c r="Q49" s="2101">
        <f>Q41+Q46</f>
        <v>26911</v>
      </c>
      <c r="R49" s="1282"/>
      <c r="S49" s="2101">
        <f>S41+S46</f>
        <v>21759</v>
      </c>
      <c r="T49" s="1282"/>
      <c r="U49" s="2101">
        <f>U41+U46</f>
        <v>14613</v>
      </c>
      <c r="V49" s="2663" t="s">
        <v>3454</v>
      </c>
      <c r="W49" s="2664"/>
      <c r="X49" s="2665"/>
      <c r="AB49" s="1282"/>
      <c r="AC49" s="1282"/>
    </row>
    <row r="50" spans="1:35" ht="15">
      <c r="A50" s="1571"/>
      <c r="B50" s="1571"/>
      <c r="C50" s="1571"/>
      <c r="D50" s="1571"/>
      <c r="E50" s="1571"/>
      <c r="F50" s="1849"/>
      <c r="G50" s="1220"/>
      <c r="H50" s="1849"/>
      <c r="I50" s="1849"/>
      <c r="J50" s="1849"/>
      <c r="K50" s="1849"/>
      <c r="L50" s="1849"/>
      <c r="M50" s="1282"/>
      <c r="N50" s="1282"/>
      <c r="O50" s="1282"/>
      <c r="P50" s="1282"/>
      <c r="Q50" s="1282"/>
      <c r="R50" s="1282"/>
      <c r="S50" s="1282"/>
      <c r="T50" s="1282"/>
      <c r="U50" s="1787"/>
      <c r="AB50" s="1282"/>
      <c r="AC50" s="1282"/>
    </row>
    <row r="51" spans="1:35" ht="15.75" thickBot="1">
      <c r="A51" s="1900" t="s">
        <v>3310</v>
      </c>
      <c r="B51" s="1900"/>
      <c r="C51" s="1515"/>
      <c r="D51" s="1515"/>
      <c r="E51" s="1515"/>
      <c r="F51" s="1849">
        <v>32829</v>
      </c>
      <c r="G51" s="1220">
        <v>0</v>
      </c>
      <c r="H51" s="1849">
        <v>101490</v>
      </c>
      <c r="I51" s="1220">
        <v>0</v>
      </c>
      <c r="J51" s="1849">
        <f>+BS!Q11</f>
        <v>203948</v>
      </c>
      <c r="K51" s="1849"/>
      <c r="L51" s="1849">
        <f>+F51+H51+J51</f>
        <v>338267</v>
      </c>
      <c r="M51" s="1282"/>
      <c r="N51" s="1282"/>
      <c r="O51" s="1282">
        <v>56734</v>
      </c>
      <c r="P51" s="1282"/>
      <c r="Q51" s="1282">
        <v>145255</v>
      </c>
      <c r="R51" s="1282"/>
      <c r="S51" s="1282">
        <v>170049</v>
      </c>
      <c r="T51" s="1282"/>
      <c r="U51" s="1787">
        <v>372038</v>
      </c>
      <c r="V51" s="2372">
        <f>BS!E11</f>
        <v>17739</v>
      </c>
      <c r="W51" s="2372">
        <f>BS!G11</f>
        <v>126628</v>
      </c>
      <c r="X51" s="2372">
        <f>BS!I11</f>
        <v>322228</v>
      </c>
      <c r="Y51" s="1869"/>
    </row>
    <row r="52" spans="1:35" ht="15.75" thickBot="1">
      <c r="A52" s="1901" t="s">
        <v>3311</v>
      </c>
      <c r="B52" s="1901"/>
      <c r="C52" s="1515"/>
      <c r="D52" s="1515"/>
      <c r="E52" s="2179"/>
      <c r="F52" s="1356">
        <f>+F49+F51</f>
        <v>17739</v>
      </c>
      <c r="G52" s="1626"/>
      <c r="H52" s="1356">
        <f>+H49+H51</f>
        <v>126628</v>
      </c>
      <c r="I52" s="1626"/>
      <c r="J52" s="1356">
        <f>+J49+J51</f>
        <v>322228</v>
      </c>
      <c r="K52" s="1626"/>
      <c r="L52" s="1356">
        <f>+L49+L51</f>
        <v>466595</v>
      </c>
      <c r="M52" s="1902"/>
      <c r="N52" s="1506"/>
      <c r="O52" s="1358">
        <f>+O49+O51+1</f>
        <v>14012</v>
      </c>
      <c r="P52" s="1282"/>
      <c r="Q52" s="1358">
        <f>+Q49+Q51+1</f>
        <v>172167</v>
      </c>
      <c r="R52" s="1282"/>
      <c r="S52" s="1358">
        <f>+S49+S51+1</f>
        <v>191809</v>
      </c>
      <c r="T52" s="1506"/>
      <c r="U52" s="1358">
        <f>+U49+U51</f>
        <v>386651</v>
      </c>
      <c r="V52" s="1903">
        <f>V51-F52</f>
        <v>0</v>
      </c>
      <c r="W52" s="1903">
        <f>W51-H52</f>
        <v>0</v>
      </c>
      <c r="X52" s="1903">
        <f>X51-J52</f>
        <v>0</v>
      </c>
      <c r="Y52" s="1904">
        <f>X52+W52+V52</f>
        <v>0</v>
      </c>
      <c r="Z52" s="1905">
        <f>Y52*2</f>
        <v>0</v>
      </c>
      <c r="AA52" s="1362">
        <f>Y52/2</f>
        <v>0</v>
      </c>
      <c r="AB52" s="1282"/>
      <c r="AC52" s="1282"/>
    </row>
    <row r="53" spans="1:35" ht="15.75" thickTop="1">
      <c r="A53" s="1571"/>
      <c r="B53" s="1571"/>
      <c r="C53" s="1571"/>
      <c r="D53" s="1571"/>
      <c r="E53" s="1571"/>
      <c r="F53" s="1282"/>
      <c r="M53" s="1309"/>
      <c r="O53" s="1282"/>
      <c r="P53" s="1282"/>
      <c r="Q53" s="1282"/>
      <c r="R53" s="1282"/>
      <c r="S53" s="1282"/>
      <c r="U53" s="1304"/>
      <c r="V53" s="1896"/>
      <c r="W53" s="1883"/>
      <c r="X53" s="1896"/>
      <c r="Y53" s="1883"/>
      <c r="Z53" s="1906"/>
      <c r="AA53" s="1907"/>
      <c r="AB53" s="1282"/>
      <c r="AC53" s="1282"/>
    </row>
    <row r="54" spans="1:35" ht="15">
      <c r="A54" s="1571"/>
      <c r="B54" s="1571"/>
      <c r="C54" s="1571"/>
      <c r="D54" s="1571"/>
      <c r="E54" s="1571"/>
      <c r="M54" s="1309"/>
      <c r="O54" s="1282"/>
      <c r="P54" s="1282"/>
      <c r="Q54" s="1282"/>
      <c r="R54" s="1282"/>
      <c r="S54" s="1282"/>
      <c r="U54" s="1304"/>
      <c r="V54" s="1896"/>
      <c r="W54" s="1883"/>
      <c r="X54" s="1896"/>
      <c r="Y54" s="1883"/>
      <c r="Z54" s="1906"/>
      <c r="AA54" s="1907"/>
      <c r="AB54" s="1282"/>
      <c r="AC54" s="1282"/>
    </row>
    <row r="55" spans="1:35">
      <c r="A55" s="1299" t="str">
        <f>BS!$A$46</f>
        <v>The annexed notes from 1 to 15 form an integral part of these interim financial statements.</v>
      </c>
      <c r="B55" s="1299"/>
      <c r="C55" s="1299"/>
      <c r="D55" s="1299"/>
      <c r="E55" s="1299"/>
      <c r="U55"/>
      <c r="V55" s="1884"/>
      <c r="W55" s="1908">
        <v>30857246</v>
      </c>
      <c r="X55" s="1908">
        <v>118782950</v>
      </c>
      <c r="Y55" s="1281">
        <v>90880080</v>
      </c>
      <c r="Z55" s="1884"/>
      <c r="AA55" s="1304">
        <v>90880080</v>
      </c>
      <c r="AB55" s="1282"/>
      <c r="AC55" s="1282"/>
    </row>
    <row r="56" spans="1:35" s="1359" customFormat="1">
      <c r="A56" s="1364"/>
      <c r="B56" s="1364"/>
      <c r="C56" s="1364"/>
      <c r="D56" s="1364"/>
      <c r="E56" s="1364"/>
      <c r="F56" s="1304"/>
      <c r="G56" s="1304"/>
      <c r="H56" s="1304"/>
      <c r="I56" s="1304"/>
      <c r="J56" s="1304"/>
      <c r="K56" s="1304"/>
      <c r="L56" s="1304"/>
      <c r="M56" s="1304"/>
      <c r="N56" s="1304"/>
      <c r="O56" s="1304"/>
      <c r="P56" s="1304"/>
      <c r="Q56" s="1304"/>
      <c r="R56" s="1304"/>
      <c r="S56" s="1304"/>
      <c r="T56" s="1304"/>
      <c r="U56"/>
      <c r="V56" s="1868"/>
      <c r="W56" s="1908">
        <f>F52-W55</f>
        <v>-30839507</v>
      </c>
      <c r="X56" s="1908">
        <f>H52-X55</f>
        <v>-118656322</v>
      </c>
      <c r="Y56" s="1908">
        <f>J52-Y55</f>
        <v>-90557852</v>
      </c>
      <c r="Z56" s="1868"/>
      <c r="AA56" s="1304"/>
      <c r="AB56" s="1293"/>
      <c r="AC56" s="1282"/>
      <c r="AD56" s="1414"/>
      <c r="AE56" s="1414">
        <v>40959734</v>
      </c>
      <c r="AF56" s="1414"/>
      <c r="AG56" s="1414">
        <v>87626054</v>
      </c>
      <c r="AH56" s="1414"/>
      <c r="AI56" s="1414">
        <v>56190226</v>
      </c>
    </row>
    <row r="57" spans="1:35" s="1359" customFormat="1">
      <c r="A57" s="1364"/>
      <c r="B57" s="1364"/>
      <c r="C57" s="1364"/>
      <c r="D57" s="1364"/>
      <c r="E57" s="1364"/>
      <c r="F57" s="1304"/>
      <c r="G57" s="1304"/>
      <c r="H57" s="1304"/>
      <c r="I57" s="1304"/>
      <c r="J57" s="1304"/>
      <c r="K57" s="1304"/>
      <c r="L57" s="1304"/>
      <c r="M57" s="1304"/>
      <c r="N57" s="1304"/>
      <c r="O57" s="1304"/>
      <c r="P57" s="1304"/>
      <c r="Q57" s="1304"/>
      <c r="R57" s="1304"/>
      <c r="S57" s="1304"/>
      <c r="T57" s="1304"/>
      <c r="U57"/>
      <c r="V57" s="1868"/>
      <c r="W57" s="1908"/>
      <c r="X57" s="1908"/>
      <c r="Y57" s="1908"/>
      <c r="Z57" s="1868"/>
      <c r="AA57" s="1304"/>
      <c r="AB57" s="1293"/>
      <c r="AC57" s="1282"/>
      <c r="AD57" s="1414"/>
      <c r="AE57" s="1414"/>
      <c r="AF57" s="1414"/>
      <c r="AG57" s="1414"/>
      <c r="AH57" s="1414"/>
      <c r="AI57" s="1414"/>
    </row>
    <row r="58" spans="1:35" ht="15">
      <c r="A58" s="2631" t="str">
        <f>'OCI - QTR'!A27:S27</f>
        <v>MCB-Arif Habib Savings and Investments Limited</v>
      </c>
      <c r="B58" s="2631"/>
      <c r="C58" s="2631"/>
      <c r="D58" s="2631"/>
      <c r="E58" s="2631"/>
      <c r="F58" s="2631"/>
      <c r="G58" s="2631"/>
      <c r="H58" s="2631"/>
      <c r="I58" s="2631"/>
      <c r="J58" s="2631"/>
      <c r="K58" s="2631"/>
      <c r="L58" s="2631"/>
      <c r="M58" s="2631"/>
      <c r="N58" s="2631"/>
      <c r="O58" s="2631"/>
      <c r="P58" s="2631"/>
      <c r="Q58" s="2631"/>
      <c r="R58" s="2631"/>
      <c r="S58" s="2631"/>
      <c r="T58" s="2631"/>
      <c r="U58" s="2631"/>
      <c r="V58" s="1868">
        <v>1000</v>
      </c>
      <c r="AC58" s="1282"/>
    </row>
    <row r="59" spans="1:35" ht="15">
      <c r="A59" s="2631" t="str">
        <f>'OCI - QTR'!A28:S28</f>
        <v>(Pension Fund Manager)</v>
      </c>
      <c r="B59" s="2631"/>
      <c r="C59" s="2631"/>
      <c r="D59" s="2631"/>
      <c r="E59" s="2631"/>
      <c r="F59" s="2631"/>
      <c r="G59" s="2631"/>
      <c r="H59" s="2631"/>
      <c r="I59" s="2631"/>
      <c r="J59" s="2631"/>
      <c r="K59" s="2631"/>
      <c r="L59" s="2631"/>
      <c r="M59" s="2631"/>
      <c r="N59" s="2631"/>
      <c r="O59" s="2631"/>
      <c r="P59" s="2631"/>
      <c r="Q59" s="2631"/>
      <c r="R59" s="2631"/>
      <c r="S59" s="2631"/>
      <c r="T59" s="2631"/>
      <c r="U59" s="2631"/>
      <c r="W59" s="1884"/>
      <c r="AC59" s="1282"/>
      <c r="AE59" s="1365">
        <f>F52-AE56</f>
        <v>-40941995</v>
      </c>
      <c r="AF59" s="1332"/>
      <c r="AG59" s="1365">
        <f>H52-AG56</f>
        <v>-87499426</v>
      </c>
      <c r="AH59" s="1332"/>
      <c r="AI59" s="1365">
        <f>J52-AI56</f>
        <v>-55867998</v>
      </c>
    </row>
    <row r="60" spans="1:35">
      <c r="A60" s="1298"/>
      <c r="B60" s="1298"/>
      <c r="C60" s="1298"/>
      <c r="D60" s="1298"/>
      <c r="E60" s="1298"/>
      <c r="F60" s="1298"/>
      <c r="G60" s="1298"/>
      <c r="H60" s="1298"/>
      <c r="I60" s="1298"/>
      <c r="J60" s="1298"/>
      <c r="K60" s="1298"/>
      <c r="L60" s="1298"/>
      <c r="M60" s="1298"/>
      <c r="N60" s="1298"/>
      <c r="O60" s="1298"/>
      <c r="P60" s="1298"/>
      <c r="Q60" s="1298"/>
      <c r="R60" s="1298"/>
      <c r="S60" s="1298"/>
      <c r="T60" s="1298"/>
      <c r="U60"/>
      <c r="AC60" s="1282"/>
    </row>
    <row r="61" spans="1:35">
      <c r="A61" s="1298"/>
      <c r="B61" s="1298"/>
      <c r="C61" s="1298"/>
      <c r="D61" s="1298"/>
      <c r="E61" s="1298"/>
      <c r="F61" s="1298"/>
      <c r="G61" s="1298"/>
      <c r="H61" s="1298"/>
      <c r="I61" s="1298"/>
      <c r="J61" s="1298"/>
      <c r="K61" s="1298"/>
      <c r="L61" s="1298"/>
      <c r="M61" s="1298"/>
      <c r="N61" s="1298"/>
      <c r="O61" s="1298"/>
      <c r="P61" s="1298"/>
      <c r="Q61" s="1298"/>
      <c r="R61" s="1298"/>
      <c r="S61" s="1298"/>
      <c r="T61" s="1298"/>
      <c r="U61"/>
      <c r="AC61" s="1282"/>
    </row>
    <row r="62" spans="1:35">
      <c r="A62" s="1298"/>
      <c r="B62" s="1298"/>
      <c r="C62" s="1298"/>
      <c r="D62" s="1298"/>
      <c r="E62" s="1298"/>
      <c r="F62" s="1298"/>
      <c r="G62" s="1298"/>
      <c r="H62" s="1298"/>
      <c r="I62" s="1298"/>
      <c r="J62" s="1298"/>
      <c r="K62" s="1298"/>
      <c r="L62" s="1298"/>
      <c r="M62" s="1298"/>
      <c r="N62" s="1298"/>
      <c r="O62" s="1298"/>
      <c r="P62" s="1298"/>
      <c r="Q62" s="1298"/>
      <c r="R62" s="1298"/>
      <c r="S62" s="1298"/>
      <c r="T62" s="1298"/>
      <c r="U62"/>
      <c r="AC62" s="1282"/>
    </row>
    <row r="63" spans="1:35">
      <c r="A63" s="1298"/>
      <c r="B63" s="1298"/>
      <c r="C63" s="1298"/>
      <c r="D63" s="1298"/>
      <c r="E63" s="1298"/>
      <c r="F63" s="1298"/>
      <c r="G63" s="1298"/>
      <c r="H63" s="1298"/>
      <c r="I63" s="1298"/>
      <c r="J63" s="1298"/>
      <c r="K63" s="1298"/>
      <c r="L63" s="1298"/>
      <c r="M63" s="1298"/>
      <c r="N63" s="1298"/>
      <c r="O63" s="1298"/>
      <c r="P63" s="1298"/>
      <c r="Q63" s="1298"/>
      <c r="R63" s="1298"/>
      <c r="S63" s="1298"/>
      <c r="T63" s="1298"/>
      <c r="U63"/>
      <c r="AC63" s="1282"/>
    </row>
    <row r="64" spans="1:35" ht="15">
      <c r="C64" s="2041" t="s">
        <v>4137</v>
      </c>
      <c r="D64" s="1547"/>
      <c r="E64" s="2085"/>
      <c r="F64" s="2041"/>
      <c r="H64" s="1547"/>
      <c r="I64" s="1547"/>
      <c r="J64" s="1547"/>
      <c r="K64" s="1547"/>
      <c r="L64" s="1547"/>
      <c r="M64" s="1547"/>
      <c r="N64" s="2087" t="s">
        <v>4138</v>
      </c>
      <c r="O64" s="2087"/>
      <c r="P64" s="2087"/>
      <c r="Q64" s="2087"/>
      <c r="R64" s="2087"/>
      <c r="S64" s="2087"/>
      <c r="T64" s="2087"/>
      <c r="V64" s="1282"/>
      <c r="W64" s="1282"/>
      <c r="X64" s="1282"/>
      <c r="Y64" s="1282"/>
      <c r="Z64" s="1282"/>
      <c r="AA64" s="1282"/>
      <c r="AC64" s="1282"/>
    </row>
    <row r="65" spans="1:44" ht="15">
      <c r="C65" s="2043" t="s">
        <v>4120</v>
      </c>
      <c r="D65" s="1384"/>
      <c r="E65" s="2086"/>
      <c r="F65" s="2043"/>
      <c r="H65" s="1476"/>
      <c r="I65" s="1476"/>
      <c r="J65" s="1476"/>
      <c r="K65" s="1476"/>
      <c r="L65" s="1384"/>
      <c r="M65" s="1476"/>
      <c r="N65" s="2043" t="s">
        <v>3030</v>
      </c>
      <c r="O65" s="2043"/>
      <c r="P65" s="2043"/>
      <c r="Q65" s="2043"/>
      <c r="R65" s="2043"/>
      <c r="S65" s="2043"/>
      <c r="T65" s="2043"/>
      <c r="V65" s="1282"/>
      <c r="W65" s="1282"/>
      <c r="X65" s="1282"/>
      <c r="Y65" s="1282"/>
      <c r="Z65" s="1282"/>
      <c r="AA65" s="1282"/>
      <c r="AC65" s="1282"/>
    </row>
    <row r="66" spans="1:44" ht="15">
      <c r="A66" s="1359"/>
      <c r="B66" s="1359"/>
      <c r="C66" s="1359"/>
      <c r="D66" s="1554"/>
      <c r="E66" s="1359"/>
      <c r="F66" s="1359"/>
      <c r="G66" s="1359"/>
      <c r="H66" s="1359"/>
      <c r="I66" s="1359"/>
      <c r="J66" s="1359"/>
      <c r="K66" s="1359"/>
      <c r="L66" s="1359"/>
      <c r="M66" s="1359"/>
      <c r="N66" s="1359"/>
      <c r="O66" s="1359"/>
      <c r="P66" s="1359"/>
      <c r="Q66" s="1359"/>
      <c r="R66" s="1359"/>
      <c r="S66" s="1359"/>
      <c r="T66" s="1359"/>
      <c r="U66" s="1562"/>
      <c r="V66" s="1359"/>
      <c r="W66" s="1359"/>
      <c r="X66" s="1359"/>
      <c r="Y66" s="1359"/>
      <c r="Z66" s="1359"/>
      <c r="AA66" s="1359"/>
      <c r="AC66" s="1282"/>
    </row>
    <row r="67" spans="1:44" ht="15">
      <c r="A67" s="1909"/>
      <c r="B67" s="1909"/>
      <c r="C67" s="1384"/>
      <c r="D67" s="1910"/>
      <c r="E67" s="1910"/>
      <c r="F67" s="2589">
        <f>BS!E11</f>
        <v>17739</v>
      </c>
      <c r="G67" s="2589"/>
      <c r="H67" s="2589">
        <f>BS!G11</f>
        <v>126628</v>
      </c>
      <c r="I67" s="2589"/>
      <c r="J67" s="2589">
        <f>BS!I11</f>
        <v>322228</v>
      </c>
      <c r="K67" s="2589"/>
      <c r="L67" s="2589">
        <f>BS!K11</f>
        <v>466595</v>
      </c>
      <c r="M67" s="1911"/>
      <c r="N67" s="1835"/>
      <c r="O67" s="1835"/>
      <c r="P67" s="1835"/>
      <c r="Q67" s="1835"/>
      <c r="R67" s="1835"/>
      <c r="S67" s="1835"/>
      <c r="T67" s="1835"/>
      <c r="V67" s="1869">
        <f>V52*2</f>
        <v>0</v>
      </c>
      <c r="AD67" s="1305"/>
      <c r="AH67" s="1305"/>
      <c r="AI67" s="1305"/>
      <c r="AJ67" s="1282"/>
      <c r="AK67" s="1282"/>
      <c r="AL67" s="1282"/>
      <c r="AM67" s="1282"/>
      <c r="AP67" s="1282"/>
      <c r="AQ67" s="1282"/>
      <c r="AR67" s="1282"/>
    </row>
    <row r="68" spans="1:44">
      <c r="A68" s="1309"/>
      <c r="B68" s="1309"/>
      <c r="C68" s="1309"/>
      <c r="D68" s="1309"/>
      <c r="E68" s="1309"/>
      <c r="F68" s="1312">
        <f>F52-F67</f>
        <v>0</v>
      </c>
      <c r="G68" s="1312"/>
      <c r="H68" s="1312">
        <f>H52-H67</f>
        <v>0</v>
      </c>
      <c r="I68" s="1312"/>
      <c r="J68" s="1312">
        <f>J52-J67</f>
        <v>0</v>
      </c>
      <c r="K68" s="1312"/>
      <c r="L68" s="1312">
        <f>L52-L67</f>
        <v>0</v>
      </c>
      <c r="V68" s="1869">
        <f>V52/2</f>
        <v>0</v>
      </c>
      <c r="AD68" s="1305"/>
      <c r="AH68" s="1305"/>
      <c r="AI68" s="1305"/>
      <c r="AJ68" s="1282"/>
      <c r="AK68" s="1282"/>
      <c r="AL68" s="1282"/>
      <c r="AM68" s="1282"/>
      <c r="AP68" s="1282"/>
      <c r="AQ68" s="1282"/>
      <c r="AR68" s="1282"/>
    </row>
    <row r="69" spans="1:44" s="1359" customFormat="1" ht="15">
      <c r="A69" s="1309"/>
      <c r="B69" s="1309"/>
      <c r="C69" s="1309"/>
      <c r="D69" s="1309"/>
      <c r="E69" s="1309"/>
      <c r="F69" s="1912"/>
      <c r="G69" s="1315"/>
      <c r="H69" s="1912"/>
      <c r="I69" s="1315"/>
      <c r="J69" s="1912"/>
      <c r="K69" s="1448"/>
      <c r="L69" s="1308"/>
      <c r="M69" s="1304"/>
      <c r="N69" s="1304"/>
      <c r="O69" s="1304"/>
      <c r="P69" s="1304"/>
      <c r="Q69" s="1304"/>
      <c r="R69" s="1304"/>
      <c r="S69" s="1304"/>
      <c r="T69" s="1304"/>
      <c r="U69" s="1372"/>
      <c r="V69" s="1868"/>
      <c r="W69" s="1868"/>
      <c r="X69" s="1868"/>
      <c r="Y69" s="1868"/>
      <c r="Z69" s="1868"/>
      <c r="AA69" s="1304"/>
      <c r="AD69" s="1414"/>
      <c r="AE69" s="1414"/>
      <c r="AF69" s="1414"/>
      <c r="AG69" s="1414"/>
      <c r="AH69" s="1414"/>
      <c r="AI69" s="1414"/>
    </row>
    <row r="70" spans="1:44" ht="16.5">
      <c r="A70" s="1309"/>
      <c r="B70" s="1309"/>
      <c r="C70" s="1309"/>
      <c r="D70" s="1309"/>
      <c r="E70" s="1309"/>
      <c r="F70" s="1913"/>
      <c r="G70" s="1914"/>
      <c r="H70" s="1913"/>
      <c r="I70" s="1914"/>
      <c r="J70" s="1913"/>
      <c r="K70" s="1309"/>
    </row>
    <row r="71" spans="1:44" ht="15">
      <c r="A71" s="1309"/>
      <c r="B71" s="1309"/>
      <c r="C71" s="1309"/>
      <c r="D71" s="1309"/>
      <c r="E71" s="1309"/>
      <c r="F71" s="1338"/>
      <c r="G71" s="1338"/>
      <c r="H71" s="1338"/>
      <c r="I71" s="1338"/>
      <c r="J71" s="1338"/>
      <c r="K71" s="1309"/>
      <c r="X71" s="1869"/>
      <c r="Y71" s="1869"/>
      <c r="Z71" s="1869"/>
      <c r="AA71" s="1282"/>
    </row>
    <row r="72" spans="1:44">
      <c r="F72" s="1308"/>
      <c r="W72" s="1869"/>
      <c r="X72" s="1869"/>
      <c r="Y72" s="1869"/>
      <c r="Z72" s="1869"/>
      <c r="AA72" s="1282"/>
    </row>
    <row r="73" spans="1:44">
      <c r="F73" s="1282"/>
      <c r="H73" s="1282"/>
      <c r="J73" s="1282"/>
      <c r="X73" s="1869"/>
      <c r="Y73" s="1869"/>
      <c r="Z73" s="1869"/>
      <c r="AA73" s="1282"/>
    </row>
    <row r="74" spans="1:44">
      <c r="X74" s="1869"/>
      <c r="Y74" s="1869"/>
      <c r="Z74" s="1869"/>
      <c r="AA74" s="1282"/>
      <c r="AB74" s="1282"/>
    </row>
    <row r="75" spans="1:44">
      <c r="X75" s="1869"/>
      <c r="Y75" s="1869"/>
      <c r="Z75" s="1869"/>
      <c r="AA75" s="1282"/>
      <c r="AB75" s="1282"/>
    </row>
    <row r="76" spans="1:44">
      <c r="X76" s="1869"/>
      <c r="Y76" s="1869"/>
      <c r="Z76" s="1869"/>
      <c r="AA76" s="1282"/>
      <c r="AB76" s="1282"/>
    </row>
    <row r="77" spans="1:44">
      <c r="X77" s="1869"/>
      <c r="Y77" s="1869"/>
      <c r="Z77" s="1869"/>
      <c r="AA77" s="1282"/>
      <c r="AB77" s="1282"/>
    </row>
    <row r="78" spans="1:44">
      <c r="X78" s="1869"/>
      <c r="Y78" s="1869"/>
      <c r="Z78" s="1869"/>
      <c r="AA78" s="1282"/>
      <c r="AB78" s="1282"/>
    </row>
    <row r="79" spans="1:44">
      <c r="X79" s="1869"/>
      <c r="Y79" s="1869"/>
      <c r="Z79" s="1869"/>
      <c r="AA79" s="1282"/>
      <c r="AB79" s="1282"/>
    </row>
    <row r="80" spans="1:44">
      <c r="X80" s="1869"/>
      <c r="Y80" s="1869"/>
      <c r="Z80" s="1869"/>
      <c r="AA80" s="1282"/>
      <c r="AB80" s="1282"/>
    </row>
    <row r="81" spans="28:28">
      <c r="AB81" s="1282"/>
    </row>
    <row r="82" spans="28:28">
      <c r="AB82" s="1282"/>
    </row>
    <row r="83" spans="28:28">
      <c r="AB83" s="1282"/>
    </row>
  </sheetData>
  <mergeCells count="10">
    <mergeCell ref="A58:U58"/>
    <mergeCell ref="A59:U59"/>
    <mergeCell ref="V7:X7"/>
    <mergeCell ref="F5:L5"/>
    <mergeCell ref="A1:U1"/>
    <mergeCell ref="A2:U2"/>
    <mergeCell ref="A3:U3"/>
    <mergeCell ref="F9:U9"/>
    <mergeCell ref="V49:X49"/>
    <mergeCell ref="O5:U5"/>
  </mergeCells>
  <pageMargins left="0.6" right="0.25" top="0.53" bottom="0" header="0.25" footer="0"/>
  <pageSetup paperSize="9" scale="53" firstPageNumber="6" orientation="portrait" useFirstPageNumber="1" r:id="rId1"/>
  <headerFooter>
    <oddHeader>&amp;C&amp;"Arial Black,Regular"&amp;11&amp;P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AK54"/>
  <sheetViews>
    <sheetView view="pageBreakPreview" topLeftCell="A7" zoomScale="85" zoomScaleSheetLayoutView="85" workbookViewId="0">
      <selection activeCell="E11" sqref="E11"/>
    </sheetView>
  </sheetViews>
  <sheetFormatPr defaultColWidth="9.28515625" defaultRowHeight="14.25"/>
  <cols>
    <col min="1" max="1" width="2.7109375" style="1304" customWidth="1"/>
    <col min="2" max="2" width="10.7109375" style="1304" customWidth="1"/>
    <col min="3" max="3" width="19.42578125" style="1304" customWidth="1"/>
    <col min="4" max="4" width="12.7109375" style="1304" customWidth="1"/>
    <col min="5" max="5" width="14.42578125" style="1304" customWidth="1"/>
    <col min="6" max="6" width="0.7109375" style="1304" customWidth="1"/>
    <col min="7" max="7" width="13.7109375" style="1304" customWidth="1"/>
    <col min="8" max="8" width="0.7109375" style="1304" customWidth="1"/>
    <col min="9" max="9" width="13.5703125" style="1304" customWidth="1"/>
    <col min="10" max="10" width="0.7109375" style="1304" customWidth="1"/>
    <col min="11" max="11" width="15.28515625" style="1304" bestFit="1" customWidth="1"/>
    <col min="12" max="12" width="0.7109375" style="1304" customWidth="1"/>
    <col min="13" max="13" width="12.7109375" style="1304" customWidth="1"/>
    <col min="14" max="14" width="0.7109375" style="1304" customWidth="1"/>
    <col min="15" max="15" width="17.140625" style="1304" customWidth="1"/>
    <col min="16" max="16" width="0.7109375" style="1304" customWidth="1"/>
    <col min="17" max="17" width="18.5703125" style="1304" customWidth="1"/>
    <col min="18" max="18" width="0.7109375" style="1304" customWidth="1"/>
    <col min="19" max="19" width="14.7109375" style="1811" customWidth="1"/>
    <col min="20" max="21" width="13.42578125" style="1309" hidden="1" customWidth="1"/>
    <col min="22" max="22" width="15.7109375" style="1304" hidden="1" customWidth="1"/>
    <col min="23" max="23" width="46.5703125" style="1304" hidden="1" customWidth="1"/>
    <col min="24" max="24" width="17" style="1282" hidden="1" customWidth="1"/>
    <col min="25" max="25" width="15.7109375" style="1291" hidden="1" customWidth="1"/>
    <col min="26" max="26" width="17.28515625" style="1291" hidden="1" customWidth="1"/>
    <col min="27" max="27" width="16.7109375" style="1305" hidden="1" customWidth="1"/>
    <col min="28" max="28" width="0" style="1304" hidden="1" customWidth="1"/>
    <col min="29" max="30" width="14.7109375" style="1304" hidden="1" customWidth="1"/>
    <col min="31" max="37" width="0" style="1304" hidden="1" customWidth="1"/>
    <col min="38" max="38" width="15.28515625" style="1282" bestFit="1" customWidth="1"/>
    <col min="39" max="40" width="9.28515625" style="1282"/>
    <col min="41" max="41" width="13.28515625" style="1282" bestFit="1" customWidth="1"/>
    <col min="42" max="16384" width="9.28515625" style="1282"/>
  </cols>
  <sheetData>
    <row r="1" spans="1:37" ht="18.75">
      <c r="A1" s="2624" t="s">
        <v>3787</v>
      </c>
      <c r="B1" s="2624"/>
      <c r="C1" s="2624"/>
      <c r="D1" s="2624"/>
      <c r="E1" s="2624"/>
      <c r="F1" s="2624"/>
      <c r="G1" s="2624"/>
      <c r="H1" s="2624"/>
      <c r="I1" s="2624"/>
      <c r="J1" s="2624"/>
      <c r="K1" s="2624"/>
      <c r="L1" s="2624"/>
      <c r="M1" s="2624"/>
      <c r="N1" s="2624"/>
      <c r="O1" s="2624"/>
      <c r="P1" s="2624"/>
      <c r="Q1" s="2624"/>
      <c r="R1" s="2624"/>
      <c r="S1" s="2624"/>
    </row>
    <row r="2" spans="1:37" ht="18.75">
      <c r="A2" s="2624" t="s">
        <v>2965</v>
      </c>
      <c r="B2" s="2624"/>
      <c r="C2" s="2624"/>
      <c r="D2" s="2624"/>
      <c r="E2" s="2624"/>
      <c r="F2" s="2624"/>
      <c r="G2" s="2624"/>
      <c r="H2" s="2624"/>
      <c r="I2" s="2624"/>
      <c r="J2" s="2624"/>
      <c r="K2" s="2624"/>
      <c r="L2" s="2624"/>
      <c r="M2" s="2624"/>
      <c r="N2" s="2624"/>
      <c r="O2" s="2624"/>
      <c r="P2" s="2624"/>
      <c r="Q2" s="2624"/>
      <c r="R2" s="2624"/>
      <c r="S2" s="2624"/>
      <c r="T2" s="1842"/>
      <c r="U2" s="1842"/>
    </row>
    <row r="3" spans="1:37" ht="18.75">
      <c r="A3" s="2624" t="s">
        <v>4452</v>
      </c>
      <c r="B3" s="2624"/>
      <c r="C3" s="2624"/>
      <c r="D3" s="2624"/>
      <c r="E3" s="2624"/>
      <c r="F3" s="2624"/>
      <c r="G3" s="2624"/>
      <c r="H3" s="2624"/>
      <c r="I3" s="2624"/>
      <c r="J3" s="2624"/>
      <c r="K3" s="2624"/>
      <c r="L3" s="2624"/>
      <c r="M3" s="2624"/>
      <c r="N3" s="2624"/>
      <c r="O3" s="2624"/>
      <c r="P3" s="2624"/>
      <c r="Q3" s="2624"/>
      <c r="R3" s="2624"/>
      <c r="S3" s="2624"/>
      <c r="T3" s="1448"/>
      <c r="U3" s="1448"/>
    </row>
    <row r="4" spans="1:37" s="1787" customFormat="1" ht="15">
      <c r="A4" s="130"/>
      <c r="B4" s="130"/>
      <c r="C4" s="130"/>
      <c r="D4" s="130"/>
      <c r="E4" s="130"/>
      <c r="F4" s="130"/>
      <c r="G4" s="130"/>
      <c r="H4" s="130"/>
      <c r="I4" s="130"/>
      <c r="J4" s="130"/>
      <c r="K4" s="130"/>
      <c r="L4" s="1364"/>
      <c r="M4" s="1364"/>
      <c r="N4" s="1364"/>
      <c r="O4" s="1364"/>
      <c r="P4" s="1364"/>
      <c r="Q4" s="1364"/>
      <c r="R4" s="1364"/>
      <c r="S4" s="1845"/>
      <c r="T4" s="1845"/>
      <c r="U4" s="1845"/>
      <c r="V4" s="1364"/>
      <c r="W4" s="1364"/>
      <c r="Y4" s="1843"/>
      <c r="Z4" s="1843"/>
      <c r="AA4" s="1844"/>
      <c r="AB4" s="1364"/>
      <c r="AC4" s="1364"/>
      <c r="AD4" s="1364"/>
      <c r="AE4" s="1364"/>
      <c r="AF4" s="1364"/>
      <c r="AG4" s="1364"/>
      <c r="AH4" s="1364"/>
      <c r="AI4" s="1364"/>
      <c r="AJ4" s="1364"/>
      <c r="AK4" s="1364"/>
    </row>
    <row r="5" spans="1:37" s="1787" customFormat="1" ht="15">
      <c r="A5" s="1299"/>
      <c r="B5" s="1299"/>
      <c r="C5" s="1299"/>
      <c r="D5" s="1299"/>
      <c r="E5" s="2666" t="s">
        <v>4453</v>
      </c>
      <c r="F5" s="2666"/>
      <c r="G5" s="2666"/>
      <c r="H5" s="2666"/>
      <c r="I5" s="2666"/>
      <c r="J5" s="2666"/>
      <c r="K5" s="2666"/>
      <c r="L5" s="1572"/>
      <c r="M5" s="2666" t="s">
        <v>4506</v>
      </c>
      <c r="N5" s="2666"/>
      <c r="O5" s="2666"/>
      <c r="P5" s="2666"/>
      <c r="Q5" s="2666"/>
      <c r="R5" s="2666"/>
      <c r="S5" s="2666"/>
      <c r="T5" s="1423"/>
      <c r="U5" s="1423"/>
      <c r="V5" s="1364"/>
      <c r="W5" s="1364"/>
      <c r="Y5" s="1843"/>
      <c r="Z5" s="1843"/>
      <c r="AA5" s="1844"/>
      <c r="AB5" s="1364"/>
      <c r="AC5" s="1364"/>
      <c r="AD5" s="1364"/>
      <c r="AE5" s="1364"/>
      <c r="AF5" s="1364"/>
      <c r="AG5" s="1364"/>
      <c r="AH5" s="1364"/>
      <c r="AI5" s="1364"/>
      <c r="AJ5" s="1364"/>
      <c r="AK5" s="1364"/>
    </row>
    <row r="6" spans="1:37" s="1434" customFormat="1" ht="15">
      <c r="A6" s="1846"/>
      <c r="B6" s="1846"/>
      <c r="C6" s="1846"/>
      <c r="D6" s="1846"/>
      <c r="E6" s="2092"/>
      <c r="F6" s="2057"/>
      <c r="G6" s="2093"/>
      <c r="H6" s="2057"/>
      <c r="I6" s="2094" t="s">
        <v>4124</v>
      </c>
      <c r="J6" s="2057"/>
      <c r="K6" s="2095"/>
      <c r="L6" s="1296"/>
      <c r="M6" s="2092"/>
      <c r="N6" s="2057"/>
      <c r="O6" s="2093"/>
      <c r="P6" s="2057"/>
      <c r="Q6" s="2094" t="s">
        <v>4124</v>
      </c>
      <c r="R6" s="2057"/>
      <c r="S6" s="2095"/>
      <c r="T6" s="1427"/>
      <c r="U6" s="1427"/>
      <c r="V6" s="1448"/>
      <c r="W6" s="1448"/>
      <c r="Y6" s="1847"/>
      <c r="Z6" s="1847"/>
      <c r="AA6" s="1780"/>
      <c r="AB6" s="1448"/>
      <c r="AC6" s="1448"/>
      <c r="AD6" s="1448"/>
      <c r="AE6" s="1448"/>
      <c r="AF6" s="1448"/>
      <c r="AG6" s="1448"/>
      <c r="AH6" s="1448"/>
      <c r="AI6" s="1448"/>
      <c r="AJ6" s="1448"/>
      <c r="AK6" s="1448"/>
    </row>
    <row r="7" spans="1:37" s="1434" customFormat="1" ht="15">
      <c r="A7" s="1846"/>
      <c r="B7" s="1846"/>
      <c r="C7" s="1846"/>
      <c r="D7" s="1846"/>
      <c r="E7" s="2056" t="s">
        <v>4122</v>
      </c>
      <c r="F7" s="2057"/>
      <c r="G7" s="2056" t="s">
        <v>3749</v>
      </c>
      <c r="H7" s="2057"/>
      <c r="I7" s="2058" t="s">
        <v>4125</v>
      </c>
      <c r="J7" s="2057"/>
      <c r="K7" s="2096"/>
      <c r="L7" s="1296"/>
      <c r="M7" s="2056" t="s">
        <v>4122</v>
      </c>
      <c r="N7" s="2057"/>
      <c r="O7" s="2056" t="s">
        <v>3749</v>
      </c>
      <c r="P7" s="2057"/>
      <c r="Q7" s="2058" t="s">
        <v>4125</v>
      </c>
      <c r="R7" s="2057"/>
      <c r="S7" s="2096"/>
      <c r="T7" s="1427"/>
      <c r="U7" s="1427"/>
      <c r="V7" s="1448"/>
      <c r="W7" s="1448"/>
      <c r="Y7" s="1847"/>
      <c r="Z7" s="1847"/>
      <c r="AA7" s="1780"/>
      <c r="AB7" s="1448"/>
      <c r="AC7" s="1448"/>
      <c r="AD7" s="1448"/>
      <c r="AE7" s="1448"/>
      <c r="AF7" s="1448"/>
      <c r="AG7" s="1448"/>
      <c r="AH7" s="1448"/>
      <c r="AI7" s="1448"/>
      <c r="AJ7" s="1448"/>
      <c r="AK7" s="1448"/>
    </row>
    <row r="8" spans="1:37" s="1434" customFormat="1" ht="15">
      <c r="A8" s="1846"/>
      <c r="B8" s="1846"/>
      <c r="C8" s="1846"/>
      <c r="D8" s="1846"/>
      <c r="E8" s="2097" t="s">
        <v>4123</v>
      </c>
      <c r="F8" s="2098"/>
      <c r="G8" s="2097" t="s">
        <v>4123</v>
      </c>
      <c r="H8" s="2098"/>
      <c r="I8" s="2097" t="s">
        <v>4123</v>
      </c>
      <c r="J8" s="2098"/>
      <c r="K8" s="2056" t="s">
        <v>2928</v>
      </c>
      <c r="L8" s="1296"/>
      <c r="M8" s="2097" t="s">
        <v>4123</v>
      </c>
      <c r="N8" s="2098"/>
      <c r="O8" s="2097" t="s">
        <v>4123</v>
      </c>
      <c r="P8" s="2098"/>
      <c r="Q8" s="2097" t="s">
        <v>4123</v>
      </c>
      <c r="R8" s="2098"/>
      <c r="S8" s="2056" t="s">
        <v>2928</v>
      </c>
      <c r="T8" s="1427"/>
      <c r="U8" s="1427"/>
      <c r="V8" s="1448"/>
      <c r="W8" s="1448"/>
      <c r="Y8" s="1847"/>
      <c r="Z8" s="1847"/>
      <c r="AA8" s="1780"/>
      <c r="AB8" s="1448"/>
      <c r="AC8" s="1448"/>
      <c r="AD8" s="1448"/>
      <c r="AE8" s="1448"/>
      <c r="AF8" s="1448"/>
      <c r="AG8" s="1448"/>
      <c r="AH8" s="1448"/>
      <c r="AI8" s="1448"/>
      <c r="AJ8" s="1448"/>
      <c r="AK8" s="1448"/>
    </row>
    <row r="9" spans="1:37" s="1787" customFormat="1" ht="15">
      <c r="A9" s="1299"/>
      <c r="B9" s="1299"/>
      <c r="C9" s="1299"/>
      <c r="D9" s="1299"/>
      <c r="E9" s="2622" t="s">
        <v>4436</v>
      </c>
      <c r="F9" s="2661"/>
      <c r="G9" s="2661"/>
      <c r="H9" s="2661"/>
      <c r="I9" s="2661"/>
      <c r="J9" s="2661"/>
      <c r="K9" s="2661"/>
      <c r="L9" s="2661"/>
      <c r="M9" s="2661"/>
      <c r="N9" s="2661"/>
      <c r="O9" s="2661"/>
      <c r="P9" s="2661"/>
      <c r="Q9" s="2661"/>
      <c r="R9" s="2661"/>
      <c r="S9" s="2661"/>
      <c r="T9" s="1848"/>
      <c r="U9" s="1848"/>
      <c r="V9" s="1364"/>
      <c r="W9" s="1364"/>
      <c r="Y9" s="1843"/>
      <c r="Z9" s="1843"/>
      <c r="AA9" s="1844"/>
      <c r="AB9" s="1364"/>
      <c r="AC9" s="1364"/>
      <c r="AD9" s="1364"/>
      <c r="AE9" s="1364"/>
      <c r="AF9" s="1364"/>
      <c r="AG9" s="1364"/>
      <c r="AH9" s="1364"/>
      <c r="AI9" s="1364"/>
      <c r="AJ9" s="1364"/>
      <c r="AK9" s="1364"/>
    </row>
    <row r="10" spans="1:37" ht="15">
      <c r="E10" s="2023"/>
      <c r="F10" s="1300"/>
      <c r="G10" s="1300"/>
      <c r="H10" s="1300"/>
      <c r="I10" s="1300"/>
      <c r="J10" s="1300"/>
      <c r="K10" s="1300"/>
      <c r="L10" s="1309"/>
      <c r="M10" s="1309"/>
      <c r="N10" s="1309"/>
      <c r="O10" s="1309"/>
      <c r="P10" s="1309"/>
      <c r="Q10" s="1309"/>
      <c r="R10" s="1309"/>
      <c r="S10" s="130"/>
      <c r="T10" s="1849"/>
      <c r="U10" s="130"/>
    </row>
    <row r="11" spans="1:37" ht="15">
      <c r="A11" s="1336" t="s">
        <v>3522</v>
      </c>
      <c r="B11" s="1298"/>
      <c r="C11" s="1298"/>
      <c r="D11" s="1298"/>
      <c r="E11" s="1741">
        <v>721872</v>
      </c>
      <c r="F11" s="1849">
        <v>0</v>
      </c>
      <c r="G11" s="1741">
        <v>348890</v>
      </c>
      <c r="H11" s="1849">
        <v>0</v>
      </c>
      <c r="I11" s="1741">
        <v>283374</v>
      </c>
      <c r="J11" s="1849"/>
      <c r="K11" s="1741">
        <f>+E11+G11+I11</f>
        <v>1354136</v>
      </c>
      <c r="L11" s="1849"/>
      <c r="M11" s="1787">
        <v>539585</v>
      </c>
      <c r="N11" s="1787"/>
      <c r="O11" s="1787">
        <v>300999</v>
      </c>
      <c r="P11" s="1787"/>
      <c r="Q11" s="1787">
        <v>217188</v>
      </c>
      <c r="R11" s="1849"/>
      <c r="S11" s="1434">
        <v>1057772</v>
      </c>
      <c r="T11" s="1434"/>
      <c r="U11" s="1434"/>
      <c r="V11" s="1282"/>
    </row>
    <row r="12" spans="1:37" ht="15">
      <c r="A12" s="1298"/>
      <c r="B12" s="1298"/>
      <c r="C12" s="1298"/>
      <c r="D12" s="1298"/>
      <c r="E12" s="1220"/>
      <c r="F12" s="1220"/>
      <c r="G12" s="1220"/>
      <c r="H12" s="1220"/>
      <c r="I12" s="1220"/>
      <c r="J12" s="1220"/>
      <c r="K12" s="1220"/>
      <c r="L12" s="1282"/>
      <c r="M12" s="1282"/>
      <c r="N12" s="1282"/>
      <c r="O12" s="1282"/>
      <c r="P12" s="1282"/>
      <c r="Q12" s="1282"/>
      <c r="R12" s="1282"/>
      <c r="S12" s="1282"/>
      <c r="T12" s="1282"/>
      <c r="U12" s="1304"/>
      <c r="V12" s="1304" t="s">
        <v>3863</v>
      </c>
    </row>
    <row r="13" spans="1:37" ht="15">
      <c r="A13" s="1298" t="s">
        <v>2967</v>
      </c>
      <c r="B13" s="1298"/>
      <c r="C13" s="1298"/>
      <c r="D13" s="1298"/>
      <c r="E13" s="1851">
        <f>UHA!B10+2</f>
        <v>140536</v>
      </c>
      <c r="F13" s="1812"/>
      <c r="G13" s="1851">
        <f>UHA!C10</f>
        <v>101617</v>
      </c>
      <c r="H13" s="1812"/>
      <c r="I13" s="1851">
        <f>UHA!D10-1</f>
        <v>221148</v>
      </c>
      <c r="J13" s="1849"/>
      <c r="K13" s="1851">
        <f>ROUND(I13+G13+E13,0)</f>
        <v>463301</v>
      </c>
      <c r="L13" s="1282"/>
      <c r="M13" s="1957">
        <v>179597</v>
      </c>
      <c r="N13" s="1282"/>
      <c r="O13" s="1957">
        <v>107225</v>
      </c>
      <c r="P13" s="1282"/>
      <c r="Q13" s="1957">
        <v>127670</v>
      </c>
      <c r="R13" s="1282"/>
      <c r="S13" s="2103">
        <v>414492</v>
      </c>
      <c r="T13" s="1852"/>
      <c r="U13" s="1852"/>
      <c r="Y13" s="1308">
        <f>G13-CT!F15</f>
        <v>-46688491</v>
      </c>
    </row>
    <row r="14" spans="1:37" ht="15">
      <c r="A14" s="1298"/>
      <c r="B14" s="1298"/>
      <c r="C14" s="1298"/>
      <c r="D14" s="1298"/>
      <c r="E14" s="1854"/>
      <c r="F14" s="1812"/>
      <c r="G14" s="1854"/>
      <c r="H14" s="1812"/>
      <c r="I14" s="1854"/>
      <c r="J14" s="1849"/>
      <c r="K14" s="1854"/>
      <c r="L14" s="1282"/>
      <c r="M14" s="1820"/>
      <c r="N14" s="1282"/>
      <c r="O14" s="1820"/>
      <c r="P14" s="1282"/>
      <c r="Q14" s="1820"/>
      <c r="R14" s="1282"/>
      <c r="S14" s="2104"/>
      <c r="T14" s="1852"/>
      <c r="U14" s="1852"/>
      <c r="Y14" s="1308"/>
    </row>
    <row r="15" spans="1:37" ht="15">
      <c r="A15" s="1298" t="s">
        <v>2968</v>
      </c>
      <c r="B15" s="1298"/>
      <c r="C15" s="1298"/>
      <c r="D15" s="1298"/>
      <c r="E15" s="1855">
        <f>UHA!B18</f>
        <v>-200467</v>
      </c>
      <c r="F15" s="1853"/>
      <c r="G15" s="1855">
        <f>UHA!C18</f>
        <v>-74993</v>
      </c>
      <c r="H15" s="1853"/>
      <c r="I15" s="1855">
        <f>UHA!D18</f>
        <v>-122956</v>
      </c>
      <c r="J15" s="1854"/>
      <c r="K15" s="1855">
        <f>ROUND(I15+G15+E15,0)</f>
        <v>-398416</v>
      </c>
      <c r="L15" s="2550"/>
      <c r="M15" s="1822">
        <v>-227694</v>
      </c>
      <c r="N15" s="1312"/>
      <c r="O15" s="1822">
        <v>-96068</v>
      </c>
      <c r="P15" s="1312"/>
      <c r="Q15" s="1822">
        <v>-76780</v>
      </c>
      <c r="R15" s="2481"/>
      <c r="S15" s="2099">
        <v>-400542</v>
      </c>
      <c r="T15" s="1852"/>
      <c r="U15" s="1852"/>
      <c r="V15" s="1856"/>
      <c r="X15" s="1857"/>
      <c r="Y15" s="1858"/>
      <c r="Z15" s="1858"/>
      <c r="AD15" s="1282"/>
    </row>
    <row r="16" spans="1:37" ht="15">
      <c r="A16" s="1298"/>
      <c r="B16" s="1298"/>
      <c r="C16" s="1298"/>
      <c r="D16" s="1298"/>
      <c r="E16" s="1849">
        <f>SUM(E13:E15)-1</f>
        <v>-59932</v>
      </c>
      <c r="F16" s="1849"/>
      <c r="G16" s="1849">
        <f>SUM(G13:G15)-1</f>
        <v>26623</v>
      </c>
      <c r="H16" s="1849"/>
      <c r="I16" s="1849">
        <f>SUM(I13:I15)+1</f>
        <v>98193</v>
      </c>
      <c r="J16" s="1849"/>
      <c r="K16" s="1849">
        <f>SUM(K13:K15)-1</f>
        <v>64884</v>
      </c>
      <c r="L16" s="1282"/>
      <c r="M16" s="1787">
        <f>SUM(M13:M15)</f>
        <v>-48097</v>
      </c>
      <c r="N16" s="1282"/>
      <c r="O16" s="1787">
        <f>SUM(O13:O15)</f>
        <v>11157</v>
      </c>
      <c r="P16" s="1282"/>
      <c r="Q16" s="1787">
        <f>SUM(Q13:Q15)</f>
        <v>50890</v>
      </c>
      <c r="R16" s="1282"/>
      <c r="S16" s="1787">
        <f>SUM(S13:S15)</f>
        <v>13950</v>
      </c>
      <c r="T16" s="1859"/>
      <c r="U16" s="1859"/>
      <c r="V16" s="1856"/>
      <c r="X16" s="1857"/>
      <c r="Y16" s="1858"/>
      <c r="Z16" s="1858"/>
      <c r="AD16" s="1282"/>
    </row>
    <row r="17" spans="1:37" ht="15">
      <c r="A17" s="1298"/>
      <c r="B17" s="1298"/>
      <c r="C17" s="1298"/>
      <c r="D17" s="1298"/>
      <c r="E17" s="1849"/>
      <c r="F17" s="1849"/>
      <c r="G17" s="1849"/>
      <c r="H17" s="1849"/>
      <c r="I17" s="1849"/>
      <c r="J17" s="1849"/>
      <c r="K17" s="1849"/>
      <c r="L17" s="1282"/>
      <c r="M17" s="1282"/>
      <c r="N17" s="1282"/>
      <c r="O17" s="1282"/>
      <c r="P17" s="1282"/>
      <c r="Q17" s="1282"/>
      <c r="R17" s="1282"/>
      <c r="S17" s="1787"/>
      <c r="T17" s="1859"/>
      <c r="U17" s="1859"/>
    </row>
    <row r="18" spans="1:37" ht="15">
      <c r="A18" s="2060" t="s">
        <v>4169</v>
      </c>
      <c r="B18" s="1860"/>
      <c r="C18" s="1298"/>
      <c r="D18" s="1298"/>
      <c r="E18" s="1875"/>
      <c r="F18" s="1849"/>
      <c r="G18" s="1875"/>
      <c r="H18" s="1849"/>
      <c r="I18" s="1875"/>
      <c r="J18" s="1849"/>
      <c r="K18" s="1875"/>
      <c r="L18" s="1282"/>
      <c r="M18" s="1957"/>
      <c r="N18" s="1282"/>
      <c r="O18" s="1957"/>
      <c r="P18" s="1282"/>
      <c r="Q18" s="1957"/>
      <c r="R18" s="1282"/>
      <c r="S18" s="2333"/>
      <c r="T18" s="1859"/>
      <c r="U18" s="1859"/>
    </row>
    <row r="19" spans="1:37" ht="15">
      <c r="A19" s="2105" t="s">
        <v>4181</v>
      </c>
      <c r="B19" s="1861"/>
      <c r="C19" s="1298"/>
      <c r="D19" s="1298"/>
      <c r="E19" s="1854"/>
      <c r="F19" s="1849"/>
      <c r="G19" s="1854"/>
      <c r="H19" s="1849"/>
      <c r="I19" s="1854"/>
      <c r="J19" s="1849"/>
      <c r="K19" s="1854"/>
      <c r="L19" s="1282"/>
      <c r="M19" s="1820"/>
      <c r="N19" s="1282"/>
      <c r="O19" s="1820"/>
      <c r="P19" s="1282"/>
      <c r="Q19" s="1820"/>
      <c r="R19" s="1282"/>
      <c r="S19" s="2104"/>
      <c r="T19" s="1859"/>
      <c r="U19" s="1859"/>
      <c r="V19" s="1856"/>
      <c r="Y19" s="1305"/>
      <c r="Z19" s="1305"/>
    </row>
    <row r="20" spans="1:37" ht="15">
      <c r="A20" s="2105" t="s">
        <v>4180</v>
      </c>
      <c r="B20" s="1861"/>
      <c r="C20" s="1298"/>
      <c r="D20" s="1298"/>
      <c r="E20" s="1854">
        <f>-IS!E42</f>
        <v>-4022</v>
      </c>
      <c r="F20" s="1849"/>
      <c r="G20" s="1854">
        <f>-IS!G42</f>
        <v>-783</v>
      </c>
      <c r="H20" s="1849"/>
      <c r="I20" s="1854">
        <f>-IS!I42</f>
        <v>-2899</v>
      </c>
      <c r="J20" s="1849"/>
      <c r="K20" s="1854">
        <f>E20+G20+I20</f>
        <v>-7704</v>
      </c>
      <c r="L20" s="1282"/>
      <c r="M20" s="1820">
        <v>9844</v>
      </c>
      <c r="N20" s="1282"/>
      <c r="O20" s="1820">
        <v>-615</v>
      </c>
      <c r="P20" s="1282"/>
      <c r="Q20" s="1820">
        <v>-816</v>
      </c>
      <c r="R20" s="1282"/>
      <c r="S20" s="2104">
        <v>8413</v>
      </c>
      <c r="T20" s="1859"/>
      <c r="U20" s="1859"/>
      <c r="V20" s="1856"/>
      <c r="Y20" s="1305"/>
      <c r="Z20" s="1305"/>
    </row>
    <row r="21" spans="1:37" ht="15">
      <c r="A21" s="1298"/>
      <c r="B21" s="1298"/>
      <c r="C21" s="1298"/>
      <c r="D21" s="1298"/>
      <c r="E21" s="1854"/>
      <c r="F21" s="1849"/>
      <c r="G21" s="1854"/>
      <c r="H21" s="1849"/>
      <c r="I21" s="1854"/>
      <c r="J21" s="1849"/>
      <c r="K21" s="1854"/>
      <c r="L21" s="1282"/>
      <c r="M21" s="1820"/>
      <c r="N21" s="1282"/>
      <c r="O21" s="1820"/>
      <c r="P21" s="1282"/>
      <c r="Q21" s="1820"/>
      <c r="R21" s="1282"/>
      <c r="S21" s="2104"/>
      <c r="T21" s="1859"/>
      <c r="U21" s="1859"/>
    </row>
    <row r="22" spans="1:37" ht="15">
      <c r="A22" s="1546" t="s">
        <v>4276</v>
      </c>
      <c r="B22" s="1546"/>
      <c r="C22" s="1298"/>
      <c r="D22" s="1298"/>
      <c r="E22" s="1854"/>
      <c r="F22" s="1849"/>
      <c r="G22" s="1854"/>
      <c r="H22" s="1849"/>
      <c r="I22" s="1854"/>
      <c r="J22" s="1849"/>
      <c r="K22" s="1854"/>
      <c r="L22" s="1282"/>
      <c r="M22" s="1820"/>
      <c r="N22" s="1282"/>
      <c r="O22" s="1820"/>
      <c r="P22" s="1282"/>
      <c r="Q22" s="1820"/>
      <c r="R22" s="1282"/>
      <c r="S22" s="2104"/>
      <c r="T22" s="1852"/>
      <c r="U22" s="1852"/>
      <c r="V22" s="1856"/>
      <c r="Y22" s="1305"/>
      <c r="Z22" s="1305"/>
    </row>
    <row r="23" spans="1:37" ht="15">
      <c r="A23" s="2106" t="s">
        <v>4277</v>
      </c>
      <c r="B23" s="2106"/>
      <c r="C23" s="1298"/>
      <c r="D23" s="1298"/>
      <c r="E23" s="1882"/>
      <c r="F23" s="1849"/>
      <c r="G23" s="1882"/>
      <c r="H23" s="1849"/>
      <c r="I23" s="1882"/>
      <c r="J23" s="1849"/>
      <c r="K23" s="1855"/>
      <c r="L23" s="1282"/>
      <c r="M23" s="1822"/>
      <c r="N23" s="1282"/>
      <c r="O23" s="1822"/>
      <c r="P23" s="1282"/>
      <c r="Q23" s="1822"/>
      <c r="R23" s="1282"/>
      <c r="S23" s="1822">
        <v>0</v>
      </c>
      <c r="T23" s="1852"/>
      <c r="U23" s="1852"/>
      <c r="Y23" s="1305"/>
    </row>
    <row r="24" spans="1:37" ht="15">
      <c r="A24" s="2106"/>
      <c r="B24" s="2106"/>
      <c r="C24" s="1298"/>
      <c r="D24" s="1298"/>
      <c r="E24" s="1220">
        <f>SUM(E18:E23)</f>
        <v>-4022</v>
      </c>
      <c r="F24" s="1849"/>
      <c r="G24" s="1220">
        <f>SUM(G18:G23)</f>
        <v>-783</v>
      </c>
      <c r="H24" s="1849"/>
      <c r="I24" s="1220">
        <f>SUM(I18:I23)</f>
        <v>-2899</v>
      </c>
      <c r="J24" s="1849"/>
      <c r="K24" s="1220">
        <f>SUM(K18:K23)</f>
        <v>-7704</v>
      </c>
      <c r="L24" s="1282"/>
      <c r="M24" s="1282">
        <f>SUM(M18:M23)</f>
        <v>9844</v>
      </c>
      <c r="N24" s="1282"/>
      <c r="O24" s="1282">
        <f>SUM(O18:O23)</f>
        <v>-615</v>
      </c>
      <c r="P24" s="1282"/>
      <c r="Q24" s="1282">
        <f>SUM(Q18:Q23)</f>
        <v>-816</v>
      </c>
      <c r="R24" s="1282"/>
      <c r="S24" s="1282">
        <f>SUM(S18:S23)</f>
        <v>8413</v>
      </c>
      <c r="T24" s="1852"/>
      <c r="U24" s="1852"/>
      <c r="Y24" s="1305"/>
    </row>
    <row r="25" spans="1:37" ht="15">
      <c r="A25" s="2106"/>
      <c r="B25" s="2106"/>
      <c r="C25" s="1298"/>
      <c r="D25" s="1298"/>
      <c r="E25" s="1220"/>
      <c r="F25" s="1849"/>
      <c r="G25" s="1220"/>
      <c r="H25" s="1849"/>
      <c r="I25" s="1220"/>
      <c r="J25" s="1849"/>
      <c r="K25" s="1741"/>
      <c r="L25" s="1282"/>
      <c r="M25" s="1282"/>
      <c r="N25" s="1282"/>
      <c r="O25" s="1282"/>
      <c r="P25" s="1282"/>
      <c r="Q25" s="1282"/>
      <c r="R25" s="1282"/>
      <c r="S25" s="1282"/>
      <c r="T25" s="1852"/>
      <c r="U25" s="1852"/>
      <c r="Y25" s="1305"/>
    </row>
    <row r="26" spans="1:37" ht="15">
      <c r="A26" s="2106"/>
      <c r="B26" s="2106"/>
      <c r="C26" s="1298"/>
      <c r="D26" s="1298"/>
      <c r="E26" s="1220"/>
      <c r="F26" s="1849"/>
      <c r="G26" s="1220"/>
      <c r="H26" s="1849"/>
      <c r="I26" s="1220"/>
      <c r="J26" s="1849"/>
      <c r="K26" s="1741"/>
      <c r="L26" s="1282"/>
      <c r="M26" s="1282"/>
      <c r="N26" s="1282"/>
      <c r="O26" s="1282"/>
      <c r="P26" s="1282"/>
      <c r="Q26" s="1282"/>
      <c r="R26" s="1282"/>
      <c r="S26" s="1282"/>
      <c r="T26" s="1852"/>
      <c r="U26" s="1852"/>
      <c r="Y26" s="1305"/>
    </row>
    <row r="27" spans="1:37" ht="15">
      <c r="A27" s="1298"/>
      <c r="B27" s="1298"/>
      <c r="C27" s="1298"/>
      <c r="D27" s="1298"/>
      <c r="E27" s="1849"/>
      <c r="F27" s="1849"/>
      <c r="G27" s="1849"/>
      <c r="H27" s="1849"/>
      <c r="I27" s="1849"/>
      <c r="J27" s="1849"/>
      <c r="K27" s="1741"/>
      <c r="L27" s="1282"/>
      <c r="M27" s="1282"/>
      <c r="N27" s="1282"/>
      <c r="O27" s="1282"/>
      <c r="P27" s="1282"/>
      <c r="Q27" s="1282"/>
      <c r="R27" s="1282"/>
      <c r="S27" s="1787"/>
      <c r="T27" s="1859"/>
      <c r="U27" s="1859"/>
    </row>
    <row r="28" spans="1:37" ht="15">
      <c r="A28" s="2107" t="s">
        <v>4134</v>
      </c>
      <c r="B28" s="1298"/>
      <c r="C28" s="1298"/>
      <c r="D28" s="1298"/>
      <c r="E28" s="1741">
        <f>IS!E44</f>
        <v>-36120</v>
      </c>
      <c r="F28" s="1741"/>
      <c r="G28" s="1741">
        <f>IS!G44</f>
        <v>19465</v>
      </c>
      <c r="H28" s="1741"/>
      <c r="I28" s="1741">
        <f>IS!I48</f>
        <v>19615</v>
      </c>
      <c r="J28" s="1741"/>
      <c r="K28" s="1741">
        <f>ROUND(+E28+G28+I28,0)</f>
        <v>2960</v>
      </c>
      <c r="L28" s="1282"/>
      <c r="M28" s="1434">
        <v>157993</v>
      </c>
      <c r="N28" s="1282"/>
      <c r="O28" s="1434">
        <v>13778</v>
      </c>
      <c r="P28" s="1282"/>
      <c r="Q28" s="1434">
        <v>9349</v>
      </c>
      <c r="R28" s="1282"/>
      <c r="S28" s="1434">
        <v>181120</v>
      </c>
      <c r="T28" s="1852"/>
      <c r="U28" s="1852">
        <v>389050749</v>
      </c>
      <c r="Y28" s="1862">
        <v>-4</v>
      </c>
    </row>
    <row r="29" spans="1:37" ht="15">
      <c r="A29" s="1298"/>
      <c r="B29" s="1298"/>
      <c r="C29" s="1298"/>
      <c r="D29" s="1298"/>
      <c r="E29" s="1741"/>
      <c r="F29" s="1741"/>
      <c r="G29" s="1741"/>
      <c r="H29" s="1741"/>
      <c r="I29" s="1741"/>
      <c r="J29" s="1741"/>
      <c r="K29" s="1741"/>
      <c r="L29" s="1282"/>
      <c r="M29" s="1282"/>
      <c r="N29" s="1282"/>
      <c r="O29" s="1282"/>
      <c r="P29" s="1282"/>
      <c r="Q29" s="1282"/>
      <c r="R29" s="1282"/>
      <c r="S29" s="1434"/>
      <c r="T29" s="1852"/>
      <c r="U29" s="1852">
        <f>U28-E30</f>
        <v>388428951</v>
      </c>
    </row>
    <row r="30" spans="1:37" s="1293" customFormat="1" ht="15.75" thickBot="1">
      <c r="A30" s="1354" t="s">
        <v>3521</v>
      </c>
      <c r="B30" s="1354"/>
      <c r="C30" s="1515"/>
      <c r="D30" s="1515"/>
      <c r="E30" s="1356">
        <f>E11+E16+E24+E28</f>
        <v>621798</v>
      </c>
      <c r="F30" s="1357"/>
      <c r="G30" s="1356">
        <f>G11+G16+G24+G28</f>
        <v>394195</v>
      </c>
      <c r="H30" s="1357"/>
      <c r="I30" s="1356">
        <f>I11+I16+I24+I28</f>
        <v>398283</v>
      </c>
      <c r="J30" s="1357" t="e">
        <f>J11+J16+J20+J28+#REF!</f>
        <v>#REF!</v>
      </c>
      <c r="K30" s="1356">
        <f>K11+K16+K24+K28</f>
        <v>1414276</v>
      </c>
      <c r="L30" s="1293" t="e">
        <f>L11+L16+L20+L28+#REF!</f>
        <v>#REF!</v>
      </c>
      <c r="M30" s="1358">
        <f>M11+M16+M24+M28</f>
        <v>659325</v>
      </c>
      <c r="O30" s="1358">
        <f>O11+O16+O24+O28</f>
        <v>325319</v>
      </c>
      <c r="Q30" s="1358">
        <f>Q11+Q16+Q24+Q28</f>
        <v>276611</v>
      </c>
      <c r="S30" s="1358">
        <f>S11+S16+S20+S23+S28</f>
        <v>1261255</v>
      </c>
      <c r="T30" s="1863"/>
      <c r="U30" s="1863"/>
      <c r="V30" s="1359"/>
      <c r="W30" s="1359"/>
      <c r="Y30" s="1414"/>
      <c r="Z30" s="1414"/>
      <c r="AA30" s="1361"/>
      <c r="AB30" s="1359"/>
      <c r="AC30" s="1359"/>
      <c r="AD30" s="1359"/>
      <c r="AE30" s="1359"/>
      <c r="AF30" s="1359"/>
      <c r="AG30" s="1359"/>
      <c r="AH30" s="1359"/>
      <c r="AI30" s="1359"/>
      <c r="AJ30" s="1359"/>
      <c r="AK30" s="1359"/>
    </row>
    <row r="31" spans="1:37" ht="15" thickTop="1">
      <c r="A31" s="1298"/>
      <c r="B31" s="1298"/>
      <c r="C31" s="1298"/>
      <c r="D31" s="1298"/>
      <c r="E31" s="1282"/>
      <c r="F31" s="1282"/>
      <c r="G31" s="1282"/>
      <c r="H31" s="1282"/>
      <c r="I31" s="1282"/>
      <c r="J31" s="1864"/>
      <c r="K31" s="1862"/>
      <c r="S31" s="1308"/>
      <c r="T31" s="1852">
        <f>E11-E30</f>
        <v>100074</v>
      </c>
      <c r="U31" s="1852"/>
      <c r="Y31" s="1291">
        <f>+BS!E30</f>
        <v>621798</v>
      </c>
      <c r="Z31" s="1305">
        <f>+BS!G30</f>
        <v>394195</v>
      </c>
      <c r="AA31" s="1281">
        <f>+BS!I30</f>
        <v>398283</v>
      </c>
      <c r="AC31" s="1281">
        <v>96559140</v>
      </c>
    </row>
    <row r="32" spans="1:37">
      <c r="A32" s="1298"/>
      <c r="B32" s="1298"/>
      <c r="C32" s="1298"/>
      <c r="D32" s="1298"/>
      <c r="E32" s="1282"/>
      <c r="F32" s="1282"/>
      <c r="G32" s="1282"/>
      <c r="H32" s="1282"/>
      <c r="I32" s="1282"/>
      <c r="J32" s="1864"/>
      <c r="K32" s="1862"/>
      <c r="S32" s="1798"/>
      <c r="T32" s="1852"/>
      <c r="U32" s="1852"/>
      <c r="Y32" s="1308">
        <f>E30-Y31</f>
        <v>0</v>
      </c>
      <c r="Z32" s="1308">
        <f>G30-Z31</f>
        <v>0</v>
      </c>
      <c r="AA32" s="1865">
        <f>I30-AA31</f>
        <v>0</v>
      </c>
    </row>
    <row r="33" spans="1:37">
      <c r="A33" s="1298" t="str">
        <f>+'CF - QTR'!A66</f>
        <v>The annexed notes from 1 to 15 form an integral part of these interim financial statements.</v>
      </c>
      <c r="B33" s="1298"/>
      <c r="C33" s="1298"/>
      <c r="D33" s="1298"/>
      <c r="E33" s="1298"/>
      <c r="F33" s="1298"/>
      <c r="G33" s="1298"/>
      <c r="H33" s="1298"/>
      <c r="I33" s="1298"/>
      <c r="J33" s="1298"/>
      <c r="K33" s="1298"/>
      <c r="L33" s="1298"/>
      <c r="M33" s="1298"/>
      <c r="N33" s="1298"/>
      <c r="O33" s="1298"/>
      <c r="P33" s="1298"/>
      <c r="Q33" s="1298"/>
      <c r="R33" s="1298"/>
      <c r="S33" s="1296"/>
      <c r="T33" s="1852"/>
      <c r="U33" s="1852"/>
    </row>
    <row r="34" spans="1:37">
      <c r="A34" s="1320"/>
      <c r="B34" s="1320"/>
      <c r="C34" s="1298"/>
      <c r="D34" s="1298"/>
      <c r="E34" s="1298"/>
      <c r="F34" s="1298"/>
      <c r="G34" s="1298"/>
      <c r="H34" s="1298"/>
      <c r="I34" s="1298"/>
      <c r="J34" s="1298"/>
      <c r="K34" s="1298"/>
      <c r="L34" s="1298"/>
      <c r="M34" s="1298"/>
      <c r="N34" s="1298"/>
      <c r="O34" s="1298"/>
      <c r="P34" s="1298"/>
      <c r="Q34" s="1298"/>
      <c r="R34" s="1298"/>
      <c r="S34" s="1296"/>
      <c r="T34" s="1852"/>
      <c r="U34" s="1852"/>
    </row>
    <row r="35" spans="1:37">
      <c r="A35" s="1320"/>
      <c r="B35" s="1320"/>
      <c r="C35" s="1298"/>
      <c r="D35" s="1298"/>
      <c r="E35" s="1298"/>
      <c r="F35" s="1298"/>
      <c r="G35" s="1298"/>
      <c r="H35" s="1298"/>
      <c r="I35" s="1298"/>
      <c r="J35" s="1298"/>
      <c r="K35" s="1298"/>
      <c r="L35" s="1298"/>
      <c r="M35" s="1298"/>
      <c r="N35" s="1298"/>
      <c r="O35" s="1298"/>
      <c r="P35" s="1298"/>
      <c r="Q35" s="1298"/>
      <c r="R35" s="1298"/>
      <c r="S35" s="1296"/>
      <c r="T35" s="1852"/>
      <c r="U35" s="1852"/>
    </row>
    <row r="36" spans="1:37" ht="15">
      <c r="A36" s="2631" t="s">
        <v>3586</v>
      </c>
      <c r="B36" s="2631"/>
      <c r="C36" s="2631"/>
      <c r="D36" s="2631"/>
      <c r="E36" s="2631"/>
      <c r="F36" s="2631"/>
      <c r="G36" s="2631"/>
      <c r="H36" s="2631"/>
      <c r="I36" s="2631"/>
      <c r="J36" s="2631"/>
      <c r="K36" s="2631"/>
      <c r="L36" s="2631"/>
      <c r="M36" s="2631"/>
      <c r="N36" s="2631"/>
      <c r="O36" s="2631"/>
      <c r="P36" s="2631"/>
      <c r="Q36" s="2631"/>
      <c r="R36" s="2631"/>
      <c r="S36" s="2631"/>
      <c r="T36" s="1308"/>
      <c r="U36" s="1308"/>
    </row>
    <row r="37" spans="1:37" ht="15">
      <c r="A37" s="2631" t="s">
        <v>2942</v>
      </c>
      <c r="B37" s="2631"/>
      <c r="C37" s="2631"/>
      <c r="D37" s="2631"/>
      <c r="E37" s="2631"/>
      <c r="F37" s="2631"/>
      <c r="G37" s="2631"/>
      <c r="H37" s="2631"/>
      <c r="I37" s="2631"/>
      <c r="J37" s="2631"/>
      <c r="K37" s="2631"/>
      <c r="L37" s="2631"/>
      <c r="M37" s="2631"/>
      <c r="N37" s="2631"/>
      <c r="O37" s="2631"/>
      <c r="P37" s="2631"/>
      <c r="Q37" s="2631"/>
      <c r="R37" s="2631"/>
      <c r="S37" s="2631"/>
      <c r="T37" s="1798"/>
      <c r="U37" s="1798"/>
      <c r="V37" s="1862"/>
      <c r="W37" s="1864"/>
      <c r="X37" s="1866"/>
      <c r="Y37" s="1867"/>
      <c r="Z37" s="1867"/>
    </row>
    <row r="38" spans="1:37">
      <c r="A38" s="1298"/>
      <c r="B38" s="1298"/>
      <c r="C38" s="1298"/>
      <c r="D38" s="1298"/>
      <c r="E38" s="1298"/>
      <c r="F38" s="1298"/>
      <c r="G38" s="1298"/>
      <c r="H38" s="1298"/>
      <c r="I38" s="1298"/>
      <c r="J38" s="1298"/>
      <c r="K38" s="1298"/>
      <c r="L38" s="1298"/>
      <c r="M38" s="1298"/>
      <c r="N38" s="1298"/>
      <c r="O38" s="1298"/>
      <c r="P38" s="1298"/>
      <c r="Q38" s="1298"/>
      <c r="R38" s="1298"/>
      <c r="S38" s="1296"/>
      <c r="V38" s="1862"/>
      <c r="W38" s="1864"/>
      <c r="X38" s="1866"/>
      <c r="Y38" s="1867"/>
      <c r="Z38" s="1867"/>
    </row>
    <row r="39" spans="1:37">
      <c r="A39" s="1298"/>
      <c r="B39" s="1298"/>
      <c r="C39" s="1298"/>
      <c r="D39" s="1298"/>
      <c r="E39" s="1298"/>
      <c r="F39" s="1298"/>
      <c r="G39" s="1298"/>
      <c r="H39" s="1298"/>
      <c r="I39" s="1298"/>
      <c r="J39" s="1298"/>
      <c r="K39" s="1298"/>
      <c r="L39" s="1298"/>
      <c r="M39" s="1298"/>
      <c r="N39" s="1298"/>
      <c r="O39" s="1298"/>
      <c r="P39" s="1298"/>
      <c r="Q39" s="1298"/>
      <c r="R39" s="1298"/>
      <c r="S39" s="1296"/>
      <c r="V39" s="1862"/>
      <c r="W39" s="1864"/>
      <c r="X39" s="1866"/>
      <c r="Y39" s="1867"/>
      <c r="Z39" s="1867"/>
    </row>
    <row r="40" spans="1:37" s="1376" customFormat="1" ht="15">
      <c r="A40" s="1298"/>
      <c r="B40" s="1298"/>
      <c r="C40" s="1298"/>
      <c r="D40" s="1298"/>
      <c r="E40" s="1298"/>
      <c r="F40" s="1298"/>
      <c r="G40" s="1298"/>
      <c r="H40" s="1298"/>
      <c r="I40" s="1298"/>
      <c r="J40" s="1298"/>
      <c r="K40" s="1298"/>
      <c r="L40" s="1298"/>
      <c r="M40" s="1298"/>
      <c r="N40" s="1298"/>
      <c r="O40" s="1298"/>
      <c r="P40" s="1298"/>
      <c r="Q40" s="1298"/>
      <c r="R40" s="1298"/>
      <c r="S40" s="1298"/>
      <c r="T40" s="1611"/>
      <c r="U40" s="1611"/>
      <c r="V40" s="1304"/>
      <c r="W40" s="1304"/>
      <c r="X40" s="1282"/>
      <c r="Y40" s="1291"/>
      <c r="Z40" s="1291"/>
      <c r="AA40" s="1378"/>
      <c r="AB40" s="1375"/>
      <c r="AC40" s="1375"/>
      <c r="AD40" s="1375"/>
      <c r="AE40" s="1375"/>
      <c r="AF40" s="1375"/>
      <c r="AG40" s="1375"/>
      <c r="AH40" s="1375"/>
      <c r="AI40" s="1375"/>
      <c r="AJ40" s="1375"/>
      <c r="AK40" s="1375"/>
    </row>
    <row r="41" spans="1:37" s="1376" customFormat="1" ht="15">
      <c r="A41" s="1298"/>
      <c r="B41" s="1298"/>
      <c r="C41" s="1298"/>
      <c r="D41" s="1298"/>
      <c r="E41" s="1298"/>
      <c r="F41" s="1298"/>
      <c r="G41" s="1298"/>
      <c r="H41" s="1298"/>
      <c r="I41" s="1298"/>
      <c r="J41" s="1298"/>
      <c r="K41" s="1298"/>
      <c r="L41" s="1298"/>
      <c r="M41" s="1298"/>
      <c r="N41" s="1298"/>
      <c r="O41" s="1298"/>
      <c r="P41" s="1298"/>
      <c r="Q41" s="1298"/>
      <c r="R41" s="1298"/>
      <c r="S41" s="1298"/>
      <c r="T41" s="1611"/>
      <c r="U41" s="1611"/>
      <c r="V41" s="1375"/>
      <c r="W41" s="1375"/>
      <c r="Y41" s="1377"/>
      <c r="Z41" s="1377"/>
      <c r="AA41" s="1378"/>
      <c r="AB41" s="1375"/>
      <c r="AC41" s="1375"/>
      <c r="AD41" s="1375"/>
      <c r="AE41" s="1375"/>
      <c r="AF41" s="1375"/>
      <c r="AG41" s="1375"/>
      <c r="AH41" s="1375"/>
      <c r="AI41" s="1375"/>
      <c r="AJ41" s="1375"/>
      <c r="AK41" s="1375"/>
    </row>
    <row r="42" spans="1:37">
      <c r="B42" s="2034"/>
      <c r="C42" s="2041" t="s">
        <v>4137</v>
      </c>
      <c r="D42" s="2034"/>
      <c r="E42" s="2108"/>
      <c r="F42" s="2034"/>
      <c r="G42" s="2034"/>
      <c r="H42" s="2034"/>
      <c r="I42" s="2034"/>
      <c r="J42" s="2034"/>
      <c r="K42" s="2034"/>
      <c r="L42" s="2087" t="s">
        <v>4138</v>
      </c>
      <c r="M42" s="2087"/>
      <c r="N42" s="2087"/>
      <c r="O42" s="2087"/>
      <c r="P42" s="2087"/>
      <c r="Q42" s="2087"/>
      <c r="R42" s="2087"/>
      <c r="T42" s="1282"/>
      <c r="U42" s="1282"/>
      <c r="V42" s="1282"/>
      <c r="W42" s="1282"/>
      <c r="Y42" s="1305"/>
      <c r="Z42" s="1305"/>
      <c r="AD42" s="1282"/>
      <c r="AH42" s="1282"/>
      <c r="AI42" s="1282"/>
      <c r="AJ42" s="1282"/>
      <c r="AK42" s="1282"/>
    </row>
    <row r="43" spans="1:37" ht="15">
      <c r="B43" s="2034"/>
      <c r="C43" s="2043" t="s">
        <v>4120</v>
      </c>
      <c r="D43" s="2034"/>
      <c r="E43" s="2109"/>
      <c r="F43" s="2034"/>
      <c r="G43" s="2034"/>
      <c r="H43" s="2034"/>
      <c r="I43" s="2034"/>
      <c r="J43" s="2034"/>
      <c r="K43" s="2034"/>
      <c r="L43" s="2043" t="s">
        <v>3030</v>
      </c>
      <c r="M43" s="2043"/>
      <c r="N43" s="2043"/>
      <c r="O43" s="2043"/>
      <c r="P43" s="2043"/>
      <c r="Q43" s="2043"/>
      <c r="R43" s="2043"/>
      <c r="T43" s="1282"/>
      <c r="U43" s="1282"/>
      <c r="V43" s="1282"/>
      <c r="W43" s="1282"/>
      <c r="Y43" s="1305"/>
      <c r="Z43" s="1305"/>
      <c r="AD43" s="1282"/>
      <c r="AH43" s="1282"/>
      <c r="AI43" s="1282"/>
      <c r="AJ43" s="1282"/>
      <c r="AK43" s="1282"/>
    </row>
    <row r="44" spans="1:37" s="1293" customFormat="1" ht="15">
      <c r="A44" s="1359"/>
      <c r="B44" s="1359"/>
      <c r="C44" s="1359"/>
      <c r="D44" s="1554"/>
      <c r="E44" s="1359"/>
      <c r="F44" s="1359"/>
      <c r="G44" s="1359"/>
      <c r="H44" s="1359"/>
      <c r="I44" s="1359"/>
      <c r="J44" s="1359"/>
      <c r="K44" s="1359"/>
      <c r="L44" s="1359"/>
      <c r="M44" s="1359"/>
      <c r="N44" s="1359"/>
      <c r="O44" s="1359"/>
      <c r="P44" s="1359"/>
      <c r="Q44" s="1359"/>
      <c r="R44" s="1359"/>
      <c r="S44" s="1562"/>
      <c r="T44" s="1359"/>
      <c r="U44" s="1359"/>
      <c r="V44" s="1359"/>
      <c r="W44" s="1359"/>
      <c r="X44" s="1359"/>
      <c r="Y44" s="1414"/>
      <c r="Z44" s="1414"/>
      <c r="AA44" s="1414"/>
      <c r="AB44" s="1359"/>
      <c r="AC44" s="1359"/>
      <c r="AD44" s="1359"/>
      <c r="AE44" s="1359"/>
      <c r="AF44" s="1359"/>
      <c r="AG44" s="1359"/>
      <c r="AH44" s="1359"/>
      <c r="AI44" s="1359"/>
      <c r="AJ44" s="1359"/>
      <c r="AK44" s="1359"/>
    </row>
    <row r="45" spans="1:37" ht="15">
      <c r="E45" s="1852">
        <f>BS!E30</f>
        <v>621798</v>
      </c>
      <c r="F45" s="1304">
        <f>BS!F30</f>
        <v>0</v>
      </c>
      <c r="G45" s="1852">
        <f>BS!G30</f>
        <v>394195</v>
      </c>
      <c r="H45" s="1304">
        <f>BS!H30</f>
        <v>0</v>
      </c>
      <c r="I45" s="1852">
        <f>BS!I30</f>
        <v>398283</v>
      </c>
      <c r="L45" s="1826"/>
      <c r="M45" s="1826"/>
      <c r="N45" s="1826"/>
      <c r="O45" s="1826"/>
      <c r="P45" s="1826"/>
      <c r="Q45" s="1826"/>
      <c r="R45" s="1826"/>
      <c r="S45" s="1372"/>
      <c r="T45" s="1304"/>
      <c r="U45" s="1304"/>
    </row>
    <row r="46" spans="1:37">
      <c r="S46" s="1372"/>
      <c r="T46" s="1304"/>
      <c r="U46" s="1304"/>
    </row>
    <row r="47" spans="1:37" s="1376" customFormat="1">
      <c r="A47" s="1304"/>
      <c r="B47" s="1304"/>
      <c r="C47" s="1304"/>
      <c r="D47" s="1304"/>
      <c r="E47" s="1308">
        <f>+E30-E45</f>
        <v>0</v>
      </c>
      <c r="F47" s="1304"/>
      <c r="G47" s="1308">
        <f>+G30-G45</f>
        <v>0</v>
      </c>
      <c r="H47" s="1304"/>
      <c r="I47" s="1308">
        <f>+I30-I45</f>
        <v>0</v>
      </c>
      <c r="J47" s="1304"/>
      <c r="K47" s="1308"/>
      <c r="L47" s="1304"/>
      <c r="M47" s="1304"/>
      <c r="N47" s="1304"/>
      <c r="O47" s="1304"/>
      <c r="P47" s="1304"/>
      <c r="Q47" s="1304"/>
      <c r="R47" s="1304"/>
      <c r="S47" s="1372"/>
      <c r="T47" s="1375"/>
      <c r="U47" s="1375"/>
      <c r="V47" s="1304"/>
      <c r="W47" s="1304"/>
      <c r="X47" s="1282"/>
      <c r="Y47" s="1291"/>
      <c r="Z47" s="1291"/>
      <c r="AA47" s="1378"/>
      <c r="AB47" s="1375"/>
      <c r="AC47" s="1375"/>
      <c r="AD47" s="1375"/>
      <c r="AE47" s="1375"/>
      <c r="AF47" s="1375"/>
      <c r="AG47" s="1375"/>
      <c r="AH47" s="1375"/>
      <c r="AI47" s="1375"/>
      <c r="AJ47" s="1375"/>
      <c r="AK47" s="1375"/>
    </row>
    <row r="48" spans="1:37">
      <c r="S48" s="1372"/>
      <c r="T48" s="1304"/>
      <c r="U48" s="1304"/>
      <c r="V48" s="1375"/>
      <c r="W48" s="1375"/>
      <c r="X48" s="1376"/>
      <c r="Y48" s="1377"/>
      <c r="Z48" s="1377"/>
    </row>
    <row r="49" spans="5:21">
      <c r="E49" s="1282"/>
      <c r="F49" s="1282"/>
      <c r="G49" s="1282"/>
      <c r="H49" s="1282"/>
      <c r="I49" s="1282"/>
      <c r="K49" s="1308"/>
      <c r="S49" s="1372"/>
      <c r="T49" s="1304"/>
      <c r="U49" s="1304"/>
    </row>
    <row r="50" spans="5:21" ht="15">
      <c r="L50" s="1835"/>
      <c r="M50" s="1835"/>
      <c r="N50" s="1835"/>
      <c r="O50" s="1835"/>
      <c r="P50" s="1835"/>
      <c r="Q50" s="1835"/>
      <c r="R50" s="1835"/>
      <c r="S50" s="1372"/>
      <c r="T50" s="1304"/>
      <c r="U50" s="1304"/>
    </row>
    <row r="51" spans="5:21">
      <c r="T51" s="1304"/>
      <c r="U51" s="1304"/>
    </row>
    <row r="52" spans="5:21">
      <c r="T52" s="1304"/>
      <c r="U52" s="1304"/>
    </row>
    <row r="53" spans="5:21">
      <c r="T53" s="1304"/>
      <c r="U53" s="1304"/>
    </row>
    <row r="54" spans="5:21">
      <c r="T54" s="1304"/>
      <c r="U54" s="1304"/>
    </row>
  </sheetData>
  <mergeCells count="8">
    <mergeCell ref="A1:S1"/>
    <mergeCell ref="A2:S2"/>
    <mergeCell ref="A3:S3"/>
    <mergeCell ref="A36:S36"/>
    <mergeCell ref="A37:S37"/>
    <mergeCell ref="E5:K5"/>
    <mergeCell ref="E9:S9"/>
    <mergeCell ref="M5:S5"/>
  </mergeCells>
  <pageMargins left="0.6" right="0.25" top="0.53" bottom="0" header="0.25" footer="0"/>
  <pageSetup scale="58" firstPageNumber="7" orientation="portrait" useFirstPageNumber="1" r:id="rId1"/>
  <headerFooter>
    <oddHeader>&amp;C&amp;"Arial Black,Regular"&amp;11&amp;P</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sheetPr>
  <dimension ref="A1:AL63"/>
  <sheetViews>
    <sheetView showGridLines="0" view="pageBreakPreview" zoomScale="80" zoomScaleNormal="85" zoomScaleSheetLayoutView="80" workbookViewId="0">
      <selection sqref="A1:M1"/>
    </sheetView>
  </sheetViews>
  <sheetFormatPr defaultColWidth="9.28515625" defaultRowHeight="15"/>
  <cols>
    <col min="1" max="1" width="2.7109375" style="605" customWidth="1"/>
    <col min="2" max="2" width="13.7109375" style="605" customWidth="1"/>
    <col min="3" max="3" width="24.7109375" style="605" customWidth="1"/>
    <col min="4" max="4" width="1.28515625" style="605" customWidth="1"/>
    <col min="5" max="5" width="13.7109375" style="605" customWidth="1"/>
    <col min="6" max="6" width="0.7109375" style="605" customWidth="1"/>
    <col min="7" max="7" width="13.7109375" style="605" customWidth="1"/>
    <col min="8" max="8" width="0.7109375" style="605" customWidth="1"/>
    <col min="9" max="9" width="13.7109375" style="605" customWidth="1"/>
    <col min="10" max="10" width="0.7109375" style="605" customWidth="1"/>
    <col min="11" max="11" width="13.7109375" style="605" customWidth="1"/>
    <col min="12" max="12" width="0.7109375" style="605" customWidth="1"/>
    <col min="13" max="13" width="13.7109375" style="929" customWidth="1"/>
    <col min="14" max="16" width="15.7109375" style="620" customWidth="1"/>
    <col min="17" max="18" width="12.5703125" style="620" bestFit="1" customWidth="1"/>
    <col min="19" max="19" width="13.7109375" style="620" bestFit="1" customWidth="1"/>
    <col min="20" max="20" width="15.28515625" style="605" bestFit="1" customWidth="1"/>
    <col min="21" max="21" width="12" style="605" bestFit="1" customWidth="1"/>
    <col min="22" max="16384" width="9.28515625" style="605"/>
  </cols>
  <sheetData>
    <row r="1" spans="1:20">
      <c r="A1" s="2642" t="s">
        <v>3787</v>
      </c>
      <c r="B1" s="2642"/>
      <c r="C1" s="2642"/>
      <c r="D1" s="2642"/>
      <c r="E1" s="2642"/>
      <c r="F1" s="2642"/>
      <c r="G1" s="2642"/>
      <c r="H1" s="2642"/>
      <c r="I1" s="2642"/>
      <c r="J1" s="2642"/>
      <c r="K1" s="2642"/>
      <c r="L1" s="2642"/>
      <c r="M1" s="2642"/>
    </row>
    <row r="2" spans="1:20">
      <c r="A2" s="2642" t="s">
        <v>2965</v>
      </c>
      <c r="B2" s="2642"/>
      <c r="C2" s="2642"/>
      <c r="D2" s="2642"/>
      <c r="E2" s="2642"/>
      <c r="F2" s="2642"/>
      <c r="G2" s="2642"/>
      <c r="H2" s="2642"/>
      <c r="I2" s="2642"/>
      <c r="J2" s="2642"/>
      <c r="K2" s="2642"/>
      <c r="L2" s="2642"/>
      <c r="M2" s="2642"/>
    </row>
    <row r="3" spans="1:20">
      <c r="A3" s="2674" t="s">
        <v>3795</v>
      </c>
      <c r="B3" s="2674"/>
      <c r="C3" s="2674"/>
      <c r="D3" s="2674"/>
      <c r="E3" s="2674"/>
      <c r="F3" s="2674"/>
      <c r="G3" s="2674"/>
      <c r="H3" s="2674"/>
      <c r="I3" s="2674"/>
      <c r="J3" s="2674"/>
      <c r="K3" s="2674"/>
      <c r="L3" s="2674"/>
      <c r="M3" s="2674"/>
    </row>
    <row r="4" spans="1:20">
      <c r="A4" s="962"/>
      <c r="B4" s="962"/>
      <c r="C4" s="962"/>
      <c r="D4" s="962"/>
      <c r="E4" s="923"/>
      <c r="F4" s="923"/>
      <c r="G4" s="923"/>
      <c r="H4" s="923"/>
      <c r="I4" s="923"/>
      <c r="J4" s="923"/>
      <c r="K4" s="923"/>
      <c r="L4" s="923"/>
      <c r="M4" s="923"/>
    </row>
    <row r="5" spans="1:20">
      <c r="A5" s="962"/>
      <c r="B5" s="962"/>
      <c r="C5" s="962"/>
      <c r="D5" s="962"/>
      <c r="E5" s="923"/>
      <c r="F5" s="923"/>
      <c r="G5" s="923"/>
      <c r="H5" s="923"/>
      <c r="I5" s="923"/>
      <c r="J5" s="923"/>
      <c r="K5" s="923"/>
      <c r="L5" s="923"/>
      <c r="M5" s="963"/>
    </row>
    <row r="6" spans="1:20" s="626" customFormat="1">
      <c r="A6" s="962"/>
      <c r="B6" s="962"/>
      <c r="C6" s="962"/>
      <c r="D6" s="962"/>
      <c r="E6" s="2669" t="s">
        <v>3796</v>
      </c>
      <c r="F6" s="2669"/>
      <c r="G6" s="2669"/>
      <c r="H6" s="2669"/>
      <c r="I6" s="2669"/>
      <c r="J6" s="2669"/>
      <c r="K6" s="2669"/>
      <c r="L6" s="964"/>
      <c r="M6" s="2650" t="s">
        <v>3588</v>
      </c>
      <c r="N6" s="722"/>
      <c r="O6" s="722"/>
      <c r="P6" s="722"/>
      <c r="Q6" s="722"/>
      <c r="R6" s="722"/>
      <c r="S6" s="722"/>
    </row>
    <row r="7" spans="1:20" s="626" customFormat="1">
      <c r="A7" s="939"/>
      <c r="B7" s="939"/>
      <c r="C7" s="939"/>
      <c r="D7" s="939"/>
      <c r="E7" s="2675" t="s">
        <v>3180</v>
      </c>
      <c r="F7" s="965"/>
      <c r="G7" s="2675" t="s">
        <v>3181</v>
      </c>
      <c r="H7" s="965"/>
      <c r="I7" s="2676" t="s">
        <v>3184</v>
      </c>
      <c r="J7" s="958"/>
      <c r="K7" s="2675" t="s">
        <v>2928</v>
      </c>
      <c r="L7" s="958"/>
      <c r="M7" s="2650"/>
      <c r="N7" s="722"/>
      <c r="O7" s="722"/>
      <c r="P7" s="722"/>
      <c r="Q7" s="722"/>
      <c r="R7" s="722"/>
      <c r="S7" s="722"/>
    </row>
    <row r="8" spans="1:20" s="721" customFormat="1">
      <c r="A8" s="966"/>
      <c r="B8" s="966"/>
      <c r="C8" s="966"/>
      <c r="D8" s="966"/>
      <c r="E8" s="2650"/>
      <c r="F8" s="965"/>
      <c r="G8" s="2650"/>
      <c r="H8" s="965"/>
      <c r="I8" s="2677"/>
      <c r="J8" s="958"/>
      <c r="K8" s="2650"/>
      <c r="L8" s="958"/>
      <c r="M8" s="2650"/>
      <c r="N8" s="624"/>
      <c r="O8" s="624"/>
      <c r="P8" s="624"/>
      <c r="Q8" s="624"/>
      <c r="R8" s="624"/>
      <c r="S8" s="624"/>
    </row>
    <row r="9" spans="1:20" s="721" customFormat="1" ht="15.75" thickBot="1">
      <c r="A9" s="966"/>
      <c r="B9" s="966"/>
      <c r="C9" s="966"/>
      <c r="D9" s="966"/>
      <c r="E9" s="2650"/>
      <c r="F9" s="965"/>
      <c r="G9" s="2650"/>
      <c r="H9" s="965"/>
      <c r="I9" s="2677"/>
      <c r="J9" s="958"/>
      <c r="K9" s="2650"/>
      <c r="L9" s="958"/>
      <c r="M9" s="2650"/>
      <c r="N9" s="624"/>
      <c r="O9" s="624"/>
      <c r="P9" s="624"/>
      <c r="Q9" s="624"/>
      <c r="R9" s="624"/>
      <c r="S9" s="624"/>
    </row>
    <row r="10" spans="1:20" ht="15.75" thickBot="1">
      <c r="A10" s="923"/>
      <c r="B10" s="923"/>
      <c r="C10" s="923"/>
      <c r="D10" s="923"/>
      <c r="E10" s="2673" t="s">
        <v>3175</v>
      </c>
      <c r="F10" s="2673"/>
      <c r="G10" s="2673"/>
      <c r="H10" s="2673"/>
      <c r="I10" s="2673"/>
      <c r="J10" s="2673"/>
      <c r="K10" s="2673"/>
      <c r="L10" s="2673"/>
      <c r="M10" s="2673"/>
      <c r="N10" s="2670" t="s">
        <v>3452</v>
      </c>
      <c r="O10" s="2671"/>
      <c r="P10" s="2672"/>
    </row>
    <row r="11" spans="1:20">
      <c r="A11" s="929"/>
      <c r="B11" s="929"/>
      <c r="C11" s="929"/>
      <c r="D11" s="929"/>
      <c r="E11" s="967"/>
      <c r="F11" s="968"/>
      <c r="G11" s="968"/>
      <c r="H11" s="968"/>
      <c r="I11" s="968"/>
      <c r="J11" s="968"/>
      <c r="K11" s="968"/>
      <c r="L11" s="929"/>
      <c r="N11" s="635" t="s">
        <v>3142</v>
      </c>
      <c r="O11" s="635" t="s">
        <v>3451</v>
      </c>
      <c r="P11" s="635" t="s">
        <v>3092</v>
      </c>
    </row>
    <row r="12" spans="1:20">
      <c r="A12" s="923" t="s">
        <v>2966</v>
      </c>
      <c r="B12" s="923"/>
      <c r="C12" s="923"/>
      <c r="D12" s="923"/>
      <c r="E12" s="947">
        <v>401214412</v>
      </c>
      <c r="F12" s="948"/>
      <c r="G12" s="947">
        <v>206861306</v>
      </c>
      <c r="H12" s="948"/>
      <c r="I12" s="947">
        <v>73640781</v>
      </c>
      <c r="J12" s="948"/>
      <c r="K12" s="947">
        <f>+E12+G12+I12</f>
        <v>681716499</v>
      </c>
      <c r="L12" s="919"/>
      <c r="M12" s="951">
        <v>552755163</v>
      </c>
      <c r="N12" s="620">
        <v>276955137</v>
      </c>
      <c r="O12" s="620">
        <v>165389848</v>
      </c>
      <c r="P12" s="620">
        <v>70299210</v>
      </c>
    </row>
    <row r="13" spans="1:20">
      <c r="A13" s="969"/>
      <c r="B13" s="969"/>
      <c r="C13" s="970"/>
      <c r="D13" s="970"/>
      <c r="E13" s="932"/>
      <c r="F13" s="932"/>
      <c r="G13" s="932"/>
      <c r="H13" s="932"/>
      <c r="I13" s="932"/>
      <c r="J13" s="932"/>
      <c r="K13" s="932"/>
      <c r="L13" s="919"/>
      <c r="M13" s="919"/>
      <c r="R13" s="620">
        <f>E14-R14</f>
        <v>66676794</v>
      </c>
    </row>
    <row r="14" spans="1:20">
      <c r="A14" s="941" t="s">
        <v>2967</v>
      </c>
      <c r="B14" s="941"/>
      <c r="C14" s="923"/>
      <c r="D14" s="923"/>
      <c r="E14" s="949">
        <f>'FORM 8 Q'!D15</f>
        <v>43287601</v>
      </c>
      <c r="F14" s="947"/>
      <c r="G14" s="949">
        <f>'FORM 8 Q'!F15</f>
        <v>37501425</v>
      </c>
      <c r="H14" s="947"/>
      <c r="I14" s="949">
        <f>'FORM 8 Q'!H15</f>
        <v>18808196</v>
      </c>
      <c r="J14" s="948"/>
      <c r="K14" s="949">
        <f>+E14+G14+I14</f>
        <v>99597222</v>
      </c>
      <c r="L14" s="919"/>
      <c r="M14" s="954">
        <v>17868531</v>
      </c>
      <c r="N14" s="641">
        <v>23529729</v>
      </c>
      <c r="O14" s="641">
        <v>9288683</v>
      </c>
      <c r="P14" s="641">
        <v>1319971</v>
      </c>
      <c r="R14" s="620">
        <f>SMPF!E13-'MOVE - QTR'!N14</f>
        <v>-23389193</v>
      </c>
      <c r="S14" s="620">
        <f>SMPF!G13-'MOVE - QTR'!O14</f>
        <v>-9187066</v>
      </c>
      <c r="T14" s="633">
        <f>SMPF!I13-'MOVE - QTR'!P14</f>
        <v>-1098823</v>
      </c>
    </row>
    <row r="15" spans="1:20">
      <c r="A15" s="941" t="s">
        <v>2968</v>
      </c>
      <c r="B15" s="941"/>
      <c r="C15" s="923"/>
      <c r="D15" s="923"/>
      <c r="E15" s="946">
        <f>'FORM 8 Q'!D17</f>
        <v>-12293017</v>
      </c>
      <c r="F15" s="947"/>
      <c r="G15" s="946">
        <f>'FORM 8 Q'!F17</f>
        <v>-24834495</v>
      </c>
      <c r="H15" s="947"/>
      <c r="I15" s="946">
        <f>'FORM 8 Q'!H17</f>
        <v>-15085473</v>
      </c>
      <c r="J15" s="948"/>
      <c r="K15" s="946">
        <f>+E15+G15+I15</f>
        <v>-52212985</v>
      </c>
      <c r="L15" s="919"/>
      <c r="M15" s="955">
        <v>-16599446</v>
      </c>
      <c r="N15" s="642">
        <v>-12523059</v>
      </c>
      <c r="O15" s="642">
        <v>-6094989</v>
      </c>
      <c r="P15" s="642">
        <v>-871206</v>
      </c>
      <c r="R15" s="620">
        <f>SMPF!E15-'MOVE - QTR'!N15</f>
        <v>12322592</v>
      </c>
      <c r="S15" s="620">
        <f>SMPF!G15-'MOVE - QTR'!O15</f>
        <v>6019996</v>
      </c>
      <c r="T15" s="633">
        <f>SMPF!I15-'MOVE - QTR'!P15</f>
        <v>748250</v>
      </c>
    </row>
    <row r="16" spans="1:20">
      <c r="A16" s="941"/>
      <c r="B16" s="941"/>
      <c r="C16" s="923"/>
      <c r="D16" s="923"/>
      <c r="E16" s="948">
        <f>SUM(E14:E15)</f>
        <v>30994584</v>
      </c>
      <c r="F16" s="948"/>
      <c r="G16" s="948">
        <f>SUM(G14:G15)</f>
        <v>12666930</v>
      </c>
      <c r="H16" s="948"/>
      <c r="I16" s="948">
        <f>SUM(I14:I15)</f>
        <v>3722723</v>
      </c>
      <c r="J16" s="948"/>
      <c r="K16" s="971">
        <f>SUM(K14:K15)</f>
        <v>47384237</v>
      </c>
      <c r="L16" s="919"/>
      <c r="M16" s="950">
        <f>SUM(M14:M15)</f>
        <v>1269085</v>
      </c>
      <c r="N16" s="859">
        <f>SUM(N14:N15)</f>
        <v>11006670</v>
      </c>
      <c r="O16" s="859">
        <f>SUM(O14:O15)</f>
        <v>3193694</v>
      </c>
      <c r="P16" s="859">
        <f>SUM(P14:P15)</f>
        <v>448765</v>
      </c>
      <c r="R16" s="634">
        <f>SUM(R13:R15)</f>
        <v>55610193</v>
      </c>
      <c r="S16" s="634">
        <f>SUM(S13:S15)</f>
        <v>-3167070</v>
      </c>
      <c r="T16" s="634">
        <f>SUM(T13:T15)</f>
        <v>-350573</v>
      </c>
    </row>
    <row r="17" spans="1:21">
      <c r="A17" s="941"/>
      <c r="B17" s="941"/>
      <c r="C17" s="923"/>
      <c r="D17" s="923"/>
      <c r="E17" s="948"/>
      <c r="F17" s="948"/>
      <c r="G17" s="948"/>
      <c r="H17" s="948"/>
      <c r="I17" s="948"/>
      <c r="J17" s="948"/>
      <c r="K17" s="948"/>
      <c r="L17" s="919"/>
      <c r="M17" s="950"/>
    </row>
    <row r="18" spans="1:21">
      <c r="A18" s="972" t="s">
        <v>3185</v>
      </c>
      <c r="B18" s="972"/>
      <c r="C18" s="923"/>
      <c r="D18" s="923"/>
      <c r="E18" s="948"/>
      <c r="F18" s="948"/>
      <c r="G18" s="948"/>
      <c r="H18" s="948"/>
      <c r="I18" s="948"/>
      <c r="J18" s="948"/>
      <c r="K18" s="947"/>
      <c r="L18" s="919"/>
      <c r="M18" s="951"/>
    </row>
    <row r="19" spans="1:21">
      <c r="A19" s="973" t="s">
        <v>3186</v>
      </c>
      <c r="B19" s="973"/>
      <c r="C19" s="923"/>
      <c r="D19" s="923"/>
      <c r="E19" s="948"/>
      <c r="F19" s="948"/>
      <c r="G19" s="948"/>
      <c r="H19" s="948"/>
      <c r="I19" s="948"/>
      <c r="J19" s="948"/>
      <c r="K19" s="947"/>
      <c r="L19" s="919"/>
      <c r="M19" s="951"/>
    </row>
    <row r="20" spans="1:21">
      <c r="A20" s="973" t="s">
        <v>3187</v>
      </c>
      <c r="B20" s="973"/>
      <c r="C20" s="923"/>
      <c r="D20" s="923"/>
      <c r="E20" s="947"/>
      <c r="F20" s="948"/>
      <c r="G20" s="947"/>
      <c r="H20" s="947"/>
      <c r="I20" s="947"/>
      <c r="J20" s="947"/>
      <c r="K20" s="947"/>
      <c r="L20" s="919"/>
      <c r="M20" s="951"/>
    </row>
    <row r="21" spans="1:21">
      <c r="A21" s="941"/>
      <c r="B21" s="941"/>
      <c r="C21" s="923"/>
      <c r="D21" s="923"/>
      <c r="E21" s="948"/>
      <c r="F21" s="948"/>
      <c r="G21" s="948"/>
      <c r="H21" s="948"/>
      <c r="I21" s="948"/>
      <c r="J21" s="948"/>
      <c r="K21" s="947"/>
      <c r="L21" s="919"/>
      <c r="M21" s="951"/>
    </row>
    <row r="22" spans="1:21">
      <c r="A22" s="941" t="s">
        <v>3188</v>
      </c>
      <c r="B22" s="941"/>
      <c r="C22" s="923"/>
      <c r="D22" s="923"/>
      <c r="E22" s="936"/>
      <c r="F22" s="932"/>
      <c r="G22" s="936"/>
      <c r="H22" s="932"/>
      <c r="I22" s="936"/>
      <c r="J22" s="932"/>
      <c r="K22" s="936"/>
      <c r="L22" s="919"/>
      <c r="M22" s="933"/>
      <c r="N22" s="692"/>
      <c r="O22" s="692"/>
      <c r="P22" s="692"/>
    </row>
    <row r="23" spans="1:21">
      <c r="A23" s="942" t="s">
        <v>3558</v>
      </c>
      <c r="B23" s="942"/>
      <c r="C23" s="942"/>
      <c r="D23" s="942"/>
      <c r="E23" s="945"/>
      <c r="F23" s="948"/>
      <c r="G23" s="945"/>
      <c r="H23" s="948"/>
      <c r="I23" s="945"/>
      <c r="J23" s="948"/>
      <c r="K23" s="945"/>
      <c r="L23" s="919"/>
      <c r="M23" s="956"/>
      <c r="N23" s="854"/>
      <c r="O23" s="643"/>
      <c r="P23" s="643"/>
    </row>
    <row r="24" spans="1:21">
      <c r="A24" s="974" t="s">
        <v>3577</v>
      </c>
      <c r="B24" s="941"/>
      <c r="C24" s="942"/>
      <c r="D24" s="942"/>
      <c r="E24" s="945" t="e">
        <f>SMPF!#REF!-'MOVE - QTR'!N24</f>
        <v>#REF!</v>
      </c>
      <c r="F24" s="948"/>
      <c r="G24" s="945" t="e">
        <f>SMPF!#REF!-'MOVE - QTR'!O24</f>
        <v>#REF!</v>
      </c>
      <c r="H24" s="948"/>
      <c r="I24" s="945" t="e">
        <f>SMPF!#REF!-'MOVE - QTR'!P24</f>
        <v>#REF!</v>
      </c>
      <c r="J24" s="948"/>
      <c r="K24" s="945" t="e">
        <f>E24+G24+I24</f>
        <v>#REF!</v>
      </c>
      <c r="L24" s="919"/>
      <c r="M24" s="956">
        <v>144434</v>
      </c>
      <c r="N24" s="854">
        <v>-23726</v>
      </c>
      <c r="O24" s="643">
        <v>21443</v>
      </c>
      <c r="P24" s="643">
        <v>3839</v>
      </c>
    </row>
    <row r="25" spans="1:21">
      <c r="A25" s="974" t="s">
        <v>3578</v>
      </c>
      <c r="B25" s="923"/>
      <c r="C25" s="942"/>
      <c r="D25" s="942"/>
      <c r="E25" s="945" t="e">
        <f>SMPF!#REF!-'MOVE - QTR'!N25</f>
        <v>#REF!</v>
      </c>
      <c r="F25" s="948"/>
      <c r="G25" s="945" t="e">
        <f>SMPF!#REF!-'MOVE - QTR'!O25</f>
        <v>#REF!</v>
      </c>
      <c r="H25" s="948"/>
      <c r="I25" s="945" t="e">
        <f>SMPF!#REF!-'MOVE - QTR'!P25</f>
        <v>#REF!</v>
      </c>
      <c r="J25" s="948"/>
      <c r="K25" s="945" t="e">
        <f>E25+G25+I25</f>
        <v>#REF!</v>
      </c>
      <c r="L25" s="919"/>
      <c r="M25" s="956">
        <v>-244499</v>
      </c>
      <c r="N25" s="643">
        <v>-671723</v>
      </c>
      <c r="O25" s="643">
        <v>-147079</v>
      </c>
      <c r="P25" s="643">
        <v>-15073</v>
      </c>
    </row>
    <row r="26" spans="1:21">
      <c r="A26" s="923"/>
      <c r="B26" s="923"/>
      <c r="C26" s="942"/>
      <c r="D26" s="942"/>
      <c r="E26" s="945"/>
      <c r="F26" s="948"/>
      <c r="G26" s="945"/>
      <c r="H26" s="948"/>
      <c r="I26" s="945"/>
      <c r="J26" s="948"/>
      <c r="K26" s="945"/>
      <c r="L26" s="919"/>
      <c r="M26" s="956"/>
      <c r="N26" s="643"/>
      <c r="O26" s="643"/>
      <c r="P26" s="643"/>
    </row>
    <row r="27" spans="1:21">
      <c r="A27" s="941" t="s">
        <v>3552</v>
      </c>
      <c r="B27" s="941"/>
      <c r="C27" s="923"/>
      <c r="D27" s="923"/>
      <c r="E27" s="945"/>
      <c r="F27" s="948"/>
      <c r="G27" s="945"/>
      <c r="H27" s="948"/>
      <c r="I27" s="945"/>
      <c r="J27" s="948"/>
      <c r="K27" s="945"/>
      <c r="L27" s="919"/>
      <c r="M27" s="956"/>
      <c r="N27" s="643"/>
      <c r="O27" s="643"/>
      <c r="P27" s="643"/>
    </row>
    <row r="28" spans="1:21">
      <c r="A28" s="942" t="s">
        <v>3553</v>
      </c>
      <c r="B28" s="942"/>
      <c r="C28" s="942"/>
      <c r="D28" s="942"/>
      <c r="E28" s="946" t="e">
        <f>-SMPF!#REF!-'MOVE - QTR'!N28</f>
        <v>#REF!</v>
      </c>
      <c r="F28" s="948"/>
      <c r="G28" s="946" t="e">
        <f>SMPF!#REF!-'MOVE - QTR'!O28</f>
        <v>#REF!</v>
      </c>
      <c r="H28" s="948"/>
      <c r="I28" s="946" t="e">
        <f>SMPF!#REF!-'MOVE - QTR'!P28</f>
        <v>#REF!</v>
      </c>
      <c r="J28" s="948"/>
      <c r="K28" s="946" t="e">
        <f>+E28+G28+I28</f>
        <v>#REF!</v>
      </c>
      <c r="L28" s="919"/>
      <c r="M28" s="955">
        <v>21277917</v>
      </c>
      <c r="N28" s="645">
        <v>8412150</v>
      </c>
      <c r="O28" s="645">
        <v>1415482</v>
      </c>
      <c r="P28" s="645">
        <v>179236</v>
      </c>
    </row>
    <row r="29" spans="1:21">
      <c r="A29" s="941"/>
      <c r="B29" s="941"/>
      <c r="C29" s="923"/>
      <c r="D29" s="923"/>
      <c r="E29" s="948" t="e">
        <f>SUM(E23:E28)</f>
        <v>#REF!</v>
      </c>
      <c r="F29" s="948"/>
      <c r="G29" s="948" t="e">
        <f>SUM(G23:G28)</f>
        <v>#REF!</v>
      </c>
      <c r="H29" s="948"/>
      <c r="I29" s="948" t="e">
        <f>SUM(I23:I28)</f>
        <v>#REF!</v>
      </c>
      <c r="J29" s="948"/>
      <c r="K29" s="948" t="e">
        <f>SUM(K23:K28)</f>
        <v>#REF!</v>
      </c>
      <c r="L29" s="919"/>
      <c r="M29" s="950">
        <f>SUM(M23:M28)</f>
        <v>21177852</v>
      </c>
      <c r="N29" s="619">
        <f>SUM(N23:N28)</f>
        <v>7716701</v>
      </c>
      <c r="O29" s="619">
        <f>SUM(O23:O28)</f>
        <v>1289846</v>
      </c>
      <c r="P29" s="619">
        <f>SUM(P23:P28)</f>
        <v>168002</v>
      </c>
    </row>
    <row r="30" spans="1:21">
      <c r="A30" s="941" t="s">
        <v>3530</v>
      </c>
      <c r="B30" s="941"/>
      <c r="C30" s="923"/>
      <c r="D30" s="923"/>
      <c r="E30" s="948"/>
      <c r="F30" s="948"/>
      <c r="G30" s="948"/>
      <c r="H30" s="948"/>
      <c r="I30" s="948"/>
      <c r="J30" s="948"/>
      <c r="K30" s="947"/>
      <c r="L30" s="919"/>
      <c r="M30" s="951"/>
      <c r="N30" s="619"/>
      <c r="O30" s="619"/>
      <c r="P30" s="619"/>
    </row>
    <row r="31" spans="1:21">
      <c r="A31" s="942" t="s">
        <v>3531</v>
      </c>
      <c r="B31" s="942"/>
      <c r="C31" s="923"/>
      <c r="D31" s="923"/>
      <c r="E31" s="932"/>
      <c r="F31" s="948"/>
      <c r="G31" s="932"/>
      <c r="H31" s="948"/>
      <c r="I31" s="932"/>
      <c r="J31" s="948"/>
      <c r="K31" s="947"/>
      <c r="L31" s="919"/>
      <c r="M31" s="951"/>
    </row>
    <row r="32" spans="1:21">
      <c r="A32" s="942" t="s">
        <v>3529</v>
      </c>
      <c r="B32" s="942"/>
      <c r="C32" s="923"/>
      <c r="D32" s="923"/>
      <c r="E32" s="932" t="e">
        <f>SMPF!#REF!-'MOVE - QTR'!N32</f>
        <v>#REF!</v>
      </c>
      <c r="F32" s="948"/>
      <c r="G32" s="932" t="e">
        <f>SMPF!#REF!-'MOVE - QTR'!P32</f>
        <v>#REF!</v>
      </c>
      <c r="H32" s="948"/>
      <c r="I32" s="932" t="e">
        <f>SMPF!#REF!-'MOVE - QTR'!R32</f>
        <v>#REF!</v>
      </c>
      <c r="J32" s="948"/>
      <c r="K32" s="947" t="e">
        <f>+E32+G32+I32</f>
        <v>#REF!</v>
      </c>
      <c r="L32" s="919"/>
      <c r="M32" s="951">
        <v>23264068</v>
      </c>
      <c r="N32" s="693">
        <v>-20308950</v>
      </c>
      <c r="O32" s="620">
        <v>0</v>
      </c>
      <c r="P32" s="620">
        <v>0</v>
      </c>
      <c r="T32" s="620"/>
      <c r="U32" s="620"/>
    </row>
    <row r="33" spans="1:19">
      <c r="A33" s="941"/>
      <c r="B33" s="941"/>
      <c r="C33" s="923"/>
      <c r="D33" s="923"/>
      <c r="E33" s="948"/>
      <c r="F33" s="948"/>
      <c r="G33" s="948"/>
      <c r="H33" s="948"/>
      <c r="I33" s="948"/>
      <c r="J33" s="948"/>
      <c r="K33" s="947"/>
      <c r="L33" s="919"/>
      <c r="M33" s="951"/>
    </row>
    <row r="34" spans="1:19">
      <c r="A34" s="923" t="s">
        <v>3554</v>
      </c>
      <c r="B34" s="923"/>
      <c r="C34" s="923"/>
      <c r="D34" s="923"/>
      <c r="E34" s="917"/>
      <c r="F34" s="917"/>
      <c r="G34" s="917"/>
      <c r="H34" s="917"/>
      <c r="I34" s="917"/>
      <c r="J34" s="917"/>
      <c r="K34" s="917"/>
      <c r="L34" s="919"/>
      <c r="M34" s="920"/>
    </row>
    <row r="35" spans="1:19">
      <c r="A35" s="942" t="s">
        <v>3518</v>
      </c>
      <c r="B35" s="942"/>
      <c r="C35" s="923"/>
      <c r="D35" s="923"/>
      <c r="E35" s="917"/>
      <c r="F35" s="917"/>
      <c r="G35" s="917"/>
      <c r="H35" s="917"/>
      <c r="I35" s="917"/>
      <c r="J35" s="917"/>
      <c r="K35" s="917"/>
      <c r="L35" s="919"/>
      <c r="M35" s="920"/>
    </row>
    <row r="36" spans="1:19">
      <c r="A36" s="942" t="s">
        <v>3458</v>
      </c>
      <c r="B36" s="942"/>
      <c r="C36" s="923"/>
      <c r="D36" s="923"/>
      <c r="E36" s="917"/>
      <c r="F36" s="917"/>
      <c r="G36" s="917"/>
      <c r="H36" s="917"/>
      <c r="I36" s="917"/>
      <c r="J36" s="917"/>
      <c r="K36" s="917"/>
      <c r="L36" s="919"/>
      <c r="M36" s="920"/>
    </row>
    <row r="37" spans="1:19">
      <c r="A37" s="942" t="s">
        <v>3555</v>
      </c>
      <c r="B37" s="942"/>
      <c r="C37" s="923"/>
      <c r="D37" s="923"/>
      <c r="E37" s="947" t="e">
        <f>-E28</f>
        <v>#REF!</v>
      </c>
      <c r="F37" s="947"/>
      <c r="G37" s="947" t="e">
        <f>-G28</f>
        <v>#REF!</v>
      </c>
      <c r="H37" s="947"/>
      <c r="I37" s="947" t="e">
        <f>-I28</f>
        <v>#REF!</v>
      </c>
      <c r="J37" s="947"/>
      <c r="K37" s="947" t="e">
        <f>+E37+G37+I37</f>
        <v>#REF!</v>
      </c>
      <c r="L37" s="919"/>
      <c r="M37" s="951">
        <v>-21277917</v>
      </c>
      <c r="N37" s="620">
        <f>-N28</f>
        <v>-8412150</v>
      </c>
      <c r="O37" s="620">
        <f>-O28</f>
        <v>-1415482</v>
      </c>
      <c r="P37" s="620">
        <f>-P28</f>
        <v>-179236</v>
      </c>
    </row>
    <row r="38" spans="1:19">
      <c r="A38" s="790"/>
      <c r="B38" s="790"/>
      <c r="C38" s="808"/>
      <c r="D38" s="808"/>
      <c r="E38" s="637"/>
      <c r="F38" s="637"/>
      <c r="G38" s="637"/>
      <c r="H38" s="637"/>
      <c r="I38" s="637"/>
      <c r="J38" s="637"/>
      <c r="K38" s="637"/>
      <c r="L38" s="620"/>
      <c r="M38" s="951"/>
    </row>
    <row r="39" spans="1:19">
      <c r="A39" s="808" t="s">
        <v>2970</v>
      </c>
      <c r="B39" s="808"/>
      <c r="C39" s="808"/>
      <c r="D39" s="808"/>
      <c r="E39" s="959">
        <f>+'IS - QTR'!E45</f>
        <v>-2396</v>
      </c>
      <c r="F39" s="959"/>
      <c r="G39" s="959">
        <f>+'IS - QTR'!G45</f>
        <v>6896</v>
      </c>
      <c r="H39" s="959"/>
      <c r="I39" s="959">
        <f>+'IS - QTR'!I45</f>
        <v>8837</v>
      </c>
      <c r="J39" s="637"/>
      <c r="K39" s="637">
        <f>+E39+G39+I39</f>
        <v>13337</v>
      </c>
      <c r="L39" s="620"/>
      <c r="M39" s="951">
        <v>43554465</v>
      </c>
      <c r="N39" s="620">
        <v>4844573</v>
      </c>
      <c r="O39" s="620">
        <v>629394</v>
      </c>
      <c r="P39" s="620">
        <v>380884</v>
      </c>
    </row>
    <row r="40" spans="1:19">
      <c r="A40" s="808"/>
      <c r="B40" s="808"/>
      <c r="C40" s="808"/>
      <c r="D40" s="808"/>
      <c r="E40" s="959"/>
      <c r="F40" s="959"/>
      <c r="G40" s="959"/>
      <c r="H40" s="959"/>
      <c r="I40" s="959"/>
      <c r="J40" s="637"/>
      <c r="K40" s="637"/>
      <c r="L40" s="620"/>
      <c r="M40" s="951"/>
    </row>
    <row r="41" spans="1:19" s="585" customFormat="1" ht="21" customHeight="1" thickBot="1">
      <c r="A41" s="803" t="s">
        <v>2971</v>
      </c>
      <c r="B41" s="803"/>
      <c r="C41" s="802"/>
      <c r="D41" s="802"/>
      <c r="E41" s="960" t="e">
        <f>+E12+E16+E29+E39+E37+E32</f>
        <v>#REF!</v>
      </c>
      <c r="F41" s="961"/>
      <c r="G41" s="960" t="e">
        <f>+G12+G16+G29+G39+G37+G32</f>
        <v>#REF!</v>
      </c>
      <c r="H41" s="961"/>
      <c r="I41" s="960" t="e">
        <f>+I12+I16+I29+I39+I37+I32</f>
        <v>#REF!</v>
      </c>
      <c r="J41" s="636"/>
      <c r="K41" s="653" t="e">
        <f>+K12+K16+K29+K39+K37+K32</f>
        <v>#REF!</v>
      </c>
      <c r="L41" s="604"/>
      <c r="M41" s="927">
        <f>+M12+M16+M29+M39+M37+M32</f>
        <v>620742716</v>
      </c>
      <c r="N41" s="712">
        <f>SUM(N39+N37+N32+N29+N16+N12)</f>
        <v>271801981</v>
      </c>
      <c r="O41" s="712">
        <f>SUM(O39+O37+O32+O29+O16+O12)</f>
        <v>169087300</v>
      </c>
      <c r="P41" s="712">
        <f>SUM(P39+P37+P32+P29+P16+P12)</f>
        <v>71117625</v>
      </c>
      <c r="Q41" s="604"/>
      <c r="R41" s="604"/>
      <c r="S41" s="604"/>
    </row>
    <row r="42" spans="1:19" ht="15.75" thickTop="1">
      <c r="A42" s="790"/>
      <c r="B42" s="790"/>
      <c r="C42" s="808"/>
      <c r="D42" s="808"/>
      <c r="E42" s="808"/>
      <c r="F42" s="808">
        <v>0</v>
      </c>
      <c r="G42" s="789"/>
      <c r="H42" s="808">
        <v>0</v>
      </c>
      <c r="I42" s="808"/>
      <c r="J42" s="808"/>
      <c r="K42" s="808"/>
      <c r="L42" s="808"/>
      <c r="M42" s="923"/>
    </row>
    <row r="43" spans="1:19">
      <c r="A43" s="790"/>
      <c r="B43" s="790"/>
      <c r="C43" s="808"/>
      <c r="D43" s="808"/>
      <c r="E43" s="808"/>
      <c r="F43" s="808"/>
      <c r="G43" s="789"/>
      <c r="H43" s="808"/>
      <c r="I43" s="808"/>
      <c r="J43" s="808"/>
      <c r="K43" s="808"/>
      <c r="L43" s="808"/>
      <c r="M43" s="923"/>
    </row>
    <row r="44" spans="1:19">
      <c r="A44" s="790" t="str">
        <f>+BS!A46</f>
        <v>The annexed notes from 1 to 15 form an integral part of these interim financial statements.</v>
      </c>
      <c r="B44" s="790"/>
      <c r="C44" s="808"/>
      <c r="D44" s="808"/>
      <c r="E44" s="808"/>
      <c r="F44" s="808"/>
      <c r="G44" s="808"/>
      <c r="H44" s="808"/>
      <c r="I44" s="808"/>
      <c r="J44" s="808"/>
      <c r="K44" s="808"/>
      <c r="L44" s="808"/>
      <c r="M44" s="923"/>
    </row>
    <row r="45" spans="1:19">
      <c r="A45" s="773"/>
      <c r="B45" s="773"/>
      <c r="C45" s="808"/>
      <c r="D45" s="808"/>
      <c r="E45" s="808"/>
      <c r="F45" s="808"/>
      <c r="G45" s="808"/>
      <c r="H45" s="808"/>
      <c r="I45" s="808"/>
      <c r="J45" s="808"/>
      <c r="K45" s="808"/>
      <c r="L45" s="808"/>
      <c r="M45" s="923"/>
    </row>
    <row r="46" spans="1:19">
      <c r="A46" s="808"/>
      <c r="B46" s="808"/>
      <c r="C46" s="808"/>
      <c r="D46" s="808"/>
      <c r="E46" s="808"/>
      <c r="F46" s="808"/>
      <c r="G46" s="808"/>
      <c r="H46" s="808"/>
      <c r="I46" s="808"/>
      <c r="J46" s="808"/>
      <c r="K46" s="808"/>
      <c r="L46" s="808"/>
      <c r="M46" s="923"/>
    </row>
    <row r="47" spans="1:19">
      <c r="A47" s="2642" t="str">
        <f>SMPF!A36</f>
        <v>MCB-Arif Habib Savings and Investments Limited</v>
      </c>
      <c r="B47" s="2642"/>
      <c r="C47" s="2642"/>
      <c r="D47" s="2642"/>
      <c r="E47" s="2642"/>
      <c r="F47" s="2642"/>
      <c r="G47" s="2642"/>
      <c r="H47" s="2642"/>
      <c r="I47" s="2642"/>
      <c r="J47" s="2642"/>
      <c r="K47" s="2642"/>
      <c r="L47" s="2642"/>
      <c r="M47" s="2642"/>
    </row>
    <row r="48" spans="1:19" s="612" customFormat="1">
      <c r="A48" s="2642" t="str">
        <f>SMPF!A37</f>
        <v>(Pension Fund Manager)</v>
      </c>
      <c r="B48" s="2642"/>
      <c r="C48" s="2642"/>
      <c r="D48" s="2642"/>
      <c r="E48" s="2642"/>
      <c r="F48" s="2642"/>
      <c r="G48" s="2642"/>
      <c r="H48" s="2642"/>
      <c r="I48" s="2642"/>
      <c r="J48" s="2642"/>
      <c r="K48" s="2642"/>
      <c r="L48" s="2642"/>
      <c r="M48" s="2642"/>
      <c r="N48" s="621"/>
      <c r="O48" s="621"/>
      <c r="P48" s="621"/>
      <c r="Q48" s="621"/>
      <c r="R48" s="621"/>
      <c r="S48" s="621"/>
    </row>
    <row r="49" spans="1:38" s="612" customFormat="1">
      <c r="A49" s="788"/>
      <c r="B49" s="788"/>
      <c r="C49" s="788"/>
      <c r="D49" s="788"/>
      <c r="E49" s="787"/>
      <c r="F49" s="787"/>
      <c r="G49" s="787"/>
      <c r="H49" s="787"/>
      <c r="I49" s="787"/>
      <c r="J49" s="787"/>
      <c r="K49" s="787"/>
      <c r="L49" s="787"/>
      <c r="M49" s="935"/>
      <c r="N49" s="621"/>
      <c r="O49" s="621"/>
      <c r="P49" s="621"/>
      <c r="Q49" s="621"/>
      <c r="R49" s="621"/>
      <c r="S49" s="621"/>
    </row>
    <row r="50" spans="1:38">
      <c r="A50" s="808"/>
      <c r="B50" s="808"/>
      <c r="C50" s="808"/>
      <c r="D50" s="808"/>
      <c r="E50" s="808"/>
      <c r="F50" s="808"/>
      <c r="G50" s="808"/>
      <c r="H50" s="808"/>
      <c r="I50" s="808"/>
      <c r="J50" s="808"/>
      <c r="K50" s="808"/>
      <c r="L50" s="808"/>
      <c r="M50" s="923"/>
    </row>
    <row r="51" spans="1:38">
      <c r="A51" s="808"/>
      <c r="B51" s="808"/>
      <c r="C51" s="808"/>
      <c r="D51" s="808"/>
      <c r="E51" s="808"/>
      <c r="F51" s="808"/>
      <c r="G51" s="808"/>
      <c r="H51" s="808"/>
      <c r="I51" s="808"/>
      <c r="J51" s="808"/>
      <c r="K51" s="808"/>
      <c r="L51" s="808"/>
      <c r="M51" s="923"/>
    </row>
    <row r="52" spans="1:38">
      <c r="A52" s="808"/>
      <c r="B52" s="808"/>
      <c r="C52" s="808"/>
      <c r="D52" s="808"/>
      <c r="E52" s="808"/>
      <c r="F52" s="808"/>
      <c r="G52" s="808"/>
      <c r="H52" s="808"/>
      <c r="I52" s="808"/>
      <c r="J52" s="808"/>
      <c r="K52" s="808"/>
      <c r="L52" s="808"/>
      <c r="M52" s="923"/>
    </row>
    <row r="53" spans="1:38">
      <c r="A53" s="808"/>
      <c r="B53" s="2655"/>
      <c r="C53" s="2655"/>
      <c r="D53" s="798"/>
      <c r="E53" s="797"/>
      <c r="F53" s="797"/>
      <c r="G53" s="797"/>
      <c r="H53" s="797"/>
      <c r="I53" s="797"/>
      <c r="J53" s="797"/>
      <c r="K53" s="808"/>
      <c r="L53" s="796"/>
      <c r="M53" s="923"/>
      <c r="T53" s="620"/>
      <c r="U53" s="620"/>
      <c r="X53" s="620"/>
      <c r="AB53" s="620"/>
      <c r="AC53" s="620"/>
      <c r="AD53" s="620"/>
      <c r="AE53" s="620"/>
      <c r="AF53" s="620"/>
      <c r="AG53" s="620"/>
      <c r="AJ53" s="620"/>
      <c r="AK53" s="620"/>
      <c r="AL53" s="620"/>
    </row>
    <row r="54" spans="1:38">
      <c r="A54" s="795"/>
      <c r="B54" s="2657" t="s">
        <v>3587</v>
      </c>
      <c r="C54" s="2657"/>
      <c r="D54" s="2657"/>
      <c r="E54" s="794"/>
      <c r="F54" s="794"/>
      <c r="G54" s="794"/>
      <c r="H54" s="794"/>
      <c r="I54" s="794"/>
      <c r="J54" s="794"/>
      <c r="K54" s="2657" t="s">
        <v>3030</v>
      </c>
      <c r="L54" s="2657"/>
      <c r="M54" s="2657"/>
      <c r="T54" s="620"/>
      <c r="U54" s="620"/>
      <c r="X54" s="620"/>
      <c r="AB54" s="620"/>
      <c r="AC54" s="620"/>
      <c r="AD54" s="620"/>
      <c r="AE54" s="620"/>
      <c r="AF54" s="620"/>
      <c r="AG54" s="620"/>
      <c r="AJ54" s="620"/>
      <c r="AK54" s="620"/>
      <c r="AL54" s="620"/>
    </row>
    <row r="55" spans="1:38" s="585" customFormat="1">
      <c r="A55" s="802"/>
      <c r="B55" s="802"/>
      <c r="C55" s="802"/>
      <c r="D55" s="819"/>
      <c r="E55" s="802"/>
      <c r="F55" s="802"/>
      <c r="G55" s="802"/>
      <c r="H55" s="802"/>
      <c r="I55" s="802"/>
      <c r="J55" s="802"/>
      <c r="K55" s="802"/>
      <c r="L55" s="802"/>
      <c r="M55" s="937"/>
    </row>
    <row r="56" spans="1:38">
      <c r="A56" s="785"/>
      <c r="B56" s="2667"/>
      <c r="C56" s="2668"/>
      <c r="D56" s="2668"/>
      <c r="E56" s="2668"/>
      <c r="F56" s="2668"/>
      <c r="G56" s="2668"/>
      <c r="H56" s="2668"/>
      <c r="I56" s="2668"/>
      <c r="J56" s="2668"/>
      <c r="K56" s="2668"/>
      <c r="L56" s="2668"/>
      <c r="M56" s="2668"/>
    </row>
    <row r="57" spans="1:38">
      <c r="A57" s="844"/>
      <c r="B57" s="2668"/>
      <c r="C57" s="2668"/>
      <c r="D57" s="2668"/>
      <c r="E57" s="2668"/>
      <c r="F57" s="2668"/>
      <c r="G57" s="2668"/>
      <c r="H57" s="2668"/>
      <c r="I57" s="2668"/>
      <c r="J57" s="2668"/>
      <c r="K57" s="2668"/>
      <c r="L57" s="2668"/>
      <c r="M57" s="2668"/>
    </row>
    <row r="58" spans="1:38">
      <c r="C58" s="725"/>
      <c r="D58" s="664"/>
      <c r="K58" s="725"/>
    </row>
    <row r="60" spans="1:38">
      <c r="E60" s="633">
        <f>BS!E30</f>
        <v>621798</v>
      </c>
      <c r="G60" s="633">
        <f>BS!G30</f>
        <v>394195</v>
      </c>
      <c r="I60" s="633">
        <f>BS!I30</f>
        <v>398283</v>
      </c>
    </row>
    <row r="61" spans="1:38">
      <c r="E61" s="633" t="e">
        <f>E41-E60</f>
        <v>#REF!</v>
      </c>
      <c r="G61" s="633" t="e">
        <f>G41-G60</f>
        <v>#REF!</v>
      </c>
      <c r="I61" s="633" t="e">
        <f>I41-I60</f>
        <v>#REF!</v>
      </c>
    </row>
    <row r="63" spans="1:38">
      <c r="E63" s="633"/>
      <c r="G63" s="633"/>
      <c r="I63" s="633"/>
    </row>
  </sheetData>
  <mergeCells count="17">
    <mergeCell ref="A1:M1"/>
    <mergeCell ref="A2:M2"/>
    <mergeCell ref="A3:M3"/>
    <mergeCell ref="M6:M9"/>
    <mergeCell ref="E7:E9"/>
    <mergeCell ref="G7:G9"/>
    <mergeCell ref="I7:I9"/>
    <mergeCell ref="K7:K9"/>
    <mergeCell ref="B56:M57"/>
    <mergeCell ref="A47:M47"/>
    <mergeCell ref="A48:M48"/>
    <mergeCell ref="E6:K6"/>
    <mergeCell ref="N10:P10"/>
    <mergeCell ref="E10:M10"/>
    <mergeCell ref="B53:C53"/>
    <mergeCell ref="B54:D54"/>
    <mergeCell ref="K54:M54"/>
  </mergeCells>
  <pageMargins left="0.6" right="0.25" top="0.56000000000000005" bottom="0" header="0.25" footer="0"/>
  <pageSetup scale="85" firstPageNumber="9" fitToHeight="0"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sheetPr>
  <dimension ref="A1:N106"/>
  <sheetViews>
    <sheetView showGridLines="0" view="pageBreakPreview" topLeftCell="A62" zoomScale="90" zoomScaleNormal="70" zoomScaleSheetLayoutView="90" workbookViewId="0">
      <selection activeCell="I80" sqref="I80"/>
    </sheetView>
  </sheetViews>
  <sheetFormatPr defaultColWidth="9.28515625" defaultRowHeight="15"/>
  <cols>
    <col min="1" max="1" width="39.5703125" style="405" customWidth="1"/>
    <col min="2" max="2" width="12.5703125" style="405" customWidth="1"/>
    <col min="3" max="3" width="12.42578125" style="405" customWidth="1"/>
    <col min="4" max="4" width="14.28515625" style="405" customWidth="1"/>
    <col min="5" max="5" width="11.7109375" style="405" customWidth="1"/>
    <col min="6" max="6" width="12.5703125" style="405" customWidth="1"/>
    <col min="7" max="7" width="21.42578125" style="401" customWidth="1"/>
    <col min="8" max="8" width="16" style="402" customWidth="1"/>
    <col min="9" max="9" width="19.7109375" style="405" customWidth="1"/>
    <col min="10" max="10" width="15.42578125" style="405" customWidth="1"/>
    <col min="11" max="11" width="10.5703125" style="405" customWidth="1"/>
    <col min="12" max="12" width="17" style="397" customWidth="1"/>
    <col min="13" max="13" width="21.28515625" style="397" bestFit="1" customWidth="1"/>
    <col min="14" max="14" width="3.7109375" style="397" bestFit="1" customWidth="1"/>
    <col min="15" max="16384" width="9.28515625" style="397"/>
  </cols>
  <sheetData>
    <row r="1" spans="1:13">
      <c r="A1" s="393" t="s">
        <v>2946</v>
      </c>
      <c r="B1" s="394"/>
      <c r="C1" s="394"/>
      <c r="D1" s="394"/>
      <c r="E1" s="394"/>
      <c r="F1" s="394"/>
      <c r="G1" s="395"/>
      <c r="H1" s="396"/>
      <c r="I1" s="394"/>
      <c r="J1" s="394"/>
      <c r="K1" s="394"/>
    </row>
    <row r="2" spans="1:13">
      <c r="A2" s="492" t="s">
        <v>2972</v>
      </c>
      <c r="B2" s="394"/>
      <c r="C2" s="394"/>
      <c r="D2" s="394"/>
      <c r="E2" s="394"/>
      <c r="F2" s="394"/>
      <c r="G2" s="395"/>
      <c r="H2" s="396"/>
      <c r="I2" s="394"/>
      <c r="J2" s="394"/>
      <c r="K2" s="394"/>
      <c r="L2" s="398"/>
    </row>
    <row r="3" spans="1:13">
      <c r="A3" s="492" t="s">
        <v>3108</v>
      </c>
      <c r="B3" s="399"/>
      <c r="C3" s="399"/>
      <c r="D3" s="399"/>
      <c r="E3" s="399"/>
      <c r="F3" s="399"/>
      <c r="G3" s="395"/>
      <c r="H3" s="396"/>
      <c r="I3" s="399"/>
      <c r="J3" s="399"/>
      <c r="K3" s="399"/>
      <c r="L3" s="398"/>
    </row>
    <row r="4" spans="1:13">
      <c r="A4" s="400"/>
      <c r="B4" s="400"/>
      <c r="C4" s="400"/>
      <c r="D4" s="400"/>
      <c r="E4" s="400"/>
      <c r="F4" s="400"/>
      <c r="I4" s="400"/>
      <c r="J4" s="400"/>
      <c r="K4" s="400"/>
      <c r="L4" s="403"/>
    </row>
    <row r="5" spans="1:13">
      <c r="A5" s="488" t="s">
        <v>3131</v>
      </c>
      <c r="B5" s="400"/>
      <c r="C5" s="400"/>
      <c r="D5" s="400"/>
      <c r="E5" s="400"/>
      <c r="F5" s="400"/>
      <c r="I5" s="400"/>
      <c r="J5" s="400"/>
      <c r="K5" s="400"/>
      <c r="L5" s="403"/>
    </row>
    <row r="6" spans="1:13">
      <c r="A6" s="394" t="s">
        <v>2974</v>
      </c>
      <c r="B6" s="400"/>
      <c r="C6" s="400"/>
      <c r="D6" s="400"/>
      <c r="E6" s="400"/>
      <c r="F6" s="400"/>
      <c r="I6" s="400"/>
      <c r="J6" s="400"/>
      <c r="K6" s="400"/>
      <c r="L6" s="404"/>
    </row>
    <row r="7" spans="1:13">
      <c r="A7" s="492" t="s">
        <v>2975</v>
      </c>
      <c r="B7" s="400"/>
      <c r="C7" s="400"/>
      <c r="D7" s="400"/>
      <c r="E7" s="400"/>
      <c r="F7" s="400"/>
      <c r="I7" s="400"/>
      <c r="J7" s="400"/>
      <c r="K7" s="400"/>
    </row>
    <row r="8" spans="1:13">
      <c r="B8" s="400"/>
      <c r="C8" s="400"/>
      <c r="D8" s="400"/>
      <c r="E8" s="400"/>
      <c r="F8" s="400"/>
      <c r="I8" s="400"/>
      <c r="J8" s="400"/>
      <c r="K8" s="400"/>
    </row>
    <row r="9" spans="1:13">
      <c r="A9" s="2685" t="s">
        <v>2976</v>
      </c>
      <c r="B9" s="2696"/>
      <c r="C9" s="2697"/>
      <c r="D9" s="2697"/>
      <c r="E9" s="2697"/>
      <c r="F9" s="2697"/>
      <c r="G9" s="2698" t="s">
        <v>3085</v>
      </c>
      <c r="H9" s="2699" t="s">
        <v>2977</v>
      </c>
      <c r="I9" s="2700"/>
      <c r="J9" s="2685" t="s">
        <v>2978</v>
      </c>
      <c r="K9" s="2685" t="s">
        <v>2979</v>
      </c>
    </row>
    <row r="10" spans="1:13">
      <c r="A10" s="2686"/>
      <c r="B10" s="2690" t="s">
        <v>3086</v>
      </c>
      <c r="C10" s="2685" t="s">
        <v>2980</v>
      </c>
      <c r="D10" s="2685" t="s">
        <v>2981</v>
      </c>
      <c r="E10" s="2685" t="s">
        <v>2982</v>
      </c>
      <c r="F10" s="2690" t="s">
        <v>3130</v>
      </c>
      <c r="G10" s="2701"/>
      <c r="H10" s="2702"/>
      <c r="I10" s="2703"/>
      <c r="J10" s="2686"/>
      <c r="K10" s="2686"/>
    </row>
    <row r="11" spans="1:13" ht="12.75" customHeight="1">
      <c r="A11" s="2686"/>
      <c r="B11" s="2691"/>
      <c r="C11" s="2686"/>
      <c r="D11" s="2686"/>
      <c r="E11" s="2686"/>
      <c r="F11" s="2691"/>
      <c r="G11" s="2679" t="s">
        <v>2983</v>
      </c>
      <c r="H11" s="2682" t="s">
        <v>2984</v>
      </c>
      <c r="I11" s="2685" t="s">
        <v>2985</v>
      </c>
      <c r="J11" s="2686"/>
      <c r="K11" s="2686"/>
    </row>
    <row r="12" spans="1:13">
      <c r="A12" s="2686"/>
      <c r="B12" s="2691"/>
      <c r="C12" s="2686"/>
      <c r="D12" s="2686"/>
      <c r="E12" s="2686"/>
      <c r="F12" s="2691"/>
      <c r="G12" s="2680"/>
      <c r="H12" s="2683"/>
      <c r="I12" s="2686"/>
      <c r="J12" s="2686"/>
      <c r="K12" s="2686"/>
    </row>
    <row r="13" spans="1:13">
      <c r="A13" s="2686"/>
      <c r="B13" s="2691"/>
      <c r="C13" s="2686"/>
      <c r="D13" s="2686"/>
      <c r="E13" s="2686"/>
      <c r="F13" s="2691"/>
      <c r="G13" s="2680"/>
      <c r="H13" s="2683"/>
      <c r="I13" s="2686"/>
      <c r="J13" s="2686"/>
      <c r="K13" s="2686"/>
    </row>
    <row r="14" spans="1:13" ht="30">
      <c r="A14" s="2687"/>
      <c r="B14" s="2692"/>
      <c r="C14" s="2687"/>
      <c r="D14" s="2687"/>
      <c r="E14" s="2687"/>
      <c r="F14" s="2692"/>
      <c r="G14" s="2681"/>
      <c r="H14" s="2684"/>
      <c r="I14" s="2687"/>
      <c r="J14" s="2687"/>
      <c r="K14" s="2687"/>
      <c r="L14" s="406" t="s">
        <v>3109</v>
      </c>
      <c r="M14" s="406" t="s">
        <v>3110</v>
      </c>
    </row>
    <row r="15" spans="1:13" ht="12.75" customHeight="1">
      <c r="A15" s="407"/>
      <c r="B15" s="2688" t="s">
        <v>2986</v>
      </c>
      <c r="C15" s="2688"/>
      <c r="D15" s="2688"/>
      <c r="E15" s="2689"/>
      <c r="F15" s="2689"/>
      <c r="G15" s="2704" t="s">
        <v>2987</v>
      </c>
      <c r="H15" s="2704" t="s">
        <v>2987</v>
      </c>
      <c r="I15" s="2704"/>
      <c r="J15" s="408" t="s">
        <v>2988</v>
      </c>
      <c r="K15" s="408" t="s">
        <v>2988</v>
      </c>
    </row>
    <row r="16" spans="1:13">
      <c r="A16" s="409" t="s">
        <v>2989</v>
      </c>
      <c r="B16" s="408"/>
      <c r="C16" s="408"/>
      <c r="D16" s="408"/>
      <c r="E16" s="408"/>
      <c r="F16" s="408"/>
      <c r="G16" s="410"/>
      <c r="H16" s="411"/>
      <c r="I16" s="408"/>
      <c r="J16" s="408"/>
      <c r="K16" s="408"/>
    </row>
    <row r="17" spans="1:14">
      <c r="A17" s="412" t="s">
        <v>2990</v>
      </c>
      <c r="B17" s="413">
        <v>6504</v>
      </c>
      <c r="C17" s="413">
        <v>8500</v>
      </c>
      <c r="D17" s="413">
        <v>2300</v>
      </c>
      <c r="E17" s="413">
        <v>0</v>
      </c>
      <c r="F17" s="413">
        <f t="shared" ref="F17:F22" si="0">B17+C17-E17+D17</f>
        <v>17304</v>
      </c>
      <c r="G17" s="415">
        <v>3778121</v>
      </c>
      <c r="H17" s="415">
        <v>4018162</v>
      </c>
      <c r="I17" s="413">
        <f>+H17-G17</f>
        <v>240041</v>
      </c>
      <c r="J17" s="416">
        <f>+H17/BS!$E$30*100</f>
        <v>646.22</v>
      </c>
      <c r="K17" s="417">
        <f t="shared" ref="K17:K22" si="1">F17*N17/M17*100</f>
        <v>8.3999999999999995E-3</v>
      </c>
      <c r="L17" s="418">
        <v>2058.23</v>
      </c>
      <c r="M17" s="419">
        <f t="shared" ref="M17:M22" si="2">L17*1000000</f>
        <v>2058230000</v>
      </c>
      <c r="N17" s="420">
        <v>10</v>
      </c>
    </row>
    <row r="18" spans="1:14">
      <c r="A18" s="421" t="s">
        <v>2991</v>
      </c>
      <c r="B18" s="413">
        <v>8870</v>
      </c>
      <c r="C18" s="413">
        <v>0</v>
      </c>
      <c r="D18" s="413">
        <v>0</v>
      </c>
      <c r="E18" s="413">
        <v>1500</v>
      </c>
      <c r="F18" s="413">
        <f t="shared" si="0"/>
        <v>7370</v>
      </c>
      <c r="G18" s="415">
        <v>2743567</v>
      </c>
      <c r="H18" s="415">
        <v>3224670</v>
      </c>
      <c r="I18" s="413">
        <f>+H18-G18</f>
        <v>481103</v>
      </c>
      <c r="J18" s="416">
        <f>+H18/BS!$E$30*100</f>
        <v>518.6</v>
      </c>
      <c r="K18" s="417">
        <f t="shared" si="1"/>
        <v>3.0999999999999999E-3</v>
      </c>
      <c r="L18" s="418">
        <v>2365.46</v>
      </c>
      <c r="M18" s="419">
        <f t="shared" si="2"/>
        <v>2365460000</v>
      </c>
      <c r="N18" s="420">
        <v>10</v>
      </c>
    </row>
    <row r="19" spans="1:14">
      <c r="A19" s="421" t="s">
        <v>2992</v>
      </c>
      <c r="B19" s="413">
        <v>11000</v>
      </c>
      <c r="C19" s="413">
        <v>32700</v>
      </c>
      <c r="D19" s="413">
        <v>0</v>
      </c>
      <c r="E19" s="413">
        <v>20000</v>
      </c>
      <c r="F19" s="413">
        <f t="shared" si="0"/>
        <v>23700</v>
      </c>
      <c r="G19" s="415">
        <v>2401000</v>
      </c>
      <c r="H19" s="415">
        <v>4564857</v>
      </c>
      <c r="I19" s="413">
        <f>+H19-G19</f>
        <v>2163857</v>
      </c>
      <c r="J19" s="416">
        <f>+H19/BS!$E$30*100</f>
        <v>734.14</v>
      </c>
      <c r="K19" s="417">
        <f t="shared" si="1"/>
        <v>5.9999999999999995E-4</v>
      </c>
      <c r="L19" s="418">
        <v>43009.279999999999</v>
      </c>
      <c r="M19" s="419">
        <f t="shared" si="2"/>
        <v>43009280000</v>
      </c>
      <c r="N19" s="420">
        <v>10</v>
      </c>
    </row>
    <row r="20" spans="1:14">
      <c r="A20" s="421" t="s">
        <v>2993</v>
      </c>
      <c r="B20" s="413">
        <v>0</v>
      </c>
      <c r="C20" s="413">
        <v>7500</v>
      </c>
      <c r="D20" s="413">
        <v>0</v>
      </c>
      <c r="E20" s="413">
        <v>2600</v>
      </c>
      <c r="F20" s="413">
        <f t="shared" si="0"/>
        <v>4900</v>
      </c>
      <c r="G20" s="415">
        <v>2401000</v>
      </c>
      <c r="H20" s="415">
        <v>2508751</v>
      </c>
      <c r="I20" s="413">
        <f>+H20-G20</f>
        <v>107751</v>
      </c>
      <c r="J20" s="416">
        <f>+H20/BS!$E$30*100</f>
        <v>403.47</v>
      </c>
      <c r="K20" s="417">
        <f t="shared" si="1"/>
        <v>7.1000000000000004E-3</v>
      </c>
      <c r="L20" s="418">
        <v>691.2</v>
      </c>
      <c r="M20" s="419">
        <f t="shared" si="2"/>
        <v>691200000</v>
      </c>
      <c r="N20" s="420">
        <v>10</v>
      </c>
    </row>
    <row r="21" spans="1:14">
      <c r="A21" s="412" t="s">
        <v>2994</v>
      </c>
      <c r="B21" s="413">
        <v>1750</v>
      </c>
      <c r="C21" s="413">
        <v>2500</v>
      </c>
      <c r="D21" s="413">
        <v>1062</v>
      </c>
      <c r="E21" s="413">
        <v>0</v>
      </c>
      <c r="F21" s="413">
        <f t="shared" si="0"/>
        <v>5312</v>
      </c>
      <c r="G21" s="415">
        <v>805128</v>
      </c>
      <c r="H21" s="415">
        <v>939108</v>
      </c>
      <c r="I21" s="413">
        <f>+H21-G21</f>
        <v>133980</v>
      </c>
      <c r="J21" s="416">
        <f>+H21/BS!$E$30*100</f>
        <v>151.03</v>
      </c>
      <c r="K21" s="417">
        <f t="shared" si="1"/>
        <v>2.9999999999999997E-4</v>
      </c>
      <c r="L21" s="418">
        <v>16430.95</v>
      </c>
      <c r="M21" s="419">
        <f t="shared" si="2"/>
        <v>16430950000</v>
      </c>
      <c r="N21" s="420">
        <v>10</v>
      </c>
    </row>
    <row r="22" spans="1:14">
      <c r="A22" s="412" t="s">
        <v>3111</v>
      </c>
      <c r="B22" s="413">
        <v>0</v>
      </c>
      <c r="C22" s="413">
        <v>5000</v>
      </c>
      <c r="D22" s="413">
        <v>0</v>
      </c>
      <c r="E22" s="413">
        <v>5000</v>
      </c>
      <c r="F22" s="413">
        <f t="shared" si="0"/>
        <v>0</v>
      </c>
      <c r="G22" s="414"/>
      <c r="H22" s="415"/>
      <c r="I22" s="413"/>
      <c r="J22" s="416">
        <f>+H22/BS!$E$30*100</f>
        <v>0</v>
      </c>
      <c r="K22" s="417">
        <f t="shared" si="1"/>
        <v>0</v>
      </c>
      <c r="L22" s="422">
        <v>800</v>
      </c>
      <c r="M22" s="422">
        <f t="shared" si="2"/>
        <v>800000000</v>
      </c>
      <c r="N22" s="420">
        <v>10</v>
      </c>
    </row>
    <row r="23" spans="1:14">
      <c r="A23" s="412"/>
      <c r="B23" s="413"/>
      <c r="C23" s="413"/>
      <c r="D23" s="413"/>
      <c r="E23" s="413"/>
      <c r="F23" s="423"/>
      <c r="G23" s="424">
        <f>SUM(G17:G22)</f>
        <v>12128816</v>
      </c>
      <c r="H23" s="424">
        <f>SUM(H17:H22)</f>
        <v>15255548</v>
      </c>
      <c r="I23" s="425">
        <f>SUM(I17:I22)</f>
        <v>3126732</v>
      </c>
      <c r="J23" s="426">
        <f>SUM(J17:J22)</f>
        <v>2453.46</v>
      </c>
      <c r="K23" s="427"/>
      <c r="L23" s="428"/>
    </row>
    <row r="24" spans="1:14">
      <c r="A24" s="429" t="s">
        <v>2995</v>
      </c>
      <c r="B24" s="413"/>
      <c r="C24" s="413"/>
      <c r="D24" s="413"/>
      <c r="E24" s="413"/>
      <c r="F24" s="413"/>
      <c r="G24" s="414"/>
      <c r="H24" s="415"/>
      <c r="I24" s="413"/>
      <c r="J24" s="416"/>
      <c r="K24" s="417"/>
      <c r="L24" s="422"/>
    </row>
    <row r="25" spans="1:14">
      <c r="A25" s="412" t="s">
        <v>2997</v>
      </c>
      <c r="B25" s="413">
        <v>34000</v>
      </c>
      <c r="C25" s="413">
        <v>72200</v>
      </c>
      <c r="D25" s="413">
        <v>0</v>
      </c>
      <c r="E25" s="413">
        <v>59000</v>
      </c>
      <c r="F25" s="413">
        <f>B25+C25-E25+D25</f>
        <v>47200</v>
      </c>
      <c r="G25" s="415">
        <v>5376112</v>
      </c>
      <c r="H25" s="415">
        <v>5529008</v>
      </c>
      <c r="I25" s="413">
        <f>+H25-G25</f>
        <v>152896</v>
      </c>
      <c r="J25" s="416">
        <f>+H25/BS!$E$30*100</f>
        <v>889.2</v>
      </c>
      <c r="K25" s="417">
        <f>F25*N25/M25*100</f>
        <v>3.7000000000000002E-3</v>
      </c>
      <c r="L25" s="418">
        <v>12722.38</v>
      </c>
      <c r="M25" s="419">
        <f>L25*1000000</f>
        <v>12722380000</v>
      </c>
      <c r="N25" s="420">
        <v>10</v>
      </c>
    </row>
    <row r="26" spans="1:14">
      <c r="A26" s="412" t="s">
        <v>3112</v>
      </c>
      <c r="B26" s="413">
        <v>0</v>
      </c>
      <c r="C26" s="413">
        <v>14300</v>
      </c>
      <c r="D26" s="413">
        <v>0</v>
      </c>
      <c r="E26" s="413">
        <v>14300</v>
      </c>
      <c r="F26" s="413">
        <f>B26+C26-E26+D26</f>
        <v>0</v>
      </c>
      <c r="G26" s="415">
        <v>0</v>
      </c>
      <c r="H26" s="414">
        <v>0</v>
      </c>
      <c r="I26" s="414">
        <v>0</v>
      </c>
      <c r="J26" s="414">
        <v>0</v>
      </c>
      <c r="K26" s="414">
        <v>0</v>
      </c>
      <c r="L26" s="422"/>
    </row>
    <row r="27" spans="1:14">
      <c r="A27" s="412" t="s">
        <v>2996</v>
      </c>
      <c r="B27" s="413">
        <v>0</v>
      </c>
      <c r="C27" s="413">
        <v>105000</v>
      </c>
      <c r="D27" s="413">
        <v>0</v>
      </c>
      <c r="E27" s="413">
        <v>105000</v>
      </c>
      <c r="F27" s="413">
        <f>B27+C27-E27+D27</f>
        <v>0</v>
      </c>
      <c r="G27" s="415">
        <v>0</v>
      </c>
      <c r="H27" s="414">
        <v>0</v>
      </c>
      <c r="I27" s="414">
        <v>0</v>
      </c>
      <c r="J27" s="414">
        <v>0</v>
      </c>
      <c r="K27" s="414">
        <v>0</v>
      </c>
      <c r="L27" s="422"/>
    </row>
    <row r="28" spans="1:14">
      <c r="A28" s="412" t="s">
        <v>3113</v>
      </c>
      <c r="B28" s="413">
        <v>0</v>
      </c>
      <c r="C28" s="413">
        <v>8700</v>
      </c>
      <c r="D28" s="413">
        <v>0</v>
      </c>
      <c r="E28" s="413">
        <v>0</v>
      </c>
      <c r="F28" s="413">
        <f>B28+C28-E28+D28</f>
        <v>8700</v>
      </c>
      <c r="G28" s="415">
        <v>2200950</v>
      </c>
      <c r="H28" s="415">
        <v>2246340</v>
      </c>
      <c r="I28" s="413">
        <f>+H28-G28</f>
        <v>45390</v>
      </c>
      <c r="J28" s="416">
        <f>+H28/BS!$E$30*100</f>
        <v>361.27</v>
      </c>
      <c r="K28" s="417">
        <f>F28*N28/M28*100</f>
        <v>2.5499999999999998E-2</v>
      </c>
      <c r="L28" s="430">
        <v>341</v>
      </c>
      <c r="M28" s="419">
        <f>L28*1000000</f>
        <v>341000000</v>
      </c>
      <c r="N28" s="420">
        <v>10</v>
      </c>
    </row>
    <row r="29" spans="1:14">
      <c r="A29" s="412"/>
      <c r="B29" s="413"/>
      <c r="C29" s="413"/>
      <c r="D29" s="413"/>
      <c r="E29" s="413"/>
      <c r="F29" s="423"/>
      <c r="G29" s="431">
        <f>SUM(G25:G28)</f>
        <v>7577062</v>
      </c>
      <c r="H29" s="431">
        <f>SUM(H25:H28)</f>
        <v>7775348</v>
      </c>
      <c r="I29" s="425">
        <f>SUM(I25:I28)</f>
        <v>198286</v>
      </c>
      <c r="J29" s="426">
        <f>SUM(J25:J28)</f>
        <v>1250.47</v>
      </c>
      <c r="K29" s="427"/>
      <c r="L29" s="422"/>
    </row>
    <row r="30" spans="1:14">
      <c r="A30" s="429" t="s">
        <v>2999</v>
      </c>
      <c r="B30" s="413"/>
      <c r="C30" s="413"/>
      <c r="D30" s="413"/>
      <c r="E30" s="413"/>
      <c r="F30" s="423"/>
      <c r="G30" s="432"/>
      <c r="H30" s="433"/>
      <c r="I30" s="423"/>
      <c r="J30" s="434"/>
      <c r="K30" s="427"/>
      <c r="L30" s="422"/>
    </row>
    <row r="31" spans="1:14">
      <c r="A31" s="412" t="s">
        <v>3114</v>
      </c>
      <c r="B31" s="413">
        <v>25417</v>
      </c>
      <c r="C31" s="413">
        <v>0</v>
      </c>
      <c r="D31" s="413">
        <v>5083</v>
      </c>
      <c r="E31" s="413">
        <v>0</v>
      </c>
      <c r="F31" s="413">
        <f>B31+C31-E31+D31</f>
        <v>30500</v>
      </c>
      <c r="G31" s="415">
        <v>915853</v>
      </c>
      <c r="H31" s="415">
        <v>1220000</v>
      </c>
      <c r="I31" s="413">
        <f>+H31-G31</f>
        <v>304147</v>
      </c>
      <c r="J31" s="416">
        <f>+H31/BS!$E$30*100</f>
        <v>196.21</v>
      </c>
      <c r="K31" s="417">
        <f>F31*N31/M31*100</f>
        <v>0.50829999999999997</v>
      </c>
      <c r="L31" s="418">
        <v>60</v>
      </c>
      <c r="M31" s="419">
        <f>L31*1000000</f>
        <v>60000000</v>
      </c>
      <c r="N31" s="420">
        <v>10</v>
      </c>
    </row>
    <row r="32" spans="1:14">
      <c r="A32" s="412"/>
      <c r="B32" s="413"/>
      <c r="C32" s="413"/>
      <c r="D32" s="413"/>
      <c r="E32" s="413"/>
      <c r="F32" s="423"/>
      <c r="G32" s="424">
        <f>SUM(G31)</f>
        <v>915853</v>
      </c>
      <c r="H32" s="431">
        <f>SUM(H31)</f>
        <v>1220000</v>
      </c>
      <c r="I32" s="425">
        <f>SUM(I31)</f>
        <v>304147</v>
      </c>
      <c r="J32" s="426">
        <f>SUM(J31)</f>
        <v>196.21</v>
      </c>
      <c r="K32" s="427"/>
      <c r="L32" s="422"/>
    </row>
    <row r="33" spans="1:14">
      <c r="A33" s="429" t="s">
        <v>3001</v>
      </c>
      <c r="B33" s="413"/>
      <c r="C33" s="413"/>
      <c r="D33" s="413"/>
      <c r="E33" s="413"/>
      <c r="F33" s="413"/>
      <c r="G33" s="414"/>
      <c r="H33" s="415"/>
      <c r="I33" s="413"/>
      <c r="J33" s="416"/>
      <c r="K33" s="427"/>
      <c r="L33" s="422"/>
    </row>
    <row r="34" spans="1:14">
      <c r="A34" s="412" t="s">
        <v>3115</v>
      </c>
      <c r="B34" s="413">
        <v>32000</v>
      </c>
      <c r="C34" s="413">
        <v>0</v>
      </c>
      <c r="D34" s="413">
        <v>3750</v>
      </c>
      <c r="E34" s="413">
        <v>32000</v>
      </c>
      <c r="F34" s="413">
        <f>B34+C34-E34+D34</f>
        <v>3750</v>
      </c>
      <c r="G34" s="415">
        <v>261849</v>
      </c>
      <c r="H34" s="415">
        <v>374288</v>
      </c>
      <c r="I34" s="413">
        <f>+H34-G34</f>
        <v>112439</v>
      </c>
      <c r="J34" s="416">
        <f>+H34/BS!$E$30*100</f>
        <v>60.19</v>
      </c>
      <c r="K34" s="417">
        <f>F34*N34/M34*100</f>
        <v>3.8E-3</v>
      </c>
      <c r="L34" s="418">
        <v>995.85</v>
      </c>
      <c r="M34" s="419">
        <f>L34*1000000</f>
        <v>995850000</v>
      </c>
      <c r="N34" s="420">
        <v>10</v>
      </c>
    </row>
    <row r="35" spans="1:14">
      <c r="A35" s="412" t="s">
        <v>3132</v>
      </c>
      <c r="B35" s="413">
        <v>0</v>
      </c>
      <c r="C35" s="413">
        <v>5000</v>
      </c>
      <c r="D35" s="413">
        <v>0</v>
      </c>
      <c r="E35" s="413">
        <v>0</v>
      </c>
      <c r="F35" s="413">
        <f>B35+C35-E35+D35</f>
        <v>5000</v>
      </c>
      <c r="G35" s="415">
        <v>648030</v>
      </c>
      <c r="H35" s="415">
        <v>757700</v>
      </c>
      <c r="I35" s="413">
        <f>+H35-G35</f>
        <v>109670</v>
      </c>
      <c r="J35" s="416">
        <f>+H35/BS!$E$30*100</f>
        <v>121.86</v>
      </c>
      <c r="K35" s="417">
        <f>F35*N35/M35*100</f>
        <v>1.5E-3</v>
      </c>
      <c r="L35" s="418">
        <v>3233.75</v>
      </c>
      <c r="M35" s="419">
        <f>L35*1000000</f>
        <v>3233750000</v>
      </c>
      <c r="N35" s="420">
        <v>10</v>
      </c>
    </row>
    <row r="36" spans="1:14">
      <c r="A36" s="412" t="s">
        <v>3116</v>
      </c>
      <c r="B36" s="413">
        <v>0</v>
      </c>
      <c r="C36" s="413">
        <v>56000</v>
      </c>
      <c r="D36" s="413">
        <v>0</v>
      </c>
      <c r="E36" s="413">
        <v>36000</v>
      </c>
      <c r="F36" s="413">
        <f>B36+C36-E36+D36</f>
        <v>20000</v>
      </c>
      <c r="G36" s="415">
        <v>1152393</v>
      </c>
      <c r="H36" s="415">
        <v>1412600</v>
      </c>
      <c r="I36" s="413">
        <f>+H36-G36</f>
        <v>260207</v>
      </c>
      <c r="J36" s="416">
        <f>+H36/BS!$E$30*100</f>
        <v>227.18</v>
      </c>
      <c r="K36" s="417">
        <f>F36*N36/M36*100</f>
        <v>1.55E-2</v>
      </c>
      <c r="L36" s="418">
        <v>1287.57</v>
      </c>
      <c r="M36" s="419">
        <f>L36*1000000</f>
        <v>1287570000</v>
      </c>
      <c r="N36" s="420">
        <v>10</v>
      </c>
    </row>
    <row r="37" spans="1:14">
      <c r="A37" s="412" t="s">
        <v>3117</v>
      </c>
      <c r="B37" s="413">
        <v>0</v>
      </c>
      <c r="C37" s="413">
        <v>30500</v>
      </c>
      <c r="D37" s="413">
        <v>0</v>
      </c>
      <c r="E37" s="413">
        <v>30500</v>
      </c>
      <c r="F37" s="413">
        <f>B37+C37-E37+D37</f>
        <v>0</v>
      </c>
      <c r="G37" s="415">
        <v>0</v>
      </c>
      <c r="H37" s="414">
        <v>0</v>
      </c>
      <c r="I37" s="414">
        <v>0</v>
      </c>
      <c r="J37" s="416">
        <f>+H37/BS!$E$30*100</f>
        <v>0</v>
      </c>
      <c r="K37" s="417">
        <v>0</v>
      </c>
      <c r="L37" s="422"/>
    </row>
    <row r="38" spans="1:14">
      <c r="A38" s="412" t="s">
        <v>3118</v>
      </c>
      <c r="B38" s="413">
        <v>0</v>
      </c>
      <c r="C38" s="413">
        <v>8000</v>
      </c>
      <c r="D38" s="413">
        <v>0</v>
      </c>
      <c r="E38" s="413">
        <v>8000</v>
      </c>
      <c r="F38" s="413">
        <f>B38+C38-E38+D38</f>
        <v>0</v>
      </c>
      <c r="G38" s="415">
        <v>0</v>
      </c>
      <c r="H38" s="414">
        <v>0</v>
      </c>
      <c r="I38" s="414">
        <v>0</v>
      </c>
      <c r="J38" s="416">
        <f>+H38/BS!$E$30*100</f>
        <v>0</v>
      </c>
      <c r="K38" s="417">
        <v>0</v>
      </c>
      <c r="L38" s="422"/>
    </row>
    <row r="39" spans="1:14">
      <c r="A39" s="412"/>
      <c r="B39" s="413"/>
      <c r="C39" s="413"/>
      <c r="D39" s="413"/>
      <c r="E39" s="413"/>
      <c r="F39" s="413"/>
      <c r="G39" s="435">
        <f>SUM(G34:G38)</f>
        <v>2062272</v>
      </c>
      <c r="H39" s="436">
        <f>SUM(H34:H38)</f>
        <v>2544588</v>
      </c>
      <c r="I39" s="437">
        <f>SUM(I34:I38)</f>
        <v>482316</v>
      </c>
      <c r="J39" s="438">
        <f>SUM(J34:J38)</f>
        <v>409.23</v>
      </c>
      <c r="K39" s="417"/>
      <c r="L39" s="422"/>
    </row>
    <row r="40" spans="1:14">
      <c r="A40" s="439" t="s">
        <v>3003</v>
      </c>
      <c r="B40" s="413"/>
      <c r="C40" s="413"/>
      <c r="D40" s="413"/>
      <c r="E40" s="413"/>
      <c r="F40" s="413"/>
      <c r="G40" s="414"/>
      <c r="H40" s="415"/>
      <c r="I40" s="413"/>
      <c r="J40" s="416"/>
      <c r="K40" s="417"/>
      <c r="L40" s="422"/>
    </row>
    <row r="41" spans="1:14">
      <c r="A41" s="412" t="s">
        <v>3119</v>
      </c>
      <c r="B41" s="413">
        <v>0</v>
      </c>
      <c r="C41" s="413">
        <v>1500</v>
      </c>
      <c r="D41" s="413">
        <v>150</v>
      </c>
      <c r="E41" s="413">
        <v>1650</v>
      </c>
      <c r="F41" s="413">
        <f>B41+C41-E41+D41</f>
        <v>0</v>
      </c>
      <c r="G41" s="414"/>
      <c r="H41" s="415"/>
      <c r="I41" s="413">
        <f>+H41-G41</f>
        <v>0</v>
      </c>
      <c r="J41" s="416">
        <f>+H41/BS!$E$30*100</f>
        <v>0</v>
      </c>
      <c r="K41" s="417">
        <f>F41*N41/M41*100</f>
        <v>0</v>
      </c>
      <c r="L41" s="418">
        <v>1173.51</v>
      </c>
      <c r="M41" s="419">
        <f>L41*1000000</f>
        <v>1173510000</v>
      </c>
      <c r="N41" s="420">
        <v>10</v>
      </c>
    </row>
    <row r="42" spans="1:14">
      <c r="A42" s="412" t="s">
        <v>3006</v>
      </c>
      <c r="B42" s="413">
        <v>27000</v>
      </c>
      <c r="C42" s="413">
        <v>0</v>
      </c>
      <c r="D42" s="413">
        <v>2700</v>
      </c>
      <c r="E42" s="413">
        <v>0</v>
      </c>
      <c r="F42" s="413">
        <f>B42+C42-E42+D42</f>
        <v>29700</v>
      </c>
      <c r="G42" s="415">
        <v>2676172</v>
      </c>
      <c r="H42" s="415">
        <v>3174039</v>
      </c>
      <c r="I42" s="413">
        <f>+H42-G42</f>
        <v>497867</v>
      </c>
      <c r="J42" s="416">
        <f>+H42/BS!$E$30*100</f>
        <v>510.46</v>
      </c>
      <c r="K42" s="417">
        <f>F42*N42/M42*100</f>
        <v>3.6700000000000003E-2</v>
      </c>
      <c r="L42" s="418">
        <v>405.15</v>
      </c>
      <c r="M42" s="419">
        <f>L42*1000000</f>
        <v>405150000</v>
      </c>
      <c r="N42" s="420">
        <v>5</v>
      </c>
    </row>
    <row r="43" spans="1:14">
      <c r="A43" s="412" t="s">
        <v>3005</v>
      </c>
      <c r="B43" s="413">
        <v>0</v>
      </c>
      <c r="C43" s="413">
        <v>7000</v>
      </c>
      <c r="D43" s="413">
        <v>0</v>
      </c>
      <c r="E43" s="413">
        <v>7000</v>
      </c>
      <c r="F43" s="413">
        <f>B43+C43-E43+D43</f>
        <v>0</v>
      </c>
      <c r="G43" s="414"/>
      <c r="H43" s="415"/>
      <c r="I43" s="413"/>
      <c r="J43" s="416"/>
      <c r="K43" s="417">
        <f>F43*N43/M43*100</f>
        <v>0</v>
      </c>
      <c r="L43" s="418">
        <v>843.8</v>
      </c>
      <c r="M43" s="419">
        <f>L43*1000000</f>
        <v>843800000</v>
      </c>
      <c r="N43" s="420">
        <v>10</v>
      </c>
    </row>
    <row r="44" spans="1:14">
      <c r="A44" s="412"/>
      <c r="B44" s="413"/>
      <c r="C44" s="413"/>
      <c r="D44" s="413"/>
      <c r="E44" s="413"/>
      <c r="F44" s="413"/>
      <c r="G44" s="424">
        <f>SUM(G41:G42)</f>
        <v>2676172</v>
      </c>
      <c r="H44" s="424">
        <f>SUM(H41:H42)</f>
        <v>3174039</v>
      </c>
      <c r="I44" s="425">
        <f>SUM(I41:I42)</f>
        <v>497867</v>
      </c>
      <c r="J44" s="426">
        <f>SUM(J41:J42)</f>
        <v>510.46</v>
      </c>
      <c r="K44" s="417"/>
      <c r="L44" s="422"/>
    </row>
    <row r="45" spans="1:14" s="405" customFormat="1" ht="12.75" hidden="1" customHeight="1">
      <c r="A45" s="439" t="s">
        <v>3007</v>
      </c>
      <c r="B45" s="413"/>
      <c r="C45" s="413"/>
      <c r="D45" s="413"/>
      <c r="E45" s="413"/>
      <c r="F45" s="413"/>
      <c r="G45" s="414"/>
      <c r="H45" s="415"/>
      <c r="I45" s="413"/>
      <c r="J45" s="416"/>
      <c r="K45" s="427"/>
      <c r="L45" s="422"/>
    </row>
    <row r="46" spans="1:14" ht="12.75" hidden="1" customHeight="1">
      <c r="A46" s="412" t="s">
        <v>3008</v>
      </c>
      <c r="B46" s="413">
        <v>0</v>
      </c>
      <c r="C46" s="413"/>
      <c r="D46" s="413"/>
      <c r="E46" s="413"/>
      <c r="F46" s="413">
        <f>B46+C46-E46+D46</f>
        <v>0</v>
      </c>
      <c r="G46" s="414">
        <v>0</v>
      </c>
      <c r="H46" s="415">
        <v>0</v>
      </c>
      <c r="I46" s="413">
        <f>+H46-G46</f>
        <v>0</v>
      </c>
      <c r="J46" s="416">
        <v>0</v>
      </c>
      <c r="K46" s="417">
        <f>IF(F46=0,0,F46*10/#REF!*100)</f>
        <v>0</v>
      </c>
      <c r="L46" s="422"/>
    </row>
    <row r="47" spans="1:14" s="405" customFormat="1">
      <c r="A47" s="439" t="s">
        <v>3007</v>
      </c>
      <c r="B47" s="413"/>
      <c r="C47" s="413"/>
      <c r="D47" s="413"/>
      <c r="E47" s="413"/>
      <c r="F47" s="413"/>
      <c r="G47" s="414"/>
      <c r="H47" s="415"/>
      <c r="I47" s="413"/>
      <c r="J47" s="416"/>
      <c r="K47" s="417"/>
      <c r="L47" s="422"/>
    </row>
    <row r="48" spans="1:14">
      <c r="A48" s="412" t="s">
        <v>3120</v>
      </c>
      <c r="B48" s="413">
        <v>7050</v>
      </c>
      <c r="C48" s="413">
        <v>0</v>
      </c>
      <c r="D48" s="413">
        <v>0</v>
      </c>
      <c r="E48" s="413">
        <v>300</v>
      </c>
      <c r="F48" s="413">
        <f>B48+C48-E48+D48</f>
        <v>6750</v>
      </c>
      <c r="G48" s="415">
        <v>3312735</v>
      </c>
      <c r="H48" s="415">
        <v>3810780</v>
      </c>
      <c r="I48" s="413">
        <f>+H48-G48</f>
        <v>498045</v>
      </c>
      <c r="J48" s="416">
        <f>+H48/BS!$E$30*100</f>
        <v>612.86</v>
      </c>
      <c r="K48" s="417">
        <f>F48*N48/M48*100</f>
        <v>1.84E-2</v>
      </c>
      <c r="L48" s="418">
        <v>366.05</v>
      </c>
      <c r="M48" s="419">
        <f>L48*1000000</f>
        <v>366050000</v>
      </c>
      <c r="N48" s="420">
        <v>10</v>
      </c>
    </row>
    <row r="49" spans="1:14">
      <c r="A49" s="412" t="s">
        <v>3121</v>
      </c>
      <c r="B49" s="413">
        <v>0</v>
      </c>
      <c r="C49" s="413">
        <v>7100</v>
      </c>
      <c r="D49" s="413">
        <v>0</v>
      </c>
      <c r="E49" s="413">
        <v>0</v>
      </c>
      <c r="F49" s="413">
        <f>B49+C49-E49+D49</f>
        <v>7100</v>
      </c>
      <c r="G49" s="415">
        <v>1600175</v>
      </c>
      <c r="H49" s="415">
        <v>1692498</v>
      </c>
      <c r="I49" s="413">
        <f>+H49-G49</f>
        <v>92323</v>
      </c>
      <c r="J49" s="416">
        <f>+H49/BS!$E$30*100</f>
        <v>272.19</v>
      </c>
      <c r="K49" s="417">
        <f>F49*N49/M49*100</f>
        <v>1.6500000000000001E-2</v>
      </c>
      <c r="L49" s="418">
        <v>214.68</v>
      </c>
      <c r="M49" s="419">
        <f>L49*1000000</f>
        <v>214680000</v>
      </c>
      <c r="N49" s="420">
        <v>5</v>
      </c>
    </row>
    <row r="50" spans="1:14">
      <c r="A50" s="412"/>
      <c r="B50" s="413"/>
      <c r="C50" s="413"/>
      <c r="D50" s="413"/>
      <c r="E50" s="423"/>
      <c r="F50" s="423"/>
      <c r="G50" s="424">
        <f>SUM(G48:G49)</f>
        <v>4912910</v>
      </c>
      <c r="H50" s="431">
        <f>SUM(H48:H49)</f>
        <v>5503278</v>
      </c>
      <c r="I50" s="425">
        <f>SUM(I48:I49)</f>
        <v>590368</v>
      </c>
      <c r="J50" s="426">
        <f>SUM(J48:J49)</f>
        <v>885.05</v>
      </c>
      <c r="K50" s="427"/>
      <c r="L50" s="422"/>
    </row>
    <row r="51" spans="1:14">
      <c r="A51" s="394" t="s">
        <v>3014</v>
      </c>
      <c r="B51" s="413"/>
      <c r="C51" s="413"/>
      <c r="D51" s="413"/>
      <c r="E51" s="423"/>
      <c r="F51" s="423"/>
      <c r="G51" s="414"/>
      <c r="H51" s="415"/>
      <c r="I51" s="413"/>
      <c r="J51" s="416"/>
      <c r="K51" s="427"/>
      <c r="L51" s="422"/>
    </row>
    <row r="52" spans="1:14">
      <c r="A52" s="440" t="s">
        <v>3122</v>
      </c>
      <c r="B52" s="441">
        <v>33000</v>
      </c>
      <c r="C52" s="413">
        <v>2221</v>
      </c>
      <c r="D52" s="413">
        <v>0</v>
      </c>
      <c r="E52" s="413">
        <v>35221</v>
      </c>
      <c r="F52" s="413">
        <f>B52+C52-E52+D52</f>
        <v>0</v>
      </c>
      <c r="G52" s="414">
        <v>0</v>
      </c>
      <c r="H52" s="414">
        <v>0</v>
      </c>
      <c r="I52" s="414">
        <v>0</v>
      </c>
      <c r="J52" s="416">
        <f>+H52/BS!$E$30*100</f>
        <v>0</v>
      </c>
      <c r="K52" s="417">
        <f>F52*N52/M52*100</f>
        <v>0</v>
      </c>
      <c r="L52" s="418">
        <v>2631.96</v>
      </c>
      <c r="M52" s="419">
        <f>L52*1000000</f>
        <v>2631960000</v>
      </c>
      <c r="N52" s="420">
        <v>10</v>
      </c>
    </row>
    <row r="53" spans="1:14">
      <c r="A53" s="440" t="s">
        <v>3123</v>
      </c>
      <c r="B53" s="441">
        <v>21500</v>
      </c>
      <c r="C53" s="413">
        <v>0</v>
      </c>
      <c r="D53" s="413">
        <v>0</v>
      </c>
      <c r="E53" s="413">
        <v>21500</v>
      </c>
      <c r="F53" s="413">
        <f>B53+C53-E53+D53</f>
        <v>0</v>
      </c>
      <c r="G53" s="414">
        <v>0</v>
      </c>
      <c r="H53" s="414">
        <v>0</v>
      </c>
      <c r="I53" s="414">
        <v>0</v>
      </c>
      <c r="J53" s="416">
        <f>+H53/BS!$E$30*100</f>
        <v>0</v>
      </c>
      <c r="K53" s="417">
        <f>F53*N53/M53*100</f>
        <v>0</v>
      </c>
      <c r="L53" s="418">
        <v>979</v>
      </c>
      <c r="M53" s="419">
        <f>L53*1000000</f>
        <v>979000000</v>
      </c>
      <c r="N53" s="420">
        <v>10</v>
      </c>
    </row>
    <row r="54" spans="1:14">
      <c r="A54" s="412" t="s">
        <v>3124</v>
      </c>
      <c r="B54" s="441">
        <v>0</v>
      </c>
      <c r="C54" s="441">
        <v>18500</v>
      </c>
      <c r="D54" s="413">
        <v>200</v>
      </c>
      <c r="E54" s="413">
        <v>14500</v>
      </c>
      <c r="F54" s="413">
        <f>B54+C54-E54+D54</f>
        <v>4200</v>
      </c>
      <c r="G54" s="415">
        <v>372038</v>
      </c>
      <c r="H54" s="415">
        <v>336462</v>
      </c>
      <c r="I54" s="413">
        <f>+H54-G54</f>
        <v>-35576</v>
      </c>
      <c r="J54" s="416">
        <f>+H54/BS!$E$30*100</f>
        <v>54.11</v>
      </c>
      <c r="K54" s="417">
        <f>F54*N54/M54*100</f>
        <v>1.3899999999999999E-2</v>
      </c>
      <c r="L54" s="418">
        <v>301.87</v>
      </c>
      <c r="M54" s="419">
        <f>L54*1000000</f>
        <v>301870000</v>
      </c>
      <c r="N54" s="420">
        <v>10</v>
      </c>
    </row>
    <row r="55" spans="1:14">
      <c r="A55" s="412"/>
      <c r="B55" s="441"/>
      <c r="C55" s="441"/>
      <c r="D55" s="413"/>
      <c r="E55" s="423"/>
      <c r="F55" s="423"/>
      <c r="G55" s="424">
        <f>SUM(G52:G54)</f>
        <v>372038</v>
      </c>
      <c r="H55" s="431">
        <f>SUM(H52:H54)</f>
        <v>336462</v>
      </c>
      <c r="I55" s="425">
        <f>SUM(I52:I54)</f>
        <v>-35576</v>
      </c>
      <c r="J55" s="426">
        <f>SUM(J52:J54)</f>
        <v>54.11</v>
      </c>
      <c r="K55" s="442"/>
      <c r="L55" s="422"/>
    </row>
    <row r="56" spans="1:14">
      <c r="A56" s="429" t="s">
        <v>3016</v>
      </c>
      <c r="B56" s="441"/>
      <c r="C56" s="441"/>
      <c r="D56" s="413"/>
      <c r="E56" s="423"/>
      <c r="F56" s="423"/>
      <c r="G56" s="432"/>
      <c r="H56" s="433"/>
      <c r="I56" s="423"/>
      <c r="J56" s="434"/>
      <c r="K56" s="442"/>
      <c r="L56" s="422"/>
    </row>
    <row r="57" spans="1:14">
      <c r="A57" s="412" t="s">
        <v>3017</v>
      </c>
      <c r="B57" s="441"/>
      <c r="C57" s="413"/>
      <c r="D57" s="413"/>
      <c r="E57" s="413"/>
      <c r="F57" s="423"/>
      <c r="G57" s="432"/>
      <c r="H57" s="433"/>
      <c r="I57" s="423"/>
      <c r="J57" s="434"/>
      <c r="K57" s="442"/>
      <c r="L57" s="422"/>
    </row>
    <row r="58" spans="1:14">
      <c r="A58" s="412" t="s">
        <v>3018</v>
      </c>
      <c r="B58" s="413">
        <v>0</v>
      </c>
      <c r="C58" s="413">
        <v>100000</v>
      </c>
      <c r="D58" s="413">
        <v>0</v>
      </c>
      <c r="E58" s="413">
        <v>100000</v>
      </c>
      <c r="F58" s="413">
        <f>B58+C58-E58+D58</f>
        <v>0</v>
      </c>
      <c r="G58" s="414">
        <v>0</v>
      </c>
      <c r="H58" s="414">
        <v>0</v>
      </c>
      <c r="I58" s="414">
        <v>0</v>
      </c>
      <c r="J58" s="414">
        <v>0</v>
      </c>
      <c r="K58" s="417">
        <f>F58*N58/M58*100</f>
        <v>0</v>
      </c>
      <c r="L58" s="418">
        <v>37740</v>
      </c>
      <c r="M58" s="419">
        <f>L58*1000000</f>
        <v>37740000000</v>
      </c>
      <c r="N58" s="420">
        <v>10</v>
      </c>
    </row>
    <row r="59" spans="1:14">
      <c r="A59" s="412"/>
      <c r="B59" s="413"/>
      <c r="C59" s="413"/>
      <c r="D59" s="413"/>
      <c r="E59" s="413"/>
      <c r="F59" s="413"/>
      <c r="G59" s="424">
        <f>SUM(G58)</f>
        <v>0</v>
      </c>
      <c r="H59" s="431">
        <f>SUM(H58)</f>
        <v>0</v>
      </c>
      <c r="I59" s="425">
        <f>SUM(I58)</f>
        <v>0</v>
      </c>
      <c r="J59" s="426">
        <f>SUM(J58)</f>
        <v>0</v>
      </c>
      <c r="K59" s="417"/>
      <c r="L59" s="422"/>
    </row>
    <row r="60" spans="1:14">
      <c r="A60" s="429" t="s">
        <v>3019</v>
      </c>
      <c r="B60" s="441"/>
      <c r="C60" s="441"/>
      <c r="D60" s="413"/>
      <c r="E60" s="423"/>
      <c r="F60" s="423"/>
      <c r="G60" s="432"/>
      <c r="H60" s="433"/>
      <c r="I60" s="423"/>
      <c r="J60" s="434"/>
      <c r="K60" s="442"/>
      <c r="L60" s="422"/>
    </row>
    <row r="61" spans="1:14">
      <c r="A61" s="440" t="s">
        <v>3020</v>
      </c>
      <c r="B61" s="441">
        <v>90780</v>
      </c>
      <c r="C61" s="441">
        <v>10800</v>
      </c>
      <c r="D61" s="413">
        <v>0</v>
      </c>
      <c r="E61" s="413">
        <v>0</v>
      </c>
      <c r="F61" s="413">
        <f>B61+C61-E61+D61</f>
        <v>101580</v>
      </c>
      <c r="G61" s="415">
        <v>3786205</v>
      </c>
      <c r="H61" s="415">
        <v>4595479</v>
      </c>
      <c r="I61" s="413">
        <f>+H61-G61</f>
        <v>809274</v>
      </c>
      <c r="J61" s="416">
        <f>+H61/BS!$E$30*100</f>
        <v>739.06</v>
      </c>
      <c r="K61" s="417">
        <f>F61*N61/M61*100</f>
        <v>8.8000000000000005E-3</v>
      </c>
      <c r="L61" s="418">
        <v>11571.54</v>
      </c>
      <c r="M61" s="419">
        <f>L61*1000000</f>
        <v>11571540000</v>
      </c>
      <c r="N61" s="420">
        <v>10</v>
      </c>
    </row>
    <row r="62" spans="1:14">
      <c r="A62" s="412"/>
      <c r="B62" s="441"/>
      <c r="C62" s="441"/>
      <c r="D62" s="413"/>
      <c r="E62" s="423"/>
      <c r="F62" s="423"/>
      <c r="G62" s="424">
        <f>SUM(G61)</f>
        <v>3786205</v>
      </c>
      <c r="H62" s="431">
        <f>SUM(H61)</f>
        <v>4595479</v>
      </c>
      <c r="I62" s="425">
        <f>SUM(I61)</f>
        <v>809274</v>
      </c>
      <c r="J62" s="426">
        <f>SUM(J61)</f>
        <v>739.06</v>
      </c>
      <c r="K62" s="423"/>
      <c r="L62" s="422"/>
    </row>
    <row r="63" spans="1:14">
      <c r="A63" s="429" t="s">
        <v>3125</v>
      </c>
      <c r="B63" s="413"/>
      <c r="C63" s="413"/>
      <c r="D63" s="413"/>
      <c r="E63" s="413"/>
      <c r="F63" s="413"/>
      <c r="G63" s="414"/>
      <c r="H63" s="415"/>
      <c r="I63" s="413"/>
      <c r="J63" s="416"/>
      <c r="K63" s="443"/>
      <c r="L63" s="422"/>
    </row>
    <row r="64" spans="1:14">
      <c r="A64" s="400" t="s">
        <v>3126</v>
      </c>
      <c r="B64" s="441">
        <v>2020</v>
      </c>
      <c r="C64" s="441">
        <v>2200</v>
      </c>
      <c r="D64" s="441">
        <v>0</v>
      </c>
      <c r="E64" s="441">
        <v>500</v>
      </c>
      <c r="F64" s="413">
        <f>B64+C64-E64+D64</f>
        <v>3720</v>
      </c>
      <c r="G64" s="415">
        <v>722617</v>
      </c>
      <c r="H64" s="402">
        <v>1074857</v>
      </c>
      <c r="I64" s="413">
        <f>+H64-G64</f>
        <v>352240</v>
      </c>
      <c r="J64" s="416">
        <f>+H64/BS!$E$30*100</f>
        <v>172.86</v>
      </c>
      <c r="K64" s="417">
        <f>F64*N64/M64*100</f>
        <v>8.9999999999999993E-3</v>
      </c>
      <c r="L64" s="444">
        <v>414.43</v>
      </c>
      <c r="M64" s="419">
        <f>L64*1000000</f>
        <v>414430000</v>
      </c>
      <c r="N64" s="420">
        <v>10</v>
      </c>
    </row>
    <row r="65" spans="1:14">
      <c r="A65" s="405" t="s">
        <v>3127</v>
      </c>
      <c r="B65" s="441">
        <v>0</v>
      </c>
      <c r="C65" s="441">
        <v>425</v>
      </c>
      <c r="D65" s="441">
        <v>0</v>
      </c>
      <c r="E65" s="441">
        <v>420</v>
      </c>
      <c r="F65" s="441">
        <f>B65+C65-E65+D65</f>
        <v>5</v>
      </c>
      <c r="G65" s="415">
        <v>49604</v>
      </c>
      <c r="H65" s="415">
        <v>50500</v>
      </c>
      <c r="I65" s="413">
        <f>+H65-G65</f>
        <v>896</v>
      </c>
      <c r="J65" s="416">
        <f>+H65/BS!$E$30*100</f>
        <v>8.1199999999999992</v>
      </c>
      <c r="K65" s="445">
        <f>F65*N65/M65*100</f>
        <v>0</v>
      </c>
      <c r="L65" s="444">
        <v>664.69</v>
      </c>
      <c r="M65" s="419">
        <f>L65*1000000</f>
        <v>664690000</v>
      </c>
      <c r="N65" s="420">
        <v>50</v>
      </c>
    </row>
    <row r="66" spans="1:14">
      <c r="A66" s="405" t="s">
        <v>3128</v>
      </c>
      <c r="B66" s="441">
        <v>0</v>
      </c>
      <c r="C66" s="441">
        <v>10000</v>
      </c>
      <c r="D66" s="441">
        <v>0</v>
      </c>
      <c r="E66" s="441">
        <v>10000</v>
      </c>
      <c r="F66" s="441">
        <f>B66+C66-E66+D66</f>
        <v>0</v>
      </c>
      <c r="G66" s="415">
        <v>0</v>
      </c>
      <c r="H66" s="414">
        <v>0</v>
      </c>
      <c r="I66" s="414">
        <v>0</v>
      </c>
      <c r="J66" s="416">
        <f>+H66/BS!$E$30*100</f>
        <v>0</v>
      </c>
      <c r="K66" s="445">
        <f>F66*N66/M66*100</f>
        <v>0</v>
      </c>
      <c r="L66" s="446">
        <v>7612</v>
      </c>
      <c r="M66" s="419">
        <f>L66*1000000</f>
        <v>7612000000</v>
      </c>
      <c r="N66" s="420">
        <v>10</v>
      </c>
    </row>
    <row r="67" spans="1:14">
      <c r="B67" s="441"/>
      <c r="C67" s="441"/>
      <c r="D67" s="441"/>
      <c r="E67" s="441"/>
      <c r="F67" s="441"/>
      <c r="G67" s="435">
        <f>SUM(G64:G66)</f>
        <v>772221</v>
      </c>
      <c r="H67" s="436">
        <f>SUM(H64:H66)</f>
        <v>1125357</v>
      </c>
      <c r="I67" s="437">
        <f>SUM(I64:I66)</f>
        <v>353136</v>
      </c>
      <c r="J67" s="438">
        <f>SUM(J64:J66)</f>
        <v>180.98</v>
      </c>
      <c r="K67" s="445"/>
      <c r="L67" s="422"/>
    </row>
    <row r="68" spans="1:14">
      <c r="A68" s="447" t="s">
        <v>3021</v>
      </c>
      <c r="B68" s="441"/>
      <c r="C68" s="441"/>
      <c r="D68" s="441"/>
      <c r="E68" s="441"/>
      <c r="F68" s="441"/>
      <c r="G68" s="414"/>
      <c r="H68" s="415"/>
      <c r="I68" s="413"/>
      <c r="J68" s="416"/>
      <c r="K68" s="445"/>
      <c r="L68" s="422"/>
    </row>
    <row r="69" spans="1:14">
      <c r="A69" s="405" t="s">
        <v>3129</v>
      </c>
      <c r="B69" s="441">
        <v>0</v>
      </c>
      <c r="C69" s="441">
        <v>356500</v>
      </c>
      <c r="D69" s="441">
        <v>0</v>
      </c>
      <c r="E69" s="441">
        <v>0</v>
      </c>
      <c r="F69" s="441">
        <f>B69+C69-E69+D69</f>
        <v>356500</v>
      </c>
      <c r="G69" s="415">
        <v>3215735</v>
      </c>
      <c r="H69" s="415">
        <v>3283365</v>
      </c>
      <c r="I69" s="413">
        <f>+H69-G69</f>
        <v>67630</v>
      </c>
      <c r="J69" s="416">
        <f>+H69/BS!$E$30*100</f>
        <v>528.04</v>
      </c>
      <c r="K69" s="445">
        <f>F69*N69/M69*100</f>
        <v>7.0000000000000007E-2</v>
      </c>
      <c r="L69" s="418">
        <v>5279.68</v>
      </c>
      <c r="M69" s="419">
        <f>L69*1000000</f>
        <v>5279680000</v>
      </c>
      <c r="N69" s="420">
        <v>10</v>
      </c>
    </row>
    <row r="70" spans="1:14">
      <c r="A70" s="405" t="s">
        <v>3022</v>
      </c>
      <c r="B70" s="441">
        <v>0</v>
      </c>
      <c r="C70" s="441">
        <v>119500</v>
      </c>
      <c r="D70" s="441">
        <v>0</v>
      </c>
      <c r="E70" s="441">
        <v>0</v>
      </c>
      <c r="F70" s="441">
        <f>B70+C70-E70+D70</f>
        <v>119500</v>
      </c>
      <c r="G70" s="415">
        <v>3516950</v>
      </c>
      <c r="H70" s="415">
        <v>3590975</v>
      </c>
      <c r="I70" s="413">
        <f>+H70-G70</f>
        <v>74025</v>
      </c>
      <c r="J70" s="416">
        <f>+H70/BS!$E$30*100</f>
        <v>577.51</v>
      </c>
      <c r="K70" s="445">
        <f>F70*N70/M70*100</f>
        <v>0.01</v>
      </c>
      <c r="L70" s="418">
        <v>9033.67</v>
      </c>
      <c r="M70" s="419">
        <f>L70*1000000</f>
        <v>9033670000</v>
      </c>
      <c r="N70" s="420">
        <v>10</v>
      </c>
    </row>
    <row r="71" spans="1:14">
      <c r="B71" s="441"/>
      <c r="C71" s="441"/>
      <c r="D71" s="441"/>
      <c r="E71" s="441"/>
      <c r="F71" s="441"/>
      <c r="G71" s="435">
        <f>SUM(G69:G70)</f>
        <v>6732685</v>
      </c>
      <c r="H71" s="436">
        <f>SUM(H69:H70)</f>
        <v>6874340</v>
      </c>
      <c r="I71" s="437">
        <f>SUM(I69:I70)</f>
        <v>141655</v>
      </c>
      <c r="J71" s="438">
        <f>SUM(J69:J70)</f>
        <v>1105.55</v>
      </c>
      <c r="K71" s="445"/>
      <c r="L71" s="422"/>
    </row>
    <row r="72" spans="1:14">
      <c r="B72" s="441"/>
      <c r="C72" s="441"/>
      <c r="D72" s="441"/>
      <c r="E72" s="441"/>
      <c r="F72" s="441"/>
      <c r="G72" s="414"/>
      <c r="H72" s="415"/>
      <c r="I72" s="413"/>
      <c r="J72" s="416"/>
      <c r="K72" s="445"/>
      <c r="L72" s="422"/>
    </row>
    <row r="73" spans="1:14">
      <c r="B73" s="441"/>
      <c r="C73" s="448"/>
      <c r="D73" s="448"/>
      <c r="E73" s="448"/>
      <c r="F73" s="448"/>
      <c r="G73" s="432"/>
      <c r="H73" s="433"/>
      <c r="I73" s="423"/>
      <c r="J73" s="449"/>
      <c r="K73" s="450"/>
    </row>
    <row r="74" spans="1:14" ht="15.75" thickBot="1">
      <c r="A74" s="394" t="s">
        <v>3023</v>
      </c>
      <c r="B74" s="423"/>
      <c r="C74" s="423"/>
      <c r="D74" s="423"/>
      <c r="E74" s="423"/>
      <c r="F74" s="423"/>
      <c r="G74" s="451">
        <f>+G67+G62+G59+G55+G50+G44+G39+G32+G29+G23+G71</f>
        <v>41936234</v>
      </c>
      <c r="H74" s="451">
        <f>+H67+H62+H59+H55+H50+H44+H39+H32+H29+H23+H71</f>
        <v>48404439</v>
      </c>
      <c r="I74" s="451">
        <f>+I67+I62+I59+I55+I50+I44+I39+I32+I29+I23+I71</f>
        <v>6468205</v>
      </c>
      <c r="J74" s="452">
        <f>+J67+J62+J59+J55+J50+J44+J39+J32+J29+J23+J71</f>
        <v>7784.58</v>
      </c>
      <c r="K74" s="442"/>
    </row>
    <row r="75" spans="1:14" ht="15.75" thickTop="1">
      <c r="B75" s="441"/>
      <c r="C75" s="448"/>
      <c r="D75" s="448"/>
      <c r="E75" s="448"/>
      <c r="F75" s="448"/>
      <c r="G75" s="395"/>
      <c r="H75" s="396"/>
      <c r="I75" s="448"/>
      <c r="J75" s="450"/>
      <c r="K75" s="450"/>
    </row>
    <row r="76" spans="1:14">
      <c r="A76" s="453"/>
      <c r="B76" s="454"/>
      <c r="C76" s="454"/>
      <c r="D76" s="454"/>
      <c r="E76" s="454"/>
      <c r="F76" s="486"/>
      <c r="G76" s="455"/>
      <c r="H76" s="455"/>
      <c r="I76" s="2693" t="s">
        <v>3024</v>
      </c>
      <c r="J76" s="2694"/>
      <c r="K76" s="400"/>
      <c r="L76" s="405"/>
    </row>
    <row r="77" spans="1:14" ht="30">
      <c r="A77" s="453"/>
      <c r="B77" s="454"/>
      <c r="C77" s="454"/>
      <c r="D77" s="454"/>
      <c r="E77" s="454"/>
      <c r="F77" s="487"/>
      <c r="G77" s="454"/>
      <c r="H77" s="401"/>
      <c r="I77" s="456" t="s">
        <v>3089</v>
      </c>
      <c r="J77" s="457" t="s">
        <v>3088</v>
      </c>
      <c r="K77" s="400"/>
      <c r="L77" s="405"/>
    </row>
    <row r="78" spans="1:14">
      <c r="A78" s="453"/>
      <c r="B78" s="454"/>
      <c r="C78" s="454"/>
      <c r="D78" s="454"/>
      <c r="E78" s="454"/>
      <c r="F78" s="454"/>
      <c r="G78" s="454"/>
      <c r="H78" s="401"/>
      <c r="I78" s="458" t="s">
        <v>3027</v>
      </c>
      <c r="J78" s="492"/>
      <c r="K78" s="400"/>
      <c r="L78" s="405"/>
    </row>
    <row r="79" spans="1:14">
      <c r="A79" s="453"/>
      <c r="B79" s="454"/>
      <c r="C79" s="454"/>
      <c r="D79" s="454"/>
      <c r="E79" s="454"/>
      <c r="F79" s="454"/>
      <c r="G79" s="454"/>
      <c r="H79" s="401"/>
      <c r="I79" s="459"/>
      <c r="J79" s="460"/>
      <c r="K79" s="400"/>
      <c r="L79" s="405"/>
    </row>
    <row r="80" spans="1:14" ht="15.75" thickBot="1">
      <c r="A80" s="453" t="s">
        <v>3028</v>
      </c>
      <c r="B80" s="454"/>
      <c r="C80" s="454"/>
      <c r="D80" s="454"/>
      <c r="E80" s="454"/>
      <c r="F80" s="454"/>
      <c r="G80" s="454"/>
      <c r="H80" s="401"/>
      <c r="I80" s="461">
        <f>+H74</f>
        <v>48404439</v>
      </c>
      <c r="J80" s="461">
        <v>29249490</v>
      </c>
      <c r="K80" s="400"/>
      <c r="L80" s="405"/>
    </row>
    <row r="81" spans="1:11" ht="15.75" thickTop="1">
      <c r="A81" s="400"/>
      <c r="B81" s="441"/>
      <c r="C81" s="448"/>
      <c r="D81" s="448"/>
      <c r="E81" s="448"/>
      <c r="F81" s="448"/>
      <c r="G81" s="395"/>
      <c r="H81" s="396"/>
      <c r="I81" s="448"/>
      <c r="J81" s="450"/>
      <c r="K81" s="450"/>
    </row>
    <row r="82" spans="1:11">
      <c r="A82" s="400"/>
      <c r="B82" s="441"/>
      <c r="C82" s="448"/>
      <c r="D82" s="448"/>
      <c r="E82" s="448"/>
      <c r="F82" s="448"/>
      <c r="G82" s="395"/>
      <c r="H82" s="396"/>
      <c r="I82" s="448"/>
      <c r="J82" s="450"/>
      <c r="K82" s="450"/>
    </row>
    <row r="83" spans="1:11">
      <c r="A83" s="462" t="s">
        <v>3596</v>
      </c>
      <c r="B83" s="441"/>
      <c r="C83" s="448"/>
      <c r="D83" s="448"/>
      <c r="E83" s="448"/>
      <c r="F83" s="448"/>
      <c r="G83" s="395"/>
      <c r="H83" s="396"/>
      <c r="I83" s="448"/>
      <c r="J83" s="450"/>
      <c r="K83" s="450"/>
    </row>
    <row r="84" spans="1:11" ht="12.75" hidden="1" customHeight="1">
      <c r="A84" s="400"/>
      <c r="B84" s="441"/>
      <c r="C84" s="448"/>
      <c r="D84" s="448"/>
      <c r="E84" s="448"/>
      <c r="F84" s="448"/>
      <c r="G84" s="395"/>
      <c r="H84" s="396"/>
      <c r="I84" s="448"/>
      <c r="J84" s="450"/>
      <c r="K84" s="450"/>
    </row>
    <row r="85" spans="1:11" ht="12.75" hidden="1" customHeight="1">
      <c r="A85" s="400"/>
      <c r="B85" s="441"/>
      <c r="C85" s="448"/>
      <c r="D85" s="448"/>
      <c r="E85" s="448"/>
      <c r="F85" s="448"/>
      <c r="G85" s="395"/>
      <c r="H85" s="396"/>
      <c r="I85" s="448"/>
      <c r="J85" s="450"/>
      <c r="K85" s="450"/>
    </row>
    <row r="86" spans="1:11" ht="12.75" hidden="1" customHeight="1">
      <c r="A86" s="400"/>
      <c r="B86" s="441"/>
      <c r="C86" s="448"/>
      <c r="D86" s="448"/>
      <c r="E86" s="448"/>
      <c r="F86" s="448"/>
      <c r="G86" s="395"/>
      <c r="H86" s="396"/>
      <c r="I86" s="448"/>
      <c r="J86" s="450"/>
      <c r="K86" s="450"/>
    </row>
    <row r="87" spans="1:11" ht="12.75" hidden="1" customHeight="1">
      <c r="A87" s="400"/>
      <c r="B87" s="441"/>
      <c r="C87" s="448"/>
      <c r="D87" s="448"/>
      <c r="E87" s="448"/>
      <c r="F87" s="448"/>
      <c r="G87" s="395"/>
      <c r="H87" s="396"/>
      <c r="I87" s="448"/>
      <c r="J87" s="450"/>
      <c r="K87" s="450"/>
    </row>
    <row r="88" spans="1:11" ht="12.75" hidden="1" customHeight="1">
      <c r="A88" s="400"/>
      <c r="B88" s="441"/>
      <c r="C88" s="448"/>
      <c r="D88" s="448"/>
      <c r="E88" s="448"/>
      <c r="F88" s="448"/>
      <c r="G88" s="395"/>
      <c r="H88" s="396"/>
      <c r="I88" s="448"/>
      <c r="J88" s="450"/>
      <c r="K88" s="450"/>
    </row>
    <row r="89" spans="1:11" ht="12.75" hidden="1" customHeight="1">
      <c r="A89" s="2695" t="s">
        <v>2941</v>
      </c>
      <c r="B89" s="2695"/>
      <c r="C89" s="2695"/>
      <c r="D89" s="2695"/>
      <c r="E89" s="2695"/>
      <c r="F89" s="2695"/>
      <c r="G89" s="2695"/>
      <c r="H89" s="2695"/>
      <c r="I89" s="2695"/>
      <c r="J89" s="2695"/>
      <c r="K89" s="2695"/>
    </row>
    <row r="90" spans="1:11" ht="12.75" hidden="1" customHeight="1">
      <c r="A90" s="2695" t="s">
        <v>3029</v>
      </c>
      <c r="B90" s="2695"/>
      <c r="C90" s="2695"/>
      <c r="D90" s="2695"/>
      <c r="E90" s="2695"/>
      <c r="F90" s="2695"/>
      <c r="G90" s="2695"/>
      <c r="H90" s="2695"/>
      <c r="I90" s="2695"/>
      <c r="J90" s="2695"/>
      <c r="K90" s="2695"/>
    </row>
    <row r="91" spans="1:11" ht="12.75" hidden="1" customHeight="1">
      <c r="A91" s="2695" t="s">
        <v>2942</v>
      </c>
      <c r="B91" s="2695"/>
      <c r="C91" s="2695"/>
      <c r="D91" s="2695"/>
      <c r="E91" s="2695"/>
      <c r="F91" s="2695"/>
      <c r="G91" s="2695"/>
      <c r="H91" s="2695"/>
      <c r="I91" s="2695"/>
      <c r="J91" s="2695"/>
      <c r="K91" s="2695"/>
    </row>
    <row r="92" spans="1:11" ht="12.75" hidden="1" customHeight="1">
      <c r="A92" s="491"/>
      <c r="B92" s="491"/>
      <c r="C92" s="491"/>
      <c r="D92" s="491"/>
      <c r="E92" s="491"/>
      <c r="F92" s="491"/>
      <c r="G92" s="463"/>
      <c r="H92" s="464"/>
      <c r="I92" s="491"/>
      <c r="J92" s="491"/>
      <c r="K92" s="491"/>
    </row>
    <row r="93" spans="1:11" ht="12.75" hidden="1" customHeight="1">
      <c r="A93" s="394"/>
      <c r="B93" s="441"/>
      <c r="C93" s="441"/>
      <c r="D93" s="441"/>
      <c r="E93" s="413"/>
      <c r="F93" s="441"/>
      <c r="G93" s="432"/>
      <c r="H93" s="415"/>
      <c r="I93" s="413"/>
      <c r="J93" s="465"/>
      <c r="K93" s="400"/>
    </row>
    <row r="94" spans="1:11" ht="12.75" hidden="1" customHeight="1">
      <c r="A94" s="466"/>
      <c r="B94" s="441"/>
      <c r="C94" s="441"/>
      <c r="D94" s="441"/>
      <c r="E94" s="413"/>
      <c r="F94" s="413"/>
      <c r="G94" s="414"/>
      <c r="H94" s="415"/>
      <c r="I94" s="413"/>
      <c r="J94" s="465"/>
      <c r="K94" s="400"/>
    </row>
    <row r="95" spans="1:11" ht="12.75" hidden="1" customHeight="1">
      <c r="A95" s="400"/>
      <c r="B95" s="441"/>
      <c r="C95" s="441"/>
      <c r="D95" s="441"/>
      <c r="E95" s="441"/>
      <c r="F95" s="413"/>
      <c r="G95" s="414"/>
      <c r="H95" s="415"/>
      <c r="I95" s="413"/>
      <c r="J95" s="465" t="s">
        <v>3030</v>
      </c>
      <c r="K95" s="400"/>
    </row>
    <row r="96" spans="1:11" ht="12.75" hidden="1" customHeight="1">
      <c r="A96" s="466"/>
      <c r="B96" s="441"/>
      <c r="C96" s="441"/>
      <c r="D96" s="441"/>
      <c r="E96" s="413"/>
      <c r="F96" s="441"/>
      <c r="G96" s="432"/>
      <c r="H96" s="433"/>
      <c r="I96" s="423"/>
      <c r="J96" s="465"/>
      <c r="K96" s="400"/>
    </row>
    <row r="97" spans="1:11">
      <c r="A97" s="394"/>
      <c r="B97" s="400"/>
      <c r="C97" s="400"/>
      <c r="D97" s="400"/>
      <c r="E97" s="441"/>
      <c r="F97" s="441"/>
      <c r="G97" s="414"/>
      <c r="H97" s="415"/>
      <c r="I97" s="413"/>
      <c r="J97" s="441"/>
      <c r="K97" s="400"/>
    </row>
    <row r="98" spans="1:11">
      <c r="A98" s="467"/>
      <c r="B98" s="468"/>
      <c r="C98" s="468"/>
      <c r="D98" s="468"/>
      <c r="E98" s="468"/>
      <c r="F98" s="469"/>
      <c r="G98" s="470"/>
      <c r="H98" s="471"/>
      <c r="I98" s="469"/>
      <c r="J98" s="472"/>
      <c r="K98" s="473"/>
    </row>
    <row r="99" spans="1:11" s="474" customFormat="1">
      <c r="A99" s="2678" t="s">
        <v>2941</v>
      </c>
      <c r="B99" s="2678"/>
      <c r="C99" s="2678"/>
      <c r="D99" s="2678"/>
      <c r="E99" s="2678"/>
      <c r="F99" s="2678"/>
      <c r="G99" s="2678"/>
      <c r="H99" s="2678"/>
      <c r="I99" s="2678"/>
      <c r="J99" s="2678"/>
      <c r="K99" s="2678"/>
    </row>
    <row r="100" spans="1:11" s="474" customFormat="1">
      <c r="A100" s="2678" t="s">
        <v>2942</v>
      </c>
      <c r="B100" s="2678"/>
      <c r="C100" s="2678"/>
      <c r="D100" s="2678"/>
      <c r="E100" s="2678"/>
      <c r="F100" s="2678"/>
      <c r="G100" s="2678"/>
      <c r="H100" s="2678"/>
      <c r="I100" s="2678"/>
      <c r="J100" s="2678"/>
      <c r="K100" s="2678"/>
    </row>
    <row r="101" spans="1:11" s="478" customFormat="1">
      <c r="A101" s="462"/>
      <c r="B101" s="462"/>
      <c r="C101" s="462"/>
      <c r="D101" s="462"/>
      <c r="E101" s="462"/>
      <c r="F101" s="462"/>
      <c r="G101" s="475"/>
      <c r="H101" s="476"/>
      <c r="I101" s="462"/>
      <c r="J101" s="462"/>
      <c r="K101" s="477"/>
    </row>
    <row r="102" spans="1:11" s="478" customFormat="1">
      <c r="A102" s="462"/>
      <c r="B102" s="462"/>
      <c r="C102" s="462"/>
      <c r="D102" s="462"/>
      <c r="E102" s="462"/>
      <c r="F102" s="462"/>
      <c r="G102" s="475"/>
      <c r="H102" s="476"/>
      <c r="I102" s="462"/>
      <c r="J102" s="462"/>
      <c r="K102" s="477"/>
    </row>
    <row r="103" spans="1:11" s="478" customFormat="1">
      <c r="A103" s="462"/>
      <c r="B103" s="462"/>
      <c r="C103" s="462"/>
      <c r="D103" s="462"/>
      <c r="E103" s="462"/>
      <c r="F103" s="462"/>
      <c r="G103" s="475"/>
      <c r="H103" s="476"/>
      <c r="I103" s="462"/>
      <c r="J103" s="462"/>
      <c r="K103" s="462"/>
    </row>
    <row r="104" spans="1:11" s="478" customFormat="1">
      <c r="A104" s="462"/>
      <c r="B104" s="462"/>
      <c r="C104" s="462"/>
      <c r="D104" s="462"/>
      <c r="E104" s="462"/>
      <c r="F104" s="462"/>
      <c r="G104" s="475"/>
      <c r="H104" s="476"/>
      <c r="I104" s="462"/>
      <c r="J104" s="462"/>
      <c r="K104" s="462"/>
    </row>
    <row r="105" spans="1:11" s="474" customFormat="1">
      <c r="A105" s="479" t="s">
        <v>3031</v>
      </c>
      <c r="B105" s="480"/>
      <c r="C105" s="480"/>
      <c r="D105" s="480"/>
      <c r="E105" s="480"/>
      <c r="F105" s="480"/>
      <c r="G105" s="481"/>
      <c r="H105" s="482"/>
      <c r="I105" s="483" t="s">
        <v>3032</v>
      </c>
      <c r="J105" s="484"/>
      <c r="K105" s="485"/>
    </row>
    <row r="106" spans="1:11" s="478" customFormat="1">
      <c r="A106" s="462"/>
      <c r="B106" s="462"/>
      <c r="C106" s="462"/>
      <c r="D106" s="462"/>
      <c r="E106" s="462"/>
      <c r="F106" s="462"/>
      <c r="G106" s="475"/>
      <c r="H106" s="476"/>
      <c r="I106" s="462"/>
      <c r="J106" s="462"/>
      <c r="K106" s="462"/>
    </row>
  </sheetData>
  <mergeCells count="21">
    <mergeCell ref="A89:K89"/>
    <mergeCell ref="K9:K14"/>
    <mergeCell ref="G15:I15"/>
    <mergeCell ref="B10:B14"/>
    <mergeCell ref="C10:C14"/>
    <mergeCell ref="A100:K100"/>
    <mergeCell ref="G11:G14"/>
    <mergeCell ref="H11:H14"/>
    <mergeCell ref="I11:I14"/>
    <mergeCell ref="B15:F15"/>
    <mergeCell ref="F10:F14"/>
    <mergeCell ref="E10:E14"/>
    <mergeCell ref="A9:A14"/>
    <mergeCell ref="J9:J14"/>
    <mergeCell ref="I76:J76"/>
    <mergeCell ref="A91:K91"/>
    <mergeCell ref="B9:F9"/>
    <mergeCell ref="D10:D14"/>
    <mergeCell ref="A90:K90"/>
    <mergeCell ref="G9:I10"/>
    <mergeCell ref="A99:K99"/>
  </mergeCells>
  <pageMargins left="0.56999999999999995" right="0.26" top="0.5" bottom="0.25" header="0.3" footer="0.3"/>
  <pageSetup scale="5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1"/>
    <pageSetUpPr fitToPage="1"/>
  </sheetPr>
  <dimension ref="A1:AL68"/>
  <sheetViews>
    <sheetView showGridLines="0" view="pageBreakPreview" zoomScaleSheetLayoutView="100" workbookViewId="0">
      <selection activeCell="B143" sqref="B143:L144"/>
    </sheetView>
  </sheetViews>
  <sheetFormatPr defaultColWidth="9.28515625" defaultRowHeight="14.25"/>
  <cols>
    <col min="1" max="1" width="2.7109375" style="1811" customWidth="1"/>
    <col min="2" max="2" width="20.28515625" style="1811" customWidth="1"/>
    <col min="3" max="3" width="13.28515625" style="1811" customWidth="1"/>
    <col min="4" max="4" width="14.28515625" style="1811" bestFit="1" customWidth="1"/>
    <col min="5" max="5" width="13.28515625" style="1811" customWidth="1"/>
    <col min="6" max="6" width="14.28515625" style="1811" bestFit="1" customWidth="1"/>
    <col min="7" max="8" width="13.28515625" style="1811" customWidth="1"/>
    <col min="9" max="9" width="14" style="1811" customWidth="1"/>
    <col min="10" max="10" width="13.28515625" style="1811" customWidth="1"/>
    <col min="11" max="11" width="10.7109375" style="1309" bestFit="1" customWidth="1"/>
    <col min="12" max="12" width="19.28515625" style="1309" bestFit="1" customWidth="1"/>
    <col min="13" max="13" width="48" style="1309" bestFit="1" customWidth="1"/>
    <col min="14" max="15" width="15.7109375" style="1312" bestFit="1" customWidth="1"/>
    <col min="16" max="16" width="14.7109375" style="1312" bestFit="1" customWidth="1"/>
    <col min="17" max="17" width="13.7109375" style="1312" bestFit="1" customWidth="1"/>
    <col min="18" max="19" width="7.5703125" style="1309" customWidth="1"/>
    <col min="20" max="20" width="9.7109375" style="1309" bestFit="1" customWidth="1"/>
    <col min="21" max="21" width="11.42578125" style="1309" bestFit="1" customWidth="1"/>
    <col min="22" max="22" width="11.28515625" style="1309" bestFit="1" customWidth="1"/>
    <col min="23" max="23" width="12.28515625" style="1309" bestFit="1" customWidth="1"/>
    <col min="24" max="24" width="9.28515625" style="1309"/>
    <col min="25" max="25" width="12.28515625" style="1309" bestFit="1" customWidth="1"/>
    <col min="26" max="16384" width="9.28515625" style="1309"/>
  </cols>
  <sheetData>
    <row r="1" spans="1:25" ht="15">
      <c r="A1" s="2705" t="s">
        <v>3787</v>
      </c>
      <c r="B1" s="2705"/>
      <c r="C1" s="2705"/>
      <c r="D1" s="2705"/>
      <c r="E1" s="2705"/>
      <c r="F1" s="2705"/>
      <c r="G1" s="2705"/>
      <c r="H1" s="2705"/>
      <c r="I1" s="2705"/>
      <c r="J1" s="2705"/>
    </row>
    <row r="2" spans="1:25" ht="15">
      <c r="A2" s="2706" t="s">
        <v>3065</v>
      </c>
      <c r="B2" s="2706"/>
      <c r="C2" s="2706"/>
      <c r="D2" s="2706"/>
      <c r="E2" s="2706"/>
      <c r="F2" s="2706"/>
      <c r="G2" s="2706"/>
      <c r="H2" s="2706"/>
      <c r="I2" s="2706"/>
      <c r="J2" s="2706"/>
    </row>
    <row r="3" spans="1:25" ht="15">
      <c r="A3" s="2706" t="s">
        <v>3897</v>
      </c>
      <c r="B3" s="2706"/>
      <c r="C3" s="2706"/>
      <c r="D3" s="2706"/>
      <c r="E3" s="2706"/>
      <c r="F3" s="2706"/>
      <c r="G3" s="2706"/>
      <c r="H3" s="2706"/>
      <c r="I3" s="2706"/>
      <c r="J3" s="2706"/>
    </row>
    <row r="4" spans="1:25" ht="15">
      <c r="A4" s="1805"/>
      <c r="B4" s="1805"/>
      <c r="C4" s="1805"/>
      <c r="D4" s="1805"/>
      <c r="E4" s="1805"/>
      <c r="F4" s="1805"/>
      <c r="G4" s="1805"/>
      <c r="H4" s="1805"/>
      <c r="I4" s="1805"/>
      <c r="J4" s="1806"/>
    </row>
    <row r="5" spans="1:25" ht="15">
      <c r="A5" s="1805"/>
      <c r="B5" s="1805"/>
      <c r="C5" s="1805"/>
      <c r="D5" s="1805"/>
      <c r="E5" s="1805"/>
      <c r="F5" s="1805"/>
      <c r="G5" s="1805"/>
      <c r="H5" s="1805"/>
      <c r="I5" s="1805"/>
      <c r="J5" s="1806"/>
    </row>
    <row r="6" spans="1:25" ht="15">
      <c r="A6" s="2711" t="s">
        <v>3584</v>
      </c>
      <c r="B6" s="2712"/>
      <c r="C6" s="2717" t="s">
        <v>3898</v>
      </c>
      <c r="D6" s="2718"/>
      <c r="E6" s="2718"/>
      <c r="F6" s="2718"/>
      <c r="G6" s="2718"/>
      <c r="H6" s="2718"/>
      <c r="I6" s="2719"/>
      <c r="J6" s="2708" t="s">
        <v>3794</v>
      </c>
    </row>
    <row r="7" spans="1:25">
      <c r="A7" s="2713"/>
      <c r="B7" s="2714"/>
      <c r="C7" s="2720" t="s">
        <v>3195</v>
      </c>
      <c r="D7" s="2721"/>
      <c r="E7" s="2720" t="s">
        <v>3196</v>
      </c>
      <c r="F7" s="2721"/>
      <c r="G7" s="2711" t="s">
        <v>3174</v>
      </c>
      <c r="H7" s="2712"/>
      <c r="I7" s="2708" t="s">
        <v>3066</v>
      </c>
      <c r="J7" s="2709"/>
    </row>
    <row r="8" spans="1:25">
      <c r="A8" s="2713"/>
      <c r="B8" s="2714"/>
      <c r="C8" s="2722"/>
      <c r="D8" s="2723"/>
      <c r="E8" s="2722"/>
      <c r="F8" s="2723"/>
      <c r="G8" s="2715"/>
      <c r="H8" s="2716"/>
      <c r="I8" s="2709"/>
      <c r="J8" s="2709"/>
    </row>
    <row r="9" spans="1:25" ht="15">
      <c r="A9" s="2715"/>
      <c r="B9" s="2716"/>
      <c r="C9" s="1807" t="s">
        <v>3067</v>
      </c>
      <c r="D9" s="1807" t="s">
        <v>3068</v>
      </c>
      <c r="E9" s="1807" t="s">
        <v>3067</v>
      </c>
      <c r="F9" s="1807" t="s">
        <v>3068</v>
      </c>
      <c r="G9" s="1807" t="s">
        <v>3067</v>
      </c>
      <c r="H9" s="1807" t="s">
        <v>3068</v>
      </c>
      <c r="I9" s="2710"/>
      <c r="J9" s="2710"/>
    </row>
    <row r="10" spans="1:25" ht="15">
      <c r="A10" s="1805"/>
      <c r="B10" s="1805"/>
      <c r="C10" s="1808"/>
      <c r="D10" s="1808"/>
      <c r="E10" s="1808"/>
      <c r="F10" s="1808"/>
      <c r="G10" s="1808"/>
      <c r="H10" s="1808"/>
      <c r="I10" s="2707" t="s">
        <v>3193</v>
      </c>
      <c r="J10" s="2707"/>
    </row>
    <row r="11" spans="1:25" ht="15">
      <c r="A11" s="1809"/>
      <c r="B11" s="1809"/>
      <c r="C11" s="1810"/>
      <c r="D11" s="1810"/>
      <c r="E11" s="1810"/>
      <c r="F11" s="1810"/>
      <c r="G11" s="1810"/>
      <c r="H11" s="1810"/>
      <c r="I11" s="1810"/>
    </row>
    <row r="12" spans="1:25" ht="15">
      <c r="A12" s="1808" t="s">
        <v>3197</v>
      </c>
      <c r="B12" s="1808"/>
      <c r="C12" s="1322">
        <v>886195</v>
      </c>
      <c r="D12" s="1322">
        <v>255683509</v>
      </c>
      <c r="E12" s="1322">
        <v>1147018</v>
      </c>
      <c r="F12" s="1322">
        <v>175622160</v>
      </c>
      <c r="G12" s="1322">
        <v>499903</v>
      </c>
      <c r="H12" s="1322">
        <v>61137339</v>
      </c>
      <c r="I12" s="1322">
        <f>+H12+F12+D12</f>
        <v>492443008</v>
      </c>
      <c r="J12" s="1312">
        <v>398055319</v>
      </c>
    </row>
    <row r="13" spans="1:25" ht="15">
      <c r="A13" s="1805"/>
      <c r="B13" s="1805"/>
      <c r="C13" s="1812"/>
      <c r="D13" s="1812"/>
      <c r="E13" s="1812"/>
      <c r="F13" s="1812"/>
      <c r="G13" s="1812"/>
      <c r="H13" s="1812"/>
      <c r="I13" s="1812"/>
      <c r="J13" s="1312"/>
      <c r="K13" s="1429"/>
      <c r="L13" s="1429"/>
      <c r="M13" s="1429"/>
      <c r="N13" s="1431"/>
      <c r="O13" s="1431"/>
      <c r="P13" s="1431"/>
      <c r="Q13" s="1431"/>
      <c r="R13" s="1429"/>
      <c r="U13" s="1309" t="s">
        <v>3748</v>
      </c>
      <c r="W13" s="1309" t="s">
        <v>3749</v>
      </c>
    </row>
    <row r="14" spans="1:25" ht="15">
      <c r="A14" s="1813" t="s">
        <v>3750</v>
      </c>
      <c r="B14" s="1813"/>
      <c r="C14" s="1812"/>
      <c r="D14" s="1812"/>
      <c r="E14" s="1812"/>
      <c r="F14" s="1812"/>
      <c r="G14" s="1812"/>
      <c r="H14" s="1812"/>
      <c r="I14" s="1812"/>
      <c r="J14" s="1312"/>
      <c r="K14" s="1429"/>
      <c r="L14" s="1429"/>
      <c r="M14" s="1429"/>
      <c r="N14" s="1431"/>
      <c r="O14" s="1431"/>
      <c r="P14" s="1431"/>
      <c r="Q14" s="1431"/>
      <c r="R14" s="1429"/>
      <c r="U14" s="1312">
        <v>7045</v>
      </c>
      <c r="W14" s="1309">
        <v>15395.719499999999</v>
      </c>
      <c r="Y14" s="1312">
        <v>4176</v>
      </c>
    </row>
    <row r="15" spans="1:25" ht="15">
      <c r="A15" s="1814" t="s">
        <v>3635</v>
      </c>
      <c r="B15" s="1815"/>
      <c r="C15" s="1816">
        <v>130314</v>
      </c>
      <c r="D15" s="1816">
        <f>66817344-16</f>
        <v>66817328</v>
      </c>
      <c r="E15" s="1816">
        <v>232652</v>
      </c>
      <c r="F15" s="1816">
        <f>46790109-1</f>
        <v>46790108</v>
      </c>
      <c r="G15" s="1816">
        <v>110748</v>
      </c>
      <c r="H15" s="1816">
        <f>20128166+1</f>
        <v>20128167</v>
      </c>
      <c r="I15" s="1817">
        <f>+H15+F15+D15</f>
        <v>133735603</v>
      </c>
      <c r="J15" s="1818">
        <v>69190222</v>
      </c>
      <c r="K15" s="1312" t="s">
        <v>3346</v>
      </c>
      <c r="L15" s="1312"/>
      <c r="N15" s="1312">
        <v>-14965489</v>
      </c>
      <c r="O15" s="1312">
        <v>-8061702</v>
      </c>
      <c r="P15" s="1312">
        <v>-1212386</v>
      </c>
      <c r="T15" s="1798"/>
      <c r="U15" s="1312">
        <v>475</v>
      </c>
      <c r="V15" s="1798"/>
      <c r="W15" s="1309">
        <v>809.30290000000002</v>
      </c>
      <c r="Y15" s="1312">
        <v>165</v>
      </c>
    </row>
    <row r="16" spans="1:25" ht="15">
      <c r="A16" s="1813"/>
      <c r="B16" s="1813"/>
      <c r="C16" s="1297"/>
      <c r="D16" s="1297"/>
      <c r="E16" s="1297"/>
      <c r="F16" s="1297"/>
      <c r="G16" s="1297"/>
      <c r="H16" s="1297"/>
      <c r="I16" s="1819"/>
      <c r="J16" s="1820"/>
      <c r="K16" s="1312" t="s">
        <v>3350</v>
      </c>
      <c r="L16" s="1312"/>
      <c r="N16" s="1312">
        <v>-13068441</v>
      </c>
      <c r="O16" s="1312">
        <v>-10908622</v>
      </c>
      <c r="P16" s="1312">
        <v>-2302689</v>
      </c>
      <c r="T16" s="1798"/>
      <c r="U16" s="1312">
        <v>27553</v>
      </c>
      <c r="V16" s="1798"/>
      <c r="W16" s="1309">
        <v>58416.790500000003</v>
      </c>
      <c r="Y16" s="1312">
        <v>13279</v>
      </c>
    </row>
    <row r="17" spans="1:25" ht="15">
      <c r="A17" s="1814" t="s">
        <v>3636</v>
      </c>
      <c r="B17" s="1813"/>
      <c r="C17" s="1334">
        <v>-50080</v>
      </c>
      <c r="D17" s="1334">
        <v>-24816076</v>
      </c>
      <c r="E17" s="1334">
        <v>-153785</v>
      </c>
      <c r="F17" s="1334">
        <v>-30929485</v>
      </c>
      <c r="G17" s="1334">
        <v>-88059</v>
      </c>
      <c r="H17" s="1334">
        <v>-15956679</v>
      </c>
      <c r="I17" s="1821">
        <f>D17+F17+H17</f>
        <v>-71702240</v>
      </c>
      <c r="J17" s="1822">
        <v>-42156146</v>
      </c>
      <c r="N17" s="1312">
        <f>SUM(N15:N16)</f>
        <v>-28033930</v>
      </c>
      <c r="O17" s="1312">
        <f>SUM(O15:O16)</f>
        <v>-18970324</v>
      </c>
      <c r="P17" s="1312">
        <f>SUM(P15:P16)</f>
        <v>-3515075</v>
      </c>
      <c r="T17" s="1798"/>
      <c r="U17" s="1312">
        <v>-14302</v>
      </c>
      <c r="V17" s="1798"/>
      <c r="W17" s="1309">
        <v>-83914.3698</v>
      </c>
      <c r="Y17" s="1312">
        <v>-22278</v>
      </c>
    </row>
    <row r="18" spans="1:25" ht="15">
      <c r="A18" s="1813"/>
      <c r="B18" s="1813"/>
      <c r="C18" s="1322">
        <f t="shared" ref="C18:J18" si="0">SUM(C15:C17)</f>
        <v>80234</v>
      </c>
      <c r="D18" s="1322">
        <f t="shared" si="0"/>
        <v>42001252</v>
      </c>
      <c r="E18" s="1322">
        <f t="shared" si="0"/>
        <v>78867</v>
      </c>
      <c r="F18" s="1322">
        <f t="shared" si="0"/>
        <v>15860623</v>
      </c>
      <c r="G18" s="1322">
        <f t="shared" si="0"/>
        <v>22689</v>
      </c>
      <c r="H18" s="1322">
        <f t="shared" si="0"/>
        <v>4171488</v>
      </c>
      <c r="I18" s="1322">
        <f t="shared" si="0"/>
        <v>62033363</v>
      </c>
      <c r="J18" s="1335">
        <f t="shared" si="0"/>
        <v>27034076</v>
      </c>
      <c r="K18" s="1312" t="s">
        <v>3348</v>
      </c>
      <c r="L18" s="1312"/>
      <c r="N18" s="1312">
        <v>6070176</v>
      </c>
      <c r="O18" s="1312">
        <v>4636928</v>
      </c>
      <c r="P18" s="1312">
        <v>1904249</v>
      </c>
      <c r="T18" s="1798"/>
      <c r="U18" s="1312">
        <v>-11608</v>
      </c>
      <c r="V18" s="1798"/>
      <c r="W18" s="1309">
        <v>-24564.595799999999</v>
      </c>
      <c r="Y18" s="1312">
        <v>-562</v>
      </c>
    </row>
    <row r="19" spans="1:25" ht="15">
      <c r="A19" s="1813"/>
      <c r="B19" s="1813"/>
      <c r="C19" s="1322"/>
      <c r="D19" s="1322"/>
      <c r="E19" s="1322"/>
      <c r="F19" s="1322"/>
      <c r="G19" s="1322"/>
      <c r="H19" s="1322"/>
      <c r="I19" s="1322"/>
      <c r="J19" s="1335"/>
      <c r="K19" s="1312" t="s">
        <v>3352</v>
      </c>
      <c r="L19" s="1312"/>
      <c r="N19" s="1312">
        <v>6784387</v>
      </c>
      <c r="O19" s="1312">
        <v>15735793</v>
      </c>
      <c r="P19" s="1312">
        <v>3759572</v>
      </c>
      <c r="T19" s="1798"/>
      <c r="U19" s="1312">
        <v>23856</v>
      </c>
      <c r="V19" s="1798"/>
      <c r="W19" s="1309">
        <v>26823.370800000001</v>
      </c>
      <c r="Y19" s="1312">
        <v>-10662</v>
      </c>
    </row>
    <row r="20" spans="1:25" ht="21" customHeight="1" thickBot="1">
      <c r="A20" s="1823" t="s">
        <v>3070</v>
      </c>
      <c r="B20" s="1823"/>
      <c r="C20" s="1563">
        <f t="shared" ref="C20:J20" si="1">+C18+C12</f>
        <v>966429</v>
      </c>
      <c r="D20" s="1563">
        <f t="shared" si="1"/>
        <v>297684761</v>
      </c>
      <c r="E20" s="1563">
        <f t="shared" si="1"/>
        <v>1225885</v>
      </c>
      <c r="F20" s="1563">
        <f t="shared" si="1"/>
        <v>191482783</v>
      </c>
      <c r="G20" s="1563">
        <f t="shared" si="1"/>
        <v>522592</v>
      </c>
      <c r="H20" s="1563">
        <f t="shared" si="1"/>
        <v>65308827</v>
      </c>
      <c r="I20" s="1563">
        <f t="shared" si="1"/>
        <v>554476371</v>
      </c>
      <c r="J20" s="1564">
        <f t="shared" si="1"/>
        <v>425089395</v>
      </c>
      <c r="N20" s="1312">
        <f>SUM(N18:N19)</f>
        <v>12854563</v>
      </c>
      <c r="O20" s="1312">
        <f>SUM(O18:O19)</f>
        <v>20372721</v>
      </c>
      <c r="P20" s="1312">
        <f>SUM(P18:P19)</f>
        <v>5663821</v>
      </c>
      <c r="T20" s="1798"/>
      <c r="Y20" s="1312">
        <v>2825</v>
      </c>
    </row>
    <row r="21" spans="1:25" ht="15.75" thickTop="1">
      <c r="A21" s="1813"/>
      <c r="B21" s="1813"/>
      <c r="C21" s="1824"/>
      <c r="D21" s="1824"/>
      <c r="E21" s="1824"/>
      <c r="F21" s="1824"/>
      <c r="G21" s="1824"/>
      <c r="H21" s="1824"/>
      <c r="I21" s="1824"/>
      <c r="T21" s="1798"/>
    </row>
    <row r="22" spans="1:25" s="1518" customFormat="1" ht="21" customHeight="1">
      <c r="A22" s="1813"/>
      <c r="B22" s="1813"/>
      <c r="C22" s="1824"/>
      <c r="D22" s="1824"/>
      <c r="E22" s="1824"/>
      <c r="F22" s="1824"/>
      <c r="G22" s="1824"/>
      <c r="H22" s="1824"/>
      <c r="I22" s="1824"/>
      <c r="J22" s="1811"/>
      <c r="K22" s="1312"/>
      <c r="L22" s="1312"/>
      <c r="M22" s="1309"/>
      <c r="N22" s="1312"/>
      <c r="O22" s="1312"/>
      <c r="P22" s="1312"/>
      <c r="Q22" s="1506"/>
    </row>
    <row r="23" spans="1:25">
      <c r="A23" s="1813" t="str">
        <f>BS!A46</f>
        <v>The annexed notes from 1 to 15 form an integral part of these interim financial statements.</v>
      </c>
      <c r="B23" s="1813"/>
      <c r="C23" s="1813"/>
      <c r="D23" s="1813"/>
      <c r="E23" s="1813"/>
      <c r="F23" s="1813"/>
      <c r="G23" s="1813"/>
      <c r="H23" s="1813"/>
      <c r="I23" s="1813"/>
      <c r="J23" s="1813"/>
      <c r="K23" s="1312"/>
      <c r="L23" s="1312"/>
      <c r="T23" s="1798"/>
    </row>
    <row r="24" spans="1:25">
      <c r="A24" s="1813"/>
      <c r="B24" s="1813"/>
      <c r="C24" s="1813"/>
      <c r="D24" s="1813"/>
      <c r="E24" s="1813"/>
      <c r="F24" s="1813"/>
      <c r="G24" s="1813"/>
      <c r="H24" s="1813"/>
      <c r="I24" s="1813"/>
      <c r="J24" s="1813"/>
      <c r="T24" s="1798"/>
    </row>
    <row r="25" spans="1:25">
      <c r="A25" s="1813"/>
      <c r="B25" s="1813"/>
      <c r="C25" s="1813"/>
      <c r="D25" s="1813"/>
      <c r="E25" s="1813"/>
      <c r="F25" s="1813"/>
      <c r="G25" s="1813"/>
      <c r="H25" s="1813"/>
      <c r="I25" s="1813"/>
      <c r="J25" s="1813"/>
      <c r="T25" s="1798"/>
    </row>
    <row r="26" spans="1:25" ht="15">
      <c r="A26" s="2631" t="s">
        <v>3586</v>
      </c>
      <c r="B26" s="2631"/>
      <c r="C26" s="2631"/>
      <c r="D26" s="2631"/>
      <c r="E26" s="2631"/>
      <c r="F26" s="2631"/>
      <c r="G26" s="2631"/>
      <c r="H26" s="2631"/>
      <c r="I26" s="2631"/>
      <c r="J26" s="2631"/>
      <c r="K26" s="1571"/>
      <c r="L26" s="1571"/>
      <c r="M26" s="1571"/>
      <c r="T26" s="1798"/>
    </row>
    <row r="27" spans="1:25" ht="15">
      <c r="A27" s="2631" t="s">
        <v>2942</v>
      </c>
      <c r="B27" s="2631"/>
      <c r="C27" s="2631"/>
      <c r="D27" s="2631"/>
      <c r="E27" s="2631"/>
      <c r="F27" s="2631"/>
      <c r="G27" s="2631"/>
      <c r="H27" s="2631"/>
      <c r="I27" s="2631"/>
      <c r="J27" s="2631"/>
      <c r="K27" s="1571"/>
      <c r="L27" s="1571"/>
      <c r="M27" s="1571"/>
    </row>
    <row r="28" spans="1:25" s="1375" customFormat="1" ht="15">
      <c r="A28" s="1298"/>
      <c r="B28" s="1298"/>
      <c r="C28" s="1298"/>
      <c r="D28" s="1298"/>
      <c r="E28" s="1298"/>
      <c r="F28" s="1298"/>
      <c r="G28" s="1298"/>
      <c r="H28" s="1298"/>
      <c r="I28" s="1298"/>
      <c r="J28" s="1298"/>
      <c r="K28" s="1298"/>
      <c r="L28" s="1298"/>
      <c r="M28" s="1813"/>
      <c r="N28" s="1312"/>
      <c r="O28" s="1312"/>
      <c r="P28" s="1312"/>
      <c r="Q28" s="1825"/>
      <c r="R28" s="1826"/>
      <c r="S28" s="1826"/>
    </row>
    <row r="29" spans="1:25" s="1375" customFormat="1" ht="15">
      <c r="A29" s="1298"/>
      <c r="B29" s="1298"/>
      <c r="C29" s="1298"/>
      <c r="D29" s="1298"/>
      <c r="E29" s="1298"/>
      <c r="F29" s="1298"/>
      <c r="G29" s="1298"/>
      <c r="H29" s="1298"/>
      <c r="I29" s="1298"/>
      <c r="J29" s="1298"/>
      <c r="K29" s="1298"/>
      <c r="L29" s="1298"/>
      <c r="M29" s="1813"/>
      <c r="N29" s="1825"/>
      <c r="O29" s="1825"/>
      <c r="P29" s="1825"/>
      <c r="Q29" s="1825"/>
      <c r="R29" s="1826"/>
      <c r="S29" s="1826"/>
    </row>
    <row r="30" spans="1:25" s="1304" customFormat="1" ht="15">
      <c r="A30" s="1298"/>
      <c r="B30" s="1298"/>
      <c r="C30" s="1298"/>
      <c r="D30" s="1298"/>
      <c r="E30" s="1298"/>
      <c r="F30" s="1298"/>
      <c r="G30" s="1298"/>
      <c r="H30" s="1298"/>
      <c r="I30" s="1298"/>
      <c r="J30" s="1298"/>
      <c r="K30" s="1298"/>
      <c r="L30" s="1298"/>
      <c r="M30" s="1827"/>
      <c r="N30" s="1825"/>
      <c r="O30" s="1825"/>
      <c r="P30" s="1825"/>
      <c r="Q30" s="1282"/>
    </row>
    <row r="31" spans="1:25" s="1304" customFormat="1">
      <c r="A31" s="1298"/>
      <c r="B31" s="1298"/>
      <c r="C31" s="1298"/>
      <c r="D31" s="1298"/>
      <c r="E31" s="1298"/>
      <c r="F31" s="1298"/>
      <c r="G31" s="1298"/>
      <c r="H31" s="1298"/>
      <c r="I31" s="1298"/>
      <c r="J31" s="1298"/>
      <c r="K31" s="1298"/>
      <c r="L31" s="1298"/>
      <c r="M31" s="1827"/>
      <c r="N31" s="1282"/>
      <c r="O31" s="1282"/>
      <c r="P31" s="1282"/>
      <c r="Q31" s="1282"/>
    </row>
    <row r="32" spans="1:25" s="1304" customFormat="1" ht="15">
      <c r="A32" s="1298"/>
      <c r="B32" s="2725"/>
      <c r="C32" s="2725"/>
      <c r="D32" s="1828"/>
      <c r="E32" s="1829"/>
      <c r="F32" s="1829"/>
      <c r="G32" s="1829"/>
      <c r="H32" s="1829"/>
      <c r="I32" s="1829"/>
      <c r="J32" s="1829"/>
      <c r="K32" s="1298"/>
      <c r="L32" s="1801"/>
      <c r="M32" s="1827"/>
      <c r="N32" s="1282"/>
      <c r="O32" s="1282"/>
      <c r="P32" s="1282"/>
      <c r="Q32" s="1282"/>
    </row>
    <row r="33" spans="1:38" s="1304" customFormat="1" ht="15">
      <c r="A33" s="1559"/>
      <c r="B33" s="2724" t="s">
        <v>3587</v>
      </c>
      <c r="C33" s="2724"/>
      <c r="D33" s="2724"/>
      <c r="E33" s="1413"/>
      <c r="F33" s="1803"/>
      <c r="G33" s="1803"/>
      <c r="H33" s="1803"/>
      <c r="I33" s="1830" t="s">
        <v>3030</v>
      </c>
      <c r="J33" s="1803"/>
      <c r="L33" s="1830"/>
      <c r="M33" s="1830"/>
      <c r="N33" s="1282"/>
      <c r="O33" s="1282"/>
      <c r="P33" s="1282"/>
      <c r="Q33" s="1282"/>
      <c r="R33" s="1282"/>
      <c r="S33" s="1282"/>
      <c r="T33" s="1282"/>
      <c r="U33" s="1282"/>
      <c r="X33" s="1282"/>
      <c r="AB33" s="1282"/>
      <c r="AC33" s="1282"/>
      <c r="AD33" s="1282"/>
      <c r="AE33" s="1282"/>
      <c r="AF33" s="1282"/>
      <c r="AG33" s="1282"/>
      <c r="AJ33" s="1282"/>
      <c r="AK33" s="1282"/>
      <c r="AL33" s="1282"/>
    </row>
    <row r="34" spans="1:38" s="1304" customFormat="1" ht="15">
      <c r="A34" s="1831"/>
      <c r="B34" s="2726"/>
      <c r="C34" s="2726"/>
      <c r="D34" s="2726"/>
      <c r="E34" s="2726"/>
      <c r="F34" s="2726"/>
      <c r="G34" s="2726"/>
      <c r="H34" s="2726"/>
      <c r="I34" s="2726"/>
      <c r="J34" s="2726"/>
      <c r="N34" s="1282"/>
      <c r="O34" s="1282"/>
      <c r="P34" s="1282"/>
      <c r="Q34" s="1282"/>
      <c r="R34" s="1282"/>
      <c r="S34" s="1282"/>
      <c r="T34" s="1282"/>
      <c r="U34" s="1282"/>
      <c r="X34" s="1282"/>
      <c r="AB34" s="1282"/>
      <c r="AC34" s="1282"/>
      <c r="AD34" s="1282"/>
      <c r="AE34" s="1282"/>
      <c r="AF34" s="1282"/>
      <c r="AG34" s="1282"/>
      <c r="AJ34" s="1282"/>
      <c r="AK34" s="1282"/>
      <c r="AL34" s="1282"/>
    </row>
    <row r="35" spans="1:38" s="1359" customFormat="1" ht="15">
      <c r="A35" s="1831"/>
      <c r="B35" s="1831"/>
      <c r="C35" s="1832"/>
      <c r="D35" s="1813"/>
      <c r="E35" s="1813"/>
      <c r="F35" s="1813"/>
      <c r="G35" s="1813"/>
      <c r="H35" s="1813"/>
      <c r="I35" s="1832"/>
      <c r="J35" s="1831"/>
      <c r="N35" s="1293"/>
      <c r="O35" s="1293"/>
      <c r="P35" s="1293"/>
    </row>
    <row r="36" spans="1:38" s="1375" customFormat="1" ht="15">
      <c r="A36" s="1833"/>
      <c r="B36" s="1833"/>
      <c r="C36" s="1834"/>
      <c r="D36" s="1811"/>
      <c r="E36" s="1811"/>
      <c r="F36" s="1811"/>
      <c r="G36" s="1811"/>
      <c r="H36" s="1811"/>
      <c r="I36" s="1834"/>
      <c r="J36" s="1833"/>
      <c r="K36" s="1835"/>
      <c r="L36" s="1835"/>
      <c r="M36" s="1835"/>
      <c r="N36" s="1836"/>
      <c r="O36" s="1837"/>
      <c r="P36" s="1837"/>
      <c r="Q36" s="1837"/>
      <c r="R36" s="1835"/>
      <c r="S36" s="1835"/>
    </row>
    <row r="37" spans="1:38" s="1375" customFormat="1" ht="15">
      <c r="A37" s="1811"/>
      <c r="B37" s="1811"/>
      <c r="C37" s="1811"/>
      <c r="D37" s="1811"/>
      <c r="E37" s="1811"/>
      <c r="F37" s="1811"/>
      <c r="G37" s="1811"/>
      <c r="H37" s="1811"/>
      <c r="I37" s="1811"/>
      <c r="J37" s="1811"/>
      <c r="K37" s="1835"/>
      <c r="L37" s="1835"/>
      <c r="M37" s="1835"/>
      <c r="N37" s="1837"/>
      <c r="O37" s="1837"/>
      <c r="P37" s="1837"/>
      <c r="Q37" s="1837"/>
      <c r="R37" s="1835"/>
      <c r="S37" s="1835"/>
    </row>
    <row r="38" spans="1:38" s="1375" customFormat="1" ht="15">
      <c r="A38" s="1811"/>
      <c r="B38" s="1811"/>
      <c r="C38" s="1838">
        <f>BS!E38</f>
        <v>1031888</v>
      </c>
      <c r="D38" s="1838"/>
      <c r="E38" s="1335">
        <f>BS!G38</f>
        <v>1545549</v>
      </c>
      <c r="F38" s="1811"/>
      <c r="G38" s="1335">
        <f>BS!I38</f>
        <v>1733946</v>
      </c>
      <c r="H38" s="1811"/>
      <c r="I38" s="1811"/>
      <c r="J38" s="1811"/>
      <c r="K38" s="1835"/>
      <c r="L38" s="1835"/>
      <c r="M38" s="1835"/>
      <c r="N38" s="1837"/>
      <c r="O38" s="1837"/>
      <c r="P38" s="1837"/>
      <c r="Q38" s="1837"/>
      <c r="R38" s="1835"/>
      <c r="S38" s="1835"/>
    </row>
    <row r="39" spans="1:38" ht="15">
      <c r="D39" s="1839"/>
      <c r="F39" s="1839"/>
      <c r="H39" s="1839"/>
      <c r="I39" s="1839"/>
      <c r="N39" s="1837"/>
      <c r="O39" s="1837"/>
      <c r="P39" s="1837"/>
    </row>
    <row r="40" spans="1:38">
      <c r="C40" s="1839">
        <f>C38-C20</f>
        <v>65459</v>
      </c>
      <c r="D40" s="1839"/>
      <c r="E40" s="1839">
        <f>E38-E20</f>
        <v>319664</v>
      </c>
      <c r="F40" s="1839"/>
      <c r="G40" s="1839">
        <f>G38-G20</f>
        <v>1211354</v>
      </c>
      <c r="H40" s="1839"/>
      <c r="I40" s="1839"/>
    </row>
    <row r="45" spans="1:38">
      <c r="C45" s="1840">
        <v>664358</v>
      </c>
      <c r="D45" s="1840"/>
      <c r="E45" s="1840">
        <v>886853</v>
      </c>
      <c r="F45" s="1840"/>
      <c r="G45" s="1840">
        <v>406182</v>
      </c>
      <c r="H45" s="1840"/>
      <c r="I45" s="1840">
        <v>1957393</v>
      </c>
      <c r="J45" s="1841"/>
    </row>
    <row r="46" spans="1:38">
      <c r="C46" s="1840">
        <v>664323</v>
      </c>
      <c r="D46" s="1840"/>
      <c r="E46" s="1840">
        <v>884742</v>
      </c>
      <c r="F46" s="1840"/>
      <c r="G46" s="1840">
        <v>405843</v>
      </c>
      <c r="H46" s="1840"/>
      <c r="I46" s="1840"/>
      <c r="J46" s="1841"/>
    </row>
    <row r="47" spans="1:38">
      <c r="C47" s="1335">
        <f>C45-C46</f>
        <v>35</v>
      </c>
      <c r="E47" s="1335">
        <f>E45-E46</f>
        <v>2111</v>
      </c>
      <c r="G47" s="1335">
        <f>G45-G46</f>
        <v>339</v>
      </c>
    </row>
    <row r="48" spans="1:38">
      <c r="C48" s="1335">
        <f>C20-C45</f>
        <v>302071</v>
      </c>
      <c r="E48" s="1335">
        <f>E20-E45</f>
        <v>339032</v>
      </c>
      <c r="G48" s="1335">
        <f>G20-G45</f>
        <v>116410</v>
      </c>
    </row>
    <row r="52" spans="3:7">
      <c r="C52" s="1335">
        <v>664323</v>
      </c>
      <c r="D52" s="1335"/>
      <c r="E52" s="1335">
        <v>884742</v>
      </c>
      <c r="F52" s="1335"/>
      <c r="G52" s="1335">
        <v>405843</v>
      </c>
    </row>
    <row r="54" spans="3:7">
      <c r="C54" s="1335">
        <f>C38-C46</f>
        <v>367565</v>
      </c>
      <c r="E54" s="1335">
        <f>E38-E46</f>
        <v>660807</v>
      </c>
      <c r="G54" s="1335">
        <f>G38-G46</f>
        <v>1328103</v>
      </c>
    </row>
    <row r="55" spans="3:7">
      <c r="C55" s="1335"/>
      <c r="D55" s="1335"/>
      <c r="E55" s="1335"/>
      <c r="F55" s="1335"/>
      <c r="G55" s="1335"/>
    </row>
    <row r="64" spans="3:7">
      <c r="C64" s="1335">
        <v>31376</v>
      </c>
    </row>
    <row r="65" spans="3:3">
      <c r="C65" s="1335"/>
    </row>
    <row r="66" spans="3:3">
      <c r="C66" s="1335">
        <v>-11607</v>
      </c>
    </row>
    <row r="67" spans="3:3">
      <c r="C67" s="1335"/>
    </row>
    <row r="68" spans="3:3">
      <c r="C68" s="1335">
        <v>13542</v>
      </c>
    </row>
  </sheetData>
  <mergeCells count="16">
    <mergeCell ref="B33:D33"/>
    <mergeCell ref="A26:J26"/>
    <mergeCell ref="B32:C32"/>
    <mergeCell ref="B34:J34"/>
    <mergeCell ref="A27:J27"/>
    <mergeCell ref="A1:J1"/>
    <mergeCell ref="A2:J2"/>
    <mergeCell ref="A3:J3"/>
    <mergeCell ref="I10:J10"/>
    <mergeCell ref="J6:J9"/>
    <mergeCell ref="I7:I9"/>
    <mergeCell ref="A6:B9"/>
    <mergeCell ref="C6:I6"/>
    <mergeCell ref="C7:D8"/>
    <mergeCell ref="E7:F8"/>
    <mergeCell ref="G7:H8"/>
  </mergeCells>
  <pageMargins left="0.6" right="0.25" top="0.53" bottom="0" header="0.25" footer="0"/>
  <pageSetup scale="75" orientation="portrait" useFirstPageNumber="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1"/>
    <pageSetUpPr fitToPage="1"/>
  </sheetPr>
  <dimension ref="A1:AL44"/>
  <sheetViews>
    <sheetView showGridLines="0" view="pageBreakPreview" zoomScaleSheetLayoutView="100" workbookViewId="0">
      <selection activeCell="B143" sqref="B143:L144"/>
    </sheetView>
  </sheetViews>
  <sheetFormatPr defaultColWidth="9.28515625" defaultRowHeight="14.25"/>
  <cols>
    <col min="1" max="1" width="2.7109375" style="1309" customWidth="1"/>
    <col min="2" max="2" width="22" style="1309" customWidth="1"/>
    <col min="3" max="3" width="10" style="1309" customWidth="1"/>
    <col min="4" max="4" width="4.7109375" style="1309" customWidth="1"/>
    <col min="5" max="5" width="2.42578125" style="1309" customWidth="1"/>
    <col min="6" max="6" width="13.28515625" style="1309" customWidth="1"/>
    <col min="7" max="7" width="0.7109375" style="1309" customWidth="1"/>
    <col min="8" max="8" width="13.28515625" style="1309" customWidth="1"/>
    <col min="9" max="9" width="0.7109375" style="1309" customWidth="1"/>
    <col min="10" max="10" width="13.28515625" style="1309" customWidth="1"/>
    <col min="11" max="11" width="0.7109375" style="1309" customWidth="1"/>
    <col min="12" max="12" width="13.28515625" style="1309" customWidth="1"/>
    <col min="13" max="13" width="0.7109375" style="1309" customWidth="1"/>
    <col min="14" max="14" width="13.28515625" style="1309" customWidth="1"/>
    <col min="15" max="15" width="16.28515625" style="1309" bestFit="1" customWidth="1"/>
    <col min="16" max="16" width="13.7109375" style="1309" bestFit="1" customWidth="1"/>
    <col min="17" max="17" width="15.28515625" style="1309" bestFit="1" customWidth="1"/>
    <col min="18" max="18" width="12.42578125" style="1309" bestFit="1" customWidth="1"/>
    <col min="19" max="19" width="12.7109375" style="1309" bestFit="1" customWidth="1"/>
    <col min="20" max="20" width="11.42578125" style="1309" bestFit="1" customWidth="1"/>
    <col min="21" max="21" width="12" style="1309" bestFit="1" customWidth="1"/>
    <col min="22" max="16384" width="9.28515625" style="1309"/>
  </cols>
  <sheetData>
    <row r="1" spans="1:22" ht="15">
      <c r="A1" s="2728" t="s">
        <v>3787</v>
      </c>
      <c r="B1" s="2728"/>
      <c r="C1" s="2728"/>
      <c r="D1" s="2728"/>
      <c r="E1" s="2728"/>
      <c r="F1" s="2728"/>
      <c r="G1" s="2728"/>
      <c r="H1" s="2728"/>
      <c r="I1" s="2728"/>
      <c r="J1" s="2728"/>
      <c r="K1" s="2728"/>
      <c r="L1" s="2728"/>
      <c r="M1" s="2728"/>
      <c r="N1" s="2728"/>
    </row>
    <row r="2" spans="1:22" ht="15">
      <c r="A2" s="2661" t="s">
        <v>3071</v>
      </c>
      <c r="B2" s="2661"/>
      <c r="C2" s="2661"/>
      <c r="D2" s="2661"/>
      <c r="E2" s="2661"/>
      <c r="F2" s="2661"/>
      <c r="G2" s="2661"/>
      <c r="H2" s="2661"/>
      <c r="I2" s="2661"/>
      <c r="J2" s="2661"/>
      <c r="K2" s="2661"/>
      <c r="L2" s="2661"/>
      <c r="M2" s="2661"/>
      <c r="N2" s="2661"/>
    </row>
    <row r="3" spans="1:22" ht="15">
      <c r="A3" s="2661" t="s">
        <v>3897</v>
      </c>
      <c r="B3" s="2661"/>
      <c r="C3" s="2661"/>
      <c r="D3" s="2661"/>
      <c r="E3" s="2661"/>
      <c r="F3" s="2661"/>
      <c r="G3" s="2661"/>
      <c r="H3" s="2661"/>
      <c r="I3" s="2661"/>
      <c r="J3" s="2661"/>
      <c r="K3" s="2661"/>
      <c r="L3" s="2661"/>
      <c r="M3" s="2661"/>
      <c r="N3" s="2661"/>
    </row>
    <row r="4" spans="1:22" ht="15">
      <c r="A4" s="1418"/>
      <c r="B4" s="1418"/>
      <c r="C4" s="1418"/>
      <c r="D4" s="1418"/>
      <c r="E4" s="1418"/>
      <c r="F4" s="1418"/>
      <c r="G4" s="1418"/>
      <c r="H4" s="1418"/>
      <c r="I4" s="1418"/>
      <c r="J4" s="1789"/>
      <c r="K4" s="1789"/>
      <c r="L4" s="1789"/>
      <c r="M4" s="1789"/>
      <c r="N4" s="1296"/>
    </row>
    <row r="5" spans="1:22">
      <c r="A5" s="1296"/>
      <c r="B5" s="1296"/>
      <c r="C5" s="1296"/>
      <c r="D5" s="1296"/>
      <c r="E5" s="1296"/>
      <c r="F5" s="1296"/>
      <c r="G5" s="1296"/>
      <c r="H5" s="1296"/>
      <c r="I5" s="1296"/>
      <c r="J5" s="1296"/>
      <c r="K5" s="1296"/>
      <c r="L5" s="1296"/>
      <c r="M5" s="1296"/>
      <c r="N5" s="1296"/>
    </row>
    <row r="6" spans="1:22" ht="15">
      <c r="A6" s="1296"/>
      <c r="B6" s="1296"/>
      <c r="C6" s="1296"/>
      <c r="D6" s="1296"/>
      <c r="E6" s="1296"/>
      <c r="F6" s="2732" t="s">
        <v>3898</v>
      </c>
      <c r="G6" s="2732"/>
      <c r="H6" s="2732"/>
      <c r="I6" s="2732"/>
      <c r="J6" s="2732"/>
      <c r="K6" s="2732"/>
      <c r="L6" s="2732"/>
      <c r="M6" s="1790"/>
      <c r="N6" s="1296"/>
    </row>
    <row r="7" spans="1:22" ht="15">
      <c r="A7" s="1296"/>
      <c r="B7" s="1296"/>
      <c r="C7" s="1296"/>
      <c r="D7" s="1296"/>
      <c r="E7" s="1296"/>
      <c r="F7" s="2729" t="s">
        <v>3200</v>
      </c>
      <c r="G7" s="1311"/>
      <c r="H7" s="2729" t="s">
        <v>3173</v>
      </c>
      <c r="I7" s="1311"/>
      <c r="J7" s="2729" t="s">
        <v>3174</v>
      </c>
      <c r="K7" s="1791"/>
      <c r="L7" s="2731" t="s">
        <v>2928</v>
      </c>
      <c r="M7" s="1791"/>
      <c r="N7" s="2729" t="s">
        <v>3794</v>
      </c>
    </row>
    <row r="8" spans="1:22" ht="15">
      <c r="A8" s="1296"/>
      <c r="B8" s="1296"/>
      <c r="C8" s="1296"/>
      <c r="D8" s="1296"/>
      <c r="E8" s="1296"/>
      <c r="F8" s="2730"/>
      <c r="G8" s="1311"/>
      <c r="H8" s="2730"/>
      <c r="I8" s="1311"/>
      <c r="J8" s="2730"/>
      <c r="K8" s="1792"/>
      <c r="L8" s="2729"/>
      <c r="M8" s="1791"/>
      <c r="N8" s="2729"/>
    </row>
    <row r="9" spans="1:22" ht="15">
      <c r="A9" s="1296"/>
      <c r="B9" s="1296"/>
      <c r="C9" s="1296"/>
      <c r="D9" s="1296"/>
      <c r="E9" s="1296"/>
      <c r="F9" s="2730"/>
      <c r="G9" s="1311"/>
      <c r="H9" s="2730"/>
      <c r="I9" s="1311"/>
      <c r="J9" s="2730"/>
      <c r="K9" s="1792"/>
      <c r="L9" s="2729"/>
      <c r="M9" s="1791"/>
      <c r="N9" s="2729"/>
    </row>
    <row r="10" spans="1:22" ht="15">
      <c r="A10" s="1296"/>
      <c r="B10" s="1296"/>
      <c r="C10" s="1296"/>
      <c r="D10" s="1296"/>
      <c r="E10" s="1296"/>
      <c r="F10" s="2730"/>
      <c r="G10" s="1691"/>
      <c r="H10" s="2730"/>
      <c r="I10" s="1691"/>
      <c r="J10" s="2730"/>
      <c r="K10" s="1792"/>
      <c r="L10" s="2729"/>
      <c r="M10" s="1791"/>
      <c r="N10" s="2729"/>
    </row>
    <row r="11" spans="1:22" ht="15">
      <c r="A11" s="1296"/>
      <c r="B11" s="1296"/>
      <c r="C11" s="1296"/>
      <c r="D11" s="1296"/>
      <c r="E11" s="1296"/>
      <c r="F11" s="2733" t="s">
        <v>3460</v>
      </c>
      <c r="G11" s="2733"/>
      <c r="H11" s="2733"/>
      <c r="I11" s="2733"/>
      <c r="J11" s="2733"/>
      <c r="K11" s="2733"/>
      <c r="L11" s="2733"/>
      <c r="M11" s="2733"/>
      <c r="N11" s="2733"/>
    </row>
    <row r="12" spans="1:22">
      <c r="A12" s="1296"/>
      <c r="B12" s="1296"/>
      <c r="C12" s="1296"/>
      <c r="D12" s="1296"/>
      <c r="E12" s="1296"/>
      <c r="F12" s="1296"/>
      <c r="G12" s="1296"/>
      <c r="H12" s="1296"/>
      <c r="I12" s="1296"/>
      <c r="J12" s="1296"/>
      <c r="K12" s="1296"/>
      <c r="L12" s="1296"/>
      <c r="M12" s="1296"/>
      <c r="N12" s="1296"/>
      <c r="P12" s="1312"/>
      <c r="Q12" s="1312"/>
      <c r="R12" s="1312"/>
      <c r="S12" s="1312"/>
      <c r="T12" s="1312"/>
      <c r="U12" s="1312"/>
      <c r="V12" s="1312"/>
    </row>
    <row r="13" spans="1:22">
      <c r="A13" s="1296" t="s">
        <v>3461</v>
      </c>
      <c r="B13" s="1296"/>
      <c r="C13" s="1296"/>
      <c r="D13" s="1296"/>
      <c r="E13" s="1296"/>
      <c r="F13" s="1296"/>
      <c r="G13" s="1296"/>
      <c r="H13" s="1296"/>
      <c r="I13" s="1296"/>
      <c r="J13" s="1296"/>
      <c r="K13" s="1296"/>
      <c r="L13" s="1296"/>
      <c r="M13" s="1296"/>
      <c r="N13" s="1296"/>
      <c r="P13" s="1312"/>
      <c r="Q13" s="1312"/>
      <c r="R13" s="1312"/>
      <c r="S13" s="1312"/>
      <c r="T13" s="1312"/>
      <c r="U13" s="1312"/>
      <c r="V13" s="1312"/>
    </row>
    <row r="14" spans="1:22" ht="15">
      <c r="A14" s="1793" t="s">
        <v>3462</v>
      </c>
      <c r="B14" s="1296"/>
      <c r="C14" s="1296"/>
      <c r="D14" s="1296"/>
      <c r="F14" s="1338">
        <f>'[202]IPF - Equity fund'!$C$19</f>
        <v>886195</v>
      </c>
      <c r="G14" s="1338"/>
      <c r="H14" s="1338">
        <f>'[202]IPF - Debt fund'!$C$19</f>
        <v>1147018</v>
      </c>
      <c r="I14" s="1338"/>
      <c r="J14" s="1338">
        <f>'[202]IPF - MM'!$C$17</f>
        <v>499903</v>
      </c>
      <c r="K14" s="1338"/>
      <c r="L14" s="1338">
        <f>SUM(F14:J14)</f>
        <v>2533116</v>
      </c>
      <c r="M14" s="1312"/>
      <c r="N14" s="1312">
        <v>2240992</v>
      </c>
      <c r="P14" s="1312"/>
      <c r="Q14" s="1312"/>
      <c r="R14" s="1312"/>
      <c r="S14" s="1312"/>
      <c r="T14" s="1312"/>
      <c r="U14" s="1312"/>
      <c r="V14" s="1312"/>
    </row>
    <row r="15" spans="1:22" ht="15">
      <c r="A15" s="1296"/>
      <c r="B15" s="1296"/>
      <c r="C15" s="1296"/>
      <c r="D15" s="1296"/>
      <c r="F15" s="1338"/>
      <c r="G15" s="1338"/>
      <c r="H15" s="1338"/>
      <c r="I15" s="1338"/>
      <c r="J15" s="1338"/>
      <c r="K15" s="1338"/>
      <c r="L15" s="1338"/>
      <c r="M15" s="1312"/>
      <c r="N15" s="1312"/>
      <c r="P15" s="1312"/>
      <c r="Q15" s="1312"/>
      <c r="R15" s="1312"/>
      <c r="S15" s="1312"/>
      <c r="T15" s="1312"/>
      <c r="U15" s="1312"/>
      <c r="V15" s="1312"/>
    </row>
    <row r="16" spans="1:22" ht="15">
      <c r="A16" s="1296" t="s">
        <v>3073</v>
      </c>
      <c r="B16" s="1296"/>
      <c r="C16" s="1296"/>
      <c r="D16" s="1296"/>
      <c r="F16" s="1338">
        <f>'[202]IPF - Equity fund'!$C$20</f>
        <v>130314</v>
      </c>
      <c r="G16" s="1338"/>
      <c r="H16" s="1338">
        <f>'[202]IPF - Debt fund'!$C$20</f>
        <v>232652</v>
      </c>
      <c r="I16" s="1338"/>
      <c r="J16" s="1338">
        <f>'[202]IPF - MM'!$C$18</f>
        <v>110748</v>
      </c>
      <c r="K16" s="1338"/>
      <c r="L16" s="1338">
        <f>SUM(F16:J16)</f>
        <v>473714</v>
      </c>
      <c r="M16" s="1312"/>
      <c r="N16" s="1312">
        <v>245209</v>
      </c>
      <c r="P16" s="1312"/>
      <c r="Q16" s="1312"/>
      <c r="R16" s="1312"/>
      <c r="S16" s="1312"/>
      <c r="T16" s="1312"/>
      <c r="U16" s="1312"/>
      <c r="V16" s="1312"/>
    </row>
    <row r="17" spans="1:38" ht="15">
      <c r="A17" s="1296"/>
      <c r="B17" s="1296"/>
      <c r="C17" s="1296"/>
      <c r="D17" s="1296"/>
      <c r="F17" s="1338"/>
      <c r="G17" s="1338"/>
      <c r="H17" s="1338"/>
      <c r="I17" s="1338"/>
      <c r="J17" s="1338"/>
      <c r="K17" s="1338"/>
      <c r="L17" s="1794"/>
      <c r="M17" s="1795"/>
      <c r="N17" s="1795"/>
      <c r="P17" s="1312"/>
      <c r="Q17" s="1312"/>
      <c r="R17" s="1312"/>
      <c r="S17" s="1312"/>
      <c r="T17" s="1312"/>
      <c r="U17" s="1312"/>
      <c r="V17" s="1312"/>
    </row>
    <row r="18" spans="1:38" ht="15">
      <c r="A18" s="1296" t="s">
        <v>3074</v>
      </c>
      <c r="B18" s="1296"/>
      <c r="C18" s="1296"/>
      <c r="D18" s="1296"/>
      <c r="F18" s="1338">
        <f>'[202]IPF - Equity fund'!$C$21</f>
        <v>-50080</v>
      </c>
      <c r="G18" s="1338"/>
      <c r="H18" s="1338">
        <f>'[202]IPF - Debt fund'!$C$21</f>
        <v>-153785</v>
      </c>
      <c r="I18" s="1338"/>
      <c r="J18" s="1338">
        <f>'[202]IPF - MM'!$C$19</f>
        <v>-88059</v>
      </c>
      <c r="K18" s="1338"/>
      <c r="L18" s="1338">
        <f>SUM(F18:J18)</f>
        <v>-291924</v>
      </c>
      <c r="M18" s="1312"/>
      <c r="N18" s="1312">
        <v>-148018</v>
      </c>
      <c r="P18" s="1312"/>
      <c r="Q18" s="1312"/>
      <c r="R18" s="1312"/>
      <c r="S18" s="1312"/>
      <c r="T18" s="1312"/>
      <c r="U18" s="1312"/>
      <c r="V18" s="1312"/>
    </row>
    <row r="19" spans="1:38" ht="15">
      <c r="A19" s="1296"/>
      <c r="B19" s="1296"/>
      <c r="C19" s="1296"/>
      <c r="D19" s="1296"/>
      <c r="F19" s="1338"/>
      <c r="G19" s="1338"/>
      <c r="H19" s="1338"/>
      <c r="I19" s="1338"/>
      <c r="J19" s="1338"/>
      <c r="K19" s="1338"/>
      <c r="L19" s="1338"/>
      <c r="M19" s="1312"/>
      <c r="N19" s="1312"/>
      <c r="P19" s="1312"/>
      <c r="Q19" s="1312"/>
      <c r="R19" s="1312"/>
      <c r="S19" s="1312"/>
      <c r="T19" s="1312"/>
      <c r="U19" s="1312"/>
      <c r="V19" s="1312"/>
    </row>
    <row r="20" spans="1:38" s="1518" customFormat="1" ht="21" customHeight="1" thickBot="1">
      <c r="A20" s="1796" t="s">
        <v>3075</v>
      </c>
      <c r="B20" s="1796"/>
      <c r="C20" s="1796"/>
      <c r="D20" s="1796"/>
      <c r="F20" s="1356">
        <f>SUM(F14:F19)</f>
        <v>966429</v>
      </c>
      <c r="G20" s="1357"/>
      <c r="H20" s="1356">
        <f>SUM(H14:H19)</f>
        <v>1225885</v>
      </c>
      <c r="I20" s="1357"/>
      <c r="J20" s="1356">
        <f>SUM(J14:J19)</f>
        <v>522592</v>
      </c>
      <c r="K20" s="1506"/>
      <c r="L20" s="1356">
        <f>SUM(L14:L19)</f>
        <v>2714906</v>
      </c>
      <c r="M20" s="1506"/>
      <c r="N20" s="1358">
        <f>SUM(N14:N19)</f>
        <v>2338183</v>
      </c>
      <c r="O20" s="1513"/>
      <c r="P20" s="1506"/>
      <c r="Q20" s="1506"/>
      <c r="R20" s="1506"/>
      <c r="S20" s="1506"/>
      <c r="T20" s="1506"/>
      <c r="U20" s="1506"/>
    </row>
    <row r="21" spans="1:38" ht="15" thickTop="1">
      <c r="A21" s="1797"/>
      <c r="B21" s="1296"/>
      <c r="C21" s="1296"/>
      <c r="D21" s="1296"/>
      <c r="E21" s="1296"/>
      <c r="F21" s="1296"/>
      <c r="G21" s="1296"/>
      <c r="H21" s="1296"/>
      <c r="I21" s="1296"/>
      <c r="J21" s="1296"/>
      <c r="K21" s="1296"/>
      <c r="L21" s="1296"/>
      <c r="M21" s="1296"/>
      <c r="N21" s="1296"/>
      <c r="O21" s="1798"/>
      <c r="P21" s="1312"/>
      <c r="Q21" s="1312"/>
      <c r="R21" s="1312"/>
      <c r="S21" s="1312"/>
      <c r="T21" s="1312"/>
      <c r="U21" s="1312"/>
    </row>
    <row r="22" spans="1:38">
      <c r="A22" s="1797"/>
      <c r="B22" s="1296"/>
      <c r="C22" s="1296"/>
      <c r="D22" s="1296"/>
      <c r="E22" s="1296"/>
      <c r="F22" s="1296"/>
      <c r="G22" s="1296"/>
      <c r="H22" s="1296"/>
      <c r="I22" s="1296"/>
      <c r="J22" s="1296"/>
      <c r="K22" s="1296"/>
      <c r="L22" s="1296"/>
      <c r="M22" s="1296"/>
      <c r="N22" s="1296"/>
      <c r="P22" s="1312"/>
      <c r="Q22" s="1312"/>
      <c r="R22" s="1312"/>
      <c r="S22" s="1312"/>
      <c r="T22" s="1312"/>
    </row>
    <row r="23" spans="1:38">
      <c r="A23" s="1296" t="str">
        <f>BS!A46</f>
        <v>The annexed notes from 1 to 15 form an integral part of these interim financial statements.</v>
      </c>
      <c r="B23" s="1296"/>
      <c r="C23" s="1296"/>
      <c r="D23" s="1296"/>
      <c r="E23" s="1296"/>
      <c r="F23" s="1296"/>
      <c r="G23" s="1296"/>
      <c r="H23" s="1296"/>
      <c r="I23" s="1296"/>
      <c r="J23" s="1296"/>
      <c r="K23" s="1296"/>
      <c r="L23" s="1296"/>
      <c r="M23" s="1296"/>
      <c r="N23" s="1296"/>
    </row>
    <row r="24" spans="1:38">
      <c r="A24" s="1296"/>
      <c r="B24" s="1296"/>
      <c r="C24" s="1296"/>
      <c r="D24" s="1296"/>
      <c r="E24" s="1296"/>
      <c r="F24" s="1296"/>
      <c r="G24" s="1296"/>
      <c r="H24" s="1296"/>
      <c r="I24" s="1296"/>
      <c r="J24" s="1296"/>
      <c r="K24" s="1296"/>
      <c r="L24" s="1296"/>
      <c r="M24" s="1296"/>
      <c r="N24" s="1296"/>
      <c r="P24" s="1312"/>
      <c r="R24" s="1312"/>
      <c r="T24" s="1312"/>
    </row>
    <row r="25" spans="1:38">
      <c r="A25" s="1296"/>
      <c r="B25" s="1296"/>
      <c r="C25" s="1296"/>
      <c r="D25" s="1296"/>
      <c r="E25" s="1296"/>
      <c r="F25" s="1296"/>
      <c r="G25" s="1296"/>
      <c r="H25" s="1296"/>
      <c r="I25" s="1296"/>
      <c r="J25" s="1296"/>
      <c r="K25" s="1296"/>
      <c r="L25" s="1296"/>
      <c r="M25" s="1296"/>
      <c r="N25" s="1296"/>
      <c r="P25" s="1312"/>
      <c r="R25" s="1312"/>
      <c r="T25" s="1312"/>
    </row>
    <row r="26" spans="1:38" ht="15">
      <c r="A26" s="2631" t="s">
        <v>3183</v>
      </c>
      <c r="B26" s="2631"/>
      <c r="C26" s="2631"/>
      <c r="D26" s="2631"/>
      <c r="E26" s="2631"/>
      <c r="F26" s="2631"/>
      <c r="G26" s="2631"/>
      <c r="H26" s="2631"/>
      <c r="I26" s="2631"/>
      <c r="J26" s="2631"/>
      <c r="K26" s="2631"/>
      <c r="L26" s="2631"/>
      <c r="M26" s="2631"/>
      <c r="N26" s="2631"/>
    </row>
    <row r="27" spans="1:38" s="1375" customFormat="1" ht="15">
      <c r="A27" s="2631" t="s">
        <v>2942</v>
      </c>
      <c r="B27" s="2631"/>
      <c r="C27" s="2631"/>
      <c r="D27" s="2631"/>
      <c r="E27" s="2631"/>
      <c r="F27" s="2631"/>
      <c r="G27" s="2631"/>
      <c r="H27" s="2631"/>
      <c r="I27" s="2631"/>
      <c r="J27" s="2631"/>
      <c r="K27" s="2631"/>
      <c r="L27" s="2631"/>
      <c r="M27" s="2631"/>
      <c r="N27" s="2631"/>
    </row>
    <row r="28" spans="1:38" s="1304" customFormat="1">
      <c r="A28" s="1298"/>
      <c r="B28" s="1298"/>
      <c r="C28" s="1298"/>
      <c r="D28" s="1298"/>
      <c r="E28" s="1298"/>
      <c r="F28" s="1298"/>
      <c r="G28" s="1298"/>
      <c r="H28" s="1298"/>
      <c r="I28" s="1298"/>
      <c r="J28" s="1298"/>
      <c r="K28" s="1298"/>
      <c r="L28" s="1298"/>
      <c r="M28" s="1298"/>
      <c r="N28" s="1298"/>
    </row>
    <row r="29" spans="1:38" s="1304" customFormat="1">
      <c r="A29" s="1298"/>
      <c r="B29" s="1298"/>
      <c r="C29" s="1298"/>
      <c r="D29" s="1298"/>
      <c r="E29" s="1298"/>
      <c r="F29" s="1298"/>
      <c r="G29" s="1298"/>
      <c r="H29" s="1298"/>
      <c r="I29" s="1298"/>
      <c r="J29" s="1298"/>
      <c r="K29" s="1298"/>
      <c r="L29" s="1298"/>
      <c r="M29" s="1298"/>
      <c r="N29" s="1298"/>
    </row>
    <row r="30" spans="1:38" s="1304" customFormat="1">
      <c r="A30" s="1298"/>
      <c r="B30" s="1298"/>
      <c r="C30" s="1298"/>
      <c r="D30" s="1298"/>
      <c r="E30" s="1298"/>
      <c r="F30" s="1298"/>
      <c r="G30" s="1298"/>
      <c r="H30" s="1298"/>
      <c r="I30" s="1298"/>
      <c r="J30" s="1298"/>
      <c r="K30" s="1298"/>
      <c r="L30" s="1298"/>
      <c r="M30" s="1298"/>
      <c r="N30" s="1298"/>
    </row>
    <row r="31" spans="1:38" s="1304" customFormat="1">
      <c r="A31" s="1298"/>
      <c r="B31" s="1298"/>
      <c r="C31" s="1298"/>
      <c r="D31" s="1298"/>
      <c r="E31" s="1298"/>
      <c r="F31" s="1298"/>
      <c r="G31" s="1298"/>
      <c r="H31" s="1298"/>
      <c r="I31" s="1298"/>
      <c r="J31" s="1298"/>
      <c r="K31" s="1298"/>
      <c r="L31" s="1298"/>
      <c r="M31" s="1298"/>
      <c r="N31" s="1298"/>
    </row>
    <row r="32" spans="1:38" s="1304" customFormat="1" ht="15">
      <c r="A32" s="1298"/>
      <c r="B32" s="2725"/>
      <c r="C32" s="2725"/>
      <c r="D32" s="1799"/>
      <c r="E32" s="1800"/>
      <c r="F32" s="1800"/>
      <c r="G32" s="1800"/>
      <c r="H32" s="1800"/>
      <c r="I32" s="1800"/>
      <c r="J32" s="1800"/>
      <c r="K32" s="1298"/>
      <c r="L32" s="1801"/>
      <c r="M32" s="1298"/>
      <c r="N32" s="1802"/>
      <c r="O32" s="1282"/>
      <c r="P32" s="1282"/>
      <c r="Q32" s="1282"/>
      <c r="R32" s="1282"/>
      <c r="S32" s="1282"/>
      <c r="T32" s="1282"/>
      <c r="U32" s="1282"/>
      <c r="X32" s="1282"/>
      <c r="AB32" s="1282"/>
      <c r="AC32" s="1282"/>
      <c r="AD32" s="1282"/>
      <c r="AE32" s="1282"/>
      <c r="AF32" s="1282"/>
      <c r="AG32" s="1282"/>
      <c r="AJ32" s="1282"/>
      <c r="AK32" s="1282"/>
      <c r="AL32" s="1282"/>
    </row>
    <row r="33" spans="1:38" s="1304" customFormat="1" ht="15">
      <c r="A33" s="1559"/>
      <c r="B33" s="2727" t="s">
        <v>3587</v>
      </c>
      <c r="C33" s="2727"/>
      <c r="D33" s="1298"/>
      <c r="E33" s="1803"/>
      <c r="F33" s="1413"/>
      <c r="G33" s="1803"/>
      <c r="H33" s="1803"/>
      <c r="I33" s="1803"/>
      <c r="J33" s="1803"/>
      <c r="K33" s="1298"/>
      <c r="M33" s="1560" t="s">
        <v>3030</v>
      </c>
      <c r="N33" s="1802"/>
      <c r="O33" s="1282"/>
      <c r="P33" s="1282"/>
      <c r="Q33" s="1282"/>
      <c r="R33" s="1282"/>
      <c r="S33" s="1282"/>
      <c r="T33" s="1282"/>
      <c r="U33" s="1282"/>
      <c r="X33" s="1282"/>
      <c r="AB33" s="1282"/>
      <c r="AC33" s="1282"/>
      <c r="AD33" s="1282"/>
      <c r="AE33" s="1282"/>
      <c r="AF33" s="1282"/>
      <c r="AG33" s="1282"/>
      <c r="AJ33" s="1282"/>
      <c r="AK33" s="1282"/>
      <c r="AL33" s="1282"/>
    </row>
    <row r="34" spans="1:38" s="1359" customFormat="1" ht="15">
      <c r="A34" s="1515"/>
      <c r="B34" s="1515"/>
      <c r="C34" s="1515"/>
      <c r="D34" s="1804"/>
      <c r="E34" s="1515"/>
      <c r="F34" s="1515"/>
      <c r="G34" s="1515"/>
      <c r="H34" s="1515"/>
      <c r="I34" s="1515"/>
      <c r="J34" s="1515"/>
      <c r="K34" s="1515"/>
      <c r="L34" s="1515"/>
      <c r="M34" s="1515"/>
      <c r="N34" s="1515"/>
    </row>
    <row r="36" spans="1:38">
      <c r="F36" s="1312">
        <v>664323</v>
      </c>
      <c r="G36" s="1312"/>
      <c r="H36" s="1312">
        <v>884742</v>
      </c>
      <c r="I36" s="1312"/>
      <c r="J36" s="1312">
        <v>405843</v>
      </c>
      <c r="K36" s="1312"/>
      <c r="L36" s="1312"/>
      <c r="M36" s="1312"/>
      <c r="N36" s="1312"/>
      <c r="O36" s="1312"/>
      <c r="P36" s="1312"/>
      <c r="Q36" s="1312"/>
    </row>
    <row r="37" spans="1:38">
      <c r="F37" s="1312">
        <f>F20-F36</f>
        <v>302106</v>
      </c>
      <c r="H37" s="1312">
        <f>H20-H36</f>
        <v>341143</v>
      </c>
      <c r="J37" s="1312">
        <f>J20-J36</f>
        <v>116749</v>
      </c>
      <c r="L37" s="1312"/>
      <c r="M37" s="1312"/>
      <c r="N37" s="1312"/>
      <c r="O37" s="1312"/>
      <c r="P37" s="1312"/>
    </row>
    <row r="39" spans="1:38">
      <c r="F39" s="1312"/>
      <c r="G39" s="1312"/>
      <c r="H39" s="1312"/>
      <c r="I39" s="1312"/>
      <c r="J39" s="1312"/>
    </row>
    <row r="40" spans="1:38">
      <c r="F40" s="1312"/>
      <c r="H40" s="1312"/>
      <c r="J40" s="1312"/>
    </row>
    <row r="44" spans="1:38">
      <c r="F44" s="1312"/>
      <c r="J44" s="1312"/>
    </row>
  </sheetData>
  <mergeCells count="14">
    <mergeCell ref="B32:C32"/>
    <mergeCell ref="B33:C33"/>
    <mergeCell ref="A1:N1"/>
    <mergeCell ref="A2:N2"/>
    <mergeCell ref="A3:N3"/>
    <mergeCell ref="F7:F10"/>
    <mergeCell ref="H7:H10"/>
    <mergeCell ref="J7:J10"/>
    <mergeCell ref="A27:N27"/>
    <mergeCell ref="N7:N10"/>
    <mergeCell ref="L7:L10"/>
    <mergeCell ref="F6:L6"/>
    <mergeCell ref="F11:N11"/>
    <mergeCell ref="A26:N26"/>
  </mergeCells>
  <pageMargins left="0.6" right="0.25" top="0.53" bottom="0" header="0.25" footer="0"/>
  <pageSetup scale="89" orientation="portrait" useFirstPageNumber="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Q163"/>
  <sheetViews>
    <sheetView view="pageBreakPreview" topLeftCell="A19" zoomScaleSheetLayoutView="100" workbookViewId="0">
      <selection activeCell="C69" sqref="C69:L72"/>
    </sheetView>
  </sheetViews>
  <sheetFormatPr defaultColWidth="9.28515625" defaultRowHeight="14.25"/>
  <cols>
    <col min="1" max="1" width="3.28515625" style="1231" customWidth="1"/>
    <col min="2" max="2" width="5.5703125" style="1450" customWidth="1"/>
    <col min="3" max="3" width="7" style="1690" customWidth="1"/>
    <col min="4" max="4" width="5.7109375" style="1347" customWidth="1"/>
    <col min="5" max="5" width="5.28515625" style="1400" customWidth="1"/>
    <col min="6" max="6" width="5.7109375" style="1347" customWidth="1"/>
    <col min="7" max="7" width="8" style="1343" customWidth="1"/>
    <col min="8" max="8" width="13.7109375" style="1343" customWidth="1"/>
    <col min="9" max="9" width="12" style="1343" customWidth="1"/>
    <col min="10" max="10" width="11.7109375" style="1343" customWidth="1"/>
    <col min="11" max="11" width="15.7109375" style="1343" customWidth="1"/>
    <col min="12" max="12" width="14.28515625" style="1343" customWidth="1"/>
    <col min="13" max="13" width="8.7109375" style="1347" customWidth="1"/>
    <col min="14" max="14" width="3.7109375" style="1788" bestFit="1" customWidth="1"/>
    <col min="15" max="15" width="15.7109375" style="1231" bestFit="1" customWidth="1"/>
    <col min="16" max="17" width="14.7109375" style="1231" customWidth="1"/>
    <col min="18" max="19" width="11.7109375" style="1231" bestFit="1" customWidth="1"/>
    <col min="20" max="20" width="12.28515625" style="1231" customWidth="1"/>
    <col min="21" max="21" width="12.5703125" style="1231" customWidth="1"/>
    <col min="22" max="22" width="1" style="1231" customWidth="1"/>
    <col min="23" max="24" width="11.28515625" style="1231" customWidth="1"/>
    <col min="25" max="28" width="9.28515625" style="1231" customWidth="1"/>
    <col min="29" max="29" width="9.28515625" style="1231" bestFit="1" customWidth="1"/>
    <col min="30" max="30" width="9.7109375" style="1231" customWidth="1"/>
    <col min="31" max="31" width="10.28515625" style="1231" bestFit="1" customWidth="1"/>
    <col min="32" max="16384" width="9.28515625" style="1231"/>
  </cols>
  <sheetData>
    <row r="1" spans="1:15" s="1769" customFormat="1" ht="18.75">
      <c r="A1" s="2735" t="s">
        <v>3788</v>
      </c>
      <c r="B1" s="2735"/>
      <c r="C1" s="2735"/>
      <c r="D1" s="2735"/>
      <c r="E1" s="2735"/>
      <c r="F1" s="2735"/>
      <c r="G1" s="2735"/>
      <c r="H1" s="2735"/>
      <c r="I1" s="2735"/>
      <c r="J1" s="2735"/>
      <c r="K1" s="2735"/>
      <c r="L1" s="2735"/>
      <c r="M1" s="1999"/>
      <c r="N1" s="1768"/>
    </row>
    <row r="2" spans="1:15" s="1769" customFormat="1" ht="18.75">
      <c r="A2" s="2734" t="s">
        <v>4106</v>
      </c>
      <c r="B2" s="2734"/>
      <c r="C2" s="2734"/>
      <c r="D2" s="2734"/>
      <c r="E2" s="2734"/>
      <c r="F2" s="2734"/>
      <c r="G2" s="2734"/>
      <c r="H2" s="2734"/>
      <c r="I2" s="2734"/>
      <c r="J2" s="2734"/>
      <c r="K2" s="2734"/>
      <c r="L2" s="2734"/>
      <c r="M2" s="2136"/>
      <c r="N2" s="1999"/>
      <c r="O2" s="1999"/>
    </row>
    <row r="3" spans="1:15" s="1769" customFormat="1" ht="18.75">
      <c r="A3" s="2734" t="s">
        <v>4456</v>
      </c>
      <c r="B3" s="2734"/>
      <c r="C3" s="2734"/>
      <c r="D3" s="2734"/>
      <c r="E3" s="2734"/>
      <c r="F3" s="2734"/>
      <c r="G3" s="2734"/>
      <c r="H3" s="2734"/>
      <c r="I3" s="2734"/>
      <c r="J3" s="2734"/>
      <c r="K3" s="2734"/>
      <c r="L3" s="2734"/>
      <c r="M3" s="2180"/>
      <c r="N3" s="1768"/>
    </row>
    <row r="4" spans="1:15" s="1769" customFormat="1" ht="15">
      <c r="B4" s="1730"/>
      <c r="C4" s="1706"/>
      <c r="D4" s="1730"/>
      <c r="E4" s="1770"/>
      <c r="F4" s="1393"/>
      <c r="G4" s="1395"/>
      <c r="H4" s="1395"/>
      <c r="I4" s="1395"/>
      <c r="J4" s="1395"/>
      <c r="K4" s="1395"/>
      <c r="L4" s="1395"/>
      <c r="M4" s="1393"/>
      <c r="N4" s="1768"/>
    </row>
    <row r="5" spans="1:15" s="1769" customFormat="1" ht="15">
      <c r="A5" s="1399" t="s">
        <v>3732</v>
      </c>
      <c r="B5" s="1706" t="s">
        <v>2927</v>
      </c>
      <c r="C5" s="1730"/>
      <c r="D5" s="1771"/>
      <c r="E5" s="1393"/>
      <c r="F5" s="1395"/>
      <c r="G5" s="1395"/>
      <c r="I5" s="1395"/>
      <c r="J5" s="1395"/>
      <c r="K5" s="1395"/>
      <c r="L5" s="1395"/>
      <c r="M5" s="1393"/>
      <c r="N5" s="1768"/>
    </row>
    <row r="6" spans="1:15" s="1769" customFormat="1" ht="15">
      <c r="B6" s="1566"/>
      <c r="C6" s="1690"/>
      <c r="D6" s="1393"/>
      <c r="E6" s="1391"/>
      <c r="F6" s="1393"/>
      <c r="G6" s="1395"/>
      <c r="H6" s="1395"/>
      <c r="I6" s="1395"/>
      <c r="J6" s="1395"/>
      <c r="K6" s="1395"/>
      <c r="L6" s="1395"/>
      <c r="M6" s="1393"/>
      <c r="N6" s="1768"/>
    </row>
    <row r="7" spans="1:15" s="1769" customFormat="1" ht="15">
      <c r="B7" s="1628">
        <f>A5+0.1</f>
        <v>1.1000000000000001</v>
      </c>
      <c r="C7" s="2736" t="s">
        <v>4509</v>
      </c>
      <c r="D7" s="2736"/>
      <c r="E7" s="2736"/>
      <c r="F7" s="2736"/>
      <c r="G7" s="2736"/>
      <c r="H7" s="2736"/>
      <c r="I7" s="2736"/>
      <c r="J7" s="2736"/>
      <c r="K7" s="2736"/>
      <c r="L7" s="2736"/>
      <c r="M7" s="1629"/>
    </row>
    <row r="8" spans="1:15" s="1769" customFormat="1" ht="15">
      <c r="B8" s="1566"/>
      <c r="C8" s="2736"/>
      <c r="D8" s="2736"/>
      <c r="E8" s="2736"/>
      <c r="F8" s="2736"/>
      <c r="G8" s="2736"/>
      <c r="H8" s="2736"/>
      <c r="I8" s="2736"/>
      <c r="J8" s="2736"/>
      <c r="K8" s="2736"/>
      <c r="L8" s="2736"/>
      <c r="M8" s="1629"/>
    </row>
    <row r="9" spans="1:15" s="1769" customFormat="1" ht="15">
      <c r="B9" s="1566"/>
      <c r="C9" s="2736"/>
      <c r="D9" s="2736"/>
      <c r="E9" s="2736"/>
      <c r="F9" s="2736"/>
      <c r="G9" s="2736"/>
      <c r="H9" s="2736"/>
      <c r="I9" s="2736"/>
      <c r="J9" s="2736"/>
      <c r="K9" s="2736"/>
      <c r="L9" s="2736"/>
      <c r="M9" s="1629"/>
    </row>
    <row r="10" spans="1:15" s="1769" customFormat="1" ht="15">
      <c r="B10" s="1566"/>
      <c r="C10" s="2736"/>
      <c r="D10" s="2736"/>
      <c r="E10" s="2736"/>
      <c r="F10" s="2736"/>
      <c r="G10" s="2736"/>
      <c r="H10" s="2736"/>
      <c r="I10" s="2736"/>
      <c r="J10" s="2736"/>
      <c r="K10" s="2736"/>
      <c r="L10" s="2736"/>
      <c r="M10" s="1629"/>
    </row>
    <row r="11" spans="1:15" s="1769" customFormat="1" ht="15">
      <c r="B11" s="1566"/>
      <c r="C11" s="2736"/>
      <c r="D11" s="2736"/>
      <c r="E11" s="2736"/>
      <c r="F11" s="2736"/>
      <c r="G11" s="2736"/>
      <c r="H11" s="2736"/>
      <c r="I11" s="2736"/>
      <c r="J11" s="2736"/>
      <c r="K11" s="2736"/>
      <c r="L11" s="2736"/>
      <c r="M11" s="1629"/>
    </row>
    <row r="12" spans="1:15" s="1769" customFormat="1" ht="15">
      <c r="B12" s="1566"/>
      <c r="C12" s="2736"/>
      <c r="D12" s="2736"/>
      <c r="E12" s="2736"/>
      <c r="F12" s="2736"/>
      <c r="G12" s="2736"/>
      <c r="H12" s="2736"/>
      <c r="I12" s="2736"/>
      <c r="J12" s="2736"/>
      <c r="K12" s="2736"/>
      <c r="L12" s="2736"/>
      <c r="M12" s="1629"/>
    </row>
    <row r="13" spans="1:15" s="1769" customFormat="1" ht="15">
      <c r="B13" s="1566"/>
      <c r="C13" s="2736"/>
      <c r="D13" s="2736"/>
      <c r="E13" s="2736"/>
      <c r="F13" s="2736"/>
      <c r="G13" s="2736"/>
      <c r="H13" s="2736"/>
      <c r="I13" s="2736"/>
      <c r="J13" s="2736"/>
      <c r="K13" s="2736"/>
      <c r="L13" s="2736"/>
      <c r="M13" s="1629"/>
    </row>
    <row r="14" spans="1:15" s="1769" customFormat="1" ht="59.25" customHeight="1">
      <c r="B14" s="1566"/>
      <c r="C14" s="2736"/>
      <c r="D14" s="2736"/>
      <c r="E14" s="2736"/>
      <c r="F14" s="2736"/>
      <c r="G14" s="2736"/>
      <c r="H14" s="2736"/>
      <c r="I14" s="2736"/>
      <c r="J14" s="2736"/>
      <c r="K14" s="2736"/>
      <c r="L14" s="2736"/>
      <c r="M14" s="1629"/>
    </row>
    <row r="15" spans="1:15" s="1769" customFormat="1" ht="27" customHeight="1">
      <c r="B15" s="1566"/>
      <c r="C15" s="2736"/>
      <c r="D15" s="2736"/>
      <c r="E15" s="2736"/>
      <c r="F15" s="2736"/>
      <c r="G15" s="2736"/>
      <c r="H15" s="2736"/>
      <c r="I15" s="2736"/>
      <c r="J15" s="2736"/>
      <c r="K15" s="2736"/>
      <c r="L15" s="2736"/>
      <c r="M15" s="2030"/>
    </row>
    <row r="16" spans="1:15" s="1769" customFormat="1" ht="15">
      <c r="B16" s="1566"/>
      <c r="C16" s="2155"/>
      <c r="D16" s="2155"/>
      <c r="E16" s="2155"/>
      <c r="F16" s="2155"/>
      <c r="G16" s="2155"/>
      <c r="H16" s="2155"/>
      <c r="I16" s="2155"/>
      <c r="J16" s="2155"/>
      <c r="K16" s="2155"/>
      <c r="L16" s="2155"/>
    </row>
    <row r="17" spans="2:13" s="1769" customFormat="1" ht="15">
      <c r="B17" s="1628">
        <f>B7+0.1</f>
        <v>1.2</v>
      </c>
      <c r="C17" s="2736" t="s">
        <v>4182</v>
      </c>
      <c r="D17" s="2736"/>
      <c r="E17" s="2736"/>
      <c r="F17" s="2736"/>
      <c r="G17" s="2736"/>
      <c r="H17" s="2736"/>
      <c r="I17" s="2736"/>
      <c r="J17" s="2736"/>
      <c r="K17" s="2736"/>
      <c r="L17" s="2736"/>
      <c r="M17" s="1629"/>
    </row>
    <row r="18" spans="2:13" s="1769" customFormat="1" ht="15">
      <c r="B18" s="1628"/>
      <c r="C18" s="2736"/>
      <c r="D18" s="2736"/>
      <c r="E18" s="2736"/>
      <c r="F18" s="2736"/>
      <c r="G18" s="2736"/>
      <c r="H18" s="2736"/>
      <c r="I18" s="2736"/>
      <c r="J18" s="2736"/>
      <c r="K18" s="2736"/>
      <c r="L18" s="2736"/>
      <c r="M18" s="1629"/>
    </row>
    <row r="19" spans="2:13" s="1769" customFormat="1" ht="15">
      <c r="B19" s="1566"/>
      <c r="C19" s="2736"/>
      <c r="D19" s="2736"/>
      <c r="E19" s="2736"/>
      <c r="F19" s="2736"/>
      <c r="G19" s="2736"/>
      <c r="H19" s="2736"/>
      <c r="I19" s="2736"/>
      <c r="J19" s="2736"/>
      <c r="K19" s="2736"/>
      <c r="L19" s="2736"/>
      <c r="M19" s="1629"/>
    </row>
    <row r="20" spans="2:13" s="1769" customFormat="1" ht="15">
      <c r="B20" s="1566"/>
      <c r="C20" s="2736"/>
      <c r="D20" s="2736"/>
      <c r="E20" s="2736"/>
      <c r="F20" s="2736"/>
      <c r="G20" s="2736"/>
      <c r="H20" s="2736"/>
      <c r="I20" s="2736"/>
      <c r="J20" s="2736"/>
      <c r="K20" s="2736"/>
      <c r="L20" s="2736"/>
      <c r="M20" s="1629"/>
    </row>
    <row r="21" spans="2:13" s="1769" customFormat="1" ht="15">
      <c r="B21" s="1566"/>
      <c r="C21" s="2135"/>
      <c r="D21" s="2135"/>
      <c r="E21" s="2135"/>
      <c r="F21" s="2135"/>
      <c r="G21" s="2135"/>
      <c r="H21" s="2135"/>
      <c r="I21" s="2135"/>
      <c r="J21" s="2135"/>
      <c r="K21" s="2135"/>
      <c r="L21" s="2135"/>
    </row>
    <row r="22" spans="2:13" s="1769" customFormat="1" ht="15">
      <c r="B22" s="1772">
        <f>B17+0.1</f>
        <v>1.3</v>
      </c>
      <c r="C22" s="2736" t="s">
        <v>4365</v>
      </c>
      <c r="D22" s="2736"/>
      <c r="E22" s="2736"/>
      <c r="F22" s="2736"/>
      <c r="G22" s="2736"/>
      <c r="H22" s="2736"/>
      <c r="I22" s="2736"/>
      <c r="J22" s="2736"/>
      <c r="K22" s="2736"/>
      <c r="L22" s="2736"/>
      <c r="M22" s="1629"/>
    </row>
    <row r="23" spans="2:13" s="1769" customFormat="1" ht="15">
      <c r="B23" s="1566"/>
      <c r="C23" s="2736"/>
      <c r="D23" s="2736"/>
      <c r="E23" s="2736"/>
      <c r="F23" s="2736"/>
      <c r="G23" s="2736"/>
      <c r="H23" s="2736"/>
      <c r="I23" s="2736"/>
      <c r="J23" s="2736"/>
      <c r="K23" s="2736"/>
      <c r="L23" s="2736"/>
      <c r="M23" s="1629"/>
    </row>
    <row r="24" spans="2:13" s="1769" customFormat="1" ht="15">
      <c r="B24" s="1566"/>
      <c r="C24" s="2736"/>
      <c r="D24" s="2736"/>
      <c r="E24" s="2736"/>
      <c r="F24" s="2736"/>
      <c r="G24" s="2736"/>
      <c r="H24" s="2736"/>
      <c r="I24" s="2736"/>
      <c r="J24" s="2736"/>
      <c r="K24" s="2736"/>
      <c r="L24" s="2736"/>
      <c r="M24" s="1629"/>
    </row>
    <row r="25" spans="2:13" s="1769" customFormat="1" ht="27" customHeight="1">
      <c r="B25" s="1566"/>
      <c r="C25" s="2736"/>
      <c r="D25" s="2736"/>
      <c r="E25" s="2736"/>
      <c r="F25" s="2736"/>
      <c r="G25" s="2736"/>
      <c r="H25" s="2736"/>
      <c r="I25" s="2736"/>
      <c r="J25" s="2736"/>
      <c r="K25" s="2736"/>
      <c r="L25" s="2736"/>
      <c r="M25" s="1629"/>
    </row>
    <row r="26" spans="2:13" s="1769" customFormat="1" ht="15">
      <c r="B26" s="1566"/>
      <c r="C26" s="2135"/>
      <c r="D26" s="2135"/>
      <c r="E26" s="2135"/>
      <c r="F26" s="2135"/>
      <c r="G26" s="2135"/>
      <c r="H26" s="2135"/>
      <c r="I26" s="2135"/>
      <c r="J26" s="2135"/>
      <c r="K26" s="2135"/>
      <c r="L26" s="2135"/>
    </row>
    <row r="27" spans="2:13" s="1769" customFormat="1" ht="15">
      <c r="B27" s="1772">
        <f>B22+0.1</f>
        <v>1.4</v>
      </c>
      <c r="C27" s="2736" t="s">
        <v>4560</v>
      </c>
      <c r="D27" s="2736"/>
      <c r="E27" s="2736"/>
      <c r="F27" s="2736"/>
      <c r="G27" s="2736"/>
      <c r="H27" s="2736"/>
      <c r="I27" s="2736"/>
      <c r="J27" s="2736"/>
      <c r="K27" s="2736"/>
      <c r="L27" s="2736"/>
      <c r="M27" s="1629"/>
    </row>
    <row r="28" spans="2:13" s="1769" customFormat="1" ht="15">
      <c r="B28" s="1566"/>
      <c r="C28" s="2736"/>
      <c r="D28" s="2736"/>
      <c r="E28" s="2736"/>
      <c r="F28" s="2736"/>
      <c r="G28" s="2736"/>
      <c r="H28" s="2736"/>
      <c r="I28" s="2736"/>
      <c r="J28" s="2736"/>
      <c r="K28" s="2736"/>
      <c r="L28" s="2736"/>
      <c r="M28" s="1629"/>
    </row>
    <row r="29" spans="2:13" s="1769" customFormat="1" ht="15">
      <c r="B29" s="1566"/>
      <c r="C29" s="2135"/>
      <c r="D29" s="2135"/>
      <c r="E29" s="2135"/>
      <c r="F29" s="2135"/>
      <c r="G29" s="2135"/>
      <c r="H29" s="2135"/>
      <c r="I29" s="2135"/>
      <c r="J29" s="2135"/>
      <c r="K29" s="2135"/>
      <c r="L29" s="2135"/>
      <c r="M29" s="1629"/>
    </row>
    <row r="30" spans="2:13" s="1769" customFormat="1" ht="15">
      <c r="B30" s="1772">
        <f>B27+0.1</f>
        <v>1.5</v>
      </c>
      <c r="C30" s="2736" t="s">
        <v>4183</v>
      </c>
      <c r="D30" s="2736"/>
      <c r="E30" s="2736"/>
      <c r="F30" s="2736"/>
      <c r="G30" s="2736"/>
      <c r="H30" s="2736"/>
      <c r="I30" s="2736"/>
      <c r="J30" s="2736"/>
      <c r="K30" s="2736"/>
      <c r="L30" s="2736"/>
      <c r="M30" s="1629"/>
    </row>
    <row r="31" spans="2:13" s="1769" customFormat="1" ht="15">
      <c r="B31" s="1566"/>
      <c r="C31" s="2736"/>
      <c r="D31" s="2736"/>
      <c r="E31" s="2736"/>
      <c r="F31" s="2736"/>
      <c r="G31" s="2736"/>
      <c r="H31" s="2736"/>
      <c r="I31" s="2736"/>
      <c r="J31" s="2736"/>
      <c r="K31" s="2736"/>
      <c r="L31" s="2736"/>
      <c r="M31" s="1629"/>
    </row>
    <row r="32" spans="2:13" s="1769" customFormat="1" ht="15">
      <c r="B32" s="1566"/>
      <c r="C32" s="2494"/>
      <c r="D32" s="2494"/>
      <c r="E32" s="2494"/>
      <c r="F32" s="2494"/>
      <c r="G32" s="2494"/>
      <c r="H32" s="2494"/>
      <c r="I32" s="2494"/>
      <c r="J32" s="2494"/>
      <c r="K32" s="2494"/>
      <c r="L32" s="2494"/>
      <c r="M32" s="1629"/>
    </row>
    <row r="33" spans="1:14" s="1769" customFormat="1" ht="13.9" customHeight="1">
      <c r="B33" s="1566">
        <v>1.6</v>
      </c>
      <c r="C33" s="2736" t="s">
        <v>4561</v>
      </c>
      <c r="D33" s="2736"/>
      <c r="E33" s="2736"/>
      <c r="F33" s="2736"/>
      <c r="G33" s="2736"/>
      <c r="H33" s="2736"/>
      <c r="I33" s="2736"/>
      <c r="J33" s="2736"/>
      <c r="K33" s="2736"/>
      <c r="L33" s="2736"/>
      <c r="M33" s="1629"/>
    </row>
    <row r="34" spans="1:14" s="1769" customFormat="1" ht="15">
      <c r="B34" s="1566"/>
      <c r="C34" s="2736"/>
      <c r="D34" s="2736"/>
      <c r="E34" s="2736"/>
      <c r="F34" s="2736"/>
      <c r="G34" s="2736"/>
      <c r="H34" s="2736"/>
      <c r="I34" s="2736"/>
      <c r="J34" s="2736"/>
      <c r="K34" s="2736"/>
      <c r="L34" s="2736"/>
      <c r="M34" s="1629"/>
    </row>
    <row r="35" spans="1:14" s="1769" customFormat="1" ht="15">
      <c r="B35" s="1566"/>
      <c r="C35" s="2736"/>
      <c r="D35" s="2736"/>
      <c r="E35" s="2736"/>
      <c r="F35" s="2736"/>
      <c r="G35" s="2736"/>
      <c r="H35" s="2736"/>
      <c r="I35" s="2736"/>
      <c r="J35" s="2736"/>
      <c r="K35" s="2736"/>
      <c r="L35" s="2736"/>
      <c r="M35" s="1629"/>
    </row>
    <row r="36" spans="1:14" s="1769" customFormat="1" ht="15">
      <c r="B36" s="1566"/>
      <c r="C36" s="2736"/>
      <c r="D36" s="2736"/>
      <c r="E36" s="2736"/>
      <c r="F36" s="2736"/>
      <c r="G36" s="2736"/>
      <c r="H36" s="2736"/>
      <c r="I36" s="2736"/>
      <c r="J36" s="2736"/>
      <c r="K36" s="2736"/>
      <c r="L36" s="2736"/>
      <c r="M36" s="1629"/>
    </row>
    <row r="37" spans="1:14" s="1769" customFormat="1" ht="15">
      <c r="B37" s="1566"/>
      <c r="C37" s="2736"/>
      <c r="D37" s="2736"/>
      <c r="E37" s="2736"/>
      <c r="F37" s="2736"/>
      <c r="G37" s="2736"/>
      <c r="H37" s="2736"/>
      <c r="I37" s="2736"/>
      <c r="J37" s="2736"/>
      <c r="K37" s="2736"/>
      <c r="L37" s="2736"/>
      <c r="M37" s="1629"/>
    </row>
    <row r="38" spans="1:14" s="1769" customFormat="1" ht="15">
      <c r="B38" s="1566"/>
      <c r="C38" s="2736"/>
      <c r="D38" s="2736"/>
      <c r="E38" s="2736"/>
      <c r="F38" s="2736"/>
      <c r="G38" s="2736"/>
      <c r="H38" s="2736"/>
      <c r="I38" s="2736"/>
      <c r="J38" s="2736"/>
      <c r="K38" s="2736"/>
      <c r="L38" s="2736"/>
      <c r="M38" s="1629"/>
    </row>
    <row r="39" spans="1:14" s="1769" customFormat="1" ht="15">
      <c r="A39" s="1399" t="s">
        <v>3733</v>
      </c>
      <c r="B39" s="2000" t="s">
        <v>4107</v>
      </c>
      <c r="C39" s="1393"/>
      <c r="D39" s="1391"/>
      <c r="E39" s="1393"/>
      <c r="F39" s="1395"/>
      <c r="H39" s="1395"/>
      <c r="I39" s="1395"/>
      <c r="J39" s="1395"/>
      <c r="K39" s="1395"/>
      <c r="L39" s="1395"/>
      <c r="M39" s="1393"/>
      <c r="N39" s="1768"/>
    </row>
    <row r="40" spans="1:14" s="1769" customFormat="1" ht="15">
      <c r="A40" s="1399"/>
      <c r="B40" s="2000"/>
      <c r="C40" s="1393"/>
      <c r="D40" s="1391"/>
      <c r="E40" s="1393"/>
      <c r="F40" s="1395"/>
      <c r="H40" s="1395"/>
      <c r="I40" s="1395"/>
      <c r="J40" s="1395"/>
      <c r="K40" s="1395"/>
      <c r="L40" s="1395"/>
      <c r="M40" s="1393"/>
      <c r="N40" s="1768"/>
    </row>
    <row r="41" spans="1:14" s="1769" customFormat="1" ht="15">
      <c r="B41" s="1566">
        <f>A39+0.1</f>
        <v>2.1</v>
      </c>
      <c r="C41" s="2110" t="s">
        <v>4152</v>
      </c>
      <c r="D41" s="1393"/>
      <c r="E41" s="1391"/>
      <c r="F41" s="1393"/>
      <c r="G41" s="1395"/>
      <c r="H41" s="1395"/>
      <c r="I41" s="1395"/>
      <c r="J41" s="1395"/>
      <c r="K41" s="1395"/>
      <c r="L41" s="1395"/>
      <c r="M41" s="1393"/>
      <c r="N41" s="1768"/>
    </row>
    <row r="42" spans="1:14" s="1769" customFormat="1" ht="15">
      <c r="B42" s="1566"/>
      <c r="C42" s="2110"/>
      <c r="D42" s="1393"/>
      <c r="E42" s="1391"/>
      <c r="F42" s="1393"/>
      <c r="G42" s="1395"/>
      <c r="H42" s="1395"/>
      <c r="I42" s="1395"/>
      <c r="J42" s="1395"/>
      <c r="K42" s="1395"/>
      <c r="L42" s="1395"/>
      <c r="M42" s="1393"/>
      <c r="N42" s="1768"/>
    </row>
    <row r="43" spans="1:14" s="1769" customFormat="1" ht="15">
      <c r="B43" s="2349" t="s">
        <v>4306</v>
      </c>
      <c r="C43" s="2738" t="s">
        <v>4366</v>
      </c>
      <c r="D43" s="2738"/>
      <c r="E43" s="2738"/>
      <c r="F43" s="2738"/>
      <c r="G43" s="2738"/>
      <c r="H43" s="2738"/>
      <c r="I43" s="2738"/>
      <c r="J43" s="2738"/>
      <c r="K43" s="2738"/>
      <c r="L43" s="2738"/>
      <c r="M43" s="2112"/>
      <c r="N43" s="1768"/>
    </row>
    <row r="44" spans="1:14" s="1769" customFormat="1" ht="15">
      <c r="B44" s="1566"/>
      <c r="C44" s="2738"/>
      <c r="D44" s="2738"/>
      <c r="E44" s="2738"/>
      <c r="F44" s="2738"/>
      <c r="G44" s="2738"/>
      <c r="H44" s="2738"/>
      <c r="I44" s="2738"/>
      <c r="J44" s="2738"/>
      <c r="K44" s="2738"/>
      <c r="L44" s="2738"/>
      <c r="M44" s="2112"/>
      <c r="N44" s="1768"/>
    </row>
    <row r="45" spans="1:14" s="1769" customFormat="1" ht="15">
      <c r="B45" s="1566"/>
      <c r="C45" s="2113"/>
      <c r="D45" s="2113"/>
      <c r="E45" s="2113"/>
      <c r="F45" s="2113"/>
      <c r="G45" s="2113"/>
      <c r="H45" s="2113"/>
      <c r="I45" s="2113"/>
      <c r="J45" s="2113"/>
      <c r="K45" s="2113"/>
      <c r="L45" s="2113"/>
      <c r="M45" s="2113"/>
      <c r="N45" s="1768"/>
    </row>
    <row r="46" spans="1:14" s="1769" customFormat="1" ht="15">
      <c r="B46" s="1566"/>
      <c r="C46" s="2329" t="s">
        <v>2969</v>
      </c>
      <c r="D46" s="2737" t="s">
        <v>4314</v>
      </c>
      <c r="E46" s="2737"/>
      <c r="F46" s="2737"/>
      <c r="G46" s="2737"/>
      <c r="H46" s="2737"/>
      <c r="I46" s="2737"/>
      <c r="J46" s="2737"/>
      <c r="K46" s="2737"/>
      <c r="L46" s="2737"/>
      <c r="M46" s="2112"/>
      <c r="N46" s="1768"/>
    </row>
    <row r="47" spans="1:14" s="1769" customFormat="1" ht="15">
      <c r="B47" s="1566"/>
      <c r="C47" s="2111"/>
      <c r="D47" s="2737"/>
      <c r="E47" s="2737"/>
      <c r="F47" s="2737"/>
      <c r="G47" s="2737"/>
      <c r="H47" s="2737"/>
      <c r="I47" s="2737"/>
      <c r="J47" s="2737"/>
      <c r="K47" s="2737"/>
      <c r="L47" s="2737"/>
      <c r="M47" s="2112"/>
      <c r="N47" s="1768"/>
    </row>
    <row r="48" spans="1:14" s="1769" customFormat="1" ht="15">
      <c r="B48" s="1566"/>
      <c r="C48" s="2344"/>
      <c r="D48" s="2344"/>
      <c r="E48" s="2344"/>
      <c r="F48" s="2344"/>
      <c r="G48" s="2344"/>
      <c r="H48" s="2344"/>
      <c r="I48" s="2344"/>
      <c r="J48" s="2344"/>
      <c r="K48" s="2344"/>
      <c r="L48" s="2344"/>
      <c r="M48" s="2112"/>
      <c r="N48" s="1768"/>
    </row>
    <row r="49" spans="2:17" s="1769" customFormat="1" ht="15">
      <c r="B49" s="1566"/>
      <c r="C49" s="2329" t="s">
        <v>2969</v>
      </c>
      <c r="D49" s="2737" t="s">
        <v>4367</v>
      </c>
      <c r="E49" s="2737"/>
      <c r="F49" s="2737"/>
      <c r="G49" s="2737"/>
      <c r="H49" s="2737"/>
      <c r="I49" s="2737"/>
      <c r="J49" s="2737"/>
      <c r="K49" s="2737"/>
      <c r="L49" s="2737"/>
      <c r="M49" s="2112"/>
      <c r="N49" s="1768"/>
    </row>
    <row r="50" spans="2:17" s="1769" customFormat="1" ht="15">
      <c r="B50" s="1566"/>
      <c r="C50" s="2113"/>
      <c r="D50" s="2113"/>
      <c r="E50" s="2113"/>
      <c r="F50" s="2113"/>
      <c r="G50" s="2113"/>
      <c r="H50" s="2113"/>
      <c r="I50" s="2113"/>
      <c r="J50" s="2113"/>
      <c r="K50" s="2113"/>
      <c r="L50" s="2113"/>
      <c r="M50" s="2113"/>
      <c r="N50" s="1768"/>
    </row>
    <row r="51" spans="2:17" s="1769" customFormat="1" ht="15">
      <c r="B51" s="1566"/>
      <c r="C51" s="2738" t="s">
        <v>4368</v>
      </c>
      <c r="D51" s="2738"/>
      <c r="E51" s="2738"/>
      <c r="F51" s="2738"/>
      <c r="G51" s="2738"/>
      <c r="H51" s="2738"/>
      <c r="I51" s="2738"/>
      <c r="J51" s="2738"/>
      <c r="K51" s="2738"/>
      <c r="L51" s="2738"/>
      <c r="M51" s="2112"/>
      <c r="N51" s="1768"/>
    </row>
    <row r="52" spans="2:17" s="1769" customFormat="1" ht="15">
      <c r="B52" s="1566"/>
      <c r="C52" s="2738"/>
      <c r="D52" s="2738"/>
      <c r="E52" s="2738"/>
      <c r="F52" s="2738"/>
      <c r="G52" s="2738"/>
      <c r="H52" s="2738"/>
      <c r="I52" s="2738"/>
      <c r="J52" s="2738"/>
      <c r="K52" s="2738"/>
      <c r="L52" s="2738"/>
      <c r="M52" s="2112"/>
      <c r="N52" s="1768"/>
    </row>
    <row r="53" spans="2:17" s="1769" customFormat="1" ht="15">
      <c r="B53" s="1566"/>
      <c r="C53" s="2738"/>
      <c r="D53" s="2738"/>
      <c r="E53" s="2738"/>
      <c r="F53" s="2738"/>
      <c r="G53" s="2738"/>
      <c r="H53" s="2738"/>
      <c r="I53" s="2738"/>
      <c r="J53" s="2738"/>
      <c r="K53" s="2738"/>
      <c r="L53" s="2738"/>
      <c r="M53" s="2112"/>
      <c r="N53" s="1768"/>
    </row>
    <row r="54" spans="2:17" s="1769" customFormat="1" ht="15">
      <c r="B54" s="1566"/>
      <c r="C54" s="2113"/>
      <c r="D54" s="2113"/>
      <c r="E54" s="2113"/>
      <c r="F54" s="2113"/>
      <c r="G54" s="2113"/>
      <c r="H54" s="2113"/>
      <c r="I54" s="2113"/>
      <c r="J54" s="2113"/>
      <c r="K54" s="2113"/>
      <c r="L54" s="2113"/>
      <c r="M54" s="2113"/>
      <c r="N54" s="1768"/>
    </row>
    <row r="55" spans="2:17" s="1769" customFormat="1" ht="15">
      <c r="B55" s="1566" t="s">
        <v>4307</v>
      </c>
      <c r="C55" s="2736" t="s">
        <v>4498</v>
      </c>
      <c r="D55" s="2736"/>
      <c r="E55" s="2736"/>
      <c r="F55" s="2736"/>
      <c r="G55" s="2736"/>
      <c r="H55" s="2736"/>
      <c r="I55" s="2736"/>
      <c r="J55" s="2736"/>
      <c r="K55" s="2736"/>
      <c r="L55" s="2736"/>
      <c r="M55" s="1629"/>
    </row>
    <row r="56" spans="2:17" s="1769" customFormat="1">
      <c r="B56" s="1393"/>
      <c r="C56" s="2736"/>
      <c r="D56" s="2736"/>
      <c r="E56" s="2736"/>
      <c r="F56" s="2736"/>
      <c r="G56" s="2736"/>
      <c r="H56" s="2736"/>
      <c r="I56" s="2736"/>
      <c r="J56" s="2736"/>
      <c r="K56" s="2736"/>
      <c r="L56" s="2736"/>
      <c r="M56" s="1629"/>
    </row>
    <row r="57" spans="2:17" s="1769" customFormat="1">
      <c r="B57" s="1393"/>
      <c r="C57" s="2736"/>
      <c r="D57" s="2736"/>
      <c r="E57" s="2736"/>
      <c r="F57" s="2736"/>
      <c r="G57" s="2736"/>
      <c r="H57" s="2736"/>
      <c r="I57" s="2736"/>
      <c r="J57" s="2736"/>
      <c r="K57" s="2736"/>
      <c r="L57" s="2736"/>
      <c r="M57" s="1629"/>
    </row>
    <row r="58" spans="2:17" s="1769" customFormat="1">
      <c r="B58" s="1393"/>
      <c r="C58" s="1393"/>
      <c r="D58" s="1393"/>
      <c r="E58" s="1393"/>
      <c r="F58" s="1393"/>
      <c r="G58" s="1393"/>
      <c r="H58" s="1393"/>
      <c r="I58" s="1393"/>
      <c r="J58" s="1393"/>
      <c r="K58" s="1393"/>
    </row>
    <row r="59" spans="2:17" s="1769" customFormat="1" ht="15">
      <c r="B59" s="1566"/>
      <c r="C59" s="2361"/>
      <c r="D59" s="2361"/>
      <c r="E59" s="2361"/>
      <c r="F59" s="2361"/>
      <c r="G59" s="2361"/>
      <c r="H59" s="2361"/>
      <c r="I59" s="2361"/>
      <c r="J59" s="2361"/>
      <c r="K59" s="2361"/>
      <c r="L59" s="2361"/>
    </row>
    <row r="60" spans="2:17" s="1769" customFormat="1" ht="15">
      <c r="B60" s="1566" t="s">
        <v>4308</v>
      </c>
      <c r="C60" s="2736" t="s">
        <v>4309</v>
      </c>
      <c r="D60" s="2736"/>
      <c r="E60" s="2736"/>
      <c r="F60" s="2736"/>
      <c r="G60" s="2736"/>
      <c r="H60" s="2736"/>
      <c r="I60" s="2736"/>
      <c r="J60" s="2736"/>
      <c r="K60" s="2736"/>
      <c r="L60" s="2736"/>
      <c r="M60" s="1629"/>
    </row>
    <row r="61" spans="2:17" s="1769" customFormat="1">
      <c r="B61" s="1773"/>
      <c r="C61" s="2736"/>
      <c r="D61" s="2736"/>
      <c r="E61" s="2736"/>
      <c r="F61" s="2736"/>
      <c r="G61" s="2736"/>
      <c r="H61" s="2736"/>
      <c r="I61" s="2736"/>
      <c r="J61" s="2736"/>
      <c r="K61" s="2736"/>
      <c r="L61" s="2736"/>
      <c r="M61" s="1629"/>
    </row>
    <row r="62" spans="2:17" s="1769" customFormat="1">
      <c r="B62" s="1773"/>
      <c r="C62" s="2736"/>
      <c r="D62" s="2736"/>
      <c r="E62" s="2736"/>
      <c r="F62" s="2736"/>
      <c r="G62" s="2736"/>
      <c r="H62" s="2736"/>
      <c r="I62" s="2736"/>
      <c r="J62" s="2736"/>
      <c r="K62" s="2736"/>
      <c r="L62" s="2736"/>
      <c r="M62" s="1629"/>
    </row>
    <row r="63" spans="2:17" s="1777" customFormat="1" ht="15">
      <c r="B63" s="1738"/>
      <c r="C63" s="1774"/>
      <c r="D63" s="1775"/>
      <c r="E63" s="1775"/>
      <c r="F63" s="1775"/>
      <c r="G63" s="1775"/>
      <c r="H63" s="1775"/>
      <c r="I63" s="1775"/>
      <c r="J63" s="1775"/>
      <c r="K63" s="1775"/>
      <c r="L63" s="1775"/>
      <c r="M63" s="1775"/>
      <c r="N63" s="1776"/>
    </row>
    <row r="64" spans="2:17" s="1769" customFormat="1" ht="15">
      <c r="B64" s="2350" t="s">
        <v>4310</v>
      </c>
      <c r="C64" s="2740" t="s">
        <v>4311</v>
      </c>
      <c r="D64" s="2740"/>
      <c r="E64" s="2740"/>
      <c r="F64" s="2740"/>
      <c r="G64" s="2740"/>
      <c r="H64" s="2740"/>
      <c r="I64" s="2740"/>
      <c r="J64" s="2740"/>
      <c r="K64" s="2740"/>
      <c r="L64" s="2740"/>
      <c r="M64" s="2114"/>
      <c r="N64" s="1629"/>
      <c r="O64" s="1629"/>
      <c r="P64" s="1629"/>
      <c r="Q64" s="1629"/>
    </row>
    <row r="65" spans="2:17" s="1769" customFormat="1">
      <c r="B65" s="2114"/>
      <c r="C65" s="2740"/>
      <c r="D65" s="2740"/>
      <c r="E65" s="2740"/>
      <c r="F65" s="2740"/>
      <c r="G65" s="2740"/>
      <c r="H65" s="2740"/>
      <c r="I65" s="2740"/>
      <c r="J65" s="2740"/>
      <c r="K65" s="2740"/>
      <c r="L65" s="2740"/>
      <c r="M65" s="2114"/>
      <c r="N65" s="1629"/>
      <c r="O65" s="1629"/>
      <c r="P65" s="1629"/>
      <c r="Q65" s="1629"/>
    </row>
    <row r="66" spans="2:17" s="1769" customFormat="1" ht="15">
      <c r="B66" s="1758"/>
      <c r="C66" s="1778"/>
      <c r="D66" s="1313"/>
      <c r="E66" s="1779"/>
      <c r="F66" s="1782"/>
      <c r="G66" s="1633"/>
      <c r="H66" s="1633"/>
      <c r="I66" s="1633"/>
      <c r="J66" s="1633"/>
      <c r="K66" s="1633"/>
      <c r="L66" s="1633"/>
      <c r="M66" s="1781"/>
      <c r="N66" s="1776"/>
      <c r="O66" s="1777"/>
      <c r="P66" s="1777"/>
      <c r="Q66" s="1777"/>
    </row>
    <row r="67" spans="2:17" s="1769" customFormat="1">
      <c r="D67" s="2028"/>
      <c r="E67" s="2028"/>
      <c r="F67" s="2028"/>
      <c r="G67" s="2028"/>
      <c r="H67" s="2028"/>
      <c r="I67" s="2028"/>
      <c r="J67" s="2028"/>
      <c r="K67" s="2028"/>
      <c r="L67" s="1343"/>
      <c r="M67" s="1783"/>
      <c r="N67" s="1776"/>
      <c r="O67" s="1777"/>
      <c r="P67" s="1777"/>
      <c r="Q67" s="1777"/>
    </row>
    <row r="68" spans="2:17" s="1769" customFormat="1" ht="15">
      <c r="B68" s="1989"/>
      <c r="C68" s="2028"/>
      <c r="D68" s="2028"/>
      <c r="E68" s="2028"/>
      <c r="F68" s="2028"/>
      <c r="G68" s="2028"/>
      <c r="H68" s="2028"/>
      <c r="I68" s="2028"/>
      <c r="J68" s="2028"/>
      <c r="K68" s="2028"/>
      <c r="L68" s="1343"/>
      <c r="M68" s="1783"/>
      <c r="N68" s="1776"/>
      <c r="O68" s="1777"/>
      <c r="P68" s="1777"/>
      <c r="Q68" s="1777"/>
    </row>
    <row r="69" spans="2:17" s="1769" customFormat="1">
      <c r="B69" s="1988"/>
      <c r="C69" s="2739" t="s">
        <v>4092</v>
      </c>
      <c r="D69" s="2739"/>
      <c r="E69" s="2739"/>
      <c r="F69" s="2739"/>
      <c r="G69" s="2739"/>
      <c r="H69" s="2739"/>
      <c r="I69" s="2739"/>
      <c r="J69" s="2739"/>
      <c r="K69" s="2739"/>
      <c r="L69" s="2739"/>
      <c r="M69" s="1990"/>
      <c r="N69" s="1776"/>
      <c r="O69" s="1777"/>
      <c r="P69" s="1777"/>
      <c r="Q69" s="1777"/>
    </row>
    <row r="70" spans="2:17" s="1769" customFormat="1" ht="15">
      <c r="B70" s="1987"/>
      <c r="C70" s="2739"/>
      <c r="D70" s="2739"/>
      <c r="E70" s="2739"/>
      <c r="F70" s="2739"/>
      <c r="G70" s="2739"/>
      <c r="H70" s="2739"/>
      <c r="I70" s="2739"/>
      <c r="J70" s="2739"/>
      <c r="K70" s="2739"/>
      <c r="L70" s="2739"/>
      <c r="M70" s="1990"/>
      <c r="N70" s="1776"/>
      <c r="O70" s="1777"/>
      <c r="P70" s="1777"/>
      <c r="Q70" s="1777"/>
    </row>
    <row r="71" spans="2:17" s="1769" customFormat="1" ht="15">
      <c r="B71" s="1987"/>
      <c r="C71" s="2739"/>
      <c r="D71" s="2739"/>
      <c r="E71" s="2739"/>
      <c r="F71" s="2739"/>
      <c r="G71" s="2739"/>
      <c r="H71" s="2739"/>
      <c r="I71" s="2739"/>
      <c r="J71" s="2739"/>
      <c r="K71" s="2739"/>
      <c r="L71" s="2739"/>
      <c r="M71" s="1990"/>
      <c r="N71" s="1776"/>
      <c r="O71" s="1777"/>
      <c r="P71" s="1777"/>
      <c r="Q71" s="1777"/>
    </row>
    <row r="72" spans="2:17" s="1769" customFormat="1" ht="15">
      <c r="B72" s="1987"/>
      <c r="C72" s="2739"/>
      <c r="D72" s="2739"/>
      <c r="E72" s="2739"/>
      <c r="F72" s="2739"/>
      <c r="G72" s="2739"/>
      <c r="H72" s="2739"/>
      <c r="I72" s="2739"/>
      <c r="J72" s="2739"/>
      <c r="K72" s="2739"/>
      <c r="L72" s="2739"/>
      <c r="M72" s="2029"/>
      <c r="N72" s="1776"/>
      <c r="O72" s="1777"/>
      <c r="P72" s="1777"/>
      <c r="Q72" s="1777"/>
    </row>
    <row r="73" spans="2:17" s="1769" customFormat="1">
      <c r="B73" s="1740"/>
      <c r="C73" s="1748"/>
      <c r="D73" s="1782"/>
      <c r="E73" s="1392"/>
      <c r="F73" s="1782"/>
      <c r="G73" s="1394"/>
      <c r="H73" s="1394"/>
      <c r="I73" s="1394"/>
      <c r="J73" s="1394"/>
      <c r="K73" s="1394"/>
      <c r="L73" s="1394"/>
      <c r="M73" s="1782"/>
      <c r="N73" s="1776"/>
      <c r="O73" s="1777"/>
      <c r="P73" s="1777"/>
      <c r="Q73" s="1777"/>
    </row>
    <row r="74" spans="2:17" s="1769" customFormat="1">
      <c r="B74" s="1740"/>
      <c r="C74" s="2741" t="s">
        <v>4093</v>
      </c>
      <c r="D74" s="2742"/>
      <c r="E74" s="2742"/>
      <c r="F74" s="2742"/>
      <c r="G74" s="2742"/>
      <c r="H74" s="2742"/>
      <c r="I74" s="2742"/>
      <c r="J74" s="2742"/>
      <c r="K74" s="2742"/>
      <c r="L74" s="2742"/>
      <c r="M74" s="1782"/>
      <c r="N74" s="1776"/>
      <c r="O74" s="1777"/>
      <c r="P74" s="1777"/>
      <c r="Q74" s="1777"/>
    </row>
    <row r="75" spans="2:17" s="1769" customFormat="1">
      <c r="B75" s="1740"/>
      <c r="C75" s="2742"/>
      <c r="D75" s="2742"/>
      <c r="E75" s="2742"/>
      <c r="F75" s="2742"/>
      <c r="G75" s="2742"/>
      <c r="H75" s="2742"/>
      <c r="I75" s="2742"/>
      <c r="J75" s="2742"/>
      <c r="K75" s="2742"/>
      <c r="L75" s="2742"/>
      <c r="M75" s="1782"/>
      <c r="N75" s="1776"/>
      <c r="O75" s="1777"/>
      <c r="P75" s="1777"/>
      <c r="Q75" s="1777"/>
    </row>
    <row r="76" spans="2:17" s="1769" customFormat="1" ht="15">
      <c r="B76" s="1758"/>
      <c r="C76" s="2742"/>
      <c r="D76" s="2742"/>
      <c r="E76" s="2742"/>
      <c r="F76" s="2742"/>
      <c r="G76" s="2742"/>
      <c r="H76" s="2742"/>
      <c r="I76" s="2742"/>
      <c r="J76" s="2742"/>
      <c r="K76" s="2742"/>
      <c r="L76" s="2742"/>
      <c r="M76" s="1784"/>
      <c r="N76" s="1776"/>
      <c r="O76" s="1777"/>
      <c r="P76" s="1777"/>
      <c r="Q76" s="1777"/>
    </row>
    <row r="77" spans="2:17" ht="15">
      <c r="B77" s="1409"/>
      <c r="C77" s="2742"/>
      <c r="D77" s="2742"/>
      <c r="E77" s="2742"/>
      <c r="F77" s="2742"/>
      <c r="G77" s="2742"/>
      <c r="H77" s="2742"/>
      <c r="I77" s="2742"/>
      <c r="J77" s="2742"/>
      <c r="K77" s="2742"/>
      <c r="L77" s="2742"/>
      <c r="M77" s="1659"/>
      <c r="N77" s="1785"/>
      <c r="O77" s="1786"/>
      <c r="P77" s="1786"/>
      <c r="Q77" s="1786"/>
    </row>
    <row r="78" spans="2:17" ht="15">
      <c r="B78" s="1417"/>
      <c r="C78" s="2742"/>
      <c r="D78" s="2742"/>
      <c r="E78" s="2742"/>
      <c r="F78" s="2742"/>
      <c r="G78" s="2742"/>
      <c r="H78" s="2742"/>
      <c r="I78" s="2742"/>
      <c r="J78" s="2742"/>
      <c r="K78" s="2742"/>
      <c r="L78" s="2742"/>
      <c r="M78" s="1659"/>
      <c r="N78" s="1785"/>
      <c r="O78" s="1786"/>
      <c r="P78" s="1786"/>
      <c r="Q78" s="1786"/>
    </row>
    <row r="79" spans="2:17" ht="15">
      <c r="B79" s="1417"/>
      <c r="C79" s="2742"/>
      <c r="D79" s="2742"/>
      <c r="E79" s="2742"/>
      <c r="F79" s="2742"/>
      <c r="G79" s="2742"/>
      <c r="H79" s="2742"/>
      <c r="I79" s="2742"/>
      <c r="J79" s="2742"/>
      <c r="K79" s="2742"/>
      <c r="L79" s="2742"/>
      <c r="M79" s="1659"/>
      <c r="N79" s="1785"/>
      <c r="O79" s="1786"/>
      <c r="P79" s="1786"/>
      <c r="Q79" s="1786"/>
    </row>
    <row r="80" spans="2:17" ht="15">
      <c r="B80" s="1417"/>
      <c r="C80" s="2742"/>
      <c r="D80" s="2742"/>
      <c r="E80" s="2742"/>
      <c r="F80" s="2742"/>
      <c r="G80" s="2742"/>
      <c r="H80" s="2742"/>
      <c r="I80" s="2742"/>
      <c r="J80" s="2742"/>
      <c r="K80" s="2742"/>
      <c r="L80" s="2742"/>
      <c r="M80" s="1659"/>
      <c r="N80" s="1785"/>
      <c r="O80" s="1786"/>
      <c r="P80" s="1786"/>
      <c r="Q80" s="1786"/>
    </row>
    <row r="81" spans="2:17" ht="15">
      <c r="B81" s="1417"/>
      <c r="C81" s="2742"/>
      <c r="D81" s="2742"/>
      <c r="E81" s="2742"/>
      <c r="F81" s="2742"/>
      <c r="G81" s="2742"/>
      <c r="H81" s="2742"/>
      <c r="I81" s="2742"/>
      <c r="J81" s="2742"/>
      <c r="K81" s="2742"/>
      <c r="L81" s="2742"/>
      <c r="M81" s="1659"/>
      <c r="N81" s="1785"/>
      <c r="O81" s="1786"/>
      <c r="P81" s="1786"/>
      <c r="Q81" s="1786"/>
    </row>
    <row r="82" spans="2:17" ht="15">
      <c r="B82" s="1409"/>
      <c r="C82" s="2742"/>
      <c r="D82" s="2742"/>
      <c r="E82" s="2742"/>
      <c r="F82" s="2742"/>
      <c r="G82" s="2742"/>
      <c r="H82" s="2742"/>
      <c r="I82" s="2742"/>
      <c r="J82" s="2742"/>
      <c r="K82" s="2742"/>
      <c r="L82" s="2742"/>
      <c r="M82" s="1514"/>
      <c r="N82" s="1785"/>
      <c r="O82" s="1786"/>
      <c r="P82" s="1786"/>
      <c r="Q82" s="1786"/>
    </row>
    <row r="83" spans="2:17">
      <c r="B83" s="1416"/>
      <c r="C83" s="1748"/>
      <c r="D83" s="1409"/>
      <c r="E83" s="1401"/>
      <c r="F83" s="1409"/>
      <c r="G83" s="1344"/>
      <c r="H83" s="1344"/>
      <c r="I83" s="1344"/>
      <c r="J83" s="1344"/>
      <c r="K83" s="1344"/>
      <c r="L83" s="1344"/>
      <c r="M83" s="1409"/>
      <c r="N83" s="1785"/>
      <c r="O83" s="1786"/>
      <c r="P83" s="1786"/>
      <c r="Q83" s="1786"/>
    </row>
    <row r="84" spans="2:17">
      <c r="B84" s="1416"/>
      <c r="C84" s="1231"/>
      <c r="D84" s="1231"/>
      <c r="E84" s="1231"/>
      <c r="F84" s="1231"/>
      <c r="G84" s="1231"/>
      <c r="H84" s="1231"/>
      <c r="I84" s="1231"/>
      <c r="J84" s="1231"/>
      <c r="K84" s="1231"/>
      <c r="L84" s="1231"/>
      <c r="M84" s="1409"/>
      <c r="N84" s="1785"/>
      <c r="O84" s="1786"/>
      <c r="P84" s="1786"/>
      <c r="Q84" s="1786"/>
    </row>
    <row r="85" spans="2:17">
      <c r="B85" s="1416"/>
      <c r="C85" s="1231"/>
      <c r="D85" s="1231"/>
      <c r="E85" s="1231"/>
      <c r="F85" s="1231"/>
      <c r="G85" s="1231"/>
      <c r="H85" s="1231"/>
      <c r="I85" s="1231"/>
      <c r="J85" s="1231"/>
      <c r="K85" s="1231"/>
      <c r="L85" s="1231"/>
      <c r="M85" s="1409"/>
      <c r="N85" s="1785"/>
      <c r="O85" s="1786"/>
      <c r="P85" s="1786"/>
      <c r="Q85" s="1786"/>
    </row>
    <row r="86" spans="2:17">
      <c r="B86" s="1416"/>
      <c r="C86" s="1231"/>
      <c r="D86" s="1231"/>
      <c r="E86" s="1231"/>
      <c r="F86" s="1231"/>
      <c r="G86" s="1231"/>
      <c r="H86" s="1231"/>
      <c r="I86" s="1231"/>
      <c r="J86" s="1231"/>
      <c r="K86" s="1231"/>
      <c r="L86" s="1231"/>
      <c r="M86" s="1409"/>
      <c r="N86" s="1785"/>
      <c r="O86" s="1786"/>
      <c r="P86" s="1786"/>
      <c r="Q86" s="1786"/>
    </row>
    <row r="87" spans="2:17">
      <c r="B87" s="1416"/>
      <c r="C87" s="1231"/>
      <c r="D87" s="1231"/>
      <c r="E87" s="1231"/>
      <c r="F87" s="1231"/>
      <c r="G87" s="1231"/>
      <c r="H87" s="1231"/>
      <c r="I87" s="1231"/>
      <c r="J87" s="1231"/>
      <c r="K87" s="1231"/>
      <c r="L87" s="1231"/>
      <c r="M87" s="1409"/>
      <c r="N87" s="1785"/>
      <c r="O87" s="1786"/>
      <c r="P87" s="1786"/>
      <c r="Q87" s="1786"/>
    </row>
    <row r="88" spans="2:17">
      <c r="B88" s="1416"/>
      <c r="C88" s="1231"/>
      <c r="D88" s="1231"/>
      <c r="E88" s="1231"/>
      <c r="F88" s="1231"/>
      <c r="G88" s="1231"/>
      <c r="H88" s="1231"/>
      <c r="I88" s="1231"/>
      <c r="J88" s="1231"/>
      <c r="K88" s="1231"/>
      <c r="L88" s="1231"/>
      <c r="M88" s="1409"/>
      <c r="N88" s="1785"/>
      <c r="O88" s="1786"/>
      <c r="P88" s="1786"/>
      <c r="Q88" s="1786"/>
    </row>
    <row r="89" spans="2:17">
      <c r="B89" s="1416"/>
      <c r="C89" s="1231"/>
      <c r="D89" s="1231"/>
      <c r="E89" s="1231"/>
      <c r="F89" s="1231"/>
      <c r="G89" s="1231"/>
      <c r="H89" s="1231"/>
      <c r="I89" s="1231"/>
      <c r="J89" s="1231"/>
      <c r="K89" s="1231"/>
      <c r="L89" s="1231"/>
      <c r="M89" s="1409"/>
      <c r="N89" s="1785"/>
      <c r="O89" s="1786"/>
      <c r="P89" s="1786"/>
      <c r="Q89" s="1786"/>
    </row>
    <row r="90" spans="2:17">
      <c r="B90" s="1416"/>
      <c r="C90" s="1231"/>
      <c r="D90" s="1231"/>
      <c r="E90" s="1231"/>
      <c r="F90" s="1231"/>
      <c r="G90" s="1231"/>
      <c r="H90" s="1231"/>
      <c r="I90" s="1231"/>
      <c r="J90" s="1231"/>
      <c r="K90" s="1231"/>
      <c r="L90" s="1231"/>
      <c r="M90" s="1409"/>
      <c r="N90" s="1785"/>
      <c r="O90" s="1786"/>
      <c r="P90" s="1786"/>
      <c r="Q90" s="1786"/>
    </row>
    <row r="91" spans="2:17">
      <c r="B91" s="1416"/>
      <c r="C91" s="1231"/>
      <c r="D91" s="1231"/>
      <c r="E91" s="1231"/>
      <c r="F91" s="1231"/>
      <c r="G91" s="1231"/>
      <c r="H91" s="1231"/>
      <c r="I91" s="1231"/>
      <c r="J91" s="1231"/>
      <c r="K91" s="1231"/>
      <c r="L91" s="1231"/>
      <c r="M91" s="1409"/>
      <c r="N91" s="1785"/>
      <c r="O91" s="1786"/>
      <c r="P91" s="1786"/>
      <c r="Q91" s="1786"/>
    </row>
    <row r="92" spans="2:17">
      <c r="B92" s="1416"/>
      <c r="C92" s="1231"/>
      <c r="D92" s="1231"/>
      <c r="E92" s="1231"/>
      <c r="F92" s="1231"/>
      <c r="G92" s="1231"/>
      <c r="H92" s="1231"/>
      <c r="I92" s="1231"/>
      <c r="J92" s="1231"/>
      <c r="K92" s="1231"/>
      <c r="L92" s="1231"/>
      <c r="M92" s="1409"/>
      <c r="N92" s="1785"/>
      <c r="O92" s="1786"/>
      <c r="P92" s="1786"/>
      <c r="Q92" s="1786"/>
    </row>
    <row r="93" spans="2:17">
      <c r="B93" s="1416"/>
      <c r="C93" s="1231"/>
      <c r="D93" s="1231"/>
      <c r="E93" s="1231"/>
      <c r="F93" s="1231"/>
      <c r="G93" s="1231"/>
      <c r="H93" s="1231"/>
      <c r="I93" s="1231"/>
      <c r="J93" s="1231"/>
      <c r="K93" s="1231"/>
      <c r="L93" s="1231"/>
      <c r="M93" s="1409"/>
      <c r="N93" s="1785"/>
      <c r="O93" s="1786"/>
      <c r="P93" s="1786"/>
      <c r="Q93" s="1786"/>
    </row>
    <row r="94" spans="2:17">
      <c r="C94" s="1231"/>
      <c r="D94" s="1231"/>
      <c r="E94" s="1231"/>
      <c r="F94" s="1231"/>
      <c r="G94" s="1231"/>
      <c r="H94" s="1231"/>
      <c r="I94" s="1231"/>
      <c r="J94" s="1231"/>
      <c r="K94" s="1231"/>
      <c r="L94" s="1231"/>
    </row>
    <row r="95" spans="2:17">
      <c r="C95" s="1231"/>
      <c r="D95" s="1231"/>
      <c r="E95" s="1231"/>
      <c r="F95" s="1231"/>
      <c r="G95" s="1231"/>
      <c r="H95" s="1231"/>
      <c r="I95" s="1231"/>
      <c r="J95" s="1231"/>
      <c r="K95" s="1231"/>
      <c r="L95" s="1231"/>
    </row>
    <row r="96" spans="2:17">
      <c r="C96" s="1231"/>
      <c r="D96" s="1231"/>
      <c r="E96" s="1231"/>
      <c r="F96" s="1231"/>
      <c r="G96" s="1231"/>
      <c r="H96" s="1231"/>
      <c r="I96" s="1231"/>
      <c r="J96" s="1231"/>
      <c r="K96" s="1231"/>
      <c r="L96" s="1231"/>
    </row>
    <row r="97" spans="2:17">
      <c r="C97" s="1231"/>
      <c r="D97" s="1231"/>
      <c r="E97" s="1231"/>
      <c r="F97" s="1231"/>
      <c r="G97" s="1231"/>
      <c r="H97" s="1231"/>
      <c r="I97" s="1231"/>
      <c r="J97" s="1231"/>
      <c r="K97" s="1231"/>
      <c r="L97" s="1231"/>
    </row>
    <row r="98" spans="2:17">
      <c r="C98" s="1231"/>
      <c r="D98" s="1231"/>
      <c r="E98" s="1231"/>
      <c r="F98" s="1231"/>
      <c r="G98" s="1231"/>
      <c r="H98" s="1231"/>
      <c r="I98" s="1231"/>
      <c r="J98" s="1231"/>
      <c r="K98" s="1231"/>
      <c r="L98" s="1231"/>
    </row>
    <row r="99" spans="2:17">
      <c r="C99" s="1231"/>
      <c r="D99" s="1231"/>
      <c r="E99" s="1231"/>
      <c r="F99" s="1231"/>
      <c r="G99" s="1231"/>
      <c r="H99" s="1231"/>
      <c r="I99" s="1231"/>
      <c r="J99" s="1231"/>
      <c r="K99" s="1231"/>
      <c r="L99" s="1231"/>
      <c r="N99" s="1787"/>
      <c r="O99" s="1565"/>
      <c r="P99" s="1565"/>
      <c r="Q99" s="1565"/>
    </row>
    <row r="100" spans="2:17">
      <c r="C100" s="1231"/>
      <c r="D100" s="1231"/>
      <c r="E100" s="1231"/>
      <c r="F100" s="1231"/>
      <c r="G100" s="1231"/>
      <c r="H100" s="1231"/>
      <c r="I100" s="1231"/>
      <c r="J100" s="1231"/>
      <c r="K100" s="1231"/>
      <c r="L100" s="1231"/>
      <c r="N100" s="1787"/>
      <c r="O100" s="1565"/>
      <c r="P100" s="1565"/>
      <c r="Q100" s="1565"/>
    </row>
    <row r="101" spans="2:17">
      <c r="C101" s="1231"/>
      <c r="D101" s="1231"/>
      <c r="E101" s="1231"/>
      <c r="F101" s="1231"/>
      <c r="G101" s="1231"/>
      <c r="H101" s="1231"/>
      <c r="I101" s="1231"/>
      <c r="J101" s="1231"/>
      <c r="K101" s="1231"/>
      <c r="L101" s="1231"/>
      <c r="N101" s="1787"/>
      <c r="O101" s="1565"/>
      <c r="P101" s="1565"/>
      <c r="Q101" s="1565"/>
    </row>
    <row r="102" spans="2:17">
      <c r="C102" s="1231"/>
      <c r="D102" s="1231"/>
      <c r="E102" s="1231"/>
      <c r="F102" s="1231"/>
      <c r="G102" s="1231"/>
      <c r="H102" s="1231"/>
      <c r="I102" s="1231"/>
      <c r="J102" s="1231"/>
      <c r="K102" s="1231"/>
      <c r="L102" s="1231"/>
      <c r="N102" s="1787"/>
      <c r="O102" s="1565"/>
      <c r="P102" s="1565"/>
      <c r="Q102" s="1565"/>
    </row>
    <row r="103" spans="2:17">
      <c r="N103" s="1787"/>
      <c r="O103" s="1565"/>
      <c r="P103" s="1565"/>
      <c r="Q103" s="1565"/>
    </row>
    <row r="104" spans="2:17">
      <c r="C104" s="2745" t="s">
        <v>4094</v>
      </c>
      <c r="D104" s="2745"/>
      <c r="E104" s="2745"/>
      <c r="F104" s="2745"/>
      <c r="G104" s="2745"/>
      <c r="H104" s="2745"/>
      <c r="I104" s="2745"/>
      <c r="J104" s="2745"/>
      <c r="K104" s="2745"/>
      <c r="L104" s="2745"/>
      <c r="N104" s="1787"/>
      <c r="O104" s="1565"/>
      <c r="P104" s="1565"/>
      <c r="Q104" s="1565"/>
    </row>
    <row r="105" spans="2:17">
      <c r="C105" s="2745"/>
      <c r="D105" s="2745"/>
      <c r="E105" s="2745"/>
      <c r="F105" s="2745"/>
      <c r="G105" s="2745"/>
      <c r="H105" s="2745"/>
      <c r="I105" s="2745"/>
      <c r="J105" s="2745"/>
      <c r="K105" s="2745"/>
      <c r="L105" s="2745"/>
      <c r="N105" s="1787"/>
      <c r="O105" s="1565"/>
      <c r="P105" s="1565"/>
      <c r="Q105" s="1565"/>
    </row>
    <row r="106" spans="2:17">
      <c r="C106" s="2745"/>
      <c r="D106" s="2745"/>
      <c r="E106" s="2745"/>
      <c r="F106" s="2745"/>
      <c r="G106" s="2745"/>
      <c r="H106" s="2745"/>
      <c r="I106" s="2745"/>
      <c r="J106" s="2745"/>
      <c r="K106" s="2745"/>
      <c r="L106" s="2745"/>
      <c r="N106" s="1787"/>
      <c r="O106" s="1565"/>
      <c r="P106" s="1565"/>
      <c r="Q106" s="1565"/>
    </row>
    <row r="107" spans="2:17">
      <c r="C107" s="2745"/>
      <c r="D107" s="2745"/>
      <c r="E107" s="2745"/>
      <c r="F107" s="2745"/>
      <c r="G107" s="2745"/>
      <c r="H107" s="2745"/>
      <c r="I107" s="2745"/>
      <c r="J107" s="2745"/>
      <c r="K107" s="2745"/>
      <c r="L107" s="2745"/>
    </row>
    <row r="109" spans="2:17" ht="15">
      <c r="B109" s="1987" t="s">
        <v>4095</v>
      </c>
      <c r="C109" s="1992" t="s">
        <v>4096</v>
      </c>
      <c r="D109" s="1993"/>
      <c r="E109" s="1993"/>
      <c r="F109" s="1993"/>
      <c r="G109" s="2115"/>
      <c r="H109" s="2115"/>
      <c r="I109" s="2115"/>
      <c r="J109" s="2115"/>
      <c r="K109" s="2115"/>
      <c r="L109" s="2115"/>
      <c r="M109" s="2115"/>
      <c r="N109" s="2115"/>
      <c r="O109" s="2115"/>
      <c r="P109" s="2115"/>
    </row>
    <row r="110" spans="2:17" ht="15">
      <c r="B110" s="2116"/>
      <c r="C110" s="2115"/>
      <c r="D110" s="2115"/>
      <c r="E110" s="2115"/>
      <c r="F110" s="2115"/>
      <c r="G110" s="2115"/>
      <c r="H110" s="2115"/>
      <c r="I110" s="2115"/>
      <c r="J110" s="2115"/>
      <c r="K110" s="2115"/>
      <c r="L110" s="2115"/>
      <c r="M110" s="2115"/>
      <c r="N110" s="2115"/>
      <c r="O110" s="2115"/>
      <c r="P110" s="2115"/>
    </row>
    <row r="111" spans="2:17">
      <c r="B111" s="2117"/>
      <c r="C111" s="2746" t="s">
        <v>4097</v>
      </c>
      <c r="D111" s="2746"/>
      <c r="E111" s="2746"/>
      <c r="F111" s="2746"/>
      <c r="G111" s="2746"/>
      <c r="H111" s="2746"/>
      <c r="I111" s="2746"/>
      <c r="J111" s="2746"/>
      <c r="K111" s="2746"/>
      <c r="L111" s="2746"/>
      <c r="M111" s="2118"/>
      <c r="N111" s="2118"/>
      <c r="O111" s="2118"/>
      <c r="P111" s="2118"/>
    </row>
    <row r="112" spans="2:17">
      <c r="B112" s="2118"/>
      <c r="C112" s="2746"/>
      <c r="D112" s="2746"/>
      <c r="E112" s="2746"/>
      <c r="F112" s="2746"/>
      <c r="G112" s="2746"/>
      <c r="H112" s="2746"/>
      <c r="I112" s="2746"/>
      <c r="J112" s="2746"/>
      <c r="K112" s="2746"/>
      <c r="L112" s="2746"/>
      <c r="M112" s="2118"/>
      <c r="N112" s="2118"/>
      <c r="O112" s="2118"/>
      <c r="P112" s="2118"/>
    </row>
    <row r="113" spans="2:17" ht="15">
      <c r="B113" s="2116"/>
      <c r="C113" s="2115"/>
      <c r="D113" s="2115"/>
      <c r="E113" s="2115"/>
      <c r="F113" s="2115"/>
      <c r="G113" s="2115"/>
      <c r="H113" s="2115"/>
      <c r="I113" s="2115"/>
      <c r="J113" s="2115"/>
      <c r="K113" s="2115"/>
      <c r="L113" s="2115"/>
      <c r="M113" s="2115"/>
      <c r="N113" s="2115"/>
      <c r="O113" s="2115"/>
      <c r="P113" s="2115"/>
    </row>
    <row r="114" spans="2:17" ht="15">
      <c r="B114" s="2117"/>
      <c r="C114" s="1994" t="s">
        <v>4098</v>
      </c>
      <c r="D114" s="2115"/>
      <c r="E114" s="2115"/>
      <c r="F114" s="2115"/>
      <c r="G114" s="2115"/>
      <c r="H114" s="2115"/>
      <c r="I114" s="2115"/>
      <c r="J114" s="2115"/>
      <c r="K114" s="2115"/>
      <c r="L114" s="2115"/>
      <c r="M114" s="2115"/>
      <c r="N114" s="2115"/>
      <c r="O114" s="2115"/>
      <c r="P114" s="2115"/>
      <c r="Q114" s="1565"/>
    </row>
    <row r="115" spans="2:17" ht="15">
      <c r="B115" s="2116"/>
      <c r="C115" s="2115"/>
      <c r="D115" s="2115"/>
      <c r="E115" s="2115"/>
      <c r="F115" s="2115"/>
      <c r="G115" s="2115"/>
      <c r="H115" s="2115"/>
      <c r="I115" s="2115"/>
      <c r="J115" s="2115"/>
      <c r="K115" s="2115"/>
      <c r="L115" s="2115"/>
      <c r="M115" s="2115"/>
      <c r="N115" s="2115"/>
      <c r="O115" s="2115"/>
      <c r="P115" s="2115"/>
      <c r="Q115" s="1565"/>
    </row>
    <row r="116" spans="2:17">
      <c r="B116" s="2117"/>
      <c r="C116" s="1995" t="s">
        <v>4153</v>
      </c>
      <c r="D116" s="2115"/>
      <c r="E116" s="2115"/>
      <c r="F116" s="2115"/>
      <c r="G116" s="2115"/>
      <c r="H116" s="2115"/>
      <c r="I116" s="2115"/>
      <c r="J116" s="2115"/>
      <c r="K116" s="2115"/>
      <c r="L116" s="2115"/>
      <c r="M116" s="2115"/>
      <c r="N116" s="2115"/>
      <c r="O116" s="2115"/>
      <c r="P116" s="2115"/>
      <c r="Q116" s="1565"/>
    </row>
    <row r="117" spans="2:17">
      <c r="B117" s="2117"/>
      <c r="C117" s="1663" t="s">
        <v>4154</v>
      </c>
      <c r="D117" s="2115"/>
      <c r="E117" s="2115"/>
      <c r="F117" s="2115"/>
      <c r="G117" s="2115"/>
      <c r="H117" s="2115"/>
      <c r="I117" s="2115"/>
      <c r="J117" s="2115"/>
      <c r="K117" s="2115"/>
      <c r="L117" s="2115"/>
      <c r="M117" s="2115"/>
      <c r="N117" s="2115"/>
      <c r="O117" s="2115"/>
      <c r="P117" s="2115"/>
      <c r="Q117" s="1565"/>
    </row>
    <row r="118" spans="2:17" ht="15">
      <c r="B118" s="1996"/>
      <c r="C118" s="2115"/>
      <c r="D118" s="2115"/>
      <c r="E118" s="2115"/>
      <c r="F118" s="2115"/>
      <c r="G118" s="2115"/>
      <c r="H118" s="2115"/>
      <c r="I118" s="2115"/>
      <c r="J118" s="2115"/>
      <c r="K118" s="2115"/>
      <c r="L118" s="2115"/>
      <c r="M118" s="2115"/>
      <c r="N118" s="2115"/>
      <c r="O118" s="2115"/>
      <c r="P118" s="2115"/>
      <c r="Q118" s="1565"/>
    </row>
    <row r="119" spans="2:17">
      <c r="B119" s="2117"/>
      <c r="C119" s="1402" t="s">
        <v>4155</v>
      </c>
      <c r="D119" s="2115"/>
      <c r="E119" s="2115"/>
      <c r="F119" s="2115"/>
      <c r="G119" s="2115"/>
      <c r="H119" s="2115"/>
      <c r="I119" s="2115"/>
      <c r="J119" s="2115"/>
      <c r="K119" s="2115"/>
      <c r="L119" s="2115"/>
      <c r="M119" s="2115"/>
      <c r="N119" s="2115"/>
      <c r="O119" s="2115"/>
      <c r="P119" s="2115"/>
      <c r="Q119" s="1565"/>
    </row>
    <row r="120" spans="2:17">
      <c r="B120" s="2117"/>
      <c r="C120" s="1997" t="s">
        <v>4154</v>
      </c>
      <c r="D120" s="2115"/>
      <c r="E120" s="2115"/>
      <c r="F120" s="2115"/>
      <c r="G120" s="2115"/>
      <c r="H120" s="2115"/>
      <c r="I120" s="2115"/>
      <c r="J120" s="2115"/>
      <c r="K120" s="2115"/>
      <c r="L120" s="2115"/>
      <c r="M120" s="2115"/>
      <c r="N120" s="2115"/>
      <c r="O120" s="2115"/>
      <c r="P120" s="2115"/>
    </row>
    <row r="121" spans="2:17">
      <c r="B121" s="1402"/>
      <c r="C121" s="2115"/>
      <c r="D121" s="2115"/>
      <c r="E121" s="2115"/>
      <c r="F121" s="2115"/>
      <c r="G121" s="2115"/>
      <c r="H121" s="2115"/>
      <c r="I121" s="2115"/>
      <c r="J121" s="2115"/>
      <c r="K121" s="2115"/>
      <c r="L121" s="2115"/>
      <c r="M121" s="2115"/>
      <c r="N121" s="2115"/>
      <c r="O121" s="2115"/>
      <c r="P121" s="2115"/>
    </row>
    <row r="122" spans="2:17">
      <c r="B122" s="2117"/>
      <c r="C122" s="1402" t="s">
        <v>4099</v>
      </c>
      <c r="D122" s="2115"/>
      <c r="E122" s="2115"/>
      <c r="F122" s="2115"/>
      <c r="G122" s="2115"/>
      <c r="H122" s="2115"/>
      <c r="I122" s="2115"/>
      <c r="J122" s="2115"/>
      <c r="K122" s="2115"/>
      <c r="L122" s="2115"/>
      <c r="M122" s="2115"/>
      <c r="N122" s="2115"/>
      <c r="O122" s="2115"/>
      <c r="P122" s="2115"/>
    </row>
    <row r="123" spans="2:17">
      <c r="B123" s="1402"/>
      <c r="C123" s="2115"/>
      <c r="D123" s="2115"/>
      <c r="E123" s="2115"/>
      <c r="F123" s="2115"/>
      <c r="G123" s="2115"/>
      <c r="H123" s="2115"/>
      <c r="I123" s="2115"/>
      <c r="J123" s="2115"/>
      <c r="K123" s="2115"/>
      <c r="L123" s="2115"/>
      <c r="M123" s="2115"/>
      <c r="N123" s="2115"/>
      <c r="O123" s="2115"/>
      <c r="P123" s="2115"/>
    </row>
    <row r="124" spans="2:17">
      <c r="B124" s="2117"/>
      <c r="C124" s="1402" t="s">
        <v>4100</v>
      </c>
      <c r="D124" s="2115"/>
      <c r="E124" s="2115"/>
      <c r="F124" s="2115"/>
      <c r="G124" s="2115"/>
      <c r="H124" s="2115"/>
      <c r="I124" s="2115"/>
      <c r="J124" s="2115"/>
      <c r="K124" s="2115"/>
      <c r="L124" s="2115"/>
      <c r="M124" s="2115"/>
      <c r="N124" s="2115"/>
      <c r="O124" s="2115"/>
      <c r="P124" s="2115"/>
    </row>
    <row r="125" spans="2:17">
      <c r="B125" s="1402"/>
      <c r="C125" s="2115"/>
      <c r="D125" s="2115"/>
      <c r="E125" s="2115"/>
      <c r="F125" s="2115"/>
      <c r="G125" s="2115"/>
      <c r="H125" s="2115"/>
      <c r="I125" s="2115"/>
      <c r="J125" s="2115"/>
      <c r="K125" s="2115"/>
      <c r="L125" s="2115"/>
      <c r="M125" s="2115"/>
      <c r="N125" s="2115"/>
      <c r="O125" s="2115"/>
      <c r="P125" s="2115"/>
    </row>
    <row r="126" spans="2:17" ht="15">
      <c r="B126" s="2117"/>
      <c r="C126" s="1998" t="s">
        <v>4101</v>
      </c>
      <c r="D126" s="2115"/>
      <c r="E126" s="2115"/>
      <c r="F126" s="2115"/>
      <c r="G126" s="2115"/>
      <c r="H126" s="2115"/>
      <c r="I126" s="2115"/>
      <c r="J126" s="2115"/>
      <c r="K126" s="2115"/>
      <c r="L126" s="2115"/>
      <c r="M126" s="2115"/>
      <c r="N126" s="2115"/>
      <c r="O126" s="2115"/>
      <c r="P126" s="2115"/>
    </row>
    <row r="127" spans="2:17" ht="15">
      <c r="B127" s="1998"/>
      <c r="C127" s="2115"/>
      <c r="D127" s="2115"/>
      <c r="E127" s="2115"/>
      <c r="F127" s="2115"/>
      <c r="G127" s="2115"/>
      <c r="H127" s="2115"/>
      <c r="I127" s="2115"/>
      <c r="J127" s="2115"/>
      <c r="K127" s="2115"/>
      <c r="L127" s="2115"/>
      <c r="M127" s="2115"/>
      <c r="N127" s="2115"/>
      <c r="O127" s="2115"/>
      <c r="P127" s="2115"/>
    </row>
    <row r="128" spans="2:17">
      <c r="B128" s="2117"/>
      <c r="C128" s="1402" t="s">
        <v>4102</v>
      </c>
      <c r="D128" s="2115"/>
      <c r="E128" s="2115"/>
      <c r="F128" s="2115"/>
      <c r="G128" s="2115"/>
      <c r="H128" s="2115"/>
      <c r="I128" s="2115"/>
      <c r="J128" s="2115"/>
      <c r="K128" s="2115"/>
      <c r="L128" s="2115"/>
      <c r="M128" s="2115"/>
      <c r="N128" s="2115"/>
      <c r="O128" s="2115"/>
      <c r="P128" s="2115"/>
    </row>
    <row r="129" spans="1:16">
      <c r="B129" s="2117"/>
      <c r="C129" s="1663" t="s">
        <v>4103</v>
      </c>
      <c r="D129" s="2115"/>
      <c r="E129" s="2115"/>
      <c r="F129" s="2115"/>
      <c r="G129" s="2115"/>
      <c r="H129" s="2115"/>
      <c r="I129" s="2115"/>
      <c r="J129" s="2115"/>
      <c r="K129" s="2115"/>
      <c r="L129" s="2115"/>
      <c r="M129" s="2115"/>
      <c r="N129" s="2115"/>
      <c r="O129" s="2115"/>
      <c r="P129" s="2115"/>
    </row>
    <row r="130" spans="1:16" ht="15">
      <c r="B130" s="1998"/>
      <c r="C130" s="2115"/>
      <c r="D130" s="2115"/>
      <c r="E130" s="2115"/>
      <c r="F130" s="2115"/>
      <c r="G130" s="2115"/>
      <c r="H130" s="2115"/>
      <c r="I130" s="2115"/>
      <c r="J130" s="2115"/>
      <c r="K130" s="2115"/>
      <c r="L130" s="2115"/>
      <c r="M130" s="2115"/>
      <c r="N130" s="2115"/>
      <c r="O130" s="2115"/>
      <c r="P130" s="2115"/>
    </row>
    <row r="131" spans="1:16">
      <c r="B131" s="2117"/>
      <c r="C131" s="1402" t="s">
        <v>4156</v>
      </c>
      <c r="D131" s="2115"/>
      <c r="E131" s="2115"/>
      <c r="F131" s="2115"/>
      <c r="G131" s="2115"/>
      <c r="H131" s="2115"/>
      <c r="I131" s="2115"/>
      <c r="J131" s="2115"/>
      <c r="K131" s="2115"/>
      <c r="L131" s="2115"/>
      <c r="M131" s="2115"/>
      <c r="N131" s="2115"/>
      <c r="O131" s="2115"/>
      <c r="P131" s="2115"/>
    </row>
    <row r="132" spans="1:16">
      <c r="B132" s="2117"/>
      <c r="C132" s="1663" t="s">
        <v>4157</v>
      </c>
      <c r="D132" s="2115"/>
      <c r="E132" s="2115"/>
      <c r="F132" s="2115"/>
      <c r="G132" s="2115"/>
      <c r="H132" s="2115"/>
      <c r="I132" s="2115"/>
      <c r="J132" s="2115"/>
      <c r="K132" s="2115"/>
      <c r="L132" s="2115"/>
      <c r="M132" s="2115"/>
      <c r="N132" s="2115"/>
      <c r="O132" s="2115"/>
      <c r="P132" s="2115"/>
    </row>
    <row r="133" spans="1:16" ht="15">
      <c r="B133" s="1998"/>
      <c r="C133" s="2115"/>
      <c r="D133" s="2115"/>
      <c r="E133" s="2115"/>
      <c r="F133" s="2115"/>
      <c r="G133" s="2115"/>
      <c r="H133" s="2115"/>
      <c r="I133" s="2115"/>
      <c r="J133" s="2115"/>
      <c r="K133" s="2115"/>
      <c r="L133" s="2115"/>
      <c r="M133" s="2115"/>
      <c r="N133" s="2115"/>
      <c r="O133" s="2115"/>
      <c r="P133" s="2115"/>
    </row>
    <row r="134" spans="1:16">
      <c r="B134" s="2117"/>
      <c r="C134" s="2747" t="s">
        <v>4104</v>
      </c>
      <c r="D134" s="2747"/>
      <c r="E134" s="2747"/>
      <c r="F134" s="2747"/>
      <c r="G134" s="2747"/>
      <c r="H134" s="2747"/>
      <c r="I134" s="2747"/>
      <c r="J134" s="2747"/>
      <c r="K134" s="2747"/>
      <c r="L134" s="2747"/>
      <c r="M134" s="2119"/>
      <c r="N134" s="2119"/>
      <c r="O134" s="2119"/>
      <c r="P134" s="2119"/>
    </row>
    <row r="135" spans="1:16">
      <c r="B135" s="2119"/>
      <c r="C135" s="2747"/>
      <c r="D135" s="2747"/>
      <c r="E135" s="2747"/>
      <c r="F135" s="2747"/>
      <c r="G135" s="2747"/>
      <c r="H135" s="2747"/>
      <c r="I135" s="2747"/>
      <c r="J135" s="2747"/>
      <c r="K135" s="2747"/>
      <c r="L135" s="2747"/>
      <c r="M135" s="2119"/>
      <c r="N135" s="2119"/>
      <c r="O135" s="2119"/>
      <c r="P135" s="2119"/>
    </row>
    <row r="136" spans="1:16">
      <c r="B136" s="2119"/>
      <c r="C136" s="2747"/>
      <c r="D136" s="2747"/>
      <c r="E136" s="2747"/>
      <c r="F136" s="2747"/>
      <c r="G136" s="2747"/>
      <c r="H136" s="2747"/>
      <c r="I136" s="2747"/>
      <c r="J136" s="2747"/>
      <c r="K136" s="2747"/>
      <c r="L136" s="2747"/>
      <c r="M136" s="2119"/>
      <c r="N136" s="2119"/>
      <c r="O136" s="2119"/>
      <c r="P136" s="2119"/>
    </row>
    <row r="137" spans="1:16">
      <c r="B137" s="2117"/>
      <c r="C137" s="2117"/>
      <c r="D137" s="2117"/>
      <c r="E137" s="2117"/>
      <c r="F137" s="2117"/>
      <c r="G137" s="2117"/>
      <c r="H137" s="2117"/>
      <c r="I137" s="2117"/>
      <c r="J137" s="2117"/>
      <c r="K137" s="2117"/>
      <c r="L137" s="2117"/>
      <c r="M137" s="2117"/>
      <c r="N137" s="2117"/>
      <c r="O137" s="2117"/>
      <c r="P137" s="2117"/>
    </row>
    <row r="138" spans="1:16" ht="15">
      <c r="B138" s="2120" t="s">
        <v>4105</v>
      </c>
      <c r="C138" s="2747" t="s">
        <v>4158</v>
      </c>
      <c r="D138" s="2747"/>
      <c r="E138" s="2747"/>
      <c r="F138" s="2747"/>
      <c r="G138" s="2747"/>
      <c r="H138" s="2747"/>
      <c r="I138" s="2747"/>
      <c r="J138" s="2747"/>
      <c r="K138" s="2747"/>
      <c r="L138" s="2747"/>
      <c r="M138" s="2119"/>
      <c r="N138" s="2119"/>
      <c r="O138" s="2119"/>
      <c r="P138" s="2119"/>
    </row>
    <row r="139" spans="1:16">
      <c r="B139" s="2121"/>
      <c r="C139" s="2747"/>
      <c r="D139" s="2747"/>
      <c r="E139" s="2747"/>
      <c r="F139" s="2747"/>
      <c r="G139" s="2747"/>
      <c r="H139" s="2747"/>
      <c r="I139" s="2747"/>
      <c r="J139" s="2747"/>
      <c r="K139" s="2747"/>
      <c r="L139" s="2747"/>
      <c r="M139" s="2119"/>
      <c r="N139" s="2119"/>
      <c r="O139" s="2119"/>
      <c r="P139" s="2119"/>
    </row>
    <row r="141" spans="1:16" ht="15">
      <c r="A141" s="2122" t="s">
        <v>4109</v>
      </c>
      <c r="B141" s="2123" t="s">
        <v>4159</v>
      </c>
    </row>
    <row r="143" spans="1:16">
      <c r="B143" s="2743" t="s">
        <v>4160</v>
      </c>
      <c r="C143" s="2743"/>
      <c r="D143" s="2743"/>
      <c r="E143" s="2743"/>
      <c r="F143" s="2743"/>
      <c r="G143" s="2743"/>
      <c r="H143" s="2743"/>
      <c r="I143" s="2743"/>
      <c r="J143" s="2743"/>
      <c r="K143" s="2743"/>
      <c r="L143" s="2743"/>
    </row>
    <row r="144" spans="1:16">
      <c r="B144" s="2743"/>
      <c r="C144" s="2743"/>
      <c r="D144" s="2743"/>
      <c r="E144" s="2743"/>
      <c r="F144" s="2743"/>
      <c r="G144" s="2743"/>
      <c r="H144" s="2743"/>
      <c r="I144" s="2743"/>
      <c r="J144" s="2743"/>
      <c r="K144" s="2743"/>
      <c r="L144" s="2743"/>
    </row>
    <row r="148" spans="2:16" ht="15">
      <c r="H148" s="2625" t="s">
        <v>3896</v>
      </c>
      <c r="I148" s="2625"/>
      <c r="J148" s="2625"/>
      <c r="K148" s="2625"/>
      <c r="L148" s="1570"/>
      <c r="M148" s="1570"/>
      <c r="N148" s="1565"/>
    </row>
    <row r="149" spans="2:16" ht="15">
      <c r="H149" s="2124"/>
      <c r="I149" s="2117"/>
      <c r="J149" s="2124" t="s">
        <v>4161</v>
      </c>
      <c r="K149" s="2117"/>
      <c r="M149" s="2124"/>
      <c r="N149" s="2124"/>
      <c r="O149" s="2117"/>
      <c r="P149" s="2102"/>
    </row>
    <row r="150" spans="2:16" ht="15">
      <c r="H150" s="2124" t="s">
        <v>4122</v>
      </c>
      <c r="I150" s="2124" t="s">
        <v>3749</v>
      </c>
      <c r="J150" s="2124" t="s">
        <v>4125</v>
      </c>
      <c r="K150" s="2117"/>
      <c r="L150" s="2102" t="s">
        <v>4126</v>
      </c>
      <c r="M150" s="2125"/>
      <c r="N150" s="2124"/>
      <c r="O150" s="2117"/>
    </row>
    <row r="151" spans="2:16" ht="30">
      <c r="H151" s="2124" t="s">
        <v>4123</v>
      </c>
      <c r="I151" s="2124" t="s">
        <v>4123</v>
      </c>
      <c r="J151" s="2124" t="s">
        <v>4123</v>
      </c>
      <c r="K151" s="2124" t="s">
        <v>2928</v>
      </c>
      <c r="L151" s="2126" t="s">
        <v>4162</v>
      </c>
      <c r="M151" s="2117"/>
      <c r="O151" s="2117"/>
    </row>
    <row r="152" spans="2:16" ht="15">
      <c r="H152" s="2744" t="s">
        <v>4163</v>
      </c>
      <c r="I152" s="2744"/>
      <c r="J152" s="2744"/>
      <c r="K152" s="2744"/>
      <c r="L152" s="2744"/>
    </row>
    <row r="154" spans="2:16" ht="15">
      <c r="B154" s="1336" t="s">
        <v>4108</v>
      </c>
    </row>
    <row r="155" spans="2:16">
      <c r="B155" s="1578" t="s">
        <v>3189</v>
      </c>
    </row>
    <row r="156" spans="2:16">
      <c r="B156" s="1578" t="s">
        <v>3190</v>
      </c>
    </row>
    <row r="157" spans="2:16">
      <c r="B157" s="1578" t="s">
        <v>3816</v>
      </c>
    </row>
    <row r="159" spans="2:16" ht="15">
      <c r="B159" s="2127" t="s">
        <v>4072</v>
      </c>
    </row>
    <row r="160" spans="2:16" ht="15">
      <c r="B160" s="2128" t="s">
        <v>3189</v>
      </c>
      <c r="H160" s="1585">
        <v>0</v>
      </c>
      <c r="I160" s="1586">
        <v>0</v>
      </c>
      <c r="J160" s="1586">
        <v>0</v>
      </c>
      <c r="L160" s="1586"/>
    </row>
    <row r="161" spans="2:2">
      <c r="B161" s="2129"/>
    </row>
    <row r="162" spans="2:2" ht="15">
      <c r="B162" s="1336" t="s">
        <v>4054</v>
      </c>
    </row>
    <row r="163" spans="2:2">
      <c r="B163" s="1456" t="s">
        <v>3844</v>
      </c>
    </row>
  </sheetData>
  <mergeCells count="25">
    <mergeCell ref="B143:L144"/>
    <mergeCell ref="H148:K148"/>
    <mergeCell ref="H152:L152"/>
    <mergeCell ref="C104:L107"/>
    <mergeCell ref="C111:L112"/>
    <mergeCell ref="C134:L136"/>
    <mergeCell ref="C138:L139"/>
    <mergeCell ref="C55:L57"/>
    <mergeCell ref="C69:L72"/>
    <mergeCell ref="C60:L62"/>
    <mergeCell ref="C64:L65"/>
    <mergeCell ref="C74:L82"/>
    <mergeCell ref="C51:L53"/>
    <mergeCell ref="C7:L15"/>
    <mergeCell ref="C17:L20"/>
    <mergeCell ref="C22:L25"/>
    <mergeCell ref="C27:L28"/>
    <mergeCell ref="C43:L44"/>
    <mergeCell ref="D49:L49"/>
    <mergeCell ref="C33:L38"/>
    <mergeCell ref="A3:L3"/>
    <mergeCell ref="A2:L2"/>
    <mergeCell ref="A1:L1"/>
    <mergeCell ref="C30:L31"/>
    <mergeCell ref="D46:L47"/>
  </mergeCells>
  <pageMargins left="0.6" right="0.25" top="0.53" bottom="0" header="0.25" footer="0"/>
  <pageSetup paperSize="9" scale="78" firstPageNumber="8" orientation="portrait" useFirstPageNumber="1" r:id="rId1"/>
  <headerFooter>
    <oddHeader>&amp;C&amp;"Arial Black,Regular"&amp;11&amp;P</oddHeader>
  </headerFooter>
  <rowBreaks count="1" manualBreakCount="1">
    <brk id="62" max="1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AM738"/>
  <sheetViews>
    <sheetView view="pageBreakPreview" topLeftCell="A39" zoomScale="99" zoomScaleSheetLayoutView="99" workbookViewId="0">
      <selection activeCell="H47" sqref="H47"/>
    </sheetView>
  </sheetViews>
  <sheetFormatPr defaultColWidth="9.28515625" defaultRowHeight="14.25"/>
  <cols>
    <col min="1" max="1" width="4.28515625" style="1565" customWidth="1"/>
    <col min="2" max="2" width="4.7109375" style="1576" customWidth="1"/>
    <col min="3" max="3" width="17" style="1574" customWidth="1"/>
    <col min="4" max="4" width="11.28515625" style="1347" customWidth="1"/>
    <col min="5" max="5" width="6.7109375" style="1400" customWidth="1"/>
    <col min="6" max="6" width="14.5703125" style="1400" customWidth="1"/>
    <col min="7" max="7" width="14" style="1347" customWidth="1"/>
    <col min="8" max="8" width="14" style="1343" customWidth="1"/>
    <col min="9" max="9" width="14.7109375" style="1343" customWidth="1"/>
    <col min="10" max="10" width="1.28515625" style="1343" customWidth="1"/>
    <col min="11" max="11" width="14.28515625" style="1343" customWidth="1"/>
    <col min="12" max="12" width="14.5703125" style="1343" hidden="1" customWidth="1"/>
    <col min="13" max="13" width="0.28515625" style="1343" hidden="1" customWidth="1"/>
    <col min="14" max="14" width="14" style="1347" hidden="1" customWidth="1"/>
    <col min="15" max="15" width="12.28515625" style="1282" hidden="1" customWidth="1"/>
    <col min="16" max="16" width="18.7109375" style="1312" hidden="1" customWidth="1"/>
    <col min="17" max="17" width="0.5703125" style="1282" hidden="1" customWidth="1"/>
    <col min="18" max="18" width="21.7109375" style="1565" hidden="1" customWidth="1"/>
    <col min="19" max="19" width="19.5703125" style="1565" hidden="1" customWidth="1"/>
    <col min="20" max="20" width="15.5703125" style="1565" hidden="1" customWidth="1"/>
    <col min="21" max="21" width="14.7109375" style="1565" hidden="1" customWidth="1"/>
    <col min="22" max="22" width="15.7109375" style="1565" hidden="1" customWidth="1"/>
    <col min="23" max="24" width="13.5703125" style="1565" hidden="1" customWidth="1"/>
    <col min="25" max="25" width="1" style="1565" hidden="1" customWidth="1"/>
    <col min="26" max="27" width="12.28515625" style="1565" hidden="1" customWidth="1"/>
    <col min="28" max="30" width="9.28515625" style="1565" hidden="1" customWidth="1"/>
    <col min="31" max="32" width="12.28515625" style="1565" hidden="1" customWidth="1"/>
    <col min="33" max="33" width="9.7109375" style="1565" hidden="1" customWidth="1"/>
    <col min="34" max="34" width="12.7109375" style="1565" bestFit="1" customWidth="1"/>
    <col min="35" max="35" width="12.28515625" style="1565" bestFit="1" customWidth="1"/>
    <col min="36" max="36" width="10.28515625" style="1565" bestFit="1" customWidth="1"/>
    <col min="37" max="37" width="13.28515625" style="1565" bestFit="1" customWidth="1"/>
    <col min="38" max="16384" width="9.28515625" style="1565"/>
  </cols>
  <sheetData>
    <row r="1" spans="1:11" ht="29.25" customHeight="1">
      <c r="A1" s="1987" t="s">
        <v>3738</v>
      </c>
      <c r="B1" s="2781" t="s">
        <v>4369</v>
      </c>
      <c r="C1" s="2781"/>
      <c r="D1" s="2781"/>
      <c r="E1" s="2781"/>
      <c r="F1" s="2781"/>
      <c r="G1" s="2781"/>
      <c r="H1" s="2781"/>
      <c r="I1" s="2781"/>
      <c r="J1" s="2781"/>
      <c r="K1" s="2781"/>
    </row>
    <row r="2" spans="1:11" ht="15" customHeight="1"/>
    <row r="3" spans="1:11" ht="15" customHeight="1">
      <c r="B3" s="1987">
        <v>3.1</v>
      </c>
      <c r="C3" s="2754" t="s">
        <v>4499</v>
      </c>
      <c r="D3" s="2754"/>
      <c r="E3" s="2754"/>
      <c r="F3" s="2754"/>
      <c r="G3" s="2754"/>
      <c r="H3" s="2754"/>
      <c r="I3" s="2754"/>
      <c r="J3" s="2754"/>
      <c r="K3" s="2754"/>
    </row>
    <row r="4" spans="1:11" ht="30.75" customHeight="1">
      <c r="C4" s="2754"/>
      <c r="D4" s="2754"/>
      <c r="E4" s="2754"/>
      <c r="F4" s="2754"/>
      <c r="G4" s="2754"/>
      <c r="H4" s="2754"/>
      <c r="I4" s="2754"/>
      <c r="J4" s="2754"/>
      <c r="K4" s="2754"/>
    </row>
    <row r="5" spans="1:11" ht="15" customHeight="1">
      <c r="C5" s="1393"/>
      <c r="D5" s="1393"/>
      <c r="E5" s="1393"/>
      <c r="F5" s="1393"/>
      <c r="G5" s="1393"/>
      <c r="H5" s="1393"/>
      <c r="I5" s="1393"/>
      <c r="J5" s="1393"/>
      <c r="K5" s="1393"/>
    </row>
    <row r="6" spans="1:11" ht="15" customHeight="1">
      <c r="B6" s="1566">
        <f>B3+0.1</f>
        <v>3.2</v>
      </c>
      <c r="C6" s="2782" t="s">
        <v>4500</v>
      </c>
      <c r="D6" s="2782"/>
      <c r="E6" s="2782"/>
      <c r="F6" s="2782"/>
      <c r="G6" s="2782"/>
      <c r="H6" s="2782"/>
      <c r="I6" s="2782"/>
      <c r="J6" s="2782"/>
      <c r="K6" s="2782"/>
    </row>
    <row r="7" spans="1:11" ht="15" customHeight="1">
      <c r="C7" s="2782"/>
      <c r="D7" s="2782"/>
      <c r="E7" s="2782"/>
      <c r="F7" s="2782"/>
      <c r="G7" s="2782"/>
      <c r="H7" s="2782"/>
      <c r="I7" s="2782"/>
      <c r="J7" s="2782"/>
      <c r="K7" s="2782"/>
    </row>
    <row r="8" spans="1:11" ht="15" customHeight="1">
      <c r="C8" s="2782"/>
      <c r="D8" s="2782"/>
      <c r="E8" s="2782"/>
      <c r="F8" s="2782"/>
      <c r="G8" s="2782"/>
      <c r="H8" s="2782"/>
      <c r="I8" s="2782"/>
      <c r="J8" s="2782"/>
      <c r="K8" s="2782"/>
    </row>
    <row r="9" spans="1:11" ht="15" customHeight="1">
      <c r="C9" s="2782"/>
      <c r="D9" s="2782"/>
      <c r="E9" s="2782"/>
      <c r="F9" s="2782"/>
      <c r="G9" s="2782"/>
      <c r="H9" s="2782"/>
      <c r="I9" s="2782"/>
      <c r="J9" s="2782"/>
      <c r="K9" s="2782"/>
    </row>
    <row r="10" spans="1:11" ht="84" customHeight="1">
      <c r="C10" s="2782"/>
      <c r="D10" s="2782"/>
      <c r="E10" s="2782"/>
      <c r="F10" s="2782"/>
      <c r="G10" s="2782"/>
      <c r="H10" s="2782"/>
      <c r="I10" s="2782"/>
      <c r="J10" s="2782"/>
      <c r="K10" s="2782"/>
    </row>
    <row r="11" spans="1:11" ht="15" customHeight="1">
      <c r="C11" s="2345"/>
      <c r="D11" s="2345"/>
      <c r="E11" s="2345"/>
      <c r="F11" s="2345"/>
      <c r="G11" s="2345"/>
      <c r="H11" s="2345"/>
      <c r="I11" s="2345"/>
      <c r="J11" s="2345"/>
      <c r="K11" s="2345"/>
    </row>
    <row r="12" spans="1:11" ht="15" hidden="1" customHeight="1">
      <c r="C12" s="2783"/>
      <c r="D12" s="2783"/>
      <c r="E12" s="2783"/>
      <c r="F12" s="2783"/>
      <c r="G12" s="2783"/>
      <c r="H12" s="2783"/>
      <c r="I12" s="2783"/>
      <c r="J12" s="2783"/>
      <c r="K12" s="2783"/>
    </row>
    <row r="13" spans="1:11" ht="28.5" hidden="1" customHeight="1">
      <c r="C13" s="2783"/>
      <c r="D13" s="2783"/>
      <c r="E13" s="2783"/>
      <c r="F13" s="2783"/>
      <c r="G13" s="2783"/>
      <c r="H13" s="2783"/>
      <c r="I13" s="2783"/>
      <c r="J13" s="2783"/>
      <c r="K13" s="2783"/>
    </row>
    <row r="14" spans="1:11" ht="15" hidden="1" customHeight="1">
      <c r="C14" s="2783"/>
      <c r="D14" s="2783"/>
      <c r="E14" s="2783"/>
      <c r="F14" s="2783"/>
      <c r="G14" s="2783"/>
      <c r="H14" s="2783"/>
      <c r="I14" s="2783"/>
      <c r="J14" s="2783"/>
      <c r="K14" s="2783"/>
    </row>
    <row r="15" spans="1:11" ht="15" hidden="1" customHeight="1">
      <c r="C15" s="2783"/>
      <c r="D15" s="2783"/>
      <c r="E15" s="2783"/>
      <c r="F15" s="2783"/>
      <c r="G15" s="2783"/>
      <c r="H15" s="2783"/>
      <c r="I15" s="2783"/>
      <c r="J15" s="2783"/>
      <c r="K15" s="2783"/>
    </row>
    <row r="16" spans="1:11" ht="15" hidden="1" customHeight="1">
      <c r="C16" s="2783"/>
      <c r="D16" s="2783"/>
      <c r="E16" s="2783"/>
      <c r="F16" s="2783"/>
      <c r="G16" s="2783"/>
      <c r="H16" s="2783"/>
      <c r="I16" s="2783"/>
      <c r="J16" s="2783"/>
      <c r="K16" s="2783"/>
    </row>
    <row r="17" spans="1:36" ht="15" hidden="1" customHeight="1">
      <c r="C17" s="2783"/>
      <c r="D17" s="2783"/>
      <c r="E17" s="2783"/>
      <c r="F17" s="2783"/>
      <c r="G17" s="2783"/>
      <c r="H17" s="2783"/>
      <c r="I17" s="2783"/>
      <c r="J17" s="2783"/>
      <c r="K17" s="2783"/>
    </row>
    <row r="18" spans="1:36" ht="15" hidden="1" customHeight="1">
      <c r="C18" s="2783"/>
      <c r="D18" s="2783"/>
      <c r="E18" s="2783"/>
      <c r="F18" s="2783"/>
      <c r="G18" s="2783"/>
      <c r="H18" s="2783"/>
      <c r="I18" s="2783"/>
      <c r="J18" s="2783"/>
      <c r="K18" s="2783"/>
    </row>
    <row r="19" spans="1:36" ht="15" customHeight="1">
      <c r="C19" s="2783"/>
      <c r="D19" s="2783"/>
      <c r="E19" s="2783"/>
      <c r="F19" s="2783"/>
      <c r="G19" s="2783"/>
      <c r="H19" s="2783"/>
      <c r="I19" s="2783"/>
      <c r="J19" s="2783"/>
      <c r="K19" s="2783"/>
    </row>
    <row r="20" spans="1:36" ht="15" hidden="1" customHeight="1">
      <c r="C20" s="2037"/>
      <c r="D20" s="2037"/>
      <c r="E20" s="2037"/>
      <c r="F20" s="2037"/>
      <c r="G20" s="2037"/>
      <c r="H20" s="2037"/>
      <c r="I20" s="2037"/>
      <c r="J20" s="2322"/>
      <c r="K20" s="2037"/>
      <c r="L20" s="1567"/>
      <c r="M20" s="1567"/>
      <c r="N20" s="1567"/>
    </row>
    <row r="21" spans="1:36" ht="15" customHeight="1">
      <c r="B21" s="1988"/>
      <c r="C21" s="2037"/>
      <c r="D21" s="2037"/>
      <c r="E21" s="2031"/>
      <c r="F21" s="2625" t="s">
        <v>4451</v>
      </c>
      <c r="G21" s="2625"/>
      <c r="H21" s="2625"/>
      <c r="I21" s="2625"/>
      <c r="J21" s="2321"/>
      <c r="K21" s="2045"/>
      <c r="L21" s="1567"/>
      <c r="M21" s="1567"/>
      <c r="N21" s="1567"/>
    </row>
    <row r="22" spans="1:36" ht="15" customHeight="1">
      <c r="B22" s="1988"/>
      <c r="C22" s="2137"/>
      <c r="D22" s="2137"/>
      <c r="E22" s="2031"/>
      <c r="F22" s="2163"/>
      <c r="G22" s="2163"/>
      <c r="H22" s="2163" t="s">
        <v>4161</v>
      </c>
      <c r="I22" s="2163"/>
      <c r="J22" s="2163"/>
      <c r="K22" s="2530" t="s">
        <v>4199</v>
      </c>
      <c r="L22" s="1567"/>
      <c r="M22" s="1567"/>
      <c r="N22" s="1567"/>
    </row>
    <row r="23" spans="1:36" ht="15" customHeight="1">
      <c r="B23" s="1988"/>
      <c r="C23" s="2137"/>
      <c r="D23" s="2137"/>
      <c r="E23" s="2038"/>
      <c r="F23" s="2163" t="s">
        <v>4122</v>
      </c>
      <c r="G23" s="2163" t="s">
        <v>3749</v>
      </c>
      <c r="H23" s="2163" t="s">
        <v>4125</v>
      </c>
      <c r="I23" s="2163"/>
      <c r="J23" s="2163"/>
      <c r="K23" s="2530" t="s">
        <v>4457</v>
      </c>
      <c r="L23" s="1567"/>
      <c r="M23" s="1567"/>
      <c r="N23" s="1567"/>
    </row>
    <row r="24" spans="1:36" ht="15" customHeight="1">
      <c r="B24" s="1988"/>
      <c r="C24" s="2137"/>
      <c r="D24" s="2137"/>
      <c r="E24" s="2029"/>
      <c r="F24" s="2163" t="s">
        <v>4123</v>
      </c>
      <c r="G24" s="2163" t="s">
        <v>4123</v>
      </c>
      <c r="H24" s="2163" t="s">
        <v>4123</v>
      </c>
      <c r="I24" s="2163" t="s">
        <v>2928</v>
      </c>
      <c r="J24" s="2163"/>
      <c r="K24" s="2531" t="s">
        <v>4126</v>
      </c>
      <c r="L24" s="1567"/>
      <c r="M24" s="1567"/>
      <c r="N24" s="1567"/>
    </row>
    <row r="25" spans="1:36" ht="15" customHeight="1">
      <c r="B25" s="1565"/>
      <c r="C25" s="2185"/>
      <c r="D25" s="2185"/>
      <c r="E25" s="2026"/>
      <c r="F25" s="2622" t="s">
        <v>4450</v>
      </c>
      <c r="G25" s="2622"/>
      <c r="H25" s="2622"/>
      <c r="I25" s="2622"/>
      <c r="J25" s="2622"/>
      <c r="K25" s="2622"/>
      <c r="L25" s="1567"/>
      <c r="M25" s="1567"/>
      <c r="N25" s="1567"/>
    </row>
    <row r="26" spans="1:36" ht="15" customHeight="1">
      <c r="A26" s="2160" t="s">
        <v>4109</v>
      </c>
      <c r="B26" s="2161" t="s">
        <v>4159</v>
      </c>
      <c r="C26" s="2185"/>
      <c r="D26" s="2185"/>
      <c r="E26" s="2164"/>
      <c r="F26" s="2165"/>
      <c r="G26" s="2165"/>
      <c r="H26" s="2165"/>
      <c r="I26" s="2165"/>
      <c r="J26" s="2321"/>
      <c r="K26" s="2165"/>
      <c r="L26" s="1567"/>
      <c r="M26" s="1567"/>
      <c r="N26" s="1567"/>
    </row>
    <row r="27" spans="1:36" ht="15" customHeight="1">
      <c r="B27" s="2185"/>
      <c r="C27" s="2185"/>
      <c r="D27" s="2185"/>
      <c r="E27" s="2185"/>
      <c r="F27" s="2185"/>
      <c r="G27" s="2185"/>
      <c r="H27" s="2185"/>
      <c r="I27" s="2185"/>
      <c r="J27" s="2185"/>
      <c r="K27" s="2185"/>
      <c r="L27" s="1567"/>
      <c r="M27" s="1567"/>
      <c r="N27" s="1567"/>
    </row>
    <row r="28" spans="1:36" ht="15" customHeight="1">
      <c r="B28" s="1988" t="s">
        <v>2929</v>
      </c>
      <c r="C28" s="2037"/>
      <c r="D28" s="2037"/>
      <c r="E28" s="2406">
        <v>4.0999999999999996</v>
      </c>
      <c r="F28" s="2187">
        <f>'TB-EQ'!E5+'TB-EQ'!E13+'TB-EQ'!E6</f>
        <v>2567</v>
      </c>
      <c r="G28" s="2187">
        <f>'TB-DT'!E3+'TB-DT'!E11</f>
        <v>3094</v>
      </c>
      <c r="H28" s="2187">
        <f>'TB-MM'!E3+'TB-MM'!E11</f>
        <v>2981</v>
      </c>
      <c r="I28" s="2187">
        <f>SUM(F28:H28)</f>
        <v>8642</v>
      </c>
      <c r="J28" s="2187"/>
      <c r="K28" s="2489">
        <v>1795</v>
      </c>
      <c r="L28" s="1567"/>
      <c r="M28" s="1567"/>
      <c r="N28" s="1567"/>
    </row>
    <row r="29" spans="1:36" ht="15" customHeight="1">
      <c r="B29" s="1988" t="s">
        <v>3877</v>
      </c>
      <c r="C29" s="2031"/>
      <c r="D29" s="2031"/>
      <c r="E29" s="2357">
        <v>4.2</v>
      </c>
      <c r="F29" s="2187">
        <f>'TB-EQ'!E3+'TB-EQ'!E4+'TB-EQ'!E6+'TB-EQ'!E7+'TB-EQ'!E8+'TB-EQ'!E9+'TB-EQ'!E10+'TB-EQ'!E11+'TB-EQ'!E12+'TB-EQ'!E13-'TB-EQ'!E13-1</f>
        <v>15172</v>
      </c>
      <c r="G29" s="2187">
        <f>SUM('TB-DT'!E4:E17)-'TB-DT'!E11</f>
        <v>123534</v>
      </c>
      <c r="H29" s="2187">
        <f>SUM('TB-MM'!E4:E16)-'TB-MM'!E11-2</f>
        <v>319247</v>
      </c>
      <c r="I29" s="2187">
        <f>SUM(F29:H29)</f>
        <v>457953</v>
      </c>
      <c r="J29" s="2187"/>
      <c r="K29" s="2489">
        <v>336472</v>
      </c>
      <c r="L29" s="1567">
        <f>eqity!C15</f>
        <v>0</v>
      </c>
      <c r="M29" s="1567"/>
      <c r="N29" s="1567">
        <f>'debt tb'!C17</f>
        <v>10</v>
      </c>
    </row>
    <row r="30" spans="1:36" ht="15" customHeight="1" thickBot="1">
      <c r="B30" s="1988"/>
      <c r="C30" s="2139"/>
      <c r="D30" s="2139"/>
      <c r="E30" s="2186"/>
      <c r="F30" s="2188">
        <f>SUM(F28:F29)</f>
        <v>17739</v>
      </c>
      <c r="G30" s="2188">
        <f>SUM(G28:G29)</f>
        <v>126628</v>
      </c>
      <c r="H30" s="2188">
        <f>SUM(H28:H29)</f>
        <v>322228</v>
      </c>
      <c r="I30" s="2188">
        <f>SUM(I28:I29)</f>
        <v>466595</v>
      </c>
      <c r="J30" s="1565"/>
      <c r="K30" s="2490">
        <f>SUM(K28:K29)</f>
        <v>338267</v>
      </c>
      <c r="L30" s="1567"/>
      <c r="M30" s="1567"/>
      <c r="N30" s="1567"/>
    </row>
    <row r="31" spans="1:36" ht="15" customHeight="1" thickTop="1">
      <c r="B31" s="1988"/>
      <c r="C31" s="2354"/>
      <c r="D31" s="2354"/>
      <c r="E31" s="2186"/>
      <c r="F31" s="2355"/>
      <c r="G31" s="2355"/>
      <c r="H31" s="2355"/>
      <c r="I31" s="2355"/>
      <c r="J31" s="1565"/>
      <c r="K31" s="2356"/>
      <c r="L31" s="1567"/>
      <c r="M31" s="1567"/>
      <c r="N31" s="1567"/>
      <c r="AH31" s="2591" t="s">
        <v>3142</v>
      </c>
      <c r="AI31" s="2591" t="s">
        <v>3141</v>
      </c>
      <c r="AJ31" s="2591" t="s">
        <v>3092</v>
      </c>
    </row>
    <row r="32" spans="1:36" ht="15" customHeight="1">
      <c r="A32" s="2358">
        <v>4.0999999999999996</v>
      </c>
      <c r="B32" s="2787" t="s">
        <v>4562</v>
      </c>
      <c r="C32" s="2787"/>
      <c r="D32" s="2787"/>
      <c r="E32" s="2787"/>
      <c r="F32" s="2787"/>
      <c r="G32" s="2787"/>
      <c r="H32" s="2787"/>
      <c r="I32" s="2787"/>
      <c r="J32" s="2787"/>
      <c r="K32" s="2787"/>
      <c r="L32" s="1567"/>
      <c r="M32" s="1567"/>
      <c r="N32" s="1567"/>
      <c r="AH32" s="2592">
        <v>476</v>
      </c>
      <c r="AI32" s="2592">
        <v>477</v>
      </c>
      <c r="AJ32" s="2592">
        <v>719</v>
      </c>
    </row>
    <row r="33" spans="1:37" ht="15" customHeight="1">
      <c r="A33" s="2358"/>
      <c r="B33" s="2787"/>
      <c r="C33" s="2787"/>
      <c r="D33" s="2787"/>
      <c r="E33" s="2787"/>
      <c r="F33" s="2787"/>
      <c r="G33" s="2787"/>
      <c r="H33" s="2787"/>
      <c r="I33" s="2787"/>
      <c r="J33" s="2787"/>
      <c r="K33" s="2787"/>
      <c r="L33" s="1567"/>
      <c r="M33" s="1567"/>
      <c r="N33" s="1567"/>
      <c r="AH33" s="2592">
        <f>+'TB-EQ'!E5</f>
        <v>2175</v>
      </c>
      <c r="AI33" s="2592">
        <f>+'TB-DT'!E3</f>
        <v>2352</v>
      </c>
      <c r="AJ33" s="2592">
        <f>+'TB-MM'!E3</f>
        <v>2253</v>
      </c>
    </row>
    <row r="34" spans="1:37" ht="15" customHeight="1">
      <c r="A34" s="2358"/>
      <c r="B34" s="2787"/>
      <c r="C34" s="2787"/>
      <c r="D34" s="2787"/>
      <c r="E34" s="2787"/>
      <c r="F34" s="2787"/>
      <c r="G34" s="2787"/>
      <c r="H34" s="2787"/>
      <c r="I34" s="2787"/>
      <c r="J34" s="2787"/>
      <c r="K34" s="2787"/>
      <c r="L34" s="1567"/>
      <c r="M34" s="1567"/>
      <c r="N34" s="1567"/>
      <c r="AH34" s="2592"/>
      <c r="AI34" s="2592"/>
      <c r="AJ34" s="2592"/>
    </row>
    <row r="35" spans="1:37" ht="15" customHeight="1">
      <c r="A35" s="1720"/>
      <c r="B35" s="1988"/>
      <c r="C35" s="2373"/>
      <c r="D35" s="2373"/>
      <c r="E35" s="2186"/>
      <c r="F35" s="2355"/>
      <c r="G35" s="2355"/>
      <c r="H35" s="2355"/>
      <c r="I35" s="2355"/>
      <c r="J35" s="1565"/>
      <c r="K35" s="2356"/>
      <c r="L35" s="1567"/>
      <c r="M35" s="1567"/>
      <c r="N35" s="1567"/>
    </row>
    <row r="36" spans="1:37" ht="15" customHeight="1">
      <c r="A36" s="2358">
        <f>A32+0.1</f>
        <v>4.2</v>
      </c>
      <c r="B36" s="2785" t="s">
        <v>4563</v>
      </c>
      <c r="C36" s="2785"/>
      <c r="D36" s="2785"/>
      <c r="E36" s="2785"/>
      <c r="F36" s="2785"/>
      <c r="G36" s="2785"/>
      <c r="H36" s="2785"/>
      <c r="I36" s="2785"/>
      <c r="J36" s="2785"/>
      <c r="K36" s="2785"/>
      <c r="L36" s="1567"/>
      <c r="M36" s="1567"/>
      <c r="N36" s="1567"/>
    </row>
    <row r="37" spans="1:37" ht="15" customHeight="1">
      <c r="B37" s="2785"/>
      <c r="C37" s="2785"/>
      <c r="D37" s="2785"/>
      <c r="E37" s="2785"/>
      <c r="F37" s="2785"/>
      <c r="G37" s="2785"/>
      <c r="H37" s="2785"/>
      <c r="I37" s="2785"/>
      <c r="J37" s="2785"/>
      <c r="K37" s="2785"/>
      <c r="L37" s="1567"/>
      <c r="M37" s="1567"/>
      <c r="N37" s="1567"/>
    </row>
    <row r="38" spans="1:37" ht="17.25" customHeight="1">
      <c r="B38" s="2785"/>
      <c r="C38" s="2785"/>
      <c r="D38" s="2785"/>
      <c r="E38" s="2785"/>
      <c r="F38" s="2785"/>
      <c r="G38" s="2785"/>
      <c r="H38" s="2785"/>
      <c r="I38" s="2785"/>
      <c r="J38" s="2785"/>
      <c r="K38" s="2785"/>
      <c r="L38" s="1567"/>
      <c r="M38" s="1567"/>
      <c r="N38" s="1567"/>
    </row>
    <row r="39" spans="1:37" ht="15" customHeight="1">
      <c r="B39" s="2359"/>
      <c r="C39" s="2359"/>
      <c r="D39" s="2359"/>
      <c r="E39" s="2359"/>
      <c r="F39" s="2359"/>
      <c r="G39" s="2359"/>
      <c r="H39" s="2359"/>
      <c r="I39" s="2359"/>
      <c r="J39" s="2359"/>
      <c r="K39" s="2359"/>
      <c r="L39" s="1567"/>
      <c r="M39" s="1567"/>
      <c r="N39" s="1567"/>
    </row>
    <row r="40" spans="1:37" ht="15" customHeight="1">
      <c r="B40" s="2359"/>
      <c r="C40" s="2359"/>
      <c r="D40" s="2359"/>
      <c r="E40" s="2359"/>
      <c r="F40" s="2625" t="s">
        <v>4451</v>
      </c>
      <c r="G40" s="2625"/>
      <c r="H40" s="2625"/>
      <c r="I40" s="2625"/>
      <c r="J40" s="2493"/>
      <c r="K40" s="2045"/>
      <c r="L40" s="1567"/>
      <c r="M40" s="1567"/>
      <c r="N40" s="1567"/>
    </row>
    <row r="41" spans="1:37" ht="15" customHeight="1">
      <c r="B41" s="2359"/>
      <c r="C41" s="2359"/>
      <c r="D41" s="2359"/>
      <c r="E41" s="2359"/>
      <c r="F41" s="2163"/>
      <c r="G41" s="2163"/>
      <c r="H41" s="2163" t="s">
        <v>4161</v>
      </c>
      <c r="I41" s="2163"/>
      <c r="J41" s="2163"/>
      <c r="K41" s="2530" t="s">
        <v>4199</v>
      </c>
      <c r="L41" s="1567"/>
      <c r="M41" s="1567"/>
      <c r="N41" s="1567"/>
    </row>
    <row r="42" spans="1:37" ht="15" customHeight="1">
      <c r="B42" s="2359"/>
      <c r="C42" s="2359"/>
      <c r="D42" s="2359"/>
      <c r="E42" s="2359"/>
      <c r="F42" s="2163" t="s">
        <v>4122</v>
      </c>
      <c r="G42" s="2163" t="s">
        <v>3749</v>
      </c>
      <c r="H42" s="2163" t="s">
        <v>4125</v>
      </c>
      <c r="I42" s="2163"/>
      <c r="J42" s="2163"/>
      <c r="K42" s="2530" t="s">
        <v>4457</v>
      </c>
      <c r="L42" s="1567"/>
      <c r="M42" s="1567"/>
      <c r="N42" s="1567"/>
    </row>
    <row r="43" spans="1:37" ht="15" customHeight="1">
      <c r="A43" s="1571" t="s">
        <v>4110</v>
      </c>
      <c r="B43" s="1571" t="s">
        <v>3882</v>
      </c>
      <c r="E43" s="1572"/>
      <c r="F43" s="2163" t="s">
        <v>4123</v>
      </c>
      <c r="G43" s="2163" t="s">
        <v>4123</v>
      </c>
      <c r="H43" s="2163" t="s">
        <v>4123</v>
      </c>
      <c r="I43" s="2163" t="s">
        <v>2928</v>
      </c>
      <c r="J43" s="2163"/>
      <c r="K43" s="2531" t="s">
        <v>4126</v>
      </c>
      <c r="L43" s="1567"/>
      <c r="M43" s="1567"/>
      <c r="N43" s="1567"/>
    </row>
    <row r="44" spans="1:37" ht="15" customHeight="1">
      <c r="B44" s="1989"/>
      <c r="E44" s="1295"/>
      <c r="F44" s="2622" t="s">
        <v>4450</v>
      </c>
      <c r="G44" s="2622"/>
      <c r="H44" s="2622"/>
      <c r="I44" s="2622"/>
      <c r="J44" s="2622"/>
      <c r="K44" s="2622"/>
      <c r="L44" s="1567"/>
      <c r="M44" s="1567"/>
      <c r="N44" s="1567"/>
    </row>
    <row r="45" spans="1:37" ht="15" customHeight="1">
      <c r="B45" s="1336" t="s">
        <v>4118</v>
      </c>
      <c r="C45" s="1565"/>
      <c r="E45" s="1577"/>
      <c r="F45" s="1565"/>
      <c r="G45" s="1565"/>
      <c r="H45" s="1565"/>
      <c r="I45" s="1565"/>
      <c r="J45" s="1565"/>
      <c r="K45" s="1565"/>
      <c r="L45" s="1565"/>
      <c r="M45" s="1565"/>
      <c r="N45" s="1565"/>
    </row>
    <row r="46" spans="1:37" ht="15" customHeight="1">
      <c r="B46" s="1578" t="s">
        <v>3189</v>
      </c>
      <c r="C46" s="1991"/>
      <c r="E46" s="1579">
        <v>5.0999999999999996</v>
      </c>
      <c r="F46" s="2181">
        <f>'5.1'!J148</f>
        <v>603342</v>
      </c>
      <c r="G46" s="1580">
        <v>0</v>
      </c>
      <c r="H46" s="1580">
        <v>0</v>
      </c>
      <c r="I46" s="1580">
        <f>+'3-5'!F46+'3-5'!G46+H46</f>
        <v>603342</v>
      </c>
      <c r="J46" s="2364"/>
      <c r="K46" s="2048">
        <v>685385</v>
      </c>
      <c r="L46" s="1570"/>
      <c r="M46" s="1570"/>
      <c r="N46" s="1570"/>
    </row>
    <row r="47" spans="1:37" ht="15" customHeight="1">
      <c r="B47" s="1578" t="s">
        <v>4228</v>
      </c>
      <c r="C47" s="1991"/>
      <c r="E47" s="1579">
        <v>5.2</v>
      </c>
      <c r="F47" s="2182">
        <v>0</v>
      </c>
      <c r="G47" s="1581">
        <f>'5.2'!K14</f>
        <v>90045</v>
      </c>
      <c r="H47" s="1581">
        <f>'5.2'!K24</f>
        <v>40020</v>
      </c>
      <c r="I47" s="1581">
        <f>+'3-5'!F47+'3-5'!G47+H47</f>
        <v>130065</v>
      </c>
      <c r="J47" s="2364"/>
      <c r="K47" s="2049">
        <v>130780</v>
      </c>
      <c r="L47" s="1570"/>
      <c r="M47" s="1570"/>
      <c r="N47" s="1570"/>
    </row>
    <row r="48" spans="1:37" ht="15" customHeight="1">
      <c r="B48" s="1578" t="s">
        <v>4205</v>
      </c>
      <c r="C48" s="1991"/>
      <c r="E48" s="1579">
        <v>5.3</v>
      </c>
      <c r="F48" s="2182">
        <v>0</v>
      </c>
      <c r="G48" s="1581">
        <f>'5.3'!$J$22+1</f>
        <v>133316</v>
      </c>
      <c r="H48" s="1581">
        <f>'5.3'!J30</f>
        <v>18000</v>
      </c>
      <c r="I48" s="1581">
        <f>+'3-5'!F48+'3-5'!G48+H48</f>
        <v>151316</v>
      </c>
      <c r="J48" s="2364"/>
      <c r="K48" s="2049">
        <v>153483</v>
      </c>
      <c r="L48" s="1565"/>
      <c r="M48" s="1565"/>
      <c r="N48" s="1565"/>
      <c r="O48" s="1565"/>
      <c r="P48" s="1565"/>
      <c r="Q48" s="1565"/>
      <c r="AK48" s="1565">
        <v>1000</v>
      </c>
    </row>
    <row r="49" spans="1:29" ht="15" customHeight="1">
      <c r="B49" s="1578" t="s">
        <v>4325</v>
      </c>
      <c r="C49" s="2362"/>
      <c r="E49" s="2403" t="str">
        <f>'5.4'!A2</f>
        <v>5.4</v>
      </c>
      <c r="F49" s="2182">
        <v>0</v>
      </c>
      <c r="G49" s="1581">
        <f>'5.4'!H14</f>
        <v>19775</v>
      </c>
      <c r="H49" s="1581">
        <f>'5.4'!H24</f>
        <v>16808</v>
      </c>
      <c r="I49" s="1581">
        <f>H49+G49</f>
        <v>36583</v>
      </c>
      <c r="J49" s="2364"/>
      <c r="K49" s="2049">
        <v>56258</v>
      </c>
      <c r="L49" s="1565"/>
      <c r="M49" s="1565"/>
      <c r="N49" s="1565"/>
      <c r="O49" s="1565"/>
      <c r="P49" s="1565"/>
      <c r="Q49" s="1565"/>
    </row>
    <row r="50" spans="1:29" ht="15" customHeight="1">
      <c r="B50" s="1578" t="s">
        <v>4326</v>
      </c>
      <c r="C50" s="2362"/>
      <c r="E50" s="1579"/>
      <c r="F50" s="2183">
        <v>0</v>
      </c>
      <c r="G50" s="1582">
        <v>0</v>
      </c>
      <c r="H50" s="1582">
        <v>0</v>
      </c>
      <c r="I50" s="1582">
        <f>H50+G50</f>
        <v>0</v>
      </c>
      <c r="J50" s="2364"/>
      <c r="K50" s="2050">
        <v>0</v>
      </c>
      <c r="L50" s="1565"/>
      <c r="M50" s="1565"/>
      <c r="N50" s="1565"/>
      <c r="O50" s="1565"/>
      <c r="P50" s="1565"/>
      <c r="Q50" s="1565"/>
    </row>
    <row r="51" spans="1:29" ht="15" customHeight="1">
      <c r="B51" s="1578"/>
      <c r="C51" s="2362"/>
      <c r="E51" s="1579"/>
      <c r="F51" s="2158"/>
      <c r="G51" s="1224"/>
      <c r="H51" s="1224"/>
      <c r="I51" s="1224"/>
      <c r="J51" s="2364"/>
      <c r="K51" s="1344"/>
      <c r="L51" s="1565"/>
      <c r="M51" s="1565"/>
      <c r="N51" s="1565"/>
      <c r="O51" s="1565"/>
      <c r="P51" s="1565"/>
      <c r="Q51" s="1565"/>
    </row>
    <row r="52" spans="1:29" ht="15" customHeight="1" thickBot="1">
      <c r="A52" s="1299"/>
      <c r="B52" s="1515"/>
      <c r="C52" s="1565"/>
      <c r="E52" s="1515"/>
      <c r="F52" s="2278">
        <f>SUM('3-5'!F46:F50)</f>
        <v>603342</v>
      </c>
      <c r="G52" s="2278">
        <f>SUM('3-5'!G46:G50)</f>
        <v>243136</v>
      </c>
      <c r="H52" s="2278">
        <f>SUM('3-5'!H46:H50)</f>
        <v>74828</v>
      </c>
      <c r="I52" s="2278">
        <f>SUM('3-5'!I46:I50)</f>
        <v>921306</v>
      </c>
      <c r="J52" s="1224"/>
      <c r="K52" s="2607">
        <f>SUM('3-5'!K46:K50)</f>
        <v>1025906</v>
      </c>
      <c r="L52" s="1565"/>
      <c r="M52" s="1565"/>
      <c r="N52" s="1565"/>
      <c r="O52" s="1565"/>
      <c r="P52" s="1565"/>
      <c r="Q52" s="1565"/>
    </row>
    <row r="53" spans="1:29" ht="15" customHeight="1" thickTop="1">
      <c r="A53" s="1573"/>
      <c r="B53" s="1336"/>
      <c r="C53" s="1569"/>
      <c r="E53" s="1354"/>
      <c r="F53" s="1584"/>
      <c r="G53" s="1583"/>
      <c r="H53" s="1583"/>
      <c r="I53" s="1583"/>
      <c r="J53" s="1583"/>
      <c r="K53" s="2159"/>
      <c r="L53" s="1565"/>
      <c r="M53" s="1565"/>
      <c r="N53" s="1565"/>
      <c r="O53" s="1565"/>
      <c r="P53" s="1565"/>
      <c r="Q53" s="1565"/>
    </row>
    <row r="54" spans="1:29" ht="15" hidden="1">
      <c r="E54" s="1583"/>
      <c r="F54" s="2775" t="s">
        <v>3899</v>
      </c>
      <c r="G54" s="2775"/>
      <c r="H54" s="2775"/>
      <c r="I54" s="2775"/>
      <c r="J54" s="1923"/>
      <c r="K54" s="2751" t="s">
        <v>4111</v>
      </c>
      <c r="L54" s="1565"/>
      <c r="M54" s="1565"/>
      <c r="N54" s="1565"/>
      <c r="O54" s="1570"/>
      <c r="P54" s="1565"/>
      <c r="Q54" s="1565"/>
    </row>
    <row r="55" spans="1:29" ht="14.1" hidden="1" customHeight="1">
      <c r="E55" s="1583"/>
      <c r="F55" s="2756" t="s">
        <v>3078</v>
      </c>
      <c r="G55" s="2786" t="s">
        <v>4113</v>
      </c>
      <c r="H55" s="2786" t="s">
        <v>3184</v>
      </c>
      <c r="I55" s="2756" t="s">
        <v>2928</v>
      </c>
      <c r="J55" s="2325"/>
      <c r="K55" s="2751"/>
      <c r="L55" s="1565"/>
      <c r="M55" s="1565"/>
      <c r="N55" s="1565"/>
      <c r="O55" s="1570"/>
      <c r="P55" s="1565"/>
      <c r="Q55" s="1565"/>
    </row>
    <row r="56" spans="1:29" ht="14.1" hidden="1" customHeight="1">
      <c r="E56" s="1585"/>
      <c r="F56" s="2757"/>
      <c r="G56" s="2729"/>
      <c r="H56" s="2729"/>
      <c r="I56" s="2757"/>
      <c r="J56" s="2325"/>
      <c r="K56" s="2751"/>
      <c r="L56" s="1565"/>
      <c r="M56" s="1565"/>
      <c r="N56" s="1565"/>
      <c r="O56" s="1570"/>
      <c r="P56" s="1565"/>
      <c r="Q56" s="1565"/>
    </row>
    <row r="57" spans="1:29" ht="15" hidden="1">
      <c r="E57" s="1585"/>
      <c r="F57" s="2757"/>
      <c r="G57" s="2729"/>
      <c r="H57" s="2729"/>
      <c r="I57" s="2757"/>
      <c r="J57" s="2325"/>
      <c r="K57" s="2751"/>
      <c r="L57" s="1565"/>
      <c r="M57" s="1565"/>
      <c r="N57" s="1565"/>
      <c r="O57" s="1570"/>
      <c r="P57" s="1565"/>
      <c r="Q57" s="1565"/>
    </row>
    <row r="58" spans="1:29" ht="15" hidden="1">
      <c r="E58" s="1713" t="s">
        <v>2945</v>
      </c>
      <c r="F58" s="2621" t="s">
        <v>3304</v>
      </c>
      <c r="G58" s="2621"/>
      <c r="H58" s="2621"/>
      <c r="I58" s="2621"/>
      <c r="J58" s="2621"/>
      <c r="K58" s="2621"/>
      <c r="L58" s="1565"/>
      <c r="M58" s="1565"/>
      <c r="N58" s="1565"/>
      <c r="O58" s="1588"/>
      <c r="P58" s="1565"/>
      <c r="Q58" s="1565"/>
    </row>
    <row r="59" spans="1:29" ht="15" hidden="1">
      <c r="C59" s="1327"/>
      <c r="E59" s="1583"/>
      <c r="H59" s="1565"/>
      <c r="I59" s="1565"/>
      <c r="J59" s="1565"/>
      <c r="L59" s="1565"/>
      <c r="M59" s="1565"/>
      <c r="N59" s="1565"/>
      <c r="O59" s="1570"/>
      <c r="P59" s="1565"/>
      <c r="Q59" s="1565"/>
    </row>
    <row r="60" spans="1:29" ht="15" hidden="1">
      <c r="A60" s="1327"/>
      <c r="B60" s="1327"/>
      <c r="C60" s="1327"/>
      <c r="E60" s="1583"/>
      <c r="H60" s="1565"/>
      <c r="I60" s="1565"/>
      <c r="J60" s="1565"/>
      <c r="L60" s="1565"/>
      <c r="M60" s="1565"/>
      <c r="N60" s="1565"/>
      <c r="O60" s="1570"/>
      <c r="P60" s="1565"/>
      <c r="Q60" s="1565"/>
    </row>
    <row r="61" spans="1:29" ht="21" hidden="1" customHeight="1">
      <c r="A61" s="1515"/>
      <c r="B61" s="1624" t="s">
        <v>3591</v>
      </c>
      <c r="C61" s="1359"/>
      <c r="H61" s="1565"/>
      <c r="I61" s="1565"/>
      <c r="J61" s="1565"/>
      <c r="L61" s="1565"/>
      <c r="M61" s="1565"/>
      <c r="N61" s="1565"/>
      <c r="O61" s="1570"/>
      <c r="P61" s="1565"/>
      <c r="Q61" s="1565"/>
    </row>
    <row r="62" spans="1:29" ht="15" hidden="1">
      <c r="A62" s="1515"/>
      <c r="B62" s="1609" t="s">
        <v>3204</v>
      </c>
      <c r="C62" s="1359"/>
      <c r="E62" s="1359"/>
      <c r="K62" s="1570"/>
      <c r="L62" s="1591"/>
      <c r="M62" s="1570"/>
      <c r="N62" s="1592"/>
    </row>
    <row r="63" spans="1:29" hidden="1">
      <c r="B63" s="1609" t="s">
        <v>3592</v>
      </c>
      <c r="C63" s="1359"/>
      <c r="D63" s="1570"/>
      <c r="E63" s="1625">
        <f>B73</f>
        <v>6.1</v>
      </c>
      <c r="L63" s="1570"/>
      <c r="M63" s="1570"/>
      <c r="N63" s="1570"/>
    </row>
    <row r="64" spans="1:29" ht="15" hidden="1">
      <c r="B64" s="1624" t="s">
        <v>3463</v>
      </c>
      <c r="C64" s="1359"/>
      <c r="E64" s="1359"/>
      <c r="N64" s="1399" t="s">
        <v>3735</v>
      </c>
      <c r="O64" s="1593" t="str">
        <f>UPPER(BS!A17)</f>
        <v>ADVANCES, DEPOSITS AND OTHER RECEIVABLES</v>
      </c>
      <c r="P64" s="1554"/>
      <c r="Q64" s="1594"/>
      <c r="R64" s="1570"/>
      <c r="S64" s="1570"/>
      <c r="T64" s="1570"/>
      <c r="U64" s="1570"/>
      <c r="V64" s="1570"/>
      <c r="W64" s="1570"/>
      <c r="X64" s="1570"/>
      <c r="Y64" s="1570"/>
      <c r="Z64" s="1570"/>
      <c r="AA64" s="1570"/>
      <c r="AB64" s="1570"/>
      <c r="AC64" s="1570"/>
    </row>
    <row r="65" spans="2:29" ht="15" hidden="1">
      <c r="B65" s="1624" t="s">
        <v>3464</v>
      </c>
      <c r="C65" s="1359"/>
      <c r="E65" s="1359"/>
      <c r="N65" s="1568"/>
      <c r="O65" s="1569"/>
      <c r="P65" s="1570"/>
      <c r="Q65" s="1570"/>
      <c r="R65" s="1570"/>
      <c r="S65" s="1570"/>
      <c r="T65" s="1570"/>
      <c r="U65" s="1570"/>
      <c r="V65" s="1570"/>
      <c r="W65" s="1570"/>
      <c r="X65" s="1570"/>
      <c r="Y65" s="1570"/>
      <c r="Z65" s="1570"/>
      <c r="AA65" s="1570"/>
      <c r="AB65" s="1570"/>
      <c r="AC65" s="1570"/>
    </row>
    <row r="66" spans="2:29" ht="14.1" hidden="1" customHeight="1">
      <c r="B66" s="1624" t="s">
        <v>3465</v>
      </c>
      <c r="C66" s="1359"/>
      <c r="E66" s="1627"/>
      <c r="N66" s="1568"/>
      <c r="O66" s="1595"/>
      <c r="P66" s="1554"/>
      <c r="Q66" s="1594"/>
      <c r="R66" s="1594"/>
      <c r="S66" s="1594"/>
      <c r="T66" s="1554"/>
      <c r="U66" s="2001" t="s">
        <v>3899</v>
      </c>
      <c r="V66" s="2001"/>
      <c r="W66" s="2001"/>
      <c r="X66" s="2001"/>
      <c r="Y66" s="2001"/>
      <c r="Z66" s="2001"/>
      <c r="AA66" s="2001"/>
      <c r="AB66" s="2002"/>
      <c r="AC66" s="1423" t="s">
        <v>3797</v>
      </c>
    </row>
    <row r="67" spans="2:29" ht="14.1" hidden="1" customHeight="1">
      <c r="B67" s="1624" t="s">
        <v>3860</v>
      </c>
      <c r="C67" s="1359"/>
      <c r="F67" s="1626"/>
      <c r="G67" s="1626"/>
      <c r="H67" s="1626"/>
      <c r="I67" s="1432"/>
      <c r="J67" s="2326"/>
      <c r="K67" s="1293"/>
      <c r="N67" s="1568"/>
      <c r="O67" s="1597"/>
      <c r="P67" s="1554"/>
      <c r="Q67" s="1594"/>
      <c r="R67" s="1594"/>
      <c r="S67" s="1594"/>
      <c r="T67" s="1554"/>
      <c r="U67" s="2003" t="s">
        <v>3078</v>
      </c>
      <c r="V67" s="1318"/>
      <c r="W67" s="2003" t="s">
        <v>3173</v>
      </c>
      <c r="X67" s="1318"/>
      <c r="Y67" s="2003" t="s">
        <v>3174</v>
      </c>
      <c r="Z67" s="1423"/>
      <c r="AA67" s="2003" t="s">
        <v>2928</v>
      </c>
      <c r="AB67" s="1423"/>
      <c r="AC67" s="1423"/>
    </row>
    <row r="68" spans="2:29" ht="15" hidden="1">
      <c r="B68" s="1609" t="s">
        <v>3593</v>
      </c>
      <c r="C68" s="1359"/>
      <c r="E68" s="1625">
        <v>6.2</v>
      </c>
      <c r="N68" s="1568"/>
      <c r="O68" s="1597"/>
      <c r="P68" s="1554"/>
      <c r="Q68" s="1594"/>
      <c r="R68" s="1594"/>
      <c r="S68" s="1594"/>
      <c r="T68" s="1554"/>
      <c r="U68" s="2004"/>
      <c r="V68" s="1318"/>
      <c r="W68" s="2004"/>
      <c r="X68" s="1318"/>
      <c r="Y68" s="2004"/>
      <c r="Z68" s="1423"/>
      <c r="AA68" s="2004"/>
      <c r="AB68" s="1423"/>
      <c r="AC68" s="1423"/>
    </row>
    <row r="69" spans="2:29" ht="15" hidden="1">
      <c r="B69" s="1624" t="s">
        <v>3562</v>
      </c>
      <c r="C69" s="1359"/>
      <c r="N69" s="1568"/>
      <c r="O69" s="1595"/>
      <c r="P69" s="1554"/>
      <c r="Q69" s="1594"/>
      <c r="R69" s="1594"/>
      <c r="S69" s="1594"/>
      <c r="U69" s="2004"/>
      <c r="V69" s="1423"/>
      <c r="W69" s="2004"/>
      <c r="X69" s="1423"/>
      <c r="Y69" s="2004"/>
      <c r="Z69" s="1423"/>
      <c r="AA69" s="2004"/>
      <c r="AB69" s="1423"/>
      <c r="AC69" s="1423"/>
    </row>
    <row r="70" spans="2:29" ht="15.75" hidden="1" thickBot="1">
      <c r="I70" s="1617">
        <f>SUM(I67:I67)</f>
        <v>0</v>
      </c>
      <c r="J70" s="1617"/>
      <c r="K70" s="1620">
        <f>SUM(K67:K67)</f>
        <v>0</v>
      </c>
      <c r="N70" s="1568"/>
      <c r="O70" s="1595"/>
      <c r="P70" s="1554"/>
      <c r="Q70" s="1594"/>
      <c r="R70" s="1594"/>
      <c r="S70" s="1554"/>
      <c r="T70" s="1554"/>
      <c r="U70" s="1317" t="s">
        <v>3304</v>
      </c>
      <c r="V70" s="1317"/>
      <c r="W70" s="1317"/>
      <c r="X70" s="1317"/>
      <c r="Y70" s="1317"/>
      <c r="Z70" s="1317"/>
      <c r="AA70" s="1317"/>
      <c r="AB70" s="1317"/>
      <c r="AC70" s="1317"/>
    </row>
    <row r="71" spans="2:29" ht="15.75" hidden="1" thickTop="1">
      <c r="N71" s="1568"/>
      <c r="O71" s="1598" t="s">
        <v>3557</v>
      </c>
      <c r="P71" s="1359"/>
      <c r="Q71" s="1599"/>
      <c r="R71" s="1599"/>
      <c r="S71" s="1599"/>
      <c r="T71" s="1359"/>
      <c r="U71" s="1600">
        <f>eqity!$K$16+eqity!K15</f>
        <v>0</v>
      </c>
      <c r="V71" s="1600">
        <f>eqity!$L$14</f>
        <v>0</v>
      </c>
      <c r="W71" s="1600">
        <f>'debt tb'!N12</f>
        <v>0</v>
      </c>
      <c r="X71" s="1359"/>
      <c r="Y71" s="1600">
        <f>'money market tb'!$K$10</f>
        <v>0</v>
      </c>
      <c r="Z71" s="1359"/>
      <c r="AA71" s="1600">
        <f>SUM(U71+W71+Y71)</f>
        <v>0</v>
      </c>
      <c r="AB71" s="1601"/>
      <c r="AC71" s="1602">
        <v>3001000</v>
      </c>
    </row>
    <row r="72" spans="2:29" ht="15" hidden="1">
      <c r="N72" s="1568"/>
      <c r="O72" s="1598" t="s">
        <v>3084</v>
      </c>
      <c r="P72" s="1359"/>
      <c r="Q72" s="1599"/>
      <c r="R72" s="1599"/>
      <c r="S72" s="1599"/>
      <c r="T72" s="1359"/>
      <c r="U72" s="1600">
        <f>eqity!$L$14</f>
        <v>0</v>
      </c>
      <c r="V72" s="1600"/>
      <c r="W72" s="1600">
        <f>'debt tb'!$N$11</f>
        <v>0</v>
      </c>
      <c r="X72" s="1600"/>
      <c r="Y72" s="1600">
        <f>'money market tb'!$K$8</f>
        <v>0</v>
      </c>
      <c r="Z72" s="1600"/>
      <c r="AA72" s="1600">
        <f>SUM(U72+W72+Y72)</f>
        <v>0</v>
      </c>
      <c r="AB72" s="1601"/>
      <c r="AC72" s="1602">
        <v>55702</v>
      </c>
    </row>
    <row r="73" spans="2:29" ht="15" hidden="1">
      <c r="B73" s="1628">
        <f>'6-11'!A1+0.1</f>
        <v>6.1</v>
      </c>
      <c r="C73" s="1593" t="s">
        <v>3861</v>
      </c>
      <c r="N73" s="1568"/>
      <c r="O73" s="1598" t="s">
        <v>3746</v>
      </c>
      <c r="P73" s="1359"/>
      <c r="Q73" s="1599"/>
      <c r="R73" s="1599"/>
      <c r="S73" s="1599"/>
      <c r="T73" s="1359"/>
      <c r="U73" s="1600">
        <f>eqity!$L$16-171</f>
        <v>-171</v>
      </c>
      <c r="V73" s="1600"/>
      <c r="W73" s="1600">
        <f>'debt tb'!$N$13+10</f>
        <v>10</v>
      </c>
      <c r="X73" s="1600"/>
      <c r="Y73" s="1600">
        <f>'money market tb'!$K$11</f>
        <v>0</v>
      </c>
      <c r="Z73" s="1600"/>
      <c r="AA73" s="1600">
        <f>SUM(U73+W73+Y73)</f>
        <v>-161</v>
      </c>
      <c r="AB73" s="1601"/>
      <c r="AC73" s="1602">
        <v>107404</v>
      </c>
    </row>
    <row r="74" spans="2:29" s="1608" customFormat="1" ht="15.75" hidden="1" thickBot="1">
      <c r="N74" s="1568"/>
      <c r="O74" s="1603"/>
      <c r="P74" s="1359"/>
      <c r="Q74" s="1599"/>
      <c r="R74" s="1599"/>
      <c r="S74" s="1599"/>
      <c r="T74" s="1359"/>
      <c r="U74" s="1604">
        <f>+SUM(U71:U73)</f>
        <v>-171</v>
      </c>
      <c r="V74" s="1605"/>
      <c r="W74" s="1604">
        <f>+SUM(W71:W73)</f>
        <v>10</v>
      </c>
      <c r="X74" s="1605"/>
      <c r="Y74" s="1604">
        <f>+SUM(Y71:Y73)</f>
        <v>0</v>
      </c>
      <c r="Z74" s="1605"/>
      <c r="AA74" s="1604">
        <f>+SUM(AA71:AA73)</f>
        <v>-161</v>
      </c>
      <c r="AB74" s="1606"/>
      <c r="AC74" s="1607">
        <f>+SUM(AC71:AC73)</f>
        <v>3164106</v>
      </c>
    </row>
    <row r="75" spans="2:29" ht="15.75" hidden="1" thickTop="1">
      <c r="C75" s="2754" t="s">
        <v>4057</v>
      </c>
      <c r="D75" s="2754"/>
      <c r="E75" s="2754"/>
      <c r="F75" s="2754"/>
      <c r="G75" s="2754"/>
      <c r="H75" s="2754"/>
      <c r="I75" s="2754"/>
      <c r="J75" s="2754"/>
      <c r="K75" s="2754"/>
      <c r="L75" s="1393"/>
      <c r="N75" s="1568"/>
      <c r="O75" s="1609"/>
      <c r="P75" s="1359"/>
      <c r="Q75" s="1599"/>
      <c r="R75" s="1599"/>
      <c r="S75" s="1599"/>
      <c r="T75" s="1359"/>
      <c r="U75" s="1600"/>
      <c r="V75" s="1600"/>
      <c r="W75" s="1600"/>
      <c r="X75" s="1600"/>
      <c r="Y75" s="1600"/>
      <c r="Z75" s="1600"/>
      <c r="AA75" s="1600"/>
      <c r="AB75" s="1601"/>
      <c r="AC75" s="1601"/>
    </row>
    <row r="76" spans="2:29" ht="15" hidden="1">
      <c r="C76" s="2754"/>
      <c r="D76" s="2754"/>
      <c r="E76" s="2754"/>
      <c r="F76" s="2754"/>
      <c r="G76" s="2754"/>
      <c r="H76" s="2754"/>
      <c r="I76" s="2754"/>
      <c r="J76" s="2754"/>
      <c r="K76" s="2754"/>
      <c r="L76" s="1393"/>
      <c r="N76" s="1399" t="s">
        <v>3737</v>
      </c>
      <c r="O76" s="1610" t="s">
        <v>3565</v>
      </c>
      <c r="P76" s="1359"/>
      <c r="Q76" s="1599"/>
      <c r="R76" s="1599"/>
      <c r="S76" s="1599"/>
      <c r="T76" s="1359"/>
      <c r="U76" s="1317"/>
      <c r="V76" s="1317"/>
      <c r="W76" s="1611"/>
      <c r="X76" s="1611"/>
      <c r="Y76" s="1611"/>
      <c r="Z76" s="1611"/>
      <c r="AA76" s="1300"/>
      <c r="AB76" s="1300"/>
      <c r="AC76" s="1300"/>
    </row>
    <row r="77" spans="2:29" ht="15" hidden="1">
      <c r="C77" s="2754"/>
      <c r="D77" s="2754"/>
      <c r="E77" s="2754"/>
      <c r="F77" s="2754"/>
      <c r="G77" s="2754"/>
      <c r="H77" s="2754"/>
      <c r="I77" s="2754"/>
      <c r="J77" s="2754"/>
      <c r="K77" s="2754"/>
      <c r="L77" s="1393"/>
      <c r="N77" s="1612"/>
      <c r="O77" s="1613" t="s">
        <v>3566</v>
      </c>
      <c r="P77" s="1359"/>
      <c r="Q77" s="1599"/>
      <c r="R77" s="1599"/>
      <c r="S77" s="1599"/>
      <c r="T77" s="1359"/>
      <c r="U77" s="1317"/>
      <c r="V77" s="1317"/>
      <c r="W77" s="1611"/>
      <c r="X77" s="1611"/>
      <c r="Y77" s="1611"/>
      <c r="Z77" s="1611"/>
      <c r="AA77" s="1300"/>
      <c r="AB77" s="1300"/>
      <c r="AC77" s="1300"/>
    </row>
    <row r="78" spans="2:29" ht="15" hidden="1">
      <c r="C78" s="2754"/>
      <c r="D78" s="2754"/>
      <c r="E78" s="2754"/>
      <c r="F78" s="2754"/>
      <c r="G78" s="2754"/>
      <c r="H78" s="2754"/>
      <c r="I78" s="2754"/>
      <c r="J78" s="2754"/>
      <c r="K78" s="2754"/>
      <c r="L78" s="1393"/>
      <c r="N78" s="1568"/>
      <c r="O78" s="1609"/>
      <c r="P78" s="1359"/>
      <c r="Q78" s="1599"/>
      <c r="R78" s="1599"/>
      <c r="S78" s="1599"/>
      <c r="T78" s="1359"/>
      <c r="U78" s="1317"/>
      <c r="V78" s="1317"/>
      <c r="W78" s="1611"/>
      <c r="X78" s="1611"/>
      <c r="Y78" s="1611"/>
      <c r="Z78" s="1611"/>
      <c r="AA78" s="1300"/>
      <c r="AB78" s="1300"/>
      <c r="AC78" s="1300"/>
    </row>
    <row r="79" spans="2:29" ht="15" hidden="1">
      <c r="C79" s="2754"/>
      <c r="D79" s="2754"/>
      <c r="E79" s="2754"/>
      <c r="F79" s="2754"/>
      <c r="G79" s="2754"/>
      <c r="H79" s="2754"/>
      <c r="I79" s="2754"/>
      <c r="J79" s="2754"/>
      <c r="K79" s="2754"/>
      <c r="N79" s="1568"/>
      <c r="O79" s="1603" t="s">
        <v>2937</v>
      </c>
      <c r="P79" s="1359"/>
      <c r="Q79" s="1599"/>
      <c r="R79" s="1599"/>
      <c r="S79" s="1599"/>
      <c r="T79" s="1614"/>
      <c r="U79" s="1615">
        <f>eqity!$K$28</f>
        <v>0</v>
      </c>
      <c r="V79" s="1615"/>
      <c r="W79" s="1616">
        <f>'debt tb'!$N$25</f>
        <v>0</v>
      </c>
      <c r="X79" s="1616"/>
      <c r="Y79" s="1616">
        <f>'money market tb'!$K$24</f>
        <v>0</v>
      </c>
      <c r="Z79" s="1616"/>
      <c r="AA79" s="1616">
        <f>SUM(U79:Y79)</f>
        <v>0</v>
      </c>
      <c r="AB79" s="1300"/>
      <c r="AC79" s="1301">
        <v>946119</v>
      </c>
    </row>
    <row r="80" spans="2:29" ht="15" hidden="1">
      <c r="C80" s="1393"/>
      <c r="D80" s="1393"/>
      <c r="E80" s="1393"/>
      <c r="F80" s="1393"/>
      <c r="G80" s="1393"/>
      <c r="H80" s="1393"/>
      <c r="I80" s="1393"/>
      <c r="J80" s="1393"/>
      <c r="K80" s="1393"/>
      <c r="N80" s="1568"/>
      <c r="O80" s="1603" t="s">
        <v>3886</v>
      </c>
      <c r="P80" s="1359"/>
      <c r="Q80" s="1599"/>
      <c r="R80" s="1599"/>
      <c r="S80" s="1599"/>
      <c r="T80" s="1359"/>
      <c r="U80" s="1343"/>
      <c r="V80" s="1343"/>
      <c r="W80" s="1343"/>
      <c r="X80" s="1343"/>
      <c r="Y80" s="1343"/>
      <c r="Z80" s="1343"/>
      <c r="AA80" s="1343"/>
      <c r="AB80" s="1343"/>
      <c r="AC80" s="1347"/>
    </row>
    <row r="81" spans="1:29" s="1608" customFormat="1" ht="15" hidden="1">
      <c r="B81" s="1628">
        <f>B73+0.1</f>
        <v>6.2</v>
      </c>
      <c r="C81" s="1593" t="s">
        <v>3859</v>
      </c>
      <c r="D81" s="1393"/>
      <c r="E81" s="1393"/>
      <c r="F81" s="1393"/>
      <c r="G81" s="1393"/>
      <c r="H81" s="1393"/>
      <c r="I81" s="1393"/>
      <c r="J81" s="1393"/>
      <c r="K81" s="1393"/>
      <c r="N81" s="1568"/>
      <c r="O81" s="1603" t="s">
        <v>3887</v>
      </c>
      <c r="P81" s="1359"/>
      <c r="Q81" s="1599"/>
      <c r="R81" s="1599"/>
      <c r="S81" s="1599"/>
      <c r="T81" s="1359"/>
      <c r="U81" s="1615">
        <f>eqity!$K$29</f>
        <v>0</v>
      </c>
      <c r="V81" s="1615"/>
      <c r="W81" s="1616">
        <f>'debt tb'!$O$27</f>
        <v>0</v>
      </c>
      <c r="X81" s="1616"/>
      <c r="Y81" s="1616">
        <f>'money market tb'!$K$25</f>
        <v>0</v>
      </c>
      <c r="Z81" s="1616"/>
      <c r="AA81" s="1616">
        <f>SUM(U81:Y81)</f>
        <v>0</v>
      </c>
      <c r="AB81" s="1300"/>
      <c r="AC81" s="1301">
        <v>122831</v>
      </c>
    </row>
    <row r="82" spans="1:29" ht="15.75" hidden="1" thickBot="1">
      <c r="C82" s="1393"/>
      <c r="D82" s="1393"/>
      <c r="E82" s="1393"/>
      <c r="F82" s="1393"/>
      <c r="G82" s="1393"/>
      <c r="H82" s="1393"/>
      <c r="I82" s="1393"/>
      <c r="J82" s="1393"/>
      <c r="K82" s="1393"/>
      <c r="N82" s="1568"/>
      <c r="O82" s="1609"/>
      <c r="P82" s="1359"/>
      <c r="Q82" s="1599"/>
      <c r="R82" s="1599"/>
      <c r="S82" s="1599"/>
      <c r="T82" s="1359"/>
      <c r="U82" s="1617">
        <f>SUM(U79:U81)</f>
        <v>0</v>
      </c>
      <c r="V82" s="1618"/>
      <c r="W82" s="1617">
        <f>SUM(W79:W81)</f>
        <v>0</v>
      </c>
      <c r="X82" s="1618"/>
      <c r="Y82" s="1617">
        <f>SUM(Y79:Y81)</f>
        <v>0</v>
      </c>
      <c r="Z82" s="1618"/>
      <c r="AA82" s="1617">
        <f>SUM(AA79:AA81)</f>
        <v>0</v>
      </c>
      <c r="AB82" s="1619"/>
      <c r="AC82" s="1620">
        <f>SUM(AC79:AC81)</f>
        <v>1068950</v>
      </c>
    </row>
    <row r="83" spans="1:29" ht="15.75" hidden="1" thickTop="1">
      <c r="B83" s="1568"/>
      <c r="C83" s="2755" t="s">
        <v>4056</v>
      </c>
      <c r="D83" s="2755"/>
      <c r="E83" s="2755"/>
      <c r="F83" s="2755"/>
      <c r="G83" s="2755"/>
      <c r="H83" s="2755"/>
      <c r="I83" s="2755"/>
      <c r="J83" s="2755"/>
      <c r="K83" s="2755"/>
      <c r="L83" s="1402"/>
      <c r="M83" s="1621"/>
      <c r="N83" s="1621"/>
    </row>
    <row r="84" spans="1:29" hidden="1">
      <c r="C84" s="2755"/>
      <c r="D84" s="2755"/>
      <c r="E84" s="2755"/>
      <c r="F84" s="2755"/>
      <c r="G84" s="2755"/>
      <c r="H84" s="2755"/>
      <c r="I84" s="2755"/>
      <c r="J84" s="2755"/>
      <c r="K84" s="2755"/>
      <c r="L84" s="1402"/>
      <c r="M84" s="1621"/>
      <c r="N84" s="1621"/>
    </row>
    <row r="85" spans="1:29" ht="15" hidden="1">
      <c r="B85" s="1568"/>
      <c r="C85" s="2755"/>
      <c r="D85" s="2755"/>
      <c r="E85" s="2755"/>
      <c r="F85" s="2755"/>
      <c r="G85" s="2755"/>
      <c r="H85" s="2755"/>
      <c r="I85" s="2755"/>
      <c r="J85" s="2755"/>
      <c r="K85" s="2755"/>
      <c r="L85" s="1402"/>
      <c r="M85" s="1431"/>
      <c r="N85" s="1431"/>
    </row>
    <row r="86" spans="1:29" ht="15" hidden="1">
      <c r="B86" s="1568"/>
      <c r="C86" s="2755"/>
      <c r="D86" s="2755"/>
      <c r="E86" s="2755"/>
      <c r="F86" s="2755"/>
      <c r="G86" s="2755"/>
      <c r="H86" s="2755"/>
      <c r="I86" s="2755"/>
      <c r="J86" s="2755"/>
      <c r="K86" s="2755"/>
      <c r="L86" s="1402"/>
      <c r="M86" s="1596"/>
    </row>
    <row r="87" spans="1:29" ht="15" hidden="1" customHeight="1">
      <c r="B87" s="1568"/>
      <c r="C87" s="2755"/>
      <c r="D87" s="2755"/>
      <c r="E87" s="2755"/>
      <c r="F87" s="2755"/>
      <c r="G87" s="2755"/>
      <c r="H87" s="2755"/>
      <c r="I87" s="2755"/>
      <c r="J87" s="2755"/>
      <c r="K87" s="2755"/>
      <c r="L87"/>
      <c r="M87" s="1423"/>
    </row>
    <row r="88" spans="1:29" ht="15" hidden="1">
      <c r="B88" s="1568"/>
      <c r="C88" s="1609"/>
      <c r="D88" s="1359"/>
      <c r="E88" s="1599"/>
      <c r="F88" s="1599"/>
      <c r="G88" s="1554"/>
    </row>
    <row r="89" spans="1:29" ht="15" hidden="1">
      <c r="A89" s="1622">
        <f>'6-11'!A1+1</f>
        <v>7</v>
      </c>
      <c r="B89" s="1495" t="s">
        <v>3516</v>
      </c>
      <c r="C89" s="1565"/>
      <c r="E89" s="1599"/>
      <c r="F89" s="1599"/>
      <c r="G89" s="1359"/>
      <c r="H89" s="1615"/>
      <c r="I89" s="1616"/>
      <c r="J89" s="1616"/>
      <c r="K89" s="1616"/>
      <c r="L89" s="1301"/>
      <c r="M89" s="1300"/>
      <c r="N89" s="1301"/>
    </row>
    <row r="90" spans="1:29" ht="15" hidden="1">
      <c r="B90" s="1623"/>
      <c r="E90" s="1599"/>
      <c r="F90" s="1599"/>
      <c r="G90" s="1359"/>
      <c r="H90" s="1615"/>
      <c r="I90" s="1616"/>
      <c r="J90" s="1616"/>
      <c r="K90" s="1616"/>
      <c r="L90" s="1301"/>
      <c r="M90" s="1300"/>
      <c r="N90" s="1301"/>
    </row>
    <row r="91" spans="1:29" hidden="1">
      <c r="B91" s="2761" t="s">
        <v>4055</v>
      </c>
      <c r="C91" s="2761"/>
      <c r="D91" s="2761"/>
      <c r="E91" s="2761"/>
      <c r="F91" s="2761"/>
      <c r="G91" s="2761"/>
      <c r="H91" s="2761"/>
      <c r="I91" s="2761"/>
      <c r="J91" s="2761"/>
      <c r="K91" s="2761"/>
      <c r="M91" s="1301"/>
    </row>
    <row r="92" spans="1:29" hidden="1">
      <c r="B92" s="2761"/>
      <c r="C92" s="2761"/>
      <c r="D92" s="2761"/>
      <c r="E92" s="2761"/>
      <c r="F92" s="2761"/>
      <c r="G92" s="2761"/>
      <c r="H92" s="2761"/>
      <c r="I92" s="2761"/>
      <c r="J92" s="2761"/>
      <c r="K92" s="2761"/>
      <c r="M92" s="1431"/>
    </row>
    <row r="93" spans="1:29" ht="15" hidden="1">
      <c r="B93" s="1623"/>
      <c r="E93" s="1599"/>
      <c r="F93" s="1599"/>
      <c r="H93" s="1432"/>
      <c r="I93" s="1432"/>
      <c r="J93" s="2326"/>
      <c r="K93" s="1432"/>
      <c r="M93" s="1431"/>
    </row>
    <row r="94" spans="1:29" ht="15" hidden="1">
      <c r="A94" s="1622">
        <f>A89+1</f>
        <v>8</v>
      </c>
      <c r="B94" s="1649" t="s">
        <v>2934</v>
      </c>
      <c r="C94" s="1565"/>
      <c r="E94" s="1359"/>
      <c r="F94" s="1359"/>
      <c r="H94" s="1626"/>
      <c r="I94" s="1626"/>
      <c r="J94" s="1626"/>
      <c r="K94" s="1293"/>
      <c r="M94" s="1293"/>
    </row>
    <row r="95" spans="1:29" ht="15" hidden="1">
      <c r="B95" s="1623"/>
      <c r="E95" s="1359"/>
      <c r="F95" s="1359"/>
      <c r="H95" s="1626"/>
      <c r="I95" s="1626"/>
      <c r="J95" s="1626"/>
      <c r="K95" s="1293"/>
      <c r="M95" s="1293"/>
    </row>
    <row r="96" spans="1:29" hidden="1">
      <c r="B96" s="2754" t="s">
        <v>4142</v>
      </c>
      <c r="C96" s="2754"/>
      <c r="D96" s="2754"/>
      <c r="E96" s="2754"/>
      <c r="F96" s="2754"/>
      <c r="G96" s="2754"/>
      <c r="H96" s="2754"/>
      <c r="I96" s="2754"/>
      <c r="J96" s="2754"/>
      <c r="K96" s="2754"/>
      <c r="M96" s="1293"/>
    </row>
    <row r="97" spans="2:17" hidden="1">
      <c r="B97" s="2754"/>
      <c r="C97" s="2754"/>
      <c r="D97" s="2754"/>
      <c r="E97" s="2754"/>
      <c r="F97" s="2754"/>
      <c r="G97" s="2754"/>
      <c r="H97" s="2754"/>
      <c r="I97" s="2754"/>
      <c r="J97" s="2754"/>
      <c r="K97" s="2754"/>
      <c r="M97" s="1293"/>
    </row>
    <row r="98" spans="2:17" s="1608" customFormat="1" hidden="1">
      <c r="B98" s="2754"/>
      <c r="C98" s="2754"/>
      <c r="D98" s="2754"/>
      <c r="E98" s="2754"/>
      <c r="F98" s="2754"/>
      <c r="G98" s="2754"/>
      <c r="H98" s="2754"/>
      <c r="I98" s="2754"/>
      <c r="J98" s="2754"/>
      <c r="K98" s="2754"/>
      <c r="M98" s="1619"/>
      <c r="O98" s="1293"/>
      <c r="P98" s="1506"/>
      <c r="Q98" s="1293"/>
    </row>
    <row r="99" spans="2:17" ht="17.25" hidden="1" customHeight="1">
      <c r="B99" s="1393"/>
      <c r="C99" s="1393"/>
      <c r="D99" s="1393"/>
      <c r="E99" s="1393"/>
      <c r="F99" s="1393"/>
      <c r="G99" s="1393"/>
      <c r="H99" s="1393"/>
      <c r="I99" s="1393"/>
      <c r="J99" s="1393"/>
      <c r="K99" s="1393"/>
      <c r="L99" s="1432"/>
      <c r="M99" s="1431"/>
      <c r="N99" s="1431"/>
    </row>
    <row r="100" spans="2:17" ht="17.25" hidden="1" customHeight="1">
      <c r="B100" s="1565"/>
      <c r="C100" s="1565"/>
      <c r="D100" s="1565"/>
      <c r="E100" s="1565"/>
      <c r="F100" s="1565"/>
      <c r="G100" s="1565"/>
      <c r="H100" s="1565"/>
      <c r="I100" s="1565"/>
      <c r="J100" s="1565"/>
      <c r="K100" s="1565"/>
      <c r="L100" s="1565"/>
      <c r="M100" s="2032"/>
      <c r="N100" s="2032"/>
    </row>
    <row r="101" spans="2:17" ht="17.25" hidden="1" customHeight="1">
      <c r="B101" s="1565"/>
      <c r="C101" s="1565"/>
      <c r="D101" s="1565"/>
      <c r="E101" s="1565"/>
      <c r="F101" s="1565"/>
      <c r="G101" s="1565"/>
      <c r="H101" s="1565"/>
      <c r="I101" s="1565"/>
      <c r="J101" s="1565"/>
      <c r="K101" s="1565"/>
      <c r="L101" s="1565"/>
      <c r="M101" s="2032"/>
      <c r="N101" s="2032"/>
    </row>
    <row r="102" spans="2:17" ht="17.25" hidden="1" customHeight="1">
      <c r="B102" s="1565"/>
      <c r="C102" s="1565"/>
      <c r="D102" s="1565"/>
      <c r="E102" s="1565"/>
      <c r="F102" s="1565"/>
      <c r="G102" s="1565"/>
      <c r="H102" s="1565"/>
      <c r="I102" s="1565"/>
      <c r="J102" s="1565"/>
      <c r="K102" s="1565"/>
      <c r="L102" s="1565"/>
      <c r="M102" s="2032"/>
      <c r="N102" s="2032"/>
    </row>
    <row r="103" spans="2:17" ht="17.25" hidden="1" customHeight="1">
      <c r="B103" s="1565"/>
      <c r="C103" s="1565"/>
      <c r="D103" s="1565"/>
      <c r="E103" s="1565"/>
      <c r="F103" s="1565"/>
      <c r="G103" s="1565"/>
      <c r="H103" s="1565"/>
      <c r="I103" s="1565"/>
      <c r="J103" s="1565"/>
      <c r="K103" s="1565"/>
      <c r="L103" s="1565"/>
      <c r="M103" s="2032"/>
      <c r="N103" s="2032"/>
    </row>
    <row r="104" spans="2:17" ht="17.25" hidden="1" customHeight="1">
      <c r="B104" s="1565"/>
      <c r="C104" s="1565"/>
      <c r="D104" s="1565"/>
      <c r="E104" s="1565"/>
      <c r="F104" s="1565"/>
      <c r="G104" s="1565"/>
      <c r="H104" s="1565"/>
      <c r="I104" s="1565"/>
      <c r="J104" s="1565"/>
      <c r="K104" s="1565"/>
      <c r="L104" s="1565"/>
      <c r="M104" s="2032"/>
      <c r="N104" s="2032"/>
    </row>
    <row r="105" spans="2:17" ht="17.25" hidden="1" customHeight="1">
      <c r="B105" s="1565"/>
      <c r="C105" s="1565"/>
      <c r="D105" s="1565"/>
      <c r="E105" s="1565"/>
      <c r="F105" s="1565"/>
      <c r="G105" s="1565"/>
      <c r="H105" s="1565"/>
      <c r="I105" s="1565"/>
      <c r="J105" s="1565"/>
      <c r="K105" s="1565"/>
      <c r="L105" s="1565"/>
      <c r="M105" s="2032"/>
      <c r="N105" s="2032"/>
    </row>
    <row r="106" spans="2:17" ht="17.25" hidden="1" customHeight="1">
      <c r="B106" s="1565"/>
      <c r="C106" s="1565"/>
      <c r="D106" s="1565"/>
      <c r="E106" s="1565"/>
      <c r="F106" s="1565"/>
      <c r="G106" s="1565"/>
      <c r="H106" s="1565"/>
      <c r="I106" s="1565"/>
      <c r="J106" s="1565"/>
      <c r="K106" s="1565"/>
      <c r="L106" s="1565"/>
      <c r="M106" s="2032"/>
      <c r="N106" s="2032"/>
    </row>
    <row r="107" spans="2:17" ht="17.25" hidden="1" customHeight="1">
      <c r="B107" s="1565"/>
      <c r="C107" s="1565"/>
      <c r="D107" s="1565"/>
      <c r="E107" s="1565"/>
      <c r="F107" s="1565"/>
      <c r="G107" s="1565"/>
      <c r="H107" s="1565"/>
      <c r="I107" s="1565"/>
      <c r="J107" s="1565"/>
      <c r="K107" s="1565"/>
      <c r="L107" s="1565"/>
      <c r="M107" s="2032"/>
      <c r="N107" s="2032"/>
    </row>
    <row r="108" spans="2:17" ht="17.25" hidden="1" customHeight="1">
      <c r="B108" s="1565"/>
      <c r="C108" s="1565"/>
      <c r="D108" s="1565"/>
      <c r="E108" s="1565"/>
      <c r="F108" s="1565"/>
      <c r="G108" s="1565"/>
      <c r="H108" s="1565"/>
      <c r="I108" s="1565"/>
      <c r="J108" s="1565"/>
      <c r="K108" s="1565"/>
      <c r="L108" s="1565"/>
      <c r="M108" s="2032"/>
      <c r="N108" s="2032"/>
    </row>
    <row r="109" spans="2:17" ht="17.25" hidden="1" customHeight="1">
      <c r="B109" s="1565"/>
      <c r="C109" s="1565"/>
      <c r="D109" s="1565"/>
      <c r="E109" s="1565"/>
      <c r="F109" s="1565"/>
      <c r="G109" s="1565"/>
      <c r="H109" s="1565"/>
      <c r="I109" s="1565"/>
      <c r="J109" s="1565"/>
      <c r="K109" s="1565"/>
      <c r="L109" s="1565"/>
      <c r="M109" s="2032"/>
      <c r="N109" s="2032"/>
    </row>
    <row r="110" spans="2:17" ht="17.25" hidden="1" customHeight="1">
      <c r="B110" s="1565"/>
      <c r="C110" s="1565"/>
      <c r="D110" s="1565"/>
      <c r="E110" s="1565"/>
      <c r="F110" s="1565"/>
      <c r="G110" s="1565"/>
      <c r="H110" s="1565"/>
      <c r="I110" s="1565"/>
      <c r="J110" s="1565"/>
      <c r="K110" s="1565"/>
      <c r="L110" s="1565"/>
      <c r="M110" s="2032"/>
      <c r="N110" s="2032"/>
    </row>
    <row r="111" spans="2:17" ht="17.25" hidden="1" customHeight="1">
      <c r="B111" s="1565"/>
      <c r="C111" s="1565"/>
      <c r="D111" s="1565"/>
      <c r="E111" s="1565"/>
      <c r="F111" s="1565"/>
      <c r="G111" s="1565"/>
      <c r="H111" s="1565"/>
      <c r="I111" s="1565"/>
      <c r="J111" s="1565"/>
      <c r="K111" s="1565"/>
      <c r="L111" s="1565"/>
      <c r="M111" s="2032"/>
      <c r="N111" s="2032"/>
    </row>
    <row r="112" spans="2:17" ht="17.25" hidden="1" customHeight="1">
      <c r="B112" s="1565"/>
      <c r="C112" s="1565"/>
      <c r="D112" s="1565"/>
      <c r="E112" s="1565"/>
      <c r="F112" s="1565"/>
      <c r="G112" s="1565"/>
      <c r="H112" s="1565"/>
      <c r="I112" s="1565"/>
      <c r="J112" s="1565"/>
      <c r="K112" s="1565"/>
      <c r="L112" s="1565"/>
      <c r="M112" s="2032"/>
      <c r="N112" s="2032"/>
    </row>
    <row r="113" spans="2:14" ht="17.25" hidden="1" customHeight="1">
      <c r="B113" s="1565"/>
      <c r="C113" s="1565"/>
      <c r="D113" s="1565"/>
      <c r="E113" s="1565"/>
      <c r="F113" s="1565"/>
      <c r="G113" s="1565"/>
      <c r="H113" s="1565"/>
      <c r="I113" s="1565"/>
      <c r="J113" s="1565"/>
      <c r="K113" s="1565"/>
      <c r="L113" s="1565"/>
      <c r="M113" s="2032"/>
      <c r="N113" s="2032"/>
    </row>
    <row r="114" spans="2:14" ht="17.25" hidden="1" customHeight="1">
      <c r="B114" s="1565"/>
      <c r="C114" s="1565"/>
      <c r="D114" s="1565"/>
      <c r="E114" s="1565"/>
      <c r="F114" s="1565"/>
      <c r="G114" s="1565"/>
      <c r="H114" s="1565"/>
      <c r="I114" s="1565"/>
      <c r="J114" s="1565"/>
      <c r="K114" s="1565"/>
      <c r="L114" s="1565"/>
      <c r="M114" s="2032"/>
      <c r="N114" s="2032"/>
    </row>
    <row r="115" spans="2:14" ht="17.25" hidden="1" customHeight="1">
      <c r="B115" s="1565"/>
      <c r="C115" s="1565"/>
      <c r="D115" s="1565"/>
      <c r="E115" s="1565"/>
      <c r="F115" s="1565"/>
      <c r="G115" s="1565"/>
      <c r="H115" s="1565"/>
      <c r="I115" s="1565"/>
      <c r="J115" s="1565"/>
      <c r="K115" s="1565"/>
      <c r="L115" s="1565"/>
      <c r="M115" s="2032"/>
      <c r="N115" s="2032"/>
    </row>
    <row r="116" spans="2:14" hidden="1">
      <c r="B116" s="1565"/>
      <c r="C116" s="1565"/>
      <c r="D116" s="1565"/>
      <c r="E116" s="1565"/>
      <c r="F116" s="1565"/>
      <c r="G116" s="1565"/>
      <c r="H116" s="1565"/>
      <c r="I116" s="1565"/>
      <c r="J116" s="1565"/>
      <c r="K116" s="1565"/>
      <c r="L116" s="1565"/>
      <c r="M116" s="2032"/>
      <c r="N116" s="2032"/>
    </row>
    <row r="117" spans="2:14" ht="17.25" hidden="1" customHeight="1">
      <c r="B117" s="1565"/>
      <c r="C117" s="1565"/>
      <c r="D117" s="1565"/>
      <c r="E117" s="1565"/>
      <c r="F117" s="1565"/>
      <c r="G117" s="1565"/>
      <c r="H117" s="1565"/>
      <c r="I117" s="1565"/>
      <c r="J117" s="1565"/>
      <c r="K117" s="1565"/>
      <c r="L117" s="1565"/>
      <c r="M117" s="2032"/>
      <c r="N117" s="2032"/>
    </row>
    <row r="118" spans="2:14" hidden="1">
      <c r="B118" s="1565"/>
      <c r="C118" s="1565"/>
      <c r="D118" s="1565"/>
      <c r="E118" s="1565"/>
      <c r="F118" s="1565"/>
      <c r="G118" s="1565"/>
      <c r="H118" s="1565"/>
      <c r="I118" s="1565"/>
      <c r="J118" s="1565"/>
      <c r="K118" s="1565"/>
      <c r="L118" s="1565"/>
      <c r="M118" s="2032"/>
      <c r="N118" s="2032"/>
    </row>
    <row r="119" spans="2:14" hidden="1">
      <c r="B119" s="1565"/>
      <c r="C119" s="1565"/>
      <c r="D119" s="1565"/>
      <c r="E119" s="1565"/>
      <c r="F119" s="1565"/>
      <c r="G119" s="1565"/>
      <c r="H119" s="1565"/>
      <c r="I119" s="1565"/>
      <c r="J119" s="1565"/>
      <c r="K119" s="1565"/>
      <c r="L119" s="1565"/>
      <c r="M119" s="2032"/>
      <c r="N119" s="2032"/>
    </row>
    <row r="120" spans="2:14" hidden="1">
      <c r="B120" s="1565"/>
      <c r="C120" s="1565"/>
      <c r="D120" s="1565"/>
      <c r="E120" s="1565"/>
      <c r="F120" s="1565"/>
      <c r="G120" s="1565"/>
      <c r="H120" s="1565"/>
      <c r="I120" s="1565"/>
      <c r="J120" s="1565"/>
      <c r="K120" s="1565"/>
      <c r="L120" s="1565"/>
      <c r="M120" s="2032"/>
      <c r="N120" s="2032"/>
    </row>
    <row r="121" spans="2:14" ht="17.25" hidden="1" customHeight="1">
      <c r="B121" s="1565"/>
      <c r="C121" s="1565"/>
      <c r="D121" s="1565"/>
      <c r="E121" s="1565"/>
      <c r="F121" s="1565"/>
      <c r="G121" s="1565"/>
      <c r="H121" s="1565"/>
      <c r="I121" s="1565"/>
      <c r="J121" s="1565"/>
      <c r="K121" s="1565"/>
      <c r="L121" s="1565"/>
      <c r="M121" s="2032"/>
      <c r="N121" s="2032"/>
    </row>
    <row r="122" spans="2:14" hidden="1">
      <c r="B122" s="1565"/>
      <c r="C122" s="1565"/>
      <c r="D122" s="1565"/>
      <c r="E122" s="1565"/>
      <c r="F122" s="1565"/>
      <c r="G122" s="1565"/>
      <c r="H122" s="1565"/>
      <c r="I122" s="1565"/>
      <c r="J122" s="1565"/>
      <c r="K122" s="1565"/>
      <c r="L122" s="1565"/>
      <c r="M122" s="2032"/>
      <c r="N122" s="2032"/>
    </row>
    <row r="123" spans="2:14" hidden="1">
      <c r="B123" s="1565"/>
      <c r="C123" s="1565"/>
      <c r="D123" s="1565"/>
      <c r="E123" s="1565"/>
      <c r="F123" s="1565"/>
      <c r="G123" s="1565"/>
      <c r="H123" s="1565"/>
      <c r="I123" s="1565"/>
      <c r="J123" s="1565"/>
      <c r="K123" s="1565"/>
      <c r="L123" s="1565"/>
      <c r="M123" s="2032"/>
      <c r="N123" s="2032"/>
    </row>
    <row r="124" spans="2:14" hidden="1">
      <c r="B124" s="1565"/>
      <c r="C124" s="1565"/>
      <c r="D124" s="1565"/>
      <c r="E124" s="1565"/>
      <c r="F124" s="1565"/>
      <c r="G124" s="1565"/>
      <c r="H124" s="1565"/>
      <c r="I124" s="1565"/>
      <c r="J124" s="1565"/>
      <c r="K124" s="1565"/>
      <c r="L124" s="1565"/>
      <c r="M124" s="2032"/>
      <c r="N124" s="2032"/>
    </row>
    <row r="125" spans="2:14" hidden="1">
      <c r="B125" s="1565"/>
      <c r="C125" s="1565"/>
      <c r="D125" s="1565"/>
      <c r="E125" s="1565"/>
      <c r="F125" s="1565"/>
      <c r="G125" s="1565"/>
      <c r="H125" s="1565"/>
      <c r="I125" s="1565"/>
      <c r="J125" s="1565"/>
      <c r="K125" s="1565"/>
      <c r="L125" s="1565"/>
      <c r="M125" s="2032"/>
      <c r="N125" s="2032"/>
    </row>
    <row r="126" spans="2:14" ht="14.1" hidden="1" customHeight="1">
      <c r="B126" s="1565"/>
      <c r="C126" s="1565"/>
      <c r="D126" s="1565"/>
      <c r="E126" s="1565"/>
      <c r="F126" s="1565"/>
      <c r="G126" s="1565"/>
      <c r="H126" s="1565"/>
      <c r="I126" s="1565"/>
      <c r="J126" s="1565"/>
      <c r="K126" s="1565"/>
      <c r="L126" s="1565"/>
      <c r="M126" s="2032"/>
      <c r="N126" s="2032"/>
    </row>
    <row r="127" spans="2:14" ht="15" hidden="1">
      <c r="B127" s="1565"/>
      <c r="C127" s="1565"/>
      <c r="D127" s="1565"/>
      <c r="E127" s="1565"/>
      <c r="F127" s="1565"/>
      <c r="G127" s="1565"/>
      <c r="H127" s="1565"/>
      <c r="I127" s="1565"/>
      <c r="J127" s="1565"/>
      <c r="K127" s="1565"/>
      <c r="L127" s="2033"/>
      <c r="M127" s="2032"/>
      <c r="N127" s="2032"/>
    </row>
    <row r="128" spans="2:14" ht="15" hidden="1">
      <c r="B128" s="1565"/>
      <c r="C128" s="1565"/>
      <c r="D128" s="1565"/>
      <c r="E128" s="1565"/>
      <c r="F128" s="1565"/>
      <c r="G128" s="1565"/>
      <c r="H128" s="1565"/>
      <c r="I128" s="1565"/>
      <c r="J128" s="1565"/>
      <c r="K128" s="1565"/>
      <c r="L128" s="2033"/>
      <c r="M128" s="2032"/>
      <c r="N128" s="2032"/>
    </row>
    <row r="129" spans="2:39" ht="15" hidden="1">
      <c r="B129" s="1565"/>
      <c r="C129" s="1565"/>
      <c r="D129" s="1565"/>
      <c r="E129" s="1565"/>
      <c r="F129" s="1565"/>
      <c r="G129" s="1565"/>
      <c r="H129" s="1565"/>
      <c r="I129" s="1565"/>
      <c r="J129" s="1565"/>
      <c r="K129" s="1565"/>
      <c r="L129" s="2033"/>
      <c r="M129" s="2032"/>
      <c r="N129" s="2032"/>
    </row>
    <row r="130" spans="2:39" ht="15" hidden="1">
      <c r="B130" s="1565"/>
      <c r="C130" s="1565"/>
      <c r="D130" s="1565"/>
      <c r="E130" s="1565"/>
      <c r="F130" s="1565"/>
      <c r="G130" s="1565"/>
      <c r="H130" s="1565"/>
      <c r="I130" s="1565"/>
      <c r="J130" s="1565"/>
      <c r="K130" s="1565"/>
      <c r="L130" s="2033"/>
      <c r="M130" s="2032"/>
      <c r="N130" s="2032"/>
    </row>
    <row r="131" spans="2:39" ht="15" hidden="1">
      <c r="B131" s="1565"/>
      <c r="C131" s="1565"/>
      <c r="D131" s="1565"/>
      <c r="E131" s="1565"/>
      <c r="F131" s="1565"/>
      <c r="G131" s="1565"/>
      <c r="H131" s="1565"/>
      <c r="I131" s="1565"/>
      <c r="J131" s="1565"/>
      <c r="K131" s="1565"/>
      <c r="L131" s="2033"/>
      <c r="M131" s="2032"/>
      <c r="N131" s="2032"/>
    </row>
    <row r="132" spans="2:39" ht="15" hidden="1">
      <c r="B132" s="1565"/>
      <c r="C132" s="1565"/>
      <c r="D132" s="1565"/>
      <c r="E132" s="1565"/>
      <c r="F132" s="1565"/>
      <c r="G132" s="1565"/>
      <c r="H132" s="1565"/>
      <c r="I132" s="1565"/>
      <c r="J132" s="1565"/>
      <c r="K132" s="1565"/>
      <c r="L132" s="2033"/>
      <c r="M132" s="2032"/>
      <c r="N132" s="2032"/>
    </row>
    <row r="133" spans="2:39" ht="15" hidden="1">
      <c r="B133" s="1565"/>
      <c r="C133" s="1565"/>
      <c r="D133" s="1565"/>
      <c r="E133" s="1565"/>
      <c r="F133" s="1565"/>
      <c r="G133" s="1565"/>
      <c r="H133" s="1565"/>
      <c r="I133" s="1565"/>
      <c r="J133" s="1565"/>
      <c r="K133" s="1565"/>
      <c r="L133" s="2033"/>
      <c r="M133" s="2032"/>
      <c r="N133" s="2032"/>
    </row>
    <row r="134" spans="2:39" ht="15" hidden="1">
      <c r="B134" s="1565"/>
      <c r="C134" s="1565"/>
      <c r="D134" s="1565"/>
      <c r="E134" s="1565"/>
      <c r="F134" s="1565"/>
      <c r="G134" s="1565"/>
      <c r="H134" s="1565"/>
      <c r="I134" s="1565"/>
      <c r="J134" s="1565"/>
      <c r="K134" s="1565"/>
      <c r="L134" s="2033"/>
      <c r="M134" s="2032"/>
      <c r="N134" s="2032"/>
    </row>
    <row r="135" spans="2:39" ht="15" hidden="1">
      <c r="B135" s="1565"/>
      <c r="C135" s="1565"/>
      <c r="D135" s="1565"/>
      <c r="E135" s="1565"/>
      <c r="F135" s="1565"/>
      <c r="G135" s="1565"/>
      <c r="H135" s="1565"/>
      <c r="I135" s="1565"/>
      <c r="J135" s="1565"/>
      <c r="K135" s="1565"/>
      <c r="L135" s="2033"/>
      <c r="M135" s="2032"/>
      <c r="N135" s="2032"/>
    </row>
    <row r="136" spans="2:39" ht="17.25" hidden="1" customHeight="1">
      <c r="B136" s="1393"/>
      <c r="C136" s="1393"/>
      <c r="D136" s="1393"/>
      <c r="E136" s="1393"/>
      <c r="F136" s="1393"/>
      <c r="G136" s="1393"/>
      <c r="H136" s="1393"/>
      <c r="I136" s="1393"/>
      <c r="J136" s="1393"/>
      <c r="K136" s="1393"/>
      <c r="L136" s="2033"/>
      <c r="M136" s="2032"/>
      <c r="N136" s="2032"/>
    </row>
    <row r="137" spans="2:39" ht="17.25" hidden="1" customHeight="1">
      <c r="B137" s="1393"/>
      <c r="C137" s="1393"/>
      <c r="D137" s="1393"/>
      <c r="E137" s="1393"/>
      <c r="F137" s="1393"/>
      <c r="G137" s="1393"/>
      <c r="H137" s="1393"/>
      <c r="I137" s="1393"/>
      <c r="J137" s="1393"/>
      <c r="K137" s="1393"/>
      <c r="L137" s="2033"/>
      <c r="M137" s="2032"/>
      <c r="N137" s="2032"/>
    </row>
    <row r="138" spans="2:39" ht="17.25" hidden="1" customHeight="1">
      <c r="B138" s="1393"/>
      <c r="C138" s="1393"/>
      <c r="D138" s="1393"/>
      <c r="E138" s="1393"/>
      <c r="F138" s="1393"/>
      <c r="G138" s="1393"/>
      <c r="H138" s="1393"/>
      <c r="I138" s="1393"/>
      <c r="J138" s="1393"/>
      <c r="K138" s="1393"/>
      <c r="L138" s="2033"/>
      <c r="M138" s="2032"/>
      <c r="N138" s="2032"/>
    </row>
    <row r="139" spans="2:39" ht="17.25" hidden="1" customHeight="1">
      <c r="B139" s="1393"/>
      <c r="C139" s="1393"/>
      <c r="D139" s="1393"/>
      <c r="E139" s="1393"/>
      <c r="F139" s="1393"/>
      <c r="G139" s="1393"/>
      <c r="H139" s="1393"/>
      <c r="I139" s="1393"/>
      <c r="J139" s="1393"/>
      <c r="K139" s="1393"/>
      <c r="L139" s="2033"/>
      <c r="M139" s="2032"/>
      <c r="N139" s="2032"/>
    </row>
    <row r="140" spans="2:39" ht="15" hidden="1" customHeight="1">
      <c r="B140" s="1393"/>
      <c r="C140" s="1393"/>
      <c r="D140" s="1393"/>
      <c r="E140" s="1393"/>
      <c r="F140" s="1393"/>
      <c r="G140" s="1393"/>
      <c r="H140" s="1393"/>
      <c r="I140" s="1393"/>
      <c r="J140" s="1393"/>
      <c r="K140" s="1393"/>
      <c r="L140" s="1629"/>
      <c r="M140" s="1629"/>
      <c r="N140" s="1629"/>
      <c r="Y140" s="2736" t="s">
        <v>3839</v>
      </c>
      <c r="Z140" s="2736"/>
      <c r="AA140" s="2736"/>
      <c r="AB140" s="2736"/>
      <c r="AC140" s="2736"/>
      <c r="AD140" s="2736"/>
      <c r="AE140" s="2736"/>
      <c r="AF140" s="2736"/>
      <c r="AG140" s="2736"/>
      <c r="AH140" s="2736"/>
      <c r="AI140" s="2736"/>
      <c r="AJ140" s="2736"/>
      <c r="AK140" s="2736"/>
      <c r="AL140" s="2736"/>
      <c r="AM140" s="2736"/>
    </row>
    <row r="141" spans="2:39" hidden="1">
      <c r="L141" s="1629"/>
      <c r="M141" s="1629"/>
      <c r="N141" s="1629"/>
      <c r="Y141" s="2736"/>
      <c r="Z141" s="2736"/>
      <c r="AA141" s="2736"/>
      <c r="AB141" s="2736"/>
      <c r="AC141" s="2736"/>
      <c r="AD141" s="2736"/>
      <c r="AE141" s="2736"/>
      <c r="AF141" s="2736"/>
      <c r="AG141" s="2736"/>
      <c r="AH141" s="2736"/>
      <c r="AI141" s="2736"/>
      <c r="AJ141" s="2736"/>
      <c r="AK141" s="2736"/>
      <c r="AL141" s="2736"/>
      <c r="AM141" s="2736"/>
    </row>
    <row r="142" spans="2:39" ht="15" hidden="1" customHeight="1">
      <c r="L142" s="1631"/>
      <c r="M142" s="1631"/>
      <c r="N142" s="1631"/>
      <c r="Y142" s="2736"/>
      <c r="Z142" s="2736"/>
      <c r="AA142" s="2736"/>
      <c r="AB142" s="2736"/>
      <c r="AC142" s="2736"/>
      <c r="AD142" s="2736"/>
      <c r="AE142" s="2736"/>
      <c r="AF142" s="2736"/>
      <c r="AG142" s="2736"/>
      <c r="AH142" s="2736"/>
      <c r="AI142" s="2736"/>
      <c r="AJ142" s="2736"/>
      <c r="AK142" s="2736"/>
      <c r="AL142" s="2736"/>
      <c r="AM142" s="2736"/>
    </row>
    <row r="143" spans="2:39" hidden="1">
      <c r="L143" s="1631"/>
      <c r="M143" s="1631"/>
      <c r="N143" s="1631"/>
      <c r="Y143" s="1630"/>
      <c r="Z143" s="1630"/>
      <c r="AA143" s="1630"/>
      <c r="AB143" s="1630"/>
      <c r="AC143" s="1630"/>
      <c r="AD143" s="1630"/>
      <c r="AE143" s="1630"/>
      <c r="AF143" s="1630"/>
      <c r="AG143" s="1630"/>
      <c r="AH143" s="1630"/>
      <c r="AI143" s="1630"/>
      <c r="AJ143" s="1630"/>
      <c r="AK143" s="1630"/>
      <c r="AL143" s="1630"/>
      <c r="AM143" s="1393"/>
    </row>
    <row r="144" spans="2:39" hidden="1">
      <c r="L144" s="1631"/>
      <c r="M144" s="1631"/>
      <c r="N144" s="1631"/>
      <c r="Y144" s="2736" t="s">
        <v>3840</v>
      </c>
      <c r="Z144" s="2736"/>
      <c r="AA144" s="2736"/>
      <c r="AB144" s="2736"/>
      <c r="AC144" s="2736"/>
      <c r="AD144" s="2736"/>
      <c r="AE144" s="2736"/>
      <c r="AF144" s="2736"/>
      <c r="AG144" s="2736"/>
      <c r="AH144" s="2736"/>
      <c r="AI144" s="2736"/>
      <c r="AJ144" s="2736"/>
      <c r="AK144" s="2736"/>
      <c r="AL144" s="2736"/>
      <c r="AM144" s="2736"/>
    </row>
    <row r="145" spans="1:39" hidden="1">
      <c r="L145" s="1631"/>
      <c r="M145" s="1631"/>
      <c r="N145" s="1631"/>
      <c r="Y145" s="2736"/>
      <c r="Z145" s="2736"/>
      <c r="AA145" s="2736"/>
      <c r="AB145" s="2736"/>
      <c r="AC145" s="2736"/>
      <c r="AD145" s="2736"/>
      <c r="AE145" s="2736"/>
      <c r="AF145" s="2736"/>
      <c r="AG145" s="2736"/>
      <c r="AH145" s="2736"/>
      <c r="AI145" s="2736"/>
      <c r="AJ145" s="2736"/>
      <c r="AK145" s="2736"/>
      <c r="AL145" s="2736"/>
      <c r="AM145" s="2736"/>
    </row>
    <row r="146" spans="1:39" hidden="1">
      <c r="C146" s="1631"/>
      <c r="D146" s="1631"/>
      <c r="E146" s="1631"/>
      <c r="F146" s="1631"/>
      <c r="G146" s="1631"/>
      <c r="H146" s="1631"/>
      <c r="I146" s="1631"/>
      <c r="J146" s="1631"/>
      <c r="K146" s="1631"/>
      <c r="L146" s="1631"/>
      <c r="M146" s="1631"/>
      <c r="N146" s="1631"/>
      <c r="Y146" s="2736"/>
      <c r="Z146" s="2736"/>
      <c r="AA146" s="2736"/>
      <c r="AB146" s="2736"/>
      <c r="AC146" s="2736"/>
      <c r="AD146" s="2736"/>
      <c r="AE146" s="2736"/>
      <c r="AF146" s="2736"/>
      <c r="AG146" s="2736"/>
      <c r="AH146" s="2736"/>
      <c r="AI146" s="2736"/>
      <c r="AJ146" s="2736"/>
      <c r="AK146" s="2736"/>
      <c r="AL146" s="2736"/>
      <c r="AM146" s="2736"/>
    </row>
    <row r="147" spans="1:39" ht="14.1" hidden="1" customHeight="1">
      <c r="B147" s="1623"/>
      <c r="C147" s="1631"/>
      <c r="D147" s="1631"/>
      <c r="E147" s="1631"/>
      <c r="F147" s="2784" t="s">
        <v>3900</v>
      </c>
      <c r="G147" s="2784"/>
      <c r="H147" s="2784"/>
      <c r="I147" s="2784"/>
      <c r="J147" s="2320"/>
      <c r="K147" s="2753" t="s">
        <v>3901</v>
      </c>
      <c r="L147" s="1631"/>
      <c r="M147" s="1631"/>
      <c r="N147" s="1631"/>
      <c r="Y147" s="1632"/>
      <c r="Z147" s="1630"/>
      <c r="AA147" s="1630"/>
      <c r="AB147" s="1630"/>
      <c r="AC147" s="1630"/>
      <c r="AD147" s="1630"/>
      <c r="AE147" s="1630"/>
      <c r="AF147" s="1630"/>
      <c r="AG147" s="1630"/>
      <c r="AH147" s="1630"/>
      <c r="AI147" s="1630"/>
      <c r="AJ147" s="1630"/>
      <c r="AK147" s="1630"/>
      <c r="AL147" s="1630"/>
      <c r="AM147" s="1393"/>
    </row>
    <row r="148" spans="1:39" ht="15.75" hidden="1" customHeight="1">
      <c r="D148" s="1629"/>
      <c r="E148" s="1629"/>
      <c r="F148" s="2756" t="s">
        <v>3078</v>
      </c>
      <c r="G148" s="2756" t="s">
        <v>3173</v>
      </c>
      <c r="H148" s="2756" t="s">
        <v>3174</v>
      </c>
      <c r="I148" s="1565"/>
      <c r="J148" s="1565"/>
      <c r="K148" s="2753"/>
      <c r="L148" s="1565"/>
      <c r="M148" s="1565"/>
      <c r="N148" s="1565"/>
      <c r="Y148" s="2736" t="s">
        <v>3841</v>
      </c>
      <c r="Z148" s="2736"/>
      <c r="AA148" s="2736"/>
      <c r="AB148" s="2736"/>
      <c r="AC148" s="2736"/>
      <c r="AD148" s="2736"/>
      <c r="AE148" s="2736"/>
      <c r="AF148" s="2736"/>
      <c r="AG148" s="2736"/>
      <c r="AH148" s="2736"/>
      <c r="AI148" s="2736"/>
      <c r="AJ148" s="2736"/>
      <c r="AK148" s="2736"/>
      <c r="AL148" s="2736"/>
      <c r="AM148" s="2736"/>
    </row>
    <row r="149" spans="1:39" ht="15" hidden="1">
      <c r="C149" s="1565"/>
      <c r="D149" s="1565"/>
      <c r="E149" s="1565"/>
      <c r="F149" s="2757"/>
      <c r="G149" s="2757"/>
      <c r="H149" s="2757"/>
      <c r="I149" s="2620" t="s">
        <v>2928</v>
      </c>
      <c r="J149" s="2319"/>
      <c r="K149" s="2753"/>
      <c r="L149" s="1565"/>
      <c r="M149" s="1565"/>
      <c r="N149" s="1565"/>
      <c r="Y149" s="2736"/>
      <c r="Z149" s="2736"/>
      <c r="AA149" s="2736"/>
      <c r="AB149" s="2736"/>
      <c r="AC149" s="2736"/>
      <c r="AD149" s="2736"/>
      <c r="AE149" s="2736"/>
      <c r="AF149" s="2736"/>
      <c r="AG149" s="2736"/>
      <c r="AH149" s="2736"/>
      <c r="AI149" s="2736"/>
      <c r="AJ149" s="2736"/>
      <c r="AK149" s="2736"/>
      <c r="AL149" s="2736"/>
      <c r="AM149" s="2736"/>
    </row>
    <row r="150" spans="1:39" ht="15" hidden="1" customHeight="1">
      <c r="B150" s="1623"/>
      <c r="D150" s="1550"/>
      <c r="E150" s="1550"/>
      <c r="F150" s="2757"/>
      <c r="G150" s="2757"/>
      <c r="H150" s="2757"/>
      <c r="I150" s="2620"/>
      <c r="J150" s="2319"/>
      <c r="K150" s="2753"/>
      <c r="L150" s="1550"/>
      <c r="M150" s="1550"/>
      <c r="N150" s="1550"/>
      <c r="Y150" s="2774"/>
      <c r="Z150" s="2774"/>
      <c r="AA150" s="2774"/>
      <c r="AB150" s="2774"/>
      <c r="AC150" s="2774"/>
      <c r="AD150" s="2774"/>
      <c r="AE150" s="2774"/>
      <c r="AF150" s="2774"/>
      <c r="AG150" s="2774"/>
      <c r="AH150" s="2774"/>
      <c r="AI150" s="2774"/>
      <c r="AJ150" s="2774"/>
      <c r="AK150" s="2774"/>
      <c r="AL150" s="2774"/>
      <c r="AM150" s="2774"/>
    </row>
    <row r="151" spans="1:39" ht="15" hidden="1">
      <c r="B151" s="1623"/>
      <c r="C151" s="1550"/>
      <c r="D151" s="1550"/>
      <c r="E151" s="1550"/>
      <c r="F151" s="2762" t="s">
        <v>4112</v>
      </c>
      <c r="G151" s="2762"/>
      <c r="H151" s="2762"/>
      <c r="I151" s="2762"/>
      <c r="J151" s="2762"/>
      <c r="K151" s="2762"/>
      <c r="L151" s="1550"/>
      <c r="M151" s="1550"/>
      <c r="N151" s="1550"/>
      <c r="R151" s="1282"/>
      <c r="S151" s="1565" t="s">
        <v>3078</v>
      </c>
      <c r="T151" s="1565" t="s">
        <v>3173</v>
      </c>
      <c r="U151" s="1565" t="s">
        <v>3174</v>
      </c>
      <c r="Y151" s="2736" t="s">
        <v>3842</v>
      </c>
      <c r="Z151" s="2736"/>
      <c r="AA151" s="2736"/>
      <c r="AB151" s="2736"/>
      <c r="AC151" s="2736"/>
      <c r="AD151" s="2736"/>
      <c r="AE151" s="2736"/>
      <c r="AF151" s="2736"/>
      <c r="AG151" s="2736"/>
      <c r="AH151" s="2736"/>
      <c r="AI151" s="2736"/>
      <c r="AJ151" s="2736"/>
      <c r="AK151" s="2736"/>
      <c r="AL151" s="2736"/>
      <c r="AM151" s="2736"/>
    </row>
    <row r="152" spans="1:39" ht="15" hidden="1">
      <c r="A152" s="1622">
        <f>'6-11'!A99+1</f>
        <v>13</v>
      </c>
      <c r="B152" s="1651" t="s">
        <v>3876</v>
      </c>
      <c r="C152" s="1550"/>
      <c r="D152" s="1550"/>
      <c r="E152" s="1550"/>
      <c r="F152" s="1550"/>
      <c r="G152" s="1550"/>
      <c r="H152" s="1550"/>
      <c r="I152" s="1550"/>
      <c r="J152" s="1550"/>
      <c r="K152" s="1550"/>
      <c r="L152" s="1550"/>
      <c r="M152" s="1550"/>
      <c r="N152" s="1550"/>
      <c r="R152" s="1282"/>
      <c r="Y152" s="2736"/>
      <c r="Z152" s="2736"/>
      <c r="AA152" s="2736"/>
      <c r="AB152" s="2736"/>
      <c r="AC152" s="2736"/>
      <c r="AD152" s="2736"/>
      <c r="AE152" s="2736"/>
      <c r="AF152" s="2736"/>
      <c r="AG152" s="2736"/>
      <c r="AH152" s="2736"/>
      <c r="AI152" s="2736"/>
      <c r="AJ152" s="2736"/>
      <c r="AK152" s="2736"/>
      <c r="AL152" s="2736"/>
      <c r="AM152" s="2736"/>
    </row>
    <row r="153" spans="1:39" ht="15" hidden="1" customHeight="1">
      <c r="B153" s="1623"/>
      <c r="C153" s="1550"/>
      <c r="D153" s="1550"/>
      <c r="E153" s="1550"/>
      <c r="F153" s="1550"/>
      <c r="G153" s="1550"/>
      <c r="H153" s="1550"/>
      <c r="I153" s="1550"/>
      <c r="J153" s="1550"/>
      <c r="K153" s="1550"/>
      <c r="L153" s="1550"/>
      <c r="M153" s="1550"/>
      <c r="N153" s="1550"/>
      <c r="R153" s="1556" t="s">
        <v>3751</v>
      </c>
      <c r="S153" s="1557">
        <f>'6-11'!H12</f>
        <v>0</v>
      </c>
      <c r="T153" s="1557">
        <f>'6-11'!I12</f>
        <v>0</v>
      </c>
      <c r="U153" s="1282">
        <f>'6-11'!J12</f>
        <v>0</v>
      </c>
    </row>
    <row r="154" spans="1:39" ht="15" hidden="1">
      <c r="B154" s="1647" t="s">
        <v>2929</v>
      </c>
      <c r="C154" s="1565"/>
      <c r="D154" s="1565"/>
      <c r="E154" s="1565"/>
      <c r="F154" s="1656">
        <f>eqity!K2</f>
        <v>330</v>
      </c>
      <c r="G154" s="1849">
        <f>'debt tb'!N3</f>
        <v>207</v>
      </c>
      <c r="H154" s="1432">
        <f>'money market tb'!K2</f>
        <v>655</v>
      </c>
      <c r="I154" s="1744">
        <f>SUM(F154:H154)</f>
        <v>1192</v>
      </c>
      <c r="J154" s="2326"/>
      <c r="K154" s="1753">
        <v>929863</v>
      </c>
      <c r="L154" s="1565"/>
      <c r="M154" s="1565"/>
      <c r="N154" s="1565"/>
      <c r="R154" s="1556"/>
      <c r="S154" s="1556"/>
      <c r="T154" s="1556"/>
      <c r="U154" s="1556"/>
      <c r="V154" s="1556"/>
    </row>
    <row r="155" spans="1:39" s="1641" customFormat="1" ht="15" hidden="1">
      <c r="B155" s="1647" t="s">
        <v>3877</v>
      </c>
      <c r="C155" s="1635"/>
      <c r="D155" s="1635"/>
      <c r="E155" s="1635"/>
      <c r="F155" s="1656">
        <f>eqity!K3</f>
        <v>13683</v>
      </c>
      <c r="G155" s="1849">
        <f>'debt tb'!N4</f>
        <v>171960</v>
      </c>
      <c r="H155" s="1432">
        <f>'money market tb'!K3</f>
        <v>191154</v>
      </c>
      <c r="I155" s="1744">
        <f>SUM(F155:H155)</f>
        <v>376797</v>
      </c>
      <c r="J155" s="2326"/>
      <c r="K155" s="1753">
        <v>281379368</v>
      </c>
      <c r="L155" s="1637"/>
      <c r="M155" s="1637"/>
      <c r="N155" s="1638"/>
      <c r="O155" s="1639"/>
      <c r="P155" s="1640"/>
      <c r="Q155" s="1639"/>
    </row>
    <row r="156" spans="1:39" s="1641" customFormat="1" ht="15.75" hidden="1" thickBot="1">
      <c r="B156" s="1634"/>
      <c r="F156" s="1657">
        <f>F154+F155</f>
        <v>14013</v>
      </c>
      <c r="G156" s="1617">
        <f>G154+G155</f>
        <v>172167</v>
      </c>
      <c r="H156" s="1617">
        <f>H154+H155</f>
        <v>191809</v>
      </c>
      <c r="I156" s="1617">
        <f>I154+I155</f>
        <v>377989</v>
      </c>
      <c r="J156" s="1617"/>
      <c r="K156" s="1620">
        <f>SUM(K154:K155)</f>
        <v>282309231</v>
      </c>
      <c r="O156" s="1639"/>
      <c r="P156" s="2773" t="s">
        <v>3739</v>
      </c>
      <c r="Q156" s="2773"/>
      <c r="R156" s="2773"/>
      <c r="S156" s="2773"/>
      <c r="T156" s="2773"/>
      <c r="U156" s="2773"/>
      <c r="V156" s="2773"/>
      <c r="W156" s="2773"/>
      <c r="X156" s="2773"/>
      <c r="Y156" s="2773"/>
      <c r="Z156" s="2773"/>
      <c r="AA156" s="2773"/>
      <c r="AB156" s="2773"/>
      <c r="AC156" s="2773"/>
      <c r="AD156" s="2773"/>
    </row>
    <row r="157" spans="1:39" s="1641" customFormat="1" ht="15" hidden="1" thickTop="1">
      <c r="B157" s="1634"/>
      <c r="O157" s="1639"/>
      <c r="P157" s="2773"/>
      <c r="Q157" s="2773"/>
      <c r="R157" s="2773"/>
      <c r="S157" s="2773"/>
      <c r="T157" s="2773"/>
      <c r="U157" s="2773"/>
      <c r="V157" s="2773"/>
      <c r="W157" s="2773"/>
      <c r="X157" s="2773"/>
      <c r="Y157" s="2773"/>
      <c r="Z157" s="2773"/>
      <c r="AA157" s="2773"/>
      <c r="AB157" s="2773"/>
      <c r="AC157" s="2773"/>
      <c r="AD157" s="2773"/>
    </row>
    <row r="158" spans="1:39" s="1641" customFormat="1" hidden="1">
      <c r="B158" s="1634"/>
      <c r="O158" s="1639"/>
      <c r="P158" s="2773"/>
      <c r="Q158" s="2773"/>
      <c r="R158" s="2773"/>
      <c r="S158" s="2773"/>
      <c r="T158" s="2773"/>
      <c r="U158" s="2773"/>
      <c r="V158" s="2773"/>
      <c r="W158" s="2773"/>
      <c r="X158" s="2773"/>
      <c r="Y158" s="2773"/>
      <c r="Z158" s="2773"/>
      <c r="AA158" s="2773"/>
      <c r="AB158" s="2773"/>
      <c r="AC158" s="2773"/>
      <c r="AD158" s="2773"/>
    </row>
    <row r="159" spans="1:39" s="1641" customFormat="1" ht="15" hidden="1">
      <c r="B159" s="1634"/>
      <c r="O159" s="1639"/>
      <c r="P159" s="1635"/>
      <c r="Q159" s="1635"/>
      <c r="R159" s="1635"/>
      <c r="S159" s="1635"/>
      <c r="T159" s="1635"/>
      <c r="U159" s="1636"/>
      <c r="V159" s="1636"/>
      <c r="W159" s="1636"/>
      <c r="X159" s="1636"/>
      <c r="Y159" s="1636"/>
      <c r="Z159" s="1636"/>
      <c r="AA159" s="1636"/>
      <c r="AB159" s="1637"/>
      <c r="AC159" s="1637"/>
      <c r="AD159" s="1638"/>
    </row>
    <row r="160" spans="1:39" s="1641" customFormat="1" hidden="1">
      <c r="B160" s="1634"/>
      <c r="O160" s="1639"/>
      <c r="P160" s="2773" t="s">
        <v>3740</v>
      </c>
      <c r="Q160" s="2773"/>
      <c r="R160" s="2773"/>
      <c r="S160" s="2773"/>
      <c r="T160" s="2773"/>
      <c r="U160" s="2773"/>
      <c r="V160" s="2773"/>
      <c r="W160" s="2773"/>
      <c r="X160" s="2773"/>
      <c r="Y160" s="2773"/>
      <c r="Z160" s="2773"/>
      <c r="AA160" s="2773"/>
      <c r="AB160" s="2773"/>
      <c r="AC160" s="2773"/>
      <c r="AD160" s="2773"/>
    </row>
    <row r="161" spans="2:32" s="1641" customFormat="1" hidden="1">
      <c r="B161" s="1634"/>
      <c r="O161" s="1639"/>
      <c r="P161" s="2773"/>
      <c r="Q161" s="2773"/>
      <c r="R161" s="2773"/>
      <c r="S161" s="2773"/>
      <c r="T161" s="2773"/>
      <c r="U161" s="2773"/>
      <c r="V161" s="2773"/>
      <c r="W161" s="2773"/>
      <c r="X161" s="2773"/>
      <c r="Y161" s="2773"/>
      <c r="Z161" s="2773"/>
      <c r="AA161" s="2773"/>
      <c r="AB161" s="2773"/>
      <c r="AC161" s="2773"/>
      <c r="AD161" s="2773"/>
    </row>
    <row r="162" spans="2:32" s="1641" customFormat="1" hidden="1">
      <c r="B162" s="1634"/>
      <c r="O162" s="1639"/>
      <c r="P162" s="2773"/>
      <c r="Q162" s="2773"/>
      <c r="R162" s="2773"/>
      <c r="S162" s="2773"/>
      <c r="T162" s="2773"/>
      <c r="U162" s="2773"/>
      <c r="V162" s="2773"/>
      <c r="W162" s="2773"/>
      <c r="X162" s="2773"/>
      <c r="Y162" s="2773"/>
      <c r="Z162" s="2773"/>
      <c r="AA162" s="2773"/>
      <c r="AB162" s="2773"/>
      <c r="AC162" s="2773"/>
      <c r="AD162" s="2773"/>
    </row>
    <row r="163" spans="2:32" s="1641" customFormat="1" hidden="1">
      <c r="B163" s="1634"/>
      <c r="O163" s="1639"/>
      <c r="P163" s="2773"/>
      <c r="Q163" s="2773"/>
      <c r="R163" s="2773"/>
      <c r="S163" s="2773"/>
      <c r="T163" s="2773"/>
      <c r="U163" s="2773"/>
      <c r="V163" s="2773"/>
      <c r="W163" s="2773"/>
      <c r="X163" s="2773"/>
      <c r="Y163" s="2773"/>
      <c r="Z163" s="2773"/>
      <c r="AA163" s="2773"/>
      <c r="AB163" s="2773"/>
      <c r="AC163" s="2773"/>
      <c r="AD163" s="2773"/>
    </row>
    <row r="164" spans="2:32" s="1641" customFormat="1" hidden="1">
      <c r="B164" s="1634"/>
      <c r="O164" s="1639"/>
      <c r="P164" s="2773"/>
      <c r="Q164" s="2773"/>
      <c r="R164" s="2773"/>
      <c r="S164" s="2773"/>
      <c r="T164" s="2773"/>
      <c r="U164" s="2773"/>
      <c r="V164" s="2773"/>
      <c r="W164" s="2773"/>
      <c r="X164" s="2773"/>
      <c r="Y164" s="2773"/>
      <c r="Z164" s="2773"/>
      <c r="AA164" s="2773"/>
      <c r="AB164" s="2773"/>
      <c r="AC164" s="2773"/>
      <c r="AD164" s="2773"/>
    </row>
    <row r="165" spans="2:32" s="1641" customFormat="1" ht="15" hidden="1">
      <c r="B165" s="1634"/>
      <c r="O165" s="1639"/>
      <c r="P165" s="1635"/>
      <c r="Q165" s="1635"/>
      <c r="R165" s="1635"/>
      <c r="S165" s="1635"/>
      <c r="T165" s="1635"/>
      <c r="U165" s="1636"/>
      <c r="V165" s="1636"/>
      <c r="W165" s="1636"/>
      <c r="X165" s="1636"/>
      <c r="Y165" s="1636"/>
      <c r="Z165" s="1636"/>
      <c r="AA165" s="1636"/>
      <c r="AB165" s="1637"/>
      <c r="AC165" s="1637"/>
      <c r="AD165" s="1638"/>
    </row>
    <row r="166" spans="2:32" s="1641" customFormat="1" hidden="1">
      <c r="B166" s="1634"/>
      <c r="O166" s="1639"/>
      <c r="P166" s="2773" t="s">
        <v>3736</v>
      </c>
      <c r="Q166" s="2773"/>
      <c r="R166" s="2773"/>
      <c r="S166" s="2773"/>
      <c r="T166" s="2773"/>
      <c r="U166" s="2773"/>
      <c r="V166" s="2773"/>
      <c r="W166" s="2773"/>
      <c r="X166" s="2773"/>
      <c r="Y166" s="2773"/>
      <c r="Z166" s="2773"/>
      <c r="AA166" s="2773"/>
      <c r="AB166" s="2773"/>
      <c r="AC166" s="2773"/>
      <c r="AD166" s="2773"/>
    </row>
    <row r="167" spans="2:32" s="1641" customFormat="1" hidden="1">
      <c r="B167" s="1634"/>
      <c r="O167" s="1639"/>
      <c r="P167" s="2773"/>
      <c r="Q167" s="2773"/>
      <c r="R167" s="2773"/>
      <c r="S167" s="2773"/>
      <c r="T167" s="2773"/>
      <c r="U167" s="2773"/>
      <c r="V167" s="2773"/>
      <c r="W167" s="2773"/>
      <c r="X167" s="2773"/>
      <c r="Y167" s="2773"/>
      <c r="Z167" s="2773"/>
      <c r="AA167" s="2773"/>
      <c r="AB167" s="2773"/>
      <c r="AC167" s="2773"/>
      <c r="AD167" s="2773"/>
    </row>
    <row r="168" spans="2:32" s="1641" customFormat="1" hidden="1">
      <c r="B168" s="1634"/>
      <c r="O168" s="1639"/>
      <c r="P168" s="2773"/>
      <c r="Q168" s="2773"/>
      <c r="R168" s="2773"/>
      <c r="S168" s="2773"/>
      <c r="T168" s="2773"/>
      <c r="U168" s="2773"/>
      <c r="V168" s="2773"/>
      <c r="W168" s="2773"/>
      <c r="X168" s="2773"/>
      <c r="Y168" s="2773"/>
      <c r="Z168" s="2773"/>
      <c r="AA168" s="2773"/>
      <c r="AB168" s="2773"/>
      <c r="AC168" s="2773"/>
      <c r="AD168" s="2773"/>
    </row>
    <row r="169" spans="2:32" s="1641" customFormat="1" hidden="1">
      <c r="B169" s="1634"/>
      <c r="O169" s="1639"/>
      <c r="P169" s="2773"/>
      <c r="Q169" s="2773"/>
      <c r="R169" s="2773"/>
      <c r="S169" s="2773"/>
      <c r="T169" s="2773"/>
      <c r="U169" s="2773"/>
      <c r="V169" s="2773"/>
      <c r="W169" s="2773"/>
      <c r="X169" s="2773"/>
      <c r="Y169" s="2773"/>
      <c r="Z169" s="2773"/>
      <c r="AA169" s="2773"/>
      <c r="AB169" s="2773"/>
      <c r="AC169" s="2773"/>
      <c r="AD169" s="2773"/>
    </row>
    <row r="170" spans="2:32" s="1641" customFormat="1" ht="15" hidden="1">
      <c r="B170" s="1634"/>
      <c r="O170" s="1639"/>
      <c r="P170" s="1642" t="s">
        <v>3516</v>
      </c>
      <c r="Q170" s="1643"/>
      <c r="R170" s="1643"/>
      <c r="S170" s="1643"/>
      <c r="T170" s="1643"/>
      <c r="U170" s="1643"/>
      <c r="V170" s="1643"/>
      <c r="W170" s="1643"/>
      <c r="X170" s="1643"/>
      <c r="Y170" s="1643"/>
      <c r="Z170" s="1643"/>
      <c r="AA170" s="1643"/>
      <c r="AB170" s="1643"/>
      <c r="AC170" s="1643"/>
      <c r="AD170" s="1643"/>
    </row>
    <row r="171" spans="2:32" s="1324" customFormat="1" ht="12.75" hidden="1">
      <c r="P171" s="1644"/>
    </row>
    <row r="172" spans="2:32" s="1324" customFormat="1" ht="12.75" hidden="1">
      <c r="P172" s="1644"/>
    </row>
    <row r="173" spans="2:32" ht="15" hidden="1" customHeight="1">
      <c r="C173" s="1565"/>
      <c r="D173" s="2005"/>
      <c r="E173" s="2005"/>
      <c r="F173" s="2005"/>
      <c r="G173" s="2005"/>
      <c r="H173" s="2005"/>
      <c r="I173" s="2005"/>
      <c r="J173" s="2005"/>
      <c r="K173" s="2005"/>
      <c r="L173" s="2005"/>
      <c r="M173" s="2005"/>
      <c r="N173" s="2005"/>
      <c r="Z173" s="1645"/>
      <c r="AA173" s="1645"/>
      <c r="AB173" s="1645"/>
      <c r="AC173" s="1645"/>
      <c r="AD173" s="1645"/>
      <c r="AE173" s="1645"/>
      <c r="AF173" s="1645"/>
    </row>
    <row r="174" spans="2:32" ht="15" hidden="1">
      <c r="B174" s="1646"/>
      <c r="C174" s="2005"/>
      <c r="D174" s="2005"/>
      <c r="E174" s="2005"/>
      <c r="F174" s="2005"/>
      <c r="G174" s="2005"/>
      <c r="H174" s="2005"/>
      <c r="I174" s="2005"/>
      <c r="J174" s="2005"/>
      <c r="K174" s="2005"/>
      <c r="L174" s="2005"/>
      <c r="M174" s="2005"/>
      <c r="N174" s="2005"/>
      <c r="S174" s="1645"/>
      <c r="T174" s="1645"/>
      <c r="U174" s="1645"/>
      <c r="V174" s="1645"/>
      <c r="W174" s="1645"/>
      <c r="X174" s="1645"/>
      <c r="Y174" s="1645"/>
      <c r="Z174" s="1645"/>
      <c r="AA174" s="1645"/>
      <c r="AB174" s="1645"/>
      <c r="AC174" s="1645"/>
      <c r="AD174" s="1645"/>
      <c r="AE174" s="1645"/>
      <c r="AF174" s="1645"/>
    </row>
    <row r="175" spans="2:32" ht="15" hidden="1" customHeight="1">
      <c r="B175" s="1628"/>
      <c r="C175" s="1647"/>
      <c r="D175" s="1304"/>
      <c r="E175" s="1648"/>
      <c r="F175" s="1648"/>
      <c r="H175" s="1347"/>
      <c r="I175" s="1347"/>
      <c r="J175" s="1347"/>
      <c r="K175" s="1431"/>
      <c r="L175" s="1431"/>
      <c r="M175" s="1431"/>
      <c r="N175" s="1443"/>
    </row>
    <row r="176" spans="2:32" hidden="1">
      <c r="B176" s="1565"/>
      <c r="C176" s="1565"/>
      <c r="D176" s="1304"/>
    </row>
    <row r="177" spans="2:14" ht="12.75" hidden="1" customHeight="1">
      <c r="B177" s="1646"/>
      <c r="C177" s="1649"/>
      <c r="D177" s="1304"/>
    </row>
    <row r="178" spans="2:14" ht="15" hidden="1" customHeight="1">
      <c r="C178" s="1565"/>
      <c r="D178" s="1393"/>
      <c r="E178" s="1393"/>
      <c r="F178" s="1393"/>
      <c r="G178" s="1393"/>
      <c r="H178" s="1393"/>
      <c r="I178" s="1393"/>
      <c r="J178" s="1393"/>
      <c r="K178" s="1393"/>
      <c r="L178" s="1393"/>
      <c r="M178" s="1393"/>
      <c r="N178" s="1393"/>
    </row>
    <row r="179" spans="2:14" ht="15" hidden="1">
      <c r="B179" s="1399"/>
      <c r="C179" s="1393"/>
      <c r="D179" s="1393"/>
      <c r="E179" s="1393"/>
      <c r="F179" s="1393"/>
      <c r="G179" s="1393"/>
      <c r="H179" s="1393"/>
      <c r="I179" s="1393"/>
      <c r="J179" s="1393"/>
      <c r="K179" s="1393"/>
      <c r="L179" s="1393"/>
      <c r="M179" s="1393"/>
      <c r="N179" s="1393"/>
    </row>
    <row r="180" spans="2:14" ht="15" hidden="1">
      <c r="B180" s="1399"/>
      <c r="C180" s="1393"/>
      <c r="D180" s="1393"/>
      <c r="E180" s="1393"/>
      <c r="F180" s="1393"/>
      <c r="G180" s="1393"/>
      <c r="H180" s="1393"/>
      <c r="I180" s="1393"/>
      <c r="J180" s="1393"/>
      <c r="K180" s="1393"/>
      <c r="L180" s="1393"/>
      <c r="M180" s="1393"/>
      <c r="N180" s="1393"/>
    </row>
    <row r="181" spans="2:14" ht="15" hidden="1">
      <c r="B181" s="1399"/>
      <c r="C181" s="1393"/>
      <c r="D181" s="1393"/>
      <c r="E181" s="1393"/>
      <c r="F181" s="1393"/>
      <c r="G181" s="1393"/>
      <c r="H181" s="1393"/>
      <c r="I181" s="1393"/>
      <c r="J181" s="1393"/>
      <c r="K181" s="1393"/>
      <c r="L181" s="1393"/>
      <c r="M181" s="1393"/>
      <c r="N181" s="1393"/>
    </row>
    <row r="182" spans="2:14" ht="15" hidden="1">
      <c r="B182" s="1399"/>
      <c r="C182" s="1393"/>
      <c r="D182" s="1393"/>
      <c r="E182" s="1393"/>
      <c r="F182" s="1393"/>
      <c r="G182" s="1393"/>
      <c r="H182" s="1393"/>
      <c r="I182" s="1393"/>
      <c r="J182" s="1393"/>
      <c r="K182" s="1393"/>
      <c r="L182" s="1393"/>
      <c r="M182" s="1393"/>
      <c r="N182" s="1393"/>
    </row>
    <row r="183" spans="2:14" hidden="1">
      <c r="D183" s="1304"/>
    </row>
    <row r="184" spans="2:14" ht="15" hidden="1">
      <c r="B184" s="1646"/>
      <c r="C184" s="1650"/>
      <c r="D184" s="1304"/>
    </row>
    <row r="185" spans="2:14" ht="15" hidden="1" customHeight="1">
      <c r="D185" s="1393"/>
      <c r="E185" s="1393"/>
      <c r="F185" s="1393"/>
      <c r="G185" s="1393"/>
      <c r="H185" s="1393"/>
      <c r="I185" s="1393"/>
      <c r="J185" s="1393"/>
      <c r="K185" s="1393"/>
      <c r="L185" s="1393"/>
      <c r="M185" s="1393"/>
      <c r="N185" s="1393"/>
    </row>
    <row r="186" spans="2:14" hidden="1">
      <c r="C186" s="1393"/>
      <c r="D186" s="1393"/>
      <c r="E186" s="1393"/>
      <c r="F186" s="1393"/>
      <c r="G186" s="1393"/>
      <c r="H186" s="1393"/>
      <c r="I186" s="1393"/>
      <c r="J186" s="1393"/>
      <c r="K186" s="1393"/>
      <c r="L186" s="1393"/>
      <c r="M186" s="1393"/>
      <c r="N186" s="1393"/>
    </row>
    <row r="187" spans="2:14" ht="12" hidden="1" customHeight="1">
      <c r="C187" s="1647"/>
      <c r="D187" s="1304"/>
      <c r="E187" s="1648"/>
      <c r="F187" s="1648"/>
      <c r="H187" s="1347"/>
      <c r="I187" s="1347"/>
      <c r="J187" s="1347"/>
      <c r="K187" s="1431"/>
      <c r="L187" s="1431"/>
      <c r="M187" s="1431"/>
      <c r="N187" s="1443"/>
    </row>
    <row r="188" spans="2:14" hidden="1">
      <c r="D188" s="1372"/>
      <c r="E188" s="1652"/>
      <c r="F188" s="1652"/>
      <c r="G188" s="1589"/>
      <c r="H188" s="1347"/>
      <c r="I188" s="1347"/>
      <c r="J188" s="1347"/>
      <c r="K188" s="1431"/>
      <c r="L188" s="1431"/>
      <c r="M188" s="1431"/>
      <c r="N188" s="1443"/>
    </row>
    <row r="189" spans="2:14" ht="21.75" hidden="1" customHeight="1">
      <c r="C189" s="1647"/>
      <c r="D189" s="1304"/>
      <c r="E189" s="1648"/>
      <c r="F189" s="1648"/>
      <c r="H189" s="1347"/>
      <c r="I189" s="1347"/>
      <c r="J189" s="1347"/>
      <c r="K189" s="1431"/>
      <c r="L189" s="1431"/>
      <c r="M189" s="1431"/>
    </row>
    <row r="190" spans="2:14" ht="15" hidden="1">
      <c r="C190" s="1647"/>
      <c r="D190" s="1304"/>
      <c r="E190" s="1648"/>
      <c r="G190" s="130"/>
      <c r="M190" s="130"/>
    </row>
    <row r="191" spans="2:14" ht="15" hidden="1">
      <c r="C191" s="1647"/>
      <c r="D191" s="1304"/>
      <c r="E191" s="1653"/>
      <c r="F191" s="1654"/>
      <c r="G191" s="1303"/>
      <c r="H191" s="1352"/>
      <c r="I191" s="1352"/>
      <c r="J191" s="1352"/>
      <c r="K191" s="1432"/>
      <c r="L191" s="1432"/>
      <c r="M191" s="1431"/>
      <c r="N191" s="1443"/>
    </row>
    <row r="192" spans="2:14" ht="15" hidden="1" customHeight="1">
      <c r="C192" s="1647"/>
      <c r="D192" s="1304"/>
      <c r="E192" s="1653"/>
      <c r="F192" s="1654"/>
      <c r="G192" s="1655" t="s">
        <v>3765</v>
      </c>
      <c r="M192" s="1431"/>
    </row>
    <row r="193" spans="2:17" ht="29.25" hidden="1" customHeight="1">
      <c r="C193" s="1647"/>
      <c r="D193" s="1304"/>
      <c r="E193" s="1653"/>
      <c r="F193" s="1654"/>
      <c r="G193" s="1655"/>
      <c r="M193" s="1431"/>
    </row>
    <row r="194" spans="2:17" ht="15" hidden="1">
      <c r="C194" s="1647"/>
      <c r="D194" s="1304"/>
      <c r="E194" s="1653"/>
      <c r="F194" s="1565"/>
      <c r="H194" s="1352"/>
      <c r="I194" s="1352"/>
      <c r="J194" s="1352"/>
      <c r="K194" s="1432"/>
      <c r="L194" s="1432"/>
      <c r="M194" s="1431"/>
      <c r="N194" s="1443"/>
    </row>
    <row r="195" spans="2:17" hidden="1">
      <c r="C195" s="1647"/>
      <c r="D195" s="1304"/>
      <c r="E195" s="1648"/>
      <c r="F195" s="1304"/>
      <c r="H195" s="1347"/>
      <c r="I195" s="1347"/>
      <c r="J195" s="1347"/>
      <c r="K195" s="1431"/>
      <c r="L195" s="1431"/>
      <c r="M195" s="1431"/>
      <c r="N195" s="1443"/>
    </row>
    <row r="196" spans="2:17" hidden="1">
      <c r="D196" s="1304"/>
      <c r="E196" s="1648"/>
      <c r="F196" s="1565"/>
      <c r="G196" s="1565"/>
    </row>
    <row r="197" spans="2:17" hidden="1">
      <c r="D197" s="1304"/>
      <c r="E197" s="1648"/>
      <c r="F197" s="1565"/>
      <c r="G197" s="1565"/>
    </row>
    <row r="198" spans="2:17" s="1608" customFormat="1" ht="21" hidden="1" customHeight="1">
      <c r="B198" s="1623"/>
      <c r="C198" s="1603"/>
      <c r="D198" s="1359"/>
      <c r="E198" s="1599"/>
      <c r="F198" s="1599"/>
      <c r="G198" s="1562"/>
      <c r="O198" s="1293"/>
      <c r="P198" s="1506"/>
      <c r="Q198" s="1293"/>
    </row>
    <row r="199" spans="2:17" hidden="1">
      <c r="C199" s="1647"/>
      <c r="D199" s="1304"/>
      <c r="E199" s="1648"/>
      <c r="F199" s="1648"/>
      <c r="H199" s="1347"/>
      <c r="I199" s="1347"/>
      <c r="J199" s="1347"/>
      <c r="K199" s="1431"/>
      <c r="L199" s="1431"/>
      <c r="M199" s="1431"/>
      <c r="N199" s="1443"/>
    </row>
    <row r="200" spans="2:17" ht="20.25" hidden="1" customHeight="1">
      <c r="C200" s="1647"/>
      <c r="D200" s="1304"/>
      <c r="E200" s="1648"/>
      <c r="F200" s="1648"/>
      <c r="H200" s="1347"/>
      <c r="I200" s="1347"/>
      <c r="J200" s="1347"/>
      <c r="K200" s="1431"/>
      <c r="L200" s="1431"/>
      <c r="M200" s="1431"/>
      <c r="N200" s="1443"/>
    </row>
    <row r="201" spans="2:17" ht="15" hidden="1">
      <c r="B201" s="1399" t="s">
        <v>3888</v>
      </c>
      <c r="C201" s="1593" t="s">
        <v>3202</v>
      </c>
      <c r="E201" s="1648"/>
      <c r="F201" s="1648"/>
      <c r="H201" s="1431"/>
      <c r="I201" s="1431"/>
      <c r="J201" s="2141"/>
      <c r="K201" s="1431"/>
      <c r="L201" s="1431"/>
      <c r="M201" s="1431"/>
    </row>
    <row r="202" spans="2:17" ht="15" hidden="1">
      <c r="B202" s="1646"/>
      <c r="C202" s="1593" t="s">
        <v>3894</v>
      </c>
      <c r="D202" s="1304"/>
      <c r="E202" s="1648"/>
      <c r="F202" s="1648"/>
      <c r="H202" s="1431"/>
      <c r="I202" s="1431"/>
      <c r="J202" s="2141"/>
      <c r="K202" s="1431"/>
      <c r="L202" s="1431"/>
      <c r="M202" s="1431"/>
      <c r="N202" s="1443"/>
    </row>
    <row r="203" spans="2:17" ht="15" hidden="1">
      <c r="C203" s="1658"/>
      <c r="D203" s="1304"/>
      <c r="E203" s="1648"/>
      <c r="F203" s="1648"/>
      <c r="H203" s="1431"/>
      <c r="I203" s="1431"/>
      <c r="J203" s="2141"/>
      <c r="K203" s="1431"/>
      <c r="L203" s="1431"/>
      <c r="M203" s="1431"/>
      <c r="N203" s="1443"/>
    </row>
    <row r="204" spans="2:17" ht="15" hidden="1" customHeight="1">
      <c r="B204" s="1646"/>
      <c r="C204" s="1649"/>
      <c r="D204" s="1304"/>
      <c r="E204" s="1648"/>
      <c r="F204" s="1648"/>
      <c r="H204" s="2775"/>
      <c r="I204" s="2775"/>
      <c r="J204" s="2775"/>
      <c r="K204" s="2775"/>
      <c r="L204" s="2775"/>
      <c r="M204" s="1596"/>
      <c r="N204" s="1659"/>
    </row>
    <row r="205" spans="2:17" ht="11.25" hidden="1" customHeight="1">
      <c r="B205" s="1646"/>
      <c r="C205" s="1649"/>
      <c r="D205" s="1304"/>
      <c r="E205" s="1648"/>
      <c r="F205" s="1648"/>
      <c r="H205" s="1318"/>
      <c r="I205" s="1318"/>
      <c r="J205" s="2320"/>
      <c r="K205" s="1423"/>
      <c r="L205" s="2756" t="s">
        <v>2928</v>
      </c>
      <c r="M205" s="1423"/>
      <c r="N205" s="2751" t="s">
        <v>3902</v>
      </c>
    </row>
    <row r="206" spans="2:17" ht="15" hidden="1" customHeight="1">
      <c r="B206" s="1646"/>
      <c r="C206" s="1649"/>
      <c r="D206" s="1304"/>
      <c r="E206" s="1648"/>
      <c r="F206" s="1648"/>
      <c r="H206" s="1318"/>
      <c r="I206" s="1318"/>
      <c r="J206" s="2320"/>
      <c r="K206" s="1423"/>
      <c r="L206" s="2757"/>
      <c r="M206" s="1423"/>
      <c r="N206" s="2751"/>
    </row>
    <row r="207" spans="2:17" ht="15" hidden="1" customHeight="1">
      <c r="B207" s="1646"/>
      <c r="C207" s="1649"/>
      <c r="D207" s="1304"/>
      <c r="E207" s="1648"/>
      <c r="F207" s="1648"/>
      <c r="H207" s="1423"/>
      <c r="I207" s="1423"/>
      <c r="J207" s="2323"/>
      <c r="K207" s="1423"/>
      <c r="L207" s="2757"/>
      <c r="M207" s="1423"/>
      <c r="N207" s="2751"/>
    </row>
    <row r="208" spans="2:17" ht="14.1" hidden="1" customHeight="1">
      <c r="B208" s="1646"/>
      <c r="C208" s="1649"/>
      <c r="D208" s="1304"/>
      <c r="E208" s="1648"/>
      <c r="F208" s="1648"/>
      <c r="G208" s="1583"/>
      <c r="H208" s="2621"/>
      <c r="I208" s="2621"/>
      <c r="J208" s="2621"/>
      <c r="K208" s="2621"/>
      <c r="L208" s="2621"/>
      <c r="M208" s="2621"/>
      <c r="N208" s="2621"/>
    </row>
    <row r="209" spans="2:19" ht="15" hidden="1">
      <c r="B209" s="1646"/>
      <c r="C209" s="1649"/>
      <c r="D209" s="1304"/>
      <c r="E209" s="1648"/>
      <c r="F209" s="1648"/>
      <c r="H209" s="1615"/>
      <c r="I209" s="1611"/>
      <c r="J209" s="2319"/>
      <c r="K209" s="1611"/>
      <c r="L209" s="1300"/>
      <c r="M209" s="1300"/>
      <c r="N209" s="1300"/>
    </row>
    <row r="210" spans="2:19" ht="15" hidden="1">
      <c r="B210" s="1646"/>
      <c r="C210" s="1598" t="s">
        <v>2984</v>
      </c>
      <c r="D210" s="1304"/>
      <c r="E210" s="1648"/>
      <c r="F210" s="1648"/>
      <c r="H210" s="1432"/>
      <c r="I210" s="1432"/>
      <c r="J210" s="2326"/>
      <c r="K210" s="1432"/>
      <c r="L210" s="1432" t="e">
        <f>+#REF!+#REF!+#REF!</f>
        <v>#REF!</v>
      </c>
      <c r="M210" s="1431"/>
      <c r="N210" s="1431">
        <v>117547194</v>
      </c>
    </row>
    <row r="211" spans="2:19" ht="15" hidden="1">
      <c r="B211" s="1646"/>
      <c r="C211" s="1598" t="s">
        <v>3314</v>
      </c>
      <c r="D211" s="1304"/>
      <c r="E211" s="1648"/>
      <c r="F211" s="1648"/>
      <c r="H211" s="1432"/>
      <c r="I211" s="1432"/>
      <c r="J211" s="2326"/>
      <c r="K211" s="1432"/>
      <c r="L211" s="1660" t="e">
        <f>+#REF!+#REF!+#REF!</f>
        <v>#REF!</v>
      </c>
      <c r="M211" s="1431"/>
      <c r="N211" s="1661">
        <v>-99506527</v>
      </c>
    </row>
    <row r="212" spans="2:19" ht="15" hidden="1">
      <c r="B212" s="1646"/>
      <c r="C212" s="1662"/>
      <c r="D212" s="1304"/>
      <c r="E212" s="1648"/>
      <c r="F212" s="1648"/>
      <c r="H212" s="1432"/>
      <c r="I212" s="1432"/>
      <c r="J212" s="2326"/>
      <c r="K212" s="1432"/>
      <c r="L212" s="1432" t="e">
        <f>SUM(L210:L211)</f>
        <v>#REF!</v>
      </c>
      <c r="M212" s="1431"/>
      <c r="N212" s="1431">
        <f>SUM(N210:N211)</f>
        <v>18040667</v>
      </c>
    </row>
    <row r="213" spans="2:19" ht="15" hidden="1">
      <c r="B213" s="1646"/>
      <c r="C213" s="1574" t="s">
        <v>3631</v>
      </c>
      <c r="D213" s="1663"/>
      <c r="E213" s="1419"/>
      <c r="F213" s="1419"/>
      <c r="G213" s="1409"/>
      <c r="H213" s="1432"/>
      <c r="I213" s="1432"/>
      <c r="J213" s="2326"/>
      <c r="K213" s="1432"/>
      <c r="L213" s="1600"/>
      <c r="M213" s="1601"/>
      <c r="N213" s="1431"/>
    </row>
    <row r="214" spans="2:19" ht="15" hidden="1">
      <c r="B214" s="1646"/>
      <c r="C214" s="1664" t="s">
        <v>3632</v>
      </c>
      <c r="D214" s="1663"/>
      <c r="E214" s="1419"/>
      <c r="F214" s="1419"/>
      <c r="G214" s="1409"/>
      <c r="H214" s="1432"/>
      <c r="I214" s="1432"/>
      <c r="J214" s="2326"/>
      <c r="K214" s="1432"/>
      <c r="L214" s="1665" t="e">
        <f>+#REF!+#REF!+#REF!</f>
        <v>#REF!</v>
      </c>
      <c r="M214" s="1601"/>
      <c r="N214" s="1666">
        <v>0</v>
      </c>
    </row>
    <row r="215" spans="2:19" ht="15" hidden="1">
      <c r="B215" s="1646"/>
      <c r="C215" s="1664" t="s">
        <v>3633</v>
      </c>
      <c r="D215" s="1663"/>
      <c r="E215" s="1419"/>
      <c r="F215" s="1419"/>
      <c r="G215" s="1409"/>
      <c r="H215" s="1432"/>
      <c r="I215" s="1432"/>
      <c r="J215" s="2326"/>
      <c r="K215" s="1432"/>
      <c r="L215" s="1668" t="e">
        <f>+#REF!+#REF!+#REF!</f>
        <v>#REF!</v>
      </c>
      <c r="M215" s="1601"/>
      <c r="N215" s="1669">
        <v>2373525</v>
      </c>
    </row>
    <row r="216" spans="2:19" ht="15" hidden="1">
      <c r="B216" s="1646"/>
      <c r="C216" s="1664" t="s">
        <v>3634</v>
      </c>
      <c r="D216" s="1663"/>
      <c r="E216" s="1419"/>
      <c r="F216" s="1419"/>
      <c r="G216" s="1409"/>
      <c r="H216" s="1432"/>
      <c r="I216" s="1432"/>
      <c r="J216" s="2326"/>
      <c r="K216" s="1432"/>
      <c r="L216" s="1670" t="e">
        <f>+#REF!+#REF!+#REF!</f>
        <v>#REF!</v>
      </c>
      <c r="M216" s="1601"/>
      <c r="N216" s="1671">
        <v>0</v>
      </c>
      <c r="S216" s="1282"/>
    </row>
    <row r="217" spans="2:19" ht="15" hidden="1">
      <c r="B217" s="1646"/>
      <c r="C217" s="1672"/>
      <c r="D217" s="1663"/>
      <c r="E217" s="1648"/>
      <c r="F217" s="1648"/>
      <c r="H217" s="1432"/>
      <c r="I217" s="1432"/>
      <c r="J217" s="2326"/>
      <c r="K217" s="1432"/>
      <c r="L217" s="1600" t="e">
        <f>SUM(L214:L216)</f>
        <v>#REF!</v>
      </c>
      <c r="M217" s="1601"/>
      <c r="N217" s="1431">
        <f>SUM(N214:N216)</f>
        <v>2373525</v>
      </c>
      <c r="Q217" s="1220" t="s">
        <v>3822</v>
      </c>
      <c r="S217" s="1282"/>
    </row>
    <row r="218" spans="2:19" ht="15" hidden="1">
      <c r="B218" s="1646"/>
      <c r="C218" s="1598" t="s">
        <v>3742</v>
      </c>
      <c r="D218" s="1663"/>
      <c r="E218" s="1648"/>
      <c r="F218" s="1648"/>
      <c r="H218" s="1565"/>
      <c r="I218" s="1565"/>
      <c r="J218" s="1565"/>
      <c r="K218" s="1565"/>
      <c r="L218" s="1565"/>
      <c r="M218" s="1565"/>
      <c r="N218" s="1565"/>
      <c r="R218" s="1282"/>
    </row>
    <row r="219" spans="2:19" ht="15" hidden="1">
      <c r="B219" s="1646"/>
      <c r="C219" s="1598" t="s">
        <v>3743</v>
      </c>
      <c r="D219" s="1663"/>
      <c r="E219" s="1648"/>
      <c r="F219" s="1648"/>
      <c r="H219" s="1432"/>
      <c r="I219" s="1432"/>
      <c r="J219" s="2326"/>
      <c r="K219" s="1432"/>
      <c r="L219" s="1600" t="e">
        <f>+#REF!+#REF!+#REF!</f>
        <v>#REF!</v>
      </c>
      <c r="M219" s="1601"/>
      <c r="N219" s="1431">
        <v>0</v>
      </c>
      <c r="R219" s="1282"/>
    </row>
    <row r="220" spans="2:19" ht="15" hidden="1">
      <c r="B220" s="1646"/>
      <c r="C220" s="1672"/>
      <c r="D220" s="1663"/>
      <c r="E220" s="1648"/>
      <c r="F220" s="1648"/>
      <c r="H220" s="1432"/>
      <c r="I220" s="1432"/>
      <c r="J220" s="2326"/>
      <c r="K220" s="1432"/>
      <c r="L220" s="1600"/>
      <c r="M220" s="1601"/>
      <c r="N220" s="1431"/>
      <c r="R220" s="1282"/>
    </row>
    <row r="221" spans="2:19" ht="15" hidden="1">
      <c r="B221" s="1646"/>
      <c r="C221" s="1574" t="s">
        <v>3105</v>
      </c>
      <c r="D221" s="1304"/>
      <c r="E221" s="1648"/>
      <c r="F221" s="1648"/>
      <c r="H221" s="1432"/>
      <c r="I221" s="1432"/>
      <c r="J221" s="2326"/>
      <c r="K221" s="1432"/>
      <c r="L221" s="1342"/>
      <c r="N221" s="1431"/>
      <c r="R221" s="1282"/>
    </row>
    <row r="222" spans="2:19" ht="15" hidden="1">
      <c r="B222" s="1646"/>
      <c r="C222" s="1673" t="s">
        <v>3573</v>
      </c>
      <c r="D222" s="1450"/>
      <c r="E222" s="1648"/>
      <c r="F222" s="1648"/>
      <c r="H222" s="1342"/>
      <c r="I222" s="1432"/>
      <c r="J222" s="2326"/>
      <c r="K222" s="1432"/>
      <c r="L222" s="1342"/>
      <c r="R222" s="1282"/>
    </row>
    <row r="223" spans="2:19" ht="15" hidden="1">
      <c r="B223" s="1646"/>
      <c r="C223" s="1673" t="s">
        <v>3574</v>
      </c>
      <c r="D223" s="1450"/>
      <c r="E223" s="1648"/>
      <c r="F223" s="1648"/>
      <c r="H223" s="1432"/>
      <c r="I223" s="1432"/>
      <c r="J223" s="2326"/>
      <c r="K223" s="1432"/>
      <c r="L223" s="1342">
        <f>SUM(H223:I223)</f>
        <v>0</v>
      </c>
      <c r="N223" s="1431">
        <v>-44564439</v>
      </c>
      <c r="R223" s="1282"/>
    </row>
    <row r="224" spans="2:19" ht="15" hidden="1">
      <c r="B224" s="1646"/>
      <c r="C224" s="1647" t="s">
        <v>3747</v>
      </c>
      <c r="D224" s="1304"/>
      <c r="E224" s="1648"/>
      <c r="F224" s="1648"/>
      <c r="H224" s="1432"/>
      <c r="I224" s="1432"/>
      <c r="J224" s="2326"/>
      <c r="K224" s="1432"/>
      <c r="L224" s="1342"/>
      <c r="N224" s="1431"/>
      <c r="R224" s="1282"/>
    </row>
    <row r="225" spans="2:19" s="1608" customFormat="1" ht="21" hidden="1" customHeight="1" thickBot="1">
      <c r="B225" s="1568"/>
      <c r="C225" s="1603" t="s">
        <v>3532</v>
      </c>
      <c r="D225" s="1359"/>
      <c r="E225" s="1599"/>
      <c r="F225" s="1599"/>
      <c r="G225" s="1359"/>
      <c r="H225" s="1293"/>
      <c r="I225" s="1293"/>
      <c r="J225" s="1293"/>
      <c r="K225" s="1293"/>
      <c r="L225" s="1617" t="e">
        <f>L212+L217+L219+L223</f>
        <v>#REF!</v>
      </c>
      <c r="M225" s="1619"/>
      <c r="N225" s="1620">
        <f>N212+N217+N219+N223</f>
        <v>-24150247</v>
      </c>
      <c r="O225" s="1293"/>
      <c r="P225" s="1506"/>
      <c r="Q225" s="1626" t="s">
        <v>3856</v>
      </c>
      <c r="R225" s="1293"/>
    </row>
    <row r="226" spans="2:19" ht="15" hidden="1">
      <c r="B226" s="1646"/>
      <c r="C226" s="1674"/>
      <c r="D226" s="1304"/>
      <c r="E226" s="1648"/>
      <c r="F226" s="1648"/>
      <c r="L226" s="1432"/>
      <c r="M226" s="1431"/>
      <c r="N226" s="1431"/>
    </row>
    <row r="227" spans="2:19" ht="15" hidden="1">
      <c r="B227" s="1399">
        <f>A152+1</f>
        <v>14</v>
      </c>
      <c r="C227" s="1675" t="s">
        <v>3316</v>
      </c>
      <c r="D227" s="1304"/>
      <c r="R227" s="1432">
        <v>-24277082</v>
      </c>
      <c r="S227" s="1565" t="s">
        <v>3607</v>
      </c>
    </row>
    <row r="228" spans="2:19" hidden="1">
      <c r="C228" s="1676"/>
      <c r="D228" s="1304"/>
    </row>
    <row r="229" spans="2:19" ht="14.1" hidden="1" customHeight="1">
      <c r="C229" s="2749" t="s">
        <v>4058</v>
      </c>
      <c r="D229" s="2749"/>
      <c r="E229" s="2749"/>
      <c r="F229" s="2749"/>
      <c r="G229" s="2749"/>
      <c r="H229" s="2749"/>
      <c r="I229" s="2749"/>
      <c r="J229" s="2749"/>
      <c r="K229" s="2749"/>
      <c r="L229" s="2749"/>
      <c r="M229" s="2749"/>
      <c r="N229" s="2749"/>
      <c r="O229" s="1678"/>
      <c r="P229" s="1678"/>
    </row>
    <row r="230" spans="2:19" hidden="1">
      <c r="C230" s="2749"/>
      <c r="D230" s="2749"/>
      <c r="E230" s="2749"/>
      <c r="F230" s="2749"/>
      <c r="G230" s="2749"/>
      <c r="H230" s="2749"/>
      <c r="I230" s="2749"/>
      <c r="J230" s="2749"/>
      <c r="K230" s="2749"/>
      <c r="L230" s="2749"/>
      <c r="M230" s="2749"/>
      <c r="N230" s="2749"/>
      <c r="O230" s="1678"/>
      <c r="P230" s="1678"/>
    </row>
    <row r="231" spans="2:19" hidden="1">
      <c r="C231" s="2749"/>
      <c r="D231" s="2749"/>
      <c r="E231" s="2749"/>
      <c r="F231" s="2749"/>
      <c r="G231" s="2749"/>
      <c r="H231" s="2749"/>
      <c r="I231" s="2749"/>
      <c r="J231" s="2749"/>
      <c r="K231" s="2749"/>
      <c r="L231" s="2749"/>
      <c r="M231" s="2749"/>
      <c r="N231" s="2749"/>
      <c r="O231" s="1678"/>
      <c r="P231" s="1678"/>
    </row>
    <row r="232" spans="2:19" hidden="1">
      <c r="C232" s="2749"/>
      <c r="D232" s="2749"/>
      <c r="E232" s="2749"/>
      <c r="F232" s="2749"/>
      <c r="G232" s="2749"/>
      <c r="H232" s="2749"/>
      <c r="I232" s="2749"/>
      <c r="J232" s="2749"/>
      <c r="K232" s="2749"/>
      <c r="L232" s="2749"/>
      <c r="M232" s="2749"/>
      <c r="N232" s="2749"/>
      <c r="O232" s="1678"/>
      <c r="P232" s="1678"/>
    </row>
    <row r="233" spans="2:19" hidden="1">
      <c r="C233" s="1678"/>
      <c r="D233" s="1678"/>
      <c r="E233" s="1678"/>
      <c r="F233" s="1678"/>
      <c r="G233" s="1678"/>
      <c r="H233" s="1678"/>
      <c r="I233" s="1678"/>
      <c r="J233" s="1678"/>
      <c r="K233" s="1678"/>
      <c r="L233" s="1678"/>
      <c r="M233" s="1678"/>
      <c r="N233" s="1678"/>
      <c r="O233" s="1678"/>
      <c r="P233" s="1678"/>
    </row>
    <row r="234" spans="2:19" ht="14.1" hidden="1" customHeight="1">
      <c r="C234" s="2749" t="s">
        <v>4059</v>
      </c>
      <c r="D234" s="2749"/>
      <c r="E234" s="2749"/>
      <c r="F234" s="2749"/>
      <c r="G234" s="2749"/>
      <c r="H234" s="2749"/>
      <c r="I234" s="2749"/>
      <c r="J234" s="2749"/>
      <c r="K234" s="2749"/>
      <c r="L234" s="2749"/>
      <c r="M234" s="2749"/>
      <c r="N234" s="2749"/>
      <c r="O234" s="1678"/>
    </row>
    <row r="235" spans="2:19" hidden="1">
      <c r="C235" s="2749"/>
      <c r="D235" s="2749"/>
      <c r="E235" s="2749"/>
      <c r="F235" s="2749"/>
      <c r="G235" s="2749"/>
      <c r="H235" s="2749"/>
      <c r="I235" s="2749"/>
      <c r="J235" s="2749"/>
      <c r="K235" s="2749"/>
      <c r="L235" s="2749"/>
      <c r="M235" s="2749"/>
      <c r="N235" s="2749"/>
      <c r="O235" s="1678"/>
    </row>
    <row r="236" spans="2:19" hidden="1">
      <c r="C236" s="2749"/>
      <c r="D236" s="2749"/>
      <c r="E236" s="2749"/>
      <c r="F236" s="2749"/>
      <c r="G236" s="2749"/>
      <c r="H236" s="2749"/>
      <c r="I236" s="2749"/>
      <c r="J236" s="2749"/>
      <c r="K236" s="2749"/>
      <c r="L236" s="2749"/>
      <c r="M236" s="2749"/>
      <c r="N236" s="2749"/>
      <c r="O236" s="1678"/>
    </row>
    <row r="237" spans="2:19" ht="15" hidden="1">
      <c r="C237" s="1677"/>
    </row>
    <row r="238" spans="2:19" ht="14.1" hidden="1" customHeight="1">
      <c r="C238" s="2750" t="s">
        <v>4060</v>
      </c>
      <c r="D238" s="2750"/>
      <c r="E238" s="2750"/>
      <c r="F238" s="2750"/>
      <c r="G238" s="2750"/>
      <c r="H238" s="2750"/>
      <c r="I238" s="2750"/>
      <c r="J238" s="2750"/>
      <c r="K238" s="2750"/>
      <c r="L238" s="2750"/>
      <c r="M238" s="2750"/>
      <c r="N238" s="2750"/>
      <c r="O238" s="1986"/>
      <c r="P238" s="1986"/>
    </row>
    <row r="239" spans="2:19" hidden="1">
      <c r="C239" s="2750"/>
      <c r="D239" s="2750"/>
      <c r="E239" s="2750"/>
      <c r="F239" s="2750"/>
      <c r="G239" s="2750"/>
      <c r="H239" s="2750"/>
      <c r="I239" s="2750"/>
      <c r="J239" s="2750"/>
      <c r="K239" s="2750"/>
      <c r="L239" s="2750"/>
      <c r="M239" s="2750"/>
      <c r="N239" s="2750"/>
      <c r="O239" s="1986"/>
      <c r="P239" s="1986"/>
    </row>
    <row r="240" spans="2:19" s="1681" customFormat="1" ht="15" hidden="1" customHeight="1">
      <c r="B240" s="1679"/>
      <c r="C240" s="1680"/>
      <c r="D240" s="1680"/>
      <c r="E240" s="1680"/>
      <c r="F240" s="1680"/>
      <c r="G240" s="1680"/>
      <c r="H240" s="1680"/>
      <c r="I240" s="1680"/>
      <c r="J240" s="1680"/>
      <c r="K240" s="1680"/>
      <c r="L240" s="1680"/>
      <c r="M240" s="1680"/>
      <c r="N240" s="1680"/>
      <c r="O240" s="1323"/>
      <c r="P240" s="1335"/>
      <c r="Q240" s="1323"/>
    </row>
    <row r="241" spans="2:18" s="1681" customFormat="1" ht="15" hidden="1" customHeight="1">
      <c r="B241" s="1682"/>
      <c r="C241" s="2776" t="s">
        <v>4061</v>
      </c>
      <c r="D241" s="2776"/>
      <c r="E241" s="2776"/>
      <c r="F241" s="2776"/>
      <c r="G241" s="2776"/>
      <c r="H241" s="2776"/>
      <c r="I241" s="2776"/>
      <c r="J241" s="2776"/>
      <c r="K241" s="2776"/>
      <c r="L241" s="2776"/>
      <c r="M241" s="2776"/>
      <c r="N241" s="2776"/>
      <c r="O241" s="2776"/>
      <c r="P241" s="1684"/>
      <c r="Q241" s="1683"/>
      <c r="R241" s="1685"/>
    </row>
    <row r="242" spans="2:18" s="1681" customFormat="1" ht="15" hidden="1" customHeight="1">
      <c r="B242" s="1679"/>
      <c r="C242" s="2776"/>
      <c r="D242" s="2776"/>
      <c r="E242" s="2776"/>
      <c r="F242" s="2776"/>
      <c r="G242" s="2776"/>
      <c r="H242" s="2776"/>
      <c r="I242" s="2776"/>
      <c r="J242" s="2776"/>
      <c r="K242" s="2776"/>
      <c r="L242" s="2776"/>
      <c r="M242" s="2776"/>
      <c r="N242" s="2776"/>
      <c r="O242" s="2776"/>
      <c r="P242" s="1335"/>
      <c r="Q242" s="1323"/>
    </row>
    <row r="243" spans="2:18" ht="15" hidden="1" customHeight="1">
      <c r="B243" s="1686">
        <f>B227+0.1</f>
        <v>14.1</v>
      </c>
      <c r="C243" s="1687" t="s">
        <v>2935</v>
      </c>
      <c r="D243" s="1398"/>
      <c r="F243" s="1398"/>
      <c r="G243" s="1398"/>
      <c r="H243" s="1397"/>
      <c r="I243" s="1397"/>
      <c r="J243" s="1397"/>
      <c r="K243" s="1397"/>
      <c r="L243" s="1397"/>
      <c r="M243" s="1397"/>
      <c r="N243" s="1398"/>
    </row>
    <row r="244" spans="2:18" ht="8.25" hidden="1" customHeight="1">
      <c r="C244" s="1398"/>
      <c r="D244" s="1398"/>
      <c r="F244" s="1398"/>
      <c r="G244" s="1398"/>
      <c r="H244" s="1397"/>
      <c r="I244" s="1397"/>
      <c r="J244" s="1397"/>
      <c r="K244" s="1397"/>
      <c r="L244" s="1397"/>
      <c r="M244" s="1397"/>
      <c r="N244" s="1398"/>
    </row>
    <row r="245" spans="2:18" ht="15" hidden="1" customHeight="1">
      <c r="C245" s="1398"/>
      <c r="D245" s="1398"/>
      <c r="F245" s="1398"/>
      <c r="G245" s="1398"/>
      <c r="H245" s="2765"/>
      <c r="I245" s="2765"/>
      <c r="J245" s="2765"/>
      <c r="K245" s="2765"/>
      <c r="L245" s="2765"/>
      <c r="M245" s="1311"/>
      <c r="N245" s="2758" t="s">
        <v>3794</v>
      </c>
    </row>
    <row r="246" spans="2:18" ht="15" hidden="1" customHeight="1">
      <c r="B246" s="1688"/>
      <c r="C246" s="1347"/>
      <c r="D246" s="1400"/>
      <c r="H246" s="1318"/>
      <c r="I246" s="1318"/>
      <c r="J246" s="2320"/>
      <c r="K246" s="1311"/>
      <c r="L246" s="1311"/>
      <c r="M246" s="1311"/>
      <c r="N246" s="2758"/>
    </row>
    <row r="247" spans="2:18" ht="15" hidden="1">
      <c r="B247" s="1689"/>
      <c r="C247" s="1347"/>
      <c r="D247" s="1400"/>
      <c r="H247" s="1318"/>
      <c r="I247" s="1318"/>
      <c r="J247" s="2320"/>
      <c r="K247" s="1311"/>
      <c r="L247" s="1311"/>
      <c r="M247" s="1311"/>
      <c r="N247" s="2758"/>
    </row>
    <row r="248" spans="2:18" ht="15" hidden="1">
      <c r="B248" s="1690"/>
      <c r="C248" s="1347"/>
      <c r="D248" s="1400"/>
      <c r="H248" s="1423"/>
      <c r="I248" s="1423"/>
      <c r="J248" s="2323"/>
      <c r="K248" s="1691"/>
      <c r="L248" s="1423" t="s">
        <v>2928</v>
      </c>
      <c r="M248" s="1423"/>
      <c r="N248" s="2758"/>
    </row>
    <row r="249" spans="2:18" ht="15" hidden="1" customHeight="1">
      <c r="B249" s="1690"/>
      <c r="C249" s="1347"/>
      <c r="D249" s="1400"/>
      <c r="H249" s="2621"/>
      <c r="I249" s="2621"/>
      <c r="J249" s="2621"/>
      <c r="K249" s="2621"/>
      <c r="L249" s="2621"/>
      <c r="M249" s="2621"/>
      <c r="N249" s="2621"/>
    </row>
    <row r="250" spans="2:18" ht="13.5" hidden="1" customHeight="1">
      <c r="B250" s="1690"/>
      <c r="C250" s="1692" t="s">
        <v>3879</v>
      </c>
      <c r="D250" s="1400"/>
    </row>
    <row r="251" spans="2:18" ht="15" hidden="1" customHeight="1">
      <c r="B251" s="1690"/>
      <c r="C251" s="1692" t="s">
        <v>3880</v>
      </c>
      <c r="D251" s="1400"/>
      <c r="N251" s="1693"/>
    </row>
    <row r="252" spans="2:18" ht="15" hidden="1" customHeight="1">
      <c r="B252" s="1688"/>
      <c r="C252" s="1692" t="s">
        <v>3203</v>
      </c>
      <c r="D252" s="1400"/>
      <c r="N252" s="1693"/>
    </row>
    <row r="253" spans="2:18" ht="15" hidden="1" customHeight="1">
      <c r="B253" s="1690"/>
      <c r="C253" s="1692"/>
      <c r="D253" s="1400"/>
      <c r="N253" s="1693"/>
    </row>
    <row r="254" spans="2:18" ht="15" hidden="1" customHeight="1">
      <c r="B254" s="1690"/>
      <c r="C254" s="1694" t="s">
        <v>3307</v>
      </c>
      <c r="D254" s="1400"/>
    </row>
    <row r="255" spans="2:18" ht="15" hidden="1">
      <c r="B255" s="1690"/>
      <c r="C255" s="1695" t="s">
        <v>3881</v>
      </c>
      <c r="D255" s="1400"/>
      <c r="H255" s="1342"/>
      <c r="I255" s="1342"/>
      <c r="J255" s="1342"/>
      <c r="K255" s="1342"/>
      <c r="L255" s="1342">
        <f>SUM(H255:I255)</f>
        <v>0</v>
      </c>
      <c r="N255" s="1693">
        <v>5908662</v>
      </c>
    </row>
    <row r="256" spans="2:18" ht="15" hidden="1" customHeight="1">
      <c r="B256" s="1690"/>
      <c r="C256" s="1694"/>
      <c r="D256" s="1400"/>
      <c r="H256" s="1342"/>
      <c r="I256" s="1342"/>
      <c r="J256" s="1342"/>
      <c r="K256" s="1342"/>
      <c r="L256" s="1342"/>
      <c r="N256" s="1693"/>
    </row>
    <row r="257" spans="2:14" ht="15" hidden="1" customHeight="1">
      <c r="B257" s="1690"/>
      <c r="C257" s="1687" t="s">
        <v>3763</v>
      </c>
      <c r="D257" s="1299"/>
      <c r="F257" s="1299"/>
      <c r="G257" s="1696"/>
      <c r="H257" s="1696"/>
      <c r="I257" s="1696"/>
      <c r="J257" s="1696"/>
      <c r="K257" s="1696"/>
      <c r="L257" s="1696"/>
    </row>
    <row r="258" spans="2:14" ht="15" hidden="1">
      <c r="B258" s="1690"/>
      <c r="C258" s="1692" t="s">
        <v>3764</v>
      </c>
      <c r="D258" s="1299"/>
      <c r="F258" s="1299"/>
      <c r="G258" s="1696"/>
      <c r="H258" s="1696"/>
      <c r="I258" s="1696"/>
      <c r="J258" s="1696"/>
      <c r="K258" s="1696"/>
      <c r="L258" s="1696"/>
    </row>
    <row r="259" spans="2:14" ht="15" hidden="1" customHeight="1">
      <c r="B259" s="1690"/>
      <c r="C259" s="1695" t="s">
        <v>2936</v>
      </c>
      <c r="D259" s="1299"/>
      <c r="F259" s="1299"/>
      <c r="H259" s="1697"/>
      <c r="I259" s="1697"/>
      <c r="J259" s="1697"/>
      <c r="K259" s="1696"/>
      <c r="L259" s="1697">
        <f>SUM(H259:I259)</f>
        <v>0</v>
      </c>
      <c r="M259" s="1696"/>
      <c r="N259" s="1696">
        <v>590750</v>
      </c>
    </row>
    <row r="260" spans="2:14" ht="15" hidden="1" customHeight="1">
      <c r="B260" s="1690"/>
      <c r="C260" s="1694" t="s">
        <v>3557</v>
      </c>
      <c r="D260" s="1299"/>
      <c r="F260" s="1299"/>
      <c r="H260" s="1697"/>
      <c r="I260" s="1697"/>
      <c r="J260" s="1697"/>
      <c r="K260" s="1696"/>
      <c r="L260" s="1697">
        <f>SUM(H260:I260)</f>
        <v>0</v>
      </c>
      <c r="M260" s="1696"/>
      <c r="N260" s="1696">
        <v>501000</v>
      </c>
    </row>
    <row r="261" spans="2:14" ht="15" hidden="1" customHeight="1">
      <c r="B261" s="1690"/>
      <c r="C261" s="1694"/>
      <c r="D261" s="1299"/>
      <c r="F261" s="1299"/>
      <c r="H261" s="1697"/>
      <c r="I261" s="1697"/>
      <c r="J261" s="1697"/>
      <c r="K261" s="1696"/>
      <c r="L261" s="1697"/>
      <c r="M261" s="1696"/>
      <c r="N261" s="1696"/>
    </row>
    <row r="262" spans="2:14" ht="15" hidden="1" customHeight="1">
      <c r="B262" s="1690"/>
      <c r="C262" s="1687"/>
      <c r="D262" s="1299"/>
      <c r="F262" s="1299"/>
      <c r="H262" s="1697"/>
      <c r="I262" s="1697"/>
      <c r="J262" s="1697"/>
      <c r="K262" s="1696"/>
      <c r="L262" s="1697"/>
      <c r="M262" s="1696"/>
      <c r="N262" s="1696"/>
    </row>
    <row r="263" spans="2:14" ht="15" hidden="1" customHeight="1">
      <c r="B263" s="1690"/>
      <c r="C263" s="1698" t="s">
        <v>3568</v>
      </c>
      <c r="D263" s="1299"/>
      <c r="F263" s="1299"/>
      <c r="H263" s="1697"/>
      <c r="I263" s="1697"/>
      <c r="J263" s="1697"/>
      <c r="K263" s="1696"/>
      <c r="L263" s="1697"/>
      <c r="M263" s="1696"/>
      <c r="N263" s="1696"/>
    </row>
    <row r="264" spans="2:14" ht="15" hidden="1" customHeight="1">
      <c r="B264" s="1690"/>
      <c r="C264" s="1695" t="s">
        <v>3572</v>
      </c>
      <c r="D264" s="1299"/>
      <c r="F264" s="1299"/>
      <c r="H264" s="1697"/>
      <c r="I264" s="1697"/>
      <c r="J264" s="1697"/>
      <c r="K264" s="1696"/>
      <c r="L264" s="1697">
        <f>SUM(H264:I264)</f>
        <v>0</v>
      </c>
      <c r="M264" s="1696"/>
      <c r="N264" s="1696">
        <v>15435</v>
      </c>
    </row>
    <row r="265" spans="2:14" ht="15" hidden="1" customHeight="1">
      <c r="B265" s="1690"/>
      <c r="C265" s="1694"/>
      <c r="D265" s="1299"/>
      <c r="F265" s="1299"/>
      <c r="H265" s="1697"/>
      <c r="I265" s="1697"/>
      <c r="J265" s="1697"/>
      <c r="K265" s="1696"/>
      <c r="L265" s="1697"/>
      <c r="M265" s="1696"/>
      <c r="N265" s="1696"/>
    </row>
    <row r="266" spans="2:14" ht="15" hidden="1" customHeight="1">
      <c r="B266" s="1690"/>
      <c r="C266" s="1687" t="s">
        <v>3567</v>
      </c>
      <c r="D266" s="1299"/>
      <c r="F266" s="1299"/>
      <c r="H266" s="1697"/>
      <c r="I266" s="1697"/>
      <c r="J266" s="1697"/>
      <c r="K266" s="1696"/>
      <c r="L266" s="1697"/>
      <c r="M266" s="1696"/>
      <c r="N266" s="1696"/>
    </row>
    <row r="267" spans="2:14" ht="15" hidden="1" customHeight="1">
      <c r="B267" s="1690"/>
      <c r="C267" s="1699" t="s">
        <v>3572</v>
      </c>
      <c r="D267" s="1299"/>
      <c r="F267" s="1299"/>
      <c r="H267" s="1342"/>
      <c r="I267" s="1342"/>
      <c r="J267" s="1342"/>
      <c r="K267" s="1342"/>
      <c r="L267" s="1342">
        <f>SUM(H267:I267)</f>
        <v>0</v>
      </c>
      <c r="M267" s="1342"/>
      <c r="N267" s="1343">
        <v>47273</v>
      </c>
    </row>
    <row r="268" spans="2:14" ht="15" hidden="1" customHeight="1">
      <c r="B268" s="1690"/>
      <c r="C268" s="1700"/>
      <c r="D268" s="1299"/>
      <c r="F268" s="1299"/>
      <c r="H268" s="1697"/>
      <c r="I268" s="1697"/>
      <c r="J268" s="1697"/>
      <c r="K268" s="1696"/>
      <c r="L268" s="1697"/>
      <c r="M268" s="1696"/>
      <c r="N268" s="1696"/>
    </row>
    <row r="269" spans="2:14" ht="15" hidden="1" customHeight="1">
      <c r="B269" s="1690"/>
      <c r="C269" s="1701"/>
      <c r="D269" s="1299"/>
      <c r="F269" s="1299"/>
      <c r="H269" s="1697"/>
      <c r="I269" s="1697"/>
      <c r="J269" s="1697"/>
      <c r="K269" s="1696"/>
      <c r="L269" s="1697"/>
      <c r="M269" s="1696"/>
      <c r="N269" s="1696"/>
    </row>
    <row r="270" spans="2:14" ht="15" hidden="1" customHeight="1">
      <c r="B270" s="1702" t="s">
        <v>3570</v>
      </c>
      <c r="C270" s="2772" t="s">
        <v>3569</v>
      </c>
      <c r="D270" s="2772"/>
      <c r="E270" s="2772"/>
      <c r="F270" s="2772"/>
      <c r="G270" s="2772"/>
      <c r="H270" s="2772"/>
      <c r="I270" s="2772"/>
      <c r="J270" s="2772"/>
      <c r="K270" s="2772"/>
      <c r="L270" s="2772"/>
      <c r="M270" s="2772"/>
      <c r="N270" s="2772"/>
    </row>
    <row r="271" spans="2:14" ht="15" hidden="1" customHeight="1">
      <c r="B271" s="1690"/>
      <c r="C271" s="2772"/>
      <c r="D271" s="2772"/>
      <c r="E271" s="2772"/>
      <c r="F271" s="2772"/>
      <c r="G271" s="2772"/>
      <c r="H271" s="2772"/>
      <c r="I271" s="2772"/>
      <c r="J271" s="2772"/>
      <c r="K271" s="2772"/>
      <c r="L271" s="2772"/>
      <c r="M271" s="2772"/>
      <c r="N271" s="2772"/>
    </row>
    <row r="272" spans="2:14" ht="15" hidden="1" customHeight="1">
      <c r="B272" s="1690"/>
      <c r="C272" s="2772"/>
      <c r="D272" s="2772"/>
      <c r="E272" s="2772"/>
      <c r="F272" s="2772"/>
      <c r="G272" s="2772"/>
      <c r="H272" s="2772"/>
      <c r="I272" s="2772"/>
      <c r="J272" s="2772"/>
      <c r="K272" s="2772"/>
      <c r="L272" s="2772"/>
      <c r="M272" s="2772"/>
      <c r="N272" s="2772"/>
    </row>
    <row r="273" spans="2:14" ht="15" hidden="1" customHeight="1">
      <c r="B273" s="1690"/>
      <c r="C273" s="1703"/>
      <c r="D273" s="1703"/>
      <c r="E273" s="1703"/>
      <c r="F273" s="1703"/>
      <c r="G273" s="1703"/>
      <c r="H273" s="1703"/>
      <c r="I273" s="1703"/>
      <c r="J273" s="1703"/>
      <c r="K273" s="1703"/>
      <c r="L273" s="1703"/>
      <c r="M273" s="1703"/>
      <c r="N273" s="1703"/>
    </row>
    <row r="274" spans="2:14" ht="15" hidden="1" customHeight="1">
      <c r="B274" s="1690"/>
      <c r="C274" s="1704"/>
      <c r="D274" s="1705"/>
      <c r="E274" s="1705"/>
      <c r="H274" s="1342"/>
      <c r="I274" s="1342"/>
      <c r="J274" s="1342"/>
      <c r="K274" s="1342"/>
      <c r="L274" s="1342"/>
      <c r="N274" s="1693"/>
    </row>
    <row r="275" spans="2:14" ht="15" hidden="1" customHeight="1">
      <c r="B275" s="1706">
        <v>12.2</v>
      </c>
      <c r="C275" s="1692" t="s">
        <v>3741</v>
      </c>
      <c r="D275" s="1400"/>
      <c r="H275" s="1342"/>
      <c r="I275" s="1342"/>
      <c r="J275" s="1342"/>
      <c r="K275" s="1342"/>
      <c r="L275" s="1342"/>
      <c r="N275" s="1693"/>
    </row>
    <row r="276" spans="2:14" ht="15" hidden="1" customHeight="1">
      <c r="B276" s="1690"/>
      <c r="C276" s="1707"/>
      <c r="D276" s="1400"/>
      <c r="H276" s="2765"/>
      <c r="I276" s="2765"/>
      <c r="J276" s="2765"/>
      <c r="K276" s="2765"/>
      <c r="L276" s="2765"/>
      <c r="N276" s="2758" t="s">
        <v>3996</v>
      </c>
    </row>
    <row r="277" spans="2:14" ht="15" hidden="1" customHeight="1">
      <c r="B277" s="1690"/>
      <c r="C277" s="1694"/>
      <c r="D277" s="1400"/>
      <c r="H277" s="1318"/>
      <c r="I277" s="1318"/>
      <c r="J277" s="2320"/>
      <c r="K277" s="1311"/>
      <c r="L277" s="1311"/>
      <c r="N277" s="2758"/>
    </row>
    <row r="278" spans="2:14" ht="15" hidden="1" customHeight="1">
      <c r="B278" s="1690"/>
      <c r="C278" s="1694"/>
      <c r="D278" s="1400"/>
      <c r="H278" s="1318"/>
      <c r="I278" s="1318"/>
      <c r="J278" s="2320"/>
      <c r="K278" s="1311"/>
      <c r="L278" s="1311"/>
      <c r="N278" s="2758"/>
    </row>
    <row r="279" spans="2:14" ht="15" hidden="1" customHeight="1">
      <c r="B279" s="1690"/>
      <c r="C279" s="1707"/>
      <c r="D279" s="1400"/>
      <c r="H279" s="1423"/>
      <c r="I279" s="1423"/>
      <c r="J279" s="2323"/>
      <c r="K279" s="1691"/>
      <c r="L279" s="1423" t="s">
        <v>2928</v>
      </c>
      <c r="N279" s="2758"/>
    </row>
    <row r="280" spans="2:14" ht="15" hidden="1" customHeight="1">
      <c r="B280" s="1690"/>
      <c r="C280" s="1707"/>
      <c r="D280" s="1400"/>
      <c r="H280" s="1342"/>
      <c r="I280" s="1342"/>
      <c r="J280" s="1342"/>
      <c r="K280" s="1342"/>
      <c r="L280" s="1342"/>
    </row>
    <row r="281" spans="2:14" ht="15" hidden="1" customHeight="1">
      <c r="B281" s="1690"/>
      <c r="C281" s="1687" t="s">
        <v>3205</v>
      </c>
      <c r="D281" s="1400"/>
      <c r="H281" s="1342"/>
      <c r="I281" s="1342"/>
      <c r="J281" s="1342"/>
      <c r="K281" s="1342"/>
      <c r="L281" s="1342"/>
      <c r="N281" s="1693"/>
    </row>
    <row r="282" spans="2:14" ht="15" hidden="1" customHeight="1">
      <c r="B282" s="1690"/>
      <c r="C282" s="1687" t="s">
        <v>3998</v>
      </c>
      <c r="D282" s="1400"/>
      <c r="H282" s="1342"/>
      <c r="I282" s="1342"/>
      <c r="J282" s="1342"/>
      <c r="K282" s="1342"/>
      <c r="L282" s="1342"/>
      <c r="N282" s="1693"/>
    </row>
    <row r="283" spans="2:14" ht="15" hidden="1" customHeight="1">
      <c r="B283" s="1690"/>
      <c r="C283" s="1692" t="s">
        <v>3203</v>
      </c>
      <c r="D283" s="1400"/>
      <c r="H283" s="1342"/>
      <c r="I283" s="1342"/>
      <c r="J283" s="1342"/>
      <c r="K283" s="1342"/>
      <c r="L283" s="1342"/>
      <c r="N283" s="1693"/>
    </row>
    <row r="284" spans="2:14" ht="15" hidden="1" customHeight="1">
      <c r="B284" s="1690"/>
      <c r="C284" s="1707" t="s">
        <v>2937</v>
      </c>
      <c r="D284" s="1400"/>
      <c r="H284" s="1342"/>
      <c r="I284" s="1342"/>
      <c r="J284" s="1342"/>
      <c r="K284" s="1342"/>
      <c r="L284" s="1342" t="e">
        <f>#REF!+#REF!+#REF!</f>
        <v>#REF!</v>
      </c>
      <c r="N284" s="1693">
        <v>946119</v>
      </c>
    </row>
    <row r="285" spans="2:14" ht="15" hidden="1" customHeight="1">
      <c r="B285" s="1690"/>
      <c r="C285" s="1694" t="s">
        <v>3308</v>
      </c>
      <c r="D285" s="1400"/>
      <c r="H285" s="1342"/>
      <c r="I285" s="1342"/>
      <c r="J285" s="1342"/>
      <c r="K285" s="1342"/>
      <c r="L285" s="1342" t="e">
        <f>#REF!+#REF!+#REF!</f>
        <v>#REF!</v>
      </c>
      <c r="N285" s="1693">
        <v>122831</v>
      </c>
    </row>
    <row r="286" spans="2:14" ht="15" hidden="1" customHeight="1">
      <c r="B286" s="1690"/>
      <c r="C286" s="1694" t="s">
        <v>3305</v>
      </c>
      <c r="D286" s="1400"/>
      <c r="H286" s="1342"/>
      <c r="I286" s="1342"/>
      <c r="J286" s="1342"/>
      <c r="K286" s="1342"/>
      <c r="L286" s="1342"/>
      <c r="N286" s="1693"/>
    </row>
    <row r="287" spans="2:14" ht="15" hidden="1" customHeight="1">
      <c r="B287" s="1690"/>
      <c r="C287" s="1707" t="s">
        <v>3523</v>
      </c>
      <c r="D287" s="1400"/>
      <c r="H287" s="1342"/>
      <c r="I287" s="1342"/>
      <c r="J287" s="1342"/>
      <c r="K287" s="1342"/>
      <c r="L287" s="1342"/>
      <c r="N287" s="1693"/>
    </row>
    <row r="288" spans="2:14" ht="15" hidden="1" customHeight="1">
      <c r="B288" s="1690"/>
      <c r="C288" s="1707" t="s">
        <v>3993</v>
      </c>
      <c r="D288" s="1400"/>
      <c r="H288" s="1342"/>
      <c r="I288" s="1342"/>
      <c r="J288" s="1342"/>
      <c r="K288" s="1342"/>
      <c r="L288" s="1342">
        <v>176724259</v>
      </c>
      <c r="N288" s="1693">
        <v>156726073</v>
      </c>
    </row>
    <row r="289" spans="2:14" ht="15" hidden="1" customHeight="1">
      <c r="B289" s="1690"/>
      <c r="C289" s="1694"/>
      <c r="D289" s="1400"/>
      <c r="H289" s="1342"/>
      <c r="I289" s="1342"/>
      <c r="J289" s="1342"/>
      <c r="K289" s="1342"/>
      <c r="L289" s="1342"/>
      <c r="N289" s="1693"/>
    </row>
    <row r="290" spans="2:14" ht="15" hidden="1" customHeight="1">
      <c r="B290" s="1690"/>
      <c r="C290" s="1687" t="s">
        <v>3305</v>
      </c>
      <c r="D290" s="1400"/>
      <c r="H290" s="1342"/>
      <c r="I290" s="1342"/>
      <c r="J290" s="1342"/>
      <c r="K290" s="1342"/>
      <c r="L290" s="1342"/>
      <c r="N290" s="1693"/>
    </row>
    <row r="291" spans="2:14" ht="15" hidden="1" customHeight="1">
      <c r="B291" s="1690"/>
      <c r="C291" s="1707" t="s">
        <v>3549</v>
      </c>
      <c r="D291" s="1400"/>
      <c r="H291" s="1342"/>
      <c r="I291" s="1342"/>
      <c r="J291" s="1342"/>
      <c r="K291" s="1342"/>
      <c r="L291" s="1342"/>
      <c r="N291" s="1693"/>
    </row>
    <row r="292" spans="2:14" ht="15" hidden="1" customHeight="1">
      <c r="B292" s="1690"/>
      <c r="C292" s="1707" t="s">
        <v>3994</v>
      </c>
      <c r="D292" s="1400"/>
      <c r="H292" s="1342"/>
      <c r="I292" s="1708">
        <v>59163019</v>
      </c>
      <c r="J292" s="1708"/>
      <c r="K292" s="1342"/>
      <c r="L292" s="1342" t="e">
        <f>#REF!</f>
        <v>#REF!</v>
      </c>
      <c r="N292" s="1693">
        <v>57639660</v>
      </c>
    </row>
    <row r="293" spans="2:14" ht="15" hidden="1" customHeight="1">
      <c r="B293" s="1690"/>
      <c r="C293" s="1694"/>
      <c r="D293" s="1400"/>
      <c r="H293" s="1342"/>
      <c r="I293" s="1342"/>
      <c r="J293" s="1342"/>
      <c r="K293" s="1342"/>
      <c r="L293" s="1342"/>
      <c r="N293" s="1693"/>
    </row>
    <row r="294" spans="2:14" ht="15" hidden="1" customHeight="1">
      <c r="B294" s="1690"/>
      <c r="C294" s="1687" t="s">
        <v>3305</v>
      </c>
      <c r="D294" s="1400"/>
      <c r="H294" s="1342"/>
      <c r="I294" s="1342"/>
      <c r="J294" s="1342"/>
      <c r="K294" s="1342"/>
      <c r="L294" s="1342"/>
      <c r="N294" s="1693"/>
    </row>
    <row r="295" spans="2:14" ht="15" hidden="1" customHeight="1">
      <c r="B295" s="1690"/>
      <c r="C295" s="1707" t="s">
        <v>3535</v>
      </c>
      <c r="D295" s="1400"/>
      <c r="H295" s="1342"/>
      <c r="I295" s="1342"/>
      <c r="J295" s="1342"/>
      <c r="K295" s="1342"/>
      <c r="L295" s="1342"/>
      <c r="N295" s="1693"/>
    </row>
    <row r="296" spans="2:14" ht="15" hidden="1" customHeight="1">
      <c r="B296" s="1690"/>
      <c r="C296" s="1707" t="s">
        <v>3995</v>
      </c>
      <c r="D296" s="1400"/>
      <c r="H296" s="1709"/>
      <c r="I296" s="1342"/>
      <c r="J296" s="1342"/>
      <c r="K296" s="1342"/>
      <c r="L296" s="1342">
        <v>42623182</v>
      </c>
      <c r="N296" s="1710">
        <v>50700133</v>
      </c>
    </row>
    <row r="297" spans="2:14" ht="6.75" hidden="1" customHeight="1">
      <c r="B297" s="1690"/>
      <c r="C297" s="1707"/>
      <c r="D297" s="1400"/>
      <c r="H297" s="1342"/>
      <c r="I297" s="1342"/>
      <c r="J297" s="1342"/>
      <c r="K297" s="1342"/>
      <c r="L297" s="1342"/>
      <c r="N297" s="1693"/>
    </row>
    <row r="298" spans="2:14" ht="15" hidden="1" customHeight="1">
      <c r="B298" s="1690"/>
      <c r="C298" s="1711" t="s">
        <v>3763</v>
      </c>
      <c r="D298" s="1400"/>
      <c r="H298" s="1342"/>
      <c r="I298" s="1342"/>
      <c r="J298" s="1342"/>
      <c r="K298" s="1342"/>
      <c r="L298" s="1342"/>
      <c r="N298" s="1693"/>
    </row>
    <row r="299" spans="2:14" ht="15" hidden="1" customHeight="1">
      <c r="B299" s="1690"/>
      <c r="C299" s="1692" t="s">
        <v>3764</v>
      </c>
      <c r="D299" s="1400"/>
      <c r="H299" s="1342"/>
      <c r="I299" s="1342"/>
      <c r="J299" s="1342"/>
      <c r="K299" s="1342"/>
      <c r="L299" s="1342"/>
      <c r="N299" s="1693"/>
    </row>
    <row r="300" spans="2:14" ht="15" hidden="1" customHeight="1">
      <c r="B300" s="1690"/>
      <c r="C300" s="1692" t="s">
        <v>2937</v>
      </c>
      <c r="D300" s="1400"/>
      <c r="H300" s="1342"/>
      <c r="I300" s="1342"/>
      <c r="J300" s="1342"/>
      <c r="K300" s="1342"/>
      <c r="L300" s="1342"/>
      <c r="N300" s="1693"/>
    </row>
    <row r="301" spans="2:14" ht="15" hidden="1" customHeight="1">
      <c r="B301" s="1690"/>
      <c r="C301" s="1692" t="s">
        <v>3556</v>
      </c>
      <c r="D301" s="1400"/>
      <c r="H301" s="1342"/>
      <c r="I301" s="1342"/>
      <c r="J301" s="1342"/>
      <c r="K301" s="1342"/>
      <c r="L301" s="1342"/>
      <c r="N301" s="1693"/>
    </row>
    <row r="302" spans="2:14" ht="15" hidden="1" customHeight="1">
      <c r="B302" s="1690"/>
      <c r="C302" s="1707" t="s">
        <v>3557</v>
      </c>
      <c r="D302" s="1400"/>
      <c r="H302" s="1342"/>
      <c r="I302" s="1342"/>
      <c r="J302" s="1342"/>
      <c r="K302" s="1342"/>
      <c r="L302" s="1342"/>
      <c r="N302" s="1693"/>
    </row>
    <row r="303" spans="2:14" ht="13.5" hidden="1" customHeight="1">
      <c r="B303" s="1690"/>
      <c r="C303" s="1707"/>
      <c r="D303" s="1400"/>
      <c r="H303" s="1342"/>
      <c r="I303" s="1342"/>
      <c r="J303" s="1342"/>
      <c r="K303" s="1342"/>
      <c r="L303" s="1342"/>
      <c r="N303" s="1693"/>
    </row>
    <row r="304" spans="2:14" ht="15" hidden="1" customHeight="1">
      <c r="B304" s="1690"/>
      <c r="C304" s="1707"/>
      <c r="D304" s="1400"/>
      <c r="H304" s="1342"/>
      <c r="I304" s="1342"/>
      <c r="J304" s="1342"/>
      <c r="K304" s="1342"/>
      <c r="L304" s="1342"/>
      <c r="N304" s="1693"/>
    </row>
    <row r="305" spans="2:14" ht="15" hidden="1" customHeight="1">
      <c r="B305" s="1690"/>
      <c r="C305" s="1707"/>
      <c r="D305" s="1400"/>
      <c r="H305" s="1342"/>
      <c r="I305" s="1342"/>
      <c r="J305" s="1342"/>
      <c r="K305" s="1342"/>
      <c r="L305" s="1342"/>
      <c r="N305" s="1693"/>
    </row>
    <row r="306" spans="2:14" ht="8.25" hidden="1" customHeight="1">
      <c r="B306" s="1690"/>
      <c r="C306" s="1707"/>
      <c r="D306" s="1400"/>
      <c r="H306" s="1342"/>
      <c r="I306" s="1342"/>
      <c r="J306" s="1342"/>
      <c r="K306" s="1342"/>
      <c r="L306" s="1342"/>
      <c r="N306" s="1693"/>
    </row>
    <row r="307" spans="2:14" ht="15" hidden="1" customHeight="1">
      <c r="B307" s="1690"/>
      <c r="C307" s="1707"/>
      <c r="D307" s="1400"/>
      <c r="H307" s="1342"/>
      <c r="I307" s="1709"/>
      <c r="J307" s="1709"/>
      <c r="K307" s="1342"/>
      <c r="L307" s="1342"/>
      <c r="N307" s="1712"/>
    </row>
    <row r="308" spans="2:14" ht="15" hidden="1" customHeight="1">
      <c r="B308" s="1690"/>
      <c r="C308" s="1707"/>
      <c r="D308" s="1400"/>
      <c r="H308" s="1342"/>
      <c r="I308" s="1713"/>
      <c r="J308" s="1713"/>
      <c r="K308" s="1342"/>
      <c r="L308" s="1342"/>
      <c r="N308" s="1693"/>
    </row>
    <row r="309" spans="2:14" ht="15" hidden="1" customHeight="1">
      <c r="B309" s="1690"/>
      <c r="C309" s="1707"/>
      <c r="D309" s="1400"/>
      <c r="H309" s="1342"/>
      <c r="I309" s="1713"/>
      <c r="J309" s="1713"/>
      <c r="K309" s="1342"/>
      <c r="L309" s="1342"/>
      <c r="N309" s="1693"/>
    </row>
    <row r="310" spans="2:14" ht="15" hidden="1">
      <c r="B310" s="1690"/>
      <c r="C310" s="1707"/>
      <c r="D310" s="1400"/>
      <c r="H310" s="1342"/>
      <c r="I310" s="1713"/>
      <c r="J310" s="1713"/>
      <c r="K310" s="1342"/>
      <c r="L310" s="1342"/>
      <c r="N310" s="1693"/>
    </row>
    <row r="311" spans="2:14" ht="15" hidden="1" customHeight="1">
      <c r="B311" s="1690"/>
      <c r="C311" s="1707"/>
      <c r="D311" s="1400"/>
      <c r="H311" s="1709"/>
      <c r="I311" s="1709"/>
      <c r="J311" s="1709"/>
      <c r="K311" s="1342"/>
      <c r="L311" s="1342"/>
      <c r="N311" s="1693"/>
    </row>
    <row r="312" spans="2:14" ht="15" hidden="1" customHeight="1">
      <c r="B312" s="1690"/>
      <c r="C312" s="1707"/>
      <c r="D312" s="1400"/>
      <c r="H312" s="2765"/>
      <c r="I312" s="2765"/>
      <c r="J312" s="2765"/>
      <c r="K312" s="2765"/>
      <c r="L312" s="2765"/>
      <c r="M312" s="1311"/>
      <c r="N312" s="2771"/>
    </row>
    <row r="313" spans="2:14" ht="15" hidden="1" customHeight="1">
      <c r="B313" s="1690"/>
      <c r="C313" s="1707"/>
      <c r="D313" s="1400"/>
      <c r="H313" s="1318"/>
      <c r="I313" s="1318"/>
      <c r="J313" s="2320"/>
      <c r="K313" s="1311"/>
      <c r="L313" s="1311"/>
      <c r="M313" s="1311"/>
      <c r="N313" s="2771"/>
    </row>
    <row r="314" spans="2:14" ht="15" hidden="1" customHeight="1">
      <c r="B314" s="1690"/>
      <c r="C314" s="1707"/>
      <c r="D314" s="1400"/>
      <c r="H314" s="1318"/>
      <c r="I314" s="1318"/>
      <c r="J314" s="2320"/>
      <c r="K314" s="1311"/>
      <c r="L314" s="1311"/>
      <c r="M314" s="1311"/>
      <c r="N314" s="2771"/>
    </row>
    <row r="315" spans="2:14" ht="15" hidden="1" customHeight="1">
      <c r="B315" s="1690"/>
      <c r="C315" s="1707"/>
      <c r="D315" s="1400"/>
      <c r="H315" s="1423"/>
      <c r="I315" s="1423"/>
      <c r="J315" s="2323"/>
      <c r="K315" s="1691"/>
      <c r="L315" s="1423"/>
      <c r="M315" s="1423"/>
      <c r="N315" s="2771"/>
    </row>
    <row r="316" spans="2:14" ht="15" hidden="1" customHeight="1">
      <c r="B316" s="1690"/>
      <c r="C316" s="1707"/>
      <c r="D316" s="1400"/>
      <c r="H316" s="2621"/>
      <c r="I316" s="2621"/>
      <c r="J316" s="2621"/>
      <c r="K316" s="2621"/>
      <c r="L316" s="2621"/>
      <c r="M316" s="2621"/>
      <c r="N316" s="2621"/>
    </row>
    <row r="317" spans="2:14" ht="15" hidden="1" customHeight="1">
      <c r="B317" s="1690"/>
      <c r="C317" s="1707"/>
      <c r="D317" s="1400"/>
      <c r="H317" s="1709"/>
      <c r="I317" s="1709"/>
      <c r="J317" s="1709"/>
      <c r="K317" s="1342"/>
      <c r="L317" s="1342"/>
      <c r="N317" s="1693"/>
    </row>
    <row r="318" spans="2:14" ht="15" hidden="1" customHeight="1">
      <c r="B318" s="1690"/>
      <c r="C318" s="1707"/>
      <c r="D318" s="1400"/>
      <c r="H318" s="1709"/>
      <c r="I318" s="1709"/>
      <c r="J318" s="1709"/>
      <c r="K318" s="1342"/>
      <c r="L318" s="1342"/>
      <c r="N318" s="1693"/>
    </row>
    <row r="319" spans="2:14" ht="15" hidden="1" customHeight="1">
      <c r="B319" s="1690"/>
      <c r="C319" s="1707"/>
      <c r="D319" s="1400"/>
      <c r="H319" s="1709"/>
      <c r="I319" s="1709"/>
      <c r="J319" s="1709"/>
      <c r="K319" s="1342"/>
      <c r="L319" s="1342"/>
      <c r="N319" s="1693"/>
    </row>
    <row r="320" spans="2:14" ht="15" hidden="1" customHeight="1">
      <c r="B320" s="1690"/>
      <c r="C320" s="1707"/>
      <c r="D320" s="1400"/>
      <c r="H320" s="1709"/>
      <c r="I320" s="1709"/>
      <c r="J320" s="1709"/>
      <c r="K320" s="1342"/>
      <c r="L320" s="1342"/>
      <c r="N320" s="1693"/>
    </row>
    <row r="321" spans="2:14" ht="15" hidden="1" customHeight="1">
      <c r="B321" s="1690"/>
      <c r="C321" s="1694"/>
      <c r="D321" s="1400"/>
      <c r="H321" s="1709"/>
      <c r="I321" s="1709"/>
      <c r="J321" s="1709"/>
      <c r="K321" s="1342"/>
      <c r="L321" s="1342"/>
      <c r="N321" s="1693"/>
    </row>
    <row r="322" spans="2:14" ht="15" hidden="1" customHeight="1">
      <c r="B322" s="1690"/>
      <c r="C322" s="1687"/>
      <c r="D322" s="1400"/>
      <c r="H322" s="1709"/>
      <c r="I322" s="1709"/>
      <c r="J322" s="1709"/>
      <c r="K322" s="1342"/>
      <c r="L322" s="1342"/>
      <c r="N322" s="1693"/>
    </row>
    <row r="323" spans="2:14" ht="15" hidden="1" customHeight="1">
      <c r="B323" s="1690"/>
      <c r="C323" s="1692"/>
      <c r="D323" s="1400"/>
      <c r="H323" s="1709"/>
      <c r="I323" s="1709"/>
      <c r="J323" s="1709"/>
      <c r="K323" s="1342"/>
      <c r="L323" s="1342"/>
      <c r="N323" s="1693"/>
    </row>
    <row r="324" spans="2:14" ht="15" hidden="1" customHeight="1">
      <c r="B324" s="1690"/>
      <c r="C324" s="1707"/>
      <c r="D324" s="1400"/>
      <c r="H324" s="1709"/>
      <c r="I324" s="1709"/>
      <c r="J324" s="1709"/>
      <c r="K324" s="1342"/>
      <c r="L324" s="1342"/>
      <c r="N324" s="1693"/>
    </row>
    <row r="325" spans="2:14" ht="15" hidden="1" customHeight="1">
      <c r="B325" s="1690"/>
      <c r="C325" s="1694"/>
      <c r="D325" s="1400"/>
      <c r="H325" s="1709"/>
      <c r="I325" s="1709"/>
      <c r="J325" s="1709"/>
      <c r="K325" s="1342"/>
      <c r="L325" s="1342"/>
      <c r="N325" s="1693"/>
    </row>
    <row r="326" spans="2:14" ht="15" hidden="1" customHeight="1">
      <c r="B326" s="1690"/>
      <c r="C326" s="1711"/>
      <c r="D326" s="1400"/>
      <c r="H326" s="1709"/>
      <c r="I326" s="1709"/>
      <c r="J326" s="1709"/>
      <c r="K326" s="1342"/>
      <c r="L326" s="1342"/>
      <c r="N326" s="1693"/>
    </row>
    <row r="327" spans="2:14" ht="15" hidden="1" customHeight="1">
      <c r="B327" s="1690"/>
      <c r="C327" s="1694"/>
      <c r="D327" s="1400"/>
      <c r="H327" s="1709"/>
      <c r="I327" s="1709"/>
      <c r="J327" s="1709"/>
      <c r="K327" s="1709"/>
      <c r="L327" s="1709"/>
      <c r="M327" s="1714"/>
      <c r="N327" s="1715"/>
    </row>
    <row r="328" spans="2:14" ht="15" hidden="1" customHeight="1">
      <c r="B328" s="1690"/>
      <c r="C328" s="1694"/>
      <c r="D328" s="1400"/>
      <c r="H328" s="1709"/>
      <c r="I328" s="1709"/>
      <c r="J328" s="1709"/>
      <c r="K328" s="1709"/>
      <c r="L328" s="1709"/>
      <c r="M328" s="1714"/>
      <c r="N328" s="1715"/>
    </row>
    <row r="329" spans="2:14" ht="15" hidden="1" customHeight="1">
      <c r="B329" s="1690"/>
      <c r="C329" s="1711"/>
      <c r="D329" s="1400"/>
      <c r="H329" s="1709"/>
      <c r="I329" s="1709"/>
      <c r="J329" s="1709"/>
      <c r="K329" s="1709"/>
      <c r="L329" s="1709"/>
      <c r="M329" s="1714"/>
      <c r="N329" s="1715"/>
    </row>
    <row r="330" spans="2:14" ht="15" hidden="1">
      <c r="B330" s="1690"/>
      <c r="C330" s="1716"/>
      <c r="D330" s="1400"/>
      <c r="H330" s="1709"/>
      <c r="I330" s="1717"/>
      <c r="J330" s="1717"/>
      <c r="K330" s="1709"/>
      <c r="L330" s="1709"/>
      <c r="M330" s="1714"/>
      <c r="N330" s="1715"/>
    </row>
    <row r="331" spans="2:14" ht="15" hidden="1" customHeight="1">
      <c r="B331" s="1690"/>
      <c r="C331" s="1694"/>
      <c r="D331" s="1400"/>
      <c r="H331" s="1709"/>
      <c r="I331" s="1709"/>
      <c r="J331" s="1709"/>
      <c r="K331" s="1709"/>
      <c r="L331" s="1709"/>
      <c r="M331" s="1714"/>
      <c r="N331" s="1715"/>
    </row>
    <row r="332" spans="2:14" ht="15" hidden="1" customHeight="1">
      <c r="B332" s="1690"/>
      <c r="C332" s="1687"/>
      <c r="D332" s="1400"/>
      <c r="H332" s="1709"/>
      <c r="I332" s="1709"/>
      <c r="J332" s="1709"/>
      <c r="K332" s="1709"/>
      <c r="L332" s="1709"/>
      <c r="M332" s="1714"/>
      <c r="N332" s="1715"/>
    </row>
    <row r="333" spans="2:14" ht="15" hidden="1" customHeight="1">
      <c r="B333" s="1690"/>
      <c r="C333" s="1716"/>
      <c r="D333" s="1400"/>
      <c r="H333" s="1709"/>
      <c r="I333" s="1709"/>
      <c r="J333" s="1709"/>
      <c r="K333" s="1709"/>
      <c r="L333" s="1709"/>
      <c r="M333" s="1714"/>
      <c r="N333" s="1715"/>
    </row>
    <row r="334" spans="2:14" ht="11.25" hidden="1" customHeight="1">
      <c r="B334" s="1690"/>
      <c r="C334" s="1707"/>
      <c r="D334" s="1400"/>
      <c r="H334" s="1709"/>
      <c r="I334" s="1709"/>
      <c r="J334" s="1709"/>
      <c r="K334" s="1709"/>
      <c r="L334" s="1709"/>
      <c r="M334" s="1714"/>
      <c r="N334" s="1715"/>
    </row>
    <row r="335" spans="2:14" ht="15" hidden="1" customHeight="1">
      <c r="B335" s="1690"/>
      <c r="C335" s="1707"/>
      <c r="D335" s="1400"/>
      <c r="H335" s="1709"/>
      <c r="I335" s="1709"/>
      <c r="J335" s="1709"/>
      <c r="K335" s="1709"/>
      <c r="L335" s="1709"/>
      <c r="M335" s="1714"/>
      <c r="N335" s="1715"/>
    </row>
    <row r="336" spans="2:14" ht="15" hidden="1" customHeight="1">
      <c r="B336" s="1690"/>
      <c r="C336" s="1565"/>
      <c r="D336" s="1565"/>
      <c r="F336" s="1565"/>
      <c r="G336" s="1565"/>
      <c r="H336" s="1718"/>
      <c r="I336" s="1718"/>
      <c r="J336" s="1718"/>
      <c r="K336" s="1718"/>
      <c r="L336" s="1718"/>
      <c r="M336" s="1718"/>
      <c r="N336" s="1718"/>
    </row>
    <row r="337" spans="2:17" ht="15" hidden="1" customHeight="1">
      <c r="B337" s="1690"/>
      <c r="C337" s="1565"/>
      <c r="D337" s="1565"/>
      <c r="E337" s="1565"/>
      <c r="F337" s="1565"/>
      <c r="G337" s="1565"/>
      <c r="H337" s="1719"/>
      <c r="I337" s="1719"/>
      <c r="J337" s="1719"/>
      <c r="K337" s="1719"/>
      <c r="L337" s="1719"/>
      <c r="M337" s="1718"/>
      <c r="N337" s="1718"/>
    </row>
    <row r="338" spans="2:17" ht="15" hidden="1" customHeight="1">
      <c r="B338" s="1720"/>
      <c r="C338" s="1565"/>
      <c r="D338" s="1565"/>
      <c r="E338" s="1565"/>
      <c r="F338" s="1565"/>
      <c r="G338" s="1565"/>
      <c r="H338" s="1719"/>
      <c r="I338" s="1719"/>
      <c r="J338" s="1719"/>
      <c r="K338" s="1719"/>
      <c r="L338" s="1719"/>
      <c r="M338" s="1718"/>
      <c r="N338" s="1718"/>
    </row>
    <row r="339" spans="2:17" ht="15" hidden="1" customHeight="1">
      <c r="B339" s="1720"/>
      <c r="C339" s="1707"/>
      <c r="D339" s="1721"/>
      <c r="E339" s="1565"/>
      <c r="F339" s="1721"/>
      <c r="G339" s="1721"/>
      <c r="H339" s="1722"/>
      <c r="I339" s="1722"/>
      <c r="J339" s="1722"/>
      <c r="K339" s="1722"/>
      <c r="L339" s="1723"/>
      <c r="M339" s="1724"/>
      <c r="N339" s="1725"/>
      <c r="O339" s="1565"/>
      <c r="P339" s="1726"/>
      <c r="Q339" s="1565"/>
    </row>
    <row r="340" spans="2:17" ht="15" hidden="1" customHeight="1">
      <c r="B340" s="1720"/>
      <c r="C340" s="1707"/>
      <c r="D340" s="1721"/>
      <c r="F340" s="1721"/>
      <c r="G340" s="1721"/>
      <c r="H340" s="1722"/>
      <c r="I340" s="1722"/>
      <c r="J340" s="1722"/>
      <c r="K340" s="1722"/>
      <c r="L340" s="1722"/>
      <c r="M340" s="1724"/>
      <c r="N340" s="1724"/>
      <c r="O340" s="1565"/>
      <c r="P340" s="1726"/>
      <c r="Q340" s="1565"/>
    </row>
    <row r="341" spans="2:17" ht="15" hidden="1" customHeight="1">
      <c r="B341" s="1690"/>
      <c r="C341" s="1716"/>
      <c r="D341" s="1721"/>
      <c r="F341" s="1721"/>
      <c r="G341" s="1721"/>
      <c r="H341" s="1722"/>
      <c r="I341" s="1722"/>
      <c r="J341" s="1722"/>
      <c r="K341" s="1722"/>
      <c r="L341" s="1722"/>
      <c r="M341" s="1724"/>
      <c r="N341" s="1724"/>
      <c r="O341" s="1565"/>
      <c r="P341" s="1726"/>
      <c r="Q341" s="1565"/>
    </row>
    <row r="342" spans="2:17" ht="15" hidden="1" customHeight="1">
      <c r="B342" s="1690"/>
      <c r="C342" s="1707"/>
      <c r="D342" s="1721"/>
      <c r="F342" s="1721"/>
      <c r="G342" s="1721"/>
      <c r="H342" s="1722"/>
      <c r="I342" s="1722"/>
      <c r="J342" s="1722"/>
      <c r="K342" s="1722"/>
      <c r="L342" s="1722"/>
      <c r="M342" s="1724"/>
      <c r="N342" s="1724"/>
    </row>
    <row r="343" spans="2:17" ht="15" hidden="1" customHeight="1">
      <c r="B343" s="1690"/>
      <c r="C343" s="1707"/>
      <c r="D343" s="1721"/>
      <c r="F343" s="1721"/>
      <c r="G343" s="1721"/>
      <c r="H343" s="1722"/>
      <c r="I343" s="1722"/>
      <c r="J343" s="1722"/>
      <c r="K343" s="1722"/>
      <c r="L343" s="1723"/>
      <c r="M343" s="1724"/>
      <c r="N343" s="1725"/>
    </row>
    <row r="344" spans="2:17" ht="15" hidden="1" customHeight="1">
      <c r="B344" s="1690"/>
      <c r="C344" s="1707"/>
      <c r="D344" s="1721"/>
      <c r="F344" s="1721"/>
      <c r="G344" s="1721"/>
      <c r="H344" s="1722"/>
      <c r="I344" s="1722"/>
      <c r="J344" s="1722"/>
      <c r="K344" s="1722"/>
      <c r="L344" s="1722"/>
      <c r="M344" s="1724"/>
      <c r="N344" s="1724"/>
    </row>
    <row r="345" spans="2:17" ht="15" hidden="1" customHeight="1">
      <c r="B345" s="1690"/>
      <c r="C345" s="1716"/>
      <c r="D345" s="1721"/>
      <c r="F345" s="1721"/>
      <c r="G345" s="1721"/>
      <c r="H345" s="1722"/>
      <c r="I345" s="1722"/>
      <c r="J345" s="1722"/>
      <c r="K345" s="1722"/>
      <c r="L345" s="1722"/>
      <c r="M345" s="1724"/>
      <c r="N345" s="1724"/>
    </row>
    <row r="346" spans="2:17" ht="15" hidden="1" customHeight="1">
      <c r="B346" s="1690"/>
      <c r="C346" s="1707"/>
      <c r="D346" s="1721"/>
      <c r="F346" s="1721"/>
      <c r="G346" s="1721"/>
      <c r="H346" s="1722"/>
      <c r="I346" s="1722"/>
      <c r="J346" s="1722"/>
      <c r="K346" s="1722"/>
      <c r="L346" s="1722"/>
      <c r="M346" s="1724"/>
      <c r="N346" s="1727"/>
    </row>
    <row r="347" spans="2:17" ht="15" hidden="1" customHeight="1">
      <c r="B347" s="1690"/>
      <c r="C347" s="1707"/>
      <c r="D347" s="1721"/>
      <c r="F347" s="1721"/>
      <c r="G347" s="1721"/>
      <c r="H347" s="1722"/>
      <c r="I347" s="1722"/>
      <c r="J347" s="1722"/>
      <c r="K347" s="1722"/>
      <c r="L347" s="1723"/>
      <c r="M347" s="1724"/>
      <c r="N347" s="1728"/>
    </row>
    <row r="348" spans="2:17" ht="15" hidden="1" customHeight="1">
      <c r="B348" s="1690"/>
      <c r="C348" s="1707"/>
      <c r="D348" s="1721"/>
      <c r="F348" s="1721"/>
      <c r="G348" s="1721"/>
      <c r="H348" s="1722"/>
      <c r="I348" s="1722"/>
      <c r="J348" s="1722"/>
      <c r="K348" s="1722"/>
      <c r="L348" s="1722"/>
      <c r="M348" s="1724"/>
      <c r="N348" s="1728"/>
    </row>
    <row r="349" spans="2:17" ht="15" hidden="1" customHeight="1">
      <c r="B349" s="1690"/>
      <c r="C349" s="1707"/>
      <c r="D349" s="1721"/>
      <c r="F349" s="1721"/>
      <c r="G349" s="1721"/>
      <c r="H349" s="1722"/>
      <c r="I349" s="1722"/>
      <c r="J349" s="1722"/>
      <c r="K349" s="1722"/>
      <c r="L349" s="1722"/>
      <c r="M349" s="1724"/>
      <c r="N349" s="1728"/>
    </row>
    <row r="350" spans="2:17" ht="15" hidden="1" customHeight="1">
      <c r="B350" s="1690"/>
      <c r="C350" s="1707"/>
      <c r="D350" s="1721"/>
      <c r="F350" s="1721"/>
      <c r="G350" s="1721"/>
      <c r="H350" s="1722"/>
      <c r="I350" s="1722"/>
      <c r="J350" s="1722"/>
      <c r="K350" s="1722"/>
      <c r="L350" s="1722"/>
      <c r="M350" s="1724"/>
      <c r="N350" s="1728"/>
    </row>
    <row r="351" spans="2:17" ht="15" hidden="1" customHeight="1">
      <c r="B351" s="1690"/>
      <c r="C351" s="1707"/>
      <c r="D351" s="1721"/>
      <c r="F351" s="1721"/>
      <c r="G351" s="1721"/>
      <c r="H351" s="1722"/>
      <c r="I351" s="1722"/>
      <c r="J351" s="1722"/>
      <c r="K351" s="1722"/>
      <c r="L351" s="1723"/>
      <c r="M351" s="1724"/>
      <c r="N351" s="1728"/>
    </row>
    <row r="352" spans="2:17" ht="15" hidden="1" customHeight="1">
      <c r="B352" s="1690"/>
      <c r="C352" s="1707"/>
      <c r="D352" s="1721"/>
      <c r="F352" s="1721"/>
      <c r="G352" s="1721"/>
      <c r="H352" s="1722"/>
      <c r="I352" s="1722"/>
      <c r="J352" s="1722"/>
      <c r="K352" s="1722"/>
      <c r="L352" s="1722"/>
      <c r="M352" s="1724"/>
      <c r="N352" s="1727"/>
    </row>
    <row r="353" spans="2:17" ht="15" hidden="1" customHeight="1">
      <c r="B353" s="1690"/>
      <c r="C353" s="1707"/>
      <c r="D353" s="1721"/>
      <c r="F353" s="1721"/>
      <c r="G353" s="1721"/>
      <c r="H353" s="1722"/>
      <c r="I353" s="1722"/>
      <c r="J353" s="1722"/>
      <c r="K353" s="1722"/>
      <c r="L353" s="1722"/>
      <c r="M353" s="1724"/>
      <c r="N353" s="1727"/>
    </row>
    <row r="354" spans="2:17" ht="15" hidden="1" customHeight="1">
      <c r="B354" s="1690"/>
      <c r="C354" s="1707"/>
      <c r="D354" s="1721"/>
      <c r="F354" s="1721"/>
      <c r="G354" s="1721"/>
      <c r="H354" s="1722"/>
      <c r="I354" s="1722"/>
      <c r="J354" s="1722"/>
      <c r="K354" s="1722"/>
      <c r="L354" s="1722"/>
      <c r="M354" s="1724"/>
      <c r="N354" s="1727"/>
    </row>
    <row r="355" spans="2:17" ht="15" hidden="1" customHeight="1">
      <c r="B355" s="1690"/>
      <c r="C355" s="1707"/>
      <c r="D355" s="1721"/>
      <c r="F355" s="1721"/>
      <c r="G355" s="1721"/>
      <c r="H355" s="1722"/>
      <c r="I355" s="1722"/>
      <c r="J355" s="1722"/>
      <c r="K355" s="1722"/>
      <c r="L355" s="1729"/>
      <c r="M355" s="1724"/>
      <c r="N355" s="1727"/>
    </row>
    <row r="356" spans="2:17" ht="15" hidden="1" customHeight="1">
      <c r="B356" s="1702"/>
      <c r="C356" s="1629"/>
      <c r="D356" s="1629"/>
      <c r="E356" s="1629"/>
      <c r="F356" s="1629"/>
      <c r="G356" s="1629"/>
      <c r="H356" s="1629"/>
      <c r="I356" s="1629"/>
      <c r="J356" s="1629"/>
      <c r="K356" s="1629"/>
      <c r="L356" s="1629"/>
      <c r="M356" s="1629"/>
      <c r="N356" s="1629"/>
    </row>
    <row r="357" spans="2:17" ht="17.25" hidden="1" customHeight="1">
      <c r="C357" s="1730" t="s">
        <v>3763</v>
      </c>
      <c r="D357" s="1393"/>
      <c r="E357" s="1393"/>
      <c r="F357" s="1393"/>
      <c r="G357" s="1629"/>
      <c r="H357" s="1629"/>
      <c r="I357" s="1629"/>
      <c r="J357" s="1629"/>
      <c r="K357" s="1629"/>
      <c r="L357" s="1629"/>
      <c r="M357" s="1629"/>
      <c r="N357" s="1629"/>
    </row>
    <row r="358" spans="2:17" ht="15.75" hidden="1" customHeight="1">
      <c r="C358" s="1730" t="s">
        <v>3997</v>
      </c>
      <c r="D358" s="1393"/>
      <c r="E358" s="1393"/>
      <c r="F358" s="1393"/>
      <c r="G358" s="1629"/>
      <c r="H358" s="1629"/>
      <c r="I358" s="1629"/>
      <c r="J358" s="1629"/>
      <c r="K358" s="1629"/>
      <c r="L358" s="1629"/>
      <c r="M358" s="1629"/>
      <c r="N358" s="1629"/>
    </row>
    <row r="359" spans="2:17" ht="15" hidden="1" customHeight="1">
      <c r="C359" s="1574" t="s">
        <v>2937</v>
      </c>
      <c r="D359" s="1721"/>
      <c r="E359" s="1721"/>
      <c r="F359" s="1721"/>
      <c r="G359" s="1721"/>
      <c r="H359" s="1731"/>
      <c r="I359" s="1731"/>
      <c r="J359" s="1731"/>
      <c r="K359" s="1731"/>
      <c r="L359" s="1220" t="e">
        <f>SUM(#REF!+#REF!+#REF!)</f>
        <v>#REF!</v>
      </c>
      <c r="M359" s="1565"/>
      <c r="N359" s="1732">
        <v>94573</v>
      </c>
    </row>
    <row r="360" spans="2:17" ht="15" hidden="1" customHeight="1">
      <c r="C360" s="1574" t="s">
        <v>3556</v>
      </c>
      <c r="D360" s="1721"/>
      <c r="E360" s="1721"/>
      <c r="F360" s="1721"/>
      <c r="G360" s="1721"/>
      <c r="H360" s="1731"/>
      <c r="I360" s="1731"/>
      <c r="J360" s="1731"/>
      <c r="K360" s="1731"/>
      <c r="L360" s="1220" t="e">
        <f>SUM(#REF!+#REF!+#REF!)</f>
        <v>#REF!</v>
      </c>
      <c r="M360" s="1565"/>
      <c r="N360" s="1732">
        <v>12254</v>
      </c>
    </row>
    <row r="361" spans="2:17" ht="15" hidden="1" customHeight="1">
      <c r="C361" s="1574" t="s">
        <v>3557</v>
      </c>
      <c r="D361" s="1721"/>
      <c r="E361" s="1721"/>
      <c r="F361" s="1721"/>
      <c r="G361" s="1721"/>
      <c r="H361" s="1731"/>
      <c r="I361" s="1731"/>
      <c r="J361" s="1731"/>
      <c r="K361" s="1731"/>
      <c r="L361" s="1220" t="e">
        <f>SUM(#REF!+#REF!+#REF!)</f>
        <v>#REF!</v>
      </c>
      <c r="M361" s="1565"/>
      <c r="N361" s="1732">
        <v>3001000</v>
      </c>
    </row>
    <row r="362" spans="2:17" ht="15" hidden="1" customHeight="1">
      <c r="D362" s="1721"/>
      <c r="E362" s="1721"/>
      <c r="F362" s="1721"/>
      <c r="G362" s="1721"/>
      <c r="H362" s="1721"/>
      <c r="I362" s="1721"/>
      <c r="J362" s="1721"/>
      <c r="K362" s="1721"/>
      <c r="L362" s="1721"/>
      <c r="M362" s="1721"/>
      <c r="N362" s="1721"/>
    </row>
    <row r="363" spans="2:17" ht="15" hidden="1" customHeight="1">
      <c r="D363" s="1721"/>
      <c r="E363" s="1721"/>
      <c r="F363" s="1721"/>
      <c r="G363" s="1721"/>
      <c r="H363" s="1721"/>
      <c r="I363" s="1721"/>
      <c r="J363" s="1721"/>
      <c r="K363" s="1721"/>
      <c r="L363" s="1721"/>
      <c r="M363" s="1721"/>
      <c r="N363" s="1721"/>
    </row>
    <row r="364" spans="2:17" ht="15" hidden="1" customHeight="1">
      <c r="D364" s="1721"/>
      <c r="E364" s="1721"/>
      <c r="F364" s="1721"/>
      <c r="G364" s="1721"/>
      <c r="H364" s="1721"/>
      <c r="I364" s="1721"/>
      <c r="J364" s="1721"/>
      <c r="K364" s="1721"/>
      <c r="L364" s="1721"/>
      <c r="M364" s="1721"/>
      <c r="N364" s="1721"/>
    </row>
    <row r="365" spans="2:17" s="1726" customFormat="1" ht="15" hidden="1" customHeight="1">
      <c r="B365" s="1733"/>
      <c r="C365" s="1418"/>
      <c r="D365" s="1409"/>
      <c r="E365" s="1401"/>
      <c r="F365" s="1401"/>
      <c r="G365" s="1409"/>
      <c r="H365" s="1344"/>
      <c r="I365" s="1344"/>
      <c r="J365" s="1344"/>
      <c r="K365" s="1344"/>
      <c r="L365" s="1344"/>
      <c r="M365" s="1344"/>
      <c r="N365" s="1435"/>
      <c r="O365" s="1312"/>
      <c r="P365" s="1312"/>
      <c r="Q365" s="1312"/>
    </row>
    <row r="366" spans="2:17" s="1726" customFormat="1" ht="15" hidden="1" customHeight="1">
      <c r="B366" s="1734">
        <v>12.3</v>
      </c>
      <c r="C366" s="1735" t="s">
        <v>4010</v>
      </c>
      <c r="D366" s="1409"/>
      <c r="E366" s="1401"/>
      <c r="F366" s="1401"/>
      <c r="G366" s="1409"/>
      <c r="H366" s="1344"/>
      <c r="I366" s="1344"/>
      <c r="J366" s="1344"/>
      <c r="K366" s="1344"/>
      <c r="L366" s="1344"/>
      <c r="M366" s="1344"/>
      <c r="N366" s="1736"/>
      <c r="O366" s="1312"/>
      <c r="P366" s="1312"/>
      <c r="Q366" s="1312"/>
    </row>
    <row r="367" spans="2:17" s="1726" customFormat="1" ht="15" hidden="1" customHeight="1">
      <c r="C367" s="1737"/>
      <c r="D367" s="1409"/>
      <c r="E367" s="1401"/>
      <c r="F367" s="1401"/>
      <c r="G367" s="2748" t="s">
        <v>3999</v>
      </c>
      <c r="H367" s="2748"/>
      <c r="I367" s="2748"/>
      <c r="J367" s="2748"/>
      <c r="K367" s="2748"/>
      <c r="L367" s="2748"/>
      <c r="M367" s="2748"/>
      <c r="N367" s="2748"/>
      <c r="O367" s="2748"/>
      <c r="P367" s="2748"/>
      <c r="Q367" s="2748"/>
    </row>
    <row r="368" spans="2:17" s="1726" customFormat="1" ht="15" hidden="1" customHeight="1">
      <c r="B368" s="1738"/>
      <c r="C368" s="1739"/>
      <c r="D368" s="1409"/>
      <c r="E368" s="1401"/>
      <c r="F368" s="1401"/>
      <c r="G368" s="2768" t="s">
        <v>4000</v>
      </c>
      <c r="H368" s="1318"/>
      <c r="I368" s="1318"/>
      <c r="J368" s="2320"/>
      <c r="K368" s="1311"/>
      <c r="L368" s="2768" t="s">
        <v>4000</v>
      </c>
      <c r="M368" s="1311"/>
      <c r="N368" s="2763" t="s">
        <v>4003</v>
      </c>
      <c r="O368" s="2763" t="s">
        <v>4001</v>
      </c>
      <c r="P368" s="1141"/>
      <c r="Q368" s="2763" t="s">
        <v>4002</v>
      </c>
    </row>
    <row r="369" spans="2:17" s="1726" customFormat="1" ht="15" hidden="1" customHeight="1">
      <c r="B369" s="1738"/>
      <c r="C369" s="1739"/>
      <c r="D369" s="1409"/>
      <c r="E369" s="1401"/>
      <c r="F369" s="1401"/>
      <c r="G369" s="2768"/>
      <c r="H369" s="1318"/>
      <c r="I369" s="1318"/>
      <c r="J369" s="2320"/>
      <c r="K369" s="1311"/>
      <c r="L369" s="2768"/>
      <c r="M369" s="1311"/>
      <c r="N369" s="2763"/>
      <c r="O369" s="2763"/>
      <c r="P369" s="1141"/>
      <c r="Q369" s="2763"/>
    </row>
    <row r="370" spans="2:17" s="1726" customFormat="1" ht="15" hidden="1" customHeight="1">
      <c r="B370" s="1740"/>
      <c r="C370" s="1739"/>
      <c r="D370" s="1409"/>
      <c r="E370" s="1401"/>
      <c r="F370" s="1401"/>
      <c r="G370" s="2768"/>
      <c r="H370" s="1423"/>
      <c r="I370" s="1423"/>
      <c r="J370" s="2323"/>
      <c r="K370" s="1691"/>
      <c r="L370" s="2768"/>
      <c r="M370" s="1423"/>
      <c r="N370" s="2763"/>
      <c r="O370" s="2763"/>
      <c r="P370" s="1141"/>
      <c r="Q370" s="2763"/>
    </row>
    <row r="371" spans="2:17" s="1726" customFormat="1" ht="15" hidden="1" customHeight="1">
      <c r="B371" s="1740"/>
      <c r="C371" s="1737"/>
      <c r="D371" s="1409"/>
      <c r="E371" s="1401"/>
      <c r="F371" s="1401"/>
      <c r="G371" s="2768"/>
      <c r="H371" s="1514"/>
      <c r="I371" s="1514"/>
      <c r="J371" s="1514"/>
      <c r="K371" s="1514"/>
      <c r="L371" s="2768"/>
      <c r="M371" s="1514"/>
      <c r="N371" s="2763"/>
      <c r="O371" s="2763"/>
      <c r="P371" s="1141"/>
      <c r="Q371" s="2763"/>
    </row>
    <row r="372" spans="2:17" s="1726" customFormat="1" ht="14.25" hidden="1" customHeight="1">
      <c r="B372" s="1740"/>
      <c r="C372" s="1737"/>
      <c r="D372" s="1409"/>
      <c r="E372" s="1401"/>
      <c r="F372" s="1401"/>
      <c r="G372" s="2768"/>
      <c r="H372" s="1432"/>
      <c r="I372" s="1432"/>
      <c r="J372" s="2326"/>
      <c r="K372" s="1432"/>
      <c r="L372" s="2768"/>
      <c r="M372" s="1431"/>
      <c r="N372" s="2763"/>
      <c r="O372" s="2763"/>
      <c r="P372" s="1141"/>
      <c r="Q372" s="2763"/>
    </row>
    <row r="373" spans="2:17" s="1726" customFormat="1" ht="1.5" hidden="1" customHeight="1">
      <c r="B373" s="1740"/>
      <c r="C373" s="1424"/>
      <c r="D373" s="1409"/>
      <c r="E373" s="1401"/>
      <c r="F373" s="1401"/>
      <c r="G373" s="2768"/>
      <c r="H373" s="1432"/>
      <c r="I373" s="1432"/>
      <c r="J373" s="2326"/>
      <c r="K373" s="1432"/>
      <c r="L373" s="2768"/>
      <c r="M373" s="1431"/>
      <c r="N373" s="2763"/>
      <c r="O373" s="2763"/>
      <c r="P373" s="1141"/>
      <c r="Q373" s="2763"/>
    </row>
    <row r="374" spans="2:17" s="1726" customFormat="1" ht="15" hidden="1" customHeight="1">
      <c r="B374" s="1740"/>
      <c r="C374" s="1424"/>
      <c r="D374" s="1409"/>
      <c r="E374" s="1401"/>
      <c r="F374" s="1401"/>
      <c r="G374" s="2764" t="s">
        <v>4004</v>
      </c>
      <c r="H374" s="2764"/>
      <c r="I374" s="2764"/>
      <c r="J374" s="2327"/>
      <c r="K374" s="1432"/>
      <c r="L374" s="2764" t="s">
        <v>4005</v>
      </c>
      <c r="M374" s="2764"/>
      <c r="N374" s="2764"/>
      <c r="O374" s="2764"/>
      <c r="P374" s="2764"/>
      <c r="Q374" s="2764"/>
    </row>
    <row r="375" spans="2:17" s="1726" customFormat="1" ht="15" hidden="1">
      <c r="B375" s="1740"/>
      <c r="C375" s="1424"/>
      <c r="D375" s="1409"/>
      <c r="E375" s="1401"/>
      <c r="F375" s="1401"/>
      <c r="G375" s="1409"/>
      <c r="H375" s="1432"/>
      <c r="I375" s="1432"/>
      <c r="J375" s="2326"/>
      <c r="K375" s="1432"/>
      <c r="L375" s="1431"/>
      <c r="M375" s="1431"/>
      <c r="N375" s="1429"/>
      <c r="O375" s="1312"/>
      <c r="P375" s="1312"/>
      <c r="Q375" s="1312"/>
    </row>
    <row r="376" spans="2:17" s="1726" customFormat="1" ht="33" hidden="1" customHeight="1">
      <c r="B376" s="1740"/>
      <c r="C376" s="2769" t="s">
        <v>4006</v>
      </c>
      <c r="D376" s="2769"/>
      <c r="E376" s="2769"/>
      <c r="F376" s="2769"/>
      <c r="G376" s="1409"/>
      <c r="H376" s="1600"/>
      <c r="I376" s="1600"/>
      <c r="J376" s="2143"/>
      <c r="K376" s="1600"/>
      <c r="L376" s="1600"/>
      <c r="M376" s="1601"/>
      <c r="N376" s="1601"/>
      <c r="O376" s="1312"/>
      <c r="P376" s="1312"/>
      <c r="Q376" s="1312"/>
    </row>
    <row r="377" spans="2:17" s="1726" customFormat="1" ht="30.75" hidden="1" customHeight="1">
      <c r="B377" s="1740"/>
      <c r="C377" s="2766" t="s">
        <v>4007</v>
      </c>
      <c r="D377" s="2766"/>
      <c r="E377" s="2766"/>
      <c r="F377" s="2766"/>
      <c r="G377" s="1600">
        <v>21070</v>
      </c>
      <c r="H377" s="1741">
        <v>-4415</v>
      </c>
      <c r="I377" s="1600"/>
      <c r="J377" s="2143"/>
      <c r="K377" s="1600"/>
      <c r="L377" s="1600">
        <v>10821191</v>
      </c>
      <c r="M377" s="1601">
        <v>7089716</v>
      </c>
      <c r="N377" s="1142">
        <v>7089716</v>
      </c>
      <c r="O377" s="1142">
        <v>-2095859</v>
      </c>
      <c r="P377" s="1742"/>
      <c r="Q377" s="1142">
        <v>17810256</v>
      </c>
    </row>
    <row r="378" spans="2:17" s="1726" customFormat="1" ht="15" hidden="1">
      <c r="B378" s="1740"/>
      <c r="D378" s="1409"/>
      <c r="E378" s="1401"/>
      <c r="F378" s="1401"/>
      <c r="G378" s="1743"/>
      <c r="H378" s="1741">
        <v>-1488</v>
      </c>
      <c r="I378" s="1600"/>
      <c r="J378" s="2143"/>
      <c r="K378" s="1600"/>
      <c r="L378" s="1600"/>
      <c r="M378" s="1601"/>
      <c r="N378" s="1600"/>
      <c r="O378" s="1338"/>
      <c r="P378" s="1338"/>
      <c r="Q378" s="1338"/>
    </row>
    <row r="379" spans="2:17" s="1726" customFormat="1" ht="15" hidden="1" customHeight="1">
      <c r="B379" s="1740"/>
      <c r="C379" s="2766" t="s">
        <v>4008</v>
      </c>
      <c r="D379" s="2766"/>
      <c r="E379" s="2766"/>
      <c r="F379" s="2766"/>
      <c r="G379" s="2630">
        <v>10211</v>
      </c>
      <c r="H379" s="1741">
        <v>-9414</v>
      </c>
      <c r="I379" s="1600"/>
      <c r="J379" s="2143"/>
      <c r="K379" s="1600"/>
      <c r="L379" s="2760">
        <v>2036194</v>
      </c>
      <c r="M379" s="1601"/>
      <c r="N379" s="2760">
        <v>727511</v>
      </c>
      <c r="O379" s="2760">
        <v>-300247</v>
      </c>
      <c r="P379" s="1338"/>
      <c r="Q379" s="2760">
        <v>2151842</v>
      </c>
    </row>
    <row r="380" spans="2:17" s="1726" customFormat="1" ht="15" hidden="1">
      <c r="B380" s="1740"/>
      <c r="C380" s="2766"/>
      <c r="D380" s="2766"/>
      <c r="E380" s="2766"/>
      <c r="F380" s="2766"/>
      <c r="G380" s="2630"/>
      <c r="H380" s="1741"/>
      <c r="I380" s="1600"/>
      <c r="J380" s="2143"/>
      <c r="K380" s="1600"/>
      <c r="L380" s="2760"/>
      <c r="M380" s="1601"/>
      <c r="N380" s="2760"/>
      <c r="O380" s="2760"/>
      <c r="P380" s="1338"/>
      <c r="Q380" s="2760"/>
    </row>
    <row r="381" spans="2:17" s="1726" customFormat="1" ht="15" hidden="1">
      <c r="B381" s="1740"/>
      <c r="C381" s="1745"/>
      <c r="D381" s="1409"/>
      <c r="E381" s="1401"/>
      <c r="F381" s="1401"/>
      <c r="G381" s="1424"/>
      <c r="H381" s="1741"/>
      <c r="I381" s="1600"/>
      <c r="J381" s="2143"/>
      <c r="K381" s="1600"/>
      <c r="L381" s="1600"/>
      <c r="M381" s="1601"/>
      <c r="N381" s="1600"/>
      <c r="O381" s="1338"/>
      <c r="P381" s="1338"/>
      <c r="Q381" s="1338"/>
    </row>
    <row r="382" spans="2:17" s="1726" customFormat="1" ht="15" hidden="1">
      <c r="B382" s="1740"/>
      <c r="C382" s="2766" t="s">
        <v>4009</v>
      </c>
      <c r="D382" s="2766"/>
      <c r="E382" s="2766"/>
      <c r="F382" s="2766"/>
      <c r="G382" s="2767">
        <v>725</v>
      </c>
      <c r="H382" s="1741"/>
      <c r="I382" s="1600"/>
      <c r="J382" s="2143"/>
      <c r="K382" s="1600"/>
      <c r="L382" s="2760">
        <v>130387</v>
      </c>
      <c r="M382" s="1601"/>
      <c r="N382" s="2770">
        <v>1678259</v>
      </c>
      <c r="O382" s="2760">
        <v>-1718284</v>
      </c>
      <c r="P382" s="1338"/>
      <c r="Q382" s="2760">
        <v>79375</v>
      </c>
    </row>
    <row r="383" spans="2:17" s="1726" customFormat="1" ht="15" hidden="1">
      <c r="B383" s="1740"/>
      <c r="C383" s="2766"/>
      <c r="D383" s="2766"/>
      <c r="E383" s="2766"/>
      <c r="F383" s="2766"/>
      <c r="G383" s="2767"/>
      <c r="H383" s="1741"/>
      <c r="I383" s="1600"/>
      <c r="J383" s="2143"/>
      <c r="K383" s="1600"/>
      <c r="L383" s="2760"/>
      <c r="M383" s="1601"/>
      <c r="N383" s="2770"/>
      <c r="O383" s="2760"/>
      <c r="P383" s="1338"/>
      <c r="Q383" s="2760"/>
    </row>
    <row r="384" spans="2:17" s="1726" customFormat="1" ht="15" hidden="1">
      <c r="B384" s="1740"/>
      <c r="C384" s="1745"/>
      <c r="D384" s="1409"/>
      <c r="E384" s="1401"/>
      <c r="F384" s="1401"/>
      <c r="G384" s="1409"/>
      <c r="H384" s="1600"/>
      <c r="I384" s="1600"/>
      <c r="J384" s="2143"/>
      <c r="K384" s="1600"/>
      <c r="L384" s="1600"/>
      <c r="M384" s="1601"/>
      <c r="N384" s="1601"/>
      <c r="O384" s="1312"/>
      <c r="P384" s="1312"/>
      <c r="Q384" s="1312"/>
    </row>
    <row r="385" spans="2:17" s="1726" customFormat="1" ht="15" hidden="1">
      <c r="B385" s="1740"/>
      <c r="C385" s="1745"/>
      <c r="D385" s="1409"/>
      <c r="E385" s="1401"/>
      <c r="F385" s="1401"/>
      <c r="G385" s="1409"/>
      <c r="H385" s="1600"/>
      <c r="I385" s="1600"/>
      <c r="J385" s="2143"/>
      <c r="K385" s="1600"/>
      <c r="L385" s="1600"/>
      <c r="M385" s="1601"/>
      <c r="N385" s="1601"/>
      <c r="O385" s="1312"/>
      <c r="P385" s="1312"/>
      <c r="Q385" s="1312"/>
    </row>
    <row r="386" spans="2:17" s="1726" customFormat="1" ht="15" hidden="1">
      <c r="B386" s="1740"/>
      <c r="C386" s="1409"/>
      <c r="D386" s="1409"/>
      <c r="E386" s="1401"/>
      <c r="F386" s="1401"/>
      <c r="G386" s="1409"/>
      <c r="H386" s="1600"/>
      <c r="I386" s="1600"/>
      <c r="J386" s="2143"/>
      <c r="K386" s="1600"/>
      <c r="L386" s="1600"/>
      <c r="M386" s="1601"/>
      <c r="N386" s="1601"/>
      <c r="O386" s="1312"/>
      <c r="P386" s="1312"/>
      <c r="Q386" s="1312"/>
    </row>
    <row r="387" spans="2:17" s="1726" customFormat="1" ht="15" hidden="1">
      <c r="B387" s="1740"/>
      <c r="C387" s="1745"/>
      <c r="D387" s="1409"/>
      <c r="E387" s="1401"/>
      <c r="F387" s="1401"/>
      <c r="G387" s="2748">
        <v>43100</v>
      </c>
      <c r="H387" s="2748"/>
      <c r="I387" s="2748"/>
      <c r="J387" s="2748"/>
      <c r="K387" s="2748"/>
      <c r="L387" s="2748"/>
      <c r="M387" s="2748"/>
      <c r="N387" s="2748"/>
      <c r="O387" s="2748"/>
      <c r="P387" s="2748"/>
      <c r="Q387" s="2748"/>
    </row>
    <row r="388" spans="2:17" s="1726" customFormat="1" ht="15" hidden="1" customHeight="1">
      <c r="B388" s="1740"/>
      <c r="C388" s="1745"/>
      <c r="D388" s="1409"/>
      <c r="E388" s="1401"/>
      <c r="F388" s="1401"/>
      <c r="G388" s="2768" t="s">
        <v>4011</v>
      </c>
      <c r="H388" s="1318"/>
      <c r="I388" s="1318"/>
      <c r="J388" s="2320"/>
      <c r="K388" s="1600"/>
      <c r="L388" s="2768" t="s">
        <v>4011</v>
      </c>
      <c r="M388" s="1311"/>
      <c r="N388" s="2763" t="s">
        <v>4003</v>
      </c>
      <c r="O388" s="2763" t="s">
        <v>4001</v>
      </c>
      <c r="P388" s="1141"/>
      <c r="Q388" s="2763" t="s">
        <v>4012</v>
      </c>
    </row>
    <row r="389" spans="2:17" s="1726" customFormat="1" ht="15" hidden="1">
      <c r="B389" s="1740"/>
      <c r="C389" s="1409"/>
      <c r="D389" s="1409"/>
      <c r="E389" s="1401"/>
      <c r="F389" s="1401"/>
      <c r="G389" s="2768"/>
      <c r="H389" s="1318"/>
      <c r="I389" s="1318"/>
      <c r="J389" s="2320"/>
      <c r="K389" s="1600"/>
      <c r="L389" s="2768"/>
      <c r="M389" s="1311"/>
      <c r="N389" s="2763"/>
      <c r="O389" s="2763"/>
      <c r="P389" s="1141"/>
      <c r="Q389" s="2763"/>
    </row>
    <row r="390" spans="2:17" s="1726" customFormat="1" ht="15" hidden="1">
      <c r="B390" s="1740"/>
      <c r="C390" s="1746"/>
      <c r="D390" s="1409"/>
      <c r="E390" s="1401"/>
      <c r="F390" s="1401"/>
      <c r="G390" s="2768"/>
      <c r="H390" s="1423"/>
      <c r="I390" s="1423"/>
      <c r="J390" s="2323"/>
      <c r="K390" s="1600"/>
      <c r="L390" s="2768"/>
      <c r="M390" s="1423"/>
      <c r="N390" s="2763"/>
      <c r="O390" s="2763"/>
      <c r="P390" s="1141"/>
      <c r="Q390" s="2763"/>
    </row>
    <row r="391" spans="2:17" s="1726" customFormat="1" ht="15" hidden="1">
      <c r="B391" s="1740"/>
      <c r="C391" s="1747"/>
      <c r="D391" s="1409"/>
      <c r="E391" s="1401"/>
      <c r="F391" s="1401"/>
      <c r="G391" s="2768"/>
      <c r="H391" s="1514"/>
      <c r="I391" s="1514"/>
      <c r="J391" s="1514"/>
      <c r="K391" s="1600"/>
      <c r="L391" s="2768"/>
      <c r="M391" s="1514"/>
      <c r="N391" s="2763"/>
      <c r="O391" s="2763"/>
      <c r="P391" s="1141"/>
      <c r="Q391" s="2763"/>
    </row>
    <row r="392" spans="2:17" s="1726" customFormat="1" ht="15" hidden="1">
      <c r="B392" s="1740"/>
      <c r="C392" s="1409"/>
      <c r="D392" s="1409"/>
      <c r="E392" s="1401"/>
      <c r="F392" s="1401"/>
      <c r="G392" s="2768"/>
      <c r="H392" s="1432"/>
      <c r="I392" s="1432"/>
      <c r="J392" s="2326"/>
      <c r="K392" s="1600"/>
      <c r="L392" s="2768"/>
      <c r="M392" s="1431"/>
      <c r="N392" s="2763"/>
      <c r="O392" s="2763"/>
      <c r="P392" s="1141"/>
      <c r="Q392" s="2763"/>
    </row>
    <row r="393" spans="2:17" s="1726" customFormat="1" ht="15" hidden="1">
      <c r="B393" s="1740"/>
      <c r="C393" s="1409"/>
      <c r="D393" s="1409"/>
      <c r="E393" s="1401"/>
      <c r="F393" s="1401"/>
      <c r="G393" s="2768"/>
      <c r="H393" s="1432"/>
      <c r="I393" s="1432"/>
      <c r="J393" s="2326"/>
      <c r="K393" s="1600"/>
      <c r="L393" s="2768"/>
      <c r="M393" s="1431"/>
      <c r="N393" s="2763"/>
      <c r="O393" s="2763"/>
      <c r="P393" s="1141"/>
      <c r="Q393" s="2763"/>
    </row>
    <row r="394" spans="2:17" s="1726" customFormat="1" ht="15" hidden="1">
      <c r="B394" s="1740"/>
      <c r="C394" s="1409"/>
      <c r="D394" s="1409"/>
      <c r="E394" s="1401"/>
      <c r="F394" s="1401"/>
      <c r="G394" s="1409"/>
      <c r="H394" s="1600"/>
      <c r="I394" s="1600"/>
      <c r="J394" s="2143"/>
      <c r="K394" s="1600"/>
      <c r="L394" s="1600"/>
      <c r="M394" s="1601"/>
      <c r="N394" s="1601"/>
      <c r="O394" s="1312"/>
      <c r="P394" s="1312"/>
      <c r="Q394" s="1312"/>
    </row>
    <row r="395" spans="2:17" s="1726" customFormat="1" ht="15" hidden="1" customHeight="1">
      <c r="B395" s="1740"/>
      <c r="C395" s="2769" t="s">
        <v>4006</v>
      </c>
      <c r="D395" s="2769"/>
      <c r="E395" s="2769"/>
      <c r="F395" s="2769"/>
      <c r="G395" s="1409"/>
      <c r="H395" s="1600"/>
      <c r="I395" s="1600"/>
      <c r="J395" s="2143"/>
      <c r="K395" s="1600"/>
      <c r="L395" s="1600"/>
      <c r="M395" s="1601"/>
      <c r="N395" s="1601"/>
      <c r="O395" s="1312"/>
      <c r="P395" s="1312"/>
      <c r="Q395" s="1312"/>
    </row>
    <row r="396" spans="2:17" s="1726" customFormat="1" ht="15" hidden="1">
      <c r="B396" s="1740"/>
      <c r="C396" s="2769"/>
      <c r="D396" s="2769"/>
      <c r="E396" s="2769"/>
      <c r="F396" s="2769"/>
      <c r="G396" s="1409"/>
      <c r="H396" s="1600"/>
      <c r="I396" s="1600"/>
      <c r="J396" s="2143"/>
      <c r="K396" s="1600"/>
      <c r="L396" s="1600"/>
      <c r="M396" s="1601"/>
      <c r="N396" s="1601"/>
      <c r="O396" s="1312"/>
      <c r="P396" s="1312"/>
      <c r="Q396" s="1312"/>
    </row>
    <row r="397" spans="2:17" s="1726" customFormat="1" ht="15" hidden="1" customHeight="1">
      <c r="B397" s="1748"/>
      <c r="C397" s="2766" t="s">
        <v>4007</v>
      </c>
      <c r="D397" s="2766"/>
      <c r="E397" s="2766"/>
      <c r="F397" s="2766"/>
      <c r="G397" s="2779">
        <v>14719</v>
      </c>
      <c r="H397" s="1585"/>
      <c r="I397" s="1585"/>
      <c r="J397" s="1585"/>
      <c r="K397" s="1749"/>
      <c r="L397" s="2778">
        <v>7602938</v>
      </c>
      <c r="M397" s="1750"/>
      <c r="N397" s="2778">
        <v>4390505</v>
      </c>
      <c r="O397" s="2778">
        <v>-3673492</v>
      </c>
      <c r="P397" s="1601"/>
      <c r="Q397" s="2777">
        <v>7983743</v>
      </c>
    </row>
    <row r="398" spans="2:17" s="1726" customFormat="1" ht="15" hidden="1" customHeight="1">
      <c r="B398" s="1748"/>
      <c r="C398" s="2766"/>
      <c r="D398" s="2766"/>
      <c r="E398" s="2766"/>
      <c r="F398" s="2766"/>
      <c r="G398" s="2779"/>
      <c r="I398" s="1585"/>
      <c r="J398" s="1585"/>
      <c r="K398" s="1749"/>
      <c r="L398" s="2778"/>
      <c r="M398" s="1751"/>
      <c r="N398" s="2778"/>
      <c r="O398" s="2778"/>
      <c r="P398" s="1601"/>
      <c r="Q398" s="2777"/>
    </row>
    <row r="399" spans="2:17" s="1726" customFormat="1" ht="15" hidden="1" customHeight="1">
      <c r="B399" s="1748"/>
      <c r="C399" s="1752"/>
      <c r="D399" s="1752"/>
      <c r="E399" s="1752"/>
      <c r="F399" s="1752"/>
      <c r="G399" s="1409"/>
      <c r="H399" s="1749"/>
      <c r="I399" s="1749"/>
      <c r="J399" s="1749"/>
      <c r="K399" s="1749"/>
      <c r="L399" s="1750"/>
      <c r="M399" s="1750"/>
      <c r="N399" s="1750"/>
      <c r="O399" s="1601"/>
      <c r="P399" s="1601"/>
      <c r="Q399" s="1751"/>
    </row>
    <row r="400" spans="2:17" s="1726" customFormat="1" ht="15" hidden="1" customHeight="1">
      <c r="B400" s="1748"/>
      <c r="C400" s="2766" t="s">
        <v>4008</v>
      </c>
      <c r="D400" s="2766"/>
      <c r="E400" s="2766"/>
      <c r="F400" s="2766"/>
      <c r="G400" s="2779">
        <v>27342</v>
      </c>
      <c r="H400" s="1749"/>
      <c r="I400" s="1749"/>
      <c r="J400" s="1749"/>
      <c r="K400" s="1749"/>
      <c r="L400" s="2777">
        <v>5366461</v>
      </c>
      <c r="M400" s="1750"/>
      <c r="N400" s="2777">
        <v>725859</v>
      </c>
      <c r="O400" s="2777">
        <v>-2076417</v>
      </c>
      <c r="P400" s="1601"/>
      <c r="Q400" s="2777">
        <v>3992402</v>
      </c>
    </row>
    <row r="401" spans="2:17" s="1726" customFormat="1" ht="15" hidden="1">
      <c r="B401" s="1740"/>
      <c r="C401" s="2766"/>
      <c r="D401" s="2766"/>
      <c r="E401" s="2766"/>
      <c r="F401" s="2766"/>
      <c r="G401" s="2779"/>
      <c r="I401" s="1601"/>
      <c r="J401" s="2328"/>
      <c r="K401" s="1600"/>
      <c r="L401" s="2777"/>
      <c r="M401" s="1751"/>
      <c r="N401" s="2777"/>
      <c r="O401" s="2777"/>
      <c r="P401" s="1601"/>
      <c r="Q401" s="2777"/>
    </row>
    <row r="402" spans="2:17" s="1726" customFormat="1" ht="15" hidden="1">
      <c r="B402" s="1740"/>
      <c r="C402" s="1745"/>
      <c r="D402" s="1409"/>
      <c r="E402" s="1401"/>
      <c r="F402" s="1401"/>
      <c r="G402" s="1409"/>
      <c r="H402" s="1601"/>
      <c r="I402" s="1601"/>
      <c r="J402" s="2328"/>
      <c r="K402" s="1600"/>
      <c r="L402" s="1601"/>
      <c r="M402" s="1601"/>
      <c r="N402" s="1601"/>
      <c r="O402" s="1601"/>
      <c r="P402" s="1601"/>
      <c r="Q402" s="1601"/>
    </row>
    <row r="403" spans="2:17" s="1726" customFormat="1" ht="15" hidden="1">
      <c r="B403" s="1740"/>
      <c r="C403" s="2766" t="s">
        <v>4009</v>
      </c>
      <c r="D403" s="2766"/>
      <c r="E403" s="2766"/>
      <c r="F403" s="2766"/>
      <c r="G403" s="2780">
        <v>4308</v>
      </c>
      <c r="H403" s="1601"/>
      <c r="I403" s="1601"/>
      <c r="J403" s="2328"/>
      <c r="K403" s="1600"/>
      <c r="L403" s="2777">
        <v>762498</v>
      </c>
      <c r="M403" s="1601"/>
      <c r="N403" s="2777">
        <v>93818</v>
      </c>
      <c r="O403" s="2777">
        <v>-217322</v>
      </c>
      <c r="P403" s="1601"/>
      <c r="Q403" s="2777">
        <v>636528</v>
      </c>
    </row>
    <row r="404" spans="2:17" s="1726" customFormat="1" ht="15" hidden="1">
      <c r="B404" s="1740"/>
      <c r="C404" s="2766"/>
      <c r="D404" s="2766"/>
      <c r="E404" s="2766"/>
      <c r="F404" s="2766"/>
      <c r="G404" s="2780"/>
      <c r="H404" s="1751"/>
      <c r="I404" s="1601"/>
      <c r="J404" s="2328"/>
      <c r="K404" s="1600"/>
      <c r="L404" s="2777"/>
      <c r="M404" s="1751"/>
      <c r="N404" s="2777"/>
      <c r="O404" s="2777"/>
      <c r="P404" s="1601"/>
      <c r="Q404" s="2777"/>
    </row>
    <row r="405" spans="2:17" s="1726" customFormat="1" ht="15" hidden="1">
      <c r="B405" s="1740"/>
      <c r="C405" s="1424"/>
      <c r="D405" s="1409"/>
      <c r="E405" s="1401"/>
      <c r="F405" s="1401"/>
      <c r="G405" s="1409"/>
      <c r="H405" s="1600"/>
      <c r="I405" s="1600"/>
      <c r="J405" s="2143"/>
      <c r="K405" s="1600"/>
      <c r="L405" s="1600"/>
      <c r="M405" s="1601"/>
      <c r="N405" s="1601"/>
      <c r="O405" s="1312"/>
      <c r="P405" s="1312"/>
      <c r="Q405" s="1312"/>
    </row>
    <row r="406" spans="2:17" s="1726" customFormat="1" ht="15" hidden="1">
      <c r="B406" s="1740"/>
      <c r="C406" s="1409"/>
      <c r="D406" s="1409"/>
      <c r="E406" s="1401"/>
      <c r="F406" s="1401"/>
      <c r="G406" s="1409"/>
      <c r="H406" s="1600"/>
      <c r="I406" s="1600"/>
      <c r="J406" s="2143"/>
      <c r="K406" s="1600"/>
      <c r="L406" s="1600"/>
      <c r="M406" s="1601"/>
      <c r="N406" s="1601"/>
      <c r="O406" s="1312"/>
      <c r="P406" s="1312"/>
      <c r="Q406" s="1312"/>
    </row>
    <row r="407" spans="2:17" s="1726" customFormat="1" ht="15" hidden="1">
      <c r="B407" s="1740"/>
      <c r="C407" s="1409"/>
      <c r="D407" s="1409"/>
      <c r="E407" s="1401"/>
      <c r="F407" s="1401"/>
      <c r="G407" s="1409"/>
      <c r="H407" s="1600"/>
      <c r="I407" s="1600"/>
      <c r="J407" s="2143"/>
      <c r="K407" s="1600"/>
      <c r="L407" s="1600"/>
      <c r="M407" s="1601"/>
      <c r="N407" s="1601"/>
      <c r="O407" s="1312"/>
      <c r="P407" s="1312"/>
      <c r="Q407" s="1312"/>
    </row>
    <row r="408" spans="2:17" s="1726" customFormat="1" ht="15" hidden="1">
      <c r="B408" s="1740"/>
      <c r="C408" s="1424"/>
      <c r="D408" s="1409"/>
      <c r="E408" s="1401"/>
      <c r="F408" s="1401"/>
      <c r="G408" s="1409"/>
      <c r="H408" s="1600"/>
      <c r="I408" s="1600"/>
      <c r="J408" s="2143"/>
      <c r="K408" s="1600"/>
      <c r="L408" s="1600"/>
      <c r="M408" s="1601"/>
      <c r="N408" s="1601"/>
      <c r="O408" s="1312"/>
      <c r="P408" s="1312"/>
      <c r="Q408" s="1312"/>
    </row>
    <row r="409" spans="2:17" s="1726" customFormat="1" ht="15" hidden="1">
      <c r="B409" s="1740"/>
      <c r="C409" s="1409"/>
      <c r="D409" s="1409"/>
      <c r="E409" s="1401"/>
      <c r="F409" s="1401"/>
      <c r="G409" s="1409"/>
      <c r="H409" s="1600"/>
      <c r="I409" s="1600"/>
      <c r="J409" s="2143"/>
      <c r="K409" s="1600"/>
      <c r="L409" s="1600"/>
      <c r="M409" s="1601"/>
      <c r="N409" s="1601"/>
      <c r="O409" s="1312"/>
      <c r="P409" s="1312"/>
      <c r="Q409" s="1312"/>
    </row>
    <row r="410" spans="2:17" s="1726" customFormat="1" ht="15" hidden="1">
      <c r="B410" s="1740"/>
      <c r="C410" s="1409"/>
      <c r="D410" s="1409"/>
      <c r="E410" s="1401"/>
      <c r="F410" s="1401"/>
      <c r="G410" s="1409"/>
      <c r="H410" s="1600"/>
      <c r="I410" s="1600"/>
      <c r="J410" s="2143"/>
      <c r="K410" s="1600"/>
      <c r="L410" s="1600"/>
      <c r="M410" s="1601"/>
      <c r="N410" s="1601"/>
      <c r="O410" s="1312"/>
      <c r="P410" s="1312"/>
      <c r="Q410" s="1312"/>
    </row>
    <row r="411" spans="2:17" s="1726" customFormat="1" ht="15" hidden="1">
      <c r="B411" s="1740"/>
      <c r="C411" s="1745"/>
      <c r="D411" s="1409"/>
      <c r="E411" s="1401"/>
      <c r="F411" s="1401"/>
      <c r="G411" s="1409"/>
      <c r="H411" s="1600"/>
      <c r="I411" s="1600"/>
      <c r="J411" s="2143"/>
      <c r="K411" s="1600"/>
      <c r="L411" s="1600"/>
      <c r="M411" s="1601"/>
      <c r="N411" s="1601"/>
      <c r="O411" s="1312"/>
      <c r="P411" s="1312"/>
      <c r="Q411" s="1312"/>
    </row>
    <row r="412" spans="2:17" s="1726" customFormat="1" ht="15" hidden="1">
      <c r="B412" s="1740"/>
      <c r="C412" s="1745"/>
      <c r="D412" s="1409"/>
      <c r="E412" s="1401"/>
      <c r="F412" s="1401"/>
      <c r="G412" s="1409"/>
      <c r="H412" s="1600"/>
      <c r="I412" s="1600"/>
      <c r="J412" s="2143"/>
      <c r="K412" s="1600"/>
      <c r="L412" s="1600"/>
      <c r="M412" s="1601"/>
      <c r="N412" s="1601"/>
      <c r="O412" s="1312"/>
      <c r="P412" s="1312"/>
      <c r="Q412" s="1312"/>
    </row>
    <row r="413" spans="2:17" s="1726" customFormat="1" ht="15" hidden="1">
      <c r="B413" s="1740"/>
      <c r="C413" s="1745"/>
      <c r="D413" s="1409"/>
      <c r="E413" s="1401"/>
      <c r="F413" s="1401"/>
      <c r="G413" s="1409"/>
      <c r="H413" s="1600"/>
      <c r="I413" s="1600"/>
      <c r="J413" s="2143"/>
      <c r="K413" s="1600"/>
      <c r="L413" s="1600"/>
      <c r="M413" s="1601"/>
      <c r="N413" s="1601"/>
      <c r="O413" s="1312"/>
      <c r="P413" s="1312"/>
      <c r="Q413" s="1312"/>
    </row>
    <row r="414" spans="2:17" s="1726" customFormat="1" ht="15" hidden="1">
      <c r="B414" s="1740"/>
      <c r="C414" s="1409"/>
      <c r="D414" s="1409"/>
      <c r="E414" s="1401"/>
      <c r="F414" s="1401"/>
      <c r="G414" s="1409"/>
      <c r="H414" s="1600"/>
      <c r="I414" s="1600"/>
      <c r="J414" s="2143"/>
      <c r="K414" s="1600"/>
      <c r="L414" s="1600"/>
      <c r="M414" s="1601"/>
      <c r="N414" s="1601"/>
      <c r="O414" s="1312"/>
      <c r="P414" s="1312"/>
      <c r="Q414" s="1312"/>
    </row>
    <row r="415" spans="2:17" s="1726" customFormat="1" ht="15" hidden="1">
      <c r="B415" s="1740"/>
      <c r="C415" s="1745"/>
      <c r="D415" s="1409"/>
      <c r="E415" s="1401"/>
      <c r="F415" s="1401"/>
      <c r="G415" s="1409"/>
      <c r="H415" s="1600"/>
      <c r="I415" s="1600"/>
      <c r="J415" s="2143"/>
      <c r="K415" s="1600"/>
      <c r="L415" s="1600"/>
      <c r="M415" s="1601"/>
      <c r="N415" s="1601"/>
      <c r="O415" s="1312"/>
      <c r="P415" s="1312"/>
      <c r="Q415" s="1312"/>
    </row>
    <row r="416" spans="2:17" s="1726" customFormat="1" ht="15" hidden="1">
      <c r="B416" s="1740"/>
      <c r="C416" s="1745"/>
      <c r="D416" s="1409"/>
      <c r="E416" s="1401"/>
      <c r="F416" s="1401"/>
      <c r="G416" s="1409"/>
      <c r="H416" s="1754"/>
      <c r="I416" s="1755"/>
      <c r="J416" s="1755"/>
      <c r="K416" s="1754"/>
      <c r="L416" s="1755"/>
      <c r="M416" s="1754"/>
      <c r="N416" s="1754"/>
      <c r="O416" s="1312"/>
      <c r="P416" s="1312"/>
      <c r="Q416" s="1312"/>
    </row>
    <row r="417" spans="2:17" s="1726" customFormat="1" ht="15" hidden="1">
      <c r="B417" s="1740"/>
      <c r="C417" s="1745"/>
      <c r="D417" s="1409"/>
      <c r="E417" s="1401"/>
      <c r="F417" s="1401"/>
      <c r="G417" s="1409"/>
      <c r="H417" s="1754"/>
      <c r="I417" s="1755"/>
      <c r="J417" s="1755"/>
      <c r="K417" s="1754"/>
      <c r="L417" s="1755"/>
      <c r="M417" s="1754"/>
      <c r="N417" s="1754"/>
      <c r="O417" s="1312"/>
      <c r="P417" s="1312"/>
      <c r="Q417" s="1312"/>
    </row>
    <row r="418" spans="2:17" s="1726" customFormat="1" ht="15" hidden="1">
      <c r="B418" s="1740"/>
      <c r="C418" s="1409"/>
      <c r="D418" s="1409"/>
      <c r="E418" s="1401"/>
      <c r="F418" s="1401"/>
      <c r="G418" s="1409"/>
      <c r="H418" s="1754"/>
      <c r="I418" s="1755"/>
      <c r="J418" s="1755"/>
      <c r="K418" s="1754"/>
      <c r="L418" s="1755"/>
      <c r="M418" s="1754"/>
      <c r="N418" s="1754"/>
      <c r="O418" s="1312"/>
      <c r="P418" s="1312"/>
      <c r="Q418" s="1312"/>
    </row>
    <row r="419" spans="2:17" s="1726" customFormat="1" ht="15" hidden="1">
      <c r="B419" s="1740"/>
      <c r="C419" s="1745"/>
      <c r="D419" s="1409"/>
      <c r="E419" s="1401"/>
      <c r="F419" s="1401"/>
      <c r="G419" s="1409"/>
      <c r="H419" s="1754"/>
      <c r="I419" s="1755"/>
      <c r="J419" s="1755"/>
      <c r="K419" s="1754"/>
      <c r="L419" s="1755"/>
      <c r="M419" s="1754"/>
      <c r="N419" s="1754"/>
      <c r="O419" s="1312"/>
      <c r="P419" s="1312"/>
      <c r="Q419" s="1312"/>
    </row>
    <row r="420" spans="2:17" s="1726" customFormat="1" ht="15" hidden="1">
      <c r="B420" s="1740"/>
      <c r="C420" s="1745"/>
      <c r="D420" s="1409"/>
      <c r="E420" s="1401"/>
      <c r="F420" s="1401"/>
      <c r="G420" s="1409"/>
      <c r="H420" s="1754"/>
      <c r="I420" s="1755"/>
      <c r="J420" s="1755"/>
      <c r="K420" s="1754"/>
      <c r="L420" s="1755"/>
      <c r="M420" s="1754"/>
      <c r="N420" s="1754"/>
      <c r="O420" s="1312"/>
      <c r="P420" s="1312"/>
      <c r="Q420" s="1312"/>
    </row>
    <row r="421" spans="2:17" s="1726" customFormat="1" ht="15" hidden="1">
      <c r="B421" s="1740"/>
      <c r="C421" s="1739"/>
      <c r="D421" s="1409"/>
      <c r="E421" s="1401"/>
      <c r="F421" s="1401"/>
      <c r="G421" s="1409"/>
      <c r="H421" s="1754"/>
      <c r="I421" s="1754"/>
      <c r="J421" s="1754"/>
      <c r="K421" s="1754"/>
      <c r="L421" s="1755"/>
      <c r="M421" s="1754"/>
      <c r="N421" s="1754"/>
      <c r="O421" s="1312"/>
      <c r="P421" s="1312"/>
      <c r="Q421" s="1312"/>
    </row>
    <row r="422" spans="2:17" s="1726" customFormat="1" ht="15" hidden="1">
      <c r="B422" s="1740"/>
      <c r="C422" s="1739"/>
      <c r="D422" s="1409"/>
      <c r="E422" s="1401"/>
      <c r="F422" s="1401"/>
      <c r="G422" s="1409"/>
      <c r="H422" s="1754"/>
      <c r="I422" s="1754"/>
      <c r="J422" s="1754"/>
      <c r="K422" s="1754"/>
      <c r="L422" s="1755"/>
      <c r="M422" s="1754"/>
      <c r="N422" s="1754"/>
      <c r="O422" s="1312"/>
      <c r="P422" s="1312"/>
      <c r="Q422" s="1312"/>
    </row>
    <row r="423" spans="2:17" ht="15" hidden="1">
      <c r="H423" s="1714"/>
      <c r="I423" s="1714"/>
      <c r="J423" s="1714"/>
      <c r="K423" s="1714"/>
      <c r="L423" s="1709"/>
      <c r="M423" s="1714"/>
      <c r="N423" s="1756"/>
    </row>
    <row r="424" spans="2:17" ht="15" hidden="1">
      <c r="H424" s="1714"/>
      <c r="I424" s="1714"/>
      <c r="J424" s="1714"/>
      <c r="K424" s="1714"/>
      <c r="L424" s="1709"/>
      <c r="M424" s="1714"/>
      <c r="N424" s="1756"/>
    </row>
    <row r="425" spans="2:17" hidden="1">
      <c r="H425" s="1714"/>
      <c r="I425" s="1714"/>
      <c r="J425" s="1714"/>
      <c r="K425" s="1714"/>
      <c r="L425" s="1714"/>
      <c r="M425" s="1714"/>
      <c r="N425" s="1756"/>
    </row>
    <row r="426" spans="2:17" hidden="1">
      <c r="H426" s="1714"/>
      <c r="I426" s="1714"/>
      <c r="J426" s="1714"/>
      <c r="K426" s="1714"/>
      <c r="L426" s="1714"/>
      <c r="M426" s="1714"/>
      <c r="N426" s="1756"/>
    </row>
    <row r="427" spans="2:17" hidden="1">
      <c r="H427" s="1714"/>
      <c r="I427" s="1714"/>
      <c r="J427" s="1714"/>
      <c r="K427" s="1714"/>
      <c r="L427" s="1714"/>
      <c r="M427" s="1714"/>
      <c r="N427" s="1756"/>
    </row>
    <row r="428" spans="2:17" hidden="1">
      <c r="H428" s="1714"/>
      <c r="I428" s="1714"/>
      <c r="J428" s="1714"/>
      <c r="K428" s="1714"/>
      <c r="L428" s="1714"/>
      <c r="M428" s="1714"/>
      <c r="N428" s="1756"/>
    </row>
    <row r="429" spans="2:17" ht="15" hidden="1">
      <c r="C429" s="1735"/>
      <c r="D429" s="1309"/>
      <c r="E429" s="1419"/>
      <c r="F429" s="1419"/>
      <c r="G429" s="1409"/>
      <c r="H429" s="1420"/>
      <c r="I429" s="1421"/>
      <c r="J429" s="1421"/>
      <c r="K429" s="1421"/>
      <c r="L429" s="1421"/>
      <c r="M429" s="1421"/>
      <c r="N429" s="2751"/>
    </row>
    <row r="430" spans="2:17" ht="15" hidden="1">
      <c r="C430" s="1757"/>
      <c r="D430" s="1309"/>
      <c r="E430" s="1419"/>
      <c r="F430" s="1419"/>
      <c r="G430" s="1409"/>
      <c r="H430" s="1420"/>
      <c r="I430" s="1421"/>
      <c r="J430" s="1421"/>
      <c r="K430" s="1421"/>
      <c r="L430" s="1421"/>
      <c r="M430" s="1421"/>
      <c r="N430" s="2752"/>
    </row>
    <row r="431" spans="2:17" ht="15" hidden="1">
      <c r="B431" s="1758"/>
      <c r="C431" s="1759"/>
      <c r="D431" s="1409"/>
      <c r="E431" s="1401"/>
      <c r="F431" s="1401"/>
      <c r="G431" s="1409"/>
      <c r="H431" s="1422"/>
      <c r="I431" s="1422"/>
      <c r="J431" s="2324"/>
      <c r="K431" s="1422"/>
      <c r="L431" s="2753"/>
      <c r="M431" s="1422"/>
      <c r="N431" s="2752"/>
    </row>
    <row r="432" spans="2:17" ht="15" hidden="1">
      <c r="B432" s="1738"/>
      <c r="C432" s="1760"/>
      <c r="D432" s="1429"/>
      <c r="E432" s="1430"/>
      <c r="F432" s="1430"/>
      <c r="G432" s="1318"/>
      <c r="H432" s="1422"/>
      <c r="I432" s="1422"/>
      <c r="J432" s="2324"/>
      <c r="K432" s="1422"/>
      <c r="L432" s="2753"/>
      <c r="M432" s="1422"/>
      <c r="N432" s="2752"/>
    </row>
    <row r="433" spans="2:18" ht="15" hidden="1">
      <c r="B433" s="1738"/>
      <c r="C433" s="1739"/>
      <c r="D433" s="1309"/>
      <c r="E433" s="1419"/>
      <c r="F433" s="1419"/>
      <c r="G433" s="1409"/>
      <c r="H433" s="1422"/>
      <c r="I433" s="1422"/>
      <c r="J433" s="2324"/>
      <c r="K433" s="1422"/>
      <c r="L433" s="2753"/>
      <c r="M433" s="1422"/>
      <c r="N433" s="2752"/>
    </row>
    <row r="434" spans="2:18" ht="15" hidden="1">
      <c r="B434" s="1758"/>
      <c r="C434" s="1761"/>
      <c r="D434" s="1309"/>
      <c r="E434" s="1419"/>
      <c r="F434" s="1419"/>
      <c r="G434" s="1409"/>
      <c r="H434" s="2621"/>
      <c r="I434" s="2621"/>
      <c r="J434" s="2621"/>
      <c r="K434" s="2621"/>
      <c r="L434" s="2621"/>
      <c r="M434" s="2621"/>
      <c r="N434" s="2621"/>
      <c r="O434" s="1312"/>
      <c r="Q434" s="1312"/>
      <c r="R434" s="1726"/>
    </row>
    <row r="435" spans="2:18" ht="15" hidden="1">
      <c r="B435" s="1758"/>
      <c r="C435" s="1761"/>
      <c r="D435" s="1309"/>
      <c r="E435" s="1419"/>
      <c r="F435" s="1419"/>
      <c r="G435" s="1409"/>
      <c r="H435" s="1432"/>
      <c r="I435" s="1432"/>
      <c r="J435" s="2326"/>
      <c r="K435" s="1432"/>
      <c r="L435" s="1224"/>
      <c r="M435" s="1224"/>
      <c r="N435" s="1318"/>
      <c r="O435" s="1312"/>
      <c r="Q435" s="1312"/>
      <c r="R435" s="1726"/>
    </row>
    <row r="436" spans="2:18" ht="15" hidden="1">
      <c r="B436" s="1758"/>
      <c r="C436" s="1762"/>
      <c r="D436" s="1309"/>
      <c r="E436" s="1419"/>
      <c r="F436" s="1419"/>
      <c r="G436" s="1309"/>
      <c r="H436" s="1312"/>
      <c r="I436" s="1434"/>
      <c r="J436" s="1434"/>
      <c r="K436" s="1344"/>
      <c r="L436" s="1431"/>
      <c r="M436" s="1431"/>
      <c r="N436" s="1435"/>
      <c r="O436" s="1312"/>
      <c r="Q436" s="1312"/>
      <c r="R436" s="1726"/>
    </row>
    <row r="437" spans="2:18" ht="15" hidden="1">
      <c r="B437" s="1758"/>
      <c r="C437" s="1762"/>
      <c r="D437" s="1309"/>
      <c r="E437" s="1419"/>
      <c r="F437" s="1419"/>
      <c r="G437" s="1309"/>
      <c r="H437" s="1434"/>
      <c r="I437" s="1434"/>
      <c r="J437" s="1434"/>
      <c r="K437" s="1344"/>
      <c r="L437" s="1431"/>
      <c r="M437" s="1431"/>
      <c r="N437" s="1435"/>
      <c r="O437" s="1312"/>
      <c r="Q437" s="1312"/>
      <c r="R437" s="1726"/>
    </row>
    <row r="438" spans="2:18" ht="15" hidden="1">
      <c r="B438" s="1758"/>
      <c r="C438" s="1762"/>
      <c r="D438" s="1309"/>
      <c r="E438" s="1419"/>
      <c r="F438" s="1419"/>
      <c r="G438" s="1309"/>
      <c r="H438" s="1434"/>
      <c r="I438" s="1434"/>
      <c r="J438" s="1434"/>
      <c r="K438" s="1344"/>
      <c r="L438" s="1431"/>
      <c r="M438" s="1431"/>
      <c r="N438" s="1435"/>
      <c r="O438" s="1312"/>
      <c r="Q438" s="1312"/>
      <c r="R438" s="1726"/>
    </row>
    <row r="439" spans="2:18" ht="15" hidden="1">
      <c r="B439" s="1758"/>
      <c r="C439" s="1762"/>
      <c r="D439" s="1309"/>
      <c r="E439" s="1419"/>
      <c r="F439" s="1419"/>
      <c r="G439" s="1309"/>
      <c r="H439" s="1434"/>
      <c r="I439" s="1434"/>
      <c r="J439" s="1434"/>
      <c r="K439" s="1344"/>
      <c r="L439" s="1431"/>
      <c r="M439" s="1431"/>
      <c r="N439" s="1435"/>
      <c r="O439" s="1312"/>
      <c r="Q439" s="1312"/>
      <c r="R439" s="1726"/>
    </row>
    <row r="440" spans="2:18" ht="15" hidden="1">
      <c r="B440" s="1758"/>
      <c r="C440" s="1761"/>
      <c r="D440" s="1309"/>
      <c r="E440" s="1419"/>
      <c r="F440" s="1419"/>
      <c r="G440" s="1309"/>
      <c r="H440" s="1434"/>
      <c r="I440" s="1434"/>
      <c r="J440" s="1434"/>
      <c r="K440" s="1434"/>
      <c r="L440" s="1434"/>
      <c r="M440" s="1434"/>
      <c r="N440" s="1436"/>
      <c r="O440" s="1312"/>
      <c r="Q440" s="1312"/>
      <c r="R440" s="1726"/>
    </row>
    <row r="441" spans="2:18" ht="15" hidden="1">
      <c r="B441" s="1758"/>
      <c r="C441" s="1763"/>
      <c r="D441" s="1309"/>
      <c r="E441" s="1419"/>
      <c r="F441" s="1419"/>
      <c r="G441" s="1309"/>
      <c r="H441" s="1434"/>
      <c r="I441" s="1434"/>
      <c r="J441" s="1434"/>
      <c r="K441" s="1434"/>
      <c r="L441" s="1344"/>
      <c r="M441" s="1344"/>
      <c r="N441" s="1436"/>
      <c r="O441" s="1312"/>
      <c r="Q441" s="1312"/>
      <c r="R441" s="1726"/>
    </row>
    <row r="442" spans="2:18" ht="15" hidden="1">
      <c r="B442" s="1758"/>
      <c r="C442" s="1761"/>
      <c r="D442" s="1309"/>
      <c r="E442" s="1419"/>
      <c r="F442" s="1419"/>
      <c r="G442" s="1309"/>
      <c r="H442" s="1434"/>
      <c r="I442" s="1434"/>
      <c r="J442" s="1434"/>
      <c r="K442" s="1434"/>
      <c r="L442" s="1344"/>
      <c r="M442" s="1344"/>
      <c r="N442" s="1436"/>
      <c r="O442" s="1312"/>
      <c r="Q442" s="1312"/>
      <c r="R442" s="1726"/>
    </row>
    <row r="443" spans="2:18" ht="15" hidden="1">
      <c r="B443" s="1758"/>
      <c r="C443" s="1739"/>
      <c r="D443" s="1309"/>
      <c r="E443" s="1419"/>
      <c r="F443" s="1419"/>
      <c r="G443" s="1309"/>
      <c r="H443" s="1344"/>
      <c r="I443" s="1344"/>
      <c r="J443" s="1344"/>
      <c r="K443" s="1344"/>
      <c r="L443" s="1431"/>
      <c r="M443" s="1431"/>
      <c r="N443" s="1436"/>
      <c r="O443" s="1312"/>
      <c r="Q443" s="1312"/>
      <c r="R443" s="1726"/>
    </row>
    <row r="444" spans="2:18" ht="15" hidden="1">
      <c r="B444" s="1758"/>
      <c r="C444" s="1739"/>
      <c r="D444" s="1309"/>
      <c r="E444" s="1419"/>
      <c r="F444" s="1419"/>
      <c r="G444" s="1309"/>
      <c r="H444" s="1344"/>
      <c r="I444" s="1344"/>
      <c r="J444" s="1344"/>
      <c r="K444" s="1344"/>
      <c r="L444" s="1431"/>
      <c r="M444" s="1431"/>
      <c r="N444" s="1436"/>
      <c r="O444" s="1312"/>
      <c r="Q444" s="1312"/>
      <c r="R444" s="1726"/>
    </row>
    <row r="445" spans="2:18" ht="15" hidden="1">
      <c r="B445" s="1758"/>
      <c r="C445" s="1739"/>
      <c r="D445" s="1309"/>
      <c r="E445" s="1419"/>
      <c r="F445" s="1419"/>
      <c r="G445" s="1309"/>
      <c r="H445" s="1344"/>
      <c r="I445" s="1344"/>
      <c r="J445" s="1344"/>
      <c r="K445" s="1344"/>
      <c r="L445" s="1431"/>
      <c r="M445" s="1431"/>
      <c r="N445" s="1436"/>
      <c r="O445" s="1312"/>
      <c r="Q445" s="1312"/>
      <c r="R445" s="1726"/>
    </row>
    <row r="446" spans="2:18" ht="15" hidden="1">
      <c r="B446" s="1758"/>
      <c r="C446" s="1739"/>
      <c r="D446" s="1309"/>
      <c r="E446" s="1419"/>
      <c r="F446" s="1419"/>
      <c r="G446" s="1309"/>
      <c r="H446" s="1344"/>
      <c r="I446" s="1344"/>
      <c r="J446" s="1344"/>
      <c r="K446" s="1344"/>
      <c r="L446" s="1431"/>
      <c r="M446" s="1431"/>
      <c r="N446" s="1436"/>
      <c r="O446" s="1312"/>
      <c r="Q446" s="1312"/>
      <c r="R446" s="1726"/>
    </row>
    <row r="447" spans="2:18" ht="15" hidden="1">
      <c r="B447" s="1758"/>
      <c r="C447" s="1764"/>
      <c r="D447" s="1309"/>
      <c r="E447" s="1419"/>
      <c r="F447" s="1419"/>
      <c r="G447" s="1309"/>
      <c r="H447" s="1344"/>
      <c r="I447" s="1344"/>
      <c r="J447" s="1344"/>
      <c r="K447" s="1344"/>
      <c r="L447" s="1431"/>
      <c r="M447" s="1431"/>
      <c r="N447" s="1436"/>
      <c r="O447" s="1312"/>
      <c r="Q447" s="1312"/>
      <c r="R447" s="1726"/>
    </row>
    <row r="448" spans="2:18" ht="15" hidden="1">
      <c r="B448" s="1758"/>
      <c r="C448" s="1764"/>
      <c r="D448" s="1309"/>
      <c r="E448" s="1419"/>
      <c r="F448" s="1419"/>
      <c r="G448" s="1309"/>
      <c r="H448" s="1344"/>
      <c r="I448" s="1344"/>
      <c r="J448" s="1344"/>
      <c r="K448" s="1344"/>
      <c r="L448" s="1431"/>
      <c r="M448" s="1431"/>
      <c r="N448" s="1436"/>
      <c r="O448" s="1312"/>
      <c r="Q448" s="1312"/>
      <c r="R448" s="1726"/>
    </row>
    <row r="449" spans="2:18" ht="15" hidden="1">
      <c r="B449" s="1758"/>
      <c r="C449" s="1761"/>
      <c r="D449" s="1309"/>
      <c r="E449" s="1419"/>
      <c r="F449" s="1419"/>
      <c r="G449" s="1309"/>
      <c r="H449" s="1434"/>
      <c r="I449" s="1434"/>
      <c r="J449" s="1434"/>
      <c r="K449" s="1434"/>
      <c r="L449" s="1434"/>
      <c r="M449" s="1434"/>
      <c r="N449" s="1436"/>
      <c r="O449" s="1312"/>
      <c r="Q449" s="1312"/>
      <c r="R449" s="1726"/>
    </row>
    <row r="450" spans="2:18" ht="15" hidden="1">
      <c r="B450" s="1758"/>
      <c r="C450" s="1761"/>
      <c r="D450" s="1309"/>
      <c r="E450" s="1419"/>
      <c r="F450" s="1419"/>
      <c r="G450" s="1309"/>
      <c r="H450" s="1434"/>
      <c r="I450" s="1434"/>
      <c r="J450" s="1434"/>
      <c r="K450" s="1434"/>
      <c r="L450" s="1344"/>
      <c r="M450" s="1344"/>
      <c r="N450" s="1436"/>
      <c r="O450" s="1312"/>
      <c r="Q450" s="1312"/>
      <c r="R450" s="1726"/>
    </row>
    <row r="451" spans="2:18" ht="15" hidden="1">
      <c r="B451" s="1758"/>
      <c r="C451" s="1739"/>
      <c r="D451" s="1409"/>
      <c r="E451" s="1401"/>
      <c r="F451" s="1401"/>
      <c r="G451" s="1409"/>
      <c r="H451" s="1344"/>
      <c r="I451" s="1344"/>
      <c r="J451" s="1344"/>
      <c r="K451" s="1344"/>
      <c r="L451" s="1344"/>
      <c r="M451" s="1344"/>
      <c r="N451" s="1409"/>
      <c r="O451" s="1312"/>
      <c r="Q451" s="1312"/>
      <c r="R451" s="1726"/>
    </row>
    <row r="452" spans="2:18" ht="15" hidden="1">
      <c r="B452" s="1758"/>
      <c r="C452" s="1739"/>
      <c r="D452" s="1409"/>
      <c r="E452" s="1401"/>
      <c r="F452" s="1401"/>
      <c r="G452" s="1409"/>
      <c r="H452" s="1344"/>
      <c r="I452" s="1344"/>
      <c r="J452" s="1344"/>
      <c r="K452" s="1344"/>
      <c r="L452" s="1344"/>
      <c r="M452" s="1344"/>
      <c r="N452" s="1409"/>
      <c r="O452" s="1312"/>
      <c r="Q452" s="1312"/>
      <c r="R452" s="1726"/>
    </row>
    <row r="453" spans="2:18" hidden="1">
      <c r="B453" s="1740"/>
      <c r="C453" s="1739"/>
      <c r="D453" s="1409"/>
      <c r="E453" s="1401"/>
      <c r="F453" s="1401"/>
      <c r="G453" s="1409"/>
      <c r="H453" s="1344"/>
      <c r="I453" s="1344"/>
      <c r="J453" s="1344"/>
      <c r="K453" s="1344"/>
      <c r="L453" s="1344"/>
      <c r="M453" s="1344"/>
      <c r="N453" s="1409"/>
      <c r="O453" s="1312"/>
      <c r="Q453" s="1312"/>
      <c r="R453" s="1726"/>
    </row>
    <row r="454" spans="2:18" hidden="1">
      <c r="B454" s="1740"/>
      <c r="C454" s="1739"/>
      <c r="D454" s="1409"/>
      <c r="E454" s="1401"/>
      <c r="F454" s="1401"/>
      <c r="G454" s="1409"/>
      <c r="H454" s="1344"/>
      <c r="I454" s="1344"/>
      <c r="J454" s="1344"/>
      <c r="K454" s="1344"/>
      <c r="L454" s="1344"/>
      <c r="M454" s="1344"/>
      <c r="N454" s="1409"/>
      <c r="O454" s="1312"/>
      <c r="Q454" s="1312"/>
      <c r="R454" s="1726"/>
    </row>
    <row r="455" spans="2:18" hidden="1">
      <c r="B455" s="1740"/>
      <c r="C455" s="1739"/>
      <c r="D455" s="1409"/>
      <c r="E455" s="1401"/>
      <c r="F455" s="1401"/>
      <c r="G455" s="1409"/>
      <c r="H455" s="1344"/>
      <c r="I455" s="1344"/>
      <c r="J455" s="1344"/>
      <c r="K455" s="1344"/>
      <c r="L455" s="1344"/>
      <c r="M455" s="1344"/>
      <c r="N455" s="1409"/>
      <c r="O455" s="1312"/>
      <c r="Q455" s="1312"/>
      <c r="R455" s="1726"/>
    </row>
    <row r="456" spans="2:18" hidden="1">
      <c r="B456" s="1740"/>
      <c r="C456" s="1739"/>
      <c r="D456" s="1409"/>
      <c r="E456" s="1401"/>
      <c r="F456" s="1401"/>
      <c r="G456" s="1409"/>
      <c r="H456" s="1344"/>
      <c r="I456" s="1344"/>
      <c r="J456" s="1344"/>
      <c r="K456" s="1344"/>
      <c r="L456" s="1344"/>
      <c r="M456" s="1344"/>
      <c r="N456" s="1409"/>
      <c r="O456" s="1312"/>
      <c r="Q456" s="1312"/>
      <c r="R456" s="1726"/>
    </row>
    <row r="457" spans="2:18" hidden="1">
      <c r="B457" s="1740"/>
      <c r="C457" s="1739"/>
      <c r="D457" s="1409"/>
      <c r="E457" s="1401"/>
      <c r="F457" s="1401"/>
      <c r="G457" s="1409"/>
      <c r="H457" s="1344"/>
      <c r="I457" s="1344"/>
      <c r="J457" s="1344"/>
      <c r="K457" s="1344"/>
      <c r="L457" s="1344"/>
      <c r="M457" s="1344"/>
      <c r="N457" s="1409"/>
      <c r="O457" s="1312"/>
      <c r="Q457" s="1312"/>
      <c r="R457" s="1726"/>
    </row>
    <row r="458" spans="2:18" hidden="1">
      <c r="B458" s="1740"/>
      <c r="C458" s="1739"/>
      <c r="D458" s="1409"/>
      <c r="E458" s="1401"/>
      <c r="F458" s="1401"/>
      <c r="G458" s="1409"/>
      <c r="H458" s="1344"/>
      <c r="I458" s="1344"/>
      <c r="J458" s="1344"/>
      <c r="K458" s="1344"/>
      <c r="L458" s="1344"/>
      <c r="M458" s="1344"/>
      <c r="N458" s="1409"/>
      <c r="O458" s="1312"/>
      <c r="Q458" s="1312"/>
      <c r="R458" s="1726"/>
    </row>
    <row r="459" spans="2:18" hidden="1">
      <c r="B459" s="1740"/>
      <c r="C459" s="1739"/>
      <c r="D459" s="1409"/>
      <c r="E459" s="1401"/>
      <c r="F459" s="1401"/>
      <c r="G459" s="1409"/>
      <c r="H459" s="1344"/>
      <c r="I459" s="1344"/>
      <c r="J459" s="1344"/>
      <c r="K459" s="1344"/>
      <c r="L459" s="1344"/>
      <c r="M459" s="1344"/>
      <c r="N459" s="1409"/>
      <c r="O459" s="1312"/>
      <c r="Q459" s="1312"/>
      <c r="R459" s="1726"/>
    </row>
    <row r="460" spans="2:18" ht="15" hidden="1">
      <c r="B460" s="1740"/>
      <c r="C460" s="1761"/>
      <c r="D460" s="1409"/>
      <c r="E460" s="1401"/>
      <c r="F460" s="1401"/>
      <c r="G460" s="1409"/>
      <c r="H460" s="1420"/>
      <c r="I460" s="1421"/>
      <c r="J460" s="1421"/>
      <c r="K460" s="1421"/>
      <c r="L460" s="1421"/>
      <c r="M460" s="1421"/>
      <c r="N460" s="2751"/>
      <c r="O460" s="1312"/>
      <c r="Q460" s="1312"/>
      <c r="R460" s="1726"/>
    </row>
    <row r="461" spans="2:18" ht="15" hidden="1">
      <c r="B461" s="1740"/>
      <c r="C461" s="1763"/>
      <c r="D461" s="1409"/>
      <c r="E461" s="1401"/>
      <c r="F461" s="1401"/>
      <c r="G461" s="1409"/>
      <c r="H461" s="1420"/>
      <c r="I461" s="1421"/>
      <c r="J461" s="1421"/>
      <c r="K461" s="1421"/>
      <c r="L461" s="1421"/>
      <c r="M461" s="1421"/>
      <c r="N461" s="2752"/>
      <c r="O461" s="1312"/>
      <c r="Q461" s="1312"/>
      <c r="R461" s="1726"/>
    </row>
    <row r="462" spans="2:18" ht="15" hidden="1">
      <c r="B462" s="1758"/>
      <c r="C462" s="1759"/>
      <c r="D462" s="1409"/>
      <c r="E462" s="1401"/>
      <c r="F462" s="1401"/>
      <c r="G462" s="1409"/>
      <c r="H462" s="1422"/>
      <c r="I462" s="1422"/>
      <c r="J462" s="2324"/>
      <c r="K462" s="1422"/>
      <c r="L462" s="2753"/>
      <c r="M462" s="1422"/>
      <c r="N462" s="2752"/>
      <c r="O462" s="1312"/>
      <c r="Q462" s="1312"/>
      <c r="R462" s="1726"/>
    </row>
    <row r="463" spans="2:18" ht="15" hidden="1">
      <c r="B463" s="1738"/>
      <c r="C463" s="1760"/>
      <c r="D463" s="1429"/>
      <c r="E463" s="1430"/>
      <c r="F463" s="1430"/>
      <c r="G463" s="1318"/>
      <c r="H463" s="1422"/>
      <c r="I463" s="1422"/>
      <c r="J463" s="2324"/>
      <c r="K463" s="1422"/>
      <c r="L463" s="2759"/>
      <c r="M463" s="1426"/>
      <c r="N463" s="2752"/>
      <c r="O463" s="1312"/>
      <c r="Q463" s="1312"/>
      <c r="R463" s="1726"/>
    </row>
    <row r="464" spans="2:18" ht="15" hidden="1">
      <c r="B464" s="1738"/>
      <c r="C464" s="1739"/>
      <c r="D464" s="1309"/>
      <c r="E464" s="1419"/>
      <c r="F464" s="1419"/>
      <c r="G464" s="1409"/>
      <c r="H464" s="1422"/>
      <c r="I464" s="1422"/>
      <c r="J464" s="2324"/>
      <c r="K464" s="1422"/>
      <c r="L464" s="2759"/>
      <c r="M464" s="1426"/>
      <c r="N464" s="2752"/>
      <c r="O464" s="1312"/>
      <c r="Q464" s="1312"/>
      <c r="R464" s="1726"/>
    </row>
    <row r="465" spans="2:18" ht="15" hidden="1">
      <c r="B465" s="1758"/>
      <c r="C465" s="1739"/>
      <c r="D465" s="1309"/>
      <c r="E465" s="1419"/>
      <c r="F465" s="1419"/>
      <c r="G465" s="1409"/>
      <c r="H465" s="1438"/>
      <c r="I465" s="1439"/>
      <c r="J465" s="1439"/>
      <c r="K465" s="1439"/>
      <c r="L465" s="1440"/>
      <c r="M465" s="1440"/>
      <c r="N465" s="1441"/>
      <c r="O465" s="1312"/>
      <c r="Q465" s="1312"/>
      <c r="R465" s="1726"/>
    </row>
    <row r="466" spans="2:18" hidden="1">
      <c r="B466" s="1740"/>
      <c r="C466" s="1764"/>
      <c r="D466" s="1309"/>
      <c r="E466" s="1419"/>
      <c r="F466" s="1419"/>
      <c r="G466" s="1309"/>
      <c r="H466" s="1312"/>
      <c r="I466" s="1434"/>
      <c r="J466" s="1434"/>
      <c r="K466" s="1344"/>
      <c r="L466" s="1344"/>
      <c r="M466" s="1344"/>
      <c r="N466" s="1409"/>
      <c r="O466" s="1312"/>
      <c r="Q466" s="1312"/>
      <c r="R466" s="1726"/>
    </row>
    <row r="467" spans="2:18" hidden="1">
      <c r="B467" s="1740"/>
      <c r="C467" s="1764"/>
      <c r="D467" s="1309"/>
      <c r="E467" s="1419"/>
      <c r="F467" s="1419"/>
      <c r="G467" s="1309"/>
      <c r="H467" s="1312"/>
      <c r="I467" s="1434"/>
      <c r="J467" s="1434"/>
      <c r="K467" s="1344"/>
      <c r="L467" s="1431"/>
      <c r="M467" s="1431"/>
      <c r="N467" s="1442"/>
      <c r="O467" s="1312"/>
      <c r="Q467" s="1312"/>
      <c r="R467" s="1726"/>
    </row>
    <row r="468" spans="2:18" ht="15" hidden="1">
      <c r="B468" s="1758"/>
      <c r="C468" s="1764"/>
      <c r="D468" s="1309"/>
      <c r="E468" s="1419"/>
      <c r="F468" s="1419"/>
      <c r="G468" s="1409"/>
      <c r="H468" s="1431"/>
      <c r="I468" s="1431"/>
      <c r="J468" s="2141"/>
      <c r="K468" s="1431"/>
      <c r="L468" s="1431"/>
      <c r="M468" s="1431"/>
      <c r="N468" s="1442"/>
      <c r="O468" s="1312"/>
      <c r="Q468" s="1312"/>
      <c r="R468" s="1726"/>
    </row>
    <row r="469" spans="2:18" ht="15" hidden="1">
      <c r="B469" s="1758"/>
      <c r="C469" s="1764"/>
      <c r="D469" s="1309"/>
      <c r="E469" s="1419"/>
      <c r="F469" s="1419"/>
      <c r="G469" s="1409"/>
      <c r="H469" s="1431"/>
      <c r="I469" s="1431"/>
      <c r="J469" s="2141"/>
      <c r="K469" s="1431"/>
      <c r="L469" s="1431"/>
      <c r="M469" s="1431"/>
      <c r="N469" s="1443"/>
      <c r="O469" s="1312"/>
      <c r="Q469" s="1312"/>
      <c r="R469" s="1726"/>
    </row>
    <row r="470" spans="2:18" ht="15" hidden="1">
      <c r="B470" s="1758"/>
      <c r="C470" s="1764"/>
      <c r="D470" s="1309"/>
      <c r="E470" s="1419"/>
      <c r="F470" s="1419"/>
      <c r="G470" s="1409"/>
      <c r="H470" s="1431"/>
      <c r="I470" s="1431"/>
      <c r="J470" s="2141"/>
      <c r="K470" s="1431"/>
      <c r="L470" s="1431"/>
      <c r="M470" s="1431"/>
      <c r="N470" s="1443"/>
      <c r="O470" s="1312"/>
      <c r="Q470" s="1312"/>
      <c r="R470" s="1726"/>
    </row>
    <row r="471" spans="2:18" ht="15" hidden="1">
      <c r="B471" s="1758"/>
      <c r="C471" s="1765"/>
      <c r="D471" s="1309"/>
      <c r="E471" s="1419"/>
      <c r="F471" s="1419"/>
      <c r="G471" s="1409"/>
      <c r="H471" s="1431"/>
      <c r="I471" s="1431"/>
      <c r="J471" s="2141"/>
      <c r="K471" s="1431"/>
      <c r="L471" s="1431"/>
      <c r="M471" s="1431"/>
      <c r="N471" s="1443"/>
      <c r="O471" s="1312"/>
      <c r="Q471" s="1312"/>
      <c r="R471" s="1726"/>
    </row>
    <row r="472" spans="2:18" ht="15" hidden="1">
      <c r="B472" s="1758"/>
      <c r="C472" s="1739"/>
      <c r="D472" s="1409"/>
      <c r="E472" s="1401"/>
      <c r="F472" s="1401"/>
      <c r="G472" s="1409"/>
      <c r="H472" s="1344"/>
      <c r="I472" s="1344"/>
      <c r="J472" s="1344"/>
      <c r="K472" s="1344"/>
      <c r="L472" s="1344"/>
      <c r="M472" s="1344"/>
      <c r="N472" s="1409"/>
      <c r="O472" s="1312"/>
      <c r="Q472" s="1312"/>
      <c r="R472" s="1726"/>
    </row>
    <row r="473" spans="2:18" ht="15" hidden="1">
      <c r="B473" s="1758"/>
      <c r="C473" s="1739"/>
      <c r="D473" s="1409"/>
      <c r="E473" s="1401"/>
      <c r="F473" s="1401"/>
      <c r="G473" s="1409"/>
      <c r="H473" s="1344"/>
      <c r="I473" s="1344"/>
      <c r="J473" s="1344"/>
      <c r="K473" s="1344"/>
      <c r="L473" s="1344"/>
      <c r="M473" s="1344"/>
      <c r="N473" s="1409"/>
      <c r="O473" s="1312"/>
      <c r="Q473" s="1312"/>
      <c r="R473" s="1726"/>
    </row>
    <row r="474" spans="2:18" hidden="1">
      <c r="B474" s="1740"/>
      <c r="C474" s="1739"/>
      <c r="D474" s="1409"/>
      <c r="E474" s="1401"/>
      <c r="F474" s="1401"/>
      <c r="G474" s="1409"/>
      <c r="H474" s="1344"/>
      <c r="I474" s="1344"/>
      <c r="J474" s="1344"/>
      <c r="K474" s="1344"/>
      <c r="L474" s="1344"/>
      <c r="M474" s="1344"/>
      <c r="N474" s="1409"/>
      <c r="O474" s="1312"/>
      <c r="Q474" s="1312"/>
      <c r="R474" s="1726"/>
    </row>
    <row r="475" spans="2:18" hidden="1">
      <c r="B475" s="1740"/>
      <c r="C475" s="1739"/>
      <c r="D475" s="1409"/>
      <c r="E475" s="1401"/>
      <c r="F475" s="1401"/>
      <c r="G475" s="1409"/>
      <c r="H475" s="1344"/>
      <c r="I475" s="1344"/>
      <c r="J475" s="1344"/>
      <c r="K475" s="1344"/>
      <c r="L475" s="1344"/>
      <c r="M475" s="1344"/>
      <c r="N475" s="1409"/>
      <c r="O475" s="1312"/>
      <c r="Q475" s="1312"/>
      <c r="R475" s="1726"/>
    </row>
    <row r="476" spans="2:18" hidden="1">
      <c r="B476" s="1740"/>
      <c r="C476" s="1739"/>
      <c r="D476" s="1409"/>
      <c r="E476" s="1401"/>
      <c r="F476" s="1401"/>
      <c r="G476" s="1409"/>
      <c r="H476" s="1344"/>
      <c r="I476" s="1344"/>
      <c r="J476" s="1344"/>
      <c r="K476" s="1344"/>
      <c r="L476" s="1344"/>
      <c r="M476" s="1344"/>
      <c r="N476" s="1409"/>
      <c r="O476" s="1312"/>
      <c r="Q476" s="1312"/>
      <c r="R476" s="1726"/>
    </row>
    <row r="477" spans="2:18" hidden="1">
      <c r="B477" s="1740"/>
      <c r="C477" s="1739"/>
      <c r="D477" s="1409"/>
      <c r="E477" s="1401"/>
      <c r="F477" s="1401"/>
      <c r="G477" s="1409"/>
      <c r="H477" s="1344"/>
      <c r="I477" s="1344"/>
      <c r="J477" s="1344"/>
      <c r="K477" s="1344"/>
      <c r="L477" s="1344"/>
      <c r="M477" s="1344"/>
      <c r="N477" s="1409"/>
      <c r="O477" s="1312"/>
      <c r="Q477" s="1312"/>
      <c r="R477" s="1726"/>
    </row>
    <row r="478" spans="2:18" ht="15" hidden="1">
      <c r="B478" s="1740"/>
      <c r="C478" s="1766"/>
      <c r="D478" s="1445"/>
      <c r="E478" s="1445"/>
      <c r="F478" s="1445"/>
      <c r="G478" s="1445"/>
      <c r="H478" s="1446"/>
      <c r="I478" s="1446"/>
      <c r="J478" s="1446"/>
      <c r="K478" s="1446"/>
      <c r="L478" s="1446"/>
      <c r="M478" s="1446"/>
      <c r="N478" s="1445"/>
      <c r="O478" s="1312"/>
      <c r="Q478" s="1312"/>
      <c r="R478" s="1726"/>
    </row>
    <row r="479" spans="2:18" ht="15" hidden="1">
      <c r="B479" s="1740"/>
      <c r="C479" s="1739"/>
      <c r="D479" s="1309"/>
      <c r="E479" s="1419"/>
      <c r="F479" s="1419"/>
      <c r="G479" s="1409"/>
      <c r="H479" s="1420"/>
      <c r="I479" s="1421"/>
      <c r="J479" s="1421"/>
      <c r="K479" s="1421"/>
      <c r="L479" s="1421"/>
      <c r="M479" s="1421"/>
      <c r="N479" s="2751"/>
      <c r="O479" s="1312"/>
      <c r="Q479" s="1312"/>
      <c r="R479" s="1726"/>
    </row>
    <row r="480" spans="2:18" ht="15" hidden="1">
      <c r="B480" s="1758"/>
      <c r="C480" s="1765"/>
      <c r="D480" s="1309"/>
      <c r="E480" s="1419"/>
      <c r="F480" s="1419"/>
      <c r="G480" s="1409"/>
      <c r="H480" s="1420"/>
      <c r="I480" s="1421"/>
      <c r="J480" s="1421"/>
      <c r="K480" s="1421"/>
      <c r="L480" s="1421"/>
      <c r="M480" s="1421"/>
      <c r="N480" s="2752"/>
      <c r="O480" s="1312"/>
      <c r="Q480" s="1312"/>
      <c r="R480" s="1726"/>
    </row>
    <row r="481" spans="2:18" ht="15" hidden="1">
      <c r="B481" s="1740"/>
      <c r="C481" s="1765"/>
      <c r="D481" s="1309"/>
      <c r="E481" s="1419"/>
      <c r="F481" s="1419"/>
      <c r="G481" s="1447"/>
      <c r="H481" s="1422"/>
      <c r="I481" s="1422"/>
      <c r="J481" s="2324"/>
      <c r="K481" s="1422"/>
      <c r="L481" s="2753"/>
      <c r="M481" s="1422"/>
      <c r="N481" s="2752"/>
      <c r="O481" s="1312"/>
      <c r="Q481" s="1312"/>
      <c r="R481" s="1726"/>
    </row>
    <row r="482" spans="2:18" ht="15" hidden="1">
      <c r="B482" s="1758"/>
      <c r="C482" s="1765"/>
      <c r="D482" s="1309"/>
      <c r="E482" s="1419"/>
      <c r="F482" s="1419"/>
      <c r="G482" s="1409"/>
      <c r="H482" s="1422"/>
      <c r="I482" s="1422"/>
      <c r="J482" s="2324"/>
      <c r="K482" s="1422"/>
      <c r="L482" s="2759"/>
      <c r="M482" s="1426"/>
      <c r="N482" s="2752"/>
      <c r="O482" s="1312"/>
      <c r="Q482" s="1312"/>
      <c r="R482" s="1726"/>
    </row>
    <row r="483" spans="2:18" ht="15" hidden="1">
      <c r="B483" s="1758"/>
      <c r="C483" s="1765"/>
      <c r="D483" s="1309"/>
      <c r="E483" s="1419"/>
      <c r="F483" s="1419"/>
      <c r="G483" s="1409"/>
      <c r="H483" s="1422"/>
      <c r="I483" s="1422"/>
      <c r="J483" s="2324"/>
      <c r="K483" s="1422"/>
      <c r="L483" s="2759"/>
      <c r="M483" s="1426"/>
      <c r="N483" s="2752"/>
      <c r="O483" s="1312"/>
      <c r="Q483" s="1312"/>
      <c r="R483" s="1726"/>
    </row>
    <row r="484" spans="2:18" ht="15" hidden="1">
      <c r="B484" s="1758"/>
      <c r="C484" s="1739"/>
      <c r="D484" s="1309"/>
      <c r="E484" s="1419"/>
      <c r="F484" s="1419"/>
      <c r="G484" s="1409"/>
      <c r="H484" s="2621"/>
      <c r="I484" s="2621"/>
      <c r="J484" s="2621"/>
      <c r="K484" s="2621"/>
      <c r="L484" s="2621"/>
      <c r="M484" s="2621"/>
      <c r="N484" s="2621"/>
      <c r="O484" s="1312"/>
      <c r="Q484" s="1312"/>
      <c r="R484" s="1726"/>
    </row>
    <row r="485" spans="2:18" ht="15" hidden="1">
      <c r="B485" s="1758"/>
      <c r="C485" s="1765"/>
      <c r="D485" s="1309"/>
      <c r="E485" s="1419"/>
      <c r="F485" s="1419"/>
      <c r="G485" s="1409"/>
      <c r="H485" s="1431"/>
      <c r="I485" s="1431"/>
      <c r="J485" s="2141"/>
      <c r="K485" s="1431"/>
      <c r="L485" s="1431"/>
      <c r="M485" s="1431"/>
      <c r="N485" s="1443"/>
      <c r="O485" s="1312"/>
      <c r="Q485" s="1312"/>
      <c r="R485" s="1726"/>
    </row>
    <row r="486" spans="2:18" hidden="1">
      <c r="B486" s="1740"/>
      <c r="C486" s="1767"/>
      <c r="D486" s="1309"/>
      <c r="E486" s="1419"/>
      <c r="F486" s="1419"/>
      <c r="G486" s="1449"/>
      <c r="H486" s="1431"/>
      <c r="I486" s="1431"/>
      <c r="J486" s="2141"/>
      <c r="K486" s="1431"/>
      <c r="L486" s="1431"/>
      <c r="M486" s="1431"/>
      <c r="N486" s="1443"/>
      <c r="O486" s="1312"/>
      <c r="Q486" s="1312"/>
      <c r="R486" s="1726"/>
    </row>
    <row r="487" spans="2:18" ht="15" hidden="1">
      <c r="B487" s="1758"/>
      <c r="C487" s="1739"/>
      <c r="D487" s="1409"/>
      <c r="E487" s="1401"/>
      <c r="F487" s="1401"/>
      <c r="G487" s="1409"/>
      <c r="H487" s="1344"/>
      <c r="I487" s="1344"/>
      <c r="J487" s="1344"/>
      <c r="K487" s="1344"/>
      <c r="L487" s="1344"/>
      <c r="M487" s="1344"/>
      <c r="N487" s="1409"/>
      <c r="O487" s="1312"/>
      <c r="Q487" s="1312"/>
      <c r="R487" s="1726"/>
    </row>
    <row r="488" spans="2:18" ht="15" hidden="1">
      <c r="B488" s="1758"/>
      <c r="C488" s="1739"/>
      <c r="D488" s="1409"/>
      <c r="E488" s="1401"/>
      <c r="F488" s="1401"/>
      <c r="G488" s="1409"/>
      <c r="H488" s="1344"/>
      <c r="I488" s="1344"/>
      <c r="J488" s="1344"/>
      <c r="K488" s="1344"/>
      <c r="L488" s="1344"/>
      <c r="M488" s="1344"/>
      <c r="N488" s="1409"/>
      <c r="O488" s="1312"/>
      <c r="Q488" s="1312"/>
      <c r="R488" s="1726"/>
    </row>
    <row r="489" spans="2:18" hidden="1">
      <c r="B489" s="1740"/>
      <c r="C489" s="1739"/>
      <c r="D489" s="1409"/>
      <c r="E489" s="1401"/>
      <c r="F489" s="1401"/>
      <c r="G489" s="1409"/>
      <c r="H489" s="1344"/>
      <c r="I489" s="1344"/>
      <c r="J489" s="1344"/>
      <c r="K489" s="1344"/>
      <c r="L489" s="1344"/>
      <c r="M489" s="1344"/>
      <c r="N489" s="1409"/>
      <c r="O489" s="1312"/>
      <c r="Q489" s="1312"/>
      <c r="R489" s="1726"/>
    </row>
    <row r="490" spans="2:18" hidden="1">
      <c r="B490" s="1740"/>
      <c r="C490" s="1739"/>
      <c r="D490" s="1409"/>
      <c r="E490" s="1401"/>
      <c r="F490" s="1401"/>
      <c r="G490" s="1409"/>
      <c r="H490" s="1344"/>
      <c r="I490" s="1344"/>
      <c r="J490" s="1344"/>
      <c r="K490" s="1344"/>
      <c r="L490" s="1344"/>
      <c r="M490" s="1344"/>
      <c r="N490" s="1409"/>
      <c r="O490" s="1312"/>
      <c r="Q490" s="1312"/>
      <c r="R490" s="1726"/>
    </row>
    <row r="491" spans="2:18" hidden="1">
      <c r="B491" s="1740"/>
      <c r="C491" s="1739"/>
      <c r="D491" s="1409"/>
      <c r="E491" s="1401"/>
      <c r="F491" s="1401"/>
      <c r="G491" s="1409"/>
      <c r="H491" s="1344"/>
      <c r="I491" s="1344"/>
      <c r="J491" s="1344"/>
      <c r="K491" s="1344"/>
      <c r="L491" s="1344"/>
      <c r="M491" s="1344"/>
      <c r="N491" s="1409"/>
      <c r="O491" s="1312"/>
      <c r="Q491" s="1312"/>
      <c r="R491" s="1726"/>
    </row>
    <row r="492" spans="2:18" hidden="1">
      <c r="B492" s="1740"/>
      <c r="C492" s="1739"/>
      <c r="D492" s="1409"/>
      <c r="E492" s="1401"/>
      <c r="F492" s="1401"/>
      <c r="G492" s="1409"/>
      <c r="H492" s="1344"/>
      <c r="I492" s="1344"/>
      <c r="J492" s="1344"/>
      <c r="K492" s="1344"/>
      <c r="L492" s="1344"/>
      <c r="M492" s="1344"/>
      <c r="N492" s="1409"/>
      <c r="O492" s="1312"/>
      <c r="Q492" s="1312"/>
      <c r="R492" s="1726"/>
    </row>
    <row r="493" spans="2:18" hidden="1">
      <c r="B493" s="1740"/>
      <c r="C493" s="1739"/>
      <c r="D493" s="1409"/>
      <c r="E493" s="1401"/>
      <c r="F493" s="1401"/>
      <c r="G493" s="1409"/>
      <c r="H493" s="1344"/>
      <c r="I493" s="1344"/>
      <c r="J493" s="1344"/>
      <c r="K493" s="1344"/>
      <c r="L493" s="1344"/>
      <c r="M493" s="1344"/>
      <c r="N493" s="1409"/>
      <c r="O493" s="1312"/>
      <c r="Q493" s="1312"/>
      <c r="R493" s="1726"/>
    </row>
    <row r="494" spans="2:18" hidden="1">
      <c r="B494" s="1740"/>
      <c r="C494" s="1739"/>
      <c r="D494" s="1409"/>
      <c r="E494" s="1401"/>
      <c r="F494" s="1401"/>
      <c r="G494" s="1409"/>
      <c r="H494" s="1344"/>
      <c r="I494" s="1344"/>
      <c r="J494" s="1344"/>
      <c r="K494" s="1344"/>
      <c r="L494" s="1344"/>
      <c r="M494" s="1344"/>
      <c r="N494" s="1409"/>
      <c r="O494" s="1312"/>
      <c r="Q494" s="1312"/>
      <c r="R494" s="1726"/>
    </row>
    <row r="495" spans="2:18" hidden="1">
      <c r="B495" s="1740"/>
      <c r="C495" s="1739"/>
      <c r="D495" s="1409"/>
      <c r="E495" s="1401"/>
      <c r="F495" s="1401"/>
      <c r="G495" s="1409"/>
      <c r="H495" s="1344"/>
      <c r="I495" s="1344"/>
      <c r="J495" s="1344"/>
      <c r="K495" s="1344"/>
      <c r="L495" s="1344"/>
      <c r="M495" s="1344"/>
      <c r="N495" s="1409"/>
      <c r="O495" s="1312"/>
      <c r="Q495" s="1312"/>
      <c r="R495" s="1726"/>
    </row>
    <row r="496" spans="2:18" hidden="1">
      <c r="B496" s="1740"/>
      <c r="C496" s="1739"/>
      <c r="D496" s="1409"/>
      <c r="E496" s="1401"/>
      <c r="F496" s="1401"/>
      <c r="G496" s="1409"/>
      <c r="H496" s="1344"/>
      <c r="I496" s="1344"/>
      <c r="J496" s="1344"/>
      <c r="K496" s="1344"/>
      <c r="L496" s="1344"/>
      <c r="M496" s="1344"/>
      <c r="N496" s="1409"/>
      <c r="O496" s="1312"/>
      <c r="Q496" s="1312"/>
      <c r="R496" s="1726"/>
    </row>
    <row r="497" spans="2:18" hidden="1">
      <c r="B497" s="1740"/>
      <c r="C497" s="1739"/>
      <c r="D497" s="1409"/>
      <c r="E497" s="1401"/>
      <c r="F497" s="1401"/>
      <c r="G497" s="1409"/>
      <c r="H497" s="1344"/>
      <c r="I497" s="1344"/>
      <c r="J497" s="1344"/>
      <c r="K497" s="1344"/>
      <c r="L497" s="1344"/>
      <c r="M497" s="1344"/>
      <c r="N497" s="1409"/>
      <c r="O497" s="1312"/>
      <c r="Q497" s="1312"/>
      <c r="R497" s="1726"/>
    </row>
    <row r="498" spans="2:18" hidden="1">
      <c r="B498" s="1740"/>
      <c r="C498" s="1739"/>
      <c r="D498" s="1409"/>
      <c r="E498" s="1401"/>
      <c r="F498" s="1401"/>
      <c r="G498" s="1409"/>
      <c r="H498" s="1344"/>
      <c r="I498" s="1344"/>
      <c r="J498" s="1344"/>
      <c r="K498" s="1344"/>
      <c r="L498" s="1344"/>
      <c r="M498" s="1344"/>
      <c r="N498" s="1409"/>
      <c r="O498" s="1312"/>
      <c r="Q498" s="1312"/>
      <c r="R498" s="1726"/>
    </row>
    <row r="499" spans="2:18" hidden="1">
      <c r="B499" s="1740"/>
      <c r="C499" s="1739"/>
      <c r="D499" s="1409"/>
      <c r="E499" s="1401"/>
      <c r="F499" s="1401"/>
      <c r="G499" s="1409"/>
      <c r="H499" s="1344"/>
      <c r="I499" s="1344"/>
      <c r="J499" s="1344"/>
      <c r="K499" s="1344"/>
      <c r="L499" s="1344"/>
      <c r="M499" s="1344"/>
      <c r="N499" s="1409"/>
      <c r="O499" s="1312"/>
      <c r="Q499" s="1312"/>
      <c r="R499" s="1726"/>
    </row>
    <row r="500" spans="2:18" hidden="1">
      <c r="B500" s="1740"/>
      <c r="C500" s="1739"/>
      <c r="D500" s="1409"/>
      <c r="E500" s="1401"/>
      <c r="F500" s="1401"/>
      <c r="G500" s="1409"/>
      <c r="H500" s="1344"/>
      <c r="I500" s="1344"/>
      <c r="J500" s="1344"/>
      <c r="K500" s="1344"/>
      <c r="L500" s="1344"/>
      <c r="M500" s="1344"/>
      <c r="N500" s="1409"/>
      <c r="O500" s="1312"/>
      <c r="Q500" s="1312"/>
      <c r="R500" s="1726"/>
    </row>
    <row r="501" spans="2:18" hidden="1">
      <c r="B501" s="1740"/>
      <c r="C501" s="1739"/>
      <c r="D501" s="1409"/>
      <c r="E501" s="1401"/>
      <c r="F501" s="1401"/>
      <c r="G501" s="1409"/>
      <c r="H501" s="1344"/>
      <c r="I501" s="1344"/>
      <c r="J501" s="1344"/>
      <c r="K501" s="1344"/>
      <c r="L501" s="1344"/>
      <c r="M501" s="1344"/>
      <c r="N501" s="1409"/>
      <c r="O501" s="1312"/>
      <c r="Q501" s="1312"/>
      <c r="R501" s="1726"/>
    </row>
    <row r="502" spans="2:18" hidden="1">
      <c r="B502" s="1740"/>
      <c r="C502" s="1739"/>
      <c r="D502" s="1409"/>
      <c r="E502" s="1401"/>
      <c r="F502" s="1401"/>
      <c r="G502" s="1409"/>
      <c r="H502" s="1344"/>
      <c r="I502" s="1344"/>
      <c r="J502" s="1344"/>
      <c r="K502" s="1344"/>
      <c r="L502" s="1344"/>
      <c r="M502" s="1344"/>
      <c r="N502" s="1409"/>
      <c r="O502" s="1312"/>
      <c r="Q502" s="1312"/>
      <c r="R502" s="1726"/>
    </row>
    <row r="503" spans="2:18" hidden="1">
      <c r="B503" s="1740"/>
      <c r="C503" s="1739"/>
      <c r="D503" s="1409"/>
      <c r="E503" s="1401"/>
      <c r="F503" s="1401"/>
      <c r="G503" s="1409"/>
      <c r="H503" s="1344"/>
      <c r="I503" s="1344"/>
      <c r="J503" s="1344"/>
      <c r="K503" s="1344"/>
      <c r="L503" s="1344"/>
      <c r="M503" s="1344"/>
      <c r="N503" s="1409"/>
      <c r="O503" s="1312"/>
      <c r="Q503" s="1312"/>
      <c r="R503" s="1726"/>
    </row>
    <row r="504" spans="2:18" hidden="1">
      <c r="B504" s="1740"/>
      <c r="C504" s="1739"/>
      <c r="D504" s="1409"/>
      <c r="E504" s="1401"/>
      <c r="F504" s="1401"/>
      <c r="G504" s="1409"/>
      <c r="H504" s="1344"/>
      <c r="I504" s="1344"/>
      <c r="J504" s="1344"/>
      <c r="K504" s="1344"/>
      <c r="L504" s="1344"/>
      <c r="M504" s="1344"/>
      <c r="N504" s="1409"/>
      <c r="O504" s="1312"/>
      <c r="Q504" s="1312"/>
      <c r="R504" s="1726"/>
    </row>
    <row r="505" spans="2:18" hidden="1">
      <c r="B505" s="1740"/>
      <c r="C505" s="1739"/>
      <c r="D505" s="1409"/>
      <c r="E505" s="1401"/>
      <c r="F505" s="1401"/>
      <c r="G505" s="1409"/>
      <c r="H505" s="1344"/>
      <c r="I505" s="1344"/>
      <c r="J505" s="1344"/>
      <c r="K505" s="1344"/>
      <c r="L505" s="1344"/>
      <c r="M505" s="1344"/>
      <c r="N505" s="1409"/>
      <c r="O505" s="1312"/>
      <c r="Q505" s="1312"/>
      <c r="R505" s="1726"/>
    </row>
    <row r="506" spans="2:18" hidden="1">
      <c r="B506" s="1740"/>
      <c r="C506" s="1739"/>
      <c r="D506" s="1409"/>
      <c r="E506" s="1401"/>
      <c r="F506" s="1401"/>
      <c r="G506" s="1409"/>
      <c r="H506" s="1344"/>
      <c r="I506" s="1344"/>
      <c r="J506" s="1344"/>
      <c r="K506" s="1344"/>
      <c r="L506" s="1344"/>
      <c r="M506" s="1344"/>
      <c r="N506" s="1409"/>
      <c r="O506" s="1312"/>
      <c r="Q506" s="1312"/>
      <c r="R506" s="1726"/>
    </row>
    <row r="507" spans="2:18" hidden="1">
      <c r="B507" s="1740"/>
      <c r="C507" s="1739"/>
      <c r="D507" s="1409"/>
      <c r="E507" s="1401"/>
      <c r="F507" s="1401"/>
      <c r="G507" s="1409"/>
      <c r="H507" s="1344"/>
      <c r="I507" s="1344"/>
      <c r="J507" s="1344"/>
      <c r="K507" s="1344"/>
      <c r="L507" s="1344"/>
      <c r="M507" s="1344"/>
      <c r="N507" s="1409"/>
      <c r="O507" s="1312"/>
      <c r="Q507" s="1312"/>
      <c r="R507" s="1726"/>
    </row>
    <row r="508" spans="2:18" hidden="1">
      <c r="B508" s="1740"/>
      <c r="C508" s="1739"/>
      <c r="D508" s="1409"/>
      <c r="E508" s="1401"/>
      <c r="F508" s="1401"/>
      <c r="G508" s="1409"/>
      <c r="H508" s="1344"/>
      <c r="I508" s="1344"/>
      <c r="J508" s="1344"/>
      <c r="K508" s="1344"/>
      <c r="L508" s="1344"/>
      <c r="M508" s="1344"/>
      <c r="N508" s="1409"/>
      <c r="O508" s="1312"/>
      <c r="Q508" s="1312"/>
      <c r="R508" s="1726"/>
    </row>
    <row r="509" spans="2:18" hidden="1">
      <c r="B509" s="1740"/>
      <c r="C509" s="1739"/>
      <c r="D509" s="1409"/>
      <c r="E509" s="1401"/>
      <c r="F509" s="1401"/>
      <c r="G509" s="1409"/>
      <c r="H509" s="1344"/>
      <c r="I509" s="1344"/>
      <c r="J509" s="1344"/>
      <c r="K509" s="1344"/>
      <c r="L509" s="1344"/>
      <c r="M509" s="1344"/>
      <c r="N509" s="1409"/>
      <c r="O509" s="1312"/>
      <c r="Q509" s="1312"/>
      <c r="R509" s="1726"/>
    </row>
    <row r="510" spans="2:18" hidden="1">
      <c r="B510" s="1740"/>
      <c r="C510" s="1739"/>
      <c r="D510" s="1409"/>
      <c r="E510" s="1401"/>
      <c r="F510" s="1401"/>
      <c r="G510" s="1409"/>
      <c r="H510" s="1344"/>
      <c r="I510" s="1344"/>
      <c r="J510" s="1344"/>
      <c r="K510" s="1344"/>
      <c r="L510" s="1344"/>
      <c r="M510" s="1344"/>
      <c r="N510" s="1409"/>
      <c r="O510" s="1312"/>
      <c r="Q510" s="1312"/>
      <c r="R510" s="1726"/>
    </row>
    <row r="511" spans="2:18" hidden="1">
      <c r="B511" s="1740"/>
      <c r="C511" s="1739"/>
      <c r="D511" s="1409"/>
      <c r="E511" s="1401"/>
      <c r="F511" s="1401"/>
      <c r="G511" s="1409"/>
      <c r="H511" s="1344"/>
      <c r="I511" s="1344"/>
      <c r="J511" s="1344"/>
      <c r="K511" s="1344"/>
      <c r="L511" s="1344"/>
      <c r="M511" s="1344"/>
      <c r="N511" s="1409"/>
      <c r="O511" s="1312"/>
      <c r="Q511" s="1312"/>
      <c r="R511" s="1726"/>
    </row>
    <row r="512" spans="2:18" hidden="1">
      <c r="B512" s="1740"/>
      <c r="C512" s="1739"/>
      <c r="D512" s="1409"/>
      <c r="E512" s="1401"/>
      <c r="F512" s="1401"/>
      <c r="G512" s="1409"/>
      <c r="H512" s="1344"/>
      <c r="I512" s="1344"/>
      <c r="J512" s="1344"/>
      <c r="K512" s="1344"/>
      <c r="L512" s="1344"/>
      <c r="M512" s="1344"/>
      <c r="N512" s="1409"/>
      <c r="O512" s="1312"/>
      <c r="Q512" s="1312"/>
      <c r="R512" s="1726"/>
    </row>
    <row r="513" spans="2:18" hidden="1">
      <c r="B513" s="1740"/>
      <c r="O513" s="1312"/>
      <c r="Q513" s="1312"/>
      <c r="R513" s="1726"/>
    </row>
    <row r="514" spans="2:18" hidden="1">
      <c r="B514" s="1740"/>
      <c r="O514" s="1312"/>
      <c r="Q514" s="1312"/>
      <c r="R514" s="1726"/>
    </row>
    <row r="515" spans="2:18" hidden="1">
      <c r="O515" s="1312"/>
      <c r="Q515" s="1312"/>
      <c r="R515" s="1726"/>
    </row>
    <row r="516" spans="2:18" hidden="1">
      <c r="O516" s="1312"/>
      <c r="Q516" s="1312"/>
      <c r="R516" s="1726"/>
    </row>
    <row r="517" spans="2:18" hidden="1">
      <c r="O517" s="1312"/>
      <c r="Q517" s="1312"/>
      <c r="R517" s="1726"/>
    </row>
    <row r="518" spans="2:18" hidden="1"/>
    <row r="519" spans="2:18" hidden="1"/>
    <row r="520" spans="2:18" hidden="1"/>
    <row r="521" spans="2:18" hidden="1"/>
    <row r="522" spans="2:18" hidden="1"/>
    <row r="523" spans="2:18" hidden="1"/>
    <row r="524" spans="2:18" hidden="1"/>
    <row r="525" spans="2:18" hidden="1"/>
    <row r="526" spans="2:18" hidden="1"/>
    <row r="527" spans="2:18" hidden="1"/>
    <row r="528" spans="2:1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sheetData>
  <mergeCells count="108">
    <mergeCell ref="B1:K1"/>
    <mergeCell ref="C6:K10"/>
    <mergeCell ref="C3:K4"/>
    <mergeCell ref="C12:K19"/>
    <mergeCell ref="F58:K58"/>
    <mergeCell ref="H148:H150"/>
    <mergeCell ref="G148:G150"/>
    <mergeCell ref="B96:K98"/>
    <mergeCell ref="F55:F57"/>
    <mergeCell ref="I55:I57"/>
    <mergeCell ref="F147:I147"/>
    <mergeCell ref="F21:I21"/>
    <mergeCell ref="F25:K25"/>
    <mergeCell ref="F54:I54"/>
    <mergeCell ref="K54:K57"/>
    <mergeCell ref="B36:K38"/>
    <mergeCell ref="G55:G57"/>
    <mergeCell ref="H55:H57"/>
    <mergeCell ref="F40:I40"/>
    <mergeCell ref="F44:K44"/>
    <mergeCell ref="B32:K34"/>
    <mergeCell ref="C403:F404"/>
    <mergeCell ref="C395:F396"/>
    <mergeCell ref="C397:F398"/>
    <mergeCell ref="G397:G398"/>
    <mergeCell ref="G400:G401"/>
    <mergeCell ref="G403:G404"/>
    <mergeCell ref="O400:O401"/>
    <mergeCell ref="N400:N401"/>
    <mergeCell ref="G388:G393"/>
    <mergeCell ref="C400:F401"/>
    <mergeCell ref="L400:L401"/>
    <mergeCell ref="L403:L404"/>
    <mergeCell ref="N403:N404"/>
    <mergeCell ref="O403:O404"/>
    <mergeCell ref="Q403:Q404"/>
    <mergeCell ref="L397:L398"/>
    <mergeCell ref="N397:N398"/>
    <mergeCell ref="O397:O398"/>
    <mergeCell ref="Q397:Q398"/>
    <mergeCell ref="Q400:Q401"/>
    <mergeCell ref="L388:L393"/>
    <mergeCell ref="N388:N393"/>
    <mergeCell ref="O388:O393"/>
    <mergeCell ref="Q388:Q393"/>
    <mergeCell ref="Y144:AM146"/>
    <mergeCell ref="Y148:AM149"/>
    <mergeCell ref="H316:N316"/>
    <mergeCell ref="H312:L312"/>
    <mergeCell ref="N312:N315"/>
    <mergeCell ref="C270:N272"/>
    <mergeCell ref="P156:AD158"/>
    <mergeCell ref="P166:AD169"/>
    <mergeCell ref="Y140:AM142"/>
    <mergeCell ref="P160:AD164"/>
    <mergeCell ref="Y150:AM150"/>
    <mergeCell ref="Y151:AM152"/>
    <mergeCell ref="H208:N208"/>
    <mergeCell ref="H204:L204"/>
    <mergeCell ref="N245:N248"/>
    <mergeCell ref="C241:O242"/>
    <mergeCell ref="H249:N249"/>
    <mergeCell ref="H245:L245"/>
    <mergeCell ref="Q368:Q373"/>
    <mergeCell ref="L374:Q374"/>
    <mergeCell ref="H276:L276"/>
    <mergeCell ref="C382:F383"/>
    <mergeCell ref="G379:G380"/>
    <mergeCell ref="G382:G383"/>
    <mergeCell ref="G368:G373"/>
    <mergeCell ref="L368:L373"/>
    <mergeCell ref="N368:N373"/>
    <mergeCell ref="O368:O373"/>
    <mergeCell ref="G374:I374"/>
    <mergeCell ref="C376:F376"/>
    <mergeCell ref="C377:F377"/>
    <mergeCell ref="C379:F380"/>
    <mergeCell ref="O379:O380"/>
    <mergeCell ref="Q379:Q380"/>
    <mergeCell ref="L382:L383"/>
    <mergeCell ref="N382:N383"/>
    <mergeCell ref="O382:O383"/>
    <mergeCell ref="Q382:Q383"/>
    <mergeCell ref="L379:L380"/>
    <mergeCell ref="H484:N484"/>
    <mergeCell ref="G387:Q387"/>
    <mergeCell ref="G367:Q367"/>
    <mergeCell ref="C229:N232"/>
    <mergeCell ref="C234:N236"/>
    <mergeCell ref="C238:N239"/>
    <mergeCell ref="N429:N433"/>
    <mergeCell ref="L431:L433"/>
    <mergeCell ref="C75:K79"/>
    <mergeCell ref="C83:K87"/>
    <mergeCell ref="L205:L207"/>
    <mergeCell ref="N276:N279"/>
    <mergeCell ref="H434:N434"/>
    <mergeCell ref="N460:N464"/>
    <mergeCell ref="L481:L483"/>
    <mergeCell ref="L462:L464"/>
    <mergeCell ref="N479:N483"/>
    <mergeCell ref="N379:N380"/>
    <mergeCell ref="B91:K92"/>
    <mergeCell ref="I149:I150"/>
    <mergeCell ref="F148:F150"/>
    <mergeCell ref="F151:K151"/>
    <mergeCell ref="K147:K150"/>
    <mergeCell ref="N205:N207"/>
  </mergeCells>
  <pageMargins left="0.6" right="0.25" top="0.53" bottom="0" header="0.25" footer="0"/>
  <pageSetup paperSize="9" scale="82" firstPageNumber="9" fitToHeight="0" orientation="portrait" useFirstPageNumber="1" r:id="rId1"/>
  <headerFooter>
    <oddHeader>&amp;C&amp;"Arial Black,Regular"&amp;11&amp;P&amp;R&amp;"Arial Black,Regular"&amp;11ALHAMRA ISLAMIC PENSION FUND</oddHeader>
  </headerFooter>
  <rowBreaks count="6" manualBreakCount="6">
    <brk id="38" max="10" man="1"/>
    <brk id="53" max="13" man="1"/>
    <brk id="99" max="13" man="1"/>
    <brk id="156" max="13" man="1"/>
    <brk id="240" max="13" man="1"/>
    <brk id="363"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pageSetUpPr fitToPage="1"/>
  </sheetPr>
  <dimension ref="A1:AL34"/>
  <sheetViews>
    <sheetView showGridLines="0" view="pageBreakPreview" zoomScale="80" zoomScaleSheetLayoutView="80" workbookViewId="0">
      <selection activeCell="A2" sqref="A2"/>
    </sheetView>
  </sheetViews>
  <sheetFormatPr defaultColWidth="9.28515625" defaultRowHeight="15"/>
  <cols>
    <col min="1" max="1" width="2.7109375" style="605" customWidth="1"/>
    <col min="2" max="2" width="19.5703125" style="605" customWidth="1"/>
    <col min="3" max="3" width="12.7109375" style="605" customWidth="1"/>
    <col min="4" max="4" width="13.7109375" style="605" customWidth="1"/>
    <col min="5" max="5" width="0.7109375" style="605" customWidth="1"/>
    <col min="6" max="6" width="13.7109375" style="605" customWidth="1"/>
    <col min="7" max="7" width="0.7109375" style="605" customWidth="1"/>
    <col min="8" max="8" width="13.7109375" style="605" customWidth="1"/>
    <col min="9" max="9" width="0.7109375" style="605" customWidth="1"/>
    <col min="10" max="10" width="13.7109375" style="605" customWidth="1"/>
    <col min="11" max="11" width="0.7109375" style="605" customWidth="1"/>
    <col min="12" max="12" width="13.7109375" style="929" customWidth="1"/>
    <col min="13" max="13" width="14.5703125" style="605" bestFit="1" customWidth="1"/>
    <col min="14" max="14" width="14.7109375" style="605" bestFit="1" customWidth="1"/>
    <col min="15" max="15" width="16.28515625" style="605" bestFit="1" customWidth="1"/>
    <col min="16" max="16" width="14.7109375" style="605" bestFit="1" customWidth="1"/>
    <col min="17" max="16384" width="9.28515625" style="605"/>
  </cols>
  <sheetData>
    <row r="1" spans="1:20" s="626" customFormat="1">
      <c r="A1" s="815"/>
      <c r="B1" s="815"/>
      <c r="C1" s="815"/>
      <c r="D1" s="815"/>
      <c r="E1" s="815"/>
      <c r="F1" s="815"/>
      <c r="G1" s="815"/>
      <c r="H1" s="815"/>
      <c r="I1" s="815"/>
      <c r="J1" s="815"/>
      <c r="K1" s="814"/>
      <c r="L1" s="939"/>
    </row>
    <row r="2" spans="1:20" s="626" customFormat="1"/>
    <row r="3" spans="1:20" s="626" customFormat="1"/>
    <row r="4" spans="1:20" s="618" customFormat="1"/>
    <row r="5" spans="1:20" s="618" customFormat="1"/>
    <row r="8" spans="1:20">
      <c r="M8" s="618"/>
      <c r="N8" s="618"/>
      <c r="O8" s="618"/>
      <c r="P8" s="618"/>
      <c r="Q8" s="618"/>
      <c r="R8" s="618"/>
      <c r="S8" s="618"/>
      <c r="T8" s="618"/>
    </row>
    <row r="9" spans="1:20">
      <c r="M9" s="618"/>
      <c r="N9" s="618"/>
      <c r="O9" s="618"/>
      <c r="P9" s="618"/>
      <c r="Q9" s="618"/>
      <c r="R9" s="618"/>
      <c r="S9" s="618"/>
      <c r="T9" s="618"/>
    </row>
    <row r="10" spans="1:20">
      <c r="M10" s="886"/>
      <c r="N10" s="886"/>
      <c r="O10" s="619"/>
      <c r="P10" s="619"/>
      <c r="Q10" s="618"/>
      <c r="R10" s="618"/>
      <c r="S10" s="618"/>
      <c r="T10" s="618"/>
    </row>
    <row r="11" spans="1:20">
      <c r="M11" s="619"/>
      <c r="N11" s="619"/>
      <c r="O11" s="619"/>
      <c r="P11" s="619"/>
      <c r="Q11" s="618"/>
      <c r="R11" s="618"/>
      <c r="S11" s="618"/>
      <c r="T11" s="618"/>
    </row>
    <row r="12" spans="1:20" s="669" customFormat="1">
      <c r="M12" s="719"/>
      <c r="N12" s="719"/>
      <c r="O12" s="719"/>
      <c r="P12" s="719"/>
      <c r="Q12" s="894"/>
      <c r="R12" s="894"/>
      <c r="S12" s="894"/>
      <c r="T12" s="894"/>
    </row>
    <row r="13" spans="1:20" ht="17.25">
      <c r="M13" s="656"/>
      <c r="N13" s="656"/>
      <c r="O13" s="656"/>
      <c r="P13" s="656"/>
      <c r="Q13" s="618"/>
      <c r="R13" s="618"/>
      <c r="S13" s="618"/>
      <c r="T13" s="618"/>
    </row>
    <row r="14" spans="1:20">
      <c r="M14" s="618"/>
      <c r="N14" s="618"/>
      <c r="O14" s="618"/>
      <c r="P14" s="618"/>
      <c r="Q14" s="618"/>
      <c r="R14" s="618"/>
      <c r="S14" s="618"/>
      <c r="T14" s="618"/>
    </row>
    <row r="15" spans="1:20">
      <c r="M15" s="618"/>
      <c r="N15" s="618"/>
      <c r="O15" s="618"/>
      <c r="P15" s="618"/>
      <c r="Q15" s="618"/>
      <c r="R15" s="618"/>
      <c r="S15" s="618"/>
      <c r="T15" s="618"/>
    </row>
    <row r="16" spans="1:20">
      <c r="M16" s="886"/>
      <c r="N16" s="886">
        <v>117547194</v>
      </c>
      <c r="O16" s="619"/>
      <c r="P16" s="619"/>
      <c r="Q16" s="618"/>
      <c r="R16" s="618"/>
      <c r="S16" s="618"/>
      <c r="T16" s="618"/>
    </row>
    <row r="17" spans="1:38">
      <c r="M17" s="619"/>
      <c r="N17" s="619"/>
      <c r="O17" s="619"/>
      <c r="P17" s="619"/>
      <c r="Q17" s="618"/>
      <c r="R17" s="618"/>
      <c r="S17" s="618"/>
      <c r="T17" s="618"/>
    </row>
    <row r="18" spans="1:38">
      <c r="M18" s="619"/>
      <c r="N18" s="619"/>
      <c r="O18" s="619"/>
      <c r="P18" s="619"/>
      <c r="Q18" s="618"/>
      <c r="R18" s="618"/>
      <c r="S18" s="618"/>
      <c r="T18" s="618"/>
    </row>
    <row r="19" spans="1:38">
      <c r="M19" s="619"/>
      <c r="N19" s="619"/>
      <c r="O19" s="619"/>
      <c r="P19" s="619"/>
      <c r="Q19" s="618"/>
      <c r="R19" s="618"/>
      <c r="S19" s="618"/>
      <c r="T19" s="618"/>
    </row>
    <row r="20" spans="1:38">
      <c r="M20" s="619"/>
      <c r="N20" s="619"/>
      <c r="O20" s="619"/>
      <c r="P20" s="619"/>
      <c r="Q20" s="618"/>
      <c r="R20" s="618"/>
      <c r="S20" s="618"/>
      <c r="T20" s="618"/>
    </row>
    <row r="21" spans="1:38">
      <c r="M21" s="619"/>
      <c r="N21" s="619"/>
      <c r="O21" s="619"/>
      <c r="P21" s="619"/>
      <c r="Q21" s="618"/>
      <c r="R21" s="618"/>
      <c r="S21" s="618"/>
      <c r="T21" s="618"/>
    </row>
    <row r="22" spans="1:38">
      <c r="M22" s="1083" t="e">
        <f>N16/'3-5'!#REF!</f>
        <v>#REF!</v>
      </c>
      <c r="N22" s="618"/>
      <c r="O22" s="618"/>
      <c r="P22" s="618"/>
      <c r="Q22" s="618"/>
      <c r="R22" s="618"/>
      <c r="S22" s="618"/>
      <c r="T22" s="618"/>
    </row>
    <row r="23" spans="1:38">
      <c r="M23" s="1083"/>
      <c r="N23" s="618"/>
      <c r="O23" s="618"/>
      <c r="P23" s="618"/>
      <c r="Q23" s="618"/>
      <c r="R23" s="618"/>
      <c r="S23" s="618"/>
      <c r="T23" s="618"/>
    </row>
    <row r="24" spans="1:38" s="585" customFormat="1" ht="21" customHeight="1">
      <c r="M24" s="726"/>
      <c r="N24" s="726"/>
      <c r="O24" s="726"/>
      <c r="P24" s="726"/>
      <c r="Q24" s="667"/>
      <c r="R24" s="667"/>
      <c r="S24" s="667"/>
      <c r="T24" s="667"/>
    </row>
    <row r="25" spans="1:38" s="669" customFormat="1">
      <c r="A25" s="1096"/>
      <c r="B25" s="584"/>
      <c r="D25" s="1094"/>
      <c r="E25" s="1097"/>
      <c r="F25" s="1097"/>
      <c r="G25" s="1097"/>
      <c r="H25" s="1097"/>
      <c r="I25" s="1097"/>
      <c r="N25" s="1095"/>
      <c r="O25" s="1095"/>
      <c r="P25" s="1095"/>
      <c r="Q25" s="1095"/>
      <c r="R25" s="1095"/>
      <c r="S25" s="1095"/>
      <c r="T25" s="1095"/>
      <c r="U25" s="1095"/>
      <c r="X25" s="1095"/>
      <c r="AB25" s="1095"/>
      <c r="AC25" s="1095"/>
      <c r="AD25" s="1095"/>
      <c r="AE25" s="1095"/>
      <c r="AF25" s="1095"/>
      <c r="AG25" s="1095"/>
      <c r="AJ25" s="1095"/>
      <c r="AK25" s="1095"/>
      <c r="AL25" s="1095"/>
    </row>
    <row r="26" spans="1:38" s="585" customFormat="1">
      <c r="A26" s="802"/>
      <c r="B26"/>
      <c r="C26" s="781"/>
      <c r="D26" s="819"/>
      <c r="E26" s="802"/>
      <c r="F26" s="802"/>
      <c r="G26" s="802"/>
      <c r="H26" s="802"/>
      <c r="I26" s="802"/>
      <c r="J26" s="802"/>
      <c r="K26" s="802"/>
      <c r="L26" s="937"/>
    </row>
    <row r="27" spans="1:38">
      <c r="A27" s="785"/>
      <c r="B27" s="2667"/>
      <c r="C27" s="2668"/>
      <c r="D27" s="2668"/>
      <c r="E27" s="2668"/>
      <c r="F27" s="2668"/>
      <c r="G27" s="2668"/>
      <c r="H27" s="2668"/>
      <c r="I27" s="2668"/>
      <c r="J27" s="2668"/>
      <c r="K27" s="2668"/>
      <c r="L27" s="2668"/>
    </row>
    <row r="28" spans="1:38">
      <c r="A28" s="844"/>
      <c r="B28" s="2668"/>
      <c r="C28" s="2668"/>
      <c r="D28" s="2668"/>
      <c r="E28" s="2668"/>
      <c r="F28" s="2668"/>
      <c r="G28" s="2668"/>
      <c r="H28" s="2668"/>
      <c r="I28" s="2668"/>
      <c r="J28" s="2668"/>
      <c r="K28" s="2668"/>
      <c r="L28" s="2668"/>
    </row>
    <row r="29" spans="1:38">
      <c r="A29" s="844"/>
      <c r="B29" s="2668"/>
      <c r="C29" s="2668"/>
      <c r="D29" s="2668"/>
      <c r="E29" s="2668"/>
      <c r="F29" s="2668"/>
      <c r="G29" s="2668"/>
      <c r="H29" s="2668"/>
      <c r="I29" s="2668"/>
      <c r="J29" s="2668"/>
      <c r="K29" s="2668"/>
      <c r="L29" s="2668"/>
    </row>
    <row r="34" spans="1:3">
      <c r="A34" s="659"/>
      <c r="B34" s="659"/>
      <c r="C34" s="659"/>
    </row>
  </sheetData>
  <mergeCells count="1">
    <mergeCell ref="B27:L29"/>
  </mergeCells>
  <pageMargins left="0.7" right="0.33" top="0.57999999999999996" bottom="0.75" header="0.3" footer="0.3"/>
  <pageSetup scale="91" firstPageNumber="10" fitToHeight="0" orientation="portrait" useFirstPageNumber="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965"/>
  <sheetViews>
    <sheetView showGridLines="0" topLeftCell="B1" workbookViewId="0">
      <pane xSplit="4" ySplit="2" topLeftCell="F332" activePane="bottomRight" state="frozen"/>
      <selection activeCell="D1" sqref="D1"/>
      <selection pane="topRight" activeCell="F1" sqref="F1"/>
      <selection pane="bottomLeft" activeCell="D3" sqref="D3"/>
      <selection pane="bottomRight" activeCell="V31" sqref="V31"/>
    </sheetView>
  </sheetViews>
  <sheetFormatPr defaultColWidth="10.5703125" defaultRowHeight="12.75" outlineLevelRow="2" outlineLevelCol="1"/>
  <cols>
    <col min="1" max="1" width="22.28515625" style="528" hidden="1" customWidth="1"/>
    <col min="2" max="2" width="9.5703125" style="45" customWidth="1" outlineLevel="1"/>
    <col min="3" max="3" width="16" style="529" customWidth="1" outlineLevel="1"/>
    <col min="4" max="4" width="11" style="529" bestFit="1" customWidth="1"/>
    <col min="5" max="5" width="53.42578125" style="45" bestFit="1" customWidth="1"/>
    <col min="6" max="6" width="12.28515625" style="52" bestFit="1" customWidth="1"/>
    <col min="7" max="7" width="3.7109375" style="52" bestFit="1" customWidth="1"/>
    <col min="8" max="8" width="8.28515625" style="52" customWidth="1" outlineLevel="1"/>
    <col min="9" max="9" width="12.28515625" style="52" customWidth="1" outlineLevel="1"/>
    <col min="10" max="10" width="4.42578125" style="52" customWidth="1" outlineLevel="1"/>
    <col min="11" max="11" width="12.28515625" style="52" bestFit="1" customWidth="1"/>
    <col min="12" max="12" width="3.7109375" style="52" bestFit="1" customWidth="1"/>
    <col min="13" max="13" width="12.28515625" style="52" bestFit="1" customWidth="1"/>
    <col min="14" max="14" width="14.7109375" style="548" bestFit="1" customWidth="1"/>
    <col min="15" max="15" width="12" style="548" bestFit="1" customWidth="1"/>
    <col min="16" max="16" width="10.5703125" style="531" customWidth="1"/>
    <col min="17" max="17" width="10.5703125" style="526"/>
    <col min="18" max="18" width="10.5703125" style="527"/>
    <col min="19" max="20" width="10.5703125" style="526"/>
    <col min="21" max="16384" width="10.5703125" style="532"/>
  </cols>
  <sheetData>
    <row r="1" spans="1:15" ht="12.75" customHeight="1">
      <c r="N1" s="530" t="s">
        <v>2725</v>
      </c>
      <c r="O1" s="530" t="s">
        <v>2726</v>
      </c>
    </row>
    <row r="2" spans="1:15" ht="12.75" customHeight="1">
      <c r="A2" s="533" t="s">
        <v>1821</v>
      </c>
      <c r="B2" s="534" t="s">
        <v>36</v>
      </c>
      <c r="C2" s="534" t="s">
        <v>27</v>
      </c>
      <c r="D2" s="534" t="s">
        <v>28</v>
      </c>
      <c r="E2" s="535" t="s">
        <v>29</v>
      </c>
      <c r="F2" s="536" t="s">
        <v>30</v>
      </c>
      <c r="G2" s="536" t="s">
        <v>2724</v>
      </c>
      <c r="H2" s="536" t="s">
        <v>31</v>
      </c>
      <c r="I2" s="536" t="s">
        <v>32</v>
      </c>
      <c r="J2" s="536" t="s">
        <v>33</v>
      </c>
      <c r="K2" s="536" t="s">
        <v>3094</v>
      </c>
      <c r="L2" s="536" t="s">
        <v>2724</v>
      </c>
      <c r="M2" s="536" t="s">
        <v>3095</v>
      </c>
      <c r="N2" s="537">
        <v>0</v>
      </c>
      <c r="O2" s="538">
        <v>0</v>
      </c>
    </row>
    <row r="3" spans="1:15" outlineLevel="2">
      <c r="A3" s="528" t="s">
        <v>38</v>
      </c>
      <c r="C3" s="529" t="s">
        <v>37</v>
      </c>
      <c r="N3" s="539" t="s">
        <v>2729</v>
      </c>
      <c r="O3" s="540" t="s">
        <v>2729</v>
      </c>
    </row>
    <row r="4" spans="1:15" outlineLevel="2">
      <c r="A4" s="528" t="s">
        <v>1822</v>
      </c>
      <c r="B4" s="45" t="s">
        <v>38</v>
      </c>
      <c r="C4" s="529" t="s">
        <v>37</v>
      </c>
      <c r="D4" s="529" t="s">
        <v>39</v>
      </c>
      <c r="E4" s="45" t="s">
        <v>40</v>
      </c>
      <c r="F4" s="52">
        <v>0</v>
      </c>
      <c r="H4" s="52">
        <v>0</v>
      </c>
      <c r="I4" s="52">
        <v>0</v>
      </c>
      <c r="J4" s="52">
        <v>0</v>
      </c>
      <c r="K4" s="52">
        <v>0</v>
      </c>
      <c r="M4" s="52">
        <v>0</v>
      </c>
      <c r="N4" s="539" t="s">
        <v>2729</v>
      </c>
      <c r="O4" s="540">
        <v>0</v>
      </c>
    </row>
    <row r="5" spans="1:15" outlineLevel="2">
      <c r="A5" s="528" t="s">
        <v>1823</v>
      </c>
      <c r="B5" s="45" t="s">
        <v>38</v>
      </c>
      <c r="C5" s="529" t="s">
        <v>37</v>
      </c>
      <c r="D5" s="529" t="s">
        <v>41</v>
      </c>
      <c r="E5" s="45" t="s">
        <v>42</v>
      </c>
      <c r="F5" s="52">
        <v>-71</v>
      </c>
      <c r="H5" s="52">
        <v>0</v>
      </c>
      <c r="I5" s="52">
        <v>-71</v>
      </c>
      <c r="J5" s="52">
        <v>0</v>
      </c>
      <c r="K5" s="52">
        <v>-71</v>
      </c>
      <c r="M5" s="52">
        <v>0</v>
      </c>
      <c r="N5" s="539" t="s">
        <v>2729</v>
      </c>
      <c r="O5" s="540">
        <v>-71</v>
      </c>
    </row>
    <row r="6" spans="1:15" outlineLevel="2">
      <c r="A6" s="528" t="s">
        <v>1824</v>
      </c>
      <c r="B6" s="45" t="s">
        <v>38</v>
      </c>
      <c r="C6" s="529" t="s">
        <v>37</v>
      </c>
      <c r="D6" s="529" t="s">
        <v>43</v>
      </c>
      <c r="E6" s="45" t="s">
        <v>44</v>
      </c>
      <c r="F6" s="52">
        <v>-291388</v>
      </c>
      <c r="H6" s="52">
        <v>0</v>
      </c>
      <c r="I6" s="52">
        <v>-291388</v>
      </c>
      <c r="J6" s="52">
        <v>0</v>
      </c>
      <c r="K6" s="52">
        <v>-291388</v>
      </c>
      <c r="M6" s="52">
        <v>3676331</v>
      </c>
      <c r="N6" s="539">
        <v>-1.079</v>
      </c>
      <c r="O6" s="540">
        <v>-3967719</v>
      </c>
    </row>
    <row r="7" spans="1:15" outlineLevel="2">
      <c r="A7" s="528" t="s">
        <v>1825</v>
      </c>
      <c r="B7" s="45" t="s">
        <v>38</v>
      </c>
      <c r="C7" s="529" t="s">
        <v>37</v>
      </c>
      <c r="D7" s="529" t="s">
        <v>45</v>
      </c>
      <c r="E7" s="45" t="s">
        <v>46</v>
      </c>
      <c r="F7" s="52">
        <v>0</v>
      </c>
      <c r="H7" s="52">
        <v>0</v>
      </c>
      <c r="I7" s="52">
        <v>0</v>
      </c>
      <c r="J7" s="52">
        <v>0</v>
      </c>
      <c r="K7" s="52">
        <v>0</v>
      </c>
      <c r="M7" s="52">
        <v>0</v>
      </c>
      <c r="N7" s="539" t="s">
        <v>2729</v>
      </c>
      <c r="O7" s="540">
        <v>0</v>
      </c>
    </row>
    <row r="8" spans="1:15" outlineLevel="2">
      <c r="A8" s="528" t="s">
        <v>1826</v>
      </c>
      <c r="B8" s="45" t="s">
        <v>38</v>
      </c>
      <c r="C8" s="529" t="s">
        <v>37</v>
      </c>
      <c r="D8" s="529" t="s">
        <v>47</v>
      </c>
      <c r="E8" s="45" t="s">
        <v>48</v>
      </c>
      <c r="F8" s="52">
        <v>0</v>
      </c>
      <c r="H8" s="52">
        <v>0</v>
      </c>
      <c r="I8" s="52">
        <v>0</v>
      </c>
      <c r="J8" s="52">
        <v>0</v>
      </c>
      <c r="K8" s="52">
        <v>0</v>
      </c>
      <c r="M8" s="52">
        <v>0</v>
      </c>
      <c r="N8" s="539" t="s">
        <v>2729</v>
      </c>
      <c r="O8" s="540">
        <v>0</v>
      </c>
    </row>
    <row r="9" spans="1:15" ht="13.5" outlineLevel="1" thickBot="1">
      <c r="A9" s="528" t="s">
        <v>1827</v>
      </c>
      <c r="C9" s="529" t="s">
        <v>37</v>
      </c>
      <c r="E9" s="541" t="s">
        <v>1764</v>
      </c>
      <c r="F9" s="42">
        <v>-291459</v>
      </c>
      <c r="G9" s="42"/>
      <c r="H9" s="42">
        <v>0</v>
      </c>
      <c r="I9" s="42">
        <v>-291459</v>
      </c>
      <c r="J9" s="42">
        <v>0</v>
      </c>
      <c r="K9" s="42">
        <v>-291459</v>
      </c>
      <c r="L9" s="42"/>
      <c r="M9" s="42">
        <v>3676331</v>
      </c>
      <c r="N9" s="539">
        <v>-1.079</v>
      </c>
      <c r="O9" s="540">
        <v>-3967790</v>
      </c>
    </row>
    <row r="10" spans="1:15" ht="13.5" outlineLevel="2" thickTop="1">
      <c r="A10" s="528" t="s">
        <v>38</v>
      </c>
      <c r="C10" s="529" t="s">
        <v>49</v>
      </c>
      <c r="N10" s="539" t="s">
        <v>2729</v>
      </c>
      <c r="O10" s="540" t="s">
        <v>2729</v>
      </c>
    </row>
    <row r="11" spans="1:15" outlineLevel="2">
      <c r="A11" s="528" t="s">
        <v>1828</v>
      </c>
      <c r="B11" s="45" t="s">
        <v>38</v>
      </c>
      <c r="C11" s="529" t="s">
        <v>49</v>
      </c>
      <c r="D11" s="529" t="s">
        <v>50</v>
      </c>
      <c r="E11" s="45" t="s">
        <v>51</v>
      </c>
      <c r="F11" s="52">
        <v>0</v>
      </c>
      <c r="H11" s="52">
        <v>0</v>
      </c>
      <c r="I11" s="52">
        <v>0</v>
      </c>
      <c r="J11" s="52">
        <v>0</v>
      </c>
      <c r="K11" s="52">
        <v>0</v>
      </c>
      <c r="M11" s="52">
        <v>0</v>
      </c>
      <c r="N11" s="539" t="s">
        <v>2729</v>
      </c>
      <c r="O11" s="540">
        <v>0</v>
      </c>
    </row>
    <row r="12" spans="1:15" outlineLevel="2">
      <c r="A12" s="528" t="s">
        <v>1829</v>
      </c>
      <c r="B12" s="45" t="s">
        <v>38</v>
      </c>
      <c r="C12" s="529" t="s">
        <v>49</v>
      </c>
      <c r="D12" s="529" t="s">
        <v>52</v>
      </c>
      <c r="E12" s="45" t="s">
        <v>53</v>
      </c>
      <c r="F12" s="52">
        <v>0</v>
      </c>
      <c r="H12" s="52">
        <v>0</v>
      </c>
      <c r="I12" s="52">
        <v>0</v>
      </c>
      <c r="J12" s="52">
        <v>0</v>
      </c>
      <c r="K12" s="52">
        <v>0</v>
      </c>
      <c r="M12" s="52">
        <v>0</v>
      </c>
      <c r="N12" s="539" t="s">
        <v>2729</v>
      </c>
      <c r="O12" s="540">
        <v>0</v>
      </c>
    </row>
    <row r="13" spans="1:15" outlineLevel="2">
      <c r="A13" s="528" t="s">
        <v>1830</v>
      </c>
      <c r="B13" s="45" t="s">
        <v>38</v>
      </c>
      <c r="C13" s="529" t="s">
        <v>49</v>
      </c>
      <c r="D13" s="529" t="s">
        <v>54</v>
      </c>
      <c r="E13" s="45" t="s">
        <v>55</v>
      </c>
      <c r="F13" s="52">
        <v>0</v>
      </c>
      <c r="H13" s="52">
        <v>0</v>
      </c>
      <c r="I13" s="52">
        <v>0</v>
      </c>
      <c r="J13" s="52">
        <v>0</v>
      </c>
      <c r="K13" s="52">
        <v>0</v>
      </c>
      <c r="M13" s="52">
        <v>0</v>
      </c>
      <c r="N13" s="539" t="s">
        <v>2729</v>
      </c>
      <c r="O13" s="540">
        <v>0</v>
      </c>
    </row>
    <row r="14" spans="1:15" outlineLevel="2">
      <c r="A14" s="528" t="s">
        <v>1831</v>
      </c>
      <c r="B14" s="45" t="s">
        <v>38</v>
      </c>
      <c r="C14" s="529" t="s">
        <v>49</v>
      </c>
      <c r="D14" s="529" t="s">
        <v>56</v>
      </c>
      <c r="E14" s="45" t="s">
        <v>57</v>
      </c>
      <c r="F14" s="52">
        <v>0</v>
      </c>
      <c r="H14" s="52">
        <v>0</v>
      </c>
      <c r="I14" s="52">
        <v>0</v>
      </c>
      <c r="J14" s="52">
        <v>0</v>
      </c>
      <c r="K14" s="52">
        <v>0</v>
      </c>
      <c r="M14" s="52">
        <v>0</v>
      </c>
      <c r="N14" s="539" t="s">
        <v>2729</v>
      </c>
      <c r="O14" s="540">
        <v>0</v>
      </c>
    </row>
    <row r="15" spans="1:15" outlineLevel="2">
      <c r="A15" s="528" t="s">
        <v>1832</v>
      </c>
      <c r="B15" s="45" t="s">
        <v>38</v>
      </c>
      <c r="C15" s="529" t="s">
        <v>49</v>
      </c>
      <c r="D15" s="529" t="s">
        <v>58</v>
      </c>
      <c r="E15" s="45" t="s">
        <v>59</v>
      </c>
      <c r="F15" s="52">
        <v>0</v>
      </c>
      <c r="H15" s="52">
        <v>0</v>
      </c>
      <c r="I15" s="52">
        <v>0</v>
      </c>
      <c r="J15" s="52">
        <v>0</v>
      </c>
      <c r="K15" s="52">
        <v>0</v>
      </c>
      <c r="M15" s="52">
        <v>0</v>
      </c>
      <c r="N15" s="539" t="s">
        <v>2729</v>
      </c>
      <c r="O15" s="540">
        <v>0</v>
      </c>
    </row>
    <row r="16" spans="1:15" outlineLevel="2">
      <c r="A16" s="528" t="s">
        <v>1833</v>
      </c>
      <c r="B16" s="45" t="s">
        <v>38</v>
      </c>
      <c r="C16" s="529" t="s">
        <v>49</v>
      </c>
      <c r="D16" s="529" t="s">
        <v>60</v>
      </c>
      <c r="E16" s="45" t="s">
        <v>61</v>
      </c>
      <c r="F16" s="52">
        <v>384979</v>
      </c>
      <c r="H16" s="52">
        <v>0</v>
      </c>
      <c r="I16" s="52">
        <v>384979</v>
      </c>
      <c r="J16" s="52">
        <v>0</v>
      </c>
      <c r="K16" s="52">
        <v>384979</v>
      </c>
      <c r="M16" s="52">
        <v>886325</v>
      </c>
      <c r="N16" s="539">
        <v>-0.56599999999999995</v>
      </c>
      <c r="O16" s="540">
        <v>-501346</v>
      </c>
    </row>
    <row r="17" spans="1:15" outlineLevel="2">
      <c r="A17" s="528" t="s">
        <v>1834</v>
      </c>
      <c r="B17" s="45" t="s">
        <v>38</v>
      </c>
      <c r="C17" s="529" t="s">
        <v>49</v>
      </c>
      <c r="D17" s="529" t="s">
        <v>62</v>
      </c>
      <c r="E17" s="45" t="s">
        <v>63</v>
      </c>
      <c r="F17" s="52">
        <v>0</v>
      </c>
      <c r="H17" s="52">
        <v>0</v>
      </c>
      <c r="I17" s="52">
        <v>0</v>
      </c>
      <c r="J17" s="52">
        <v>0</v>
      </c>
      <c r="K17" s="52">
        <v>0</v>
      </c>
      <c r="M17" s="52">
        <v>0</v>
      </c>
      <c r="N17" s="539" t="s">
        <v>2729</v>
      </c>
      <c r="O17" s="540">
        <v>0</v>
      </c>
    </row>
    <row r="18" spans="1:15" outlineLevel="2">
      <c r="A18" s="528" t="s">
        <v>1835</v>
      </c>
      <c r="B18" s="45" t="s">
        <v>38</v>
      </c>
      <c r="C18" s="529" t="s">
        <v>49</v>
      </c>
      <c r="D18" s="529" t="s">
        <v>64</v>
      </c>
      <c r="E18" s="45" t="s">
        <v>65</v>
      </c>
      <c r="F18" s="52">
        <v>0</v>
      </c>
      <c r="H18" s="52">
        <v>0</v>
      </c>
      <c r="I18" s="52">
        <v>0</v>
      </c>
      <c r="J18" s="52">
        <v>0</v>
      </c>
      <c r="K18" s="52">
        <v>0</v>
      </c>
      <c r="M18" s="52">
        <v>0</v>
      </c>
      <c r="N18" s="539" t="s">
        <v>2729</v>
      </c>
      <c r="O18" s="540">
        <v>0</v>
      </c>
    </row>
    <row r="19" spans="1:15" outlineLevel="2">
      <c r="A19" s="528" t="s">
        <v>1836</v>
      </c>
      <c r="B19" s="45" t="s">
        <v>38</v>
      </c>
      <c r="C19" s="529" t="s">
        <v>49</v>
      </c>
      <c r="D19" s="529" t="s">
        <v>66</v>
      </c>
      <c r="E19" s="45" t="s">
        <v>67</v>
      </c>
      <c r="F19" s="52">
        <v>0</v>
      </c>
      <c r="H19" s="52">
        <v>0</v>
      </c>
      <c r="I19" s="52">
        <v>0</v>
      </c>
      <c r="J19" s="52">
        <v>0</v>
      </c>
      <c r="K19" s="52">
        <v>0</v>
      </c>
      <c r="M19" s="52">
        <v>0</v>
      </c>
      <c r="N19" s="539" t="s">
        <v>2729</v>
      </c>
      <c r="O19" s="540">
        <v>0</v>
      </c>
    </row>
    <row r="20" spans="1:15" outlineLevel="2">
      <c r="A20" s="528" t="s">
        <v>1837</v>
      </c>
      <c r="B20" s="45" t="s">
        <v>38</v>
      </c>
      <c r="C20" s="529" t="s">
        <v>49</v>
      </c>
      <c r="D20" s="529" t="s">
        <v>68</v>
      </c>
      <c r="E20" s="45" t="s">
        <v>69</v>
      </c>
      <c r="F20" s="52">
        <v>0</v>
      </c>
      <c r="H20" s="52">
        <v>0</v>
      </c>
      <c r="I20" s="52">
        <v>0</v>
      </c>
      <c r="J20" s="52">
        <v>0</v>
      </c>
      <c r="K20" s="52">
        <v>0</v>
      </c>
      <c r="M20" s="52">
        <v>0</v>
      </c>
      <c r="N20" s="539" t="s">
        <v>2729</v>
      </c>
      <c r="O20" s="540">
        <v>0</v>
      </c>
    </row>
    <row r="21" spans="1:15" outlineLevel="2">
      <c r="A21" s="528" t="s">
        <v>1838</v>
      </c>
      <c r="B21" s="45" t="s">
        <v>38</v>
      </c>
      <c r="C21" s="529" t="s">
        <v>49</v>
      </c>
      <c r="D21" s="529" t="s">
        <v>70</v>
      </c>
      <c r="E21" s="45" t="s">
        <v>71</v>
      </c>
      <c r="F21" s="52">
        <v>0</v>
      </c>
      <c r="H21" s="52">
        <v>0</v>
      </c>
      <c r="I21" s="52">
        <v>0</v>
      </c>
      <c r="J21" s="52">
        <v>0</v>
      </c>
      <c r="K21" s="52">
        <v>0</v>
      </c>
      <c r="M21" s="52">
        <v>69477</v>
      </c>
      <c r="N21" s="539">
        <v>-1</v>
      </c>
      <c r="O21" s="540">
        <v>-69477</v>
      </c>
    </row>
    <row r="22" spans="1:15" outlineLevel="2">
      <c r="A22" s="528" t="s">
        <v>1839</v>
      </c>
      <c r="B22" s="45" t="s">
        <v>38</v>
      </c>
      <c r="C22" s="529" t="s">
        <v>49</v>
      </c>
      <c r="D22" s="529" t="s">
        <v>72</v>
      </c>
      <c r="E22" s="45" t="s">
        <v>73</v>
      </c>
      <c r="F22" s="52">
        <v>0</v>
      </c>
      <c r="H22" s="52">
        <v>0</v>
      </c>
      <c r="I22" s="52">
        <v>0</v>
      </c>
      <c r="J22" s="52">
        <v>0</v>
      </c>
      <c r="K22" s="52">
        <v>0</v>
      </c>
      <c r="M22" s="52">
        <v>0</v>
      </c>
      <c r="N22" s="539" t="s">
        <v>2729</v>
      </c>
      <c r="O22" s="540">
        <v>0</v>
      </c>
    </row>
    <row r="23" spans="1:15" outlineLevel="2">
      <c r="A23" s="528" t="s">
        <v>1840</v>
      </c>
      <c r="B23" s="45" t="s">
        <v>38</v>
      </c>
      <c r="C23" s="529" t="s">
        <v>49</v>
      </c>
      <c r="D23" s="529" t="s">
        <v>74</v>
      </c>
      <c r="E23" s="45" t="s">
        <v>75</v>
      </c>
      <c r="F23" s="52">
        <v>0</v>
      </c>
      <c r="H23" s="52">
        <v>0</v>
      </c>
      <c r="I23" s="52">
        <v>0</v>
      </c>
      <c r="J23" s="52">
        <v>0</v>
      </c>
      <c r="K23" s="52">
        <v>0</v>
      </c>
      <c r="M23" s="52">
        <v>0</v>
      </c>
      <c r="N23" s="539" t="s">
        <v>2729</v>
      </c>
      <c r="O23" s="540">
        <v>0</v>
      </c>
    </row>
    <row r="24" spans="1:15" outlineLevel="2">
      <c r="A24" s="528" t="s">
        <v>1841</v>
      </c>
      <c r="B24" s="45" t="s">
        <v>38</v>
      </c>
      <c r="C24" s="529" t="s">
        <v>49</v>
      </c>
      <c r="D24" s="529" t="s">
        <v>76</v>
      </c>
      <c r="E24" s="45" t="s">
        <v>77</v>
      </c>
      <c r="F24" s="52">
        <v>0</v>
      </c>
      <c r="H24" s="52">
        <v>0</v>
      </c>
      <c r="I24" s="52">
        <v>0</v>
      </c>
      <c r="J24" s="52">
        <v>0</v>
      </c>
      <c r="K24" s="52">
        <v>0</v>
      </c>
      <c r="M24" s="52">
        <v>0</v>
      </c>
      <c r="N24" s="539" t="s">
        <v>2729</v>
      </c>
      <c r="O24" s="540">
        <v>0</v>
      </c>
    </row>
    <row r="25" spans="1:15" outlineLevel="2">
      <c r="A25" s="528" t="s">
        <v>1842</v>
      </c>
      <c r="B25" s="45" t="s">
        <v>38</v>
      </c>
      <c r="C25" s="529" t="s">
        <v>49</v>
      </c>
      <c r="D25" s="529" t="s">
        <v>78</v>
      </c>
      <c r="E25" s="45" t="s">
        <v>79</v>
      </c>
      <c r="F25" s="52">
        <v>1868673</v>
      </c>
      <c r="H25" s="52">
        <v>0</v>
      </c>
      <c r="I25" s="52">
        <v>1868673</v>
      </c>
      <c r="J25" s="52">
        <v>0</v>
      </c>
      <c r="K25" s="52">
        <v>1868673</v>
      </c>
      <c r="M25" s="52">
        <v>1279269</v>
      </c>
      <c r="N25" s="539">
        <v>0.46100000000000002</v>
      </c>
      <c r="O25" s="540">
        <v>589404</v>
      </c>
    </row>
    <row r="26" spans="1:15" outlineLevel="2">
      <c r="A26" s="528" t="s">
        <v>1843</v>
      </c>
      <c r="B26" s="45" t="s">
        <v>38</v>
      </c>
      <c r="C26" s="529" t="s">
        <v>49</v>
      </c>
      <c r="D26" s="529" t="s">
        <v>80</v>
      </c>
      <c r="E26" s="45" t="s">
        <v>81</v>
      </c>
      <c r="F26" s="52">
        <v>-829379</v>
      </c>
      <c r="H26" s="52">
        <v>0</v>
      </c>
      <c r="I26" s="52">
        <v>-829379</v>
      </c>
      <c r="J26" s="52">
        <v>0</v>
      </c>
      <c r="K26" s="52">
        <v>-829379</v>
      </c>
      <c r="M26" s="52">
        <v>387458</v>
      </c>
      <c r="N26" s="539">
        <v>-3.141</v>
      </c>
      <c r="O26" s="540">
        <v>-1216837</v>
      </c>
    </row>
    <row r="27" spans="1:15" outlineLevel="2">
      <c r="A27" s="528" t="s">
        <v>1844</v>
      </c>
      <c r="B27" s="45" t="s">
        <v>38</v>
      </c>
      <c r="C27" s="529" t="s">
        <v>49</v>
      </c>
      <c r="D27" s="529" t="s">
        <v>82</v>
      </c>
      <c r="E27" s="45" t="s">
        <v>83</v>
      </c>
      <c r="F27" s="52">
        <v>0</v>
      </c>
      <c r="H27" s="52">
        <v>0</v>
      </c>
      <c r="I27" s="52">
        <v>0</v>
      </c>
      <c r="J27" s="52">
        <v>0</v>
      </c>
      <c r="K27" s="52">
        <v>0</v>
      </c>
      <c r="M27" s="52">
        <v>0</v>
      </c>
      <c r="N27" s="539" t="s">
        <v>2729</v>
      </c>
      <c r="O27" s="540">
        <v>0</v>
      </c>
    </row>
    <row r="28" spans="1:15" outlineLevel="2">
      <c r="A28" s="528" t="s">
        <v>1845</v>
      </c>
      <c r="B28" s="45" t="s">
        <v>38</v>
      </c>
      <c r="C28" s="529" t="s">
        <v>49</v>
      </c>
      <c r="D28" s="529" t="s">
        <v>84</v>
      </c>
      <c r="E28" s="45" t="s">
        <v>85</v>
      </c>
      <c r="F28" s="52">
        <v>0</v>
      </c>
      <c r="H28" s="52">
        <v>0</v>
      </c>
      <c r="I28" s="52">
        <v>0</v>
      </c>
      <c r="J28" s="52">
        <v>0</v>
      </c>
      <c r="K28" s="52">
        <v>0</v>
      </c>
      <c r="M28" s="52">
        <v>0</v>
      </c>
      <c r="N28" s="539" t="s">
        <v>2729</v>
      </c>
      <c r="O28" s="540">
        <v>0</v>
      </c>
    </row>
    <row r="29" spans="1:15" outlineLevel="2">
      <c r="A29" s="528" t="s">
        <v>1846</v>
      </c>
      <c r="B29" s="45" t="s">
        <v>38</v>
      </c>
      <c r="C29" s="529" t="s">
        <v>49</v>
      </c>
      <c r="D29" s="529" t="s">
        <v>86</v>
      </c>
      <c r="E29" s="45" t="s">
        <v>87</v>
      </c>
      <c r="F29" s="52">
        <v>-2404</v>
      </c>
      <c r="H29" s="52">
        <v>0</v>
      </c>
      <c r="I29" s="52">
        <v>-2404</v>
      </c>
      <c r="J29" s="52">
        <v>0</v>
      </c>
      <c r="K29" s="52">
        <v>-2404</v>
      </c>
      <c r="M29" s="52">
        <v>137672</v>
      </c>
      <c r="N29" s="539">
        <v>-1.0169999999999999</v>
      </c>
      <c r="O29" s="540">
        <v>-140076</v>
      </c>
    </row>
    <row r="30" spans="1:15" outlineLevel="2">
      <c r="A30" s="528" t="s">
        <v>1847</v>
      </c>
      <c r="B30" s="45" t="s">
        <v>38</v>
      </c>
      <c r="C30" s="529" t="s">
        <v>49</v>
      </c>
      <c r="D30" s="529" t="s">
        <v>88</v>
      </c>
      <c r="E30" s="45" t="s">
        <v>89</v>
      </c>
      <c r="F30" s="52">
        <v>0</v>
      </c>
      <c r="H30" s="52">
        <v>0</v>
      </c>
      <c r="I30" s="52">
        <v>0</v>
      </c>
      <c r="J30" s="52">
        <v>0</v>
      </c>
      <c r="K30" s="52">
        <v>0</v>
      </c>
      <c r="M30" s="52">
        <v>0</v>
      </c>
      <c r="N30" s="539" t="s">
        <v>2729</v>
      </c>
      <c r="O30" s="540">
        <v>0</v>
      </c>
    </row>
    <row r="31" spans="1:15" outlineLevel="2">
      <c r="A31" s="528" t="s">
        <v>1848</v>
      </c>
      <c r="B31" s="45" t="s">
        <v>38</v>
      </c>
      <c r="C31" s="529" t="s">
        <v>49</v>
      </c>
      <c r="D31" s="529" t="s">
        <v>90</v>
      </c>
      <c r="E31" s="45" t="s">
        <v>91</v>
      </c>
      <c r="F31" s="52">
        <v>0</v>
      </c>
      <c r="H31" s="52">
        <v>0</v>
      </c>
      <c r="I31" s="52">
        <v>0</v>
      </c>
      <c r="J31" s="52">
        <v>0</v>
      </c>
      <c r="K31" s="52">
        <v>0</v>
      </c>
      <c r="M31" s="52">
        <v>284709</v>
      </c>
      <c r="N31" s="539">
        <v>-1</v>
      </c>
      <c r="O31" s="540">
        <v>-284709</v>
      </c>
    </row>
    <row r="32" spans="1:15" outlineLevel="2">
      <c r="A32" s="528" t="s">
        <v>1849</v>
      </c>
      <c r="B32" s="45" t="s">
        <v>38</v>
      </c>
      <c r="C32" s="529" t="s">
        <v>49</v>
      </c>
      <c r="D32" s="529" t="s">
        <v>92</v>
      </c>
      <c r="E32" s="45" t="s">
        <v>93</v>
      </c>
      <c r="F32" s="52">
        <v>0</v>
      </c>
      <c r="H32" s="52">
        <v>0</v>
      </c>
      <c r="I32" s="52">
        <v>0</v>
      </c>
      <c r="J32" s="52">
        <v>0</v>
      </c>
      <c r="K32" s="52">
        <v>0</v>
      </c>
      <c r="M32" s="52">
        <v>0</v>
      </c>
      <c r="N32" s="539" t="s">
        <v>2729</v>
      </c>
      <c r="O32" s="540">
        <v>0</v>
      </c>
    </row>
    <row r="33" spans="1:15" outlineLevel="2">
      <c r="A33" s="528" t="s">
        <v>1850</v>
      </c>
      <c r="B33" s="45" t="s">
        <v>38</v>
      </c>
      <c r="C33" s="529" t="s">
        <v>49</v>
      </c>
      <c r="D33" s="529" t="s">
        <v>94</v>
      </c>
      <c r="E33" s="45" t="s">
        <v>95</v>
      </c>
      <c r="F33" s="52">
        <v>0</v>
      </c>
      <c r="H33" s="52">
        <v>0</v>
      </c>
      <c r="I33" s="52">
        <v>0</v>
      </c>
      <c r="J33" s="52">
        <v>0</v>
      </c>
      <c r="K33" s="52">
        <v>0</v>
      </c>
      <c r="M33" s="52">
        <v>0</v>
      </c>
      <c r="N33" s="539" t="s">
        <v>2729</v>
      </c>
      <c r="O33" s="540">
        <v>0</v>
      </c>
    </row>
    <row r="34" spans="1:15" outlineLevel="2">
      <c r="A34" s="528" t="s">
        <v>1851</v>
      </c>
      <c r="B34" s="45" t="s">
        <v>38</v>
      </c>
      <c r="C34" s="529" t="s">
        <v>49</v>
      </c>
      <c r="D34" s="529" t="s">
        <v>96</v>
      </c>
      <c r="E34" s="45" t="s">
        <v>97</v>
      </c>
      <c r="F34" s="52">
        <v>0</v>
      </c>
      <c r="H34" s="52">
        <v>0</v>
      </c>
      <c r="I34" s="52">
        <v>0</v>
      </c>
      <c r="J34" s="52">
        <v>0</v>
      </c>
      <c r="K34" s="52">
        <v>0</v>
      </c>
      <c r="M34" s="52">
        <v>0</v>
      </c>
      <c r="N34" s="539" t="s">
        <v>2729</v>
      </c>
      <c r="O34" s="540">
        <v>0</v>
      </c>
    </row>
    <row r="35" spans="1:15" outlineLevel="2">
      <c r="A35" s="528" t="s">
        <v>1852</v>
      </c>
      <c r="B35" s="45" t="s">
        <v>38</v>
      </c>
      <c r="C35" s="529" t="s">
        <v>49</v>
      </c>
      <c r="D35" s="529" t="s">
        <v>98</v>
      </c>
      <c r="E35" s="45" t="s">
        <v>99</v>
      </c>
      <c r="F35" s="52">
        <v>0</v>
      </c>
      <c r="H35" s="52">
        <v>0</v>
      </c>
      <c r="I35" s="52">
        <v>0</v>
      </c>
      <c r="J35" s="52">
        <v>0</v>
      </c>
      <c r="K35" s="52">
        <v>0</v>
      </c>
      <c r="M35" s="52">
        <v>0</v>
      </c>
      <c r="N35" s="539" t="s">
        <v>2729</v>
      </c>
      <c r="O35" s="540">
        <v>0</v>
      </c>
    </row>
    <row r="36" spans="1:15" outlineLevel="2">
      <c r="A36" s="528" t="s">
        <v>1853</v>
      </c>
      <c r="B36" s="45" t="s">
        <v>38</v>
      </c>
      <c r="C36" s="529" t="s">
        <v>49</v>
      </c>
      <c r="D36" s="529" t="s">
        <v>100</v>
      </c>
      <c r="E36" s="45" t="s">
        <v>101</v>
      </c>
      <c r="F36" s="52">
        <v>-4695</v>
      </c>
      <c r="H36" s="52">
        <v>0</v>
      </c>
      <c r="I36" s="52">
        <v>-4695</v>
      </c>
      <c r="J36" s="52">
        <v>0</v>
      </c>
      <c r="K36" s="52">
        <v>-4695</v>
      </c>
      <c r="M36" s="52">
        <v>99201</v>
      </c>
      <c r="N36" s="539">
        <v>-1.0469999999999999</v>
      </c>
      <c r="O36" s="540">
        <v>-103896</v>
      </c>
    </row>
    <row r="37" spans="1:15" outlineLevel="2">
      <c r="A37" s="528" t="s">
        <v>1854</v>
      </c>
      <c r="B37" s="45" t="s">
        <v>38</v>
      </c>
      <c r="C37" s="529" t="s">
        <v>49</v>
      </c>
      <c r="D37" s="529" t="s">
        <v>102</v>
      </c>
      <c r="E37" s="45" t="s">
        <v>103</v>
      </c>
      <c r="F37" s="52">
        <v>1361953</v>
      </c>
      <c r="H37" s="52">
        <v>0</v>
      </c>
      <c r="I37" s="52">
        <v>1361953</v>
      </c>
      <c r="J37" s="52">
        <v>0</v>
      </c>
      <c r="K37" s="52">
        <v>1361953</v>
      </c>
      <c r="M37" s="52">
        <v>8033862</v>
      </c>
      <c r="N37" s="539">
        <v>-0.83</v>
      </c>
      <c r="O37" s="540">
        <v>-6671909</v>
      </c>
    </row>
    <row r="38" spans="1:15" outlineLevel="2">
      <c r="A38" s="528" t="s">
        <v>1855</v>
      </c>
      <c r="B38" s="45" t="s">
        <v>38</v>
      </c>
      <c r="C38" s="529" t="s">
        <v>49</v>
      </c>
      <c r="D38" s="529" t="s">
        <v>104</v>
      </c>
      <c r="E38" s="45" t="s">
        <v>105</v>
      </c>
      <c r="F38" s="52">
        <v>0</v>
      </c>
      <c r="H38" s="52">
        <v>0</v>
      </c>
      <c r="I38" s="52">
        <v>0</v>
      </c>
      <c r="J38" s="52">
        <v>0</v>
      </c>
      <c r="K38" s="52">
        <v>0</v>
      </c>
      <c r="M38" s="52">
        <v>0</v>
      </c>
      <c r="N38" s="539" t="s">
        <v>2729</v>
      </c>
      <c r="O38" s="540">
        <v>0</v>
      </c>
    </row>
    <row r="39" spans="1:15" outlineLevel="2">
      <c r="A39" s="528" t="s">
        <v>1856</v>
      </c>
      <c r="B39" s="45" t="s">
        <v>38</v>
      </c>
      <c r="C39" s="529" t="s">
        <v>49</v>
      </c>
      <c r="D39" s="529" t="s">
        <v>106</v>
      </c>
      <c r="E39" s="45" t="s">
        <v>107</v>
      </c>
      <c r="F39" s="52">
        <v>10355712</v>
      </c>
      <c r="H39" s="52">
        <v>0</v>
      </c>
      <c r="I39" s="52">
        <v>10355712</v>
      </c>
      <c r="J39" s="52">
        <v>0</v>
      </c>
      <c r="K39" s="52">
        <v>10355712</v>
      </c>
      <c r="M39" s="52">
        <v>181668</v>
      </c>
      <c r="N39" s="539">
        <v>56.003999999999998</v>
      </c>
      <c r="O39" s="540">
        <v>10174044</v>
      </c>
    </row>
    <row r="40" spans="1:15" ht="13.5" outlineLevel="1" thickBot="1">
      <c r="A40" s="528" t="s">
        <v>1857</v>
      </c>
      <c r="C40" s="529" t="s">
        <v>49</v>
      </c>
      <c r="E40" s="541" t="s">
        <v>1765</v>
      </c>
      <c r="F40" s="42">
        <v>13134839</v>
      </c>
      <c r="G40" s="42"/>
      <c r="H40" s="42">
        <v>0</v>
      </c>
      <c r="I40" s="42">
        <v>13134839</v>
      </c>
      <c r="J40" s="42">
        <v>0</v>
      </c>
      <c r="K40" s="42">
        <v>13134839</v>
      </c>
      <c r="L40" s="42"/>
      <c r="M40" s="42">
        <v>11359641</v>
      </c>
      <c r="N40" s="539">
        <v>0.156</v>
      </c>
      <c r="O40" s="540">
        <v>1775198</v>
      </c>
    </row>
    <row r="41" spans="1:15" ht="13.5" outlineLevel="2" thickTop="1">
      <c r="A41" s="528" t="s">
        <v>38</v>
      </c>
      <c r="C41" s="529" t="s">
        <v>108</v>
      </c>
      <c r="N41" s="539" t="s">
        <v>2729</v>
      </c>
      <c r="O41" s="540" t="s">
        <v>2729</v>
      </c>
    </row>
    <row r="42" spans="1:15" outlineLevel="2">
      <c r="A42" s="528" t="s">
        <v>1858</v>
      </c>
      <c r="B42" s="45" t="s">
        <v>38</v>
      </c>
      <c r="C42" s="529" t="s">
        <v>108</v>
      </c>
      <c r="D42" s="529" t="s">
        <v>109</v>
      </c>
      <c r="E42" s="45" t="s">
        <v>110</v>
      </c>
      <c r="F42" s="52">
        <v>8531683</v>
      </c>
      <c r="H42" s="52">
        <v>0</v>
      </c>
      <c r="I42" s="52">
        <v>8531683</v>
      </c>
      <c r="J42" s="52">
        <v>0</v>
      </c>
      <c r="K42" s="52">
        <v>8531683</v>
      </c>
      <c r="M42" s="52">
        <v>12313200</v>
      </c>
      <c r="N42" s="539">
        <v>-0.307</v>
      </c>
      <c r="O42" s="540">
        <v>-3781517</v>
      </c>
    </row>
    <row r="43" spans="1:15" outlineLevel="2">
      <c r="A43" s="528" t="s">
        <v>1859</v>
      </c>
      <c r="B43" s="45" t="s">
        <v>38</v>
      </c>
      <c r="C43" s="529" t="s">
        <v>108</v>
      </c>
      <c r="D43" s="529" t="s">
        <v>111</v>
      </c>
      <c r="E43" s="45" t="s">
        <v>112</v>
      </c>
      <c r="F43" s="52">
        <v>170096</v>
      </c>
      <c r="H43" s="52">
        <v>0</v>
      </c>
      <c r="I43" s="52">
        <v>170096</v>
      </c>
      <c r="J43" s="52">
        <v>0</v>
      </c>
      <c r="K43" s="52">
        <v>170096</v>
      </c>
      <c r="M43" s="52">
        <v>170096</v>
      </c>
      <c r="N43" s="539">
        <v>0</v>
      </c>
      <c r="O43" s="540">
        <v>0</v>
      </c>
    </row>
    <row r="44" spans="1:15" outlineLevel="2">
      <c r="A44" s="528" t="s">
        <v>1860</v>
      </c>
      <c r="B44" s="45" t="s">
        <v>38</v>
      </c>
      <c r="C44" s="529" t="s">
        <v>108</v>
      </c>
      <c r="D44" s="529" t="s">
        <v>113</v>
      </c>
      <c r="E44" s="45" t="s">
        <v>114</v>
      </c>
      <c r="F44" s="52">
        <v>5684196</v>
      </c>
      <c r="H44" s="52">
        <v>0</v>
      </c>
      <c r="I44" s="52">
        <v>5684196</v>
      </c>
      <c r="J44" s="52">
        <v>0</v>
      </c>
      <c r="K44" s="52">
        <v>5684196</v>
      </c>
      <c r="M44" s="52">
        <v>5507836</v>
      </c>
      <c r="N44" s="539">
        <v>3.2000000000000001E-2</v>
      </c>
      <c r="O44" s="540">
        <v>176360</v>
      </c>
    </row>
    <row r="45" spans="1:15" outlineLevel="2">
      <c r="A45" s="528" t="s">
        <v>1861</v>
      </c>
      <c r="B45" s="45" t="s">
        <v>38</v>
      </c>
      <c r="C45" s="529" t="s">
        <v>108</v>
      </c>
      <c r="D45" s="529" t="s">
        <v>115</v>
      </c>
      <c r="E45" s="45" t="s">
        <v>116</v>
      </c>
      <c r="F45" s="52">
        <v>7396</v>
      </c>
      <c r="H45" s="52">
        <v>0</v>
      </c>
      <c r="I45" s="52">
        <v>7396</v>
      </c>
      <c r="J45" s="52">
        <v>0</v>
      </c>
      <c r="K45" s="52">
        <v>7396</v>
      </c>
      <c r="M45" s="52">
        <v>7396</v>
      </c>
      <c r="N45" s="539">
        <v>0</v>
      </c>
      <c r="O45" s="540">
        <v>0</v>
      </c>
    </row>
    <row r="46" spans="1:15" outlineLevel="2">
      <c r="A46" s="528" t="s">
        <v>1862</v>
      </c>
      <c r="B46" s="45" t="s">
        <v>38</v>
      </c>
      <c r="C46" s="529" t="s">
        <v>108</v>
      </c>
      <c r="D46" s="529" t="s">
        <v>117</v>
      </c>
      <c r="E46" s="45" t="s">
        <v>118</v>
      </c>
      <c r="F46" s="52">
        <v>15715</v>
      </c>
      <c r="H46" s="52">
        <v>0</v>
      </c>
      <c r="I46" s="52">
        <v>15715</v>
      </c>
      <c r="J46" s="52">
        <v>0</v>
      </c>
      <c r="K46" s="52">
        <v>15715</v>
      </c>
      <c r="M46" s="52">
        <v>15655</v>
      </c>
      <c r="N46" s="539">
        <v>4.0000000000000001E-3</v>
      </c>
      <c r="O46" s="540">
        <v>60</v>
      </c>
    </row>
    <row r="47" spans="1:15" outlineLevel="2">
      <c r="A47" s="528" t="s">
        <v>1863</v>
      </c>
      <c r="B47" s="45" t="s">
        <v>38</v>
      </c>
      <c r="C47" s="529" t="s">
        <v>108</v>
      </c>
      <c r="D47" s="529" t="s">
        <v>119</v>
      </c>
      <c r="E47" s="45" t="s">
        <v>120</v>
      </c>
      <c r="F47" s="52">
        <v>44347059</v>
      </c>
      <c r="H47" s="52">
        <v>0</v>
      </c>
      <c r="I47" s="52">
        <v>44347059</v>
      </c>
      <c r="J47" s="52">
        <v>0</v>
      </c>
      <c r="K47" s="52">
        <v>44347059</v>
      </c>
      <c r="M47" s="52">
        <v>28776802</v>
      </c>
      <c r="N47" s="539">
        <v>0.54100000000000004</v>
      </c>
      <c r="O47" s="540">
        <v>15570257</v>
      </c>
    </row>
    <row r="48" spans="1:15" outlineLevel="2">
      <c r="A48" s="528" t="s">
        <v>1864</v>
      </c>
      <c r="B48" s="45" t="s">
        <v>38</v>
      </c>
      <c r="C48" s="529" t="s">
        <v>108</v>
      </c>
      <c r="D48" s="529" t="s">
        <v>121</v>
      </c>
      <c r="E48" s="45" t="s">
        <v>122</v>
      </c>
      <c r="F48" s="52">
        <v>4057380</v>
      </c>
      <c r="H48" s="52">
        <v>0</v>
      </c>
      <c r="I48" s="52">
        <v>4057380</v>
      </c>
      <c r="J48" s="52">
        <v>0</v>
      </c>
      <c r="K48" s="52">
        <v>4057380</v>
      </c>
      <c r="M48" s="52">
        <v>472688</v>
      </c>
      <c r="N48" s="539">
        <v>7.5839999999999996</v>
      </c>
      <c r="O48" s="540">
        <v>3584692</v>
      </c>
    </row>
    <row r="49" spans="1:15" outlineLevel="2">
      <c r="A49" s="528" t="s">
        <v>1865</v>
      </c>
      <c r="B49" s="45" t="s">
        <v>38</v>
      </c>
      <c r="C49" s="529" t="s">
        <v>108</v>
      </c>
      <c r="D49" s="529" t="s">
        <v>123</v>
      </c>
      <c r="E49" s="45" t="s">
        <v>124</v>
      </c>
      <c r="F49" s="52">
        <v>0</v>
      </c>
      <c r="H49" s="52">
        <v>0</v>
      </c>
      <c r="I49" s="52">
        <v>0</v>
      </c>
      <c r="J49" s="52">
        <v>0</v>
      </c>
      <c r="K49" s="52">
        <v>0</v>
      </c>
      <c r="M49" s="52">
        <v>0</v>
      </c>
      <c r="N49" s="539" t="s">
        <v>2729</v>
      </c>
      <c r="O49" s="540">
        <v>0</v>
      </c>
    </row>
    <row r="50" spans="1:15" outlineLevel="2">
      <c r="A50" s="528" t="s">
        <v>1866</v>
      </c>
      <c r="B50" s="45" t="s">
        <v>38</v>
      </c>
      <c r="C50" s="529" t="s">
        <v>108</v>
      </c>
      <c r="D50" s="529" t="s">
        <v>125</v>
      </c>
      <c r="E50" s="45" t="s">
        <v>126</v>
      </c>
      <c r="F50" s="52">
        <v>0</v>
      </c>
      <c r="H50" s="52">
        <v>0</v>
      </c>
      <c r="I50" s="52">
        <v>0</v>
      </c>
      <c r="J50" s="52">
        <v>0</v>
      </c>
      <c r="K50" s="52">
        <v>0</v>
      </c>
      <c r="M50" s="52">
        <v>0</v>
      </c>
      <c r="N50" s="539" t="s">
        <v>2729</v>
      </c>
      <c r="O50" s="540">
        <v>0</v>
      </c>
    </row>
    <row r="51" spans="1:15" outlineLevel="2">
      <c r="A51" s="528" t="s">
        <v>1867</v>
      </c>
      <c r="B51" s="45" t="s">
        <v>38</v>
      </c>
      <c r="C51" s="529" t="s">
        <v>108</v>
      </c>
      <c r="D51" s="529" t="s">
        <v>127</v>
      </c>
      <c r="E51" s="45" t="s">
        <v>128</v>
      </c>
      <c r="F51" s="52">
        <v>0</v>
      </c>
      <c r="H51" s="52">
        <v>0</v>
      </c>
      <c r="I51" s="52">
        <v>0</v>
      </c>
      <c r="J51" s="52">
        <v>0</v>
      </c>
      <c r="K51" s="52">
        <v>0</v>
      </c>
      <c r="M51" s="52">
        <v>0</v>
      </c>
      <c r="N51" s="539" t="s">
        <v>2729</v>
      </c>
      <c r="O51" s="540">
        <v>0</v>
      </c>
    </row>
    <row r="52" spans="1:15" outlineLevel="2">
      <c r="A52" s="528" t="s">
        <v>1868</v>
      </c>
      <c r="B52" s="45" t="s">
        <v>38</v>
      </c>
      <c r="C52" s="529" t="s">
        <v>108</v>
      </c>
      <c r="D52" s="529" t="s">
        <v>129</v>
      </c>
      <c r="E52" s="45" t="s">
        <v>130</v>
      </c>
      <c r="F52" s="52">
        <v>0</v>
      </c>
      <c r="H52" s="52">
        <v>0</v>
      </c>
      <c r="I52" s="52">
        <v>0</v>
      </c>
      <c r="J52" s="52">
        <v>0</v>
      </c>
      <c r="K52" s="52">
        <v>0</v>
      </c>
      <c r="M52" s="52">
        <v>0</v>
      </c>
      <c r="N52" s="539" t="s">
        <v>2729</v>
      </c>
      <c r="O52" s="540">
        <v>0</v>
      </c>
    </row>
    <row r="53" spans="1:15" outlineLevel="2">
      <c r="A53" s="528" t="s">
        <v>1869</v>
      </c>
      <c r="B53" s="45" t="s">
        <v>38</v>
      </c>
      <c r="C53" s="529" t="s">
        <v>108</v>
      </c>
      <c r="D53" s="529" t="s">
        <v>131</v>
      </c>
      <c r="E53" s="45" t="s">
        <v>132</v>
      </c>
      <c r="F53" s="52">
        <v>0</v>
      </c>
      <c r="H53" s="52">
        <v>0</v>
      </c>
      <c r="I53" s="52">
        <v>0</v>
      </c>
      <c r="J53" s="52">
        <v>0</v>
      </c>
      <c r="K53" s="52">
        <v>0</v>
      </c>
      <c r="M53" s="52">
        <v>0</v>
      </c>
      <c r="N53" s="539" t="s">
        <v>2729</v>
      </c>
      <c r="O53" s="540">
        <v>0</v>
      </c>
    </row>
    <row r="54" spans="1:15" outlineLevel="2">
      <c r="A54" s="528" t="s">
        <v>1870</v>
      </c>
      <c r="B54" s="45" t="s">
        <v>38</v>
      </c>
      <c r="C54" s="529" t="s">
        <v>108</v>
      </c>
      <c r="D54" s="529" t="s">
        <v>133</v>
      </c>
      <c r="E54" s="45" t="s">
        <v>134</v>
      </c>
      <c r="F54" s="52">
        <v>0</v>
      </c>
      <c r="H54" s="52">
        <v>0</v>
      </c>
      <c r="I54" s="52">
        <v>0</v>
      </c>
      <c r="J54" s="52">
        <v>0</v>
      </c>
      <c r="K54" s="52">
        <v>0</v>
      </c>
      <c r="M54" s="52">
        <v>0</v>
      </c>
      <c r="N54" s="539" t="s">
        <v>2729</v>
      </c>
      <c r="O54" s="540">
        <v>0</v>
      </c>
    </row>
    <row r="55" spans="1:15" outlineLevel="2">
      <c r="A55" s="528" t="s">
        <v>1871</v>
      </c>
      <c r="B55" s="45" t="s">
        <v>38</v>
      </c>
      <c r="C55" s="529" t="s">
        <v>108</v>
      </c>
      <c r="D55" s="529" t="s">
        <v>135</v>
      </c>
      <c r="E55" s="45" t="s">
        <v>136</v>
      </c>
      <c r="F55" s="52">
        <v>0</v>
      </c>
      <c r="H55" s="52">
        <v>0</v>
      </c>
      <c r="I55" s="52">
        <v>0</v>
      </c>
      <c r="J55" s="52">
        <v>0</v>
      </c>
      <c r="K55" s="52">
        <v>0</v>
      </c>
      <c r="M55" s="52">
        <v>0</v>
      </c>
      <c r="N55" s="539" t="s">
        <v>2729</v>
      </c>
      <c r="O55" s="540">
        <v>0</v>
      </c>
    </row>
    <row r="56" spans="1:15" outlineLevel="2">
      <c r="A56" s="528" t="s">
        <v>1872</v>
      </c>
      <c r="B56" s="45" t="s">
        <v>38</v>
      </c>
      <c r="C56" s="529" t="s">
        <v>108</v>
      </c>
      <c r="D56" s="529" t="s">
        <v>137</v>
      </c>
      <c r="E56" s="45" t="s">
        <v>138</v>
      </c>
      <c r="F56" s="52">
        <v>0</v>
      </c>
      <c r="H56" s="52">
        <v>0</v>
      </c>
      <c r="I56" s="52">
        <v>0</v>
      </c>
      <c r="J56" s="52">
        <v>0</v>
      </c>
      <c r="K56" s="52">
        <v>0</v>
      </c>
      <c r="M56" s="52">
        <v>0</v>
      </c>
      <c r="N56" s="539" t="s">
        <v>2729</v>
      </c>
      <c r="O56" s="540">
        <v>0</v>
      </c>
    </row>
    <row r="57" spans="1:15" outlineLevel="2">
      <c r="A57" s="528" t="s">
        <v>1873</v>
      </c>
      <c r="B57" s="45" t="s">
        <v>38</v>
      </c>
      <c r="C57" s="529" t="s">
        <v>108</v>
      </c>
      <c r="D57" s="529" t="s">
        <v>139</v>
      </c>
      <c r="E57" s="45" t="s">
        <v>140</v>
      </c>
      <c r="F57" s="52">
        <v>1178579</v>
      </c>
      <c r="H57" s="52">
        <v>0</v>
      </c>
      <c r="I57" s="52">
        <v>1178579</v>
      </c>
      <c r="J57" s="52">
        <v>0</v>
      </c>
      <c r="K57" s="52">
        <v>1178579</v>
      </c>
      <c r="M57" s="52">
        <v>1178579</v>
      </c>
      <c r="N57" s="539">
        <v>0</v>
      </c>
      <c r="O57" s="540">
        <v>0</v>
      </c>
    </row>
    <row r="58" spans="1:15" outlineLevel="2">
      <c r="A58" s="528" t="s">
        <v>1874</v>
      </c>
      <c r="B58" s="45" t="s">
        <v>38</v>
      </c>
      <c r="C58" s="529" t="s">
        <v>108</v>
      </c>
      <c r="D58" s="529" t="s">
        <v>141</v>
      </c>
      <c r="E58" s="45" t="s">
        <v>142</v>
      </c>
      <c r="F58" s="52">
        <v>0</v>
      </c>
      <c r="H58" s="52">
        <v>0</v>
      </c>
      <c r="I58" s="52">
        <v>0</v>
      </c>
      <c r="J58" s="52">
        <v>0</v>
      </c>
      <c r="K58" s="52">
        <v>0</v>
      </c>
      <c r="M58" s="52">
        <v>0</v>
      </c>
      <c r="N58" s="539" t="s">
        <v>2729</v>
      </c>
      <c r="O58" s="540">
        <v>0</v>
      </c>
    </row>
    <row r="59" spans="1:15" outlineLevel="2">
      <c r="A59" s="528" t="s">
        <v>1875</v>
      </c>
      <c r="B59" s="45" t="s">
        <v>38</v>
      </c>
      <c r="C59" s="529" t="s">
        <v>108</v>
      </c>
      <c r="D59" s="529" t="s">
        <v>143</v>
      </c>
      <c r="E59" s="45" t="s">
        <v>144</v>
      </c>
      <c r="F59" s="52">
        <v>-167359</v>
      </c>
      <c r="H59" s="52">
        <v>0</v>
      </c>
      <c r="I59" s="52">
        <v>-167359</v>
      </c>
      <c r="J59" s="52">
        <v>0</v>
      </c>
      <c r="K59" s="52">
        <v>-167359</v>
      </c>
      <c r="M59" s="52">
        <v>-167359</v>
      </c>
      <c r="N59" s="539">
        <v>0</v>
      </c>
      <c r="O59" s="540">
        <v>0</v>
      </c>
    </row>
    <row r="60" spans="1:15" outlineLevel="2">
      <c r="A60" s="528" t="s">
        <v>1876</v>
      </c>
      <c r="B60" s="45" t="s">
        <v>38</v>
      </c>
      <c r="C60" s="529" t="s">
        <v>108</v>
      </c>
      <c r="D60" s="529" t="s">
        <v>145</v>
      </c>
      <c r="E60" s="45" t="s">
        <v>146</v>
      </c>
      <c r="F60" s="52">
        <v>-799077</v>
      </c>
      <c r="H60" s="52">
        <v>0</v>
      </c>
      <c r="I60" s="52">
        <v>-799077</v>
      </c>
      <c r="J60" s="52">
        <v>0</v>
      </c>
      <c r="K60" s="52">
        <v>-799077</v>
      </c>
      <c r="M60" s="52">
        <v>-186216</v>
      </c>
      <c r="N60" s="539">
        <v>3.2909999999999999</v>
      </c>
      <c r="O60" s="540">
        <v>-612861</v>
      </c>
    </row>
    <row r="61" spans="1:15" outlineLevel="2">
      <c r="A61" s="528" t="s">
        <v>1877</v>
      </c>
      <c r="B61" s="45" t="s">
        <v>38</v>
      </c>
      <c r="C61" s="529" t="s">
        <v>108</v>
      </c>
      <c r="D61" s="529" t="s">
        <v>147</v>
      </c>
      <c r="E61" s="45" t="s">
        <v>148</v>
      </c>
      <c r="F61" s="52">
        <v>40500000</v>
      </c>
      <c r="H61" s="52">
        <v>0</v>
      </c>
      <c r="I61" s="52">
        <v>40500000</v>
      </c>
      <c r="J61" s="52">
        <v>0</v>
      </c>
      <c r="K61" s="52">
        <v>40500000</v>
      </c>
      <c r="M61" s="52">
        <v>8500000</v>
      </c>
      <c r="N61" s="539">
        <v>3.7650000000000001</v>
      </c>
      <c r="O61" s="540">
        <v>32000000</v>
      </c>
    </row>
    <row r="62" spans="1:15" outlineLevel="2">
      <c r="A62" s="528" t="s">
        <v>1878</v>
      </c>
      <c r="B62" s="45" t="s">
        <v>38</v>
      </c>
      <c r="C62" s="529" t="s">
        <v>108</v>
      </c>
      <c r="D62" s="529" t="s">
        <v>149</v>
      </c>
      <c r="E62" s="45" t="s">
        <v>150</v>
      </c>
      <c r="F62" s="52">
        <v>181050</v>
      </c>
      <c r="H62" s="52">
        <v>0</v>
      </c>
      <c r="I62" s="52">
        <v>181050</v>
      </c>
      <c r="J62" s="52">
        <v>0</v>
      </c>
      <c r="K62" s="52">
        <v>181050</v>
      </c>
      <c r="M62" s="52">
        <v>-4250</v>
      </c>
      <c r="N62" s="539">
        <v>-43.6</v>
      </c>
      <c r="O62" s="540">
        <v>185300</v>
      </c>
    </row>
    <row r="63" spans="1:15" outlineLevel="2">
      <c r="A63" s="528" t="s">
        <v>1879</v>
      </c>
      <c r="B63" s="45" t="s">
        <v>38</v>
      </c>
      <c r="C63" s="529" t="s">
        <v>108</v>
      </c>
      <c r="D63" s="529" t="s">
        <v>151</v>
      </c>
      <c r="E63" s="45" t="s">
        <v>152</v>
      </c>
      <c r="F63" s="52">
        <v>112000</v>
      </c>
      <c r="H63" s="52">
        <v>0</v>
      </c>
      <c r="I63" s="52">
        <v>112000</v>
      </c>
      <c r="J63" s="52">
        <v>0</v>
      </c>
      <c r="K63" s="52">
        <v>112000</v>
      </c>
      <c r="M63" s="52">
        <v>8500</v>
      </c>
      <c r="N63" s="539">
        <v>12.176</v>
      </c>
      <c r="O63" s="540">
        <v>103500</v>
      </c>
    </row>
    <row r="64" spans="1:15" outlineLevel="2">
      <c r="A64" s="528" t="s">
        <v>1880</v>
      </c>
      <c r="B64" s="45" t="s">
        <v>38</v>
      </c>
      <c r="C64" s="529" t="s">
        <v>108</v>
      </c>
      <c r="D64" s="529" t="s">
        <v>153</v>
      </c>
      <c r="E64" s="45" t="s">
        <v>154</v>
      </c>
      <c r="F64" s="52">
        <v>0</v>
      </c>
      <c r="H64" s="52">
        <v>0</v>
      </c>
      <c r="I64" s="52">
        <v>0</v>
      </c>
      <c r="J64" s="52">
        <v>0</v>
      </c>
      <c r="K64" s="52">
        <v>0</v>
      </c>
      <c r="M64" s="52">
        <v>0</v>
      </c>
      <c r="N64" s="539" t="s">
        <v>2729</v>
      </c>
      <c r="O64" s="540">
        <v>0</v>
      </c>
    </row>
    <row r="65" spans="1:15" outlineLevel="2">
      <c r="A65" s="528" t="s">
        <v>1881</v>
      </c>
      <c r="B65" s="45" t="s">
        <v>38</v>
      </c>
      <c r="C65" s="529" t="s">
        <v>108</v>
      </c>
      <c r="D65" s="529" t="s">
        <v>155</v>
      </c>
      <c r="E65" s="45" t="s">
        <v>156</v>
      </c>
      <c r="F65" s="52">
        <v>0</v>
      </c>
      <c r="H65" s="52">
        <v>0</v>
      </c>
      <c r="I65" s="52">
        <v>0</v>
      </c>
      <c r="J65" s="52">
        <v>0</v>
      </c>
      <c r="K65" s="52">
        <v>0</v>
      </c>
      <c r="M65" s="52">
        <v>0</v>
      </c>
      <c r="N65" s="539" t="s">
        <v>2729</v>
      </c>
      <c r="O65" s="540">
        <v>0</v>
      </c>
    </row>
    <row r="66" spans="1:15" outlineLevel="2">
      <c r="A66" s="528" t="s">
        <v>1882</v>
      </c>
      <c r="B66" s="45" t="s">
        <v>38</v>
      </c>
      <c r="C66" s="529" t="s">
        <v>108</v>
      </c>
      <c r="D66" s="529" t="s">
        <v>157</v>
      </c>
      <c r="E66" s="45" t="s">
        <v>158</v>
      </c>
      <c r="F66" s="52">
        <v>0</v>
      </c>
      <c r="H66" s="52">
        <v>0</v>
      </c>
      <c r="I66" s="52">
        <v>0</v>
      </c>
      <c r="J66" s="52">
        <v>0</v>
      </c>
      <c r="K66" s="52">
        <v>0</v>
      </c>
      <c r="M66" s="52">
        <v>0</v>
      </c>
      <c r="N66" s="539" t="s">
        <v>2729</v>
      </c>
      <c r="O66" s="540">
        <v>0</v>
      </c>
    </row>
    <row r="67" spans="1:15" outlineLevel="2">
      <c r="A67" s="528" t="s">
        <v>1883</v>
      </c>
      <c r="B67" s="45" t="s">
        <v>38</v>
      </c>
      <c r="C67" s="529" t="s">
        <v>108</v>
      </c>
      <c r="D67" s="529" t="s">
        <v>159</v>
      </c>
      <c r="E67" s="45" t="s">
        <v>160</v>
      </c>
      <c r="F67" s="52">
        <v>0</v>
      </c>
      <c r="H67" s="52">
        <v>0</v>
      </c>
      <c r="I67" s="52">
        <v>0</v>
      </c>
      <c r="J67" s="52">
        <v>0</v>
      </c>
      <c r="K67" s="52">
        <v>0</v>
      </c>
      <c r="M67" s="52">
        <v>0</v>
      </c>
      <c r="N67" s="539" t="s">
        <v>2729</v>
      </c>
      <c r="O67" s="540">
        <v>0</v>
      </c>
    </row>
    <row r="68" spans="1:15" outlineLevel="2">
      <c r="A68" s="528" t="s">
        <v>1884</v>
      </c>
      <c r="B68" s="45" t="s">
        <v>38</v>
      </c>
      <c r="C68" s="529" t="s">
        <v>108</v>
      </c>
      <c r="D68" s="529" t="s">
        <v>161</v>
      </c>
      <c r="E68" s="45" t="s">
        <v>162</v>
      </c>
      <c r="F68" s="52">
        <v>21735000</v>
      </c>
      <c r="H68" s="52">
        <v>0</v>
      </c>
      <c r="I68" s="52">
        <v>21735000</v>
      </c>
      <c r="J68" s="52">
        <v>0</v>
      </c>
      <c r="K68" s="52">
        <v>21735000</v>
      </c>
      <c r="M68" s="52">
        <v>45235000</v>
      </c>
      <c r="N68" s="539">
        <v>-0.52</v>
      </c>
      <c r="O68" s="540">
        <v>-23500000</v>
      </c>
    </row>
    <row r="69" spans="1:15" outlineLevel="2">
      <c r="A69" s="528" t="s">
        <v>1885</v>
      </c>
      <c r="B69" s="45" t="s">
        <v>38</v>
      </c>
      <c r="C69" s="529" t="s">
        <v>108</v>
      </c>
      <c r="D69" s="529" t="s">
        <v>163</v>
      </c>
      <c r="E69" s="45" t="s">
        <v>164</v>
      </c>
      <c r="F69" s="52">
        <v>-34300</v>
      </c>
      <c r="H69" s="52">
        <v>0</v>
      </c>
      <c r="I69" s="52">
        <v>-34300</v>
      </c>
      <c r="J69" s="52">
        <v>0</v>
      </c>
      <c r="K69" s="52">
        <v>-34300</v>
      </c>
      <c r="M69" s="52">
        <v>-214200</v>
      </c>
      <c r="N69" s="539">
        <v>-0.84</v>
      </c>
      <c r="O69" s="540">
        <v>179900</v>
      </c>
    </row>
    <row r="70" spans="1:15" outlineLevel="2">
      <c r="A70" s="528" t="s">
        <v>1886</v>
      </c>
      <c r="B70" s="45" t="s">
        <v>38</v>
      </c>
      <c r="C70" s="529" t="s">
        <v>108</v>
      </c>
      <c r="D70" s="529" t="s">
        <v>165</v>
      </c>
      <c r="E70" s="45" t="s">
        <v>166</v>
      </c>
      <c r="F70" s="52">
        <v>325</v>
      </c>
      <c r="H70" s="52">
        <v>0</v>
      </c>
      <c r="I70" s="52">
        <v>325</v>
      </c>
      <c r="J70" s="52">
        <v>0</v>
      </c>
      <c r="K70" s="52">
        <v>325</v>
      </c>
      <c r="M70" s="52">
        <v>325</v>
      </c>
      <c r="N70" s="539">
        <v>0</v>
      </c>
      <c r="O70" s="540">
        <v>0</v>
      </c>
    </row>
    <row r="71" spans="1:15" outlineLevel="2">
      <c r="A71" s="528" t="s">
        <v>1887</v>
      </c>
      <c r="B71" s="45" t="s">
        <v>38</v>
      </c>
      <c r="C71" s="529" t="s">
        <v>108</v>
      </c>
      <c r="D71" s="529" t="s">
        <v>167</v>
      </c>
      <c r="E71" s="45" t="s">
        <v>168</v>
      </c>
      <c r="F71" s="52">
        <v>0</v>
      </c>
      <c r="H71" s="52">
        <v>0</v>
      </c>
      <c r="I71" s="52">
        <v>0</v>
      </c>
      <c r="J71" s="52">
        <v>0</v>
      </c>
      <c r="K71" s="52">
        <v>0</v>
      </c>
      <c r="M71" s="52">
        <v>0</v>
      </c>
      <c r="N71" s="539" t="s">
        <v>2729</v>
      </c>
      <c r="O71" s="540">
        <v>0</v>
      </c>
    </row>
    <row r="72" spans="1:15" outlineLevel="2">
      <c r="A72" s="528" t="s">
        <v>1888</v>
      </c>
      <c r="B72" s="45" t="s">
        <v>38</v>
      </c>
      <c r="C72" s="529" t="s">
        <v>108</v>
      </c>
      <c r="D72" s="529" t="s">
        <v>169</v>
      </c>
      <c r="E72" s="45" t="s">
        <v>170</v>
      </c>
      <c r="F72" s="52">
        <v>0</v>
      </c>
      <c r="H72" s="52">
        <v>0</v>
      </c>
      <c r="I72" s="52">
        <v>0</v>
      </c>
      <c r="J72" s="52">
        <v>0</v>
      </c>
      <c r="K72" s="52">
        <v>0</v>
      </c>
      <c r="M72" s="52">
        <v>0</v>
      </c>
      <c r="N72" s="539" t="s">
        <v>2729</v>
      </c>
      <c r="O72" s="540">
        <v>0</v>
      </c>
    </row>
    <row r="73" spans="1:15" outlineLevel="2">
      <c r="A73" s="528" t="s">
        <v>1889</v>
      </c>
      <c r="B73" s="45" t="s">
        <v>38</v>
      </c>
      <c r="C73" s="529" t="s">
        <v>108</v>
      </c>
      <c r="D73" s="529" t="s">
        <v>171</v>
      </c>
      <c r="E73" s="45" t="s">
        <v>172</v>
      </c>
      <c r="F73" s="52">
        <v>0</v>
      </c>
      <c r="H73" s="52">
        <v>0</v>
      </c>
      <c r="I73" s="52">
        <v>0</v>
      </c>
      <c r="J73" s="52">
        <v>0</v>
      </c>
      <c r="K73" s="52">
        <v>0</v>
      </c>
      <c r="M73" s="52">
        <v>0</v>
      </c>
      <c r="N73" s="539" t="s">
        <v>2729</v>
      </c>
      <c r="O73" s="540">
        <v>0</v>
      </c>
    </row>
    <row r="74" spans="1:15" outlineLevel="2">
      <c r="A74" s="528" t="s">
        <v>1890</v>
      </c>
      <c r="B74" s="45" t="s">
        <v>38</v>
      </c>
      <c r="C74" s="529" t="s">
        <v>108</v>
      </c>
      <c r="D74" s="529" t="s">
        <v>173</v>
      </c>
      <c r="E74" s="45" t="s">
        <v>174</v>
      </c>
      <c r="F74" s="52">
        <v>0</v>
      </c>
      <c r="H74" s="52">
        <v>0</v>
      </c>
      <c r="I74" s="52">
        <v>0</v>
      </c>
      <c r="J74" s="52">
        <v>0</v>
      </c>
      <c r="K74" s="52">
        <v>0</v>
      </c>
      <c r="M74" s="52">
        <v>0</v>
      </c>
      <c r="N74" s="539" t="s">
        <v>2729</v>
      </c>
      <c r="O74" s="540">
        <v>0</v>
      </c>
    </row>
    <row r="75" spans="1:15" outlineLevel="2">
      <c r="A75" s="528" t="s">
        <v>1891</v>
      </c>
      <c r="B75" s="45" t="s">
        <v>38</v>
      </c>
      <c r="C75" s="529" t="s">
        <v>108</v>
      </c>
      <c r="D75" s="529" t="s">
        <v>175</v>
      </c>
      <c r="E75" s="45" t="s">
        <v>176</v>
      </c>
      <c r="F75" s="52">
        <v>0</v>
      </c>
      <c r="H75" s="52">
        <v>0</v>
      </c>
      <c r="I75" s="52">
        <v>0</v>
      </c>
      <c r="J75" s="52">
        <v>0</v>
      </c>
      <c r="K75" s="52">
        <v>0</v>
      </c>
      <c r="M75" s="52">
        <v>0</v>
      </c>
      <c r="N75" s="539" t="s">
        <v>2729</v>
      </c>
      <c r="O75" s="540">
        <v>0</v>
      </c>
    </row>
    <row r="76" spans="1:15" outlineLevel="2">
      <c r="A76" s="528" t="s">
        <v>1892</v>
      </c>
      <c r="B76" s="45" t="s">
        <v>38</v>
      </c>
      <c r="C76" s="529" t="s">
        <v>108</v>
      </c>
      <c r="D76" s="529" t="s">
        <v>177</v>
      </c>
      <c r="E76" s="45" t="s">
        <v>178</v>
      </c>
      <c r="F76" s="52">
        <v>0</v>
      </c>
      <c r="H76" s="52">
        <v>0</v>
      </c>
      <c r="I76" s="52">
        <v>0</v>
      </c>
      <c r="J76" s="52">
        <v>0</v>
      </c>
      <c r="K76" s="52">
        <v>0</v>
      </c>
      <c r="M76" s="52">
        <v>0</v>
      </c>
      <c r="N76" s="539" t="s">
        <v>2729</v>
      </c>
      <c r="O76" s="540">
        <v>0</v>
      </c>
    </row>
    <row r="77" spans="1:15" outlineLevel="2">
      <c r="A77" s="528" t="s">
        <v>1893</v>
      </c>
      <c r="B77" s="45" t="s">
        <v>38</v>
      </c>
      <c r="C77" s="529" t="s">
        <v>108</v>
      </c>
      <c r="D77" s="529" t="s">
        <v>179</v>
      </c>
      <c r="E77" s="45" t="s">
        <v>180</v>
      </c>
      <c r="F77" s="52">
        <v>0</v>
      </c>
      <c r="H77" s="52">
        <v>0</v>
      </c>
      <c r="I77" s="52">
        <v>0</v>
      </c>
      <c r="J77" s="52">
        <v>0</v>
      </c>
      <c r="K77" s="52">
        <v>0</v>
      </c>
      <c r="M77" s="52">
        <v>0</v>
      </c>
      <c r="N77" s="539" t="s">
        <v>2729</v>
      </c>
      <c r="O77" s="540">
        <v>0</v>
      </c>
    </row>
    <row r="78" spans="1:15" outlineLevel="2">
      <c r="A78" s="528" t="s">
        <v>1894</v>
      </c>
      <c r="B78" s="45" t="s">
        <v>38</v>
      </c>
      <c r="C78" s="529" t="s">
        <v>108</v>
      </c>
      <c r="D78" s="529" t="s">
        <v>181</v>
      </c>
      <c r="E78" s="45" t="s">
        <v>182</v>
      </c>
      <c r="F78" s="52">
        <v>0</v>
      </c>
      <c r="H78" s="52">
        <v>0</v>
      </c>
      <c r="I78" s="52">
        <v>0</v>
      </c>
      <c r="J78" s="52">
        <v>0</v>
      </c>
      <c r="K78" s="52">
        <v>0</v>
      </c>
      <c r="M78" s="52">
        <v>0</v>
      </c>
      <c r="N78" s="539" t="s">
        <v>2729</v>
      </c>
      <c r="O78" s="540">
        <v>0</v>
      </c>
    </row>
    <row r="79" spans="1:15" outlineLevel="2">
      <c r="A79" s="528" t="s">
        <v>1895</v>
      </c>
      <c r="B79" s="45" t="s">
        <v>38</v>
      </c>
      <c r="C79" s="529" t="s">
        <v>108</v>
      </c>
      <c r="D79" s="529" t="s">
        <v>183</v>
      </c>
      <c r="E79" s="45" t="s">
        <v>184</v>
      </c>
      <c r="F79" s="52">
        <v>0</v>
      </c>
      <c r="H79" s="52">
        <v>0</v>
      </c>
      <c r="I79" s="52">
        <v>0</v>
      </c>
      <c r="J79" s="52">
        <v>0</v>
      </c>
      <c r="K79" s="52">
        <v>0</v>
      </c>
      <c r="M79" s="52">
        <v>0</v>
      </c>
      <c r="N79" s="539" t="s">
        <v>2729</v>
      </c>
      <c r="O79" s="540">
        <v>0</v>
      </c>
    </row>
    <row r="80" spans="1:15" outlineLevel="2">
      <c r="A80" s="528" t="s">
        <v>1896</v>
      </c>
      <c r="B80" s="45" t="s">
        <v>38</v>
      </c>
      <c r="C80" s="529" t="s">
        <v>108</v>
      </c>
      <c r="D80" s="529" t="s">
        <v>185</v>
      </c>
      <c r="E80" s="45" t="s">
        <v>186</v>
      </c>
      <c r="F80" s="52">
        <v>0</v>
      </c>
      <c r="H80" s="52">
        <v>0</v>
      </c>
      <c r="I80" s="52">
        <v>0</v>
      </c>
      <c r="J80" s="52">
        <v>0</v>
      </c>
      <c r="K80" s="52">
        <v>0</v>
      </c>
      <c r="M80" s="52">
        <v>0</v>
      </c>
      <c r="N80" s="539" t="s">
        <v>2729</v>
      </c>
      <c r="O80" s="540">
        <v>0</v>
      </c>
    </row>
    <row r="81" spans="1:15" outlineLevel="2">
      <c r="A81" s="528" t="s">
        <v>1897</v>
      </c>
      <c r="B81" s="45" t="s">
        <v>38</v>
      </c>
      <c r="C81" s="529" t="s">
        <v>108</v>
      </c>
      <c r="D81" s="529" t="s">
        <v>187</v>
      </c>
      <c r="E81" s="45" t="s">
        <v>188</v>
      </c>
      <c r="F81" s="52">
        <v>0</v>
      </c>
      <c r="H81" s="52">
        <v>0</v>
      </c>
      <c r="I81" s="52">
        <v>0</v>
      </c>
      <c r="J81" s="52">
        <v>0</v>
      </c>
      <c r="K81" s="52">
        <v>0</v>
      </c>
      <c r="M81" s="52">
        <v>0</v>
      </c>
      <c r="N81" s="539" t="s">
        <v>2729</v>
      </c>
      <c r="O81" s="540">
        <v>0</v>
      </c>
    </row>
    <row r="82" spans="1:15" outlineLevel="2">
      <c r="A82" s="528" t="s">
        <v>1898</v>
      </c>
      <c r="B82" s="45" t="s">
        <v>38</v>
      </c>
      <c r="C82" s="529" t="s">
        <v>108</v>
      </c>
      <c r="D82" s="529" t="s">
        <v>189</v>
      </c>
      <c r="E82" s="45" t="s">
        <v>190</v>
      </c>
      <c r="F82" s="52">
        <v>0</v>
      </c>
      <c r="H82" s="52">
        <v>0</v>
      </c>
      <c r="I82" s="52">
        <v>0</v>
      </c>
      <c r="J82" s="52">
        <v>0</v>
      </c>
      <c r="K82" s="52">
        <v>0</v>
      </c>
      <c r="M82" s="52">
        <v>0</v>
      </c>
      <c r="N82" s="539" t="s">
        <v>2729</v>
      </c>
      <c r="O82" s="540">
        <v>0</v>
      </c>
    </row>
    <row r="83" spans="1:15" outlineLevel="2">
      <c r="A83" s="528" t="s">
        <v>1899</v>
      </c>
      <c r="B83" s="45" t="s">
        <v>38</v>
      </c>
      <c r="C83" s="529" t="s">
        <v>108</v>
      </c>
      <c r="D83" s="529" t="s">
        <v>191</v>
      </c>
      <c r="E83" s="45" t="s">
        <v>192</v>
      </c>
      <c r="F83" s="52">
        <v>0</v>
      </c>
      <c r="H83" s="52">
        <v>0</v>
      </c>
      <c r="I83" s="52">
        <v>0</v>
      </c>
      <c r="J83" s="52">
        <v>0</v>
      </c>
      <c r="K83" s="52">
        <v>0</v>
      </c>
      <c r="M83" s="52">
        <v>0</v>
      </c>
      <c r="N83" s="539" t="s">
        <v>2729</v>
      </c>
      <c r="O83" s="540">
        <v>0</v>
      </c>
    </row>
    <row r="84" spans="1:15" outlineLevel="2">
      <c r="A84" s="528" t="s">
        <v>1900</v>
      </c>
      <c r="B84" s="45" t="s">
        <v>38</v>
      </c>
      <c r="C84" s="529" t="s">
        <v>108</v>
      </c>
      <c r="D84" s="529" t="s">
        <v>193</v>
      </c>
      <c r="E84" s="45" t="s">
        <v>194</v>
      </c>
      <c r="F84" s="52">
        <v>0</v>
      </c>
      <c r="H84" s="52">
        <v>0</v>
      </c>
      <c r="I84" s="52">
        <v>0</v>
      </c>
      <c r="J84" s="52">
        <v>0</v>
      </c>
      <c r="K84" s="52">
        <v>0</v>
      </c>
      <c r="M84" s="52">
        <v>0</v>
      </c>
      <c r="N84" s="539" t="s">
        <v>2729</v>
      </c>
      <c r="O84" s="540">
        <v>0</v>
      </c>
    </row>
    <row r="85" spans="1:15" outlineLevel="2">
      <c r="A85" s="528" t="s">
        <v>1901</v>
      </c>
      <c r="B85" s="45" t="s">
        <v>38</v>
      </c>
      <c r="C85" s="529" t="s">
        <v>108</v>
      </c>
      <c r="D85" s="529" t="s">
        <v>195</v>
      </c>
      <c r="E85" s="45" t="s">
        <v>196</v>
      </c>
      <c r="F85" s="52">
        <v>0</v>
      </c>
      <c r="H85" s="52">
        <v>0</v>
      </c>
      <c r="I85" s="52">
        <v>0</v>
      </c>
      <c r="J85" s="52">
        <v>0</v>
      </c>
      <c r="K85" s="52">
        <v>0</v>
      </c>
      <c r="M85" s="52">
        <v>0</v>
      </c>
      <c r="N85" s="539" t="s">
        <v>2729</v>
      </c>
      <c r="O85" s="540">
        <v>0</v>
      </c>
    </row>
    <row r="86" spans="1:15" outlineLevel="2">
      <c r="A86" s="528" t="s">
        <v>1902</v>
      </c>
      <c r="B86" s="45" t="s">
        <v>38</v>
      </c>
      <c r="C86" s="529" t="s">
        <v>108</v>
      </c>
      <c r="D86" s="529" t="s">
        <v>197</v>
      </c>
      <c r="E86" s="45" t="s">
        <v>198</v>
      </c>
      <c r="F86" s="52">
        <v>0</v>
      </c>
      <c r="H86" s="52">
        <v>0</v>
      </c>
      <c r="I86" s="52">
        <v>0</v>
      </c>
      <c r="J86" s="52">
        <v>0</v>
      </c>
      <c r="K86" s="52">
        <v>0</v>
      </c>
      <c r="M86" s="52">
        <v>0</v>
      </c>
      <c r="N86" s="539" t="s">
        <v>2729</v>
      </c>
      <c r="O86" s="540">
        <v>0</v>
      </c>
    </row>
    <row r="87" spans="1:15" outlineLevel="2">
      <c r="A87" s="528" t="s">
        <v>1903</v>
      </c>
      <c r="B87" s="45" t="s">
        <v>38</v>
      </c>
      <c r="C87" s="529" t="s">
        <v>108</v>
      </c>
      <c r="D87" s="529" t="s">
        <v>199</v>
      </c>
      <c r="E87" s="45" t="s">
        <v>200</v>
      </c>
      <c r="F87" s="52">
        <v>0</v>
      </c>
      <c r="H87" s="52">
        <v>0</v>
      </c>
      <c r="I87" s="52">
        <v>0</v>
      </c>
      <c r="J87" s="52">
        <v>0</v>
      </c>
      <c r="K87" s="52">
        <v>0</v>
      </c>
      <c r="M87" s="52">
        <v>0</v>
      </c>
      <c r="N87" s="539" t="s">
        <v>2729</v>
      </c>
      <c r="O87" s="540">
        <v>0</v>
      </c>
    </row>
    <row r="88" spans="1:15" outlineLevel="2">
      <c r="A88" s="528" t="s">
        <v>1904</v>
      </c>
      <c r="B88" s="45" t="s">
        <v>38</v>
      </c>
      <c r="C88" s="529" t="s">
        <v>108</v>
      </c>
      <c r="D88" s="529" t="s">
        <v>201</v>
      </c>
      <c r="E88" s="45" t="s">
        <v>202</v>
      </c>
      <c r="F88" s="52">
        <v>0</v>
      </c>
      <c r="H88" s="52">
        <v>0</v>
      </c>
      <c r="I88" s="52">
        <v>0</v>
      </c>
      <c r="J88" s="52">
        <v>0</v>
      </c>
      <c r="K88" s="52">
        <v>0</v>
      </c>
      <c r="M88" s="52">
        <v>0</v>
      </c>
      <c r="N88" s="539" t="s">
        <v>2729</v>
      </c>
      <c r="O88" s="540">
        <v>0</v>
      </c>
    </row>
    <row r="89" spans="1:15" outlineLevel="2">
      <c r="A89" s="528" t="s">
        <v>1905</v>
      </c>
      <c r="B89" s="45" t="s">
        <v>38</v>
      </c>
      <c r="C89" s="529" t="s">
        <v>108</v>
      </c>
      <c r="D89" s="529" t="s">
        <v>203</v>
      </c>
      <c r="E89" s="45" t="s">
        <v>204</v>
      </c>
      <c r="F89" s="52">
        <v>0</v>
      </c>
      <c r="H89" s="52">
        <v>0</v>
      </c>
      <c r="I89" s="52">
        <v>0</v>
      </c>
      <c r="J89" s="52">
        <v>0</v>
      </c>
      <c r="K89" s="52">
        <v>0</v>
      </c>
      <c r="M89" s="52">
        <v>0</v>
      </c>
      <c r="N89" s="539" t="s">
        <v>2729</v>
      </c>
      <c r="O89" s="540">
        <v>0</v>
      </c>
    </row>
    <row r="90" spans="1:15" outlineLevel="2">
      <c r="A90" s="528" t="s">
        <v>1906</v>
      </c>
      <c r="B90" s="45" t="s">
        <v>38</v>
      </c>
      <c r="C90" s="529" t="s">
        <v>108</v>
      </c>
      <c r="D90" s="529" t="s">
        <v>205</v>
      </c>
      <c r="E90" s="45" t="s">
        <v>206</v>
      </c>
      <c r="F90" s="52">
        <v>0</v>
      </c>
      <c r="H90" s="52">
        <v>0</v>
      </c>
      <c r="I90" s="52">
        <v>0</v>
      </c>
      <c r="J90" s="52">
        <v>0</v>
      </c>
      <c r="K90" s="52">
        <v>0</v>
      </c>
      <c r="M90" s="52">
        <v>0</v>
      </c>
      <c r="N90" s="539" t="s">
        <v>2729</v>
      </c>
      <c r="O90" s="540">
        <v>0</v>
      </c>
    </row>
    <row r="91" spans="1:15" outlineLevel="2">
      <c r="A91" s="528" t="s">
        <v>1907</v>
      </c>
      <c r="B91" s="45" t="s">
        <v>38</v>
      </c>
      <c r="C91" s="529" t="s">
        <v>108</v>
      </c>
      <c r="D91" s="529" t="s">
        <v>207</v>
      </c>
      <c r="E91" s="45" t="s">
        <v>208</v>
      </c>
      <c r="F91" s="52">
        <v>0</v>
      </c>
      <c r="H91" s="52">
        <v>0</v>
      </c>
      <c r="I91" s="52">
        <v>0</v>
      </c>
      <c r="J91" s="52">
        <v>0</v>
      </c>
      <c r="K91" s="52">
        <v>0</v>
      </c>
      <c r="M91" s="52">
        <v>0</v>
      </c>
      <c r="N91" s="539" t="s">
        <v>2729</v>
      </c>
      <c r="O91" s="540">
        <v>0</v>
      </c>
    </row>
    <row r="92" spans="1:15" outlineLevel="2">
      <c r="A92" s="528" t="s">
        <v>1908</v>
      </c>
      <c r="B92" s="45" t="s">
        <v>38</v>
      </c>
      <c r="C92" s="529" t="s">
        <v>108</v>
      </c>
      <c r="D92" s="529" t="s">
        <v>209</v>
      </c>
      <c r="E92" s="45" t="s">
        <v>210</v>
      </c>
      <c r="F92" s="52">
        <v>0</v>
      </c>
      <c r="H92" s="52">
        <v>0</v>
      </c>
      <c r="I92" s="52">
        <v>0</v>
      </c>
      <c r="J92" s="52">
        <v>0</v>
      </c>
      <c r="K92" s="52">
        <v>0</v>
      </c>
      <c r="M92" s="52">
        <v>0</v>
      </c>
      <c r="N92" s="539" t="s">
        <v>2729</v>
      </c>
      <c r="O92" s="540">
        <v>0</v>
      </c>
    </row>
    <row r="93" spans="1:15" outlineLevel="2">
      <c r="A93" s="528" t="s">
        <v>1909</v>
      </c>
      <c r="B93" s="45" t="s">
        <v>38</v>
      </c>
      <c r="C93" s="529" t="s">
        <v>108</v>
      </c>
      <c r="D93" s="529" t="s">
        <v>211</v>
      </c>
      <c r="E93" s="45" t="s">
        <v>212</v>
      </c>
      <c r="F93" s="52">
        <v>0</v>
      </c>
      <c r="H93" s="52">
        <v>0</v>
      </c>
      <c r="I93" s="52">
        <v>0</v>
      </c>
      <c r="J93" s="52">
        <v>0</v>
      </c>
      <c r="K93" s="52">
        <v>0</v>
      </c>
      <c r="M93" s="52">
        <v>24150000</v>
      </c>
      <c r="N93" s="539">
        <v>-1</v>
      </c>
      <c r="O93" s="540">
        <v>-24150000</v>
      </c>
    </row>
    <row r="94" spans="1:15" outlineLevel="2">
      <c r="A94" s="528" t="s">
        <v>1910</v>
      </c>
      <c r="B94" s="45" t="s">
        <v>38</v>
      </c>
      <c r="C94" s="529" t="s">
        <v>108</v>
      </c>
      <c r="D94" s="529" t="s">
        <v>213</v>
      </c>
      <c r="E94" s="45" t="s">
        <v>214</v>
      </c>
      <c r="F94" s="52">
        <v>0</v>
      </c>
      <c r="H94" s="52">
        <v>0</v>
      </c>
      <c r="I94" s="52">
        <v>0</v>
      </c>
      <c r="J94" s="52">
        <v>0</v>
      </c>
      <c r="K94" s="52">
        <v>0</v>
      </c>
      <c r="M94" s="52">
        <v>-139525</v>
      </c>
      <c r="N94" s="539">
        <v>-1</v>
      </c>
      <c r="O94" s="540">
        <v>139525</v>
      </c>
    </row>
    <row r="95" spans="1:15" outlineLevel="2">
      <c r="A95" s="528" t="s">
        <v>1911</v>
      </c>
      <c r="B95" s="45" t="s">
        <v>38</v>
      </c>
      <c r="C95" s="529" t="s">
        <v>108</v>
      </c>
      <c r="D95" s="529" t="s">
        <v>215</v>
      </c>
      <c r="E95" s="45" t="s">
        <v>216</v>
      </c>
      <c r="F95" s="52">
        <v>0</v>
      </c>
      <c r="H95" s="52">
        <v>0</v>
      </c>
      <c r="I95" s="52">
        <v>0</v>
      </c>
      <c r="J95" s="52">
        <v>0</v>
      </c>
      <c r="K95" s="52">
        <v>0</v>
      </c>
      <c r="M95" s="52">
        <v>325</v>
      </c>
      <c r="N95" s="539">
        <v>-1</v>
      </c>
      <c r="O95" s="540">
        <v>-325</v>
      </c>
    </row>
    <row r="96" spans="1:15" outlineLevel="2">
      <c r="A96" s="528" t="s">
        <v>1912</v>
      </c>
      <c r="B96" s="45" t="s">
        <v>38</v>
      </c>
      <c r="C96" s="529" t="s">
        <v>108</v>
      </c>
      <c r="D96" s="529" t="s">
        <v>217</v>
      </c>
      <c r="E96" s="45" t="s">
        <v>218</v>
      </c>
      <c r="F96" s="52">
        <v>0</v>
      </c>
      <c r="H96" s="52">
        <v>0</v>
      </c>
      <c r="I96" s="52">
        <v>0</v>
      </c>
      <c r="J96" s="52">
        <v>0</v>
      </c>
      <c r="K96" s="52">
        <v>0</v>
      </c>
      <c r="M96" s="52">
        <v>0</v>
      </c>
      <c r="N96" s="539" t="s">
        <v>2729</v>
      </c>
      <c r="O96" s="540">
        <v>0</v>
      </c>
    </row>
    <row r="97" spans="1:15" outlineLevel="2">
      <c r="A97" s="528" t="s">
        <v>1913</v>
      </c>
      <c r="B97" s="45" t="s">
        <v>38</v>
      </c>
      <c r="C97" s="529" t="s">
        <v>108</v>
      </c>
      <c r="D97" s="529" t="s">
        <v>219</v>
      </c>
      <c r="E97" s="45" t="s">
        <v>220</v>
      </c>
      <c r="F97" s="52">
        <v>0</v>
      </c>
      <c r="H97" s="52">
        <v>0</v>
      </c>
      <c r="I97" s="52">
        <v>0</v>
      </c>
      <c r="J97" s="52">
        <v>0</v>
      </c>
      <c r="K97" s="52">
        <v>0</v>
      </c>
      <c r="M97" s="52">
        <v>0</v>
      </c>
      <c r="N97" s="539" t="s">
        <v>2729</v>
      </c>
      <c r="O97" s="540">
        <v>0</v>
      </c>
    </row>
    <row r="98" spans="1:15" outlineLevel="2">
      <c r="A98" s="528" t="s">
        <v>1914</v>
      </c>
      <c r="B98" s="45" t="s">
        <v>38</v>
      </c>
      <c r="C98" s="529" t="s">
        <v>108</v>
      </c>
      <c r="D98" s="529" t="s">
        <v>221</v>
      </c>
      <c r="E98" s="45" t="s">
        <v>222</v>
      </c>
      <c r="F98" s="52">
        <v>0</v>
      </c>
      <c r="H98" s="52">
        <v>0</v>
      </c>
      <c r="I98" s="52">
        <v>0</v>
      </c>
      <c r="J98" s="52">
        <v>0</v>
      </c>
      <c r="K98" s="52">
        <v>0</v>
      </c>
      <c r="M98" s="52">
        <v>0</v>
      </c>
      <c r="N98" s="539" t="s">
        <v>2729</v>
      </c>
      <c r="O98" s="540">
        <v>0</v>
      </c>
    </row>
    <row r="99" spans="1:15" outlineLevel="2">
      <c r="A99" s="528" t="s">
        <v>1915</v>
      </c>
      <c r="B99" s="45" t="s">
        <v>38</v>
      </c>
      <c r="C99" s="529" t="s">
        <v>108</v>
      </c>
      <c r="D99" s="529" t="s">
        <v>223</v>
      </c>
      <c r="E99" s="45" t="s">
        <v>224</v>
      </c>
      <c r="F99" s="52">
        <v>0</v>
      </c>
      <c r="H99" s="52">
        <v>0</v>
      </c>
      <c r="I99" s="52">
        <v>0</v>
      </c>
      <c r="J99" s="52">
        <v>0</v>
      </c>
      <c r="K99" s="52">
        <v>0</v>
      </c>
      <c r="M99" s="52">
        <v>0</v>
      </c>
      <c r="N99" s="539" t="s">
        <v>2729</v>
      </c>
      <c r="O99" s="540">
        <v>0</v>
      </c>
    </row>
    <row r="100" spans="1:15" outlineLevel="2">
      <c r="A100" s="528" t="s">
        <v>1916</v>
      </c>
      <c r="B100" s="45" t="s">
        <v>38</v>
      </c>
      <c r="C100" s="529" t="s">
        <v>108</v>
      </c>
      <c r="D100" s="529" t="s">
        <v>225</v>
      </c>
      <c r="E100" s="45" t="s">
        <v>226</v>
      </c>
      <c r="F100" s="52">
        <v>0</v>
      </c>
      <c r="H100" s="52">
        <v>0</v>
      </c>
      <c r="I100" s="52">
        <v>0</v>
      </c>
      <c r="J100" s="52">
        <v>0</v>
      </c>
      <c r="K100" s="52">
        <v>0</v>
      </c>
      <c r="M100" s="52">
        <v>0</v>
      </c>
      <c r="N100" s="539" t="s">
        <v>2729</v>
      </c>
      <c r="O100" s="540">
        <v>0</v>
      </c>
    </row>
    <row r="101" spans="1:15" outlineLevel="2">
      <c r="A101" s="528" t="s">
        <v>1917</v>
      </c>
      <c r="B101" s="45" t="s">
        <v>38</v>
      </c>
      <c r="C101" s="529" t="s">
        <v>108</v>
      </c>
      <c r="D101" s="529" t="s">
        <v>227</v>
      </c>
      <c r="E101" s="45" t="s">
        <v>228</v>
      </c>
      <c r="F101" s="52">
        <v>0</v>
      </c>
      <c r="H101" s="52">
        <v>0</v>
      </c>
      <c r="I101" s="52">
        <v>0</v>
      </c>
      <c r="J101" s="52">
        <v>0</v>
      </c>
      <c r="K101" s="52">
        <v>0</v>
      </c>
      <c r="M101" s="52">
        <v>0</v>
      </c>
      <c r="N101" s="539" t="s">
        <v>2729</v>
      </c>
      <c r="O101" s="540">
        <v>0</v>
      </c>
    </row>
    <row r="102" spans="1:15" outlineLevel="2">
      <c r="A102" s="528" t="s">
        <v>1918</v>
      </c>
      <c r="B102" s="45" t="s">
        <v>38</v>
      </c>
      <c r="C102" s="529" t="s">
        <v>108</v>
      </c>
      <c r="D102" s="529" t="s">
        <v>229</v>
      </c>
      <c r="E102" s="45" t="s">
        <v>230</v>
      </c>
      <c r="F102" s="52">
        <v>0</v>
      </c>
      <c r="H102" s="52">
        <v>0</v>
      </c>
      <c r="I102" s="52">
        <v>0</v>
      </c>
      <c r="J102" s="52">
        <v>0</v>
      </c>
      <c r="K102" s="52">
        <v>0</v>
      </c>
      <c r="M102" s="52">
        <v>0</v>
      </c>
      <c r="N102" s="539" t="s">
        <v>2729</v>
      </c>
      <c r="O102" s="540">
        <v>0</v>
      </c>
    </row>
    <row r="103" spans="1:15" outlineLevel="2">
      <c r="A103" s="528" t="s">
        <v>1919</v>
      </c>
      <c r="B103" s="45" t="s">
        <v>38</v>
      </c>
      <c r="C103" s="529" t="s">
        <v>108</v>
      </c>
      <c r="D103" s="529" t="s">
        <v>231</v>
      </c>
      <c r="E103" s="45" t="s">
        <v>232</v>
      </c>
      <c r="F103" s="52">
        <v>0</v>
      </c>
      <c r="H103" s="52">
        <v>0</v>
      </c>
      <c r="I103" s="52">
        <v>0</v>
      </c>
      <c r="J103" s="52">
        <v>0</v>
      </c>
      <c r="K103" s="52">
        <v>0</v>
      </c>
      <c r="M103" s="52">
        <v>0</v>
      </c>
      <c r="N103" s="539" t="s">
        <v>2729</v>
      </c>
      <c r="O103" s="540">
        <v>0</v>
      </c>
    </row>
    <row r="104" spans="1:15" outlineLevel="2">
      <c r="A104" s="528" t="s">
        <v>1920</v>
      </c>
      <c r="B104" s="45" t="s">
        <v>38</v>
      </c>
      <c r="C104" s="529" t="s">
        <v>108</v>
      </c>
      <c r="D104" s="529" t="s">
        <v>233</v>
      </c>
      <c r="E104" s="45" t="s">
        <v>234</v>
      </c>
      <c r="F104" s="52">
        <v>0</v>
      </c>
      <c r="H104" s="52">
        <v>0</v>
      </c>
      <c r="I104" s="52">
        <v>0</v>
      </c>
      <c r="J104" s="52">
        <v>0</v>
      </c>
      <c r="K104" s="52">
        <v>0</v>
      </c>
      <c r="M104" s="52">
        <v>0</v>
      </c>
      <c r="N104" s="539" t="s">
        <v>2729</v>
      </c>
      <c r="O104" s="540">
        <v>0</v>
      </c>
    </row>
    <row r="105" spans="1:15" outlineLevel="2">
      <c r="A105" s="528" t="s">
        <v>1921</v>
      </c>
      <c r="B105" s="45" t="s">
        <v>38</v>
      </c>
      <c r="C105" s="529" t="s">
        <v>108</v>
      </c>
      <c r="D105" s="529" t="s">
        <v>235</v>
      </c>
      <c r="E105" s="45" t="s">
        <v>236</v>
      </c>
      <c r="F105" s="52">
        <v>37724250</v>
      </c>
      <c r="H105" s="52">
        <v>0</v>
      </c>
      <c r="I105" s="52">
        <v>37724250</v>
      </c>
      <c r="J105" s="52">
        <v>0</v>
      </c>
      <c r="K105" s="52">
        <v>37724250</v>
      </c>
      <c r="M105" s="52">
        <v>12024000</v>
      </c>
      <c r="N105" s="539">
        <v>2.137</v>
      </c>
      <c r="O105" s="540">
        <v>25700250</v>
      </c>
    </row>
    <row r="106" spans="1:15" outlineLevel="2">
      <c r="A106" s="528" t="s">
        <v>1922</v>
      </c>
      <c r="B106" s="45" t="s">
        <v>38</v>
      </c>
      <c r="C106" s="529" t="s">
        <v>108</v>
      </c>
      <c r="D106" s="529" t="s">
        <v>237</v>
      </c>
      <c r="E106" s="45" t="s">
        <v>238</v>
      </c>
      <c r="F106" s="52">
        <v>92450</v>
      </c>
      <c r="H106" s="52">
        <v>0</v>
      </c>
      <c r="I106" s="52">
        <v>92450</v>
      </c>
      <c r="J106" s="52">
        <v>0</v>
      </c>
      <c r="K106" s="52">
        <v>92450</v>
      </c>
      <c r="M106" s="52">
        <v>-18000</v>
      </c>
      <c r="N106" s="539">
        <v>-6.1360000000000001</v>
      </c>
      <c r="O106" s="540">
        <v>110450</v>
      </c>
    </row>
    <row r="107" spans="1:15" ht="13.5" outlineLevel="1" thickBot="1">
      <c r="A107" s="528" t="s">
        <v>1923</v>
      </c>
      <c r="C107" s="529" t="s">
        <v>108</v>
      </c>
      <c r="E107" s="541" t="s">
        <v>1766</v>
      </c>
      <c r="F107" s="42">
        <v>163336443</v>
      </c>
      <c r="G107" s="42"/>
      <c r="H107" s="42">
        <v>0</v>
      </c>
      <c r="I107" s="42">
        <v>163336443</v>
      </c>
      <c r="J107" s="42">
        <v>0</v>
      </c>
      <c r="K107" s="42">
        <v>163336443</v>
      </c>
      <c r="L107" s="42"/>
      <c r="M107" s="42">
        <v>137630852</v>
      </c>
      <c r="N107" s="539">
        <v>0.187</v>
      </c>
      <c r="O107" s="540">
        <v>25705591</v>
      </c>
    </row>
    <row r="108" spans="1:15" ht="13.5" outlineLevel="2" thickTop="1">
      <c r="A108" s="528" t="s">
        <v>38</v>
      </c>
      <c r="C108" s="529" t="s">
        <v>239</v>
      </c>
      <c r="N108" s="539" t="s">
        <v>2729</v>
      </c>
      <c r="O108" s="540" t="s">
        <v>2729</v>
      </c>
    </row>
    <row r="109" spans="1:15" outlineLevel="2">
      <c r="A109" s="528" t="s">
        <v>1924</v>
      </c>
      <c r="B109" s="45" t="s">
        <v>38</v>
      </c>
      <c r="C109" s="529" t="s">
        <v>239</v>
      </c>
      <c r="D109" s="529" t="s">
        <v>240</v>
      </c>
      <c r="E109" s="45" t="s">
        <v>241</v>
      </c>
      <c r="F109" s="52">
        <v>400002</v>
      </c>
      <c r="H109" s="52">
        <v>0</v>
      </c>
      <c r="I109" s="52">
        <v>400002</v>
      </c>
      <c r="J109" s="52">
        <v>0</v>
      </c>
      <c r="K109" s="52">
        <v>400002</v>
      </c>
      <c r="M109" s="52">
        <v>372556</v>
      </c>
      <c r="N109" s="539">
        <v>7.3999999999999996E-2</v>
      </c>
      <c r="O109" s="540">
        <v>27446</v>
      </c>
    </row>
    <row r="110" spans="1:15" outlineLevel="2">
      <c r="A110" s="528" t="s">
        <v>1925</v>
      </c>
      <c r="B110" s="45" t="s">
        <v>38</v>
      </c>
      <c r="C110" s="529" t="s">
        <v>239</v>
      </c>
      <c r="D110" s="529" t="s">
        <v>242</v>
      </c>
      <c r="E110" s="45" t="s">
        <v>243</v>
      </c>
      <c r="F110" s="52">
        <v>152260</v>
      </c>
      <c r="H110" s="52">
        <v>0</v>
      </c>
      <c r="I110" s="52">
        <v>152260</v>
      </c>
      <c r="J110" s="52">
        <v>0</v>
      </c>
      <c r="K110" s="52">
        <v>152260</v>
      </c>
      <c r="M110" s="52">
        <v>50262</v>
      </c>
      <c r="N110" s="539">
        <v>2.0289999999999999</v>
      </c>
      <c r="O110" s="540">
        <v>101998</v>
      </c>
    </row>
    <row r="111" spans="1:15" outlineLevel="2">
      <c r="A111" s="528" t="s">
        <v>1926</v>
      </c>
      <c r="B111" s="45" t="s">
        <v>38</v>
      </c>
      <c r="C111" s="529" t="s">
        <v>239</v>
      </c>
      <c r="D111" s="529" t="s">
        <v>244</v>
      </c>
      <c r="E111" s="45" t="s">
        <v>245</v>
      </c>
      <c r="F111" s="52">
        <v>0</v>
      </c>
      <c r="H111" s="52">
        <v>0</v>
      </c>
      <c r="I111" s="52">
        <v>0</v>
      </c>
      <c r="J111" s="52">
        <v>0</v>
      </c>
      <c r="K111" s="52">
        <v>0</v>
      </c>
      <c r="M111" s="52">
        <v>0</v>
      </c>
      <c r="N111" s="539" t="s">
        <v>2729</v>
      </c>
      <c r="O111" s="540">
        <v>0</v>
      </c>
    </row>
    <row r="112" spans="1:15" outlineLevel="2">
      <c r="A112" s="528" t="s">
        <v>1927</v>
      </c>
      <c r="B112" s="45" t="s">
        <v>38</v>
      </c>
      <c r="C112" s="529" t="s">
        <v>239</v>
      </c>
      <c r="D112" s="529" t="s">
        <v>246</v>
      </c>
      <c r="E112" s="45" t="s">
        <v>247</v>
      </c>
      <c r="F112" s="52">
        <v>0</v>
      </c>
      <c r="H112" s="52">
        <v>0</v>
      </c>
      <c r="I112" s="52">
        <v>0</v>
      </c>
      <c r="J112" s="52">
        <v>0</v>
      </c>
      <c r="K112" s="52">
        <v>0</v>
      </c>
      <c r="M112" s="52">
        <v>0</v>
      </c>
      <c r="N112" s="539" t="s">
        <v>2729</v>
      </c>
      <c r="O112" s="540">
        <v>0</v>
      </c>
    </row>
    <row r="113" spans="1:15" ht="13.5" outlineLevel="1" thickBot="1">
      <c r="A113" s="528" t="s">
        <v>1928</v>
      </c>
      <c r="C113" s="529" t="s">
        <v>239</v>
      </c>
      <c r="E113" s="541" t="s">
        <v>1767</v>
      </c>
      <c r="F113" s="42">
        <v>552262</v>
      </c>
      <c r="G113" s="42"/>
      <c r="H113" s="42">
        <v>0</v>
      </c>
      <c r="I113" s="42">
        <v>552262</v>
      </c>
      <c r="J113" s="42">
        <v>0</v>
      </c>
      <c r="K113" s="42">
        <v>552262</v>
      </c>
      <c r="L113" s="42"/>
      <c r="M113" s="42">
        <v>422818</v>
      </c>
      <c r="N113" s="539">
        <v>0.30599999999999999</v>
      </c>
      <c r="O113" s="540">
        <v>129444</v>
      </c>
    </row>
    <row r="114" spans="1:15" ht="13.5" outlineLevel="2" thickTop="1">
      <c r="A114" s="528" t="s">
        <v>38</v>
      </c>
      <c r="C114" s="529" t="s">
        <v>248</v>
      </c>
      <c r="N114" s="539" t="s">
        <v>2729</v>
      </c>
      <c r="O114" s="540" t="s">
        <v>2729</v>
      </c>
    </row>
    <row r="115" spans="1:15" outlineLevel="2">
      <c r="A115" s="528" t="s">
        <v>1929</v>
      </c>
      <c r="B115" s="45" t="s">
        <v>38</v>
      </c>
      <c r="C115" s="529" t="s">
        <v>248</v>
      </c>
      <c r="D115" s="529" t="s">
        <v>249</v>
      </c>
      <c r="E115" s="45" t="s">
        <v>250</v>
      </c>
      <c r="F115" s="52">
        <v>0</v>
      </c>
      <c r="H115" s="52">
        <v>0</v>
      </c>
      <c r="I115" s="52">
        <v>0</v>
      </c>
      <c r="J115" s="52">
        <v>0</v>
      </c>
      <c r="K115" s="52">
        <v>0</v>
      </c>
      <c r="M115" s="52">
        <v>0</v>
      </c>
      <c r="N115" s="539" t="s">
        <v>2729</v>
      </c>
      <c r="O115" s="540">
        <v>0</v>
      </c>
    </row>
    <row r="116" spans="1:15" outlineLevel="2">
      <c r="A116" s="528" t="s">
        <v>1930</v>
      </c>
      <c r="B116" s="45" t="s">
        <v>38</v>
      </c>
      <c r="C116" s="529" t="s">
        <v>248</v>
      </c>
      <c r="D116" s="529" t="s">
        <v>251</v>
      </c>
      <c r="E116" s="45" t="s">
        <v>252</v>
      </c>
      <c r="F116" s="52">
        <v>0</v>
      </c>
      <c r="H116" s="52">
        <v>0</v>
      </c>
      <c r="I116" s="52">
        <v>0</v>
      </c>
      <c r="J116" s="52">
        <v>0</v>
      </c>
      <c r="K116" s="52">
        <v>0</v>
      </c>
      <c r="M116" s="52">
        <v>0</v>
      </c>
      <c r="N116" s="539" t="s">
        <v>2729</v>
      </c>
      <c r="O116" s="540">
        <v>0</v>
      </c>
    </row>
    <row r="117" spans="1:15" outlineLevel="2">
      <c r="A117" s="528" t="s">
        <v>1931</v>
      </c>
      <c r="B117" s="45" t="s">
        <v>38</v>
      </c>
      <c r="C117" s="529" t="s">
        <v>248</v>
      </c>
      <c r="D117" s="529" t="s">
        <v>253</v>
      </c>
      <c r="E117" s="45" t="s">
        <v>254</v>
      </c>
      <c r="F117" s="52">
        <v>0</v>
      </c>
      <c r="H117" s="52">
        <v>0</v>
      </c>
      <c r="I117" s="52">
        <v>0</v>
      </c>
      <c r="J117" s="52">
        <v>0</v>
      </c>
      <c r="K117" s="52">
        <v>0</v>
      </c>
      <c r="M117" s="52">
        <v>0</v>
      </c>
      <c r="N117" s="539" t="s">
        <v>2729</v>
      </c>
      <c r="O117" s="540">
        <v>0</v>
      </c>
    </row>
    <row r="118" spans="1:15" outlineLevel="2">
      <c r="A118" s="528" t="s">
        <v>1932</v>
      </c>
      <c r="B118" s="45" t="s">
        <v>38</v>
      </c>
      <c r="C118" s="529" t="s">
        <v>248</v>
      </c>
      <c r="D118" s="529" t="s">
        <v>255</v>
      </c>
      <c r="E118" s="45" t="s">
        <v>256</v>
      </c>
      <c r="F118" s="52">
        <v>0</v>
      </c>
      <c r="H118" s="52">
        <v>0</v>
      </c>
      <c r="I118" s="52">
        <v>0</v>
      </c>
      <c r="J118" s="52">
        <v>0</v>
      </c>
      <c r="K118" s="52">
        <v>0</v>
      </c>
      <c r="M118" s="52">
        <v>0</v>
      </c>
      <c r="N118" s="539" t="s">
        <v>2729</v>
      </c>
      <c r="O118" s="540">
        <v>0</v>
      </c>
    </row>
    <row r="119" spans="1:15" outlineLevel="2">
      <c r="A119" s="528" t="s">
        <v>1933</v>
      </c>
      <c r="B119" s="45" t="s">
        <v>38</v>
      </c>
      <c r="C119" s="529" t="s">
        <v>248</v>
      </c>
      <c r="D119" s="529" t="s">
        <v>257</v>
      </c>
      <c r="E119" s="45" t="s">
        <v>258</v>
      </c>
      <c r="F119" s="52">
        <v>0</v>
      </c>
      <c r="H119" s="52">
        <v>0</v>
      </c>
      <c r="I119" s="52">
        <v>0</v>
      </c>
      <c r="J119" s="52">
        <v>0</v>
      </c>
      <c r="K119" s="52">
        <v>0</v>
      </c>
      <c r="M119" s="52">
        <v>0</v>
      </c>
      <c r="N119" s="539" t="s">
        <v>2729</v>
      </c>
      <c r="O119" s="540">
        <v>0</v>
      </c>
    </row>
    <row r="120" spans="1:15" outlineLevel="2">
      <c r="A120" s="528" t="s">
        <v>1934</v>
      </c>
      <c r="B120" s="45" t="s">
        <v>38</v>
      </c>
      <c r="C120" s="529" t="s">
        <v>248</v>
      </c>
      <c r="D120" s="529" t="s">
        <v>259</v>
      </c>
      <c r="E120" s="45" t="s">
        <v>260</v>
      </c>
      <c r="F120" s="52">
        <v>26031</v>
      </c>
      <c r="H120" s="52">
        <v>0</v>
      </c>
      <c r="I120" s="52">
        <v>26031</v>
      </c>
      <c r="J120" s="52">
        <v>0</v>
      </c>
      <c r="K120" s="52">
        <v>26031</v>
      </c>
      <c r="M120" s="52">
        <v>17365</v>
      </c>
      <c r="N120" s="539">
        <v>0.499</v>
      </c>
      <c r="O120" s="540">
        <v>8666</v>
      </c>
    </row>
    <row r="121" spans="1:15" outlineLevel="2">
      <c r="A121" s="528" t="s">
        <v>1935</v>
      </c>
      <c r="B121" s="45" t="s">
        <v>38</v>
      </c>
      <c r="C121" s="529" t="s">
        <v>248</v>
      </c>
      <c r="D121" s="529" t="s">
        <v>261</v>
      </c>
      <c r="E121" s="45" t="s">
        <v>262</v>
      </c>
      <c r="F121" s="52">
        <v>0</v>
      </c>
      <c r="H121" s="52">
        <v>0</v>
      </c>
      <c r="I121" s="52">
        <v>0</v>
      </c>
      <c r="J121" s="52">
        <v>0</v>
      </c>
      <c r="K121" s="52">
        <v>0</v>
      </c>
      <c r="M121" s="52">
        <v>0</v>
      </c>
      <c r="N121" s="539" t="s">
        <v>2729</v>
      </c>
      <c r="O121" s="540">
        <v>0</v>
      </c>
    </row>
    <row r="122" spans="1:15" outlineLevel="2">
      <c r="A122" s="528" t="s">
        <v>1936</v>
      </c>
      <c r="B122" s="45" t="s">
        <v>38</v>
      </c>
      <c r="C122" s="529" t="s">
        <v>248</v>
      </c>
      <c r="D122" s="529" t="s">
        <v>263</v>
      </c>
      <c r="E122" s="45" t="s">
        <v>264</v>
      </c>
      <c r="F122" s="52">
        <v>0</v>
      </c>
      <c r="H122" s="52">
        <v>0</v>
      </c>
      <c r="I122" s="52">
        <v>0</v>
      </c>
      <c r="J122" s="52">
        <v>0</v>
      </c>
      <c r="K122" s="52">
        <v>0</v>
      </c>
      <c r="M122" s="52">
        <v>0</v>
      </c>
      <c r="N122" s="539" t="s">
        <v>2729</v>
      </c>
      <c r="O122" s="540">
        <v>0</v>
      </c>
    </row>
    <row r="123" spans="1:15" outlineLevel="2">
      <c r="A123" s="528" t="s">
        <v>1937</v>
      </c>
      <c r="B123" s="45" t="s">
        <v>38</v>
      </c>
      <c r="C123" s="529" t="s">
        <v>248</v>
      </c>
      <c r="D123" s="529" t="s">
        <v>265</v>
      </c>
      <c r="E123" s="45" t="s">
        <v>266</v>
      </c>
      <c r="F123" s="52">
        <v>0</v>
      </c>
      <c r="H123" s="52">
        <v>0</v>
      </c>
      <c r="I123" s="52">
        <v>0</v>
      </c>
      <c r="J123" s="52">
        <v>0</v>
      </c>
      <c r="K123" s="52">
        <v>0</v>
      </c>
      <c r="M123" s="52">
        <v>0</v>
      </c>
      <c r="N123" s="539" t="s">
        <v>2729</v>
      </c>
      <c r="O123" s="540">
        <v>0</v>
      </c>
    </row>
    <row r="124" spans="1:15" outlineLevel="2">
      <c r="A124" s="528" t="s">
        <v>1938</v>
      </c>
      <c r="B124" s="45" t="s">
        <v>38</v>
      </c>
      <c r="C124" s="529" t="s">
        <v>248</v>
      </c>
      <c r="D124" s="529" t="s">
        <v>267</v>
      </c>
      <c r="E124" s="45" t="s">
        <v>268</v>
      </c>
      <c r="F124" s="52">
        <v>287512</v>
      </c>
      <c r="H124" s="52">
        <v>0</v>
      </c>
      <c r="I124" s="52">
        <v>287512</v>
      </c>
      <c r="J124" s="52">
        <v>0</v>
      </c>
      <c r="K124" s="52">
        <v>287512</v>
      </c>
      <c r="M124" s="52">
        <v>891164</v>
      </c>
      <c r="N124" s="539">
        <v>-0.67700000000000005</v>
      </c>
      <c r="O124" s="540">
        <v>-603652</v>
      </c>
    </row>
    <row r="125" spans="1:15" outlineLevel="2">
      <c r="A125" s="528" t="s">
        <v>1939</v>
      </c>
      <c r="B125" s="45" t="s">
        <v>38</v>
      </c>
      <c r="C125" s="529" t="s">
        <v>248</v>
      </c>
      <c r="D125" s="529" t="s">
        <v>269</v>
      </c>
      <c r="E125" s="45" t="s">
        <v>270</v>
      </c>
      <c r="F125" s="52">
        <v>0</v>
      </c>
      <c r="H125" s="52">
        <v>0</v>
      </c>
      <c r="I125" s="52">
        <v>0</v>
      </c>
      <c r="J125" s="52">
        <v>0</v>
      </c>
      <c r="K125" s="52">
        <v>0</v>
      </c>
      <c r="M125" s="52">
        <v>0</v>
      </c>
      <c r="N125" s="539" t="s">
        <v>2729</v>
      </c>
      <c r="O125" s="540">
        <v>0</v>
      </c>
    </row>
    <row r="126" spans="1:15" outlineLevel="2">
      <c r="A126" s="528" t="s">
        <v>1940</v>
      </c>
      <c r="B126" s="45" t="s">
        <v>38</v>
      </c>
      <c r="C126" s="529" t="s">
        <v>248</v>
      </c>
      <c r="D126" s="529" t="s">
        <v>271</v>
      </c>
      <c r="E126" s="45" t="s">
        <v>272</v>
      </c>
      <c r="F126" s="52">
        <v>0</v>
      </c>
      <c r="H126" s="52">
        <v>0</v>
      </c>
      <c r="I126" s="52">
        <v>0</v>
      </c>
      <c r="J126" s="52">
        <v>0</v>
      </c>
      <c r="K126" s="52">
        <v>0</v>
      </c>
      <c r="M126" s="52">
        <v>0</v>
      </c>
      <c r="N126" s="539" t="s">
        <v>2729</v>
      </c>
      <c r="O126" s="540">
        <v>0</v>
      </c>
    </row>
    <row r="127" spans="1:15" outlineLevel="2">
      <c r="A127" s="528" t="s">
        <v>1941</v>
      </c>
      <c r="B127" s="45" t="s">
        <v>38</v>
      </c>
      <c r="C127" s="529" t="s">
        <v>248</v>
      </c>
      <c r="D127" s="529" t="s">
        <v>273</v>
      </c>
      <c r="E127" s="45" t="s">
        <v>274</v>
      </c>
      <c r="F127" s="52">
        <v>0</v>
      </c>
      <c r="H127" s="52">
        <v>0</v>
      </c>
      <c r="I127" s="52">
        <v>0</v>
      </c>
      <c r="J127" s="52">
        <v>0</v>
      </c>
      <c r="K127" s="52">
        <v>0</v>
      </c>
      <c r="M127" s="52">
        <v>0</v>
      </c>
      <c r="N127" s="539" t="s">
        <v>2729</v>
      </c>
      <c r="O127" s="540">
        <v>0</v>
      </c>
    </row>
    <row r="128" spans="1:15" outlineLevel="2">
      <c r="A128" s="528" t="s">
        <v>1942</v>
      </c>
      <c r="B128" s="45" t="s">
        <v>38</v>
      </c>
      <c r="C128" s="529" t="s">
        <v>248</v>
      </c>
      <c r="D128" s="529" t="s">
        <v>275</v>
      </c>
      <c r="E128" s="45" t="s">
        <v>276</v>
      </c>
      <c r="F128" s="52">
        <v>0</v>
      </c>
      <c r="H128" s="52">
        <v>0</v>
      </c>
      <c r="I128" s="52">
        <v>0</v>
      </c>
      <c r="J128" s="52">
        <v>0</v>
      </c>
      <c r="K128" s="52">
        <v>0</v>
      </c>
      <c r="M128" s="52">
        <v>0</v>
      </c>
      <c r="N128" s="539" t="s">
        <v>2729</v>
      </c>
      <c r="O128" s="540">
        <v>0</v>
      </c>
    </row>
    <row r="129" spans="1:15" outlineLevel="2">
      <c r="A129" s="528" t="s">
        <v>1943</v>
      </c>
      <c r="B129" s="45" t="s">
        <v>38</v>
      </c>
      <c r="C129" s="529" t="s">
        <v>248</v>
      </c>
      <c r="D129" s="529" t="s">
        <v>277</v>
      </c>
      <c r="E129" s="45" t="s">
        <v>278</v>
      </c>
      <c r="F129" s="52">
        <v>0</v>
      </c>
      <c r="H129" s="52">
        <v>0</v>
      </c>
      <c r="I129" s="52">
        <v>0</v>
      </c>
      <c r="J129" s="52">
        <v>0</v>
      </c>
      <c r="K129" s="52">
        <v>0</v>
      </c>
      <c r="M129" s="52">
        <v>0</v>
      </c>
      <c r="N129" s="539" t="s">
        <v>2729</v>
      </c>
      <c r="O129" s="540">
        <v>0</v>
      </c>
    </row>
    <row r="130" spans="1:15" outlineLevel="2">
      <c r="A130" s="528" t="s">
        <v>1944</v>
      </c>
      <c r="B130" s="45" t="s">
        <v>38</v>
      </c>
      <c r="C130" s="529" t="s">
        <v>248</v>
      </c>
      <c r="D130" s="529" t="s">
        <v>279</v>
      </c>
      <c r="E130" s="45" t="s">
        <v>280</v>
      </c>
      <c r="F130" s="52">
        <v>-1073</v>
      </c>
      <c r="H130" s="52">
        <v>0</v>
      </c>
      <c r="I130" s="52">
        <v>-1073</v>
      </c>
      <c r="J130" s="52">
        <v>0</v>
      </c>
      <c r="K130" s="52">
        <v>-1073</v>
      </c>
      <c r="M130" s="52">
        <v>57317</v>
      </c>
      <c r="N130" s="539">
        <v>-1.0189999999999999</v>
      </c>
      <c r="O130" s="540">
        <v>-58390</v>
      </c>
    </row>
    <row r="131" spans="1:15" outlineLevel="2">
      <c r="A131" s="528" t="s">
        <v>1945</v>
      </c>
      <c r="B131" s="45" t="s">
        <v>38</v>
      </c>
      <c r="C131" s="529" t="s">
        <v>248</v>
      </c>
      <c r="D131" s="529" t="s">
        <v>281</v>
      </c>
      <c r="E131" s="45" t="s">
        <v>282</v>
      </c>
      <c r="F131" s="52">
        <v>0</v>
      </c>
      <c r="H131" s="52">
        <v>0</v>
      </c>
      <c r="I131" s="52">
        <v>0</v>
      </c>
      <c r="J131" s="52">
        <v>0</v>
      </c>
      <c r="K131" s="52">
        <v>0</v>
      </c>
      <c r="M131" s="52">
        <v>0</v>
      </c>
      <c r="N131" s="539" t="s">
        <v>2729</v>
      </c>
      <c r="O131" s="540">
        <v>0</v>
      </c>
    </row>
    <row r="132" spans="1:15" outlineLevel="2">
      <c r="A132" s="528" t="s">
        <v>1946</v>
      </c>
      <c r="B132" s="45" t="s">
        <v>38</v>
      </c>
      <c r="C132" s="529" t="s">
        <v>248</v>
      </c>
      <c r="D132" s="529" t="s">
        <v>283</v>
      </c>
      <c r="E132" s="45" t="s">
        <v>284</v>
      </c>
      <c r="F132" s="52">
        <v>0</v>
      </c>
      <c r="H132" s="52">
        <v>0</v>
      </c>
      <c r="I132" s="52">
        <v>0</v>
      </c>
      <c r="J132" s="52">
        <v>0</v>
      </c>
      <c r="K132" s="52">
        <v>0</v>
      </c>
      <c r="M132" s="52">
        <v>0</v>
      </c>
      <c r="N132" s="539" t="s">
        <v>2729</v>
      </c>
      <c r="O132" s="540">
        <v>0</v>
      </c>
    </row>
    <row r="133" spans="1:15" outlineLevel="2">
      <c r="A133" s="528" t="s">
        <v>1947</v>
      </c>
      <c r="B133" s="45" t="s">
        <v>38</v>
      </c>
      <c r="C133" s="529" t="s">
        <v>248</v>
      </c>
      <c r="D133" s="529" t="s">
        <v>285</v>
      </c>
      <c r="E133" s="45" t="s">
        <v>286</v>
      </c>
      <c r="F133" s="52">
        <v>0</v>
      </c>
      <c r="H133" s="52">
        <v>0</v>
      </c>
      <c r="I133" s="52">
        <v>0</v>
      </c>
      <c r="J133" s="52">
        <v>0</v>
      </c>
      <c r="K133" s="52">
        <v>0</v>
      </c>
      <c r="M133" s="52">
        <v>0</v>
      </c>
      <c r="N133" s="539" t="s">
        <v>2729</v>
      </c>
      <c r="O133" s="540">
        <v>0</v>
      </c>
    </row>
    <row r="134" spans="1:15" outlineLevel="2">
      <c r="A134" s="528" t="s">
        <v>1948</v>
      </c>
      <c r="B134" s="45" t="s">
        <v>38</v>
      </c>
      <c r="C134" s="529" t="s">
        <v>248</v>
      </c>
      <c r="D134" s="529" t="s">
        <v>287</v>
      </c>
      <c r="E134" s="45" t="s">
        <v>288</v>
      </c>
      <c r="F134" s="52">
        <v>108321</v>
      </c>
      <c r="H134" s="52">
        <v>0</v>
      </c>
      <c r="I134" s="52">
        <v>108321</v>
      </c>
      <c r="J134" s="52">
        <v>0</v>
      </c>
      <c r="K134" s="52">
        <v>108321</v>
      </c>
      <c r="M134" s="52">
        <v>48027</v>
      </c>
      <c r="N134" s="539">
        <v>1.2549999999999999</v>
      </c>
      <c r="O134" s="540">
        <v>60294</v>
      </c>
    </row>
    <row r="135" spans="1:15" outlineLevel="2">
      <c r="A135" s="528" t="s">
        <v>1949</v>
      </c>
      <c r="B135" s="45" t="s">
        <v>38</v>
      </c>
      <c r="C135" s="529" t="s">
        <v>248</v>
      </c>
      <c r="D135" s="529" t="s">
        <v>289</v>
      </c>
      <c r="E135" s="45" t="s">
        <v>290</v>
      </c>
      <c r="F135" s="52">
        <v>0</v>
      </c>
      <c r="H135" s="52">
        <v>0</v>
      </c>
      <c r="I135" s="52">
        <v>0</v>
      </c>
      <c r="J135" s="52">
        <v>0</v>
      </c>
      <c r="K135" s="52">
        <v>0</v>
      </c>
      <c r="M135" s="52">
        <v>0</v>
      </c>
      <c r="N135" s="539" t="s">
        <v>2729</v>
      </c>
      <c r="O135" s="540">
        <v>0</v>
      </c>
    </row>
    <row r="136" spans="1:15" outlineLevel="2">
      <c r="A136" s="528" t="s">
        <v>1950</v>
      </c>
      <c r="B136" s="45" t="s">
        <v>38</v>
      </c>
      <c r="C136" s="529" t="s">
        <v>248</v>
      </c>
      <c r="D136" s="529" t="s">
        <v>291</v>
      </c>
      <c r="E136" s="45" t="s">
        <v>292</v>
      </c>
      <c r="F136" s="52">
        <v>632</v>
      </c>
      <c r="H136" s="52">
        <v>-633</v>
      </c>
      <c r="I136" s="52">
        <v>-1</v>
      </c>
      <c r="J136" s="52">
        <v>0</v>
      </c>
      <c r="K136" s="52">
        <v>-1</v>
      </c>
      <c r="M136" s="52">
        <v>0</v>
      </c>
      <c r="N136" s="539" t="s">
        <v>2729</v>
      </c>
      <c r="O136" s="540">
        <v>-1</v>
      </c>
    </row>
    <row r="137" spans="1:15" outlineLevel="2">
      <c r="A137" s="528" t="s">
        <v>1951</v>
      </c>
      <c r="B137" s="45" t="s">
        <v>38</v>
      </c>
      <c r="C137" s="529" t="s">
        <v>248</v>
      </c>
      <c r="D137" s="529" t="s">
        <v>293</v>
      </c>
      <c r="E137" s="45" t="s">
        <v>294</v>
      </c>
      <c r="F137" s="52">
        <v>730826</v>
      </c>
      <c r="H137" s="52">
        <v>0</v>
      </c>
      <c r="I137" s="52">
        <v>730826</v>
      </c>
      <c r="J137" s="52">
        <v>0</v>
      </c>
      <c r="K137" s="52">
        <v>730826</v>
      </c>
      <c r="M137" s="52">
        <v>130403</v>
      </c>
      <c r="N137" s="539">
        <v>4.6040000000000001</v>
      </c>
      <c r="O137" s="540">
        <v>600423</v>
      </c>
    </row>
    <row r="138" spans="1:15" outlineLevel="2">
      <c r="A138" s="528" t="s">
        <v>1952</v>
      </c>
      <c r="B138" s="45" t="s">
        <v>38</v>
      </c>
      <c r="C138" s="529" t="s">
        <v>248</v>
      </c>
      <c r="D138" s="529" t="s">
        <v>295</v>
      </c>
      <c r="E138" s="45" t="s">
        <v>296</v>
      </c>
      <c r="F138" s="52">
        <v>0</v>
      </c>
      <c r="H138" s="52">
        <v>0</v>
      </c>
      <c r="I138" s="52">
        <v>0</v>
      </c>
      <c r="J138" s="52">
        <v>0</v>
      </c>
      <c r="K138" s="52">
        <v>0</v>
      </c>
      <c r="M138" s="52">
        <v>0</v>
      </c>
      <c r="N138" s="539" t="s">
        <v>2729</v>
      </c>
      <c r="O138" s="540">
        <v>0</v>
      </c>
    </row>
    <row r="139" spans="1:15" outlineLevel="2">
      <c r="A139" s="528" t="s">
        <v>1953</v>
      </c>
      <c r="B139" s="45" t="s">
        <v>38</v>
      </c>
      <c r="C139" s="529" t="s">
        <v>248</v>
      </c>
      <c r="D139" s="529" t="s">
        <v>297</v>
      </c>
      <c r="E139" s="45" t="s">
        <v>298</v>
      </c>
      <c r="F139" s="52">
        <v>0</v>
      </c>
      <c r="H139" s="52">
        <v>0</v>
      </c>
      <c r="I139" s="52">
        <v>0</v>
      </c>
      <c r="J139" s="52">
        <v>0</v>
      </c>
      <c r="K139" s="52">
        <v>0</v>
      </c>
      <c r="M139" s="52">
        <v>0</v>
      </c>
      <c r="N139" s="539" t="s">
        <v>2729</v>
      </c>
      <c r="O139" s="540">
        <v>0</v>
      </c>
    </row>
    <row r="140" spans="1:15" outlineLevel="2">
      <c r="A140" s="528" t="s">
        <v>1954</v>
      </c>
      <c r="B140" s="45" t="s">
        <v>38</v>
      </c>
      <c r="C140" s="529" t="s">
        <v>248</v>
      </c>
      <c r="D140" s="529" t="s">
        <v>299</v>
      </c>
      <c r="E140" s="45" t="s">
        <v>300</v>
      </c>
      <c r="F140" s="52">
        <v>0</v>
      </c>
      <c r="H140" s="52">
        <v>0</v>
      </c>
      <c r="I140" s="52">
        <v>0</v>
      </c>
      <c r="J140" s="52">
        <v>0</v>
      </c>
      <c r="K140" s="52">
        <v>0</v>
      </c>
      <c r="M140" s="52">
        <v>0</v>
      </c>
      <c r="N140" s="539" t="s">
        <v>2729</v>
      </c>
      <c r="O140" s="540">
        <v>0</v>
      </c>
    </row>
    <row r="141" spans="1:15" outlineLevel="2">
      <c r="A141" s="528" t="s">
        <v>1955</v>
      </c>
      <c r="B141" s="45" t="s">
        <v>38</v>
      </c>
      <c r="C141" s="529" t="s">
        <v>248</v>
      </c>
      <c r="D141" s="529" t="s">
        <v>301</v>
      </c>
      <c r="E141" s="45" t="s">
        <v>302</v>
      </c>
      <c r="F141" s="52">
        <v>0</v>
      </c>
      <c r="H141" s="52">
        <v>0</v>
      </c>
      <c r="I141" s="52">
        <v>0</v>
      </c>
      <c r="J141" s="52">
        <v>0</v>
      </c>
      <c r="K141" s="52">
        <v>0</v>
      </c>
      <c r="M141" s="52">
        <v>0</v>
      </c>
      <c r="N141" s="539" t="s">
        <v>2729</v>
      </c>
      <c r="O141" s="540">
        <v>0</v>
      </c>
    </row>
    <row r="142" spans="1:15" outlineLevel="2">
      <c r="A142" s="528" t="s">
        <v>1956</v>
      </c>
      <c r="B142" s="45" t="s">
        <v>38</v>
      </c>
      <c r="C142" s="529" t="s">
        <v>248</v>
      </c>
      <c r="D142" s="529" t="s">
        <v>303</v>
      </c>
      <c r="E142" s="45" t="s">
        <v>304</v>
      </c>
      <c r="F142" s="52">
        <v>0</v>
      </c>
      <c r="H142" s="52">
        <v>0</v>
      </c>
      <c r="I142" s="52">
        <v>0</v>
      </c>
      <c r="J142" s="52">
        <v>0</v>
      </c>
      <c r="K142" s="52">
        <v>0</v>
      </c>
      <c r="M142" s="52">
        <v>0</v>
      </c>
      <c r="N142" s="539" t="s">
        <v>2729</v>
      </c>
      <c r="O142" s="540">
        <v>0</v>
      </c>
    </row>
    <row r="143" spans="1:15" outlineLevel="2">
      <c r="A143" s="528" t="s">
        <v>1957</v>
      </c>
      <c r="B143" s="45" t="s">
        <v>38</v>
      </c>
      <c r="C143" s="529" t="s">
        <v>248</v>
      </c>
      <c r="D143" s="529" t="s">
        <v>305</v>
      </c>
      <c r="E143" s="45" t="s">
        <v>306</v>
      </c>
      <c r="F143" s="52">
        <v>0</v>
      </c>
      <c r="H143" s="52">
        <v>0</v>
      </c>
      <c r="I143" s="52">
        <v>0</v>
      </c>
      <c r="J143" s="52">
        <v>0</v>
      </c>
      <c r="K143" s="52">
        <v>0</v>
      </c>
      <c r="M143" s="52">
        <v>0</v>
      </c>
      <c r="N143" s="539" t="s">
        <v>2729</v>
      </c>
      <c r="O143" s="540">
        <v>0</v>
      </c>
    </row>
    <row r="144" spans="1:15" outlineLevel="2">
      <c r="A144" s="528" t="s">
        <v>1958</v>
      </c>
      <c r="B144" s="45" t="s">
        <v>38</v>
      </c>
      <c r="C144" s="529" t="s">
        <v>248</v>
      </c>
      <c r="D144" s="529" t="s">
        <v>307</v>
      </c>
      <c r="E144" s="45" t="s">
        <v>308</v>
      </c>
      <c r="F144" s="52">
        <v>0</v>
      </c>
      <c r="H144" s="52">
        <v>0</v>
      </c>
      <c r="I144" s="52">
        <v>0</v>
      </c>
      <c r="J144" s="52">
        <v>0</v>
      </c>
      <c r="K144" s="52">
        <v>0</v>
      </c>
      <c r="M144" s="52">
        <v>0</v>
      </c>
      <c r="N144" s="539" t="s">
        <v>2729</v>
      </c>
      <c r="O144" s="540">
        <v>0</v>
      </c>
    </row>
    <row r="145" spans="1:15" outlineLevel="2">
      <c r="A145" s="528" t="s">
        <v>1959</v>
      </c>
      <c r="B145" s="45" t="s">
        <v>38</v>
      </c>
      <c r="C145" s="529" t="s">
        <v>248</v>
      </c>
      <c r="D145" s="529" t="s">
        <v>309</v>
      </c>
      <c r="E145" s="45" t="s">
        <v>310</v>
      </c>
      <c r="F145" s="52">
        <v>473857</v>
      </c>
      <c r="H145" s="52">
        <v>0</v>
      </c>
      <c r="I145" s="52">
        <v>473857</v>
      </c>
      <c r="J145" s="52">
        <v>0</v>
      </c>
      <c r="K145" s="52">
        <v>473857</v>
      </c>
      <c r="M145" s="52">
        <v>714566</v>
      </c>
      <c r="N145" s="539">
        <v>-0.33700000000000002</v>
      </c>
      <c r="O145" s="540">
        <v>-240709</v>
      </c>
    </row>
    <row r="146" spans="1:15" outlineLevel="2">
      <c r="A146" s="528" t="s">
        <v>1960</v>
      </c>
      <c r="B146" s="45" t="s">
        <v>38</v>
      </c>
      <c r="C146" s="529" t="s">
        <v>248</v>
      </c>
      <c r="D146" s="529" t="s">
        <v>311</v>
      </c>
      <c r="E146" s="45" t="s">
        <v>312</v>
      </c>
      <c r="F146" s="52">
        <v>0</v>
      </c>
      <c r="H146" s="52">
        <v>0</v>
      </c>
      <c r="I146" s="52">
        <v>0</v>
      </c>
      <c r="J146" s="52">
        <v>0</v>
      </c>
      <c r="K146" s="52">
        <v>0</v>
      </c>
      <c r="M146" s="52">
        <v>0</v>
      </c>
      <c r="N146" s="539" t="s">
        <v>2729</v>
      </c>
      <c r="O146" s="540">
        <v>0</v>
      </c>
    </row>
    <row r="147" spans="1:15" outlineLevel="2">
      <c r="A147" s="528" t="s">
        <v>1961</v>
      </c>
      <c r="B147" s="45" t="s">
        <v>38</v>
      </c>
      <c r="C147" s="529" t="s">
        <v>248</v>
      </c>
      <c r="D147" s="529" t="s">
        <v>313</v>
      </c>
      <c r="E147" s="45" t="s">
        <v>314</v>
      </c>
      <c r="F147" s="52">
        <v>0</v>
      </c>
      <c r="H147" s="52">
        <v>0</v>
      </c>
      <c r="I147" s="52">
        <v>0</v>
      </c>
      <c r="J147" s="52">
        <v>0</v>
      </c>
      <c r="K147" s="52">
        <v>0</v>
      </c>
      <c r="M147" s="52">
        <v>0</v>
      </c>
      <c r="N147" s="539" t="s">
        <v>2729</v>
      </c>
      <c r="O147" s="540">
        <v>0</v>
      </c>
    </row>
    <row r="148" spans="1:15" outlineLevel="2">
      <c r="A148" s="528" t="s">
        <v>1962</v>
      </c>
      <c r="B148" s="45" t="s">
        <v>38</v>
      </c>
      <c r="C148" s="529" t="s">
        <v>248</v>
      </c>
      <c r="D148" s="529" t="s">
        <v>315</v>
      </c>
      <c r="E148" s="45" t="s">
        <v>316</v>
      </c>
      <c r="F148" s="52">
        <v>0</v>
      </c>
      <c r="H148" s="52">
        <v>0</v>
      </c>
      <c r="I148" s="52">
        <v>0</v>
      </c>
      <c r="J148" s="52">
        <v>0</v>
      </c>
      <c r="K148" s="52">
        <v>0</v>
      </c>
      <c r="M148" s="52">
        <v>0</v>
      </c>
      <c r="N148" s="539" t="s">
        <v>2729</v>
      </c>
      <c r="O148" s="540">
        <v>0</v>
      </c>
    </row>
    <row r="149" spans="1:15" outlineLevel="2">
      <c r="A149" s="528" t="s">
        <v>1963</v>
      </c>
      <c r="B149" s="45" t="s">
        <v>38</v>
      </c>
      <c r="C149" s="529" t="s">
        <v>248</v>
      </c>
      <c r="D149" s="529" t="s">
        <v>317</v>
      </c>
      <c r="E149" s="45" t="s">
        <v>318</v>
      </c>
      <c r="F149" s="52">
        <v>0</v>
      </c>
      <c r="H149" s="52">
        <v>0</v>
      </c>
      <c r="I149" s="52">
        <v>0</v>
      </c>
      <c r="J149" s="52">
        <v>0</v>
      </c>
      <c r="K149" s="52">
        <v>0</v>
      </c>
      <c r="M149" s="52">
        <v>0</v>
      </c>
      <c r="N149" s="539" t="s">
        <v>2729</v>
      </c>
      <c r="O149" s="540">
        <v>0</v>
      </c>
    </row>
    <row r="150" spans="1:15" outlineLevel="2">
      <c r="A150" s="528" t="s">
        <v>1964</v>
      </c>
      <c r="B150" s="45" t="s">
        <v>38</v>
      </c>
      <c r="C150" s="529" t="s">
        <v>248</v>
      </c>
      <c r="D150" s="529" t="s">
        <v>319</v>
      </c>
      <c r="E150" s="45" t="s">
        <v>320</v>
      </c>
      <c r="F150" s="52">
        <v>0</v>
      </c>
      <c r="H150" s="52">
        <v>0</v>
      </c>
      <c r="I150" s="52">
        <v>0</v>
      </c>
      <c r="J150" s="52">
        <v>0</v>
      </c>
      <c r="K150" s="52">
        <v>0</v>
      </c>
      <c r="M150" s="52">
        <v>0</v>
      </c>
      <c r="N150" s="539" t="s">
        <v>2729</v>
      </c>
      <c r="O150" s="540">
        <v>0</v>
      </c>
    </row>
    <row r="151" spans="1:15" outlineLevel="2">
      <c r="A151" s="528" t="s">
        <v>1965</v>
      </c>
      <c r="B151" s="45" t="s">
        <v>38</v>
      </c>
      <c r="C151" s="529" t="s">
        <v>248</v>
      </c>
      <c r="D151" s="529" t="s">
        <v>321</v>
      </c>
      <c r="E151" s="45" t="s">
        <v>322</v>
      </c>
      <c r="F151" s="52">
        <v>0</v>
      </c>
      <c r="H151" s="52">
        <v>0</v>
      </c>
      <c r="I151" s="52">
        <v>0</v>
      </c>
      <c r="J151" s="52">
        <v>0</v>
      </c>
      <c r="K151" s="52">
        <v>0</v>
      </c>
      <c r="M151" s="52">
        <v>0</v>
      </c>
      <c r="N151" s="539" t="s">
        <v>2729</v>
      </c>
      <c r="O151" s="540">
        <v>0</v>
      </c>
    </row>
    <row r="152" spans="1:15" outlineLevel="2">
      <c r="A152" s="528" t="s">
        <v>1966</v>
      </c>
      <c r="B152" s="45" t="s">
        <v>38</v>
      </c>
      <c r="C152" s="529" t="s">
        <v>248</v>
      </c>
      <c r="D152" s="529" t="s">
        <v>323</v>
      </c>
      <c r="E152" s="45" t="s">
        <v>324</v>
      </c>
      <c r="F152" s="52">
        <v>0</v>
      </c>
      <c r="H152" s="52">
        <v>0</v>
      </c>
      <c r="I152" s="52">
        <v>0</v>
      </c>
      <c r="J152" s="52">
        <v>0</v>
      </c>
      <c r="K152" s="52">
        <v>0</v>
      </c>
      <c r="M152" s="52">
        <v>0</v>
      </c>
      <c r="N152" s="539" t="s">
        <v>2729</v>
      </c>
      <c r="O152" s="540">
        <v>0</v>
      </c>
    </row>
    <row r="153" spans="1:15" outlineLevel="2">
      <c r="A153" s="528" t="s">
        <v>1967</v>
      </c>
      <c r="B153" s="45" t="s">
        <v>38</v>
      </c>
      <c r="C153" s="529" t="s">
        <v>248</v>
      </c>
      <c r="D153" s="529" t="s">
        <v>325</v>
      </c>
      <c r="E153" s="45" t="s">
        <v>326</v>
      </c>
      <c r="F153" s="52">
        <v>0</v>
      </c>
      <c r="H153" s="52">
        <v>0</v>
      </c>
      <c r="I153" s="52">
        <v>0</v>
      </c>
      <c r="J153" s="52">
        <v>0</v>
      </c>
      <c r="K153" s="52">
        <v>0</v>
      </c>
      <c r="M153" s="52">
        <v>0</v>
      </c>
      <c r="N153" s="539" t="s">
        <v>2729</v>
      </c>
      <c r="O153" s="540">
        <v>0</v>
      </c>
    </row>
    <row r="154" spans="1:15" outlineLevel="2">
      <c r="A154" s="528" t="s">
        <v>1968</v>
      </c>
      <c r="B154" s="45" t="s">
        <v>38</v>
      </c>
      <c r="C154" s="529" t="s">
        <v>248</v>
      </c>
      <c r="D154" s="529" t="s">
        <v>327</v>
      </c>
      <c r="E154" s="45" t="s">
        <v>328</v>
      </c>
      <c r="F154" s="52">
        <v>0</v>
      </c>
      <c r="H154" s="52">
        <v>0</v>
      </c>
      <c r="I154" s="52">
        <v>0</v>
      </c>
      <c r="J154" s="52">
        <v>0</v>
      </c>
      <c r="K154" s="52">
        <v>0</v>
      </c>
      <c r="M154" s="52">
        <v>0</v>
      </c>
      <c r="N154" s="539" t="s">
        <v>2729</v>
      </c>
      <c r="O154" s="540">
        <v>0</v>
      </c>
    </row>
    <row r="155" spans="1:15" outlineLevel="2">
      <c r="A155" s="528" t="s">
        <v>1969</v>
      </c>
      <c r="B155" s="45" t="s">
        <v>38</v>
      </c>
      <c r="C155" s="529" t="s">
        <v>248</v>
      </c>
      <c r="D155" s="529" t="s">
        <v>329</v>
      </c>
      <c r="E155" s="45" t="s">
        <v>330</v>
      </c>
      <c r="F155" s="52">
        <v>110550</v>
      </c>
      <c r="H155" s="52">
        <v>0</v>
      </c>
      <c r="I155" s="52">
        <v>110550</v>
      </c>
      <c r="J155" s="52">
        <v>0</v>
      </c>
      <c r="K155" s="52">
        <v>110550</v>
      </c>
      <c r="M155" s="52">
        <v>59417</v>
      </c>
      <c r="N155" s="539">
        <v>0.86099999999999999</v>
      </c>
      <c r="O155" s="540">
        <v>51133</v>
      </c>
    </row>
    <row r="156" spans="1:15" outlineLevel="2">
      <c r="A156" s="528" t="s">
        <v>1970</v>
      </c>
      <c r="B156" s="45" t="s">
        <v>38</v>
      </c>
      <c r="C156" s="529" t="s">
        <v>248</v>
      </c>
      <c r="D156" s="529" t="s">
        <v>331</v>
      </c>
      <c r="E156" s="45" t="s">
        <v>332</v>
      </c>
      <c r="F156" s="52">
        <v>0</v>
      </c>
      <c r="H156" s="52">
        <v>0</v>
      </c>
      <c r="I156" s="52">
        <v>0</v>
      </c>
      <c r="J156" s="52">
        <v>0</v>
      </c>
      <c r="K156" s="52">
        <v>0</v>
      </c>
      <c r="M156" s="52">
        <v>0</v>
      </c>
      <c r="N156" s="539" t="s">
        <v>2729</v>
      </c>
      <c r="O156" s="540">
        <v>0</v>
      </c>
    </row>
    <row r="157" spans="1:15" outlineLevel="2">
      <c r="A157" s="528" t="s">
        <v>1971</v>
      </c>
      <c r="B157" s="45" t="s">
        <v>38</v>
      </c>
      <c r="C157" s="529" t="s">
        <v>248</v>
      </c>
      <c r="D157" s="529" t="s">
        <v>333</v>
      </c>
      <c r="E157" s="45" t="s">
        <v>334</v>
      </c>
      <c r="F157" s="52">
        <v>0</v>
      </c>
      <c r="H157" s="52">
        <v>0</v>
      </c>
      <c r="I157" s="52">
        <v>0</v>
      </c>
      <c r="J157" s="52">
        <v>0</v>
      </c>
      <c r="K157" s="52">
        <v>0</v>
      </c>
      <c r="M157" s="52">
        <v>0</v>
      </c>
      <c r="N157" s="539" t="s">
        <v>2729</v>
      </c>
      <c r="O157" s="540">
        <v>0</v>
      </c>
    </row>
    <row r="158" spans="1:15" outlineLevel="2">
      <c r="A158" s="528" t="s">
        <v>1972</v>
      </c>
      <c r="B158" s="45" t="s">
        <v>38</v>
      </c>
      <c r="C158" s="529" t="s">
        <v>248</v>
      </c>
      <c r="D158" s="529" t="s">
        <v>335</v>
      </c>
      <c r="E158" s="45" t="s">
        <v>336</v>
      </c>
      <c r="F158" s="52">
        <v>0</v>
      </c>
      <c r="H158" s="52">
        <v>0</v>
      </c>
      <c r="I158" s="52">
        <v>0</v>
      </c>
      <c r="J158" s="52">
        <v>0</v>
      </c>
      <c r="K158" s="52">
        <v>0</v>
      </c>
      <c r="M158" s="52">
        <v>0</v>
      </c>
      <c r="N158" s="539" t="s">
        <v>2729</v>
      </c>
      <c r="O158" s="540">
        <v>0</v>
      </c>
    </row>
    <row r="159" spans="1:15" outlineLevel="2">
      <c r="A159" s="528" t="s">
        <v>1973</v>
      </c>
      <c r="B159" s="45" t="s">
        <v>38</v>
      </c>
      <c r="C159" s="529" t="s">
        <v>248</v>
      </c>
      <c r="D159" s="529" t="s">
        <v>337</v>
      </c>
      <c r="E159" s="45" t="s">
        <v>338</v>
      </c>
      <c r="F159" s="52">
        <v>0</v>
      </c>
      <c r="H159" s="52">
        <v>0</v>
      </c>
      <c r="I159" s="52">
        <v>0</v>
      </c>
      <c r="J159" s="52">
        <v>0</v>
      </c>
      <c r="K159" s="52">
        <v>0</v>
      </c>
      <c r="M159" s="52">
        <v>0</v>
      </c>
      <c r="N159" s="539" t="s">
        <v>2729</v>
      </c>
      <c r="O159" s="540">
        <v>0</v>
      </c>
    </row>
    <row r="160" spans="1:15" outlineLevel="2">
      <c r="A160" s="528" t="s">
        <v>1974</v>
      </c>
      <c r="B160" s="45" t="s">
        <v>38</v>
      </c>
      <c r="C160" s="529" t="s">
        <v>248</v>
      </c>
      <c r="D160" s="529" t="s">
        <v>339</v>
      </c>
      <c r="E160" s="45" t="s">
        <v>340</v>
      </c>
      <c r="F160" s="52">
        <v>6545</v>
      </c>
      <c r="H160" s="52">
        <v>0</v>
      </c>
      <c r="I160" s="52">
        <v>6545</v>
      </c>
      <c r="J160" s="52">
        <v>0</v>
      </c>
      <c r="K160" s="52">
        <v>6545</v>
      </c>
      <c r="M160" s="52">
        <v>2497</v>
      </c>
      <c r="N160" s="539">
        <v>1.621</v>
      </c>
      <c r="O160" s="540">
        <v>4048</v>
      </c>
    </row>
    <row r="161" spans="1:15" outlineLevel="2">
      <c r="A161" s="528" t="s">
        <v>1975</v>
      </c>
      <c r="B161" s="45" t="s">
        <v>38</v>
      </c>
      <c r="C161" s="529" t="s">
        <v>248</v>
      </c>
      <c r="D161" s="529" t="s">
        <v>341</v>
      </c>
      <c r="E161" s="45" t="s">
        <v>342</v>
      </c>
      <c r="F161" s="52">
        <v>117115</v>
      </c>
      <c r="H161" s="52">
        <v>0</v>
      </c>
      <c r="I161" s="52">
        <v>117115</v>
      </c>
      <c r="J161" s="52">
        <v>0</v>
      </c>
      <c r="K161" s="52">
        <v>117115</v>
      </c>
      <c r="M161" s="52">
        <v>27880</v>
      </c>
      <c r="N161" s="539">
        <v>3.2010000000000001</v>
      </c>
      <c r="O161" s="540">
        <v>89235</v>
      </c>
    </row>
    <row r="162" spans="1:15" outlineLevel="2">
      <c r="A162" s="528" t="s">
        <v>1976</v>
      </c>
      <c r="B162" s="45" t="s">
        <v>38</v>
      </c>
      <c r="C162" s="529" t="s">
        <v>248</v>
      </c>
      <c r="D162" s="529" t="s">
        <v>343</v>
      </c>
      <c r="E162" s="45" t="s">
        <v>344</v>
      </c>
      <c r="F162" s="52">
        <v>-2212</v>
      </c>
      <c r="H162" s="52">
        <v>0</v>
      </c>
      <c r="I162" s="52">
        <v>-2212</v>
      </c>
      <c r="J162" s="52">
        <v>0</v>
      </c>
      <c r="K162" s="52">
        <v>-2212</v>
      </c>
      <c r="M162" s="52">
        <v>-2597</v>
      </c>
      <c r="N162" s="539">
        <v>-0.14799999999999999</v>
      </c>
      <c r="O162" s="540">
        <v>385</v>
      </c>
    </row>
    <row r="163" spans="1:15" ht="13.5" outlineLevel="1" thickBot="1">
      <c r="A163" s="528" t="s">
        <v>1977</v>
      </c>
      <c r="C163" s="529" t="s">
        <v>248</v>
      </c>
      <c r="E163" s="541" t="s">
        <v>1768</v>
      </c>
      <c r="F163" s="42">
        <v>1858104</v>
      </c>
      <c r="G163" s="42"/>
      <c r="H163" s="42">
        <v>-633</v>
      </c>
      <c r="I163" s="42">
        <v>1857471</v>
      </c>
      <c r="J163" s="42">
        <v>0</v>
      </c>
      <c r="K163" s="42">
        <v>1857471</v>
      </c>
      <c r="L163" s="42"/>
      <c r="M163" s="42">
        <v>1946039</v>
      </c>
      <c r="N163" s="539">
        <v>-4.5999999999999999E-2</v>
      </c>
      <c r="O163" s="540">
        <v>-88568</v>
      </c>
    </row>
    <row r="164" spans="1:15" ht="13.5" outlineLevel="2" thickTop="1">
      <c r="A164" s="528" t="s">
        <v>38</v>
      </c>
      <c r="C164" s="529" t="s">
        <v>345</v>
      </c>
      <c r="N164" s="539" t="s">
        <v>2729</v>
      </c>
      <c r="O164" s="540" t="s">
        <v>2729</v>
      </c>
    </row>
    <row r="165" spans="1:15" outlineLevel="2">
      <c r="A165" s="528" t="s">
        <v>1978</v>
      </c>
      <c r="B165" s="45" t="s">
        <v>38</v>
      </c>
      <c r="C165" s="529" t="s">
        <v>345</v>
      </c>
      <c r="D165" s="529" t="s">
        <v>346</v>
      </c>
      <c r="E165" s="45" t="s">
        <v>347</v>
      </c>
      <c r="F165" s="52">
        <v>0</v>
      </c>
      <c r="H165" s="52">
        <v>0</v>
      </c>
      <c r="I165" s="52">
        <v>0</v>
      </c>
      <c r="J165" s="52">
        <v>0</v>
      </c>
      <c r="K165" s="52">
        <v>0</v>
      </c>
      <c r="M165" s="52">
        <v>0</v>
      </c>
      <c r="N165" s="539" t="s">
        <v>2729</v>
      </c>
      <c r="O165" s="540">
        <v>0</v>
      </c>
    </row>
    <row r="166" spans="1:15" outlineLevel="2">
      <c r="A166" s="528" t="s">
        <v>1979</v>
      </c>
      <c r="B166" s="45" t="s">
        <v>38</v>
      </c>
      <c r="C166" s="529" t="s">
        <v>345</v>
      </c>
      <c r="D166" s="529" t="s">
        <v>348</v>
      </c>
      <c r="E166" s="45" t="s">
        <v>349</v>
      </c>
      <c r="F166" s="52">
        <v>0</v>
      </c>
      <c r="H166" s="52">
        <v>0</v>
      </c>
      <c r="I166" s="52">
        <v>0</v>
      </c>
      <c r="J166" s="52">
        <v>0</v>
      </c>
      <c r="K166" s="52">
        <v>0</v>
      </c>
      <c r="M166" s="52">
        <v>0</v>
      </c>
      <c r="N166" s="539" t="s">
        <v>2729</v>
      </c>
      <c r="O166" s="540">
        <v>0</v>
      </c>
    </row>
    <row r="167" spans="1:15" outlineLevel="2">
      <c r="A167" s="528" t="s">
        <v>1980</v>
      </c>
      <c r="B167" s="45" t="s">
        <v>38</v>
      </c>
      <c r="C167" s="529" t="s">
        <v>345</v>
      </c>
      <c r="D167" s="529" t="s">
        <v>350</v>
      </c>
      <c r="E167" s="45" t="s">
        <v>351</v>
      </c>
      <c r="F167" s="52">
        <v>0</v>
      </c>
      <c r="H167" s="52">
        <v>0</v>
      </c>
      <c r="I167" s="52">
        <v>0</v>
      </c>
      <c r="J167" s="52">
        <v>0</v>
      </c>
      <c r="K167" s="52">
        <v>0</v>
      </c>
      <c r="M167" s="52">
        <v>0</v>
      </c>
      <c r="N167" s="539" t="s">
        <v>2729</v>
      </c>
      <c r="O167" s="540">
        <v>0</v>
      </c>
    </row>
    <row r="168" spans="1:15" ht="13.5" outlineLevel="1" thickBot="1">
      <c r="A168" s="528" t="s">
        <v>1981</v>
      </c>
      <c r="C168" s="529" t="s">
        <v>345</v>
      </c>
      <c r="E168" s="541" t="s">
        <v>1769</v>
      </c>
      <c r="F168" s="42">
        <v>0</v>
      </c>
      <c r="G168" s="42"/>
      <c r="H168" s="42">
        <v>0</v>
      </c>
      <c r="I168" s="42">
        <v>0</v>
      </c>
      <c r="J168" s="42">
        <v>0</v>
      </c>
      <c r="K168" s="42">
        <v>0</v>
      </c>
      <c r="L168" s="42"/>
      <c r="M168" s="42">
        <v>0</v>
      </c>
      <c r="N168" s="539" t="s">
        <v>2729</v>
      </c>
      <c r="O168" s="540">
        <v>0</v>
      </c>
    </row>
    <row r="169" spans="1:15" ht="13.5" outlineLevel="2" thickTop="1">
      <c r="A169" s="528" t="s">
        <v>38</v>
      </c>
      <c r="C169" s="529" t="s">
        <v>352</v>
      </c>
      <c r="N169" s="539" t="s">
        <v>2729</v>
      </c>
      <c r="O169" s="540" t="s">
        <v>2729</v>
      </c>
    </row>
    <row r="170" spans="1:15" outlineLevel="2">
      <c r="A170" s="528" t="s">
        <v>1982</v>
      </c>
      <c r="B170" s="45" t="s">
        <v>38</v>
      </c>
      <c r="C170" s="529" t="s">
        <v>352</v>
      </c>
      <c r="D170" s="529" t="s">
        <v>353</v>
      </c>
      <c r="E170" s="45" t="s">
        <v>354</v>
      </c>
      <c r="F170" s="52">
        <v>0</v>
      </c>
      <c r="H170" s="52">
        <v>0</v>
      </c>
      <c r="I170" s="52">
        <v>0</v>
      </c>
      <c r="J170" s="52">
        <v>0</v>
      </c>
      <c r="K170" s="52">
        <v>0</v>
      </c>
      <c r="M170" s="52">
        <v>0</v>
      </c>
      <c r="N170" s="539" t="s">
        <v>2729</v>
      </c>
      <c r="O170" s="540">
        <v>0</v>
      </c>
    </row>
    <row r="171" spans="1:15" outlineLevel="2">
      <c r="A171" s="528" t="s">
        <v>1983</v>
      </c>
      <c r="B171" s="45" t="s">
        <v>38</v>
      </c>
      <c r="C171" s="529" t="s">
        <v>352</v>
      </c>
      <c r="D171" s="529" t="s">
        <v>355</v>
      </c>
      <c r="E171" s="45" t="s">
        <v>356</v>
      </c>
      <c r="F171" s="52">
        <v>2701000</v>
      </c>
      <c r="H171" s="52">
        <v>0</v>
      </c>
      <c r="I171" s="52">
        <v>2701000</v>
      </c>
      <c r="J171" s="52">
        <v>0</v>
      </c>
      <c r="K171" s="52">
        <v>2701000</v>
      </c>
      <c r="M171" s="52">
        <v>2701000</v>
      </c>
      <c r="N171" s="539">
        <v>0</v>
      </c>
      <c r="O171" s="540">
        <v>0</v>
      </c>
    </row>
    <row r="172" spans="1:15" outlineLevel="2">
      <c r="A172" s="528" t="s">
        <v>1984</v>
      </c>
      <c r="B172" s="45" t="s">
        <v>38</v>
      </c>
      <c r="C172" s="529" t="s">
        <v>352</v>
      </c>
      <c r="D172" s="529" t="s">
        <v>357</v>
      </c>
      <c r="E172" s="45" t="s">
        <v>358</v>
      </c>
      <c r="F172" s="52">
        <v>0</v>
      </c>
      <c r="H172" s="52">
        <v>0</v>
      </c>
      <c r="I172" s="52">
        <v>0</v>
      </c>
      <c r="J172" s="52">
        <v>0</v>
      </c>
      <c r="K172" s="52">
        <v>0</v>
      </c>
      <c r="M172" s="52">
        <v>0</v>
      </c>
      <c r="N172" s="539" t="s">
        <v>2729</v>
      </c>
      <c r="O172" s="540">
        <v>0</v>
      </c>
    </row>
    <row r="173" spans="1:15" outlineLevel="2">
      <c r="A173" s="528" t="s">
        <v>1985</v>
      </c>
      <c r="B173" s="45" t="s">
        <v>38</v>
      </c>
      <c r="C173" s="529" t="s">
        <v>352</v>
      </c>
      <c r="D173" s="529" t="s">
        <v>359</v>
      </c>
      <c r="E173" s="45" t="s">
        <v>360</v>
      </c>
      <c r="F173" s="52">
        <v>200000</v>
      </c>
      <c r="H173" s="52">
        <v>0</v>
      </c>
      <c r="I173" s="52">
        <v>200000</v>
      </c>
      <c r="J173" s="52">
        <v>0</v>
      </c>
      <c r="K173" s="52">
        <v>200000</v>
      </c>
      <c r="M173" s="52">
        <v>200000</v>
      </c>
      <c r="N173" s="539">
        <v>0</v>
      </c>
      <c r="O173" s="540">
        <v>0</v>
      </c>
    </row>
    <row r="174" spans="1:15" outlineLevel="2">
      <c r="A174" s="528" t="s">
        <v>1986</v>
      </c>
      <c r="B174" s="45" t="s">
        <v>38</v>
      </c>
      <c r="C174" s="529" t="s">
        <v>352</v>
      </c>
      <c r="D174" s="529" t="s">
        <v>361</v>
      </c>
      <c r="E174" s="45" t="s">
        <v>362</v>
      </c>
      <c r="F174" s="52">
        <v>0</v>
      </c>
      <c r="H174" s="52">
        <v>0</v>
      </c>
      <c r="I174" s="52">
        <v>0</v>
      </c>
      <c r="J174" s="52">
        <v>0</v>
      </c>
      <c r="K174" s="52">
        <v>0</v>
      </c>
      <c r="M174" s="52">
        <v>0</v>
      </c>
      <c r="N174" s="539" t="s">
        <v>2729</v>
      </c>
      <c r="O174" s="540">
        <v>0</v>
      </c>
    </row>
    <row r="175" spans="1:15" outlineLevel="2">
      <c r="A175" s="528" t="s">
        <v>1987</v>
      </c>
      <c r="B175" s="45" t="s">
        <v>38</v>
      </c>
      <c r="C175" s="529" t="s">
        <v>352</v>
      </c>
      <c r="D175" s="529" t="s">
        <v>363</v>
      </c>
      <c r="E175" s="45" t="s">
        <v>364</v>
      </c>
      <c r="F175" s="52">
        <v>200000</v>
      </c>
      <c r="H175" s="52">
        <v>0</v>
      </c>
      <c r="I175" s="52">
        <v>200000</v>
      </c>
      <c r="J175" s="52">
        <v>0</v>
      </c>
      <c r="K175" s="52">
        <v>200000</v>
      </c>
      <c r="M175" s="52">
        <v>200000</v>
      </c>
      <c r="N175" s="539">
        <v>0</v>
      </c>
      <c r="O175" s="540">
        <v>0</v>
      </c>
    </row>
    <row r="176" spans="1:15" outlineLevel="2">
      <c r="A176" s="528" t="s">
        <v>1988</v>
      </c>
      <c r="B176" s="45" t="s">
        <v>38</v>
      </c>
      <c r="C176" s="529" t="s">
        <v>352</v>
      </c>
      <c r="D176" s="529" t="s">
        <v>365</v>
      </c>
      <c r="E176" s="45" t="s">
        <v>366</v>
      </c>
      <c r="F176" s="52">
        <v>-100000</v>
      </c>
      <c r="H176" s="52">
        <v>0</v>
      </c>
      <c r="I176" s="52">
        <v>-100000</v>
      </c>
      <c r="J176" s="52">
        <v>0</v>
      </c>
      <c r="K176" s="52">
        <v>-100000</v>
      </c>
      <c r="M176" s="52">
        <v>-100000</v>
      </c>
      <c r="N176" s="539">
        <v>0</v>
      </c>
      <c r="O176" s="540">
        <v>0</v>
      </c>
    </row>
    <row r="177" spans="1:15" ht="13.5" outlineLevel="1" thickBot="1">
      <c r="A177" s="528" t="s">
        <v>1989</v>
      </c>
      <c r="C177" s="529" t="s">
        <v>352</v>
      </c>
      <c r="E177" s="541" t="s">
        <v>1770</v>
      </c>
      <c r="F177" s="42">
        <v>3001000</v>
      </c>
      <c r="G177" s="42"/>
      <c r="H177" s="42">
        <v>0</v>
      </c>
      <c r="I177" s="42">
        <v>3001000</v>
      </c>
      <c r="J177" s="42">
        <v>0</v>
      </c>
      <c r="K177" s="42">
        <v>3001000</v>
      </c>
      <c r="L177" s="42"/>
      <c r="M177" s="42">
        <v>3001000</v>
      </c>
      <c r="N177" s="539">
        <v>0</v>
      </c>
      <c r="O177" s="540">
        <v>0</v>
      </c>
    </row>
    <row r="178" spans="1:15" ht="13.5" outlineLevel="2" thickTop="1">
      <c r="A178" s="528" t="s">
        <v>38</v>
      </c>
      <c r="C178" s="529" t="s">
        <v>367</v>
      </c>
      <c r="N178" s="539" t="s">
        <v>2729</v>
      </c>
      <c r="O178" s="540" t="s">
        <v>2729</v>
      </c>
    </row>
    <row r="179" spans="1:15" outlineLevel="2">
      <c r="A179" s="528" t="s">
        <v>1990</v>
      </c>
      <c r="B179" s="45" t="s">
        <v>38</v>
      </c>
      <c r="C179" s="529" t="s">
        <v>367</v>
      </c>
      <c r="D179" s="529" t="s">
        <v>368</v>
      </c>
      <c r="E179" s="45" t="s">
        <v>369</v>
      </c>
      <c r="F179" s="52">
        <v>0</v>
      </c>
      <c r="H179" s="52">
        <v>0</v>
      </c>
      <c r="I179" s="52">
        <v>0</v>
      </c>
      <c r="J179" s="52">
        <v>0</v>
      </c>
      <c r="K179" s="52">
        <v>0</v>
      </c>
      <c r="M179" s="52">
        <v>0</v>
      </c>
      <c r="N179" s="539" t="s">
        <v>2729</v>
      </c>
      <c r="O179" s="540">
        <v>0</v>
      </c>
    </row>
    <row r="180" spans="1:15" outlineLevel="2">
      <c r="A180" s="528" t="s">
        <v>1991</v>
      </c>
      <c r="B180" s="45" t="s">
        <v>38</v>
      </c>
      <c r="C180" s="529" t="s">
        <v>367</v>
      </c>
      <c r="D180" s="529" t="s">
        <v>370</v>
      </c>
      <c r="E180" s="45" t="s">
        <v>371</v>
      </c>
      <c r="F180" s="52">
        <v>0</v>
      </c>
      <c r="H180" s="52">
        <v>0</v>
      </c>
      <c r="I180" s="52">
        <v>0</v>
      </c>
      <c r="J180" s="52">
        <v>0</v>
      </c>
      <c r="K180" s="52">
        <v>0</v>
      </c>
      <c r="M180" s="52">
        <v>0</v>
      </c>
      <c r="N180" s="539" t="s">
        <v>2729</v>
      </c>
      <c r="O180" s="540">
        <v>0</v>
      </c>
    </row>
    <row r="181" spans="1:15" outlineLevel="2">
      <c r="A181" s="528" t="s">
        <v>1992</v>
      </c>
      <c r="B181" s="45" t="s">
        <v>38</v>
      </c>
      <c r="C181" s="529" t="s">
        <v>367</v>
      </c>
      <c r="D181" s="529" t="s">
        <v>372</v>
      </c>
      <c r="E181" s="45" t="s">
        <v>373</v>
      </c>
      <c r="F181" s="52">
        <v>0</v>
      </c>
      <c r="H181" s="52">
        <v>0</v>
      </c>
      <c r="I181" s="52">
        <v>0</v>
      </c>
      <c r="J181" s="52">
        <v>0</v>
      </c>
      <c r="K181" s="52">
        <v>0</v>
      </c>
      <c r="M181" s="52">
        <v>0</v>
      </c>
      <c r="N181" s="539" t="s">
        <v>2729</v>
      </c>
      <c r="O181" s="540">
        <v>0</v>
      </c>
    </row>
    <row r="182" spans="1:15" outlineLevel="2">
      <c r="A182" s="528" t="s">
        <v>1993</v>
      </c>
      <c r="B182" s="45" t="s">
        <v>38</v>
      </c>
      <c r="C182" s="529" t="s">
        <v>367</v>
      </c>
      <c r="D182" s="529" t="s">
        <v>374</v>
      </c>
      <c r="E182" s="45" t="s">
        <v>375</v>
      </c>
      <c r="F182" s="52">
        <v>0</v>
      </c>
      <c r="H182" s="52">
        <v>0</v>
      </c>
      <c r="I182" s="52">
        <v>0</v>
      </c>
      <c r="J182" s="52">
        <v>0</v>
      </c>
      <c r="K182" s="52">
        <v>0</v>
      </c>
      <c r="M182" s="52">
        <v>0</v>
      </c>
      <c r="N182" s="539" t="s">
        <v>2729</v>
      </c>
      <c r="O182" s="540">
        <v>0</v>
      </c>
    </row>
    <row r="183" spans="1:15" outlineLevel="2">
      <c r="A183" s="528" t="s">
        <v>1994</v>
      </c>
      <c r="B183" s="45" t="s">
        <v>38</v>
      </c>
      <c r="C183" s="529" t="s">
        <v>367</v>
      </c>
      <c r="D183" s="529" t="s">
        <v>376</v>
      </c>
      <c r="E183" s="45" t="s">
        <v>377</v>
      </c>
      <c r="F183" s="52">
        <v>0</v>
      </c>
      <c r="H183" s="52">
        <v>0</v>
      </c>
      <c r="I183" s="52">
        <v>0</v>
      </c>
      <c r="J183" s="52">
        <v>0</v>
      </c>
      <c r="K183" s="52">
        <v>0</v>
      </c>
      <c r="M183" s="52">
        <v>0</v>
      </c>
      <c r="N183" s="539" t="s">
        <v>2729</v>
      </c>
      <c r="O183" s="540">
        <v>0</v>
      </c>
    </row>
    <row r="184" spans="1:15" outlineLevel="2">
      <c r="A184" s="528" t="s">
        <v>1995</v>
      </c>
      <c r="B184" s="45" t="s">
        <v>38</v>
      </c>
      <c r="C184" s="529" t="s">
        <v>367</v>
      </c>
      <c r="D184" s="529" t="s">
        <v>378</v>
      </c>
      <c r="E184" s="45" t="s">
        <v>379</v>
      </c>
      <c r="F184" s="52">
        <v>0</v>
      </c>
      <c r="H184" s="52">
        <v>0</v>
      </c>
      <c r="I184" s="52">
        <v>0</v>
      </c>
      <c r="J184" s="52">
        <v>0</v>
      </c>
      <c r="K184" s="52">
        <v>0</v>
      </c>
      <c r="M184" s="52">
        <v>0</v>
      </c>
      <c r="N184" s="539" t="s">
        <v>2729</v>
      </c>
      <c r="O184" s="540">
        <v>0</v>
      </c>
    </row>
    <row r="185" spans="1:15" outlineLevel="2">
      <c r="A185" s="528" t="s">
        <v>1996</v>
      </c>
      <c r="B185" s="45" t="s">
        <v>38</v>
      </c>
      <c r="C185" s="529" t="s">
        <v>367</v>
      </c>
      <c r="D185" s="529" t="s">
        <v>380</v>
      </c>
      <c r="E185" s="45" t="s">
        <v>381</v>
      </c>
      <c r="F185" s="52">
        <v>0</v>
      </c>
      <c r="H185" s="52">
        <v>0</v>
      </c>
      <c r="I185" s="52">
        <v>0</v>
      </c>
      <c r="J185" s="52">
        <v>0</v>
      </c>
      <c r="K185" s="52">
        <v>0</v>
      </c>
      <c r="M185" s="52">
        <v>0</v>
      </c>
      <c r="N185" s="539" t="s">
        <v>2729</v>
      </c>
      <c r="O185" s="540">
        <v>0</v>
      </c>
    </row>
    <row r="186" spans="1:15" outlineLevel="2">
      <c r="A186" s="528" t="s">
        <v>1997</v>
      </c>
      <c r="B186" s="45" t="s">
        <v>38</v>
      </c>
      <c r="C186" s="529" t="s">
        <v>367</v>
      </c>
      <c r="D186" s="529" t="s">
        <v>382</v>
      </c>
      <c r="E186" s="45" t="s">
        <v>383</v>
      </c>
      <c r="F186" s="52">
        <v>0</v>
      </c>
      <c r="H186" s="52">
        <v>0</v>
      </c>
      <c r="I186" s="52">
        <v>0</v>
      </c>
      <c r="J186" s="52">
        <v>0</v>
      </c>
      <c r="K186" s="52">
        <v>0</v>
      </c>
      <c r="M186" s="52">
        <v>0</v>
      </c>
      <c r="N186" s="539" t="s">
        <v>2729</v>
      </c>
      <c r="O186" s="540">
        <v>0</v>
      </c>
    </row>
    <row r="187" spans="1:15" outlineLevel="2">
      <c r="A187" s="528" t="s">
        <v>1998</v>
      </c>
      <c r="B187" s="45" t="s">
        <v>38</v>
      </c>
      <c r="C187" s="529" t="s">
        <v>367</v>
      </c>
      <c r="D187" s="529" t="s">
        <v>384</v>
      </c>
      <c r="E187" s="45" t="s">
        <v>385</v>
      </c>
      <c r="F187" s="52">
        <v>0</v>
      </c>
      <c r="H187" s="52">
        <v>0</v>
      </c>
      <c r="I187" s="52">
        <v>0</v>
      </c>
      <c r="J187" s="52">
        <v>0</v>
      </c>
      <c r="K187" s="52">
        <v>0</v>
      </c>
      <c r="M187" s="52">
        <v>0</v>
      </c>
      <c r="N187" s="539" t="s">
        <v>2729</v>
      </c>
      <c r="O187" s="540">
        <v>0</v>
      </c>
    </row>
    <row r="188" spans="1:15" outlineLevel="2">
      <c r="A188" s="528" t="s">
        <v>1999</v>
      </c>
      <c r="B188" s="45" t="s">
        <v>38</v>
      </c>
      <c r="C188" s="529" t="s">
        <v>367</v>
      </c>
      <c r="D188" s="529" t="s">
        <v>386</v>
      </c>
      <c r="E188" s="45" t="s">
        <v>387</v>
      </c>
      <c r="F188" s="52">
        <v>0</v>
      </c>
      <c r="H188" s="52">
        <v>0</v>
      </c>
      <c r="I188" s="52">
        <v>0</v>
      </c>
      <c r="J188" s="52">
        <v>0</v>
      </c>
      <c r="K188" s="52">
        <v>0</v>
      </c>
      <c r="M188" s="52">
        <v>0</v>
      </c>
      <c r="N188" s="539" t="s">
        <v>2729</v>
      </c>
      <c r="O188" s="540">
        <v>0</v>
      </c>
    </row>
    <row r="189" spans="1:15" outlineLevel="2">
      <c r="A189" s="528" t="s">
        <v>2000</v>
      </c>
      <c r="B189" s="45" t="s">
        <v>38</v>
      </c>
      <c r="C189" s="529" t="s">
        <v>367</v>
      </c>
      <c r="D189" s="529" t="s">
        <v>388</v>
      </c>
      <c r="E189" s="45" t="s">
        <v>389</v>
      </c>
      <c r="F189" s="52">
        <v>0</v>
      </c>
      <c r="H189" s="52">
        <v>0</v>
      </c>
      <c r="I189" s="52">
        <v>0</v>
      </c>
      <c r="J189" s="52">
        <v>0</v>
      </c>
      <c r="K189" s="52">
        <v>0</v>
      </c>
      <c r="M189" s="52">
        <v>0</v>
      </c>
      <c r="N189" s="539" t="s">
        <v>2729</v>
      </c>
      <c r="O189" s="540">
        <v>0</v>
      </c>
    </row>
    <row r="190" spans="1:15" outlineLevel="2">
      <c r="A190" s="528" t="s">
        <v>2001</v>
      </c>
      <c r="B190" s="45" t="s">
        <v>38</v>
      </c>
      <c r="C190" s="529" t="s">
        <v>367</v>
      </c>
      <c r="D190" s="529" t="s">
        <v>390</v>
      </c>
      <c r="E190" s="45" t="s">
        <v>391</v>
      </c>
      <c r="F190" s="52">
        <v>0</v>
      </c>
      <c r="H190" s="52">
        <v>0</v>
      </c>
      <c r="I190" s="52">
        <v>0</v>
      </c>
      <c r="J190" s="52">
        <v>0</v>
      </c>
      <c r="K190" s="52">
        <v>0</v>
      </c>
      <c r="M190" s="52">
        <v>0</v>
      </c>
      <c r="N190" s="539" t="s">
        <v>2729</v>
      </c>
      <c r="O190" s="540">
        <v>0</v>
      </c>
    </row>
    <row r="191" spans="1:15" outlineLevel="2">
      <c r="A191" s="528" t="s">
        <v>2002</v>
      </c>
      <c r="B191" s="45" t="s">
        <v>38</v>
      </c>
      <c r="C191" s="529" t="s">
        <v>367</v>
      </c>
      <c r="D191" s="529" t="s">
        <v>392</v>
      </c>
      <c r="E191" s="45" t="s">
        <v>393</v>
      </c>
      <c r="F191" s="52">
        <v>0</v>
      </c>
      <c r="H191" s="52">
        <v>0</v>
      </c>
      <c r="I191" s="52">
        <v>0</v>
      </c>
      <c r="J191" s="52">
        <v>0</v>
      </c>
      <c r="K191" s="52">
        <v>0</v>
      </c>
      <c r="M191" s="52">
        <v>0</v>
      </c>
      <c r="N191" s="539" t="s">
        <v>2729</v>
      </c>
      <c r="O191" s="540">
        <v>0</v>
      </c>
    </row>
    <row r="192" spans="1:15" outlineLevel="2">
      <c r="A192" s="528" t="s">
        <v>2003</v>
      </c>
      <c r="B192" s="45" t="s">
        <v>38</v>
      </c>
      <c r="C192" s="529" t="s">
        <v>367</v>
      </c>
      <c r="D192" s="529" t="s">
        <v>394</v>
      </c>
      <c r="E192" s="45" t="s">
        <v>395</v>
      </c>
      <c r="F192" s="52">
        <v>541325</v>
      </c>
      <c r="H192" s="52">
        <v>0</v>
      </c>
      <c r="I192" s="52">
        <v>541325</v>
      </c>
      <c r="J192" s="52">
        <v>0</v>
      </c>
      <c r="K192" s="52">
        <v>541325</v>
      </c>
      <c r="M192" s="52">
        <v>1532917</v>
      </c>
      <c r="N192" s="539">
        <v>-0.64700000000000002</v>
      </c>
      <c r="O192" s="540">
        <v>-991592</v>
      </c>
    </row>
    <row r="193" spans="1:15" outlineLevel="2">
      <c r="A193" s="528" t="s">
        <v>2004</v>
      </c>
      <c r="B193" s="45" t="s">
        <v>38</v>
      </c>
      <c r="C193" s="529" t="s">
        <v>367</v>
      </c>
      <c r="D193" s="529" t="s">
        <v>396</v>
      </c>
      <c r="E193" s="45" t="s">
        <v>397</v>
      </c>
      <c r="F193" s="52">
        <v>0</v>
      </c>
      <c r="H193" s="52">
        <v>0</v>
      </c>
      <c r="I193" s="52">
        <v>0</v>
      </c>
      <c r="J193" s="52">
        <v>0</v>
      </c>
      <c r="K193" s="52">
        <v>0</v>
      </c>
      <c r="M193" s="52">
        <v>0</v>
      </c>
      <c r="N193" s="539" t="s">
        <v>2729</v>
      </c>
      <c r="O193" s="540">
        <v>0</v>
      </c>
    </row>
    <row r="194" spans="1:15" outlineLevel="2">
      <c r="A194" s="528" t="s">
        <v>2005</v>
      </c>
      <c r="B194" s="45" t="s">
        <v>38</v>
      </c>
      <c r="C194" s="529" t="s">
        <v>367</v>
      </c>
      <c r="D194" s="529" t="s">
        <v>398</v>
      </c>
      <c r="E194" s="45" t="s">
        <v>399</v>
      </c>
      <c r="F194" s="52">
        <v>1000</v>
      </c>
      <c r="H194" s="52">
        <v>0</v>
      </c>
      <c r="I194" s="52">
        <v>1000</v>
      </c>
      <c r="J194" s="52">
        <v>0</v>
      </c>
      <c r="K194" s="52">
        <v>1000</v>
      </c>
      <c r="M194" s="52">
        <v>1000</v>
      </c>
      <c r="N194" s="539">
        <v>0</v>
      </c>
      <c r="O194" s="540">
        <v>0</v>
      </c>
    </row>
    <row r="195" spans="1:15" outlineLevel="2">
      <c r="A195" s="528" t="s">
        <v>2006</v>
      </c>
      <c r="B195" s="45" t="s">
        <v>38</v>
      </c>
      <c r="C195" s="529" t="s">
        <v>367</v>
      </c>
      <c r="D195" s="529" t="s">
        <v>400</v>
      </c>
      <c r="E195" s="45" t="s">
        <v>401</v>
      </c>
      <c r="F195" s="52">
        <v>0</v>
      </c>
      <c r="H195" s="52">
        <v>0</v>
      </c>
      <c r="I195" s="52">
        <v>0</v>
      </c>
      <c r="J195" s="52">
        <v>0</v>
      </c>
      <c r="K195" s="52">
        <v>0</v>
      </c>
      <c r="M195" s="52">
        <v>0</v>
      </c>
      <c r="N195" s="539" t="s">
        <v>2729</v>
      </c>
      <c r="O195" s="540">
        <v>0</v>
      </c>
    </row>
    <row r="196" spans="1:15" outlineLevel="2">
      <c r="A196" s="528" t="s">
        <v>2007</v>
      </c>
      <c r="B196" s="45" t="s">
        <v>38</v>
      </c>
      <c r="C196" s="529" t="s">
        <v>367</v>
      </c>
      <c r="D196" s="529" t="s">
        <v>402</v>
      </c>
      <c r="E196" s="45" t="s">
        <v>403</v>
      </c>
      <c r="F196" s="52">
        <v>0</v>
      </c>
      <c r="H196" s="52">
        <v>0</v>
      </c>
      <c r="I196" s="52">
        <v>0</v>
      </c>
      <c r="J196" s="52">
        <v>0</v>
      </c>
      <c r="K196" s="52">
        <v>0</v>
      </c>
      <c r="M196" s="52">
        <v>0</v>
      </c>
      <c r="N196" s="539" t="s">
        <v>2729</v>
      </c>
      <c r="O196" s="540">
        <v>0</v>
      </c>
    </row>
    <row r="197" spans="1:15" outlineLevel="2">
      <c r="A197" s="528" t="s">
        <v>2008</v>
      </c>
      <c r="B197" s="45" t="s">
        <v>38</v>
      </c>
      <c r="C197" s="529" t="s">
        <v>367</v>
      </c>
      <c r="D197" s="529" t="s">
        <v>404</v>
      </c>
      <c r="E197" s="45" t="s">
        <v>405</v>
      </c>
      <c r="F197" s="52">
        <v>0</v>
      </c>
      <c r="H197" s="52">
        <v>0</v>
      </c>
      <c r="I197" s="52">
        <v>0</v>
      </c>
      <c r="J197" s="52">
        <v>0</v>
      </c>
      <c r="K197" s="52">
        <v>0</v>
      </c>
      <c r="M197" s="52">
        <v>0</v>
      </c>
      <c r="N197" s="539" t="s">
        <v>2729</v>
      </c>
      <c r="O197" s="540">
        <v>0</v>
      </c>
    </row>
    <row r="198" spans="1:15" outlineLevel="2">
      <c r="A198" s="528" t="s">
        <v>2009</v>
      </c>
      <c r="B198" s="45" t="s">
        <v>38</v>
      </c>
      <c r="C198" s="529" t="s">
        <v>367</v>
      </c>
      <c r="D198" s="529" t="s">
        <v>406</v>
      </c>
      <c r="E198" s="45" t="s">
        <v>407</v>
      </c>
      <c r="F198" s="52">
        <v>0</v>
      </c>
      <c r="H198" s="52">
        <v>0</v>
      </c>
      <c r="I198" s="52">
        <v>0</v>
      </c>
      <c r="J198" s="52">
        <v>0</v>
      </c>
      <c r="K198" s="52">
        <v>0</v>
      </c>
      <c r="M198" s="52">
        <v>0</v>
      </c>
      <c r="N198" s="539" t="s">
        <v>2729</v>
      </c>
      <c r="O198" s="540">
        <v>0</v>
      </c>
    </row>
    <row r="199" spans="1:15" outlineLevel="2">
      <c r="A199" s="528" t="s">
        <v>2010</v>
      </c>
      <c r="B199" s="45" t="s">
        <v>38</v>
      </c>
      <c r="C199" s="529" t="s">
        <v>367</v>
      </c>
      <c r="D199" s="529" t="s">
        <v>408</v>
      </c>
      <c r="E199" s="45" t="s">
        <v>409</v>
      </c>
      <c r="F199" s="52">
        <v>0</v>
      </c>
      <c r="H199" s="52">
        <v>0</v>
      </c>
      <c r="I199" s="52">
        <v>0</v>
      </c>
      <c r="J199" s="52">
        <v>0</v>
      </c>
      <c r="K199" s="52">
        <v>0</v>
      </c>
      <c r="M199" s="52">
        <v>0</v>
      </c>
      <c r="N199" s="539" t="s">
        <v>2729</v>
      </c>
      <c r="O199" s="540">
        <v>0</v>
      </c>
    </row>
    <row r="200" spans="1:15" outlineLevel="2">
      <c r="A200" s="528" t="s">
        <v>2011</v>
      </c>
      <c r="B200" s="45" t="s">
        <v>38</v>
      </c>
      <c r="C200" s="529" t="s">
        <v>367</v>
      </c>
      <c r="D200" s="529" t="s">
        <v>410</v>
      </c>
      <c r="E200" s="45" t="s">
        <v>411</v>
      </c>
      <c r="F200" s="52">
        <v>0</v>
      </c>
      <c r="H200" s="52">
        <v>0</v>
      </c>
      <c r="I200" s="52">
        <v>0</v>
      </c>
      <c r="J200" s="52">
        <v>0</v>
      </c>
      <c r="K200" s="52">
        <v>0</v>
      </c>
      <c r="M200" s="52">
        <v>0</v>
      </c>
      <c r="N200" s="539" t="s">
        <v>2729</v>
      </c>
      <c r="O200" s="540">
        <v>0</v>
      </c>
    </row>
    <row r="201" spans="1:15" outlineLevel="2">
      <c r="A201" s="528" t="s">
        <v>2012</v>
      </c>
      <c r="B201" s="45" t="s">
        <v>38</v>
      </c>
      <c r="C201" s="529" t="s">
        <v>367</v>
      </c>
      <c r="D201" s="529" t="s">
        <v>412</v>
      </c>
      <c r="E201" s="45" t="s">
        <v>413</v>
      </c>
      <c r="F201" s="52">
        <v>0</v>
      </c>
      <c r="H201" s="52">
        <v>0</v>
      </c>
      <c r="I201" s="52">
        <v>0</v>
      </c>
      <c r="J201" s="52">
        <v>0</v>
      </c>
      <c r="K201" s="52">
        <v>0</v>
      </c>
      <c r="M201" s="52">
        <v>0</v>
      </c>
      <c r="N201" s="539" t="s">
        <v>2729</v>
      </c>
      <c r="O201" s="540">
        <v>0</v>
      </c>
    </row>
    <row r="202" spans="1:15" outlineLevel="2">
      <c r="A202" s="528" t="s">
        <v>2013</v>
      </c>
      <c r="B202" s="45" t="s">
        <v>38</v>
      </c>
      <c r="C202" s="529" t="s">
        <v>367</v>
      </c>
      <c r="D202" s="529" t="s">
        <v>414</v>
      </c>
      <c r="E202" s="45" t="s">
        <v>415</v>
      </c>
      <c r="F202" s="52">
        <v>0</v>
      </c>
      <c r="H202" s="52">
        <v>0</v>
      </c>
      <c r="I202" s="52">
        <v>0</v>
      </c>
      <c r="J202" s="52">
        <v>0</v>
      </c>
      <c r="K202" s="52">
        <v>0</v>
      </c>
      <c r="M202" s="52">
        <v>0</v>
      </c>
      <c r="N202" s="539" t="s">
        <v>2729</v>
      </c>
      <c r="O202" s="540">
        <v>0</v>
      </c>
    </row>
    <row r="203" spans="1:15" outlineLevel="2">
      <c r="A203" s="528" t="s">
        <v>2014</v>
      </c>
      <c r="B203" s="45" t="s">
        <v>38</v>
      </c>
      <c r="C203" s="529" t="s">
        <v>367</v>
      </c>
      <c r="D203" s="529" t="s">
        <v>416</v>
      </c>
      <c r="E203" s="45" t="s">
        <v>417</v>
      </c>
      <c r="F203" s="52">
        <v>0</v>
      </c>
      <c r="H203" s="52">
        <v>0</v>
      </c>
      <c r="I203" s="52">
        <v>0</v>
      </c>
      <c r="J203" s="52">
        <v>0</v>
      </c>
      <c r="K203" s="52">
        <v>0</v>
      </c>
      <c r="M203" s="52">
        <v>0</v>
      </c>
      <c r="N203" s="539" t="s">
        <v>2729</v>
      </c>
      <c r="O203" s="540">
        <v>0</v>
      </c>
    </row>
    <row r="204" spans="1:15" outlineLevel="2">
      <c r="A204" s="528" t="s">
        <v>2015</v>
      </c>
      <c r="B204" s="45" t="s">
        <v>38</v>
      </c>
      <c r="C204" s="529" t="s">
        <v>367</v>
      </c>
      <c r="D204" s="529" t="s">
        <v>418</v>
      </c>
      <c r="E204" s="45" t="s">
        <v>419</v>
      </c>
      <c r="F204" s="52">
        <v>0</v>
      </c>
      <c r="H204" s="52">
        <v>0</v>
      </c>
      <c r="I204" s="52">
        <v>0</v>
      </c>
      <c r="J204" s="52">
        <v>0</v>
      </c>
      <c r="K204" s="52">
        <v>0</v>
      </c>
      <c r="M204" s="52">
        <v>0</v>
      </c>
      <c r="N204" s="539" t="s">
        <v>2729</v>
      </c>
      <c r="O204" s="540">
        <v>0</v>
      </c>
    </row>
    <row r="205" spans="1:15" outlineLevel="2">
      <c r="A205" s="528" t="s">
        <v>2016</v>
      </c>
      <c r="B205" s="45" t="s">
        <v>38</v>
      </c>
      <c r="C205" s="529" t="s">
        <v>367</v>
      </c>
      <c r="D205" s="529" t="s">
        <v>420</v>
      </c>
      <c r="E205" s="45" t="s">
        <v>421</v>
      </c>
      <c r="F205" s="52">
        <v>774106</v>
      </c>
      <c r="H205" s="52">
        <v>0</v>
      </c>
      <c r="I205" s="52">
        <v>774106</v>
      </c>
      <c r="J205" s="52">
        <v>0</v>
      </c>
      <c r="K205" s="52">
        <v>774106</v>
      </c>
      <c r="M205" s="52">
        <v>2583770</v>
      </c>
      <c r="N205" s="539">
        <v>-0.7</v>
      </c>
      <c r="O205" s="540">
        <v>-1809664</v>
      </c>
    </row>
    <row r="206" spans="1:15" outlineLevel="2">
      <c r="A206" s="528" t="s">
        <v>2017</v>
      </c>
      <c r="B206" s="45" t="s">
        <v>38</v>
      </c>
      <c r="C206" s="529" t="s">
        <v>367</v>
      </c>
      <c r="D206" s="529" t="s">
        <v>422</v>
      </c>
      <c r="E206" s="45" t="s">
        <v>423</v>
      </c>
      <c r="F206" s="52">
        <v>0</v>
      </c>
      <c r="H206" s="52">
        <v>0</v>
      </c>
      <c r="I206" s="52">
        <v>0</v>
      </c>
      <c r="J206" s="52">
        <v>0</v>
      </c>
      <c r="K206" s="52">
        <v>0</v>
      </c>
      <c r="M206" s="52">
        <v>0</v>
      </c>
      <c r="N206" s="539" t="s">
        <v>2729</v>
      </c>
      <c r="O206" s="540">
        <v>0</v>
      </c>
    </row>
    <row r="207" spans="1:15" outlineLevel="2">
      <c r="A207" s="528" t="s">
        <v>2018</v>
      </c>
      <c r="B207" s="45" t="s">
        <v>38</v>
      </c>
      <c r="C207" s="529" t="s">
        <v>367</v>
      </c>
      <c r="D207" s="529" t="s">
        <v>424</v>
      </c>
      <c r="E207" s="45" t="s">
        <v>425</v>
      </c>
      <c r="F207" s="52">
        <v>0</v>
      </c>
      <c r="H207" s="52">
        <v>0</v>
      </c>
      <c r="I207" s="52">
        <v>0</v>
      </c>
      <c r="J207" s="52">
        <v>0</v>
      </c>
      <c r="K207" s="52">
        <v>0</v>
      </c>
      <c r="M207" s="52">
        <v>0</v>
      </c>
      <c r="N207" s="539" t="s">
        <v>2729</v>
      </c>
      <c r="O207" s="540">
        <v>0</v>
      </c>
    </row>
    <row r="208" spans="1:15" outlineLevel="2">
      <c r="A208" s="528" t="s">
        <v>2019</v>
      </c>
      <c r="B208" s="45" t="s">
        <v>38</v>
      </c>
      <c r="C208" s="529" t="s">
        <v>367</v>
      </c>
      <c r="D208" s="529" t="s">
        <v>426</v>
      </c>
      <c r="E208" s="45" t="s">
        <v>427</v>
      </c>
      <c r="F208" s="52">
        <v>148732</v>
      </c>
      <c r="H208" s="52">
        <v>0</v>
      </c>
      <c r="I208" s="52">
        <v>148732</v>
      </c>
      <c r="J208" s="52">
        <v>0</v>
      </c>
      <c r="K208" s="52">
        <v>148732</v>
      </c>
      <c r="M208" s="52">
        <v>810665</v>
      </c>
      <c r="N208" s="539">
        <v>-0.81699999999999995</v>
      </c>
      <c r="O208" s="540">
        <v>-661933</v>
      </c>
    </row>
    <row r="209" spans="1:15" outlineLevel="2">
      <c r="A209" s="528" t="s">
        <v>2020</v>
      </c>
      <c r="B209" s="45" t="s">
        <v>38</v>
      </c>
      <c r="C209" s="529" t="s">
        <v>367</v>
      </c>
      <c r="D209" s="529" t="s">
        <v>428</v>
      </c>
      <c r="E209" s="45" t="s">
        <v>429</v>
      </c>
      <c r="F209" s="52">
        <v>1000</v>
      </c>
      <c r="H209" s="52">
        <v>0</v>
      </c>
      <c r="I209" s="52">
        <v>1000</v>
      </c>
      <c r="J209" s="52">
        <v>0</v>
      </c>
      <c r="K209" s="52">
        <v>1000</v>
      </c>
      <c r="M209" s="52">
        <v>1000</v>
      </c>
      <c r="N209" s="539">
        <v>0</v>
      </c>
      <c r="O209" s="540">
        <v>0</v>
      </c>
    </row>
    <row r="210" spans="1:15" outlineLevel="2">
      <c r="A210" s="528" t="s">
        <v>2021</v>
      </c>
      <c r="B210" s="45" t="s">
        <v>38</v>
      </c>
      <c r="C210" s="529" t="s">
        <v>367</v>
      </c>
      <c r="D210" s="529" t="s">
        <v>430</v>
      </c>
      <c r="E210" s="45" t="s">
        <v>431</v>
      </c>
      <c r="F210" s="52">
        <v>0</v>
      </c>
      <c r="H210" s="52">
        <v>0</v>
      </c>
      <c r="I210" s="52">
        <v>0</v>
      </c>
      <c r="J210" s="52">
        <v>0</v>
      </c>
      <c r="K210" s="52">
        <v>0</v>
      </c>
      <c r="M210" s="52">
        <v>0</v>
      </c>
      <c r="N210" s="539" t="s">
        <v>2729</v>
      </c>
      <c r="O210" s="540">
        <v>0</v>
      </c>
    </row>
    <row r="211" spans="1:15" outlineLevel="2">
      <c r="A211" s="528" t="s">
        <v>2022</v>
      </c>
      <c r="B211" s="45" t="s">
        <v>38</v>
      </c>
      <c r="C211" s="529" t="s">
        <v>367</v>
      </c>
      <c r="D211" s="529" t="s">
        <v>432</v>
      </c>
      <c r="E211" s="45" t="s">
        <v>433</v>
      </c>
      <c r="F211" s="52">
        <v>0</v>
      </c>
      <c r="H211" s="52">
        <v>0</v>
      </c>
      <c r="I211" s="52">
        <v>0</v>
      </c>
      <c r="J211" s="52">
        <v>0</v>
      </c>
      <c r="K211" s="52">
        <v>0</v>
      </c>
      <c r="M211" s="52">
        <v>0</v>
      </c>
      <c r="N211" s="539" t="s">
        <v>2729</v>
      </c>
      <c r="O211" s="540">
        <v>0</v>
      </c>
    </row>
    <row r="212" spans="1:15" outlineLevel="2">
      <c r="A212" s="528" t="s">
        <v>2023</v>
      </c>
      <c r="B212" s="45" t="s">
        <v>38</v>
      </c>
      <c r="C212" s="529" t="s">
        <v>367</v>
      </c>
      <c r="D212" s="529" t="s">
        <v>434</v>
      </c>
      <c r="E212" s="45" t="s">
        <v>435</v>
      </c>
      <c r="F212" s="52">
        <v>0</v>
      </c>
      <c r="H212" s="52">
        <v>0</v>
      </c>
      <c r="I212" s="52">
        <v>0</v>
      </c>
      <c r="J212" s="52">
        <v>0</v>
      </c>
      <c r="K212" s="52">
        <v>0</v>
      </c>
      <c r="M212" s="52">
        <v>0</v>
      </c>
      <c r="N212" s="539" t="s">
        <v>2729</v>
      </c>
      <c r="O212" s="540">
        <v>0</v>
      </c>
    </row>
    <row r="213" spans="1:15" outlineLevel="2">
      <c r="A213" s="528" t="s">
        <v>2024</v>
      </c>
      <c r="B213" s="45" t="s">
        <v>38</v>
      </c>
      <c r="C213" s="529" t="s">
        <v>367</v>
      </c>
      <c r="D213" s="529" t="s">
        <v>436</v>
      </c>
      <c r="E213" s="45" t="s">
        <v>437</v>
      </c>
      <c r="F213" s="52">
        <v>0</v>
      </c>
      <c r="H213" s="52">
        <v>0</v>
      </c>
      <c r="I213" s="52">
        <v>0</v>
      </c>
      <c r="J213" s="52">
        <v>0</v>
      </c>
      <c r="K213" s="52">
        <v>0</v>
      </c>
      <c r="M213" s="52">
        <v>0</v>
      </c>
      <c r="N213" s="539" t="s">
        <v>2729</v>
      </c>
      <c r="O213" s="540">
        <v>0</v>
      </c>
    </row>
    <row r="214" spans="1:15" outlineLevel="2">
      <c r="A214" s="528" t="s">
        <v>2025</v>
      </c>
      <c r="B214" s="45" t="s">
        <v>38</v>
      </c>
      <c r="C214" s="529" t="s">
        <v>367</v>
      </c>
      <c r="D214" s="529" t="s">
        <v>438</v>
      </c>
      <c r="E214" s="45" t="s">
        <v>439</v>
      </c>
      <c r="F214" s="52">
        <v>0</v>
      </c>
      <c r="H214" s="52">
        <v>0</v>
      </c>
      <c r="I214" s="52">
        <v>0</v>
      </c>
      <c r="J214" s="52">
        <v>0</v>
      </c>
      <c r="K214" s="52">
        <v>0</v>
      </c>
      <c r="M214" s="52">
        <v>0</v>
      </c>
      <c r="N214" s="539" t="s">
        <v>2729</v>
      </c>
      <c r="O214" s="540">
        <v>0</v>
      </c>
    </row>
    <row r="215" spans="1:15" outlineLevel="2">
      <c r="A215" s="528" t="s">
        <v>2026</v>
      </c>
      <c r="B215" s="45" t="s">
        <v>38</v>
      </c>
      <c r="C215" s="529" t="s">
        <v>367</v>
      </c>
      <c r="D215" s="529" t="s">
        <v>440</v>
      </c>
      <c r="E215" s="45" t="s">
        <v>441</v>
      </c>
      <c r="F215" s="52">
        <v>0</v>
      </c>
      <c r="H215" s="52">
        <v>0</v>
      </c>
      <c r="I215" s="52">
        <v>0</v>
      </c>
      <c r="J215" s="52">
        <v>0</v>
      </c>
      <c r="K215" s="52">
        <v>0</v>
      </c>
      <c r="M215" s="52">
        <v>0</v>
      </c>
      <c r="N215" s="539" t="s">
        <v>2729</v>
      </c>
      <c r="O215" s="540">
        <v>0</v>
      </c>
    </row>
    <row r="216" spans="1:15" outlineLevel="2">
      <c r="A216" s="528" t="s">
        <v>2027</v>
      </c>
      <c r="B216" s="45" t="s">
        <v>38</v>
      </c>
      <c r="C216" s="529" t="s">
        <v>367</v>
      </c>
      <c r="D216" s="529" t="s">
        <v>442</v>
      </c>
      <c r="E216" s="45" t="s">
        <v>443</v>
      </c>
      <c r="F216" s="52">
        <v>0</v>
      </c>
      <c r="H216" s="52">
        <v>0</v>
      </c>
      <c r="I216" s="52">
        <v>0</v>
      </c>
      <c r="J216" s="52">
        <v>0</v>
      </c>
      <c r="K216" s="52">
        <v>0</v>
      </c>
      <c r="M216" s="52">
        <v>0</v>
      </c>
      <c r="N216" s="539" t="s">
        <v>2729</v>
      </c>
      <c r="O216" s="540">
        <v>0</v>
      </c>
    </row>
    <row r="217" spans="1:15" outlineLevel="2">
      <c r="A217" s="528" t="s">
        <v>2028</v>
      </c>
      <c r="B217" s="45" t="s">
        <v>38</v>
      </c>
      <c r="C217" s="529" t="s">
        <v>367</v>
      </c>
      <c r="D217" s="529" t="s">
        <v>444</v>
      </c>
      <c r="E217" s="45" t="s">
        <v>445</v>
      </c>
      <c r="F217" s="52">
        <v>0</v>
      </c>
      <c r="H217" s="52">
        <v>0</v>
      </c>
      <c r="I217" s="52">
        <v>0</v>
      </c>
      <c r="J217" s="52">
        <v>0</v>
      </c>
      <c r="K217" s="52">
        <v>0</v>
      </c>
      <c r="M217" s="52">
        <v>0</v>
      </c>
      <c r="N217" s="539" t="s">
        <v>2729</v>
      </c>
      <c r="O217" s="540">
        <v>0</v>
      </c>
    </row>
    <row r="218" spans="1:15" outlineLevel="2">
      <c r="A218" s="528" t="s">
        <v>2029</v>
      </c>
      <c r="B218" s="45" t="s">
        <v>38</v>
      </c>
      <c r="C218" s="529" t="s">
        <v>367</v>
      </c>
      <c r="D218" s="529" t="s">
        <v>446</v>
      </c>
      <c r="E218" s="45" t="s">
        <v>447</v>
      </c>
      <c r="F218" s="52">
        <v>0</v>
      </c>
      <c r="H218" s="52">
        <v>0</v>
      </c>
      <c r="I218" s="52">
        <v>0</v>
      </c>
      <c r="J218" s="52">
        <v>0</v>
      </c>
      <c r="K218" s="52">
        <v>0</v>
      </c>
      <c r="M218" s="52">
        <v>0</v>
      </c>
      <c r="N218" s="539" t="s">
        <v>2729</v>
      </c>
      <c r="O218" s="540">
        <v>0</v>
      </c>
    </row>
    <row r="219" spans="1:15" outlineLevel="2">
      <c r="A219" s="528" t="s">
        <v>2030</v>
      </c>
      <c r="B219" s="45" t="s">
        <v>38</v>
      </c>
      <c r="C219" s="529" t="s">
        <v>367</v>
      </c>
      <c r="D219" s="529" t="s">
        <v>448</v>
      </c>
      <c r="E219" s="45" t="s">
        <v>449</v>
      </c>
      <c r="F219" s="52">
        <v>0</v>
      </c>
      <c r="H219" s="52">
        <v>0</v>
      </c>
      <c r="I219" s="52">
        <v>0</v>
      </c>
      <c r="J219" s="52">
        <v>0</v>
      </c>
      <c r="K219" s="52">
        <v>0</v>
      </c>
      <c r="M219" s="52">
        <v>0</v>
      </c>
      <c r="N219" s="539" t="s">
        <v>2729</v>
      </c>
      <c r="O219" s="540">
        <v>0</v>
      </c>
    </row>
    <row r="220" spans="1:15" outlineLevel="2">
      <c r="A220" s="528" t="s">
        <v>2031</v>
      </c>
      <c r="B220" s="45" t="s">
        <v>38</v>
      </c>
      <c r="C220" s="529" t="s">
        <v>367</v>
      </c>
      <c r="D220" s="529" t="s">
        <v>450</v>
      </c>
      <c r="E220" s="45" t="s">
        <v>451</v>
      </c>
      <c r="F220" s="52">
        <v>0</v>
      </c>
      <c r="H220" s="52">
        <v>0</v>
      </c>
      <c r="I220" s="52">
        <v>0</v>
      </c>
      <c r="J220" s="52">
        <v>0</v>
      </c>
      <c r="K220" s="52">
        <v>0</v>
      </c>
      <c r="M220" s="52">
        <v>0</v>
      </c>
      <c r="N220" s="539" t="s">
        <v>2729</v>
      </c>
      <c r="O220" s="540">
        <v>0</v>
      </c>
    </row>
    <row r="221" spans="1:15" outlineLevel="2">
      <c r="A221" s="528" t="s">
        <v>2032</v>
      </c>
      <c r="B221" s="45" t="s">
        <v>38</v>
      </c>
      <c r="C221" s="529" t="s">
        <v>367</v>
      </c>
      <c r="D221" s="529" t="s">
        <v>452</v>
      </c>
      <c r="E221" s="45" t="s">
        <v>453</v>
      </c>
      <c r="F221" s="52">
        <v>0</v>
      </c>
      <c r="H221" s="52">
        <v>0</v>
      </c>
      <c r="I221" s="52">
        <v>0</v>
      </c>
      <c r="J221" s="52">
        <v>0</v>
      </c>
      <c r="K221" s="52">
        <v>0</v>
      </c>
      <c r="M221" s="52">
        <v>0</v>
      </c>
      <c r="N221" s="539" t="s">
        <v>2729</v>
      </c>
      <c r="O221" s="540">
        <v>0</v>
      </c>
    </row>
    <row r="222" spans="1:15" outlineLevel="2">
      <c r="A222" s="528" t="s">
        <v>2033</v>
      </c>
      <c r="B222" s="45" t="s">
        <v>38</v>
      </c>
      <c r="C222" s="529" t="s">
        <v>367</v>
      </c>
      <c r="D222" s="529" t="s">
        <v>454</v>
      </c>
      <c r="E222" s="45" t="s">
        <v>455</v>
      </c>
      <c r="F222" s="52">
        <v>0</v>
      </c>
      <c r="H222" s="52">
        <v>0</v>
      </c>
      <c r="I222" s="52">
        <v>0</v>
      </c>
      <c r="J222" s="52">
        <v>0</v>
      </c>
      <c r="K222" s="52">
        <v>0</v>
      </c>
      <c r="M222" s="52">
        <v>0</v>
      </c>
      <c r="N222" s="539" t="s">
        <v>2729</v>
      </c>
      <c r="O222" s="540">
        <v>0</v>
      </c>
    </row>
    <row r="223" spans="1:15" outlineLevel="2">
      <c r="A223" s="528" t="s">
        <v>2034</v>
      </c>
      <c r="B223" s="45" t="s">
        <v>38</v>
      </c>
      <c r="C223" s="529" t="s">
        <v>367</v>
      </c>
      <c r="D223" s="529" t="s">
        <v>456</v>
      </c>
      <c r="E223" s="45" t="s">
        <v>457</v>
      </c>
      <c r="F223" s="52">
        <v>0</v>
      </c>
      <c r="H223" s="52">
        <v>0</v>
      </c>
      <c r="I223" s="52">
        <v>0</v>
      </c>
      <c r="J223" s="52">
        <v>0</v>
      </c>
      <c r="K223" s="52">
        <v>0</v>
      </c>
      <c r="M223" s="52">
        <v>0</v>
      </c>
      <c r="N223" s="539" t="s">
        <v>2729</v>
      </c>
      <c r="O223" s="540">
        <v>0</v>
      </c>
    </row>
    <row r="224" spans="1:15" outlineLevel="2">
      <c r="A224" s="528" t="s">
        <v>2035</v>
      </c>
      <c r="B224" s="45" t="s">
        <v>38</v>
      </c>
      <c r="C224" s="529" t="s">
        <v>367</v>
      </c>
      <c r="D224" s="529" t="s">
        <v>458</v>
      </c>
      <c r="E224" s="45" t="s">
        <v>459</v>
      </c>
      <c r="F224" s="52">
        <v>0</v>
      </c>
      <c r="H224" s="52">
        <v>0</v>
      </c>
      <c r="I224" s="52">
        <v>0</v>
      </c>
      <c r="J224" s="52">
        <v>0</v>
      </c>
      <c r="K224" s="52">
        <v>0</v>
      </c>
      <c r="M224" s="52">
        <v>0</v>
      </c>
      <c r="N224" s="539" t="s">
        <v>2729</v>
      </c>
      <c r="O224" s="540">
        <v>0</v>
      </c>
    </row>
    <row r="225" spans="1:15" outlineLevel="2">
      <c r="A225" s="528" t="s">
        <v>2036</v>
      </c>
      <c r="B225" s="45" t="s">
        <v>38</v>
      </c>
      <c r="C225" s="529" t="s">
        <v>367</v>
      </c>
      <c r="D225" s="529" t="s">
        <v>460</v>
      </c>
      <c r="E225" s="45" t="s">
        <v>461</v>
      </c>
      <c r="F225" s="52">
        <v>0</v>
      </c>
      <c r="H225" s="52">
        <v>0</v>
      </c>
      <c r="I225" s="52">
        <v>0</v>
      </c>
      <c r="J225" s="52">
        <v>0</v>
      </c>
      <c r="K225" s="52">
        <v>0</v>
      </c>
      <c r="M225" s="52">
        <v>0</v>
      </c>
      <c r="N225" s="539" t="s">
        <v>2729</v>
      </c>
      <c r="O225" s="540">
        <v>0</v>
      </c>
    </row>
    <row r="226" spans="1:15" outlineLevel="2">
      <c r="A226" s="528" t="s">
        <v>2037</v>
      </c>
      <c r="B226" s="45" t="s">
        <v>38</v>
      </c>
      <c r="C226" s="529" t="s">
        <v>367</v>
      </c>
      <c r="D226" s="529" t="s">
        <v>462</v>
      </c>
      <c r="E226" s="45" t="s">
        <v>463</v>
      </c>
      <c r="F226" s="52">
        <v>45551</v>
      </c>
      <c r="H226" s="52">
        <v>0</v>
      </c>
      <c r="I226" s="52">
        <v>45551</v>
      </c>
      <c r="J226" s="52">
        <v>0</v>
      </c>
      <c r="K226" s="52">
        <v>45551</v>
      </c>
      <c r="M226" s="52">
        <v>361063</v>
      </c>
      <c r="N226" s="539">
        <v>-0.874</v>
      </c>
      <c r="O226" s="540">
        <v>-315512</v>
      </c>
    </row>
    <row r="227" spans="1:15" outlineLevel="2">
      <c r="A227" s="528" t="s">
        <v>2038</v>
      </c>
      <c r="B227" s="45" t="s">
        <v>38</v>
      </c>
      <c r="C227" s="529" t="s">
        <v>367</v>
      </c>
      <c r="D227" s="529" t="s">
        <v>464</v>
      </c>
      <c r="E227" s="45" t="s">
        <v>465</v>
      </c>
      <c r="F227" s="52">
        <v>49732</v>
      </c>
      <c r="H227" s="52">
        <v>0</v>
      </c>
      <c r="I227" s="52">
        <v>49732</v>
      </c>
      <c r="J227" s="52">
        <v>0</v>
      </c>
      <c r="K227" s="52">
        <v>49732</v>
      </c>
      <c r="M227" s="52">
        <v>2</v>
      </c>
      <c r="N227" s="539">
        <v>24865</v>
      </c>
      <c r="O227" s="540">
        <v>49730</v>
      </c>
    </row>
    <row r="228" spans="1:15" outlineLevel="2">
      <c r="A228" s="528" t="s">
        <v>2039</v>
      </c>
      <c r="B228" s="45" t="s">
        <v>38</v>
      </c>
      <c r="C228" s="529" t="s">
        <v>367</v>
      </c>
      <c r="D228" s="529" t="s">
        <v>466</v>
      </c>
      <c r="E228" s="45" t="s">
        <v>467</v>
      </c>
      <c r="F228" s="52">
        <v>252022</v>
      </c>
      <c r="H228" s="52">
        <v>0</v>
      </c>
      <c r="I228" s="52">
        <v>252022</v>
      </c>
      <c r="J228" s="52">
        <v>0</v>
      </c>
      <c r="K228" s="52">
        <v>252022</v>
      </c>
      <c r="M228" s="52">
        <v>1018490</v>
      </c>
      <c r="N228" s="539">
        <v>-0.753</v>
      </c>
      <c r="O228" s="540">
        <v>-766468</v>
      </c>
    </row>
    <row r="229" spans="1:15" outlineLevel="2">
      <c r="A229" s="528" t="s">
        <v>2040</v>
      </c>
      <c r="B229" s="45" t="s">
        <v>38</v>
      </c>
      <c r="C229" s="529" t="s">
        <v>367</v>
      </c>
      <c r="D229" s="529" t="s">
        <v>468</v>
      </c>
      <c r="E229" s="45" t="s">
        <v>469</v>
      </c>
      <c r="F229" s="52">
        <v>1000</v>
      </c>
      <c r="H229" s="52">
        <v>0</v>
      </c>
      <c r="I229" s="52">
        <v>1000</v>
      </c>
      <c r="J229" s="52">
        <v>0</v>
      </c>
      <c r="K229" s="52">
        <v>1000</v>
      </c>
      <c r="M229" s="52">
        <v>1000</v>
      </c>
      <c r="N229" s="539">
        <v>0</v>
      </c>
      <c r="O229" s="540">
        <v>0</v>
      </c>
    </row>
    <row r="230" spans="1:15" outlineLevel="2">
      <c r="A230" s="528" t="s">
        <v>2041</v>
      </c>
      <c r="B230" s="45" t="s">
        <v>38</v>
      </c>
      <c r="C230" s="529" t="s">
        <v>367</v>
      </c>
      <c r="D230" s="529" t="s">
        <v>470</v>
      </c>
      <c r="E230" s="45" t="s">
        <v>290</v>
      </c>
      <c r="F230" s="52">
        <v>0</v>
      </c>
      <c r="H230" s="52">
        <v>0</v>
      </c>
      <c r="I230" s="52">
        <v>0</v>
      </c>
      <c r="J230" s="52">
        <v>0</v>
      </c>
      <c r="K230" s="52">
        <v>0</v>
      </c>
      <c r="M230" s="52">
        <v>0</v>
      </c>
      <c r="N230" s="539" t="s">
        <v>2729</v>
      </c>
      <c r="O230" s="540">
        <v>0</v>
      </c>
    </row>
    <row r="231" spans="1:15" outlineLevel="2">
      <c r="A231" s="528" t="s">
        <v>2042</v>
      </c>
      <c r="B231" s="45" t="s">
        <v>38</v>
      </c>
      <c r="C231" s="529" t="s">
        <v>367</v>
      </c>
      <c r="D231" s="529" t="s">
        <v>471</v>
      </c>
      <c r="E231" s="45" t="s">
        <v>472</v>
      </c>
      <c r="F231" s="52">
        <v>0</v>
      </c>
      <c r="H231" s="52">
        <v>0</v>
      </c>
      <c r="I231" s="52">
        <v>0</v>
      </c>
      <c r="J231" s="52">
        <v>0</v>
      </c>
      <c r="K231" s="52">
        <v>0</v>
      </c>
      <c r="M231" s="52">
        <v>0</v>
      </c>
      <c r="N231" s="539" t="s">
        <v>2729</v>
      </c>
      <c r="O231" s="540">
        <v>0</v>
      </c>
    </row>
    <row r="232" spans="1:15" ht="13.5" outlineLevel="1" thickBot="1">
      <c r="A232" s="528" t="s">
        <v>2043</v>
      </c>
      <c r="C232" s="529" t="s">
        <v>367</v>
      </c>
      <c r="E232" s="541" t="s">
        <v>1771</v>
      </c>
      <c r="F232" s="42">
        <v>1814468</v>
      </c>
      <c r="G232" s="42"/>
      <c r="H232" s="42">
        <v>0</v>
      </c>
      <c r="I232" s="42">
        <v>1814468</v>
      </c>
      <c r="J232" s="42">
        <v>0</v>
      </c>
      <c r="K232" s="42">
        <v>1814468</v>
      </c>
      <c r="L232" s="42"/>
      <c r="M232" s="42">
        <v>6309907</v>
      </c>
      <c r="N232" s="539">
        <v>-0.71199999999999997</v>
      </c>
      <c r="O232" s="540">
        <v>-4495439</v>
      </c>
    </row>
    <row r="233" spans="1:15" ht="13.5" outlineLevel="2" thickTop="1">
      <c r="A233" s="528" t="s">
        <v>38</v>
      </c>
      <c r="C233" s="529" t="s">
        <v>473</v>
      </c>
      <c r="N233" s="539" t="s">
        <v>2729</v>
      </c>
      <c r="O233" s="540" t="s">
        <v>2729</v>
      </c>
    </row>
    <row r="234" spans="1:15" outlineLevel="2">
      <c r="A234" s="528" t="s">
        <v>2044</v>
      </c>
      <c r="B234" s="45" t="s">
        <v>38</v>
      </c>
      <c r="C234" s="529" t="s">
        <v>473</v>
      </c>
      <c r="D234" s="529" t="s">
        <v>474</v>
      </c>
      <c r="E234" s="45" t="s">
        <v>475</v>
      </c>
      <c r="F234" s="52">
        <v>0</v>
      </c>
      <c r="H234" s="52">
        <v>0</v>
      </c>
      <c r="I234" s="52">
        <v>0</v>
      </c>
      <c r="J234" s="52">
        <v>0</v>
      </c>
      <c r="K234" s="52">
        <v>0</v>
      </c>
      <c r="M234" s="52">
        <v>0</v>
      </c>
      <c r="N234" s="539" t="s">
        <v>2729</v>
      </c>
      <c r="O234" s="540">
        <v>0</v>
      </c>
    </row>
    <row r="235" spans="1:15" outlineLevel="2">
      <c r="A235" s="528" t="s">
        <v>2045</v>
      </c>
      <c r="B235" s="45" t="s">
        <v>38</v>
      </c>
      <c r="C235" s="529" t="s">
        <v>473</v>
      </c>
      <c r="D235" s="529" t="s">
        <v>476</v>
      </c>
      <c r="E235" s="45" t="s">
        <v>477</v>
      </c>
      <c r="F235" s="52">
        <v>0</v>
      </c>
      <c r="H235" s="52">
        <v>0</v>
      </c>
      <c r="I235" s="52">
        <v>0</v>
      </c>
      <c r="J235" s="52">
        <v>0</v>
      </c>
      <c r="K235" s="52">
        <v>0</v>
      </c>
      <c r="M235" s="52">
        <v>0</v>
      </c>
      <c r="N235" s="539" t="s">
        <v>2729</v>
      </c>
      <c r="O235" s="540">
        <v>0</v>
      </c>
    </row>
    <row r="236" spans="1:15" outlineLevel="2">
      <c r="A236" s="528" t="s">
        <v>2046</v>
      </c>
      <c r="B236" s="45" t="s">
        <v>38</v>
      </c>
      <c r="C236" s="529" t="s">
        <v>473</v>
      </c>
      <c r="D236" s="529" t="s">
        <v>478</v>
      </c>
      <c r="E236" s="45" t="s">
        <v>479</v>
      </c>
      <c r="F236" s="52">
        <v>0</v>
      </c>
      <c r="H236" s="52">
        <v>0</v>
      </c>
      <c r="I236" s="52">
        <v>0</v>
      </c>
      <c r="J236" s="52">
        <v>0</v>
      </c>
      <c r="K236" s="52">
        <v>0</v>
      </c>
      <c r="M236" s="52">
        <v>0</v>
      </c>
      <c r="N236" s="539" t="s">
        <v>2729</v>
      </c>
      <c r="O236" s="540">
        <v>0</v>
      </c>
    </row>
    <row r="237" spans="1:15" outlineLevel="2">
      <c r="A237" s="528" t="s">
        <v>2047</v>
      </c>
      <c r="B237" s="45" t="s">
        <v>38</v>
      </c>
      <c r="C237" s="529" t="s">
        <v>473</v>
      </c>
      <c r="D237" s="529" t="s">
        <v>480</v>
      </c>
      <c r="E237" s="45" t="s">
        <v>481</v>
      </c>
      <c r="F237" s="52">
        <v>0</v>
      </c>
      <c r="H237" s="52">
        <v>0</v>
      </c>
      <c r="I237" s="52">
        <v>0</v>
      </c>
      <c r="J237" s="52">
        <v>0</v>
      </c>
      <c r="K237" s="52">
        <v>0</v>
      </c>
      <c r="M237" s="52">
        <v>0</v>
      </c>
      <c r="N237" s="539" t="s">
        <v>2729</v>
      </c>
      <c r="O237" s="540">
        <v>0</v>
      </c>
    </row>
    <row r="238" spans="1:15" outlineLevel="2">
      <c r="A238" s="528" t="s">
        <v>2048</v>
      </c>
      <c r="B238" s="45" t="s">
        <v>38</v>
      </c>
      <c r="C238" s="529" t="s">
        <v>473</v>
      </c>
      <c r="D238" s="529" t="s">
        <v>482</v>
      </c>
      <c r="E238" s="45" t="s">
        <v>483</v>
      </c>
      <c r="F238" s="52">
        <v>0</v>
      </c>
      <c r="H238" s="52">
        <v>0</v>
      </c>
      <c r="I238" s="52">
        <v>0</v>
      </c>
      <c r="J238" s="52">
        <v>0</v>
      </c>
      <c r="K238" s="52">
        <v>0</v>
      </c>
      <c r="M238" s="52">
        <v>0</v>
      </c>
      <c r="N238" s="539" t="s">
        <v>2729</v>
      </c>
      <c r="O238" s="540">
        <v>0</v>
      </c>
    </row>
    <row r="239" spans="1:15" outlineLevel="2">
      <c r="A239" s="528" t="s">
        <v>2049</v>
      </c>
      <c r="B239" s="45" t="s">
        <v>38</v>
      </c>
      <c r="C239" s="529" t="s">
        <v>473</v>
      </c>
      <c r="D239" s="529" t="s">
        <v>484</v>
      </c>
      <c r="E239" s="45" t="s">
        <v>485</v>
      </c>
      <c r="F239" s="52">
        <v>0</v>
      </c>
      <c r="H239" s="52">
        <v>0</v>
      </c>
      <c r="I239" s="52">
        <v>0</v>
      </c>
      <c r="J239" s="52">
        <v>0</v>
      </c>
      <c r="K239" s="52">
        <v>0</v>
      </c>
      <c r="M239" s="52">
        <v>0</v>
      </c>
      <c r="N239" s="539" t="s">
        <v>2729</v>
      </c>
      <c r="O239" s="540">
        <v>0</v>
      </c>
    </row>
    <row r="240" spans="1:15" outlineLevel="2">
      <c r="A240" s="528" t="s">
        <v>2050</v>
      </c>
      <c r="B240" s="45" t="s">
        <v>38</v>
      </c>
      <c r="C240" s="529" t="s">
        <v>473</v>
      </c>
      <c r="D240" s="529" t="s">
        <v>486</v>
      </c>
      <c r="E240" s="45" t="s">
        <v>487</v>
      </c>
      <c r="F240" s="52">
        <v>194020</v>
      </c>
      <c r="H240" s="52">
        <v>0</v>
      </c>
      <c r="I240" s="52">
        <v>194020</v>
      </c>
      <c r="J240" s="52">
        <v>0</v>
      </c>
      <c r="K240" s="52">
        <v>194020</v>
      </c>
      <c r="M240" s="52">
        <v>0</v>
      </c>
      <c r="N240" s="539" t="s">
        <v>2729</v>
      </c>
      <c r="O240" s="540">
        <v>194020</v>
      </c>
    </row>
    <row r="241" spans="1:15" outlineLevel="2">
      <c r="A241" s="528" t="s">
        <v>2051</v>
      </c>
      <c r="B241" s="45" t="s">
        <v>38</v>
      </c>
      <c r="C241" s="529" t="s">
        <v>473</v>
      </c>
      <c r="D241" s="529" t="s">
        <v>488</v>
      </c>
      <c r="E241" s="45" t="s">
        <v>489</v>
      </c>
      <c r="F241" s="52">
        <v>0</v>
      </c>
      <c r="H241" s="52">
        <v>0</v>
      </c>
      <c r="I241" s="52">
        <v>0</v>
      </c>
      <c r="J241" s="52">
        <v>0</v>
      </c>
      <c r="K241" s="52">
        <v>0</v>
      </c>
      <c r="M241" s="52">
        <v>0</v>
      </c>
      <c r="N241" s="539" t="s">
        <v>2729</v>
      </c>
      <c r="O241" s="540">
        <v>0</v>
      </c>
    </row>
    <row r="242" spans="1:15" outlineLevel="2">
      <c r="A242" s="528" t="s">
        <v>2052</v>
      </c>
      <c r="B242" s="45" t="s">
        <v>38</v>
      </c>
      <c r="C242" s="529" t="s">
        <v>473</v>
      </c>
      <c r="D242" s="529" t="s">
        <v>490</v>
      </c>
      <c r="E242" s="45" t="s">
        <v>491</v>
      </c>
      <c r="F242" s="52">
        <v>0</v>
      </c>
      <c r="H242" s="52">
        <v>0</v>
      </c>
      <c r="I242" s="52">
        <v>0</v>
      </c>
      <c r="J242" s="52">
        <v>0</v>
      </c>
      <c r="K242" s="52">
        <v>0</v>
      </c>
      <c r="M242" s="52">
        <v>0</v>
      </c>
      <c r="N242" s="539" t="s">
        <v>2729</v>
      </c>
      <c r="O242" s="540">
        <v>0</v>
      </c>
    </row>
    <row r="243" spans="1:15" outlineLevel="2">
      <c r="A243" s="528" t="s">
        <v>2053</v>
      </c>
      <c r="B243" s="45" t="s">
        <v>38</v>
      </c>
      <c r="C243" s="529" t="s">
        <v>473</v>
      </c>
      <c r="D243" s="529" t="s">
        <v>492</v>
      </c>
      <c r="E243" s="45" t="s">
        <v>493</v>
      </c>
      <c r="F243" s="52">
        <v>0</v>
      </c>
      <c r="H243" s="52">
        <v>0</v>
      </c>
      <c r="I243" s="52">
        <v>0</v>
      </c>
      <c r="J243" s="52">
        <v>0</v>
      </c>
      <c r="K243" s="52">
        <v>0</v>
      </c>
      <c r="M243" s="52">
        <v>0</v>
      </c>
      <c r="N243" s="539" t="s">
        <v>2729</v>
      </c>
      <c r="O243" s="540">
        <v>0</v>
      </c>
    </row>
    <row r="244" spans="1:15" outlineLevel="2">
      <c r="A244" s="528" t="s">
        <v>2054</v>
      </c>
      <c r="B244" s="45" t="s">
        <v>38</v>
      </c>
      <c r="C244" s="529" t="s">
        <v>473</v>
      </c>
      <c r="D244" s="529" t="s">
        <v>494</v>
      </c>
      <c r="E244" s="45" t="s">
        <v>495</v>
      </c>
      <c r="F244" s="52">
        <v>0</v>
      </c>
      <c r="H244" s="52">
        <v>0</v>
      </c>
      <c r="I244" s="52">
        <v>0</v>
      </c>
      <c r="J244" s="52">
        <v>0</v>
      </c>
      <c r="K244" s="52">
        <v>0</v>
      </c>
      <c r="M244" s="52">
        <v>0</v>
      </c>
      <c r="N244" s="539" t="s">
        <v>2729</v>
      </c>
      <c r="O244" s="540">
        <v>0</v>
      </c>
    </row>
    <row r="245" spans="1:15" outlineLevel="2">
      <c r="A245" s="528" t="s">
        <v>2055</v>
      </c>
      <c r="B245" s="45" t="s">
        <v>38</v>
      </c>
      <c r="C245" s="529" t="s">
        <v>473</v>
      </c>
      <c r="D245" s="529" t="s">
        <v>496</v>
      </c>
      <c r="E245" s="45" t="s">
        <v>497</v>
      </c>
      <c r="F245" s="52">
        <v>442</v>
      </c>
      <c r="H245" s="52">
        <v>0</v>
      </c>
      <c r="I245" s="52">
        <v>442</v>
      </c>
      <c r="J245" s="52">
        <v>0</v>
      </c>
      <c r="K245" s="52">
        <v>442</v>
      </c>
      <c r="M245" s="52">
        <v>0</v>
      </c>
      <c r="N245" s="539" t="s">
        <v>2729</v>
      </c>
      <c r="O245" s="540">
        <v>442</v>
      </c>
    </row>
    <row r="246" spans="1:15" outlineLevel="2">
      <c r="A246" s="528" t="s">
        <v>2056</v>
      </c>
      <c r="B246" s="45" t="s">
        <v>38</v>
      </c>
      <c r="C246" s="529" t="s">
        <v>473</v>
      </c>
      <c r="D246" s="529" t="s">
        <v>498</v>
      </c>
      <c r="E246" s="45" t="s">
        <v>499</v>
      </c>
      <c r="F246" s="52">
        <v>0</v>
      </c>
      <c r="H246" s="52">
        <v>0</v>
      </c>
      <c r="I246" s="52">
        <v>0</v>
      </c>
      <c r="J246" s="52">
        <v>0</v>
      </c>
      <c r="K246" s="52">
        <v>0</v>
      </c>
      <c r="M246" s="52">
        <v>0</v>
      </c>
      <c r="N246" s="539" t="s">
        <v>2729</v>
      </c>
      <c r="O246" s="540">
        <v>0</v>
      </c>
    </row>
    <row r="247" spans="1:15" outlineLevel="2">
      <c r="A247" s="528" t="s">
        <v>2057</v>
      </c>
      <c r="B247" s="45" t="s">
        <v>38</v>
      </c>
      <c r="C247" s="529" t="s">
        <v>473</v>
      </c>
      <c r="D247" s="529" t="s">
        <v>500</v>
      </c>
      <c r="E247" s="45" t="s">
        <v>501</v>
      </c>
      <c r="F247" s="52">
        <v>0</v>
      </c>
      <c r="H247" s="52">
        <v>0</v>
      </c>
      <c r="I247" s="52">
        <v>0</v>
      </c>
      <c r="J247" s="52">
        <v>0</v>
      </c>
      <c r="K247" s="52">
        <v>0</v>
      </c>
      <c r="M247" s="52">
        <v>0</v>
      </c>
      <c r="N247" s="539" t="s">
        <v>2729</v>
      </c>
      <c r="O247" s="540">
        <v>0</v>
      </c>
    </row>
    <row r="248" spans="1:15" ht="13.5" outlineLevel="1" thickBot="1">
      <c r="A248" s="528" t="s">
        <v>2058</v>
      </c>
      <c r="C248" s="529" t="s">
        <v>473</v>
      </c>
      <c r="E248" s="541" t="s">
        <v>1772</v>
      </c>
      <c r="F248" s="42">
        <v>194462</v>
      </c>
      <c r="G248" s="42"/>
      <c r="H248" s="42">
        <v>0</v>
      </c>
      <c r="I248" s="42">
        <v>194462</v>
      </c>
      <c r="J248" s="42">
        <v>0</v>
      </c>
      <c r="K248" s="42">
        <v>194462</v>
      </c>
      <c r="L248" s="42"/>
      <c r="M248" s="42">
        <v>0</v>
      </c>
      <c r="N248" s="539" t="s">
        <v>2729</v>
      </c>
      <c r="O248" s="540">
        <v>194462</v>
      </c>
    </row>
    <row r="249" spans="1:15" ht="13.5" outlineLevel="2" thickTop="1">
      <c r="A249" s="528" t="s">
        <v>38</v>
      </c>
      <c r="C249" s="529" t="s">
        <v>502</v>
      </c>
      <c r="N249" s="539" t="s">
        <v>2729</v>
      </c>
      <c r="O249" s="540" t="s">
        <v>2729</v>
      </c>
    </row>
    <row r="250" spans="1:15" outlineLevel="2">
      <c r="A250" s="528" t="s">
        <v>2059</v>
      </c>
      <c r="B250" s="45" t="s">
        <v>38</v>
      </c>
      <c r="C250" s="529" t="s">
        <v>502</v>
      </c>
      <c r="D250" s="529" t="s">
        <v>503</v>
      </c>
      <c r="E250" s="45" t="s">
        <v>504</v>
      </c>
      <c r="F250" s="52">
        <v>0</v>
      </c>
      <c r="H250" s="52">
        <v>0</v>
      </c>
      <c r="I250" s="52">
        <v>0</v>
      </c>
      <c r="J250" s="52">
        <v>0</v>
      </c>
      <c r="K250" s="52">
        <v>0</v>
      </c>
      <c r="M250" s="52">
        <v>0</v>
      </c>
      <c r="N250" s="539" t="s">
        <v>2729</v>
      </c>
      <c r="O250" s="540">
        <v>0</v>
      </c>
    </row>
    <row r="251" spans="1:15" outlineLevel="2">
      <c r="A251" s="528" t="s">
        <v>2060</v>
      </c>
      <c r="B251" s="45" t="s">
        <v>38</v>
      </c>
      <c r="C251" s="529" t="s">
        <v>502</v>
      </c>
      <c r="D251" s="529" t="s">
        <v>505</v>
      </c>
      <c r="E251" s="45" t="s">
        <v>506</v>
      </c>
      <c r="F251" s="52">
        <v>0</v>
      </c>
      <c r="H251" s="52">
        <v>0</v>
      </c>
      <c r="I251" s="52">
        <v>0</v>
      </c>
      <c r="J251" s="52">
        <v>0</v>
      </c>
      <c r="K251" s="52">
        <v>0</v>
      </c>
      <c r="M251" s="52">
        <v>0</v>
      </c>
      <c r="N251" s="539" t="s">
        <v>2729</v>
      </c>
      <c r="O251" s="540">
        <v>0</v>
      </c>
    </row>
    <row r="252" spans="1:15" outlineLevel="2">
      <c r="A252" s="528" t="s">
        <v>2061</v>
      </c>
      <c r="B252" s="45" t="s">
        <v>38</v>
      </c>
      <c r="C252" s="529" t="s">
        <v>502</v>
      </c>
      <c r="D252" s="529" t="s">
        <v>507</v>
      </c>
      <c r="E252" s="45" t="s">
        <v>508</v>
      </c>
      <c r="F252" s="52">
        <v>0</v>
      </c>
      <c r="H252" s="52">
        <v>0</v>
      </c>
      <c r="I252" s="52">
        <v>0</v>
      </c>
      <c r="J252" s="52">
        <v>0</v>
      </c>
      <c r="K252" s="52">
        <v>0</v>
      </c>
      <c r="M252" s="52">
        <v>0</v>
      </c>
      <c r="N252" s="539" t="s">
        <v>2729</v>
      </c>
      <c r="O252" s="540">
        <v>0</v>
      </c>
    </row>
    <row r="253" spans="1:15" outlineLevel="2">
      <c r="A253" s="528" t="s">
        <v>2062</v>
      </c>
      <c r="B253" s="45" t="s">
        <v>38</v>
      </c>
      <c r="C253" s="529" t="s">
        <v>502</v>
      </c>
      <c r="D253" s="529" t="s">
        <v>509</v>
      </c>
      <c r="E253" s="45" t="s">
        <v>510</v>
      </c>
      <c r="F253" s="52">
        <v>0</v>
      </c>
      <c r="H253" s="52">
        <v>0</v>
      </c>
      <c r="I253" s="52">
        <v>0</v>
      </c>
      <c r="J253" s="52">
        <v>0</v>
      </c>
      <c r="K253" s="52">
        <v>0</v>
      </c>
      <c r="M253" s="52">
        <v>0</v>
      </c>
      <c r="N253" s="539" t="s">
        <v>2729</v>
      </c>
      <c r="O253" s="540">
        <v>0</v>
      </c>
    </row>
    <row r="254" spans="1:15" ht="13.5" outlineLevel="1" thickBot="1">
      <c r="A254" s="528" t="s">
        <v>2063</v>
      </c>
      <c r="C254" s="529" t="s">
        <v>502</v>
      </c>
      <c r="E254" s="541" t="s">
        <v>1773</v>
      </c>
      <c r="F254" s="42">
        <v>0</v>
      </c>
      <c r="G254" s="42"/>
      <c r="H254" s="42">
        <v>0</v>
      </c>
      <c r="I254" s="42">
        <v>0</v>
      </c>
      <c r="J254" s="42">
        <v>0</v>
      </c>
      <c r="K254" s="42">
        <v>0</v>
      </c>
      <c r="L254" s="42"/>
      <c r="M254" s="42">
        <v>0</v>
      </c>
      <c r="N254" s="539" t="s">
        <v>2729</v>
      </c>
      <c r="O254" s="540">
        <v>0</v>
      </c>
    </row>
    <row r="255" spans="1:15" ht="13.5" outlineLevel="2" thickTop="1">
      <c r="A255" s="528" t="s">
        <v>38</v>
      </c>
      <c r="C255" s="529" t="s">
        <v>511</v>
      </c>
      <c r="N255" s="539" t="s">
        <v>2729</v>
      </c>
      <c r="O255" s="540" t="s">
        <v>2729</v>
      </c>
    </row>
    <row r="256" spans="1:15" outlineLevel="2">
      <c r="A256" s="528" t="s">
        <v>2064</v>
      </c>
      <c r="B256" s="45" t="s">
        <v>38</v>
      </c>
      <c r="C256" s="529" t="s">
        <v>511</v>
      </c>
      <c r="D256" s="529" t="s">
        <v>512</v>
      </c>
      <c r="E256" s="45" t="s">
        <v>513</v>
      </c>
      <c r="F256" s="52">
        <v>-160962</v>
      </c>
      <c r="H256" s="52">
        <v>0</v>
      </c>
      <c r="I256" s="52">
        <v>-160962</v>
      </c>
      <c r="J256" s="52">
        <v>0</v>
      </c>
      <c r="K256" s="52">
        <v>-160962</v>
      </c>
      <c r="M256" s="52">
        <v>-65257</v>
      </c>
      <c r="N256" s="539">
        <v>1.4670000000000001</v>
      </c>
      <c r="O256" s="540">
        <v>-95705</v>
      </c>
    </row>
    <row r="257" spans="1:15" outlineLevel="2">
      <c r="A257" s="528" t="s">
        <v>2065</v>
      </c>
      <c r="B257" s="45" t="s">
        <v>38</v>
      </c>
      <c r="C257" s="529" t="s">
        <v>511</v>
      </c>
      <c r="D257" s="529" t="s">
        <v>514</v>
      </c>
      <c r="E257" s="45" t="s">
        <v>515</v>
      </c>
      <c r="F257" s="52">
        <v>-25752</v>
      </c>
      <c r="H257" s="52">
        <v>0</v>
      </c>
      <c r="I257" s="52">
        <v>-25752</v>
      </c>
      <c r="J257" s="52">
        <v>0</v>
      </c>
      <c r="K257" s="52">
        <v>-25752</v>
      </c>
      <c r="M257" s="52">
        <v>-10442</v>
      </c>
      <c r="N257" s="539">
        <v>1.466</v>
      </c>
      <c r="O257" s="540">
        <v>-15310</v>
      </c>
    </row>
    <row r="258" spans="1:15" outlineLevel="2">
      <c r="A258" s="528" t="s">
        <v>2066</v>
      </c>
      <c r="B258" s="45" t="s">
        <v>38</v>
      </c>
      <c r="C258" s="529" t="s">
        <v>511</v>
      </c>
      <c r="D258" s="529" t="s">
        <v>516</v>
      </c>
      <c r="E258" s="45" t="s">
        <v>517</v>
      </c>
      <c r="F258" s="52">
        <v>-161940</v>
      </c>
      <c r="H258" s="52">
        <v>0</v>
      </c>
      <c r="I258" s="52">
        <v>-161940</v>
      </c>
      <c r="J258" s="52">
        <v>0</v>
      </c>
      <c r="K258" s="52">
        <v>-161940</v>
      </c>
      <c r="M258" s="52">
        <v>-69917</v>
      </c>
      <c r="N258" s="539">
        <v>1.3160000000000001</v>
      </c>
      <c r="O258" s="540">
        <v>-92023</v>
      </c>
    </row>
    <row r="259" spans="1:15" outlineLevel="2">
      <c r="A259" s="528" t="s">
        <v>2067</v>
      </c>
      <c r="B259" s="45" t="s">
        <v>38</v>
      </c>
      <c r="C259" s="529" t="s">
        <v>511</v>
      </c>
      <c r="D259" s="529" t="s">
        <v>518</v>
      </c>
      <c r="E259" s="45" t="s">
        <v>519</v>
      </c>
      <c r="F259" s="52">
        <v>-25911</v>
      </c>
      <c r="H259" s="52">
        <v>0</v>
      </c>
      <c r="I259" s="52">
        <v>-25911</v>
      </c>
      <c r="J259" s="52">
        <v>0</v>
      </c>
      <c r="K259" s="52">
        <v>-25911</v>
      </c>
      <c r="M259" s="52">
        <v>-11188</v>
      </c>
      <c r="N259" s="539">
        <v>1.3160000000000001</v>
      </c>
      <c r="O259" s="540">
        <v>-14723</v>
      </c>
    </row>
    <row r="260" spans="1:15" outlineLevel="2">
      <c r="A260" s="528" t="s">
        <v>2068</v>
      </c>
      <c r="B260" s="45" t="s">
        <v>38</v>
      </c>
      <c r="C260" s="529" t="s">
        <v>511</v>
      </c>
      <c r="D260" s="529" t="s">
        <v>520</v>
      </c>
      <c r="E260" s="45" t="s">
        <v>521</v>
      </c>
      <c r="F260" s="52">
        <v>-129968</v>
      </c>
      <c r="H260" s="52">
        <v>0</v>
      </c>
      <c r="I260" s="52">
        <v>-129968</v>
      </c>
      <c r="J260" s="52">
        <v>0</v>
      </c>
      <c r="K260" s="52">
        <v>-129968</v>
      </c>
      <c r="M260" s="52">
        <v>-55646</v>
      </c>
      <c r="N260" s="539">
        <v>1.3360000000000001</v>
      </c>
      <c r="O260" s="540">
        <v>-74322</v>
      </c>
    </row>
    <row r="261" spans="1:15" outlineLevel="2">
      <c r="A261" s="528" t="s">
        <v>2069</v>
      </c>
      <c r="B261" s="45" t="s">
        <v>38</v>
      </c>
      <c r="C261" s="529" t="s">
        <v>511</v>
      </c>
      <c r="D261" s="529" t="s">
        <v>522</v>
      </c>
      <c r="E261" s="45" t="s">
        <v>523</v>
      </c>
      <c r="F261" s="52">
        <v>-20702</v>
      </c>
      <c r="H261" s="52">
        <v>0</v>
      </c>
      <c r="I261" s="52">
        <v>-20702</v>
      </c>
      <c r="J261" s="52">
        <v>0</v>
      </c>
      <c r="K261" s="52">
        <v>-20702</v>
      </c>
      <c r="M261" s="52">
        <v>-8904</v>
      </c>
      <c r="N261" s="539">
        <v>1.325</v>
      </c>
      <c r="O261" s="540">
        <v>-11798</v>
      </c>
    </row>
    <row r="262" spans="1:15" ht="13.5" outlineLevel="1" thickBot="1">
      <c r="A262" s="528" t="s">
        <v>2070</v>
      </c>
      <c r="C262" s="529" t="s">
        <v>511</v>
      </c>
      <c r="E262" s="541" t="s">
        <v>1774</v>
      </c>
      <c r="F262" s="42">
        <v>-525235</v>
      </c>
      <c r="G262" s="42"/>
      <c r="H262" s="42">
        <v>0</v>
      </c>
      <c r="I262" s="42">
        <v>-525235</v>
      </c>
      <c r="J262" s="42">
        <v>0</v>
      </c>
      <c r="K262" s="42">
        <v>-525235</v>
      </c>
      <c r="L262" s="42"/>
      <c r="M262" s="42">
        <v>-221354</v>
      </c>
      <c r="N262" s="539">
        <v>1.373</v>
      </c>
      <c r="O262" s="540">
        <v>-303881</v>
      </c>
    </row>
    <row r="263" spans="1:15" ht="13.5" outlineLevel="2" thickTop="1">
      <c r="A263" s="528" t="s">
        <v>38</v>
      </c>
      <c r="C263" s="529" t="s">
        <v>524</v>
      </c>
      <c r="N263" s="539" t="s">
        <v>2729</v>
      </c>
      <c r="O263" s="540" t="s">
        <v>2729</v>
      </c>
    </row>
    <row r="264" spans="1:15" outlineLevel="2">
      <c r="A264" s="528" t="s">
        <v>2071</v>
      </c>
      <c r="B264" s="45" t="s">
        <v>38</v>
      </c>
      <c r="C264" s="529" t="s">
        <v>524</v>
      </c>
      <c r="D264" s="529" t="s">
        <v>525</v>
      </c>
      <c r="E264" s="45" t="s">
        <v>526</v>
      </c>
      <c r="F264" s="52">
        <v>-204414</v>
      </c>
      <c r="H264" s="52">
        <v>0</v>
      </c>
      <c r="I264" s="52">
        <v>-204414</v>
      </c>
      <c r="J264" s="52">
        <v>0</v>
      </c>
      <c r="K264" s="52">
        <v>-204414</v>
      </c>
      <c r="M264" s="52">
        <v>-37093</v>
      </c>
      <c r="N264" s="539">
        <v>4.5110000000000001</v>
      </c>
      <c r="O264" s="540">
        <v>-167321</v>
      </c>
    </row>
    <row r="265" spans="1:15" outlineLevel="2">
      <c r="A265" s="528" t="s">
        <v>2072</v>
      </c>
      <c r="B265" s="45" t="s">
        <v>38</v>
      </c>
      <c r="C265" s="529" t="s">
        <v>524</v>
      </c>
      <c r="D265" s="529" t="s">
        <v>527</v>
      </c>
      <c r="E265" s="45" t="s">
        <v>528</v>
      </c>
      <c r="F265" s="52">
        <v>-128333</v>
      </c>
      <c r="H265" s="52">
        <v>0</v>
      </c>
      <c r="I265" s="52">
        <v>-128333</v>
      </c>
      <c r="J265" s="52">
        <v>0</v>
      </c>
      <c r="K265" s="52">
        <v>-128333</v>
      </c>
      <c r="M265" s="52">
        <v>-8571</v>
      </c>
      <c r="N265" s="539">
        <v>13.973000000000001</v>
      </c>
      <c r="O265" s="540">
        <v>-119762</v>
      </c>
    </row>
    <row r="266" spans="1:15" outlineLevel="2">
      <c r="A266" s="528" t="s">
        <v>2073</v>
      </c>
      <c r="B266" s="45" t="s">
        <v>38</v>
      </c>
      <c r="C266" s="529" t="s">
        <v>524</v>
      </c>
      <c r="D266" s="529" t="s">
        <v>529</v>
      </c>
      <c r="E266" s="45" t="s">
        <v>530</v>
      </c>
      <c r="F266" s="52">
        <v>-6864</v>
      </c>
      <c r="H266" s="52">
        <v>0</v>
      </c>
      <c r="I266" s="52">
        <v>-6864</v>
      </c>
      <c r="J266" s="52">
        <v>0</v>
      </c>
      <c r="K266" s="52">
        <v>-6864</v>
      </c>
      <c r="M266" s="52">
        <v>-2</v>
      </c>
      <c r="N266" s="539">
        <v>3431</v>
      </c>
      <c r="O266" s="540">
        <v>-6862</v>
      </c>
    </row>
    <row r="267" spans="1:15" ht="13.5" outlineLevel="1" thickBot="1">
      <c r="A267" s="528" t="s">
        <v>2074</v>
      </c>
      <c r="C267" s="529" t="s">
        <v>524</v>
      </c>
      <c r="E267" s="541" t="s">
        <v>1775</v>
      </c>
      <c r="F267" s="42">
        <v>-339611</v>
      </c>
      <c r="G267" s="42"/>
      <c r="H267" s="42">
        <v>0</v>
      </c>
      <c r="I267" s="42">
        <v>-339611</v>
      </c>
      <c r="J267" s="42">
        <v>0</v>
      </c>
      <c r="K267" s="42">
        <v>-339611</v>
      </c>
      <c r="L267" s="42"/>
      <c r="M267" s="42">
        <v>-45666</v>
      </c>
      <c r="N267" s="539">
        <v>6.4370000000000003</v>
      </c>
      <c r="O267" s="540">
        <v>-293945</v>
      </c>
    </row>
    <row r="268" spans="1:15" ht="13.5" outlineLevel="2" thickTop="1">
      <c r="A268" s="528" t="s">
        <v>38</v>
      </c>
      <c r="C268" s="529" t="s">
        <v>531</v>
      </c>
      <c r="N268" s="539" t="s">
        <v>2729</v>
      </c>
      <c r="O268" s="540" t="s">
        <v>2729</v>
      </c>
    </row>
    <row r="269" spans="1:15" outlineLevel="2">
      <c r="A269" s="528" t="s">
        <v>2075</v>
      </c>
      <c r="B269" s="45" t="s">
        <v>38</v>
      </c>
      <c r="C269" s="529" t="s">
        <v>531</v>
      </c>
      <c r="D269" s="529" t="s">
        <v>532</v>
      </c>
      <c r="E269" s="45" t="s">
        <v>533</v>
      </c>
      <c r="F269" s="52">
        <v>-21301</v>
      </c>
      <c r="H269" s="52">
        <v>0</v>
      </c>
      <c r="I269" s="52">
        <v>-21301</v>
      </c>
      <c r="J269" s="52">
        <v>0</v>
      </c>
      <c r="K269" s="52">
        <v>-21301</v>
      </c>
      <c r="M269" s="52">
        <v>-8545</v>
      </c>
      <c r="N269" s="539">
        <v>1.4930000000000001</v>
      </c>
      <c r="O269" s="540">
        <v>-12756</v>
      </c>
    </row>
    <row r="270" spans="1:15" outlineLevel="2">
      <c r="A270" s="528" t="s">
        <v>2076</v>
      </c>
      <c r="B270" s="45" t="s">
        <v>38</v>
      </c>
      <c r="C270" s="529" t="s">
        <v>531</v>
      </c>
      <c r="D270" s="529" t="s">
        <v>534</v>
      </c>
      <c r="E270" s="45" t="s">
        <v>535</v>
      </c>
      <c r="F270" s="52">
        <v>-21445</v>
      </c>
      <c r="H270" s="52">
        <v>0</v>
      </c>
      <c r="I270" s="52">
        <v>-21445</v>
      </c>
      <c r="J270" s="52">
        <v>0</v>
      </c>
      <c r="K270" s="52">
        <v>-21445</v>
      </c>
      <c r="M270" s="52">
        <v>-9157</v>
      </c>
      <c r="N270" s="539">
        <v>1.3420000000000001</v>
      </c>
      <c r="O270" s="540">
        <v>-12288</v>
      </c>
    </row>
    <row r="271" spans="1:15" outlineLevel="2">
      <c r="A271" s="528" t="s">
        <v>2077</v>
      </c>
      <c r="B271" s="45" t="s">
        <v>38</v>
      </c>
      <c r="C271" s="529" t="s">
        <v>531</v>
      </c>
      <c r="D271" s="529" t="s">
        <v>536</v>
      </c>
      <c r="E271" s="45" t="s">
        <v>537</v>
      </c>
      <c r="F271" s="52">
        <v>-16644</v>
      </c>
      <c r="H271" s="52">
        <v>0</v>
      </c>
      <c r="I271" s="52">
        <v>-16644</v>
      </c>
      <c r="J271" s="52">
        <v>0</v>
      </c>
      <c r="K271" s="52">
        <v>-16644</v>
      </c>
      <c r="M271" s="52">
        <v>-7288</v>
      </c>
      <c r="N271" s="539">
        <v>1.284</v>
      </c>
      <c r="O271" s="540">
        <v>-9356</v>
      </c>
    </row>
    <row r="272" spans="1:15" ht="13.5" outlineLevel="1" thickBot="1">
      <c r="A272" s="528" t="s">
        <v>2078</v>
      </c>
      <c r="C272" s="529" t="s">
        <v>531</v>
      </c>
      <c r="E272" s="541" t="s">
        <v>1776</v>
      </c>
      <c r="F272" s="42">
        <v>-59390</v>
      </c>
      <c r="G272" s="42"/>
      <c r="H272" s="42">
        <v>0</v>
      </c>
      <c r="I272" s="42">
        <v>-59390</v>
      </c>
      <c r="J272" s="42">
        <v>0</v>
      </c>
      <c r="K272" s="42">
        <v>-59390</v>
      </c>
      <c r="L272" s="42"/>
      <c r="M272" s="42">
        <v>-24990</v>
      </c>
      <c r="N272" s="539">
        <v>1.377</v>
      </c>
      <c r="O272" s="540">
        <v>-34400</v>
      </c>
    </row>
    <row r="273" spans="1:15" ht="13.5" outlineLevel="2" thickTop="1">
      <c r="A273" s="528" t="s">
        <v>38</v>
      </c>
      <c r="C273" s="529" t="s">
        <v>538</v>
      </c>
      <c r="N273" s="539" t="s">
        <v>2729</v>
      </c>
      <c r="O273" s="540" t="s">
        <v>2729</v>
      </c>
    </row>
    <row r="274" spans="1:15" outlineLevel="2">
      <c r="A274" s="528" t="s">
        <v>2079</v>
      </c>
      <c r="B274" s="45" t="s">
        <v>38</v>
      </c>
      <c r="C274" s="529" t="s">
        <v>538</v>
      </c>
      <c r="D274" s="529" t="s">
        <v>539</v>
      </c>
      <c r="E274" s="45" t="s">
        <v>540</v>
      </c>
      <c r="F274" s="52">
        <v>0</v>
      </c>
      <c r="H274" s="52">
        <v>0</v>
      </c>
      <c r="I274" s="52">
        <v>0</v>
      </c>
      <c r="J274" s="52">
        <v>0</v>
      </c>
      <c r="K274" s="52">
        <v>0</v>
      </c>
      <c r="M274" s="52">
        <v>0</v>
      </c>
      <c r="N274" s="539" t="s">
        <v>2729</v>
      </c>
      <c r="O274" s="540">
        <v>0</v>
      </c>
    </row>
    <row r="275" spans="1:15" outlineLevel="2">
      <c r="A275" s="528" t="s">
        <v>2080</v>
      </c>
      <c r="B275" s="45" t="s">
        <v>38</v>
      </c>
      <c r="C275" s="529" t="s">
        <v>538</v>
      </c>
      <c r="D275" s="529" t="s">
        <v>541</v>
      </c>
      <c r="E275" s="45" t="s">
        <v>542</v>
      </c>
      <c r="F275" s="52">
        <v>-36098</v>
      </c>
      <c r="H275" s="52">
        <v>0</v>
      </c>
      <c r="I275" s="52">
        <v>-36098</v>
      </c>
      <c r="J275" s="52">
        <v>0</v>
      </c>
      <c r="K275" s="52">
        <v>-36098</v>
      </c>
      <c r="M275" s="52">
        <v>-81305</v>
      </c>
      <c r="N275" s="539">
        <v>-0.55600000000000005</v>
      </c>
      <c r="O275" s="540">
        <v>45207</v>
      </c>
    </row>
    <row r="276" spans="1:15" outlineLevel="2">
      <c r="A276" s="528" t="s">
        <v>2081</v>
      </c>
      <c r="B276" s="45" t="s">
        <v>38</v>
      </c>
      <c r="C276" s="529" t="s">
        <v>538</v>
      </c>
      <c r="D276" s="529" t="s">
        <v>543</v>
      </c>
      <c r="E276" s="45" t="s">
        <v>544</v>
      </c>
      <c r="F276" s="52">
        <v>-28534</v>
      </c>
      <c r="H276" s="52">
        <v>0</v>
      </c>
      <c r="I276" s="52">
        <v>-28534</v>
      </c>
      <c r="J276" s="52">
        <v>0</v>
      </c>
      <c r="K276" s="52">
        <v>-28534</v>
      </c>
      <c r="M276" s="52">
        <v>0</v>
      </c>
      <c r="N276" s="539" t="s">
        <v>2729</v>
      </c>
      <c r="O276" s="540">
        <v>-28534</v>
      </c>
    </row>
    <row r="277" spans="1:15" outlineLevel="2">
      <c r="A277" s="528" t="s">
        <v>2082</v>
      </c>
      <c r="B277" s="45" t="s">
        <v>38</v>
      </c>
      <c r="C277" s="529" t="s">
        <v>538</v>
      </c>
      <c r="D277" s="529" t="s">
        <v>545</v>
      </c>
      <c r="E277" s="45" t="s">
        <v>546</v>
      </c>
      <c r="F277" s="52">
        <v>0</v>
      </c>
      <c r="H277" s="52">
        <v>0</v>
      </c>
      <c r="I277" s="52">
        <v>0</v>
      </c>
      <c r="J277" s="52">
        <v>0</v>
      </c>
      <c r="K277" s="52">
        <v>0</v>
      </c>
      <c r="M277" s="52">
        <v>0</v>
      </c>
      <c r="N277" s="539" t="s">
        <v>2729</v>
      </c>
      <c r="O277" s="540">
        <v>0</v>
      </c>
    </row>
    <row r="278" spans="1:15" outlineLevel="2">
      <c r="A278" s="528" t="s">
        <v>2083</v>
      </c>
      <c r="B278" s="45" t="s">
        <v>38</v>
      </c>
      <c r="C278" s="529" t="s">
        <v>538</v>
      </c>
      <c r="D278" s="529" t="s">
        <v>547</v>
      </c>
      <c r="E278" s="45" t="s">
        <v>548</v>
      </c>
      <c r="F278" s="52">
        <v>-37688</v>
      </c>
      <c r="H278" s="52">
        <v>0</v>
      </c>
      <c r="I278" s="52">
        <v>-37688</v>
      </c>
      <c r="J278" s="52">
        <v>0</v>
      </c>
      <c r="K278" s="52">
        <v>-37688</v>
      </c>
      <c r="M278" s="52">
        <v>-24344</v>
      </c>
      <c r="N278" s="539">
        <v>0.54800000000000004</v>
      </c>
      <c r="O278" s="540">
        <v>-13344</v>
      </c>
    </row>
    <row r="279" spans="1:15" outlineLevel="2">
      <c r="A279" s="528" t="s">
        <v>2084</v>
      </c>
      <c r="B279" s="45" t="s">
        <v>38</v>
      </c>
      <c r="C279" s="529" t="s">
        <v>538</v>
      </c>
      <c r="D279" s="529" t="s">
        <v>549</v>
      </c>
      <c r="E279" s="45" t="s">
        <v>550</v>
      </c>
      <c r="F279" s="52">
        <v>0</v>
      </c>
      <c r="H279" s="52">
        <v>0</v>
      </c>
      <c r="I279" s="52">
        <v>0</v>
      </c>
      <c r="J279" s="52">
        <v>0</v>
      </c>
      <c r="K279" s="52">
        <v>0</v>
      </c>
      <c r="M279" s="52">
        <v>0</v>
      </c>
      <c r="N279" s="539" t="s">
        <v>2729</v>
      </c>
      <c r="O279" s="540">
        <v>0</v>
      </c>
    </row>
    <row r="280" spans="1:15" outlineLevel="2">
      <c r="A280" s="528" t="s">
        <v>2085</v>
      </c>
      <c r="B280" s="45" t="s">
        <v>38</v>
      </c>
      <c r="C280" s="529" t="s">
        <v>538</v>
      </c>
      <c r="D280" s="529" t="s">
        <v>551</v>
      </c>
      <c r="E280" s="45" t="s">
        <v>552</v>
      </c>
      <c r="F280" s="52">
        <v>-36230</v>
      </c>
      <c r="H280" s="52">
        <v>0</v>
      </c>
      <c r="I280" s="52">
        <v>-36230</v>
      </c>
      <c r="J280" s="52">
        <v>0</v>
      </c>
      <c r="K280" s="52">
        <v>-36230</v>
      </c>
      <c r="M280" s="52">
        <v>-92641</v>
      </c>
      <c r="N280" s="539">
        <v>-0.60899999999999999</v>
      </c>
      <c r="O280" s="540">
        <v>56411</v>
      </c>
    </row>
    <row r="281" spans="1:15" outlineLevel="2">
      <c r="A281" s="528" t="s">
        <v>2086</v>
      </c>
      <c r="B281" s="45" t="s">
        <v>38</v>
      </c>
      <c r="C281" s="529" t="s">
        <v>538</v>
      </c>
      <c r="D281" s="529" t="s">
        <v>553</v>
      </c>
      <c r="E281" s="45" t="s">
        <v>554</v>
      </c>
      <c r="F281" s="52">
        <v>-16371</v>
      </c>
      <c r="H281" s="52">
        <v>0</v>
      </c>
      <c r="I281" s="52">
        <v>-16371</v>
      </c>
      <c r="J281" s="52">
        <v>0</v>
      </c>
      <c r="K281" s="52">
        <v>-16371</v>
      </c>
      <c r="M281" s="52">
        <v>0</v>
      </c>
      <c r="N281" s="539" t="s">
        <v>2729</v>
      </c>
      <c r="O281" s="540">
        <v>-16371</v>
      </c>
    </row>
    <row r="282" spans="1:15" outlineLevel="2">
      <c r="A282" s="528" t="s">
        <v>2087</v>
      </c>
      <c r="B282" s="45" t="s">
        <v>38</v>
      </c>
      <c r="C282" s="529" t="s">
        <v>538</v>
      </c>
      <c r="D282" s="529" t="s">
        <v>555</v>
      </c>
      <c r="E282" s="45" t="s">
        <v>556</v>
      </c>
      <c r="F282" s="52">
        <v>0</v>
      </c>
      <c r="H282" s="52">
        <v>0</v>
      </c>
      <c r="I282" s="52">
        <v>0</v>
      </c>
      <c r="J282" s="52">
        <v>0</v>
      </c>
      <c r="K282" s="52">
        <v>0</v>
      </c>
      <c r="M282" s="52">
        <v>0</v>
      </c>
      <c r="N282" s="539" t="s">
        <v>2729</v>
      </c>
      <c r="O282" s="540">
        <v>0</v>
      </c>
    </row>
    <row r="283" spans="1:15" outlineLevel="2">
      <c r="A283" s="528" t="s">
        <v>2088</v>
      </c>
      <c r="B283" s="45" t="s">
        <v>38</v>
      </c>
      <c r="C283" s="529" t="s">
        <v>538</v>
      </c>
      <c r="D283" s="529" t="s">
        <v>557</v>
      </c>
      <c r="E283" s="45" t="s">
        <v>558</v>
      </c>
      <c r="F283" s="52">
        <v>-41588</v>
      </c>
      <c r="H283" s="52">
        <v>0</v>
      </c>
      <c r="I283" s="52">
        <v>-41588</v>
      </c>
      <c r="J283" s="52">
        <v>0</v>
      </c>
      <c r="K283" s="52">
        <v>-41588</v>
      </c>
      <c r="M283" s="52">
        <v>-27783</v>
      </c>
      <c r="N283" s="539">
        <v>0.497</v>
      </c>
      <c r="O283" s="540">
        <v>-13805</v>
      </c>
    </row>
    <row r="284" spans="1:15" outlineLevel="2">
      <c r="A284" s="528" t="s">
        <v>2089</v>
      </c>
      <c r="B284" s="45" t="s">
        <v>38</v>
      </c>
      <c r="C284" s="529" t="s">
        <v>538</v>
      </c>
      <c r="D284" s="529" t="s">
        <v>559</v>
      </c>
      <c r="E284" s="45" t="s">
        <v>560</v>
      </c>
      <c r="F284" s="52">
        <v>0</v>
      </c>
      <c r="H284" s="52">
        <v>0</v>
      </c>
      <c r="I284" s="52">
        <v>0</v>
      </c>
      <c r="J284" s="52">
        <v>0</v>
      </c>
      <c r="K284" s="52">
        <v>0</v>
      </c>
      <c r="M284" s="52">
        <v>0</v>
      </c>
      <c r="N284" s="539" t="s">
        <v>2729</v>
      </c>
      <c r="O284" s="540">
        <v>0</v>
      </c>
    </row>
    <row r="285" spans="1:15" outlineLevel="2">
      <c r="A285" s="528" t="s">
        <v>2090</v>
      </c>
      <c r="B285" s="45" t="s">
        <v>38</v>
      </c>
      <c r="C285" s="529" t="s">
        <v>538</v>
      </c>
      <c r="D285" s="529" t="s">
        <v>561</v>
      </c>
      <c r="E285" s="45" t="s">
        <v>562</v>
      </c>
      <c r="F285" s="52">
        <v>-28260</v>
      </c>
      <c r="H285" s="52">
        <v>0</v>
      </c>
      <c r="I285" s="52">
        <v>-28260</v>
      </c>
      <c r="J285" s="52">
        <v>0</v>
      </c>
      <c r="K285" s="52">
        <v>-28260</v>
      </c>
      <c r="M285" s="52">
        <v>-76132</v>
      </c>
      <c r="N285" s="539">
        <v>-0.629</v>
      </c>
      <c r="O285" s="540">
        <v>47872</v>
      </c>
    </row>
    <row r="286" spans="1:15" outlineLevel="2">
      <c r="A286" s="528" t="s">
        <v>2091</v>
      </c>
      <c r="B286" s="45" t="s">
        <v>38</v>
      </c>
      <c r="C286" s="529" t="s">
        <v>538</v>
      </c>
      <c r="D286" s="529" t="s">
        <v>563</v>
      </c>
      <c r="E286" s="45" t="s">
        <v>564</v>
      </c>
      <c r="F286" s="52">
        <v>-17908</v>
      </c>
      <c r="H286" s="52">
        <v>0</v>
      </c>
      <c r="I286" s="52">
        <v>-17908</v>
      </c>
      <c r="J286" s="52">
        <v>0</v>
      </c>
      <c r="K286" s="52">
        <v>-17908</v>
      </c>
      <c r="M286" s="52">
        <v>0</v>
      </c>
      <c r="N286" s="539" t="s">
        <v>2729</v>
      </c>
      <c r="O286" s="540">
        <v>-17908</v>
      </c>
    </row>
    <row r="287" spans="1:15" outlineLevel="2">
      <c r="A287" s="528" t="s">
        <v>2092</v>
      </c>
      <c r="B287" s="45" t="s">
        <v>38</v>
      </c>
      <c r="C287" s="529" t="s">
        <v>538</v>
      </c>
      <c r="D287" s="529" t="s">
        <v>565</v>
      </c>
      <c r="E287" s="45" t="s">
        <v>566</v>
      </c>
      <c r="F287" s="52">
        <v>0</v>
      </c>
      <c r="H287" s="52">
        <v>0</v>
      </c>
      <c r="I287" s="52">
        <v>0</v>
      </c>
      <c r="J287" s="52">
        <v>0</v>
      </c>
      <c r="K287" s="52">
        <v>0</v>
      </c>
      <c r="M287" s="52">
        <v>0</v>
      </c>
      <c r="N287" s="539" t="s">
        <v>2729</v>
      </c>
      <c r="O287" s="540">
        <v>0</v>
      </c>
    </row>
    <row r="288" spans="1:15" outlineLevel="2">
      <c r="A288" s="528" t="s">
        <v>2093</v>
      </c>
      <c r="B288" s="45" t="s">
        <v>38</v>
      </c>
      <c r="C288" s="529" t="s">
        <v>538</v>
      </c>
      <c r="D288" s="529" t="s">
        <v>567</v>
      </c>
      <c r="E288" s="45" t="s">
        <v>568</v>
      </c>
      <c r="F288" s="52">
        <v>-33527</v>
      </c>
      <c r="H288" s="52">
        <v>0</v>
      </c>
      <c r="I288" s="52">
        <v>-33527</v>
      </c>
      <c r="J288" s="52">
        <v>0</v>
      </c>
      <c r="K288" s="52">
        <v>-33527</v>
      </c>
      <c r="M288" s="52">
        <v>-22871</v>
      </c>
      <c r="N288" s="539">
        <v>0.46600000000000003</v>
      </c>
      <c r="O288" s="540">
        <v>-10656</v>
      </c>
    </row>
    <row r="289" spans="1:22" ht="13.5" outlineLevel="1" thickBot="1">
      <c r="A289" s="528" t="s">
        <v>2094</v>
      </c>
      <c r="C289" s="529" t="s">
        <v>538</v>
      </c>
      <c r="E289" s="541" t="s">
        <v>1777</v>
      </c>
      <c r="F289" s="42">
        <v>-276204</v>
      </c>
      <c r="G289" s="42"/>
      <c r="H289" s="42">
        <v>0</v>
      </c>
      <c r="I289" s="42">
        <v>-276204</v>
      </c>
      <c r="J289" s="42">
        <v>0</v>
      </c>
      <c r="K289" s="42">
        <v>-276204</v>
      </c>
      <c r="L289" s="42"/>
      <c r="M289" s="42">
        <v>-325076</v>
      </c>
      <c r="N289" s="539">
        <v>-0.15</v>
      </c>
      <c r="O289" s="540">
        <v>48872</v>
      </c>
    </row>
    <row r="290" spans="1:22" ht="13.5" outlineLevel="2" thickTop="1">
      <c r="A290" s="528" t="s">
        <v>38</v>
      </c>
      <c r="C290" s="529" t="s">
        <v>569</v>
      </c>
      <c r="N290" s="539" t="s">
        <v>2729</v>
      </c>
      <c r="O290" s="540" t="s">
        <v>2729</v>
      </c>
    </row>
    <row r="291" spans="1:22" outlineLevel="2">
      <c r="A291" s="528" t="s">
        <v>2095</v>
      </c>
      <c r="B291" s="45" t="s">
        <v>38</v>
      </c>
      <c r="C291" s="529" t="s">
        <v>569</v>
      </c>
      <c r="D291" s="529" t="s">
        <v>570</v>
      </c>
      <c r="E291" s="45" t="s">
        <v>571</v>
      </c>
      <c r="F291" s="52">
        <v>-10291</v>
      </c>
      <c r="H291" s="52">
        <v>0</v>
      </c>
      <c r="I291" s="52">
        <v>-10291</v>
      </c>
      <c r="J291" s="52">
        <v>0</v>
      </c>
      <c r="K291" s="52">
        <v>-10291</v>
      </c>
      <c r="M291" s="52">
        <v>-14793</v>
      </c>
      <c r="N291" s="539">
        <v>-0.30399999999999999</v>
      </c>
      <c r="O291" s="540">
        <v>4502</v>
      </c>
    </row>
    <row r="292" spans="1:22" outlineLevel="2">
      <c r="A292" s="528" t="s">
        <v>2096</v>
      </c>
      <c r="B292" s="45" t="s">
        <v>38</v>
      </c>
      <c r="C292" s="529" t="s">
        <v>569</v>
      </c>
      <c r="D292" s="529" t="s">
        <v>572</v>
      </c>
      <c r="E292" s="45" t="s">
        <v>573</v>
      </c>
      <c r="F292" s="52">
        <v>-10532</v>
      </c>
      <c r="H292" s="52">
        <v>0</v>
      </c>
      <c r="I292" s="52">
        <v>-10532</v>
      </c>
      <c r="J292" s="52">
        <v>0</v>
      </c>
      <c r="K292" s="52">
        <v>-10532</v>
      </c>
      <c r="M292" s="52">
        <v>-16782</v>
      </c>
      <c r="N292" s="539">
        <v>-0.372</v>
      </c>
      <c r="O292" s="540">
        <v>6250</v>
      </c>
    </row>
    <row r="293" spans="1:22" outlineLevel="2">
      <c r="A293" s="528" t="s">
        <v>2097</v>
      </c>
      <c r="B293" s="45" t="s">
        <v>38</v>
      </c>
      <c r="C293" s="529" t="s">
        <v>569</v>
      </c>
      <c r="D293" s="529" t="s">
        <v>574</v>
      </c>
      <c r="E293" s="45" t="s">
        <v>575</v>
      </c>
      <c r="F293" s="52">
        <v>-8211</v>
      </c>
      <c r="H293" s="52">
        <v>0</v>
      </c>
      <c r="I293" s="52">
        <v>-8211</v>
      </c>
      <c r="J293" s="52">
        <v>0</v>
      </c>
      <c r="K293" s="52">
        <v>-8211</v>
      </c>
      <c r="M293" s="52">
        <v>-13780</v>
      </c>
      <c r="N293" s="539">
        <v>-0.40400000000000003</v>
      </c>
      <c r="O293" s="540">
        <v>5569</v>
      </c>
    </row>
    <row r="294" spans="1:22" ht="13.5" outlineLevel="1" thickBot="1">
      <c r="A294" s="528" t="s">
        <v>2098</v>
      </c>
      <c r="C294" s="529" t="s">
        <v>569</v>
      </c>
      <c r="E294" s="541" t="s">
        <v>1778</v>
      </c>
      <c r="F294" s="42">
        <v>-29034</v>
      </c>
      <c r="G294" s="42"/>
      <c r="H294" s="42">
        <v>0</v>
      </c>
      <c r="I294" s="42">
        <v>-29034</v>
      </c>
      <c r="J294" s="42">
        <v>0</v>
      </c>
      <c r="K294" s="42">
        <v>-29034</v>
      </c>
      <c r="L294" s="42"/>
      <c r="M294" s="42">
        <v>-45355</v>
      </c>
      <c r="N294" s="539">
        <v>-0.36</v>
      </c>
      <c r="O294" s="540">
        <v>16321</v>
      </c>
    </row>
    <row r="295" spans="1:22" ht="13.5" outlineLevel="2" thickTop="1">
      <c r="A295" s="528" t="s">
        <v>38</v>
      </c>
      <c r="C295" s="529" t="s">
        <v>576</v>
      </c>
      <c r="N295" s="539" t="s">
        <v>2729</v>
      </c>
      <c r="O295" s="540" t="s">
        <v>2729</v>
      </c>
    </row>
    <row r="296" spans="1:22" outlineLevel="2">
      <c r="A296" s="528" t="s">
        <v>2099</v>
      </c>
      <c r="B296" s="45" t="s">
        <v>38</v>
      </c>
      <c r="C296" s="529" t="s">
        <v>576</v>
      </c>
      <c r="D296" s="529" t="s">
        <v>577</v>
      </c>
      <c r="E296" s="45" t="s">
        <v>578</v>
      </c>
      <c r="F296" s="52">
        <v>-102288</v>
      </c>
      <c r="H296" s="52">
        <v>0</v>
      </c>
      <c r="I296" s="52">
        <v>-102288</v>
      </c>
      <c r="J296" s="52">
        <v>0</v>
      </c>
      <c r="K296" s="52">
        <v>-102288</v>
      </c>
      <c r="M296" s="52">
        <v>-62976</v>
      </c>
      <c r="N296" s="539">
        <v>0.624</v>
      </c>
      <c r="O296" s="540">
        <v>-39312</v>
      </c>
      <c r="U296" s="532">
        <v>9079500</v>
      </c>
      <c r="V296" s="532">
        <v>79500</v>
      </c>
    </row>
    <row r="297" spans="1:22" outlineLevel="2">
      <c r="A297" s="528" t="s">
        <v>2100</v>
      </c>
      <c r="B297" s="45" t="s">
        <v>38</v>
      </c>
      <c r="C297" s="529" t="s">
        <v>576</v>
      </c>
      <c r="D297" s="529" t="s">
        <v>579</v>
      </c>
      <c r="E297" s="45" t="s">
        <v>580</v>
      </c>
      <c r="F297" s="52">
        <v>0</v>
      </c>
      <c r="H297" s="52">
        <v>0</v>
      </c>
      <c r="I297" s="52">
        <v>0</v>
      </c>
      <c r="J297" s="52">
        <v>0</v>
      </c>
      <c r="K297" s="52">
        <v>0</v>
      </c>
      <c r="M297" s="52">
        <v>0</v>
      </c>
      <c r="N297" s="539" t="s">
        <v>2729</v>
      </c>
      <c r="O297" s="540">
        <v>0</v>
      </c>
      <c r="U297" s="532">
        <f>+U296+4200</f>
        <v>9083700</v>
      </c>
      <c r="V297" s="532">
        <f>+V296+4200</f>
        <v>83700</v>
      </c>
    </row>
    <row r="298" spans="1:22" outlineLevel="2">
      <c r="A298" s="528" t="s">
        <v>2101</v>
      </c>
      <c r="B298" s="45" t="s">
        <v>38</v>
      </c>
      <c r="C298" s="529" t="s">
        <v>576</v>
      </c>
      <c r="D298" s="529" t="s">
        <v>581</v>
      </c>
      <c r="E298" s="45" t="s">
        <v>582</v>
      </c>
      <c r="F298" s="52">
        <v>-5910</v>
      </c>
      <c r="H298" s="52">
        <v>0</v>
      </c>
      <c r="I298" s="52">
        <v>-5910</v>
      </c>
      <c r="J298" s="52">
        <v>0</v>
      </c>
      <c r="K298" s="52">
        <v>-5910</v>
      </c>
      <c r="M298" s="52">
        <v>-5910</v>
      </c>
      <c r="N298" s="539">
        <v>0</v>
      </c>
      <c r="O298" s="540">
        <v>0</v>
      </c>
    </row>
    <row r="299" spans="1:22" ht="13.5" outlineLevel="1" thickBot="1">
      <c r="A299" s="528" t="s">
        <v>2102</v>
      </c>
      <c r="C299" s="529" t="s">
        <v>576</v>
      </c>
      <c r="E299" s="541" t="s">
        <v>1779</v>
      </c>
      <c r="F299" s="42">
        <v>-108198</v>
      </c>
      <c r="G299" s="42"/>
      <c r="H299" s="42">
        <v>0</v>
      </c>
      <c r="I299" s="42">
        <v>-108198</v>
      </c>
      <c r="J299" s="42">
        <v>0</v>
      </c>
      <c r="K299" s="42">
        <v>-108198</v>
      </c>
      <c r="L299" s="42"/>
      <c r="M299" s="42">
        <v>-68886</v>
      </c>
      <c r="N299" s="539">
        <v>0.57099999999999995</v>
      </c>
      <c r="O299" s="540">
        <v>-39312</v>
      </c>
    </row>
    <row r="300" spans="1:22" ht="13.5" outlineLevel="2" thickTop="1">
      <c r="A300" s="528" t="s">
        <v>38</v>
      </c>
      <c r="C300" s="529" t="s">
        <v>583</v>
      </c>
      <c r="N300" s="539" t="s">
        <v>2729</v>
      </c>
      <c r="O300" s="540" t="s">
        <v>2729</v>
      </c>
    </row>
    <row r="301" spans="1:22" outlineLevel="2">
      <c r="A301" s="528" t="s">
        <v>2103</v>
      </c>
      <c r="B301" s="45" t="s">
        <v>38</v>
      </c>
      <c r="C301" s="529" t="s">
        <v>583</v>
      </c>
      <c r="D301" s="529" t="s">
        <v>584</v>
      </c>
      <c r="E301" s="45" t="s">
        <v>585</v>
      </c>
      <c r="F301" s="52">
        <v>0</v>
      </c>
      <c r="H301" s="52">
        <v>0</v>
      </c>
      <c r="I301" s="52">
        <v>0</v>
      </c>
      <c r="J301" s="52">
        <v>0</v>
      </c>
      <c r="K301" s="52">
        <v>0</v>
      </c>
      <c r="M301" s="52">
        <v>0</v>
      </c>
      <c r="N301" s="539" t="s">
        <v>2729</v>
      </c>
      <c r="O301" s="540">
        <v>0</v>
      </c>
    </row>
    <row r="302" spans="1:22" outlineLevel="2">
      <c r="A302" s="528" t="s">
        <v>2104</v>
      </c>
      <c r="B302" s="45" t="s">
        <v>38</v>
      </c>
      <c r="C302" s="529" t="s">
        <v>583</v>
      </c>
      <c r="D302" s="529" t="s">
        <v>586</v>
      </c>
      <c r="E302" s="45" t="s">
        <v>587</v>
      </c>
      <c r="F302" s="52">
        <v>-22782</v>
      </c>
      <c r="H302" s="52">
        <v>0</v>
      </c>
      <c r="I302" s="52">
        <v>-22782</v>
      </c>
      <c r="J302" s="52">
        <v>0</v>
      </c>
      <c r="K302" s="52">
        <v>-22782</v>
      </c>
      <c r="M302" s="52">
        <v>-31983</v>
      </c>
      <c r="N302" s="539">
        <v>-0.28799999999999998</v>
      </c>
      <c r="O302" s="540">
        <v>9201</v>
      </c>
    </row>
    <row r="303" spans="1:22" outlineLevel="2">
      <c r="A303" s="528" t="s">
        <v>2105</v>
      </c>
      <c r="B303" s="45" t="s">
        <v>38</v>
      </c>
      <c r="C303" s="529" t="s">
        <v>583</v>
      </c>
      <c r="D303" s="529" t="s">
        <v>588</v>
      </c>
      <c r="E303" s="45" t="s">
        <v>589</v>
      </c>
      <c r="F303" s="52">
        <v>0</v>
      </c>
      <c r="H303" s="52">
        <v>0</v>
      </c>
      <c r="I303" s="52">
        <v>0</v>
      </c>
      <c r="J303" s="52">
        <v>0</v>
      </c>
      <c r="K303" s="52">
        <v>0</v>
      </c>
      <c r="M303" s="52">
        <v>0</v>
      </c>
      <c r="N303" s="539" t="s">
        <v>2729</v>
      </c>
      <c r="O303" s="540">
        <v>0</v>
      </c>
    </row>
    <row r="304" spans="1:22" outlineLevel="2">
      <c r="A304" s="528" t="s">
        <v>2106</v>
      </c>
      <c r="B304" s="45" t="s">
        <v>38</v>
      </c>
      <c r="C304" s="529" t="s">
        <v>583</v>
      </c>
      <c r="D304" s="529" t="s">
        <v>590</v>
      </c>
      <c r="E304" s="45" t="s">
        <v>591</v>
      </c>
      <c r="F304" s="52">
        <v>0</v>
      </c>
      <c r="H304" s="52">
        <v>0</v>
      </c>
      <c r="I304" s="52">
        <v>0</v>
      </c>
      <c r="J304" s="52">
        <v>0</v>
      </c>
      <c r="K304" s="52">
        <v>0</v>
      </c>
      <c r="M304" s="52">
        <v>0</v>
      </c>
      <c r="N304" s="539" t="s">
        <v>2729</v>
      </c>
      <c r="O304" s="540">
        <v>0</v>
      </c>
    </row>
    <row r="305" spans="1:15" outlineLevel="2">
      <c r="A305" s="528" t="s">
        <v>2107</v>
      </c>
      <c r="B305" s="45" t="s">
        <v>38</v>
      </c>
      <c r="C305" s="529" t="s">
        <v>583</v>
      </c>
      <c r="D305" s="529" t="s">
        <v>592</v>
      </c>
      <c r="E305" s="45" t="s">
        <v>593</v>
      </c>
      <c r="F305" s="52">
        <v>0</v>
      </c>
      <c r="H305" s="52">
        <v>0</v>
      </c>
      <c r="I305" s="52">
        <v>0</v>
      </c>
      <c r="J305" s="52">
        <v>0</v>
      </c>
      <c r="K305" s="52">
        <v>0</v>
      </c>
      <c r="M305" s="52">
        <v>0</v>
      </c>
      <c r="N305" s="539" t="s">
        <v>2729</v>
      </c>
      <c r="O305" s="540">
        <v>0</v>
      </c>
    </row>
    <row r="306" spans="1:15" outlineLevel="2">
      <c r="A306" s="528" t="s">
        <v>2108</v>
      </c>
      <c r="B306" s="45" t="s">
        <v>38</v>
      </c>
      <c r="C306" s="529" t="s">
        <v>583</v>
      </c>
      <c r="D306" s="529" t="s">
        <v>594</v>
      </c>
      <c r="E306" s="45" t="s">
        <v>595</v>
      </c>
      <c r="F306" s="52">
        <v>-25576</v>
      </c>
      <c r="H306" s="52">
        <v>0</v>
      </c>
      <c r="I306" s="52">
        <v>-25576</v>
      </c>
      <c r="J306" s="52">
        <v>0</v>
      </c>
      <c r="K306" s="52">
        <v>-25576</v>
      </c>
      <c r="M306" s="52">
        <v>-37031</v>
      </c>
      <c r="N306" s="539">
        <v>-0.309</v>
      </c>
      <c r="O306" s="540">
        <v>11455</v>
      </c>
    </row>
    <row r="307" spans="1:15" outlineLevel="2">
      <c r="A307" s="528" t="s">
        <v>2109</v>
      </c>
      <c r="B307" s="45" t="s">
        <v>38</v>
      </c>
      <c r="C307" s="529" t="s">
        <v>583</v>
      </c>
      <c r="D307" s="529" t="s">
        <v>596</v>
      </c>
      <c r="E307" s="45" t="s">
        <v>597</v>
      </c>
      <c r="F307" s="52">
        <v>0</v>
      </c>
      <c r="H307" s="52">
        <v>0</v>
      </c>
      <c r="I307" s="52">
        <v>0</v>
      </c>
      <c r="J307" s="52">
        <v>0</v>
      </c>
      <c r="K307" s="52">
        <v>0</v>
      </c>
      <c r="M307" s="52">
        <v>0</v>
      </c>
      <c r="N307" s="539" t="s">
        <v>2729</v>
      </c>
      <c r="O307" s="540">
        <v>0</v>
      </c>
    </row>
    <row r="308" spans="1:15" outlineLevel="2">
      <c r="A308" s="528" t="s">
        <v>2110</v>
      </c>
      <c r="B308" s="45" t="s">
        <v>38</v>
      </c>
      <c r="C308" s="529" t="s">
        <v>583</v>
      </c>
      <c r="D308" s="529" t="s">
        <v>598</v>
      </c>
      <c r="E308" s="45" t="s">
        <v>599</v>
      </c>
      <c r="F308" s="52">
        <v>0</v>
      </c>
      <c r="H308" s="52">
        <v>0</v>
      </c>
      <c r="I308" s="52">
        <v>0</v>
      </c>
      <c r="J308" s="52">
        <v>0</v>
      </c>
      <c r="K308" s="52">
        <v>0</v>
      </c>
      <c r="M308" s="52">
        <v>0</v>
      </c>
      <c r="N308" s="539" t="s">
        <v>2729</v>
      </c>
      <c r="O308" s="540">
        <v>0</v>
      </c>
    </row>
    <row r="309" spans="1:15" outlineLevel="2">
      <c r="A309" s="528" t="s">
        <v>2111</v>
      </c>
      <c r="B309" s="45" t="s">
        <v>38</v>
      </c>
      <c r="C309" s="529" t="s">
        <v>583</v>
      </c>
      <c r="D309" s="529" t="s">
        <v>600</v>
      </c>
      <c r="E309" s="45" t="s">
        <v>601</v>
      </c>
      <c r="F309" s="52">
        <v>-22166</v>
      </c>
      <c r="H309" s="52">
        <v>0</v>
      </c>
      <c r="I309" s="52">
        <v>-22166</v>
      </c>
      <c r="J309" s="52">
        <v>0</v>
      </c>
      <c r="K309" s="52">
        <v>-22166</v>
      </c>
      <c r="M309" s="52">
        <v>-30978</v>
      </c>
      <c r="N309" s="539">
        <v>-0.28399999999999997</v>
      </c>
      <c r="O309" s="540">
        <v>8812</v>
      </c>
    </row>
    <row r="310" spans="1:15" outlineLevel="2">
      <c r="A310" s="528" t="s">
        <v>2112</v>
      </c>
      <c r="B310" s="45" t="s">
        <v>38</v>
      </c>
      <c r="C310" s="529" t="s">
        <v>583</v>
      </c>
      <c r="D310" s="529" t="s">
        <v>602</v>
      </c>
      <c r="E310" s="45" t="s">
        <v>603</v>
      </c>
      <c r="F310" s="52">
        <v>0</v>
      </c>
      <c r="H310" s="52">
        <v>0</v>
      </c>
      <c r="I310" s="52">
        <v>0</v>
      </c>
      <c r="J310" s="52">
        <v>0</v>
      </c>
      <c r="K310" s="52">
        <v>0</v>
      </c>
      <c r="M310" s="52">
        <v>0</v>
      </c>
      <c r="N310" s="539" t="s">
        <v>2729</v>
      </c>
      <c r="O310" s="540">
        <v>0</v>
      </c>
    </row>
    <row r="311" spans="1:15" ht="13.5" outlineLevel="1" thickBot="1">
      <c r="A311" s="528" t="s">
        <v>2113</v>
      </c>
      <c r="C311" s="529" t="s">
        <v>583</v>
      </c>
      <c r="E311" s="541" t="s">
        <v>1780</v>
      </c>
      <c r="F311" s="42">
        <v>-70524</v>
      </c>
      <c r="G311" s="42"/>
      <c r="H311" s="42">
        <v>0</v>
      </c>
      <c r="I311" s="42">
        <v>-70524</v>
      </c>
      <c r="J311" s="42">
        <v>0</v>
      </c>
      <c r="K311" s="42">
        <v>-70524</v>
      </c>
      <c r="L311" s="42"/>
      <c r="M311" s="42">
        <v>-99992</v>
      </c>
      <c r="N311" s="539">
        <v>-0.29499999999999998</v>
      </c>
      <c r="O311" s="540">
        <v>29468</v>
      </c>
    </row>
    <row r="312" spans="1:15" ht="13.5" outlineLevel="2" thickTop="1">
      <c r="A312" s="528" t="s">
        <v>38</v>
      </c>
      <c r="C312" s="529" t="s">
        <v>604</v>
      </c>
      <c r="N312" s="539" t="s">
        <v>2729</v>
      </c>
      <c r="O312" s="540" t="s">
        <v>2729</v>
      </c>
    </row>
    <row r="313" spans="1:15" outlineLevel="2">
      <c r="A313" s="528" t="s">
        <v>2114</v>
      </c>
      <c r="B313" s="45" t="s">
        <v>38</v>
      </c>
      <c r="C313" s="529" t="s">
        <v>604</v>
      </c>
      <c r="D313" s="529" t="s">
        <v>605</v>
      </c>
      <c r="E313" s="45" t="s">
        <v>606</v>
      </c>
      <c r="F313" s="52">
        <v>0</v>
      </c>
      <c r="H313" s="52">
        <v>0</v>
      </c>
      <c r="I313" s="52">
        <v>0</v>
      </c>
      <c r="J313" s="52">
        <v>0</v>
      </c>
      <c r="K313" s="52">
        <v>0</v>
      </c>
      <c r="M313" s="52">
        <v>-9425</v>
      </c>
      <c r="N313" s="539">
        <v>-1</v>
      </c>
      <c r="O313" s="540">
        <v>9425</v>
      </c>
    </row>
    <row r="314" spans="1:15" outlineLevel="2">
      <c r="A314" s="528" t="s">
        <v>2115</v>
      </c>
      <c r="B314" s="45" t="s">
        <v>38</v>
      </c>
      <c r="C314" s="529" t="s">
        <v>604</v>
      </c>
      <c r="D314" s="529" t="s">
        <v>607</v>
      </c>
      <c r="E314" s="45" t="s">
        <v>608</v>
      </c>
      <c r="F314" s="52">
        <v>0</v>
      </c>
      <c r="H314" s="52">
        <v>0</v>
      </c>
      <c r="I314" s="52">
        <v>0</v>
      </c>
      <c r="J314" s="52">
        <v>0</v>
      </c>
      <c r="K314" s="52">
        <v>0</v>
      </c>
      <c r="M314" s="52">
        <v>-1154083</v>
      </c>
      <c r="N314" s="539">
        <v>-1</v>
      </c>
      <c r="O314" s="540">
        <v>1154083</v>
      </c>
    </row>
    <row r="315" spans="1:15" outlineLevel="2">
      <c r="A315" s="528" t="s">
        <v>2116</v>
      </c>
      <c r="B315" s="45" t="s">
        <v>38</v>
      </c>
      <c r="C315" s="529" t="s">
        <v>604</v>
      </c>
      <c r="D315" s="529" t="s">
        <v>609</v>
      </c>
      <c r="E315" s="45" t="s">
        <v>610</v>
      </c>
      <c r="F315" s="52">
        <v>0</v>
      </c>
      <c r="H315" s="52">
        <v>0</v>
      </c>
      <c r="I315" s="52">
        <v>0</v>
      </c>
      <c r="J315" s="52">
        <v>0</v>
      </c>
      <c r="K315" s="52">
        <v>0</v>
      </c>
      <c r="M315" s="52">
        <v>0</v>
      </c>
      <c r="N315" s="539" t="s">
        <v>2729</v>
      </c>
      <c r="O315" s="540">
        <v>0</v>
      </c>
    </row>
    <row r="316" spans="1:15" outlineLevel="2">
      <c r="A316" s="528" t="s">
        <v>2117</v>
      </c>
      <c r="B316" s="45" t="s">
        <v>38</v>
      </c>
      <c r="C316" s="529" t="s">
        <v>604</v>
      </c>
      <c r="D316" s="529" t="s">
        <v>611</v>
      </c>
      <c r="E316" s="45" t="s">
        <v>612</v>
      </c>
      <c r="F316" s="52">
        <v>0</v>
      </c>
      <c r="H316" s="52">
        <v>0</v>
      </c>
      <c r="I316" s="52">
        <v>0</v>
      </c>
      <c r="J316" s="52">
        <v>0</v>
      </c>
      <c r="K316" s="52">
        <v>0</v>
      </c>
      <c r="M316" s="52">
        <v>3198799</v>
      </c>
      <c r="N316" s="539">
        <v>-1</v>
      </c>
      <c r="O316" s="540">
        <v>-3198799</v>
      </c>
    </row>
    <row r="317" spans="1:15" outlineLevel="2">
      <c r="A317" s="528" t="s">
        <v>2118</v>
      </c>
      <c r="B317" s="45" t="s">
        <v>38</v>
      </c>
      <c r="C317" s="529" t="s">
        <v>604</v>
      </c>
      <c r="D317" s="529" t="s">
        <v>613</v>
      </c>
      <c r="E317" s="45" t="s">
        <v>614</v>
      </c>
      <c r="F317" s="52">
        <v>0</v>
      </c>
      <c r="H317" s="52">
        <v>0</v>
      </c>
      <c r="I317" s="52">
        <v>0</v>
      </c>
      <c r="J317" s="52">
        <v>0</v>
      </c>
      <c r="K317" s="52">
        <v>0</v>
      </c>
      <c r="M317" s="52">
        <v>-2308439</v>
      </c>
      <c r="N317" s="539">
        <v>-1</v>
      </c>
      <c r="O317" s="540">
        <v>2308439</v>
      </c>
    </row>
    <row r="318" spans="1:15" outlineLevel="2">
      <c r="A318" s="528" t="s">
        <v>2119</v>
      </c>
      <c r="B318" s="45" t="s">
        <v>38</v>
      </c>
      <c r="C318" s="529" t="s">
        <v>604</v>
      </c>
      <c r="D318" s="529" t="s">
        <v>615</v>
      </c>
      <c r="E318" s="45" t="s">
        <v>616</v>
      </c>
      <c r="F318" s="52">
        <v>0</v>
      </c>
      <c r="H318" s="52">
        <v>0</v>
      </c>
      <c r="I318" s="52">
        <v>0</v>
      </c>
      <c r="J318" s="52">
        <v>0</v>
      </c>
      <c r="K318" s="52">
        <v>0</v>
      </c>
      <c r="M318" s="52">
        <v>1415739</v>
      </c>
      <c r="N318" s="539">
        <v>-1</v>
      </c>
      <c r="O318" s="540">
        <v>-1415739</v>
      </c>
    </row>
    <row r="319" spans="1:15" outlineLevel="2">
      <c r="A319" s="528" t="s">
        <v>2120</v>
      </c>
      <c r="B319" s="45" t="s">
        <v>38</v>
      </c>
      <c r="C319" s="529" t="s">
        <v>604</v>
      </c>
      <c r="D319" s="529" t="s">
        <v>617</v>
      </c>
      <c r="E319" s="45" t="s">
        <v>618</v>
      </c>
      <c r="F319" s="52">
        <v>0</v>
      </c>
      <c r="H319" s="52">
        <v>0</v>
      </c>
      <c r="I319" s="52">
        <v>0</v>
      </c>
      <c r="J319" s="52">
        <v>0</v>
      </c>
      <c r="K319" s="52">
        <v>0</v>
      </c>
      <c r="M319" s="52">
        <v>1033161</v>
      </c>
      <c r="N319" s="539">
        <v>-1</v>
      </c>
      <c r="O319" s="540">
        <v>-1033161</v>
      </c>
    </row>
    <row r="320" spans="1:15" outlineLevel="2">
      <c r="A320" s="528" t="s">
        <v>2121</v>
      </c>
      <c r="B320" s="45" t="s">
        <v>38</v>
      </c>
      <c r="C320" s="529" t="s">
        <v>604</v>
      </c>
      <c r="D320" s="529" t="s">
        <v>619</v>
      </c>
      <c r="E320" s="45" t="s">
        <v>620</v>
      </c>
      <c r="F320" s="52">
        <v>0</v>
      </c>
      <c r="H320" s="52">
        <v>0</v>
      </c>
      <c r="I320" s="52">
        <v>0</v>
      </c>
      <c r="J320" s="52">
        <v>0</v>
      </c>
      <c r="K320" s="52">
        <v>0</v>
      </c>
      <c r="M320" s="52">
        <v>1826441</v>
      </c>
      <c r="N320" s="539">
        <v>-1</v>
      </c>
      <c r="O320" s="540">
        <v>-1826441</v>
      </c>
    </row>
    <row r="321" spans="1:15" outlineLevel="2">
      <c r="A321" s="528" t="s">
        <v>2122</v>
      </c>
      <c r="B321" s="45" t="s">
        <v>38</v>
      </c>
      <c r="C321" s="529" t="s">
        <v>604</v>
      </c>
      <c r="D321" s="529" t="s">
        <v>621</v>
      </c>
      <c r="E321" s="45" t="s">
        <v>622</v>
      </c>
      <c r="F321" s="52">
        <v>0</v>
      </c>
      <c r="H321" s="52">
        <v>0</v>
      </c>
      <c r="I321" s="52">
        <v>0</v>
      </c>
      <c r="J321" s="52">
        <v>0</v>
      </c>
      <c r="K321" s="52">
        <v>0</v>
      </c>
      <c r="M321" s="52">
        <v>-3981976</v>
      </c>
      <c r="N321" s="539">
        <v>-1</v>
      </c>
      <c r="O321" s="540">
        <v>3981976</v>
      </c>
    </row>
    <row r="322" spans="1:15" outlineLevel="2">
      <c r="A322" s="528" t="s">
        <v>2123</v>
      </c>
      <c r="B322" s="45" t="s">
        <v>38</v>
      </c>
      <c r="C322" s="529" t="s">
        <v>604</v>
      </c>
      <c r="D322" s="529" t="s">
        <v>623</v>
      </c>
      <c r="E322" s="45" t="s">
        <v>624</v>
      </c>
      <c r="F322" s="52">
        <v>0</v>
      </c>
      <c r="H322" s="52">
        <v>0</v>
      </c>
      <c r="I322" s="52">
        <v>0</v>
      </c>
      <c r="J322" s="52">
        <v>0</v>
      </c>
      <c r="K322" s="52">
        <v>0</v>
      </c>
      <c r="M322" s="52">
        <v>0</v>
      </c>
      <c r="N322" s="539" t="s">
        <v>2729</v>
      </c>
      <c r="O322" s="540">
        <v>0</v>
      </c>
    </row>
    <row r="323" spans="1:15" outlineLevel="2">
      <c r="A323" s="528" t="s">
        <v>2124</v>
      </c>
      <c r="B323" s="45" t="s">
        <v>38</v>
      </c>
      <c r="C323" s="529" t="s">
        <v>604</v>
      </c>
      <c r="D323" s="529" t="s">
        <v>625</v>
      </c>
      <c r="E323" s="45" t="s">
        <v>626</v>
      </c>
      <c r="F323" s="52">
        <v>0</v>
      </c>
      <c r="H323" s="52">
        <v>0</v>
      </c>
      <c r="I323" s="52">
        <v>0</v>
      </c>
      <c r="J323" s="52">
        <v>0</v>
      </c>
      <c r="K323" s="52">
        <v>0</v>
      </c>
      <c r="M323" s="52">
        <v>1115600</v>
      </c>
      <c r="N323" s="539">
        <v>-1</v>
      </c>
      <c r="O323" s="540">
        <v>-1115600</v>
      </c>
    </row>
    <row r="324" spans="1:15" outlineLevel="2">
      <c r="A324" s="528" t="s">
        <v>2125</v>
      </c>
      <c r="B324" s="45" t="s">
        <v>38</v>
      </c>
      <c r="C324" s="529" t="s">
        <v>604</v>
      </c>
      <c r="D324" s="529" t="s">
        <v>627</v>
      </c>
      <c r="E324" s="45" t="s">
        <v>628</v>
      </c>
      <c r="F324" s="52">
        <v>0</v>
      </c>
      <c r="H324" s="52">
        <v>0</v>
      </c>
      <c r="I324" s="52">
        <v>0</v>
      </c>
      <c r="J324" s="52">
        <v>0</v>
      </c>
      <c r="K324" s="52">
        <v>0</v>
      </c>
      <c r="M324" s="52">
        <v>1081413</v>
      </c>
      <c r="N324" s="539">
        <v>-1</v>
      </c>
      <c r="O324" s="540">
        <v>-1081413</v>
      </c>
    </row>
    <row r="325" spans="1:15" outlineLevel="2">
      <c r="A325" s="528" t="s">
        <v>2126</v>
      </c>
      <c r="B325" s="45" t="s">
        <v>38</v>
      </c>
      <c r="C325" s="529" t="s">
        <v>604</v>
      </c>
      <c r="D325" s="529" t="s">
        <v>629</v>
      </c>
      <c r="E325" s="45" t="s">
        <v>630</v>
      </c>
      <c r="F325" s="52">
        <v>0</v>
      </c>
      <c r="H325" s="52">
        <v>0</v>
      </c>
      <c r="I325" s="52">
        <v>0</v>
      </c>
      <c r="J325" s="52">
        <v>0</v>
      </c>
      <c r="K325" s="52">
        <v>0</v>
      </c>
      <c r="M325" s="52">
        <v>0</v>
      </c>
      <c r="N325" s="539" t="s">
        <v>2729</v>
      </c>
      <c r="O325" s="540">
        <v>0</v>
      </c>
    </row>
    <row r="326" spans="1:15" outlineLevel="2">
      <c r="A326" s="528" t="s">
        <v>2127</v>
      </c>
      <c r="B326" s="45" t="s">
        <v>38</v>
      </c>
      <c r="C326" s="529" t="s">
        <v>604</v>
      </c>
      <c r="D326" s="529" t="s">
        <v>631</v>
      </c>
      <c r="E326" s="45" t="s">
        <v>632</v>
      </c>
      <c r="F326" s="52">
        <v>0</v>
      </c>
      <c r="H326" s="52">
        <v>0</v>
      </c>
      <c r="I326" s="52">
        <v>0</v>
      </c>
      <c r="J326" s="52">
        <v>0</v>
      </c>
      <c r="K326" s="52">
        <v>0</v>
      </c>
      <c r="M326" s="52">
        <v>-1973416</v>
      </c>
      <c r="N326" s="539">
        <v>-1</v>
      </c>
      <c r="O326" s="540">
        <v>1973416</v>
      </c>
    </row>
    <row r="327" spans="1:15" outlineLevel="2">
      <c r="A327" s="528" t="s">
        <v>2128</v>
      </c>
      <c r="B327" s="45" t="s">
        <v>38</v>
      </c>
      <c r="C327" s="529" t="s">
        <v>604</v>
      </c>
      <c r="D327" s="529" t="s">
        <v>633</v>
      </c>
      <c r="E327" s="45" t="s">
        <v>634</v>
      </c>
      <c r="F327" s="52">
        <v>0</v>
      </c>
      <c r="H327" s="52">
        <v>0</v>
      </c>
      <c r="I327" s="52">
        <v>0</v>
      </c>
      <c r="J327" s="52">
        <v>0</v>
      </c>
      <c r="K327" s="52">
        <v>0</v>
      </c>
      <c r="M327" s="52">
        <v>0</v>
      </c>
      <c r="N327" s="539" t="s">
        <v>2729</v>
      </c>
      <c r="O327" s="540">
        <v>0</v>
      </c>
    </row>
    <row r="328" spans="1:15" outlineLevel="2">
      <c r="A328" s="528" t="s">
        <v>2129</v>
      </c>
      <c r="B328" s="45" t="s">
        <v>38</v>
      </c>
      <c r="C328" s="529" t="s">
        <v>604</v>
      </c>
      <c r="D328" s="529" t="s">
        <v>635</v>
      </c>
      <c r="E328" s="45" t="s">
        <v>636</v>
      </c>
      <c r="F328" s="52">
        <v>0</v>
      </c>
      <c r="H328" s="52">
        <v>0</v>
      </c>
      <c r="I328" s="52">
        <v>0</v>
      </c>
      <c r="J328" s="52">
        <v>0</v>
      </c>
      <c r="K328" s="52">
        <v>0</v>
      </c>
      <c r="M328" s="52">
        <v>-1112514</v>
      </c>
      <c r="N328" s="539">
        <v>-1</v>
      </c>
      <c r="O328" s="540">
        <v>1112514</v>
      </c>
    </row>
    <row r="329" spans="1:15" outlineLevel="2">
      <c r="A329" s="528" t="s">
        <v>2130</v>
      </c>
      <c r="B329" s="45" t="s">
        <v>38</v>
      </c>
      <c r="C329" s="529" t="s">
        <v>604</v>
      </c>
      <c r="D329" s="529" t="s">
        <v>637</v>
      </c>
      <c r="E329" s="45" t="s">
        <v>638</v>
      </c>
      <c r="F329" s="52">
        <v>0</v>
      </c>
      <c r="H329" s="52">
        <v>0</v>
      </c>
      <c r="I329" s="52">
        <v>0</v>
      </c>
      <c r="J329" s="52">
        <v>0</v>
      </c>
      <c r="K329" s="52">
        <v>0</v>
      </c>
      <c r="M329" s="52">
        <v>0</v>
      </c>
      <c r="N329" s="539" t="s">
        <v>2729</v>
      </c>
      <c r="O329" s="540">
        <v>0</v>
      </c>
    </row>
    <row r="330" spans="1:15" ht="13.5" outlineLevel="1" thickBot="1">
      <c r="A330" s="528" t="s">
        <v>2131</v>
      </c>
      <c r="C330" s="529" t="s">
        <v>604</v>
      </c>
      <c r="E330" s="541" t="s">
        <v>1781</v>
      </c>
      <c r="F330" s="42">
        <v>0</v>
      </c>
      <c r="G330" s="42"/>
      <c r="H330" s="42">
        <v>0</v>
      </c>
      <c r="I330" s="42">
        <v>0</v>
      </c>
      <c r="J330" s="42">
        <v>0</v>
      </c>
      <c r="K330" s="42">
        <v>0</v>
      </c>
      <c r="L330" s="42"/>
      <c r="M330" s="42">
        <v>-868700</v>
      </c>
      <c r="N330" s="539">
        <v>-1</v>
      </c>
      <c r="O330" s="540">
        <v>868700</v>
      </c>
    </row>
    <row r="331" spans="1:15" ht="13.5" outlineLevel="2" thickTop="1">
      <c r="A331" s="528" t="s">
        <v>38</v>
      </c>
      <c r="C331" s="529" t="s">
        <v>639</v>
      </c>
      <c r="N331" s="539" t="s">
        <v>2729</v>
      </c>
      <c r="O331" s="540" t="s">
        <v>2729</v>
      </c>
    </row>
    <row r="332" spans="1:15" ht="13.5" outlineLevel="1" thickBot="1">
      <c r="A332" s="528" t="s">
        <v>2132</v>
      </c>
      <c r="C332" s="529" t="s">
        <v>639</v>
      </c>
      <c r="E332" s="541" t="s">
        <v>1782</v>
      </c>
      <c r="F332" s="42">
        <v>0</v>
      </c>
      <c r="G332" s="42"/>
      <c r="H332" s="42">
        <v>0</v>
      </c>
      <c r="I332" s="42">
        <v>0</v>
      </c>
      <c r="J332" s="42">
        <v>0</v>
      </c>
      <c r="K332" s="42">
        <v>0</v>
      </c>
      <c r="L332" s="42"/>
      <c r="M332" s="42">
        <v>0</v>
      </c>
      <c r="N332" s="539" t="s">
        <v>2729</v>
      </c>
      <c r="O332" s="540">
        <v>0</v>
      </c>
    </row>
    <row r="333" spans="1:15" ht="13.5" outlineLevel="2" thickTop="1">
      <c r="A333" s="528" t="s">
        <v>38</v>
      </c>
      <c r="C333" s="529" t="s">
        <v>640</v>
      </c>
      <c r="N333" s="539" t="s">
        <v>2729</v>
      </c>
      <c r="O333" s="540" t="s">
        <v>2729</v>
      </c>
    </row>
    <row r="334" spans="1:15" outlineLevel="2">
      <c r="A334" s="528" t="s">
        <v>2133</v>
      </c>
      <c r="B334" s="45" t="s">
        <v>38</v>
      </c>
      <c r="C334" s="529" t="s">
        <v>640</v>
      </c>
      <c r="D334" s="529" t="s">
        <v>641</v>
      </c>
      <c r="E334" s="45" t="s">
        <v>642</v>
      </c>
      <c r="F334" s="52">
        <v>0</v>
      </c>
      <c r="H334" s="52">
        <v>0</v>
      </c>
      <c r="I334" s="52">
        <v>0</v>
      </c>
      <c r="J334" s="52">
        <v>0</v>
      </c>
      <c r="K334" s="52">
        <v>0</v>
      </c>
      <c r="M334" s="52">
        <v>0</v>
      </c>
      <c r="N334" s="539" t="s">
        <v>2729</v>
      </c>
      <c r="O334" s="540">
        <v>0</v>
      </c>
    </row>
    <row r="335" spans="1:15" outlineLevel="2">
      <c r="A335" s="528" t="s">
        <v>2134</v>
      </c>
      <c r="B335" s="45" t="s">
        <v>38</v>
      </c>
      <c r="C335" s="529" t="s">
        <v>640</v>
      </c>
      <c r="D335" s="529" t="s">
        <v>643</v>
      </c>
      <c r="E335" s="45" t="s">
        <v>644</v>
      </c>
      <c r="F335" s="52">
        <v>0</v>
      </c>
      <c r="H335" s="52">
        <v>0</v>
      </c>
      <c r="I335" s="52">
        <v>0</v>
      </c>
      <c r="J335" s="52">
        <v>0</v>
      </c>
      <c r="K335" s="52">
        <v>0</v>
      </c>
      <c r="M335" s="52">
        <v>0</v>
      </c>
      <c r="N335" s="539" t="s">
        <v>2729</v>
      </c>
      <c r="O335" s="540">
        <v>0</v>
      </c>
    </row>
    <row r="336" spans="1:15" outlineLevel="2">
      <c r="A336" s="528" t="s">
        <v>2135</v>
      </c>
      <c r="B336" s="45" t="s">
        <v>38</v>
      </c>
      <c r="C336" s="529" t="s">
        <v>640</v>
      </c>
      <c r="D336" s="529" t="s">
        <v>645</v>
      </c>
      <c r="E336" s="45" t="s">
        <v>646</v>
      </c>
      <c r="F336" s="52">
        <v>0</v>
      </c>
      <c r="H336" s="52">
        <v>0</v>
      </c>
      <c r="I336" s="52">
        <v>0</v>
      </c>
      <c r="J336" s="52">
        <v>0</v>
      </c>
      <c r="K336" s="52">
        <v>0</v>
      </c>
      <c r="M336" s="52">
        <v>0</v>
      </c>
      <c r="N336" s="539" t="s">
        <v>2729</v>
      </c>
      <c r="O336" s="540">
        <v>0</v>
      </c>
    </row>
    <row r="337" spans="1:18" outlineLevel="2">
      <c r="A337" s="528" t="s">
        <v>2136</v>
      </c>
      <c r="B337" s="45" t="s">
        <v>38</v>
      </c>
      <c r="C337" s="529" t="s">
        <v>640</v>
      </c>
      <c r="D337" s="529" t="s">
        <v>647</v>
      </c>
      <c r="E337" s="45" t="s">
        <v>648</v>
      </c>
      <c r="F337" s="52">
        <v>-379</v>
      </c>
      <c r="H337" s="52">
        <v>0</v>
      </c>
      <c r="I337" s="52">
        <v>-379</v>
      </c>
      <c r="J337" s="52">
        <v>0</v>
      </c>
      <c r="K337" s="52">
        <v>-379</v>
      </c>
      <c r="M337" s="52">
        <v>-379</v>
      </c>
      <c r="N337" s="539">
        <v>0</v>
      </c>
      <c r="O337" s="540">
        <v>0</v>
      </c>
    </row>
    <row r="338" spans="1:18" outlineLevel="2">
      <c r="A338" s="528" t="s">
        <v>2137</v>
      </c>
      <c r="B338" s="45" t="s">
        <v>38</v>
      </c>
      <c r="C338" s="529" t="s">
        <v>640</v>
      </c>
      <c r="D338" s="529" t="s">
        <v>649</v>
      </c>
      <c r="E338" s="45" t="s">
        <v>650</v>
      </c>
      <c r="F338" s="52">
        <v>-14746</v>
      </c>
      <c r="H338" s="52">
        <v>0</v>
      </c>
      <c r="I338" s="52">
        <v>-14746</v>
      </c>
      <c r="J338" s="52">
        <v>0</v>
      </c>
      <c r="K338" s="52">
        <v>-14746</v>
      </c>
      <c r="M338" s="52">
        <v>0</v>
      </c>
      <c r="N338" s="539" t="s">
        <v>2729</v>
      </c>
      <c r="O338" s="540">
        <v>-14746</v>
      </c>
    </row>
    <row r="339" spans="1:18" outlineLevel="2">
      <c r="A339" s="528" t="s">
        <v>2138</v>
      </c>
      <c r="B339" s="45" t="s">
        <v>38</v>
      </c>
      <c r="C339" s="529" t="s">
        <v>640</v>
      </c>
      <c r="D339" s="529" t="s">
        <v>651</v>
      </c>
      <c r="E339" s="45" t="s">
        <v>652</v>
      </c>
      <c r="F339" s="52">
        <v>0</v>
      </c>
      <c r="H339" s="52">
        <v>0</v>
      </c>
      <c r="I339" s="52">
        <v>0</v>
      </c>
      <c r="J339" s="52">
        <v>0</v>
      </c>
      <c r="K339" s="52">
        <v>0</v>
      </c>
      <c r="M339" s="52">
        <v>0</v>
      </c>
      <c r="N339" s="539" t="s">
        <v>2729</v>
      </c>
      <c r="O339" s="540">
        <v>0</v>
      </c>
    </row>
    <row r="340" spans="1:18" outlineLevel="2">
      <c r="A340" s="528" t="s">
        <v>2139</v>
      </c>
      <c r="B340" s="45" t="s">
        <v>38</v>
      </c>
      <c r="C340" s="529" t="s">
        <v>640</v>
      </c>
      <c r="D340" s="529" t="s">
        <v>653</v>
      </c>
      <c r="E340" s="45" t="s">
        <v>654</v>
      </c>
      <c r="F340" s="52">
        <v>-6015</v>
      </c>
      <c r="H340" s="52">
        <v>0</v>
      </c>
      <c r="I340" s="52">
        <v>-6015</v>
      </c>
      <c r="J340" s="52">
        <v>0</v>
      </c>
      <c r="K340" s="52">
        <v>-6015</v>
      </c>
      <c r="M340" s="52">
        <v>-6015</v>
      </c>
      <c r="N340" s="539">
        <v>0</v>
      </c>
      <c r="O340" s="540">
        <v>0</v>
      </c>
    </row>
    <row r="341" spans="1:18" outlineLevel="2">
      <c r="A341" s="528" t="s">
        <v>2140</v>
      </c>
      <c r="B341" s="45" t="s">
        <v>38</v>
      </c>
      <c r="C341" s="529" t="s">
        <v>640</v>
      </c>
      <c r="D341" s="529" t="s">
        <v>655</v>
      </c>
      <c r="E341" s="45" t="s">
        <v>656</v>
      </c>
      <c r="F341" s="52">
        <v>0</v>
      </c>
      <c r="H341" s="52">
        <v>0</v>
      </c>
      <c r="I341" s="52">
        <v>0</v>
      </c>
      <c r="J341" s="52">
        <v>0</v>
      </c>
      <c r="K341" s="52">
        <v>0</v>
      </c>
      <c r="M341" s="52">
        <v>0</v>
      </c>
      <c r="N341" s="539" t="s">
        <v>2729</v>
      </c>
      <c r="O341" s="540">
        <v>0</v>
      </c>
    </row>
    <row r="342" spans="1:18" outlineLevel="2">
      <c r="A342" s="528" t="s">
        <v>2141</v>
      </c>
      <c r="B342" s="45" t="s">
        <v>38</v>
      </c>
      <c r="C342" s="529" t="s">
        <v>640</v>
      </c>
      <c r="D342" s="529" t="s">
        <v>657</v>
      </c>
      <c r="E342" s="45" t="s">
        <v>658</v>
      </c>
      <c r="F342" s="52">
        <v>-3497</v>
      </c>
      <c r="H342" s="52">
        <v>0</v>
      </c>
      <c r="I342" s="52">
        <v>-3497</v>
      </c>
      <c r="J342" s="52">
        <v>0</v>
      </c>
      <c r="K342" s="52">
        <v>-3497</v>
      </c>
      <c r="M342" s="52">
        <v>-1</v>
      </c>
      <c r="N342" s="539">
        <v>3496</v>
      </c>
      <c r="O342" s="540">
        <v>-3496</v>
      </c>
    </row>
    <row r="343" spans="1:18" outlineLevel="2">
      <c r="A343" s="528" t="s">
        <v>2142</v>
      </c>
      <c r="B343" s="45" t="s">
        <v>38</v>
      </c>
      <c r="C343" s="529" t="s">
        <v>640</v>
      </c>
      <c r="D343" s="529" t="s">
        <v>659</v>
      </c>
      <c r="E343" s="45" t="s">
        <v>660</v>
      </c>
      <c r="F343" s="52">
        <v>22</v>
      </c>
      <c r="H343" s="52">
        <v>0</v>
      </c>
      <c r="I343" s="52">
        <v>22</v>
      </c>
      <c r="J343" s="52">
        <v>0</v>
      </c>
      <c r="K343" s="52">
        <v>22</v>
      </c>
      <c r="M343" s="52">
        <v>-1579</v>
      </c>
      <c r="N343" s="539">
        <v>-1.014</v>
      </c>
      <c r="O343" s="540">
        <v>1601</v>
      </c>
    </row>
    <row r="344" spans="1:18" outlineLevel="2">
      <c r="A344" s="528" t="s">
        <v>2143</v>
      </c>
      <c r="B344" s="45" t="s">
        <v>38</v>
      </c>
      <c r="C344" s="529" t="s">
        <v>640</v>
      </c>
      <c r="D344" s="529" t="s">
        <v>661</v>
      </c>
      <c r="E344" s="45" t="s">
        <v>662</v>
      </c>
      <c r="F344" s="52">
        <v>-9714</v>
      </c>
      <c r="H344" s="52">
        <v>0</v>
      </c>
      <c r="I344" s="52">
        <v>-9714</v>
      </c>
      <c r="J344" s="52">
        <v>0</v>
      </c>
      <c r="K344" s="52">
        <v>-9714</v>
      </c>
      <c r="M344" s="52">
        <v>-2075</v>
      </c>
      <c r="N344" s="539">
        <v>3.681</v>
      </c>
      <c r="O344" s="540">
        <v>-7639</v>
      </c>
    </row>
    <row r="345" spans="1:18" outlineLevel="2">
      <c r="A345" s="528" t="s">
        <v>2144</v>
      </c>
      <c r="B345" s="45" t="s">
        <v>38</v>
      </c>
      <c r="C345" s="529" t="s">
        <v>640</v>
      </c>
      <c r="D345" s="529" t="s">
        <v>663</v>
      </c>
      <c r="E345" s="45" t="s">
        <v>664</v>
      </c>
      <c r="F345" s="52">
        <v>1327</v>
      </c>
      <c r="H345" s="52">
        <v>0</v>
      </c>
      <c r="I345" s="52">
        <v>1327</v>
      </c>
      <c r="J345" s="52">
        <v>0</v>
      </c>
      <c r="K345" s="52">
        <v>1327</v>
      </c>
      <c r="M345" s="52">
        <v>-1805</v>
      </c>
      <c r="N345" s="539">
        <v>-1.7350000000000001</v>
      </c>
      <c r="O345" s="540">
        <v>3132</v>
      </c>
    </row>
    <row r="346" spans="1:18" outlineLevel="2">
      <c r="A346" s="528" t="s">
        <v>2145</v>
      </c>
      <c r="B346" s="45" t="s">
        <v>38</v>
      </c>
      <c r="C346" s="529" t="s">
        <v>640</v>
      </c>
      <c r="D346" s="529" t="s">
        <v>665</v>
      </c>
      <c r="E346" s="45" t="s">
        <v>666</v>
      </c>
      <c r="F346" s="52">
        <v>-575</v>
      </c>
      <c r="H346" s="52">
        <v>0</v>
      </c>
      <c r="I346" s="52">
        <v>-575</v>
      </c>
      <c r="J346" s="52">
        <v>0</v>
      </c>
      <c r="K346" s="52">
        <v>-575</v>
      </c>
      <c r="M346" s="52">
        <v>0</v>
      </c>
      <c r="N346" s="539" t="s">
        <v>2729</v>
      </c>
      <c r="O346" s="540">
        <v>-575</v>
      </c>
      <c r="R346" s="527">
        <v>3</v>
      </c>
    </row>
    <row r="347" spans="1:18" outlineLevel="2">
      <c r="A347" s="528" t="s">
        <v>2146</v>
      </c>
      <c r="B347" s="45" t="s">
        <v>38</v>
      </c>
      <c r="C347" s="529" t="s">
        <v>640</v>
      </c>
      <c r="D347" s="529" t="s">
        <v>667</v>
      </c>
      <c r="E347" s="45" t="s">
        <v>668</v>
      </c>
      <c r="F347" s="52">
        <v>448</v>
      </c>
      <c r="H347" s="52">
        <v>0</v>
      </c>
      <c r="I347" s="52">
        <v>448</v>
      </c>
      <c r="J347" s="52">
        <v>0</v>
      </c>
      <c r="K347" s="52">
        <v>448</v>
      </c>
      <c r="M347" s="52">
        <v>448</v>
      </c>
      <c r="N347" s="539">
        <v>0</v>
      </c>
      <c r="O347" s="540">
        <v>0</v>
      </c>
    </row>
    <row r="348" spans="1:18" outlineLevel="2">
      <c r="A348" s="528" t="s">
        <v>2147</v>
      </c>
      <c r="B348" s="45" t="s">
        <v>38</v>
      </c>
      <c r="C348" s="529" t="s">
        <v>640</v>
      </c>
      <c r="D348" s="529" t="s">
        <v>669</v>
      </c>
      <c r="E348" s="45" t="s">
        <v>670</v>
      </c>
      <c r="F348" s="52">
        <v>-2174</v>
      </c>
      <c r="H348" s="52">
        <v>0</v>
      </c>
      <c r="I348" s="52">
        <v>-2174</v>
      </c>
      <c r="J348" s="52">
        <v>0</v>
      </c>
      <c r="K348" s="52">
        <v>-2174</v>
      </c>
      <c r="M348" s="52">
        <v>212</v>
      </c>
      <c r="N348" s="539">
        <v>-11.255000000000001</v>
      </c>
      <c r="O348" s="540">
        <v>-2386</v>
      </c>
    </row>
    <row r="349" spans="1:18" outlineLevel="2">
      <c r="A349" s="528" t="s">
        <v>2148</v>
      </c>
      <c r="B349" s="45" t="s">
        <v>38</v>
      </c>
      <c r="C349" s="529" t="s">
        <v>640</v>
      </c>
      <c r="D349" s="529" t="s">
        <v>671</v>
      </c>
      <c r="E349" s="45" t="s">
        <v>672</v>
      </c>
      <c r="F349" s="52">
        <v>-3044</v>
      </c>
      <c r="H349" s="52">
        <v>0</v>
      </c>
      <c r="I349" s="52">
        <v>-3044</v>
      </c>
      <c r="J349" s="52">
        <v>0</v>
      </c>
      <c r="K349" s="52">
        <v>-3044</v>
      </c>
      <c r="M349" s="52">
        <v>-2672</v>
      </c>
      <c r="N349" s="539">
        <v>0.13900000000000001</v>
      </c>
      <c r="O349" s="540">
        <v>-372</v>
      </c>
    </row>
    <row r="350" spans="1:18" outlineLevel="2">
      <c r="A350" s="528" t="s">
        <v>2149</v>
      </c>
      <c r="B350" s="45" t="s">
        <v>38</v>
      </c>
      <c r="C350" s="529" t="s">
        <v>640</v>
      </c>
      <c r="D350" s="529" t="s">
        <v>673</v>
      </c>
      <c r="E350" s="45" t="s">
        <v>674</v>
      </c>
      <c r="F350" s="52">
        <v>-3419</v>
      </c>
      <c r="H350" s="52">
        <v>0</v>
      </c>
      <c r="I350" s="52">
        <v>-3419</v>
      </c>
      <c r="J350" s="52">
        <v>0</v>
      </c>
      <c r="K350" s="52">
        <v>-3419</v>
      </c>
      <c r="M350" s="52">
        <v>0</v>
      </c>
      <c r="N350" s="539" t="s">
        <v>2729</v>
      </c>
      <c r="O350" s="540">
        <v>-3419</v>
      </c>
    </row>
    <row r="351" spans="1:18" outlineLevel="2">
      <c r="A351" s="528" t="s">
        <v>2150</v>
      </c>
      <c r="B351" s="45" t="s">
        <v>38</v>
      </c>
      <c r="C351" s="529" t="s">
        <v>640</v>
      </c>
      <c r="D351" s="529" t="s">
        <v>675</v>
      </c>
      <c r="E351" s="45" t="s">
        <v>676</v>
      </c>
      <c r="F351" s="52">
        <v>1</v>
      </c>
      <c r="H351" s="52">
        <v>0</v>
      </c>
      <c r="I351" s="52">
        <v>1</v>
      </c>
      <c r="J351" s="52">
        <v>0</v>
      </c>
      <c r="K351" s="52">
        <v>1</v>
      </c>
      <c r="M351" s="52">
        <v>0</v>
      </c>
      <c r="N351" s="539" t="s">
        <v>2729</v>
      </c>
      <c r="O351" s="540">
        <v>1</v>
      </c>
    </row>
    <row r="352" spans="1:18" outlineLevel="2">
      <c r="A352" s="528" t="s">
        <v>2151</v>
      </c>
      <c r="B352" s="45" t="s">
        <v>38</v>
      </c>
      <c r="C352" s="529" t="s">
        <v>640</v>
      </c>
      <c r="D352" s="529" t="s">
        <v>677</v>
      </c>
      <c r="E352" s="45" t="s">
        <v>678</v>
      </c>
      <c r="F352" s="52">
        <v>-925</v>
      </c>
      <c r="H352" s="52">
        <v>0</v>
      </c>
      <c r="I352" s="52">
        <v>-925</v>
      </c>
      <c r="J352" s="52">
        <v>0</v>
      </c>
      <c r="K352" s="52">
        <v>-925</v>
      </c>
      <c r="M352" s="52">
        <v>0</v>
      </c>
      <c r="N352" s="539" t="s">
        <v>2729</v>
      </c>
      <c r="O352" s="540">
        <v>-925</v>
      </c>
    </row>
    <row r="353" spans="1:15" outlineLevel="2">
      <c r="A353" s="528" t="s">
        <v>2152</v>
      </c>
      <c r="B353" s="45" t="s">
        <v>38</v>
      </c>
      <c r="C353" s="529" t="s">
        <v>640</v>
      </c>
      <c r="D353" s="529" t="s">
        <v>679</v>
      </c>
      <c r="E353" s="45" t="s">
        <v>680</v>
      </c>
      <c r="F353" s="52">
        <v>221</v>
      </c>
      <c r="H353" s="52">
        <v>0</v>
      </c>
      <c r="I353" s="52">
        <v>221</v>
      </c>
      <c r="J353" s="52">
        <v>0</v>
      </c>
      <c r="K353" s="52">
        <v>221</v>
      </c>
      <c r="M353" s="52">
        <v>-6766</v>
      </c>
      <c r="N353" s="539">
        <v>-1.0329999999999999</v>
      </c>
      <c r="O353" s="540">
        <v>6987</v>
      </c>
    </row>
    <row r="354" spans="1:15" outlineLevel="2">
      <c r="A354" s="528" t="s">
        <v>2153</v>
      </c>
      <c r="B354" s="45" t="s">
        <v>38</v>
      </c>
      <c r="C354" s="529" t="s">
        <v>640</v>
      </c>
      <c r="D354" s="529" t="s">
        <v>681</v>
      </c>
      <c r="E354" s="45" t="s">
        <v>682</v>
      </c>
      <c r="F354" s="52">
        <v>267</v>
      </c>
      <c r="H354" s="52">
        <v>0</v>
      </c>
      <c r="I354" s="52">
        <v>267</v>
      </c>
      <c r="J354" s="52">
        <v>0</v>
      </c>
      <c r="K354" s="52">
        <v>267</v>
      </c>
      <c r="M354" s="52">
        <v>-982</v>
      </c>
      <c r="N354" s="539">
        <v>-1.272</v>
      </c>
      <c r="O354" s="540">
        <v>1249</v>
      </c>
    </row>
    <row r="355" spans="1:15" outlineLevel="2">
      <c r="A355" s="528" t="s">
        <v>2154</v>
      </c>
      <c r="B355" s="45" t="s">
        <v>38</v>
      </c>
      <c r="C355" s="529" t="s">
        <v>640</v>
      </c>
      <c r="D355" s="529" t="s">
        <v>683</v>
      </c>
      <c r="E355" s="45" t="s">
        <v>684</v>
      </c>
      <c r="F355" s="52">
        <v>-2004</v>
      </c>
      <c r="H355" s="52">
        <v>0</v>
      </c>
      <c r="I355" s="52">
        <v>-2004</v>
      </c>
      <c r="J355" s="52">
        <v>0</v>
      </c>
      <c r="K355" s="52">
        <v>-2004</v>
      </c>
      <c r="M355" s="52">
        <v>-2000</v>
      </c>
      <c r="N355" s="539">
        <v>2E-3</v>
      </c>
      <c r="O355" s="540">
        <v>-4</v>
      </c>
    </row>
    <row r="356" spans="1:15" outlineLevel="2">
      <c r="A356" s="528" t="s">
        <v>2155</v>
      </c>
      <c r="B356" s="45" t="s">
        <v>38</v>
      </c>
      <c r="C356" s="529" t="s">
        <v>640</v>
      </c>
      <c r="D356" s="529" t="s">
        <v>685</v>
      </c>
      <c r="E356" s="45" t="s">
        <v>686</v>
      </c>
      <c r="F356" s="52">
        <v>-1367</v>
      </c>
      <c r="H356" s="52">
        <v>0</v>
      </c>
      <c r="I356" s="52">
        <v>-1367</v>
      </c>
      <c r="J356" s="52">
        <v>0</v>
      </c>
      <c r="K356" s="52">
        <v>-1367</v>
      </c>
      <c r="M356" s="52">
        <v>-4008</v>
      </c>
      <c r="N356" s="539">
        <v>-0.65900000000000003</v>
      </c>
      <c r="O356" s="540">
        <v>2641</v>
      </c>
    </row>
    <row r="357" spans="1:15" outlineLevel="2">
      <c r="A357" s="528" t="s">
        <v>2156</v>
      </c>
      <c r="B357" s="45" t="s">
        <v>38</v>
      </c>
      <c r="C357" s="529" t="s">
        <v>640</v>
      </c>
      <c r="D357" s="529" t="s">
        <v>687</v>
      </c>
      <c r="E357" s="45" t="s">
        <v>688</v>
      </c>
      <c r="F357" s="52">
        <v>269</v>
      </c>
      <c r="H357" s="52">
        <v>0</v>
      </c>
      <c r="I357" s="52">
        <v>269</v>
      </c>
      <c r="J357" s="52">
        <v>0</v>
      </c>
      <c r="K357" s="52">
        <v>269</v>
      </c>
      <c r="M357" s="52">
        <v>269</v>
      </c>
      <c r="N357" s="539">
        <v>0</v>
      </c>
      <c r="O357" s="540">
        <v>0</v>
      </c>
    </row>
    <row r="358" spans="1:15" outlineLevel="2">
      <c r="A358" s="528" t="s">
        <v>2157</v>
      </c>
      <c r="B358" s="45" t="s">
        <v>38</v>
      </c>
      <c r="C358" s="529" t="s">
        <v>640</v>
      </c>
      <c r="D358" s="529" t="s">
        <v>689</v>
      </c>
      <c r="E358" s="45" t="s">
        <v>690</v>
      </c>
      <c r="F358" s="52">
        <v>1</v>
      </c>
      <c r="H358" s="52">
        <v>0</v>
      </c>
      <c r="I358" s="52">
        <v>1</v>
      </c>
      <c r="J358" s="52">
        <v>0</v>
      </c>
      <c r="K358" s="52">
        <v>1</v>
      </c>
      <c r="M358" s="52">
        <v>-225</v>
      </c>
      <c r="N358" s="539">
        <v>-1.004</v>
      </c>
      <c r="O358" s="540">
        <v>226</v>
      </c>
    </row>
    <row r="359" spans="1:15" outlineLevel="2">
      <c r="A359" s="528" t="s">
        <v>2158</v>
      </c>
      <c r="B359" s="45" t="s">
        <v>38</v>
      </c>
      <c r="C359" s="529" t="s">
        <v>640</v>
      </c>
      <c r="D359" s="529" t="s">
        <v>691</v>
      </c>
      <c r="E359" s="45" t="s">
        <v>692</v>
      </c>
      <c r="F359" s="52">
        <v>-202</v>
      </c>
      <c r="H359" s="52">
        <v>0</v>
      </c>
      <c r="I359" s="52">
        <v>-202</v>
      </c>
      <c r="J359" s="52">
        <v>0</v>
      </c>
      <c r="K359" s="52">
        <v>-202</v>
      </c>
      <c r="M359" s="52">
        <v>-202</v>
      </c>
      <c r="N359" s="539">
        <v>0</v>
      </c>
      <c r="O359" s="540">
        <v>0</v>
      </c>
    </row>
    <row r="360" spans="1:15" outlineLevel="2">
      <c r="A360" s="528" t="s">
        <v>2159</v>
      </c>
      <c r="B360" s="45" t="s">
        <v>38</v>
      </c>
      <c r="C360" s="529" t="s">
        <v>640</v>
      </c>
      <c r="D360" s="529" t="s">
        <v>693</v>
      </c>
      <c r="E360" s="45" t="s">
        <v>694</v>
      </c>
      <c r="F360" s="52">
        <v>-3250</v>
      </c>
      <c r="H360" s="52">
        <v>0</v>
      </c>
      <c r="I360" s="52">
        <v>-3250</v>
      </c>
      <c r="J360" s="52">
        <v>0</v>
      </c>
      <c r="K360" s="52">
        <v>-3250</v>
      </c>
      <c r="M360" s="52">
        <v>-2884</v>
      </c>
      <c r="N360" s="539">
        <v>0.127</v>
      </c>
      <c r="O360" s="540">
        <v>-366</v>
      </c>
    </row>
    <row r="361" spans="1:15" outlineLevel="2">
      <c r="A361" s="528" t="s">
        <v>2160</v>
      </c>
      <c r="B361" s="45" t="s">
        <v>38</v>
      </c>
      <c r="C361" s="529" t="s">
        <v>640</v>
      </c>
      <c r="D361" s="529" t="s">
        <v>695</v>
      </c>
      <c r="E361" s="45" t="s">
        <v>696</v>
      </c>
      <c r="F361" s="52">
        <v>0</v>
      </c>
      <c r="H361" s="52">
        <v>0</v>
      </c>
      <c r="I361" s="52">
        <v>0</v>
      </c>
      <c r="J361" s="52">
        <v>0</v>
      </c>
      <c r="K361" s="52">
        <v>0</v>
      </c>
      <c r="M361" s="52">
        <v>-875</v>
      </c>
      <c r="N361" s="539">
        <v>-1</v>
      </c>
      <c r="O361" s="540">
        <v>875</v>
      </c>
    </row>
    <row r="362" spans="1:15" outlineLevel="2">
      <c r="A362" s="528" t="s">
        <v>2161</v>
      </c>
      <c r="B362" s="45" t="s">
        <v>38</v>
      </c>
      <c r="C362" s="529" t="s">
        <v>640</v>
      </c>
      <c r="D362" s="529" t="s">
        <v>697</v>
      </c>
      <c r="E362" s="45" t="s">
        <v>698</v>
      </c>
      <c r="F362" s="52">
        <v>-62</v>
      </c>
      <c r="H362" s="52">
        <v>0</v>
      </c>
      <c r="I362" s="52">
        <v>-62</v>
      </c>
      <c r="J362" s="52">
        <v>0</v>
      </c>
      <c r="K362" s="52">
        <v>-62</v>
      </c>
      <c r="M362" s="52">
        <v>0</v>
      </c>
      <c r="N362" s="539" t="s">
        <v>2729</v>
      </c>
      <c r="O362" s="540">
        <v>-62</v>
      </c>
    </row>
    <row r="363" spans="1:15" outlineLevel="2">
      <c r="A363" s="528" t="s">
        <v>2162</v>
      </c>
      <c r="B363" s="45" t="s">
        <v>38</v>
      </c>
      <c r="C363" s="529" t="s">
        <v>640</v>
      </c>
      <c r="D363" s="529" t="s">
        <v>699</v>
      </c>
      <c r="E363" s="45" t="s">
        <v>700</v>
      </c>
      <c r="F363" s="52">
        <v>-4715</v>
      </c>
      <c r="H363" s="52">
        <v>0</v>
      </c>
      <c r="I363" s="52">
        <v>-4715</v>
      </c>
      <c r="J363" s="52">
        <v>0</v>
      </c>
      <c r="K363" s="52">
        <v>-4715</v>
      </c>
      <c r="M363" s="52">
        <v>0</v>
      </c>
      <c r="N363" s="539" t="s">
        <v>2729</v>
      </c>
      <c r="O363" s="540">
        <v>-4715</v>
      </c>
    </row>
    <row r="364" spans="1:15" outlineLevel="2">
      <c r="A364" s="528" t="s">
        <v>2163</v>
      </c>
      <c r="B364" s="45" t="s">
        <v>38</v>
      </c>
      <c r="C364" s="529" t="s">
        <v>640</v>
      </c>
      <c r="D364" s="529" t="s">
        <v>701</v>
      </c>
      <c r="E364" s="45" t="s">
        <v>702</v>
      </c>
      <c r="F364" s="52">
        <v>-1528</v>
      </c>
      <c r="H364" s="52">
        <v>0</v>
      </c>
      <c r="I364" s="52">
        <v>-1528</v>
      </c>
      <c r="J364" s="52">
        <v>0</v>
      </c>
      <c r="K364" s="52">
        <v>-1528</v>
      </c>
      <c r="M364" s="52">
        <v>0</v>
      </c>
      <c r="N364" s="539" t="s">
        <v>2729</v>
      </c>
      <c r="O364" s="540">
        <v>-1528</v>
      </c>
    </row>
    <row r="365" spans="1:15" outlineLevel="2">
      <c r="A365" s="528" t="s">
        <v>2164</v>
      </c>
      <c r="B365" s="45" t="s">
        <v>38</v>
      </c>
      <c r="C365" s="529" t="s">
        <v>640</v>
      </c>
      <c r="D365" s="529" t="s">
        <v>703</v>
      </c>
      <c r="E365" s="45" t="s">
        <v>704</v>
      </c>
      <c r="F365" s="52">
        <v>0</v>
      </c>
      <c r="H365" s="52">
        <v>0</v>
      </c>
      <c r="I365" s="52">
        <v>0</v>
      </c>
      <c r="J365" s="52">
        <v>0</v>
      </c>
      <c r="K365" s="52">
        <v>0</v>
      </c>
      <c r="M365" s="52">
        <v>0</v>
      </c>
      <c r="N365" s="539" t="s">
        <v>2729</v>
      </c>
      <c r="O365" s="540">
        <v>0</v>
      </c>
    </row>
    <row r="366" spans="1:15" outlineLevel="2">
      <c r="A366" s="528" t="s">
        <v>2165</v>
      </c>
      <c r="B366" s="45" t="s">
        <v>38</v>
      </c>
      <c r="C366" s="529" t="s">
        <v>640</v>
      </c>
      <c r="D366" s="529" t="s">
        <v>705</v>
      </c>
      <c r="E366" s="45" t="s">
        <v>706</v>
      </c>
      <c r="F366" s="52">
        <v>0</v>
      </c>
      <c r="H366" s="52">
        <v>0</v>
      </c>
      <c r="I366" s="52">
        <v>0</v>
      </c>
      <c r="J366" s="52">
        <v>0</v>
      </c>
      <c r="K366" s="52">
        <v>0</v>
      </c>
      <c r="M366" s="52">
        <v>0</v>
      </c>
      <c r="N366" s="539" t="s">
        <v>2729</v>
      </c>
      <c r="O366" s="540">
        <v>0</v>
      </c>
    </row>
    <row r="367" spans="1:15" outlineLevel="2">
      <c r="A367" s="528" t="s">
        <v>2166</v>
      </c>
      <c r="B367" s="45" t="s">
        <v>38</v>
      </c>
      <c r="C367" s="529" t="s">
        <v>640</v>
      </c>
      <c r="D367" s="529" t="s">
        <v>707</v>
      </c>
      <c r="E367" s="45" t="s">
        <v>708</v>
      </c>
      <c r="F367" s="52">
        <v>0</v>
      </c>
      <c r="H367" s="52">
        <v>0</v>
      </c>
      <c r="I367" s="52">
        <v>0</v>
      </c>
      <c r="J367" s="52">
        <v>0</v>
      </c>
      <c r="K367" s="52">
        <v>0</v>
      </c>
      <c r="M367" s="52">
        <v>0</v>
      </c>
      <c r="N367" s="539" t="s">
        <v>2729</v>
      </c>
      <c r="O367" s="540">
        <v>0</v>
      </c>
    </row>
    <row r="368" spans="1:15" outlineLevel="2">
      <c r="A368" s="528" t="s">
        <v>2167</v>
      </c>
      <c r="B368" s="45" t="s">
        <v>38</v>
      </c>
      <c r="C368" s="529" t="s">
        <v>640</v>
      </c>
      <c r="D368" s="529" t="s">
        <v>709</v>
      </c>
      <c r="E368" s="45" t="s">
        <v>710</v>
      </c>
      <c r="F368" s="52">
        <v>0</v>
      </c>
      <c r="H368" s="52">
        <v>0</v>
      </c>
      <c r="I368" s="52">
        <v>0</v>
      </c>
      <c r="J368" s="52">
        <v>0</v>
      </c>
      <c r="K368" s="52">
        <v>0</v>
      </c>
      <c r="M368" s="52">
        <v>0</v>
      </c>
      <c r="N368" s="539" t="s">
        <v>2729</v>
      </c>
      <c r="O368" s="540">
        <v>0</v>
      </c>
    </row>
    <row r="369" spans="1:16" outlineLevel="2">
      <c r="A369" s="528" t="s">
        <v>2168</v>
      </c>
      <c r="B369" s="45" t="s">
        <v>38</v>
      </c>
      <c r="C369" s="529" t="s">
        <v>640</v>
      </c>
      <c r="D369" s="529" t="s">
        <v>711</v>
      </c>
      <c r="E369" s="45" t="s">
        <v>712</v>
      </c>
      <c r="F369" s="52">
        <v>0</v>
      </c>
      <c r="H369" s="52">
        <v>0</v>
      </c>
      <c r="I369" s="52">
        <v>0</v>
      </c>
      <c r="J369" s="52">
        <v>0</v>
      </c>
      <c r="K369" s="52">
        <v>0</v>
      </c>
      <c r="M369" s="52">
        <v>0</v>
      </c>
      <c r="N369" s="539" t="s">
        <v>2729</v>
      </c>
      <c r="O369" s="540">
        <v>0</v>
      </c>
    </row>
    <row r="370" spans="1:16" outlineLevel="2">
      <c r="A370" s="528" t="s">
        <v>2169</v>
      </c>
      <c r="B370" s="45" t="s">
        <v>38</v>
      </c>
      <c r="C370" s="529" t="s">
        <v>640</v>
      </c>
      <c r="D370" s="529" t="s">
        <v>713</v>
      </c>
      <c r="E370" s="45" t="s">
        <v>714</v>
      </c>
      <c r="F370" s="52">
        <v>0</v>
      </c>
      <c r="H370" s="52">
        <v>0</v>
      </c>
      <c r="I370" s="52">
        <v>0</v>
      </c>
      <c r="J370" s="52">
        <v>0</v>
      </c>
      <c r="K370" s="52">
        <v>0</v>
      </c>
      <c r="M370" s="52">
        <v>0</v>
      </c>
      <c r="N370" s="539" t="s">
        <v>2729</v>
      </c>
      <c r="O370" s="540">
        <v>0</v>
      </c>
    </row>
    <row r="371" spans="1:16" outlineLevel="2">
      <c r="A371" s="528" t="s">
        <v>2170</v>
      </c>
      <c r="B371" s="45" t="s">
        <v>38</v>
      </c>
      <c r="C371" s="529" t="s">
        <v>640</v>
      </c>
      <c r="D371" s="529" t="s">
        <v>715</v>
      </c>
      <c r="E371" s="45" t="s">
        <v>716</v>
      </c>
      <c r="F371" s="52">
        <v>0</v>
      </c>
      <c r="H371" s="52">
        <v>0</v>
      </c>
      <c r="I371" s="52">
        <v>0</v>
      </c>
      <c r="J371" s="52">
        <v>0</v>
      </c>
      <c r="K371" s="52">
        <v>0</v>
      </c>
      <c r="M371" s="52">
        <v>0</v>
      </c>
      <c r="N371" s="539" t="s">
        <v>2729</v>
      </c>
      <c r="O371" s="540">
        <v>0</v>
      </c>
    </row>
    <row r="372" spans="1:16" outlineLevel="2">
      <c r="A372" s="528" t="s">
        <v>2171</v>
      </c>
      <c r="B372" s="45" t="s">
        <v>38</v>
      </c>
      <c r="C372" s="529" t="s">
        <v>640</v>
      </c>
      <c r="D372" s="529" t="s">
        <v>717</v>
      </c>
      <c r="E372" s="45" t="s">
        <v>718</v>
      </c>
      <c r="F372" s="52">
        <v>-826</v>
      </c>
      <c r="H372" s="52">
        <v>0</v>
      </c>
      <c r="I372" s="52">
        <v>-826</v>
      </c>
      <c r="J372" s="52">
        <v>0</v>
      </c>
      <c r="K372" s="52">
        <v>-826</v>
      </c>
      <c r="M372" s="52">
        <v>-826</v>
      </c>
      <c r="N372" s="539">
        <v>0</v>
      </c>
      <c r="O372" s="540">
        <v>0</v>
      </c>
    </row>
    <row r="373" spans="1:16" outlineLevel="2">
      <c r="A373" s="528" t="s">
        <v>2172</v>
      </c>
      <c r="B373" s="45" t="s">
        <v>38</v>
      </c>
      <c r="C373" s="529" t="s">
        <v>640</v>
      </c>
      <c r="D373" s="529" t="s">
        <v>719</v>
      </c>
      <c r="E373" s="45" t="s">
        <v>720</v>
      </c>
      <c r="F373" s="52">
        <v>-21078</v>
      </c>
      <c r="H373" s="52">
        <v>0</v>
      </c>
      <c r="I373" s="52">
        <v>-21078</v>
      </c>
      <c r="J373" s="52">
        <v>0</v>
      </c>
      <c r="K373" s="52">
        <v>-21078</v>
      </c>
      <c r="M373" s="52">
        <v>-20598</v>
      </c>
      <c r="N373" s="539">
        <v>2.3E-2</v>
      </c>
      <c r="O373" s="540">
        <v>-480</v>
      </c>
      <c r="P373" s="531">
        <v>480</v>
      </c>
    </row>
    <row r="374" spans="1:16" outlineLevel="2">
      <c r="A374" s="528" t="s">
        <v>2173</v>
      </c>
      <c r="B374" s="45" t="s">
        <v>38</v>
      </c>
      <c r="C374" s="529" t="s">
        <v>640</v>
      </c>
      <c r="D374" s="529" t="s">
        <v>721</v>
      </c>
      <c r="E374" s="45" t="s">
        <v>722</v>
      </c>
      <c r="F374" s="52">
        <v>0</v>
      </c>
      <c r="H374" s="52">
        <v>0</v>
      </c>
      <c r="I374" s="52">
        <v>0</v>
      </c>
      <c r="J374" s="52">
        <v>0</v>
      </c>
      <c r="K374" s="52">
        <v>0</v>
      </c>
      <c r="M374" s="52">
        <v>0</v>
      </c>
      <c r="N374" s="539" t="s">
        <v>2729</v>
      </c>
      <c r="O374" s="540">
        <v>0</v>
      </c>
    </row>
    <row r="375" spans="1:16" outlineLevel="2">
      <c r="A375" s="528" t="s">
        <v>2174</v>
      </c>
      <c r="B375" s="45" t="s">
        <v>38</v>
      </c>
      <c r="C375" s="529" t="s">
        <v>640</v>
      </c>
      <c r="D375" s="529" t="s">
        <v>723</v>
      </c>
      <c r="E375" s="45" t="s">
        <v>724</v>
      </c>
      <c r="F375" s="52">
        <v>-588</v>
      </c>
      <c r="H375" s="52">
        <v>0</v>
      </c>
      <c r="I375" s="52">
        <v>-588</v>
      </c>
      <c r="J375" s="52">
        <v>0</v>
      </c>
      <c r="K375" s="52">
        <v>-588</v>
      </c>
      <c r="M375" s="52">
        <v>-64</v>
      </c>
      <c r="N375" s="539">
        <v>8.1880000000000006</v>
      </c>
      <c r="O375" s="540">
        <v>-524</v>
      </c>
    </row>
    <row r="376" spans="1:16" outlineLevel="2">
      <c r="A376" s="528" t="s">
        <v>2175</v>
      </c>
      <c r="B376" s="45" t="s">
        <v>38</v>
      </c>
      <c r="C376" s="529" t="s">
        <v>640</v>
      </c>
      <c r="D376" s="529" t="s">
        <v>725</v>
      </c>
      <c r="E376" s="45" t="s">
        <v>726</v>
      </c>
      <c r="F376" s="52">
        <v>-17</v>
      </c>
      <c r="H376" s="52">
        <v>0</v>
      </c>
      <c r="I376" s="52">
        <v>-17</v>
      </c>
      <c r="J376" s="52">
        <v>0</v>
      </c>
      <c r="K376" s="52">
        <v>-17</v>
      </c>
      <c r="M376" s="52">
        <v>-273</v>
      </c>
      <c r="N376" s="539">
        <v>-0.93799999999999994</v>
      </c>
      <c r="O376" s="540">
        <v>256</v>
      </c>
    </row>
    <row r="377" spans="1:16" outlineLevel="2">
      <c r="A377" s="528" t="s">
        <v>2176</v>
      </c>
      <c r="B377" s="45" t="s">
        <v>38</v>
      </c>
      <c r="C377" s="529" t="s">
        <v>640</v>
      </c>
      <c r="D377" s="529" t="s">
        <v>727</v>
      </c>
      <c r="E377" s="45" t="s">
        <v>728</v>
      </c>
      <c r="F377" s="52">
        <v>-1073</v>
      </c>
      <c r="H377" s="52">
        <v>0</v>
      </c>
      <c r="I377" s="52">
        <v>-1073</v>
      </c>
      <c r="J377" s="52">
        <v>0</v>
      </c>
      <c r="K377" s="52">
        <v>-1073</v>
      </c>
      <c r="M377" s="52">
        <v>128</v>
      </c>
      <c r="N377" s="539">
        <v>-9.3829999999999991</v>
      </c>
      <c r="O377" s="540">
        <v>-1201</v>
      </c>
    </row>
    <row r="378" spans="1:16" outlineLevel="2">
      <c r="A378" s="528" t="s">
        <v>2177</v>
      </c>
      <c r="B378" s="45" t="s">
        <v>38</v>
      </c>
      <c r="C378" s="529" t="s">
        <v>640</v>
      </c>
      <c r="D378" s="529" t="s">
        <v>729</v>
      </c>
      <c r="E378" s="45" t="s">
        <v>730</v>
      </c>
      <c r="F378" s="52">
        <v>230</v>
      </c>
      <c r="H378" s="52">
        <v>0</v>
      </c>
      <c r="I378" s="52">
        <v>230</v>
      </c>
      <c r="J378" s="52">
        <v>0</v>
      </c>
      <c r="K378" s="52">
        <v>230</v>
      </c>
      <c r="M378" s="52">
        <v>-289</v>
      </c>
      <c r="N378" s="539">
        <v>-1.796</v>
      </c>
      <c r="O378" s="540">
        <v>519</v>
      </c>
    </row>
    <row r="379" spans="1:16" outlineLevel="2">
      <c r="A379" s="528" t="s">
        <v>2178</v>
      </c>
      <c r="B379" s="45" t="s">
        <v>38</v>
      </c>
      <c r="C379" s="529" t="s">
        <v>640</v>
      </c>
      <c r="D379" s="529" t="s">
        <v>731</v>
      </c>
      <c r="E379" s="45" t="s">
        <v>732</v>
      </c>
      <c r="F379" s="52">
        <v>-92</v>
      </c>
      <c r="H379" s="52">
        <v>0</v>
      </c>
      <c r="I379" s="52">
        <v>-92</v>
      </c>
      <c r="J379" s="52">
        <v>0</v>
      </c>
      <c r="K379" s="52">
        <v>-92</v>
      </c>
      <c r="M379" s="52">
        <v>0</v>
      </c>
      <c r="N379" s="539" t="s">
        <v>2729</v>
      </c>
      <c r="O379" s="540">
        <v>-92</v>
      </c>
    </row>
    <row r="380" spans="1:16" outlineLevel="2">
      <c r="A380" s="528" t="s">
        <v>2179</v>
      </c>
      <c r="B380" s="45" t="s">
        <v>38</v>
      </c>
      <c r="C380" s="529" t="s">
        <v>640</v>
      </c>
      <c r="D380" s="529" t="s">
        <v>733</v>
      </c>
      <c r="E380" s="45" t="s">
        <v>734</v>
      </c>
      <c r="F380" s="52">
        <v>0</v>
      </c>
      <c r="H380" s="52">
        <v>0</v>
      </c>
      <c r="I380" s="52">
        <v>0</v>
      </c>
      <c r="J380" s="52">
        <v>0</v>
      </c>
      <c r="K380" s="52">
        <v>0</v>
      </c>
      <c r="M380" s="52">
        <v>0</v>
      </c>
      <c r="N380" s="539" t="s">
        <v>2729</v>
      </c>
      <c r="O380" s="540">
        <v>0</v>
      </c>
    </row>
    <row r="381" spans="1:16" outlineLevel="2">
      <c r="A381" s="528" t="s">
        <v>2180</v>
      </c>
      <c r="B381" s="45" t="s">
        <v>38</v>
      </c>
      <c r="C381" s="529" t="s">
        <v>640</v>
      </c>
      <c r="D381" s="529" t="s">
        <v>735</v>
      </c>
      <c r="E381" s="45" t="s">
        <v>736</v>
      </c>
      <c r="F381" s="52">
        <v>-358</v>
      </c>
      <c r="H381" s="52">
        <v>0</v>
      </c>
      <c r="I381" s="52">
        <v>-358</v>
      </c>
      <c r="J381" s="52">
        <v>0</v>
      </c>
      <c r="K381" s="52">
        <v>-358</v>
      </c>
      <c r="M381" s="52">
        <v>0</v>
      </c>
      <c r="N381" s="539" t="s">
        <v>2729</v>
      </c>
      <c r="O381" s="540">
        <v>-358</v>
      </c>
    </row>
    <row r="382" spans="1:16" outlineLevel="2">
      <c r="A382" s="528" t="s">
        <v>2181</v>
      </c>
      <c r="B382" s="45" t="s">
        <v>38</v>
      </c>
      <c r="C382" s="529" t="s">
        <v>640</v>
      </c>
      <c r="D382" s="529" t="s">
        <v>737</v>
      </c>
      <c r="E382" s="45" t="s">
        <v>738</v>
      </c>
      <c r="F382" s="52">
        <v>-485</v>
      </c>
      <c r="H382" s="52">
        <v>0</v>
      </c>
      <c r="I382" s="52">
        <v>-485</v>
      </c>
      <c r="J382" s="52">
        <v>0</v>
      </c>
      <c r="K382" s="52">
        <v>-485</v>
      </c>
      <c r="M382" s="52">
        <v>-413</v>
      </c>
      <c r="N382" s="539">
        <v>0.17399999999999999</v>
      </c>
      <c r="O382" s="540">
        <v>-72</v>
      </c>
    </row>
    <row r="383" spans="1:16" outlineLevel="2">
      <c r="A383" s="528" t="s">
        <v>2182</v>
      </c>
      <c r="B383" s="45" t="s">
        <v>38</v>
      </c>
      <c r="C383" s="529" t="s">
        <v>640</v>
      </c>
      <c r="D383" s="529" t="s">
        <v>739</v>
      </c>
      <c r="E383" s="45" t="s">
        <v>740</v>
      </c>
      <c r="F383" s="52">
        <v>-548</v>
      </c>
      <c r="H383" s="52">
        <v>0</v>
      </c>
      <c r="I383" s="52">
        <v>-548</v>
      </c>
      <c r="J383" s="52">
        <v>0</v>
      </c>
      <c r="K383" s="52">
        <v>-548</v>
      </c>
      <c r="M383" s="52">
        <v>0</v>
      </c>
      <c r="N383" s="539" t="s">
        <v>2729</v>
      </c>
      <c r="O383" s="540">
        <v>-548</v>
      </c>
    </row>
    <row r="384" spans="1:16" outlineLevel="2">
      <c r="A384" s="528" t="s">
        <v>2183</v>
      </c>
      <c r="B384" s="45" t="s">
        <v>38</v>
      </c>
      <c r="C384" s="529" t="s">
        <v>640</v>
      </c>
      <c r="D384" s="529" t="s">
        <v>741</v>
      </c>
      <c r="E384" s="45" t="s">
        <v>742</v>
      </c>
      <c r="F384" s="52">
        <v>-1</v>
      </c>
      <c r="H384" s="52">
        <v>0</v>
      </c>
      <c r="I384" s="52">
        <v>-1</v>
      </c>
      <c r="J384" s="52">
        <v>0</v>
      </c>
      <c r="K384" s="52">
        <v>-1</v>
      </c>
      <c r="M384" s="52">
        <v>0</v>
      </c>
      <c r="N384" s="539" t="s">
        <v>2729</v>
      </c>
      <c r="O384" s="540">
        <v>-1</v>
      </c>
    </row>
    <row r="385" spans="1:15" outlineLevel="2">
      <c r="A385" s="528" t="s">
        <v>2184</v>
      </c>
      <c r="B385" s="45" t="s">
        <v>38</v>
      </c>
      <c r="C385" s="529" t="s">
        <v>640</v>
      </c>
      <c r="D385" s="529" t="s">
        <v>743</v>
      </c>
      <c r="E385" s="45" t="s">
        <v>744</v>
      </c>
      <c r="F385" s="52">
        <v>-141</v>
      </c>
      <c r="H385" s="52">
        <v>0</v>
      </c>
      <c r="I385" s="52">
        <v>-141</v>
      </c>
      <c r="J385" s="52">
        <v>0</v>
      </c>
      <c r="K385" s="52">
        <v>-141</v>
      </c>
      <c r="M385" s="52">
        <v>0</v>
      </c>
      <c r="N385" s="539" t="s">
        <v>2729</v>
      </c>
      <c r="O385" s="540">
        <v>-141</v>
      </c>
    </row>
    <row r="386" spans="1:15" outlineLevel="2">
      <c r="A386" s="528" t="s">
        <v>2185</v>
      </c>
      <c r="B386" s="45" t="s">
        <v>38</v>
      </c>
      <c r="C386" s="529" t="s">
        <v>640</v>
      </c>
      <c r="D386" s="529" t="s">
        <v>745</v>
      </c>
      <c r="E386" s="45" t="s">
        <v>746</v>
      </c>
      <c r="F386" s="52">
        <v>-1</v>
      </c>
      <c r="H386" s="52">
        <v>0</v>
      </c>
      <c r="I386" s="52">
        <v>-1</v>
      </c>
      <c r="J386" s="52">
        <v>0</v>
      </c>
      <c r="K386" s="52">
        <v>-1</v>
      </c>
      <c r="M386" s="52">
        <v>-1118</v>
      </c>
      <c r="N386" s="539">
        <v>-0.999</v>
      </c>
      <c r="O386" s="540">
        <v>1117</v>
      </c>
    </row>
    <row r="387" spans="1:15" outlineLevel="2">
      <c r="A387" s="528" t="s">
        <v>2186</v>
      </c>
      <c r="B387" s="45" t="s">
        <v>38</v>
      </c>
      <c r="C387" s="529" t="s">
        <v>640</v>
      </c>
      <c r="D387" s="529" t="s">
        <v>747</v>
      </c>
      <c r="E387" s="45" t="s">
        <v>748</v>
      </c>
      <c r="F387" s="52">
        <v>0</v>
      </c>
      <c r="H387" s="52">
        <v>0</v>
      </c>
      <c r="I387" s="52">
        <v>0</v>
      </c>
      <c r="J387" s="52">
        <v>0</v>
      </c>
      <c r="K387" s="52">
        <v>0</v>
      </c>
      <c r="M387" s="52">
        <v>-200</v>
      </c>
      <c r="N387" s="539">
        <v>-1</v>
      </c>
      <c r="O387" s="540">
        <v>200</v>
      </c>
    </row>
    <row r="388" spans="1:15" outlineLevel="2">
      <c r="A388" s="528" t="s">
        <v>2187</v>
      </c>
      <c r="B388" s="45" t="s">
        <v>38</v>
      </c>
      <c r="C388" s="529" t="s">
        <v>640</v>
      </c>
      <c r="D388" s="529" t="s">
        <v>749</v>
      </c>
      <c r="E388" s="45" t="s">
        <v>750</v>
      </c>
      <c r="F388" s="52">
        <v>-304</v>
      </c>
      <c r="H388" s="52">
        <v>0</v>
      </c>
      <c r="I388" s="52">
        <v>-304</v>
      </c>
      <c r="J388" s="52">
        <v>0</v>
      </c>
      <c r="K388" s="52">
        <v>-304</v>
      </c>
      <c r="M388" s="52">
        <v>-320</v>
      </c>
      <c r="N388" s="539">
        <v>-0.05</v>
      </c>
      <c r="O388" s="540">
        <v>16</v>
      </c>
    </row>
    <row r="389" spans="1:15" outlineLevel="2">
      <c r="A389" s="528" t="s">
        <v>2188</v>
      </c>
      <c r="B389" s="45" t="s">
        <v>38</v>
      </c>
      <c r="C389" s="529" t="s">
        <v>640</v>
      </c>
      <c r="D389" s="529" t="s">
        <v>751</v>
      </c>
      <c r="E389" s="45" t="s">
        <v>752</v>
      </c>
      <c r="F389" s="52">
        <v>-188</v>
      </c>
      <c r="H389" s="52">
        <v>0</v>
      </c>
      <c r="I389" s="52">
        <v>-188</v>
      </c>
      <c r="J389" s="52">
        <v>0</v>
      </c>
      <c r="K389" s="52">
        <v>-188</v>
      </c>
      <c r="M389" s="52">
        <v>-641</v>
      </c>
      <c r="N389" s="539">
        <v>-0.70699999999999996</v>
      </c>
      <c r="O389" s="540">
        <v>453</v>
      </c>
    </row>
    <row r="390" spans="1:15" outlineLevel="2">
      <c r="A390" s="528" t="s">
        <v>2189</v>
      </c>
      <c r="B390" s="45" t="s">
        <v>38</v>
      </c>
      <c r="C390" s="529" t="s">
        <v>640</v>
      </c>
      <c r="D390" s="529" t="s">
        <v>753</v>
      </c>
      <c r="E390" s="45" t="s">
        <v>754</v>
      </c>
      <c r="F390" s="52">
        <v>0</v>
      </c>
      <c r="H390" s="52">
        <v>0</v>
      </c>
      <c r="I390" s="52">
        <v>0</v>
      </c>
      <c r="J390" s="52">
        <v>0</v>
      </c>
      <c r="K390" s="52">
        <v>0</v>
      </c>
      <c r="M390" s="52">
        <v>0</v>
      </c>
      <c r="N390" s="539" t="s">
        <v>2729</v>
      </c>
      <c r="O390" s="540">
        <v>0</v>
      </c>
    </row>
    <row r="391" spans="1:15" outlineLevel="2">
      <c r="A391" s="528" t="s">
        <v>2190</v>
      </c>
      <c r="B391" s="45" t="s">
        <v>38</v>
      </c>
      <c r="C391" s="529" t="s">
        <v>640</v>
      </c>
      <c r="D391" s="529" t="s">
        <v>755</v>
      </c>
      <c r="E391" s="45" t="s">
        <v>756</v>
      </c>
      <c r="F391" s="52">
        <v>1</v>
      </c>
      <c r="H391" s="52">
        <v>0</v>
      </c>
      <c r="I391" s="52">
        <v>1</v>
      </c>
      <c r="J391" s="52">
        <v>0</v>
      </c>
      <c r="K391" s="52">
        <v>1</v>
      </c>
      <c r="M391" s="52">
        <v>-36</v>
      </c>
      <c r="N391" s="539">
        <v>-1.028</v>
      </c>
      <c r="O391" s="540">
        <v>37</v>
      </c>
    </row>
    <row r="392" spans="1:15" outlineLevel="2">
      <c r="A392" s="528" t="s">
        <v>2191</v>
      </c>
      <c r="B392" s="45" t="s">
        <v>38</v>
      </c>
      <c r="C392" s="529" t="s">
        <v>640</v>
      </c>
      <c r="D392" s="529" t="s">
        <v>757</v>
      </c>
      <c r="E392" s="45" t="s">
        <v>758</v>
      </c>
      <c r="F392" s="52">
        <v>600</v>
      </c>
      <c r="H392" s="52">
        <v>0</v>
      </c>
      <c r="I392" s="52">
        <v>600</v>
      </c>
      <c r="J392" s="52">
        <v>0</v>
      </c>
      <c r="K392" s="52">
        <v>600</v>
      </c>
      <c r="M392" s="52">
        <v>600</v>
      </c>
      <c r="N392" s="539">
        <v>0</v>
      </c>
      <c r="O392" s="540">
        <v>0</v>
      </c>
    </row>
    <row r="393" spans="1:15" outlineLevel="2">
      <c r="A393" s="528" t="s">
        <v>2192</v>
      </c>
      <c r="B393" s="45" t="s">
        <v>38</v>
      </c>
      <c r="C393" s="529" t="s">
        <v>640</v>
      </c>
      <c r="D393" s="529" t="s">
        <v>759</v>
      </c>
      <c r="E393" s="45" t="s">
        <v>760</v>
      </c>
      <c r="F393" s="52">
        <v>-715</v>
      </c>
      <c r="H393" s="52">
        <v>0</v>
      </c>
      <c r="I393" s="52">
        <v>-715</v>
      </c>
      <c r="J393" s="52">
        <v>0</v>
      </c>
      <c r="K393" s="52">
        <v>-715</v>
      </c>
      <c r="M393" s="52">
        <v>-461</v>
      </c>
      <c r="N393" s="539">
        <v>0.55100000000000005</v>
      </c>
      <c r="O393" s="540">
        <v>-254</v>
      </c>
    </row>
    <row r="394" spans="1:15" outlineLevel="2">
      <c r="A394" s="528" t="s">
        <v>2193</v>
      </c>
      <c r="B394" s="45" t="s">
        <v>38</v>
      </c>
      <c r="C394" s="529" t="s">
        <v>640</v>
      </c>
      <c r="D394" s="529" t="s">
        <v>761</v>
      </c>
      <c r="E394" s="45" t="s">
        <v>762</v>
      </c>
      <c r="F394" s="52">
        <v>0</v>
      </c>
      <c r="H394" s="52">
        <v>0</v>
      </c>
      <c r="I394" s="52">
        <v>0</v>
      </c>
      <c r="J394" s="52">
        <v>0</v>
      </c>
      <c r="K394" s="52">
        <v>0</v>
      </c>
      <c r="M394" s="52">
        <v>-140</v>
      </c>
      <c r="N394" s="539">
        <v>-1</v>
      </c>
      <c r="O394" s="540">
        <v>140</v>
      </c>
    </row>
    <row r="395" spans="1:15" outlineLevel="2">
      <c r="A395" s="528" t="s">
        <v>2194</v>
      </c>
      <c r="B395" s="45" t="s">
        <v>38</v>
      </c>
      <c r="C395" s="529" t="s">
        <v>640</v>
      </c>
      <c r="D395" s="529" t="s">
        <v>763</v>
      </c>
      <c r="E395" s="45" t="s">
        <v>764</v>
      </c>
      <c r="F395" s="52">
        <v>0</v>
      </c>
      <c r="H395" s="52">
        <v>0</v>
      </c>
      <c r="I395" s="52">
        <v>0</v>
      </c>
      <c r="J395" s="52">
        <v>0</v>
      </c>
      <c r="K395" s="52">
        <v>0</v>
      </c>
      <c r="M395" s="52">
        <v>0</v>
      </c>
      <c r="N395" s="539" t="s">
        <v>2729</v>
      </c>
      <c r="O395" s="540">
        <v>0</v>
      </c>
    </row>
    <row r="396" spans="1:15" outlineLevel="2">
      <c r="A396" s="528" t="s">
        <v>2195</v>
      </c>
      <c r="B396" s="45" t="s">
        <v>38</v>
      </c>
      <c r="C396" s="529" t="s">
        <v>640</v>
      </c>
      <c r="D396" s="529" t="s">
        <v>765</v>
      </c>
      <c r="E396" s="45" t="s">
        <v>766</v>
      </c>
      <c r="F396" s="52">
        <v>-754</v>
      </c>
      <c r="H396" s="52">
        <v>0</v>
      </c>
      <c r="I396" s="52">
        <v>-754</v>
      </c>
      <c r="J396" s="52">
        <v>0</v>
      </c>
      <c r="K396" s="52">
        <v>-754</v>
      </c>
      <c r="M396" s="52">
        <v>0</v>
      </c>
      <c r="N396" s="539" t="s">
        <v>2729</v>
      </c>
      <c r="O396" s="540">
        <v>-754</v>
      </c>
    </row>
    <row r="397" spans="1:15" outlineLevel="2">
      <c r="A397" s="528" t="s">
        <v>2196</v>
      </c>
      <c r="B397" s="45" t="s">
        <v>38</v>
      </c>
      <c r="C397" s="529" t="s">
        <v>640</v>
      </c>
      <c r="D397" s="529" t="s">
        <v>767</v>
      </c>
      <c r="E397" s="45" t="s">
        <v>768</v>
      </c>
      <c r="F397" s="52">
        <v>-240</v>
      </c>
      <c r="H397" s="52">
        <v>0</v>
      </c>
      <c r="I397" s="52">
        <v>-240</v>
      </c>
      <c r="J397" s="52">
        <v>0</v>
      </c>
      <c r="K397" s="52">
        <v>-240</v>
      </c>
      <c r="M397" s="52">
        <v>0</v>
      </c>
      <c r="N397" s="539" t="s">
        <v>2729</v>
      </c>
      <c r="O397" s="540">
        <v>-240</v>
      </c>
    </row>
    <row r="398" spans="1:15" outlineLevel="2">
      <c r="A398" s="528" t="s">
        <v>2197</v>
      </c>
      <c r="B398" s="45" t="s">
        <v>38</v>
      </c>
      <c r="C398" s="529" t="s">
        <v>640</v>
      </c>
      <c r="D398" s="529" t="s">
        <v>769</v>
      </c>
      <c r="E398" s="45" t="s">
        <v>770</v>
      </c>
      <c r="F398" s="52">
        <v>0</v>
      </c>
      <c r="H398" s="52">
        <v>0</v>
      </c>
      <c r="I398" s="52">
        <v>0</v>
      </c>
      <c r="J398" s="52">
        <v>0</v>
      </c>
      <c r="K398" s="52">
        <v>0</v>
      </c>
      <c r="M398" s="52">
        <v>0</v>
      </c>
      <c r="N398" s="539" t="s">
        <v>2729</v>
      </c>
      <c r="O398" s="540">
        <v>0</v>
      </c>
    </row>
    <row r="399" spans="1:15" outlineLevel="2">
      <c r="A399" s="528" t="s">
        <v>2198</v>
      </c>
      <c r="B399" s="45" t="s">
        <v>38</v>
      </c>
      <c r="C399" s="529" t="s">
        <v>640</v>
      </c>
      <c r="D399" s="529" t="s">
        <v>771</v>
      </c>
      <c r="E399" s="45" t="s">
        <v>772</v>
      </c>
      <c r="F399" s="52">
        <v>0</v>
      </c>
      <c r="H399" s="52">
        <v>0</v>
      </c>
      <c r="I399" s="52">
        <v>0</v>
      </c>
      <c r="J399" s="52">
        <v>0</v>
      </c>
      <c r="K399" s="52">
        <v>0</v>
      </c>
      <c r="M399" s="52">
        <v>0</v>
      </c>
      <c r="N399" s="539" t="s">
        <v>2729</v>
      </c>
      <c r="O399" s="540">
        <v>0</v>
      </c>
    </row>
    <row r="400" spans="1:15" outlineLevel="2">
      <c r="A400" s="528" t="s">
        <v>2199</v>
      </c>
      <c r="B400" s="45" t="s">
        <v>38</v>
      </c>
      <c r="C400" s="529" t="s">
        <v>640</v>
      </c>
      <c r="D400" s="529" t="s">
        <v>773</v>
      </c>
      <c r="E400" s="45" t="s">
        <v>774</v>
      </c>
      <c r="F400" s="52">
        <v>0</v>
      </c>
      <c r="H400" s="52">
        <v>0</v>
      </c>
      <c r="I400" s="52">
        <v>0</v>
      </c>
      <c r="J400" s="52">
        <v>0</v>
      </c>
      <c r="K400" s="52">
        <v>0</v>
      </c>
      <c r="M400" s="52">
        <v>0</v>
      </c>
      <c r="N400" s="539" t="s">
        <v>2729</v>
      </c>
      <c r="O400" s="540">
        <v>0</v>
      </c>
    </row>
    <row r="401" spans="1:15" outlineLevel="2">
      <c r="A401" s="528" t="s">
        <v>2200</v>
      </c>
      <c r="B401" s="45" t="s">
        <v>38</v>
      </c>
      <c r="C401" s="529" t="s">
        <v>640</v>
      </c>
      <c r="D401" s="529" t="s">
        <v>775</v>
      </c>
      <c r="E401" s="45" t="s">
        <v>776</v>
      </c>
      <c r="F401" s="52">
        <v>-148732</v>
      </c>
      <c r="H401" s="52">
        <v>0</v>
      </c>
      <c r="I401" s="52">
        <v>-148732</v>
      </c>
      <c r="J401" s="52">
        <v>0</v>
      </c>
      <c r="K401" s="52">
        <v>-148732</v>
      </c>
      <c r="M401" s="52">
        <v>-810664</v>
      </c>
      <c r="N401" s="539">
        <v>-0.81699999999999995</v>
      </c>
      <c r="O401" s="540">
        <v>661932</v>
      </c>
    </row>
    <row r="402" spans="1:15" outlineLevel="2">
      <c r="A402" s="528" t="s">
        <v>2201</v>
      </c>
      <c r="B402" s="45" t="s">
        <v>38</v>
      </c>
      <c r="C402" s="529" t="s">
        <v>640</v>
      </c>
      <c r="D402" s="529" t="s">
        <v>777</v>
      </c>
      <c r="E402" s="45" t="s">
        <v>778</v>
      </c>
      <c r="F402" s="52">
        <v>-45551</v>
      </c>
      <c r="H402" s="52">
        <v>0</v>
      </c>
      <c r="I402" s="52">
        <v>-45551</v>
      </c>
      <c r="J402" s="52">
        <v>0</v>
      </c>
      <c r="K402" s="52">
        <v>-45551</v>
      </c>
      <c r="M402" s="52">
        <v>-361063</v>
      </c>
      <c r="N402" s="539">
        <v>-0.874</v>
      </c>
      <c r="O402" s="540">
        <v>315512</v>
      </c>
    </row>
    <row r="403" spans="1:15" outlineLevel="2">
      <c r="A403" s="528" t="s">
        <v>2202</v>
      </c>
      <c r="B403" s="45" t="s">
        <v>38</v>
      </c>
      <c r="C403" s="529" t="s">
        <v>640</v>
      </c>
      <c r="D403" s="529" t="s">
        <v>779</v>
      </c>
      <c r="E403" s="45" t="s">
        <v>780</v>
      </c>
      <c r="F403" s="52">
        <v>0</v>
      </c>
      <c r="H403" s="52">
        <v>0</v>
      </c>
      <c r="I403" s="52">
        <v>0</v>
      </c>
      <c r="J403" s="52">
        <v>0</v>
      </c>
      <c r="K403" s="52">
        <v>0</v>
      </c>
      <c r="M403" s="52">
        <v>0</v>
      </c>
      <c r="N403" s="539" t="s">
        <v>2729</v>
      </c>
      <c r="O403" s="540">
        <v>0</v>
      </c>
    </row>
    <row r="404" spans="1:15" outlineLevel="2">
      <c r="A404" s="528" t="s">
        <v>2203</v>
      </c>
      <c r="B404" s="45" t="s">
        <v>38</v>
      </c>
      <c r="C404" s="529" t="s">
        <v>640</v>
      </c>
      <c r="D404" s="529" t="s">
        <v>781</v>
      </c>
      <c r="E404" s="45" t="s">
        <v>782</v>
      </c>
      <c r="F404" s="52">
        <v>0</v>
      </c>
      <c r="H404" s="52">
        <v>0</v>
      </c>
      <c r="I404" s="52">
        <v>0</v>
      </c>
      <c r="J404" s="52">
        <v>0</v>
      </c>
      <c r="K404" s="52">
        <v>0</v>
      </c>
      <c r="M404" s="52">
        <v>0</v>
      </c>
      <c r="N404" s="539" t="s">
        <v>2729</v>
      </c>
      <c r="O404" s="540">
        <v>0</v>
      </c>
    </row>
    <row r="405" spans="1:15" outlineLevel="2">
      <c r="A405" s="528" t="s">
        <v>2204</v>
      </c>
      <c r="B405" s="45" t="s">
        <v>38</v>
      </c>
      <c r="C405" s="529" t="s">
        <v>640</v>
      </c>
      <c r="D405" s="529" t="s">
        <v>783</v>
      </c>
      <c r="E405" s="45" t="s">
        <v>784</v>
      </c>
      <c r="F405" s="52">
        <v>0</v>
      </c>
      <c r="H405" s="52">
        <v>0</v>
      </c>
      <c r="I405" s="52">
        <v>0</v>
      </c>
      <c r="J405" s="52">
        <v>0</v>
      </c>
      <c r="K405" s="52">
        <v>0</v>
      </c>
      <c r="M405" s="52">
        <v>0</v>
      </c>
      <c r="N405" s="539" t="s">
        <v>2729</v>
      </c>
      <c r="O405" s="540">
        <v>0</v>
      </c>
    </row>
    <row r="406" spans="1:15" outlineLevel="2">
      <c r="A406" s="528" t="s">
        <v>2205</v>
      </c>
      <c r="B406" s="45" t="s">
        <v>38</v>
      </c>
      <c r="C406" s="529" t="s">
        <v>640</v>
      </c>
      <c r="D406" s="529" t="s">
        <v>785</v>
      </c>
      <c r="E406" s="45" t="s">
        <v>786</v>
      </c>
      <c r="F406" s="52">
        <v>-89746</v>
      </c>
      <c r="H406" s="52">
        <v>0</v>
      </c>
      <c r="I406" s="52">
        <v>-89746</v>
      </c>
      <c r="J406" s="52">
        <v>0</v>
      </c>
      <c r="K406" s="52">
        <v>-89746</v>
      </c>
      <c r="M406" s="52">
        <v>0</v>
      </c>
      <c r="N406" s="539" t="s">
        <v>2729</v>
      </c>
      <c r="O406" s="540">
        <v>-89746</v>
      </c>
    </row>
    <row r="407" spans="1:15" outlineLevel="2">
      <c r="A407" s="528" t="s">
        <v>2206</v>
      </c>
      <c r="B407" s="45" t="s">
        <v>38</v>
      </c>
      <c r="C407" s="529" t="s">
        <v>640</v>
      </c>
      <c r="D407" s="529" t="s">
        <v>787</v>
      </c>
      <c r="E407" s="45" t="s">
        <v>788</v>
      </c>
      <c r="F407" s="52">
        <v>0</v>
      </c>
      <c r="H407" s="52">
        <v>0</v>
      </c>
      <c r="I407" s="52">
        <v>0</v>
      </c>
      <c r="J407" s="52">
        <v>0</v>
      </c>
      <c r="K407" s="52">
        <v>0</v>
      </c>
      <c r="M407" s="52">
        <v>0</v>
      </c>
      <c r="N407" s="539" t="s">
        <v>2729</v>
      </c>
      <c r="O407" s="540">
        <v>0</v>
      </c>
    </row>
    <row r="408" spans="1:15" outlineLevel="2">
      <c r="A408" s="528" t="s">
        <v>2207</v>
      </c>
      <c r="B408" s="45" t="s">
        <v>38</v>
      </c>
      <c r="C408" s="529" t="s">
        <v>640</v>
      </c>
      <c r="D408" s="529" t="s">
        <v>789</v>
      </c>
      <c r="E408" s="45" t="s">
        <v>790</v>
      </c>
      <c r="F408" s="52">
        <v>0</v>
      </c>
      <c r="H408" s="52">
        <v>0</v>
      </c>
      <c r="I408" s="52">
        <v>0</v>
      </c>
      <c r="J408" s="52">
        <v>0</v>
      </c>
      <c r="K408" s="52">
        <v>0</v>
      </c>
      <c r="M408" s="52">
        <v>0</v>
      </c>
      <c r="N408" s="539" t="s">
        <v>2729</v>
      </c>
      <c r="O408" s="540">
        <v>0</v>
      </c>
    </row>
    <row r="409" spans="1:15" outlineLevel="2">
      <c r="A409" s="528" t="s">
        <v>2208</v>
      </c>
      <c r="B409" s="45" t="s">
        <v>38</v>
      </c>
      <c r="C409" s="529" t="s">
        <v>640</v>
      </c>
      <c r="D409" s="529" t="s">
        <v>791</v>
      </c>
      <c r="E409" s="45" t="s">
        <v>792</v>
      </c>
      <c r="F409" s="52">
        <v>0</v>
      </c>
      <c r="H409" s="52">
        <v>0</v>
      </c>
      <c r="I409" s="52">
        <v>0</v>
      </c>
      <c r="J409" s="52">
        <v>0</v>
      </c>
      <c r="K409" s="52">
        <v>0</v>
      </c>
      <c r="M409" s="52">
        <v>0</v>
      </c>
      <c r="N409" s="539" t="s">
        <v>2729</v>
      </c>
      <c r="O409" s="540">
        <v>0</v>
      </c>
    </row>
    <row r="410" spans="1:15" outlineLevel="2">
      <c r="A410" s="528" t="s">
        <v>2209</v>
      </c>
      <c r="B410" s="45" t="s">
        <v>38</v>
      </c>
      <c r="C410" s="529" t="s">
        <v>640</v>
      </c>
      <c r="D410" s="529" t="s">
        <v>793</v>
      </c>
      <c r="E410" s="45" t="s">
        <v>794</v>
      </c>
      <c r="F410" s="52">
        <v>0</v>
      </c>
      <c r="H410" s="52">
        <v>0</v>
      </c>
      <c r="I410" s="52">
        <v>0</v>
      </c>
      <c r="J410" s="52">
        <v>0</v>
      </c>
      <c r="K410" s="52">
        <v>0</v>
      </c>
      <c r="M410" s="52">
        <v>0</v>
      </c>
      <c r="N410" s="539" t="s">
        <v>2729</v>
      </c>
      <c r="O410" s="540">
        <v>0</v>
      </c>
    </row>
    <row r="411" spans="1:15" outlineLevel="2">
      <c r="A411" s="528" t="s">
        <v>2210</v>
      </c>
      <c r="B411" s="45" t="s">
        <v>38</v>
      </c>
      <c r="C411" s="529" t="s">
        <v>640</v>
      </c>
      <c r="D411" s="529" t="s">
        <v>795</v>
      </c>
      <c r="E411" s="45" t="s">
        <v>796</v>
      </c>
      <c r="F411" s="52">
        <v>0</v>
      </c>
      <c r="H411" s="52">
        <v>0</v>
      </c>
      <c r="I411" s="52">
        <v>0</v>
      </c>
      <c r="J411" s="52">
        <v>0</v>
      </c>
      <c r="K411" s="52">
        <v>0</v>
      </c>
      <c r="M411" s="52">
        <v>0</v>
      </c>
      <c r="N411" s="539" t="s">
        <v>2729</v>
      </c>
      <c r="O411" s="540">
        <v>0</v>
      </c>
    </row>
    <row r="412" spans="1:15" outlineLevel="2">
      <c r="A412" s="528" t="s">
        <v>2211</v>
      </c>
      <c r="B412" s="45" t="s">
        <v>38</v>
      </c>
      <c r="C412" s="529" t="s">
        <v>640</v>
      </c>
      <c r="D412" s="529" t="s">
        <v>797</v>
      </c>
      <c r="E412" s="45" t="s">
        <v>798</v>
      </c>
      <c r="F412" s="52">
        <v>0</v>
      </c>
      <c r="H412" s="52">
        <v>0</v>
      </c>
      <c r="I412" s="52">
        <v>0</v>
      </c>
      <c r="J412" s="52">
        <v>0</v>
      </c>
      <c r="K412" s="52">
        <v>0</v>
      </c>
      <c r="M412" s="52">
        <v>0</v>
      </c>
      <c r="N412" s="539" t="s">
        <v>2729</v>
      </c>
      <c r="O412" s="540">
        <v>0</v>
      </c>
    </row>
    <row r="413" spans="1:15" outlineLevel="2">
      <c r="A413" s="528" t="s">
        <v>2212</v>
      </c>
      <c r="B413" s="45" t="s">
        <v>38</v>
      </c>
      <c r="C413" s="529" t="s">
        <v>640</v>
      </c>
      <c r="D413" s="529" t="s">
        <v>799</v>
      </c>
      <c r="E413" s="45" t="s">
        <v>800</v>
      </c>
      <c r="F413" s="52">
        <v>0</v>
      </c>
      <c r="H413" s="52">
        <v>0</v>
      </c>
      <c r="I413" s="52">
        <v>0</v>
      </c>
      <c r="J413" s="52">
        <v>0</v>
      </c>
      <c r="K413" s="52">
        <v>0</v>
      </c>
      <c r="M413" s="52">
        <v>0</v>
      </c>
      <c r="N413" s="539" t="s">
        <v>2729</v>
      </c>
      <c r="O413" s="540">
        <v>0</v>
      </c>
    </row>
    <row r="414" spans="1:15" outlineLevel="2">
      <c r="A414" s="528" t="s">
        <v>2213</v>
      </c>
      <c r="B414" s="45" t="s">
        <v>38</v>
      </c>
      <c r="C414" s="529" t="s">
        <v>640</v>
      </c>
      <c r="D414" s="529" t="s">
        <v>801</v>
      </c>
      <c r="E414" s="45" t="s">
        <v>802</v>
      </c>
      <c r="F414" s="52">
        <v>-750</v>
      </c>
      <c r="H414" s="52">
        <v>0</v>
      </c>
      <c r="I414" s="52">
        <v>-750</v>
      </c>
      <c r="J414" s="52">
        <v>0</v>
      </c>
      <c r="K414" s="52">
        <v>-750</v>
      </c>
      <c r="M414" s="52">
        <v>0</v>
      </c>
      <c r="N414" s="539" t="s">
        <v>2729</v>
      </c>
      <c r="O414" s="540">
        <v>-750</v>
      </c>
    </row>
    <row r="415" spans="1:15" outlineLevel="2">
      <c r="A415" s="528" t="s">
        <v>2214</v>
      </c>
      <c r="B415" s="45" t="s">
        <v>38</v>
      </c>
      <c r="C415" s="529" t="s">
        <v>640</v>
      </c>
      <c r="D415" s="529" t="s">
        <v>803</v>
      </c>
      <c r="E415" s="45" t="s">
        <v>804</v>
      </c>
      <c r="F415" s="52">
        <v>0</v>
      </c>
      <c r="H415" s="52">
        <v>0</v>
      </c>
      <c r="I415" s="52">
        <v>0</v>
      </c>
      <c r="J415" s="52">
        <v>0</v>
      </c>
      <c r="K415" s="52">
        <v>0</v>
      </c>
      <c r="M415" s="52">
        <v>0</v>
      </c>
      <c r="N415" s="539" t="s">
        <v>2729</v>
      </c>
      <c r="O415" s="540">
        <v>0</v>
      </c>
    </row>
    <row r="416" spans="1:15" outlineLevel="2">
      <c r="A416" s="528" t="s">
        <v>2215</v>
      </c>
      <c r="B416" s="45" t="s">
        <v>38</v>
      </c>
      <c r="C416" s="529" t="s">
        <v>640</v>
      </c>
      <c r="D416" s="529" t="s">
        <v>805</v>
      </c>
      <c r="E416" s="45" t="s">
        <v>806</v>
      </c>
      <c r="F416" s="52">
        <v>0</v>
      </c>
      <c r="H416" s="52">
        <v>0</v>
      </c>
      <c r="I416" s="52">
        <v>0</v>
      </c>
      <c r="J416" s="52">
        <v>0</v>
      </c>
      <c r="K416" s="52">
        <v>0</v>
      </c>
      <c r="M416" s="52">
        <v>0</v>
      </c>
      <c r="N416" s="539" t="s">
        <v>2729</v>
      </c>
      <c r="O416" s="540">
        <v>0</v>
      </c>
    </row>
    <row r="417" spans="1:16" outlineLevel="2">
      <c r="A417" s="528" t="s">
        <v>2216</v>
      </c>
      <c r="B417" s="45" t="s">
        <v>38</v>
      </c>
      <c r="C417" s="529" t="s">
        <v>640</v>
      </c>
      <c r="D417" s="529" t="s">
        <v>807</v>
      </c>
      <c r="E417" s="45" t="s">
        <v>808</v>
      </c>
      <c r="F417" s="52">
        <v>0</v>
      </c>
      <c r="H417" s="52">
        <v>0</v>
      </c>
      <c r="I417" s="52">
        <v>0</v>
      </c>
      <c r="J417" s="52">
        <v>0</v>
      </c>
      <c r="K417" s="52">
        <v>0</v>
      </c>
      <c r="M417" s="52">
        <v>0</v>
      </c>
      <c r="N417" s="539" t="s">
        <v>2729</v>
      </c>
      <c r="O417" s="540">
        <v>0</v>
      </c>
    </row>
    <row r="418" spans="1:16" outlineLevel="2">
      <c r="A418" s="528" t="s">
        <v>2217</v>
      </c>
      <c r="B418" s="45" t="s">
        <v>38</v>
      </c>
      <c r="C418" s="529" t="s">
        <v>640</v>
      </c>
      <c r="D418" s="529" t="s">
        <v>809</v>
      </c>
      <c r="E418" s="45" t="s">
        <v>810</v>
      </c>
      <c r="F418" s="52">
        <v>-102635</v>
      </c>
      <c r="H418" s="52">
        <v>0</v>
      </c>
      <c r="I418" s="52">
        <v>-102635</v>
      </c>
      <c r="J418" s="52">
        <v>0</v>
      </c>
      <c r="K418" s="52">
        <v>-102635</v>
      </c>
      <c r="M418" s="52">
        <v>-59315</v>
      </c>
      <c r="N418" s="539">
        <v>0.73</v>
      </c>
      <c r="O418" s="540">
        <v>-43320</v>
      </c>
      <c r="P418" s="531">
        <v>43320</v>
      </c>
    </row>
    <row r="419" spans="1:16" outlineLevel="2">
      <c r="A419" s="528" t="s">
        <v>2218</v>
      </c>
      <c r="B419" s="45" t="s">
        <v>38</v>
      </c>
      <c r="C419" s="529" t="s">
        <v>640</v>
      </c>
      <c r="D419" s="529" t="s">
        <v>811</v>
      </c>
      <c r="E419" s="45" t="s">
        <v>812</v>
      </c>
      <c r="F419" s="52">
        <v>0</v>
      </c>
      <c r="H419" s="52">
        <v>0</v>
      </c>
      <c r="I419" s="52">
        <v>0</v>
      </c>
      <c r="J419" s="52">
        <v>0</v>
      </c>
      <c r="K419" s="52">
        <v>0</v>
      </c>
      <c r="M419" s="52">
        <v>0</v>
      </c>
      <c r="N419" s="539" t="s">
        <v>2729</v>
      </c>
      <c r="O419" s="540">
        <v>0</v>
      </c>
    </row>
    <row r="420" spans="1:16" outlineLevel="2">
      <c r="A420" s="528" t="s">
        <v>2219</v>
      </c>
      <c r="B420" s="45" t="s">
        <v>38</v>
      </c>
      <c r="C420" s="529" t="s">
        <v>640</v>
      </c>
      <c r="D420" s="529" t="s">
        <v>813</v>
      </c>
      <c r="E420" s="45" t="s">
        <v>814</v>
      </c>
      <c r="F420" s="52">
        <v>0</v>
      </c>
      <c r="H420" s="52">
        <v>0</v>
      </c>
      <c r="I420" s="52">
        <v>0</v>
      </c>
      <c r="J420" s="52">
        <v>0</v>
      </c>
      <c r="K420" s="52">
        <v>0</v>
      </c>
      <c r="M420" s="52">
        <v>0</v>
      </c>
      <c r="N420" s="539" t="s">
        <v>2729</v>
      </c>
      <c r="O420" s="540">
        <v>0</v>
      </c>
    </row>
    <row r="421" spans="1:16" outlineLevel="2">
      <c r="A421" s="528" t="s">
        <v>2220</v>
      </c>
      <c r="B421" s="45" t="s">
        <v>38</v>
      </c>
      <c r="C421" s="529" t="s">
        <v>640</v>
      </c>
      <c r="D421" s="529" t="s">
        <v>815</v>
      </c>
      <c r="E421" s="45" t="s">
        <v>816</v>
      </c>
      <c r="F421" s="52">
        <v>0</v>
      </c>
      <c r="H421" s="52">
        <v>0</v>
      </c>
      <c r="I421" s="52">
        <v>0</v>
      </c>
      <c r="J421" s="52">
        <v>0</v>
      </c>
      <c r="K421" s="52">
        <v>0</v>
      </c>
      <c r="M421" s="52">
        <v>0</v>
      </c>
      <c r="N421" s="539" t="s">
        <v>2729</v>
      </c>
      <c r="O421" s="540">
        <v>0</v>
      </c>
    </row>
    <row r="422" spans="1:16" outlineLevel="2">
      <c r="A422" s="528" t="s">
        <v>2221</v>
      </c>
      <c r="B422" s="45" t="s">
        <v>38</v>
      </c>
      <c r="C422" s="529" t="s">
        <v>640</v>
      </c>
      <c r="D422" s="529" t="s">
        <v>817</v>
      </c>
      <c r="E422" s="45" t="s">
        <v>818</v>
      </c>
      <c r="F422" s="52">
        <v>0</v>
      </c>
      <c r="H422" s="52">
        <v>0</v>
      </c>
      <c r="I422" s="52">
        <v>0</v>
      </c>
      <c r="J422" s="52">
        <v>0</v>
      </c>
      <c r="K422" s="52">
        <v>0</v>
      </c>
      <c r="M422" s="52">
        <v>0</v>
      </c>
      <c r="N422" s="539" t="s">
        <v>2729</v>
      </c>
      <c r="O422" s="540">
        <v>0</v>
      </c>
    </row>
    <row r="423" spans="1:16" outlineLevel="2">
      <c r="A423" s="528" t="s">
        <v>2222</v>
      </c>
      <c r="B423" s="45" t="s">
        <v>38</v>
      </c>
      <c r="C423" s="529" t="s">
        <v>640</v>
      </c>
      <c r="D423" s="529" t="s">
        <v>819</v>
      </c>
      <c r="E423" s="45" t="s">
        <v>820</v>
      </c>
      <c r="F423" s="52">
        <v>0</v>
      </c>
      <c r="H423" s="52">
        <v>0</v>
      </c>
      <c r="I423" s="52">
        <v>0</v>
      </c>
      <c r="J423" s="52">
        <v>0</v>
      </c>
      <c r="K423" s="52">
        <v>0</v>
      </c>
      <c r="M423" s="52">
        <v>0</v>
      </c>
      <c r="N423" s="539" t="s">
        <v>2729</v>
      </c>
      <c r="O423" s="540">
        <v>0</v>
      </c>
    </row>
    <row r="424" spans="1:16" outlineLevel="2">
      <c r="A424" s="528" t="s">
        <v>2223</v>
      </c>
      <c r="B424" s="45" t="s">
        <v>38</v>
      </c>
      <c r="C424" s="529" t="s">
        <v>640</v>
      </c>
      <c r="D424" s="529" t="s">
        <v>821</v>
      </c>
      <c r="E424" s="45" t="s">
        <v>822</v>
      </c>
      <c r="F424" s="52">
        <v>0</v>
      </c>
      <c r="H424" s="52">
        <v>0</v>
      </c>
      <c r="I424" s="52">
        <v>0</v>
      </c>
      <c r="J424" s="52">
        <v>0</v>
      </c>
      <c r="K424" s="52">
        <v>0</v>
      </c>
      <c r="M424" s="52">
        <v>0</v>
      </c>
      <c r="N424" s="539" t="s">
        <v>2729</v>
      </c>
      <c r="O424" s="540">
        <v>0</v>
      </c>
    </row>
    <row r="425" spans="1:16" outlineLevel="2">
      <c r="A425" s="528" t="s">
        <v>2224</v>
      </c>
      <c r="B425" s="45" t="s">
        <v>38</v>
      </c>
      <c r="C425" s="529" t="s">
        <v>640</v>
      </c>
      <c r="D425" s="529" t="s">
        <v>823</v>
      </c>
      <c r="E425" s="45" t="s">
        <v>824</v>
      </c>
      <c r="F425" s="52">
        <v>-1</v>
      </c>
      <c r="H425" s="52">
        <v>0</v>
      </c>
      <c r="I425" s="52">
        <v>-1</v>
      </c>
      <c r="J425" s="52">
        <v>0</v>
      </c>
      <c r="K425" s="52">
        <v>-1</v>
      </c>
      <c r="M425" s="52">
        <v>0</v>
      </c>
      <c r="N425" s="539" t="s">
        <v>2729</v>
      </c>
      <c r="O425" s="540">
        <v>-1</v>
      </c>
    </row>
    <row r="426" spans="1:16" outlineLevel="2">
      <c r="A426" s="528" t="s">
        <v>2225</v>
      </c>
      <c r="B426" s="45" t="s">
        <v>38</v>
      </c>
      <c r="C426" s="529" t="s">
        <v>640</v>
      </c>
      <c r="D426" s="529" t="s">
        <v>825</v>
      </c>
      <c r="E426" s="45" t="s">
        <v>826</v>
      </c>
      <c r="F426" s="52">
        <v>-49732</v>
      </c>
      <c r="H426" s="52">
        <v>0</v>
      </c>
      <c r="I426" s="52">
        <v>-49732</v>
      </c>
      <c r="J426" s="52">
        <v>0</v>
      </c>
      <c r="K426" s="52">
        <v>-49732</v>
      </c>
      <c r="M426" s="52">
        <v>-2</v>
      </c>
      <c r="N426" s="539">
        <v>24865</v>
      </c>
      <c r="O426" s="540">
        <v>-49730</v>
      </c>
    </row>
    <row r="427" spans="1:16" outlineLevel="2">
      <c r="A427" s="528" t="s">
        <v>2226</v>
      </c>
      <c r="B427" s="45" t="s">
        <v>38</v>
      </c>
      <c r="C427" s="529" t="s">
        <v>640</v>
      </c>
      <c r="D427" s="529" t="s">
        <v>827</v>
      </c>
      <c r="E427" s="45" t="s">
        <v>828</v>
      </c>
      <c r="F427" s="52">
        <v>0</v>
      </c>
      <c r="H427" s="52">
        <v>0</v>
      </c>
      <c r="I427" s="52">
        <v>0</v>
      </c>
      <c r="J427" s="52">
        <v>0</v>
      </c>
      <c r="K427" s="52">
        <v>0</v>
      </c>
      <c r="M427" s="52">
        <v>0</v>
      </c>
      <c r="N427" s="539" t="s">
        <v>2729</v>
      </c>
      <c r="O427" s="540">
        <v>0</v>
      </c>
    </row>
    <row r="428" spans="1:16" outlineLevel="2">
      <c r="A428" s="528" t="s">
        <v>2227</v>
      </c>
      <c r="B428" s="45" t="s">
        <v>38</v>
      </c>
      <c r="C428" s="529" t="s">
        <v>640</v>
      </c>
      <c r="D428" s="529" t="s">
        <v>829</v>
      </c>
      <c r="E428" s="45" t="s">
        <v>830</v>
      </c>
      <c r="F428" s="52">
        <v>0</v>
      </c>
      <c r="H428" s="52">
        <v>0</v>
      </c>
      <c r="I428" s="52">
        <v>0</v>
      </c>
      <c r="J428" s="52">
        <v>0</v>
      </c>
      <c r="K428" s="52">
        <v>0</v>
      </c>
      <c r="M428" s="52">
        <v>0</v>
      </c>
      <c r="N428" s="539" t="s">
        <v>2729</v>
      </c>
      <c r="O428" s="540">
        <v>0</v>
      </c>
    </row>
    <row r="429" spans="1:16" outlineLevel="2">
      <c r="A429" s="528" t="s">
        <v>2228</v>
      </c>
      <c r="B429" s="45" t="s">
        <v>38</v>
      </c>
      <c r="C429" s="529" t="s">
        <v>640</v>
      </c>
      <c r="D429" s="529" t="s">
        <v>831</v>
      </c>
      <c r="E429" s="45" t="s">
        <v>832</v>
      </c>
      <c r="F429" s="52">
        <v>0</v>
      </c>
      <c r="H429" s="52">
        <v>0</v>
      </c>
      <c r="I429" s="52">
        <v>0</v>
      </c>
      <c r="J429" s="52">
        <v>0</v>
      </c>
      <c r="K429" s="52">
        <v>0</v>
      </c>
      <c r="M429" s="52">
        <v>0</v>
      </c>
      <c r="N429" s="539" t="s">
        <v>2729</v>
      </c>
      <c r="O429" s="540">
        <v>0</v>
      </c>
    </row>
    <row r="430" spans="1:16" outlineLevel="2">
      <c r="A430" s="528" t="s">
        <v>2229</v>
      </c>
      <c r="B430" s="45" t="s">
        <v>38</v>
      </c>
      <c r="C430" s="529" t="s">
        <v>640</v>
      </c>
      <c r="D430" s="529" t="s">
        <v>833</v>
      </c>
      <c r="E430" s="45" t="s">
        <v>834</v>
      </c>
      <c r="F430" s="52">
        <v>0</v>
      </c>
      <c r="H430" s="52">
        <v>0</v>
      </c>
      <c r="I430" s="52">
        <v>0</v>
      </c>
      <c r="J430" s="52">
        <v>0</v>
      </c>
      <c r="K430" s="52">
        <v>0</v>
      </c>
      <c r="M430" s="52">
        <v>0</v>
      </c>
      <c r="N430" s="539" t="s">
        <v>2729</v>
      </c>
      <c r="O430" s="540">
        <v>0</v>
      </c>
    </row>
    <row r="431" spans="1:16" outlineLevel="2">
      <c r="A431" s="528" t="s">
        <v>2230</v>
      </c>
      <c r="B431" s="45" t="s">
        <v>38</v>
      </c>
      <c r="C431" s="529" t="s">
        <v>640</v>
      </c>
      <c r="D431" s="529" t="s">
        <v>835</v>
      </c>
      <c r="E431" s="45" t="s">
        <v>836</v>
      </c>
      <c r="F431" s="52">
        <v>0</v>
      </c>
      <c r="H431" s="52">
        <v>0</v>
      </c>
      <c r="I431" s="52">
        <v>0</v>
      </c>
      <c r="J431" s="52">
        <v>0</v>
      </c>
      <c r="K431" s="52">
        <v>0</v>
      </c>
      <c r="M431" s="52">
        <v>0</v>
      </c>
      <c r="N431" s="539" t="s">
        <v>2729</v>
      </c>
      <c r="O431" s="540">
        <v>0</v>
      </c>
    </row>
    <row r="432" spans="1:16" outlineLevel="2">
      <c r="A432" s="528" t="s">
        <v>2231</v>
      </c>
      <c r="B432" s="45" t="s">
        <v>38</v>
      </c>
      <c r="C432" s="529" t="s">
        <v>640</v>
      </c>
      <c r="D432" s="529" t="s">
        <v>837</v>
      </c>
      <c r="E432" s="45" t="s">
        <v>838</v>
      </c>
      <c r="F432" s="52">
        <v>0</v>
      </c>
      <c r="H432" s="52">
        <v>0</v>
      </c>
      <c r="I432" s="52">
        <v>0</v>
      </c>
      <c r="J432" s="52">
        <v>0</v>
      </c>
      <c r="K432" s="52">
        <v>0</v>
      </c>
      <c r="M432" s="52">
        <v>0</v>
      </c>
      <c r="N432" s="539" t="s">
        <v>2729</v>
      </c>
      <c r="O432" s="540">
        <v>0</v>
      </c>
    </row>
    <row r="433" spans="1:18" outlineLevel="2">
      <c r="A433" s="528" t="s">
        <v>2232</v>
      </c>
      <c r="B433" s="45" t="s">
        <v>38</v>
      </c>
      <c r="C433" s="529" t="s">
        <v>640</v>
      </c>
      <c r="D433" s="529" t="s">
        <v>839</v>
      </c>
      <c r="E433" s="45" t="s">
        <v>840</v>
      </c>
      <c r="F433" s="52">
        <v>0</v>
      </c>
      <c r="H433" s="52">
        <v>0</v>
      </c>
      <c r="I433" s="52">
        <v>0</v>
      </c>
      <c r="J433" s="52">
        <v>0</v>
      </c>
      <c r="K433" s="52">
        <v>0</v>
      </c>
      <c r="M433" s="52">
        <v>0</v>
      </c>
      <c r="N433" s="539" t="s">
        <v>2729</v>
      </c>
      <c r="O433" s="540">
        <v>0</v>
      </c>
    </row>
    <row r="434" spans="1:18" outlineLevel="2">
      <c r="A434" s="528" t="s">
        <v>2233</v>
      </c>
      <c r="B434" s="45" t="s">
        <v>38</v>
      </c>
      <c r="C434" s="529" t="s">
        <v>640</v>
      </c>
      <c r="D434" s="529" t="s">
        <v>841</v>
      </c>
      <c r="E434" s="45" t="s">
        <v>842</v>
      </c>
      <c r="F434" s="52">
        <v>0</v>
      </c>
      <c r="H434" s="52">
        <v>0</v>
      </c>
      <c r="I434" s="52">
        <v>0</v>
      </c>
      <c r="J434" s="52">
        <v>0</v>
      </c>
      <c r="K434" s="52">
        <v>0</v>
      </c>
      <c r="M434" s="52">
        <v>0</v>
      </c>
      <c r="N434" s="539" t="s">
        <v>2729</v>
      </c>
      <c r="O434" s="540">
        <v>0</v>
      </c>
    </row>
    <row r="435" spans="1:18" outlineLevel="2">
      <c r="A435" s="528" t="s">
        <v>2234</v>
      </c>
      <c r="B435" s="45" t="s">
        <v>38</v>
      </c>
      <c r="C435" s="529" t="s">
        <v>640</v>
      </c>
      <c r="D435" s="529" t="s">
        <v>843</v>
      </c>
      <c r="E435" s="45" t="s">
        <v>844</v>
      </c>
      <c r="F435" s="52">
        <v>0</v>
      </c>
      <c r="H435" s="52">
        <v>0</v>
      </c>
      <c r="I435" s="52">
        <v>0</v>
      </c>
      <c r="J435" s="52">
        <v>0</v>
      </c>
      <c r="K435" s="52">
        <v>0</v>
      </c>
      <c r="M435" s="52">
        <v>0</v>
      </c>
      <c r="N435" s="539" t="s">
        <v>2729</v>
      </c>
      <c r="O435" s="540">
        <v>0</v>
      </c>
    </row>
    <row r="436" spans="1:18" outlineLevel="2">
      <c r="A436" s="528" t="s">
        <v>2235</v>
      </c>
      <c r="B436" s="45" t="s">
        <v>38</v>
      </c>
      <c r="C436" s="529" t="s">
        <v>640</v>
      </c>
      <c r="D436" s="529" t="s">
        <v>845</v>
      </c>
      <c r="E436" s="45" t="s">
        <v>846</v>
      </c>
      <c r="F436" s="52">
        <v>0</v>
      </c>
      <c r="H436" s="52">
        <v>0</v>
      </c>
      <c r="I436" s="52">
        <v>0</v>
      </c>
      <c r="J436" s="52">
        <v>0</v>
      </c>
      <c r="K436" s="52">
        <v>0</v>
      </c>
      <c r="M436" s="52">
        <v>0</v>
      </c>
      <c r="N436" s="539" t="s">
        <v>2729</v>
      </c>
      <c r="O436" s="540">
        <v>0</v>
      </c>
    </row>
    <row r="437" spans="1:18" outlineLevel="2">
      <c r="A437" s="528" t="s">
        <v>2236</v>
      </c>
      <c r="B437" s="45" t="s">
        <v>38</v>
      </c>
      <c r="C437" s="529" t="s">
        <v>640</v>
      </c>
      <c r="D437" s="529" t="s">
        <v>847</v>
      </c>
      <c r="E437" s="45" t="s">
        <v>848</v>
      </c>
      <c r="F437" s="52">
        <v>0</v>
      </c>
      <c r="H437" s="52">
        <v>0</v>
      </c>
      <c r="I437" s="52">
        <v>0</v>
      </c>
      <c r="J437" s="52">
        <v>0</v>
      </c>
      <c r="K437" s="52">
        <v>0</v>
      </c>
      <c r="M437" s="52">
        <v>0</v>
      </c>
      <c r="N437" s="539" t="s">
        <v>2729</v>
      </c>
      <c r="O437" s="540">
        <v>0</v>
      </c>
    </row>
    <row r="438" spans="1:18" outlineLevel="2">
      <c r="A438" s="528" t="s">
        <v>2237</v>
      </c>
      <c r="B438" s="45" t="s">
        <v>38</v>
      </c>
      <c r="C438" s="529" t="s">
        <v>640</v>
      </c>
      <c r="D438" s="529" t="s">
        <v>849</v>
      </c>
      <c r="E438" s="45" t="s">
        <v>850</v>
      </c>
      <c r="F438" s="52">
        <v>-900</v>
      </c>
      <c r="H438" s="52">
        <v>0</v>
      </c>
      <c r="I438" s="52">
        <v>-900</v>
      </c>
      <c r="J438" s="52">
        <v>0</v>
      </c>
      <c r="K438" s="52">
        <v>-900</v>
      </c>
      <c r="M438" s="52">
        <v>0</v>
      </c>
      <c r="N438" s="539" t="s">
        <v>2729</v>
      </c>
      <c r="O438" s="540">
        <v>-900</v>
      </c>
      <c r="R438" s="527">
        <v>-1</v>
      </c>
    </row>
    <row r="439" spans="1:18" outlineLevel="2">
      <c r="A439" s="528" t="s">
        <v>2238</v>
      </c>
      <c r="B439" s="45" t="s">
        <v>38</v>
      </c>
      <c r="C439" s="529" t="s">
        <v>640</v>
      </c>
      <c r="D439" s="529" t="s">
        <v>851</v>
      </c>
      <c r="E439" s="45" t="s">
        <v>852</v>
      </c>
      <c r="F439" s="52">
        <v>0</v>
      </c>
      <c r="H439" s="52">
        <v>0</v>
      </c>
      <c r="I439" s="52">
        <v>0</v>
      </c>
      <c r="J439" s="52">
        <v>0</v>
      </c>
      <c r="K439" s="52">
        <v>0</v>
      </c>
      <c r="M439" s="52">
        <v>0</v>
      </c>
      <c r="N439" s="539" t="s">
        <v>2729</v>
      </c>
      <c r="O439" s="540">
        <v>0</v>
      </c>
    </row>
    <row r="440" spans="1:18" outlineLevel="2">
      <c r="A440" s="528" t="s">
        <v>2239</v>
      </c>
      <c r="B440" s="45" t="s">
        <v>38</v>
      </c>
      <c r="C440" s="529" t="s">
        <v>640</v>
      </c>
      <c r="D440" s="529" t="s">
        <v>853</v>
      </c>
      <c r="E440" s="45" t="s">
        <v>854</v>
      </c>
      <c r="F440" s="52">
        <v>0</v>
      </c>
      <c r="H440" s="52">
        <v>0</v>
      </c>
      <c r="I440" s="52">
        <v>0</v>
      </c>
      <c r="J440" s="52">
        <v>0</v>
      </c>
      <c r="K440" s="52">
        <v>0</v>
      </c>
      <c r="M440" s="52">
        <v>0</v>
      </c>
      <c r="N440" s="539" t="s">
        <v>2729</v>
      </c>
      <c r="O440" s="540">
        <v>0</v>
      </c>
    </row>
    <row r="441" spans="1:18" outlineLevel="2">
      <c r="A441" s="528" t="s">
        <v>2240</v>
      </c>
      <c r="B441" s="45" t="s">
        <v>38</v>
      </c>
      <c r="C441" s="529" t="s">
        <v>640</v>
      </c>
      <c r="D441" s="529" t="s">
        <v>855</v>
      </c>
      <c r="E441" s="45" t="s">
        <v>856</v>
      </c>
      <c r="F441" s="52">
        <v>0</v>
      </c>
      <c r="H441" s="52">
        <v>0</v>
      </c>
      <c r="I441" s="52">
        <v>0</v>
      </c>
      <c r="J441" s="52">
        <v>0</v>
      </c>
      <c r="K441" s="52">
        <v>0</v>
      </c>
      <c r="M441" s="52">
        <v>0</v>
      </c>
      <c r="N441" s="539" t="s">
        <v>2729</v>
      </c>
      <c r="O441" s="540">
        <v>0</v>
      </c>
    </row>
    <row r="442" spans="1:18" outlineLevel="2">
      <c r="A442" s="528" t="s">
        <v>2241</v>
      </c>
      <c r="B442" s="45" t="s">
        <v>38</v>
      </c>
      <c r="C442" s="529" t="s">
        <v>640</v>
      </c>
      <c r="D442" s="529" t="s">
        <v>857</v>
      </c>
      <c r="E442" s="45" t="s">
        <v>858</v>
      </c>
      <c r="F442" s="52">
        <v>0</v>
      </c>
      <c r="H442" s="52">
        <v>0</v>
      </c>
      <c r="I442" s="52">
        <v>0</v>
      </c>
      <c r="J442" s="52">
        <v>0</v>
      </c>
      <c r="K442" s="52">
        <v>0</v>
      </c>
      <c r="M442" s="52">
        <v>0</v>
      </c>
      <c r="N442" s="539" t="s">
        <v>2729</v>
      </c>
      <c r="O442" s="540">
        <v>0</v>
      </c>
    </row>
    <row r="443" spans="1:18" outlineLevel="2">
      <c r="A443" s="528" t="s">
        <v>2242</v>
      </c>
      <c r="B443" s="45" t="s">
        <v>38</v>
      </c>
      <c r="C443" s="529" t="s">
        <v>640</v>
      </c>
      <c r="D443" s="529" t="s">
        <v>859</v>
      </c>
      <c r="E443" s="45" t="s">
        <v>860</v>
      </c>
      <c r="F443" s="52">
        <v>0</v>
      </c>
      <c r="H443" s="52">
        <v>0</v>
      </c>
      <c r="I443" s="52">
        <v>0</v>
      </c>
      <c r="J443" s="52">
        <v>0</v>
      </c>
      <c r="K443" s="52">
        <v>0</v>
      </c>
      <c r="M443" s="52">
        <v>0</v>
      </c>
      <c r="N443" s="539" t="s">
        <v>2729</v>
      </c>
      <c r="O443" s="540">
        <v>0</v>
      </c>
    </row>
    <row r="444" spans="1:18" outlineLevel="2">
      <c r="A444" s="528" t="s">
        <v>2243</v>
      </c>
      <c r="B444" s="45" t="s">
        <v>38</v>
      </c>
      <c r="C444" s="529" t="s">
        <v>640</v>
      </c>
      <c r="D444" s="529" t="s">
        <v>861</v>
      </c>
      <c r="E444" s="45" t="s">
        <v>862</v>
      </c>
      <c r="F444" s="52">
        <v>-232</v>
      </c>
      <c r="H444" s="52">
        <v>0</v>
      </c>
      <c r="I444" s="52">
        <v>-232</v>
      </c>
      <c r="J444" s="52">
        <v>0</v>
      </c>
      <c r="K444" s="52">
        <v>-232</v>
      </c>
      <c r="M444" s="52">
        <v>-232</v>
      </c>
      <c r="N444" s="539">
        <v>0</v>
      </c>
      <c r="O444" s="540">
        <v>0</v>
      </c>
    </row>
    <row r="445" spans="1:18" outlineLevel="2">
      <c r="A445" s="528" t="s">
        <v>2244</v>
      </c>
      <c r="B445" s="45" t="s">
        <v>38</v>
      </c>
      <c r="C445" s="529" t="s">
        <v>640</v>
      </c>
      <c r="D445" s="529" t="s">
        <v>863</v>
      </c>
      <c r="E445" s="45" t="s">
        <v>864</v>
      </c>
      <c r="F445" s="52">
        <v>0</v>
      </c>
      <c r="H445" s="52">
        <v>0</v>
      </c>
      <c r="I445" s="52">
        <v>0</v>
      </c>
      <c r="J445" s="52">
        <v>0</v>
      </c>
      <c r="K445" s="52">
        <v>0</v>
      </c>
      <c r="M445" s="52">
        <v>0</v>
      </c>
      <c r="N445" s="539" t="s">
        <v>2729</v>
      </c>
      <c r="O445" s="540">
        <v>0</v>
      </c>
    </row>
    <row r="446" spans="1:18" outlineLevel="2">
      <c r="A446" s="528" t="s">
        <v>2245</v>
      </c>
      <c r="B446" s="45" t="s">
        <v>38</v>
      </c>
      <c r="C446" s="529" t="s">
        <v>640</v>
      </c>
      <c r="D446" s="529" t="s">
        <v>865</v>
      </c>
      <c r="E446" s="45" t="s">
        <v>866</v>
      </c>
      <c r="F446" s="52">
        <v>0</v>
      </c>
      <c r="H446" s="52">
        <v>0</v>
      </c>
      <c r="I446" s="52">
        <v>0</v>
      </c>
      <c r="J446" s="52">
        <v>0</v>
      </c>
      <c r="K446" s="52">
        <v>0</v>
      </c>
      <c r="M446" s="52">
        <v>0</v>
      </c>
      <c r="N446" s="539" t="s">
        <v>2729</v>
      </c>
      <c r="O446" s="540">
        <v>0</v>
      </c>
    </row>
    <row r="447" spans="1:18" outlineLevel="2">
      <c r="A447" s="528" t="s">
        <v>2246</v>
      </c>
      <c r="B447" s="45" t="s">
        <v>38</v>
      </c>
      <c r="C447" s="529" t="s">
        <v>640</v>
      </c>
      <c r="D447" s="529" t="s">
        <v>867</v>
      </c>
      <c r="E447" s="45" t="s">
        <v>868</v>
      </c>
      <c r="F447" s="52">
        <v>-61460</v>
      </c>
      <c r="H447" s="52">
        <v>0</v>
      </c>
      <c r="I447" s="52">
        <v>-61460</v>
      </c>
      <c r="J447" s="52">
        <v>0</v>
      </c>
      <c r="K447" s="52">
        <v>-61460</v>
      </c>
      <c r="M447" s="52">
        <v>-32660</v>
      </c>
      <c r="N447" s="539">
        <v>0.88200000000000001</v>
      </c>
      <c r="O447" s="540">
        <v>-28800</v>
      </c>
      <c r="P447" s="531">
        <v>28800</v>
      </c>
    </row>
    <row r="448" spans="1:18" outlineLevel="2">
      <c r="A448" s="528" t="s">
        <v>2247</v>
      </c>
      <c r="B448" s="45" t="s">
        <v>38</v>
      </c>
      <c r="C448" s="529" t="s">
        <v>640</v>
      </c>
      <c r="D448" s="529" t="s">
        <v>869</v>
      </c>
      <c r="E448" s="45" t="s">
        <v>870</v>
      </c>
      <c r="F448" s="52">
        <v>0</v>
      </c>
      <c r="H448" s="52">
        <v>0</v>
      </c>
      <c r="I448" s="52">
        <v>0</v>
      </c>
      <c r="J448" s="52">
        <v>0</v>
      </c>
      <c r="K448" s="52">
        <v>0</v>
      </c>
      <c r="M448" s="52">
        <v>0</v>
      </c>
      <c r="N448" s="539" t="s">
        <v>2729</v>
      </c>
      <c r="O448" s="540">
        <v>0</v>
      </c>
    </row>
    <row r="449" spans="1:15" outlineLevel="2">
      <c r="A449" s="528" t="s">
        <v>2248</v>
      </c>
      <c r="B449" s="45" t="s">
        <v>38</v>
      </c>
      <c r="C449" s="529" t="s">
        <v>640</v>
      </c>
      <c r="D449" s="529" t="s">
        <v>871</v>
      </c>
      <c r="E449" s="45" t="s">
        <v>872</v>
      </c>
      <c r="F449" s="52">
        <v>0</v>
      </c>
      <c r="H449" s="52">
        <v>0</v>
      </c>
      <c r="I449" s="52">
        <v>0</v>
      </c>
      <c r="J449" s="52">
        <v>0</v>
      </c>
      <c r="K449" s="52">
        <v>0</v>
      </c>
      <c r="M449" s="52">
        <v>0</v>
      </c>
      <c r="N449" s="539" t="s">
        <v>2729</v>
      </c>
      <c r="O449" s="540">
        <v>0</v>
      </c>
    </row>
    <row r="450" spans="1:15" outlineLevel="2">
      <c r="A450" s="528" t="s">
        <v>2249</v>
      </c>
      <c r="B450" s="45" t="s">
        <v>38</v>
      </c>
      <c r="C450" s="529" t="s">
        <v>640</v>
      </c>
      <c r="D450" s="529" t="s">
        <v>873</v>
      </c>
      <c r="E450" s="45" t="s">
        <v>874</v>
      </c>
      <c r="F450" s="52">
        <v>0</v>
      </c>
      <c r="H450" s="52">
        <v>0</v>
      </c>
      <c r="I450" s="52">
        <v>0</v>
      </c>
      <c r="J450" s="52">
        <v>0</v>
      </c>
      <c r="K450" s="52">
        <v>0</v>
      </c>
      <c r="M450" s="52">
        <v>0</v>
      </c>
      <c r="N450" s="539" t="s">
        <v>2729</v>
      </c>
      <c r="O450" s="540">
        <v>0</v>
      </c>
    </row>
    <row r="451" spans="1:15" outlineLevel="2">
      <c r="A451" s="528" t="s">
        <v>2250</v>
      </c>
      <c r="B451" s="45" t="s">
        <v>38</v>
      </c>
      <c r="C451" s="529" t="s">
        <v>640</v>
      </c>
      <c r="D451" s="529" t="s">
        <v>875</v>
      </c>
      <c r="E451" s="45" t="s">
        <v>876</v>
      </c>
      <c r="F451" s="52">
        <v>0</v>
      </c>
      <c r="H451" s="52">
        <v>0</v>
      </c>
      <c r="I451" s="52">
        <v>0</v>
      </c>
      <c r="J451" s="52">
        <v>0</v>
      </c>
      <c r="K451" s="52">
        <v>0</v>
      </c>
      <c r="M451" s="52">
        <v>0</v>
      </c>
      <c r="N451" s="539" t="s">
        <v>2729</v>
      </c>
      <c r="O451" s="540">
        <v>0</v>
      </c>
    </row>
    <row r="452" spans="1:15" outlineLevel="2">
      <c r="A452" s="528" t="s">
        <v>2251</v>
      </c>
      <c r="B452" s="45" t="s">
        <v>38</v>
      </c>
      <c r="C452" s="529" t="s">
        <v>640</v>
      </c>
      <c r="D452" s="529" t="s">
        <v>877</v>
      </c>
      <c r="E452" s="45" t="s">
        <v>878</v>
      </c>
      <c r="F452" s="52">
        <v>0</v>
      </c>
      <c r="H452" s="52">
        <v>0</v>
      </c>
      <c r="I452" s="52">
        <v>0</v>
      </c>
      <c r="J452" s="52">
        <v>0</v>
      </c>
      <c r="K452" s="52">
        <v>0</v>
      </c>
      <c r="M452" s="52">
        <v>0</v>
      </c>
      <c r="N452" s="539" t="s">
        <v>2729</v>
      </c>
      <c r="O452" s="540">
        <v>0</v>
      </c>
    </row>
    <row r="453" spans="1:15" outlineLevel="2">
      <c r="A453" s="528" t="s">
        <v>2252</v>
      </c>
      <c r="B453" s="45" t="s">
        <v>38</v>
      </c>
      <c r="C453" s="529" t="s">
        <v>640</v>
      </c>
      <c r="D453" s="529" t="s">
        <v>879</v>
      </c>
      <c r="E453" s="45" t="s">
        <v>880</v>
      </c>
      <c r="F453" s="52">
        <v>0</v>
      </c>
      <c r="H453" s="52">
        <v>0</v>
      </c>
      <c r="I453" s="52">
        <v>0</v>
      </c>
      <c r="J453" s="52">
        <v>0</v>
      </c>
      <c r="K453" s="52">
        <v>0</v>
      </c>
      <c r="M453" s="52">
        <v>0</v>
      </c>
      <c r="N453" s="539" t="s">
        <v>2729</v>
      </c>
      <c r="O453" s="540">
        <v>0</v>
      </c>
    </row>
    <row r="454" spans="1:15" outlineLevel="2">
      <c r="A454" s="528" t="s">
        <v>2253</v>
      </c>
      <c r="B454" s="45" t="s">
        <v>38</v>
      </c>
      <c r="C454" s="529" t="s">
        <v>640</v>
      </c>
      <c r="D454" s="529" t="s">
        <v>881</v>
      </c>
      <c r="E454" s="45" t="s">
        <v>882</v>
      </c>
      <c r="F454" s="52">
        <v>0</v>
      </c>
      <c r="H454" s="52">
        <v>0</v>
      </c>
      <c r="I454" s="52">
        <v>0</v>
      </c>
      <c r="J454" s="52">
        <v>0</v>
      </c>
      <c r="K454" s="52">
        <v>0</v>
      </c>
      <c r="M454" s="52">
        <v>0</v>
      </c>
      <c r="N454" s="539" t="s">
        <v>2729</v>
      </c>
      <c r="O454" s="540">
        <v>0</v>
      </c>
    </row>
    <row r="455" spans="1:15" outlineLevel="2">
      <c r="A455" s="528" t="s">
        <v>2254</v>
      </c>
      <c r="B455" s="45" t="s">
        <v>38</v>
      </c>
      <c r="C455" s="529" t="s">
        <v>640</v>
      </c>
      <c r="D455" s="529" t="s">
        <v>883</v>
      </c>
      <c r="E455" s="45" t="s">
        <v>884</v>
      </c>
      <c r="F455" s="52">
        <v>0</v>
      </c>
      <c r="H455" s="52">
        <v>0</v>
      </c>
      <c r="I455" s="52">
        <v>0</v>
      </c>
      <c r="J455" s="52">
        <v>0</v>
      </c>
      <c r="K455" s="52">
        <v>0</v>
      </c>
      <c r="M455" s="52">
        <v>0</v>
      </c>
      <c r="N455" s="539" t="s">
        <v>2729</v>
      </c>
      <c r="O455" s="540">
        <v>0</v>
      </c>
    </row>
    <row r="456" spans="1:15" outlineLevel="2">
      <c r="A456" s="528" t="s">
        <v>2255</v>
      </c>
      <c r="B456" s="45" t="s">
        <v>38</v>
      </c>
      <c r="C456" s="529" t="s">
        <v>640</v>
      </c>
      <c r="D456" s="529" t="s">
        <v>885</v>
      </c>
      <c r="E456" s="45" t="s">
        <v>886</v>
      </c>
      <c r="F456" s="52">
        <v>0</v>
      </c>
      <c r="H456" s="52">
        <v>0</v>
      </c>
      <c r="I456" s="52">
        <v>0</v>
      </c>
      <c r="J456" s="52">
        <v>0</v>
      </c>
      <c r="K456" s="52">
        <v>0</v>
      </c>
      <c r="M456" s="52">
        <v>0</v>
      </c>
      <c r="N456" s="539" t="s">
        <v>2729</v>
      </c>
      <c r="O456" s="540">
        <v>0</v>
      </c>
    </row>
    <row r="457" spans="1:15" outlineLevel="2">
      <c r="A457" s="528" t="s">
        <v>2256</v>
      </c>
      <c r="B457" s="45" t="s">
        <v>38</v>
      </c>
      <c r="C457" s="529" t="s">
        <v>640</v>
      </c>
      <c r="D457" s="529" t="s">
        <v>887</v>
      </c>
      <c r="E457" s="45" t="s">
        <v>888</v>
      </c>
      <c r="F457" s="52">
        <v>0</v>
      </c>
      <c r="H457" s="52">
        <v>0</v>
      </c>
      <c r="I457" s="52">
        <v>0</v>
      </c>
      <c r="J457" s="52">
        <v>0</v>
      </c>
      <c r="K457" s="52">
        <v>0</v>
      </c>
      <c r="M457" s="52">
        <v>0</v>
      </c>
      <c r="N457" s="539" t="s">
        <v>2729</v>
      </c>
      <c r="O457" s="540">
        <v>0</v>
      </c>
    </row>
    <row r="458" spans="1:15" ht="13.5" outlineLevel="1" thickBot="1">
      <c r="A458" s="528" t="s">
        <v>2257</v>
      </c>
      <c r="C458" s="529" t="s">
        <v>640</v>
      </c>
      <c r="E458" s="541" t="s">
        <v>1783</v>
      </c>
      <c r="F458" s="42">
        <v>-581377</v>
      </c>
      <c r="G458" s="42"/>
      <c r="H458" s="42">
        <v>0</v>
      </c>
      <c r="I458" s="42">
        <v>-581377</v>
      </c>
      <c r="J458" s="42">
        <v>0</v>
      </c>
      <c r="K458" s="42">
        <v>-581377</v>
      </c>
      <c r="L458" s="42"/>
      <c r="M458" s="42">
        <v>-1320126</v>
      </c>
      <c r="N458" s="539">
        <v>-0.56000000000000005</v>
      </c>
      <c r="O458" s="540">
        <v>738749</v>
      </c>
    </row>
    <row r="459" spans="1:15" ht="13.5" outlineLevel="2" thickTop="1">
      <c r="A459" s="528" t="s">
        <v>38</v>
      </c>
      <c r="C459" s="529" t="s">
        <v>889</v>
      </c>
      <c r="N459" s="539" t="s">
        <v>2729</v>
      </c>
      <c r="O459" s="540" t="s">
        <v>2729</v>
      </c>
    </row>
    <row r="460" spans="1:15" outlineLevel="2">
      <c r="A460" s="528" t="s">
        <v>2258</v>
      </c>
      <c r="B460" s="45" t="s">
        <v>38</v>
      </c>
      <c r="C460" s="529" t="s">
        <v>889</v>
      </c>
      <c r="D460" s="529" t="s">
        <v>890</v>
      </c>
      <c r="E460" s="45" t="s">
        <v>891</v>
      </c>
      <c r="F460" s="52">
        <v>0</v>
      </c>
      <c r="H460" s="52">
        <v>0</v>
      </c>
      <c r="I460" s="52">
        <v>0</v>
      </c>
      <c r="J460" s="52">
        <v>0</v>
      </c>
      <c r="K460" s="52">
        <v>0</v>
      </c>
      <c r="M460" s="52">
        <v>0</v>
      </c>
      <c r="N460" s="539" t="s">
        <v>2729</v>
      </c>
      <c r="O460" s="540">
        <v>0</v>
      </c>
    </row>
    <row r="461" spans="1:15" outlineLevel="2">
      <c r="A461" s="528" t="s">
        <v>2259</v>
      </c>
      <c r="B461" s="45" t="s">
        <v>38</v>
      </c>
      <c r="C461" s="529" t="s">
        <v>889</v>
      </c>
      <c r="D461" s="529" t="s">
        <v>892</v>
      </c>
      <c r="E461" s="45" t="s">
        <v>893</v>
      </c>
      <c r="F461" s="52">
        <v>0</v>
      </c>
      <c r="H461" s="52">
        <v>0</v>
      </c>
      <c r="I461" s="52">
        <v>0</v>
      </c>
      <c r="J461" s="52">
        <v>0</v>
      </c>
      <c r="K461" s="52">
        <v>0</v>
      </c>
      <c r="M461" s="52">
        <v>0</v>
      </c>
      <c r="N461" s="539" t="s">
        <v>2729</v>
      </c>
      <c r="O461" s="540">
        <v>0</v>
      </c>
    </row>
    <row r="462" spans="1:15" outlineLevel="2">
      <c r="A462" s="528" t="s">
        <v>2260</v>
      </c>
      <c r="B462" s="45" t="s">
        <v>38</v>
      </c>
      <c r="C462" s="529" t="s">
        <v>889</v>
      </c>
      <c r="D462" s="529" t="s">
        <v>894</v>
      </c>
      <c r="E462" s="45" t="s">
        <v>895</v>
      </c>
      <c r="F462" s="52">
        <v>0</v>
      </c>
      <c r="H462" s="52">
        <v>0</v>
      </c>
      <c r="I462" s="52">
        <v>0</v>
      </c>
      <c r="J462" s="52">
        <v>0</v>
      </c>
      <c r="K462" s="52">
        <v>0</v>
      </c>
      <c r="M462" s="52">
        <v>0</v>
      </c>
      <c r="N462" s="539" t="s">
        <v>2729</v>
      </c>
      <c r="O462" s="540">
        <v>0</v>
      </c>
    </row>
    <row r="463" spans="1:15" ht="13.5" outlineLevel="1" thickBot="1">
      <c r="A463" s="528" t="s">
        <v>2261</v>
      </c>
      <c r="C463" s="529" t="s">
        <v>889</v>
      </c>
      <c r="E463" s="541" t="s">
        <v>1784</v>
      </c>
      <c r="F463" s="42">
        <v>0</v>
      </c>
      <c r="G463" s="42"/>
      <c r="H463" s="42">
        <v>0</v>
      </c>
      <c r="I463" s="42">
        <v>0</v>
      </c>
      <c r="J463" s="42">
        <v>0</v>
      </c>
      <c r="K463" s="42">
        <v>0</v>
      </c>
      <c r="L463" s="42"/>
      <c r="M463" s="42">
        <v>0</v>
      </c>
      <c r="N463" s="539" t="s">
        <v>2729</v>
      </c>
      <c r="O463" s="540">
        <v>0</v>
      </c>
    </row>
    <row r="464" spans="1:15" ht="13.5" outlineLevel="2" thickTop="1">
      <c r="A464" s="528" t="s">
        <v>38</v>
      </c>
      <c r="C464" s="529" t="s">
        <v>896</v>
      </c>
      <c r="N464" s="539" t="s">
        <v>2729</v>
      </c>
      <c r="O464" s="540" t="s">
        <v>2729</v>
      </c>
    </row>
    <row r="465" spans="1:15" outlineLevel="2">
      <c r="A465" s="528" t="s">
        <v>2262</v>
      </c>
      <c r="B465" s="45" t="s">
        <v>38</v>
      </c>
      <c r="C465" s="529" t="s">
        <v>896</v>
      </c>
      <c r="D465" s="529" t="s">
        <v>897</v>
      </c>
      <c r="E465" s="45" t="s">
        <v>898</v>
      </c>
      <c r="F465" s="52">
        <v>0</v>
      </c>
      <c r="H465" s="52">
        <v>0</v>
      </c>
      <c r="I465" s="52">
        <v>0</v>
      </c>
      <c r="J465" s="52">
        <v>0</v>
      </c>
      <c r="K465" s="52">
        <v>0</v>
      </c>
      <c r="M465" s="52">
        <v>0</v>
      </c>
      <c r="N465" s="539" t="s">
        <v>2729</v>
      </c>
      <c r="O465" s="540">
        <v>0</v>
      </c>
    </row>
    <row r="466" spans="1:15" outlineLevel="2">
      <c r="A466" s="528" t="s">
        <v>2263</v>
      </c>
      <c r="B466" s="45" t="s">
        <v>38</v>
      </c>
      <c r="C466" s="529" t="s">
        <v>896</v>
      </c>
      <c r="D466" s="529" t="s">
        <v>899</v>
      </c>
      <c r="E466" s="45" t="s">
        <v>900</v>
      </c>
      <c r="F466" s="52">
        <v>0</v>
      </c>
      <c r="H466" s="52">
        <v>0</v>
      </c>
      <c r="I466" s="52">
        <v>0</v>
      </c>
      <c r="J466" s="52">
        <v>0</v>
      </c>
      <c r="K466" s="52">
        <v>0</v>
      </c>
      <c r="M466" s="52">
        <v>0</v>
      </c>
      <c r="N466" s="539" t="s">
        <v>2729</v>
      </c>
      <c r="O466" s="540">
        <v>0</v>
      </c>
    </row>
    <row r="467" spans="1:15" outlineLevel="2">
      <c r="A467" s="528" t="s">
        <v>2264</v>
      </c>
      <c r="B467" s="45" t="s">
        <v>38</v>
      </c>
      <c r="C467" s="529" t="s">
        <v>896</v>
      </c>
      <c r="D467" s="529" t="s">
        <v>901</v>
      </c>
      <c r="E467" s="45" t="s">
        <v>902</v>
      </c>
      <c r="F467" s="52">
        <v>0</v>
      </c>
      <c r="H467" s="52">
        <v>0</v>
      </c>
      <c r="I467" s="52">
        <v>0</v>
      </c>
      <c r="J467" s="52">
        <v>0</v>
      </c>
      <c r="K467" s="52">
        <v>0</v>
      </c>
      <c r="M467" s="52">
        <v>0</v>
      </c>
      <c r="N467" s="539" t="s">
        <v>2729</v>
      </c>
      <c r="O467" s="540">
        <v>0</v>
      </c>
    </row>
    <row r="468" spans="1:15" outlineLevel="2">
      <c r="A468" s="528" t="s">
        <v>2265</v>
      </c>
      <c r="B468" s="45" t="s">
        <v>38</v>
      </c>
      <c r="C468" s="529" t="s">
        <v>896</v>
      </c>
      <c r="D468" s="529" t="s">
        <v>903</v>
      </c>
      <c r="E468" s="45" t="s">
        <v>904</v>
      </c>
      <c r="F468" s="52">
        <v>-1239983</v>
      </c>
      <c r="H468" s="52">
        <v>0</v>
      </c>
      <c r="I468" s="52">
        <v>-1239983</v>
      </c>
      <c r="J468" s="52">
        <v>0</v>
      </c>
      <c r="K468" s="52">
        <v>-1239983</v>
      </c>
      <c r="M468" s="52">
        <v>-6867633</v>
      </c>
      <c r="N468" s="539">
        <v>-0.81899999999999995</v>
      </c>
      <c r="O468" s="540">
        <v>5627650</v>
      </c>
    </row>
    <row r="469" spans="1:15" outlineLevel="2">
      <c r="A469" s="528" t="s">
        <v>2266</v>
      </c>
      <c r="B469" s="45" t="s">
        <v>38</v>
      </c>
      <c r="C469" s="529" t="s">
        <v>896</v>
      </c>
      <c r="D469" s="529" t="s">
        <v>905</v>
      </c>
      <c r="E469" s="45" t="s">
        <v>906</v>
      </c>
      <c r="F469" s="52">
        <v>0</v>
      </c>
      <c r="H469" s="52">
        <v>0</v>
      </c>
      <c r="I469" s="52">
        <v>0</v>
      </c>
      <c r="J469" s="52">
        <v>0</v>
      </c>
      <c r="K469" s="52">
        <v>0</v>
      </c>
      <c r="M469" s="52">
        <v>0</v>
      </c>
      <c r="N469" s="539" t="s">
        <v>2729</v>
      </c>
      <c r="O469" s="540">
        <v>0</v>
      </c>
    </row>
    <row r="470" spans="1:15" outlineLevel="2">
      <c r="A470" s="528" t="s">
        <v>2267</v>
      </c>
      <c r="B470" s="45" t="s">
        <v>38</v>
      </c>
      <c r="C470" s="529" t="s">
        <v>896</v>
      </c>
      <c r="D470" s="529" t="s">
        <v>907</v>
      </c>
      <c r="E470" s="45" t="s">
        <v>908</v>
      </c>
      <c r="F470" s="52">
        <v>0</v>
      </c>
      <c r="H470" s="52">
        <v>0</v>
      </c>
      <c r="I470" s="52">
        <v>0</v>
      </c>
      <c r="J470" s="52">
        <v>0</v>
      </c>
      <c r="K470" s="52">
        <v>0</v>
      </c>
      <c r="M470" s="52">
        <v>0</v>
      </c>
      <c r="N470" s="539" t="s">
        <v>2729</v>
      </c>
      <c r="O470" s="540">
        <v>0</v>
      </c>
    </row>
    <row r="471" spans="1:15" outlineLevel="2">
      <c r="A471" s="528" t="s">
        <v>2268</v>
      </c>
      <c r="B471" s="45" t="s">
        <v>38</v>
      </c>
      <c r="C471" s="529" t="s">
        <v>896</v>
      </c>
      <c r="D471" s="529" t="s">
        <v>909</v>
      </c>
      <c r="E471" s="45" t="s">
        <v>910</v>
      </c>
      <c r="F471" s="52">
        <v>0</v>
      </c>
      <c r="H471" s="52">
        <v>0</v>
      </c>
      <c r="I471" s="52">
        <v>0</v>
      </c>
      <c r="J471" s="52">
        <v>0</v>
      </c>
      <c r="K471" s="52">
        <v>0</v>
      </c>
      <c r="M471" s="52">
        <v>0</v>
      </c>
      <c r="N471" s="539" t="s">
        <v>2729</v>
      </c>
      <c r="O471" s="540">
        <v>0</v>
      </c>
    </row>
    <row r="472" spans="1:15" outlineLevel="2">
      <c r="A472" s="528" t="s">
        <v>2269</v>
      </c>
      <c r="B472" s="45" t="s">
        <v>38</v>
      </c>
      <c r="C472" s="529" t="s">
        <v>896</v>
      </c>
      <c r="D472" s="529" t="s">
        <v>911</v>
      </c>
      <c r="E472" s="45" t="s">
        <v>912</v>
      </c>
      <c r="F472" s="52">
        <v>0</v>
      </c>
      <c r="H472" s="52">
        <v>0</v>
      </c>
      <c r="I472" s="52">
        <v>0</v>
      </c>
      <c r="J472" s="52">
        <v>0</v>
      </c>
      <c r="K472" s="52">
        <v>0</v>
      </c>
      <c r="M472" s="52">
        <v>0</v>
      </c>
      <c r="N472" s="539" t="s">
        <v>2729</v>
      </c>
      <c r="O472" s="540">
        <v>0</v>
      </c>
    </row>
    <row r="473" spans="1:15" outlineLevel="2">
      <c r="A473" s="528" t="s">
        <v>2270</v>
      </c>
      <c r="B473" s="45" t="s">
        <v>38</v>
      </c>
      <c r="C473" s="529" t="s">
        <v>896</v>
      </c>
      <c r="D473" s="529" t="s">
        <v>913</v>
      </c>
      <c r="E473" s="45" t="s">
        <v>914</v>
      </c>
      <c r="F473" s="52">
        <v>194282</v>
      </c>
      <c r="H473" s="52">
        <v>0</v>
      </c>
      <c r="I473" s="52">
        <v>194282</v>
      </c>
      <c r="J473" s="52">
        <v>0</v>
      </c>
      <c r="K473" s="52">
        <v>194282</v>
      </c>
      <c r="M473" s="52">
        <v>808030</v>
      </c>
      <c r="N473" s="539">
        <v>-0.76</v>
      </c>
      <c r="O473" s="540">
        <v>-613748</v>
      </c>
    </row>
    <row r="474" spans="1:15" outlineLevel="2">
      <c r="A474" s="528" t="s">
        <v>2271</v>
      </c>
      <c r="B474" s="45" t="s">
        <v>38</v>
      </c>
      <c r="C474" s="529" t="s">
        <v>896</v>
      </c>
      <c r="D474" s="529" t="s">
        <v>915</v>
      </c>
      <c r="E474" s="45" t="s">
        <v>916</v>
      </c>
      <c r="F474" s="52">
        <v>0</v>
      </c>
      <c r="H474" s="52">
        <v>0</v>
      </c>
      <c r="I474" s="52">
        <v>0</v>
      </c>
      <c r="J474" s="52">
        <v>0</v>
      </c>
      <c r="K474" s="52">
        <v>0</v>
      </c>
      <c r="M474" s="52">
        <v>76258</v>
      </c>
      <c r="N474" s="539">
        <v>-1</v>
      </c>
      <c r="O474" s="540">
        <v>-76258</v>
      </c>
    </row>
    <row r="475" spans="1:15" outlineLevel="2">
      <c r="A475" s="528" t="s">
        <v>2272</v>
      </c>
      <c r="B475" s="45" t="s">
        <v>38</v>
      </c>
      <c r="C475" s="529" t="s">
        <v>896</v>
      </c>
      <c r="D475" s="529" t="s">
        <v>917</v>
      </c>
      <c r="E475" s="45" t="s">
        <v>918</v>
      </c>
      <c r="F475" s="52">
        <v>0</v>
      </c>
      <c r="H475" s="52">
        <v>0</v>
      </c>
      <c r="I475" s="52">
        <v>0</v>
      </c>
      <c r="J475" s="52">
        <v>0</v>
      </c>
      <c r="K475" s="52">
        <v>0</v>
      </c>
      <c r="M475" s="52">
        <v>0</v>
      </c>
      <c r="N475" s="539" t="s">
        <v>2729</v>
      </c>
      <c r="O475" s="540">
        <v>0</v>
      </c>
    </row>
    <row r="476" spans="1:15" outlineLevel="2">
      <c r="A476" s="528" t="s">
        <v>2273</v>
      </c>
      <c r="B476" s="45" t="s">
        <v>38</v>
      </c>
      <c r="C476" s="529" t="s">
        <v>896</v>
      </c>
      <c r="D476" s="529" t="s">
        <v>919</v>
      </c>
      <c r="E476" s="45" t="s">
        <v>920</v>
      </c>
      <c r="F476" s="52">
        <v>0</v>
      </c>
      <c r="H476" s="52">
        <v>0</v>
      </c>
      <c r="I476" s="52">
        <v>0</v>
      </c>
      <c r="J476" s="52">
        <v>0</v>
      </c>
      <c r="K476" s="52">
        <v>0</v>
      </c>
      <c r="M476" s="52">
        <v>0</v>
      </c>
      <c r="N476" s="539" t="s">
        <v>2729</v>
      </c>
      <c r="O476" s="540">
        <v>0</v>
      </c>
    </row>
    <row r="477" spans="1:15" outlineLevel="2">
      <c r="A477" s="528" t="s">
        <v>2274</v>
      </c>
      <c r="B477" s="45" t="s">
        <v>38</v>
      </c>
      <c r="C477" s="529" t="s">
        <v>896</v>
      </c>
      <c r="D477" s="529" t="s">
        <v>921</v>
      </c>
      <c r="E477" s="45" t="s">
        <v>922</v>
      </c>
      <c r="F477" s="52">
        <v>0</v>
      </c>
      <c r="H477" s="52">
        <v>0</v>
      </c>
      <c r="I477" s="52">
        <v>0</v>
      </c>
      <c r="J477" s="52">
        <v>0</v>
      </c>
      <c r="K477" s="52">
        <v>0</v>
      </c>
      <c r="M477" s="52">
        <v>0</v>
      </c>
      <c r="N477" s="539" t="s">
        <v>2729</v>
      </c>
      <c r="O477" s="540">
        <v>0</v>
      </c>
    </row>
    <row r="478" spans="1:15" outlineLevel="2">
      <c r="A478" s="528" t="s">
        <v>2275</v>
      </c>
      <c r="B478" s="45" t="s">
        <v>38</v>
      </c>
      <c r="C478" s="529" t="s">
        <v>896</v>
      </c>
      <c r="D478" s="529" t="s">
        <v>923</v>
      </c>
      <c r="E478" s="45" t="s">
        <v>924</v>
      </c>
      <c r="F478" s="52">
        <v>-3053890</v>
      </c>
      <c r="H478" s="52">
        <v>0</v>
      </c>
      <c r="I478" s="52">
        <v>-3053890</v>
      </c>
      <c r="J478" s="52">
        <v>0</v>
      </c>
      <c r="K478" s="52">
        <v>-3053890</v>
      </c>
      <c r="M478" s="52">
        <v>-9886359</v>
      </c>
      <c r="N478" s="539">
        <v>-0.69099999999999995</v>
      </c>
      <c r="O478" s="540">
        <v>6832469</v>
      </c>
    </row>
    <row r="479" spans="1:15" outlineLevel="2">
      <c r="A479" s="528" t="s">
        <v>2276</v>
      </c>
      <c r="B479" s="45" t="s">
        <v>38</v>
      </c>
      <c r="C479" s="529" t="s">
        <v>896</v>
      </c>
      <c r="D479" s="529" t="s">
        <v>925</v>
      </c>
      <c r="E479" s="45" t="s">
        <v>926</v>
      </c>
      <c r="F479" s="52">
        <v>0</v>
      </c>
      <c r="H479" s="52">
        <v>0</v>
      </c>
      <c r="I479" s="52">
        <v>0</v>
      </c>
      <c r="J479" s="52">
        <v>0</v>
      </c>
      <c r="K479" s="52">
        <v>0</v>
      </c>
      <c r="M479" s="52">
        <v>-339045</v>
      </c>
      <c r="N479" s="539">
        <v>-1</v>
      </c>
      <c r="O479" s="540">
        <v>339045</v>
      </c>
    </row>
    <row r="480" spans="1:15" outlineLevel="2">
      <c r="A480" s="528" t="s">
        <v>2277</v>
      </c>
      <c r="B480" s="45" t="s">
        <v>38</v>
      </c>
      <c r="C480" s="529" t="s">
        <v>896</v>
      </c>
      <c r="D480" s="529" t="s">
        <v>927</v>
      </c>
      <c r="E480" s="45" t="s">
        <v>928</v>
      </c>
      <c r="F480" s="52">
        <v>0</v>
      </c>
      <c r="H480" s="52">
        <v>0</v>
      </c>
      <c r="I480" s="52">
        <v>0</v>
      </c>
      <c r="J480" s="52">
        <v>0</v>
      </c>
      <c r="K480" s="52">
        <v>0</v>
      </c>
      <c r="M480" s="52">
        <v>0</v>
      </c>
      <c r="N480" s="539" t="s">
        <v>2729</v>
      </c>
      <c r="O480" s="540">
        <v>0</v>
      </c>
    </row>
    <row r="481" spans="1:15" outlineLevel="2">
      <c r="A481" s="528" t="s">
        <v>2278</v>
      </c>
      <c r="B481" s="45" t="s">
        <v>38</v>
      </c>
      <c r="C481" s="529" t="s">
        <v>896</v>
      </c>
      <c r="D481" s="529" t="s">
        <v>929</v>
      </c>
      <c r="E481" s="45" t="s">
        <v>930</v>
      </c>
      <c r="F481" s="52">
        <v>0</v>
      </c>
      <c r="H481" s="52">
        <v>0</v>
      </c>
      <c r="I481" s="52">
        <v>0</v>
      </c>
      <c r="J481" s="52">
        <v>0</v>
      </c>
      <c r="K481" s="52">
        <v>0</v>
      </c>
      <c r="M481" s="52">
        <v>0</v>
      </c>
      <c r="N481" s="539" t="s">
        <v>2729</v>
      </c>
      <c r="O481" s="540">
        <v>0</v>
      </c>
    </row>
    <row r="482" spans="1:15" outlineLevel="2">
      <c r="A482" s="528" t="s">
        <v>2279</v>
      </c>
      <c r="B482" s="45" t="s">
        <v>38</v>
      </c>
      <c r="C482" s="529" t="s">
        <v>896</v>
      </c>
      <c r="D482" s="529" t="s">
        <v>931</v>
      </c>
      <c r="E482" s="45" t="s">
        <v>932</v>
      </c>
      <c r="F482" s="52">
        <v>0</v>
      </c>
      <c r="H482" s="52">
        <v>0</v>
      </c>
      <c r="I482" s="52">
        <v>0</v>
      </c>
      <c r="J482" s="52">
        <v>0</v>
      </c>
      <c r="K482" s="52">
        <v>0</v>
      </c>
      <c r="M482" s="52">
        <v>0</v>
      </c>
      <c r="N482" s="539" t="s">
        <v>2729</v>
      </c>
      <c r="O482" s="540">
        <v>0</v>
      </c>
    </row>
    <row r="483" spans="1:15" outlineLevel="2">
      <c r="A483" s="528" t="s">
        <v>2280</v>
      </c>
      <c r="B483" s="45" t="s">
        <v>38</v>
      </c>
      <c r="C483" s="529" t="s">
        <v>896</v>
      </c>
      <c r="D483" s="529" t="s">
        <v>933</v>
      </c>
      <c r="E483" s="45" t="s">
        <v>934</v>
      </c>
      <c r="F483" s="52">
        <v>0</v>
      </c>
      <c r="H483" s="52">
        <v>0</v>
      </c>
      <c r="I483" s="52">
        <v>0</v>
      </c>
      <c r="J483" s="52">
        <v>0</v>
      </c>
      <c r="K483" s="52">
        <v>0</v>
      </c>
      <c r="M483" s="52">
        <v>0</v>
      </c>
      <c r="N483" s="539" t="s">
        <v>2729</v>
      </c>
      <c r="O483" s="540">
        <v>0</v>
      </c>
    </row>
    <row r="484" spans="1:15" outlineLevel="2">
      <c r="A484" s="528" t="s">
        <v>2281</v>
      </c>
      <c r="B484" s="45" t="s">
        <v>38</v>
      </c>
      <c r="C484" s="529" t="s">
        <v>896</v>
      </c>
      <c r="D484" s="529" t="s">
        <v>935</v>
      </c>
      <c r="E484" s="45" t="s">
        <v>936</v>
      </c>
      <c r="F484" s="52">
        <v>0</v>
      </c>
      <c r="H484" s="52">
        <v>0</v>
      </c>
      <c r="I484" s="52">
        <v>0</v>
      </c>
      <c r="J484" s="52">
        <v>0</v>
      </c>
      <c r="K484" s="52">
        <v>0</v>
      </c>
      <c r="M484" s="52">
        <v>0</v>
      </c>
      <c r="N484" s="539" t="s">
        <v>2729</v>
      </c>
      <c r="O484" s="540">
        <v>0</v>
      </c>
    </row>
    <row r="485" spans="1:15" outlineLevel="2">
      <c r="A485" s="528" t="s">
        <v>2282</v>
      </c>
      <c r="B485" s="45" t="s">
        <v>38</v>
      </c>
      <c r="C485" s="529" t="s">
        <v>896</v>
      </c>
      <c r="D485" s="529" t="s">
        <v>937</v>
      </c>
      <c r="E485" s="45" t="s">
        <v>938</v>
      </c>
      <c r="F485" s="52">
        <v>0</v>
      </c>
      <c r="H485" s="52">
        <v>0</v>
      </c>
      <c r="I485" s="52">
        <v>0</v>
      </c>
      <c r="J485" s="52">
        <v>0</v>
      </c>
      <c r="K485" s="52">
        <v>0</v>
      </c>
      <c r="M485" s="52">
        <v>0</v>
      </c>
      <c r="N485" s="539" t="s">
        <v>2729</v>
      </c>
      <c r="O485" s="540">
        <v>0</v>
      </c>
    </row>
    <row r="486" spans="1:15" outlineLevel="2">
      <c r="A486" s="528" t="s">
        <v>2283</v>
      </c>
      <c r="B486" s="45" t="s">
        <v>38</v>
      </c>
      <c r="C486" s="529" t="s">
        <v>896</v>
      </c>
      <c r="D486" s="529" t="s">
        <v>939</v>
      </c>
      <c r="E486" s="45" t="s">
        <v>940</v>
      </c>
      <c r="F486" s="52">
        <v>0</v>
      </c>
      <c r="H486" s="52">
        <v>0</v>
      </c>
      <c r="I486" s="52">
        <v>0</v>
      </c>
      <c r="J486" s="52">
        <v>0</v>
      </c>
      <c r="K486" s="52">
        <v>0</v>
      </c>
      <c r="M486" s="52">
        <v>0</v>
      </c>
      <c r="N486" s="539" t="s">
        <v>2729</v>
      </c>
      <c r="O486" s="540">
        <v>0</v>
      </c>
    </row>
    <row r="487" spans="1:15" outlineLevel="2">
      <c r="A487" s="528" t="s">
        <v>2284</v>
      </c>
      <c r="B487" s="45" t="s">
        <v>38</v>
      </c>
      <c r="C487" s="529" t="s">
        <v>896</v>
      </c>
      <c r="D487" s="529" t="s">
        <v>941</v>
      </c>
      <c r="E487" s="45" t="s">
        <v>942</v>
      </c>
      <c r="F487" s="52">
        <v>-1369343</v>
      </c>
      <c r="H487" s="52">
        <v>0</v>
      </c>
      <c r="I487" s="52">
        <v>-1369343</v>
      </c>
      <c r="J487" s="52">
        <v>0</v>
      </c>
      <c r="K487" s="52">
        <v>-1369343</v>
      </c>
      <c r="M487" s="52">
        <v>-3992489</v>
      </c>
      <c r="N487" s="539">
        <v>-0.65700000000000003</v>
      </c>
      <c r="O487" s="540">
        <v>2623146</v>
      </c>
    </row>
    <row r="488" spans="1:15" outlineLevel="2">
      <c r="A488" s="528" t="s">
        <v>2285</v>
      </c>
      <c r="B488" s="45" t="s">
        <v>38</v>
      </c>
      <c r="C488" s="529" t="s">
        <v>896</v>
      </c>
      <c r="D488" s="529" t="s">
        <v>943</v>
      </c>
      <c r="E488" s="45" t="s">
        <v>944</v>
      </c>
      <c r="F488" s="52">
        <v>0</v>
      </c>
      <c r="H488" s="52">
        <v>0</v>
      </c>
      <c r="I488" s="52">
        <v>0</v>
      </c>
      <c r="J488" s="52">
        <v>0</v>
      </c>
      <c r="K488" s="52">
        <v>0</v>
      </c>
      <c r="M488" s="52">
        <v>0</v>
      </c>
      <c r="N488" s="539" t="s">
        <v>2729</v>
      </c>
      <c r="O488" s="540">
        <v>0</v>
      </c>
    </row>
    <row r="489" spans="1:15" outlineLevel="2">
      <c r="A489" s="528" t="s">
        <v>2286</v>
      </c>
      <c r="B489" s="45" t="s">
        <v>38</v>
      </c>
      <c r="C489" s="529" t="s">
        <v>896</v>
      </c>
      <c r="D489" s="529" t="s">
        <v>945</v>
      </c>
      <c r="E489" s="45" t="s">
        <v>946</v>
      </c>
      <c r="F489" s="52">
        <v>0</v>
      </c>
      <c r="H489" s="52">
        <v>0</v>
      </c>
      <c r="I489" s="52">
        <v>0</v>
      </c>
      <c r="J489" s="52">
        <v>0</v>
      </c>
      <c r="K489" s="52">
        <v>0</v>
      </c>
      <c r="M489" s="52">
        <v>-24652</v>
      </c>
      <c r="N489" s="539">
        <v>-1</v>
      </c>
      <c r="O489" s="540">
        <v>24652</v>
      </c>
    </row>
    <row r="490" spans="1:15" outlineLevel="2">
      <c r="A490" s="528" t="s">
        <v>2287</v>
      </c>
      <c r="B490" s="45" t="s">
        <v>38</v>
      </c>
      <c r="C490" s="529" t="s">
        <v>896</v>
      </c>
      <c r="D490" s="529" t="s">
        <v>947</v>
      </c>
      <c r="E490" s="45" t="s">
        <v>948</v>
      </c>
      <c r="F490" s="52">
        <v>0</v>
      </c>
      <c r="H490" s="52">
        <v>0</v>
      </c>
      <c r="I490" s="52">
        <v>0</v>
      </c>
      <c r="J490" s="52">
        <v>0</v>
      </c>
      <c r="K490" s="52">
        <v>0</v>
      </c>
      <c r="M490" s="52">
        <v>0</v>
      </c>
      <c r="N490" s="539" t="s">
        <v>2729</v>
      </c>
      <c r="O490" s="540">
        <v>0</v>
      </c>
    </row>
    <row r="491" spans="1:15" outlineLevel="2">
      <c r="A491" s="528" t="s">
        <v>2288</v>
      </c>
      <c r="B491" s="45" t="s">
        <v>38</v>
      </c>
      <c r="C491" s="529" t="s">
        <v>896</v>
      </c>
      <c r="D491" s="529" t="s">
        <v>949</v>
      </c>
      <c r="E491" s="45" t="s">
        <v>950</v>
      </c>
      <c r="F491" s="52">
        <v>0</v>
      </c>
      <c r="H491" s="52">
        <v>0</v>
      </c>
      <c r="I491" s="52">
        <v>0</v>
      </c>
      <c r="J491" s="52">
        <v>0</v>
      </c>
      <c r="K491" s="52">
        <v>0</v>
      </c>
      <c r="M491" s="52">
        <v>0</v>
      </c>
      <c r="N491" s="539" t="s">
        <v>2729</v>
      </c>
      <c r="O491" s="540">
        <v>0</v>
      </c>
    </row>
    <row r="492" spans="1:15" outlineLevel="2">
      <c r="A492" s="528" t="s">
        <v>2289</v>
      </c>
      <c r="B492" s="45" t="s">
        <v>38</v>
      </c>
      <c r="C492" s="529" t="s">
        <v>896</v>
      </c>
      <c r="D492" s="529" t="s">
        <v>951</v>
      </c>
      <c r="E492" s="45" t="s">
        <v>952</v>
      </c>
      <c r="F492" s="52">
        <v>0</v>
      </c>
      <c r="H492" s="52">
        <v>0</v>
      </c>
      <c r="I492" s="52">
        <v>0</v>
      </c>
      <c r="J492" s="52">
        <v>0</v>
      </c>
      <c r="K492" s="52">
        <v>0</v>
      </c>
      <c r="M492" s="52">
        <v>0</v>
      </c>
      <c r="N492" s="539" t="s">
        <v>2729</v>
      </c>
      <c r="O492" s="540">
        <v>0</v>
      </c>
    </row>
    <row r="493" spans="1:15" outlineLevel="2">
      <c r="A493" s="528" t="s">
        <v>2290</v>
      </c>
      <c r="B493" s="45" t="s">
        <v>38</v>
      </c>
      <c r="C493" s="529" t="s">
        <v>896</v>
      </c>
      <c r="D493" s="529" t="s">
        <v>953</v>
      </c>
      <c r="E493" s="45" t="s">
        <v>954</v>
      </c>
      <c r="F493" s="52">
        <v>-95283</v>
      </c>
      <c r="H493" s="52">
        <v>0</v>
      </c>
      <c r="I493" s="52">
        <v>-95283</v>
      </c>
      <c r="J493" s="52">
        <v>0</v>
      </c>
      <c r="K493" s="52">
        <v>-95283</v>
      </c>
      <c r="M493" s="52">
        <v>-386023</v>
      </c>
      <c r="N493" s="539">
        <v>-0.753</v>
      </c>
      <c r="O493" s="540">
        <v>290740</v>
      </c>
    </row>
    <row r="494" spans="1:15" ht="13.5" outlineLevel="1" thickBot="1">
      <c r="A494" s="528" t="s">
        <v>2291</v>
      </c>
      <c r="C494" s="529" t="s">
        <v>896</v>
      </c>
      <c r="E494" s="541" t="s">
        <v>1785</v>
      </c>
      <c r="F494" s="42">
        <v>-5564217</v>
      </c>
      <c r="G494" s="42"/>
      <c r="H494" s="42">
        <v>0</v>
      </c>
      <c r="I494" s="42">
        <v>-5564217</v>
      </c>
      <c r="J494" s="42">
        <v>0</v>
      </c>
      <c r="K494" s="42">
        <v>-5564217</v>
      </c>
      <c r="L494" s="42"/>
      <c r="M494" s="42">
        <v>-20611913</v>
      </c>
      <c r="N494" s="539">
        <v>-0.73</v>
      </c>
      <c r="O494" s="540">
        <v>15047696</v>
      </c>
    </row>
    <row r="495" spans="1:15" ht="13.5" outlineLevel="2" thickTop="1">
      <c r="A495" s="528" t="s">
        <v>38</v>
      </c>
      <c r="C495" s="529" t="s">
        <v>955</v>
      </c>
      <c r="N495" s="539" t="s">
        <v>2729</v>
      </c>
      <c r="O495" s="540" t="s">
        <v>2729</v>
      </c>
    </row>
    <row r="496" spans="1:15" outlineLevel="2">
      <c r="A496" s="528" t="s">
        <v>2292</v>
      </c>
      <c r="B496" s="45" t="s">
        <v>38</v>
      </c>
      <c r="C496" s="529" t="s">
        <v>955</v>
      </c>
      <c r="D496" s="529" t="s">
        <v>956</v>
      </c>
      <c r="E496" s="45" t="s">
        <v>957</v>
      </c>
      <c r="F496" s="52">
        <v>0</v>
      </c>
      <c r="H496" s="52">
        <v>0</v>
      </c>
      <c r="I496" s="52">
        <v>0</v>
      </c>
      <c r="J496" s="52">
        <v>0</v>
      </c>
      <c r="K496" s="52">
        <v>0</v>
      </c>
      <c r="M496" s="52">
        <v>363697</v>
      </c>
      <c r="N496" s="539">
        <v>-1</v>
      </c>
      <c r="O496" s="540">
        <v>-363697</v>
      </c>
    </row>
    <row r="497" spans="1:15" outlineLevel="2">
      <c r="A497" s="528" t="s">
        <v>2293</v>
      </c>
      <c r="B497" s="45" t="s">
        <v>38</v>
      </c>
      <c r="C497" s="529" t="s">
        <v>955</v>
      </c>
      <c r="D497" s="529" t="s">
        <v>958</v>
      </c>
      <c r="E497" s="45" t="s">
        <v>959</v>
      </c>
      <c r="F497" s="52">
        <v>772873</v>
      </c>
      <c r="H497" s="52">
        <v>0</v>
      </c>
      <c r="I497" s="52">
        <v>772873</v>
      </c>
      <c r="J497" s="52">
        <v>0</v>
      </c>
      <c r="K497" s="52">
        <v>772873</v>
      </c>
      <c r="M497" s="52">
        <v>2020912</v>
      </c>
      <c r="N497" s="539">
        <v>-0.61799999999999999</v>
      </c>
      <c r="O497" s="540">
        <v>-1248039</v>
      </c>
    </row>
    <row r="498" spans="1:15" outlineLevel="2">
      <c r="A498" s="528" t="s">
        <v>2294</v>
      </c>
      <c r="B498" s="45" t="s">
        <v>38</v>
      </c>
      <c r="C498" s="529" t="s">
        <v>955</v>
      </c>
      <c r="D498" s="529" t="s">
        <v>960</v>
      </c>
      <c r="E498" s="45" t="s">
        <v>961</v>
      </c>
      <c r="F498" s="52">
        <v>0</v>
      </c>
      <c r="H498" s="52">
        <v>0</v>
      </c>
      <c r="I498" s="52">
        <v>0</v>
      </c>
      <c r="J498" s="52">
        <v>0</v>
      </c>
      <c r="K498" s="52">
        <v>0</v>
      </c>
      <c r="M498" s="52">
        <v>0</v>
      </c>
      <c r="N498" s="539" t="s">
        <v>2729</v>
      </c>
      <c r="O498" s="540">
        <v>0</v>
      </c>
    </row>
    <row r="499" spans="1:15" outlineLevel="2">
      <c r="A499" s="528" t="s">
        <v>2295</v>
      </c>
      <c r="B499" s="45" t="s">
        <v>38</v>
      </c>
      <c r="C499" s="529" t="s">
        <v>955</v>
      </c>
      <c r="D499" s="529" t="s">
        <v>962</v>
      </c>
      <c r="E499" s="45" t="s">
        <v>963</v>
      </c>
      <c r="F499" s="52">
        <v>0</v>
      </c>
      <c r="H499" s="52">
        <v>0</v>
      </c>
      <c r="I499" s="52">
        <v>0</v>
      </c>
      <c r="J499" s="52">
        <v>0</v>
      </c>
      <c r="K499" s="52">
        <v>0</v>
      </c>
      <c r="M499" s="52">
        <v>6015</v>
      </c>
      <c r="N499" s="539">
        <v>-1</v>
      </c>
      <c r="O499" s="540">
        <v>-6015</v>
      </c>
    </row>
    <row r="500" spans="1:15" outlineLevel="2">
      <c r="A500" s="528" t="s">
        <v>2296</v>
      </c>
      <c r="B500" s="45" t="s">
        <v>38</v>
      </c>
      <c r="C500" s="529" t="s">
        <v>955</v>
      </c>
      <c r="D500" s="529" t="s">
        <v>964</v>
      </c>
      <c r="E500" s="45" t="s">
        <v>965</v>
      </c>
      <c r="F500" s="52">
        <v>0</v>
      </c>
      <c r="H500" s="52">
        <v>0</v>
      </c>
      <c r="I500" s="52">
        <v>0</v>
      </c>
      <c r="J500" s="52">
        <v>0</v>
      </c>
      <c r="K500" s="52">
        <v>0</v>
      </c>
      <c r="M500" s="52">
        <v>0</v>
      </c>
      <c r="N500" s="539" t="s">
        <v>2729</v>
      </c>
      <c r="O500" s="540">
        <v>0</v>
      </c>
    </row>
    <row r="501" spans="1:15" outlineLevel="2">
      <c r="A501" s="528" t="s">
        <v>2297</v>
      </c>
      <c r="B501" s="45" t="s">
        <v>38</v>
      </c>
      <c r="C501" s="529" t="s">
        <v>955</v>
      </c>
      <c r="D501" s="529" t="s">
        <v>966</v>
      </c>
      <c r="E501" s="45" t="s">
        <v>967</v>
      </c>
      <c r="F501" s="52">
        <v>0</v>
      </c>
      <c r="H501" s="52">
        <v>0</v>
      </c>
      <c r="I501" s="52">
        <v>0</v>
      </c>
      <c r="J501" s="52">
        <v>0</v>
      </c>
      <c r="K501" s="52">
        <v>0</v>
      </c>
      <c r="M501" s="52">
        <v>0</v>
      </c>
      <c r="N501" s="539" t="s">
        <v>2729</v>
      </c>
      <c r="O501" s="540">
        <v>0</v>
      </c>
    </row>
    <row r="502" spans="1:15" outlineLevel="2">
      <c r="A502" s="528" t="s">
        <v>2298</v>
      </c>
      <c r="B502" s="45" t="s">
        <v>38</v>
      </c>
      <c r="C502" s="529" t="s">
        <v>955</v>
      </c>
      <c r="D502" s="529" t="s">
        <v>968</v>
      </c>
      <c r="E502" s="45" t="s">
        <v>969</v>
      </c>
      <c r="F502" s="52">
        <v>0</v>
      </c>
      <c r="H502" s="52">
        <v>0</v>
      </c>
      <c r="I502" s="52">
        <v>0</v>
      </c>
      <c r="J502" s="52">
        <v>0</v>
      </c>
      <c r="K502" s="52">
        <v>0</v>
      </c>
      <c r="M502" s="52">
        <v>0</v>
      </c>
      <c r="N502" s="539" t="s">
        <v>2729</v>
      </c>
      <c r="O502" s="540">
        <v>0</v>
      </c>
    </row>
    <row r="503" spans="1:15" outlineLevel="2">
      <c r="A503" s="528" t="s">
        <v>2299</v>
      </c>
      <c r="B503" s="45" t="s">
        <v>38</v>
      </c>
      <c r="C503" s="529" t="s">
        <v>955</v>
      </c>
      <c r="D503" s="529" t="s">
        <v>970</v>
      </c>
      <c r="E503" s="45" t="s">
        <v>971</v>
      </c>
      <c r="F503" s="52">
        <v>0</v>
      </c>
      <c r="H503" s="52">
        <v>0</v>
      </c>
      <c r="I503" s="52">
        <v>0</v>
      </c>
      <c r="J503" s="52">
        <v>0</v>
      </c>
      <c r="K503" s="52">
        <v>0</v>
      </c>
      <c r="M503" s="52">
        <v>0</v>
      </c>
      <c r="N503" s="539" t="s">
        <v>2729</v>
      </c>
      <c r="O503" s="540">
        <v>0</v>
      </c>
    </row>
    <row r="504" spans="1:15" outlineLevel="2">
      <c r="A504" s="528" t="s">
        <v>2300</v>
      </c>
      <c r="B504" s="45" t="s">
        <v>38</v>
      </c>
      <c r="C504" s="529" t="s">
        <v>955</v>
      </c>
      <c r="D504" s="529" t="s">
        <v>972</v>
      </c>
      <c r="E504" s="45" t="s">
        <v>973</v>
      </c>
      <c r="F504" s="52">
        <v>0</v>
      </c>
      <c r="H504" s="52">
        <v>0</v>
      </c>
      <c r="I504" s="52">
        <v>0</v>
      </c>
      <c r="J504" s="52">
        <v>0</v>
      </c>
      <c r="K504" s="52">
        <v>0</v>
      </c>
      <c r="M504" s="52">
        <v>0</v>
      </c>
      <c r="N504" s="539" t="s">
        <v>2729</v>
      </c>
      <c r="O504" s="540">
        <v>0</v>
      </c>
    </row>
    <row r="505" spans="1:15" outlineLevel="2">
      <c r="A505" s="528" t="s">
        <v>2301</v>
      </c>
      <c r="B505" s="45" t="s">
        <v>38</v>
      </c>
      <c r="C505" s="529" t="s">
        <v>955</v>
      </c>
      <c r="D505" s="529" t="s">
        <v>974</v>
      </c>
      <c r="E505" s="45" t="s">
        <v>975</v>
      </c>
      <c r="F505" s="52">
        <v>709038</v>
      </c>
      <c r="H505" s="52">
        <v>0</v>
      </c>
      <c r="I505" s="52">
        <v>709038</v>
      </c>
      <c r="J505" s="52">
        <v>0</v>
      </c>
      <c r="K505" s="52">
        <v>709038</v>
      </c>
      <c r="M505" s="52">
        <v>1756916</v>
      </c>
      <c r="N505" s="539">
        <v>-0.59599999999999997</v>
      </c>
      <c r="O505" s="540">
        <v>-1047878</v>
      </c>
    </row>
    <row r="506" spans="1:15" outlineLevel="2">
      <c r="A506" s="528" t="s">
        <v>2302</v>
      </c>
      <c r="B506" s="45" t="s">
        <v>38</v>
      </c>
      <c r="C506" s="529" t="s">
        <v>955</v>
      </c>
      <c r="D506" s="529" t="s">
        <v>976</v>
      </c>
      <c r="E506" s="45" t="s">
        <v>977</v>
      </c>
      <c r="F506" s="52">
        <v>0</v>
      </c>
      <c r="H506" s="52">
        <v>0</v>
      </c>
      <c r="I506" s="52">
        <v>0</v>
      </c>
      <c r="J506" s="52">
        <v>0</v>
      </c>
      <c r="K506" s="52">
        <v>0</v>
      </c>
      <c r="M506" s="52">
        <v>0</v>
      </c>
      <c r="N506" s="539" t="s">
        <v>2729</v>
      </c>
      <c r="O506" s="540">
        <v>0</v>
      </c>
    </row>
    <row r="507" spans="1:15" outlineLevel="2">
      <c r="A507" s="528" t="s">
        <v>2303</v>
      </c>
      <c r="B507" s="45" t="s">
        <v>38</v>
      </c>
      <c r="C507" s="529" t="s">
        <v>955</v>
      </c>
      <c r="D507" s="529" t="s">
        <v>978</v>
      </c>
      <c r="E507" s="45" t="s">
        <v>979</v>
      </c>
      <c r="F507" s="52">
        <v>0</v>
      </c>
      <c r="H507" s="52">
        <v>0</v>
      </c>
      <c r="I507" s="52">
        <v>0</v>
      </c>
      <c r="J507" s="52">
        <v>0</v>
      </c>
      <c r="K507" s="52">
        <v>0</v>
      </c>
      <c r="M507" s="52">
        <v>0</v>
      </c>
      <c r="N507" s="539" t="s">
        <v>2729</v>
      </c>
      <c r="O507" s="540">
        <v>0</v>
      </c>
    </row>
    <row r="508" spans="1:15" outlineLevel="2">
      <c r="A508" s="528" t="s">
        <v>2304</v>
      </c>
      <c r="B508" s="45" t="s">
        <v>38</v>
      </c>
      <c r="C508" s="529" t="s">
        <v>955</v>
      </c>
      <c r="D508" s="529" t="s">
        <v>980</v>
      </c>
      <c r="E508" s="45" t="s">
        <v>981</v>
      </c>
      <c r="F508" s="52">
        <v>0</v>
      </c>
      <c r="H508" s="52">
        <v>0</v>
      </c>
      <c r="I508" s="52">
        <v>0</v>
      </c>
      <c r="J508" s="52">
        <v>0</v>
      </c>
      <c r="K508" s="52">
        <v>0</v>
      </c>
      <c r="M508" s="52">
        <v>0</v>
      </c>
      <c r="N508" s="539" t="s">
        <v>2729</v>
      </c>
      <c r="O508" s="540">
        <v>0</v>
      </c>
    </row>
    <row r="509" spans="1:15" outlineLevel="2">
      <c r="A509" s="528" t="s">
        <v>2305</v>
      </c>
      <c r="B509" s="45" t="s">
        <v>38</v>
      </c>
      <c r="C509" s="529" t="s">
        <v>955</v>
      </c>
      <c r="D509" s="529" t="s">
        <v>982</v>
      </c>
      <c r="E509" s="45" t="s">
        <v>983</v>
      </c>
      <c r="F509" s="52">
        <v>0</v>
      </c>
      <c r="H509" s="52">
        <v>0</v>
      </c>
      <c r="I509" s="52">
        <v>0</v>
      </c>
      <c r="J509" s="52">
        <v>0</v>
      </c>
      <c r="K509" s="52">
        <v>0</v>
      </c>
      <c r="M509" s="52">
        <v>0</v>
      </c>
      <c r="N509" s="539" t="s">
        <v>2729</v>
      </c>
      <c r="O509" s="540">
        <v>0</v>
      </c>
    </row>
    <row r="510" spans="1:15" outlineLevel="2">
      <c r="A510" s="528" t="s">
        <v>2306</v>
      </c>
      <c r="B510" s="45" t="s">
        <v>38</v>
      </c>
      <c r="C510" s="529" t="s">
        <v>955</v>
      </c>
      <c r="D510" s="529" t="s">
        <v>984</v>
      </c>
      <c r="E510" s="45" t="s">
        <v>985</v>
      </c>
      <c r="F510" s="52">
        <v>0</v>
      </c>
      <c r="H510" s="52">
        <v>0</v>
      </c>
      <c r="I510" s="52">
        <v>0</v>
      </c>
      <c r="J510" s="52">
        <v>0</v>
      </c>
      <c r="K510" s="52">
        <v>0</v>
      </c>
      <c r="M510" s="52">
        <v>0</v>
      </c>
      <c r="N510" s="539" t="s">
        <v>2729</v>
      </c>
      <c r="O510" s="540">
        <v>0</v>
      </c>
    </row>
    <row r="511" spans="1:15" outlineLevel="2">
      <c r="A511" s="528" t="s">
        <v>2307</v>
      </c>
      <c r="B511" s="45" t="s">
        <v>38</v>
      </c>
      <c r="C511" s="529" t="s">
        <v>955</v>
      </c>
      <c r="D511" s="529" t="s">
        <v>986</v>
      </c>
      <c r="E511" s="45" t="s">
        <v>987</v>
      </c>
      <c r="F511" s="52">
        <v>0</v>
      </c>
      <c r="H511" s="52">
        <v>0</v>
      </c>
      <c r="I511" s="52">
        <v>0</v>
      </c>
      <c r="J511" s="52">
        <v>0</v>
      </c>
      <c r="K511" s="52">
        <v>0</v>
      </c>
      <c r="M511" s="52">
        <v>0</v>
      </c>
      <c r="N511" s="539" t="s">
        <v>2729</v>
      </c>
      <c r="O511" s="540">
        <v>0</v>
      </c>
    </row>
    <row r="512" spans="1:15" outlineLevel="2">
      <c r="A512" s="528" t="s">
        <v>2308</v>
      </c>
      <c r="B512" s="45" t="s">
        <v>38</v>
      </c>
      <c r="C512" s="529" t="s">
        <v>955</v>
      </c>
      <c r="D512" s="529" t="s">
        <v>988</v>
      </c>
      <c r="E512" s="45" t="s">
        <v>989</v>
      </c>
      <c r="F512" s="52">
        <v>0</v>
      </c>
      <c r="H512" s="52">
        <v>0</v>
      </c>
      <c r="I512" s="52">
        <v>0</v>
      </c>
      <c r="J512" s="52">
        <v>0</v>
      </c>
      <c r="K512" s="52">
        <v>0</v>
      </c>
      <c r="M512" s="52">
        <v>0</v>
      </c>
      <c r="N512" s="539" t="s">
        <v>2729</v>
      </c>
      <c r="O512" s="540">
        <v>0</v>
      </c>
    </row>
    <row r="513" spans="1:15" outlineLevel="2">
      <c r="A513" s="528" t="s">
        <v>2309</v>
      </c>
      <c r="B513" s="45" t="s">
        <v>38</v>
      </c>
      <c r="C513" s="529" t="s">
        <v>955</v>
      </c>
      <c r="D513" s="529" t="s">
        <v>990</v>
      </c>
      <c r="E513" s="45" t="s">
        <v>991</v>
      </c>
      <c r="F513" s="52">
        <v>-98999</v>
      </c>
      <c r="H513" s="52">
        <v>0</v>
      </c>
      <c r="I513" s="52">
        <v>-98999</v>
      </c>
      <c r="J513" s="52">
        <v>0</v>
      </c>
      <c r="K513" s="52">
        <v>-98999</v>
      </c>
      <c r="M513" s="52">
        <v>-422007</v>
      </c>
      <c r="N513" s="539">
        <v>-0.76500000000000001</v>
      </c>
      <c r="O513" s="540">
        <v>323008</v>
      </c>
    </row>
    <row r="514" spans="1:15" outlineLevel="2">
      <c r="A514" s="528" t="s">
        <v>2310</v>
      </c>
      <c r="B514" s="45" t="s">
        <v>38</v>
      </c>
      <c r="C514" s="529" t="s">
        <v>955</v>
      </c>
      <c r="D514" s="529" t="s">
        <v>992</v>
      </c>
      <c r="E514" s="45" t="s">
        <v>993</v>
      </c>
      <c r="F514" s="52">
        <v>0</v>
      </c>
      <c r="H514" s="52">
        <v>0</v>
      </c>
      <c r="I514" s="52">
        <v>0</v>
      </c>
      <c r="J514" s="52">
        <v>0</v>
      </c>
      <c r="K514" s="52">
        <v>0</v>
      </c>
      <c r="M514" s="52">
        <v>-26647</v>
      </c>
      <c r="N514" s="539">
        <v>-1</v>
      </c>
      <c r="O514" s="540">
        <v>26647</v>
      </c>
    </row>
    <row r="515" spans="1:15" outlineLevel="2">
      <c r="A515" s="528" t="s">
        <v>2311</v>
      </c>
      <c r="B515" s="45" t="s">
        <v>38</v>
      </c>
      <c r="C515" s="529" t="s">
        <v>955</v>
      </c>
      <c r="D515" s="529" t="s">
        <v>994</v>
      </c>
      <c r="E515" s="45" t="s">
        <v>995</v>
      </c>
      <c r="F515" s="52">
        <v>154764</v>
      </c>
      <c r="H515" s="52">
        <v>0</v>
      </c>
      <c r="I515" s="52">
        <v>154764</v>
      </c>
      <c r="J515" s="52">
        <v>0</v>
      </c>
      <c r="K515" s="52">
        <v>154764</v>
      </c>
      <c r="M515" s="52">
        <v>558550</v>
      </c>
      <c r="N515" s="539">
        <v>-0.72299999999999998</v>
      </c>
      <c r="O515" s="540">
        <v>-403786</v>
      </c>
    </row>
    <row r="516" spans="1:15" outlineLevel="2">
      <c r="A516" s="528" t="s">
        <v>2312</v>
      </c>
      <c r="B516" s="45" t="s">
        <v>38</v>
      </c>
      <c r="C516" s="529" t="s">
        <v>955</v>
      </c>
      <c r="D516" s="529" t="s">
        <v>996</v>
      </c>
      <c r="E516" s="45" t="s">
        <v>997</v>
      </c>
      <c r="F516" s="52">
        <v>0</v>
      </c>
      <c r="H516" s="52">
        <v>0</v>
      </c>
      <c r="I516" s="52">
        <v>0</v>
      </c>
      <c r="J516" s="52">
        <v>0</v>
      </c>
      <c r="K516" s="52">
        <v>0</v>
      </c>
      <c r="M516" s="52">
        <v>0</v>
      </c>
      <c r="N516" s="539" t="s">
        <v>2729</v>
      </c>
      <c r="O516" s="540">
        <v>0</v>
      </c>
    </row>
    <row r="517" spans="1:15" outlineLevel="2">
      <c r="A517" s="528" t="s">
        <v>2313</v>
      </c>
      <c r="B517" s="45" t="s">
        <v>38</v>
      </c>
      <c r="C517" s="529" t="s">
        <v>955</v>
      </c>
      <c r="D517" s="529" t="s">
        <v>998</v>
      </c>
      <c r="E517" s="45" t="s">
        <v>999</v>
      </c>
      <c r="F517" s="52">
        <v>0</v>
      </c>
      <c r="H517" s="52">
        <v>0</v>
      </c>
      <c r="I517" s="52">
        <v>0</v>
      </c>
      <c r="J517" s="52">
        <v>0</v>
      </c>
      <c r="K517" s="52">
        <v>0</v>
      </c>
      <c r="M517" s="52">
        <v>0</v>
      </c>
      <c r="N517" s="539" t="s">
        <v>2729</v>
      </c>
      <c r="O517" s="540">
        <v>0</v>
      </c>
    </row>
    <row r="518" spans="1:15" outlineLevel="2">
      <c r="A518" s="528" t="s">
        <v>2314</v>
      </c>
      <c r="B518" s="45" t="s">
        <v>38</v>
      </c>
      <c r="C518" s="529" t="s">
        <v>955</v>
      </c>
      <c r="D518" s="529" t="s">
        <v>1000</v>
      </c>
      <c r="E518" s="45" t="s">
        <v>1001</v>
      </c>
      <c r="F518" s="52">
        <v>0</v>
      </c>
      <c r="H518" s="52">
        <v>0</v>
      </c>
      <c r="I518" s="52">
        <v>0</v>
      </c>
      <c r="J518" s="52">
        <v>0</v>
      </c>
      <c r="K518" s="52">
        <v>0</v>
      </c>
      <c r="M518" s="52">
        <v>0</v>
      </c>
      <c r="N518" s="539" t="s">
        <v>2729</v>
      </c>
      <c r="O518" s="540">
        <v>0</v>
      </c>
    </row>
    <row r="519" spans="1:15" outlineLevel="2">
      <c r="A519" s="528" t="s">
        <v>2315</v>
      </c>
      <c r="B519" s="45" t="s">
        <v>38</v>
      </c>
      <c r="C519" s="529" t="s">
        <v>955</v>
      </c>
      <c r="D519" s="529" t="s">
        <v>1002</v>
      </c>
      <c r="E519" s="45" t="s">
        <v>1003</v>
      </c>
      <c r="F519" s="52">
        <v>0</v>
      </c>
      <c r="H519" s="52">
        <v>0</v>
      </c>
      <c r="I519" s="52">
        <v>0</v>
      </c>
      <c r="J519" s="52">
        <v>0</v>
      </c>
      <c r="K519" s="52">
        <v>0</v>
      </c>
      <c r="M519" s="52">
        <v>0</v>
      </c>
      <c r="N519" s="539" t="s">
        <v>2729</v>
      </c>
      <c r="O519" s="540">
        <v>0</v>
      </c>
    </row>
    <row r="520" spans="1:15" outlineLevel="2">
      <c r="A520" s="528" t="s">
        <v>2316</v>
      </c>
      <c r="B520" s="45" t="s">
        <v>38</v>
      </c>
      <c r="C520" s="529" t="s">
        <v>955</v>
      </c>
      <c r="D520" s="529" t="s">
        <v>1004</v>
      </c>
      <c r="E520" s="45" t="s">
        <v>1005</v>
      </c>
      <c r="F520" s="52">
        <v>0</v>
      </c>
      <c r="H520" s="52">
        <v>0</v>
      </c>
      <c r="I520" s="52">
        <v>0</v>
      </c>
      <c r="J520" s="52">
        <v>0</v>
      </c>
      <c r="K520" s="52">
        <v>0</v>
      </c>
      <c r="M520" s="52">
        <v>0</v>
      </c>
      <c r="N520" s="539" t="s">
        <v>2729</v>
      </c>
      <c r="O520" s="540">
        <v>0</v>
      </c>
    </row>
    <row r="521" spans="1:15" outlineLevel="2">
      <c r="A521" s="528" t="s">
        <v>2317</v>
      </c>
      <c r="B521" s="45" t="s">
        <v>38</v>
      </c>
      <c r="C521" s="529" t="s">
        <v>955</v>
      </c>
      <c r="D521" s="529" t="s">
        <v>1006</v>
      </c>
      <c r="E521" s="45" t="s">
        <v>1007</v>
      </c>
      <c r="F521" s="52">
        <v>0</v>
      </c>
      <c r="H521" s="52">
        <v>0</v>
      </c>
      <c r="I521" s="52">
        <v>0</v>
      </c>
      <c r="J521" s="52">
        <v>0</v>
      </c>
      <c r="K521" s="52">
        <v>0</v>
      </c>
      <c r="M521" s="52">
        <v>0</v>
      </c>
      <c r="N521" s="539" t="s">
        <v>2729</v>
      </c>
      <c r="O521" s="540">
        <v>0</v>
      </c>
    </row>
    <row r="522" spans="1:15" outlineLevel="2">
      <c r="A522" s="528" t="s">
        <v>2318</v>
      </c>
      <c r="B522" s="45" t="s">
        <v>38</v>
      </c>
      <c r="C522" s="529" t="s">
        <v>955</v>
      </c>
      <c r="D522" s="529" t="s">
        <v>1008</v>
      </c>
      <c r="E522" s="45" t="s">
        <v>1009</v>
      </c>
      <c r="F522" s="52">
        <v>0</v>
      </c>
      <c r="H522" s="52">
        <v>0</v>
      </c>
      <c r="I522" s="52">
        <v>0</v>
      </c>
      <c r="J522" s="52">
        <v>0</v>
      </c>
      <c r="K522" s="52">
        <v>0</v>
      </c>
      <c r="M522" s="52">
        <v>0</v>
      </c>
      <c r="N522" s="539" t="s">
        <v>2729</v>
      </c>
      <c r="O522" s="540">
        <v>0</v>
      </c>
    </row>
    <row r="523" spans="1:15" outlineLevel="2">
      <c r="A523" s="528" t="s">
        <v>2319</v>
      </c>
      <c r="B523" s="45" t="s">
        <v>38</v>
      </c>
      <c r="C523" s="529" t="s">
        <v>955</v>
      </c>
      <c r="D523" s="529" t="s">
        <v>1010</v>
      </c>
      <c r="E523" s="45" t="s">
        <v>1011</v>
      </c>
      <c r="F523" s="52">
        <v>0</v>
      </c>
      <c r="H523" s="52">
        <v>0</v>
      </c>
      <c r="I523" s="52">
        <v>0</v>
      </c>
      <c r="J523" s="52">
        <v>0</v>
      </c>
      <c r="K523" s="52">
        <v>0</v>
      </c>
      <c r="M523" s="52">
        <v>-49612</v>
      </c>
      <c r="N523" s="539">
        <v>-1</v>
      </c>
      <c r="O523" s="540">
        <v>49612</v>
      </c>
    </row>
    <row r="524" spans="1:15" ht="13.5" outlineLevel="1" thickBot="1">
      <c r="A524" s="528" t="s">
        <v>2320</v>
      </c>
      <c r="C524" s="529" t="s">
        <v>955</v>
      </c>
      <c r="E524" s="541" t="s">
        <v>1786</v>
      </c>
      <c r="F524" s="42">
        <v>1537676</v>
      </c>
      <c r="G524" s="42"/>
      <c r="H524" s="42">
        <v>0</v>
      </c>
      <c r="I524" s="42">
        <v>1537676</v>
      </c>
      <c r="J524" s="42">
        <v>0</v>
      </c>
      <c r="K524" s="42">
        <v>1537676</v>
      </c>
      <c r="L524" s="42"/>
      <c r="M524" s="42">
        <v>4207824</v>
      </c>
      <c r="N524" s="539">
        <v>-0.63500000000000001</v>
      </c>
      <c r="O524" s="540">
        <v>-2670148</v>
      </c>
    </row>
    <row r="525" spans="1:15" ht="13.5" outlineLevel="2" thickTop="1">
      <c r="A525" s="528" t="s">
        <v>38</v>
      </c>
      <c r="C525" s="529" t="s">
        <v>1012</v>
      </c>
      <c r="N525" s="539" t="s">
        <v>2729</v>
      </c>
      <c r="O525" s="540" t="s">
        <v>2729</v>
      </c>
    </row>
    <row r="526" spans="1:15" outlineLevel="2">
      <c r="A526" s="528" t="s">
        <v>2321</v>
      </c>
      <c r="B526" s="45" t="s">
        <v>38</v>
      </c>
      <c r="C526" s="529" t="s">
        <v>1012</v>
      </c>
      <c r="D526" s="529" t="s">
        <v>1013</v>
      </c>
      <c r="E526" s="45" t="s">
        <v>1014</v>
      </c>
      <c r="F526" s="52">
        <v>-44096307</v>
      </c>
      <c r="H526" s="52">
        <v>0</v>
      </c>
      <c r="I526" s="52">
        <v>-44096307</v>
      </c>
      <c r="J526" s="52">
        <v>0</v>
      </c>
      <c r="K526" s="52">
        <v>-44096307</v>
      </c>
      <c r="M526" s="52">
        <v>-38076126</v>
      </c>
      <c r="N526" s="539">
        <v>0.158</v>
      </c>
      <c r="O526" s="540">
        <v>-6020181</v>
      </c>
    </row>
    <row r="527" spans="1:15" outlineLevel="2">
      <c r="A527" s="528" t="s">
        <v>2322</v>
      </c>
      <c r="B527" s="45" t="s">
        <v>38</v>
      </c>
      <c r="C527" s="529" t="s">
        <v>1012</v>
      </c>
      <c r="D527" s="529" t="s">
        <v>1015</v>
      </c>
      <c r="E527" s="45" t="s">
        <v>1016</v>
      </c>
      <c r="F527" s="52">
        <v>0</v>
      </c>
      <c r="H527" s="52">
        <v>0</v>
      </c>
      <c r="I527" s="52">
        <v>0</v>
      </c>
      <c r="J527" s="52">
        <v>0</v>
      </c>
      <c r="K527" s="52">
        <v>0</v>
      </c>
      <c r="M527" s="52">
        <v>0</v>
      </c>
      <c r="N527" s="539" t="s">
        <v>2729</v>
      </c>
      <c r="O527" s="540">
        <v>0</v>
      </c>
    </row>
    <row r="528" spans="1:15" outlineLevel="2">
      <c r="A528" s="528" t="s">
        <v>2323</v>
      </c>
      <c r="B528" s="45" t="s">
        <v>38</v>
      </c>
      <c r="C528" s="529" t="s">
        <v>1012</v>
      </c>
      <c r="D528" s="529" t="s">
        <v>1017</v>
      </c>
      <c r="E528" s="45" t="s">
        <v>1018</v>
      </c>
      <c r="F528" s="52">
        <v>493076</v>
      </c>
      <c r="H528" s="52">
        <v>0</v>
      </c>
      <c r="I528" s="52">
        <v>493076</v>
      </c>
      <c r="J528" s="52">
        <v>0</v>
      </c>
      <c r="K528" s="52">
        <v>493076</v>
      </c>
      <c r="M528" s="52">
        <v>129379</v>
      </c>
      <c r="N528" s="539">
        <v>2.8109999999999999</v>
      </c>
      <c r="O528" s="540">
        <v>363697</v>
      </c>
    </row>
    <row r="529" spans="1:15" outlineLevel="2">
      <c r="A529" s="528" t="s">
        <v>2324</v>
      </c>
      <c r="B529" s="45" t="s">
        <v>38</v>
      </c>
      <c r="C529" s="529" t="s">
        <v>1012</v>
      </c>
      <c r="D529" s="529" t="s">
        <v>1019</v>
      </c>
      <c r="E529" s="45" t="s">
        <v>1020</v>
      </c>
      <c r="F529" s="52">
        <v>4138178</v>
      </c>
      <c r="H529" s="52">
        <v>0</v>
      </c>
      <c r="I529" s="52">
        <v>4138178</v>
      </c>
      <c r="J529" s="52">
        <v>0</v>
      </c>
      <c r="K529" s="52">
        <v>4138178</v>
      </c>
      <c r="M529" s="52">
        <v>2111252</v>
      </c>
      <c r="N529" s="539">
        <v>0.96</v>
      </c>
      <c r="O529" s="540">
        <v>2026926</v>
      </c>
    </row>
    <row r="530" spans="1:15" outlineLevel="2">
      <c r="A530" s="528" t="s">
        <v>2325</v>
      </c>
      <c r="B530" s="45" t="s">
        <v>38</v>
      </c>
      <c r="C530" s="529" t="s">
        <v>1012</v>
      </c>
      <c r="D530" s="529" t="s">
        <v>1021</v>
      </c>
      <c r="E530" s="45" t="s">
        <v>1022</v>
      </c>
      <c r="F530" s="52">
        <v>0</v>
      </c>
      <c r="H530" s="52">
        <v>0</v>
      </c>
      <c r="I530" s="52">
        <v>0</v>
      </c>
      <c r="J530" s="52">
        <v>0</v>
      </c>
      <c r="K530" s="52">
        <v>0</v>
      </c>
      <c r="M530" s="52">
        <v>0</v>
      </c>
      <c r="N530" s="539" t="s">
        <v>2729</v>
      </c>
      <c r="O530" s="540">
        <v>0</v>
      </c>
    </row>
    <row r="531" spans="1:15" outlineLevel="2">
      <c r="A531" s="528" t="s">
        <v>2326</v>
      </c>
      <c r="B531" s="45" t="s">
        <v>38</v>
      </c>
      <c r="C531" s="529" t="s">
        <v>1012</v>
      </c>
      <c r="D531" s="529" t="s">
        <v>1023</v>
      </c>
      <c r="E531" s="45" t="s">
        <v>1024</v>
      </c>
      <c r="F531" s="52">
        <v>0</v>
      </c>
      <c r="H531" s="52">
        <v>0</v>
      </c>
      <c r="I531" s="52">
        <v>0</v>
      </c>
      <c r="J531" s="52">
        <v>0</v>
      </c>
      <c r="K531" s="52">
        <v>0</v>
      </c>
      <c r="M531" s="52">
        <v>0</v>
      </c>
      <c r="N531" s="539" t="s">
        <v>2729</v>
      </c>
      <c r="O531" s="540">
        <v>0</v>
      </c>
    </row>
    <row r="532" spans="1:15" outlineLevel="2">
      <c r="A532" s="528" t="s">
        <v>2327</v>
      </c>
      <c r="B532" s="45" t="s">
        <v>38</v>
      </c>
      <c r="C532" s="529" t="s">
        <v>1012</v>
      </c>
      <c r="D532" s="529" t="s">
        <v>1025</v>
      </c>
      <c r="E532" s="45" t="s">
        <v>1026</v>
      </c>
      <c r="F532" s="52">
        <v>0</v>
      </c>
      <c r="H532" s="52">
        <v>0</v>
      </c>
      <c r="I532" s="52">
        <v>0</v>
      </c>
      <c r="J532" s="52">
        <v>0</v>
      </c>
      <c r="K532" s="52">
        <v>0</v>
      </c>
      <c r="M532" s="52">
        <v>0</v>
      </c>
      <c r="N532" s="539" t="s">
        <v>2729</v>
      </c>
      <c r="O532" s="540">
        <v>0</v>
      </c>
    </row>
    <row r="533" spans="1:15" outlineLevel="2">
      <c r="A533" s="528" t="s">
        <v>2328</v>
      </c>
      <c r="B533" s="45" t="s">
        <v>38</v>
      </c>
      <c r="C533" s="529" t="s">
        <v>1012</v>
      </c>
      <c r="D533" s="529" t="s">
        <v>1027</v>
      </c>
      <c r="E533" s="45" t="s">
        <v>1028</v>
      </c>
      <c r="F533" s="52">
        <v>-8688841</v>
      </c>
      <c r="H533" s="52">
        <v>0</v>
      </c>
      <c r="I533" s="52">
        <v>-8688841</v>
      </c>
      <c r="J533" s="52">
        <v>0</v>
      </c>
      <c r="K533" s="52">
        <v>-8688841</v>
      </c>
      <c r="M533" s="52">
        <v>1577914</v>
      </c>
      <c r="N533" s="539">
        <v>-6.5069999999999997</v>
      </c>
      <c r="O533" s="540">
        <v>-10266755</v>
      </c>
    </row>
    <row r="534" spans="1:15" outlineLevel="2">
      <c r="A534" s="528" t="s">
        <v>2329</v>
      </c>
      <c r="B534" s="45" t="s">
        <v>38</v>
      </c>
      <c r="C534" s="529" t="s">
        <v>1012</v>
      </c>
      <c r="D534" s="529" t="s">
        <v>1029</v>
      </c>
      <c r="E534" s="45" t="s">
        <v>1030</v>
      </c>
      <c r="F534" s="52">
        <v>-5509637</v>
      </c>
      <c r="H534" s="52">
        <v>0</v>
      </c>
      <c r="I534" s="52">
        <v>-5509637</v>
      </c>
      <c r="J534" s="52">
        <v>0</v>
      </c>
      <c r="K534" s="52">
        <v>-5509637</v>
      </c>
      <c r="M534" s="52">
        <v>40864</v>
      </c>
      <c r="N534" s="539">
        <v>-135.82900000000001</v>
      </c>
      <c r="O534" s="540">
        <v>-5550501</v>
      </c>
    </row>
    <row r="535" spans="1:15" outlineLevel="2">
      <c r="A535" s="528" t="s">
        <v>2330</v>
      </c>
      <c r="B535" s="45" t="s">
        <v>38</v>
      </c>
      <c r="C535" s="529" t="s">
        <v>1012</v>
      </c>
      <c r="D535" s="529" t="s">
        <v>1031</v>
      </c>
      <c r="E535" s="45" t="s">
        <v>1032</v>
      </c>
      <c r="F535" s="52">
        <v>-295736</v>
      </c>
      <c r="H535" s="52">
        <v>0</v>
      </c>
      <c r="I535" s="52">
        <v>-295736</v>
      </c>
      <c r="J535" s="52">
        <v>0</v>
      </c>
      <c r="K535" s="52">
        <v>-295736</v>
      </c>
      <c r="M535" s="52">
        <v>-722664</v>
      </c>
      <c r="N535" s="539">
        <v>-0.59099999999999997</v>
      </c>
      <c r="O535" s="540">
        <v>426928</v>
      </c>
    </row>
    <row r="536" spans="1:15" outlineLevel="2">
      <c r="A536" s="528" t="s">
        <v>2331</v>
      </c>
      <c r="B536" s="45" t="s">
        <v>38</v>
      </c>
      <c r="C536" s="529" t="s">
        <v>1012</v>
      </c>
      <c r="D536" s="529" t="s">
        <v>1033</v>
      </c>
      <c r="E536" s="45" t="s">
        <v>1034</v>
      </c>
      <c r="F536" s="52">
        <v>-584032</v>
      </c>
      <c r="H536" s="52">
        <v>0</v>
      </c>
      <c r="I536" s="52">
        <v>-584032</v>
      </c>
      <c r="J536" s="52">
        <v>0</v>
      </c>
      <c r="K536" s="52">
        <v>-584032</v>
      </c>
      <c r="M536" s="52">
        <v>-176784</v>
      </c>
      <c r="N536" s="539">
        <v>2.3039999999999998</v>
      </c>
      <c r="O536" s="540">
        <v>-407248</v>
      </c>
    </row>
    <row r="537" spans="1:15" outlineLevel="2">
      <c r="A537" s="528" t="s">
        <v>2332</v>
      </c>
      <c r="B537" s="45" t="s">
        <v>38</v>
      </c>
      <c r="C537" s="529" t="s">
        <v>1012</v>
      </c>
      <c r="D537" s="529" t="s">
        <v>1035</v>
      </c>
      <c r="E537" s="45" t="s">
        <v>1036</v>
      </c>
      <c r="F537" s="52">
        <v>0</v>
      </c>
      <c r="H537" s="52">
        <v>0</v>
      </c>
      <c r="I537" s="52">
        <v>0</v>
      </c>
      <c r="J537" s="52">
        <v>0</v>
      </c>
      <c r="K537" s="52">
        <v>0</v>
      </c>
      <c r="M537" s="52">
        <v>0</v>
      </c>
      <c r="N537" s="539" t="s">
        <v>2729</v>
      </c>
      <c r="O537" s="540">
        <v>0</v>
      </c>
    </row>
    <row r="538" spans="1:15" outlineLevel="2">
      <c r="A538" s="528" t="s">
        <v>2333</v>
      </c>
      <c r="B538" s="45" t="s">
        <v>38</v>
      </c>
      <c r="C538" s="529" t="s">
        <v>1012</v>
      </c>
      <c r="D538" s="529" t="s">
        <v>1037</v>
      </c>
      <c r="E538" s="45" t="s">
        <v>1038</v>
      </c>
      <c r="F538" s="52">
        <v>-107788</v>
      </c>
      <c r="H538" s="52">
        <v>0</v>
      </c>
      <c r="I538" s="52">
        <v>-107788</v>
      </c>
      <c r="J538" s="52">
        <v>0</v>
      </c>
      <c r="K538" s="52">
        <v>-107788</v>
      </c>
      <c r="M538" s="52">
        <v>-4941765</v>
      </c>
      <c r="N538" s="539">
        <v>-0.97799999999999998</v>
      </c>
      <c r="O538" s="540">
        <v>4833977</v>
      </c>
    </row>
    <row r="539" spans="1:15" outlineLevel="2">
      <c r="A539" s="528" t="s">
        <v>2334</v>
      </c>
      <c r="B539" s="45" t="s">
        <v>38</v>
      </c>
      <c r="C539" s="529" t="s">
        <v>1012</v>
      </c>
      <c r="D539" s="529" t="s">
        <v>1039</v>
      </c>
      <c r="E539" s="45" t="s">
        <v>1040</v>
      </c>
      <c r="F539" s="52">
        <v>743662</v>
      </c>
      <c r="H539" s="52">
        <v>0</v>
      </c>
      <c r="I539" s="52">
        <v>743662</v>
      </c>
      <c r="J539" s="52">
        <v>0</v>
      </c>
      <c r="K539" s="52">
        <v>743662</v>
      </c>
      <c r="M539" s="52">
        <v>-64368</v>
      </c>
      <c r="N539" s="539">
        <v>-12.553000000000001</v>
      </c>
      <c r="O539" s="540">
        <v>808030</v>
      </c>
    </row>
    <row r="540" spans="1:15" outlineLevel="2">
      <c r="A540" s="528" t="s">
        <v>2335</v>
      </c>
      <c r="B540" s="45" t="s">
        <v>38</v>
      </c>
      <c r="C540" s="529" t="s">
        <v>1012</v>
      </c>
      <c r="D540" s="529" t="s">
        <v>1041</v>
      </c>
      <c r="E540" s="45" t="s">
        <v>1042</v>
      </c>
      <c r="F540" s="52">
        <v>-160648</v>
      </c>
      <c r="H540" s="52">
        <v>0</v>
      </c>
      <c r="I540" s="52">
        <v>-160648</v>
      </c>
      <c r="J540" s="52">
        <v>0</v>
      </c>
      <c r="K540" s="52">
        <v>-160648</v>
      </c>
      <c r="M540" s="52">
        <v>-236906</v>
      </c>
      <c r="N540" s="539">
        <v>-0.32200000000000001</v>
      </c>
      <c r="O540" s="540">
        <v>76258</v>
      </c>
    </row>
    <row r="541" spans="1:15" outlineLevel="2">
      <c r="A541" s="528" t="s">
        <v>2336</v>
      </c>
      <c r="B541" s="45" t="s">
        <v>38</v>
      </c>
      <c r="C541" s="529" t="s">
        <v>1012</v>
      </c>
      <c r="D541" s="529" t="s">
        <v>1043</v>
      </c>
      <c r="E541" s="45" t="s">
        <v>1044</v>
      </c>
      <c r="F541" s="52">
        <v>-48351820</v>
      </c>
      <c r="H541" s="52">
        <v>0</v>
      </c>
      <c r="I541" s="52">
        <v>-48351820</v>
      </c>
      <c r="J541" s="52">
        <v>0</v>
      </c>
      <c r="K541" s="52">
        <v>-48351820</v>
      </c>
      <c r="M541" s="52">
        <v>-38465461</v>
      </c>
      <c r="N541" s="539">
        <v>0.25700000000000001</v>
      </c>
      <c r="O541" s="540">
        <v>-9886359</v>
      </c>
    </row>
    <row r="542" spans="1:15" outlineLevel="2">
      <c r="A542" s="528" t="s">
        <v>2337</v>
      </c>
      <c r="B542" s="45" t="s">
        <v>38</v>
      </c>
      <c r="C542" s="529" t="s">
        <v>1012</v>
      </c>
      <c r="D542" s="529" t="s">
        <v>1045</v>
      </c>
      <c r="E542" s="45" t="s">
        <v>1046</v>
      </c>
      <c r="F542" s="52">
        <v>0</v>
      </c>
      <c r="H542" s="52">
        <v>0</v>
      </c>
      <c r="I542" s="52">
        <v>0</v>
      </c>
      <c r="J542" s="52">
        <v>0</v>
      </c>
      <c r="K542" s="52">
        <v>0</v>
      </c>
      <c r="M542" s="52">
        <v>0</v>
      </c>
      <c r="N542" s="539" t="s">
        <v>2729</v>
      </c>
      <c r="O542" s="540">
        <v>0</v>
      </c>
    </row>
    <row r="543" spans="1:15" outlineLevel="2">
      <c r="A543" s="528" t="s">
        <v>2338</v>
      </c>
      <c r="B543" s="45" t="s">
        <v>38</v>
      </c>
      <c r="C543" s="529" t="s">
        <v>1012</v>
      </c>
      <c r="D543" s="529" t="s">
        <v>1047</v>
      </c>
      <c r="E543" s="45" t="s">
        <v>1048</v>
      </c>
      <c r="F543" s="52">
        <v>-438570</v>
      </c>
      <c r="H543" s="52">
        <v>0</v>
      </c>
      <c r="I543" s="52">
        <v>-438570</v>
      </c>
      <c r="J543" s="52">
        <v>0</v>
      </c>
      <c r="K543" s="52">
        <v>-438570</v>
      </c>
      <c r="M543" s="52">
        <v>-99525</v>
      </c>
      <c r="N543" s="539">
        <v>3.407</v>
      </c>
      <c r="O543" s="540">
        <v>-339045</v>
      </c>
    </row>
    <row r="544" spans="1:15" outlineLevel="2">
      <c r="A544" s="528" t="s">
        <v>2339</v>
      </c>
      <c r="B544" s="45" t="s">
        <v>38</v>
      </c>
      <c r="C544" s="529" t="s">
        <v>1012</v>
      </c>
      <c r="D544" s="529" t="s">
        <v>1049</v>
      </c>
      <c r="E544" s="45" t="s">
        <v>1050</v>
      </c>
      <c r="F544" s="52">
        <v>4073963</v>
      </c>
      <c r="H544" s="52">
        <v>0</v>
      </c>
      <c r="I544" s="52">
        <v>4073963</v>
      </c>
      <c r="J544" s="52">
        <v>0</v>
      </c>
      <c r="K544" s="52">
        <v>4073963</v>
      </c>
      <c r="M544" s="52">
        <v>2317047</v>
      </c>
      <c r="N544" s="539">
        <v>0.75800000000000001</v>
      </c>
      <c r="O544" s="540">
        <v>1756916</v>
      </c>
    </row>
    <row r="545" spans="1:15" outlineLevel="2">
      <c r="A545" s="528" t="s">
        <v>2340</v>
      </c>
      <c r="B545" s="45" t="s">
        <v>38</v>
      </c>
      <c r="C545" s="529" t="s">
        <v>1012</v>
      </c>
      <c r="D545" s="529" t="s">
        <v>1051</v>
      </c>
      <c r="E545" s="45" t="s">
        <v>1052</v>
      </c>
      <c r="F545" s="52">
        <v>0</v>
      </c>
      <c r="H545" s="52">
        <v>0</v>
      </c>
      <c r="I545" s="52">
        <v>0</v>
      </c>
      <c r="J545" s="52">
        <v>0</v>
      </c>
      <c r="K545" s="52">
        <v>0</v>
      </c>
      <c r="M545" s="52">
        <v>0</v>
      </c>
      <c r="N545" s="539" t="s">
        <v>2729</v>
      </c>
      <c r="O545" s="540">
        <v>0</v>
      </c>
    </row>
    <row r="546" spans="1:15" outlineLevel="2">
      <c r="A546" s="528" t="s">
        <v>2341</v>
      </c>
      <c r="B546" s="45" t="s">
        <v>38</v>
      </c>
      <c r="C546" s="529" t="s">
        <v>1012</v>
      </c>
      <c r="D546" s="529" t="s">
        <v>1053</v>
      </c>
      <c r="E546" s="45" t="s">
        <v>1054</v>
      </c>
      <c r="F546" s="52">
        <v>0</v>
      </c>
      <c r="H546" s="52">
        <v>0</v>
      </c>
      <c r="I546" s="52">
        <v>0</v>
      </c>
      <c r="J546" s="52">
        <v>0</v>
      </c>
      <c r="K546" s="52">
        <v>0</v>
      </c>
      <c r="M546" s="52">
        <v>0</v>
      </c>
      <c r="N546" s="539" t="s">
        <v>2729</v>
      </c>
      <c r="O546" s="540">
        <v>0</v>
      </c>
    </row>
    <row r="547" spans="1:15" outlineLevel="2">
      <c r="A547" s="528" t="s">
        <v>2342</v>
      </c>
      <c r="B547" s="45" t="s">
        <v>38</v>
      </c>
      <c r="C547" s="529" t="s">
        <v>1012</v>
      </c>
      <c r="D547" s="529" t="s">
        <v>1055</v>
      </c>
      <c r="E547" s="45" t="s">
        <v>1056</v>
      </c>
      <c r="F547" s="52">
        <v>0</v>
      </c>
      <c r="H547" s="52">
        <v>0</v>
      </c>
      <c r="I547" s="52">
        <v>0</v>
      </c>
      <c r="J547" s="52">
        <v>0</v>
      </c>
      <c r="K547" s="52">
        <v>0</v>
      </c>
      <c r="M547" s="52">
        <v>0</v>
      </c>
      <c r="N547" s="539" t="s">
        <v>2729</v>
      </c>
      <c r="O547" s="540">
        <v>0</v>
      </c>
    </row>
    <row r="548" spans="1:15" outlineLevel="2">
      <c r="A548" s="528" t="s">
        <v>2343</v>
      </c>
      <c r="B548" s="45" t="s">
        <v>38</v>
      </c>
      <c r="C548" s="529" t="s">
        <v>1012</v>
      </c>
      <c r="D548" s="529" t="s">
        <v>1057</v>
      </c>
      <c r="E548" s="45" t="s">
        <v>1058</v>
      </c>
      <c r="F548" s="52">
        <v>-19542783</v>
      </c>
      <c r="H548" s="52">
        <v>0</v>
      </c>
      <c r="I548" s="52">
        <v>-19542783</v>
      </c>
      <c r="J548" s="52">
        <v>0</v>
      </c>
      <c r="K548" s="52">
        <v>-19542783</v>
      </c>
      <c r="M548" s="52">
        <v>-12166813</v>
      </c>
      <c r="N548" s="539">
        <v>0.60599999999999998</v>
      </c>
      <c r="O548" s="540">
        <v>-7375970</v>
      </c>
    </row>
    <row r="549" spans="1:15" outlineLevel="2">
      <c r="A549" s="528" t="s">
        <v>2344</v>
      </c>
      <c r="B549" s="45" t="s">
        <v>38</v>
      </c>
      <c r="C549" s="529" t="s">
        <v>1012</v>
      </c>
      <c r="D549" s="529" t="s">
        <v>1059</v>
      </c>
      <c r="E549" s="45" t="s">
        <v>1060</v>
      </c>
      <c r="F549" s="52">
        <v>131819</v>
      </c>
      <c r="H549" s="52">
        <v>0</v>
      </c>
      <c r="I549" s="52">
        <v>131819</v>
      </c>
      <c r="J549" s="52">
        <v>0</v>
      </c>
      <c r="K549" s="52">
        <v>131819</v>
      </c>
      <c r="M549" s="52">
        <v>-308073</v>
      </c>
      <c r="N549" s="539">
        <v>-1.4279999999999999</v>
      </c>
      <c r="O549" s="540">
        <v>439892</v>
      </c>
    </row>
    <row r="550" spans="1:15" outlineLevel="2">
      <c r="A550" s="528" t="s">
        <v>2345</v>
      </c>
      <c r="B550" s="45" t="s">
        <v>38</v>
      </c>
      <c r="C550" s="529" t="s">
        <v>1012</v>
      </c>
      <c r="D550" s="529" t="s">
        <v>1061</v>
      </c>
      <c r="E550" s="45" t="s">
        <v>1062</v>
      </c>
      <c r="F550" s="52">
        <v>1742335</v>
      </c>
      <c r="H550" s="52">
        <v>0</v>
      </c>
      <c r="I550" s="52">
        <v>1742335</v>
      </c>
      <c r="J550" s="52">
        <v>0</v>
      </c>
      <c r="K550" s="52">
        <v>1742335</v>
      </c>
      <c r="M550" s="52">
        <v>1004974</v>
      </c>
      <c r="N550" s="539">
        <v>0.73399999999999999</v>
      </c>
      <c r="O550" s="540">
        <v>737361</v>
      </c>
    </row>
    <row r="551" spans="1:15" outlineLevel="2">
      <c r="A551" s="528" t="s">
        <v>2346</v>
      </c>
      <c r="B551" s="45" t="s">
        <v>38</v>
      </c>
      <c r="C551" s="529" t="s">
        <v>1012</v>
      </c>
      <c r="D551" s="529" t="s">
        <v>1063</v>
      </c>
      <c r="E551" s="45" t="s">
        <v>1064</v>
      </c>
      <c r="F551" s="52">
        <v>2192593</v>
      </c>
      <c r="H551" s="52">
        <v>0</v>
      </c>
      <c r="I551" s="52">
        <v>2192593</v>
      </c>
      <c r="J551" s="52">
        <v>0</v>
      </c>
      <c r="K551" s="52">
        <v>2192593</v>
      </c>
      <c r="M551" s="52">
        <v>51056</v>
      </c>
      <c r="N551" s="539">
        <v>41.945</v>
      </c>
      <c r="O551" s="540">
        <v>2141537</v>
      </c>
    </row>
    <row r="552" spans="1:15" outlineLevel="2">
      <c r="A552" s="528" t="s">
        <v>2347</v>
      </c>
      <c r="B552" s="45" t="s">
        <v>38</v>
      </c>
      <c r="C552" s="529" t="s">
        <v>1012</v>
      </c>
      <c r="D552" s="529" t="s">
        <v>1065</v>
      </c>
      <c r="E552" s="45" t="s">
        <v>1066</v>
      </c>
      <c r="F552" s="52">
        <v>0</v>
      </c>
      <c r="H552" s="52">
        <v>0</v>
      </c>
      <c r="I552" s="52">
        <v>0</v>
      </c>
      <c r="J552" s="52">
        <v>0</v>
      </c>
      <c r="K552" s="52">
        <v>0</v>
      </c>
      <c r="M552" s="52">
        <v>0</v>
      </c>
      <c r="N552" s="539" t="s">
        <v>2729</v>
      </c>
      <c r="O552" s="540">
        <v>0</v>
      </c>
    </row>
    <row r="553" spans="1:15" outlineLevel="2">
      <c r="A553" s="528" t="s">
        <v>2348</v>
      </c>
      <c r="B553" s="45" t="s">
        <v>38</v>
      </c>
      <c r="C553" s="529" t="s">
        <v>1012</v>
      </c>
      <c r="D553" s="529" t="s">
        <v>1067</v>
      </c>
      <c r="E553" s="45" t="s">
        <v>1068</v>
      </c>
      <c r="F553" s="52">
        <v>-352466</v>
      </c>
      <c r="H553" s="52">
        <v>0</v>
      </c>
      <c r="I553" s="52">
        <v>-352466</v>
      </c>
      <c r="J553" s="52">
        <v>0</v>
      </c>
      <c r="K553" s="52">
        <v>-352466</v>
      </c>
      <c r="M553" s="52">
        <v>69541</v>
      </c>
      <c r="N553" s="539">
        <v>-6.0679999999999996</v>
      </c>
      <c r="O553" s="540">
        <v>-422007</v>
      </c>
    </row>
    <row r="554" spans="1:15" outlineLevel="2">
      <c r="A554" s="528" t="s">
        <v>2349</v>
      </c>
      <c r="B554" s="45" t="s">
        <v>38</v>
      </c>
      <c r="C554" s="529" t="s">
        <v>1012</v>
      </c>
      <c r="D554" s="529" t="s">
        <v>1069</v>
      </c>
      <c r="E554" s="45" t="s">
        <v>1070</v>
      </c>
      <c r="F554" s="52">
        <v>117993</v>
      </c>
      <c r="H554" s="52">
        <v>0</v>
      </c>
      <c r="I554" s="52">
        <v>117993</v>
      </c>
      <c r="J554" s="52">
        <v>0</v>
      </c>
      <c r="K554" s="52">
        <v>117993</v>
      </c>
      <c r="M554" s="52">
        <v>144640</v>
      </c>
      <c r="N554" s="539">
        <v>-0.184</v>
      </c>
      <c r="O554" s="540">
        <v>-26647</v>
      </c>
    </row>
    <row r="555" spans="1:15" outlineLevel="2">
      <c r="A555" s="528" t="s">
        <v>2350</v>
      </c>
      <c r="B555" s="45" t="s">
        <v>38</v>
      </c>
      <c r="C555" s="529" t="s">
        <v>1012</v>
      </c>
      <c r="D555" s="529" t="s">
        <v>1071</v>
      </c>
      <c r="E555" s="45" t="s">
        <v>1072</v>
      </c>
      <c r="F555" s="52">
        <v>-36292384</v>
      </c>
      <c r="H555" s="52">
        <v>0</v>
      </c>
      <c r="I555" s="52">
        <v>-36292384</v>
      </c>
      <c r="J555" s="52">
        <v>0</v>
      </c>
      <c r="K555" s="52">
        <v>-36292384</v>
      </c>
      <c r="M555" s="52">
        <v>-32564691</v>
      </c>
      <c r="N555" s="539">
        <v>0.114</v>
      </c>
      <c r="O555" s="540">
        <v>-3727693</v>
      </c>
    </row>
    <row r="556" spans="1:15" outlineLevel="2">
      <c r="A556" s="528" t="s">
        <v>2351</v>
      </c>
      <c r="B556" s="45" t="s">
        <v>38</v>
      </c>
      <c r="C556" s="529" t="s">
        <v>1012</v>
      </c>
      <c r="D556" s="529" t="s">
        <v>1073</v>
      </c>
      <c r="E556" s="45" t="s">
        <v>1074</v>
      </c>
      <c r="F556" s="52">
        <v>0</v>
      </c>
      <c r="H556" s="52">
        <v>0</v>
      </c>
      <c r="I556" s="52">
        <v>0</v>
      </c>
      <c r="J556" s="52">
        <v>0</v>
      </c>
      <c r="K556" s="52">
        <v>0</v>
      </c>
      <c r="M556" s="52">
        <v>0</v>
      </c>
      <c r="N556" s="539" t="s">
        <v>2729</v>
      </c>
      <c r="O556" s="540">
        <v>0</v>
      </c>
    </row>
    <row r="557" spans="1:15" outlineLevel="2">
      <c r="A557" s="528" t="s">
        <v>2352</v>
      </c>
      <c r="B557" s="45" t="s">
        <v>38</v>
      </c>
      <c r="C557" s="529" t="s">
        <v>1012</v>
      </c>
      <c r="D557" s="529" t="s">
        <v>1075</v>
      </c>
      <c r="E557" s="45" t="s">
        <v>1076</v>
      </c>
      <c r="F557" s="52">
        <v>-80428</v>
      </c>
      <c r="H557" s="52">
        <v>0</v>
      </c>
      <c r="I557" s="52">
        <v>-80428</v>
      </c>
      <c r="J557" s="52">
        <v>0</v>
      </c>
      <c r="K557" s="52">
        <v>-80428</v>
      </c>
      <c r="M557" s="52">
        <v>-55777</v>
      </c>
      <c r="N557" s="539">
        <v>0.442</v>
      </c>
      <c r="O557" s="540">
        <v>-24651</v>
      </c>
    </row>
    <row r="558" spans="1:15" outlineLevel="2">
      <c r="A558" s="528" t="s">
        <v>2353</v>
      </c>
      <c r="B558" s="45" t="s">
        <v>38</v>
      </c>
      <c r="C558" s="529" t="s">
        <v>1012</v>
      </c>
      <c r="D558" s="529" t="s">
        <v>1077</v>
      </c>
      <c r="E558" s="45" t="s">
        <v>1078</v>
      </c>
      <c r="F558" s="52">
        <v>1548742</v>
      </c>
      <c r="H558" s="52">
        <v>0</v>
      </c>
      <c r="I558" s="52">
        <v>1548742</v>
      </c>
      <c r="J558" s="52">
        <v>0</v>
      </c>
      <c r="K558" s="52">
        <v>1548742</v>
      </c>
      <c r="M558" s="52">
        <v>990192</v>
      </c>
      <c r="N558" s="539">
        <v>0.56399999999999995</v>
      </c>
      <c r="O558" s="540">
        <v>558550</v>
      </c>
    </row>
    <row r="559" spans="1:15" outlineLevel="2">
      <c r="A559" s="528" t="s">
        <v>2354</v>
      </c>
      <c r="B559" s="45" t="s">
        <v>38</v>
      </c>
      <c r="C559" s="529" t="s">
        <v>1012</v>
      </c>
      <c r="D559" s="529" t="s">
        <v>1079</v>
      </c>
      <c r="E559" s="45" t="s">
        <v>1080</v>
      </c>
      <c r="F559" s="52">
        <v>0</v>
      </c>
      <c r="H559" s="52">
        <v>0</v>
      </c>
      <c r="I559" s="52">
        <v>0</v>
      </c>
      <c r="J559" s="52">
        <v>0</v>
      </c>
      <c r="K559" s="52">
        <v>0</v>
      </c>
      <c r="M559" s="52">
        <v>0</v>
      </c>
      <c r="N559" s="539" t="s">
        <v>2729</v>
      </c>
      <c r="O559" s="540">
        <v>0</v>
      </c>
    </row>
    <row r="560" spans="1:15" outlineLevel="2">
      <c r="A560" s="528" t="s">
        <v>2355</v>
      </c>
      <c r="B560" s="45" t="s">
        <v>38</v>
      </c>
      <c r="C560" s="529" t="s">
        <v>1012</v>
      </c>
      <c r="D560" s="529" t="s">
        <v>1081</v>
      </c>
      <c r="E560" s="45" t="s">
        <v>1082</v>
      </c>
      <c r="F560" s="52">
        <v>0</v>
      </c>
      <c r="H560" s="52">
        <v>0</v>
      </c>
      <c r="I560" s="52">
        <v>0</v>
      </c>
      <c r="J560" s="52">
        <v>0</v>
      </c>
      <c r="K560" s="52">
        <v>0</v>
      </c>
      <c r="M560" s="52">
        <v>0</v>
      </c>
      <c r="N560" s="539" t="s">
        <v>2729</v>
      </c>
      <c r="O560" s="540">
        <v>0</v>
      </c>
    </row>
    <row r="561" spans="1:15" outlineLevel="2">
      <c r="A561" s="528" t="s">
        <v>2356</v>
      </c>
      <c r="B561" s="45" t="s">
        <v>38</v>
      </c>
      <c r="C561" s="529" t="s">
        <v>1012</v>
      </c>
      <c r="D561" s="529" t="s">
        <v>1083</v>
      </c>
      <c r="E561" s="45" t="s">
        <v>1084</v>
      </c>
      <c r="F561" s="52">
        <v>0</v>
      </c>
      <c r="H561" s="52">
        <v>0</v>
      </c>
      <c r="I561" s="52">
        <v>0</v>
      </c>
      <c r="J561" s="52">
        <v>0</v>
      </c>
      <c r="K561" s="52">
        <v>0</v>
      </c>
      <c r="M561" s="52">
        <v>0</v>
      </c>
      <c r="N561" s="539" t="s">
        <v>2729</v>
      </c>
      <c r="O561" s="540">
        <v>0</v>
      </c>
    </row>
    <row r="562" spans="1:15" outlineLevel="2">
      <c r="A562" s="528" t="s">
        <v>2357</v>
      </c>
      <c r="B562" s="45" t="s">
        <v>38</v>
      </c>
      <c r="C562" s="529" t="s">
        <v>1012</v>
      </c>
      <c r="D562" s="529" t="s">
        <v>1085</v>
      </c>
      <c r="E562" s="45" t="s">
        <v>1086</v>
      </c>
      <c r="F562" s="52">
        <v>-12520147</v>
      </c>
      <c r="H562" s="52">
        <v>0</v>
      </c>
      <c r="I562" s="52">
        <v>-12520147</v>
      </c>
      <c r="J562" s="52">
        <v>0</v>
      </c>
      <c r="K562" s="52">
        <v>-12520147</v>
      </c>
      <c r="M562" s="52">
        <v>-7943884</v>
      </c>
      <c r="N562" s="539">
        <v>0.57599999999999996</v>
      </c>
      <c r="O562" s="540">
        <v>-4576263</v>
      </c>
    </row>
    <row r="563" spans="1:15" outlineLevel="2">
      <c r="A563" s="528" t="s">
        <v>2358</v>
      </c>
      <c r="B563" s="45" t="s">
        <v>38</v>
      </c>
      <c r="C563" s="529" t="s">
        <v>1012</v>
      </c>
      <c r="D563" s="529" t="s">
        <v>1087</v>
      </c>
      <c r="E563" s="45" t="s">
        <v>1088</v>
      </c>
      <c r="F563" s="52">
        <v>139525</v>
      </c>
      <c r="H563" s="52">
        <v>0</v>
      </c>
      <c r="I563" s="52">
        <v>139525</v>
      </c>
      <c r="J563" s="52">
        <v>0</v>
      </c>
      <c r="K563" s="52">
        <v>139525</v>
      </c>
      <c r="M563" s="52">
        <v>-52000</v>
      </c>
      <c r="N563" s="539">
        <v>-3.6829999999999998</v>
      </c>
      <c r="O563" s="540">
        <v>191525</v>
      </c>
    </row>
    <row r="564" spans="1:15" outlineLevel="2">
      <c r="A564" s="528" t="s">
        <v>2359</v>
      </c>
      <c r="B564" s="45" t="s">
        <v>38</v>
      </c>
      <c r="C564" s="529" t="s">
        <v>1012</v>
      </c>
      <c r="D564" s="529" t="s">
        <v>1089</v>
      </c>
      <c r="E564" s="45" t="s">
        <v>1090</v>
      </c>
      <c r="F564" s="52">
        <v>-11180</v>
      </c>
      <c r="H564" s="52">
        <v>0</v>
      </c>
      <c r="I564" s="52">
        <v>-11180</v>
      </c>
      <c r="J564" s="52">
        <v>0</v>
      </c>
      <c r="K564" s="52">
        <v>-11180</v>
      </c>
      <c r="M564" s="52">
        <v>-34207</v>
      </c>
      <c r="N564" s="539">
        <v>-0.67300000000000004</v>
      </c>
      <c r="O564" s="540">
        <v>23027</v>
      </c>
    </row>
    <row r="565" spans="1:15" outlineLevel="2">
      <c r="A565" s="528" t="s">
        <v>2360</v>
      </c>
      <c r="B565" s="45" t="s">
        <v>38</v>
      </c>
      <c r="C565" s="529" t="s">
        <v>1012</v>
      </c>
      <c r="D565" s="529" t="s">
        <v>1091</v>
      </c>
      <c r="E565" s="45" t="s">
        <v>1092</v>
      </c>
      <c r="F565" s="52">
        <v>732976</v>
      </c>
      <c r="H565" s="52">
        <v>0</v>
      </c>
      <c r="I565" s="52">
        <v>732976</v>
      </c>
      <c r="J565" s="52">
        <v>0</v>
      </c>
      <c r="K565" s="52">
        <v>732976</v>
      </c>
      <c r="M565" s="52">
        <v>4966</v>
      </c>
      <c r="N565" s="539">
        <v>146.59899999999999</v>
      </c>
      <c r="O565" s="540">
        <v>728010</v>
      </c>
    </row>
    <row r="566" spans="1:15" outlineLevel="2">
      <c r="A566" s="528" t="s">
        <v>2361</v>
      </c>
      <c r="B566" s="45" t="s">
        <v>38</v>
      </c>
      <c r="C566" s="529" t="s">
        <v>1012</v>
      </c>
      <c r="D566" s="529" t="s">
        <v>1093</v>
      </c>
      <c r="E566" s="45" t="s">
        <v>1094</v>
      </c>
      <c r="F566" s="52">
        <v>0</v>
      </c>
      <c r="H566" s="52">
        <v>0</v>
      </c>
      <c r="I566" s="52">
        <v>0</v>
      </c>
      <c r="J566" s="52">
        <v>0</v>
      </c>
      <c r="K566" s="52">
        <v>0</v>
      </c>
      <c r="M566" s="52">
        <v>0</v>
      </c>
      <c r="N566" s="539" t="s">
        <v>2729</v>
      </c>
      <c r="O566" s="540">
        <v>0</v>
      </c>
    </row>
    <row r="567" spans="1:15" outlineLevel="2">
      <c r="A567" s="528" t="s">
        <v>2362</v>
      </c>
      <c r="B567" s="45" t="s">
        <v>38</v>
      </c>
      <c r="C567" s="529" t="s">
        <v>1012</v>
      </c>
      <c r="D567" s="529" t="s">
        <v>1095</v>
      </c>
      <c r="E567" s="45" t="s">
        <v>1096</v>
      </c>
      <c r="F567" s="52">
        <v>-391196</v>
      </c>
      <c r="H567" s="52">
        <v>0</v>
      </c>
      <c r="I567" s="52">
        <v>-391196</v>
      </c>
      <c r="J567" s="52">
        <v>0</v>
      </c>
      <c r="K567" s="52">
        <v>-391196</v>
      </c>
      <c r="M567" s="52">
        <v>-5173</v>
      </c>
      <c r="N567" s="539">
        <v>74.623000000000005</v>
      </c>
      <c r="O567" s="540">
        <v>-386023</v>
      </c>
    </row>
    <row r="568" spans="1:15" outlineLevel="2">
      <c r="A568" s="528" t="s">
        <v>2363</v>
      </c>
      <c r="B568" s="45" t="s">
        <v>38</v>
      </c>
      <c r="C568" s="529" t="s">
        <v>1012</v>
      </c>
      <c r="D568" s="529" t="s">
        <v>1097</v>
      </c>
      <c r="E568" s="45" t="s">
        <v>1098</v>
      </c>
      <c r="F568" s="52">
        <v>42654</v>
      </c>
      <c r="H568" s="52">
        <v>0</v>
      </c>
      <c r="I568" s="52">
        <v>42654</v>
      </c>
      <c r="J568" s="52">
        <v>0</v>
      </c>
      <c r="K568" s="52">
        <v>42654</v>
      </c>
      <c r="M568" s="52">
        <v>92266</v>
      </c>
      <c r="N568" s="539">
        <v>-0.53800000000000003</v>
      </c>
      <c r="O568" s="540">
        <v>-49612</v>
      </c>
    </row>
    <row r="569" spans="1:15" outlineLevel="2">
      <c r="A569" s="528" t="s">
        <v>2364</v>
      </c>
      <c r="B569" s="45" t="s">
        <v>38</v>
      </c>
      <c r="C569" s="529" t="s">
        <v>1012</v>
      </c>
      <c r="D569" s="529" t="s">
        <v>1099</v>
      </c>
      <c r="E569" s="45" t="s">
        <v>1100</v>
      </c>
      <c r="F569" s="52">
        <v>0</v>
      </c>
      <c r="H569" s="52">
        <v>0</v>
      </c>
      <c r="I569" s="52">
        <v>0</v>
      </c>
      <c r="J569" s="52">
        <v>0</v>
      </c>
      <c r="K569" s="52">
        <v>0</v>
      </c>
      <c r="M569" s="52">
        <v>-17730681</v>
      </c>
      <c r="N569" s="539">
        <v>-1</v>
      </c>
      <c r="O569" s="540">
        <v>17730681</v>
      </c>
    </row>
    <row r="570" spans="1:15" ht="13.5" outlineLevel="1" thickBot="1">
      <c r="A570" s="528" t="s">
        <v>2365</v>
      </c>
      <c r="C570" s="529" t="s">
        <v>1012</v>
      </c>
      <c r="E570" s="541" t="s">
        <v>1787</v>
      </c>
      <c r="F570" s="42">
        <v>-161326447</v>
      </c>
      <c r="G570" s="42"/>
      <c r="H570" s="42">
        <v>0</v>
      </c>
      <c r="I570" s="42">
        <v>-161326447</v>
      </c>
      <c r="J570" s="42">
        <v>0</v>
      </c>
      <c r="K570" s="42">
        <v>-161326447</v>
      </c>
      <c r="L570" s="42"/>
      <c r="M570" s="42">
        <v>-145110807</v>
      </c>
      <c r="N570" s="539">
        <v>0.112</v>
      </c>
      <c r="O570" s="540">
        <v>-16215640</v>
      </c>
    </row>
    <row r="571" spans="1:15" ht="13.5" outlineLevel="2" thickTop="1">
      <c r="A571" s="528" t="s">
        <v>38</v>
      </c>
      <c r="C571" s="529" t="s">
        <v>1101</v>
      </c>
      <c r="N571" s="539" t="s">
        <v>2729</v>
      </c>
      <c r="O571" s="540" t="s">
        <v>2729</v>
      </c>
    </row>
    <row r="572" spans="1:15" ht="13.5" outlineLevel="1" thickBot="1">
      <c r="A572" s="528" t="s">
        <v>2366</v>
      </c>
      <c r="C572" s="529" t="s">
        <v>1101</v>
      </c>
      <c r="E572" s="541" t="s">
        <v>1788</v>
      </c>
      <c r="F572" s="42">
        <v>0</v>
      </c>
      <c r="G572" s="42"/>
      <c r="H572" s="42">
        <v>0</v>
      </c>
      <c r="I572" s="42">
        <v>0</v>
      </c>
      <c r="J572" s="42">
        <v>0</v>
      </c>
      <c r="K572" s="42">
        <v>0</v>
      </c>
      <c r="L572" s="42"/>
      <c r="M572" s="42">
        <v>0</v>
      </c>
      <c r="N572" s="539" t="s">
        <v>2729</v>
      </c>
      <c r="O572" s="540">
        <v>0</v>
      </c>
    </row>
    <row r="573" spans="1:15" ht="13.5" outlineLevel="2" thickTop="1">
      <c r="A573" s="528" t="s">
        <v>38</v>
      </c>
      <c r="C573" s="529" t="s">
        <v>1102</v>
      </c>
      <c r="N573" s="539" t="s">
        <v>2729</v>
      </c>
      <c r="O573" s="540" t="s">
        <v>2729</v>
      </c>
    </row>
    <row r="574" spans="1:15" outlineLevel="2">
      <c r="A574" s="528" t="s">
        <v>2367</v>
      </c>
      <c r="B574" s="45" t="s">
        <v>38</v>
      </c>
      <c r="C574" s="529" t="s">
        <v>1102</v>
      </c>
      <c r="D574" s="529" t="s">
        <v>1103</v>
      </c>
      <c r="E574" s="45" t="s">
        <v>1104</v>
      </c>
      <c r="F574" s="52">
        <v>0</v>
      </c>
      <c r="H574" s="52">
        <v>0</v>
      </c>
      <c r="I574" s="52">
        <v>0</v>
      </c>
      <c r="J574" s="52">
        <v>0</v>
      </c>
      <c r="K574" s="52">
        <v>0</v>
      </c>
      <c r="M574" s="52">
        <v>0</v>
      </c>
      <c r="N574" s="539" t="s">
        <v>2729</v>
      </c>
      <c r="O574" s="540">
        <v>0</v>
      </c>
    </row>
    <row r="575" spans="1:15" outlineLevel="2">
      <c r="A575" s="528" t="s">
        <v>2368</v>
      </c>
      <c r="B575" s="45" t="s">
        <v>38</v>
      </c>
      <c r="C575" s="529" t="s">
        <v>1102</v>
      </c>
      <c r="D575" s="529" t="s">
        <v>1105</v>
      </c>
      <c r="E575" s="45" t="s">
        <v>1106</v>
      </c>
      <c r="F575" s="52">
        <v>0</v>
      </c>
      <c r="H575" s="52">
        <v>0</v>
      </c>
      <c r="I575" s="52">
        <v>0</v>
      </c>
      <c r="J575" s="52">
        <v>0</v>
      </c>
      <c r="K575" s="52">
        <v>0</v>
      </c>
      <c r="M575" s="52">
        <v>0</v>
      </c>
      <c r="N575" s="539" t="s">
        <v>2729</v>
      </c>
      <c r="O575" s="540">
        <v>0</v>
      </c>
    </row>
    <row r="576" spans="1:15" outlineLevel="2">
      <c r="A576" s="528" t="s">
        <v>2369</v>
      </c>
      <c r="B576" s="45" t="s">
        <v>38</v>
      </c>
      <c r="C576" s="529" t="s">
        <v>1102</v>
      </c>
      <c r="D576" s="529" t="s">
        <v>1107</v>
      </c>
      <c r="E576" s="45" t="s">
        <v>1108</v>
      </c>
      <c r="F576" s="52">
        <v>0</v>
      </c>
      <c r="H576" s="52">
        <v>0</v>
      </c>
      <c r="I576" s="52">
        <v>0</v>
      </c>
      <c r="J576" s="52">
        <v>0</v>
      </c>
      <c r="K576" s="52">
        <v>0</v>
      </c>
      <c r="M576" s="52">
        <v>0</v>
      </c>
      <c r="N576" s="539" t="s">
        <v>2729</v>
      </c>
      <c r="O576" s="540">
        <v>0</v>
      </c>
    </row>
    <row r="577" spans="1:20" ht="13.5" outlineLevel="1" thickBot="1">
      <c r="A577" s="528" t="s">
        <v>2370</v>
      </c>
      <c r="C577" s="529" t="s">
        <v>1102</v>
      </c>
      <c r="E577" s="541" t="s">
        <v>1789</v>
      </c>
      <c r="F577" s="42">
        <v>0</v>
      </c>
      <c r="G577" s="42"/>
      <c r="H577" s="42">
        <v>0</v>
      </c>
      <c r="I577" s="42">
        <v>0</v>
      </c>
      <c r="J577" s="42">
        <v>0</v>
      </c>
      <c r="K577" s="42">
        <v>0</v>
      </c>
      <c r="L577" s="42"/>
      <c r="M577" s="42">
        <v>0</v>
      </c>
      <c r="N577" s="539" t="s">
        <v>2729</v>
      </c>
      <c r="O577" s="540">
        <v>0</v>
      </c>
    </row>
    <row r="578" spans="1:20" ht="13.5" outlineLevel="2" thickTop="1">
      <c r="A578" s="528" t="s">
        <v>38</v>
      </c>
      <c r="C578" s="529" t="s">
        <v>1109</v>
      </c>
      <c r="N578" s="539" t="s">
        <v>2729</v>
      </c>
      <c r="O578" s="540" t="s">
        <v>2729</v>
      </c>
    </row>
    <row r="579" spans="1:20" outlineLevel="2">
      <c r="A579" s="528" t="s">
        <v>2371</v>
      </c>
      <c r="B579" s="45" t="s">
        <v>38</v>
      </c>
      <c r="C579" s="529" t="s">
        <v>1109</v>
      </c>
      <c r="D579" s="529" t="s">
        <v>1110</v>
      </c>
      <c r="E579" s="45" t="s">
        <v>1111</v>
      </c>
      <c r="F579" s="52">
        <v>-174523</v>
      </c>
      <c r="H579" s="52">
        <v>0</v>
      </c>
      <c r="I579" s="52">
        <v>-174523</v>
      </c>
      <c r="J579" s="52">
        <v>0</v>
      </c>
      <c r="K579" s="52">
        <v>-174523</v>
      </c>
      <c r="M579" s="52">
        <v>-5550500</v>
      </c>
      <c r="N579" s="539">
        <v>-0.96899999999999997</v>
      </c>
      <c r="O579" s="540">
        <v>5375977</v>
      </c>
      <c r="Q579" s="531">
        <v>-144942</v>
      </c>
    </row>
    <row r="580" spans="1:20" outlineLevel="2">
      <c r="A580" s="528" t="s">
        <v>2372</v>
      </c>
      <c r="B580" s="45" t="s">
        <v>38</v>
      </c>
      <c r="C580" s="529" t="s">
        <v>1109</v>
      </c>
      <c r="D580" s="529" t="s">
        <v>1112</v>
      </c>
      <c r="E580" s="45" t="s">
        <v>1113</v>
      </c>
      <c r="F580" s="52">
        <v>0</v>
      </c>
      <c r="H580" s="52">
        <v>0</v>
      </c>
      <c r="I580" s="52">
        <v>0</v>
      </c>
      <c r="J580" s="52">
        <v>0</v>
      </c>
      <c r="K580" s="52">
        <v>0</v>
      </c>
      <c r="M580" s="52">
        <v>0</v>
      </c>
      <c r="N580" s="539" t="s">
        <v>2729</v>
      </c>
      <c r="O580" s="540">
        <v>0</v>
      </c>
    </row>
    <row r="581" spans="1:20" s="546" customFormat="1" outlineLevel="2">
      <c r="A581" s="542" t="s">
        <v>2821</v>
      </c>
      <c r="B581" s="45" t="s">
        <v>38</v>
      </c>
      <c r="C581" s="45" t="s">
        <v>1109</v>
      </c>
      <c r="D581" s="45" t="s">
        <v>1759</v>
      </c>
      <c r="E581" s="45" t="s">
        <v>1760</v>
      </c>
      <c r="F581" s="46">
        <v>-29581</v>
      </c>
      <c r="G581" s="46"/>
      <c r="H581" s="46">
        <v>59162</v>
      </c>
      <c r="I581" s="46">
        <v>29581</v>
      </c>
      <c r="J581" s="46">
        <v>0</v>
      </c>
      <c r="K581" s="46">
        <v>29581</v>
      </c>
      <c r="L581" s="46"/>
      <c r="M581" s="46">
        <v>4833977</v>
      </c>
      <c r="N581" s="47">
        <v>-0.99399999999999999</v>
      </c>
      <c r="O581" s="48">
        <v>-4804396</v>
      </c>
      <c r="P581" s="543"/>
      <c r="Q581" s="544"/>
      <c r="R581" s="545"/>
      <c r="S581" s="544"/>
      <c r="T581" s="544"/>
    </row>
    <row r="582" spans="1:20" s="546" customFormat="1" outlineLevel="2">
      <c r="A582" s="542" t="s">
        <v>3106</v>
      </c>
      <c r="B582" s="45" t="s">
        <v>38</v>
      </c>
      <c r="C582" s="45" t="s">
        <v>1109</v>
      </c>
      <c r="D582" s="45" t="s">
        <v>1388</v>
      </c>
      <c r="E582" s="45" t="s">
        <v>1389</v>
      </c>
      <c r="F582" s="46">
        <v>0</v>
      </c>
      <c r="G582" s="46"/>
      <c r="H582" s="46">
        <v>-29581</v>
      </c>
      <c r="I582" s="46">
        <v>-29581</v>
      </c>
      <c r="J582" s="46">
        <v>0</v>
      </c>
      <c r="K582" s="46">
        <v>-29581</v>
      </c>
      <c r="L582" s="46"/>
      <c r="M582" s="46">
        <v>371355</v>
      </c>
      <c r="N582" s="47">
        <v>-1.08</v>
      </c>
      <c r="O582" s="48">
        <v>-400936</v>
      </c>
      <c r="P582" s="543" t="s">
        <v>3107</v>
      </c>
      <c r="Q582" s="544"/>
      <c r="R582" s="545"/>
      <c r="S582" s="544"/>
      <c r="T582" s="544"/>
    </row>
    <row r="583" spans="1:20" outlineLevel="2">
      <c r="A583" s="528" t="s">
        <v>2373</v>
      </c>
      <c r="B583" s="45" t="s">
        <v>38</v>
      </c>
      <c r="C583" s="529" t="s">
        <v>1109</v>
      </c>
      <c r="D583" s="529" t="s">
        <v>1114</v>
      </c>
      <c r="E583" s="45" t="s">
        <v>1115</v>
      </c>
      <c r="F583" s="52">
        <v>0</v>
      </c>
      <c r="H583" s="52">
        <v>0</v>
      </c>
      <c r="I583" s="52">
        <v>0</v>
      </c>
      <c r="J583" s="52">
        <v>0</v>
      </c>
      <c r="K583" s="52">
        <v>0</v>
      </c>
      <c r="M583" s="52">
        <v>0</v>
      </c>
      <c r="N583" s="539" t="s">
        <v>2729</v>
      </c>
      <c r="O583" s="540">
        <v>0</v>
      </c>
    </row>
    <row r="584" spans="1:20" outlineLevel="2">
      <c r="A584" s="528" t="s">
        <v>2374</v>
      </c>
      <c r="B584" s="45" t="s">
        <v>38</v>
      </c>
      <c r="C584" s="529" t="s">
        <v>1109</v>
      </c>
      <c r="D584" s="529" t="s">
        <v>1116</v>
      </c>
      <c r="E584" s="45" t="s">
        <v>1117</v>
      </c>
      <c r="F584" s="52">
        <v>0</v>
      </c>
      <c r="H584" s="52">
        <v>0</v>
      </c>
      <c r="I584" s="52">
        <v>0</v>
      </c>
      <c r="J584" s="52">
        <v>0</v>
      </c>
      <c r="K584" s="52">
        <v>0</v>
      </c>
      <c r="M584" s="52">
        <v>0</v>
      </c>
      <c r="N584" s="539" t="s">
        <v>2729</v>
      </c>
      <c r="O584" s="540">
        <v>0</v>
      </c>
    </row>
    <row r="585" spans="1:20" outlineLevel="2">
      <c r="A585" s="528" t="s">
        <v>2375</v>
      </c>
      <c r="B585" s="45" t="s">
        <v>38</v>
      </c>
      <c r="C585" s="529" t="s">
        <v>1109</v>
      </c>
      <c r="D585" s="529" t="s">
        <v>1118</v>
      </c>
      <c r="E585" s="45" t="s">
        <v>164</v>
      </c>
      <c r="F585" s="52">
        <v>-179900</v>
      </c>
      <c r="H585" s="52">
        <v>0</v>
      </c>
      <c r="I585" s="52">
        <v>-179900</v>
      </c>
      <c r="J585" s="52">
        <v>0</v>
      </c>
      <c r="K585" s="52">
        <v>-179900</v>
      </c>
      <c r="M585" s="52">
        <v>439892</v>
      </c>
      <c r="N585" s="539">
        <v>-1.409</v>
      </c>
      <c r="O585" s="540">
        <v>-619792</v>
      </c>
    </row>
    <row r="586" spans="1:20" outlineLevel="2">
      <c r="A586" s="528" t="s">
        <v>2376</v>
      </c>
      <c r="B586" s="45" t="s">
        <v>38</v>
      </c>
      <c r="C586" s="529" t="s">
        <v>1109</v>
      </c>
      <c r="D586" s="529" t="s">
        <v>1119</v>
      </c>
      <c r="E586" s="45" t="s">
        <v>1120</v>
      </c>
      <c r="F586" s="52">
        <v>0</v>
      </c>
      <c r="H586" s="52">
        <v>0</v>
      </c>
      <c r="I586" s="52">
        <v>0</v>
      </c>
      <c r="J586" s="52">
        <v>0</v>
      </c>
      <c r="K586" s="52">
        <v>0</v>
      </c>
      <c r="M586" s="52">
        <v>0</v>
      </c>
      <c r="N586" s="539" t="s">
        <v>2729</v>
      </c>
      <c r="O586" s="540">
        <v>0</v>
      </c>
    </row>
    <row r="587" spans="1:20" outlineLevel="2">
      <c r="A587" s="528" t="s">
        <v>2377</v>
      </c>
      <c r="B587" s="45" t="s">
        <v>38</v>
      </c>
      <c r="C587" s="529" t="s">
        <v>1109</v>
      </c>
      <c r="D587" s="529" t="s">
        <v>1121</v>
      </c>
      <c r="E587" s="45" t="s">
        <v>1122</v>
      </c>
      <c r="F587" s="52">
        <v>0</v>
      </c>
      <c r="H587" s="52">
        <v>0</v>
      </c>
      <c r="I587" s="52">
        <v>0</v>
      </c>
      <c r="J587" s="52">
        <v>0</v>
      </c>
      <c r="K587" s="52">
        <v>0</v>
      </c>
      <c r="M587" s="52">
        <v>0</v>
      </c>
      <c r="N587" s="539" t="s">
        <v>2729</v>
      </c>
      <c r="O587" s="540">
        <v>0</v>
      </c>
    </row>
    <row r="588" spans="1:20" outlineLevel="2">
      <c r="A588" s="528" t="s">
        <v>2378</v>
      </c>
      <c r="B588" s="45" t="s">
        <v>38</v>
      </c>
      <c r="C588" s="529" t="s">
        <v>1109</v>
      </c>
      <c r="D588" s="529" t="s">
        <v>1123</v>
      </c>
      <c r="E588" s="45" t="s">
        <v>214</v>
      </c>
      <c r="F588" s="52">
        <v>-4200</v>
      </c>
      <c r="H588" s="52">
        <v>0</v>
      </c>
      <c r="I588" s="52">
        <v>-4200</v>
      </c>
      <c r="J588" s="52">
        <v>0</v>
      </c>
      <c r="K588" s="52">
        <v>-4200</v>
      </c>
      <c r="M588" s="52">
        <v>191525</v>
      </c>
      <c r="N588" s="539">
        <v>-1.022</v>
      </c>
      <c r="O588" s="540">
        <v>-195725</v>
      </c>
    </row>
    <row r="589" spans="1:20" ht="13.5" outlineLevel="1" thickBot="1">
      <c r="A589" s="528" t="s">
        <v>2379</v>
      </c>
      <c r="C589" s="529" t="s">
        <v>1109</v>
      </c>
      <c r="E589" s="541" t="s">
        <v>1790</v>
      </c>
      <c r="F589" s="42">
        <v>-388204</v>
      </c>
      <c r="G589" s="42"/>
      <c r="H589" s="42">
        <v>29581</v>
      </c>
      <c r="I589" s="42">
        <v>-358623</v>
      </c>
      <c r="J589" s="42">
        <v>0</v>
      </c>
      <c r="K589" s="42">
        <v>-358623</v>
      </c>
      <c r="L589" s="42"/>
      <c r="M589" s="42">
        <v>286249</v>
      </c>
      <c r="N589" s="539">
        <v>-2.2530000000000001</v>
      </c>
      <c r="O589" s="540">
        <v>-644872</v>
      </c>
    </row>
    <row r="590" spans="1:20" ht="13.5" outlineLevel="2" thickTop="1">
      <c r="A590" s="528" t="s">
        <v>38</v>
      </c>
      <c r="C590" s="529" t="s">
        <v>1124</v>
      </c>
      <c r="N590" s="539" t="s">
        <v>2729</v>
      </c>
      <c r="O590" s="540" t="s">
        <v>2729</v>
      </c>
    </row>
    <row r="591" spans="1:20" outlineLevel="2">
      <c r="A591" s="528" t="s">
        <v>2380</v>
      </c>
      <c r="B591" s="45" t="s">
        <v>38</v>
      </c>
      <c r="C591" s="529" t="s">
        <v>1124</v>
      </c>
      <c r="D591" s="529" t="s">
        <v>1125</v>
      </c>
      <c r="E591" s="45" t="s">
        <v>1126</v>
      </c>
      <c r="F591" s="52">
        <v>142625</v>
      </c>
      <c r="H591" s="52">
        <v>0</v>
      </c>
      <c r="I591" s="52">
        <v>142625</v>
      </c>
      <c r="J591" s="52">
        <v>0</v>
      </c>
      <c r="K591" s="52">
        <v>142625</v>
      </c>
      <c r="M591" s="52">
        <v>591315</v>
      </c>
      <c r="N591" s="539">
        <v>-0.75900000000000001</v>
      </c>
      <c r="O591" s="540">
        <v>-448690</v>
      </c>
    </row>
    <row r="592" spans="1:20" outlineLevel="2">
      <c r="A592" s="528" t="s">
        <v>2381</v>
      </c>
      <c r="B592" s="45" t="s">
        <v>38</v>
      </c>
      <c r="C592" s="529" t="s">
        <v>1124</v>
      </c>
      <c r="D592" s="529" t="s">
        <v>1127</v>
      </c>
      <c r="E592" s="45" t="s">
        <v>1128</v>
      </c>
      <c r="F592" s="52">
        <v>0</v>
      </c>
      <c r="H592" s="52">
        <v>0</v>
      </c>
      <c r="I592" s="52">
        <v>0</v>
      </c>
      <c r="J592" s="52">
        <v>0</v>
      </c>
      <c r="K592" s="52">
        <v>0</v>
      </c>
      <c r="M592" s="52">
        <v>0</v>
      </c>
      <c r="N592" s="539" t="s">
        <v>2729</v>
      </c>
      <c r="O592" s="540">
        <v>0</v>
      </c>
    </row>
    <row r="593" spans="1:15" outlineLevel="2">
      <c r="A593" s="528" t="s">
        <v>2382</v>
      </c>
      <c r="B593" s="45" t="s">
        <v>38</v>
      </c>
      <c r="C593" s="529" t="s">
        <v>1124</v>
      </c>
      <c r="D593" s="529" t="s">
        <v>1129</v>
      </c>
      <c r="E593" s="45" t="s">
        <v>1130</v>
      </c>
      <c r="F593" s="52">
        <v>0</v>
      </c>
      <c r="H593" s="52">
        <v>0</v>
      </c>
      <c r="I593" s="52">
        <v>0</v>
      </c>
      <c r="J593" s="52">
        <v>0</v>
      </c>
      <c r="K593" s="52">
        <v>0</v>
      </c>
      <c r="M593" s="52">
        <v>-58540</v>
      </c>
      <c r="N593" s="539">
        <v>-1</v>
      </c>
      <c r="O593" s="540">
        <v>58540</v>
      </c>
    </row>
    <row r="594" spans="1:15" outlineLevel="2">
      <c r="A594" s="528" t="s">
        <v>2383</v>
      </c>
      <c r="B594" s="45" t="s">
        <v>38</v>
      </c>
      <c r="C594" s="529" t="s">
        <v>1124</v>
      </c>
      <c r="D594" s="529" t="s">
        <v>1131</v>
      </c>
      <c r="E594" s="45" t="s">
        <v>1132</v>
      </c>
      <c r="F594" s="52">
        <v>-90973</v>
      </c>
      <c r="H594" s="52">
        <v>0</v>
      </c>
      <c r="I594" s="52">
        <v>-90973</v>
      </c>
      <c r="J594" s="52">
        <v>0</v>
      </c>
      <c r="K594" s="52">
        <v>-90973</v>
      </c>
      <c r="M594" s="52">
        <v>906</v>
      </c>
      <c r="N594" s="539">
        <v>-101.41200000000001</v>
      </c>
      <c r="O594" s="540">
        <v>-91879</v>
      </c>
    </row>
    <row r="595" spans="1:15" outlineLevel="2">
      <c r="A595" s="528" t="s">
        <v>2384</v>
      </c>
      <c r="B595" s="45" t="s">
        <v>38</v>
      </c>
      <c r="C595" s="529" t="s">
        <v>1124</v>
      </c>
      <c r="D595" s="529" t="s">
        <v>1133</v>
      </c>
      <c r="E595" s="45" t="s">
        <v>1134</v>
      </c>
      <c r="F595" s="52">
        <v>0</v>
      </c>
      <c r="H595" s="52">
        <v>0</v>
      </c>
      <c r="I595" s="52">
        <v>0</v>
      </c>
      <c r="J595" s="52">
        <v>0</v>
      </c>
      <c r="K595" s="52">
        <v>0</v>
      </c>
      <c r="M595" s="52">
        <v>0</v>
      </c>
      <c r="N595" s="539" t="s">
        <v>2729</v>
      </c>
      <c r="O595" s="540">
        <v>0</v>
      </c>
    </row>
    <row r="596" spans="1:15" outlineLevel="2">
      <c r="A596" s="528" t="s">
        <v>2385</v>
      </c>
      <c r="B596" s="45" t="s">
        <v>38</v>
      </c>
      <c r="C596" s="529" t="s">
        <v>1124</v>
      </c>
      <c r="D596" s="529" t="s">
        <v>1135</v>
      </c>
      <c r="E596" s="45" t="s">
        <v>1136</v>
      </c>
      <c r="F596" s="52">
        <v>0</v>
      </c>
      <c r="H596" s="52">
        <v>0</v>
      </c>
      <c r="I596" s="52">
        <v>0</v>
      </c>
      <c r="J596" s="52">
        <v>0</v>
      </c>
      <c r="K596" s="52">
        <v>0</v>
      </c>
      <c r="M596" s="52">
        <v>155</v>
      </c>
      <c r="N596" s="539">
        <v>-1</v>
      </c>
      <c r="O596" s="540">
        <v>-155</v>
      </c>
    </row>
    <row r="597" spans="1:15" outlineLevel="2">
      <c r="A597" s="528" t="s">
        <v>2386</v>
      </c>
      <c r="B597" s="45" t="s">
        <v>38</v>
      </c>
      <c r="C597" s="529" t="s">
        <v>1124</v>
      </c>
      <c r="D597" s="529" t="s">
        <v>1137</v>
      </c>
      <c r="E597" s="45" t="s">
        <v>1138</v>
      </c>
      <c r="F597" s="52">
        <v>0</v>
      </c>
      <c r="H597" s="52">
        <v>0</v>
      </c>
      <c r="I597" s="52">
        <v>0</v>
      </c>
      <c r="J597" s="52">
        <v>0</v>
      </c>
      <c r="K597" s="52">
        <v>0</v>
      </c>
      <c r="M597" s="52">
        <v>0</v>
      </c>
      <c r="N597" s="539" t="s">
        <v>2729</v>
      </c>
      <c r="O597" s="540">
        <v>0</v>
      </c>
    </row>
    <row r="598" spans="1:15" outlineLevel="2">
      <c r="A598" s="528" t="s">
        <v>2387</v>
      </c>
      <c r="B598" s="45" t="s">
        <v>38</v>
      </c>
      <c r="C598" s="529" t="s">
        <v>1124</v>
      </c>
      <c r="D598" s="529" t="s">
        <v>1139</v>
      </c>
      <c r="E598" s="45" t="s">
        <v>1140</v>
      </c>
      <c r="F598" s="52">
        <v>-24267</v>
      </c>
      <c r="H598" s="52">
        <v>0</v>
      </c>
      <c r="I598" s="52">
        <v>-24267</v>
      </c>
      <c r="J598" s="52">
        <v>0</v>
      </c>
      <c r="K598" s="52">
        <v>-24267</v>
      </c>
      <c r="M598" s="52">
        <v>-109081</v>
      </c>
      <c r="N598" s="539">
        <v>-0.77800000000000002</v>
      </c>
      <c r="O598" s="540">
        <v>84814</v>
      </c>
    </row>
    <row r="599" spans="1:15" outlineLevel="2">
      <c r="A599" s="528" t="s">
        <v>2388</v>
      </c>
      <c r="B599" s="45" t="s">
        <v>38</v>
      </c>
      <c r="C599" s="529" t="s">
        <v>1124</v>
      </c>
      <c r="D599" s="529" t="s">
        <v>1141</v>
      </c>
      <c r="E599" s="45" t="s">
        <v>1142</v>
      </c>
      <c r="F599" s="52">
        <v>0</v>
      </c>
      <c r="H599" s="52">
        <v>0</v>
      </c>
      <c r="I599" s="52">
        <v>0</v>
      </c>
      <c r="J599" s="52">
        <v>0</v>
      </c>
      <c r="K599" s="52">
        <v>0</v>
      </c>
      <c r="M599" s="52">
        <v>2173</v>
      </c>
      <c r="N599" s="539">
        <v>-1</v>
      </c>
      <c r="O599" s="540">
        <v>-2173</v>
      </c>
    </row>
    <row r="600" spans="1:15" outlineLevel="2">
      <c r="A600" s="528" t="s">
        <v>2389</v>
      </c>
      <c r="B600" s="45" t="s">
        <v>38</v>
      </c>
      <c r="C600" s="529" t="s">
        <v>1124</v>
      </c>
      <c r="D600" s="529" t="s">
        <v>1143</v>
      </c>
      <c r="E600" s="45" t="s">
        <v>1144</v>
      </c>
      <c r="F600" s="52">
        <v>47631</v>
      </c>
      <c r="H600" s="52">
        <v>0</v>
      </c>
      <c r="I600" s="52">
        <v>47631</v>
      </c>
      <c r="J600" s="52">
        <v>0</v>
      </c>
      <c r="K600" s="52">
        <v>47631</v>
      </c>
      <c r="M600" s="52">
        <v>728663</v>
      </c>
      <c r="N600" s="539">
        <v>-0.93500000000000005</v>
      </c>
      <c r="O600" s="540">
        <v>-681032</v>
      </c>
    </row>
    <row r="601" spans="1:15" outlineLevel="2">
      <c r="A601" s="528" t="s">
        <v>2390</v>
      </c>
      <c r="B601" s="45" t="s">
        <v>38</v>
      </c>
      <c r="C601" s="529" t="s">
        <v>1124</v>
      </c>
      <c r="D601" s="529" t="s">
        <v>1145</v>
      </c>
      <c r="E601" s="45" t="s">
        <v>1146</v>
      </c>
      <c r="F601" s="52">
        <v>0</v>
      </c>
      <c r="H601" s="52">
        <v>0</v>
      </c>
      <c r="I601" s="52">
        <v>0</v>
      </c>
      <c r="J601" s="52">
        <v>0</v>
      </c>
      <c r="K601" s="52">
        <v>0</v>
      </c>
      <c r="M601" s="52">
        <v>0</v>
      </c>
      <c r="N601" s="539" t="s">
        <v>2729</v>
      </c>
      <c r="O601" s="540">
        <v>0</v>
      </c>
    </row>
    <row r="602" spans="1:15" outlineLevel="2">
      <c r="A602" s="528" t="s">
        <v>2391</v>
      </c>
      <c r="B602" s="45" t="s">
        <v>38</v>
      </c>
      <c r="C602" s="529" t="s">
        <v>1124</v>
      </c>
      <c r="D602" s="529" t="s">
        <v>1147</v>
      </c>
      <c r="E602" s="45" t="s">
        <v>1148</v>
      </c>
      <c r="F602" s="52">
        <v>0</v>
      </c>
      <c r="H602" s="52">
        <v>0</v>
      </c>
      <c r="I602" s="52">
        <v>0</v>
      </c>
      <c r="J602" s="52">
        <v>0</v>
      </c>
      <c r="K602" s="52">
        <v>0</v>
      </c>
      <c r="M602" s="52">
        <v>28894</v>
      </c>
      <c r="N602" s="539">
        <v>-1</v>
      </c>
      <c r="O602" s="540">
        <v>-28894</v>
      </c>
    </row>
    <row r="603" spans="1:15" outlineLevel="2">
      <c r="A603" s="528" t="s">
        <v>2392</v>
      </c>
      <c r="B603" s="45" t="s">
        <v>38</v>
      </c>
      <c r="C603" s="529" t="s">
        <v>1124</v>
      </c>
      <c r="D603" s="529" t="s">
        <v>1149</v>
      </c>
      <c r="E603" s="45" t="s">
        <v>1150</v>
      </c>
      <c r="F603" s="52">
        <v>-16854</v>
      </c>
      <c r="H603" s="52">
        <v>0</v>
      </c>
      <c r="I603" s="52">
        <v>-16854</v>
      </c>
      <c r="J603" s="52">
        <v>0</v>
      </c>
      <c r="K603" s="52">
        <v>-16854</v>
      </c>
      <c r="M603" s="52">
        <v>-54478</v>
      </c>
      <c r="N603" s="539">
        <v>-0.69099999999999995</v>
      </c>
      <c r="O603" s="540">
        <v>37624</v>
      </c>
    </row>
    <row r="604" spans="1:15" outlineLevel="2">
      <c r="A604" s="528" t="s">
        <v>2393</v>
      </c>
      <c r="B604" s="45" t="s">
        <v>38</v>
      </c>
      <c r="C604" s="529" t="s">
        <v>1124</v>
      </c>
      <c r="D604" s="529" t="s">
        <v>1151</v>
      </c>
      <c r="E604" s="45" t="s">
        <v>1152</v>
      </c>
      <c r="F604" s="52">
        <v>0</v>
      </c>
      <c r="H604" s="52">
        <v>0</v>
      </c>
      <c r="I604" s="52">
        <v>0</v>
      </c>
      <c r="J604" s="52">
        <v>0</v>
      </c>
      <c r="K604" s="52">
        <v>0</v>
      </c>
      <c r="M604" s="52">
        <v>0</v>
      </c>
      <c r="N604" s="539" t="s">
        <v>2729</v>
      </c>
      <c r="O604" s="540">
        <v>0</v>
      </c>
    </row>
    <row r="605" spans="1:15" outlineLevel="2">
      <c r="A605" s="528" t="s">
        <v>2394</v>
      </c>
      <c r="B605" s="45" t="s">
        <v>38</v>
      </c>
      <c r="C605" s="529" t="s">
        <v>1124</v>
      </c>
      <c r="D605" s="529" t="s">
        <v>1153</v>
      </c>
      <c r="E605" s="45" t="s">
        <v>1154</v>
      </c>
      <c r="F605" s="52">
        <v>0</v>
      </c>
      <c r="H605" s="52">
        <v>0</v>
      </c>
      <c r="I605" s="52">
        <v>0</v>
      </c>
      <c r="J605" s="52">
        <v>0</v>
      </c>
      <c r="K605" s="52">
        <v>0</v>
      </c>
      <c r="M605" s="52">
        <v>0</v>
      </c>
      <c r="N605" s="539" t="s">
        <v>2729</v>
      </c>
      <c r="O605" s="540">
        <v>0</v>
      </c>
    </row>
    <row r="606" spans="1:15" outlineLevel="2">
      <c r="A606" s="528" t="s">
        <v>2395</v>
      </c>
      <c r="B606" s="45" t="s">
        <v>38</v>
      </c>
      <c r="C606" s="529" t="s">
        <v>1124</v>
      </c>
      <c r="D606" s="529" t="s">
        <v>1155</v>
      </c>
      <c r="E606" s="45" t="s">
        <v>1156</v>
      </c>
      <c r="F606" s="52">
        <v>0</v>
      </c>
      <c r="H606" s="52">
        <v>0</v>
      </c>
      <c r="I606" s="52">
        <v>0</v>
      </c>
      <c r="J606" s="52">
        <v>0</v>
      </c>
      <c r="K606" s="52">
        <v>0</v>
      </c>
      <c r="M606" s="52">
        <v>0</v>
      </c>
      <c r="N606" s="539" t="s">
        <v>2729</v>
      </c>
      <c r="O606" s="540">
        <v>0</v>
      </c>
    </row>
    <row r="607" spans="1:15" outlineLevel="2">
      <c r="A607" s="528" t="s">
        <v>2396</v>
      </c>
      <c r="B607" s="45" t="s">
        <v>38</v>
      </c>
      <c r="C607" s="529" t="s">
        <v>1124</v>
      </c>
      <c r="D607" s="529" t="s">
        <v>1157</v>
      </c>
      <c r="E607" s="45" t="s">
        <v>1158</v>
      </c>
      <c r="F607" s="52">
        <v>2729</v>
      </c>
      <c r="H607" s="52">
        <v>0</v>
      </c>
      <c r="I607" s="52">
        <v>2729</v>
      </c>
      <c r="J607" s="52">
        <v>0</v>
      </c>
      <c r="K607" s="52">
        <v>2729</v>
      </c>
      <c r="M607" s="52">
        <v>33868</v>
      </c>
      <c r="N607" s="539">
        <v>-0.91900000000000004</v>
      </c>
      <c r="O607" s="540">
        <v>-31139</v>
      </c>
    </row>
    <row r="608" spans="1:15" outlineLevel="2">
      <c r="A608" s="528" t="s">
        <v>2397</v>
      </c>
      <c r="B608" s="45" t="s">
        <v>38</v>
      </c>
      <c r="C608" s="529" t="s">
        <v>1124</v>
      </c>
      <c r="D608" s="529" t="s">
        <v>1159</v>
      </c>
      <c r="E608" s="45" t="s">
        <v>1160</v>
      </c>
      <c r="F608" s="52">
        <v>0</v>
      </c>
      <c r="H608" s="52">
        <v>0</v>
      </c>
      <c r="I608" s="52">
        <v>0</v>
      </c>
      <c r="J608" s="52">
        <v>0</v>
      </c>
      <c r="K608" s="52">
        <v>0</v>
      </c>
      <c r="M608" s="52">
        <v>414</v>
      </c>
      <c r="N608" s="539">
        <v>-1</v>
      </c>
      <c r="O608" s="540">
        <v>-414</v>
      </c>
    </row>
    <row r="609" spans="1:15" outlineLevel="2">
      <c r="A609" s="528" t="s">
        <v>2398</v>
      </c>
      <c r="B609" s="45" t="s">
        <v>38</v>
      </c>
      <c r="C609" s="529" t="s">
        <v>1124</v>
      </c>
      <c r="D609" s="529" t="s">
        <v>1161</v>
      </c>
      <c r="E609" s="45" t="s">
        <v>1162</v>
      </c>
      <c r="F609" s="52">
        <v>19412</v>
      </c>
      <c r="H609" s="52">
        <v>0</v>
      </c>
      <c r="I609" s="52">
        <v>19412</v>
      </c>
      <c r="J609" s="52">
        <v>0</v>
      </c>
      <c r="K609" s="52">
        <v>19412</v>
      </c>
      <c r="M609" s="52">
        <v>264796</v>
      </c>
      <c r="N609" s="539">
        <v>-0.92700000000000005</v>
      </c>
      <c r="O609" s="540">
        <v>-245384</v>
      </c>
    </row>
    <row r="610" spans="1:15" outlineLevel="2">
      <c r="A610" s="528" t="s">
        <v>2399</v>
      </c>
      <c r="B610" s="45" t="s">
        <v>38</v>
      </c>
      <c r="C610" s="529" t="s">
        <v>1124</v>
      </c>
      <c r="D610" s="529" t="s">
        <v>1163</v>
      </c>
      <c r="E610" s="45" t="s">
        <v>1164</v>
      </c>
      <c r="F610" s="52">
        <v>0</v>
      </c>
      <c r="H610" s="52">
        <v>0</v>
      </c>
      <c r="I610" s="52">
        <v>0</v>
      </c>
      <c r="J610" s="52">
        <v>0</v>
      </c>
      <c r="K610" s="52">
        <v>0</v>
      </c>
      <c r="M610" s="52">
        <v>0</v>
      </c>
      <c r="N610" s="539" t="s">
        <v>2729</v>
      </c>
      <c r="O610" s="540">
        <v>0</v>
      </c>
    </row>
    <row r="611" spans="1:15" outlineLevel="2">
      <c r="A611" s="528" t="s">
        <v>2400</v>
      </c>
      <c r="B611" s="45" t="s">
        <v>38</v>
      </c>
      <c r="C611" s="529" t="s">
        <v>1124</v>
      </c>
      <c r="D611" s="529" t="s">
        <v>1165</v>
      </c>
      <c r="E611" s="45" t="s">
        <v>1166</v>
      </c>
      <c r="F611" s="52">
        <v>0</v>
      </c>
      <c r="H611" s="52">
        <v>0</v>
      </c>
      <c r="I611" s="52">
        <v>0</v>
      </c>
      <c r="J611" s="52">
        <v>0</v>
      </c>
      <c r="K611" s="52">
        <v>0</v>
      </c>
      <c r="M611" s="52">
        <v>1979</v>
      </c>
      <c r="N611" s="539">
        <v>-1</v>
      </c>
      <c r="O611" s="540">
        <v>-1979</v>
      </c>
    </row>
    <row r="612" spans="1:15" outlineLevel="2">
      <c r="A612" s="528" t="s">
        <v>2401</v>
      </c>
      <c r="B612" s="45" t="s">
        <v>38</v>
      </c>
      <c r="C612" s="529" t="s">
        <v>1124</v>
      </c>
      <c r="D612" s="529" t="s">
        <v>1167</v>
      </c>
      <c r="E612" s="45" t="s">
        <v>1168</v>
      </c>
      <c r="F612" s="52">
        <v>-4557</v>
      </c>
      <c r="H612" s="52">
        <v>0</v>
      </c>
      <c r="I612" s="52">
        <v>-4557</v>
      </c>
      <c r="J612" s="52">
        <v>0</v>
      </c>
      <c r="K612" s="52">
        <v>-4557</v>
      </c>
      <c r="M612" s="52">
        <v>-6103</v>
      </c>
      <c r="N612" s="539">
        <v>-0.253</v>
      </c>
      <c r="O612" s="540">
        <v>1546</v>
      </c>
    </row>
    <row r="613" spans="1:15" outlineLevel="2">
      <c r="A613" s="528" t="s">
        <v>2402</v>
      </c>
      <c r="B613" s="45" t="s">
        <v>38</v>
      </c>
      <c r="C613" s="529" t="s">
        <v>1124</v>
      </c>
      <c r="D613" s="529" t="s">
        <v>1169</v>
      </c>
      <c r="E613" s="45" t="s">
        <v>1170</v>
      </c>
      <c r="F613" s="52">
        <v>0</v>
      </c>
      <c r="H613" s="52">
        <v>0</v>
      </c>
      <c r="I613" s="52">
        <v>0</v>
      </c>
      <c r="J613" s="52">
        <v>0</v>
      </c>
      <c r="K613" s="52">
        <v>0</v>
      </c>
      <c r="M613" s="52">
        <v>0</v>
      </c>
      <c r="N613" s="539" t="s">
        <v>2729</v>
      </c>
      <c r="O613" s="540">
        <v>0</v>
      </c>
    </row>
    <row r="614" spans="1:15" outlineLevel="2">
      <c r="A614" s="528" t="s">
        <v>2403</v>
      </c>
      <c r="B614" s="45" t="s">
        <v>38</v>
      </c>
      <c r="C614" s="529" t="s">
        <v>1124</v>
      </c>
      <c r="D614" s="529" t="s">
        <v>1171</v>
      </c>
      <c r="E614" s="45" t="s">
        <v>1172</v>
      </c>
      <c r="F614" s="52">
        <v>0</v>
      </c>
      <c r="H614" s="52">
        <v>0</v>
      </c>
      <c r="I614" s="52">
        <v>0</v>
      </c>
      <c r="J614" s="52">
        <v>0</v>
      </c>
      <c r="K614" s="52">
        <v>0</v>
      </c>
      <c r="M614" s="52">
        <v>0</v>
      </c>
      <c r="N614" s="539" t="s">
        <v>2729</v>
      </c>
      <c r="O614" s="540">
        <v>0</v>
      </c>
    </row>
    <row r="615" spans="1:15" outlineLevel="2">
      <c r="A615" s="528" t="s">
        <v>2404</v>
      </c>
      <c r="B615" s="45" t="s">
        <v>38</v>
      </c>
      <c r="C615" s="529" t="s">
        <v>1124</v>
      </c>
      <c r="D615" s="529" t="s">
        <v>1173</v>
      </c>
      <c r="E615" s="45" t="s">
        <v>1174</v>
      </c>
      <c r="F615" s="52">
        <v>0</v>
      </c>
      <c r="H615" s="52">
        <v>0</v>
      </c>
      <c r="I615" s="52">
        <v>0</v>
      </c>
      <c r="J615" s="52">
        <v>0</v>
      </c>
      <c r="K615" s="52">
        <v>0</v>
      </c>
      <c r="M615" s="52">
        <v>0</v>
      </c>
      <c r="N615" s="539" t="s">
        <v>2729</v>
      </c>
      <c r="O615" s="540">
        <v>0</v>
      </c>
    </row>
    <row r="616" spans="1:15" outlineLevel="2">
      <c r="A616" s="528" t="s">
        <v>2405</v>
      </c>
      <c r="B616" s="45" t="s">
        <v>38</v>
      </c>
      <c r="C616" s="529" t="s">
        <v>1124</v>
      </c>
      <c r="D616" s="529" t="s">
        <v>1175</v>
      </c>
      <c r="E616" s="45" t="s">
        <v>1176</v>
      </c>
      <c r="F616" s="52">
        <v>3230</v>
      </c>
      <c r="H616" s="52">
        <v>0</v>
      </c>
      <c r="I616" s="52">
        <v>3230</v>
      </c>
      <c r="J616" s="52">
        <v>0</v>
      </c>
      <c r="K616" s="52">
        <v>3230</v>
      </c>
      <c r="M616" s="52">
        <v>26612</v>
      </c>
      <c r="N616" s="539">
        <v>-0.879</v>
      </c>
      <c r="O616" s="540">
        <v>-23382</v>
      </c>
    </row>
    <row r="617" spans="1:15" outlineLevel="2">
      <c r="A617" s="528" t="s">
        <v>2406</v>
      </c>
      <c r="B617" s="45" t="s">
        <v>38</v>
      </c>
      <c r="C617" s="529" t="s">
        <v>1124</v>
      </c>
      <c r="D617" s="529" t="s">
        <v>1177</v>
      </c>
      <c r="E617" s="45" t="s">
        <v>1178</v>
      </c>
      <c r="F617" s="52">
        <v>0</v>
      </c>
      <c r="H617" s="52">
        <v>0</v>
      </c>
      <c r="I617" s="52">
        <v>0</v>
      </c>
      <c r="J617" s="52">
        <v>0</v>
      </c>
      <c r="K617" s="52">
        <v>0</v>
      </c>
      <c r="M617" s="52">
        <v>539</v>
      </c>
      <c r="N617" s="539">
        <v>-1</v>
      </c>
      <c r="O617" s="540">
        <v>-539</v>
      </c>
    </row>
    <row r="618" spans="1:15" ht="13.5" outlineLevel="1" thickBot="1">
      <c r="A618" s="528" t="s">
        <v>2407</v>
      </c>
      <c r="C618" s="529" t="s">
        <v>1124</v>
      </c>
      <c r="E618" s="541" t="s">
        <v>1791</v>
      </c>
      <c r="F618" s="42">
        <v>78976</v>
      </c>
      <c r="G618" s="42"/>
      <c r="H618" s="42">
        <v>0</v>
      </c>
      <c r="I618" s="42">
        <v>78976</v>
      </c>
      <c r="J618" s="42">
        <v>0</v>
      </c>
      <c r="K618" s="42">
        <v>78976</v>
      </c>
      <c r="L618" s="42"/>
      <c r="M618" s="42">
        <v>1452112</v>
      </c>
      <c r="N618" s="539">
        <v>-0.94599999999999995</v>
      </c>
      <c r="O618" s="540">
        <v>-1373136</v>
      </c>
    </row>
    <row r="619" spans="1:15" ht="13.5" outlineLevel="2" thickTop="1">
      <c r="A619" s="528" t="s">
        <v>38</v>
      </c>
      <c r="C619" s="529" t="s">
        <v>1179</v>
      </c>
      <c r="N619" s="539" t="s">
        <v>2729</v>
      </c>
      <c r="O619" s="540" t="s">
        <v>2729</v>
      </c>
    </row>
    <row r="620" spans="1:15" outlineLevel="2">
      <c r="A620" s="528" t="s">
        <v>2408</v>
      </c>
      <c r="B620" s="45" t="s">
        <v>38</v>
      </c>
      <c r="C620" s="529" t="s">
        <v>1179</v>
      </c>
      <c r="D620" s="529" t="s">
        <v>1180</v>
      </c>
      <c r="E620" s="45" t="s">
        <v>1181</v>
      </c>
      <c r="F620" s="52">
        <v>304478</v>
      </c>
      <c r="H620" s="52">
        <v>0</v>
      </c>
      <c r="I620" s="52">
        <v>304478</v>
      </c>
      <c r="J620" s="52">
        <v>0</v>
      </c>
      <c r="K620" s="52">
        <v>304478</v>
      </c>
      <c r="M620" s="52">
        <v>847452</v>
      </c>
      <c r="N620" s="539">
        <v>-0.64100000000000001</v>
      </c>
      <c r="O620" s="540">
        <v>-542974</v>
      </c>
    </row>
    <row r="621" spans="1:15" outlineLevel="2">
      <c r="A621" s="528" t="s">
        <v>2409</v>
      </c>
      <c r="B621" s="45" t="s">
        <v>38</v>
      </c>
      <c r="C621" s="529" t="s">
        <v>1179</v>
      </c>
      <c r="D621" s="529" t="s">
        <v>1182</v>
      </c>
      <c r="E621" s="45" t="s">
        <v>1183</v>
      </c>
      <c r="F621" s="52">
        <v>0</v>
      </c>
      <c r="H621" s="52">
        <v>0</v>
      </c>
      <c r="I621" s="52">
        <v>0</v>
      </c>
      <c r="J621" s="52">
        <v>0</v>
      </c>
      <c r="K621" s="52">
        <v>0</v>
      </c>
      <c r="M621" s="52">
        <v>0</v>
      </c>
      <c r="N621" s="539" t="s">
        <v>2729</v>
      </c>
      <c r="O621" s="540">
        <v>0</v>
      </c>
    </row>
    <row r="622" spans="1:15" outlineLevel="2">
      <c r="A622" s="528" t="s">
        <v>2410</v>
      </c>
      <c r="B622" s="45" t="s">
        <v>38</v>
      </c>
      <c r="C622" s="529" t="s">
        <v>1179</v>
      </c>
      <c r="D622" s="529" t="s">
        <v>1184</v>
      </c>
      <c r="E622" s="45" t="s">
        <v>1185</v>
      </c>
      <c r="F622" s="52">
        <v>0</v>
      </c>
      <c r="H622" s="52">
        <v>0</v>
      </c>
      <c r="I622" s="52">
        <v>0</v>
      </c>
      <c r="J622" s="52">
        <v>0</v>
      </c>
      <c r="K622" s="52">
        <v>0</v>
      </c>
      <c r="M622" s="52">
        <v>-35512</v>
      </c>
      <c r="N622" s="539">
        <v>-1</v>
      </c>
      <c r="O622" s="540">
        <v>35512</v>
      </c>
    </row>
    <row r="623" spans="1:15" outlineLevel="2">
      <c r="A623" s="528" t="s">
        <v>2411</v>
      </c>
      <c r="B623" s="45" t="s">
        <v>38</v>
      </c>
      <c r="C623" s="529" t="s">
        <v>1179</v>
      </c>
      <c r="D623" s="529" t="s">
        <v>1186</v>
      </c>
      <c r="E623" s="45" t="s">
        <v>1187</v>
      </c>
      <c r="F623" s="52">
        <v>-192040</v>
      </c>
      <c r="H623" s="52">
        <v>0</v>
      </c>
      <c r="I623" s="52">
        <v>-192040</v>
      </c>
      <c r="J623" s="52">
        <v>0</v>
      </c>
      <c r="K623" s="52">
        <v>-192040</v>
      </c>
      <c r="M623" s="52">
        <v>-256719</v>
      </c>
      <c r="N623" s="539">
        <v>-0.252</v>
      </c>
      <c r="O623" s="540">
        <v>64679</v>
      </c>
    </row>
    <row r="624" spans="1:15" outlineLevel="2">
      <c r="A624" s="528" t="s">
        <v>2412</v>
      </c>
      <c r="B624" s="45" t="s">
        <v>38</v>
      </c>
      <c r="C624" s="529" t="s">
        <v>1179</v>
      </c>
      <c r="D624" s="529" t="s">
        <v>1188</v>
      </c>
      <c r="E624" s="45" t="s">
        <v>1189</v>
      </c>
      <c r="F624" s="52">
        <v>0</v>
      </c>
      <c r="H624" s="52">
        <v>0</v>
      </c>
      <c r="I624" s="52">
        <v>0</v>
      </c>
      <c r="J624" s="52">
        <v>0</v>
      </c>
      <c r="K624" s="52">
        <v>0</v>
      </c>
      <c r="M624" s="52">
        <v>0</v>
      </c>
      <c r="N624" s="539" t="s">
        <v>2729</v>
      </c>
      <c r="O624" s="540">
        <v>0</v>
      </c>
    </row>
    <row r="625" spans="1:15" outlineLevel="2">
      <c r="A625" s="528" t="s">
        <v>2413</v>
      </c>
      <c r="B625" s="45" t="s">
        <v>38</v>
      </c>
      <c r="C625" s="529" t="s">
        <v>1179</v>
      </c>
      <c r="D625" s="529" t="s">
        <v>1190</v>
      </c>
      <c r="E625" s="45" t="s">
        <v>1191</v>
      </c>
      <c r="F625" s="52">
        <v>0</v>
      </c>
      <c r="H625" s="52">
        <v>0</v>
      </c>
      <c r="I625" s="52">
        <v>0</v>
      </c>
      <c r="J625" s="52">
        <v>0</v>
      </c>
      <c r="K625" s="52">
        <v>0</v>
      </c>
      <c r="M625" s="52">
        <v>-541</v>
      </c>
      <c r="N625" s="539">
        <v>-1</v>
      </c>
      <c r="O625" s="540">
        <v>541</v>
      </c>
    </row>
    <row r="626" spans="1:15" outlineLevel="2">
      <c r="A626" s="528" t="s">
        <v>2414</v>
      </c>
      <c r="B626" s="45" t="s">
        <v>38</v>
      </c>
      <c r="C626" s="529" t="s">
        <v>1179</v>
      </c>
      <c r="D626" s="529" t="s">
        <v>1192</v>
      </c>
      <c r="E626" s="45" t="s">
        <v>1193</v>
      </c>
      <c r="F626" s="52">
        <v>0</v>
      </c>
      <c r="H626" s="52">
        <v>0</v>
      </c>
      <c r="I626" s="52">
        <v>0</v>
      </c>
      <c r="J626" s="52">
        <v>0</v>
      </c>
      <c r="K626" s="52">
        <v>0</v>
      </c>
      <c r="M626" s="52">
        <v>0</v>
      </c>
      <c r="N626" s="539" t="s">
        <v>2729</v>
      </c>
      <c r="O626" s="540">
        <v>0</v>
      </c>
    </row>
    <row r="627" spans="1:15" outlineLevel="2">
      <c r="A627" s="528" t="s">
        <v>2415</v>
      </c>
      <c r="B627" s="45" t="s">
        <v>38</v>
      </c>
      <c r="C627" s="529" t="s">
        <v>1179</v>
      </c>
      <c r="D627" s="529" t="s">
        <v>1194</v>
      </c>
      <c r="E627" s="45" t="s">
        <v>1195</v>
      </c>
      <c r="F627" s="52">
        <v>-46369</v>
      </c>
      <c r="H627" s="52">
        <v>0</v>
      </c>
      <c r="I627" s="52">
        <v>-46369</v>
      </c>
      <c r="J627" s="52">
        <v>0</v>
      </c>
      <c r="K627" s="52">
        <v>-46369</v>
      </c>
      <c r="M627" s="52">
        <v>-108478</v>
      </c>
      <c r="N627" s="539">
        <v>-0.57299999999999995</v>
      </c>
      <c r="O627" s="540">
        <v>62109</v>
      </c>
    </row>
    <row r="628" spans="1:15" outlineLevel="2">
      <c r="A628" s="528" t="s">
        <v>2416</v>
      </c>
      <c r="B628" s="45" t="s">
        <v>38</v>
      </c>
      <c r="C628" s="529" t="s">
        <v>1179</v>
      </c>
      <c r="D628" s="529" t="s">
        <v>1196</v>
      </c>
      <c r="E628" s="45" t="s">
        <v>1197</v>
      </c>
      <c r="F628" s="52">
        <v>0</v>
      </c>
      <c r="H628" s="52">
        <v>0</v>
      </c>
      <c r="I628" s="52">
        <v>0</v>
      </c>
      <c r="J628" s="52">
        <v>0</v>
      </c>
      <c r="K628" s="52">
        <v>0</v>
      </c>
      <c r="M628" s="52">
        <v>-5998</v>
      </c>
      <c r="N628" s="539">
        <v>-1</v>
      </c>
      <c r="O628" s="540">
        <v>5998</v>
      </c>
    </row>
    <row r="629" spans="1:15" outlineLevel="2">
      <c r="A629" s="528" t="s">
        <v>2417</v>
      </c>
      <c r="B629" s="45" t="s">
        <v>38</v>
      </c>
      <c r="C629" s="529" t="s">
        <v>1179</v>
      </c>
      <c r="D629" s="529" t="s">
        <v>1198</v>
      </c>
      <c r="E629" s="45" t="s">
        <v>1199</v>
      </c>
      <c r="F629" s="52">
        <v>979743</v>
      </c>
      <c r="H629" s="52">
        <v>0</v>
      </c>
      <c r="I629" s="52">
        <v>979743</v>
      </c>
      <c r="J629" s="52">
        <v>0</v>
      </c>
      <c r="K629" s="52">
        <v>979743</v>
      </c>
      <c r="M629" s="52">
        <v>2406333</v>
      </c>
      <c r="N629" s="539">
        <v>-0.59299999999999997</v>
      </c>
      <c r="O629" s="540">
        <v>-1426590</v>
      </c>
    </row>
    <row r="630" spans="1:15" outlineLevel="2">
      <c r="A630" s="528" t="s">
        <v>2418</v>
      </c>
      <c r="B630" s="45" t="s">
        <v>38</v>
      </c>
      <c r="C630" s="529" t="s">
        <v>1179</v>
      </c>
      <c r="D630" s="529" t="s">
        <v>1200</v>
      </c>
      <c r="E630" s="45" t="s">
        <v>1201</v>
      </c>
      <c r="F630" s="52">
        <v>0</v>
      </c>
      <c r="H630" s="52">
        <v>0</v>
      </c>
      <c r="I630" s="52">
        <v>0</v>
      </c>
      <c r="J630" s="52">
        <v>0</v>
      </c>
      <c r="K630" s="52">
        <v>0</v>
      </c>
      <c r="M630" s="52">
        <v>0</v>
      </c>
      <c r="N630" s="539" t="s">
        <v>2729</v>
      </c>
      <c r="O630" s="540">
        <v>0</v>
      </c>
    </row>
    <row r="631" spans="1:15" outlineLevel="2">
      <c r="A631" s="528" t="s">
        <v>2419</v>
      </c>
      <c r="B631" s="45" t="s">
        <v>38</v>
      </c>
      <c r="C631" s="529" t="s">
        <v>1179</v>
      </c>
      <c r="D631" s="529" t="s">
        <v>1202</v>
      </c>
      <c r="E631" s="45" t="s">
        <v>1203</v>
      </c>
      <c r="F631" s="52">
        <v>0</v>
      </c>
      <c r="H631" s="52">
        <v>0</v>
      </c>
      <c r="I631" s="52">
        <v>0</v>
      </c>
      <c r="J631" s="52">
        <v>0</v>
      </c>
      <c r="K631" s="52">
        <v>0</v>
      </c>
      <c r="M631" s="52">
        <v>79367</v>
      </c>
      <c r="N631" s="539">
        <v>-1</v>
      </c>
      <c r="O631" s="540">
        <v>-79367</v>
      </c>
    </row>
    <row r="632" spans="1:15" outlineLevel="2">
      <c r="A632" s="528" t="s">
        <v>2420</v>
      </c>
      <c r="B632" s="45" t="s">
        <v>38</v>
      </c>
      <c r="C632" s="529" t="s">
        <v>1179</v>
      </c>
      <c r="D632" s="529" t="s">
        <v>1204</v>
      </c>
      <c r="E632" s="45" t="s">
        <v>1205</v>
      </c>
      <c r="F632" s="52">
        <v>-222907</v>
      </c>
      <c r="H632" s="52">
        <v>0</v>
      </c>
      <c r="I632" s="52">
        <v>-222907</v>
      </c>
      <c r="J632" s="52">
        <v>0</v>
      </c>
      <c r="K632" s="52">
        <v>-222907</v>
      </c>
      <c r="M632" s="52">
        <v>-450602</v>
      </c>
      <c r="N632" s="539">
        <v>-0.505</v>
      </c>
      <c r="O632" s="540">
        <v>227695</v>
      </c>
    </row>
    <row r="633" spans="1:15" outlineLevel="2">
      <c r="A633" s="528" t="s">
        <v>2421</v>
      </c>
      <c r="B633" s="45" t="s">
        <v>38</v>
      </c>
      <c r="C633" s="529" t="s">
        <v>1179</v>
      </c>
      <c r="D633" s="529" t="s">
        <v>1206</v>
      </c>
      <c r="E633" s="45" t="s">
        <v>1207</v>
      </c>
      <c r="F633" s="52">
        <v>0</v>
      </c>
      <c r="H633" s="52">
        <v>0</v>
      </c>
      <c r="I633" s="52">
        <v>0</v>
      </c>
      <c r="J633" s="52">
        <v>0</v>
      </c>
      <c r="K633" s="52">
        <v>0</v>
      </c>
      <c r="M633" s="52">
        <v>0</v>
      </c>
      <c r="N633" s="539" t="s">
        <v>2729</v>
      </c>
      <c r="O633" s="540">
        <v>0</v>
      </c>
    </row>
    <row r="634" spans="1:15" outlineLevel="2">
      <c r="A634" s="528" t="s">
        <v>2422</v>
      </c>
      <c r="B634" s="45" t="s">
        <v>38</v>
      </c>
      <c r="C634" s="529" t="s">
        <v>1179</v>
      </c>
      <c r="D634" s="529" t="s">
        <v>1208</v>
      </c>
      <c r="E634" s="45" t="s">
        <v>1209</v>
      </c>
      <c r="F634" s="52">
        <v>0</v>
      </c>
      <c r="H634" s="52">
        <v>0</v>
      </c>
      <c r="I634" s="52">
        <v>0</v>
      </c>
      <c r="J634" s="52">
        <v>0</v>
      </c>
      <c r="K634" s="52">
        <v>0</v>
      </c>
      <c r="M634" s="52">
        <v>0</v>
      </c>
      <c r="N634" s="539" t="s">
        <v>2729</v>
      </c>
      <c r="O634" s="540">
        <v>0</v>
      </c>
    </row>
    <row r="635" spans="1:15" outlineLevel="2">
      <c r="A635" s="528" t="s">
        <v>2423</v>
      </c>
      <c r="B635" s="45" t="s">
        <v>38</v>
      </c>
      <c r="C635" s="529" t="s">
        <v>1179</v>
      </c>
      <c r="D635" s="529" t="s">
        <v>1210</v>
      </c>
      <c r="E635" s="45" t="s">
        <v>1211</v>
      </c>
      <c r="F635" s="52">
        <v>0</v>
      </c>
      <c r="H635" s="52">
        <v>0</v>
      </c>
      <c r="I635" s="52">
        <v>0</v>
      </c>
      <c r="J635" s="52">
        <v>0</v>
      </c>
      <c r="K635" s="52">
        <v>0</v>
      </c>
      <c r="M635" s="52">
        <v>0</v>
      </c>
      <c r="N635" s="539" t="s">
        <v>2729</v>
      </c>
      <c r="O635" s="540">
        <v>0</v>
      </c>
    </row>
    <row r="636" spans="1:15" outlineLevel="2">
      <c r="A636" s="528" t="s">
        <v>2424</v>
      </c>
      <c r="B636" s="45" t="s">
        <v>38</v>
      </c>
      <c r="C636" s="529" t="s">
        <v>1179</v>
      </c>
      <c r="D636" s="529" t="s">
        <v>1212</v>
      </c>
      <c r="E636" s="45" t="s">
        <v>1213</v>
      </c>
      <c r="F636" s="52">
        <v>30989</v>
      </c>
      <c r="H636" s="52">
        <v>0</v>
      </c>
      <c r="I636" s="52">
        <v>30989</v>
      </c>
      <c r="J636" s="52">
        <v>0</v>
      </c>
      <c r="K636" s="52">
        <v>30989</v>
      </c>
      <c r="M636" s="52">
        <v>99484</v>
      </c>
      <c r="N636" s="539">
        <v>-0.68899999999999995</v>
      </c>
      <c r="O636" s="540">
        <v>-68495</v>
      </c>
    </row>
    <row r="637" spans="1:15" outlineLevel="2">
      <c r="A637" s="528" t="s">
        <v>2425</v>
      </c>
      <c r="B637" s="45" t="s">
        <v>38</v>
      </c>
      <c r="C637" s="529" t="s">
        <v>1179</v>
      </c>
      <c r="D637" s="529" t="s">
        <v>1214</v>
      </c>
      <c r="E637" s="45" t="s">
        <v>1215</v>
      </c>
      <c r="F637" s="52">
        <v>0</v>
      </c>
      <c r="H637" s="52">
        <v>0</v>
      </c>
      <c r="I637" s="52">
        <v>0</v>
      </c>
      <c r="J637" s="52">
        <v>0</v>
      </c>
      <c r="K637" s="52">
        <v>0</v>
      </c>
      <c r="M637" s="52">
        <v>6955</v>
      </c>
      <c r="N637" s="539">
        <v>-1</v>
      </c>
      <c r="O637" s="540">
        <v>-6955</v>
      </c>
    </row>
    <row r="638" spans="1:15" outlineLevel="2">
      <c r="A638" s="528" t="s">
        <v>2426</v>
      </c>
      <c r="B638" s="45" t="s">
        <v>38</v>
      </c>
      <c r="C638" s="529" t="s">
        <v>1179</v>
      </c>
      <c r="D638" s="529" t="s">
        <v>1216</v>
      </c>
      <c r="E638" s="45" t="s">
        <v>1217</v>
      </c>
      <c r="F638" s="52">
        <v>363522</v>
      </c>
      <c r="H638" s="52">
        <v>0</v>
      </c>
      <c r="I638" s="52">
        <v>363522</v>
      </c>
      <c r="J638" s="52">
        <v>0</v>
      </c>
      <c r="K638" s="52">
        <v>363522</v>
      </c>
      <c r="M638" s="52">
        <v>754810</v>
      </c>
      <c r="N638" s="539">
        <v>-0.51800000000000002</v>
      </c>
      <c r="O638" s="540">
        <v>-391288</v>
      </c>
    </row>
    <row r="639" spans="1:15" outlineLevel="2">
      <c r="A639" s="528" t="s">
        <v>2427</v>
      </c>
      <c r="B639" s="45" t="s">
        <v>38</v>
      </c>
      <c r="C639" s="529" t="s">
        <v>1179</v>
      </c>
      <c r="D639" s="529" t="s">
        <v>1218</v>
      </c>
      <c r="E639" s="45" t="s">
        <v>1219</v>
      </c>
      <c r="F639" s="52">
        <v>0</v>
      </c>
      <c r="H639" s="52">
        <v>0</v>
      </c>
      <c r="I639" s="52">
        <v>0</v>
      </c>
      <c r="J639" s="52">
        <v>0</v>
      </c>
      <c r="K639" s="52">
        <v>0</v>
      </c>
      <c r="M639" s="52">
        <v>0</v>
      </c>
      <c r="N639" s="539" t="s">
        <v>2729</v>
      </c>
      <c r="O639" s="540">
        <v>0</v>
      </c>
    </row>
    <row r="640" spans="1:15" outlineLevel="2">
      <c r="A640" s="528" t="s">
        <v>2428</v>
      </c>
      <c r="B640" s="45" t="s">
        <v>38</v>
      </c>
      <c r="C640" s="529" t="s">
        <v>1179</v>
      </c>
      <c r="D640" s="529" t="s">
        <v>1220</v>
      </c>
      <c r="E640" s="45" t="s">
        <v>1221</v>
      </c>
      <c r="F640" s="52">
        <v>0</v>
      </c>
      <c r="H640" s="52">
        <v>0</v>
      </c>
      <c r="I640" s="52">
        <v>0</v>
      </c>
      <c r="J640" s="52">
        <v>0</v>
      </c>
      <c r="K640" s="52">
        <v>0</v>
      </c>
      <c r="M640" s="52">
        <v>4485</v>
      </c>
      <c r="N640" s="539">
        <v>-1</v>
      </c>
      <c r="O640" s="540">
        <v>-4485</v>
      </c>
    </row>
    <row r="641" spans="1:15" outlineLevel="2">
      <c r="A641" s="528" t="s">
        <v>2429</v>
      </c>
      <c r="B641" s="45" t="s">
        <v>38</v>
      </c>
      <c r="C641" s="529" t="s">
        <v>1179</v>
      </c>
      <c r="D641" s="529" t="s">
        <v>1222</v>
      </c>
      <c r="E641" s="45" t="s">
        <v>1223</v>
      </c>
      <c r="F641" s="52">
        <v>-39550</v>
      </c>
      <c r="H641" s="52">
        <v>0</v>
      </c>
      <c r="I641" s="52">
        <v>-39550</v>
      </c>
      <c r="J641" s="52">
        <v>0</v>
      </c>
      <c r="K641" s="52">
        <v>-39550</v>
      </c>
      <c r="M641" s="52">
        <v>-112429</v>
      </c>
      <c r="N641" s="539">
        <v>-0.64800000000000002</v>
      </c>
      <c r="O641" s="540">
        <v>72879</v>
      </c>
    </row>
    <row r="642" spans="1:15" outlineLevel="2">
      <c r="A642" s="528" t="s">
        <v>2430</v>
      </c>
      <c r="B642" s="45" t="s">
        <v>38</v>
      </c>
      <c r="C642" s="529" t="s">
        <v>1179</v>
      </c>
      <c r="D642" s="529" t="s">
        <v>1224</v>
      </c>
      <c r="E642" s="45" t="s">
        <v>1225</v>
      </c>
      <c r="F642" s="52">
        <v>0</v>
      </c>
      <c r="H642" s="52">
        <v>0</v>
      </c>
      <c r="I642" s="52">
        <v>0</v>
      </c>
      <c r="J642" s="52">
        <v>0</v>
      </c>
      <c r="K642" s="52">
        <v>0</v>
      </c>
      <c r="M642" s="52">
        <v>0</v>
      </c>
      <c r="N642" s="539" t="s">
        <v>2729</v>
      </c>
      <c r="O642" s="540">
        <v>0</v>
      </c>
    </row>
    <row r="643" spans="1:15" outlineLevel="2">
      <c r="A643" s="528" t="s">
        <v>2431</v>
      </c>
      <c r="B643" s="45" t="s">
        <v>38</v>
      </c>
      <c r="C643" s="529" t="s">
        <v>1179</v>
      </c>
      <c r="D643" s="529" t="s">
        <v>1226</v>
      </c>
      <c r="E643" s="45" t="s">
        <v>1227</v>
      </c>
      <c r="F643" s="52">
        <v>0</v>
      </c>
      <c r="H643" s="52">
        <v>0</v>
      </c>
      <c r="I643" s="52">
        <v>0</v>
      </c>
      <c r="J643" s="52">
        <v>0</v>
      </c>
      <c r="K643" s="52">
        <v>0</v>
      </c>
      <c r="M643" s="52">
        <v>0</v>
      </c>
      <c r="N643" s="539" t="s">
        <v>2729</v>
      </c>
      <c r="O643" s="540">
        <v>0</v>
      </c>
    </row>
    <row r="644" spans="1:15" outlineLevel="2">
      <c r="A644" s="528" t="s">
        <v>2432</v>
      </c>
      <c r="B644" s="45" t="s">
        <v>38</v>
      </c>
      <c r="C644" s="529" t="s">
        <v>1179</v>
      </c>
      <c r="D644" s="529" t="s">
        <v>1228</v>
      </c>
      <c r="E644" s="45" t="s">
        <v>1229</v>
      </c>
      <c r="F644" s="52">
        <v>0</v>
      </c>
      <c r="H644" s="52">
        <v>0</v>
      </c>
      <c r="I644" s="52">
        <v>0</v>
      </c>
      <c r="J644" s="52">
        <v>0</v>
      </c>
      <c r="K644" s="52">
        <v>0</v>
      </c>
      <c r="M644" s="52">
        <v>0</v>
      </c>
      <c r="N644" s="539" t="s">
        <v>2729</v>
      </c>
      <c r="O644" s="540">
        <v>0</v>
      </c>
    </row>
    <row r="645" spans="1:15" outlineLevel="2">
      <c r="A645" s="528" t="s">
        <v>2433</v>
      </c>
      <c r="B645" s="45" t="s">
        <v>38</v>
      </c>
      <c r="C645" s="529" t="s">
        <v>1179</v>
      </c>
      <c r="D645" s="529" t="s">
        <v>1230</v>
      </c>
      <c r="E645" s="45" t="s">
        <v>1231</v>
      </c>
      <c r="F645" s="52">
        <v>24237</v>
      </c>
      <c r="H645" s="52">
        <v>0</v>
      </c>
      <c r="I645" s="52">
        <v>24237</v>
      </c>
      <c r="J645" s="52">
        <v>0</v>
      </c>
      <c r="K645" s="52">
        <v>24237</v>
      </c>
      <c r="M645" s="52">
        <v>71130</v>
      </c>
      <c r="N645" s="539">
        <v>-0.65900000000000003</v>
      </c>
      <c r="O645" s="540">
        <v>-46893</v>
      </c>
    </row>
    <row r="646" spans="1:15" outlineLevel="2">
      <c r="A646" s="528" t="s">
        <v>2434</v>
      </c>
      <c r="B646" s="45" t="s">
        <v>38</v>
      </c>
      <c r="C646" s="529" t="s">
        <v>1179</v>
      </c>
      <c r="D646" s="529" t="s">
        <v>1232</v>
      </c>
      <c r="E646" s="45" t="s">
        <v>1233</v>
      </c>
      <c r="F646" s="52">
        <v>0</v>
      </c>
      <c r="H646" s="52">
        <v>0</v>
      </c>
      <c r="I646" s="52">
        <v>0</v>
      </c>
      <c r="J646" s="52">
        <v>0</v>
      </c>
      <c r="K646" s="52">
        <v>0</v>
      </c>
      <c r="M646" s="52">
        <v>10015</v>
      </c>
      <c r="N646" s="539">
        <v>-1</v>
      </c>
      <c r="O646" s="540">
        <v>-10015</v>
      </c>
    </row>
    <row r="647" spans="1:15" ht="13.5" outlineLevel="1" thickBot="1">
      <c r="A647" s="528" t="s">
        <v>2435</v>
      </c>
      <c r="C647" s="529" t="s">
        <v>1179</v>
      </c>
      <c r="E647" s="541" t="s">
        <v>1792</v>
      </c>
      <c r="F647" s="42">
        <v>1202103</v>
      </c>
      <c r="G647" s="42"/>
      <c r="H647" s="42">
        <v>0</v>
      </c>
      <c r="I647" s="42">
        <v>1202103</v>
      </c>
      <c r="J647" s="42">
        <v>0</v>
      </c>
      <c r="K647" s="42">
        <v>1202103</v>
      </c>
      <c r="L647" s="42"/>
      <c r="M647" s="42">
        <v>3309752</v>
      </c>
      <c r="N647" s="539">
        <v>-0.63700000000000001</v>
      </c>
      <c r="O647" s="540">
        <v>-2107649</v>
      </c>
    </row>
    <row r="648" spans="1:15" ht="13.5" outlineLevel="2" thickTop="1">
      <c r="A648" s="528" t="s">
        <v>38</v>
      </c>
      <c r="C648" s="529" t="s">
        <v>1234</v>
      </c>
      <c r="N648" s="539" t="s">
        <v>2729</v>
      </c>
      <c r="O648" s="540" t="s">
        <v>2729</v>
      </c>
    </row>
    <row r="649" spans="1:15" outlineLevel="2">
      <c r="A649" s="528" t="s">
        <v>2436</v>
      </c>
      <c r="B649" s="45" t="s">
        <v>38</v>
      </c>
      <c r="C649" s="529" t="s">
        <v>1234</v>
      </c>
      <c r="D649" s="529" t="s">
        <v>1235</v>
      </c>
      <c r="E649" s="45" t="s">
        <v>1236</v>
      </c>
      <c r="F649" s="52">
        <v>-2264714</v>
      </c>
      <c r="H649" s="52">
        <v>-29581</v>
      </c>
      <c r="I649" s="52">
        <v>-2294295</v>
      </c>
      <c r="J649" s="52">
        <v>0</v>
      </c>
      <c r="K649" s="52">
        <v>-2294295</v>
      </c>
      <c r="M649" s="52">
        <v>-178871</v>
      </c>
      <c r="N649" s="539">
        <v>11.827</v>
      </c>
      <c r="O649" s="540">
        <v>-2115424</v>
      </c>
    </row>
    <row r="650" spans="1:15" outlineLevel="2">
      <c r="A650" s="528" t="s">
        <v>2437</v>
      </c>
      <c r="B650" s="45" t="s">
        <v>38</v>
      </c>
      <c r="C650" s="529" t="s">
        <v>1234</v>
      </c>
      <c r="D650" s="529" t="s">
        <v>1237</v>
      </c>
      <c r="E650" s="45" t="s">
        <v>1238</v>
      </c>
      <c r="F650" s="52">
        <v>-3523384</v>
      </c>
      <c r="H650" s="52">
        <v>0</v>
      </c>
      <c r="I650" s="52">
        <v>-3523384</v>
      </c>
      <c r="J650" s="52">
        <v>0</v>
      </c>
      <c r="K650" s="52">
        <v>-3523384</v>
      </c>
      <c r="M650" s="52">
        <v>0</v>
      </c>
      <c r="N650" s="539" t="s">
        <v>2729</v>
      </c>
      <c r="O650" s="540">
        <v>-3523384</v>
      </c>
    </row>
    <row r="651" spans="1:15" outlineLevel="2">
      <c r="A651" s="528" t="s">
        <v>2438</v>
      </c>
      <c r="B651" s="45" t="s">
        <v>38</v>
      </c>
      <c r="C651" s="529" t="s">
        <v>1234</v>
      </c>
      <c r="D651" s="529" t="s">
        <v>1239</v>
      </c>
      <c r="E651" s="45" t="s">
        <v>1240</v>
      </c>
      <c r="F651" s="52">
        <v>0</v>
      </c>
      <c r="H651" s="52">
        <v>0</v>
      </c>
      <c r="I651" s="52">
        <v>0</v>
      </c>
      <c r="J651" s="52">
        <v>0</v>
      </c>
      <c r="K651" s="52">
        <v>0</v>
      </c>
      <c r="M651" s="52">
        <v>0</v>
      </c>
      <c r="N651" s="539" t="s">
        <v>2729</v>
      </c>
      <c r="O651" s="540">
        <v>0</v>
      </c>
    </row>
    <row r="652" spans="1:15" outlineLevel="2">
      <c r="A652" s="528" t="s">
        <v>2439</v>
      </c>
      <c r="B652" s="45" t="s">
        <v>38</v>
      </c>
      <c r="C652" s="529" t="s">
        <v>1234</v>
      </c>
      <c r="D652" s="529" t="s">
        <v>1241</v>
      </c>
      <c r="E652" s="45" t="s">
        <v>1242</v>
      </c>
      <c r="F652" s="52">
        <v>0</v>
      </c>
      <c r="H652" s="52">
        <v>0</v>
      </c>
      <c r="I652" s="52">
        <v>0</v>
      </c>
      <c r="J652" s="52">
        <v>0</v>
      </c>
      <c r="K652" s="52">
        <v>0</v>
      </c>
      <c r="M652" s="52">
        <v>0</v>
      </c>
      <c r="N652" s="539" t="s">
        <v>2729</v>
      </c>
      <c r="O652" s="540">
        <v>0</v>
      </c>
    </row>
    <row r="653" spans="1:15" outlineLevel="2">
      <c r="A653" s="528" t="s">
        <v>2440</v>
      </c>
      <c r="B653" s="45" t="s">
        <v>38</v>
      </c>
      <c r="C653" s="529" t="s">
        <v>1234</v>
      </c>
      <c r="D653" s="529" t="s">
        <v>1243</v>
      </c>
      <c r="E653" s="45" t="s">
        <v>1244</v>
      </c>
      <c r="F653" s="52">
        <v>0</v>
      </c>
      <c r="H653" s="52">
        <v>0</v>
      </c>
      <c r="I653" s="52">
        <v>0</v>
      </c>
      <c r="J653" s="52">
        <v>0</v>
      </c>
      <c r="K653" s="52">
        <v>0</v>
      </c>
      <c r="M653" s="52">
        <v>0</v>
      </c>
      <c r="N653" s="539" t="s">
        <v>2729</v>
      </c>
      <c r="O653" s="540">
        <v>0</v>
      </c>
    </row>
    <row r="654" spans="1:15" outlineLevel="2">
      <c r="A654" s="528" t="s">
        <v>2441</v>
      </c>
      <c r="B654" s="45" t="s">
        <v>38</v>
      </c>
      <c r="C654" s="529" t="s">
        <v>1234</v>
      </c>
      <c r="D654" s="529" t="s">
        <v>1245</v>
      </c>
      <c r="E654" s="45" t="s">
        <v>1246</v>
      </c>
      <c r="F654" s="52">
        <v>0</v>
      </c>
      <c r="H654" s="52">
        <v>0</v>
      </c>
      <c r="I654" s="52">
        <v>0</v>
      </c>
      <c r="J654" s="52">
        <v>0</v>
      </c>
      <c r="K654" s="52">
        <v>0</v>
      </c>
      <c r="M654" s="52">
        <v>0</v>
      </c>
      <c r="N654" s="539" t="s">
        <v>2729</v>
      </c>
      <c r="O654" s="540">
        <v>0</v>
      </c>
    </row>
    <row r="655" spans="1:15" outlineLevel="2">
      <c r="A655" s="528" t="s">
        <v>2442</v>
      </c>
      <c r="B655" s="45" t="s">
        <v>38</v>
      </c>
      <c r="C655" s="529" t="s">
        <v>1234</v>
      </c>
      <c r="D655" s="529" t="s">
        <v>1247</v>
      </c>
      <c r="E655" s="45" t="s">
        <v>1248</v>
      </c>
      <c r="F655" s="52">
        <v>0</v>
      </c>
      <c r="H655" s="52">
        <v>0</v>
      </c>
      <c r="I655" s="52">
        <v>0</v>
      </c>
      <c r="J655" s="52">
        <v>0</v>
      </c>
      <c r="K655" s="52">
        <v>0</v>
      </c>
      <c r="M655" s="52">
        <v>0</v>
      </c>
      <c r="N655" s="539" t="s">
        <v>2729</v>
      </c>
      <c r="O655" s="540">
        <v>0</v>
      </c>
    </row>
    <row r="656" spans="1:15" outlineLevel="2">
      <c r="A656" s="528" t="s">
        <v>2443</v>
      </c>
      <c r="B656" s="45" t="s">
        <v>38</v>
      </c>
      <c r="C656" s="529" t="s">
        <v>1234</v>
      </c>
      <c r="D656" s="529" t="s">
        <v>1249</v>
      </c>
      <c r="E656" s="45" t="s">
        <v>1250</v>
      </c>
      <c r="F656" s="52">
        <v>0</v>
      </c>
      <c r="H656" s="52">
        <v>0</v>
      </c>
      <c r="I656" s="52">
        <v>0</v>
      </c>
      <c r="J656" s="52">
        <v>0</v>
      </c>
      <c r="K656" s="52">
        <v>0</v>
      </c>
      <c r="M656" s="52">
        <v>0</v>
      </c>
      <c r="N656" s="539" t="s">
        <v>2729</v>
      </c>
      <c r="O656" s="540">
        <v>0</v>
      </c>
    </row>
    <row r="657" spans="1:15" outlineLevel="2">
      <c r="A657" s="528" t="s">
        <v>2444</v>
      </c>
      <c r="B657" s="45" t="s">
        <v>38</v>
      </c>
      <c r="C657" s="529" t="s">
        <v>1234</v>
      </c>
      <c r="D657" s="529" t="s">
        <v>1251</v>
      </c>
      <c r="E657" s="45" t="s">
        <v>1252</v>
      </c>
      <c r="F657" s="52">
        <v>-78750</v>
      </c>
      <c r="H657" s="52">
        <v>0</v>
      </c>
      <c r="I657" s="52">
        <v>-78750</v>
      </c>
      <c r="J657" s="52">
        <v>0</v>
      </c>
      <c r="K657" s="52">
        <v>-78750</v>
      </c>
      <c r="M657" s="52">
        <v>-56250</v>
      </c>
      <c r="N657" s="539">
        <v>0.4</v>
      </c>
      <c r="O657" s="540">
        <v>-22500</v>
      </c>
    </row>
    <row r="658" spans="1:15" outlineLevel="2">
      <c r="A658" s="528" t="s">
        <v>2445</v>
      </c>
      <c r="B658" s="45" t="s">
        <v>38</v>
      </c>
      <c r="C658" s="529" t="s">
        <v>1234</v>
      </c>
      <c r="D658" s="529" t="s">
        <v>1253</v>
      </c>
      <c r="E658" s="45" t="s">
        <v>1254</v>
      </c>
      <c r="F658" s="52">
        <v>0</v>
      </c>
      <c r="H658" s="52">
        <v>0</v>
      </c>
      <c r="I658" s="52">
        <v>0</v>
      </c>
      <c r="J658" s="52">
        <v>0</v>
      </c>
      <c r="K658" s="52">
        <v>0</v>
      </c>
      <c r="M658" s="52">
        <v>0</v>
      </c>
      <c r="N658" s="539" t="s">
        <v>2729</v>
      </c>
      <c r="O658" s="540">
        <v>0</v>
      </c>
    </row>
    <row r="659" spans="1:15" outlineLevel="2">
      <c r="A659" s="528" t="s">
        <v>2446</v>
      </c>
      <c r="B659" s="45" t="s">
        <v>38</v>
      </c>
      <c r="C659" s="529" t="s">
        <v>1234</v>
      </c>
      <c r="D659" s="529" t="s">
        <v>1255</v>
      </c>
      <c r="E659" s="45" t="s">
        <v>1256</v>
      </c>
      <c r="F659" s="52">
        <v>0</v>
      </c>
      <c r="H659" s="52">
        <v>0</v>
      </c>
      <c r="I659" s="52">
        <v>0</v>
      </c>
      <c r="J659" s="52">
        <v>0</v>
      </c>
      <c r="K659" s="52">
        <v>0</v>
      </c>
      <c r="M659" s="52">
        <v>0</v>
      </c>
      <c r="N659" s="539" t="s">
        <v>2729</v>
      </c>
      <c r="O659" s="540">
        <v>0</v>
      </c>
    </row>
    <row r="660" spans="1:15" outlineLevel="2">
      <c r="A660" s="528" t="s">
        <v>2447</v>
      </c>
      <c r="B660" s="45" t="s">
        <v>38</v>
      </c>
      <c r="C660" s="529" t="s">
        <v>1234</v>
      </c>
      <c r="D660" s="529" t="s">
        <v>1257</v>
      </c>
      <c r="E660" s="45" t="s">
        <v>1258</v>
      </c>
      <c r="F660" s="52">
        <v>0</v>
      </c>
      <c r="H660" s="52">
        <v>0</v>
      </c>
      <c r="I660" s="52">
        <v>0</v>
      </c>
      <c r="J660" s="52">
        <v>0</v>
      </c>
      <c r="K660" s="52">
        <v>0</v>
      </c>
      <c r="M660" s="52">
        <v>0</v>
      </c>
      <c r="N660" s="539" t="s">
        <v>2729</v>
      </c>
      <c r="O660" s="540">
        <v>0</v>
      </c>
    </row>
    <row r="661" spans="1:15" outlineLevel="2">
      <c r="A661" s="528" t="s">
        <v>2448</v>
      </c>
      <c r="B661" s="45" t="s">
        <v>38</v>
      </c>
      <c r="C661" s="529" t="s">
        <v>1234</v>
      </c>
      <c r="D661" s="529" t="s">
        <v>1259</v>
      </c>
      <c r="E661" s="45" t="s">
        <v>1260</v>
      </c>
      <c r="F661" s="52">
        <v>0</v>
      </c>
      <c r="H661" s="52">
        <v>0</v>
      </c>
      <c r="I661" s="52">
        <v>0</v>
      </c>
      <c r="J661" s="52">
        <v>0</v>
      </c>
      <c r="K661" s="52">
        <v>0</v>
      </c>
      <c r="M661" s="52">
        <v>0</v>
      </c>
      <c r="N661" s="539" t="s">
        <v>2729</v>
      </c>
      <c r="O661" s="540">
        <v>0</v>
      </c>
    </row>
    <row r="662" spans="1:15" outlineLevel="2">
      <c r="A662" s="528" t="s">
        <v>2449</v>
      </c>
      <c r="B662" s="45" t="s">
        <v>38</v>
      </c>
      <c r="C662" s="529" t="s">
        <v>1234</v>
      </c>
      <c r="D662" s="529" t="s">
        <v>1261</v>
      </c>
      <c r="E662" s="45" t="s">
        <v>1262</v>
      </c>
      <c r="F662" s="52">
        <v>0</v>
      </c>
      <c r="H662" s="52">
        <v>0</v>
      </c>
      <c r="I662" s="52">
        <v>0</v>
      </c>
      <c r="J662" s="52">
        <v>0</v>
      </c>
      <c r="K662" s="52">
        <v>0</v>
      </c>
      <c r="M662" s="52">
        <v>0</v>
      </c>
      <c r="N662" s="539" t="s">
        <v>2729</v>
      </c>
      <c r="O662" s="540">
        <v>0</v>
      </c>
    </row>
    <row r="663" spans="1:15" outlineLevel="2">
      <c r="A663" s="528" t="s">
        <v>2450</v>
      </c>
      <c r="B663" s="45" t="s">
        <v>38</v>
      </c>
      <c r="C663" s="529" t="s">
        <v>1234</v>
      </c>
      <c r="D663" s="529" t="s">
        <v>1263</v>
      </c>
      <c r="E663" s="45" t="s">
        <v>1264</v>
      </c>
      <c r="F663" s="52">
        <v>15000</v>
      </c>
      <c r="H663" s="52">
        <v>0</v>
      </c>
      <c r="I663" s="52">
        <v>15000</v>
      </c>
      <c r="J663" s="52">
        <v>0</v>
      </c>
      <c r="K663" s="52">
        <v>15000</v>
      </c>
      <c r="M663" s="52">
        <v>0</v>
      </c>
      <c r="N663" s="539" t="s">
        <v>2729</v>
      </c>
      <c r="O663" s="540">
        <v>15000</v>
      </c>
    </row>
    <row r="664" spans="1:15" outlineLevel="2">
      <c r="A664" s="528" t="s">
        <v>2451</v>
      </c>
      <c r="B664" s="45" t="s">
        <v>38</v>
      </c>
      <c r="C664" s="529" t="s">
        <v>1234</v>
      </c>
      <c r="D664" s="529" t="s">
        <v>1265</v>
      </c>
      <c r="E664" s="45" t="s">
        <v>1266</v>
      </c>
      <c r="F664" s="52">
        <v>0</v>
      </c>
      <c r="H664" s="52">
        <v>0</v>
      </c>
      <c r="I664" s="52">
        <v>0</v>
      </c>
      <c r="J664" s="52">
        <v>0</v>
      </c>
      <c r="K664" s="52">
        <v>0</v>
      </c>
      <c r="M664" s="52">
        <v>0</v>
      </c>
      <c r="N664" s="539" t="s">
        <v>2729</v>
      </c>
      <c r="O664" s="540">
        <v>0</v>
      </c>
    </row>
    <row r="665" spans="1:15" outlineLevel="2">
      <c r="A665" s="528" t="s">
        <v>2452</v>
      </c>
      <c r="B665" s="45" t="s">
        <v>38</v>
      </c>
      <c r="C665" s="529" t="s">
        <v>1234</v>
      </c>
      <c r="D665" s="529" t="s">
        <v>1267</v>
      </c>
      <c r="E665" s="45" t="s">
        <v>1268</v>
      </c>
      <c r="F665" s="52">
        <v>0</v>
      </c>
      <c r="H665" s="52">
        <v>0</v>
      </c>
      <c r="I665" s="52">
        <v>0</v>
      </c>
      <c r="J665" s="52">
        <v>0</v>
      </c>
      <c r="K665" s="52">
        <v>0</v>
      </c>
      <c r="M665" s="52">
        <v>-48000</v>
      </c>
      <c r="N665" s="539">
        <v>-1</v>
      </c>
      <c r="O665" s="540">
        <v>48000</v>
      </c>
    </row>
    <row r="666" spans="1:15" outlineLevel="2">
      <c r="A666" s="528" t="s">
        <v>2453</v>
      </c>
      <c r="B666" s="45" t="s">
        <v>38</v>
      </c>
      <c r="C666" s="529" t="s">
        <v>1234</v>
      </c>
      <c r="D666" s="529" t="s">
        <v>1269</v>
      </c>
      <c r="E666" s="45" t="s">
        <v>1270</v>
      </c>
      <c r="F666" s="52">
        <v>-94500</v>
      </c>
      <c r="H666" s="52">
        <v>0</v>
      </c>
      <c r="I666" s="52">
        <v>-94500</v>
      </c>
      <c r="J666" s="52">
        <v>0</v>
      </c>
      <c r="K666" s="52">
        <v>-94500</v>
      </c>
      <c r="M666" s="52">
        <v>0</v>
      </c>
      <c r="N666" s="539" t="s">
        <v>2729</v>
      </c>
      <c r="O666" s="540">
        <v>-94500</v>
      </c>
    </row>
    <row r="667" spans="1:15" ht="13.5" outlineLevel="1" thickBot="1">
      <c r="A667" s="528" t="s">
        <v>2454</v>
      </c>
      <c r="C667" s="529" t="s">
        <v>1234</v>
      </c>
      <c r="E667" s="541" t="s">
        <v>1793</v>
      </c>
      <c r="F667" s="42">
        <v>-5946348</v>
      </c>
      <c r="G667" s="42"/>
      <c r="H667" s="42">
        <v>-29581</v>
      </c>
      <c r="I667" s="42">
        <v>-5975929</v>
      </c>
      <c r="J667" s="42">
        <v>0</v>
      </c>
      <c r="K667" s="42">
        <v>-5975929</v>
      </c>
      <c r="L667" s="42"/>
      <c r="M667" s="42">
        <v>-283121</v>
      </c>
      <c r="N667" s="539">
        <v>20.106999999999999</v>
      </c>
      <c r="O667" s="540">
        <v>-5692808</v>
      </c>
    </row>
    <row r="668" spans="1:15" ht="13.5" outlineLevel="2" thickTop="1">
      <c r="A668" s="528" t="s">
        <v>38</v>
      </c>
      <c r="C668" s="529" t="s">
        <v>1271</v>
      </c>
      <c r="N668" s="539" t="s">
        <v>2729</v>
      </c>
      <c r="O668" s="540" t="s">
        <v>2729</v>
      </c>
    </row>
    <row r="669" spans="1:15" outlineLevel="2">
      <c r="A669" s="528" t="s">
        <v>2455</v>
      </c>
      <c r="B669" s="45" t="s">
        <v>38</v>
      </c>
      <c r="C669" s="529" t="s">
        <v>1271</v>
      </c>
      <c r="D669" s="529" t="s">
        <v>1272</v>
      </c>
      <c r="E669" s="45" t="s">
        <v>1273</v>
      </c>
      <c r="F669" s="52">
        <v>-4057379</v>
      </c>
      <c r="H669" s="52">
        <v>0</v>
      </c>
      <c r="I669" s="52">
        <v>-4057379</v>
      </c>
      <c r="J669" s="52">
        <v>0</v>
      </c>
      <c r="K669" s="52">
        <v>-4057379</v>
      </c>
      <c r="M669" s="52">
        <v>0</v>
      </c>
      <c r="N669" s="539" t="s">
        <v>2729</v>
      </c>
      <c r="O669" s="540">
        <v>-4057379</v>
      </c>
    </row>
    <row r="670" spans="1:15" outlineLevel="2">
      <c r="A670" s="528" t="s">
        <v>2456</v>
      </c>
      <c r="B670" s="45" t="s">
        <v>38</v>
      </c>
      <c r="C670" s="529" t="s">
        <v>1271</v>
      </c>
      <c r="D670" s="529" t="s">
        <v>1274</v>
      </c>
      <c r="E670" s="45" t="s">
        <v>1275</v>
      </c>
      <c r="F670" s="52">
        <v>0</v>
      </c>
      <c r="H670" s="52">
        <v>0</v>
      </c>
      <c r="I670" s="52">
        <v>0</v>
      </c>
      <c r="J670" s="52">
        <v>0</v>
      </c>
      <c r="K670" s="52">
        <v>0</v>
      </c>
      <c r="M670" s="52">
        <v>0</v>
      </c>
      <c r="N670" s="539" t="s">
        <v>2729</v>
      </c>
      <c r="O670" s="540">
        <v>0</v>
      </c>
    </row>
    <row r="671" spans="1:15" outlineLevel="2">
      <c r="A671" s="528" t="s">
        <v>2457</v>
      </c>
      <c r="B671" s="45" t="s">
        <v>38</v>
      </c>
      <c r="C671" s="529" t="s">
        <v>1271</v>
      </c>
      <c r="D671" s="529" t="s">
        <v>1276</v>
      </c>
      <c r="E671" s="45" t="s">
        <v>1277</v>
      </c>
      <c r="F671" s="52">
        <v>-185300</v>
      </c>
      <c r="H671" s="52">
        <v>0</v>
      </c>
      <c r="I671" s="52">
        <v>-185300</v>
      </c>
      <c r="J671" s="52">
        <v>0</v>
      </c>
      <c r="K671" s="52">
        <v>-185300</v>
      </c>
      <c r="M671" s="52">
        <v>0</v>
      </c>
      <c r="N671" s="539" t="s">
        <v>2729</v>
      </c>
      <c r="O671" s="540">
        <v>-185300</v>
      </c>
    </row>
    <row r="672" spans="1:15" outlineLevel="2">
      <c r="A672" s="528" t="s">
        <v>2458</v>
      </c>
      <c r="B672" s="45" t="s">
        <v>38</v>
      </c>
      <c r="C672" s="529" t="s">
        <v>1271</v>
      </c>
      <c r="D672" s="529" t="s">
        <v>1278</v>
      </c>
      <c r="E672" s="45" t="s">
        <v>238</v>
      </c>
      <c r="F672" s="52">
        <v>-110450</v>
      </c>
      <c r="H672" s="52">
        <v>0</v>
      </c>
      <c r="I672" s="52">
        <v>-110450</v>
      </c>
      <c r="J672" s="52">
        <v>0</v>
      </c>
      <c r="K672" s="52">
        <v>-110450</v>
      </c>
      <c r="M672" s="52">
        <v>0</v>
      </c>
      <c r="N672" s="539" t="s">
        <v>2729</v>
      </c>
      <c r="O672" s="540">
        <v>-110450</v>
      </c>
    </row>
    <row r="673" spans="1:15" ht="13.5" outlineLevel="1" thickBot="1">
      <c r="A673" s="528" t="s">
        <v>2459</v>
      </c>
      <c r="C673" s="529" t="s">
        <v>1271</v>
      </c>
      <c r="E673" s="541" t="s">
        <v>1794</v>
      </c>
      <c r="F673" s="42">
        <v>-4353129</v>
      </c>
      <c r="G673" s="42"/>
      <c r="H673" s="42">
        <v>0</v>
      </c>
      <c r="I673" s="42">
        <v>-4353129</v>
      </c>
      <c r="J673" s="42">
        <v>0</v>
      </c>
      <c r="K673" s="42">
        <v>-4353129</v>
      </c>
      <c r="L673" s="42"/>
      <c r="M673" s="42">
        <v>0</v>
      </c>
      <c r="N673" s="539" t="s">
        <v>2729</v>
      </c>
      <c r="O673" s="540">
        <v>-4353129</v>
      </c>
    </row>
    <row r="674" spans="1:15" ht="13.5" outlineLevel="2" thickTop="1">
      <c r="A674" s="528" t="s">
        <v>38</v>
      </c>
      <c r="C674" s="529" t="s">
        <v>1279</v>
      </c>
      <c r="N674" s="539" t="s">
        <v>2729</v>
      </c>
      <c r="O674" s="540" t="s">
        <v>2729</v>
      </c>
    </row>
    <row r="675" spans="1:15" outlineLevel="2">
      <c r="A675" s="528" t="s">
        <v>2460</v>
      </c>
      <c r="B675" s="45" t="s">
        <v>38</v>
      </c>
      <c r="C675" s="529" t="s">
        <v>1279</v>
      </c>
      <c r="D675" s="529" t="s">
        <v>1280</v>
      </c>
      <c r="E675" s="45" t="s">
        <v>1281</v>
      </c>
      <c r="F675" s="52">
        <v>-800927</v>
      </c>
      <c r="H675" s="52">
        <v>0</v>
      </c>
      <c r="I675" s="52">
        <v>-800927</v>
      </c>
      <c r="J675" s="52">
        <v>0</v>
      </c>
      <c r="K675" s="52">
        <v>-800927</v>
      </c>
      <c r="M675" s="52">
        <v>-1552017</v>
      </c>
      <c r="N675" s="539">
        <v>-0.48399999999999999</v>
      </c>
      <c r="O675" s="540">
        <v>751090</v>
      </c>
    </row>
    <row r="676" spans="1:15" outlineLevel="2">
      <c r="A676" s="528" t="s">
        <v>2461</v>
      </c>
      <c r="B676" s="45" t="s">
        <v>38</v>
      </c>
      <c r="C676" s="529" t="s">
        <v>1279</v>
      </c>
      <c r="D676" s="529" t="s">
        <v>1282</v>
      </c>
      <c r="E676" s="45" t="s">
        <v>1283</v>
      </c>
      <c r="F676" s="52">
        <v>-1800136</v>
      </c>
      <c r="H676" s="52">
        <v>0</v>
      </c>
      <c r="I676" s="52">
        <v>-1800136</v>
      </c>
      <c r="J676" s="52">
        <v>0</v>
      </c>
      <c r="K676" s="52">
        <v>-1800136</v>
      </c>
      <c r="M676" s="52">
        <v>0</v>
      </c>
      <c r="N676" s="539" t="s">
        <v>2729</v>
      </c>
      <c r="O676" s="540">
        <v>-1800136</v>
      </c>
    </row>
    <row r="677" spans="1:15" outlineLevel="2">
      <c r="A677" s="528" t="s">
        <v>2462</v>
      </c>
      <c r="B677" s="45" t="s">
        <v>38</v>
      </c>
      <c r="C677" s="529" t="s">
        <v>1279</v>
      </c>
      <c r="D677" s="529" t="s">
        <v>1284</v>
      </c>
      <c r="E677" s="45" t="s">
        <v>1285</v>
      </c>
      <c r="F677" s="52">
        <v>0</v>
      </c>
      <c r="H677" s="52">
        <v>0</v>
      </c>
      <c r="I677" s="52">
        <v>0</v>
      </c>
      <c r="J677" s="52">
        <v>0</v>
      </c>
      <c r="K677" s="52">
        <v>0</v>
      </c>
      <c r="M677" s="52">
        <v>0</v>
      </c>
      <c r="N677" s="539" t="s">
        <v>2729</v>
      </c>
      <c r="O677" s="540">
        <v>0</v>
      </c>
    </row>
    <row r="678" spans="1:15" outlineLevel="2">
      <c r="A678" s="528" t="s">
        <v>2463</v>
      </c>
      <c r="B678" s="45" t="s">
        <v>38</v>
      </c>
      <c r="C678" s="529" t="s">
        <v>1279</v>
      </c>
      <c r="D678" s="529" t="s">
        <v>1286</v>
      </c>
      <c r="E678" s="45" t="s">
        <v>1287</v>
      </c>
      <c r="F678" s="52">
        <v>0</v>
      </c>
      <c r="H678" s="52">
        <v>0</v>
      </c>
      <c r="I678" s="52">
        <v>0</v>
      </c>
      <c r="J678" s="52">
        <v>0</v>
      </c>
      <c r="K678" s="52">
        <v>0</v>
      </c>
      <c r="M678" s="52">
        <v>0</v>
      </c>
      <c r="N678" s="539" t="s">
        <v>2729</v>
      </c>
      <c r="O678" s="540">
        <v>0</v>
      </c>
    </row>
    <row r="679" spans="1:15" outlineLevel="2">
      <c r="A679" s="528" t="s">
        <v>2464</v>
      </c>
      <c r="B679" s="45" t="s">
        <v>38</v>
      </c>
      <c r="C679" s="529" t="s">
        <v>1279</v>
      </c>
      <c r="D679" s="529" t="s">
        <v>1288</v>
      </c>
      <c r="E679" s="45" t="s">
        <v>1289</v>
      </c>
      <c r="F679" s="52">
        <v>0</v>
      </c>
      <c r="H679" s="52">
        <v>0</v>
      </c>
      <c r="I679" s="52">
        <v>0</v>
      </c>
      <c r="J679" s="52">
        <v>0</v>
      </c>
      <c r="K679" s="52">
        <v>0</v>
      </c>
      <c r="M679" s="52">
        <v>0</v>
      </c>
      <c r="N679" s="539" t="s">
        <v>2729</v>
      </c>
      <c r="O679" s="540">
        <v>0</v>
      </c>
    </row>
    <row r="680" spans="1:15" ht="13.5" outlineLevel="1" thickBot="1">
      <c r="A680" s="528" t="s">
        <v>2465</v>
      </c>
      <c r="C680" s="529" t="s">
        <v>1279</v>
      </c>
      <c r="E680" s="541" t="s">
        <v>1795</v>
      </c>
      <c r="F680" s="42">
        <v>-2601063</v>
      </c>
      <c r="G680" s="42"/>
      <c r="H680" s="42">
        <v>0</v>
      </c>
      <c r="I680" s="42">
        <v>-2601063</v>
      </c>
      <c r="J680" s="42">
        <v>0</v>
      </c>
      <c r="K680" s="42">
        <v>-2601063</v>
      </c>
      <c r="L680" s="42"/>
      <c r="M680" s="42">
        <v>-1552017</v>
      </c>
      <c r="N680" s="539">
        <v>0.67600000000000005</v>
      </c>
      <c r="O680" s="540">
        <v>-1049046</v>
      </c>
    </row>
    <row r="681" spans="1:15" ht="13.5" outlineLevel="2" thickTop="1">
      <c r="A681" s="528" t="s">
        <v>38</v>
      </c>
      <c r="C681" s="529" t="s">
        <v>1290</v>
      </c>
      <c r="N681" s="539" t="s">
        <v>2729</v>
      </c>
      <c r="O681" s="540" t="s">
        <v>2729</v>
      </c>
    </row>
    <row r="682" spans="1:15" outlineLevel="2">
      <c r="A682" s="528" t="s">
        <v>2466</v>
      </c>
      <c r="B682" s="45" t="s">
        <v>38</v>
      </c>
      <c r="C682" s="529" t="s">
        <v>1290</v>
      </c>
      <c r="D682" s="529" t="s">
        <v>1291</v>
      </c>
      <c r="E682" s="45" t="s">
        <v>1292</v>
      </c>
      <c r="F682" s="52">
        <v>0</v>
      </c>
      <c r="H682" s="52">
        <v>0</v>
      </c>
      <c r="I682" s="52">
        <v>0</v>
      </c>
      <c r="J682" s="52">
        <v>0</v>
      </c>
      <c r="K682" s="52">
        <v>0</v>
      </c>
      <c r="M682" s="52">
        <v>0</v>
      </c>
      <c r="N682" s="539" t="s">
        <v>2729</v>
      </c>
      <c r="O682" s="540">
        <v>0</v>
      </c>
    </row>
    <row r="683" spans="1:15" outlineLevel="2">
      <c r="A683" s="528" t="s">
        <v>2467</v>
      </c>
      <c r="B683" s="45" t="s">
        <v>38</v>
      </c>
      <c r="C683" s="529" t="s">
        <v>1290</v>
      </c>
      <c r="D683" s="529" t="s">
        <v>1293</v>
      </c>
      <c r="E683" s="45" t="s">
        <v>1294</v>
      </c>
      <c r="F683" s="52">
        <v>-1360450</v>
      </c>
      <c r="H683" s="52">
        <v>0</v>
      </c>
      <c r="I683" s="52">
        <v>-1360450</v>
      </c>
      <c r="J683" s="52">
        <v>0</v>
      </c>
      <c r="K683" s="52">
        <v>-1360450</v>
      </c>
      <c r="M683" s="52">
        <v>0</v>
      </c>
      <c r="N683" s="539" t="s">
        <v>2729</v>
      </c>
      <c r="O683" s="540">
        <v>-1360450</v>
      </c>
    </row>
    <row r="684" spans="1:15" outlineLevel="2">
      <c r="A684" s="528" t="s">
        <v>2468</v>
      </c>
      <c r="B684" s="45" t="s">
        <v>38</v>
      </c>
      <c r="C684" s="529" t="s">
        <v>1290</v>
      </c>
      <c r="D684" s="529" t="s">
        <v>1295</v>
      </c>
      <c r="E684" s="45" t="s">
        <v>1296</v>
      </c>
      <c r="F684" s="52">
        <v>0</v>
      </c>
      <c r="H684" s="52">
        <v>0</v>
      </c>
      <c r="I684" s="52">
        <v>0</v>
      </c>
      <c r="J684" s="52">
        <v>0</v>
      </c>
      <c r="K684" s="52">
        <v>0</v>
      </c>
      <c r="M684" s="52">
        <v>0</v>
      </c>
      <c r="N684" s="539" t="s">
        <v>2729</v>
      </c>
      <c r="O684" s="540">
        <v>0</v>
      </c>
    </row>
    <row r="685" spans="1:15" outlineLevel="2">
      <c r="A685" s="528" t="s">
        <v>2469</v>
      </c>
      <c r="B685" s="45" t="s">
        <v>38</v>
      </c>
      <c r="C685" s="529" t="s">
        <v>1290</v>
      </c>
      <c r="D685" s="529" t="s">
        <v>1297</v>
      </c>
      <c r="E685" s="45" t="s">
        <v>1298</v>
      </c>
      <c r="F685" s="52">
        <v>0</v>
      </c>
      <c r="H685" s="52">
        <v>0</v>
      </c>
      <c r="I685" s="52">
        <v>0</v>
      </c>
      <c r="J685" s="52">
        <v>0</v>
      </c>
      <c r="K685" s="52">
        <v>0</v>
      </c>
      <c r="M685" s="52">
        <v>0</v>
      </c>
      <c r="N685" s="539" t="s">
        <v>2729</v>
      </c>
      <c r="O685" s="540">
        <v>0</v>
      </c>
    </row>
    <row r="686" spans="1:15" outlineLevel="2">
      <c r="A686" s="528" t="s">
        <v>2470</v>
      </c>
      <c r="B686" s="45" t="s">
        <v>38</v>
      </c>
      <c r="C686" s="529" t="s">
        <v>1290</v>
      </c>
      <c r="D686" s="529" t="s">
        <v>1299</v>
      </c>
      <c r="E686" s="45" t="s">
        <v>1300</v>
      </c>
      <c r="F686" s="52">
        <v>-1799428</v>
      </c>
      <c r="H686" s="52">
        <v>0</v>
      </c>
      <c r="I686" s="52">
        <v>-1799428</v>
      </c>
      <c r="J686" s="52">
        <v>0</v>
      </c>
      <c r="K686" s="52">
        <v>-1799428</v>
      </c>
      <c r="M686" s="52">
        <v>-2836838</v>
      </c>
      <c r="N686" s="539">
        <v>-0.36599999999999999</v>
      </c>
      <c r="O686" s="540">
        <v>1037410</v>
      </c>
    </row>
    <row r="687" spans="1:15" outlineLevel="2">
      <c r="A687" s="528" t="s">
        <v>2471</v>
      </c>
      <c r="B687" s="45" t="s">
        <v>38</v>
      </c>
      <c r="C687" s="529" t="s">
        <v>1290</v>
      </c>
      <c r="D687" s="529" t="s">
        <v>1301</v>
      </c>
      <c r="E687" s="45" t="s">
        <v>1302</v>
      </c>
      <c r="F687" s="52">
        <v>0</v>
      </c>
      <c r="H687" s="52">
        <v>0</v>
      </c>
      <c r="I687" s="52">
        <v>0</v>
      </c>
      <c r="J687" s="52">
        <v>0</v>
      </c>
      <c r="K687" s="52">
        <v>0</v>
      </c>
      <c r="M687" s="52">
        <v>0</v>
      </c>
      <c r="N687" s="539" t="s">
        <v>2729</v>
      </c>
      <c r="O687" s="540">
        <v>0</v>
      </c>
    </row>
    <row r="688" spans="1:15" outlineLevel="2">
      <c r="A688" s="528" t="s">
        <v>2472</v>
      </c>
      <c r="B688" s="45" t="s">
        <v>38</v>
      </c>
      <c r="C688" s="529" t="s">
        <v>1290</v>
      </c>
      <c r="D688" s="529" t="s">
        <v>1303</v>
      </c>
      <c r="E688" s="45" t="s">
        <v>1304</v>
      </c>
      <c r="F688" s="52">
        <v>0</v>
      </c>
      <c r="H688" s="52">
        <v>0</v>
      </c>
      <c r="I688" s="52">
        <v>0</v>
      </c>
      <c r="J688" s="52">
        <v>0</v>
      </c>
      <c r="K688" s="52">
        <v>0</v>
      </c>
      <c r="M688" s="52">
        <v>0</v>
      </c>
      <c r="N688" s="539" t="s">
        <v>2729</v>
      </c>
      <c r="O688" s="540">
        <v>0</v>
      </c>
    </row>
    <row r="689" spans="1:15" outlineLevel="2">
      <c r="A689" s="528" t="s">
        <v>2473</v>
      </c>
      <c r="B689" s="45" t="s">
        <v>38</v>
      </c>
      <c r="C689" s="529" t="s">
        <v>1290</v>
      </c>
      <c r="D689" s="529" t="s">
        <v>1305</v>
      </c>
      <c r="E689" s="45" t="s">
        <v>1306</v>
      </c>
      <c r="F689" s="52">
        <v>0</v>
      </c>
      <c r="H689" s="52">
        <v>0</v>
      </c>
      <c r="I689" s="52">
        <v>0</v>
      </c>
      <c r="J689" s="52">
        <v>0</v>
      </c>
      <c r="K689" s="52">
        <v>0</v>
      </c>
      <c r="M689" s="52">
        <v>0</v>
      </c>
      <c r="N689" s="539" t="s">
        <v>2729</v>
      </c>
      <c r="O689" s="540">
        <v>0</v>
      </c>
    </row>
    <row r="690" spans="1:15" outlineLevel="2">
      <c r="A690" s="528" t="s">
        <v>2474</v>
      </c>
      <c r="B690" s="45" t="s">
        <v>38</v>
      </c>
      <c r="C690" s="529" t="s">
        <v>1290</v>
      </c>
      <c r="D690" s="529" t="s">
        <v>1307</v>
      </c>
      <c r="E690" s="45" t="s">
        <v>1308</v>
      </c>
      <c r="F690" s="52">
        <v>0</v>
      </c>
      <c r="H690" s="52">
        <v>0</v>
      </c>
      <c r="I690" s="52">
        <v>0</v>
      </c>
      <c r="J690" s="52">
        <v>0</v>
      </c>
      <c r="K690" s="52">
        <v>0</v>
      </c>
      <c r="M690" s="52">
        <v>0</v>
      </c>
      <c r="N690" s="539" t="s">
        <v>2729</v>
      </c>
      <c r="O690" s="540">
        <v>0</v>
      </c>
    </row>
    <row r="691" spans="1:15" outlineLevel="2">
      <c r="A691" s="528" t="s">
        <v>2475</v>
      </c>
      <c r="B691" s="45" t="s">
        <v>38</v>
      </c>
      <c r="C691" s="529" t="s">
        <v>1290</v>
      </c>
      <c r="D691" s="529" t="s">
        <v>1309</v>
      </c>
      <c r="E691" s="45" t="s">
        <v>1310</v>
      </c>
      <c r="F691" s="52">
        <v>0</v>
      </c>
      <c r="H691" s="52">
        <v>0</v>
      </c>
      <c r="I691" s="52">
        <v>0</v>
      </c>
      <c r="J691" s="52">
        <v>0</v>
      </c>
      <c r="K691" s="52">
        <v>0</v>
      </c>
      <c r="M691" s="52">
        <v>0</v>
      </c>
      <c r="N691" s="539" t="s">
        <v>2729</v>
      </c>
      <c r="O691" s="540">
        <v>0</v>
      </c>
    </row>
    <row r="692" spans="1:15" outlineLevel="2">
      <c r="A692" s="528" t="s">
        <v>2476</v>
      </c>
      <c r="B692" s="45" t="s">
        <v>38</v>
      </c>
      <c r="C692" s="529" t="s">
        <v>1290</v>
      </c>
      <c r="D692" s="529" t="s">
        <v>1311</v>
      </c>
      <c r="E692" s="45" t="s">
        <v>1312</v>
      </c>
      <c r="F692" s="52">
        <v>-2096697</v>
      </c>
      <c r="H692" s="52">
        <v>0</v>
      </c>
      <c r="I692" s="52">
        <v>-2096697</v>
      </c>
      <c r="J692" s="52">
        <v>0</v>
      </c>
      <c r="K692" s="52">
        <v>-2096697</v>
      </c>
      <c r="M692" s="52">
        <v>-1241021</v>
      </c>
      <c r="N692" s="539">
        <v>0.68899999999999995</v>
      </c>
      <c r="O692" s="540">
        <v>-855676</v>
      </c>
    </row>
    <row r="693" spans="1:15" outlineLevel="2">
      <c r="A693" s="528" t="s">
        <v>2477</v>
      </c>
      <c r="B693" s="45" t="s">
        <v>38</v>
      </c>
      <c r="C693" s="529" t="s">
        <v>1290</v>
      </c>
      <c r="D693" s="529" t="s">
        <v>1313</v>
      </c>
      <c r="E693" s="45" t="s">
        <v>1314</v>
      </c>
      <c r="F693" s="52">
        <v>0</v>
      </c>
      <c r="H693" s="52">
        <v>0</v>
      </c>
      <c r="I693" s="52">
        <v>0</v>
      </c>
      <c r="J693" s="52">
        <v>0</v>
      </c>
      <c r="K693" s="52">
        <v>0</v>
      </c>
      <c r="M693" s="52">
        <v>0</v>
      </c>
      <c r="N693" s="539" t="s">
        <v>2729</v>
      </c>
      <c r="O693" s="540">
        <v>0</v>
      </c>
    </row>
    <row r="694" spans="1:15" ht="13.5" outlineLevel="1" thickBot="1">
      <c r="A694" s="528" t="s">
        <v>2478</v>
      </c>
      <c r="C694" s="529" t="s">
        <v>1290</v>
      </c>
      <c r="E694" s="541" t="s">
        <v>1796</v>
      </c>
      <c r="F694" s="42">
        <v>-5256575</v>
      </c>
      <c r="G694" s="42"/>
      <c r="H694" s="42">
        <v>0</v>
      </c>
      <c r="I694" s="42">
        <v>-5256575</v>
      </c>
      <c r="J694" s="42">
        <v>0</v>
      </c>
      <c r="K694" s="42">
        <v>-5256575</v>
      </c>
      <c r="L694" s="42"/>
      <c r="M694" s="42">
        <v>-4077859</v>
      </c>
      <c r="N694" s="539">
        <v>0.28899999999999998</v>
      </c>
      <c r="O694" s="540">
        <v>-1178716</v>
      </c>
    </row>
    <row r="695" spans="1:15" ht="13.5" outlineLevel="2" thickTop="1">
      <c r="A695" s="528" t="s">
        <v>38</v>
      </c>
      <c r="C695" s="529" t="s">
        <v>1315</v>
      </c>
      <c r="N695" s="539" t="s">
        <v>2729</v>
      </c>
      <c r="O695" s="540" t="s">
        <v>2729</v>
      </c>
    </row>
    <row r="696" spans="1:15" outlineLevel="2">
      <c r="A696" s="528" t="s">
        <v>2479</v>
      </c>
      <c r="B696" s="45" t="s">
        <v>38</v>
      </c>
      <c r="C696" s="529" t="s">
        <v>1315</v>
      </c>
      <c r="D696" s="529" t="s">
        <v>1316</v>
      </c>
      <c r="E696" s="45" t="s">
        <v>1317</v>
      </c>
      <c r="F696" s="52">
        <v>0</v>
      </c>
      <c r="H696" s="52">
        <v>0</v>
      </c>
      <c r="I696" s="52">
        <v>0</v>
      </c>
      <c r="J696" s="52">
        <v>0</v>
      </c>
      <c r="K696" s="52">
        <v>0</v>
      </c>
      <c r="M696" s="52">
        <v>0</v>
      </c>
      <c r="N696" s="539" t="s">
        <v>2729</v>
      </c>
      <c r="O696" s="540">
        <v>0</v>
      </c>
    </row>
    <row r="697" spans="1:15" outlineLevel="2">
      <c r="A697" s="528" t="s">
        <v>2480</v>
      </c>
      <c r="B697" s="45" t="s">
        <v>38</v>
      </c>
      <c r="C697" s="529" t="s">
        <v>1315</v>
      </c>
      <c r="D697" s="529" t="s">
        <v>1318</v>
      </c>
      <c r="E697" s="45" t="s">
        <v>1319</v>
      </c>
      <c r="F697" s="52">
        <v>0</v>
      </c>
      <c r="H697" s="52">
        <v>0</v>
      </c>
      <c r="I697" s="52">
        <v>0</v>
      </c>
      <c r="J697" s="52">
        <v>0</v>
      </c>
      <c r="K697" s="52">
        <v>0</v>
      </c>
      <c r="M697" s="52">
        <v>0</v>
      </c>
      <c r="N697" s="539" t="s">
        <v>2729</v>
      </c>
      <c r="O697" s="540">
        <v>0</v>
      </c>
    </row>
    <row r="698" spans="1:15" outlineLevel="2">
      <c r="A698" s="528" t="s">
        <v>2481</v>
      </c>
      <c r="B698" s="45" t="s">
        <v>38</v>
      </c>
      <c r="C698" s="529" t="s">
        <v>1315</v>
      </c>
      <c r="D698" s="529" t="s">
        <v>1320</v>
      </c>
      <c r="E698" s="45" t="s">
        <v>1321</v>
      </c>
      <c r="F698" s="52">
        <v>0</v>
      </c>
      <c r="H698" s="52">
        <v>0</v>
      </c>
      <c r="I698" s="52">
        <v>0</v>
      </c>
      <c r="J698" s="52">
        <v>0</v>
      </c>
      <c r="K698" s="52">
        <v>0</v>
      </c>
      <c r="M698" s="52">
        <v>0</v>
      </c>
      <c r="N698" s="539" t="s">
        <v>2729</v>
      </c>
      <c r="O698" s="540">
        <v>0</v>
      </c>
    </row>
    <row r="699" spans="1:15" outlineLevel="2">
      <c r="A699" s="528" t="s">
        <v>2482</v>
      </c>
      <c r="B699" s="45" t="s">
        <v>38</v>
      </c>
      <c r="C699" s="529" t="s">
        <v>1315</v>
      </c>
      <c r="D699" s="529" t="s">
        <v>1322</v>
      </c>
      <c r="E699" s="45" t="s">
        <v>1323</v>
      </c>
      <c r="F699" s="52">
        <v>0</v>
      </c>
      <c r="H699" s="52">
        <v>0</v>
      </c>
      <c r="I699" s="52">
        <v>0</v>
      </c>
      <c r="J699" s="52">
        <v>0</v>
      </c>
      <c r="K699" s="52">
        <v>0</v>
      </c>
      <c r="M699" s="52">
        <v>-3544</v>
      </c>
      <c r="N699" s="539">
        <v>-1</v>
      </c>
      <c r="O699" s="540">
        <v>3544</v>
      </c>
    </row>
    <row r="700" spans="1:15" outlineLevel="2">
      <c r="A700" s="528" t="s">
        <v>2483</v>
      </c>
      <c r="B700" s="45" t="s">
        <v>38</v>
      </c>
      <c r="C700" s="529" t="s">
        <v>1315</v>
      </c>
      <c r="D700" s="529" t="s">
        <v>1324</v>
      </c>
      <c r="E700" s="45" t="s">
        <v>1325</v>
      </c>
      <c r="F700" s="52">
        <v>-33774</v>
      </c>
      <c r="H700" s="52">
        <v>0</v>
      </c>
      <c r="I700" s="52">
        <v>-33774</v>
      </c>
      <c r="J700" s="52">
        <v>0</v>
      </c>
      <c r="K700" s="52">
        <v>-33774</v>
      </c>
      <c r="M700" s="52">
        <v>-49168</v>
      </c>
      <c r="N700" s="539">
        <v>-0.313</v>
      </c>
      <c r="O700" s="540">
        <v>15394</v>
      </c>
    </row>
    <row r="701" spans="1:15" outlineLevel="2">
      <c r="A701" s="528" t="s">
        <v>2484</v>
      </c>
      <c r="B701" s="45" t="s">
        <v>38</v>
      </c>
      <c r="C701" s="529" t="s">
        <v>1315</v>
      </c>
      <c r="D701" s="529" t="s">
        <v>1326</v>
      </c>
      <c r="E701" s="45" t="s">
        <v>1327</v>
      </c>
      <c r="F701" s="52">
        <v>0</v>
      </c>
      <c r="H701" s="52">
        <v>0</v>
      </c>
      <c r="I701" s="52">
        <v>0</v>
      </c>
      <c r="J701" s="52">
        <v>0</v>
      </c>
      <c r="K701" s="52">
        <v>0</v>
      </c>
      <c r="M701" s="52">
        <v>0</v>
      </c>
      <c r="N701" s="539" t="s">
        <v>2729</v>
      </c>
      <c r="O701" s="540">
        <v>0</v>
      </c>
    </row>
    <row r="702" spans="1:15" outlineLevel="2">
      <c r="A702" s="528" t="s">
        <v>2485</v>
      </c>
      <c r="B702" s="45" t="s">
        <v>38</v>
      </c>
      <c r="C702" s="529" t="s">
        <v>1315</v>
      </c>
      <c r="D702" s="529" t="s">
        <v>1328</v>
      </c>
      <c r="E702" s="45" t="s">
        <v>1329</v>
      </c>
      <c r="F702" s="52">
        <v>0</v>
      </c>
      <c r="H702" s="52">
        <v>0</v>
      </c>
      <c r="I702" s="52">
        <v>0</v>
      </c>
      <c r="J702" s="52">
        <v>0</v>
      </c>
      <c r="K702" s="52">
        <v>0</v>
      </c>
      <c r="M702" s="52">
        <v>0</v>
      </c>
      <c r="N702" s="539" t="s">
        <v>2729</v>
      </c>
      <c r="O702" s="540">
        <v>0</v>
      </c>
    </row>
    <row r="703" spans="1:15" outlineLevel="2">
      <c r="A703" s="528" t="s">
        <v>2486</v>
      </c>
      <c r="B703" s="45" t="s">
        <v>38</v>
      </c>
      <c r="C703" s="529" t="s">
        <v>1315</v>
      </c>
      <c r="D703" s="529" t="s">
        <v>1330</v>
      </c>
      <c r="E703" s="45" t="s">
        <v>1331</v>
      </c>
      <c r="F703" s="52">
        <v>0</v>
      </c>
      <c r="H703" s="52">
        <v>0</v>
      </c>
      <c r="I703" s="52">
        <v>0</v>
      </c>
      <c r="J703" s="52">
        <v>0</v>
      </c>
      <c r="K703" s="52">
        <v>0</v>
      </c>
      <c r="M703" s="52">
        <v>0</v>
      </c>
      <c r="N703" s="539" t="s">
        <v>2729</v>
      </c>
      <c r="O703" s="540">
        <v>0</v>
      </c>
    </row>
    <row r="704" spans="1:15" outlineLevel="2">
      <c r="A704" s="528" t="s">
        <v>2487</v>
      </c>
      <c r="B704" s="45" t="s">
        <v>38</v>
      </c>
      <c r="C704" s="529" t="s">
        <v>1315</v>
      </c>
      <c r="D704" s="529" t="s">
        <v>1332</v>
      </c>
      <c r="E704" s="45" t="s">
        <v>1333</v>
      </c>
      <c r="F704" s="52">
        <v>0</v>
      </c>
      <c r="H704" s="52">
        <v>0</v>
      </c>
      <c r="I704" s="52">
        <v>0</v>
      </c>
      <c r="J704" s="52">
        <v>0</v>
      </c>
      <c r="K704" s="52">
        <v>0</v>
      </c>
      <c r="M704" s="52">
        <v>0</v>
      </c>
      <c r="N704" s="539" t="s">
        <v>2729</v>
      </c>
      <c r="O704" s="540">
        <v>0</v>
      </c>
    </row>
    <row r="705" spans="1:15" outlineLevel="2">
      <c r="A705" s="528" t="s">
        <v>2488</v>
      </c>
      <c r="B705" s="45" t="s">
        <v>38</v>
      </c>
      <c r="C705" s="529" t="s">
        <v>1315</v>
      </c>
      <c r="D705" s="529" t="s">
        <v>1334</v>
      </c>
      <c r="E705" s="45" t="s">
        <v>1335</v>
      </c>
      <c r="F705" s="52">
        <v>-32179</v>
      </c>
      <c r="H705" s="52">
        <v>0</v>
      </c>
      <c r="I705" s="52">
        <v>-32179</v>
      </c>
      <c r="J705" s="52">
        <v>0</v>
      </c>
      <c r="K705" s="52">
        <v>-32179</v>
      </c>
      <c r="M705" s="52">
        <v>-1663</v>
      </c>
      <c r="N705" s="539">
        <v>18.350000000000001</v>
      </c>
      <c r="O705" s="540">
        <v>-30516</v>
      </c>
    </row>
    <row r="706" spans="1:15" outlineLevel="2">
      <c r="A706" s="528" t="s">
        <v>2489</v>
      </c>
      <c r="B706" s="45" t="s">
        <v>38</v>
      </c>
      <c r="C706" s="529" t="s">
        <v>1315</v>
      </c>
      <c r="D706" s="529" t="s">
        <v>1336</v>
      </c>
      <c r="E706" s="45" t="s">
        <v>1337</v>
      </c>
      <c r="F706" s="52">
        <v>0</v>
      </c>
      <c r="H706" s="52">
        <v>0</v>
      </c>
      <c r="I706" s="52">
        <v>0</v>
      </c>
      <c r="J706" s="52">
        <v>0</v>
      </c>
      <c r="K706" s="52">
        <v>0</v>
      </c>
      <c r="M706" s="52">
        <v>-6909</v>
      </c>
      <c r="N706" s="539">
        <v>-1</v>
      </c>
      <c r="O706" s="540">
        <v>6909</v>
      </c>
    </row>
    <row r="707" spans="1:15" outlineLevel="2">
      <c r="A707" s="528" t="s">
        <v>2490</v>
      </c>
      <c r="B707" s="45" t="s">
        <v>38</v>
      </c>
      <c r="C707" s="529" t="s">
        <v>1315</v>
      </c>
      <c r="D707" s="529" t="s">
        <v>1338</v>
      </c>
      <c r="E707" s="45" t="s">
        <v>1339</v>
      </c>
      <c r="F707" s="52">
        <v>0</v>
      </c>
      <c r="H707" s="52">
        <v>0</v>
      </c>
      <c r="I707" s="52">
        <v>0</v>
      </c>
      <c r="J707" s="52">
        <v>0</v>
      </c>
      <c r="K707" s="52">
        <v>0</v>
      </c>
      <c r="M707" s="52">
        <v>0</v>
      </c>
      <c r="N707" s="539" t="s">
        <v>2729</v>
      </c>
      <c r="O707" s="540">
        <v>0</v>
      </c>
    </row>
    <row r="708" spans="1:15" outlineLevel="2">
      <c r="A708" s="528" t="s">
        <v>2491</v>
      </c>
      <c r="B708" s="45" t="s">
        <v>38</v>
      </c>
      <c r="C708" s="529" t="s">
        <v>1315</v>
      </c>
      <c r="D708" s="529" t="s">
        <v>1340</v>
      </c>
      <c r="E708" s="45" t="s">
        <v>1341</v>
      </c>
      <c r="F708" s="52">
        <v>0</v>
      </c>
      <c r="H708" s="52">
        <v>0</v>
      </c>
      <c r="I708" s="52">
        <v>0</v>
      </c>
      <c r="J708" s="52">
        <v>0</v>
      </c>
      <c r="K708" s="52">
        <v>0</v>
      </c>
      <c r="M708" s="52">
        <v>-8582</v>
      </c>
      <c r="N708" s="539">
        <v>-1</v>
      </c>
      <c r="O708" s="540">
        <v>8582</v>
      </c>
    </row>
    <row r="709" spans="1:15" outlineLevel="2">
      <c r="A709" s="528" t="s">
        <v>2492</v>
      </c>
      <c r="B709" s="45" t="s">
        <v>38</v>
      </c>
      <c r="C709" s="529" t="s">
        <v>1315</v>
      </c>
      <c r="D709" s="529" t="s">
        <v>1342</v>
      </c>
      <c r="E709" s="45" t="s">
        <v>1343</v>
      </c>
      <c r="F709" s="52">
        <v>-124734</v>
      </c>
      <c r="H709" s="52">
        <v>0</v>
      </c>
      <c r="I709" s="52">
        <v>-124734</v>
      </c>
      <c r="J709" s="52">
        <v>0</v>
      </c>
      <c r="K709" s="52">
        <v>-124734</v>
      </c>
      <c r="M709" s="52">
        <v>-66450</v>
      </c>
      <c r="N709" s="539">
        <v>0.877</v>
      </c>
      <c r="O709" s="540">
        <v>-58284</v>
      </c>
    </row>
    <row r="710" spans="1:15" outlineLevel="2">
      <c r="A710" s="528" t="s">
        <v>2493</v>
      </c>
      <c r="B710" s="45" t="s">
        <v>38</v>
      </c>
      <c r="C710" s="529" t="s">
        <v>1315</v>
      </c>
      <c r="D710" s="529" t="s">
        <v>1344</v>
      </c>
      <c r="E710" s="45" t="s">
        <v>1345</v>
      </c>
      <c r="F710" s="52">
        <v>0</v>
      </c>
      <c r="H710" s="52">
        <v>0</v>
      </c>
      <c r="I710" s="52">
        <v>0</v>
      </c>
      <c r="J710" s="52">
        <v>0</v>
      </c>
      <c r="K710" s="52">
        <v>0</v>
      </c>
      <c r="M710" s="52">
        <v>0</v>
      </c>
      <c r="N710" s="539" t="s">
        <v>2729</v>
      </c>
      <c r="O710" s="540">
        <v>0</v>
      </c>
    </row>
    <row r="711" spans="1:15" outlineLevel="2">
      <c r="A711" s="528" t="s">
        <v>2494</v>
      </c>
      <c r="B711" s="45" t="s">
        <v>38</v>
      </c>
      <c r="C711" s="529" t="s">
        <v>1315</v>
      </c>
      <c r="D711" s="529" t="s">
        <v>1346</v>
      </c>
      <c r="E711" s="45" t="s">
        <v>1347</v>
      </c>
      <c r="F711" s="52">
        <v>0</v>
      </c>
      <c r="H711" s="52">
        <v>0</v>
      </c>
      <c r="I711" s="52">
        <v>0</v>
      </c>
      <c r="J711" s="52">
        <v>0</v>
      </c>
      <c r="K711" s="52">
        <v>0</v>
      </c>
      <c r="M711" s="52">
        <v>0</v>
      </c>
      <c r="N711" s="539" t="s">
        <v>2729</v>
      </c>
      <c r="O711" s="540">
        <v>0</v>
      </c>
    </row>
    <row r="712" spans="1:15" outlineLevel="2">
      <c r="A712" s="528" t="s">
        <v>2495</v>
      </c>
      <c r="B712" s="45" t="s">
        <v>38</v>
      </c>
      <c r="C712" s="529" t="s">
        <v>1315</v>
      </c>
      <c r="D712" s="529" t="s">
        <v>1348</v>
      </c>
      <c r="E712" s="45" t="s">
        <v>1349</v>
      </c>
      <c r="F712" s="52">
        <v>0</v>
      </c>
      <c r="H712" s="52">
        <v>0</v>
      </c>
      <c r="I712" s="52">
        <v>0</v>
      </c>
      <c r="J712" s="52">
        <v>0</v>
      </c>
      <c r="K712" s="52">
        <v>0</v>
      </c>
      <c r="M712" s="52">
        <v>0</v>
      </c>
      <c r="N712" s="539" t="s">
        <v>2729</v>
      </c>
      <c r="O712" s="540">
        <v>0</v>
      </c>
    </row>
    <row r="713" spans="1:15" outlineLevel="2">
      <c r="A713" s="528" t="s">
        <v>2496</v>
      </c>
      <c r="B713" s="45" t="s">
        <v>38</v>
      </c>
      <c r="C713" s="529" t="s">
        <v>1315</v>
      </c>
      <c r="D713" s="529" t="s">
        <v>1350</v>
      </c>
      <c r="E713" s="45" t="s">
        <v>1351</v>
      </c>
      <c r="F713" s="52">
        <v>-326793</v>
      </c>
      <c r="H713" s="52">
        <v>0</v>
      </c>
      <c r="I713" s="52">
        <v>-326793</v>
      </c>
      <c r="J713" s="52">
        <v>0</v>
      </c>
      <c r="K713" s="52">
        <v>-326793</v>
      </c>
      <c r="M713" s="52">
        <v>-4022</v>
      </c>
      <c r="N713" s="539">
        <v>80.251000000000005</v>
      </c>
      <c r="O713" s="540">
        <v>-322771</v>
      </c>
    </row>
    <row r="714" spans="1:15" outlineLevel="2">
      <c r="A714" s="528" t="s">
        <v>2497</v>
      </c>
      <c r="B714" s="45" t="s">
        <v>38</v>
      </c>
      <c r="C714" s="529" t="s">
        <v>1315</v>
      </c>
      <c r="D714" s="529" t="s">
        <v>1352</v>
      </c>
      <c r="E714" s="45" t="s">
        <v>1353</v>
      </c>
      <c r="F714" s="52">
        <v>0</v>
      </c>
      <c r="H714" s="52">
        <v>0</v>
      </c>
      <c r="I714" s="52">
        <v>0</v>
      </c>
      <c r="J714" s="52">
        <v>0</v>
      </c>
      <c r="K714" s="52">
        <v>0</v>
      </c>
      <c r="M714" s="52">
        <v>-670</v>
      </c>
      <c r="N714" s="539">
        <v>-1</v>
      </c>
      <c r="O714" s="540">
        <v>670</v>
      </c>
    </row>
    <row r="715" spans="1:15" outlineLevel="2">
      <c r="A715" s="528" t="s">
        <v>2498</v>
      </c>
      <c r="B715" s="45" t="s">
        <v>38</v>
      </c>
      <c r="C715" s="529" t="s">
        <v>1315</v>
      </c>
      <c r="D715" s="529" t="s">
        <v>1354</v>
      </c>
      <c r="E715" s="45" t="s">
        <v>1355</v>
      </c>
      <c r="F715" s="52">
        <v>0</v>
      </c>
      <c r="H715" s="52">
        <v>0</v>
      </c>
      <c r="I715" s="52">
        <v>0</v>
      </c>
      <c r="J715" s="52">
        <v>0</v>
      </c>
      <c r="K715" s="52">
        <v>0</v>
      </c>
      <c r="M715" s="52">
        <v>0</v>
      </c>
      <c r="N715" s="539" t="s">
        <v>2729</v>
      </c>
      <c r="O715" s="540">
        <v>0</v>
      </c>
    </row>
    <row r="716" spans="1:15" outlineLevel="2">
      <c r="A716" s="528" t="s">
        <v>2499</v>
      </c>
      <c r="B716" s="45" t="s">
        <v>38</v>
      </c>
      <c r="C716" s="529" t="s">
        <v>1315</v>
      </c>
      <c r="D716" s="529" t="s">
        <v>1356</v>
      </c>
      <c r="E716" s="45" t="s">
        <v>1357</v>
      </c>
      <c r="F716" s="52">
        <v>0</v>
      </c>
      <c r="H716" s="52">
        <v>0</v>
      </c>
      <c r="I716" s="52">
        <v>0</v>
      </c>
      <c r="J716" s="52">
        <v>0</v>
      </c>
      <c r="K716" s="52">
        <v>0</v>
      </c>
      <c r="M716" s="52">
        <v>0</v>
      </c>
      <c r="N716" s="539" t="s">
        <v>2729</v>
      </c>
      <c r="O716" s="540">
        <v>0</v>
      </c>
    </row>
    <row r="717" spans="1:15" outlineLevel="2">
      <c r="A717" s="528" t="s">
        <v>2500</v>
      </c>
      <c r="B717" s="45" t="s">
        <v>38</v>
      </c>
      <c r="C717" s="529" t="s">
        <v>1315</v>
      </c>
      <c r="D717" s="529" t="s">
        <v>1358</v>
      </c>
      <c r="E717" s="45" t="s">
        <v>1359</v>
      </c>
      <c r="F717" s="52">
        <v>0</v>
      </c>
      <c r="H717" s="52">
        <v>0</v>
      </c>
      <c r="I717" s="52">
        <v>0</v>
      </c>
      <c r="J717" s="52">
        <v>0</v>
      </c>
      <c r="K717" s="52">
        <v>0</v>
      </c>
      <c r="M717" s="52">
        <v>0</v>
      </c>
      <c r="N717" s="539" t="s">
        <v>2729</v>
      </c>
      <c r="O717" s="540">
        <v>0</v>
      </c>
    </row>
    <row r="718" spans="1:15" outlineLevel="2">
      <c r="A718" s="528" t="s">
        <v>2501</v>
      </c>
      <c r="B718" s="45" t="s">
        <v>38</v>
      </c>
      <c r="C718" s="529" t="s">
        <v>1315</v>
      </c>
      <c r="D718" s="529" t="s">
        <v>1360</v>
      </c>
      <c r="E718" s="45" t="s">
        <v>1361</v>
      </c>
      <c r="F718" s="52">
        <v>-4048</v>
      </c>
      <c r="H718" s="52">
        <v>0</v>
      </c>
      <c r="I718" s="52">
        <v>-4048</v>
      </c>
      <c r="J718" s="52">
        <v>0</v>
      </c>
      <c r="K718" s="52">
        <v>-4048</v>
      </c>
      <c r="M718" s="52">
        <v>-109748</v>
      </c>
      <c r="N718" s="539">
        <v>-0.96299999999999997</v>
      </c>
      <c r="O718" s="540">
        <v>105700</v>
      </c>
    </row>
    <row r="719" spans="1:15" outlineLevel="2">
      <c r="A719" s="528" t="s">
        <v>2502</v>
      </c>
      <c r="B719" s="45" t="s">
        <v>38</v>
      </c>
      <c r="C719" s="529" t="s">
        <v>1315</v>
      </c>
      <c r="D719" s="529" t="s">
        <v>1362</v>
      </c>
      <c r="E719" s="45" t="s">
        <v>1363</v>
      </c>
      <c r="F719" s="52">
        <v>-128150</v>
      </c>
      <c r="H719" s="52">
        <v>0</v>
      </c>
      <c r="I719" s="52">
        <v>-128150</v>
      </c>
      <c r="J719" s="52">
        <v>0</v>
      </c>
      <c r="K719" s="52">
        <v>-128150</v>
      </c>
      <c r="M719" s="52">
        <v>-190521</v>
      </c>
      <c r="N719" s="539">
        <v>-0.32700000000000001</v>
      </c>
      <c r="O719" s="540">
        <v>62371</v>
      </c>
    </row>
    <row r="720" spans="1:15" outlineLevel="2">
      <c r="A720" s="528" t="s">
        <v>2503</v>
      </c>
      <c r="B720" s="45" t="s">
        <v>38</v>
      </c>
      <c r="C720" s="529" t="s">
        <v>1315</v>
      </c>
      <c r="D720" s="529" t="s">
        <v>1364</v>
      </c>
      <c r="E720" s="45" t="s">
        <v>1365</v>
      </c>
      <c r="F720" s="52">
        <v>-385</v>
      </c>
      <c r="H720" s="52">
        <v>0</v>
      </c>
      <c r="I720" s="52">
        <v>-385</v>
      </c>
      <c r="J720" s="52">
        <v>0</v>
      </c>
      <c r="K720" s="52">
        <v>-385</v>
      </c>
      <c r="M720" s="52">
        <v>-76912</v>
      </c>
      <c r="N720" s="539">
        <v>-0.995</v>
      </c>
      <c r="O720" s="540">
        <v>76527</v>
      </c>
    </row>
    <row r="721" spans="1:15" ht="13.5" outlineLevel="1" thickBot="1">
      <c r="A721" s="528" t="s">
        <v>2504</v>
      </c>
      <c r="C721" s="529" t="s">
        <v>1315</v>
      </c>
      <c r="E721" s="541" t="s">
        <v>1797</v>
      </c>
      <c r="F721" s="42">
        <v>-650063</v>
      </c>
      <c r="G721" s="42"/>
      <c r="H721" s="42">
        <v>0</v>
      </c>
      <c r="I721" s="42">
        <v>-650063</v>
      </c>
      <c r="J721" s="42">
        <v>0</v>
      </c>
      <c r="K721" s="42">
        <v>-650063</v>
      </c>
      <c r="L721" s="42"/>
      <c r="M721" s="42">
        <v>-518189</v>
      </c>
      <c r="N721" s="539">
        <v>0.254</v>
      </c>
      <c r="O721" s="540">
        <v>-131874</v>
      </c>
    </row>
    <row r="722" spans="1:15" ht="13.5" outlineLevel="2" thickTop="1">
      <c r="A722" s="528" t="s">
        <v>38</v>
      </c>
      <c r="C722" s="529" t="s">
        <v>1366</v>
      </c>
      <c r="N722" s="539" t="s">
        <v>2729</v>
      </c>
      <c r="O722" s="540" t="s">
        <v>2729</v>
      </c>
    </row>
    <row r="723" spans="1:15" outlineLevel="2">
      <c r="A723" s="528" t="s">
        <v>2505</v>
      </c>
      <c r="B723" s="45" t="s">
        <v>38</v>
      </c>
      <c r="C723" s="529" t="s">
        <v>1366</v>
      </c>
      <c r="D723" s="529" t="s">
        <v>1367</v>
      </c>
      <c r="E723" s="45" t="s">
        <v>1368</v>
      </c>
      <c r="F723" s="52">
        <v>0</v>
      </c>
      <c r="H723" s="52">
        <v>0</v>
      </c>
      <c r="I723" s="52">
        <v>0</v>
      </c>
      <c r="J723" s="52">
        <v>0</v>
      </c>
      <c r="K723" s="52">
        <v>0</v>
      </c>
      <c r="M723" s="52">
        <v>0</v>
      </c>
      <c r="N723" s="539" t="s">
        <v>2729</v>
      </c>
      <c r="O723" s="540">
        <v>0</v>
      </c>
    </row>
    <row r="724" spans="1:15" ht="13.5" outlineLevel="1" thickBot="1">
      <c r="A724" s="528" t="s">
        <v>2506</v>
      </c>
      <c r="C724" s="529" t="s">
        <v>1366</v>
      </c>
      <c r="E724" s="541" t="s">
        <v>1798</v>
      </c>
      <c r="F724" s="42">
        <v>0</v>
      </c>
      <c r="G724" s="42"/>
      <c r="H724" s="42">
        <v>0</v>
      </c>
      <c r="I724" s="42">
        <v>0</v>
      </c>
      <c r="J724" s="42">
        <v>0</v>
      </c>
      <c r="K724" s="42">
        <v>0</v>
      </c>
      <c r="L724" s="42"/>
      <c r="M724" s="42">
        <v>0</v>
      </c>
      <c r="N724" s="539" t="s">
        <v>2729</v>
      </c>
      <c r="O724" s="540">
        <v>0</v>
      </c>
    </row>
    <row r="725" spans="1:15" ht="13.5" outlineLevel="2" thickTop="1">
      <c r="A725" s="528" t="s">
        <v>38</v>
      </c>
      <c r="C725" s="529" t="s">
        <v>1369</v>
      </c>
      <c r="N725" s="539" t="s">
        <v>2729</v>
      </c>
      <c r="O725" s="540" t="s">
        <v>2729</v>
      </c>
    </row>
    <row r="726" spans="1:15" outlineLevel="2">
      <c r="A726" s="528" t="s">
        <v>2507</v>
      </c>
      <c r="B726" s="45" t="s">
        <v>38</v>
      </c>
      <c r="C726" s="529" t="s">
        <v>1369</v>
      </c>
      <c r="D726" s="529" t="s">
        <v>1370</v>
      </c>
      <c r="E726" s="45" t="s">
        <v>1371</v>
      </c>
      <c r="F726" s="52">
        <v>0</v>
      </c>
      <c r="H726" s="52">
        <v>0</v>
      </c>
      <c r="I726" s="52">
        <v>0</v>
      </c>
      <c r="J726" s="52">
        <v>0</v>
      </c>
      <c r="K726" s="52">
        <v>0</v>
      </c>
      <c r="M726" s="52">
        <v>0</v>
      </c>
      <c r="N726" s="539" t="s">
        <v>2729</v>
      </c>
      <c r="O726" s="540">
        <v>0</v>
      </c>
    </row>
    <row r="727" spans="1:15" outlineLevel="2">
      <c r="A727" s="528" t="s">
        <v>2508</v>
      </c>
      <c r="B727" s="45" t="s">
        <v>38</v>
      </c>
      <c r="C727" s="529" t="s">
        <v>1369</v>
      </c>
      <c r="D727" s="529" t="s">
        <v>1372</v>
      </c>
      <c r="E727" s="45" t="s">
        <v>1373</v>
      </c>
      <c r="F727" s="52">
        <v>0</v>
      </c>
      <c r="H727" s="52">
        <v>0</v>
      </c>
      <c r="I727" s="52">
        <v>0</v>
      </c>
      <c r="J727" s="52">
        <v>0</v>
      </c>
      <c r="K727" s="52">
        <v>0</v>
      </c>
      <c r="M727" s="52">
        <v>0</v>
      </c>
      <c r="N727" s="539" t="s">
        <v>2729</v>
      </c>
      <c r="O727" s="540">
        <v>0</v>
      </c>
    </row>
    <row r="728" spans="1:15" outlineLevel="2">
      <c r="A728" s="528" t="s">
        <v>2509</v>
      </c>
      <c r="B728" s="45" t="s">
        <v>38</v>
      </c>
      <c r="C728" s="529" t="s">
        <v>1369</v>
      </c>
      <c r="D728" s="529" t="s">
        <v>1374</v>
      </c>
      <c r="E728" s="45" t="s">
        <v>1375</v>
      </c>
      <c r="F728" s="52">
        <v>0</v>
      </c>
      <c r="H728" s="52">
        <v>0</v>
      </c>
      <c r="I728" s="52">
        <v>0</v>
      </c>
      <c r="J728" s="52">
        <v>0</v>
      </c>
      <c r="K728" s="52">
        <v>0</v>
      </c>
      <c r="M728" s="52">
        <v>0</v>
      </c>
      <c r="N728" s="539" t="s">
        <v>2729</v>
      </c>
      <c r="O728" s="540">
        <v>0</v>
      </c>
    </row>
    <row r="729" spans="1:15" outlineLevel="2">
      <c r="A729" s="528" t="s">
        <v>2510</v>
      </c>
      <c r="B729" s="45" t="s">
        <v>38</v>
      </c>
      <c r="C729" s="529" t="s">
        <v>1369</v>
      </c>
      <c r="D729" s="529" t="s">
        <v>1376</v>
      </c>
      <c r="E729" s="45" t="s">
        <v>1377</v>
      </c>
      <c r="F729" s="52">
        <v>0</v>
      </c>
      <c r="H729" s="52">
        <v>0</v>
      </c>
      <c r="I729" s="52">
        <v>0</v>
      </c>
      <c r="J729" s="52">
        <v>0</v>
      </c>
      <c r="K729" s="52">
        <v>0</v>
      </c>
      <c r="M729" s="52">
        <v>-438980</v>
      </c>
      <c r="N729" s="539">
        <v>-1</v>
      </c>
      <c r="O729" s="540">
        <v>438980</v>
      </c>
    </row>
    <row r="730" spans="1:15" ht="13.5" outlineLevel="1" thickBot="1">
      <c r="A730" s="528" t="s">
        <v>2511</v>
      </c>
      <c r="C730" s="529" t="s">
        <v>1369</v>
      </c>
      <c r="E730" s="541" t="s">
        <v>1799</v>
      </c>
      <c r="F730" s="42">
        <v>0</v>
      </c>
      <c r="G730" s="42"/>
      <c r="H730" s="42">
        <v>0</v>
      </c>
      <c r="I730" s="42">
        <v>0</v>
      </c>
      <c r="J730" s="42">
        <v>0</v>
      </c>
      <c r="K730" s="42">
        <v>0</v>
      </c>
      <c r="L730" s="42"/>
      <c r="M730" s="42">
        <v>-438980</v>
      </c>
      <c r="N730" s="539">
        <v>-1</v>
      </c>
      <c r="O730" s="540">
        <v>438980</v>
      </c>
    </row>
    <row r="731" spans="1:15" ht="13.5" outlineLevel="2" thickTop="1">
      <c r="A731" s="528" t="s">
        <v>38</v>
      </c>
      <c r="C731" s="529" t="s">
        <v>1378</v>
      </c>
      <c r="N731" s="539" t="s">
        <v>2729</v>
      </c>
      <c r="O731" s="540" t="s">
        <v>2729</v>
      </c>
    </row>
    <row r="732" spans="1:15" outlineLevel="2">
      <c r="A732" s="528" t="s">
        <v>2512</v>
      </c>
      <c r="B732" s="45" t="s">
        <v>38</v>
      </c>
      <c r="C732" s="529" t="s">
        <v>1378</v>
      </c>
      <c r="D732" s="529" t="s">
        <v>1379</v>
      </c>
      <c r="E732" s="45" t="s">
        <v>1380</v>
      </c>
      <c r="F732" s="52">
        <v>-40549</v>
      </c>
      <c r="H732" s="52">
        <v>0</v>
      </c>
      <c r="I732" s="52">
        <v>-40549</v>
      </c>
      <c r="J732" s="52">
        <v>0</v>
      </c>
      <c r="K732" s="52">
        <v>-40549</v>
      </c>
      <c r="M732" s="52">
        <v>-88409</v>
      </c>
      <c r="N732" s="539">
        <v>-0.54100000000000004</v>
      </c>
      <c r="O732" s="540">
        <v>47860</v>
      </c>
    </row>
    <row r="733" spans="1:15" outlineLevel="2">
      <c r="A733" s="528" t="s">
        <v>2513</v>
      </c>
      <c r="B733" s="45" t="s">
        <v>38</v>
      </c>
      <c r="C733" s="529" t="s">
        <v>1378</v>
      </c>
      <c r="D733" s="529" t="s">
        <v>1381</v>
      </c>
      <c r="E733" s="45" t="s">
        <v>1382</v>
      </c>
      <c r="F733" s="52">
        <v>-40887</v>
      </c>
      <c r="H733" s="52">
        <v>0</v>
      </c>
      <c r="I733" s="52">
        <v>-40887</v>
      </c>
      <c r="J733" s="52">
        <v>0</v>
      </c>
      <c r="K733" s="52">
        <v>-40887</v>
      </c>
      <c r="M733" s="52">
        <v>0</v>
      </c>
      <c r="N733" s="539" t="s">
        <v>2729</v>
      </c>
      <c r="O733" s="540">
        <v>-40887</v>
      </c>
    </row>
    <row r="734" spans="1:15" outlineLevel="2">
      <c r="A734" s="528" t="s">
        <v>2514</v>
      </c>
      <c r="B734" s="45" t="s">
        <v>38</v>
      </c>
      <c r="C734" s="529" t="s">
        <v>1378</v>
      </c>
      <c r="D734" s="529" t="s">
        <v>1383</v>
      </c>
      <c r="E734" s="45" t="s">
        <v>1384</v>
      </c>
      <c r="F734" s="52">
        <v>0</v>
      </c>
      <c r="H734" s="52">
        <v>0</v>
      </c>
      <c r="I734" s="52">
        <v>0</v>
      </c>
      <c r="J734" s="52">
        <v>0</v>
      </c>
      <c r="K734" s="52">
        <v>0</v>
      </c>
      <c r="M734" s="52">
        <v>27893</v>
      </c>
      <c r="N734" s="539">
        <v>-1</v>
      </c>
      <c r="O734" s="540">
        <v>-27893</v>
      </c>
    </row>
    <row r="735" spans="1:15" outlineLevel="2">
      <c r="A735" s="528" t="s">
        <v>2515</v>
      </c>
      <c r="B735" s="45" t="s">
        <v>38</v>
      </c>
      <c r="C735" s="529" t="s">
        <v>1378</v>
      </c>
      <c r="D735" s="529" t="s">
        <v>1385</v>
      </c>
      <c r="E735" s="45" t="s">
        <v>1386</v>
      </c>
      <c r="F735" s="52">
        <v>0</v>
      </c>
      <c r="H735" s="52">
        <v>0</v>
      </c>
      <c r="I735" s="52">
        <v>0</v>
      </c>
      <c r="J735" s="52">
        <v>0</v>
      </c>
      <c r="K735" s="52">
        <v>0</v>
      </c>
      <c r="M735" s="52">
        <v>0</v>
      </c>
      <c r="N735" s="539" t="s">
        <v>2729</v>
      </c>
      <c r="O735" s="540">
        <v>0</v>
      </c>
    </row>
    <row r="736" spans="1:15" ht="13.5" outlineLevel="1" thickBot="1">
      <c r="A736" s="528" t="s">
        <v>2516</v>
      </c>
      <c r="C736" s="529" t="s">
        <v>1378</v>
      </c>
      <c r="E736" s="541" t="s">
        <v>1800</v>
      </c>
      <c r="F736" s="42">
        <v>-81436</v>
      </c>
      <c r="G736" s="42"/>
      <c r="H736" s="42">
        <v>0</v>
      </c>
      <c r="I736" s="42">
        <v>-81436</v>
      </c>
      <c r="J736" s="42">
        <v>0</v>
      </c>
      <c r="K736" s="42">
        <v>-81436</v>
      </c>
      <c r="L736" s="42"/>
      <c r="M736" s="42">
        <v>-60516</v>
      </c>
      <c r="N736" s="539">
        <v>0.34599999999999997</v>
      </c>
      <c r="O736" s="540">
        <v>-20920</v>
      </c>
    </row>
    <row r="737" spans="1:15" ht="13.5" outlineLevel="2" thickTop="1">
      <c r="A737" s="528" t="s">
        <v>38</v>
      </c>
      <c r="C737" s="529" t="s">
        <v>1387</v>
      </c>
      <c r="N737" s="539" t="s">
        <v>2729</v>
      </c>
      <c r="O737" s="540" t="s">
        <v>2729</v>
      </c>
    </row>
    <row r="738" spans="1:15" ht="13.5" outlineLevel="1" thickBot="1">
      <c r="A738" s="528" t="s">
        <v>2518</v>
      </c>
      <c r="C738" s="529" t="s">
        <v>1387</v>
      </c>
      <c r="E738" s="541" t="s">
        <v>1801</v>
      </c>
      <c r="F738" s="42">
        <v>0</v>
      </c>
      <c r="G738" s="42"/>
      <c r="H738" s="42">
        <v>0</v>
      </c>
      <c r="I738" s="42">
        <v>0</v>
      </c>
      <c r="J738" s="42">
        <v>0</v>
      </c>
      <c r="K738" s="42">
        <v>0</v>
      </c>
      <c r="L738" s="42"/>
      <c r="M738" s="42">
        <v>0</v>
      </c>
      <c r="N738" s="539" t="s">
        <v>2729</v>
      </c>
      <c r="O738" s="540">
        <v>0</v>
      </c>
    </row>
    <row r="739" spans="1:15" ht="13.5" outlineLevel="2" thickTop="1">
      <c r="A739" s="528" t="s">
        <v>38</v>
      </c>
      <c r="C739" s="529" t="s">
        <v>1390</v>
      </c>
      <c r="N739" s="539" t="s">
        <v>2729</v>
      </c>
      <c r="O739" s="540" t="s">
        <v>2729</v>
      </c>
    </row>
    <row r="740" spans="1:15" outlineLevel="2">
      <c r="A740" s="528" t="s">
        <v>2519</v>
      </c>
      <c r="B740" s="45" t="s">
        <v>38</v>
      </c>
      <c r="C740" s="529" t="s">
        <v>1390</v>
      </c>
      <c r="D740" s="529" t="s">
        <v>1391</v>
      </c>
      <c r="E740" s="45" t="s">
        <v>1392</v>
      </c>
      <c r="F740" s="52">
        <v>-142625</v>
      </c>
      <c r="H740" s="52">
        <v>0</v>
      </c>
      <c r="I740" s="52">
        <v>-142625</v>
      </c>
      <c r="J740" s="52">
        <v>0</v>
      </c>
      <c r="K740" s="52">
        <v>-142625</v>
      </c>
      <c r="M740" s="52">
        <v>33518</v>
      </c>
      <c r="N740" s="539">
        <v>-5.2549999999999999</v>
      </c>
      <c r="O740" s="540">
        <v>-176143</v>
      </c>
    </row>
    <row r="741" spans="1:15" outlineLevel="2">
      <c r="A741" s="528" t="s">
        <v>2520</v>
      </c>
      <c r="B741" s="45" t="s">
        <v>38</v>
      </c>
      <c r="C741" s="529" t="s">
        <v>1390</v>
      </c>
      <c r="D741" s="529" t="s">
        <v>1393</v>
      </c>
      <c r="E741" s="45" t="s">
        <v>1394</v>
      </c>
      <c r="F741" s="52">
        <v>0</v>
      </c>
      <c r="H741" s="52">
        <v>0</v>
      </c>
      <c r="I741" s="52">
        <v>0</v>
      </c>
      <c r="J741" s="52">
        <v>0</v>
      </c>
      <c r="K741" s="52">
        <v>0</v>
      </c>
      <c r="M741" s="52">
        <v>0</v>
      </c>
      <c r="N741" s="539" t="s">
        <v>2729</v>
      </c>
      <c r="O741" s="540">
        <v>0</v>
      </c>
    </row>
    <row r="742" spans="1:15" outlineLevel="2">
      <c r="A742" s="528" t="s">
        <v>2521</v>
      </c>
      <c r="B742" s="45" t="s">
        <v>38</v>
      </c>
      <c r="C742" s="529" t="s">
        <v>1390</v>
      </c>
      <c r="D742" s="529" t="s">
        <v>1395</v>
      </c>
      <c r="E742" s="45" t="s">
        <v>1396</v>
      </c>
      <c r="F742" s="52">
        <v>0</v>
      </c>
      <c r="H742" s="52">
        <v>0</v>
      </c>
      <c r="I742" s="52">
        <v>0</v>
      </c>
      <c r="J742" s="52">
        <v>0</v>
      </c>
      <c r="K742" s="52">
        <v>0</v>
      </c>
      <c r="M742" s="52">
        <v>0</v>
      </c>
      <c r="N742" s="539" t="s">
        <v>2729</v>
      </c>
      <c r="O742" s="540">
        <v>0</v>
      </c>
    </row>
    <row r="743" spans="1:15" outlineLevel="2">
      <c r="A743" s="528" t="s">
        <v>2522</v>
      </c>
      <c r="B743" s="45" t="s">
        <v>38</v>
      </c>
      <c r="C743" s="529" t="s">
        <v>1390</v>
      </c>
      <c r="D743" s="529" t="s">
        <v>1397</v>
      </c>
      <c r="E743" s="45" t="s">
        <v>1132</v>
      </c>
      <c r="F743" s="52">
        <v>90973</v>
      </c>
      <c r="H743" s="52">
        <v>0</v>
      </c>
      <c r="I743" s="52">
        <v>90973</v>
      </c>
      <c r="J743" s="52">
        <v>0</v>
      </c>
      <c r="K743" s="52">
        <v>90973</v>
      </c>
      <c r="M743" s="52">
        <v>-48769</v>
      </c>
      <c r="N743" s="539">
        <v>-2.8650000000000002</v>
      </c>
      <c r="O743" s="540">
        <v>139742</v>
      </c>
    </row>
    <row r="744" spans="1:15" outlineLevel="2">
      <c r="A744" s="528" t="s">
        <v>2523</v>
      </c>
      <c r="B744" s="45" t="s">
        <v>38</v>
      </c>
      <c r="C744" s="529" t="s">
        <v>1390</v>
      </c>
      <c r="D744" s="529" t="s">
        <v>1398</v>
      </c>
      <c r="E744" s="45" t="s">
        <v>1399</v>
      </c>
      <c r="F744" s="52">
        <v>0</v>
      </c>
      <c r="H744" s="52">
        <v>0</v>
      </c>
      <c r="I744" s="52">
        <v>0</v>
      </c>
      <c r="J744" s="52">
        <v>0</v>
      </c>
      <c r="K744" s="52">
        <v>0</v>
      </c>
      <c r="M744" s="52">
        <v>0</v>
      </c>
      <c r="N744" s="539" t="s">
        <v>2729</v>
      </c>
      <c r="O744" s="540">
        <v>0</v>
      </c>
    </row>
    <row r="745" spans="1:15" outlineLevel="2">
      <c r="A745" s="528" t="s">
        <v>2524</v>
      </c>
      <c r="B745" s="45" t="s">
        <v>38</v>
      </c>
      <c r="C745" s="529" t="s">
        <v>1390</v>
      </c>
      <c r="D745" s="529" t="s">
        <v>1400</v>
      </c>
      <c r="E745" s="45" t="s">
        <v>1136</v>
      </c>
      <c r="F745" s="52">
        <v>0</v>
      </c>
      <c r="H745" s="52">
        <v>0</v>
      </c>
      <c r="I745" s="52">
        <v>0</v>
      </c>
      <c r="J745" s="52">
        <v>0</v>
      </c>
      <c r="K745" s="52">
        <v>0</v>
      </c>
      <c r="M745" s="52">
        <v>-155</v>
      </c>
      <c r="N745" s="539">
        <v>-1</v>
      </c>
      <c r="O745" s="540">
        <v>155</v>
      </c>
    </row>
    <row r="746" spans="1:15" outlineLevel="2">
      <c r="A746" s="528" t="s">
        <v>2525</v>
      </c>
      <c r="B746" s="45" t="s">
        <v>38</v>
      </c>
      <c r="C746" s="529" t="s">
        <v>1390</v>
      </c>
      <c r="D746" s="529" t="s">
        <v>1401</v>
      </c>
      <c r="E746" s="45" t="s">
        <v>1402</v>
      </c>
      <c r="F746" s="52">
        <v>0</v>
      </c>
      <c r="H746" s="52">
        <v>0</v>
      </c>
      <c r="I746" s="52">
        <v>0</v>
      </c>
      <c r="J746" s="52">
        <v>0</v>
      </c>
      <c r="K746" s="52">
        <v>0</v>
      </c>
      <c r="M746" s="52">
        <v>0</v>
      </c>
      <c r="N746" s="539" t="s">
        <v>2729</v>
      </c>
      <c r="O746" s="540">
        <v>0</v>
      </c>
    </row>
    <row r="747" spans="1:15" outlineLevel="2">
      <c r="A747" s="528" t="s">
        <v>2526</v>
      </c>
      <c r="B747" s="45" t="s">
        <v>38</v>
      </c>
      <c r="C747" s="529" t="s">
        <v>1390</v>
      </c>
      <c r="D747" s="529" t="s">
        <v>1403</v>
      </c>
      <c r="E747" s="45" t="s">
        <v>1404</v>
      </c>
      <c r="F747" s="52">
        <v>24267</v>
      </c>
      <c r="H747" s="52">
        <v>0</v>
      </c>
      <c r="I747" s="52">
        <v>24267</v>
      </c>
      <c r="J747" s="52">
        <v>0</v>
      </c>
      <c r="K747" s="52">
        <v>24267</v>
      </c>
      <c r="M747" s="52">
        <v>0</v>
      </c>
      <c r="N747" s="539" t="s">
        <v>2729</v>
      </c>
      <c r="O747" s="540">
        <v>24267</v>
      </c>
    </row>
    <row r="748" spans="1:15" outlineLevel="2">
      <c r="A748" s="528" t="s">
        <v>2527</v>
      </c>
      <c r="B748" s="45" t="s">
        <v>38</v>
      </c>
      <c r="C748" s="529" t="s">
        <v>1390</v>
      </c>
      <c r="D748" s="529" t="s">
        <v>1405</v>
      </c>
      <c r="E748" s="45" t="s">
        <v>1406</v>
      </c>
      <c r="F748" s="52">
        <v>0</v>
      </c>
      <c r="H748" s="52">
        <v>0</v>
      </c>
      <c r="I748" s="52">
        <v>0</v>
      </c>
      <c r="J748" s="52">
        <v>0</v>
      </c>
      <c r="K748" s="52">
        <v>0</v>
      </c>
      <c r="M748" s="52">
        <v>-2173</v>
      </c>
      <c r="N748" s="539">
        <v>-1</v>
      </c>
      <c r="O748" s="540">
        <v>2173</v>
      </c>
    </row>
    <row r="749" spans="1:15" outlineLevel="2">
      <c r="A749" s="528" t="s">
        <v>2528</v>
      </c>
      <c r="B749" s="45" t="s">
        <v>38</v>
      </c>
      <c r="C749" s="529" t="s">
        <v>1390</v>
      </c>
      <c r="D749" s="529" t="s">
        <v>1407</v>
      </c>
      <c r="E749" s="45" t="s">
        <v>1408</v>
      </c>
      <c r="F749" s="52">
        <v>-47631</v>
      </c>
      <c r="H749" s="52">
        <v>0</v>
      </c>
      <c r="I749" s="52">
        <v>-47631</v>
      </c>
      <c r="J749" s="52">
        <v>0</v>
      </c>
      <c r="K749" s="52">
        <v>-47631</v>
      </c>
      <c r="M749" s="52">
        <v>-9346</v>
      </c>
      <c r="N749" s="539">
        <v>4.0960000000000001</v>
      </c>
      <c r="O749" s="540">
        <v>-38285</v>
      </c>
    </row>
    <row r="750" spans="1:15" outlineLevel="2">
      <c r="A750" s="528" t="s">
        <v>2529</v>
      </c>
      <c r="B750" s="45" t="s">
        <v>38</v>
      </c>
      <c r="C750" s="529" t="s">
        <v>1390</v>
      </c>
      <c r="D750" s="529" t="s">
        <v>1409</v>
      </c>
      <c r="E750" s="45" t="s">
        <v>1410</v>
      </c>
      <c r="F750" s="52">
        <v>0</v>
      </c>
      <c r="H750" s="52">
        <v>0</v>
      </c>
      <c r="I750" s="52">
        <v>0</v>
      </c>
      <c r="J750" s="52">
        <v>0</v>
      </c>
      <c r="K750" s="52">
        <v>0</v>
      </c>
      <c r="M750" s="52">
        <v>0</v>
      </c>
      <c r="N750" s="539" t="s">
        <v>2729</v>
      </c>
      <c r="O750" s="540">
        <v>0</v>
      </c>
    </row>
    <row r="751" spans="1:15" outlineLevel="2">
      <c r="A751" s="528" t="s">
        <v>2530</v>
      </c>
      <c r="B751" s="45" t="s">
        <v>38</v>
      </c>
      <c r="C751" s="529" t="s">
        <v>1390</v>
      </c>
      <c r="D751" s="529" t="s">
        <v>1411</v>
      </c>
      <c r="E751" s="45" t="s">
        <v>1412</v>
      </c>
      <c r="F751" s="52">
        <v>0</v>
      </c>
      <c r="H751" s="52">
        <v>0</v>
      </c>
      <c r="I751" s="52">
        <v>0</v>
      </c>
      <c r="J751" s="52">
        <v>0</v>
      </c>
      <c r="K751" s="52">
        <v>0</v>
      </c>
      <c r="M751" s="52">
        <v>0</v>
      </c>
      <c r="N751" s="539" t="s">
        <v>2729</v>
      </c>
      <c r="O751" s="540">
        <v>0</v>
      </c>
    </row>
    <row r="752" spans="1:15" outlineLevel="2">
      <c r="A752" s="528" t="s">
        <v>2531</v>
      </c>
      <c r="B752" s="45" t="s">
        <v>38</v>
      </c>
      <c r="C752" s="529" t="s">
        <v>1390</v>
      </c>
      <c r="D752" s="529" t="s">
        <v>1413</v>
      </c>
      <c r="E752" s="45" t="s">
        <v>1414</v>
      </c>
      <c r="F752" s="52">
        <v>16854</v>
      </c>
      <c r="H752" s="52">
        <v>0</v>
      </c>
      <c r="I752" s="52">
        <v>16854</v>
      </c>
      <c r="J752" s="52">
        <v>0</v>
      </c>
      <c r="K752" s="52">
        <v>16854</v>
      </c>
      <c r="M752" s="52">
        <v>39853</v>
      </c>
      <c r="N752" s="539">
        <v>-0.57699999999999996</v>
      </c>
      <c r="O752" s="540">
        <v>-22999</v>
      </c>
    </row>
    <row r="753" spans="1:15" outlineLevel="2">
      <c r="A753" s="528" t="s">
        <v>2532</v>
      </c>
      <c r="B753" s="45" t="s">
        <v>38</v>
      </c>
      <c r="C753" s="529" t="s">
        <v>1390</v>
      </c>
      <c r="D753" s="529" t="s">
        <v>1415</v>
      </c>
      <c r="E753" s="45" t="s">
        <v>1416</v>
      </c>
      <c r="F753" s="52">
        <v>0</v>
      </c>
      <c r="H753" s="52">
        <v>0</v>
      </c>
      <c r="I753" s="52">
        <v>0</v>
      </c>
      <c r="J753" s="52">
        <v>0</v>
      </c>
      <c r="K753" s="52">
        <v>0</v>
      </c>
      <c r="M753" s="52">
        <v>0</v>
      </c>
      <c r="N753" s="539" t="s">
        <v>2729</v>
      </c>
      <c r="O753" s="540">
        <v>0</v>
      </c>
    </row>
    <row r="754" spans="1:15" outlineLevel="2">
      <c r="A754" s="528" t="s">
        <v>2533</v>
      </c>
      <c r="B754" s="45" t="s">
        <v>38</v>
      </c>
      <c r="C754" s="529" t="s">
        <v>1390</v>
      </c>
      <c r="D754" s="529" t="s">
        <v>1417</v>
      </c>
      <c r="E754" s="45" t="s">
        <v>1418</v>
      </c>
      <c r="F754" s="52">
        <v>0</v>
      </c>
      <c r="H754" s="52">
        <v>0</v>
      </c>
      <c r="I754" s="52">
        <v>0</v>
      </c>
      <c r="J754" s="52">
        <v>0</v>
      </c>
      <c r="K754" s="52">
        <v>0</v>
      </c>
      <c r="M754" s="52">
        <v>0</v>
      </c>
      <c r="N754" s="539" t="s">
        <v>2729</v>
      </c>
      <c r="O754" s="540">
        <v>0</v>
      </c>
    </row>
    <row r="755" spans="1:15" outlineLevel="2">
      <c r="A755" s="528" t="s">
        <v>2534</v>
      </c>
      <c r="B755" s="45" t="s">
        <v>38</v>
      </c>
      <c r="C755" s="529" t="s">
        <v>1390</v>
      </c>
      <c r="D755" s="529" t="s">
        <v>1419</v>
      </c>
      <c r="E755" s="45" t="s">
        <v>1420</v>
      </c>
      <c r="F755" s="52">
        <v>0</v>
      </c>
      <c r="H755" s="52">
        <v>0</v>
      </c>
      <c r="I755" s="52">
        <v>0</v>
      </c>
      <c r="J755" s="52">
        <v>0</v>
      </c>
      <c r="K755" s="52">
        <v>0</v>
      </c>
      <c r="M755" s="52">
        <v>0</v>
      </c>
      <c r="N755" s="539" t="s">
        <v>2729</v>
      </c>
      <c r="O755" s="540">
        <v>0</v>
      </c>
    </row>
    <row r="756" spans="1:15" outlineLevel="2">
      <c r="A756" s="528" t="s">
        <v>2535</v>
      </c>
      <c r="B756" s="45" t="s">
        <v>38</v>
      </c>
      <c r="C756" s="529" t="s">
        <v>1390</v>
      </c>
      <c r="D756" s="529" t="s">
        <v>1421</v>
      </c>
      <c r="E756" s="45" t="s">
        <v>1422</v>
      </c>
      <c r="F756" s="52">
        <v>-2729</v>
      </c>
      <c r="H756" s="52">
        <v>0</v>
      </c>
      <c r="I756" s="52">
        <v>-2729</v>
      </c>
      <c r="J756" s="52">
        <v>0</v>
      </c>
      <c r="K756" s="52">
        <v>-2729</v>
      </c>
      <c r="M756" s="52">
        <v>0</v>
      </c>
      <c r="N756" s="539" t="s">
        <v>2729</v>
      </c>
      <c r="O756" s="540">
        <v>-2729</v>
      </c>
    </row>
    <row r="757" spans="1:15" outlineLevel="2">
      <c r="A757" s="528" t="s">
        <v>2536</v>
      </c>
      <c r="B757" s="45" t="s">
        <v>38</v>
      </c>
      <c r="C757" s="529" t="s">
        <v>1390</v>
      </c>
      <c r="D757" s="529" t="s">
        <v>1423</v>
      </c>
      <c r="E757" s="45" t="s">
        <v>1424</v>
      </c>
      <c r="F757" s="52">
        <v>0</v>
      </c>
      <c r="H757" s="52">
        <v>0</v>
      </c>
      <c r="I757" s="52">
        <v>0</v>
      </c>
      <c r="J757" s="52">
        <v>0</v>
      </c>
      <c r="K757" s="52">
        <v>0</v>
      </c>
      <c r="M757" s="52">
        <v>-414</v>
      </c>
      <c r="N757" s="539">
        <v>-1</v>
      </c>
      <c r="O757" s="540">
        <v>414</v>
      </c>
    </row>
    <row r="758" spans="1:15" outlineLevel="2">
      <c r="A758" s="528" t="s">
        <v>2537</v>
      </c>
      <c r="B758" s="45" t="s">
        <v>38</v>
      </c>
      <c r="C758" s="529" t="s">
        <v>1390</v>
      </c>
      <c r="D758" s="529" t="s">
        <v>1425</v>
      </c>
      <c r="E758" s="45" t="s">
        <v>1426</v>
      </c>
      <c r="F758" s="52">
        <v>0</v>
      </c>
      <c r="H758" s="52">
        <v>0</v>
      </c>
      <c r="I758" s="52">
        <v>0</v>
      </c>
      <c r="J758" s="52">
        <v>0</v>
      </c>
      <c r="K758" s="52">
        <v>0</v>
      </c>
      <c r="M758" s="52">
        <v>0</v>
      </c>
      <c r="N758" s="539" t="s">
        <v>2729</v>
      </c>
      <c r="O758" s="540">
        <v>0</v>
      </c>
    </row>
    <row r="759" spans="1:15" outlineLevel="2">
      <c r="A759" s="528" t="s">
        <v>2538</v>
      </c>
      <c r="B759" s="45" t="s">
        <v>38</v>
      </c>
      <c r="C759" s="529" t="s">
        <v>1390</v>
      </c>
      <c r="D759" s="529" t="s">
        <v>1427</v>
      </c>
      <c r="E759" s="45" t="s">
        <v>1428</v>
      </c>
      <c r="F759" s="52">
        <v>0</v>
      </c>
      <c r="H759" s="52">
        <v>0</v>
      </c>
      <c r="I759" s="52">
        <v>0</v>
      </c>
      <c r="J759" s="52">
        <v>0</v>
      </c>
      <c r="K759" s="52">
        <v>0</v>
      </c>
      <c r="M759" s="52">
        <v>0</v>
      </c>
      <c r="N759" s="539" t="s">
        <v>2729</v>
      </c>
      <c r="O759" s="540">
        <v>0</v>
      </c>
    </row>
    <row r="760" spans="1:15" outlineLevel="2">
      <c r="A760" s="528" t="s">
        <v>2539</v>
      </c>
      <c r="B760" s="45" t="s">
        <v>38</v>
      </c>
      <c r="C760" s="529" t="s">
        <v>1390</v>
      </c>
      <c r="D760" s="529" t="s">
        <v>1429</v>
      </c>
      <c r="E760" s="45" t="s">
        <v>1430</v>
      </c>
      <c r="F760" s="52">
        <v>0</v>
      </c>
      <c r="H760" s="52">
        <v>0</v>
      </c>
      <c r="I760" s="52">
        <v>0</v>
      </c>
      <c r="J760" s="52">
        <v>0</v>
      </c>
      <c r="K760" s="52">
        <v>0</v>
      </c>
      <c r="M760" s="52">
        <v>0</v>
      </c>
      <c r="N760" s="539" t="s">
        <v>2729</v>
      </c>
      <c r="O760" s="540">
        <v>0</v>
      </c>
    </row>
    <row r="761" spans="1:15" outlineLevel="2">
      <c r="A761" s="528" t="s">
        <v>2540</v>
      </c>
      <c r="B761" s="45" t="s">
        <v>38</v>
      </c>
      <c r="C761" s="529" t="s">
        <v>1390</v>
      </c>
      <c r="D761" s="529" t="s">
        <v>1431</v>
      </c>
      <c r="E761" s="45" t="s">
        <v>1432</v>
      </c>
      <c r="F761" s="52">
        <v>0</v>
      </c>
      <c r="H761" s="52">
        <v>0</v>
      </c>
      <c r="I761" s="52">
        <v>0</v>
      </c>
      <c r="J761" s="52">
        <v>0</v>
      </c>
      <c r="K761" s="52">
        <v>0</v>
      </c>
      <c r="M761" s="52">
        <v>0</v>
      </c>
      <c r="N761" s="539" t="s">
        <v>2729</v>
      </c>
      <c r="O761" s="540">
        <v>0</v>
      </c>
    </row>
    <row r="762" spans="1:15" outlineLevel="2">
      <c r="A762" s="528" t="s">
        <v>2541</v>
      </c>
      <c r="B762" s="45" t="s">
        <v>38</v>
      </c>
      <c r="C762" s="529" t="s">
        <v>1390</v>
      </c>
      <c r="D762" s="529" t="s">
        <v>1433</v>
      </c>
      <c r="E762" s="45" t="s">
        <v>1434</v>
      </c>
      <c r="F762" s="52">
        <v>0</v>
      </c>
      <c r="H762" s="52">
        <v>0</v>
      </c>
      <c r="I762" s="52">
        <v>0</v>
      </c>
      <c r="J762" s="52">
        <v>0</v>
      </c>
      <c r="K762" s="52">
        <v>0</v>
      </c>
      <c r="M762" s="52">
        <v>0</v>
      </c>
      <c r="N762" s="539" t="s">
        <v>2729</v>
      </c>
      <c r="O762" s="540">
        <v>0</v>
      </c>
    </row>
    <row r="763" spans="1:15" outlineLevel="2">
      <c r="A763" s="528" t="s">
        <v>2542</v>
      </c>
      <c r="B763" s="45" t="s">
        <v>38</v>
      </c>
      <c r="C763" s="529" t="s">
        <v>1390</v>
      </c>
      <c r="D763" s="529" t="s">
        <v>1435</v>
      </c>
      <c r="E763" s="45" t="s">
        <v>1436</v>
      </c>
      <c r="F763" s="52">
        <v>0</v>
      </c>
      <c r="H763" s="52">
        <v>0</v>
      </c>
      <c r="I763" s="52">
        <v>0</v>
      </c>
      <c r="J763" s="52">
        <v>0</v>
      </c>
      <c r="K763" s="52">
        <v>0</v>
      </c>
      <c r="M763" s="52">
        <v>0</v>
      </c>
      <c r="N763" s="539" t="s">
        <v>2729</v>
      </c>
      <c r="O763" s="540">
        <v>0</v>
      </c>
    </row>
    <row r="764" spans="1:15" outlineLevel="2">
      <c r="A764" s="528" t="s">
        <v>2543</v>
      </c>
      <c r="B764" s="45" t="s">
        <v>38</v>
      </c>
      <c r="C764" s="529" t="s">
        <v>1390</v>
      </c>
      <c r="D764" s="529" t="s">
        <v>1437</v>
      </c>
      <c r="E764" s="45" t="s">
        <v>1438</v>
      </c>
      <c r="F764" s="52">
        <v>0</v>
      </c>
      <c r="H764" s="52">
        <v>0</v>
      </c>
      <c r="I764" s="52">
        <v>0</v>
      </c>
      <c r="J764" s="52">
        <v>0</v>
      </c>
      <c r="K764" s="52">
        <v>0</v>
      </c>
      <c r="M764" s="52">
        <v>0</v>
      </c>
      <c r="N764" s="539" t="s">
        <v>2729</v>
      </c>
      <c r="O764" s="540">
        <v>0</v>
      </c>
    </row>
    <row r="765" spans="1:15" outlineLevel="2">
      <c r="A765" s="528" t="s">
        <v>2544</v>
      </c>
      <c r="B765" s="45" t="s">
        <v>38</v>
      </c>
      <c r="C765" s="529" t="s">
        <v>1390</v>
      </c>
      <c r="D765" s="529" t="s">
        <v>1439</v>
      </c>
      <c r="E765" s="45" t="s">
        <v>1440</v>
      </c>
      <c r="F765" s="52">
        <v>-19412</v>
      </c>
      <c r="H765" s="52">
        <v>0</v>
      </c>
      <c r="I765" s="52">
        <v>-19412</v>
      </c>
      <c r="J765" s="52">
        <v>0</v>
      </c>
      <c r="K765" s="52">
        <v>-19412</v>
      </c>
      <c r="M765" s="52">
        <v>-772</v>
      </c>
      <c r="N765" s="539">
        <v>24.145</v>
      </c>
      <c r="O765" s="540">
        <v>-18640</v>
      </c>
    </row>
    <row r="766" spans="1:15" outlineLevel="2">
      <c r="A766" s="528" t="s">
        <v>2545</v>
      </c>
      <c r="B766" s="45" t="s">
        <v>38</v>
      </c>
      <c r="C766" s="529" t="s">
        <v>1390</v>
      </c>
      <c r="D766" s="529" t="s">
        <v>1441</v>
      </c>
      <c r="E766" s="45" t="s">
        <v>1442</v>
      </c>
      <c r="F766" s="52">
        <v>0</v>
      </c>
      <c r="H766" s="52">
        <v>0</v>
      </c>
      <c r="I766" s="52">
        <v>0</v>
      </c>
      <c r="J766" s="52">
        <v>0</v>
      </c>
      <c r="K766" s="52">
        <v>0</v>
      </c>
      <c r="M766" s="52">
        <v>0</v>
      </c>
      <c r="N766" s="539" t="s">
        <v>2729</v>
      </c>
      <c r="O766" s="540">
        <v>0</v>
      </c>
    </row>
    <row r="767" spans="1:15" outlineLevel="2">
      <c r="A767" s="528" t="s">
        <v>2546</v>
      </c>
      <c r="B767" s="45" t="s">
        <v>38</v>
      </c>
      <c r="C767" s="529" t="s">
        <v>1390</v>
      </c>
      <c r="D767" s="529" t="s">
        <v>1443</v>
      </c>
      <c r="E767" s="45" t="s">
        <v>1444</v>
      </c>
      <c r="F767" s="52">
        <v>0</v>
      </c>
      <c r="H767" s="52">
        <v>0</v>
      </c>
      <c r="I767" s="52">
        <v>0</v>
      </c>
      <c r="J767" s="52">
        <v>0</v>
      </c>
      <c r="K767" s="52">
        <v>0</v>
      </c>
      <c r="M767" s="52">
        <v>0</v>
      </c>
      <c r="N767" s="539" t="s">
        <v>2729</v>
      </c>
      <c r="O767" s="540">
        <v>0</v>
      </c>
    </row>
    <row r="768" spans="1:15" outlineLevel="2">
      <c r="A768" s="528" t="s">
        <v>2547</v>
      </c>
      <c r="B768" s="45" t="s">
        <v>38</v>
      </c>
      <c r="C768" s="529" t="s">
        <v>1390</v>
      </c>
      <c r="D768" s="529" t="s">
        <v>1445</v>
      </c>
      <c r="E768" s="45" t="s">
        <v>1446</v>
      </c>
      <c r="F768" s="52">
        <v>4557</v>
      </c>
      <c r="H768" s="52">
        <v>0</v>
      </c>
      <c r="I768" s="52">
        <v>4557</v>
      </c>
      <c r="J768" s="52">
        <v>0</v>
      </c>
      <c r="K768" s="52">
        <v>4557</v>
      </c>
      <c r="M768" s="52">
        <v>5675</v>
      </c>
      <c r="N768" s="539">
        <v>-0.19700000000000001</v>
      </c>
      <c r="O768" s="540">
        <v>-1118</v>
      </c>
    </row>
    <row r="769" spans="1:15" outlineLevel="2">
      <c r="A769" s="528" t="s">
        <v>2548</v>
      </c>
      <c r="B769" s="45" t="s">
        <v>38</v>
      </c>
      <c r="C769" s="529" t="s">
        <v>1390</v>
      </c>
      <c r="D769" s="529" t="s">
        <v>1447</v>
      </c>
      <c r="E769" s="45" t="s">
        <v>1448</v>
      </c>
      <c r="F769" s="52">
        <v>0</v>
      </c>
      <c r="H769" s="52">
        <v>0</v>
      </c>
      <c r="I769" s="52">
        <v>0</v>
      </c>
      <c r="J769" s="52">
        <v>0</v>
      </c>
      <c r="K769" s="52">
        <v>0</v>
      </c>
      <c r="M769" s="52">
        <v>0</v>
      </c>
      <c r="N769" s="539" t="s">
        <v>2729</v>
      </c>
      <c r="O769" s="540">
        <v>0</v>
      </c>
    </row>
    <row r="770" spans="1:15" outlineLevel="2">
      <c r="A770" s="528" t="s">
        <v>2549</v>
      </c>
      <c r="B770" s="45" t="s">
        <v>38</v>
      </c>
      <c r="C770" s="529" t="s">
        <v>1390</v>
      </c>
      <c r="D770" s="529" t="s">
        <v>1449</v>
      </c>
      <c r="E770" s="45" t="s">
        <v>1450</v>
      </c>
      <c r="F770" s="52">
        <v>0</v>
      </c>
      <c r="H770" s="52">
        <v>0</v>
      </c>
      <c r="I770" s="52">
        <v>0</v>
      </c>
      <c r="J770" s="52">
        <v>0</v>
      </c>
      <c r="K770" s="52">
        <v>0</v>
      </c>
      <c r="M770" s="52">
        <v>0</v>
      </c>
      <c r="N770" s="539" t="s">
        <v>2729</v>
      </c>
      <c r="O770" s="540">
        <v>0</v>
      </c>
    </row>
    <row r="771" spans="1:15" outlineLevel="2">
      <c r="A771" s="528" t="s">
        <v>2550</v>
      </c>
      <c r="B771" s="45" t="s">
        <v>38</v>
      </c>
      <c r="C771" s="529" t="s">
        <v>1390</v>
      </c>
      <c r="D771" s="529" t="s">
        <v>1451</v>
      </c>
      <c r="E771" s="45" t="s">
        <v>1452</v>
      </c>
      <c r="F771" s="52">
        <v>0</v>
      </c>
      <c r="H771" s="52">
        <v>0</v>
      </c>
      <c r="I771" s="52">
        <v>0</v>
      </c>
      <c r="J771" s="52">
        <v>0</v>
      </c>
      <c r="K771" s="52">
        <v>0</v>
      </c>
      <c r="M771" s="52">
        <v>0</v>
      </c>
      <c r="N771" s="539" t="s">
        <v>2729</v>
      </c>
      <c r="O771" s="540">
        <v>0</v>
      </c>
    </row>
    <row r="772" spans="1:15" outlineLevel="2">
      <c r="A772" s="528" t="s">
        <v>2551</v>
      </c>
      <c r="B772" s="45" t="s">
        <v>38</v>
      </c>
      <c r="C772" s="529" t="s">
        <v>1390</v>
      </c>
      <c r="D772" s="529" t="s">
        <v>1453</v>
      </c>
      <c r="E772" s="45" t="s">
        <v>1454</v>
      </c>
      <c r="F772" s="52">
        <v>-3230</v>
      </c>
      <c r="H772" s="52">
        <v>0</v>
      </c>
      <c r="I772" s="52">
        <v>-3230</v>
      </c>
      <c r="J772" s="52">
        <v>0</v>
      </c>
      <c r="K772" s="52">
        <v>-3230</v>
      </c>
      <c r="M772" s="52">
        <v>0</v>
      </c>
      <c r="N772" s="539" t="s">
        <v>2729</v>
      </c>
      <c r="O772" s="540">
        <v>-3230</v>
      </c>
    </row>
    <row r="773" spans="1:15" outlineLevel="2">
      <c r="A773" s="528" t="s">
        <v>2552</v>
      </c>
      <c r="B773" s="45" t="s">
        <v>38</v>
      </c>
      <c r="C773" s="529" t="s">
        <v>1390</v>
      </c>
      <c r="D773" s="529" t="s">
        <v>1455</v>
      </c>
      <c r="E773" s="45" t="s">
        <v>1456</v>
      </c>
      <c r="F773" s="52">
        <v>0</v>
      </c>
      <c r="H773" s="52">
        <v>0</v>
      </c>
      <c r="I773" s="52">
        <v>0</v>
      </c>
      <c r="J773" s="52">
        <v>0</v>
      </c>
      <c r="K773" s="52">
        <v>0</v>
      </c>
      <c r="M773" s="52">
        <v>-539</v>
      </c>
      <c r="N773" s="539">
        <v>-1</v>
      </c>
      <c r="O773" s="540">
        <v>539</v>
      </c>
    </row>
    <row r="774" spans="1:15" ht="13.5" outlineLevel="1" thickBot="1">
      <c r="A774" s="528" t="s">
        <v>2553</v>
      </c>
      <c r="C774" s="529" t="s">
        <v>1390</v>
      </c>
      <c r="E774" s="541" t="s">
        <v>1791</v>
      </c>
      <c r="F774" s="42">
        <v>-78976</v>
      </c>
      <c r="G774" s="42"/>
      <c r="H774" s="42">
        <v>0</v>
      </c>
      <c r="I774" s="42">
        <v>-78976</v>
      </c>
      <c r="J774" s="42">
        <v>0</v>
      </c>
      <c r="K774" s="42">
        <v>-78976</v>
      </c>
      <c r="L774" s="42"/>
      <c r="M774" s="42">
        <v>16878</v>
      </c>
      <c r="N774" s="539">
        <v>-5.6790000000000003</v>
      </c>
      <c r="O774" s="540">
        <v>-95854</v>
      </c>
    </row>
    <row r="775" spans="1:15" ht="13.5" outlineLevel="2" thickTop="1">
      <c r="A775" s="528" t="s">
        <v>38</v>
      </c>
      <c r="C775" s="529" t="s">
        <v>1457</v>
      </c>
      <c r="N775" s="539" t="s">
        <v>2729</v>
      </c>
      <c r="O775" s="540" t="s">
        <v>2729</v>
      </c>
    </row>
    <row r="776" spans="1:15" outlineLevel="2">
      <c r="A776" s="528" t="s">
        <v>2554</v>
      </c>
      <c r="B776" s="45" t="s">
        <v>38</v>
      </c>
      <c r="C776" s="529" t="s">
        <v>1457</v>
      </c>
      <c r="D776" s="529" t="s">
        <v>1458</v>
      </c>
      <c r="E776" s="45" t="s">
        <v>1459</v>
      </c>
      <c r="F776" s="52">
        <v>0</v>
      </c>
      <c r="H776" s="52">
        <v>0</v>
      </c>
      <c r="I776" s="52">
        <v>0</v>
      </c>
      <c r="J776" s="52">
        <v>0</v>
      </c>
      <c r="K776" s="52">
        <v>0</v>
      </c>
      <c r="M776" s="52">
        <v>0</v>
      </c>
      <c r="N776" s="539" t="s">
        <v>2729</v>
      </c>
      <c r="O776" s="540">
        <v>0</v>
      </c>
    </row>
    <row r="777" spans="1:15" outlineLevel="2">
      <c r="A777" s="528" t="s">
        <v>2555</v>
      </c>
      <c r="B777" s="45" t="s">
        <v>38</v>
      </c>
      <c r="C777" s="529" t="s">
        <v>1457</v>
      </c>
      <c r="D777" s="529" t="s">
        <v>1460</v>
      </c>
      <c r="E777" s="45" t="s">
        <v>1461</v>
      </c>
      <c r="F777" s="52">
        <v>0</v>
      </c>
      <c r="H777" s="52">
        <v>0</v>
      </c>
      <c r="I777" s="52">
        <v>0</v>
      </c>
      <c r="J777" s="52">
        <v>0</v>
      </c>
      <c r="K777" s="52">
        <v>0</v>
      </c>
      <c r="M777" s="52">
        <v>0</v>
      </c>
      <c r="N777" s="539" t="s">
        <v>2729</v>
      </c>
      <c r="O777" s="540">
        <v>0</v>
      </c>
    </row>
    <row r="778" spans="1:15" outlineLevel="2">
      <c r="A778" s="528" t="s">
        <v>2556</v>
      </c>
      <c r="B778" s="45" t="s">
        <v>38</v>
      </c>
      <c r="C778" s="529" t="s">
        <v>1457</v>
      </c>
      <c r="D778" s="529" t="s">
        <v>1462</v>
      </c>
      <c r="E778" s="45" t="s">
        <v>1463</v>
      </c>
      <c r="F778" s="52">
        <v>0</v>
      </c>
      <c r="H778" s="52">
        <v>0</v>
      </c>
      <c r="I778" s="52">
        <v>0</v>
      </c>
      <c r="J778" s="52">
        <v>0</v>
      </c>
      <c r="K778" s="52">
        <v>0</v>
      </c>
      <c r="M778" s="52">
        <v>0</v>
      </c>
      <c r="N778" s="539" t="s">
        <v>2729</v>
      </c>
      <c r="O778" s="540">
        <v>0</v>
      </c>
    </row>
    <row r="779" spans="1:15" outlineLevel="2">
      <c r="A779" s="528" t="s">
        <v>2557</v>
      </c>
      <c r="B779" s="45" t="s">
        <v>38</v>
      </c>
      <c r="C779" s="529" t="s">
        <v>1457</v>
      </c>
      <c r="D779" s="529" t="s">
        <v>1464</v>
      </c>
      <c r="E779" s="45" t="s">
        <v>1181</v>
      </c>
      <c r="F779" s="52">
        <v>-304478</v>
      </c>
      <c r="H779" s="52">
        <v>0</v>
      </c>
      <c r="I779" s="52">
        <v>-304478</v>
      </c>
      <c r="J779" s="52">
        <v>0</v>
      </c>
      <c r="K779" s="52">
        <v>-304478</v>
      </c>
      <c r="M779" s="52">
        <v>-110374</v>
      </c>
      <c r="N779" s="539">
        <v>1.7589999999999999</v>
      </c>
      <c r="O779" s="540">
        <v>-194104</v>
      </c>
    </row>
    <row r="780" spans="1:15" outlineLevel="2">
      <c r="A780" s="528" t="s">
        <v>2558</v>
      </c>
      <c r="B780" s="45" t="s">
        <v>38</v>
      </c>
      <c r="C780" s="529" t="s">
        <v>1457</v>
      </c>
      <c r="D780" s="529" t="s">
        <v>1465</v>
      </c>
      <c r="E780" s="45" t="s">
        <v>1183</v>
      </c>
      <c r="F780" s="52">
        <v>0</v>
      </c>
      <c r="H780" s="52">
        <v>0</v>
      </c>
      <c r="I780" s="52">
        <v>0</v>
      </c>
      <c r="J780" s="52">
        <v>0</v>
      </c>
      <c r="K780" s="52">
        <v>0</v>
      </c>
      <c r="M780" s="52">
        <v>0</v>
      </c>
      <c r="N780" s="539" t="s">
        <v>2729</v>
      </c>
      <c r="O780" s="540">
        <v>0</v>
      </c>
    </row>
    <row r="781" spans="1:15" outlineLevel="2">
      <c r="A781" s="528" t="s">
        <v>2559</v>
      </c>
      <c r="B781" s="45" t="s">
        <v>38</v>
      </c>
      <c r="C781" s="529" t="s">
        <v>1457</v>
      </c>
      <c r="D781" s="529" t="s">
        <v>1466</v>
      </c>
      <c r="E781" s="45" t="s">
        <v>1185</v>
      </c>
      <c r="F781" s="52">
        <v>0</v>
      </c>
      <c r="H781" s="52">
        <v>0</v>
      </c>
      <c r="I781" s="52">
        <v>0</v>
      </c>
      <c r="J781" s="52">
        <v>0</v>
      </c>
      <c r="K781" s="52">
        <v>0</v>
      </c>
      <c r="M781" s="52">
        <v>0</v>
      </c>
      <c r="N781" s="539" t="s">
        <v>2729</v>
      </c>
      <c r="O781" s="540">
        <v>0</v>
      </c>
    </row>
    <row r="782" spans="1:15" outlineLevel="2">
      <c r="A782" s="528" t="s">
        <v>2560</v>
      </c>
      <c r="B782" s="45" t="s">
        <v>38</v>
      </c>
      <c r="C782" s="529" t="s">
        <v>1457</v>
      </c>
      <c r="D782" s="529" t="s">
        <v>1467</v>
      </c>
      <c r="E782" s="45" t="s">
        <v>1468</v>
      </c>
      <c r="F782" s="52">
        <v>192040</v>
      </c>
      <c r="H782" s="52">
        <v>0</v>
      </c>
      <c r="I782" s="52">
        <v>192040</v>
      </c>
      <c r="J782" s="52">
        <v>0</v>
      </c>
      <c r="K782" s="52">
        <v>192040</v>
      </c>
      <c r="M782" s="52">
        <v>186598</v>
      </c>
      <c r="N782" s="539">
        <v>2.9000000000000001E-2</v>
      </c>
      <c r="O782" s="540">
        <v>5442</v>
      </c>
    </row>
    <row r="783" spans="1:15" outlineLevel="2">
      <c r="A783" s="528" t="s">
        <v>2561</v>
      </c>
      <c r="B783" s="45" t="s">
        <v>38</v>
      </c>
      <c r="C783" s="529" t="s">
        <v>1457</v>
      </c>
      <c r="D783" s="529" t="s">
        <v>1469</v>
      </c>
      <c r="E783" s="45" t="s">
        <v>1189</v>
      </c>
      <c r="F783" s="52">
        <v>0</v>
      </c>
      <c r="H783" s="52">
        <v>0</v>
      </c>
      <c r="I783" s="52">
        <v>0</v>
      </c>
      <c r="J783" s="52">
        <v>0</v>
      </c>
      <c r="K783" s="52">
        <v>0</v>
      </c>
      <c r="M783" s="52">
        <v>0</v>
      </c>
      <c r="N783" s="539" t="s">
        <v>2729</v>
      </c>
      <c r="O783" s="540">
        <v>0</v>
      </c>
    </row>
    <row r="784" spans="1:15" outlineLevel="2">
      <c r="A784" s="528" t="s">
        <v>2562</v>
      </c>
      <c r="B784" s="45" t="s">
        <v>38</v>
      </c>
      <c r="C784" s="529" t="s">
        <v>1457</v>
      </c>
      <c r="D784" s="529" t="s">
        <v>1470</v>
      </c>
      <c r="E784" s="45" t="s">
        <v>1471</v>
      </c>
      <c r="F784" s="52">
        <v>0</v>
      </c>
      <c r="H784" s="52">
        <v>0</v>
      </c>
      <c r="I784" s="52">
        <v>0</v>
      </c>
      <c r="J784" s="52">
        <v>0</v>
      </c>
      <c r="K784" s="52">
        <v>0</v>
      </c>
      <c r="M784" s="52">
        <v>541</v>
      </c>
      <c r="N784" s="539">
        <v>-1</v>
      </c>
      <c r="O784" s="540">
        <v>-541</v>
      </c>
    </row>
    <row r="785" spans="1:15" outlineLevel="2">
      <c r="A785" s="528" t="s">
        <v>2563</v>
      </c>
      <c r="B785" s="45" t="s">
        <v>38</v>
      </c>
      <c r="C785" s="529" t="s">
        <v>1457</v>
      </c>
      <c r="D785" s="529" t="s">
        <v>1472</v>
      </c>
      <c r="E785" s="45" t="s">
        <v>1193</v>
      </c>
      <c r="F785" s="52">
        <v>0</v>
      </c>
      <c r="H785" s="52">
        <v>0</v>
      </c>
      <c r="I785" s="52">
        <v>0</v>
      </c>
      <c r="J785" s="52">
        <v>0</v>
      </c>
      <c r="K785" s="52">
        <v>0</v>
      </c>
      <c r="M785" s="52">
        <v>0</v>
      </c>
      <c r="N785" s="539" t="s">
        <v>2729</v>
      </c>
      <c r="O785" s="540">
        <v>0</v>
      </c>
    </row>
    <row r="786" spans="1:15" outlineLevel="2">
      <c r="A786" s="528" t="s">
        <v>2564</v>
      </c>
      <c r="B786" s="45" t="s">
        <v>38</v>
      </c>
      <c r="C786" s="529" t="s">
        <v>1457</v>
      </c>
      <c r="D786" s="529" t="s">
        <v>1473</v>
      </c>
      <c r="E786" s="45" t="s">
        <v>1195</v>
      </c>
      <c r="F786" s="52">
        <v>46369</v>
      </c>
      <c r="H786" s="52">
        <v>0</v>
      </c>
      <c r="I786" s="52">
        <v>46369</v>
      </c>
      <c r="J786" s="52">
        <v>0</v>
      </c>
      <c r="K786" s="52">
        <v>46369</v>
      </c>
      <c r="M786" s="52">
        <v>0</v>
      </c>
      <c r="N786" s="539" t="s">
        <v>2729</v>
      </c>
      <c r="O786" s="540">
        <v>46369</v>
      </c>
    </row>
    <row r="787" spans="1:15" outlineLevel="2">
      <c r="A787" s="528" t="s">
        <v>2565</v>
      </c>
      <c r="B787" s="45" t="s">
        <v>38</v>
      </c>
      <c r="C787" s="529" t="s">
        <v>1457</v>
      </c>
      <c r="D787" s="529" t="s">
        <v>1474</v>
      </c>
      <c r="E787" s="45" t="s">
        <v>1197</v>
      </c>
      <c r="F787" s="52">
        <v>0</v>
      </c>
      <c r="H787" s="52">
        <v>0</v>
      </c>
      <c r="I787" s="52">
        <v>0</v>
      </c>
      <c r="J787" s="52">
        <v>0</v>
      </c>
      <c r="K787" s="52">
        <v>0</v>
      </c>
      <c r="M787" s="52">
        <v>5998</v>
      </c>
      <c r="N787" s="539">
        <v>-1</v>
      </c>
      <c r="O787" s="540">
        <v>-5998</v>
      </c>
    </row>
    <row r="788" spans="1:15" outlineLevel="2">
      <c r="A788" s="528" t="s">
        <v>2566</v>
      </c>
      <c r="B788" s="45" t="s">
        <v>38</v>
      </c>
      <c r="C788" s="529" t="s">
        <v>1457</v>
      </c>
      <c r="D788" s="529" t="s">
        <v>1475</v>
      </c>
      <c r="E788" s="45" t="s">
        <v>1476</v>
      </c>
      <c r="F788" s="52">
        <v>0</v>
      </c>
      <c r="H788" s="52">
        <v>0</v>
      </c>
      <c r="I788" s="52">
        <v>0</v>
      </c>
      <c r="J788" s="52">
        <v>0</v>
      </c>
      <c r="K788" s="52">
        <v>0</v>
      </c>
      <c r="M788" s="52">
        <v>0</v>
      </c>
      <c r="N788" s="539" t="s">
        <v>2729</v>
      </c>
      <c r="O788" s="540">
        <v>0</v>
      </c>
    </row>
    <row r="789" spans="1:15" outlineLevel="2">
      <c r="A789" s="528" t="s">
        <v>2567</v>
      </c>
      <c r="B789" s="45" t="s">
        <v>38</v>
      </c>
      <c r="C789" s="529" t="s">
        <v>1457</v>
      </c>
      <c r="D789" s="529" t="s">
        <v>1477</v>
      </c>
      <c r="E789" s="45" t="s">
        <v>1478</v>
      </c>
      <c r="F789" s="52">
        <v>0</v>
      </c>
      <c r="H789" s="52">
        <v>0</v>
      </c>
      <c r="I789" s="52">
        <v>0</v>
      </c>
      <c r="J789" s="52">
        <v>0</v>
      </c>
      <c r="K789" s="52">
        <v>0</v>
      </c>
      <c r="M789" s="52">
        <v>0</v>
      </c>
      <c r="N789" s="539" t="s">
        <v>2729</v>
      </c>
      <c r="O789" s="540">
        <v>0</v>
      </c>
    </row>
    <row r="790" spans="1:15" outlineLevel="2">
      <c r="A790" s="528" t="s">
        <v>2568</v>
      </c>
      <c r="B790" s="45" t="s">
        <v>38</v>
      </c>
      <c r="C790" s="529" t="s">
        <v>1457</v>
      </c>
      <c r="D790" s="529" t="s">
        <v>1479</v>
      </c>
      <c r="E790" s="45" t="s">
        <v>1480</v>
      </c>
      <c r="F790" s="52">
        <v>-10030</v>
      </c>
      <c r="H790" s="52">
        <v>0</v>
      </c>
      <c r="I790" s="52">
        <v>-10030</v>
      </c>
      <c r="J790" s="52">
        <v>0</v>
      </c>
      <c r="K790" s="52">
        <v>-10030</v>
      </c>
      <c r="M790" s="52">
        <v>0</v>
      </c>
      <c r="N790" s="539" t="s">
        <v>2729</v>
      </c>
      <c r="O790" s="540">
        <v>-10030</v>
      </c>
    </row>
    <row r="791" spans="1:15" outlineLevel="2">
      <c r="A791" s="528" t="s">
        <v>2569</v>
      </c>
      <c r="B791" s="45" t="s">
        <v>38</v>
      </c>
      <c r="C791" s="529" t="s">
        <v>1457</v>
      </c>
      <c r="D791" s="529" t="s">
        <v>1481</v>
      </c>
      <c r="E791" s="45" t="s">
        <v>1482</v>
      </c>
      <c r="F791" s="52">
        <v>0</v>
      </c>
      <c r="H791" s="52">
        <v>0</v>
      </c>
      <c r="I791" s="52">
        <v>0</v>
      </c>
      <c r="J791" s="52">
        <v>0</v>
      </c>
      <c r="K791" s="52">
        <v>0</v>
      </c>
      <c r="M791" s="52">
        <v>0</v>
      </c>
      <c r="N791" s="539" t="s">
        <v>2729</v>
      </c>
      <c r="O791" s="540">
        <v>0</v>
      </c>
    </row>
    <row r="792" spans="1:15" outlineLevel="2">
      <c r="A792" s="528" t="s">
        <v>2570</v>
      </c>
      <c r="B792" s="45" t="s">
        <v>38</v>
      </c>
      <c r="C792" s="529" t="s">
        <v>1457</v>
      </c>
      <c r="D792" s="529" t="s">
        <v>1483</v>
      </c>
      <c r="E792" s="45" t="s">
        <v>1484</v>
      </c>
      <c r="F792" s="52">
        <v>0</v>
      </c>
      <c r="H792" s="52">
        <v>0</v>
      </c>
      <c r="I792" s="52">
        <v>0</v>
      </c>
      <c r="J792" s="52">
        <v>0</v>
      </c>
      <c r="K792" s="52">
        <v>0</v>
      </c>
      <c r="M792" s="52">
        <v>0</v>
      </c>
      <c r="N792" s="539" t="s">
        <v>2729</v>
      </c>
      <c r="O792" s="540">
        <v>0</v>
      </c>
    </row>
    <row r="793" spans="1:15" outlineLevel="2">
      <c r="A793" s="528" t="s">
        <v>2571</v>
      </c>
      <c r="B793" s="45" t="s">
        <v>38</v>
      </c>
      <c r="C793" s="529" t="s">
        <v>1457</v>
      </c>
      <c r="D793" s="529" t="s">
        <v>1485</v>
      </c>
      <c r="E793" s="45" t="s">
        <v>1486</v>
      </c>
      <c r="F793" s="52">
        <v>0</v>
      </c>
      <c r="H793" s="52">
        <v>0</v>
      </c>
      <c r="I793" s="52">
        <v>0</v>
      </c>
      <c r="J793" s="52">
        <v>0</v>
      </c>
      <c r="K793" s="52">
        <v>0</v>
      </c>
      <c r="M793" s="52">
        <v>0</v>
      </c>
      <c r="N793" s="539" t="s">
        <v>2729</v>
      </c>
      <c r="O793" s="540">
        <v>0</v>
      </c>
    </row>
    <row r="794" spans="1:15" outlineLevel="2">
      <c r="A794" s="528" t="s">
        <v>2572</v>
      </c>
      <c r="B794" s="45" t="s">
        <v>38</v>
      </c>
      <c r="C794" s="529" t="s">
        <v>1457</v>
      </c>
      <c r="D794" s="529" t="s">
        <v>1487</v>
      </c>
      <c r="E794" s="45" t="s">
        <v>1488</v>
      </c>
      <c r="F794" s="52">
        <v>0</v>
      </c>
      <c r="H794" s="52">
        <v>0</v>
      </c>
      <c r="I794" s="52">
        <v>0</v>
      </c>
      <c r="J794" s="52">
        <v>0</v>
      </c>
      <c r="K794" s="52">
        <v>0</v>
      </c>
      <c r="M794" s="52">
        <v>0</v>
      </c>
      <c r="N794" s="539" t="s">
        <v>2729</v>
      </c>
      <c r="O794" s="540">
        <v>0</v>
      </c>
    </row>
    <row r="795" spans="1:15" outlineLevel="2">
      <c r="A795" s="528" t="s">
        <v>2573</v>
      </c>
      <c r="B795" s="45" t="s">
        <v>38</v>
      </c>
      <c r="C795" s="529" t="s">
        <v>1457</v>
      </c>
      <c r="D795" s="529" t="s">
        <v>1489</v>
      </c>
      <c r="E795" s="45" t="s">
        <v>1490</v>
      </c>
      <c r="F795" s="52">
        <v>-979743</v>
      </c>
      <c r="H795" s="52">
        <v>0</v>
      </c>
      <c r="I795" s="52">
        <v>-979743</v>
      </c>
      <c r="J795" s="52">
        <v>0</v>
      </c>
      <c r="K795" s="52">
        <v>-979743</v>
      </c>
      <c r="M795" s="52">
        <v>-97046</v>
      </c>
      <c r="N795" s="539">
        <v>9.0960000000000001</v>
      </c>
      <c r="O795" s="540">
        <v>-882697</v>
      </c>
    </row>
    <row r="796" spans="1:15" outlineLevel="2">
      <c r="A796" s="528" t="s">
        <v>2574</v>
      </c>
      <c r="B796" s="45" t="s">
        <v>38</v>
      </c>
      <c r="C796" s="529" t="s">
        <v>1457</v>
      </c>
      <c r="D796" s="529" t="s">
        <v>1491</v>
      </c>
      <c r="E796" s="45" t="s">
        <v>1492</v>
      </c>
      <c r="F796" s="52">
        <v>0</v>
      </c>
      <c r="H796" s="52">
        <v>0</v>
      </c>
      <c r="I796" s="52">
        <v>0</v>
      </c>
      <c r="J796" s="52">
        <v>0</v>
      </c>
      <c r="K796" s="52">
        <v>0</v>
      </c>
      <c r="M796" s="52">
        <v>0</v>
      </c>
      <c r="N796" s="539" t="s">
        <v>2729</v>
      </c>
      <c r="O796" s="540">
        <v>0</v>
      </c>
    </row>
    <row r="797" spans="1:15" outlineLevel="2">
      <c r="A797" s="528" t="s">
        <v>2575</v>
      </c>
      <c r="B797" s="45" t="s">
        <v>38</v>
      </c>
      <c r="C797" s="529" t="s">
        <v>1457</v>
      </c>
      <c r="D797" s="529" t="s">
        <v>1493</v>
      </c>
      <c r="E797" s="45" t="s">
        <v>1494</v>
      </c>
      <c r="F797" s="52">
        <v>0</v>
      </c>
      <c r="H797" s="52">
        <v>0</v>
      </c>
      <c r="I797" s="52">
        <v>0</v>
      </c>
      <c r="J797" s="52">
        <v>0</v>
      </c>
      <c r="K797" s="52">
        <v>0</v>
      </c>
      <c r="M797" s="52">
        <v>0</v>
      </c>
      <c r="N797" s="539" t="s">
        <v>2729</v>
      </c>
      <c r="O797" s="540">
        <v>0</v>
      </c>
    </row>
    <row r="798" spans="1:15" outlineLevel="2">
      <c r="A798" s="528" t="s">
        <v>2576</v>
      </c>
      <c r="B798" s="45" t="s">
        <v>38</v>
      </c>
      <c r="C798" s="529" t="s">
        <v>1457</v>
      </c>
      <c r="D798" s="529" t="s">
        <v>1495</v>
      </c>
      <c r="E798" s="45" t="s">
        <v>1496</v>
      </c>
      <c r="F798" s="52">
        <v>222907</v>
      </c>
      <c r="H798" s="52">
        <v>0</v>
      </c>
      <c r="I798" s="52">
        <v>222907</v>
      </c>
      <c r="J798" s="52">
        <v>0</v>
      </c>
      <c r="K798" s="52">
        <v>222907</v>
      </c>
      <c r="M798" s="52">
        <v>395406</v>
      </c>
      <c r="N798" s="539">
        <v>-0.436</v>
      </c>
      <c r="O798" s="540">
        <v>-172499</v>
      </c>
    </row>
    <row r="799" spans="1:15" outlineLevel="2">
      <c r="A799" s="528" t="s">
        <v>2577</v>
      </c>
      <c r="B799" s="45" t="s">
        <v>38</v>
      </c>
      <c r="C799" s="529" t="s">
        <v>1457</v>
      </c>
      <c r="D799" s="529" t="s">
        <v>1497</v>
      </c>
      <c r="E799" s="45" t="s">
        <v>1498</v>
      </c>
      <c r="F799" s="52">
        <v>0</v>
      </c>
      <c r="H799" s="52">
        <v>0</v>
      </c>
      <c r="I799" s="52">
        <v>0</v>
      </c>
      <c r="J799" s="52">
        <v>0</v>
      </c>
      <c r="K799" s="52">
        <v>0</v>
      </c>
      <c r="M799" s="52">
        <v>0</v>
      </c>
      <c r="N799" s="539" t="s">
        <v>2729</v>
      </c>
      <c r="O799" s="540">
        <v>0</v>
      </c>
    </row>
    <row r="800" spans="1:15" outlineLevel="2">
      <c r="A800" s="528" t="s">
        <v>2578</v>
      </c>
      <c r="B800" s="45" t="s">
        <v>38</v>
      </c>
      <c r="C800" s="529" t="s">
        <v>1457</v>
      </c>
      <c r="D800" s="529" t="s">
        <v>1499</v>
      </c>
      <c r="E800" s="45" t="s">
        <v>1500</v>
      </c>
      <c r="F800" s="52">
        <v>0</v>
      </c>
      <c r="H800" s="52">
        <v>0</v>
      </c>
      <c r="I800" s="52">
        <v>0</v>
      </c>
      <c r="J800" s="52">
        <v>0</v>
      </c>
      <c r="K800" s="52">
        <v>0</v>
      </c>
      <c r="M800" s="52">
        <v>0</v>
      </c>
      <c r="N800" s="539" t="s">
        <v>2729</v>
      </c>
      <c r="O800" s="540">
        <v>0</v>
      </c>
    </row>
    <row r="801" spans="1:15" outlineLevel="2">
      <c r="A801" s="528" t="s">
        <v>2579</v>
      </c>
      <c r="B801" s="45" t="s">
        <v>38</v>
      </c>
      <c r="C801" s="529" t="s">
        <v>1457</v>
      </c>
      <c r="D801" s="529" t="s">
        <v>1501</v>
      </c>
      <c r="E801" s="45" t="s">
        <v>1502</v>
      </c>
      <c r="F801" s="52">
        <v>0</v>
      </c>
      <c r="H801" s="52">
        <v>0</v>
      </c>
      <c r="I801" s="52">
        <v>0</v>
      </c>
      <c r="J801" s="52">
        <v>0</v>
      </c>
      <c r="K801" s="52">
        <v>0</v>
      </c>
      <c r="M801" s="52">
        <v>0</v>
      </c>
      <c r="N801" s="539" t="s">
        <v>2729</v>
      </c>
      <c r="O801" s="540">
        <v>0</v>
      </c>
    </row>
    <row r="802" spans="1:15" outlineLevel="2">
      <c r="A802" s="528" t="s">
        <v>2580</v>
      </c>
      <c r="B802" s="45" t="s">
        <v>38</v>
      </c>
      <c r="C802" s="529" t="s">
        <v>1457</v>
      </c>
      <c r="D802" s="529" t="s">
        <v>1503</v>
      </c>
      <c r="E802" s="45" t="s">
        <v>1504</v>
      </c>
      <c r="F802" s="52">
        <v>-30989</v>
      </c>
      <c r="H802" s="52">
        <v>0</v>
      </c>
      <c r="I802" s="52">
        <v>-30989</v>
      </c>
      <c r="J802" s="52">
        <v>0</v>
      </c>
      <c r="K802" s="52">
        <v>-30989</v>
      </c>
      <c r="M802" s="52">
        <v>0</v>
      </c>
      <c r="N802" s="539" t="s">
        <v>2729</v>
      </c>
      <c r="O802" s="540">
        <v>-30989</v>
      </c>
    </row>
    <row r="803" spans="1:15" outlineLevel="2">
      <c r="A803" s="528" t="s">
        <v>2581</v>
      </c>
      <c r="B803" s="45" t="s">
        <v>38</v>
      </c>
      <c r="C803" s="529" t="s">
        <v>1457</v>
      </c>
      <c r="D803" s="529" t="s">
        <v>1505</v>
      </c>
      <c r="E803" s="45" t="s">
        <v>1506</v>
      </c>
      <c r="F803" s="52">
        <v>0</v>
      </c>
      <c r="H803" s="52">
        <v>0</v>
      </c>
      <c r="I803" s="52">
        <v>0</v>
      </c>
      <c r="J803" s="52">
        <v>0</v>
      </c>
      <c r="K803" s="52">
        <v>0</v>
      </c>
      <c r="M803" s="52">
        <v>-6955</v>
      </c>
      <c r="N803" s="539">
        <v>-1</v>
      </c>
      <c r="O803" s="540">
        <v>6955</v>
      </c>
    </row>
    <row r="804" spans="1:15" outlineLevel="2">
      <c r="A804" s="528" t="s">
        <v>2582</v>
      </c>
      <c r="B804" s="45" t="s">
        <v>38</v>
      </c>
      <c r="C804" s="529" t="s">
        <v>1457</v>
      </c>
      <c r="D804" s="529" t="s">
        <v>1507</v>
      </c>
      <c r="E804" s="45" t="s">
        <v>1508</v>
      </c>
      <c r="F804" s="52">
        <v>0</v>
      </c>
      <c r="H804" s="52">
        <v>0</v>
      </c>
      <c r="I804" s="52">
        <v>0</v>
      </c>
      <c r="J804" s="52">
        <v>0</v>
      </c>
      <c r="K804" s="52">
        <v>0</v>
      </c>
      <c r="M804" s="52">
        <v>0</v>
      </c>
      <c r="N804" s="539" t="s">
        <v>2729</v>
      </c>
      <c r="O804" s="540">
        <v>0</v>
      </c>
    </row>
    <row r="805" spans="1:15" outlineLevel="2">
      <c r="A805" s="528" t="s">
        <v>2583</v>
      </c>
      <c r="B805" s="45" t="s">
        <v>38</v>
      </c>
      <c r="C805" s="529" t="s">
        <v>1457</v>
      </c>
      <c r="D805" s="529" t="s">
        <v>1509</v>
      </c>
      <c r="E805" s="45" t="s">
        <v>1510</v>
      </c>
      <c r="F805" s="52">
        <v>0</v>
      </c>
      <c r="H805" s="52">
        <v>0</v>
      </c>
      <c r="I805" s="52">
        <v>0</v>
      </c>
      <c r="J805" s="52">
        <v>0</v>
      </c>
      <c r="K805" s="52">
        <v>0</v>
      </c>
      <c r="M805" s="52">
        <v>0</v>
      </c>
      <c r="N805" s="539" t="s">
        <v>2729</v>
      </c>
      <c r="O805" s="540">
        <v>0</v>
      </c>
    </row>
    <row r="806" spans="1:15" outlineLevel="2">
      <c r="A806" s="528" t="s">
        <v>2584</v>
      </c>
      <c r="B806" s="45" t="s">
        <v>38</v>
      </c>
      <c r="C806" s="529" t="s">
        <v>1457</v>
      </c>
      <c r="D806" s="529" t="s">
        <v>1511</v>
      </c>
      <c r="E806" s="45" t="s">
        <v>1512</v>
      </c>
      <c r="F806" s="52">
        <v>0</v>
      </c>
      <c r="H806" s="52">
        <v>0</v>
      </c>
      <c r="I806" s="52">
        <v>0</v>
      </c>
      <c r="J806" s="52">
        <v>0</v>
      </c>
      <c r="K806" s="52">
        <v>0</v>
      </c>
      <c r="M806" s="52">
        <v>0</v>
      </c>
      <c r="N806" s="539" t="s">
        <v>2729</v>
      </c>
      <c r="O806" s="540">
        <v>0</v>
      </c>
    </row>
    <row r="807" spans="1:15" outlineLevel="2">
      <c r="A807" s="528" t="s">
        <v>2585</v>
      </c>
      <c r="B807" s="45" t="s">
        <v>38</v>
      </c>
      <c r="C807" s="529" t="s">
        <v>1457</v>
      </c>
      <c r="D807" s="529" t="s">
        <v>1513</v>
      </c>
      <c r="E807" s="45" t="s">
        <v>1514</v>
      </c>
      <c r="F807" s="52">
        <v>0</v>
      </c>
      <c r="H807" s="52">
        <v>0</v>
      </c>
      <c r="I807" s="52">
        <v>0</v>
      </c>
      <c r="J807" s="52">
        <v>0</v>
      </c>
      <c r="K807" s="52">
        <v>0</v>
      </c>
      <c r="M807" s="52">
        <v>0</v>
      </c>
      <c r="N807" s="539" t="s">
        <v>2729</v>
      </c>
      <c r="O807" s="540">
        <v>0</v>
      </c>
    </row>
    <row r="808" spans="1:15" outlineLevel="2">
      <c r="A808" s="528" t="s">
        <v>2586</v>
      </c>
      <c r="B808" s="45" t="s">
        <v>38</v>
      </c>
      <c r="C808" s="529" t="s">
        <v>1457</v>
      </c>
      <c r="D808" s="529" t="s">
        <v>1515</v>
      </c>
      <c r="E808" s="45" t="s">
        <v>1217</v>
      </c>
      <c r="F808" s="52">
        <v>-363522</v>
      </c>
      <c r="H808" s="52">
        <v>0</v>
      </c>
      <c r="I808" s="52">
        <v>-363522</v>
      </c>
      <c r="J808" s="52">
        <v>0</v>
      </c>
      <c r="K808" s="52">
        <v>-363522</v>
      </c>
      <c r="M808" s="52">
        <v>-7388</v>
      </c>
      <c r="N808" s="539">
        <v>48.204000000000001</v>
      </c>
      <c r="O808" s="540">
        <v>-356134</v>
      </c>
    </row>
    <row r="809" spans="1:15" outlineLevel="2">
      <c r="A809" s="528" t="s">
        <v>2587</v>
      </c>
      <c r="B809" s="45" t="s">
        <v>38</v>
      </c>
      <c r="C809" s="529" t="s">
        <v>1457</v>
      </c>
      <c r="D809" s="529" t="s">
        <v>1516</v>
      </c>
      <c r="E809" s="45" t="s">
        <v>1219</v>
      </c>
      <c r="F809" s="52">
        <v>0</v>
      </c>
      <c r="H809" s="52">
        <v>0</v>
      </c>
      <c r="I809" s="52">
        <v>0</v>
      </c>
      <c r="J809" s="52">
        <v>0</v>
      </c>
      <c r="K809" s="52">
        <v>0</v>
      </c>
      <c r="M809" s="52">
        <v>0</v>
      </c>
      <c r="N809" s="539" t="s">
        <v>2729</v>
      </c>
      <c r="O809" s="540">
        <v>0</v>
      </c>
    </row>
    <row r="810" spans="1:15" outlineLevel="2">
      <c r="A810" s="528" t="s">
        <v>2588</v>
      </c>
      <c r="B810" s="45" t="s">
        <v>38</v>
      </c>
      <c r="C810" s="529" t="s">
        <v>1457</v>
      </c>
      <c r="D810" s="529" t="s">
        <v>1517</v>
      </c>
      <c r="E810" s="45" t="s">
        <v>1221</v>
      </c>
      <c r="F810" s="52">
        <v>0</v>
      </c>
      <c r="H810" s="52">
        <v>0</v>
      </c>
      <c r="I810" s="52">
        <v>0</v>
      </c>
      <c r="J810" s="52">
        <v>0</v>
      </c>
      <c r="K810" s="52">
        <v>0</v>
      </c>
      <c r="M810" s="52">
        <v>0</v>
      </c>
      <c r="N810" s="539" t="s">
        <v>2729</v>
      </c>
      <c r="O810" s="540">
        <v>0</v>
      </c>
    </row>
    <row r="811" spans="1:15" outlineLevel="2">
      <c r="A811" s="528" t="s">
        <v>2589</v>
      </c>
      <c r="B811" s="45" t="s">
        <v>38</v>
      </c>
      <c r="C811" s="529" t="s">
        <v>1457</v>
      </c>
      <c r="D811" s="529" t="s">
        <v>1518</v>
      </c>
      <c r="E811" s="45" t="s">
        <v>1223</v>
      </c>
      <c r="F811" s="52">
        <v>39550</v>
      </c>
      <c r="H811" s="52">
        <v>0</v>
      </c>
      <c r="I811" s="52">
        <v>39550</v>
      </c>
      <c r="J811" s="52">
        <v>0</v>
      </c>
      <c r="K811" s="52">
        <v>39550</v>
      </c>
      <c r="M811" s="52">
        <v>110376</v>
      </c>
      <c r="N811" s="539">
        <v>-0.64200000000000002</v>
      </c>
      <c r="O811" s="540">
        <v>-70826</v>
      </c>
    </row>
    <row r="812" spans="1:15" outlineLevel="2">
      <c r="A812" s="528" t="s">
        <v>2590</v>
      </c>
      <c r="B812" s="45" t="s">
        <v>38</v>
      </c>
      <c r="C812" s="529" t="s">
        <v>1457</v>
      </c>
      <c r="D812" s="529" t="s">
        <v>1519</v>
      </c>
      <c r="E812" s="45" t="s">
        <v>1225</v>
      </c>
      <c r="F812" s="52">
        <v>0</v>
      </c>
      <c r="H812" s="52">
        <v>0</v>
      </c>
      <c r="I812" s="52">
        <v>0</v>
      </c>
      <c r="J812" s="52">
        <v>0</v>
      </c>
      <c r="K812" s="52">
        <v>0</v>
      </c>
      <c r="M812" s="52">
        <v>0</v>
      </c>
      <c r="N812" s="539" t="s">
        <v>2729</v>
      </c>
      <c r="O812" s="540">
        <v>0</v>
      </c>
    </row>
    <row r="813" spans="1:15" outlineLevel="2">
      <c r="A813" s="528" t="s">
        <v>2591</v>
      </c>
      <c r="B813" s="45" t="s">
        <v>38</v>
      </c>
      <c r="C813" s="529" t="s">
        <v>1457</v>
      </c>
      <c r="D813" s="529" t="s">
        <v>1520</v>
      </c>
      <c r="E813" s="45" t="s">
        <v>1227</v>
      </c>
      <c r="F813" s="52">
        <v>0</v>
      </c>
      <c r="H813" s="52">
        <v>0</v>
      </c>
      <c r="I813" s="52">
        <v>0</v>
      </c>
      <c r="J813" s="52">
        <v>0</v>
      </c>
      <c r="K813" s="52">
        <v>0</v>
      </c>
      <c r="M813" s="52">
        <v>0</v>
      </c>
      <c r="N813" s="539" t="s">
        <v>2729</v>
      </c>
      <c r="O813" s="540">
        <v>0</v>
      </c>
    </row>
    <row r="814" spans="1:15" outlineLevel="2">
      <c r="A814" s="528" t="s">
        <v>2592</v>
      </c>
      <c r="B814" s="45" t="s">
        <v>38</v>
      </c>
      <c r="C814" s="529" t="s">
        <v>1457</v>
      </c>
      <c r="D814" s="529" t="s">
        <v>1521</v>
      </c>
      <c r="E814" s="45" t="s">
        <v>1229</v>
      </c>
      <c r="F814" s="52">
        <v>0</v>
      </c>
      <c r="H814" s="52">
        <v>0</v>
      </c>
      <c r="I814" s="52">
        <v>0</v>
      </c>
      <c r="J814" s="52">
        <v>0</v>
      </c>
      <c r="K814" s="52">
        <v>0</v>
      </c>
      <c r="M814" s="52">
        <v>0</v>
      </c>
      <c r="N814" s="539" t="s">
        <v>2729</v>
      </c>
      <c r="O814" s="540">
        <v>0</v>
      </c>
    </row>
    <row r="815" spans="1:15" outlineLevel="2">
      <c r="A815" s="528" t="s">
        <v>2593</v>
      </c>
      <c r="B815" s="45" t="s">
        <v>38</v>
      </c>
      <c r="C815" s="529" t="s">
        <v>1457</v>
      </c>
      <c r="D815" s="529" t="s">
        <v>1522</v>
      </c>
      <c r="E815" s="45" t="s">
        <v>1231</v>
      </c>
      <c r="F815" s="52">
        <v>-24237</v>
      </c>
      <c r="H815" s="52">
        <v>0</v>
      </c>
      <c r="I815" s="52">
        <v>-24237</v>
      </c>
      <c r="J815" s="52">
        <v>0</v>
      </c>
      <c r="K815" s="52">
        <v>-24237</v>
      </c>
      <c r="M815" s="52">
        <v>0</v>
      </c>
      <c r="N815" s="539" t="s">
        <v>2729</v>
      </c>
      <c r="O815" s="540">
        <v>-24237</v>
      </c>
    </row>
    <row r="816" spans="1:15" outlineLevel="2">
      <c r="A816" s="528" t="s">
        <v>2594</v>
      </c>
      <c r="B816" s="45" t="s">
        <v>38</v>
      </c>
      <c r="C816" s="529" t="s">
        <v>1457</v>
      </c>
      <c r="D816" s="529" t="s">
        <v>1523</v>
      </c>
      <c r="E816" s="45" t="s">
        <v>1233</v>
      </c>
      <c r="F816" s="52">
        <v>0</v>
      </c>
      <c r="H816" s="52">
        <v>0</v>
      </c>
      <c r="I816" s="52">
        <v>0</v>
      </c>
      <c r="J816" s="52">
        <v>0</v>
      </c>
      <c r="K816" s="52">
        <v>0</v>
      </c>
      <c r="M816" s="52">
        <v>-10015</v>
      </c>
      <c r="N816" s="539">
        <v>-1</v>
      </c>
      <c r="O816" s="540">
        <v>10015</v>
      </c>
    </row>
    <row r="817" spans="1:15" ht="13.5" outlineLevel="1" thickBot="1">
      <c r="A817" s="528" t="s">
        <v>2595</v>
      </c>
      <c r="C817" s="529" t="s">
        <v>1457</v>
      </c>
      <c r="E817" s="541" t="s">
        <v>1792</v>
      </c>
      <c r="F817" s="42">
        <v>-1212133</v>
      </c>
      <c r="G817" s="42"/>
      <c r="H817" s="42">
        <v>0</v>
      </c>
      <c r="I817" s="42">
        <v>-1212133</v>
      </c>
      <c r="J817" s="42">
        <v>0</v>
      </c>
      <c r="K817" s="42">
        <v>-1212133</v>
      </c>
      <c r="L817" s="42"/>
      <c r="M817" s="42">
        <v>467141</v>
      </c>
      <c r="N817" s="539">
        <v>-3.5950000000000002</v>
      </c>
      <c r="O817" s="540">
        <v>-1679274</v>
      </c>
    </row>
    <row r="818" spans="1:15" ht="13.5" outlineLevel="2" thickTop="1">
      <c r="A818" s="528" t="s">
        <v>38</v>
      </c>
      <c r="C818" s="529" t="s">
        <v>1524</v>
      </c>
      <c r="N818" s="539" t="s">
        <v>2729</v>
      </c>
      <c r="O818" s="540" t="s">
        <v>2729</v>
      </c>
    </row>
    <row r="819" spans="1:15" outlineLevel="2">
      <c r="A819" s="528" t="s">
        <v>2596</v>
      </c>
      <c r="B819" s="45" t="s">
        <v>38</v>
      </c>
      <c r="C819" s="529" t="s">
        <v>1524</v>
      </c>
      <c r="D819" s="529" t="s">
        <v>1525</v>
      </c>
      <c r="E819" s="45" t="s">
        <v>1526</v>
      </c>
      <c r="F819" s="52">
        <v>462898</v>
      </c>
      <c r="H819" s="52">
        <v>0</v>
      </c>
      <c r="I819" s="52">
        <v>462898</v>
      </c>
      <c r="J819" s="52">
        <v>0</v>
      </c>
      <c r="K819" s="52">
        <v>462898</v>
      </c>
      <c r="M819" s="52">
        <v>305883</v>
      </c>
      <c r="N819" s="539">
        <v>0.51300000000000001</v>
      </c>
      <c r="O819" s="540">
        <v>157015</v>
      </c>
    </row>
    <row r="820" spans="1:15" outlineLevel="2">
      <c r="A820" s="528" t="s">
        <v>2597</v>
      </c>
      <c r="B820" s="45" t="s">
        <v>38</v>
      </c>
      <c r="C820" s="529" t="s">
        <v>1524</v>
      </c>
      <c r="D820" s="529" t="s">
        <v>1527</v>
      </c>
      <c r="E820" s="45" t="s">
        <v>1528</v>
      </c>
      <c r="F820" s="52">
        <v>74062</v>
      </c>
      <c r="H820" s="52">
        <v>0</v>
      </c>
      <c r="I820" s="52">
        <v>74062</v>
      </c>
      <c r="J820" s="52">
        <v>0</v>
      </c>
      <c r="K820" s="52">
        <v>74062</v>
      </c>
      <c r="M820" s="52">
        <v>48941</v>
      </c>
      <c r="N820" s="539">
        <v>0.51300000000000001</v>
      </c>
      <c r="O820" s="540">
        <v>25121</v>
      </c>
    </row>
    <row r="821" spans="1:15" outlineLevel="2">
      <c r="A821" s="528" t="s">
        <v>2598</v>
      </c>
      <c r="B821" s="45" t="s">
        <v>38</v>
      </c>
      <c r="C821" s="529" t="s">
        <v>1524</v>
      </c>
      <c r="D821" s="529" t="s">
        <v>1529</v>
      </c>
      <c r="E821" s="45" t="s">
        <v>1530</v>
      </c>
      <c r="F821" s="52">
        <v>479069</v>
      </c>
      <c r="H821" s="52">
        <v>0</v>
      </c>
      <c r="I821" s="52">
        <v>479069</v>
      </c>
      <c r="J821" s="52">
        <v>0</v>
      </c>
      <c r="K821" s="52">
        <v>479069</v>
      </c>
      <c r="M821" s="52">
        <v>364641</v>
      </c>
      <c r="N821" s="539">
        <v>0.314</v>
      </c>
      <c r="O821" s="540">
        <v>114428</v>
      </c>
    </row>
    <row r="822" spans="1:15" outlineLevel="2">
      <c r="A822" s="528" t="s">
        <v>2599</v>
      </c>
      <c r="B822" s="45" t="s">
        <v>38</v>
      </c>
      <c r="C822" s="529" t="s">
        <v>1524</v>
      </c>
      <c r="D822" s="529" t="s">
        <v>1531</v>
      </c>
      <c r="E822" s="45" t="s">
        <v>1532</v>
      </c>
      <c r="F822" s="52">
        <v>76651</v>
      </c>
      <c r="H822" s="52">
        <v>0</v>
      </c>
      <c r="I822" s="52">
        <v>76651</v>
      </c>
      <c r="J822" s="52">
        <v>0</v>
      </c>
      <c r="K822" s="52">
        <v>76651</v>
      </c>
      <c r="M822" s="52">
        <v>58343</v>
      </c>
      <c r="N822" s="539">
        <v>0.314</v>
      </c>
      <c r="O822" s="540">
        <v>18308</v>
      </c>
    </row>
    <row r="823" spans="1:15" outlineLevel="2">
      <c r="A823" s="528" t="s">
        <v>2600</v>
      </c>
      <c r="B823" s="45" t="s">
        <v>38</v>
      </c>
      <c r="C823" s="529" t="s">
        <v>1524</v>
      </c>
      <c r="D823" s="529" t="s">
        <v>1533</v>
      </c>
      <c r="E823" s="45" t="s">
        <v>1534</v>
      </c>
      <c r="F823" s="52">
        <v>369374</v>
      </c>
      <c r="H823" s="52">
        <v>0</v>
      </c>
      <c r="I823" s="52">
        <v>369374</v>
      </c>
      <c r="J823" s="52">
        <v>0</v>
      </c>
      <c r="K823" s="52">
        <v>369374</v>
      </c>
      <c r="M823" s="52">
        <v>302266</v>
      </c>
      <c r="N823" s="539">
        <v>0.222</v>
      </c>
      <c r="O823" s="540">
        <v>67108</v>
      </c>
    </row>
    <row r="824" spans="1:15" outlineLevel="2">
      <c r="A824" s="528" t="s">
        <v>2601</v>
      </c>
      <c r="B824" s="45" t="s">
        <v>38</v>
      </c>
      <c r="C824" s="529" t="s">
        <v>1524</v>
      </c>
      <c r="D824" s="529" t="s">
        <v>1535</v>
      </c>
      <c r="E824" s="45" t="s">
        <v>1536</v>
      </c>
      <c r="F824" s="52">
        <v>59099</v>
      </c>
      <c r="H824" s="52">
        <v>0</v>
      </c>
      <c r="I824" s="52">
        <v>59099</v>
      </c>
      <c r="J824" s="52">
        <v>0</v>
      </c>
      <c r="K824" s="52">
        <v>59099</v>
      </c>
      <c r="M824" s="52">
        <v>48363</v>
      </c>
      <c r="N824" s="539">
        <v>0.222</v>
      </c>
      <c r="O824" s="540">
        <v>10736</v>
      </c>
    </row>
    <row r="825" spans="1:15" ht="13.5" outlineLevel="1" thickBot="1">
      <c r="A825" s="528" t="s">
        <v>2602</v>
      </c>
      <c r="C825" s="529" t="s">
        <v>1524</v>
      </c>
      <c r="E825" s="541" t="s">
        <v>1802</v>
      </c>
      <c r="F825" s="42">
        <v>1521153</v>
      </c>
      <c r="G825" s="42"/>
      <c r="H825" s="42">
        <v>0</v>
      </c>
      <c r="I825" s="42">
        <v>1521153</v>
      </c>
      <c r="J825" s="42">
        <v>0</v>
      </c>
      <c r="K825" s="42">
        <v>1521153</v>
      </c>
      <c r="L825" s="42"/>
      <c r="M825" s="42">
        <v>1128437</v>
      </c>
      <c r="N825" s="539">
        <v>0.34799999999999998</v>
      </c>
      <c r="O825" s="540">
        <v>392716</v>
      </c>
    </row>
    <row r="826" spans="1:15" ht="13.5" outlineLevel="2" thickTop="1">
      <c r="A826" s="528" t="s">
        <v>38</v>
      </c>
      <c r="C826" s="529" t="s">
        <v>1537</v>
      </c>
      <c r="N826" s="539" t="s">
        <v>2729</v>
      </c>
      <c r="O826" s="540" t="s">
        <v>2729</v>
      </c>
    </row>
    <row r="827" spans="1:15" outlineLevel="2">
      <c r="A827" s="528" t="s">
        <v>2603</v>
      </c>
      <c r="B827" s="45" t="s">
        <v>38</v>
      </c>
      <c r="C827" s="529" t="s">
        <v>1537</v>
      </c>
      <c r="D827" s="529" t="s">
        <v>1538</v>
      </c>
      <c r="E827" s="45" t="s">
        <v>1539</v>
      </c>
      <c r="F827" s="52">
        <v>60413</v>
      </c>
      <c r="H827" s="52">
        <v>0</v>
      </c>
      <c r="I827" s="52">
        <v>60413</v>
      </c>
      <c r="J827" s="52">
        <v>0</v>
      </c>
      <c r="K827" s="52">
        <v>60413</v>
      </c>
      <c r="M827" s="52">
        <v>40352</v>
      </c>
      <c r="N827" s="539">
        <v>0.497</v>
      </c>
      <c r="O827" s="540">
        <v>20061</v>
      </c>
    </row>
    <row r="828" spans="1:15" outlineLevel="2">
      <c r="A828" s="528" t="s">
        <v>2604</v>
      </c>
      <c r="B828" s="45" t="s">
        <v>38</v>
      </c>
      <c r="C828" s="529" t="s">
        <v>1537</v>
      </c>
      <c r="D828" s="529" t="s">
        <v>1540</v>
      </c>
      <c r="E828" s="45" t="s">
        <v>1541</v>
      </c>
      <c r="F828" s="52">
        <v>62523</v>
      </c>
      <c r="H828" s="52">
        <v>0</v>
      </c>
      <c r="I828" s="52">
        <v>62523</v>
      </c>
      <c r="J828" s="52">
        <v>0</v>
      </c>
      <c r="K828" s="52">
        <v>62523</v>
      </c>
      <c r="M828" s="52">
        <v>48060</v>
      </c>
      <c r="N828" s="539">
        <v>0.30099999999999999</v>
      </c>
      <c r="O828" s="540">
        <v>14463</v>
      </c>
    </row>
    <row r="829" spans="1:15" outlineLevel="2">
      <c r="A829" s="528" t="s">
        <v>2605</v>
      </c>
      <c r="B829" s="45" t="s">
        <v>38</v>
      </c>
      <c r="C829" s="529" t="s">
        <v>1537</v>
      </c>
      <c r="D829" s="529" t="s">
        <v>1542</v>
      </c>
      <c r="E829" s="45" t="s">
        <v>1543</v>
      </c>
      <c r="F829" s="52">
        <v>48207</v>
      </c>
      <c r="H829" s="52">
        <v>0</v>
      </c>
      <c r="I829" s="52">
        <v>48207</v>
      </c>
      <c r="J829" s="52">
        <v>0</v>
      </c>
      <c r="K829" s="52">
        <v>48207</v>
      </c>
      <c r="M829" s="52">
        <v>39837</v>
      </c>
      <c r="N829" s="539">
        <v>0.21</v>
      </c>
      <c r="O829" s="540">
        <v>8370</v>
      </c>
    </row>
    <row r="830" spans="1:15" ht="13.5" outlineLevel="1" thickBot="1">
      <c r="A830" s="528" t="s">
        <v>2606</v>
      </c>
      <c r="C830" s="529" t="s">
        <v>1537</v>
      </c>
      <c r="E830" s="541" t="s">
        <v>1803</v>
      </c>
      <c r="F830" s="42">
        <v>171143</v>
      </c>
      <c r="G830" s="42"/>
      <c r="H830" s="42">
        <v>0</v>
      </c>
      <c r="I830" s="42">
        <v>171143</v>
      </c>
      <c r="J830" s="42">
        <v>0</v>
      </c>
      <c r="K830" s="42">
        <v>171143</v>
      </c>
      <c r="L830" s="42"/>
      <c r="M830" s="42">
        <v>128249</v>
      </c>
      <c r="N830" s="539">
        <v>0.33400000000000002</v>
      </c>
      <c r="O830" s="540">
        <v>42894</v>
      </c>
    </row>
    <row r="831" spans="1:15" ht="13.5" outlineLevel="2" thickTop="1">
      <c r="A831" s="528" t="s">
        <v>38</v>
      </c>
      <c r="C831" s="529" t="s">
        <v>1544</v>
      </c>
      <c r="N831" s="539" t="s">
        <v>2729</v>
      </c>
      <c r="O831" s="540" t="s">
        <v>2729</v>
      </c>
    </row>
    <row r="832" spans="1:15" outlineLevel="2">
      <c r="A832" s="528" t="s">
        <v>2607</v>
      </c>
      <c r="B832" s="45" t="s">
        <v>38</v>
      </c>
      <c r="C832" s="529" t="s">
        <v>1544</v>
      </c>
      <c r="D832" s="529" t="s">
        <v>1545</v>
      </c>
      <c r="E832" s="45" t="s">
        <v>1546</v>
      </c>
      <c r="F832" s="52">
        <v>10291</v>
      </c>
      <c r="H832" s="52">
        <v>0</v>
      </c>
      <c r="I832" s="52">
        <v>10291</v>
      </c>
      <c r="J832" s="52">
        <v>0</v>
      </c>
      <c r="K832" s="52">
        <v>10291</v>
      </c>
      <c r="M832" s="52">
        <v>6797</v>
      </c>
      <c r="N832" s="539">
        <v>0.51400000000000001</v>
      </c>
      <c r="O832" s="540">
        <v>3494</v>
      </c>
    </row>
    <row r="833" spans="1:15" outlineLevel="2">
      <c r="A833" s="528" t="s">
        <v>2608</v>
      </c>
      <c r="B833" s="45" t="s">
        <v>38</v>
      </c>
      <c r="C833" s="529" t="s">
        <v>1544</v>
      </c>
      <c r="D833" s="529" t="s">
        <v>1547</v>
      </c>
      <c r="E833" s="45" t="s">
        <v>1548</v>
      </c>
      <c r="F833" s="52">
        <v>10532</v>
      </c>
      <c r="H833" s="52">
        <v>0</v>
      </c>
      <c r="I833" s="52">
        <v>10532</v>
      </c>
      <c r="J833" s="52">
        <v>0</v>
      </c>
      <c r="K833" s="52">
        <v>10532</v>
      </c>
      <c r="M833" s="52">
        <v>8103</v>
      </c>
      <c r="N833" s="539">
        <v>0.3</v>
      </c>
      <c r="O833" s="540">
        <v>2429</v>
      </c>
    </row>
    <row r="834" spans="1:15" outlineLevel="2">
      <c r="A834" s="528" t="s">
        <v>2609</v>
      </c>
      <c r="B834" s="45" t="s">
        <v>38</v>
      </c>
      <c r="C834" s="529" t="s">
        <v>1544</v>
      </c>
      <c r="D834" s="529" t="s">
        <v>1549</v>
      </c>
      <c r="E834" s="45" t="s">
        <v>1550</v>
      </c>
      <c r="F834" s="52">
        <v>8212</v>
      </c>
      <c r="H834" s="52">
        <v>0</v>
      </c>
      <c r="I834" s="52">
        <v>8212</v>
      </c>
      <c r="J834" s="52">
        <v>0</v>
      </c>
      <c r="K834" s="52">
        <v>8212</v>
      </c>
      <c r="M834" s="52">
        <v>6717</v>
      </c>
      <c r="N834" s="539">
        <v>0.223</v>
      </c>
      <c r="O834" s="540">
        <v>1495</v>
      </c>
    </row>
    <row r="835" spans="1:15" ht="13.5" outlineLevel="1" thickBot="1">
      <c r="A835" s="528" t="s">
        <v>2610</v>
      </c>
      <c r="C835" s="529" t="s">
        <v>1544</v>
      </c>
      <c r="E835" s="541" t="s">
        <v>1804</v>
      </c>
      <c r="F835" s="42">
        <v>29035</v>
      </c>
      <c r="G835" s="42"/>
      <c r="H835" s="42">
        <v>0</v>
      </c>
      <c r="I835" s="42">
        <v>29035</v>
      </c>
      <c r="J835" s="42">
        <v>0</v>
      </c>
      <c r="K835" s="42">
        <v>29035</v>
      </c>
      <c r="L835" s="42"/>
      <c r="M835" s="42">
        <v>21617</v>
      </c>
      <c r="N835" s="539">
        <v>0.34300000000000003</v>
      </c>
      <c r="O835" s="540">
        <v>7418</v>
      </c>
    </row>
    <row r="836" spans="1:15" ht="13.5" outlineLevel="2" thickTop="1">
      <c r="A836" s="528" t="s">
        <v>38</v>
      </c>
      <c r="C836" s="529" t="s">
        <v>1551</v>
      </c>
      <c r="N836" s="539" t="s">
        <v>2729</v>
      </c>
      <c r="O836" s="540" t="s">
        <v>2729</v>
      </c>
    </row>
    <row r="837" spans="1:15" outlineLevel="2">
      <c r="A837" s="528" t="s">
        <v>2611</v>
      </c>
      <c r="B837" s="45" t="s">
        <v>38</v>
      </c>
      <c r="C837" s="529" t="s">
        <v>1551</v>
      </c>
      <c r="D837" s="529" t="s">
        <v>1552</v>
      </c>
      <c r="E837" s="45" t="s">
        <v>1553</v>
      </c>
      <c r="F837" s="52">
        <v>44476</v>
      </c>
      <c r="H837" s="52">
        <v>0</v>
      </c>
      <c r="I837" s="52">
        <v>44476</v>
      </c>
      <c r="J837" s="52">
        <v>0</v>
      </c>
      <c r="K837" s="52">
        <v>44476</v>
      </c>
      <c r="M837" s="52">
        <v>39561</v>
      </c>
      <c r="N837" s="539">
        <v>0.124</v>
      </c>
      <c r="O837" s="540">
        <v>4915</v>
      </c>
    </row>
    <row r="838" spans="1:15" outlineLevel="2">
      <c r="A838" s="528" t="s">
        <v>2612</v>
      </c>
      <c r="B838" s="45" t="s">
        <v>38</v>
      </c>
      <c r="C838" s="529" t="s">
        <v>1551</v>
      </c>
      <c r="D838" s="529" t="s">
        <v>1554</v>
      </c>
      <c r="E838" s="45" t="s">
        <v>1555</v>
      </c>
      <c r="F838" s="52">
        <v>13343</v>
      </c>
      <c r="H838" s="52">
        <v>0</v>
      </c>
      <c r="I838" s="52">
        <v>13343</v>
      </c>
      <c r="J838" s="52">
        <v>0</v>
      </c>
      <c r="K838" s="52">
        <v>13343</v>
      </c>
      <c r="M838" s="52">
        <v>10254</v>
      </c>
      <c r="N838" s="539">
        <v>0.30099999999999999</v>
      </c>
      <c r="O838" s="540">
        <v>3089</v>
      </c>
    </row>
    <row r="839" spans="1:15" outlineLevel="2">
      <c r="A839" s="528" t="s">
        <v>2613</v>
      </c>
      <c r="B839" s="45" t="s">
        <v>38</v>
      </c>
      <c r="C839" s="529" t="s">
        <v>1551</v>
      </c>
      <c r="D839" s="529" t="s">
        <v>1556</v>
      </c>
      <c r="E839" s="45" t="s">
        <v>1557</v>
      </c>
      <c r="F839" s="52">
        <v>45517</v>
      </c>
      <c r="H839" s="52">
        <v>0</v>
      </c>
      <c r="I839" s="52">
        <v>45517</v>
      </c>
      <c r="J839" s="52">
        <v>0</v>
      </c>
      <c r="K839" s="52">
        <v>45517</v>
      </c>
      <c r="M839" s="52">
        <v>47168</v>
      </c>
      <c r="N839" s="539">
        <v>-3.5000000000000003E-2</v>
      </c>
      <c r="O839" s="540">
        <v>-1651</v>
      </c>
    </row>
    <row r="840" spans="1:15" outlineLevel="2">
      <c r="A840" s="528" t="s">
        <v>2614</v>
      </c>
      <c r="B840" s="45" t="s">
        <v>38</v>
      </c>
      <c r="C840" s="529" t="s">
        <v>1551</v>
      </c>
      <c r="D840" s="529" t="s">
        <v>1558</v>
      </c>
      <c r="E840" s="45" t="s">
        <v>1559</v>
      </c>
      <c r="F840" s="52">
        <v>13805</v>
      </c>
      <c r="H840" s="52">
        <v>0</v>
      </c>
      <c r="I840" s="52">
        <v>13805</v>
      </c>
      <c r="J840" s="52">
        <v>0</v>
      </c>
      <c r="K840" s="52">
        <v>13805</v>
      </c>
      <c r="M840" s="52">
        <v>12294</v>
      </c>
      <c r="N840" s="539">
        <v>0.123</v>
      </c>
      <c r="O840" s="540">
        <v>1511</v>
      </c>
    </row>
    <row r="841" spans="1:15" outlineLevel="2">
      <c r="A841" s="528" t="s">
        <v>2615</v>
      </c>
      <c r="B841" s="45" t="s">
        <v>38</v>
      </c>
      <c r="C841" s="529" t="s">
        <v>1551</v>
      </c>
      <c r="D841" s="529" t="s">
        <v>1560</v>
      </c>
      <c r="E841" s="45" t="s">
        <v>1561</v>
      </c>
      <c r="F841" s="52">
        <v>35517</v>
      </c>
      <c r="H841" s="52">
        <v>0</v>
      </c>
      <c r="I841" s="52">
        <v>35517</v>
      </c>
      <c r="J841" s="52">
        <v>0</v>
      </c>
      <c r="K841" s="52">
        <v>35517</v>
      </c>
      <c r="M841" s="52">
        <v>39034</v>
      </c>
      <c r="N841" s="539">
        <v>-0.09</v>
      </c>
      <c r="O841" s="540">
        <v>-3517</v>
      </c>
    </row>
    <row r="842" spans="1:15" outlineLevel="2">
      <c r="A842" s="528" t="s">
        <v>2616</v>
      </c>
      <c r="B842" s="45" t="s">
        <v>38</v>
      </c>
      <c r="C842" s="529" t="s">
        <v>1551</v>
      </c>
      <c r="D842" s="529" t="s">
        <v>1562</v>
      </c>
      <c r="E842" s="45" t="s">
        <v>1563</v>
      </c>
      <c r="F842" s="52">
        <v>10655</v>
      </c>
      <c r="H842" s="52">
        <v>0</v>
      </c>
      <c r="I842" s="52">
        <v>10655</v>
      </c>
      <c r="J842" s="52">
        <v>0</v>
      </c>
      <c r="K842" s="52">
        <v>10655</v>
      </c>
      <c r="M842" s="52">
        <v>10155</v>
      </c>
      <c r="N842" s="539">
        <v>4.9000000000000002E-2</v>
      </c>
      <c r="O842" s="540">
        <v>500</v>
      </c>
    </row>
    <row r="843" spans="1:15" ht="13.5" outlineLevel="1" thickBot="1">
      <c r="A843" s="528" t="s">
        <v>2617</v>
      </c>
      <c r="C843" s="529" t="s">
        <v>1551</v>
      </c>
      <c r="E843" s="541" t="s">
        <v>1805</v>
      </c>
      <c r="F843" s="42">
        <v>163313</v>
      </c>
      <c r="G843" s="42"/>
      <c r="H843" s="42">
        <v>0</v>
      </c>
      <c r="I843" s="42">
        <v>163313</v>
      </c>
      <c r="J843" s="42">
        <v>0</v>
      </c>
      <c r="K843" s="42">
        <v>163313</v>
      </c>
      <c r="L843" s="42"/>
      <c r="M843" s="42">
        <v>158466</v>
      </c>
      <c r="N843" s="539">
        <v>3.1E-2</v>
      </c>
      <c r="O843" s="540">
        <v>4847</v>
      </c>
    </row>
    <row r="844" spans="1:15" ht="13.5" outlineLevel="2" thickTop="1">
      <c r="A844" s="528" t="s">
        <v>38</v>
      </c>
      <c r="C844" s="529" t="s">
        <v>1564</v>
      </c>
      <c r="N844" s="539" t="s">
        <v>2729</v>
      </c>
      <c r="O844" s="540" t="s">
        <v>2729</v>
      </c>
    </row>
    <row r="845" spans="1:15" outlineLevel="2">
      <c r="A845" s="528" t="s">
        <v>2618</v>
      </c>
      <c r="B845" s="45" t="s">
        <v>38</v>
      </c>
      <c r="C845" s="529" t="s">
        <v>1564</v>
      </c>
      <c r="D845" s="529" t="s">
        <v>1565</v>
      </c>
      <c r="E845" s="45" t="s">
        <v>1566</v>
      </c>
      <c r="F845" s="52">
        <v>28534</v>
      </c>
      <c r="H845" s="52">
        <v>0</v>
      </c>
      <c r="I845" s="52">
        <v>28534</v>
      </c>
      <c r="J845" s="52">
        <v>0</v>
      </c>
      <c r="K845" s="52">
        <v>28534</v>
      </c>
      <c r="M845" s="52">
        <v>11089</v>
      </c>
      <c r="N845" s="539">
        <v>1.573</v>
      </c>
      <c r="O845" s="540">
        <v>17445</v>
      </c>
    </row>
    <row r="846" spans="1:15" outlineLevel="2">
      <c r="A846" s="528" t="s">
        <v>2619</v>
      </c>
      <c r="B846" s="45" t="s">
        <v>38</v>
      </c>
      <c r="C846" s="529" t="s">
        <v>1564</v>
      </c>
      <c r="D846" s="529" t="s">
        <v>1567</v>
      </c>
      <c r="E846" s="45" t="s">
        <v>1568</v>
      </c>
      <c r="F846" s="52">
        <v>16371</v>
      </c>
      <c r="H846" s="52">
        <v>0</v>
      </c>
      <c r="I846" s="52">
        <v>16371</v>
      </c>
      <c r="J846" s="52">
        <v>0</v>
      </c>
      <c r="K846" s="52">
        <v>16371</v>
      </c>
      <c r="M846" s="52">
        <v>13223</v>
      </c>
      <c r="N846" s="539">
        <v>0.23799999999999999</v>
      </c>
      <c r="O846" s="540">
        <v>3148</v>
      </c>
    </row>
    <row r="847" spans="1:15" outlineLevel="2">
      <c r="A847" s="528" t="s">
        <v>2620</v>
      </c>
      <c r="B847" s="45" t="s">
        <v>38</v>
      </c>
      <c r="C847" s="529" t="s">
        <v>1564</v>
      </c>
      <c r="D847" s="529" t="s">
        <v>1569</v>
      </c>
      <c r="E847" s="45" t="s">
        <v>1570</v>
      </c>
      <c r="F847" s="52">
        <v>17908</v>
      </c>
      <c r="H847" s="52">
        <v>0</v>
      </c>
      <c r="I847" s="52">
        <v>17908</v>
      </c>
      <c r="J847" s="52">
        <v>0</v>
      </c>
      <c r="K847" s="52">
        <v>17908</v>
      </c>
      <c r="M847" s="52">
        <v>14137</v>
      </c>
      <c r="N847" s="539">
        <v>0.26700000000000002</v>
      </c>
      <c r="O847" s="540">
        <v>3771</v>
      </c>
    </row>
    <row r="848" spans="1:15" ht="13.5" outlineLevel="1" thickBot="1">
      <c r="A848" s="528" t="s">
        <v>2621</v>
      </c>
      <c r="C848" s="529" t="s">
        <v>1564</v>
      </c>
      <c r="E848" s="541" t="s">
        <v>1806</v>
      </c>
      <c r="F848" s="42">
        <v>62813</v>
      </c>
      <c r="G848" s="42"/>
      <c r="H848" s="42">
        <v>0</v>
      </c>
      <c r="I848" s="42">
        <v>62813</v>
      </c>
      <c r="J848" s="42">
        <v>0</v>
      </c>
      <c r="K848" s="42">
        <v>62813</v>
      </c>
      <c r="L848" s="42"/>
      <c r="M848" s="42">
        <v>38449</v>
      </c>
      <c r="N848" s="539">
        <v>0.63400000000000001</v>
      </c>
      <c r="O848" s="540">
        <v>24364</v>
      </c>
    </row>
    <row r="849" spans="1:15" ht="13.5" outlineLevel="2" thickTop="1">
      <c r="A849" s="528" t="s">
        <v>38</v>
      </c>
      <c r="C849" s="529" t="s">
        <v>1571</v>
      </c>
      <c r="N849" s="539" t="s">
        <v>2729</v>
      </c>
      <c r="O849" s="540" t="s">
        <v>2729</v>
      </c>
    </row>
    <row r="850" spans="1:15" outlineLevel="2">
      <c r="A850" s="528" t="s">
        <v>2622</v>
      </c>
      <c r="B850" s="45" t="s">
        <v>38</v>
      </c>
      <c r="C850" s="529" t="s">
        <v>1571</v>
      </c>
      <c r="D850" s="529" t="s">
        <v>1572</v>
      </c>
      <c r="E850" s="45" t="s">
        <v>1573</v>
      </c>
      <c r="F850" s="52">
        <v>0</v>
      </c>
      <c r="H850" s="52">
        <v>0</v>
      </c>
      <c r="I850" s="52">
        <v>0</v>
      </c>
      <c r="J850" s="52">
        <v>0</v>
      </c>
      <c r="K850" s="52">
        <v>0</v>
      </c>
      <c r="M850" s="52">
        <v>0</v>
      </c>
      <c r="N850" s="539" t="s">
        <v>2729</v>
      </c>
      <c r="O850" s="540">
        <v>0</v>
      </c>
    </row>
    <row r="851" spans="1:15" outlineLevel="2">
      <c r="A851" s="528" t="s">
        <v>2623</v>
      </c>
      <c r="B851" s="45" t="s">
        <v>38</v>
      </c>
      <c r="C851" s="529" t="s">
        <v>1571</v>
      </c>
      <c r="D851" s="529" t="s">
        <v>1574</v>
      </c>
      <c r="E851" s="45" t="s">
        <v>1575</v>
      </c>
      <c r="F851" s="52">
        <v>0</v>
      </c>
      <c r="H851" s="52">
        <v>0</v>
      </c>
      <c r="I851" s="52">
        <v>0</v>
      </c>
      <c r="J851" s="52">
        <v>0</v>
      </c>
      <c r="K851" s="52">
        <v>0</v>
      </c>
      <c r="M851" s="52">
        <v>0</v>
      </c>
      <c r="N851" s="539" t="s">
        <v>2729</v>
      </c>
      <c r="O851" s="540">
        <v>0</v>
      </c>
    </row>
    <row r="852" spans="1:15" outlineLevel="2">
      <c r="A852" s="528" t="s">
        <v>2624</v>
      </c>
      <c r="B852" s="45" t="s">
        <v>38</v>
      </c>
      <c r="C852" s="529" t="s">
        <v>1571</v>
      </c>
      <c r="D852" s="529" t="s">
        <v>1576</v>
      </c>
      <c r="E852" s="45" t="s">
        <v>1577</v>
      </c>
      <c r="F852" s="52">
        <v>0</v>
      </c>
      <c r="H852" s="52">
        <v>0</v>
      </c>
      <c r="I852" s="52">
        <v>0</v>
      </c>
      <c r="J852" s="52">
        <v>0</v>
      </c>
      <c r="K852" s="52">
        <v>0</v>
      </c>
      <c r="M852" s="52">
        <v>0</v>
      </c>
      <c r="N852" s="539" t="s">
        <v>2729</v>
      </c>
      <c r="O852" s="540">
        <v>0</v>
      </c>
    </row>
    <row r="853" spans="1:15" outlineLevel="2">
      <c r="A853" s="528" t="s">
        <v>2625</v>
      </c>
      <c r="B853" s="45" t="s">
        <v>38</v>
      </c>
      <c r="C853" s="529" t="s">
        <v>1571</v>
      </c>
      <c r="D853" s="529" t="s">
        <v>1578</v>
      </c>
      <c r="E853" s="45" t="s">
        <v>1579</v>
      </c>
      <c r="F853" s="52">
        <v>0</v>
      </c>
      <c r="H853" s="52">
        <v>0</v>
      </c>
      <c r="I853" s="52">
        <v>0</v>
      </c>
      <c r="J853" s="52">
        <v>0</v>
      </c>
      <c r="K853" s="52">
        <v>0</v>
      </c>
      <c r="M853" s="52">
        <v>0</v>
      </c>
      <c r="N853" s="539" t="s">
        <v>2729</v>
      </c>
      <c r="O853" s="540">
        <v>0</v>
      </c>
    </row>
    <row r="854" spans="1:15" outlineLevel="2">
      <c r="A854" s="528" t="s">
        <v>2626</v>
      </c>
      <c r="B854" s="45" t="s">
        <v>38</v>
      </c>
      <c r="C854" s="529" t="s">
        <v>1571</v>
      </c>
      <c r="D854" s="529" t="s">
        <v>1580</v>
      </c>
      <c r="E854" s="45" t="s">
        <v>1581</v>
      </c>
      <c r="F854" s="52">
        <v>0</v>
      </c>
      <c r="H854" s="52">
        <v>0</v>
      </c>
      <c r="I854" s="52">
        <v>0</v>
      </c>
      <c r="J854" s="52">
        <v>0</v>
      </c>
      <c r="K854" s="52">
        <v>0</v>
      </c>
      <c r="M854" s="52">
        <v>0</v>
      </c>
      <c r="N854" s="539" t="s">
        <v>2729</v>
      </c>
      <c r="O854" s="540">
        <v>0</v>
      </c>
    </row>
    <row r="855" spans="1:15" outlineLevel="2">
      <c r="A855" s="528" t="s">
        <v>2627</v>
      </c>
      <c r="B855" s="45" t="s">
        <v>38</v>
      </c>
      <c r="C855" s="529" t="s">
        <v>1571</v>
      </c>
      <c r="D855" s="529" t="s">
        <v>1582</v>
      </c>
      <c r="E855" s="45" t="s">
        <v>1583</v>
      </c>
      <c r="F855" s="52">
        <v>0</v>
      </c>
      <c r="H855" s="52">
        <v>0</v>
      </c>
      <c r="I855" s="52">
        <v>0</v>
      </c>
      <c r="J855" s="52">
        <v>0</v>
      </c>
      <c r="K855" s="52">
        <v>0</v>
      </c>
      <c r="M855" s="52">
        <v>0</v>
      </c>
      <c r="N855" s="539" t="s">
        <v>2729</v>
      </c>
      <c r="O855" s="540">
        <v>0</v>
      </c>
    </row>
    <row r="856" spans="1:15" outlineLevel="2">
      <c r="A856" s="528" t="s">
        <v>2628</v>
      </c>
      <c r="B856" s="45" t="s">
        <v>38</v>
      </c>
      <c r="C856" s="529" t="s">
        <v>1571</v>
      </c>
      <c r="D856" s="529" t="s">
        <v>1584</v>
      </c>
      <c r="E856" s="45" t="s">
        <v>1585</v>
      </c>
      <c r="F856" s="52">
        <v>0</v>
      </c>
      <c r="H856" s="52">
        <v>0</v>
      </c>
      <c r="I856" s="52">
        <v>0</v>
      </c>
      <c r="J856" s="52">
        <v>0</v>
      </c>
      <c r="K856" s="52">
        <v>0</v>
      </c>
      <c r="M856" s="52">
        <v>0</v>
      </c>
      <c r="N856" s="539" t="s">
        <v>2729</v>
      </c>
      <c r="O856" s="540">
        <v>0</v>
      </c>
    </row>
    <row r="857" spans="1:15" outlineLevel="2">
      <c r="A857" s="528" t="s">
        <v>2629</v>
      </c>
      <c r="B857" s="45" t="s">
        <v>38</v>
      </c>
      <c r="C857" s="529" t="s">
        <v>1571</v>
      </c>
      <c r="D857" s="529" t="s">
        <v>1586</v>
      </c>
      <c r="E857" s="45" t="s">
        <v>1587</v>
      </c>
      <c r="F857" s="52">
        <v>0</v>
      </c>
      <c r="H857" s="52">
        <v>0</v>
      </c>
      <c r="I857" s="52">
        <v>0</v>
      </c>
      <c r="J857" s="52">
        <v>0</v>
      </c>
      <c r="K857" s="52">
        <v>0</v>
      </c>
      <c r="M857" s="52">
        <v>0</v>
      </c>
      <c r="N857" s="539" t="s">
        <v>2729</v>
      </c>
      <c r="O857" s="540">
        <v>0</v>
      </c>
    </row>
    <row r="858" spans="1:15" ht="13.5" outlineLevel="1" thickBot="1">
      <c r="A858" s="528" t="s">
        <v>2630</v>
      </c>
      <c r="C858" s="529" t="s">
        <v>1571</v>
      </c>
      <c r="E858" s="541" t="s">
        <v>1807</v>
      </c>
      <c r="F858" s="42">
        <v>0</v>
      </c>
      <c r="G858" s="42"/>
      <c r="H858" s="42">
        <v>0</v>
      </c>
      <c r="I858" s="42">
        <v>0</v>
      </c>
      <c r="J858" s="42">
        <v>0</v>
      </c>
      <c r="K858" s="42">
        <v>0</v>
      </c>
      <c r="L858" s="42"/>
      <c r="M858" s="42">
        <v>0</v>
      </c>
      <c r="N858" s="539" t="s">
        <v>2729</v>
      </c>
      <c r="O858" s="540">
        <v>0</v>
      </c>
    </row>
    <row r="859" spans="1:15" ht="13.5" outlineLevel="2" thickTop="1">
      <c r="A859" s="528" t="s">
        <v>38</v>
      </c>
      <c r="C859" s="529" t="s">
        <v>1588</v>
      </c>
      <c r="N859" s="539" t="s">
        <v>2729</v>
      </c>
      <c r="O859" s="540" t="s">
        <v>2729</v>
      </c>
    </row>
    <row r="860" spans="1:15" outlineLevel="2">
      <c r="A860" s="528" t="s">
        <v>2631</v>
      </c>
      <c r="B860" s="45" t="s">
        <v>38</v>
      </c>
      <c r="C860" s="529" t="s">
        <v>1588</v>
      </c>
      <c r="D860" s="529" t="s">
        <v>1589</v>
      </c>
      <c r="E860" s="45" t="s">
        <v>1590</v>
      </c>
      <c r="F860" s="52">
        <v>0</v>
      </c>
      <c r="H860" s="52">
        <v>0</v>
      </c>
      <c r="I860" s="52">
        <v>0</v>
      </c>
      <c r="J860" s="52">
        <v>0</v>
      </c>
      <c r="K860" s="52">
        <v>0</v>
      </c>
      <c r="M860" s="52">
        <v>6262</v>
      </c>
      <c r="N860" s="539">
        <v>-1</v>
      </c>
      <c r="O860" s="540">
        <v>-6262</v>
      </c>
    </row>
    <row r="861" spans="1:15" outlineLevel="2">
      <c r="A861" s="528" t="s">
        <v>2632</v>
      </c>
      <c r="B861" s="45" t="s">
        <v>38</v>
      </c>
      <c r="C861" s="529" t="s">
        <v>1588</v>
      </c>
      <c r="D861" s="529" t="s">
        <v>1591</v>
      </c>
      <c r="E861" s="45" t="s">
        <v>1592</v>
      </c>
      <c r="F861" s="52">
        <v>0</v>
      </c>
      <c r="H861" s="52">
        <v>0</v>
      </c>
      <c r="I861" s="52">
        <v>0</v>
      </c>
      <c r="J861" s="52">
        <v>0</v>
      </c>
      <c r="K861" s="52">
        <v>0</v>
      </c>
      <c r="M861" s="52">
        <v>7357</v>
      </c>
      <c r="N861" s="539">
        <v>-1</v>
      </c>
      <c r="O861" s="540">
        <v>-7357</v>
      </c>
    </row>
    <row r="862" spans="1:15" outlineLevel="2">
      <c r="A862" s="528" t="s">
        <v>2633</v>
      </c>
      <c r="B862" s="45" t="s">
        <v>38</v>
      </c>
      <c r="C862" s="529" t="s">
        <v>1588</v>
      </c>
      <c r="D862" s="529" t="s">
        <v>1593</v>
      </c>
      <c r="E862" s="45" t="s">
        <v>1594</v>
      </c>
      <c r="F862" s="52">
        <v>0</v>
      </c>
      <c r="H862" s="52">
        <v>0</v>
      </c>
      <c r="I862" s="52">
        <v>0</v>
      </c>
      <c r="J862" s="52">
        <v>0</v>
      </c>
      <c r="K862" s="52">
        <v>0</v>
      </c>
      <c r="M862" s="52">
        <v>6381</v>
      </c>
      <c r="N862" s="539">
        <v>-1</v>
      </c>
      <c r="O862" s="540">
        <v>-6381</v>
      </c>
    </row>
    <row r="863" spans="1:15" ht="13.5" outlineLevel="1" thickBot="1">
      <c r="A863" s="528" t="s">
        <v>2634</v>
      </c>
      <c r="C863" s="529" t="s">
        <v>1588</v>
      </c>
      <c r="E863" s="541" t="s">
        <v>1808</v>
      </c>
      <c r="F863" s="42">
        <v>0</v>
      </c>
      <c r="G863" s="42"/>
      <c r="H863" s="42">
        <v>0</v>
      </c>
      <c r="I863" s="42">
        <v>0</v>
      </c>
      <c r="J863" s="42">
        <v>0</v>
      </c>
      <c r="K863" s="42">
        <v>0</v>
      </c>
      <c r="L863" s="42"/>
      <c r="M863" s="42">
        <v>20000</v>
      </c>
      <c r="N863" s="539">
        <v>-1</v>
      </c>
      <c r="O863" s="540">
        <v>-20000</v>
      </c>
    </row>
    <row r="864" spans="1:15" ht="13.5" outlineLevel="2" thickTop="1">
      <c r="A864" s="528" t="s">
        <v>38</v>
      </c>
      <c r="C864" s="529" t="s">
        <v>1595</v>
      </c>
      <c r="N864" s="539" t="s">
        <v>2729</v>
      </c>
      <c r="O864" s="540" t="s">
        <v>2729</v>
      </c>
    </row>
    <row r="865" spans="1:15" outlineLevel="2">
      <c r="A865" s="528" t="s">
        <v>2635</v>
      </c>
      <c r="B865" s="45" t="s">
        <v>38</v>
      </c>
      <c r="C865" s="529" t="s">
        <v>1595</v>
      </c>
      <c r="D865" s="529" t="s">
        <v>1596</v>
      </c>
      <c r="E865" s="45" t="s">
        <v>1597</v>
      </c>
      <c r="F865" s="52">
        <v>0</v>
      </c>
      <c r="H865" s="52">
        <v>0</v>
      </c>
      <c r="I865" s="52">
        <v>0</v>
      </c>
      <c r="J865" s="52">
        <v>0</v>
      </c>
      <c r="K865" s="52">
        <v>0</v>
      </c>
      <c r="M865" s="52">
        <v>0</v>
      </c>
      <c r="N865" s="539" t="s">
        <v>2729</v>
      </c>
      <c r="O865" s="540">
        <v>0</v>
      </c>
    </row>
    <row r="866" spans="1:15" outlineLevel="2">
      <c r="A866" s="528" t="s">
        <v>2636</v>
      </c>
      <c r="B866" s="45" t="s">
        <v>38</v>
      </c>
      <c r="C866" s="529" t="s">
        <v>1595</v>
      </c>
      <c r="D866" s="529" t="s">
        <v>1598</v>
      </c>
      <c r="E866" s="45" t="s">
        <v>1599</v>
      </c>
      <c r="F866" s="52">
        <v>0</v>
      </c>
      <c r="H866" s="52">
        <v>0</v>
      </c>
      <c r="I866" s="52">
        <v>0</v>
      </c>
      <c r="J866" s="52">
        <v>0</v>
      </c>
      <c r="K866" s="52">
        <v>0</v>
      </c>
      <c r="M866" s="52">
        <v>0</v>
      </c>
      <c r="N866" s="539" t="s">
        <v>2729</v>
      </c>
      <c r="O866" s="540">
        <v>0</v>
      </c>
    </row>
    <row r="867" spans="1:15" outlineLevel="2">
      <c r="A867" s="528" t="s">
        <v>2637</v>
      </c>
      <c r="B867" s="45" t="s">
        <v>38</v>
      </c>
      <c r="C867" s="529" t="s">
        <v>1595</v>
      </c>
      <c r="D867" s="529" t="s">
        <v>1600</v>
      </c>
      <c r="E867" s="45" t="s">
        <v>1601</v>
      </c>
      <c r="F867" s="52">
        <v>0</v>
      </c>
      <c r="H867" s="52">
        <v>0</v>
      </c>
      <c r="I867" s="52">
        <v>0</v>
      </c>
      <c r="J867" s="52">
        <v>0</v>
      </c>
      <c r="K867" s="52">
        <v>0</v>
      </c>
      <c r="M867" s="52">
        <v>0</v>
      </c>
      <c r="N867" s="539" t="s">
        <v>2729</v>
      </c>
      <c r="O867" s="540">
        <v>0</v>
      </c>
    </row>
    <row r="868" spans="1:15" outlineLevel="2">
      <c r="A868" s="528" t="s">
        <v>2638</v>
      </c>
      <c r="B868" s="45" t="s">
        <v>38</v>
      </c>
      <c r="C868" s="529" t="s">
        <v>1595</v>
      </c>
      <c r="D868" s="529" t="s">
        <v>1602</v>
      </c>
      <c r="E868" s="45" t="s">
        <v>1603</v>
      </c>
      <c r="F868" s="52">
        <v>6387</v>
      </c>
      <c r="H868" s="52">
        <v>0</v>
      </c>
      <c r="I868" s="52">
        <v>6387</v>
      </c>
      <c r="J868" s="52">
        <v>0</v>
      </c>
      <c r="K868" s="52">
        <v>6387</v>
      </c>
      <c r="M868" s="52">
        <v>13496</v>
      </c>
      <c r="N868" s="539">
        <v>-0.52700000000000002</v>
      </c>
      <c r="O868" s="540">
        <v>-7109</v>
      </c>
    </row>
    <row r="869" spans="1:15" outlineLevel="2">
      <c r="A869" s="528" t="s">
        <v>2639</v>
      </c>
      <c r="B869" s="45" t="s">
        <v>38</v>
      </c>
      <c r="C869" s="529" t="s">
        <v>1595</v>
      </c>
      <c r="D869" s="529" t="s">
        <v>1604</v>
      </c>
      <c r="E869" s="45" t="s">
        <v>774</v>
      </c>
      <c r="F869" s="52">
        <v>142</v>
      </c>
      <c r="H869" s="52">
        <v>0</v>
      </c>
      <c r="I869" s="52">
        <v>142</v>
      </c>
      <c r="J869" s="52">
        <v>0</v>
      </c>
      <c r="K869" s="52">
        <v>142</v>
      </c>
      <c r="M869" s="52">
        <v>0</v>
      </c>
      <c r="N869" s="539" t="s">
        <v>2729</v>
      </c>
      <c r="O869" s="540">
        <v>142</v>
      </c>
    </row>
    <row r="870" spans="1:15" outlineLevel="2">
      <c r="A870" s="528" t="s">
        <v>2640</v>
      </c>
      <c r="B870" s="45" t="s">
        <v>38</v>
      </c>
      <c r="C870" s="529" t="s">
        <v>1595</v>
      </c>
      <c r="D870" s="529" t="s">
        <v>1605</v>
      </c>
      <c r="E870" s="45" t="s">
        <v>1606</v>
      </c>
      <c r="F870" s="52">
        <v>0</v>
      </c>
      <c r="H870" s="52">
        <v>0</v>
      </c>
      <c r="I870" s="52">
        <v>0</v>
      </c>
      <c r="J870" s="52">
        <v>0</v>
      </c>
      <c r="K870" s="52">
        <v>0</v>
      </c>
      <c r="M870" s="52">
        <v>0</v>
      </c>
      <c r="N870" s="539" t="s">
        <v>2729</v>
      </c>
      <c r="O870" s="540">
        <v>0</v>
      </c>
    </row>
    <row r="871" spans="1:15" outlineLevel="2">
      <c r="A871" s="528" t="s">
        <v>2641</v>
      </c>
      <c r="B871" s="45" t="s">
        <v>38</v>
      </c>
      <c r="C871" s="529" t="s">
        <v>1595</v>
      </c>
      <c r="D871" s="529" t="s">
        <v>1607</v>
      </c>
      <c r="E871" s="45" t="s">
        <v>1608</v>
      </c>
      <c r="F871" s="52">
        <v>0</v>
      </c>
      <c r="H871" s="52">
        <v>0</v>
      </c>
      <c r="I871" s="52">
        <v>0</v>
      </c>
      <c r="J871" s="52">
        <v>0</v>
      </c>
      <c r="K871" s="52">
        <v>0</v>
      </c>
      <c r="M871" s="52">
        <v>0</v>
      </c>
      <c r="N871" s="539" t="s">
        <v>2729</v>
      </c>
      <c r="O871" s="540">
        <v>0</v>
      </c>
    </row>
    <row r="872" spans="1:15" outlineLevel="2">
      <c r="A872" s="528" t="s">
        <v>2642</v>
      </c>
      <c r="B872" s="45" t="s">
        <v>38</v>
      </c>
      <c r="C872" s="529" t="s">
        <v>1595</v>
      </c>
      <c r="D872" s="529" t="s">
        <v>1609</v>
      </c>
      <c r="E872" s="45" t="s">
        <v>1610</v>
      </c>
      <c r="F872" s="52">
        <v>0</v>
      </c>
      <c r="H872" s="52">
        <v>0</v>
      </c>
      <c r="I872" s="52">
        <v>0</v>
      </c>
      <c r="J872" s="52">
        <v>0</v>
      </c>
      <c r="K872" s="52">
        <v>0</v>
      </c>
      <c r="M872" s="52">
        <v>0</v>
      </c>
      <c r="N872" s="539" t="s">
        <v>2729</v>
      </c>
      <c r="O872" s="540">
        <v>0</v>
      </c>
    </row>
    <row r="873" spans="1:15" outlineLevel="2">
      <c r="A873" s="528" t="s">
        <v>2643</v>
      </c>
      <c r="B873" s="45" t="s">
        <v>38</v>
      </c>
      <c r="C873" s="529" t="s">
        <v>1595</v>
      </c>
      <c r="D873" s="529" t="s">
        <v>1611</v>
      </c>
      <c r="E873" s="45" t="s">
        <v>1612</v>
      </c>
      <c r="F873" s="52">
        <v>92356</v>
      </c>
      <c r="H873" s="52">
        <v>0</v>
      </c>
      <c r="I873" s="52">
        <v>92356</v>
      </c>
      <c r="J873" s="52">
        <v>0</v>
      </c>
      <c r="K873" s="52">
        <v>92356</v>
      </c>
      <c r="M873" s="52">
        <v>4134</v>
      </c>
      <c r="N873" s="539">
        <v>21.341000000000001</v>
      </c>
      <c r="O873" s="540">
        <v>88222</v>
      </c>
    </row>
    <row r="874" spans="1:15" outlineLevel="2">
      <c r="A874" s="528" t="s">
        <v>2644</v>
      </c>
      <c r="B874" s="45" t="s">
        <v>38</v>
      </c>
      <c r="C874" s="529" t="s">
        <v>1595</v>
      </c>
      <c r="D874" s="529" t="s">
        <v>1613</v>
      </c>
      <c r="E874" s="45" t="s">
        <v>1614</v>
      </c>
      <c r="F874" s="52">
        <v>0</v>
      </c>
      <c r="H874" s="52">
        <v>0</v>
      </c>
      <c r="I874" s="52">
        <v>0</v>
      </c>
      <c r="J874" s="52">
        <v>0</v>
      </c>
      <c r="K874" s="52">
        <v>0</v>
      </c>
      <c r="M874" s="52">
        <v>0</v>
      </c>
      <c r="N874" s="539" t="s">
        <v>2729</v>
      </c>
      <c r="O874" s="540">
        <v>0</v>
      </c>
    </row>
    <row r="875" spans="1:15" outlineLevel="2">
      <c r="A875" s="528" t="s">
        <v>2645</v>
      </c>
      <c r="B875" s="45" t="s">
        <v>38</v>
      </c>
      <c r="C875" s="529" t="s">
        <v>1595</v>
      </c>
      <c r="D875" s="529" t="s">
        <v>1615</v>
      </c>
      <c r="E875" s="45" t="s">
        <v>1616</v>
      </c>
      <c r="F875" s="52">
        <v>0</v>
      </c>
      <c r="H875" s="52">
        <v>0</v>
      </c>
      <c r="I875" s="52">
        <v>0</v>
      </c>
      <c r="J875" s="52">
        <v>0</v>
      </c>
      <c r="K875" s="52">
        <v>0</v>
      </c>
      <c r="M875" s="52">
        <v>0</v>
      </c>
      <c r="N875" s="539" t="s">
        <v>2729</v>
      </c>
      <c r="O875" s="540">
        <v>0</v>
      </c>
    </row>
    <row r="876" spans="1:15" outlineLevel="2">
      <c r="A876" s="528" t="s">
        <v>2646</v>
      </c>
      <c r="B876" s="45" t="s">
        <v>38</v>
      </c>
      <c r="C876" s="529" t="s">
        <v>1595</v>
      </c>
      <c r="D876" s="529" t="s">
        <v>1617</v>
      </c>
      <c r="E876" s="45" t="s">
        <v>1618</v>
      </c>
      <c r="F876" s="52">
        <v>0</v>
      </c>
      <c r="H876" s="52">
        <v>0</v>
      </c>
      <c r="I876" s="52">
        <v>0</v>
      </c>
      <c r="J876" s="52">
        <v>0</v>
      </c>
      <c r="K876" s="52">
        <v>0</v>
      </c>
      <c r="M876" s="52">
        <v>0</v>
      </c>
      <c r="N876" s="539" t="s">
        <v>2729</v>
      </c>
      <c r="O876" s="540">
        <v>0</v>
      </c>
    </row>
    <row r="877" spans="1:15" outlineLevel="2">
      <c r="A877" s="528" t="s">
        <v>2647</v>
      </c>
      <c r="B877" s="45" t="s">
        <v>38</v>
      </c>
      <c r="C877" s="529" t="s">
        <v>1595</v>
      </c>
      <c r="D877" s="529" t="s">
        <v>1619</v>
      </c>
      <c r="E877" s="45" t="s">
        <v>1620</v>
      </c>
      <c r="F877" s="52">
        <v>0</v>
      </c>
      <c r="H877" s="52">
        <v>0</v>
      </c>
      <c r="I877" s="52">
        <v>0</v>
      </c>
      <c r="J877" s="52">
        <v>0</v>
      </c>
      <c r="K877" s="52">
        <v>0</v>
      </c>
      <c r="M877" s="52">
        <v>1000</v>
      </c>
      <c r="N877" s="539">
        <v>-1</v>
      </c>
      <c r="O877" s="540">
        <v>-1000</v>
      </c>
    </row>
    <row r="878" spans="1:15" ht="13.5" outlineLevel="1" thickBot="1">
      <c r="A878" s="528" t="s">
        <v>2648</v>
      </c>
      <c r="C878" s="529" t="s">
        <v>1595</v>
      </c>
      <c r="E878" s="541" t="s">
        <v>1809</v>
      </c>
      <c r="F878" s="42">
        <v>98885</v>
      </c>
      <c r="G878" s="42"/>
      <c r="H878" s="42">
        <v>0</v>
      </c>
      <c r="I878" s="42">
        <v>98885</v>
      </c>
      <c r="J878" s="42">
        <v>0</v>
      </c>
      <c r="K878" s="42">
        <v>98885</v>
      </c>
      <c r="L878" s="42"/>
      <c r="M878" s="42">
        <v>18630</v>
      </c>
      <c r="N878" s="539">
        <v>4.3079999999999998</v>
      </c>
      <c r="O878" s="540">
        <v>80255</v>
      </c>
    </row>
    <row r="879" spans="1:15" ht="13.5" outlineLevel="2" thickTop="1">
      <c r="A879" s="528" t="s">
        <v>38</v>
      </c>
      <c r="C879" s="529" t="s">
        <v>1621</v>
      </c>
      <c r="N879" s="539" t="s">
        <v>2729</v>
      </c>
      <c r="O879" s="540" t="s">
        <v>2729</v>
      </c>
    </row>
    <row r="880" spans="1:15" outlineLevel="2">
      <c r="A880" s="528" t="s">
        <v>2649</v>
      </c>
      <c r="B880" s="45" t="s">
        <v>38</v>
      </c>
      <c r="C880" s="529" t="s">
        <v>1621</v>
      </c>
      <c r="D880" s="529" t="s">
        <v>1622</v>
      </c>
      <c r="E880" s="45" t="s">
        <v>1623</v>
      </c>
      <c r="F880" s="52">
        <v>975</v>
      </c>
      <c r="H880" s="52">
        <v>0</v>
      </c>
      <c r="I880" s="52">
        <v>975</v>
      </c>
      <c r="J880" s="52">
        <v>0</v>
      </c>
      <c r="K880" s="52">
        <v>975</v>
      </c>
      <c r="M880" s="52">
        <v>0</v>
      </c>
      <c r="N880" s="539" t="s">
        <v>2729</v>
      </c>
      <c r="O880" s="540">
        <v>975</v>
      </c>
    </row>
    <row r="881" spans="1:15" outlineLevel="2">
      <c r="A881" s="528" t="s">
        <v>2650</v>
      </c>
      <c r="B881" s="45" t="s">
        <v>38</v>
      </c>
      <c r="C881" s="529" t="s">
        <v>1621</v>
      </c>
      <c r="D881" s="529" t="s">
        <v>1624</v>
      </c>
      <c r="E881" s="45" t="s">
        <v>1625</v>
      </c>
      <c r="F881" s="52">
        <v>0</v>
      </c>
      <c r="H881" s="52">
        <v>0</v>
      </c>
      <c r="I881" s="52">
        <v>0</v>
      </c>
      <c r="J881" s="52">
        <v>0</v>
      </c>
      <c r="K881" s="52">
        <v>0</v>
      </c>
      <c r="M881" s="52">
        <v>0</v>
      </c>
      <c r="N881" s="539" t="s">
        <v>2729</v>
      </c>
      <c r="O881" s="540">
        <v>0</v>
      </c>
    </row>
    <row r="882" spans="1:15" outlineLevel="2">
      <c r="A882" s="528" t="s">
        <v>2651</v>
      </c>
      <c r="B882" s="45" t="s">
        <v>38</v>
      </c>
      <c r="C882" s="529" t="s">
        <v>1621</v>
      </c>
      <c r="D882" s="529" t="s">
        <v>1626</v>
      </c>
      <c r="E882" s="45" t="s">
        <v>1627</v>
      </c>
      <c r="F882" s="52">
        <v>0</v>
      </c>
      <c r="H882" s="52">
        <v>0</v>
      </c>
      <c r="I882" s="52">
        <v>0</v>
      </c>
      <c r="J882" s="52">
        <v>0</v>
      </c>
      <c r="K882" s="52">
        <v>0</v>
      </c>
      <c r="M882" s="52">
        <v>0</v>
      </c>
      <c r="N882" s="539" t="s">
        <v>2729</v>
      </c>
      <c r="O882" s="540">
        <v>0</v>
      </c>
    </row>
    <row r="883" spans="1:15" outlineLevel="2">
      <c r="A883" s="528" t="s">
        <v>2652</v>
      </c>
      <c r="B883" s="45" t="s">
        <v>38</v>
      </c>
      <c r="C883" s="529" t="s">
        <v>1621</v>
      </c>
      <c r="D883" s="529" t="s">
        <v>1628</v>
      </c>
      <c r="E883" s="45" t="s">
        <v>1629</v>
      </c>
      <c r="F883" s="52">
        <v>0</v>
      </c>
      <c r="H883" s="52">
        <v>0</v>
      </c>
      <c r="I883" s="52">
        <v>0</v>
      </c>
      <c r="J883" s="52">
        <v>0</v>
      </c>
      <c r="K883" s="52">
        <v>0</v>
      </c>
      <c r="M883" s="52">
        <v>20834</v>
      </c>
      <c r="N883" s="539">
        <v>-1</v>
      </c>
      <c r="O883" s="540">
        <v>-20834</v>
      </c>
    </row>
    <row r="884" spans="1:15" outlineLevel="2">
      <c r="A884" s="528" t="s">
        <v>2653</v>
      </c>
      <c r="B884" s="45" t="s">
        <v>38</v>
      </c>
      <c r="C884" s="529" t="s">
        <v>1621</v>
      </c>
      <c r="D884" s="529" t="s">
        <v>1630</v>
      </c>
      <c r="E884" s="45" t="s">
        <v>1631</v>
      </c>
      <c r="F884" s="52">
        <v>0</v>
      </c>
      <c r="H884" s="52">
        <v>0</v>
      </c>
      <c r="I884" s="52">
        <v>0</v>
      </c>
      <c r="J884" s="52">
        <v>0</v>
      </c>
      <c r="K884" s="52">
        <v>0</v>
      </c>
      <c r="M884" s="52">
        <v>2267</v>
      </c>
      <c r="N884" s="539">
        <v>-1</v>
      </c>
      <c r="O884" s="540">
        <v>-2267</v>
      </c>
    </row>
    <row r="885" spans="1:15" outlineLevel="2">
      <c r="A885" s="528" t="s">
        <v>2654</v>
      </c>
      <c r="B885" s="45" t="s">
        <v>38</v>
      </c>
      <c r="C885" s="529" t="s">
        <v>1621</v>
      </c>
      <c r="D885" s="529" t="s">
        <v>1632</v>
      </c>
      <c r="E885" s="45" t="s">
        <v>1633</v>
      </c>
      <c r="F885" s="52">
        <v>0</v>
      </c>
      <c r="H885" s="52">
        <v>0</v>
      </c>
      <c r="I885" s="52">
        <v>0</v>
      </c>
      <c r="J885" s="52">
        <v>0</v>
      </c>
      <c r="K885" s="52">
        <v>0</v>
      </c>
      <c r="M885" s="52">
        <v>0</v>
      </c>
      <c r="N885" s="539" t="s">
        <v>2729</v>
      </c>
      <c r="O885" s="540">
        <v>0</v>
      </c>
    </row>
    <row r="886" spans="1:15" outlineLevel="2">
      <c r="A886" s="528" t="s">
        <v>2655</v>
      </c>
      <c r="B886" s="45" t="s">
        <v>38</v>
      </c>
      <c r="C886" s="529" t="s">
        <v>1621</v>
      </c>
      <c r="D886" s="529" t="s">
        <v>1634</v>
      </c>
      <c r="E886" s="45" t="s">
        <v>1635</v>
      </c>
      <c r="F886" s="52">
        <v>142003</v>
      </c>
      <c r="H886" s="52">
        <v>0</v>
      </c>
      <c r="I886" s="52">
        <v>142003</v>
      </c>
      <c r="J886" s="52">
        <v>0</v>
      </c>
      <c r="K886" s="52">
        <v>142003</v>
      </c>
      <c r="M886" s="52">
        <v>0</v>
      </c>
      <c r="N886" s="539" t="s">
        <v>2729</v>
      </c>
      <c r="O886" s="540">
        <v>142003</v>
      </c>
    </row>
    <row r="887" spans="1:15" outlineLevel="2">
      <c r="A887" s="528" t="s">
        <v>2656</v>
      </c>
      <c r="B887" s="45" t="s">
        <v>38</v>
      </c>
      <c r="C887" s="529" t="s">
        <v>1621</v>
      </c>
      <c r="D887" s="529" t="s">
        <v>1636</v>
      </c>
      <c r="E887" s="45" t="s">
        <v>1637</v>
      </c>
      <c r="F887" s="52">
        <v>0</v>
      </c>
      <c r="H887" s="52">
        <v>0</v>
      </c>
      <c r="I887" s="52">
        <v>0</v>
      </c>
      <c r="J887" s="52">
        <v>0</v>
      </c>
      <c r="K887" s="52">
        <v>0</v>
      </c>
      <c r="M887" s="52">
        <v>0</v>
      </c>
      <c r="N887" s="539" t="s">
        <v>2729</v>
      </c>
      <c r="O887" s="540">
        <v>0</v>
      </c>
    </row>
    <row r="888" spans="1:15" outlineLevel="2">
      <c r="A888" s="528" t="s">
        <v>2657</v>
      </c>
      <c r="B888" s="45" t="s">
        <v>38</v>
      </c>
      <c r="C888" s="529" t="s">
        <v>1621</v>
      </c>
      <c r="D888" s="529" t="s">
        <v>1638</v>
      </c>
      <c r="E888" s="45" t="s">
        <v>1639</v>
      </c>
      <c r="F888" s="52">
        <v>0</v>
      </c>
      <c r="H888" s="52">
        <v>0</v>
      </c>
      <c r="I888" s="52">
        <v>0</v>
      </c>
      <c r="J888" s="52">
        <v>0</v>
      </c>
      <c r="K888" s="52">
        <v>0</v>
      </c>
      <c r="M888" s="52">
        <v>3397</v>
      </c>
      <c r="N888" s="539">
        <v>-1</v>
      </c>
      <c r="O888" s="540">
        <v>-3397</v>
      </c>
    </row>
    <row r="889" spans="1:15" outlineLevel="2">
      <c r="A889" s="528" t="s">
        <v>2658</v>
      </c>
      <c r="B889" s="45" t="s">
        <v>38</v>
      </c>
      <c r="C889" s="529" t="s">
        <v>1621</v>
      </c>
      <c r="D889" s="529" t="s">
        <v>1640</v>
      </c>
      <c r="E889" s="45" t="s">
        <v>1641</v>
      </c>
      <c r="F889" s="52">
        <v>0</v>
      </c>
      <c r="H889" s="52">
        <v>0</v>
      </c>
      <c r="I889" s="52">
        <v>0</v>
      </c>
      <c r="J889" s="52">
        <v>0</v>
      </c>
      <c r="K889" s="52">
        <v>0</v>
      </c>
      <c r="M889" s="52">
        <v>363</v>
      </c>
      <c r="N889" s="539">
        <v>-1</v>
      </c>
      <c r="O889" s="540">
        <v>-363</v>
      </c>
    </row>
    <row r="890" spans="1:15" outlineLevel="2">
      <c r="A890" s="528" t="s">
        <v>2659</v>
      </c>
      <c r="B890" s="45" t="s">
        <v>38</v>
      </c>
      <c r="C890" s="529" t="s">
        <v>1621</v>
      </c>
      <c r="D890" s="529" t="s">
        <v>1642</v>
      </c>
      <c r="E890" s="45" t="s">
        <v>1643</v>
      </c>
      <c r="F890" s="52">
        <v>0</v>
      </c>
      <c r="H890" s="52">
        <v>0</v>
      </c>
      <c r="I890" s="52">
        <v>0</v>
      </c>
      <c r="J890" s="52">
        <v>0</v>
      </c>
      <c r="K890" s="52">
        <v>0</v>
      </c>
      <c r="M890" s="52">
        <v>0</v>
      </c>
      <c r="N890" s="539" t="s">
        <v>2729</v>
      </c>
      <c r="O890" s="540">
        <v>0</v>
      </c>
    </row>
    <row r="891" spans="1:15" outlineLevel="2">
      <c r="A891" s="528" t="s">
        <v>2660</v>
      </c>
      <c r="B891" s="45" t="s">
        <v>38</v>
      </c>
      <c r="C891" s="529" t="s">
        <v>1621</v>
      </c>
      <c r="D891" s="529" t="s">
        <v>1644</v>
      </c>
      <c r="E891" s="45" t="s">
        <v>1645</v>
      </c>
      <c r="F891" s="52">
        <v>34588</v>
      </c>
      <c r="H891" s="52">
        <v>0</v>
      </c>
      <c r="I891" s="52">
        <v>34588</v>
      </c>
      <c r="J891" s="52">
        <v>0</v>
      </c>
      <c r="K891" s="52">
        <v>34588</v>
      </c>
      <c r="M891" s="52">
        <v>0</v>
      </c>
      <c r="N891" s="539" t="s">
        <v>2729</v>
      </c>
      <c r="O891" s="540">
        <v>34588</v>
      </c>
    </row>
    <row r="892" spans="1:15" outlineLevel="2">
      <c r="A892" s="528" t="s">
        <v>2661</v>
      </c>
      <c r="B892" s="45" t="s">
        <v>38</v>
      </c>
      <c r="C892" s="529" t="s">
        <v>1621</v>
      </c>
      <c r="D892" s="529" t="s">
        <v>1646</v>
      </c>
      <c r="E892" s="45" t="s">
        <v>1647</v>
      </c>
      <c r="F892" s="52">
        <v>107683</v>
      </c>
      <c r="H892" s="52">
        <v>0</v>
      </c>
      <c r="I892" s="52">
        <v>107683</v>
      </c>
      <c r="J892" s="52">
        <v>0</v>
      </c>
      <c r="K892" s="52">
        <v>107683</v>
      </c>
      <c r="M892" s="52">
        <v>0</v>
      </c>
      <c r="N892" s="539" t="s">
        <v>2729</v>
      </c>
      <c r="O892" s="540">
        <v>107683</v>
      </c>
    </row>
    <row r="893" spans="1:15" outlineLevel="2">
      <c r="A893" s="528" t="s">
        <v>2662</v>
      </c>
      <c r="B893" s="45" t="s">
        <v>38</v>
      </c>
      <c r="C893" s="529" t="s">
        <v>1621</v>
      </c>
      <c r="D893" s="529" t="s">
        <v>1648</v>
      </c>
      <c r="E893" s="45" t="s">
        <v>1649</v>
      </c>
      <c r="F893" s="52">
        <v>750</v>
      </c>
      <c r="H893" s="52">
        <v>0</v>
      </c>
      <c r="I893" s="52">
        <v>750</v>
      </c>
      <c r="J893" s="52">
        <v>0</v>
      </c>
      <c r="K893" s="52">
        <v>750</v>
      </c>
      <c r="M893" s="52">
        <v>1500</v>
      </c>
      <c r="N893" s="539">
        <v>-0.5</v>
      </c>
      <c r="O893" s="540">
        <v>-750</v>
      </c>
    </row>
    <row r="894" spans="1:15" outlineLevel="2">
      <c r="A894" s="528" t="s">
        <v>2663</v>
      </c>
      <c r="B894" s="45" t="s">
        <v>38</v>
      </c>
      <c r="C894" s="529" t="s">
        <v>1621</v>
      </c>
      <c r="D894" s="529" t="s">
        <v>1650</v>
      </c>
      <c r="E894" s="45" t="s">
        <v>1651</v>
      </c>
      <c r="F894" s="52">
        <v>900</v>
      </c>
      <c r="H894" s="52">
        <v>0</v>
      </c>
      <c r="I894" s="52">
        <v>900</v>
      </c>
      <c r="J894" s="52">
        <v>0</v>
      </c>
      <c r="K894" s="52">
        <v>900</v>
      </c>
      <c r="M894" s="52">
        <v>1500</v>
      </c>
      <c r="N894" s="539">
        <v>-0.4</v>
      </c>
      <c r="O894" s="540">
        <v>-600</v>
      </c>
    </row>
    <row r="895" spans="1:15" ht="13.5" outlineLevel="1" thickBot="1">
      <c r="A895" s="528" t="s">
        <v>2664</v>
      </c>
      <c r="C895" s="529" t="s">
        <v>1621</v>
      </c>
      <c r="E895" s="541" t="s">
        <v>1810</v>
      </c>
      <c r="F895" s="42">
        <v>286899</v>
      </c>
      <c r="G895" s="42"/>
      <c r="H895" s="42">
        <v>0</v>
      </c>
      <c r="I895" s="42">
        <v>286899</v>
      </c>
      <c r="J895" s="42">
        <v>0</v>
      </c>
      <c r="K895" s="42">
        <v>286899</v>
      </c>
      <c r="L895" s="42"/>
      <c r="M895" s="42">
        <v>29861</v>
      </c>
      <c r="N895" s="539">
        <v>8.6080000000000005</v>
      </c>
      <c r="O895" s="540">
        <v>257038</v>
      </c>
    </row>
    <row r="896" spans="1:15" ht="13.5" outlineLevel="2" thickTop="1">
      <c r="A896" s="528" t="s">
        <v>38</v>
      </c>
      <c r="C896" s="529" t="s">
        <v>1652</v>
      </c>
      <c r="N896" s="539" t="s">
        <v>2729</v>
      </c>
      <c r="O896" s="540" t="s">
        <v>2729</v>
      </c>
    </row>
    <row r="897" spans="1:15" outlineLevel="2">
      <c r="A897" s="528" t="s">
        <v>2665</v>
      </c>
      <c r="B897" s="45" t="s">
        <v>38</v>
      </c>
      <c r="C897" s="529" t="s">
        <v>1652</v>
      </c>
      <c r="D897" s="529" t="s">
        <v>1653</v>
      </c>
      <c r="E897" s="45" t="s">
        <v>1654</v>
      </c>
      <c r="F897" s="52">
        <v>0</v>
      </c>
      <c r="H897" s="52">
        <v>0</v>
      </c>
      <c r="I897" s="52">
        <v>0</v>
      </c>
      <c r="J897" s="52">
        <v>0</v>
      </c>
      <c r="K897" s="52">
        <v>0</v>
      </c>
      <c r="M897" s="52">
        <v>0</v>
      </c>
      <c r="N897" s="539" t="s">
        <v>2729</v>
      </c>
      <c r="O897" s="540">
        <v>0</v>
      </c>
    </row>
    <row r="898" spans="1:15" outlineLevel="2">
      <c r="A898" s="528" t="s">
        <v>2666</v>
      </c>
      <c r="B898" s="45" t="s">
        <v>38</v>
      </c>
      <c r="C898" s="529" t="s">
        <v>1652</v>
      </c>
      <c r="D898" s="529" t="s">
        <v>1655</v>
      </c>
      <c r="E898" s="45" t="s">
        <v>1656</v>
      </c>
      <c r="F898" s="52">
        <v>0</v>
      </c>
      <c r="H898" s="52">
        <v>0</v>
      </c>
      <c r="I898" s="52">
        <v>0</v>
      </c>
      <c r="J898" s="52">
        <v>0</v>
      </c>
      <c r="K898" s="52">
        <v>0</v>
      </c>
      <c r="M898" s="52">
        <v>0</v>
      </c>
      <c r="N898" s="539" t="s">
        <v>2729</v>
      </c>
      <c r="O898" s="540">
        <v>0</v>
      </c>
    </row>
    <row r="899" spans="1:15" outlineLevel="2">
      <c r="A899" s="528" t="s">
        <v>2667</v>
      </c>
      <c r="B899" s="45" t="s">
        <v>38</v>
      </c>
      <c r="C899" s="529" t="s">
        <v>1652</v>
      </c>
      <c r="D899" s="529" t="s">
        <v>1657</v>
      </c>
      <c r="E899" s="45" t="s">
        <v>1658</v>
      </c>
      <c r="F899" s="52">
        <v>0</v>
      </c>
      <c r="H899" s="52">
        <v>0</v>
      </c>
      <c r="I899" s="52">
        <v>0</v>
      </c>
      <c r="J899" s="52">
        <v>0</v>
      </c>
      <c r="K899" s="52">
        <v>0</v>
      </c>
      <c r="M899" s="52">
        <v>0</v>
      </c>
      <c r="N899" s="539" t="s">
        <v>2729</v>
      </c>
      <c r="O899" s="540">
        <v>0</v>
      </c>
    </row>
    <row r="900" spans="1:15" outlineLevel="2">
      <c r="A900" s="528" t="s">
        <v>2668</v>
      </c>
      <c r="B900" s="45" t="s">
        <v>38</v>
      </c>
      <c r="C900" s="529" t="s">
        <v>1652</v>
      </c>
      <c r="D900" s="529" t="s">
        <v>1659</v>
      </c>
      <c r="E900" s="45" t="s">
        <v>1660</v>
      </c>
      <c r="F900" s="52">
        <v>0</v>
      </c>
      <c r="H900" s="52">
        <v>0</v>
      </c>
      <c r="I900" s="52">
        <v>0</v>
      </c>
      <c r="J900" s="52">
        <v>0</v>
      </c>
      <c r="K900" s="52">
        <v>0</v>
      </c>
      <c r="M900" s="52">
        <v>0</v>
      </c>
      <c r="N900" s="539" t="s">
        <v>2729</v>
      </c>
      <c r="O900" s="540">
        <v>0</v>
      </c>
    </row>
    <row r="901" spans="1:15" outlineLevel="2">
      <c r="A901" s="528" t="s">
        <v>2669</v>
      </c>
      <c r="B901" s="45" t="s">
        <v>38</v>
      </c>
      <c r="C901" s="529" t="s">
        <v>1652</v>
      </c>
      <c r="D901" s="529" t="s">
        <v>1661</v>
      </c>
      <c r="E901" s="45" t="s">
        <v>1662</v>
      </c>
      <c r="F901" s="52">
        <v>0</v>
      </c>
      <c r="H901" s="52">
        <v>0</v>
      </c>
      <c r="I901" s="52">
        <v>0</v>
      </c>
      <c r="J901" s="52">
        <v>0</v>
      </c>
      <c r="K901" s="52">
        <v>0</v>
      </c>
      <c r="M901" s="52">
        <v>0</v>
      </c>
      <c r="N901" s="539" t="s">
        <v>2729</v>
      </c>
      <c r="O901" s="540">
        <v>0</v>
      </c>
    </row>
    <row r="902" spans="1:15" outlineLevel="2">
      <c r="A902" s="528" t="s">
        <v>2670</v>
      </c>
      <c r="B902" s="45" t="s">
        <v>38</v>
      </c>
      <c r="C902" s="529" t="s">
        <v>1652</v>
      </c>
      <c r="D902" s="529" t="s">
        <v>1663</v>
      </c>
      <c r="E902" s="45" t="s">
        <v>1664</v>
      </c>
      <c r="F902" s="52">
        <v>0</v>
      </c>
      <c r="H902" s="52">
        <v>0</v>
      </c>
      <c r="I902" s="52">
        <v>0</v>
      </c>
      <c r="J902" s="52">
        <v>0</v>
      </c>
      <c r="K902" s="52">
        <v>0</v>
      </c>
      <c r="M902" s="52">
        <v>0</v>
      </c>
      <c r="N902" s="539" t="s">
        <v>2729</v>
      </c>
      <c r="O902" s="540">
        <v>0</v>
      </c>
    </row>
    <row r="903" spans="1:15" ht="13.5" outlineLevel="1" thickBot="1">
      <c r="A903" s="528" t="s">
        <v>2671</v>
      </c>
      <c r="C903" s="529" t="s">
        <v>1652</v>
      </c>
      <c r="E903" s="541" t="s">
        <v>1811</v>
      </c>
      <c r="F903" s="42">
        <v>0</v>
      </c>
      <c r="G903" s="42"/>
      <c r="H903" s="42">
        <v>0</v>
      </c>
      <c r="I903" s="42">
        <v>0</v>
      </c>
      <c r="J903" s="42">
        <v>0</v>
      </c>
      <c r="K903" s="42">
        <v>0</v>
      </c>
      <c r="L903" s="42"/>
      <c r="M903" s="42">
        <v>0</v>
      </c>
      <c r="N903" s="539" t="s">
        <v>2729</v>
      </c>
      <c r="O903" s="540">
        <v>0</v>
      </c>
    </row>
    <row r="904" spans="1:15" ht="13.5" outlineLevel="2" thickTop="1">
      <c r="A904" s="528" t="s">
        <v>38</v>
      </c>
      <c r="C904" s="529" t="s">
        <v>1665</v>
      </c>
      <c r="N904" s="539" t="s">
        <v>2729</v>
      </c>
      <c r="O904" s="540" t="s">
        <v>2729</v>
      </c>
    </row>
    <row r="905" spans="1:15" outlineLevel="2">
      <c r="A905" s="528" t="s">
        <v>2672</v>
      </c>
      <c r="B905" s="45" t="s">
        <v>38</v>
      </c>
      <c r="C905" s="529" t="s">
        <v>1665</v>
      </c>
      <c r="D905" s="529" t="s">
        <v>1666</v>
      </c>
      <c r="E905" s="45" t="s">
        <v>1667</v>
      </c>
      <c r="F905" s="52">
        <v>39312</v>
      </c>
      <c r="H905" s="52">
        <v>0</v>
      </c>
      <c r="I905" s="52">
        <v>39312</v>
      </c>
      <c r="J905" s="52">
        <v>0</v>
      </c>
      <c r="K905" s="52">
        <v>39312</v>
      </c>
      <c r="M905" s="52">
        <v>0</v>
      </c>
      <c r="N905" s="539" t="s">
        <v>2729</v>
      </c>
      <c r="O905" s="540">
        <v>39312</v>
      </c>
    </row>
    <row r="906" spans="1:15" ht="13.5" outlineLevel="1" thickBot="1">
      <c r="A906" s="528" t="s">
        <v>2673</v>
      </c>
      <c r="C906" s="529" t="s">
        <v>1665</v>
      </c>
      <c r="E906" s="541" t="s">
        <v>1812</v>
      </c>
      <c r="F906" s="42">
        <v>39312</v>
      </c>
      <c r="G906" s="42"/>
      <c r="H906" s="42">
        <v>0</v>
      </c>
      <c r="I906" s="42">
        <v>39312</v>
      </c>
      <c r="J906" s="42">
        <v>0</v>
      </c>
      <c r="K906" s="42">
        <v>39312</v>
      </c>
      <c r="L906" s="42"/>
      <c r="M906" s="42">
        <v>0</v>
      </c>
      <c r="N906" s="539" t="s">
        <v>2729</v>
      </c>
      <c r="O906" s="540">
        <v>39312</v>
      </c>
    </row>
    <row r="907" spans="1:15" ht="13.5" outlineLevel="2" thickTop="1">
      <c r="A907" s="528" t="s">
        <v>38</v>
      </c>
      <c r="C907" s="529" t="s">
        <v>1668</v>
      </c>
      <c r="N907" s="539" t="s">
        <v>2729</v>
      </c>
      <c r="O907" s="540" t="s">
        <v>2729</v>
      </c>
    </row>
    <row r="908" spans="1:15" outlineLevel="2">
      <c r="A908" s="528" t="s">
        <v>2674</v>
      </c>
      <c r="B908" s="45" t="s">
        <v>38</v>
      </c>
      <c r="C908" s="529" t="s">
        <v>1668</v>
      </c>
      <c r="D908" s="529" t="s">
        <v>1669</v>
      </c>
      <c r="E908" s="45" t="s">
        <v>1670</v>
      </c>
      <c r="F908" s="52">
        <v>12454</v>
      </c>
      <c r="H908" s="52">
        <v>0</v>
      </c>
      <c r="I908" s="52">
        <v>12454</v>
      </c>
      <c r="J908" s="52">
        <v>0</v>
      </c>
      <c r="K908" s="52">
        <v>12454</v>
      </c>
      <c r="M908" s="52">
        <v>11064</v>
      </c>
      <c r="N908" s="539">
        <v>0.126</v>
      </c>
      <c r="O908" s="540">
        <v>1390</v>
      </c>
    </row>
    <row r="909" spans="1:15" outlineLevel="2">
      <c r="A909" s="528" t="s">
        <v>2675</v>
      </c>
      <c r="B909" s="45" t="s">
        <v>38</v>
      </c>
      <c r="C909" s="529" t="s">
        <v>1668</v>
      </c>
      <c r="D909" s="529" t="s">
        <v>1671</v>
      </c>
      <c r="E909" s="45" t="s">
        <v>1672</v>
      </c>
      <c r="F909" s="52">
        <v>0</v>
      </c>
      <c r="H909" s="52">
        <v>0</v>
      </c>
      <c r="I909" s="52">
        <v>0</v>
      </c>
      <c r="J909" s="52">
        <v>0</v>
      </c>
      <c r="K909" s="52">
        <v>0</v>
      </c>
      <c r="M909" s="52">
        <v>0</v>
      </c>
      <c r="N909" s="539" t="s">
        <v>2729</v>
      </c>
      <c r="O909" s="540">
        <v>0</v>
      </c>
    </row>
    <row r="910" spans="1:15" outlineLevel="2">
      <c r="A910" s="528" t="s">
        <v>2676</v>
      </c>
      <c r="B910" s="45" t="s">
        <v>38</v>
      </c>
      <c r="C910" s="529" t="s">
        <v>1668</v>
      </c>
      <c r="D910" s="529" t="s">
        <v>1673</v>
      </c>
      <c r="E910" s="45" t="s">
        <v>1674</v>
      </c>
      <c r="F910" s="52">
        <v>12745</v>
      </c>
      <c r="H910" s="52">
        <v>0</v>
      </c>
      <c r="I910" s="52">
        <v>12745</v>
      </c>
      <c r="J910" s="52">
        <v>0</v>
      </c>
      <c r="K910" s="52">
        <v>12745</v>
      </c>
      <c r="M910" s="52">
        <v>13192</v>
      </c>
      <c r="N910" s="539">
        <v>-3.4000000000000002E-2</v>
      </c>
      <c r="O910" s="540">
        <v>-447</v>
      </c>
    </row>
    <row r="911" spans="1:15" outlineLevel="2">
      <c r="A911" s="528" t="s">
        <v>2677</v>
      </c>
      <c r="B911" s="45" t="s">
        <v>38</v>
      </c>
      <c r="C911" s="529" t="s">
        <v>1668</v>
      </c>
      <c r="D911" s="529" t="s">
        <v>1675</v>
      </c>
      <c r="E911" s="45" t="s">
        <v>1676</v>
      </c>
      <c r="F911" s="52">
        <v>0</v>
      </c>
      <c r="H911" s="52">
        <v>0</v>
      </c>
      <c r="I911" s="52">
        <v>0</v>
      </c>
      <c r="J911" s="52">
        <v>0</v>
      </c>
      <c r="K911" s="52">
        <v>0</v>
      </c>
      <c r="M911" s="52">
        <v>0</v>
      </c>
      <c r="N911" s="539" t="s">
        <v>2729</v>
      </c>
      <c r="O911" s="540">
        <v>0</v>
      </c>
    </row>
    <row r="912" spans="1:15" outlineLevel="2">
      <c r="A912" s="528" t="s">
        <v>2678</v>
      </c>
      <c r="B912" s="45" t="s">
        <v>38</v>
      </c>
      <c r="C912" s="529" t="s">
        <v>1668</v>
      </c>
      <c r="D912" s="529" t="s">
        <v>1677</v>
      </c>
      <c r="E912" s="45" t="s">
        <v>1678</v>
      </c>
      <c r="F912" s="52">
        <v>9944</v>
      </c>
      <c r="H912" s="52">
        <v>0</v>
      </c>
      <c r="I912" s="52">
        <v>9944</v>
      </c>
      <c r="J912" s="52">
        <v>0</v>
      </c>
      <c r="K912" s="52">
        <v>9944</v>
      </c>
      <c r="M912" s="52">
        <v>10935</v>
      </c>
      <c r="N912" s="539">
        <v>-9.0999999999999998E-2</v>
      </c>
      <c r="O912" s="540">
        <v>-991</v>
      </c>
    </row>
    <row r="913" spans="1:21" outlineLevel="2">
      <c r="A913" s="528" t="s">
        <v>2679</v>
      </c>
      <c r="B913" s="45" t="s">
        <v>38</v>
      </c>
      <c r="C913" s="529" t="s">
        <v>1668</v>
      </c>
      <c r="D913" s="529" t="s">
        <v>1679</v>
      </c>
      <c r="E913" s="45" t="s">
        <v>1680</v>
      </c>
      <c r="F913" s="52">
        <v>0</v>
      </c>
      <c r="H913" s="52">
        <v>0</v>
      </c>
      <c r="I913" s="52">
        <v>0</v>
      </c>
      <c r="J913" s="52">
        <v>0</v>
      </c>
      <c r="K913" s="52">
        <v>0</v>
      </c>
      <c r="M913" s="52">
        <v>0</v>
      </c>
      <c r="N913" s="539" t="s">
        <v>2729</v>
      </c>
      <c r="O913" s="540">
        <v>0</v>
      </c>
    </row>
    <row r="914" spans="1:21" ht="13.5" outlineLevel="1" thickBot="1">
      <c r="A914" s="528" t="s">
        <v>2680</v>
      </c>
      <c r="C914" s="529" t="s">
        <v>1668</v>
      </c>
      <c r="E914" s="541" t="s">
        <v>1813</v>
      </c>
      <c r="F914" s="42">
        <v>35143</v>
      </c>
      <c r="G914" s="42"/>
      <c r="H914" s="42">
        <v>0</v>
      </c>
      <c r="I914" s="42">
        <v>35143</v>
      </c>
      <c r="J914" s="42">
        <v>0</v>
      </c>
      <c r="K914" s="42">
        <v>35143</v>
      </c>
      <c r="L914" s="42"/>
      <c r="M914" s="42">
        <v>35191</v>
      </c>
      <c r="N914" s="539">
        <v>-1E-3</v>
      </c>
      <c r="O914" s="540">
        <v>-48</v>
      </c>
    </row>
    <row r="915" spans="1:21" ht="13.5" outlineLevel="2" thickTop="1">
      <c r="A915" s="528" t="s">
        <v>38</v>
      </c>
      <c r="C915" s="529" t="s">
        <v>1681</v>
      </c>
      <c r="N915" s="539" t="s">
        <v>2729</v>
      </c>
      <c r="O915" s="540" t="s">
        <v>2729</v>
      </c>
    </row>
    <row r="916" spans="1:21" outlineLevel="2">
      <c r="A916" s="528" t="s">
        <v>2681</v>
      </c>
      <c r="B916" s="45" t="s">
        <v>38</v>
      </c>
      <c r="C916" s="529" t="s">
        <v>1681</v>
      </c>
      <c r="D916" s="529" t="s">
        <v>1682</v>
      </c>
      <c r="E916" s="45" t="s">
        <v>1683</v>
      </c>
      <c r="F916" s="52">
        <v>0</v>
      </c>
      <c r="H916" s="52">
        <v>0</v>
      </c>
      <c r="I916" s="52">
        <v>0</v>
      </c>
      <c r="J916" s="52">
        <v>0</v>
      </c>
      <c r="K916" s="52">
        <v>0</v>
      </c>
      <c r="M916" s="52">
        <v>288</v>
      </c>
      <c r="N916" s="539">
        <v>-1</v>
      </c>
      <c r="O916" s="540">
        <v>-288</v>
      </c>
    </row>
    <row r="917" spans="1:21" outlineLevel="2">
      <c r="A917" s="528" t="s">
        <v>2682</v>
      </c>
      <c r="B917" s="45" t="s">
        <v>38</v>
      </c>
      <c r="C917" s="529" t="s">
        <v>1681</v>
      </c>
      <c r="D917" s="529" t="s">
        <v>1684</v>
      </c>
      <c r="E917" s="45" t="s">
        <v>1685</v>
      </c>
      <c r="F917" s="52">
        <v>0</v>
      </c>
      <c r="H917" s="52">
        <v>0</v>
      </c>
      <c r="I917" s="52">
        <v>0</v>
      </c>
      <c r="J917" s="52">
        <v>0</v>
      </c>
      <c r="K917" s="52">
        <v>0</v>
      </c>
      <c r="M917" s="52">
        <v>0</v>
      </c>
      <c r="N917" s="539" t="s">
        <v>2729</v>
      </c>
      <c r="O917" s="540">
        <v>0</v>
      </c>
    </row>
    <row r="918" spans="1:21" outlineLevel="2">
      <c r="A918" s="528" t="s">
        <v>2683</v>
      </c>
      <c r="B918" s="45" t="s">
        <v>38</v>
      </c>
      <c r="C918" s="529" t="s">
        <v>1681</v>
      </c>
      <c r="D918" s="529" t="s">
        <v>1686</v>
      </c>
      <c r="E918" s="45" t="s">
        <v>1687</v>
      </c>
      <c r="F918" s="52">
        <v>0</v>
      </c>
      <c r="H918" s="52">
        <v>0</v>
      </c>
      <c r="I918" s="52">
        <v>0</v>
      </c>
      <c r="J918" s="52">
        <v>0</v>
      </c>
      <c r="K918" s="52">
        <v>0</v>
      </c>
      <c r="M918" s="52">
        <v>0</v>
      </c>
      <c r="N918" s="539" t="s">
        <v>2729</v>
      </c>
      <c r="O918" s="540">
        <v>0</v>
      </c>
    </row>
    <row r="919" spans="1:21" outlineLevel="2">
      <c r="A919" s="528" t="s">
        <v>2684</v>
      </c>
      <c r="B919" s="45" t="s">
        <v>38</v>
      </c>
      <c r="C919" s="529" t="s">
        <v>1681</v>
      </c>
      <c r="D919" s="529" t="s">
        <v>1688</v>
      </c>
      <c r="E919" s="45" t="s">
        <v>1689</v>
      </c>
      <c r="F919" s="52">
        <v>0</v>
      </c>
      <c r="H919" s="52">
        <v>0</v>
      </c>
      <c r="I919" s="52">
        <v>0</v>
      </c>
      <c r="J919" s="52">
        <v>0</v>
      </c>
      <c r="K919" s="52">
        <v>0</v>
      </c>
      <c r="M919" s="52">
        <v>1411</v>
      </c>
      <c r="N919" s="539">
        <v>-1</v>
      </c>
      <c r="O919" s="540">
        <v>-1411</v>
      </c>
    </row>
    <row r="920" spans="1:21" outlineLevel="2">
      <c r="A920" s="528" t="s">
        <v>2685</v>
      </c>
      <c r="B920" s="45" t="s">
        <v>38</v>
      </c>
      <c r="C920" s="529" t="s">
        <v>1681</v>
      </c>
      <c r="D920" s="529" t="s">
        <v>1690</v>
      </c>
      <c r="E920" s="45" t="s">
        <v>1691</v>
      </c>
      <c r="F920" s="52">
        <v>0</v>
      </c>
      <c r="H920" s="52">
        <v>0</v>
      </c>
      <c r="I920" s="52">
        <v>0</v>
      </c>
      <c r="J920" s="52">
        <v>0</v>
      </c>
      <c r="K920" s="52">
        <v>0</v>
      </c>
      <c r="M920" s="52">
        <v>0</v>
      </c>
      <c r="N920" s="539" t="s">
        <v>2729</v>
      </c>
      <c r="O920" s="540">
        <v>0</v>
      </c>
    </row>
    <row r="921" spans="1:21" outlineLevel="2">
      <c r="A921" s="528" t="s">
        <v>2686</v>
      </c>
      <c r="B921" s="45" t="s">
        <v>38</v>
      </c>
      <c r="C921" s="529" t="s">
        <v>1681</v>
      </c>
      <c r="D921" s="529" t="s">
        <v>1692</v>
      </c>
      <c r="E921" s="45" t="s">
        <v>1693</v>
      </c>
      <c r="F921" s="52">
        <v>0</v>
      </c>
      <c r="H921" s="52">
        <v>0</v>
      </c>
      <c r="I921" s="52">
        <v>0</v>
      </c>
      <c r="J921" s="52">
        <v>0</v>
      </c>
      <c r="K921" s="52">
        <v>0</v>
      </c>
      <c r="M921" s="52">
        <v>0</v>
      </c>
      <c r="N921" s="539" t="s">
        <v>2729</v>
      </c>
      <c r="O921" s="540">
        <v>0</v>
      </c>
    </row>
    <row r="922" spans="1:21" outlineLevel="2">
      <c r="A922" s="528" t="s">
        <v>2687</v>
      </c>
      <c r="B922" s="45" t="s">
        <v>38</v>
      </c>
      <c r="C922" s="529" t="s">
        <v>1681</v>
      </c>
      <c r="D922" s="529" t="s">
        <v>1694</v>
      </c>
      <c r="E922" s="45" t="s">
        <v>1695</v>
      </c>
      <c r="F922" s="52">
        <v>1137</v>
      </c>
      <c r="H922" s="52">
        <v>0</v>
      </c>
      <c r="I922" s="52">
        <v>1137</v>
      </c>
      <c r="J922" s="52">
        <v>0</v>
      </c>
      <c r="K922" s="52">
        <v>1137</v>
      </c>
      <c r="M922" s="52">
        <v>204</v>
      </c>
      <c r="N922" s="539">
        <v>4.5739999999999998</v>
      </c>
      <c r="O922" s="540">
        <v>933</v>
      </c>
    </row>
    <row r="923" spans="1:21" outlineLevel="2">
      <c r="A923" s="528" t="s">
        <v>2688</v>
      </c>
      <c r="B923" s="45" t="s">
        <v>38</v>
      </c>
      <c r="C923" s="529" t="s">
        <v>1681</v>
      </c>
      <c r="D923" s="529" t="s">
        <v>1696</v>
      </c>
      <c r="E923" s="45" t="s">
        <v>1697</v>
      </c>
      <c r="F923" s="52">
        <v>0</v>
      </c>
      <c r="H923" s="52">
        <v>0</v>
      </c>
      <c r="I923" s="52">
        <v>0</v>
      </c>
      <c r="J923" s="52">
        <v>0</v>
      </c>
      <c r="K923" s="52">
        <v>0</v>
      </c>
      <c r="M923" s="52">
        <v>290</v>
      </c>
      <c r="N923" s="539">
        <v>-1</v>
      </c>
      <c r="O923" s="540">
        <v>-290</v>
      </c>
    </row>
    <row r="924" spans="1:21" outlineLevel="2">
      <c r="A924" s="528" t="s">
        <v>2689</v>
      </c>
      <c r="B924" s="45" t="s">
        <v>38</v>
      </c>
      <c r="C924" s="529" t="s">
        <v>1681</v>
      </c>
      <c r="D924" s="529" t="s">
        <v>1698</v>
      </c>
      <c r="E924" s="45" t="s">
        <v>1699</v>
      </c>
      <c r="F924" s="52">
        <v>3300</v>
      </c>
      <c r="H924" s="52">
        <v>0</v>
      </c>
      <c r="I924" s="52">
        <v>3300</v>
      </c>
      <c r="J924" s="52">
        <v>0</v>
      </c>
      <c r="K924" s="52">
        <v>3300</v>
      </c>
      <c r="M924" s="52">
        <v>0</v>
      </c>
      <c r="N924" s="539" t="s">
        <v>2729</v>
      </c>
      <c r="O924" s="540">
        <v>3300</v>
      </c>
      <c r="U924" s="527">
        <v>553</v>
      </c>
    </row>
    <row r="925" spans="1:21" outlineLevel="2">
      <c r="A925" s="528" t="s">
        <v>2690</v>
      </c>
      <c r="B925" s="45" t="s">
        <v>38</v>
      </c>
      <c r="C925" s="529" t="s">
        <v>1681</v>
      </c>
      <c r="D925" s="529" t="s">
        <v>1700</v>
      </c>
      <c r="E925" s="45" t="s">
        <v>1701</v>
      </c>
      <c r="F925" s="52">
        <v>0</v>
      </c>
      <c r="H925" s="52">
        <v>0</v>
      </c>
      <c r="I925" s="52">
        <v>0</v>
      </c>
      <c r="J925" s="52">
        <v>0</v>
      </c>
      <c r="K925" s="52">
        <v>0</v>
      </c>
      <c r="M925" s="52">
        <v>0</v>
      </c>
      <c r="N925" s="539" t="s">
        <v>2729</v>
      </c>
      <c r="O925" s="540">
        <v>0</v>
      </c>
    </row>
    <row r="926" spans="1:21" outlineLevel="2">
      <c r="A926" s="528" t="s">
        <v>2691</v>
      </c>
      <c r="B926" s="45" t="s">
        <v>38</v>
      </c>
      <c r="C926" s="529" t="s">
        <v>1681</v>
      </c>
      <c r="D926" s="529" t="s">
        <v>1702</v>
      </c>
      <c r="E926" s="45" t="s">
        <v>1703</v>
      </c>
      <c r="F926" s="52">
        <v>0</v>
      </c>
      <c r="H926" s="52">
        <v>0</v>
      </c>
      <c r="I926" s="52">
        <v>0</v>
      </c>
      <c r="J926" s="52">
        <v>0</v>
      </c>
      <c r="K926" s="52">
        <v>0</v>
      </c>
      <c r="M926" s="52">
        <v>0</v>
      </c>
      <c r="N926" s="539" t="s">
        <v>2729</v>
      </c>
      <c r="O926" s="540">
        <v>0</v>
      </c>
    </row>
    <row r="927" spans="1:21" outlineLevel="2">
      <c r="A927" s="528" t="s">
        <v>2692</v>
      </c>
      <c r="B927" s="45" t="s">
        <v>38</v>
      </c>
      <c r="C927" s="529" t="s">
        <v>1681</v>
      </c>
      <c r="D927" s="529" t="s">
        <v>1704</v>
      </c>
      <c r="E927" s="45" t="s">
        <v>1705</v>
      </c>
      <c r="F927" s="52">
        <v>0</v>
      </c>
      <c r="H927" s="52">
        <v>0</v>
      </c>
      <c r="I927" s="52">
        <v>0</v>
      </c>
      <c r="J927" s="52">
        <v>0</v>
      </c>
      <c r="K927" s="52">
        <v>0</v>
      </c>
      <c r="M927" s="52">
        <v>0</v>
      </c>
      <c r="N927" s="539" t="s">
        <v>2729</v>
      </c>
      <c r="O927" s="540">
        <v>0</v>
      </c>
    </row>
    <row r="928" spans="1:21" outlineLevel="2">
      <c r="A928" s="528" t="s">
        <v>2693</v>
      </c>
      <c r="B928" s="45" t="s">
        <v>38</v>
      </c>
      <c r="C928" s="529" t="s">
        <v>1681</v>
      </c>
      <c r="D928" s="529" t="s">
        <v>1706</v>
      </c>
      <c r="E928" s="45" t="s">
        <v>1707</v>
      </c>
      <c r="F928" s="52">
        <v>0</v>
      </c>
      <c r="H928" s="52">
        <v>0</v>
      </c>
      <c r="I928" s="52">
        <v>0</v>
      </c>
      <c r="J928" s="52">
        <v>0</v>
      </c>
      <c r="K928" s="52">
        <v>0</v>
      </c>
      <c r="M928" s="52">
        <v>754</v>
      </c>
      <c r="N928" s="539">
        <v>-1</v>
      </c>
      <c r="O928" s="540">
        <v>-754</v>
      </c>
    </row>
    <row r="929" spans="1:18" outlineLevel="2">
      <c r="A929" s="528" t="s">
        <v>2694</v>
      </c>
      <c r="B929" s="45" t="s">
        <v>38</v>
      </c>
      <c r="C929" s="529" t="s">
        <v>1681</v>
      </c>
      <c r="D929" s="529" t="s">
        <v>1708</v>
      </c>
      <c r="E929" s="45" t="s">
        <v>1709</v>
      </c>
      <c r="F929" s="52">
        <v>0</v>
      </c>
      <c r="H929" s="52">
        <v>0</v>
      </c>
      <c r="I929" s="52">
        <v>0</v>
      </c>
      <c r="J929" s="52">
        <v>0</v>
      </c>
      <c r="K929" s="52">
        <v>0</v>
      </c>
      <c r="M929" s="52">
        <v>174</v>
      </c>
      <c r="N929" s="539">
        <v>-1</v>
      </c>
      <c r="O929" s="540">
        <v>-174</v>
      </c>
    </row>
    <row r="930" spans="1:18" outlineLevel="2">
      <c r="A930" s="528" t="s">
        <v>2695</v>
      </c>
      <c r="B930" s="45" t="s">
        <v>38</v>
      </c>
      <c r="C930" s="529" t="s">
        <v>1681</v>
      </c>
      <c r="D930" s="529" t="s">
        <v>1710</v>
      </c>
      <c r="E930" s="45" t="s">
        <v>1711</v>
      </c>
      <c r="F930" s="52">
        <v>1261</v>
      </c>
      <c r="H930" s="52">
        <v>633</v>
      </c>
      <c r="I930" s="52">
        <v>1894</v>
      </c>
      <c r="J930" s="52">
        <v>0</v>
      </c>
      <c r="K930" s="52">
        <v>1894</v>
      </c>
      <c r="M930" s="52">
        <v>727</v>
      </c>
      <c r="N930" s="539">
        <v>1.605</v>
      </c>
      <c r="O930" s="540">
        <v>1167</v>
      </c>
    </row>
    <row r="931" spans="1:18" outlineLevel="2">
      <c r="A931" s="528" t="s">
        <v>2696</v>
      </c>
      <c r="B931" s="45" t="s">
        <v>38</v>
      </c>
      <c r="C931" s="529" t="s">
        <v>1681</v>
      </c>
      <c r="D931" s="529" t="s">
        <v>1712</v>
      </c>
      <c r="E931" s="45" t="s">
        <v>1713</v>
      </c>
      <c r="F931" s="52">
        <v>0</v>
      </c>
      <c r="H931" s="52">
        <v>0</v>
      </c>
      <c r="I931" s="52">
        <v>0</v>
      </c>
      <c r="J931" s="52">
        <v>0</v>
      </c>
      <c r="K931" s="52">
        <v>0</v>
      </c>
      <c r="M931" s="52">
        <v>190</v>
      </c>
      <c r="N931" s="539">
        <v>-1</v>
      </c>
      <c r="O931" s="540">
        <v>-190</v>
      </c>
    </row>
    <row r="932" spans="1:18" outlineLevel="2">
      <c r="A932" s="528" t="s">
        <v>2697</v>
      </c>
      <c r="B932" s="45" t="s">
        <v>38</v>
      </c>
      <c r="C932" s="529" t="s">
        <v>1681</v>
      </c>
      <c r="D932" s="529" t="s">
        <v>1714</v>
      </c>
      <c r="E932" s="45" t="s">
        <v>1715</v>
      </c>
      <c r="F932" s="52">
        <v>300</v>
      </c>
      <c r="H932" s="52">
        <v>0</v>
      </c>
      <c r="I932" s="52">
        <v>300</v>
      </c>
      <c r="J932" s="52">
        <v>0</v>
      </c>
      <c r="K932" s="52">
        <v>300</v>
      </c>
      <c r="M932" s="52">
        <v>0</v>
      </c>
      <c r="N932" s="539" t="s">
        <v>2729</v>
      </c>
      <c r="O932" s="540">
        <v>300</v>
      </c>
      <c r="R932" s="527">
        <v>1</v>
      </c>
    </row>
    <row r="933" spans="1:18" outlineLevel="2">
      <c r="A933" s="528" t="s">
        <v>2698</v>
      </c>
      <c r="B933" s="45" t="s">
        <v>38</v>
      </c>
      <c r="C933" s="529" t="s">
        <v>1681</v>
      </c>
      <c r="D933" s="529" t="s">
        <v>1716</v>
      </c>
      <c r="E933" s="45" t="s">
        <v>1717</v>
      </c>
      <c r="F933" s="52">
        <v>0</v>
      </c>
      <c r="H933" s="52">
        <v>0</v>
      </c>
      <c r="I933" s="52">
        <v>0</v>
      </c>
      <c r="J933" s="52">
        <v>0</v>
      </c>
      <c r="K933" s="52">
        <v>0</v>
      </c>
      <c r="M933" s="52">
        <v>0</v>
      </c>
      <c r="N933" s="539" t="s">
        <v>2729</v>
      </c>
      <c r="O933" s="540">
        <v>0</v>
      </c>
    </row>
    <row r="934" spans="1:18" outlineLevel="2">
      <c r="A934" s="528" t="s">
        <v>2699</v>
      </c>
      <c r="B934" s="45" t="s">
        <v>38</v>
      </c>
      <c r="C934" s="529" t="s">
        <v>1681</v>
      </c>
      <c r="D934" s="529" t="s">
        <v>1718</v>
      </c>
      <c r="E934" s="45" t="s">
        <v>1719</v>
      </c>
      <c r="F934" s="52">
        <v>0</v>
      </c>
      <c r="H934" s="52">
        <v>0</v>
      </c>
      <c r="I934" s="52">
        <v>0</v>
      </c>
      <c r="J934" s="52">
        <v>0</v>
      </c>
      <c r="K934" s="52">
        <v>0</v>
      </c>
      <c r="M934" s="52">
        <v>0</v>
      </c>
      <c r="N934" s="539" t="s">
        <v>2729</v>
      </c>
      <c r="O934" s="540">
        <v>0</v>
      </c>
    </row>
    <row r="935" spans="1:18" outlineLevel="2">
      <c r="A935" s="528" t="s">
        <v>2700</v>
      </c>
      <c r="B935" s="45" t="s">
        <v>38</v>
      </c>
      <c r="C935" s="529" t="s">
        <v>1681</v>
      </c>
      <c r="D935" s="529" t="s">
        <v>1720</v>
      </c>
      <c r="E935" s="45" t="s">
        <v>1721</v>
      </c>
      <c r="F935" s="52">
        <v>0</v>
      </c>
      <c r="H935" s="52">
        <v>0</v>
      </c>
      <c r="I935" s="52">
        <v>0</v>
      </c>
      <c r="J935" s="52">
        <v>0</v>
      </c>
      <c r="K935" s="52">
        <v>0</v>
      </c>
      <c r="M935" s="52">
        <v>0</v>
      </c>
      <c r="N935" s="539" t="s">
        <v>2729</v>
      </c>
      <c r="O935" s="540">
        <v>0</v>
      </c>
    </row>
    <row r="936" spans="1:18" outlineLevel="2">
      <c r="A936" s="528" t="s">
        <v>2701</v>
      </c>
      <c r="B936" s="45" t="s">
        <v>38</v>
      </c>
      <c r="C936" s="529" t="s">
        <v>1681</v>
      </c>
      <c r="D936" s="529" t="s">
        <v>1722</v>
      </c>
      <c r="E936" s="45" t="s">
        <v>1723</v>
      </c>
      <c r="F936" s="52">
        <v>0</v>
      </c>
      <c r="H936" s="52">
        <v>0</v>
      </c>
      <c r="I936" s="52">
        <v>0</v>
      </c>
      <c r="J936" s="52">
        <v>0</v>
      </c>
      <c r="K936" s="52">
        <v>0</v>
      </c>
      <c r="M936" s="52">
        <v>0</v>
      </c>
      <c r="N936" s="539" t="s">
        <v>2729</v>
      </c>
      <c r="O936" s="540">
        <v>0</v>
      </c>
    </row>
    <row r="937" spans="1:18" outlineLevel="2">
      <c r="A937" s="528" t="s">
        <v>2702</v>
      </c>
      <c r="B937" s="45" t="s">
        <v>38</v>
      </c>
      <c r="C937" s="529" t="s">
        <v>1681</v>
      </c>
      <c r="D937" s="529" t="s">
        <v>1724</v>
      </c>
      <c r="E937" s="45" t="s">
        <v>1725</v>
      </c>
      <c r="F937" s="52">
        <v>0</v>
      </c>
      <c r="H937" s="52">
        <v>0</v>
      </c>
      <c r="I937" s="52">
        <v>0</v>
      </c>
      <c r="J937" s="52">
        <v>0</v>
      </c>
      <c r="K937" s="52">
        <v>0</v>
      </c>
      <c r="M937" s="52">
        <v>81</v>
      </c>
      <c r="N937" s="539">
        <v>-1</v>
      </c>
      <c r="O937" s="540">
        <v>-81</v>
      </c>
    </row>
    <row r="938" spans="1:18" outlineLevel="2">
      <c r="A938" s="528" t="s">
        <v>2703</v>
      </c>
      <c r="B938" s="45" t="s">
        <v>38</v>
      </c>
      <c r="C938" s="529" t="s">
        <v>1681</v>
      </c>
      <c r="D938" s="529" t="s">
        <v>1726</v>
      </c>
      <c r="E938" s="45" t="s">
        <v>1727</v>
      </c>
      <c r="F938" s="52">
        <v>0</v>
      </c>
      <c r="H938" s="52">
        <v>0</v>
      </c>
      <c r="I938" s="52">
        <v>0</v>
      </c>
      <c r="J938" s="52">
        <v>0</v>
      </c>
      <c r="K938" s="52">
        <v>0</v>
      </c>
      <c r="M938" s="52">
        <v>0</v>
      </c>
      <c r="N938" s="539" t="s">
        <v>2729</v>
      </c>
      <c r="O938" s="540">
        <v>0</v>
      </c>
    </row>
    <row r="939" spans="1:18" outlineLevel="2">
      <c r="A939" s="528" t="s">
        <v>2704</v>
      </c>
      <c r="B939" s="45" t="s">
        <v>38</v>
      </c>
      <c r="C939" s="529" t="s">
        <v>1681</v>
      </c>
      <c r="D939" s="529" t="s">
        <v>1728</v>
      </c>
      <c r="E939" s="45" t="s">
        <v>1729</v>
      </c>
      <c r="F939" s="52">
        <v>0</v>
      </c>
      <c r="H939" s="52">
        <v>0</v>
      </c>
      <c r="I939" s="52">
        <v>0</v>
      </c>
      <c r="J939" s="52">
        <v>0</v>
      </c>
      <c r="K939" s="52">
        <v>0</v>
      </c>
      <c r="M939" s="52">
        <v>0</v>
      </c>
      <c r="N939" s="539" t="s">
        <v>2729</v>
      </c>
      <c r="O939" s="540">
        <v>0</v>
      </c>
    </row>
    <row r="940" spans="1:18" outlineLevel="2">
      <c r="A940" s="528" t="s">
        <v>2705</v>
      </c>
      <c r="B940" s="45" t="s">
        <v>38</v>
      </c>
      <c r="C940" s="529" t="s">
        <v>1681</v>
      </c>
      <c r="D940" s="529" t="s">
        <v>1730</v>
      </c>
      <c r="E940" s="45" t="s">
        <v>1731</v>
      </c>
      <c r="F940" s="52">
        <v>0</v>
      </c>
      <c r="H940" s="52">
        <v>0</v>
      </c>
      <c r="I940" s="52">
        <v>0</v>
      </c>
      <c r="J940" s="52">
        <v>0</v>
      </c>
      <c r="K940" s="52">
        <v>0</v>
      </c>
      <c r="M940" s="52">
        <v>1044</v>
      </c>
      <c r="N940" s="539">
        <v>-1</v>
      </c>
      <c r="O940" s="540">
        <v>-1044</v>
      </c>
    </row>
    <row r="941" spans="1:18" outlineLevel="2">
      <c r="A941" s="528" t="s">
        <v>2706</v>
      </c>
      <c r="B941" s="45" t="s">
        <v>38</v>
      </c>
      <c r="C941" s="529" t="s">
        <v>1681</v>
      </c>
      <c r="D941" s="529" t="s">
        <v>1732</v>
      </c>
      <c r="E941" s="45" t="s">
        <v>1733</v>
      </c>
      <c r="F941" s="52">
        <v>2735</v>
      </c>
      <c r="H941" s="52">
        <v>0</v>
      </c>
      <c r="I941" s="52">
        <v>2735</v>
      </c>
      <c r="J941" s="52">
        <v>0</v>
      </c>
      <c r="K941" s="52">
        <v>2735</v>
      </c>
      <c r="M941" s="52">
        <v>2940</v>
      </c>
      <c r="N941" s="539">
        <v>-7.0000000000000007E-2</v>
      </c>
      <c r="O941" s="540">
        <v>-205</v>
      </c>
      <c r="R941" s="527">
        <v>-1</v>
      </c>
    </row>
    <row r="942" spans="1:18" outlineLevel="2">
      <c r="A942" s="528" t="s">
        <v>2707</v>
      </c>
      <c r="B942" s="45" t="s">
        <v>38</v>
      </c>
      <c r="C942" s="529" t="s">
        <v>1681</v>
      </c>
      <c r="D942" s="529" t="s">
        <v>1734</v>
      </c>
      <c r="E942" s="45" t="s">
        <v>1735</v>
      </c>
      <c r="F942" s="52">
        <v>0</v>
      </c>
      <c r="H942" s="52">
        <v>0</v>
      </c>
      <c r="I942" s="52">
        <v>0</v>
      </c>
      <c r="J942" s="52">
        <v>0</v>
      </c>
      <c r="K942" s="52">
        <v>0</v>
      </c>
      <c r="M942" s="52">
        <v>0</v>
      </c>
      <c r="N942" s="539" t="s">
        <v>2729</v>
      </c>
      <c r="O942" s="540">
        <v>0</v>
      </c>
    </row>
    <row r="943" spans="1:18" ht="13.5" outlineLevel="1" thickBot="1">
      <c r="A943" s="528" t="s">
        <v>2708</v>
      </c>
      <c r="C943" s="529" t="s">
        <v>1681</v>
      </c>
      <c r="E943" s="541" t="s">
        <v>1814</v>
      </c>
      <c r="F943" s="42">
        <v>8733</v>
      </c>
      <c r="G943" s="42"/>
      <c r="H943" s="42">
        <v>633</v>
      </c>
      <c r="I943" s="42">
        <v>9366</v>
      </c>
      <c r="J943" s="42">
        <v>0</v>
      </c>
      <c r="K943" s="42">
        <v>9366</v>
      </c>
      <c r="L943" s="42"/>
      <c r="M943" s="42">
        <v>8103</v>
      </c>
      <c r="N943" s="539">
        <v>0.156</v>
      </c>
      <c r="O943" s="540">
        <v>1263</v>
      </c>
    </row>
    <row r="944" spans="1:18" ht="13.5" outlineLevel="2" thickTop="1">
      <c r="A944" s="528" t="s">
        <v>38</v>
      </c>
      <c r="C944" s="529" t="s">
        <v>1736</v>
      </c>
      <c r="N944" s="539" t="s">
        <v>2729</v>
      </c>
      <c r="O944" s="540" t="s">
        <v>2729</v>
      </c>
    </row>
    <row r="945" spans="1:15" outlineLevel="2">
      <c r="A945" s="528" t="s">
        <v>2709</v>
      </c>
      <c r="B945" s="45" t="s">
        <v>38</v>
      </c>
      <c r="C945" s="529" t="s">
        <v>1736</v>
      </c>
      <c r="D945" s="529" t="s">
        <v>1737</v>
      </c>
      <c r="E945" s="45" t="s">
        <v>1738</v>
      </c>
      <c r="F945" s="52">
        <v>0</v>
      </c>
      <c r="H945" s="52">
        <v>0</v>
      </c>
      <c r="I945" s="52">
        <v>0</v>
      </c>
      <c r="J945" s="52">
        <v>0</v>
      </c>
      <c r="K945" s="52">
        <v>0</v>
      </c>
      <c r="M945" s="52">
        <v>0</v>
      </c>
      <c r="N945" s="539" t="s">
        <v>2729</v>
      </c>
      <c r="O945" s="540">
        <v>0</v>
      </c>
    </row>
    <row r="946" spans="1:15" outlineLevel="2">
      <c r="A946" s="528" t="s">
        <v>2710</v>
      </c>
      <c r="B946" s="45" t="s">
        <v>38</v>
      </c>
      <c r="C946" s="529" t="s">
        <v>1736</v>
      </c>
      <c r="D946" s="529" t="s">
        <v>1739</v>
      </c>
      <c r="E946" s="45" t="s">
        <v>1740</v>
      </c>
      <c r="F946" s="52">
        <v>0</v>
      </c>
      <c r="H946" s="52">
        <v>0</v>
      </c>
      <c r="I946" s="52">
        <v>0</v>
      </c>
      <c r="J946" s="52">
        <v>0</v>
      </c>
      <c r="K946" s="52">
        <v>0</v>
      </c>
      <c r="M946" s="52">
        <v>0</v>
      </c>
      <c r="N946" s="539" t="s">
        <v>2729</v>
      </c>
      <c r="O946" s="540">
        <v>0</v>
      </c>
    </row>
    <row r="947" spans="1:15" outlineLevel="2">
      <c r="A947" s="528" t="s">
        <v>2711</v>
      </c>
      <c r="B947" s="45" t="s">
        <v>38</v>
      </c>
      <c r="C947" s="529" t="s">
        <v>1736</v>
      </c>
      <c r="D947" s="529" t="s">
        <v>1741</v>
      </c>
      <c r="E947" s="45" t="s">
        <v>1742</v>
      </c>
      <c r="F947" s="52">
        <v>0</v>
      </c>
      <c r="H947" s="52">
        <v>0</v>
      </c>
      <c r="I947" s="52">
        <v>0</v>
      </c>
      <c r="J947" s="52">
        <v>0</v>
      </c>
      <c r="K947" s="52">
        <v>0</v>
      </c>
      <c r="M947" s="52">
        <v>0</v>
      </c>
      <c r="N947" s="539" t="s">
        <v>2729</v>
      </c>
      <c r="O947" s="540">
        <v>0</v>
      </c>
    </row>
    <row r="948" spans="1:15" ht="13.5" outlineLevel="1" thickBot="1">
      <c r="A948" s="528" t="s">
        <v>2712</v>
      </c>
      <c r="C948" s="529" t="s">
        <v>1736</v>
      </c>
      <c r="E948" s="541" t="s">
        <v>1815</v>
      </c>
      <c r="F948" s="42">
        <v>0</v>
      </c>
      <c r="G948" s="42"/>
      <c r="H948" s="42">
        <v>0</v>
      </c>
      <c r="I948" s="42">
        <v>0</v>
      </c>
      <c r="J948" s="42">
        <v>0</v>
      </c>
      <c r="K948" s="42">
        <v>0</v>
      </c>
      <c r="L948" s="42"/>
      <c r="M948" s="42">
        <v>0</v>
      </c>
      <c r="N948" s="539" t="s">
        <v>2729</v>
      </c>
      <c r="O948" s="540">
        <v>0</v>
      </c>
    </row>
    <row r="949" spans="1:15" ht="13.5" outlineLevel="2" thickTop="1">
      <c r="A949" s="528" t="s">
        <v>38</v>
      </c>
      <c r="C949" s="529" t="s">
        <v>1743</v>
      </c>
      <c r="N949" s="539" t="s">
        <v>2729</v>
      </c>
      <c r="O949" s="540" t="s">
        <v>2729</v>
      </c>
    </row>
    <row r="950" spans="1:15" outlineLevel="2">
      <c r="A950" s="528" t="s">
        <v>2713</v>
      </c>
      <c r="B950" s="45" t="s">
        <v>38</v>
      </c>
      <c r="C950" s="529" t="s">
        <v>1743</v>
      </c>
      <c r="D950" s="529" t="s">
        <v>1744</v>
      </c>
      <c r="E950" s="45" t="s">
        <v>1745</v>
      </c>
      <c r="F950" s="52">
        <v>0</v>
      </c>
      <c r="H950" s="52">
        <v>0</v>
      </c>
      <c r="I950" s="52">
        <v>0</v>
      </c>
      <c r="J950" s="52">
        <v>0</v>
      </c>
      <c r="K950" s="52">
        <v>0</v>
      </c>
      <c r="M950" s="52">
        <v>0</v>
      </c>
      <c r="N950" s="539" t="s">
        <v>2729</v>
      </c>
      <c r="O950" s="540">
        <v>0</v>
      </c>
    </row>
    <row r="951" spans="1:15" outlineLevel="2">
      <c r="A951" s="528" t="s">
        <v>2714</v>
      </c>
      <c r="B951" s="45" t="s">
        <v>38</v>
      </c>
      <c r="C951" s="529" t="s">
        <v>1743</v>
      </c>
      <c r="D951" s="529" t="s">
        <v>1746</v>
      </c>
      <c r="E951" s="45" t="s">
        <v>1747</v>
      </c>
      <c r="F951" s="52">
        <v>0</v>
      </c>
      <c r="H951" s="52">
        <v>0</v>
      </c>
      <c r="I951" s="52">
        <v>0</v>
      </c>
      <c r="J951" s="52">
        <v>0</v>
      </c>
      <c r="K951" s="52">
        <v>0</v>
      </c>
      <c r="M951" s="52">
        <v>0</v>
      </c>
      <c r="N951" s="539" t="s">
        <v>2729</v>
      </c>
      <c r="O951" s="540">
        <v>0</v>
      </c>
    </row>
    <row r="952" spans="1:15" outlineLevel="2">
      <c r="A952" s="528" t="s">
        <v>2715</v>
      </c>
      <c r="B952" s="45" t="s">
        <v>38</v>
      </c>
      <c r="C952" s="529" t="s">
        <v>1743</v>
      </c>
      <c r="D952" s="529" t="s">
        <v>1748</v>
      </c>
      <c r="E952" s="45" t="s">
        <v>1749</v>
      </c>
      <c r="F952" s="52">
        <v>0</v>
      </c>
      <c r="H952" s="52">
        <v>0</v>
      </c>
      <c r="I952" s="52">
        <v>0</v>
      </c>
      <c r="J952" s="52">
        <v>0</v>
      </c>
      <c r="K952" s="52">
        <v>0</v>
      </c>
      <c r="M952" s="52">
        <v>0</v>
      </c>
      <c r="N952" s="539" t="s">
        <v>2729</v>
      </c>
      <c r="O952" s="540">
        <v>0</v>
      </c>
    </row>
    <row r="953" spans="1:15" ht="13.5" outlineLevel="1" thickBot="1">
      <c r="A953" s="528" t="s">
        <v>2716</v>
      </c>
      <c r="C953" s="529" t="s">
        <v>1743</v>
      </c>
      <c r="E953" s="541" t="s">
        <v>1816</v>
      </c>
      <c r="F953" s="42">
        <v>0</v>
      </c>
      <c r="G953" s="42"/>
      <c r="H953" s="42">
        <v>0</v>
      </c>
      <c r="I953" s="42">
        <v>0</v>
      </c>
      <c r="J953" s="42">
        <v>0</v>
      </c>
      <c r="K953" s="42">
        <v>0</v>
      </c>
      <c r="L953" s="42"/>
      <c r="M953" s="42">
        <v>0</v>
      </c>
      <c r="N953" s="539" t="s">
        <v>2729</v>
      </c>
      <c r="O953" s="540">
        <v>0</v>
      </c>
    </row>
    <row r="954" spans="1:15" ht="13.5" outlineLevel="2" thickTop="1">
      <c r="A954" s="528" t="s">
        <v>38</v>
      </c>
      <c r="C954" s="529" t="s">
        <v>1750</v>
      </c>
      <c r="N954" s="539" t="s">
        <v>2729</v>
      </c>
      <c r="O954" s="540" t="s">
        <v>2729</v>
      </c>
    </row>
    <row r="955" spans="1:15" outlineLevel="2">
      <c r="A955" s="528" t="s">
        <v>2717</v>
      </c>
      <c r="B955" s="45" t="s">
        <v>38</v>
      </c>
      <c r="C955" s="529" t="s">
        <v>1750</v>
      </c>
      <c r="D955" s="529" t="s">
        <v>1751</v>
      </c>
      <c r="E955" s="45" t="s">
        <v>1752</v>
      </c>
      <c r="F955" s="52">
        <v>0</v>
      </c>
      <c r="H955" s="52">
        <v>0</v>
      </c>
      <c r="I955" s="52">
        <v>0</v>
      </c>
      <c r="J955" s="52">
        <v>0</v>
      </c>
      <c r="K955" s="52">
        <v>0</v>
      </c>
      <c r="M955" s="52">
        <v>0</v>
      </c>
      <c r="N955" s="539" t="s">
        <v>2729</v>
      </c>
      <c r="O955" s="540">
        <v>0</v>
      </c>
    </row>
    <row r="956" spans="1:15" outlineLevel="2">
      <c r="A956" s="528" t="s">
        <v>2718</v>
      </c>
      <c r="B956" s="45" t="s">
        <v>38</v>
      </c>
      <c r="C956" s="529" t="s">
        <v>1750</v>
      </c>
      <c r="D956" s="529" t="s">
        <v>1753</v>
      </c>
      <c r="E956" s="45" t="s">
        <v>1754</v>
      </c>
      <c r="F956" s="52">
        <v>0</v>
      </c>
      <c r="H956" s="52">
        <v>0</v>
      </c>
      <c r="I956" s="52">
        <v>0</v>
      </c>
      <c r="J956" s="52">
        <v>0</v>
      </c>
      <c r="K956" s="52">
        <v>0</v>
      </c>
      <c r="M956" s="52">
        <v>0</v>
      </c>
      <c r="N956" s="539" t="s">
        <v>2729</v>
      </c>
      <c r="O956" s="540">
        <v>0</v>
      </c>
    </row>
    <row r="957" spans="1:15" outlineLevel="2">
      <c r="A957" s="528" t="s">
        <v>2719</v>
      </c>
      <c r="B957" s="45" t="s">
        <v>38</v>
      </c>
      <c r="C957" s="529" t="s">
        <v>1750</v>
      </c>
      <c r="D957" s="529" t="s">
        <v>1755</v>
      </c>
      <c r="E957" s="45" t="s">
        <v>1756</v>
      </c>
      <c r="F957" s="52">
        <v>0</v>
      </c>
      <c r="H957" s="52">
        <v>0</v>
      </c>
      <c r="I957" s="52">
        <v>0</v>
      </c>
      <c r="J957" s="52">
        <v>0</v>
      </c>
      <c r="K957" s="52">
        <v>0</v>
      </c>
      <c r="M957" s="52">
        <v>0</v>
      </c>
      <c r="N957" s="539" t="s">
        <v>2729</v>
      </c>
      <c r="O957" s="540">
        <v>0</v>
      </c>
    </row>
    <row r="958" spans="1:15" ht="13.5" outlineLevel="1" thickBot="1">
      <c r="A958" s="528" t="s">
        <v>2720</v>
      </c>
      <c r="C958" s="529" t="s">
        <v>1750</v>
      </c>
      <c r="E958" s="541" t="s">
        <v>1817</v>
      </c>
      <c r="F958" s="42">
        <v>0</v>
      </c>
      <c r="G958" s="42"/>
      <c r="H958" s="42">
        <v>0</v>
      </c>
      <c r="I958" s="42">
        <v>0</v>
      </c>
      <c r="J958" s="42">
        <v>0</v>
      </c>
      <c r="K958" s="42">
        <v>0</v>
      </c>
      <c r="L958" s="42"/>
      <c r="M958" s="42">
        <v>0</v>
      </c>
      <c r="N958" s="539" t="s">
        <v>2729</v>
      </c>
      <c r="O958" s="540">
        <v>0</v>
      </c>
    </row>
    <row r="959" spans="1:15" ht="13.5" outlineLevel="2" thickTop="1">
      <c r="A959" s="528" t="s">
        <v>38</v>
      </c>
      <c r="C959" s="529" t="s">
        <v>1757</v>
      </c>
      <c r="N959" s="539" t="s">
        <v>2729</v>
      </c>
      <c r="O959" s="540" t="s">
        <v>2729</v>
      </c>
    </row>
    <row r="960" spans="1:15" ht="13.5" outlineLevel="1" thickBot="1">
      <c r="A960" s="528" t="s">
        <v>2721</v>
      </c>
      <c r="C960" s="529" t="s">
        <v>1757</v>
      </c>
      <c r="E960" s="541" t="s">
        <v>1818</v>
      </c>
      <c r="F960" s="42">
        <v>0</v>
      </c>
      <c r="G960" s="42"/>
      <c r="H960" s="42">
        <v>0</v>
      </c>
      <c r="I960" s="42">
        <v>0</v>
      </c>
      <c r="J960" s="42">
        <v>0</v>
      </c>
      <c r="K960" s="42">
        <v>0</v>
      </c>
      <c r="L960" s="42"/>
      <c r="M960" s="42">
        <v>0</v>
      </c>
      <c r="N960" s="539" t="s">
        <v>2729</v>
      </c>
      <c r="O960" s="540">
        <v>0</v>
      </c>
    </row>
    <row r="961" spans="1:15" ht="13.5" outlineLevel="2" thickTop="1">
      <c r="A961" s="528" t="s">
        <v>38</v>
      </c>
      <c r="C961" s="529" t="s">
        <v>1758</v>
      </c>
      <c r="N961" s="539" t="s">
        <v>2729</v>
      </c>
      <c r="O961" s="540" t="s">
        <v>2729</v>
      </c>
    </row>
    <row r="962" spans="1:15" outlineLevel="2">
      <c r="A962" s="528" t="s">
        <v>2722</v>
      </c>
      <c r="B962" s="45" t="s">
        <v>38</v>
      </c>
      <c r="C962" s="529" t="s">
        <v>1758</v>
      </c>
      <c r="D962" s="529" t="s">
        <v>1761</v>
      </c>
      <c r="E962" s="45" t="s">
        <v>1762</v>
      </c>
      <c r="F962" s="52">
        <v>612861</v>
      </c>
      <c r="H962" s="52">
        <v>0</v>
      </c>
      <c r="I962" s="52">
        <v>612861</v>
      </c>
      <c r="J962" s="52">
        <v>0</v>
      </c>
      <c r="K962" s="52">
        <v>612861</v>
      </c>
      <c r="M962" s="52">
        <v>0</v>
      </c>
      <c r="N962" s="539" t="s">
        <v>2729</v>
      </c>
      <c r="O962" s="540">
        <v>612861</v>
      </c>
    </row>
    <row r="963" spans="1:15" ht="13.5" outlineLevel="1" thickBot="1">
      <c r="A963" s="528" t="s">
        <v>2723</v>
      </c>
      <c r="C963" s="529" t="s">
        <v>1758</v>
      </c>
      <c r="E963" s="541" t="s">
        <v>1819</v>
      </c>
      <c r="F963" s="42">
        <v>612861</v>
      </c>
      <c r="G963" s="42"/>
      <c r="H963" s="42">
        <v>0</v>
      </c>
      <c r="I963" s="42">
        <v>612861</v>
      </c>
      <c r="J963" s="42">
        <v>0</v>
      </c>
      <c r="K963" s="42">
        <v>612861</v>
      </c>
      <c r="L963" s="42"/>
      <c r="M963" s="42">
        <v>0</v>
      </c>
      <c r="N963" s="539" t="s">
        <v>2729</v>
      </c>
      <c r="O963" s="540">
        <v>612861</v>
      </c>
    </row>
    <row r="964" spans="1:15" ht="14.25" thickTop="1" thickBot="1">
      <c r="A964" s="528" t="s">
        <v>1820</v>
      </c>
      <c r="C964" s="547" t="s">
        <v>1763</v>
      </c>
      <c r="F964" s="42">
        <v>0</v>
      </c>
      <c r="G964" s="42"/>
      <c r="H964" s="42">
        <v>0</v>
      </c>
      <c r="I964" s="42">
        <v>0</v>
      </c>
      <c r="J964" s="42">
        <v>0</v>
      </c>
      <c r="K964" s="42">
        <v>0</v>
      </c>
      <c r="L964" s="42"/>
      <c r="M964" s="42">
        <v>0</v>
      </c>
      <c r="N964" s="539" t="s">
        <v>2729</v>
      </c>
      <c r="O964" s="540">
        <v>0</v>
      </c>
    </row>
    <row r="965" spans="1:15" ht="13.5" thickTop="1"/>
  </sheetData>
  <conditionalFormatting sqref="F2">
    <cfRule type="expression" dxfId="9" priority="1" stopIfTrue="1">
      <formula>SUM(L_CY_Beg)&lt;&gt;SUM(S_CY_Beg_Data)</formula>
    </cfRule>
  </conditionalFormatting>
  <conditionalFormatting sqref="H2">
    <cfRule type="expression" dxfId="8" priority="2" stopIfTrue="1">
      <formula>SUM(L_AJE_Tot)&lt;&gt;SUM(S_AJE_Tot_Data)</formula>
    </cfRule>
  </conditionalFormatting>
  <conditionalFormatting sqref="I2">
    <cfRule type="expression" dxfId="7" priority="3" stopIfTrue="1">
      <formula>SUM(L_Adjust)&lt;&gt;SUM(S_Adjust_Data)</formula>
    </cfRule>
  </conditionalFormatting>
  <conditionalFormatting sqref="J2">
    <cfRule type="expression" dxfId="6" priority="4" stopIfTrue="1">
      <formula>SUM(L_RJE_Tot)&lt;&gt;SUM(S_RJE_Tot_Data)</formula>
    </cfRule>
  </conditionalFormatting>
  <conditionalFormatting sqref="K2">
    <cfRule type="expression" dxfId="5" priority="5" stopIfTrue="1">
      <formula>SUM(L_CY_End)&lt;&gt;SUM(S_CY_End_Data)</formula>
    </cfRule>
  </conditionalFormatting>
  <conditionalFormatting sqref="M2">
    <cfRule type="expression" dxfId="4" priority="6" stopIfTrue="1">
      <formula>SUM(L_PY_End)&lt;&gt;SUM(S_PY_End_Data)</formula>
    </cfRule>
  </conditionalFormatting>
  <printOptions gridLines="1"/>
  <pageMargins left="0.78740157480314965" right="0.78740157480314965" top="1.1811023622047245" bottom="0.78740157480314965" header="0.3" footer="0.3"/>
  <pageSetup paperSize="9" scale="44" fitToHeight="0" pageOrder="overThenDown" orientation="landscape"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A1:AD166"/>
  <sheetViews>
    <sheetView view="pageBreakPreview" topLeftCell="A14" zoomScale="80" zoomScaleNormal="70" zoomScaleSheetLayoutView="80" workbookViewId="0">
      <selection activeCell="A167" sqref="A167"/>
    </sheetView>
  </sheetViews>
  <sheetFormatPr defaultColWidth="9.28515625" defaultRowHeight="14.25"/>
  <cols>
    <col min="1" max="1" width="5.7109375" style="1359" customWidth="1"/>
    <col min="2" max="2" width="5.42578125" style="1359" customWidth="1"/>
    <col min="3" max="3" width="34" style="1359" customWidth="1"/>
    <col min="4" max="7" width="14.5703125" style="1359" customWidth="1"/>
    <col min="8" max="8" width="14.5703125" style="1360" customWidth="1"/>
    <col min="9" max="9" width="17.42578125" style="1511" customWidth="1"/>
    <col min="10" max="10" width="17.42578125" style="1512" customWidth="1"/>
    <col min="11" max="11" width="17.42578125" style="1359" customWidth="1"/>
    <col min="12" max="12" width="16.28515625" style="2571" customWidth="1"/>
    <col min="13" max="13" width="0.42578125" style="2348" customWidth="1"/>
    <col min="14" max="14" width="14" style="2377" customWidth="1"/>
    <col min="15" max="15" width="15" style="1359" hidden="1" customWidth="1"/>
    <col min="16" max="16" width="16.5703125" style="1359" hidden="1" customWidth="1"/>
    <col min="17" max="17" width="18.28515625" style="1293" hidden="1" customWidth="1"/>
    <col min="18" max="18" width="14.7109375" style="1359" hidden="1" customWidth="1"/>
    <col min="19" max="19" width="11.7109375" style="1501" hidden="1" customWidth="1"/>
    <col min="20" max="26" width="0" style="1359" hidden="1" customWidth="1"/>
    <col min="27" max="27" width="9.28515625" style="1359"/>
    <col min="28" max="28" width="12.42578125" style="1359" bestFit="1" customWidth="1"/>
    <col min="29" max="29" width="14.28515625" style="1359" bestFit="1" customWidth="1"/>
    <col min="30" max="30" width="16" style="1359" customWidth="1"/>
    <col min="31" max="16384" width="9.28515625" style="1359"/>
  </cols>
  <sheetData>
    <row r="1" spans="1:29" ht="15">
      <c r="A1" s="2225" t="s">
        <v>4197</v>
      </c>
      <c r="B1" s="1499" t="s">
        <v>4191</v>
      </c>
      <c r="D1" s="1496"/>
      <c r="E1" s="1496"/>
      <c r="F1" s="1496"/>
      <c r="G1" s="1496"/>
      <c r="H1" s="2389"/>
      <c r="I1" s="1497"/>
      <c r="J1" s="1498"/>
      <c r="K1" s="1496"/>
      <c r="O1" s="1500"/>
    </row>
    <row r="2" spans="1:29" ht="15">
      <c r="A2" s="2225"/>
      <c r="B2" s="1499"/>
      <c r="D2" s="1496"/>
      <c r="E2" s="1496"/>
      <c r="F2" s="1496"/>
      <c r="G2" s="1496"/>
      <c r="H2" s="2389"/>
      <c r="I2" s="1497"/>
      <c r="J2" s="1498"/>
      <c r="K2" s="1496"/>
      <c r="O2" s="1500"/>
    </row>
    <row r="3" spans="1:29" ht="15">
      <c r="A3" s="2225"/>
      <c r="B3" s="2224" t="s">
        <v>3765</v>
      </c>
      <c r="D3" s="1496"/>
      <c r="E3" s="1496"/>
      <c r="F3" s="1496"/>
      <c r="G3" s="1496"/>
      <c r="H3" s="2389"/>
      <c r="I3" s="1497"/>
      <c r="J3" s="1498"/>
      <c r="K3" s="1496"/>
      <c r="O3" s="1500"/>
    </row>
    <row r="4" spans="1:29" ht="15">
      <c r="B4" s="1499"/>
      <c r="C4" s="1499"/>
      <c r="D4" s="1496"/>
      <c r="E4" s="1496"/>
      <c r="F4" s="1496"/>
      <c r="G4" s="1496"/>
      <c r="H4" s="2389"/>
      <c r="I4" s="1497"/>
      <c r="J4" s="1498"/>
      <c r="K4" s="1496"/>
      <c r="O4" s="1500"/>
    </row>
    <row r="5" spans="1:29" ht="15" customHeight="1">
      <c r="B5" s="2788" t="s">
        <v>3637</v>
      </c>
      <c r="C5" s="2789"/>
      <c r="D5" s="2821" t="s">
        <v>3192</v>
      </c>
      <c r="E5" s="2822"/>
      <c r="F5" s="2822"/>
      <c r="G5" s="2823"/>
      <c r="H5" s="2824"/>
      <c r="I5" s="2807" t="s">
        <v>4459</v>
      </c>
      <c r="J5" s="2808"/>
      <c r="K5" s="2808"/>
      <c r="L5" s="2815" t="s">
        <v>3191</v>
      </c>
      <c r="M5" s="2794"/>
      <c r="N5" s="2801" t="s">
        <v>3599</v>
      </c>
      <c r="O5" s="2798" t="s">
        <v>3110</v>
      </c>
    </row>
    <row r="6" spans="1:29" ht="15" customHeight="1">
      <c r="B6" s="2790"/>
      <c r="C6" s="2791"/>
      <c r="D6" s="2825" t="s">
        <v>4458</v>
      </c>
      <c r="E6" s="2825" t="s">
        <v>4193</v>
      </c>
      <c r="F6" s="2825" t="s">
        <v>3598</v>
      </c>
      <c r="G6" s="2825" t="s">
        <v>4194</v>
      </c>
      <c r="H6" s="2826" t="s">
        <v>4459</v>
      </c>
      <c r="I6" s="2809" t="s">
        <v>3156</v>
      </c>
      <c r="J6" s="2804" t="s">
        <v>2984</v>
      </c>
      <c r="K6" s="2799" t="s">
        <v>4195</v>
      </c>
      <c r="L6" s="2816"/>
      <c r="M6" s="2795"/>
      <c r="N6" s="2802"/>
      <c r="O6" s="2798"/>
    </row>
    <row r="7" spans="1:29" ht="15" customHeight="1">
      <c r="B7" s="2790"/>
      <c r="C7" s="2791"/>
      <c r="D7" s="2805"/>
      <c r="E7" s="2805"/>
      <c r="F7" s="2805"/>
      <c r="G7" s="2805"/>
      <c r="H7" s="2827"/>
      <c r="I7" s="2810"/>
      <c r="J7" s="2805"/>
      <c r="K7" s="2790"/>
      <c r="L7" s="2816"/>
      <c r="M7" s="2795"/>
      <c r="N7" s="2802"/>
      <c r="O7" s="2150"/>
    </row>
    <row r="8" spans="1:29" ht="14.25" customHeight="1">
      <c r="B8" s="2790"/>
      <c r="C8" s="2791"/>
      <c r="D8" s="2805"/>
      <c r="E8" s="2805"/>
      <c r="F8" s="2805"/>
      <c r="G8" s="2805"/>
      <c r="H8" s="2827"/>
      <c r="I8" s="2810"/>
      <c r="J8" s="2805"/>
      <c r="K8" s="2790"/>
      <c r="L8" s="2816"/>
      <c r="M8" s="2796"/>
      <c r="N8" s="2802"/>
    </row>
    <row r="9" spans="1:29" ht="12.75" customHeight="1">
      <c r="B9" s="2792"/>
      <c r="C9" s="2793"/>
      <c r="D9" s="2806"/>
      <c r="E9" s="2806"/>
      <c r="F9" s="2806"/>
      <c r="G9" s="2806"/>
      <c r="H9" s="2828"/>
      <c r="I9" s="2811"/>
      <c r="J9" s="2806"/>
      <c r="K9" s="2792"/>
      <c r="L9" s="2817"/>
      <c r="M9" s="2376"/>
      <c r="N9" s="2803"/>
    </row>
    <row r="10" spans="1:29" ht="15">
      <c r="B10" s="1503"/>
      <c r="C10" s="1503"/>
      <c r="D10" s="2228"/>
      <c r="E10" s="2228"/>
      <c r="F10" s="2228"/>
      <c r="G10" s="2504"/>
      <c r="H10" s="2390"/>
      <c r="I10" s="2800" t="s">
        <v>3167</v>
      </c>
      <c r="J10" s="2800"/>
      <c r="K10" s="2800"/>
      <c r="L10" s="2818" t="s">
        <v>4192</v>
      </c>
      <c r="M10" s="2819"/>
      <c r="N10" s="2820"/>
    </row>
    <row r="11" spans="1:29" ht="15">
      <c r="B11" s="2229" t="s">
        <v>4225</v>
      </c>
      <c r="C11" s="1503"/>
      <c r="D11" s="1502"/>
      <c r="E11" s="1502"/>
      <c r="F11" s="1502"/>
      <c r="G11" s="2497"/>
      <c r="H11" s="1442"/>
      <c r="I11" s="1502"/>
      <c r="J11" s="1502"/>
      <c r="K11" s="1502"/>
      <c r="L11" s="2572"/>
      <c r="M11" s="2378"/>
      <c r="N11" s="2379"/>
    </row>
    <row r="12" spans="1:29" ht="15">
      <c r="B12" s="1504"/>
      <c r="C12" s="1503"/>
      <c r="D12" s="1502"/>
      <c r="E12" s="1502"/>
      <c r="F12" s="1502"/>
      <c r="G12" s="2497"/>
      <c r="H12" s="2141"/>
      <c r="I12" s="1502"/>
      <c r="J12" s="1502"/>
      <c r="K12" s="1502"/>
      <c r="L12" s="2572"/>
      <c r="M12" s="2378"/>
      <c r="N12" s="2379"/>
      <c r="AC12" s="1508">
        <v>1000</v>
      </c>
    </row>
    <row r="13" spans="1:29" ht="15">
      <c r="B13" s="2569" t="s">
        <v>4514</v>
      </c>
      <c r="C13" s="2342"/>
      <c r="D13" s="2375"/>
      <c r="E13" s="1518"/>
      <c r="F13" s="2375"/>
      <c r="G13" s="2503"/>
      <c r="H13" s="2567"/>
      <c r="I13" s="2375"/>
      <c r="J13" s="2375"/>
      <c r="K13" s="2567"/>
      <c r="L13" s="2573"/>
      <c r="M13" s="2380"/>
      <c r="N13" s="2381"/>
      <c r="O13" s="2374">
        <f>N13/100</f>
        <v>0</v>
      </c>
      <c r="P13" s="2374">
        <f>J13*1000</f>
        <v>0</v>
      </c>
      <c r="AB13" s="1293">
        <v>100</v>
      </c>
    </row>
    <row r="14" spans="1:29" ht="15">
      <c r="B14" s="2534" t="s">
        <v>4510</v>
      </c>
      <c r="C14" s="2226"/>
      <c r="D14" s="583">
        <v>0</v>
      </c>
      <c r="E14" s="583">
        <v>59000</v>
      </c>
      <c r="F14" s="583">
        <v>0</v>
      </c>
      <c r="G14" s="583">
        <v>59000</v>
      </c>
      <c r="H14" s="583">
        <v>0</v>
      </c>
      <c r="I14" s="583">
        <v>0</v>
      </c>
      <c r="J14" s="583">
        <v>0</v>
      </c>
      <c r="K14" s="583">
        <v>0</v>
      </c>
      <c r="L14" s="2534">
        <v>0</v>
      </c>
      <c r="N14" s="2534">
        <v>0</v>
      </c>
      <c r="O14" s="2374">
        <f t="shared" ref="O14:O122" si="0">N14/100</f>
        <v>0</v>
      </c>
      <c r="P14" s="2374">
        <f t="shared" ref="P14:P122" si="1">J14*1000</f>
        <v>0</v>
      </c>
      <c r="Q14" s="1787">
        <v>75069</v>
      </c>
      <c r="R14" s="1362"/>
      <c r="S14" s="1507">
        <v>0</v>
      </c>
    </row>
    <row r="15" spans="1:29" ht="15">
      <c r="B15" s="2534" t="s">
        <v>4511</v>
      </c>
      <c r="C15" s="2226"/>
      <c r="D15" s="583">
        <v>30500</v>
      </c>
      <c r="E15" s="583">
        <v>21000</v>
      </c>
      <c r="F15" s="583">
        <v>0</v>
      </c>
      <c r="G15" s="583">
        <v>33721</v>
      </c>
      <c r="H15" s="583">
        <v>17779</v>
      </c>
      <c r="I15" s="583">
        <v>5345</v>
      </c>
      <c r="J15" s="583">
        <v>3684</v>
      </c>
      <c r="K15" s="583">
        <v>-1661</v>
      </c>
      <c r="L15" s="2534">
        <v>0.59</v>
      </c>
      <c r="N15" s="2534">
        <v>0.01</v>
      </c>
      <c r="O15" s="2374"/>
      <c r="P15" s="2374"/>
      <c r="Q15" s="1787"/>
      <c r="R15" s="1362"/>
      <c r="S15" s="1507"/>
    </row>
    <row r="16" spans="1:29" ht="15">
      <c r="B16" s="2534" t="s">
        <v>3120</v>
      </c>
      <c r="C16" s="2226"/>
      <c r="D16" s="583">
        <v>6160</v>
      </c>
      <c r="E16" s="583">
        <v>0</v>
      </c>
      <c r="F16" s="583">
        <v>0</v>
      </c>
      <c r="G16" s="583">
        <v>6160</v>
      </c>
      <c r="H16" s="583">
        <v>0</v>
      </c>
      <c r="I16" s="583">
        <v>0</v>
      </c>
      <c r="J16" s="583">
        <v>0</v>
      </c>
      <c r="K16" s="583">
        <v>0</v>
      </c>
      <c r="L16" s="2534">
        <v>0</v>
      </c>
      <c r="N16" s="2534">
        <v>0</v>
      </c>
      <c r="O16" s="2374"/>
      <c r="P16" s="2374"/>
      <c r="Q16" s="1787"/>
      <c r="R16" s="1362"/>
      <c r="S16" s="1507"/>
    </row>
    <row r="17" spans="2:19" ht="15">
      <c r="B17" s="2534" t="s">
        <v>4406</v>
      </c>
      <c r="C17" s="2226"/>
      <c r="D17" s="583">
        <v>33500</v>
      </c>
      <c r="E17" s="583">
        <v>34000</v>
      </c>
      <c r="F17" s="583">
        <v>0</v>
      </c>
      <c r="G17" s="583">
        <v>52500</v>
      </c>
      <c r="H17" s="583">
        <v>15000</v>
      </c>
      <c r="I17" s="583">
        <v>5302</v>
      </c>
      <c r="J17" s="583">
        <v>3386</v>
      </c>
      <c r="K17" s="583">
        <v>-1917</v>
      </c>
      <c r="L17" s="2534">
        <v>0.54</v>
      </c>
      <c r="N17" s="2534">
        <v>0.02</v>
      </c>
      <c r="O17" s="2374">
        <f t="shared" si="0"/>
        <v>0</v>
      </c>
      <c r="P17" s="2374">
        <f t="shared" si="1"/>
        <v>3386000</v>
      </c>
      <c r="Q17" s="1787"/>
      <c r="R17" s="1362"/>
      <c r="S17" s="1507"/>
    </row>
    <row r="18" spans="2:19" ht="15">
      <c r="B18"/>
      <c r="C18" s="2226"/>
      <c r="D18" s="583"/>
      <c r="E18" s="583"/>
      <c r="F18" s="583"/>
      <c r="G18" s="583"/>
      <c r="H18" s="583"/>
      <c r="I18" s="2570">
        <f t="shared" ref="I18:L18" si="2">SUM(I14:I17)</f>
        <v>10647</v>
      </c>
      <c r="J18" s="2570">
        <f t="shared" si="2"/>
        <v>7070</v>
      </c>
      <c r="K18" s="2570">
        <f t="shared" si="2"/>
        <v>-3578</v>
      </c>
      <c r="L18" s="2577">
        <f t="shared" si="2"/>
        <v>1.1299999999999999</v>
      </c>
      <c r="M18" s="2568"/>
      <c r="N18" s="2577">
        <f t="shared" ref="N18" si="3">SUM(N14:N17)</f>
        <v>0.03</v>
      </c>
      <c r="O18" s="2374"/>
      <c r="P18" s="2374"/>
      <c r="Q18" s="1787"/>
      <c r="R18" s="1362"/>
      <c r="S18" s="1507"/>
    </row>
    <row r="19" spans="2:19" ht="15">
      <c r="B19"/>
      <c r="C19" s="2226"/>
      <c r="D19" s="583"/>
      <c r="E19" s="583"/>
      <c r="F19" s="583"/>
      <c r="G19" s="583"/>
      <c r="H19" s="583"/>
      <c r="I19" s="583"/>
      <c r="J19" s="583"/>
      <c r="K19" s="583"/>
      <c r="L19" s="2534"/>
      <c r="N19" s="2534"/>
      <c r="O19" s="2374"/>
      <c r="P19" s="2374"/>
      <c r="Q19" s="1787"/>
      <c r="R19" s="1362"/>
      <c r="S19" s="1507"/>
    </row>
    <row r="20" spans="2:19" ht="15">
      <c r="B20"/>
      <c r="C20" s="2226"/>
      <c r="D20" s="583"/>
      <c r="E20" s="583"/>
      <c r="F20" s="583"/>
      <c r="G20" s="583"/>
      <c r="H20" s="583"/>
      <c r="I20" s="583"/>
      <c r="J20" s="583"/>
      <c r="K20" s="583"/>
      <c r="L20" s="2534"/>
      <c r="N20" s="2534"/>
      <c r="O20" s="2374"/>
      <c r="P20" s="2374"/>
      <c r="Q20" s="1787"/>
      <c r="R20" s="1362"/>
      <c r="S20" s="1507"/>
    </row>
    <row r="21" spans="2:19" ht="15">
      <c r="B21" s="2569" t="s">
        <v>4515</v>
      </c>
      <c r="C21" s="2226"/>
      <c r="D21" s="583"/>
      <c r="E21" s="583"/>
      <c r="F21" s="583"/>
      <c r="G21" s="583"/>
      <c r="H21" s="583"/>
      <c r="I21" s="583"/>
      <c r="J21" s="583"/>
      <c r="K21" s="583"/>
      <c r="L21" s="2534"/>
      <c r="N21" s="2534"/>
      <c r="O21" s="2374">
        <f t="shared" si="0"/>
        <v>0</v>
      </c>
      <c r="P21" s="2374">
        <f t="shared" si="1"/>
        <v>0</v>
      </c>
      <c r="Q21" s="1787"/>
      <c r="R21" s="1362"/>
      <c r="S21" s="1507"/>
    </row>
    <row r="22" spans="2:19" ht="15">
      <c r="B22" s="2534" t="s">
        <v>4295</v>
      </c>
      <c r="C22" s="1510"/>
      <c r="D22" s="583">
        <v>25000</v>
      </c>
      <c r="E22" s="583">
        <v>12500</v>
      </c>
      <c r="F22" s="583">
        <v>0</v>
      </c>
      <c r="G22" s="583">
        <v>25000</v>
      </c>
      <c r="H22" s="583">
        <v>12500</v>
      </c>
      <c r="I22" s="583">
        <v>2170</v>
      </c>
      <c r="J22" s="583">
        <v>2131</v>
      </c>
      <c r="K22" s="583">
        <v>-39</v>
      </c>
      <c r="L22" s="2534">
        <v>0.34</v>
      </c>
      <c r="N22" s="2534">
        <v>0.04</v>
      </c>
      <c r="O22" s="2374">
        <f t="shared" si="0"/>
        <v>0</v>
      </c>
      <c r="P22" s="2374">
        <f t="shared" si="1"/>
        <v>2131000</v>
      </c>
      <c r="S22" s="1507"/>
    </row>
    <row r="23" spans="2:19" ht="15">
      <c r="B23" s="2534" t="s">
        <v>4512</v>
      </c>
      <c r="C23" s="1510"/>
      <c r="D23" s="583">
        <v>0</v>
      </c>
      <c r="E23" s="583">
        <v>16500</v>
      </c>
      <c r="F23" s="583">
        <v>1500</v>
      </c>
      <c r="G23" s="583">
        <v>0</v>
      </c>
      <c r="H23" s="583">
        <v>18000</v>
      </c>
      <c r="I23" s="583">
        <v>4590</v>
      </c>
      <c r="J23" s="583">
        <v>3117</v>
      </c>
      <c r="K23" s="583">
        <v>-1473</v>
      </c>
      <c r="L23" s="2534">
        <v>0.5</v>
      </c>
      <c r="N23" s="2534">
        <v>0.06</v>
      </c>
      <c r="O23" s="2374"/>
      <c r="P23" s="2374"/>
      <c r="S23" s="1507"/>
    </row>
    <row r="24" spans="2:19" ht="15">
      <c r="B24" s="2534" t="s">
        <v>4513</v>
      </c>
      <c r="C24" s="1510"/>
      <c r="D24" s="583">
        <v>108500</v>
      </c>
      <c r="E24" s="583">
        <v>40000</v>
      </c>
      <c r="F24" s="583">
        <v>0</v>
      </c>
      <c r="G24" s="583">
        <v>108500</v>
      </c>
      <c r="H24" s="583">
        <v>40000</v>
      </c>
      <c r="I24" s="583">
        <v>1602</v>
      </c>
      <c r="J24" s="583">
        <v>1368</v>
      </c>
      <c r="K24" s="583">
        <v>-235</v>
      </c>
      <c r="L24" s="2534">
        <v>0.22</v>
      </c>
      <c r="N24" s="2534">
        <v>0.02</v>
      </c>
      <c r="O24" s="2374"/>
      <c r="P24" s="2374"/>
      <c r="S24" s="1507"/>
    </row>
    <row r="25" spans="2:19" ht="15">
      <c r="B25" s="2534" t="s">
        <v>3006</v>
      </c>
      <c r="C25" s="2341"/>
      <c r="D25" s="583">
        <v>17000</v>
      </c>
      <c r="E25" s="583">
        <v>0</v>
      </c>
      <c r="F25" s="583">
        <v>0</v>
      </c>
      <c r="G25" s="583">
        <v>1000</v>
      </c>
      <c r="H25" s="583">
        <v>16000</v>
      </c>
      <c r="I25" s="583">
        <v>6764</v>
      </c>
      <c r="J25" s="583">
        <v>5844</v>
      </c>
      <c r="K25" s="583">
        <v>-920</v>
      </c>
      <c r="L25" s="2534">
        <v>0.93</v>
      </c>
      <c r="N25" s="2534">
        <v>0.02</v>
      </c>
      <c r="O25" s="2374">
        <f t="shared" si="0"/>
        <v>0</v>
      </c>
      <c r="P25" s="2374">
        <f t="shared" si="1"/>
        <v>5844000</v>
      </c>
      <c r="Q25" s="1293">
        <v>4277637</v>
      </c>
      <c r="S25" s="1507"/>
    </row>
    <row r="26" spans="2:19" ht="15">
      <c r="B26"/>
      <c r="C26" s="2226"/>
      <c r="D26" s="583"/>
      <c r="E26" s="583"/>
      <c r="F26" s="583"/>
      <c r="G26" s="583"/>
      <c r="H26" s="583"/>
      <c r="I26" s="2570">
        <f t="shared" ref="I26:L26" si="4">SUM(I22:I25)</f>
        <v>15126</v>
      </c>
      <c r="J26" s="2570">
        <f t="shared" si="4"/>
        <v>12460</v>
      </c>
      <c r="K26" s="2570">
        <f t="shared" si="4"/>
        <v>-2667</v>
      </c>
      <c r="L26" s="2577">
        <f t="shared" si="4"/>
        <v>1.99</v>
      </c>
      <c r="M26" s="2568"/>
      <c r="N26" s="2577">
        <f t="shared" ref="N26" si="5">SUM(N22:N25)</f>
        <v>0.14000000000000001</v>
      </c>
      <c r="O26" s="2374"/>
      <c r="P26" s="2374"/>
      <c r="S26" s="1507"/>
    </row>
    <row r="27" spans="2:19" ht="15">
      <c r="B27"/>
      <c r="C27" s="2226"/>
      <c r="D27" s="583"/>
      <c r="E27" s="583"/>
      <c r="F27" s="583"/>
      <c r="G27" s="583"/>
      <c r="H27" s="583"/>
      <c r="I27" s="583"/>
      <c r="J27" s="583"/>
      <c r="K27" s="583"/>
      <c r="L27" s="2534"/>
      <c r="N27" s="2534"/>
      <c r="O27" s="2374"/>
      <c r="P27" s="2374"/>
      <c r="S27" s="1507"/>
    </row>
    <row r="28" spans="2:19" ht="15">
      <c r="B28" s="2569" t="s">
        <v>4516</v>
      </c>
      <c r="C28" s="2226"/>
      <c r="D28" s="583"/>
      <c r="E28" s="583"/>
      <c r="F28" s="583"/>
      <c r="G28" s="583"/>
      <c r="H28" s="583"/>
      <c r="I28" s="583"/>
      <c r="J28" s="583"/>
      <c r="K28" s="583"/>
      <c r="L28" s="2534"/>
      <c r="N28" s="2534"/>
      <c r="O28" s="2374">
        <f t="shared" si="0"/>
        <v>0</v>
      </c>
      <c r="P28" s="2374">
        <f t="shared" si="1"/>
        <v>0</v>
      </c>
      <c r="S28" s="1507"/>
    </row>
    <row r="29" spans="2:19" ht="15">
      <c r="B29" s="2534" t="s">
        <v>4265</v>
      </c>
      <c r="C29" s="2226"/>
      <c r="D29" s="583">
        <v>0</v>
      </c>
      <c r="E29" s="583">
        <v>229000</v>
      </c>
      <c r="F29" s="583">
        <v>0</v>
      </c>
      <c r="G29" s="583">
        <v>229000</v>
      </c>
      <c r="H29" s="583">
        <v>0</v>
      </c>
      <c r="I29" s="583">
        <v>0</v>
      </c>
      <c r="J29" s="583">
        <v>0</v>
      </c>
      <c r="K29" s="583">
        <v>0</v>
      </c>
      <c r="L29" s="2534">
        <v>0</v>
      </c>
      <c r="M29" s="2380"/>
      <c r="N29" s="2534">
        <v>0</v>
      </c>
      <c r="O29" s="2374">
        <f t="shared" si="0"/>
        <v>0</v>
      </c>
      <c r="P29" s="2374">
        <f t="shared" si="1"/>
        <v>0</v>
      </c>
      <c r="S29" s="1507"/>
    </row>
    <row r="30" spans="2:19" ht="15">
      <c r="B30" s="2534" t="s">
        <v>4517</v>
      </c>
      <c r="C30" s="2226"/>
      <c r="D30" s="583">
        <v>0</v>
      </c>
      <c r="E30" s="583">
        <v>0</v>
      </c>
      <c r="F30" s="583">
        <v>54000</v>
      </c>
      <c r="G30" s="583">
        <v>0</v>
      </c>
      <c r="H30" s="583">
        <v>54000</v>
      </c>
      <c r="I30" s="583">
        <v>0</v>
      </c>
      <c r="J30" s="583">
        <v>104</v>
      </c>
      <c r="K30" s="583">
        <v>104</v>
      </c>
      <c r="L30" s="2534">
        <v>0.02</v>
      </c>
      <c r="M30" s="2568"/>
      <c r="N30" s="2534">
        <v>0</v>
      </c>
      <c r="O30" s="2374"/>
      <c r="P30" s="2374"/>
      <c r="S30" s="1507"/>
    </row>
    <row r="31" spans="2:19" ht="15">
      <c r="B31"/>
      <c r="C31" s="2226"/>
      <c r="D31" s="583"/>
      <c r="E31" s="583"/>
      <c r="F31" s="583"/>
      <c r="G31" s="583"/>
      <c r="H31" s="583"/>
      <c r="I31" s="2570">
        <f>SUM(I29:I30)</f>
        <v>0</v>
      </c>
      <c r="J31" s="2570">
        <f>SUM(J29:J30)</f>
        <v>104</v>
      </c>
      <c r="K31" s="2570">
        <f>SUM(K29:K30)</f>
        <v>104</v>
      </c>
      <c r="L31" s="2577">
        <f>SUM(L29:L30)</f>
        <v>0.02</v>
      </c>
      <c r="M31" s="2380"/>
      <c r="N31" s="2577">
        <f>SUM(N29:N30)</f>
        <v>0</v>
      </c>
      <c r="O31" s="2374"/>
      <c r="P31" s="2374"/>
      <c r="S31" s="1507"/>
    </row>
    <row r="32" spans="2:19" ht="15">
      <c r="B32"/>
      <c r="C32" s="2226"/>
      <c r="D32" s="583"/>
      <c r="E32" s="583"/>
      <c r="F32" s="583"/>
      <c r="G32" s="583"/>
      <c r="H32" s="583"/>
      <c r="I32" s="583"/>
      <c r="J32" s="583"/>
      <c r="K32" s="583"/>
      <c r="L32" s="2534"/>
      <c r="N32" s="2534"/>
      <c r="O32" s="2374">
        <f t="shared" si="0"/>
        <v>0</v>
      </c>
      <c r="P32" s="2374">
        <f t="shared" si="1"/>
        <v>0</v>
      </c>
      <c r="S32" s="1507"/>
    </row>
    <row r="33" spans="2:19" ht="15">
      <c r="B33" s="2569" t="s">
        <v>4518</v>
      </c>
      <c r="C33" s="2341"/>
      <c r="D33" s="583"/>
      <c r="E33" s="583"/>
      <c r="F33" s="583"/>
      <c r="G33" s="583"/>
      <c r="H33" s="583"/>
      <c r="I33" s="583"/>
      <c r="J33" s="583"/>
      <c r="K33" s="583"/>
      <c r="L33" s="2534"/>
      <c r="N33" s="2534"/>
      <c r="O33" s="2374">
        <f t="shared" si="0"/>
        <v>0</v>
      </c>
      <c r="P33" s="2374">
        <f t="shared" si="1"/>
        <v>0</v>
      </c>
      <c r="S33" s="1507"/>
    </row>
    <row r="34" spans="2:19" ht="15">
      <c r="B34" s="2534" t="s">
        <v>4408</v>
      </c>
      <c r="C34" s="2341"/>
      <c r="D34" s="583">
        <v>40500</v>
      </c>
      <c r="E34" s="583">
        <v>0</v>
      </c>
      <c r="F34" s="583">
        <v>0</v>
      </c>
      <c r="G34" s="583">
        <v>40500</v>
      </c>
      <c r="H34" s="583">
        <v>0</v>
      </c>
      <c r="I34" s="583">
        <v>0</v>
      </c>
      <c r="J34" s="583">
        <v>0</v>
      </c>
      <c r="K34" s="583">
        <v>0</v>
      </c>
      <c r="L34" s="2534">
        <v>0</v>
      </c>
      <c r="N34" s="2534">
        <v>0</v>
      </c>
      <c r="O34" s="2374">
        <f t="shared" si="0"/>
        <v>0</v>
      </c>
      <c r="P34" s="2374">
        <f t="shared" si="1"/>
        <v>0</v>
      </c>
      <c r="S34" s="1507"/>
    </row>
    <row r="35" spans="2:19" ht="15">
      <c r="B35" s="2534" t="s">
        <v>3613</v>
      </c>
      <c r="C35" s="2341"/>
      <c r="D35" s="583">
        <v>38000</v>
      </c>
      <c r="E35" s="583">
        <v>107300</v>
      </c>
      <c r="F35" s="583">
        <v>0</v>
      </c>
      <c r="G35" s="583">
        <v>35300</v>
      </c>
      <c r="H35" s="583">
        <v>110000</v>
      </c>
      <c r="I35" s="583">
        <v>18040</v>
      </c>
      <c r="J35" s="583">
        <v>15497</v>
      </c>
      <c r="K35" s="583">
        <v>-2543</v>
      </c>
      <c r="L35" s="2534">
        <v>2.48</v>
      </c>
      <c r="N35" s="2534">
        <v>0.06</v>
      </c>
      <c r="O35" s="2374">
        <f t="shared" si="0"/>
        <v>0</v>
      </c>
      <c r="P35" s="2374">
        <f t="shared" si="1"/>
        <v>15497000</v>
      </c>
      <c r="S35" s="1507"/>
    </row>
    <row r="36" spans="2:19" ht="15">
      <c r="B36" s="2534" t="s">
        <v>4519</v>
      </c>
      <c r="C36" s="2341"/>
      <c r="D36" s="583">
        <v>55000</v>
      </c>
      <c r="E36" s="583">
        <v>200000</v>
      </c>
      <c r="F36" s="583">
        <v>0</v>
      </c>
      <c r="G36" s="583">
        <v>27000</v>
      </c>
      <c r="H36" s="583">
        <v>228000</v>
      </c>
      <c r="I36" s="583">
        <v>19611</v>
      </c>
      <c r="J36" s="583">
        <v>17339</v>
      </c>
      <c r="K36" s="583">
        <v>-2271</v>
      </c>
      <c r="L36" s="2534">
        <v>2.77</v>
      </c>
      <c r="N36" s="2534">
        <v>0.05</v>
      </c>
      <c r="O36" s="2374">
        <f t="shared" si="0"/>
        <v>0</v>
      </c>
      <c r="P36" s="2374">
        <f t="shared" si="1"/>
        <v>17339000</v>
      </c>
      <c r="S36" s="1507"/>
    </row>
    <row r="37" spans="2:19" ht="16.5" customHeight="1">
      <c r="B37" s="2534" t="s">
        <v>3910</v>
      </c>
      <c r="C37" s="2341"/>
      <c r="D37" s="583">
        <v>410000</v>
      </c>
      <c r="E37" s="583">
        <v>1240000</v>
      </c>
      <c r="F37" s="583">
        <v>0</v>
      </c>
      <c r="G37" s="583">
        <v>475000</v>
      </c>
      <c r="H37" s="583">
        <v>1175000</v>
      </c>
      <c r="I37" s="583">
        <v>20911</v>
      </c>
      <c r="J37" s="583">
        <v>21291</v>
      </c>
      <c r="K37" s="583">
        <v>380</v>
      </c>
      <c r="L37" s="2534">
        <v>3.41</v>
      </c>
      <c r="N37" s="2534">
        <v>0.09</v>
      </c>
      <c r="O37" s="2374">
        <f t="shared" si="0"/>
        <v>0</v>
      </c>
      <c r="P37" s="2374">
        <f t="shared" si="1"/>
        <v>21291000</v>
      </c>
      <c r="S37" s="1507"/>
    </row>
    <row r="38" spans="2:19" ht="16.5" customHeight="1">
      <c r="B38" s="2534" t="s">
        <v>4520</v>
      </c>
      <c r="C38" s="2341"/>
      <c r="D38" s="583">
        <v>170000</v>
      </c>
      <c r="E38" s="583">
        <v>223000</v>
      </c>
      <c r="F38" s="583">
        <v>0</v>
      </c>
      <c r="G38" s="583">
        <v>53000</v>
      </c>
      <c r="H38" s="583">
        <v>340000</v>
      </c>
      <c r="I38" s="583">
        <v>12656</v>
      </c>
      <c r="J38" s="583">
        <v>8721</v>
      </c>
      <c r="K38" s="583">
        <v>-3935</v>
      </c>
      <c r="L38" s="2534">
        <v>1.39</v>
      </c>
      <c r="N38" s="2534">
        <v>0.08</v>
      </c>
      <c r="O38" s="2374">
        <f t="shared" si="0"/>
        <v>0</v>
      </c>
      <c r="P38" s="2374">
        <f t="shared" si="1"/>
        <v>8721000</v>
      </c>
      <c r="S38" s="1507"/>
    </row>
    <row r="39" spans="2:19" ht="16.5" customHeight="1">
      <c r="B39" s="2534" t="s">
        <v>4521</v>
      </c>
      <c r="C39" s="2341"/>
      <c r="D39" s="583">
        <v>162400</v>
      </c>
      <c r="E39" s="583">
        <v>5000</v>
      </c>
      <c r="F39" s="583">
        <v>0</v>
      </c>
      <c r="G39" s="583">
        <v>92400</v>
      </c>
      <c r="H39" s="583">
        <v>75000</v>
      </c>
      <c r="I39" s="583">
        <v>15279</v>
      </c>
      <c r="J39" s="583">
        <v>12893</v>
      </c>
      <c r="K39" s="583">
        <v>-2387</v>
      </c>
      <c r="L39" s="2534">
        <v>2.06</v>
      </c>
      <c r="N39" s="2534">
        <v>0.04</v>
      </c>
      <c r="O39" s="2374"/>
      <c r="P39" s="2374"/>
      <c r="S39" s="1507"/>
    </row>
    <row r="40" spans="2:19" ht="16.5" customHeight="1">
      <c r="B40" s="2534" t="s">
        <v>3002</v>
      </c>
      <c r="C40" s="2341"/>
      <c r="D40" s="583">
        <v>76500</v>
      </c>
      <c r="E40" s="583">
        <v>16500</v>
      </c>
      <c r="F40" s="583">
        <v>0</v>
      </c>
      <c r="G40" s="583">
        <v>8000</v>
      </c>
      <c r="H40" s="583">
        <v>85000</v>
      </c>
      <c r="I40" s="583">
        <v>70492</v>
      </c>
      <c r="J40" s="583">
        <v>54090</v>
      </c>
      <c r="K40" s="583">
        <v>-16403</v>
      </c>
      <c r="L40" s="2534">
        <v>8.65</v>
      </c>
      <c r="M40" s="2568"/>
      <c r="N40" s="2534">
        <v>0.03</v>
      </c>
      <c r="O40" s="2374"/>
      <c r="P40" s="2374"/>
      <c r="S40" s="1507"/>
    </row>
    <row r="41" spans="2:19" ht="16.5" customHeight="1">
      <c r="B41" s="2534" t="s">
        <v>3612</v>
      </c>
      <c r="C41" s="2341"/>
      <c r="D41" s="583">
        <v>807231</v>
      </c>
      <c r="E41" s="583">
        <v>342769</v>
      </c>
      <c r="F41" s="583">
        <v>0</v>
      </c>
      <c r="G41" s="583">
        <v>175000</v>
      </c>
      <c r="H41" s="583">
        <v>975000</v>
      </c>
      <c r="I41" s="583">
        <v>41737</v>
      </c>
      <c r="J41" s="583">
        <v>35149</v>
      </c>
      <c r="K41" s="583">
        <v>-6588</v>
      </c>
      <c r="L41" s="2534">
        <v>5.62</v>
      </c>
      <c r="N41" s="2534">
        <v>0.09</v>
      </c>
      <c r="O41" s="2374"/>
      <c r="P41" s="2374"/>
      <c r="S41" s="1507"/>
    </row>
    <row r="42" spans="2:19" ht="15">
      <c r="B42" s="2534" t="s">
        <v>4522</v>
      </c>
      <c r="C42" s="2341"/>
      <c r="D42" s="583">
        <v>0</v>
      </c>
      <c r="E42" s="583">
        <v>73000</v>
      </c>
      <c r="F42" s="583">
        <v>0</v>
      </c>
      <c r="G42" s="583">
        <v>0</v>
      </c>
      <c r="H42" s="583">
        <v>73000</v>
      </c>
      <c r="I42" s="583">
        <v>5924</v>
      </c>
      <c r="J42" s="583">
        <v>5880</v>
      </c>
      <c r="K42" s="583">
        <v>-44</v>
      </c>
      <c r="L42" s="2534">
        <v>0.94</v>
      </c>
      <c r="N42" s="2534">
        <v>0.03</v>
      </c>
      <c r="O42" s="2374">
        <f t="shared" si="0"/>
        <v>0</v>
      </c>
      <c r="P42" s="2374">
        <f t="shared" si="1"/>
        <v>5880000</v>
      </c>
      <c r="Q42" s="1787"/>
      <c r="S42" s="1507"/>
    </row>
    <row r="43" spans="2:19" ht="15">
      <c r="B43"/>
      <c r="C43" s="2341"/>
      <c r="D43" s="583"/>
      <c r="E43" s="583"/>
      <c r="F43" s="583"/>
      <c r="G43" s="583"/>
      <c r="H43" s="583"/>
      <c r="I43" s="2570">
        <f>SUM(I34:I42)</f>
        <v>204650</v>
      </c>
      <c r="J43" s="2570">
        <f>SUM(J34:J42)</f>
        <v>170860</v>
      </c>
      <c r="K43" s="2570">
        <f>SUM(K34:K42)</f>
        <v>-33791</v>
      </c>
      <c r="L43" s="2577">
        <f>SUM(L34:L42)</f>
        <v>27.32</v>
      </c>
      <c r="N43" s="2577">
        <f>SUM(N34:N42)</f>
        <v>0.47</v>
      </c>
      <c r="O43" s="2374">
        <f t="shared" si="0"/>
        <v>0</v>
      </c>
      <c r="P43" s="2374">
        <f t="shared" si="1"/>
        <v>170860000</v>
      </c>
      <c r="Q43" s="1787">
        <v>7810530</v>
      </c>
      <c r="S43" s="1507"/>
    </row>
    <row r="44" spans="2:19" ht="15">
      <c r="B44"/>
      <c r="C44" s="2341"/>
      <c r="D44" s="583"/>
      <c r="E44" s="583"/>
      <c r="F44" s="583"/>
      <c r="G44" s="583"/>
      <c r="H44" s="583"/>
      <c r="I44" s="583"/>
      <c r="J44" s="583"/>
      <c r="K44" s="583"/>
      <c r="L44" s="2534"/>
      <c r="N44" s="2534"/>
      <c r="O44" s="2374">
        <f t="shared" si="0"/>
        <v>0</v>
      </c>
      <c r="P44" s="2374">
        <f t="shared" si="1"/>
        <v>0</v>
      </c>
      <c r="Q44" s="1787">
        <v>20448460</v>
      </c>
      <c r="S44" s="1507">
        <v>2.9999999999999997E-4</v>
      </c>
    </row>
    <row r="45" spans="2:19" ht="15">
      <c r="B45" s="2569" t="s">
        <v>2995</v>
      </c>
      <c r="C45" s="2341"/>
      <c r="D45" s="583"/>
      <c r="E45" s="583"/>
      <c r="F45" s="583"/>
      <c r="G45" s="583"/>
      <c r="H45" s="583"/>
      <c r="I45" s="583"/>
      <c r="J45" s="583"/>
      <c r="K45" s="583"/>
      <c r="L45" s="2534"/>
      <c r="N45" s="2534"/>
      <c r="O45" s="2374">
        <f t="shared" si="0"/>
        <v>0</v>
      </c>
      <c r="P45" s="2374">
        <f t="shared" si="1"/>
        <v>0</v>
      </c>
      <c r="Q45" s="1787">
        <v>8426250</v>
      </c>
      <c r="S45" s="1507"/>
    </row>
    <row r="46" spans="2:19" ht="15">
      <c r="B46" s="2534" t="s">
        <v>4296</v>
      </c>
      <c r="C46" s="2341"/>
      <c r="D46" s="583">
        <v>9500</v>
      </c>
      <c r="E46" s="583">
        <v>0</v>
      </c>
      <c r="F46" s="583">
        <v>0</v>
      </c>
      <c r="G46" s="583">
        <v>9500</v>
      </c>
      <c r="H46" s="583">
        <v>0</v>
      </c>
      <c r="I46" s="583">
        <v>0</v>
      </c>
      <c r="J46" s="583">
        <v>0</v>
      </c>
      <c r="K46" s="583">
        <v>0</v>
      </c>
      <c r="L46" s="2534">
        <v>0</v>
      </c>
      <c r="N46" s="2534">
        <v>0</v>
      </c>
      <c r="O46" s="2374">
        <f t="shared" si="0"/>
        <v>0</v>
      </c>
      <c r="P46" s="2374">
        <f t="shared" si="1"/>
        <v>0</v>
      </c>
      <c r="Q46" s="1787"/>
      <c r="S46" s="1507"/>
    </row>
    <row r="47" spans="2:19" ht="15">
      <c r="B47" s="2534" t="s">
        <v>4523</v>
      </c>
      <c r="C47" s="2341"/>
      <c r="D47" s="583">
        <v>0</v>
      </c>
      <c r="E47" s="583">
        <v>14000</v>
      </c>
      <c r="F47" s="583">
        <v>0</v>
      </c>
      <c r="G47" s="583">
        <v>0</v>
      </c>
      <c r="H47" s="583">
        <v>14000</v>
      </c>
      <c r="I47" s="583">
        <v>3130</v>
      </c>
      <c r="J47" s="583">
        <v>2544</v>
      </c>
      <c r="K47" s="583">
        <v>-585</v>
      </c>
      <c r="L47" s="2534">
        <v>0.41</v>
      </c>
      <c r="M47" s="2568"/>
      <c r="N47" s="2534">
        <v>7.0000000000000007E-2</v>
      </c>
      <c r="O47" s="2374"/>
      <c r="P47" s="2374"/>
      <c r="Q47" s="1787"/>
      <c r="S47" s="1507"/>
    </row>
    <row r="48" spans="2:19" ht="15">
      <c r="B48" s="2534" t="s">
        <v>4297</v>
      </c>
      <c r="C48" s="2341"/>
      <c r="D48" s="583">
        <v>212328</v>
      </c>
      <c r="E48" s="583">
        <v>90000</v>
      </c>
      <c r="F48" s="583">
        <v>0</v>
      </c>
      <c r="G48" s="583">
        <v>227328</v>
      </c>
      <c r="H48" s="583">
        <v>75000</v>
      </c>
      <c r="I48" s="583">
        <v>3769</v>
      </c>
      <c r="J48" s="583">
        <v>4985</v>
      </c>
      <c r="K48" s="583">
        <v>1215</v>
      </c>
      <c r="L48" s="2534">
        <v>0.8</v>
      </c>
      <c r="N48" s="2534">
        <v>0.01</v>
      </c>
      <c r="O48" s="2374"/>
      <c r="P48" s="2374"/>
      <c r="Q48" s="1787"/>
      <c r="S48" s="1507"/>
    </row>
    <row r="49" spans="2:19" ht="15">
      <c r="B49"/>
      <c r="C49" s="2341"/>
      <c r="D49" s="583"/>
      <c r="E49" s="583"/>
      <c r="F49" s="583"/>
      <c r="G49" s="583"/>
      <c r="H49" s="583"/>
      <c r="I49" s="2570">
        <f>SUM(I46:I48)</f>
        <v>6899</v>
      </c>
      <c r="J49" s="2570">
        <f>SUM(J46:J48)</f>
        <v>7529</v>
      </c>
      <c r="K49" s="2570">
        <f>SUM(K46:K48)</f>
        <v>630</v>
      </c>
      <c r="L49" s="2577">
        <f>SUM(L46:L48)</f>
        <v>1.21</v>
      </c>
      <c r="N49" s="2577">
        <f>SUM(N46:N48)</f>
        <v>0.08</v>
      </c>
      <c r="O49" s="2374"/>
      <c r="P49" s="2374"/>
      <c r="Q49" s="1787"/>
      <c r="S49" s="1507"/>
    </row>
    <row r="50" spans="2:19" ht="15">
      <c r="B50"/>
      <c r="C50" s="2341"/>
      <c r="D50" s="583"/>
      <c r="E50" s="583"/>
      <c r="F50" s="583"/>
      <c r="G50" s="583"/>
      <c r="H50" s="583"/>
      <c r="I50" s="583"/>
      <c r="J50" s="583"/>
      <c r="K50" s="583"/>
      <c r="L50" s="2534"/>
      <c r="N50" s="2534"/>
      <c r="O50" s="2374">
        <f t="shared" si="0"/>
        <v>0</v>
      </c>
      <c r="P50" s="2374">
        <f t="shared" si="1"/>
        <v>0</v>
      </c>
      <c r="Q50" s="1787"/>
      <c r="S50" s="1507"/>
    </row>
    <row r="51" spans="2:19" ht="15">
      <c r="B51" s="2569" t="s">
        <v>4524</v>
      </c>
      <c r="C51" s="2341"/>
      <c r="D51" s="583"/>
      <c r="E51" s="583"/>
      <c r="F51" s="583"/>
      <c r="G51" s="583"/>
      <c r="H51" s="583"/>
      <c r="I51" s="583"/>
      <c r="J51" s="583"/>
      <c r="K51" s="583"/>
      <c r="L51" s="2534"/>
      <c r="N51" s="2534"/>
      <c r="O51" s="2374">
        <f t="shared" si="0"/>
        <v>0</v>
      </c>
      <c r="P51" s="2374">
        <f t="shared" si="1"/>
        <v>0</v>
      </c>
      <c r="Q51" s="1787">
        <f>J51/BS!$E$34</f>
        <v>0</v>
      </c>
      <c r="R51" s="1362"/>
      <c r="S51" s="1507">
        <v>1E-4</v>
      </c>
    </row>
    <row r="52" spans="2:19" ht="15">
      <c r="B52" s="2534" t="s">
        <v>4525</v>
      </c>
      <c r="C52" s="2341"/>
      <c r="D52" s="583">
        <v>0</v>
      </c>
      <c r="E52" s="583">
        <v>1102000</v>
      </c>
      <c r="F52" s="583">
        <v>0</v>
      </c>
      <c r="G52" s="583">
        <v>80000</v>
      </c>
      <c r="H52" s="583">
        <v>1022000</v>
      </c>
      <c r="I52" s="583">
        <v>12320</v>
      </c>
      <c r="J52" s="583">
        <v>12949</v>
      </c>
      <c r="K52" s="583">
        <v>629</v>
      </c>
      <c r="L52" s="2534">
        <v>2.0699999999999998</v>
      </c>
      <c r="M52" s="2568"/>
      <c r="N52" s="2534">
        <v>0.09</v>
      </c>
      <c r="O52" s="2374"/>
      <c r="P52" s="2374"/>
      <c r="Q52" s="1787"/>
      <c r="R52" s="1362"/>
      <c r="S52" s="1507"/>
    </row>
    <row r="53" spans="2:19" ht="15">
      <c r="B53" s="2534" t="s">
        <v>3022</v>
      </c>
      <c r="C53" s="2341"/>
      <c r="D53" s="583">
        <v>430000</v>
      </c>
      <c r="E53" s="583">
        <v>155122</v>
      </c>
      <c r="F53" s="583">
        <v>55350</v>
      </c>
      <c r="G53" s="583">
        <v>215350</v>
      </c>
      <c r="H53" s="583">
        <v>425122</v>
      </c>
      <c r="I53" s="583">
        <v>47689</v>
      </c>
      <c r="J53" s="583">
        <v>55674</v>
      </c>
      <c r="K53" s="583">
        <v>7985</v>
      </c>
      <c r="L53" s="2534">
        <v>8.9</v>
      </c>
      <c r="N53" s="2534">
        <v>0.03</v>
      </c>
      <c r="O53" s="2374"/>
      <c r="P53" s="2374"/>
      <c r="Q53" s="1787"/>
      <c r="R53" s="1362"/>
      <c r="S53" s="1507"/>
    </row>
    <row r="54" spans="2:19" ht="15">
      <c r="B54"/>
      <c r="C54" s="2341"/>
      <c r="D54" s="583"/>
      <c r="E54" s="583"/>
      <c r="F54" s="583"/>
      <c r="G54" s="583"/>
      <c r="H54" s="583"/>
      <c r="I54" s="2570">
        <f>SUM(I52:I53)</f>
        <v>60009</v>
      </c>
      <c r="J54" s="2570">
        <f>SUM(J52:J53)</f>
        <v>68623</v>
      </c>
      <c r="K54" s="2570">
        <f>SUM(K52:K53)</f>
        <v>8614</v>
      </c>
      <c r="L54" s="2577">
        <f>SUM(L52:L53)</f>
        <v>10.97</v>
      </c>
      <c r="N54" s="2577">
        <f>SUM(N52:N53)</f>
        <v>0.12</v>
      </c>
      <c r="O54" s="2374">
        <f t="shared" si="0"/>
        <v>0</v>
      </c>
      <c r="P54" s="2374">
        <f t="shared" si="1"/>
        <v>68623000</v>
      </c>
      <c r="Q54" s="1787">
        <v>5462500</v>
      </c>
      <c r="R54" s="1362"/>
      <c r="S54" s="1507">
        <v>2.0000000000000001E-4</v>
      </c>
    </row>
    <row r="55" spans="2:19" ht="15">
      <c r="B55"/>
      <c r="C55" s="2341"/>
      <c r="D55" s="583"/>
      <c r="E55" s="583"/>
      <c r="F55" s="583"/>
      <c r="G55" s="583"/>
      <c r="H55" s="583"/>
      <c r="I55" s="583"/>
      <c r="J55" s="583"/>
      <c r="K55" s="583"/>
      <c r="L55" s="2534"/>
      <c r="N55" s="2534"/>
      <c r="O55" s="2374">
        <f t="shared" si="0"/>
        <v>0</v>
      </c>
      <c r="P55" s="2374">
        <f t="shared" si="1"/>
        <v>0</v>
      </c>
      <c r="Q55" s="1293">
        <v>0</v>
      </c>
      <c r="S55" s="1507"/>
    </row>
    <row r="56" spans="2:19" ht="15">
      <c r="B56" s="2569" t="s">
        <v>4526</v>
      </c>
      <c r="C56" s="2341"/>
      <c r="D56" s="583"/>
      <c r="E56" s="583"/>
      <c r="F56" s="583"/>
      <c r="G56" s="583"/>
      <c r="H56" s="583"/>
      <c r="I56" s="583"/>
      <c r="J56" s="583"/>
      <c r="K56" s="583"/>
      <c r="L56" s="2534"/>
      <c r="N56" s="2534"/>
      <c r="O56" s="2374"/>
      <c r="P56" s="2374"/>
      <c r="S56" s="1507"/>
    </row>
    <row r="57" spans="2:19" ht="15">
      <c r="B57" s="2534" t="s">
        <v>4527</v>
      </c>
      <c r="C57" s="2341"/>
      <c r="D57" s="583">
        <v>200000</v>
      </c>
      <c r="E57" s="583">
        <v>25000</v>
      </c>
      <c r="F57" s="583">
        <v>11250</v>
      </c>
      <c r="G57" s="583">
        <v>236250</v>
      </c>
      <c r="H57" s="583">
        <v>0</v>
      </c>
      <c r="I57" s="583">
        <v>0</v>
      </c>
      <c r="J57" s="583">
        <v>0</v>
      </c>
      <c r="K57" s="583">
        <v>0</v>
      </c>
      <c r="L57" s="2534">
        <v>0</v>
      </c>
      <c r="N57" s="2534">
        <v>0</v>
      </c>
      <c r="O57" s="2374"/>
      <c r="P57" s="2374"/>
      <c r="S57" s="1507"/>
    </row>
    <row r="58" spans="2:19" ht="15">
      <c r="B58" s="2534" t="s">
        <v>4528</v>
      </c>
      <c r="C58" s="2341"/>
      <c r="D58" s="583">
        <v>0</v>
      </c>
      <c r="E58" s="583">
        <v>725000</v>
      </c>
      <c r="F58" s="583">
        <v>0</v>
      </c>
      <c r="G58" s="583">
        <v>375000</v>
      </c>
      <c r="H58" s="583">
        <v>350000</v>
      </c>
      <c r="I58" s="583">
        <v>4734</v>
      </c>
      <c r="J58" s="583">
        <v>4984</v>
      </c>
      <c r="K58" s="583">
        <v>250</v>
      </c>
      <c r="L58" s="2534">
        <v>0.8</v>
      </c>
      <c r="M58" s="2568"/>
      <c r="N58" s="2534">
        <v>0.04</v>
      </c>
      <c r="O58" s="2374"/>
      <c r="P58" s="2374"/>
      <c r="S58" s="1507"/>
    </row>
    <row r="59" spans="2:19" ht="15">
      <c r="B59" s="2534" t="s">
        <v>4529</v>
      </c>
      <c r="C59" s="2341"/>
      <c r="D59" s="583">
        <v>0</v>
      </c>
      <c r="E59" s="583">
        <v>150000</v>
      </c>
      <c r="F59" s="583">
        <v>0</v>
      </c>
      <c r="G59" s="583">
        <v>50000</v>
      </c>
      <c r="H59" s="583">
        <v>100000</v>
      </c>
      <c r="I59" s="583">
        <v>4508</v>
      </c>
      <c r="J59" s="583">
        <v>3269</v>
      </c>
      <c r="K59" s="583">
        <v>-1239</v>
      </c>
      <c r="L59" s="2534">
        <v>0.52</v>
      </c>
      <c r="N59" s="2534">
        <v>0.03</v>
      </c>
      <c r="O59" s="2374"/>
      <c r="P59" s="2374"/>
      <c r="S59" s="1507"/>
    </row>
    <row r="60" spans="2:19" ht="15">
      <c r="B60" s="2534" t="s">
        <v>4196</v>
      </c>
      <c r="C60" s="2341"/>
      <c r="D60" s="583">
        <v>40000</v>
      </c>
      <c r="E60" s="583">
        <v>18500</v>
      </c>
      <c r="F60" s="583">
        <v>0</v>
      </c>
      <c r="G60" s="583">
        <v>45000</v>
      </c>
      <c r="H60" s="583">
        <v>13500</v>
      </c>
      <c r="I60" s="583">
        <v>1512</v>
      </c>
      <c r="J60" s="583">
        <v>1609</v>
      </c>
      <c r="K60" s="583">
        <v>97</v>
      </c>
      <c r="L60" s="2534">
        <v>0.26</v>
      </c>
      <c r="N60" s="2534">
        <v>0.01</v>
      </c>
      <c r="O60" s="2374">
        <f t="shared" si="0"/>
        <v>0</v>
      </c>
      <c r="P60" s="2374">
        <f t="shared" si="1"/>
        <v>1609000</v>
      </c>
      <c r="Q60" s="1293">
        <v>18771193</v>
      </c>
      <c r="S60" s="1507"/>
    </row>
    <row r="61" spans="2:19" ht="15">
      <c r="B61" s="2534" t="s">
        <v>4409</v>
      </c>
      <c r="C61" s="2341"/>
      <c r="D61" s="583">
        <v>62000</v>
      </c>
      <c r="E61" s="583">
        <v>103700</v>
      </c>
      <c r="F61" s="583">
        <v>18855</v>
      </c>
      <c r="G61" s="583">
        <v>94555</v>
      </c>
      <c r="H61" s="583">
        <v>90000</v>
      </c>
      <c r="I61" s="583">
        <v>8258</v>
      </c>
      <c r="J61" s="583">
        <v>8208</v>
      </c>
      <c r="K61" s="583">
        <v>-50</v>
      </c>
      <c r="L61" s="2534">
        <v>1.31</v>
      </c>
      <c r="N61" s="2534">
        <v>0.03</v>
      </c>
      <c r="O61" s="2374">
        <f t="shared" si="0"/>
        <v>0</v>
      </c>
      <c r="P61" s="2374">
        <f t="shared" si="1"/>
        <v>8208000</v>
      </c>
      <c r="Q61" s="1293">
        <v>1388625</v>
      </c>
      <c r="S61" s="1507"/>
    </row>
    <row r="62" spans="2:19" ht="15">
      <c r="B62"/>
      <c r="C62" s="2341"/>
      <c r="D62" s="583"/>
      <c r="E62" s="583"/>
      <c r="F62" s="583"/>
      <c r="G62" s="583"/>
      <c r="H62" s="583"/>
      <c r="I62" s="2570">
        <f>SUM(I57:I61)</f>
        <v>19012</v>
      </c>
      <c r="J62" s="2570">
        <f>SUM(J57:J61)</f>
        <v>18070</v>
      </c>
      <c r="K62" s="2570">
        <f>SUM(K57:K61)</f>
        <v>-942</v>
      </c>
      <c r="L62" s="2577">
        <f>SUM(L57:L61)</f>
        <v>2.89</v>
      </c>
      <c r="N62" s="2577">
        <f>SUM(N57:N61)</f>
        <v>0.11</v>
      </c>
      <c r="O62" s="2374">
        <f t="shared" si="0"/>
        <v>0</v>
      </c>
      <c r="P62" s="2374">
        <f t="shared" si="1"/>
        <v>18070000</v>
      </c>
      <c r="S62" s="1507"/>
    </row>
    <row r="63" spans="2:19" ht="15">
      <c r="B63"/>
      <c r="C63" s="2341"/>
      <c r="D63" s="583"/>
      <c r="E63" s="583"/>
      <c r="F63" s="583"/>
      <c r="G63" s="583"/>
      <c r="H63" s="583"/>
      <c r="I63" s="2578"/>
      <c r="J63" s="2578"/>
      <c r="K63" s="2578"/>
      <c r="L63" s="2579"/>
      <c r="N63" s="2579"/>
      <c r="O63" s="2374"/>
      <c r="P63" s="2374"/>
      <c r="S63" s="1507"/>
    </row>
    <row r="64" spans="2:19" ht="15">
      <c r="B64" s="2569" t="s">
        <v>4530</v>
      </c>
      <c r="C64" s="2341"/>
      <c r="D64" s="583"/>
      <c r="E64" s="583"/>
      <c r="F64" s="583"/>
      <c r="G64" s="583"/>
      <c r="H64" s="583"/>
      <c r="I64" s="583"/>
      <c r="J64" s="583"/>
      <c r="K64" s="583"/>
      <c r="L64" s="2534"/>
      <c r="N64" s="2534"/>
      <c r="O64" s="2374"/>
      <c r="P64" s="2374"/>
      <c r="S64" s="1507"/>
    </row>
    <row r="65" spans="2:19" ht="15">
      <c r="B65" s="2534" t="s">
        <v>3447</v>
      </c>
      <c r="C65" s="2341"/>
      <c r="D65" s="583">
        <v>110000</v>
      </c>
      <c r="E65" s="583">
        <v>56500</v>
      </c>
      <c r="F65" s="583">
        <v>0</v>
      </c>
      <c r="G65" s="583">
        <v>54000</v>
      </c>
      <c r="H65" s="583">
        <v>112500</v>
      </c>
      <c r="I65" s="583">
        <v>32315</v>
      </c>
      <c r="J65" s="583">
        <v>30105</v>
      </c>
      <c r="K65" s="583">
        <v>-2210</v>
      </c>
      <c r="L65" s="2534">
        <v>4.82</v>
      </c>
      <c r="N65" s="2534">
        <v>0.02</v>
      </c>
      <c r="O65" s="2374"/>
      <c r="P65" s="2374"/>
      <c r="S65" s="1507"/>
    </row>
    <row r="66" spans="2:19" ht="15">
      <c r="B66" s="2534" t="s">
        <v>4298</v>
      </c>
      <c r="C66" s="2341"/>
      <c r="D66" s="583">
        <v>20</v>
      </c>
      <c r="E66" s="583">
        <v>200000</v>
      </c>
      <c r="F66" s="583">
        <v>0</v>
      </c>
      <c r="G66" s="583">
        <v>10020</v>
      </c>
      <c r="H66" s="583">
        <v>190000</v>
      </c>
      <c r="I66" s="583">
        <v>16076</v>
      </c>
      <c r="J66" s="583">
        <v>17436</v>
      </c>
      <c r="K66" s="583">
        <v>1360</v>
      </c>
      <c r="L66" s="2534">
        <v>2.79</v>
      </c>
      <c r="N66" s="2534">
        <v>0.01</v>
      </c>
      <c r="O66" s="2374"/>
      <c r="P66" s="2374"/>
      <c r="S66" s="1507"/>
    </row>
    <row r="67" spans="2:19" ht="15">
      <c r="B67"/>
      <c r="C67" s="2341"/>
      <c r="D67" s="583"/>
      <c r="E67" s="583"/>
      <c r="F67" s="583"/>
      <c r="G67" s="583"/>
      <c r="H67" s="583"/>
      <c r="I67" s="2570">
        <f>SUM(I65:I66)</f>
        <v>48391</v>
      </c>
      <c r="J67" s="2570">
        <f>SUM(J65:J66)</f>
        <v>47541</v>
      </c>
      <c r="K67" s="2570">
        <f>SUM(K65:K66)</f>
        <v>-850</v>
      </c>
      <c r="L67" s="2577">
        <f>SUM(L65:L66)</f>
        <v>7.61</v>
      </c>
      <c r="N67" s="2577">
        <f>SUM(N65:N66)</f>
        <v>0.03</v>
      </c>
      <c r="O67" s="2374"/>
      <c r="P67" s="2374"/>
      <c r="S67" s="1507"/>
    </row>
    <row r="68" spans="2:19" ht="15">
      <c r="B68"/>
      <c r="C68" s="2341"/>
      <c r="D68" s="583"/>
      <c r="E68" s="583"/>
      <c r="F68" s="583"/>
      <c r="G68" s="583"/>
      <c r="H68" s="583"/>
      <c r="I68" s="583"/>
      <c r="J68" s="583"/>
      <c r="K68" s="583"/>
      <c r="L68" s="2534"/>
      <c r="N68" s="2534"/>
      <c r="O68" s="2374"/>
      <c r="P68" s="2374"/>
      <c r="S68" s="1507"/>
    </row>
    <row r="69" spans="2:19" ht="15">
      <c r="B69" s="2569" t="s">
        <v>4531</v>
      </c>
      <c r="C69" s="2341"/>
      <c r="D69" s="583"/>
      <c r="E69" s="583"/>
      <c r="F69" s="583"/>
      <c r="G69" s="583"/>
      <c r="H69" s="583"/>
      <c r="I69" s="583"/>
      <c r="J69" s="583"/>
      <c r="K69" s="583"/>
      <c r="L69" s="2534"/>
      <c r="N69" s="2534"/>
      <c r="O69" s="2374"/>
      <c r="P69" s="2374"/>
      <c r="S69" s="1507"/>
    </row>
    <row r="70" spans="2:19" ht="15">
      <c r="B70" s="2534" t="s">
        <v>4532</v>
      </c>
      <c r="C70" s="2341"/>
      <c r="D70" s="583">
        <v>205000</v>
      </c>
      <c r="E70" s="583">
        <v>60000</v>
      </c>
      <c r="F70" s="583">
        <v>0</v>
      </c>
      <c r="G70" s="583">
        <v>265000</v>
      </c>
      <c r="H70" s="583">
        <v>0</v>
      </c>
      <c r="I70" s="583">
        <v>0</v>
      </c>
      <c r="J70" s="583">
        <v>0</v>
      </c>
      <c r="K70" s="583">
        <v>0</v>
      </c>
      <c r="L70" s="2534">
        <v>0</v>
      </c>
      <c r="N70" s="2534">
        <v>0</v>
      </c>
      <c r="O70" s="2374"/>
      <c r="P70" s="2374"/>
      <c r="S70" s="1507"/>
    </row>
    <row r="71" spans="2:19" ht="15">
      <c r="B71" s="2534" t="s">
        <v>4410</v>
      </c>
      <c r="C71" s="2341"/>
      <c r="D71" s="583">
        <v>0</v>
      </c>
      <c r="E71" s="583">
        <v>205000</v>
      </c>
      <c r="F71" s="583">
        <v>24600</v>
      </c>
      <c r="G71" s="583">
        <v>104500</v>
      </c>
      <c r="H71" s="583">
        <v>125100</v>
      </c>
      <c r="I71" s="583">
        <v>3182</v>
      </c>
      <c r="J71" s="583">
        <v>3002</v>
      </c>
      <c r="K71" s="583">
        <v>-180</v>
      </c>
      <c r="L71" s="2534">
        <v>0.48</v>
      </c>
      <c r="N71" s="2534">
        <v>0.06</v>
      </c>
      <c r="O71" s="2374"/>
      <c r="P71" s="2374"/>
      <c r="S71" s="1507"/>
    </row>
    <row r="72" spans="2:19" ht="15">
      <c r="B72" s="2534" t="s">
        <v>4533</v>
      </c>
      <c r="C72" s="2341"/>
      <c r="D72" s="583">
        <v>155000</v>
      </c>
      <c r="E72" s="583">
        <v>50000</v>
      </c>
      <c r="F72" s="583">
        <v>16500</v>
      </c>
      <c r="G72" s="583">
        <v>40500</v>
      </c>
      <c r="H72" s="583">
        <v>181000</v>
      </c>
      <c r="I72" s="583">
        <v>6035</v>
      </c>
      <c r="J72" s="583">
        <v>5119</v>
      </c>
      <c r="K72" s="583">
        <v>-916</v>
      </c>
      <c r="L72" s="2534">
        <v>0.82</v>
      </c>
      <c r="N72" s="2534">
        <v>0.15</v>
      </c>
      <c r="O72" s="2374"/>
      <c r="P72" s="2374"/>
      <c r="S72" s="1507"/>
    </row>
    <row r="73" spans="2:19" ht="15">
      <c r="B73" s="2534" t="s">
        <v>4534</v>
      </c>
      <c r="C73" s="2341"/>
      <c r="D73" s="583">
        <v>0</v>
      </c>
      <c r="E73" s="583">
        <v>375000</v>
      </c>
      <c r="F73" s="583">
        <v>0</v>
      </c>
      <c r="G73" s="583">
        <v>375000</v>
      </c>
      <c r="H73" s="583">
        <v>0</v>
      </c>
      <c r="I73" s="583">
        <v>0</v>
      </c>
      <c r="J73" s="583">
        <v>0</v>
      </c>
      <c r="K73" s="583">
        <v>0</v>
      </c>
      <c r="L73" s="2534">
        <v>0</v>
      </c>
      <c r="N73" s="2534">
        <v>0</v>
      </c>
      <c r="O73" s="2374"/>
      <c r="P73" s="2374"/>
      <c r="S73" s="1507"/>
    </row>
    <row r="74" spans="2:19" ht="15">
      <c r="B74"/>
      <c r="C74" s="2341"/>
      <c r="D74" s="583"/>
      <c r="E74" s="583"/>
      <c r="F74" s="583"/>
      <c r="G74" s="583"/>
      <c r="H74" s="583"/>
      <c r="I74" s="2570">
        <f>SUM(I70:I73)</f>
        <v>9217</v>
      </c>
      <c r="J74" s="2570">
        <f>SUM(J70:J73)</f>
        <v>8121</v>
      </c>
      <c r="K74" s="2570">
        <f>SUM(K70:K73)</f>
        <v>-1096</v>
      </c>
      <c r="L74" s="2577">
        <f>SUM(L70:L73)</f>
        <v>1.3</v>
      </c>
      <c r="N74" s="2577">
        <f>SUM(N70:N73)</f>
        <v>0.21</v>
      </c>
      <c r="O74" s="2374"/>
      <c r="P74" s="2374"/>
      <c r="S74" s="1507"/>
    </row>
    <row r="75" spans="2:19" ht="15">
      <c r="B75"/>
      <c r="C75" s="1510"/>
      <c r="D75" s="583"/>
      <c r="E75" s="583"/>
      <c r="F75" s="583"/>
      <c r="G75" s="583"/>
      <c r="H75" s="583"/>
      <c r="I75" s="583"/>
      <c r="J75" s="583"/>
      <c r="K75" s="583"/>
      <c r="L75" s="2534"/>
      <c r="M75" s="2382"/>
      <c r="N75" s="2534"/>
      <c r="O75" s="2374">
        <f t="shared" si="0"/>
        <v>0</v>
      </c>
      <c r="P75" s="2374">
        <f t="shared" si="1"/>
        <v>0</v>
      </c>
      <c r="Q75" s="1787"/>
      <c r="S75" s="1507"/>
    </row>
    <row r="76" spans="2:19" ht="15">
      <c r="B76" s="2569" t="s">
        <v>4535</v>
      </c>
      <c r="C76" s="2343"/>
      <c r="D76" s="583"/>
      <c r="E76" s="583"/>
      <c r="F76" s="583"/>
      <c r="G76" s="583"/>
      <c r="H76" s="583"/>
      <c r="I76" s="583"/>
      <c r="J76" s="583"/>
      <c r="K76" s="583"/>
      <c r="L76" s="2534"/>
      <c r="N76" s="2534"/>
      <c r="O76" s="2374">
        <f t="shared" si="0"/>
        <v>0</v>
      </c>
      <c r="P76" s="2374">
        <f t="shared" si="1"/>
        <v>0</v>
      </c>
      <c r="Q76" s="1293">
        <v>6006440</v>
      </c>
      <c r="S76" s="1507"/>
    </row>
    <row r="77" spans="2:19" ht="15">
      <c r="B77" s="2534" t="s">
        <v>4262</v>
      </c>
      <c r="C77" s="2343"/>
      <c r="D77" s="583">
        <v>220000</v>
      </c>
      <c r="E77" s="583">
        <v>222500</v>
      </c>
      <c r="F77" s="583">
        <v>0</v>
      </c>
      <c r="G77" s="583">
        <v>202500</v>
      </c>
      <c r="H77" s="583">
        <v>240000</v>
      </c>
      <c r="I77" s="583">
        <v>7074</v>
      </c>
      <c r="J77" s="583">
        <v>4210</v>
      </c>
      <c r="K77" s="583">
        <v>-2865</v>
      </c>
      <c r="L77" s="2534">
        <v>0.67</v>
      </c>
      <c r="M77" s="2568"/>
      <c r="N77" s="2534">
        <v>7.0000000000000007E-2</v>
      </c>
      <c r="O77" s="2374"/>
      <c r="P77" s="2374"/>
      <c r="S77" s="1507"/>
    </row>
    <row r="78" spans="2:19" ht="15">
      <c r="B78" s="2534" t="s">
        <v>4299</v>
      </c>
      <c r="C78" s="2343"/>
      <c r="D78" s="583">
        <v>0</v>
      </c>
      <c r="E78" s="583">
        <v>42000</v>
      </c>
      <c r="F78" s="583">
        <v>0</v>
      </c>
      <c r="G78" s="583">
        <v>500</v>
      </c>
      <c r="H78" s="583">
        <v>41500</v>
      </c>
      <c r="I78" s="583">
        <v>4718</v>
      </c>
      <c r="J78" s="583">
        <v>5282</v>
      </c>
      <c r="K78" s="583">
        <v>564</v>
      </c>
      <c r="L78" s="2534">
        <v>0.84</v>
      </c>
      <c r="N78" s="2534">
        <v>0.03</v>
      </c>
      <c r="O78" s="2374"/>
      <c r="P78" s="2374"/>
      <c r="S78" s="1507"/>
    </row>
    <row r="79" spans="2:19" ht="15">
      <c r="B79"/>
      <c r="C79" s="2343"/>
      <c r="D79" s="583"/>
      <c r="E79" s="583"/>
      <c r="F79" s="583"/>
      <c r="G79" s="583"/>
      <c r="H79" s="583"/>
      <c r="I79" s="2570">
        <f>SUM(I76:I78)</f>
        <v>11792</v>
      </c>
      <c r="J79" s="2570">
        <f>SUM(J76:J78)</f>
        <v>9492</v>
      </c>
      <c r="K79" s="2570">
        <f>SUM(K76:K78)</f>
        <v>-2301</v>
      </c>
      <c r="L79" s="2577">
        <f>SUM(L76:L78)</f>
        <v>1.51</v>
      </c>
      <c r="N79" s="2577">
        <f>SUM(N76:N78)</f>
        <v>0.1</v>
      </c>
      <c r="O79" s="2374">
        <f t="shared" si="0"/>
        <v>0</v>
      </c>
      <c r="P79" s="2374">
        <f t="shared" si="1"/>
        <v>9492000</v>
      </c>
      <c r="S79" s="1507"/>
    </row>
    <row r="80" spans="2:19" ht="15">
      <c r="B80"/>
      <c r="C80" s="2343"/>
      <c r="D80" s="583"/>
      <c r="E80" s="583"/>
      <c r="F80" s="583"/>
      <c r="G80" s="583"/>
      <c r="H80" s="583"/>
      <c r="I80" s="583"/>
      <c r="J80" s="583"/>
      <c r="K80" s="583"/>
      <c r="L80" s="2534"/>
      <c r="N80" s="2534"/>
      <c r="O80" s="2374">
        <f t="shared" si="0"/>
        <v>0</v>
      </c>
      <c r="P80" s="2374">
        <f t="shared" si="1"/>
        <v>0</v>
      </c>
      <c r="S80" s="1507"/>
    </row>
    <row r="81" spans="2:19" ht="15">
      <c r="B81" s="2569" t="s">
        <v>4536</v>
      </c>
      <c r="C81" s="2343"/>
      <c r="D81" s="583"/>
      <c r="E81" s="583"/>
      <c r="F81" s="583"/>
      <c r="G81" s="583"/>
      <c r="H81" s="583"/>
      <c r="I81" s="583"/>
      <c r="J81" s="583"/>
      <c r="K81" s="583"/>
      <c r="L81" s="2534"/>
      <c r="M81" s="2568"/>
      <c r="N81" s="2534"/>
      <c r="O81" s="2374"/>
      <c r="P81" s="2374"/>
      <c r="S81" s="1507"/>
    </row>
    <row r="82" spans="2:19" ht="15">
      <c r="B82" s="2534" t="s">
        <v>4300</v>
      </c>
      <c r="C82" s="2343"/>
      <c r="D82" s="583">
        <v>2820</v>
      </c>
      <c r="E82" s="583">
        <v>0</v>
      </c>
      <c r="F82" s="583">
        <v>0</v>
      </c>
      <c r="G82" s="583">
        <v>0</v>
      </c>
      <c r="H82" s="583">
        <v>2820</v>
      </c>
      <c r="I82" s="583">
        <v>4835</v>
      </c>
      <c r="J82" s="583">
        <v>6843</v>
      </c>
      <c r="K82" s="583">
        <v>2008</v>
      </c>
      <c r="L82" s="2534">
        <v>1.0900000000000001</v>
      </c>
      <c r="N82" s="2534">
        <v>0.04</v>
      </c>
      <c r="O82" s="2374"/>
      <c r="P82" s="2374"/>
      <c r="S82" s="1507"/>
    </row>
    <row r="83" spans="2:19" ht="15">
      <c r="B83" s="2534" t="s">
        <v>4537</v>
      </c>
      <c r="C83" s="2343"/>
      <c r="D83" s="583">
        <v>0</v>
      </c>
      <c r="E83" s="583">
        <v>25000</v>
      </c>
      <c r="F83" s="583">
        <v>0</v>
      </c>
      <c r="G83" s="583">
        <v>25000</v>
      </c>
      <c r="H83" s="583">
        <v>0</v>
      </c>
      <c r="I83" s="583">
        <v>0</v>
      </c>
      <c r="J83" s="583">
        <v>0</v>
      </c>
      <c r="K83" s="583">
        <v>0</v>
      </c>
      <c r="L83" s="2534">
        <v>0</v>
      </c>
      <c r="N83" s="2534">
        <v>0</v>
      </c>
      <c r="O83" s="2374"/>
      <c r="P83" s="2374"/>
      <c r="S83" s="1507"/>
    </row>
    <row r="84" spans="2:19" ht="15">
      <c r="B84"/>
      <c r="C84" s="1510"/>
      <c r="D84" s="583"/>
      <c r="E84" s="583"/>
      <c r="F84" s="583"/>
      <c r="G84" s="583"/>
      <c r="H84" s="583"/>
      <c r="I84" s="2570">
        <f>SUM(I82:I83)</f>
        <v>4835</v>
      </c>
      <c r="J84" s="2570">
        <f>SUM(J82:J83)</f>
        <v>6843</v>
      </c>
      <c r="K84" s="2570">
        <f>SUM(K82:K83)</f>
        <v>2008</v>
      </c>
      <c r="L84" s="2577">
        <f>SUM(L82:L83)</f>
        <v>1.0900000000000001</v>
      </c>
      <c r="N84" s="2577">
        <f>SUM(N82:N83)</f>
        <v>0.04</v>
      </c>
      <c r="O84" s="2374">
        <f t="shared" si="0"/>
        <v>0</v>
      </c>
      <c r="P84" s="2374">
        <f t="shared" si="1"/>
        <v>6843000</v>
      </c>
      <c r="Q84" s="1787">
        <f>J84/BS!$E$34</f>
        <v>0</v>
      </c>
      <c r="R84" s="1362"/>
      <c r="S84" s="1507">
        <v>2.9999999999999997E-4</v>
      </c>
    </row>
    <row r="85" spans="2:19" ht="15">
      <c r="B85"/>
      <c r="C85" s="1510"/>
      <c r="D85" s="583"/>
      <c r="E85" s="583"/>
      <c r="F85" s="583"/>
      <c r="G85" s="583"/>
      <c r="H85" s="583"/>
      <c r="I85" s="583"/>
      <c r="J85" s="583"/>
      <c r="K85" s="583"/>
      <c r="L85" s="2534"/>
      <c r="M85" s="2383"/>
      <c r="N85" s="2534"/>
      <c r="O85" s="2374">
        <f t="shared" si="0"/>
        <v>0</v>
      </c>
      <c r="P85" s="2374">
        <f t="shared" si="1"/>
        <v>0</v>
      </c>
      <c r="R85" s="1362"/>
      <c r="S85" s="1507" t="s">
        <v>2969</v>
      </c>
    </row>
    <row r="86" spans="2:19" ht="15">
      <c r="B86" s="2569" t="s">
        <v>4538</v>
      </c>
      <c r="C86" s="1510"/>
      <c r="D86" s="583"/>
      <c r="E86" s="583"/>
      <c r="F86" s="583"/>
      <c r="G86" s="583"/>
      <c r="H86" s="583"/>
      <c r="I86" s="583"/>
      <c r="J86" s="583"/>
      <c r="K86" s="583"/>
      <c r="L86" s="2534"/>
      <c r="M86" s="2383"/>
      <c r="N86" s="2534"/>
      <c r="O86" s="2374">
        <f t="shared" si="0"/>
        <v>0</v>
      </c>
      <c r="P86" s="2374">
        <f t="shared" si="1"/>
        <v>0</v>
      </c>
      <c r="Q86" s="1293">
        <v>38580417</v>
      </c>
      <c r="R86" s="1362"/>
      <c r="S86" s="1507"/>
    </row>
    <row r="87" spans="2:19" ht="15">
      <c r="B87" s="2534" t="s">
        <v>4539</v>
      </c>
      <c r="C87" s="1510"/>
      <c r="D87" s="583">
        <v>0</v>
      </c>
      <c r="E87" s="583">
        <v>266500</v>
      </c>
      <c r="F87" s="583">
        <v>0</v>
      </c>
      <c r="G87" s="583">
        <v>87000</v>
      </c>
      <c r="H87" s="583">
        <v>179500</v>
      </c>
      <c r="I87" s="583">
        <v>5225</v>
      </c>
      <c r="J87" s="583">
        <v>5414</v>
      </c>
      <c r="K87" s="583">
        <v>189</v>
      </c>
      <c r="L87" s="2534">
        <v>0.87</v>
      </c>
      <c r="N87" s="2534">
        <v>0.05</v>
      </c>
      <c r="O87" s="2374">
        <f t="shared" si="0"/>
        <v>0</v>
      </c>
      <c r="P87" s="2374">
        <f t="shared" si="1"/>
        <v>5414000</v>
      </c>
      <c r="Q87" s="1293">
        <v>35596125</v>
      </c>
      <c r="S87" s="1507"/>
    </row>
    <row r="88" spans="2:19" ht="15">
      <c r="B88" s="2534" t="s">
        <v>4301</v>
      </c>
      <c r="C88" s="1510"/>
      <c r="D88" s="583">
        <v>30000</v>
      </c>
      <c r="E88" s="583">
        <v>27000</v>
      </c>
      <c r="F88" s="583">
        <v>1140</v>
      </c>
      <c r="G88" s="583">
        <v>1200</v>
      </c>
      <c r="H88" s="583">
        <v>56940</v>
      </c>
      <c r="I88" s="583">
        <v>11475</v>
      </c>
      <c r="J88" s="583">
        <v>10989</v>
      </c>
      <c r="K88" s="583">
        <v>-485</v>
      </c>
      <c r="L88" s="2534">
        <v>1.76</v>
      </c>
      <c r="N88" s="2534">
        <v>0.09</v>
      </c>
      <c r="O88" s="2374">
        <f t="shared" si="0"/>
        <v>0</v>
      </c>
      <c r="P88" s="2374">
        <f t="shared" si="1"/>
        <v>10989000</v>
      </c>
      <c r="S88" s="1507"/>
    </row>
    <row r="89" spans="2:19" ht="15">
      <c r="B89" s="2534" t="s">
        <v>4540</v>
      </c>
      <c r="C89" s="1510"/>
      <c r="D89" s="583">
        <v>31000</v>
      </c>
      <c r="E89" s="583">
        <v>0</v>
      </c>
      <c r="F89" s="583">
        <v>0</v>
      </c>
      <c r="G89" s="583">
        <v>31000</v>
      </c>
      <c r="H89" s="583">
        <v>0</v>
      </c>
      <c r="I89" s="583">
        <v>0</v>
      </c>
      <c r="J89" s="583">
        <v>0</v>
      </c>
      <c r="K89" s="583">
        <v>0</v>
      </c>
      <c r="L89" s="2534">
        <v>0</v>
      </c>
      <c r="M89" s="2568"/>
      <c r="N89" s="2534">
        <v>0</v>
      </c>
      <c r="O89" s="2374"/>
      <c r="P89" s="2374"/>
      <c r="S89" s="1507"/>
    </row>
    <row r="90" spans="2:19" ht="15">
      <c r="B90"/>
      <c r="C90" s="1510"/>
      <c r="D90" s="583"/>
      <c r="E90" s="583"/>
      <c r="F90" s="583"/>
      <c r="G90" s="583"/>
      <c r="H90" s="583"/>
      <c r="I90" s="2570">
        <f>SUM(I87:I89)</f>
        <v>16700</v>
      </c>
      <c r="J90" s="2570">
        <f>SUM(J87:J89)</f>
        <v>16403</v>
      </c>
      <c r="K90" s="2570">
        <f>SUM(K87:K89)</f>
        <v>-296</v>
      </c>
      <c r="L90" s="2577">
        <f>SUM(L87:L89)</f>
        <v>2.63</v>
      </c>
      <c r="N90" s="2577">
        <f>SUM(N87:N89)</f>
        <v>0.14000000000000001</v>
      </c>
      <c r="O90" s="2374"/>
      <c r="P90" s="2374"/>
      <c r="S90" s="1507"/>
    </row>
    <row r="91" spans="2:19" ht="15">
      <c r="B91"/>
      <c r="C91" s="1510"/>
      <c r="D91" s="583"/>
      <c r="E91" s="583"/>
      <c r="F91" s="583"/>
      <c r="G91" s="583"/>
      <c r="H91" s="583"/>
      <c r="I91" s="583"/>
      <c r="J91" s="583"/>
      <c r="K91" s="583"/>
      <c r="L91" s="2534"/>
      <c r="N91" s="2534"/>
      <c r="O91" s="2374"/>
      <c r="P91" s="2374"/>
      <c r="S91" s="1507"/>
    </row>
    <row r="92" spans="2:19" ht="15">
      <c r="B92" s="2569" t="s">
        <v>4357</v>
      </c>
      <c r="C92" s="1510"/>
      <c r="D92" s="583"/>
      <c r="E92" s="583"/>
      <c r="F92" s="583"/>
      <c r="G92" s="583"/>
      <c r="H92" s="583"/>
      <c r="I92" s="583"/>
      <c r="J92" s="583"/>
      <c r="K92" s="583"/>
      <c r="L92" s="2534"/>
      <c r="N92" s="2534"/>
      <c r="O92" s="2374">
        <f t="shared" si="0"/>
        <v>0</v>
      </c>
      <c r="P92" s="2374">
        <f t="shared" si="1"/>
        <v>0</v>
      </c>
      <c r="S92" s="1507"/>
    </row>
    <row r="93" spans="2:19" ht="15">
      <c r="B93" s="2534" t="s">
        <v>3610</v>
      </c>
      <c r="C93" s="1510"/>
      <c r="D93" s="583">
        <v>30510</v>
      </c>
      <c r="E93" s="583">
        <v>11100</v>
      </c>
      <c r="F93" s="583">
        <v>0</v>
      </c>
      <c r="G93" s="583">
        <v>11110</v>
      </c>
      <c r="H93" s="583">
        <v>30500</v>
      </c>
      <c r="I93" s="583">
        <v>48358</v>
      </c>
      <c r="J93" s="583">
        <v>53970</v>
      </c>
      <c r="K93" s="583">
        <v>5612</v>
      </c>
      <c r="L93" s="2534">
        <v>8.6300000000000008</v>
      </c>
      <c r="N93" s="2534">
        <v>0.02</v>
      </c>
      <c r="O93" s="2374">
        <f t="shared" si="0"/>
        <v>0</v>
      </c>
      <c r="P93" s="2374">
        <f t="shared" si="1"/>
        <v>53970000</v>
      </c>
      <c r="S93" s="1507"/>
    </row>
    <row r="94" spans="2:19" ht="15">
      <c r="B94" s="2534" t="s">
        <v>2992</v>
      </c>
      <c r="C94" s="1796"/>
      <c r="D94" s="583">
        <v>357500</v>
      </c>
      <c r="E94" s="583">
        <v>105000</v>
      </c>
      <c r="F94" s="583">
        <v>0</v>
      </c>
      <c r="G94" s="583">
        <v>102500</v>
      </c>
      <c r="H94" s="583">
        <v>360000</v>
      </c>
      <c r="I94" s="583">
        <v>33884</v>
      </c>
      <c r="J94" s="583">
        <v>29927</v>
      </c>
      <c r="K94" s="583">
        <v>-3958</v>
      </c>
      <c r="L94" s="2534">
        <v>4.79</v>
      </c>
      <c r="N94" s="2534">
        <v>0.01</v>
      </c>
      <c r="O94" s="2374">
        <f t="shared" si="0"/>
        <v>0</v>
      </c>
      <c r="P94" s="2374">
        <f t="shared" si="1"/>
        <v>29927000</v>
      </c>
      <c r="Q94" s="1293">
        <v>125860</v>
      </c>
      <c r="S94" s="1507"/>
    </row>
    <row r="95" spans="2:19" ht="15">
      <c r="B95" s="2534" t="s">
        <v>2991</v>
      </c>
      <c r="C95" s="1796"/>
      <c r="D95" s="583">
        <v>71416</v>
      </c>
      <c r="E95" s="583">
        <v>0</v>
      </c>
      <c r="F95" s="583">
        <v>0</v>
      </c>
      <c r="G95" s="583">
        <v>56416</v>
      </c>
      <c r="H95" s="583">
        <v>15000</v>
      </c>
      <c r="I95" s="583">
        <v>5908</v>
      </c>
      <c r="J95" s="583">
        <v>5590</v>
      </c>
      <c r="K95" s="583">
        <v>-318</v>
      </c>
      <c r="L95" s="2534">
        <v>0.89</v>
      </c>
      <c r="M95" s="2383"/>
      <c r="N95" s="2534">
        <v>0.01</v>
      </c>
      <c r="O95" s="2374">
        <f t="shared" si="0"/>
        <v>0</v>
      </c>
      <c r="P95" s="2374">
        <f t="shared" si="1"/>
        <v>5590000</v>
      </c>
      <c r="Q95" s="1293">
        <v>7712832</v>
      </c>
      <c r="S95" s="1507"/>
    </row>
    <row r="96" spans="2:19" ht="15">
      <c r="B96" s="2534" t="s">
        <v>2994</v>
      </c>
      <c r="C96" s="1796"/>
      <c r="D96" s="583">
        <v>436905</v>
      </c>
      <c r="E96" s="583">
        <v>146095</v>
      </c>
      <c r="F96" s="583">
        <v>0</v>
      </c>
      <c r="G96" s="583">
        <v>213000</v>
      </c>
      <c r="H96" s="583">
        <v>370000</v>
      </c>
      <c r="I96" s="583">
        <v>31487</v>
      </c>
      <c r="J96" s="583">
        <v>26936</v>
      </c>
      <c r="K96" s="583">
        <v>-4551</v>
      </c>
      <c r="L96" s="2534">
        <v>4.3099999999999996</v>
      </c>
      <c r="M96" s="2568"/>
      <c r="N96" s="2534">
        <v>0.01</v>
      </c>
      <c r="O96" s="2374"/>
      <c r="P96" s="2374"/>
      <c r="S96" s="1507"/>
    </row>
    <row r="97" spans="2:19" ht="15">
      <c r="B97"/>
      <c r="C97" s="1796"/>
      <c r="D97" s="583"/>
      <c r="E97" s="583"/>
      <c r="F97" s="583"/>
      <c r="G97" s="583"/>
      <c r="H97" s="583"/>
      <c r="I97" s="2570">
        <f>SUM(I93:I96)</f>
        <v>119637</v>
      </c>
      <c r="J97" s="2570">
        <f>SUM(J93:J96)</f>
        <v>116423</v>
      </c>
      <c r="K97" s="2570">
        <f>SUM(K93:K96)</f>
        <v>-3215</v>
      </c>
      <c r="L97" s="2577">
        <f>SUM(L93:L96)</f>
        <v>18.62</v>
      </c>
      <c r="M97" s="2383"/>
      <c r="N97" s="2577">
        <f>SUM(N93:N96)</f>
        <v>0.05</v>
      </c>
      <c r="O97" s="2374"/>
      <c r="P97" s="2374"/>
      <c r="S97" s="1507"/>
    </row>
    <row r="98" spans="2:19" ht="15">
      <c r="B98"/>
      <c r="C98" s="1796"/>
      <c r="D98" s="583"/>
      <c r="E98" s="583"/>
      <c r="F98" s="583"/>
      <c r="G98" s="583"/>
      <c r="H98" s="583"/>
      <c r="I98" s="583"/>
      <c r="J98" s="583"/>
      <c r="K98" s="583"/>
      <c r="L98" s="2534"/>
      <c r="M98" s="2383"/>
      <c r="N98" s="2534"/>
      <c r="O98" s="2374"/>
      <c r="P98" s="2374"/>
      <c r="S98" s="1507"/>
    </row>
    <row r="99" spans="2:19" ht="15">
      <c r="B99" s="2569" t="s">
        <v>4541</v>
      </c>
      <c r="C99" s="1796"/>
      <c r="D99" s="583"/>
      <c r="E99" s="583"/>
      <c r="F99" s="583"/>
      <c r="G99" s="583"/>
      <c r="H99" s="583"/>
      <c r="I99" s="583"/>
      <c r="J99" s="583"/>
      <c r="K99" s="583"/>
      <c r="L99" s="2534"/>
      <c r="M99" s="2383"/>
      <c r="N99" s="2534"/>
      <c r="O99" s="2374">
        <f t="shared" si="0"/>
        <v>0</v>
      </c>
      <c r="P99" s="2374">
        <f t="shared" si="1"/>
        <v>0</v>
      </c>
      <c r="Q99" s="1293">
        <v>1726032</v>
      </c>
      <c r="S99" s="1507"/>
    </row>
    <row r="100" spans="2:19" ht="15">
      <c r="B100" s="2534" t="s">
        <v>2993</v>
      </c>
      <c r="C100" s="1796"/>
      <c r="D100" s="583">
        <v>22000</v>
      </c>
      <c r="E100" s="583">
        <v>10100</v>
      </c>
      <c r="F100" s="583">
        <v>0</v>
      </c>
      <c r="G100" s="583">
        <v>14100</v>
      </c>
      <c r="H100" s="583">
        <v>18000</v>
      </c>
      <c r="I100" s="583">
        <v>5760</v>
      </c>
      <c r="J100" s="583">
        <v>5430</v>
      </c>
      <c r="K100" s="583">
        <v>-330</v>
      </c>
      <c r="L100" s="2534">
        <v>0.87</v>
      </c>
      <c r="M100" s="2383"/>
      <c r="N100" s="2534">
        <v>0.02</v>
      </c>
      <c r="O100" s="2374">
        <f t="shared" si="0"/>
        <v>0</v>
      </c>
      <c r="P100" s="2374">
        <f t="shared" si="1"/>
        <v>5430000</v>
      </c>
      <c r="S100" s="1507"/>
    </row>
    <row r="101" spans="2:19" ht="15">
      <c r="B101" s="2534" t="s">
        <v>4542</v>
      </c>
      <c r="C101" s="1796"/>
      <c r="D101" s="583">
        <v>90000</v>
      </c>
      <c r="E101" s="583">
        <v>0</v>
      </c>
      <c r="F101" s="583">
        <v>0</v>
      </c>
      <c r="G101" s="583">
        <v>90000</v>
      </c>
      <c r="H101" s="583">
        <v>0</v>
      </c>
      <c r="I101" s="583">
        <v>0</v>
      </c>
      <c r="J101" s="583">
        <v>0</v>
      </c>
      <c r="K101" s="583">
        <v>0</v>
      </c>
      <c r="L101" s="2534">
        <v>0</v>
      </c>
      <c r="M101" s="2383"/>
      <c r="N101" s="2534">
        <v>0</v>
      </c>
      <c r="O101" s="2374">
        <f t="shared" si="0"/>
        <v>0</v>
      </c>
      <c r="P101" s="2374">
        <f t="shared" si="1"/>
        <v>0</v>
      </c>
      <c r="S101" s="1507"/>
    </row>
    <row r="102" spans="2:19" ht="15">
      <c r="B102" s="2534" t="s">
        <v>2990</v>
      </c>
      <c r="C102" s="1796"/>
      <c r="D102" s="583">
        <v>94000</v>
      </c>
      <c r="E102" s="583">
        <v>32200</v>
      </c>
      <c r="F102" s="583">
        <v>0</v>
      </c>
      <c r="G102" s="583">
        <v>126200</v>
      </c>
      <c r="H102" s="583">
        <v>0</v>
      </c>
      <c r="I102" s="583">
        <v>0</v>
      </c>
      <c r="J102" s="583">
        <v>0</v>
      </c>
      <c r="K102" s="583">
        <v>0</v>
      </c>
      <c r="L102" s="2534">
        <v>0</v>
      </c>
      <c r="N102" s="2534">
        <v>0</v>
      </c>
      <c r="O102" s="2374">
        <f t="shared" si="0"/>
        <v>0</v>
      </c>
      <c r="P102" s="2374">
        <f t="shared" si="1"/>
        <v>0</v>
      </c>
      <c r="S102" s="1507"/>
    </row>
    <row r="103" spans="2:19" ht="15">
      <c r="B103" s="2534" t="s">
        <v>4358</v>
      </c>
      <c r="C103" s="1796"/>
      <c r="D103" s="583">
        <v>0</v>
      </c>
      <c r="E103" s="583">
        <v>310000</v>
      </c>
      <c r="F103" s="583">
        <v>0</v>
      </c>
      <c r="G103" s="583">
        <v>310000</v>
      </c>
      <c r="H103" s="583">
        <v>0</v>
      </c>
      <c r="I103" s="583">
        <v>0</v>
      </c>
      <c r="J103" s="583">
        <v>0</v>
      </c>
      <c r="K103" s="583">
        <v>0</v>
      </c>
      <c r="L103" s="2534">
        <v>0</v>
      </c>
      <c r="M103" s="2568"/>
      <c r="N103" s="2534">
        <v>0</v>
      </c>
      <c r="O103" s="2374"/>
      <c r="P103" s="2374"/>
      <c r="S103" s="1507"/>
    </row>
    <row r="104" spans="2:19" ht="15">
      <c r="B104"/>
      <c r="C104" s="1796"/>
      <c r="D104" s="583"/>
      <c r="E104" s="583"/>
      <c r="F104" s="583"/>
      <c r="G104" s="583"/>
      <c r="H104" s="583"/>
      <c r="I104" s="2570">
        <f>SUM(I100:I103)</f>
        <v>5760</v>
      </c>
      <c r="J104" s="2570">
        <f>SUM(J100:J103)</f>
        <v>5430</v>
      </c>
      <c r="K104" s="2570">
        <f>SUM(K100:K103)</f>
        <v>-330</v>
      </c>
      <c r="L104" s="2577">
        <f>SUM(L100:L103)</f>
        <v>0.87</v>
      </c>
      <c r="N104" s="2577">
        <f>SUM(N100:N103)</f>
        <v>0.02</v>
      </c>
      <c r="O104" s="2374"/>
      <c r="P104" s="2374"/>
      <c r="S104" s="1507"/>
    </row>
    <row r="105" spans="2:19" ht="15">
      <c r="B105"/>
      <c r="C105" s="1796"/>
      <c r="D105" s="583"/>
      <c r="E105" s="583"/>
      <c r="F105" s="583"/>
      <c r="G105" s="583"/>
      <c r="H105" s="583"/>
      <c r="I105" s="583"/>
      <c r="J105" s="583"/>
      <c r="K105" s="583"/>
      <c r="L105" s="2534"/>
      <c r="N105" s="2534"/>
      <c r="O105" s="2374"/>
      <c r="P105" s="2374"/>
      <c r="S105" s="1507"/>
    </row>
    <row r="106" spans="2:19" ht="15">
      <c r="B106" s="2569" t="s">
        <v>4543</v>
      </c>
      <c r="C106" s="1796"/>
      <c r="D106" s="583"/>
      <c r="E106" s="583"/>
      <c r="F106" s="583"/>
      <c r="G106" s="583"/>
      <c r="H106" s="583"/>
      <c r="I106" s="583"/>
      <c r="J106" s="583"/>
      <c r="K106" s="583"/>
      <c r="L106" s="2534"/>
      <c r="N106" s="2534"/>
      <c r="O106" s="2374">
        <f t="shared" si="0"/>
        <v>0</v>
      </c>
      <c r="P106" s="2374">
        <f t="shared" si="1"/>
        <v>0</v>
      </c>
      <c r="Q106" s="1787">
        <v>11898050</v>
      </c>
      <c r="R106" s="1362">
        <v>326</v>
      </c>
      <c r="S106" s="1507">
        <v>0</v>
      </c>
    </row>
    <row r="107" spans="2:19" ht="15">
      <c r="B107" s="2534" t="s">
        <v>4263</v>
      </c>
      <c r="C107" s="1796"/>
      <c r="D107" s="583">
        <v>0</v>
      </c>
      <c r="E107" s="583">
        <v>11100</v>
      </c>
      <c r="F107" s="583">
        <v>0</v>
      </c>
      <c r="G107" s="583">
        <v>11000</v>
      </c>
      <c r="H107" s="583">
        <v>100</v>
      </c>
      <c r="I107" s="583">
        <v>8</v>
      </c>
      <c r="J107" s="583">
        <v>7</v>
      </c>
      <c r="K107" s="583">
        <v>-1</v>
      </c>
      <c r="L107" s="2534">
        <v>0</v>
      </c>
      <c r="N107" s="2534">
        <v>0</v>
      </c>
      <c r="O107" s="2374">
        <f t="shared" si="0"/>
        <v>0</v>
      </c>
      <c r="P107" s="2374">
        <f t="shared" si="1"/>
        <v>7000</v>
      </c>
      <c r="Q107" s="1787"/>
      <c r="R107" s="1362"/>
      <c r="S107" s="1507"/>
    </row>
    <row r="108" spans="2:19" ht="15">
      <c r="B108" s="2534" t="s">
        <v>4544</v>
      </c>
      <c r="C108" s="1796"/>
      <c r="D108" s="583">
        <v>0</v>
      </c>
      <c r="E108" s="583">
        <v>20000</v>
      </c>
      <c r="F108" s="583">
        <v>0</v>
      </c>
      <c r="G108" s="583">
        <v>20000</v>
      </c>
      <c r="H108" s="583">
        <v>0</v>
      </c>
      <c r="I108" s="583">
        <v>0</v>
      </c>
      <c r="J108" s="583">
        <v>0</v>
      </c>
      <c r="K108" s="583">
        <v>0</v>
      </c>
      <c r="L108" s="2534">
        <v>0</v>
      </c>
      <c r="N108" s="2534">
        <v>0</v>
      </c>
      <c r="O108" s="2374">
        <f t="shared" si="0"/>
        <v>0</v>
      </c>
      <c r="P108" s="2374">
        <f t="shared" si="1"/>
        <v>0</v>
      </c>
      <c r="Q108" s="1787"/>
      <c r="R108" s="1362"/>
      <c r="S108" s="1507"/>
    </row>
    <row r="109" spans="2:19" ht="15">
      <c r="B109" s="2534" t="s">
        <v>3005</v>
      </c>
      <c r="C109" s="1796"/>
      <c r="D109" s="583">
        <v>27350</v>
      </c>
      <c r="E109" s="583">
        <v>7500</v>
      </c>
      <c r="F109" s="583">
        <v>0</v>
      </c>
      <c r="G109" s="583">
        <v>20850</v>
      </c>
      <c r="H109" s="583">
        <v>14000</v>
      </c>
      <c r="I109" s="583">
        <v>6865</v>
      </c>
      <c r="J109" s="583">
        <v>6165</v>
      </c>
      <c r="K109" s="583">
        <v>-700</v>
      </c>
      <c r="L109" s="2534">
        <v>0.99</v>
      </c>
      <c r="N109" s="2534">
        <v>0.02</v>
      </c>
      <c r="O109" s="2374">
        <f t="shared" si="0"/>
        <v>0</v>
      </c>
      <c r="P109" s="2374">
        <f t="shared" si="1"/>
        <v>6165000</v>
      </c>
      <c r="Q109" s="1787">
        <v>4788360</v>
      </c>
      <c r="R109" s="1508">
        <v>452</v>
      </c>
      <c r="S109" s="1507"/>
    </row>
    <row r="110" spans="2:19" ht="15">
      <c r="B110"/>
      <c r="C110" s="1796"/>
      <c r="D110" s="583"/>
      <c r="E110" s="583"/>
      <c r="F110" s="583"/>
      <c r="G110" s="583"/>
      <c r="H110" s="583"/>
      <c r="I110" s="2570">
        <f>SUM(I107:I109)</f>
        <v>6873</v>
      </c>
      <c r="J110" s="2570">
        <f>SUM(J107:J109)</f>
        <v>6172</v>
      </c>
      <c r="K110" s="2570">
        <f>SUM(K107:K109)</f>
        <v>-701</v>
      </c>
      <c r="L110" s="2577">
        <f>SUM(L107:L109)</f>
        <v>0.99</v>
      </c>
      <c r="N110" s="2577">
        <f>SUM(N107:N109)</f>
        <v>0.02</v>
      </c>
      <c r="O110" s="2374">
        <f t="shared" si="0"/>
        <v>0</v>
      </c>
      <c r="P110" s="2374">
        <f t="shared" si="1"/>
        <v>6172000</v>
      </c>
      <c r="Q110" s="1787"/>
      <c r="R110" s="1508"/>
      <c r="S110" s="1507"/>
    </row>
    <row r="111" spans="2:19" ht="15">
      <c r="B111"/>
      <c r="C111" s="1796"/>
      <c r="D111" s="583"/>
      <c r="E111" s="583"/>
      <c r="F111" s="583"/>
      <c r="G111" s="583"/>
      <c r="H111" s="583"/>
      <c r="I111" s="583"/>
      <c r="J111" s="583"/>
      <c r="K111" s="583"/>
      <c r="L111" s="2534"/>
      <c r="N111" s="2534"/>
      <c r="O111" s="2374"/>
      <c r="P111" s="2374"/>
      <c r="Q111" s="1787"/>
      <c r="R111" s="1508"/>
      <c r="S111" s="1507"/>
    </row>
    <row r="112" spans="2:19" ht="15">
      <c r="B112" s="2569" t="s">
        <v>4545</v>
      </c>
      <c r="C112" s="1796"/>
      <c r="D112" s="583"/>
      <c r="E112" s="583"/>
      <c r="F112" s="583"/>
      <c r="G112" s="583"/>
      <c r="H112" s="583"/>
      <c r="I112" s="583"/>
      <c r="J112" s="583"/>
      <c r="K112" s="583"/>
      <c r="L112" s="2534"/>
      <c r="N112" s="2534"/>
      <c r="O112" s="2374"/>
      <c r="P112" s="2374"/>
      <c r="Q112" s="1787"/>
      <c r="R112" s="1508"/>
      <c r="S112" s="1507"/>
    </row>
    <row r="113" spans="2:30" ht="15">
      <c r="B113" s="2534" t="s">
        <v>3123</v>
      </c>
      <c r="C113" s="1796"/>
      <c r="D113" s="583">
        <v>18000</v>
      </c>
      <c r="E113" s="583">
        <v>0</v>
      </c>
      <c r="F113" s="583">
        <v>0</v>
      </c>
      <c r="G113" s="583">
        <v>17950</v>
      </c>
      <c r="H113" s="583">
        <v>50</v>
      </c>
      <c r="I113" s="583">
        <v>40</v>
      </c>
      <c r="J113" s="583">
        <v>35</v>
      </c>
      <c r="K113" s="583">
        <v>-5</v>
      </c>
      <c r="L113" s="2534">
        <v>0.01</v>
      </c>
      <c r="N113" s="2534">
        <v>0</v>
      </c>
      <c r="O113" s="2374"/>
      <c r="P113" s="2374"/>
      <c r="Q113" s="1787"/>
      <c r="R113" s="1508"/>
      <c r="S113" s="1507"/>
    </row>
    <row r="114" spans="2:30" ht="15">
      <c r="B114" s="2534" t="s">
        <v>4546</v>
      </c>
      <c r="C114" s="1796"/>
      <c r="D114" s="583">
        <v>0</v>
      </c>
      <c r="E114" s="583">
        <v>229500</v>
      </c>
      <c r="F114" s="583">
        <v>0</v>
      </c>
      <c r="G114" s="583">
        <v>0</v>
      </c>
      <c r="H114" s="583">
        <v>229500</v>
      </c>
      <c r="I114" s="583">
        <v>7373</v>
      </c>
      <c r="J114" s="583">
        <v>8198</v>
      </c>
      <c r="K114" s="583">
        <v>825</v>
      </c>
      <c r="L114" s="2534">
        <v>1.31</v>
      </c>
      <c r="M114" s="2568"/>
      <c r="N114" s="2534">
        <v>0.1</v>
      </c>
      <c r="O114" s="2374"/>
      <c r="P114" s="2374"/>
      <c r="Q114" s="1787"/>
      <c r="R114" s="1508"/>
      <c r="S114" s="1507"/>
    </row>
    <row r="115" spans="2:30" ht="15">
      <c r="B115" s="2534" t="s">
        <v>3015</v>
      </c>
      <c r="C115" s="1796"/>
      <c r="D115" s="583">
        <v>0</v>
      </c>
      <c r="E115" s="583">
        <v>20000</v>
      </c>
      <c r="F115" s="583">
        <v>0</v>
      </c>
      <c r="G115" s="583">
        <v>20000</v>
      </c>
      <c r="H115" s="583">
        <v>0</v>
      </c>
      <c r="I115" s="583">
        <v>0</v>
      </c>
      <c r="J115" s="583">
        <v>0</v>
      </c>
      <c r="K115" s="583">
        <v>0</v>
      </c>
      <c r="L115" s="2534">
        <v>0</v>
      </c>
      <c r="N115" s="2534">
        <v>0</v>
      </c>
      <c r="O115" s="2374"/>
      <c r="P115" s="2374"/>
      <c r="Q115" s="1787"/>
      <c r="R115" s="1508"/>
      <c r="S115" s="1507"/>
    </row>
    <row r="116" spans="2:30" ht="15">
      <c r="B116" s="2534" t="s">
        <v>4547</v>
      </c>
      <c r="C116" s="1796"/>
      <c r="D116" s="583">
        <v>0</v>
      </c>
      <c r="E116" s="583">
        <v>27000</v>
      </c>
      <c r="F116" s="583">
        <v>0</v>
      </c>
      <c r="G116" s="583">
        <v>500</v>
      </c>
      <c r="H116" s="583">
        <v>26500</v>
      </c>
      <c r="I116" s="583">
        <v>7384</v>
      </c>
      <c r="J116" s="583">
        <v>6716</v>
      </c>
      <c r="K116" s="583">
        <v>-668</v>
      </c>
      <c r="L116" s="2534">
        <v>1.07</v>
      </c>
      <c r="N116" s="2534">
        <v>0.02</v>
      </c>
      <c r="O116" s="2374"/>
      <c r="P116" s="2374"/>
      <c r="Q116" s="1787"/>
      <c r="R116" s="1508"/>
      <c r="S116" s="1507"/>
    </row>
    <row r="117" spans="2:30" ht="15">
      <c r="B117" s="2534" t="s">
        <v>4411</v>
      </c>
      <c r="C117" s="1796"/>
      <c r="D117" s="583">
        <v>0</v>
      </c>
      <c r="E117" s="583">
        <v>25000</v>
      </c>
      <c r="F117" s="583">
        <v>0</v>
      </c>
      <c r="G117" s="583">
        <v>25000</v>
      </c>
      <c r="H117" s="583">
        <v>0</v>
      </c>
      <c r="I117" s="583">
        <v>0</v>
      </c>
      <c r="J117" s="583">
        <v>0</v>
      </c>
      <c r="K117" s="583">
        <v>0</v>
      </c>
      <c r="L117" s="2534">
        <v>0</v>
      </c>
      <c r="N117" s="2534">
        <v>0</v>
      </c>
      <c r="O117" s="2374">
        <f t="shared" si="0"/>
        <v>0</v>
      </c>
      <c r="P117" s="2374">
        <f t="shared" si="1"/>
        <v>0</v>
      </c>
      <c r="Q117" s="1787"/>
      <c r="R117" s="1508"/>
      <c r="S117" s="1507"/>
    </row>
    <row r="118" spans="2:30" ht="15">
      <c r="B118" s="2534" t="s">
        <v>4548</v>
      </c>
      <c r="C118" s="1796"/>
      <c r="D118" s="583">
        <v>10500</v>
      </c>
      <c r="E118" s="583">
        <v>0</v>
      </c>
      <c r="F118" s="583">
        <v>0</v>
      </c>
      <c r="G118" s="583">
        <v>4500</v>
      </c>
      <c r="H118" s="583">
        <v>6000</v>
      </c>
      <c r="I118" s="583">
        <v>3600</v>
      </c>
      <c r="J118" s="583">
        <v>3777</v>
      </c>
      <c r="K118" s="583">
        <v>177</v>
      </c>
      <c r="L118" s="2534">
        <v>0.6</v>
      </c>
      <c r="N118" s="2534">
        <v>0.02</v>
      </c>
      <c r="O118" s="2374">
        <f t="shared" si="0"/>
        <v>0</v>
      </c>
      <c r="P118" s="2374">
        <f t="shared" si="1"/>
        <v>3777000</v>
      </c>
      <c r="Q118" s="1787">
        <f>J118/BS!$E$34</f>
        <v>0</v>
      </c>
      <c r="R118" s="1362">
        <f>SUM(R106:R109)</f>
        <v>778</v>
      </c>
      <c r="S118" s="1507">
        <v>0</v>
      </c>
    </row>
    <row r="119" spans="2:30" ht="15">
      <c r="B119" s="2534" t="s">
        <v>4302</v>
      </c>
      <c r="C119" s="1796"/>
      <c r="D119" s="583">
        <v>105000</v>
      </c>
      <c r="E119" s="583">
        <v>0</v>
      </c>
      <c r="F119" s="583">
        <v>0</v>
      </c>
      <c r="G119" s="583">
        <v>105000</v>
      </c>
      <c r="H119" s="583">
        <v>0</v>
      </c>
      <c r="I119" s="583">
        <v>0</v>
      </c>
      <c r="J119" s="583">
        <v>0</v>
      </c>
      <c r="K119" s="583">
        <v>0</v>
      </c>
      <c r="L119" s="2534">
        <v>0</v>
      </c>
      <c r="M119" s="2568"/>
      <c r="N119" s="2534">
        <v>0</v>
      </c>
      <c r="O119" s="2374"/>
      <c r="P119" s="2374"/>
      <c r="Q119" s="1787"/>
      <c r="R119" s="1362"/>
      <c r="S119" s="1507"/>
    </row>
    <row r="120" spans="2:30" ht="15">
      <c r="B120" s="2534" t="s">
        <v>3611</v>
      </c>
      <c r="C120" s="1796"/>
      <c r="D120" s="583">
        <v>28500</v>
      </c>
      <c r="E120" s="583">
        <v>73053</v>
      </c>
      <c r="F120" s="583">
        <v>4747</v>
      </c>
      <c r="G120" s="583">
        <v>62000</v>
      </c>
      <c r="H120" s="583">
        <v>44300</v>
      </c>
      <c r="I120" s="583">
        <v>6454</v>
      </c>
      <c r="J120" s="583">
        <v>5493</v>
      </c>
      <c r="K120" s="583">
        <v>-961</v>
      </c>
      <c r="L120" s="2534">
        <v>0.88</v>
      </c>
      <c r="N120" s="2534">
        <v>0.01</v>
      </c>
      <c r="O120" s="2374"/>
      <c r="P120" s="2374"/>
      <c r="Q120" s="1787"/>
      <c r="R120" s="1362"/>
      <c r="S120" s="1507"/>
    </row>
    <row r="121" spans="2:30" ht="15">
      <c r="B121"/>
      <c r="C121" s="1796"/>
      <c r="D121" s="583"/>
      <c r="E121" s="583"/>
      <c r="F121" s="583"/>
      <c r="G121" s="583"/>
      <c r="H121" s="583"/>
      <c r="I121" s="2570">
        <f>SUM(I113:I120)+1</f>
        <v>24852</v>
      </c>
      <c r="J121" s="2570">
        <f>SUM(J113:J120)-1</f>
        <v>24218</v>
      </c>
      <c r="K121" s="2570">
        <f>SUM(K113:K120)</f>
        <v>-632</v>
      </c>
      <c r="L121" s="2577">
        <f>SUM(L113:L120)</f>
        <v>3.87</v>
      </c>
      <c r="N121" s="2577">
        <f>SUM(N113:N120)</f>
        <v>0.15</v>
      </c>
      <c r="O121" s="2374">
        <f t="shared" si="0"/>
        <v>0</v>
      </c>
      <c r="P121" s="2374">
        <f t="shared" si="1"/>
        <v>24218000</v>
      </c>
      <c r="Q121" s="1293">
        <v>12559</v>
      </c>
      <c r="S121" s="1507"/>
    </row>
    <row r="122" spans="2:30" ht="15">
      <c r="B122"/>
      <c r="C122" s="1796"/>
      <c r="D122" s="583"/>
      <c r="E122" s="583"/>
      <c r="F122" s="583"/>
      <c r="G122" s="583"/>
      <c r="H122" s="583"/>
      <c r="I122" s="583"/>
      <c r="J122" s="583"/>
      <c r="K122" s="583"/>
      <c r="L122" s="2534"/>
      <c r="N122" s="2534"/>
      <c r="O122" s="2374">
        <f t="shared" si="0"/>
        <v>0</v>
      </c>
      <c r="P122" s="2374">
        <f t="shared" si="1"/>
        <v>0</v>
      </c>
      <c r="S122" s="1507"/>
    </row>
    <row r="123" spans="2:30" ht="15">
      <c r="B123" s="2569" t="s">
        <v>4549</v>
      </c>
      <c r="C123" s="1796"/>
      <c r="D123" s="583"/>
      <c r="E123" s="583"/>
      <c r="F123" s="583"/>
      <c r="G123" s="583"/>
      <c r="H123" s="583"/>
      <c r="I123" s="583"/>
      <c r="J123" s="583"/>
      <c r="K123" s="583"/>
      <c r="L123" s="2534"/>
      <c r="M123" s="2568"/>
      <c r="N123" s="2534"/>
      <c r="O123" s="2374"/>
      <c r="P123" s="2374"/>
      <c r="S123" s="1507"/>
    </row>
    <row r="124" spans="2:30" ht="15">
      <c r="B124" s="2534" t="s">
        <v>4303</v>
      </c>
      <c r="C124" s="1796"/>
      <c r="D124" s="583">
        <v>355003</v>
      </c>
      <c r="E124" s="583">
        <v>58943</v>
      </c>
      <c r="F124" s="583">
        <v>0</v>
      </c>
      <c r="G124" s="583">
        <v>153946</v>
      </c>
      <c r="H124" s="583">
        <v>260000</v>
      </c>
      <c r="I124" s="583">
        <v>20672</v>
      </c>
      <c r="J124" s="583">
        <v>18611</v>
      </c>
      <c r="K124" s="583">
        <v>-2062</v>
      </c>
      <c r="L124" s="2534">
        <v>2.98</v>
      </c>
      <c r="N124" s="2534">
        <v>0.02</v>
      </c>
      <c r="O124" s="2374"/>
      <c r="P124" s="2374"/>
      <c r="S124" s="1507"/>
      <c r="AB124" s="2590"/>
      <c r="AC124" s="2590"/>
      <c r="AD124" s="1293"/>
    </row>
    <row r="125" spans="2:30" ht="15">
      <c r="B125"/>
      <c r="C125" s="1796"/>
      <c r="D125" s="583"/>
      <c r="E125" s="583"/>
      <c r="F125" s="583"/>
      <c r="G125" s="583"/>
      <c r="H125" s="583"/>
      <c r="I125" s="2570">
        <f>SUM(I124)</f>
        <v>20672</v>
      </c>
      <c r="J125" s="2570">
        <f>SUM(J124)</f>
        <v>18611</v>
      </c>
      <c r="K125" s="2570">
        <f>SUM(K124)</f>
        <v>-2062</v>
      </c>
      <c r="L125" s="2577">
        <f>SUM(L124)</f>
        <v>2.98</v>
      </c>
      <c r="N125" s="2577">
        <f>SUM(N124)</f>
        <v>0.02</v>
      </c>
      <c r="O125" s="2374">
        <f t="shared" ref="O125:O137" si="6">N125/100</f>
        <v>0</v>
      </c>
      <c r="P125" s="2374">
        <f t="shared" ref="P125:P137" si="7">J125*1000</f>
        <v>18611000</v>
      </c>
      <c r="S125" s="1507"/>
    </row>
    <row r="126" spans="2:30" ht="15">
      <c r="B126"/>
      <c r="C126" s="1796"/>
      <c r="D126" s="583"/>
      <c r="E126" s="583"/>
      <c r="F126" s="583"/>
      <c r="G126" s="583"/>
      <c r="H126" s="583"/>
      <c r="I126" s="583"/>
      <c r="J126" s="583"/>
      <c r="K126" s="583"/>
      <c r="L126" s="2534"/>
      <c r="N126" s="2534"/>
      <c r="O126" s="2374">
        <f t="shared" si="6"/>
        <v>0</v>
      </c>
      <c r="P126" s="2374">
        <f t="shared" si="7"/>
        <v>0</v>
      </c>
      <c r="S126" s="1507"/>
    </row>
    <row r="127" spans="2:30" ht="15">
      <c r="B127" s="2569" t="s">
        <v>4550</v>
      </c>
      <c r="C127" s="1796"/>
      <c r="D127" s="583"/>
      <c r="E127" s="583"/>
      <c r="F127" s="583"/>
      <c r="G127" s="583"/>
      <c r="H127" s="583"/>
      <c r="I127" s="583"/>
      <c r="J127" s="583"/>
      <c r="K127" s="583"/>
      <c r="L127" s="2534"/>
      <c r="N127" s="2534"/>
      <c r="O127" s="2374">
        <f t="shared" si="6"/>
        <v>0</v>
      </c>
      <c r="P127" s="2374">
        <f t="shared" si="7"/>
        <v>0</v>
      </c>
      <c r="Q127" s="1787">
        <v>22414</v>
      </c>
      <c r="R127" s="1362"/>
      <c r="S127" s="1507"/>
    </row>
    <row r="128" spans="2:30" ht="15">
      <c r="B128" s="2534" t="s">
        <v>4551</v>
      </c>
      <c r="C128" s="1796"/>
      <c r="D128" s="583">
        <v>0</v>
      </c>
      <c r="E128" s="583">
        <v>0</v>
      </c>
      <c r="F128" s="583">
        <v>217000</v>
      </c>
      <c r="G128" s="583">
        <v>70000</v>
      </c>
      <c r="H128" s="583">
        <v>147000</v>
      </c>
      <c r="I128" s="583">
        <v>3534</v>
      </c>
      <c r="J128" s="583">
        <v>2696</v>
      </c>
      <c r="K128" s="583">
        <v>-838</v>
      </c>
      <c r="L128" s="2534">
        <v>0.43</v>
      </c>
      <c r="N128" s="2534">
        <v>0.15</v>
      </c>
      <c r="O128" s="2374">
        <f t="shared" si="6"/>
        <v>0</v>
      </c>
      <c r="P128" s="2374">
        <f t="shared" si="7"/>
        <v>2696000</v>
      </c>
      <c r="Q128" s="1787">
        <v>38067900</v>
      </c>
      <c r="R128" s="1362"/>
      <c r="S128" s="1507"/>
    </row>
    <row r="129" spans="2:19" ht="15">
      <c r="B129" s="2534" t="s">
        <v>4552</v>
      </c>
      <c r="C129" s="1796"/>
      <c r="D129" s="583">
        <v>0</v>
      </c>
      <c r="E129" s="583">
        <v>217000</v>
      </c>
      <c r="F129" s="583">
        <v>0</v>
      </c>
      <c r="G129" s="583">
        <v>217000</v>
      </c>
      <c r="H129" s="583">
        <v>0</v>
      </c>
      <c r="I129" s="583">
        <v>0</v>
      </c>
      <c r="J129" s="583">
        <v>0</v>
      </c>
      <c r="K129" s="583">
        <v>0</v>
      </c>
      <c r="L129" s="2534">
        <v>0</v>
      </c>
      <c r="M129" s="2568"/>
      <c r="N129" s="2534"/>
      <c r="O129" s="2374"/>
      <c r="P129" s="2374"/>
      <c r="Q129" s="1787"/>
      <c r="R129" s="1362"/>
      <c r="S129" s="1507"/>
    </row>
    <row r="130" spans="2:19" ht="15">
      <c r="B130"/>
      <c r="C130" s="1796"/>
      <c r="D130" s="583"/>
      <c r="E130" s="583"/>
      <c r="F130" s="583"/>
      <c r="G130" s="583"/>
      <c r="H130" s="583"/>
      <c r="I130" s="2570">
        <f>SUM(I128:I129)</f>
        <v>3534</v>
      </c>
      <c r="J130" s="2570">
        <f>SUM(J128:J129)</f>
        <v>2696</v>
      </c>
      <c r="K130" s="2570">
        <f>SUM(K128:K129)</f>
        <v>-838</v>
      </c>
      <c r="L130" s="2577">
        <f>SUM(L128:L129)</f>
        <v>0.43</v>
      </c>
      <c r="N130" s="2577">
        <f>SUM(N128:N129)</f>
        <v>0.15</v>
      </c>
      <c r="O130" s="2374"/>
      <c r="P130" s="2374"/>
      <c r="Q130" s="1787"/>
      <c r="R130" s="1362"/>
      <c r="S130" s="1507"/>
    </row>
    <row r="131" spans="2:19" ht="15">
      <c r="B131"/>
      <c r="C131" s="1796"/>
      <c r="D131" s="583"/>
      <c r="E131" s="583"/>
      <c r="F131" s="583"/>
      <c r="G131" s="583"/>
      <c r="H131" s="583"/>
      <c r="I131" s="583"/>
      <c r="J131" s="583"/>
      <c r="K131" s="583"/>
      <c r="L131" s="2534"/>
      <c r="N131" s="2534"/>
      <c r="O131" s="2374">
        <f t="shared" si="6"/>
        <v>0</v>
      </c>
      <c r="P131" s="2374">
        <f t="shared" si="7"/>
        <v>0</v>
      </c>
      <c r="Q131" s="1787">
        <v>28874460</v>
      </c>
      <c r="R131" s="1362"/>
      <c r="S131" s="1507"/>
    </row>
    <row r="132" spans="2:19" ht="15">
      <c r="B132" s="2569" t="s">
        <v>4553</v>
      </c>
      <c r="C132" s="1518"/>
      <c r="D132" s="583"/>
      <c r="E132" s="583"/>
      <c r="F132" s="583"/>
      <c r="G132" s="583"/>
      <c r="H132" s="583"/>
      <c r="I132" s="583"/>
      <c r="J132" s="583"/>
      <c r="K132" s="583"/>
      <c r="L132" s="2534"/>
      <c r="N132" s="2534"/>
      <c r="O132" s="2374">
        <f t="shared" si="6"/>
        <v>0</v>
      </c>
      <c r="P132" s="2374">
        <f t="shared" si="7"/>
        <v>0</v>
      </c>
      <c r="Q132" s="1293">
        <v>46023292</v>
      </c>
      <c r="R132" s="1362"/>
      <c r="S132" s="1507"/>
    </row>
    <row r="133" spans="2:19" ht="15">
      <c r="B133" s="2534" t="s">
        <v>4554</v>
      </c>
      <c r="C133" s="1518"/>
      <c r="D133" s="583">
        <v>0</v>
      </c>
      <c r="E133" s="583">
        <v>112000</v>
      </c>
      <c r="F133" s="583">
        <v>0</v>
      </c>
      <c r="G133" s="583">
        <v>1500</v>
      </c>
      <c r="H133" s="583">
        <v>110500</v>
      </c>
      <c r="I133" s="583">
        <v>7003</v>
      </c>
      <c r="J133" s="583">
        <v>5959</v>
      </c>
      <c r="K133" s="583">
        <v>-1044</v>
      </c>
      <c r="L133" s="2534">
        <v>0.95</v>
      </c>
      <c r="N133" s="2534">
        <v>0.03</v>
      </c>
      <c r="O133" s="2374"/>
      <c r="P133" s="2374"/>
      <c r="R133" s="1362"/>
      <c r="S133" s="1507"/>
    </row>
    <row r="134" spans="2:19" ht="15">
      <c r="B134" s="2534" t="s">
        <v>3597</v>
      </c>
      <c r="C134" s="1518"/>
      <c r="D134" s="583">
        <v>13000</v>
      </c>
      <c r="E134" s="583">
        <v>180000</v>
      </c>
      <c r="F134" s="583">
        <v>0</v>
      </c>
      <c r="G134" s="583">
        <v>193000</v>
      </c>
      <c r="H134" s="583">
        <v>0</v>
      </c>
      <c r="I134" s="583">
        <v>0</v>
      </c>
      <c r="J134" s="583">
        <v>0</v>
      </c>
      <c r="K134" s="583">
        <v>0</v>
      </c>
      <c r="L134" s="2534">
        <v>0</v>
      </c>
      <c r="M134" s="2568"/>
      <c r="N134" s="2534">
        <v>0</v>
      </c>
      <c r="O134" s="2374"/>
      <c r="P134" s="2374"/>
      <c r="R134" s="1362"/>
      <c r="S134" s="1507"/>
    </row>
    <row r="135" spans="2:19" ht="15">
      <c r="B135" s="2534" t="s">
        <v>4555</v>
      </c>
      <c r="C135" s="1518"/>
      <c r="D135" s="583">
        <v>0</v>
      </c>
      <c r="E135" s="583">
        <v>148211</v>
      </c>
      <c r="F135" s="583">
        <v>0</v>
      </c>
      <c r="G135" s="583">
        <v>148211</v>
      </c>
      <c r="H135" s="583">
        <v>0</v>
      </c>
      <c r="I135" s="583">
        <v>0</v>
      </c>
      <c r="J135" s="583">
        <v>0</v>
      </c>
      <c r="K135" s="583">
        <v>0</v>
      </c>
      <c r="L135" s="2534">
        <v>0</v>
      </c>
      <c r="N135" s="2534">
        <v>0</v>
      </c>
      <c r="O135" s="2374"/>
      <c r="P135" s="2374"/>
      <c r="R135" s="1362"/>
      <c r="S135" s="1507"/>
    </row>
    <row r="136" spans="2:19" ht="15">
      <c r="B136" s="2534" t="s">
        <v>4304</v>
      </c>
      <c r="C136" s="1518"/>
      <c r="D136" s="583">
        <v>0</v>
      </c>
      <c r="E136" s="583">
        <v>600000</v>
      </c>
      <c r="F136" s="583">
        <v>0</v>
      </c>
      <c r="G136" s="583">
        <v>600000</v>
      </c>
      <c r="H136" s="583">
        <v>0</v>
      </c>
      <c r="I136" s="583">
        <v>0</v>
      </c>
      <c r="J136" s="583">
        <v>0</v>
      </c>
      <c r="K136" s="583">
        <v>0</v>
      </c>
      <c r="L136" s="2534">
        <v>0</v>
      </c>
      <c r="N136" s="2534">
        <v>0</v>
      </c>
      <c r="O136" s="2374">
        <f t="shared" si="6"/>
        <v>0</v>
      </c>
      <c r="P136" s="2374">
        <f t="shared" si="7"/>
        <v>0</v>
      </c>
      <c r="R136" s="1362"/>
      <c r="S136" s="1507"/>
    </row>
    <row r="137" spans="2:19" ht="15">
      <c r="B137" s="2534" t="s">
        <v>3909</v>
      </c>
      <c r="C137" s="1518"/>
      <c r="D137" s="583">
        <v>31800</v>
      </c>
      <c r="E137" s="583">
        <v>20500</v>
      </c>
      <c r="F137" s="583">
        <v>26000</v>
      </c>
      <c r="G137" s="583">
        <v>29800</v>
      </c>
      <c r="H137" s="583">
        <v>48500</v>
      </c>
      <c r="I137" s="583">
        <v>15952</v>
      </c>
      <c r="J137" s="583">
        <v>18375</v>
      </c>
      <c r="K137" s="583">
        <v>2423</v>
      </c>
      <c r="L137" s="2534">
        <v>2.94</v>
      </c>
      <c r="N137" s="2534">
        <v>0.04</v>
      </c>
      <c r="O137" s="2374">
        <f t="shared" si="6"/>
        <v>0</v>
      </c>
      <c r="P137" s="2374">
        <f t="shared" si="7"/>
        <v>18375000</v>
      </c>
      <c r="R137" s="1362"/>
      <c r="S137" s="1507"/>
    </row>
    <row r="138" spans="2:19" ht="15">
      <c r="B138" s="2534" t="s">
        <v>4556</v>
      </c>
      <c r="C138" s="1796"/>
      <c r="D138" s="583">
        <v>45000</v>
      </c>
      <c r="E138" s="583">
        <v>5000</v>
      </c>
      <c r="F138" s="583">
        <v>0</v>
      </c>
      <c r="G138" s="583">
        <v>50000</v>
      </c>
      <c r="H138" s="583">
        <v>0</v>
      </c>
      <c r="I138" s="583">
        <v>0</v>
      </c>
      <c r="J138" s="583">
        <v>0</v>
      </c>
      <c r="K138" s="583">
        <v>0</v>
      </c>
      <c r="L138" s="2534">
        <v>0</v>
      </c>
      <c r="M138" s="2568"/>
      <c r="N138" s="2534">
        <v>0</v>
      </c>
      <c r="O138" s="2334"/>
      <c r="P138" s="2334"/>
      <c r="R138" s="1362"/>
      <c r="S138" s="1507"/>
    </row>
    <row r="139" spans="2:19" ht="15">
      <c r="B139"/>
      <c r="C139" s="1515"/>
      <c r="D139" s="583"/>
      <c r="E139" s="583"/>
      <c r="F139" s="583"/>
      <c r="G139" s="583"/>
      <c r="H139" s="583"/>
      <c r="I139" s="2570">
        <f>SUM(I133:I138)+1</f>
        <v>22956</v>
      </c>
      <c r="J139" s="2570">
        <f>SUM(J133:J138)-1</f>
        <v>24333</v>
      </c>
      <c r="K139" s="2570">
        <f>SUM(K133:K138)</f>
        <v>1379</v>
      </c>
      <c r="L139" s="2577">
        <f>SUM(L133:L138)</f>
        <v>3.89</v>
      </c>
      <c r="M139" s="2384"/>
      <c r="N139" s="2577">
        <f>SUM(N133:N138)</f>
        <v>7.0000000000000007E-2</v>
      </c>
      <c r="O139" s="1293"/>
      <c r="Q139" s="1626">
        <f>'[203]D-1'!$E$105</f>
        <v>470724377</v>
      </c>
      <c r="S139" s="1507"/>
    </row>
    <row r="140" spans="2:19" ht="15">
      <c r="B140"/>
      <c r="C140" s="1505"/>
      <c r="D140" s="583"/>
      <c r="E140" s="583"/>
      <c r="F140" s="583"/>
      <c r="G140" s="583"/>
      <c r="H140" s="583"/>
      <c r="I140" s="583"/>
      <c r="J140" s="583"/>
      <c r="K140" s="583"/>
      <c r="L140" s="2534"/>
      <c r="M140" s="2384"/>
      <c r="N140" s="2534"/>
      <c r="O140" s="1293">
        <v>242630197</v>
      </c>
      <c r="P140" s="1293">
        <f>O140-J140</f>
        <v>242630197</v>
      </c>
      <c r="Q140" s="1626">
        <f>'[203]D-1'!$G$105</f>
        <v>415962302</v>
      </c>
      <c r="S140" s="1507"/>
    </row>
    <row r="141" spans="2:19" ht="15">
      <c r="B141" s="2569" t="s">
        <v>4557</v>
      </c>
      <c r="C141" s="1515"/>
      <c r="D141" s="583"/>
      <c r="E141" s="583"/>
      <c r="F141" s="583"/>
      <c r="G141" s="583"/>
      <c r="H141" s="583"/>
      <c r="I141" s="583"/>
      <c r="J141" s="583"/>
      <c r="K141" s="583"/>
      <c r="L141" s="2534"/>
      <c r="M141" s="2384"/>
      <c r="N141" s="2534"/>
      <c r="O141" s="1293"/>
    </row>
    <row r="142" spans="2:19" ht="15">
      <c r="B142" s="2534" t="s">
        <v>4412</v>
      </c>
      <c r="C142" s="1516"/>
      <c r="D142" s="583">
        <v>151000</v>
      </c>
      <c r="E142" s="583">
        <v>73000</v>
      </c>
      <c r="F142" s="583">
        <v>5670</v>
      </c>
      <c r="G142" s="583">
        <v>144670</v>
      </c>
      <c r="H142" s="583">
        <v>85000</v>
      </c>
      <c r="I142" s="583">
        <v>5939</v>
      </c>
      <c r="J142" s="583">
        <v>6282</v>
      </c>
      <c r="K142" s="583">
        <v>342</v>
      </c>
      <c r="L142" s="2534">
        <v>1</v>
      </c>
      <c r="N142" s="2534">
        <v>0.01</v>
      </c>
      <c r="O142" s="1293">
        <v>276458653</v>
      </c>
      <c r="P142" s="1293">
        <v>242630253</v>
      </c>
      <c r="Q142" s="1293">
        <v>-33828399</v>
      </c>
    </row>
    <row r="143" spans="2:19" ht="15.75" customHeight="1">
      <c r="B143" s="2534" t="s">
        <v>4305</v>
      </c>
      <c r="C143" s="1516"/>
      <c r="D143" s="583">
        <v>90470</v>
      </c>
      <c r="E143" s="583">
        <v>134000</v>
      </c>
      <c r="F143" s="583">
        <v>0</v>
      </c>
      <c r="G143" s="583">
        <v>14000</v>
      </c>
      <c r="H143" s="583">
        <v>210470</v>
      </c>
      <c r="I143" s="583">
        <v>16144</v>
      </c>
      <c r="J143" s="583">
        <v>13102</v>
      </c>
      <c r="K143" s="583">
        <v>-3042</v>
      </c>
      <c r="L143" s="2534">
        <v>2.1</v>
      </c>
      <c r="N143" s="2534">
        <v>7.0000000000000007E-2</v>
      </c>
      <c r="O143" s="1293">
        <f>I140-O142</f>
        <v>-276458653</v>
      </c>
      <c r="P143" s="1293">
        <f>J140-P142</f>
        <v>-242630253</v>
      </c>
      <c r="Q143" s="1293">
        <f>K140-Q142</f>
        <v>33828399</v>
      </c>
    </row>
    <row r="144" spans="2:19" ht="15.75" customHeight="1">
      <c r="B144" s="2534" t="s">
        <v>4558</v>
      </c>
      <c r="C144" s="1516"/>
      <c r="D144" s="583">
        <v>0</v>
      </c>
      <c r="E144" s="583">
        <v>250000</v>
      </c>
      <c r="F144" s="583">
        <v>0</v>
      </c>
      <c r="G144" s="583">
        <v>132500</v>
      </c>
      <c r="H144" s="583">
        <v>117500</v>
      </c>
      <c r="I144" s="583">
        <v>5783</v>
      </c>
      <c r="J144" s="583">
        <v>6105</v>
      </c>
      <c r="K144" s="583">
        <v>322</v>
      </c>
      <c r="L144" s="2534">
        <v>0.98</v>
      </c>
      <c r="N144" s="2534">
        <v>0.05</v>
      </c>
      <c r="O144" s="1293"/>
      <c r="P144" s="1293"/>
    </row>
    <row r="145" spans="1:28" ht="15.75" customHeight="1">
      <c r="B145" s="2534" t="s">
        <v>3013</v>
      </c>
      <c r="C145" s="1516"/>
      <c r="D145" s="583">
        <v>0</v>
      </c>
      <c r="E145" s="583">
        <v>88000</v>
      </c>
      <c r="F145" s="583">
        <v>0</v>
      </c>
      <c r="G145" s="583">
        <v>8000</v>
      </c>
      <c r="H145" s="583">
        <v>80000</v>
      </c>
      <c r="I145" s="583">
        <v>6480</v>
      </c>
      <c r="J145" s="583">
        <v>6854</v>
      </c>
      <c r="K145" s="583">
        <v>374</v>
      </c>
      <c r="L145" s="2534">
        <v>1.1000000000000001</v>
      </c>
      <c r="N145" s="2534">
        <v>0.02</v>
      </c>
      <c r="O145" s="1293"/>
      <c r="P145" s="1293"/>
    </row>
    <row r="146" spans="1:28" ht="15.75" customHeight="1">
      <c r="B146" s="2534"/>
      <c r="C146" s="1516"/>
      <c r="D146" s="583"/>
      <c r="E146" s="583"/>
      <c r="F146" s="583"/>
      <c r="G146" s="583"/>
      <c r="H146" s="583"/>
      <c r="I146" s="2570">
        <f>SUM(I142:I145)</f>
        <v>34346</v>
      </c>
      <c r="J146" s="2570">
        <f>SUM(J142:J145)</f>
        <v>32343</v>
      </c>
      <c r="K146" s="2570">
        <f>SUM(K142:K145)</f>
        <v>-2004</v>
      </c>
      <c r="L146" s="2577">
        <f>SUM(L142:L145)</f>
        <v>5.18</v>
      </c>
      <c r="O146" s="1293"/>
      <c r="P146" s="1293"/>
    </row>
    <row r="147" spans="1:28" ht="15.75" customHeight="1">
      <c r="B147" s="2534"/>
      <c r="C147" s="1516"/>
      <c r="D147" s="1517"/>
      <c r="E147" s="1517"/>
      <c r="F147" s="1517"/>
      <c r="G147" s="1517"/>
      <c r="H147" s="2391"/>
      <c r="I147" s="2227"/>
      <c r="J147" s="2227"/>
      <c r="O147" s="1293"/>
      <c r="P147" s="1293"/>
    </row>
    <row r="148" spans="1:28" ht="15.75" customHeight="1" thickBot="1">
      <c r="B148" s="2546" t="s">
        <v>4466</v>
      </c>
      <c r="C148" s="1516"/>
      <c r="D148" s="1517"/>
      <c r="E148" s="1517"/>
      <c r="F148" s="1517"/>
      <c r="G148" s="1517"/>
      <c r="H148" s="2391"/>
      <c r="I148" s="2580">
        <f>I146+I139+I130+I125+I121+I110+I104+I97+I90+I84+I79+I62+I54+I49+I43+I31+I26+I18+I74+I67</f>
        <v>645908</v>
      </c>
      <c r="J148" s="2580">
        <f>J146+J139+J130+J125+J121+J110+J104+J97+J90+J84+J79+J62+J54+J49+J43+J31+J26+J18+J74+J67</f>
        <v>603342</v>
      </c>
      <c r="K148" s="2580">
        <f>K146+K139+K130+K125+K121+K110+K104+K97+K90+K84+K79+K62+K54+K49+K43+K31+K26+K18+K74+K67+2</f>
        <v>-42566</v>
      </c>
      <c r="O148" s="1293"/>
      <c r="P148" s="1293"/>
      <c r="AB148" s="1293"/>
    </row>
    <row r="149" spans="1:28" ht="15.75" customHeight="1" thickTop="1" thickBot="1">
      <c r="B149" s="2546"/>
      <c r="C149" s="1516"/>
      <c r="D149" s="1517"/>
      <c r="E149" s="1517"/>
      <c r="F149" s="1517"/>
      <c r="G149" s="1517"/>
      <c r="H149" s="2391"/>
      <c r="I149" s="2593"/>
      <c r="J149" s="2593"/>
      <c r="K149" s="2593"/>
      <c r="O149" s="1293"/>
      <c r="P149" s="1293"/>
    </row>
    <row r="150" spans="1:28" ht="15.75" customHeight="1" thickTop="1" thickBot="1">
      <c r="B150" s="2534" t="s">
        <v>4462</v>
      </c>
      <c r="C150" s="1516"/>
      <c r="D150" s="1517"/>
      <c r="E150" s="1517"/>
      <c r="F150" s="1517"/>
      <c r="G150" s="1517"/>
      <c r="H150" s="2391"/>
      <c r="I150" s="2581">
        <v>599948</v>
      </c>
      <c r="J150" s="2581">
        <v>685385</v>
      </c>
      <c r="K150" s="2582">
        <v>85437</v>
      </c>
      <c r="O150" s="1293"/>
      <c r="P150" s="1293"/>
    </row>
    <row r="151" spans="1:28" ht="15.75" customHeight="1" thickTop="1">
      <c r="B151" s="2534"/>
      <c r="C151" s="1516"/>
      <c r="D151" s="1517"/>
      <c r="E151" s="1517"/>
      <c r="F151" s="1517"/>
      <c r="G151" s="1517"/>
      <c r="H151" s="2391"/>
      <c r="I151" s="2227"/>
      <c r="J151" s="2227"/>
      <c r="O151" s="1293"/>
      <c r="P151" s="1293"/>
    </row>
    <row r="152" spans="1:28" ht="15.75" customHeight="1">
      <c r="B152" s="2534"/>
      <c r="C152" s="1516"/>
      <c r="D152" s="1517"/>
      <c r="E152" s="1517"/>
      <c r="F152" s="1517"/>
      <c r="G152" s="1517"/>
      <c r="H152" s="2391"/>
      <c r="I152" s="2227"/>
      <c r="J152" s="2227"/>
      <c r="O152" s="1293"/>
      <c r="P152" s="1293"/>
    </row>
    <row r="153" spans="1:28" ht="15.75" customHeight="1">
      <c r="A153" s="1355" t="s">
        <v>4581</v>
      </c>
      <c r="B153" s="2797" t="s">
        <v>4198</v>
      </c>
      <c r="C153" s="2797"/>
      <c r="D153" s="2797"/>
      <c r="E153" s="2797"/>
      <c r="F153" s="2797"/>
      <c r="G153" s="2797"/>
      <c r="H153" s="2797"/>
      <c r="I153" s="2797"/>
      <c r="J153" s="2797"/>
      <c r="K153" s="2797"/>
      <c r="L153" s="2797"/>
      <c r="M153" s="2797"/>
      <c r="N153" s="2797"/>
      <c r="O153" s="1293"/>
      <c r="P153" s="1293"/>
    </row>
    <row r="154" spans="1:28" ht="15.75" customHeight="1">
      <c r="B154" s="2797"/>
      <c r="C154" s="2797"/>
      <c r="D154" s="2797"/>
      <c r="E154" s="2797"/>
      <c r="F154" s="2797"/>
      <c r="G154" s="2797"/>
      <c r="H154" s="2797"/>
      <c r="I154" s="2797"/>
      <c r="J154" s="2797"/>
      <c r="K154" s="2797"/>
      <c r="L154" s="2797"/>
      <c r="M154" s="2797"/>
      <c r="N154" s="2797"/>
      <c r="O154" s="1293"/>
      <c r="P154" s="1293">
        <f>IS!E17</f>
        <v>-42566</v>
      </c>
    </row>
    <row r="155" spans="1:28" ht="15.75" customHeight="1">
      <c r="C155" s="2235"/>
      <c r="D155" s="2235"/>
      <c r="E155" s="2496"/>
      <c r="F155" s="2235"/>
      <c r="G155" s="2496"/>
      <c r="H155" s="2392"/>
      <c r="I155" s="2235"/>
      <c r="J155" s="2235"/>
      <c r="K155" s="2235"/>
      <c r="L155" s="2574"/>
      <c r="M155" s="2386"/>
      <c r="N155" s="2387"/>
      <c r="O155" s="1293"/>
      <c r="P155" s="1293">
        <f>P154-K140</f>
        <v>-42566</v>
      </c>
    </row>
    <row r="156" spans="1:28" ht="15.75" customHeight="1">
      <c r="C156" s="1516"/>
      <c r="D156" s="1517"/>
      <c r="E156" s="1517"/>
      <c r="F156" s="1517"/>
      <c r="G156" s="1517"/>
      <c r="H156" s="2391"/>
      <c r="I156" s="2227"/>
      <c r="J156" s="2232" t="s">
        <v>4200</v>
      </c>
      <c r="K156" s="2232" t="s">
        <v>4126</v>
      </c>
      <c r="L156" s="2575" t="s">
        <v>4200</v>
      </c>
      <c r="N156" s="2388" t="s">
        <v>4126</v>
      </c>
      <c r="O156" s="1293"/>
      <c r="P156" s="1293"/>
    </row>
    <row r="157" spans="1:28" ht="15.75" customHeight="1">
      <c r="C157" s="1516"/>
      <c r="D157" s="1517"/>
      <c r="E157" s="1517"/>
      <c r="F157" s="1517"/>
      <c r="G157" s="1517"/>
      <c r="H157" s="2391"/>
      <c r="I157" s="2227"/>
      <c r="J157" s="2232" t="s">
        <v>4275</v>
      </c>
      <c r="K157" s="2232" t="s">
        <v>4199</v>
      </c>
      <c r="L157" s="2575" t="str">
        <f>J157</f>
        <v>March 31,</v>
      </c>
      <c r="N157" s="2388" t="s">
        <v>4199</v>
      </c>
      <c r="O157" s="1293"/>
      <c r="P157" s="1293"/>
    </row>
    <row r="158" spans="1:28" ht="15.75" customHeight="1">
      <c r="C158" s="1516"/>
      <c r="D158" s="1517"/>
      <c r="E158" s="1517"/>
      <c r="F158" s="1517"/>
      <c r="G158" s="1517"/>
      <c r="H158" s="2391"/>
      <c r="I158" s="2227"/>
      <c r="J158" s="2233">
        <v>2022</v>
      </c>
      <c r="K158" s="2233">
        <v>2021</v>
      </c>
      <c r="L158" s="2233">
        <v>2022</v>
      </c>
      <c r="M158" s="2233">
        <f>K158</f>
        <v>2021</v>
      </c>
      <c r="N158" s="2233">
        <f>K158</f>
        <v>2021</v>
      </c>
      <c r="O158" s="2233">
        <v>2020</v>
      </c>
      <c r="P158" s="1293">
        <v>446726821</v>
      </c>
    </row>
    <row r="159" spans="1:28" ht="15.75" customHeight="1">
      <c r="C159" s="1516"/>
      <c r="D159" s="1517"/>
      <c r="E159" s="1517"/>
      <c r="F159" s="1517"/>
      <c r="G159" s="1517"/>
      <c r="H159" s="2391"/>
      <c r="I159" s="2227"/>
      <c r="J159" s="2812" t="s">
        <v>4201</v>
      </c>
      <c r="K159" s="2812"/>
      <c r="L159" s="2813" t="s">
        <v>4580</v>
      </c>
      <c r="M159" s="2814"/>
      <c r="N159" s="2814"/>
      <c r="O159" s="1293"/>
      <c r="P159" s="1293"/>
    </row>
    <row r="160" spans="1:28" ht="15.75" customHeight="1">
      <c r="C160" s="1516"/>
      <c r="D160" s="1517"/>
      <c r="E160" s="1517"/>
      <c r="F160" s="1517"/>
      <c r="G160" s="1517"/>
      <c r="H160" s="2391"/>
      <c r="I160" s="2227"/>
      <c r="J160" s="2234"/>
      <c r="K160" s="2234"/>
      <c r="L160" s="2576"/>
      <c r="M160" s="2384"/>
      <c r="N160" s="2385"/>
      <c r="O160" s="1293">
        <f>O158-J140</f>
        <v>2020</v>
      </c>
      <c r="P160" s="1293"/>
    </row>
    <row r="161" spans="1:16" ht="15.75" customHeight="1">
      <c r="B161" s="2600" t="s">
        <v>3020</v>
      </c>
      <c r="D161" s="1517"/>
      <c r="E161" s="1517"/>
      <c r="F161" s="1517"/>
      <c r="G161" s="1517"/>
      <c r="H161" s="2391"/>
      <c r="I161" s="2227"/>
      <c r="J161" s="1605">
        <v>165484</v>
      </c>
      <c r="K161" s="2601">
        <v>165484</v>
      </c>
      <c r="L161" s="2602">
        <v>11845</v>
      </c>
      <c r="M161" s="2603"/>
      <c r="N161" s="2604">
        <v>13184</v>
      </c>
      <c r="O161" s="1293"/>
      <c r="P161" s="1293"/>
    </row>
    <row r="162" spans="1:16" ht="15.75" customHeight="1">
      <c r="B162" s="2600" t="s">
        <v>3612</v>
      </c>
      <c r="D162" s="1517"/>
      <c r="E162" s="1517"/>
      <c r="F162" s="1517"/>
      <c r="G162" s="1517"/>
      <c r="H162" s="2391"/>
      <c r="I162" s="2227"/>
      <c r="J162" s="1605">
        <v>50000</v>
      </c>
      <c r="K162" s="2601">
        <v>50000</v>
      </c>
      <c r="L162" s="2602">
        <v>1803</v>
      </c>
      <c r="M162" s="2603"/>
      <c r="N162" s="2604">
        <v>2349</v>
      </c>
      <c r="O162" s="1293"/>
      <c r="P162" s="1293"/>
    </row>
    <row r="163" spans="1:16" ht="15.75" customHeight="1">
      <c r="B163" s="2600" t="s">
        <v>2994</v>
      </c>
      <c r="D163" s="1517"/>
      <c r="E163" s="1517"/>
      <c r="F163" s="1517"/>
      <c r="G163" s="1517"/>
      <c r="H163" s="2391"/>
      <c r="I163" s="2227"/>
      <c r="J163" s="1605">
        <v>25000</v>
      </c>
      <c r="K163" s="2601">
        <v>25000</v>
      </c>
      <c r="L163" s="2602">
        <v>1820</v>
      </c>
      <c r="M163" s="2603"/>
      <c r="N163" s="2604">
        <v>2171</v>
      </c>
      <c r="O163" s="1293"/>
      <c r="P163" s="1293"/>
    </row>
    <row r="164" spans="1:16" ht="15.75" customHeight="1" thickBot="1">
      <c r="B164" s="1516"/>
      <c r="J164" s="1604">
        <f>+SUM(J161:J163)</f>
        <v>240484</v>
      </c>
      <c r="K164" s="2605">
        <f t="shared" ref="K164:N164" si="8">+SUM(K161:K163)</f>
        <v>240484</v>
      </c>
      <c r="L164" s="1604">
        <f t="shared" si="8"/>
        <v>15468</v>
      </c>
      <c r="M164" s="2606">
        <f t="shared" si="8"/>
        <v>0</v>
      </c>
      <c r="N164" s="2605">
        <f t="shared" si="8"/>
        <v>17704</v>
      </c>
    </row>
    <row r="165" spans="1:16" ht="15" thickTop="1"/>
    <row r="166" spans="1:16" ht="15">
      <c r="A166" s="1355" t="s">
        <v>4583</v>
      </c>
      <c r="B166" s="1359" t="s">
        <v>4582</v>
      </c>
    </row>
  </sheetData>
  <mergeCells count="20">
    <mergeCell ref="J159:K159"/>
    <mergeCell ref="L159:N159"/>
    <mergeCell ref="L5:L9"/>
    <mergeCell ref="L10:N10"/>
    <mergeCell ref="D5:H5"/>
    <mergeCell ref="D6:D9"/>
    <mergeCell ref="E6:E9"/>
    <mergeCell ref="F6:F9"/>
    <mergeCell ref="G6:G9"/>
    <mergeCell ref="H6:H9"/>
    <mergeCell ref="B5:C9"/>
    <mergeCell ref="M5:M8"/>
    <mergeCell ref="B153:N154"/>
    <mergeCell ref="O5:O6"/>
    <mergeCell ref="K6:K9"/>
    <mergeCell ref="I10:K10"/>
    <mergeCell ref="N5:N9"/>
    <mergeCell ref="J6:J9"/>
    <mergeCell ref="I5:K5"/>
    <mergeCell ref="I6:I9"/>
  </mergeCells>
  <pageMargins left="0.6" right="0.25" top="0.53" bottom="0" header="0.25" footer="0"/>
  <pageSetup paperSize="9" scale="70" firstPageNumber="11" fitToHeight="0" orientation="landscape" useFirstPageNumber="1" r:id="rId1"/>
  <headerFooter>
    <oddHeader>&amp;C&amp;"Arial Black,Regular"&amp;11&amp;P&amp;R&amp;"Arial Black,Regular"&amp;11ALHAMRA ISLAMIC PENSION FUND</oddHeader>
  </headerFooter>
  <rowBreaks count="3" manualBreakCount="3">
    <brk id="55" max="13" man="1"/>
    <brk id="105" max="13" man="1"/>
    <brk id="151"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33"/>
  <sheetViews>
    <sheetView view="pageBreakPreview" zoomScale="70" zoomScaleSheetLayoutView="70" workbookViewId="0">
      <selection activeCell="J14" sqref="J14"/>
    </sheetView>
  </sheetViews>
  <sheetFormatPr defaultColWidth="9.28515625" defaultRowHeight="14.25"/>
  <cols>
    <col min="1" max="1" width="5.7109375" style="1550" customWidth="1"/>
    <col min="2" max="2" width="7.7109375" style="1550" customWidth="1"/>
    <col min="3" max="3" width="26.28515625" style="1550" customWidth="1"/>
    <col min="4" max="4" width="11.7109375" style="1550" bestFit="1" customWidth="1"/>
    <col min="5" max="5" width="14.5703125" style="1550" bestFit="1" customWidth="1"/>
    <col min="6" max="6" width="14.7109375" style="1550" bestFit="1" customWidth="1"/>
    <col min="7" max="7" width="15.28515625" style="1550" bestFit="1" customWidth="1"/>
    <col min="8" max="8" width="16" style="1550" bestFit="1" customWidth="1"/>
    <col min="9" max="9" width="15.5703125" style="1550" bestFit="1" customWidth="1"/>
    <col min="10" max="10" width="15.7109375" style="1550" bestFit="1" customWidth="1"/>
    <col min="11" max="11" width="14.42578125" style="1550" bestFit="1" customWidth="1"/>
    <col min="12" max="12" width="13.7109375" style="1550" customWidth="1"/>
    <col min="13" max="13" width="0.7109375" style="1550" customWidth="1"/>
    <col min="14" max="15" width="15.7109375" style="1550" customWidth="1"/>
    <col min="16" max="16" width="17.7109375" style="1550" customWidth="1"/>
    <col min="17" max="17" width="16.42578125" style="1550" bestFit="1" customWidth="1"/>
    <col min="18" max="19" width="9.7109375" style="1550" bestFit="1" customWidth="1"/>
    <col min="20" max="20" width="11.28515625" style="1550" bestFit="1" customWidth="1"/>
    <col min="21" max="21" width="9.7109375" style="1550" bestFit="1" customWidth="1"/>
    <col min="22" max="23" width="11.28515625" style="1550" bestFit="1" customWidth="1"/>
    <col min="24" max="24" width="9.28515625" style="1550" bestFit="1" customWidth="1"/>
    <col min="25" max="16384" width="9.28515625" style="1550"/>
  </cols>
  <sheetData>
    <row r="1" spans="1:24" s="1359" customFormat="1" ht="15">
      <c r="A1" s="1516" t="s">
        <v>4362</v>
      </c>
      <c r="B1" s="1499" t="s">
        <v>4229</v>
      </c>
      <c r="D1" s="1496"/>
      <c r="E1" s="1496"/>
      <c r="F1" s="1496"/>
      <c r="G1" s="1496"/>
      <c r="H1" s="1496"/>
      <c r="I1" s="1497"/>
      <c r="J1" s="1498"/>
      <c r="K1" s="1496"/>
      <c r="L1" s="1496"/>
      <c r="M1" s="1496"/>
      <c r="N1" s="1496"/>
      <c r="R1" s="1501"/>
    </row>
    <row r="2" spans="1:24" s="1359" customFormat="1" ht="15">
      <c r="A2" s="1499"/>
      <c r="B2" s="1499"/>
      <c r="D2" s="1496"/>
      <c r="E2" s="1496"/>
      <c r="F2" s="1496"/>
      <c r="G2" s="1496"/>
      <c r="H2" s="1496"/>
      <c r="I2" s="1497"/>
      <c r="J2" s="1498"/>
      <c r="K2" s="1496"/>
      <c r="L2" s="1496"/>
      <c r="M2" s="1496"/>
      <c r="N2" s="1496"/>
      <c r="R2" s="1501"/>
    </row>
    <row r="3" spans="1:24" s="1359" customFormat="1" ht="15">
      <c r="A3" s="1499"/>
      <c r="B3" s="2236" t="s">
        <v>3079</v>
      </c>
      <c r="D3" s="1496"/>
      <c r="E3" s="1496"/>
      <c r="F3" s="1496"/>
      <c r="G3" s="1496"/>
      <c r="H3" s="1496"/>
      <c r="I3" s="1497"/>
      <c r="J3" s="1498"/>
      <c r="K3" s="1496"/>
      <c r="L3" s="1496"/>
      <c r="M3" s="1496"/>
      <c r="N3" s="1496"/>
      <c r="R3" s="1501"/>
    </row>
    <row r="4" spans="1:24">
      <c r="B4" s="1549"/>
      <c r="C4" s="1549"/>
      <c r="D4" s="1549"/>
      <c r="E4" s="1549"/>
      <c r="F4" s="1549"/>
      <c r="G4" s="1549"/>
      <c r="H4" s="1549"/>
      <c r="I4" s="1549"/>
      <c r="J4" s="1549"/>
      <c r="K4" s="1549"/>
      <c r="L4" s="1549"/>
      <c r="M4" s="1549"/>
      <c r="N4" s="1549"/>
    </row>
    <row r="5" spans="1:24" ht="15" customHeight="1">
      <c r="B5" s="2833" t="s">
        <v>4202</v>
      </c>
      <c r="C5" s="2834"/>
      <c r="D5" s="2839" t="s">
        <v>3627</v>
      </c>
      <c r="E5" s="2839" t="s">
        <v>3628</v>
      </c>
      <c r="F5" s="2842" t="s">
        <v>3035</v>
      </c>
      <c r="G5" s="2843"/>
      <c r="H5" s="2843"/>
      <c r="I5" s="2844"/>
      <c r="J5" s="2842" t="s">
        <v>4460</v>
      </c>
      <c r="K5" s="2845"/>
      <c r="L5" s="2846"/>
      <c r="N5" s="2829" t="s">
        <v>3315</v>
      </c>
    </row>
    <row r="6" spans="1:24" ht="14.25" customHeight="1">
      <c r="B6" s="2835"/>
      <c r="C6" s="2836"/>
      <c r="D6" s="2840"/>
      <c r="E6" s="2840"/>
      <c r="F6" s="2829" t="s">
        <v>4458</v>
      </c>
      <c r="G6" s="2829" t="s">
        <v>4193</v>
      </c>
      <c r="H6" s="2829" t="s">
        <v>4203</v>
      </c>
      <c r="I6" s="2829" t="s">
        <v>4459</v>
      </c>
      <c r="J6" s="2829" t="s">
        <v>3156</v>
      </c>
      <c r="K6" s="2829" t="s">
        <v>2984</v>
      </c>
      <c r="L6" s="2829" t="s">
        <v>4195</v>
      </c>
      <c r="M6" s="2255"/>
      <c r="N6" s="2830"/>
    </row>
    <row r="7" spans="1:24" ht="14.25" customHeight="1">
      <c r="B7" s="2835"/>
      <c r="C7" s="2836"/>
      <c r="D7" s="2840"/>
      <c r="E7" s="2840"/>
      <c r="F7" s="2830"/>
      <c r="G7" s="2830"/>
      <c r="H7" s="2830"/>
      <c r="I7" s="2847"/>
      <c r="J7" s="2830"/>
      <c r="K7" s="2830"/>
      <c r="L7" s="2830"/>
      <c r="M7" s="2255"/>
      <c r="N7" s="2830"/>
    </row>
    <row r="8" spans="1:24" ht="14.25" customHeight="1">
      <c r="B8" s="2835"/>
      <c r="C8" s="2836"/>
      <c r="D8" s="2840"/>
      <c r="E8" s="2840"/>
      <c r="F8" s="2830"/>
      <c r="G8" s="2830"/>
      <c r="H8" s="2830"/>
      <c r="I8" s="2847"/>
      <c r="J8" s="2830"/>
      <c r="K8" s="2830"/>
      <c r="L8" s="2830"/>
      <c r="M8" s="2255"/>
      <c r="N8" s="2830"/>
    </row>
    <row r="9" spans="1:24" ht="14.25" customHeight="1">
      <c r="B9" s="2837"/>
      <c r="C9" s="2838"/>
      <c r="D9" s="2841"/>
      <c r="E9" s="2841"/>
      <c r="F9" s="2831"/>
      <c r="G9" s="2831"/>
      <c r="H9" s="2831"/>
      <c r="I9" s="2848"/>
      <c r="J9" s="2831"/>
      <c r="K9" s="2831"/>
      <c r="L9" s="2831"/>
      <c r="M9" s="2255"/>
      <c r="N9" s="2831"/>
    </row>
    <row r="10" spans="1:24" ht="15">
      <c r="B10" s="1551"/>
      <c r="C10" s="1551"/>
      <c r="D10" s="1549"/>
      <c r="E10" s="1549"/>
      <c r="F10" s="2832" t="s">
        <v>4433</v>
      </c>
      <c r="G10" s="2832"/>
      <c r="H10" s="2832"/>
      <c r="I10" s="2832"/>
      <c r="J10" s="2832"/>
      <c r="K10" s="2832"/>
      <c r="L10" s="2832"/>
      <c r="M10" s="2256"/>
      <c r="N10" s="2259" t="s">
        <v>4204</v>
      </c>
    </row>
    <row r="11" spans="1:24" ht="15">
      <c r="B11" s="2594" t="s">
        <v>3079</v>
      </c>
      <c r="C11" s="1552"/>
      <c r="D11" s="1552"/>
      <c r="E11" s="1552"/>
      <c r="F11" s="1549"/>
      <c r="G11" s="1549"/>
      <c r="H11" s="1549"/>
      <c r="I11" s="1549"/>
      <c r="J11" s="1549"/>
      <c r="K11" s="1549"/>
      <c r="L11" s="1549"/>
      <c r="M11" s="1549"/>
      <c r="N11" s="1549"/>
    </row>
    <row r="12" spans="1:24" ht="15">
      <c r="B12" s="2260" t="s">
        <v>4419</v>
      </c>
      <c r="C12" s="2238"/>
      <c r="D12" s="2238">
        <v>44006</v>
      </c>
      <c r="E12" s="2238">
        <v>45832</v>
      </c>
      <c r="F12" s="1558">
        <v>90000</v>
      </c>
      <c r="G12" s="1558">
        <v>0</v>
      </c>
      <c r="H12" s="2240">
        <v>0</v>
      </c>
      <c r="I12" s="2239">
        <f>(F12+G12-H12)</f>
        <v>90000</v>
      </c>
      <c r="J12" s="2239">
        <f>90438239/1000</f>
        <v>90438</v>
      </c>
      <c r="K12" s="2239">
        <v>90045</v>
      </c>
      <c r="L12" s="2239">
        <f>+K12-J12</f>
        <v>-393</v>
      </c>
      <c r="N12" s="2261">
        <f>K12/BS!G30</f>
        <v>0.22839999999999999</v>
      </c>
      <c r="R12" s="1555"/>
      <c r="S12" s="1555"/>
      <c r="T12" s="2242"/>
      <c r="U12" s="1555"/>
      <c r="V12" s="2243"/>
      <c r="W12" s="2243"/>
      <c r="X12" s="2243"/>
    </row>
    <row r="13" spans="1:24" ht="15">
      <c r="B13" s="2237"/>
      <c r="C13" s="1549"/>
      <c r="D13" s="2238"/>
      <c r="E13" s="2238"/>
      <c r="F13" s="2239"/>
      <c r="G13" s="2239"/>
      <c r="H13" s="2240"/>
      <c r="I13" s="2239"/>
      <c r="J13" s="2239"/>
      <c r="K13" s="2239"/>
      <c r="L13" s="2239"/>
      <c r="N13" s="2231"/>
      <c r="P13" s="2244"/>
      <c r="R13" s="1555"/>
      <c r="S13" s="1555"/>
      <c r="T13" s="2242"/>
      <c r="U13" s="1555"/>
      <c r="V13" s="2243"/>
      <c r="W13" s="2243"/>
      <c r="X13" s="2243"/>
    </row>
    <row r="14" spans="1:24" s="1556" customFormat="1" ht="15.75" thickBot="1">
      <c r="B14" s="1354" t="s">
        <v>4465</v>
      </c>
      <c r="C14" s="2246"/>
      <c r="F14" s="2239"/>
      <c r="G14" s="2239"/>
      <c r="H14" s="2240"/>
      <c r="I14" s="2239"/>
      <c r="J14" s="2247">
        <f>SUM(J12:J13)</f>
        <v>90438</v>
      </c>
      <c r="K14" s="2247">
        <f>SUM(K12:K13)</f>
        <v>90045</v>
      </c>
      <c r="L14" s="2247">
        <f>SUM(L12:L13)</f>
        <v>-393</v>
      </c>
      <c r="M14" s="2248"/>
      <c r="N14" s="2262">
        <f>SUM(N12:N13)</f>
        <v>0.22839999999999999</v>
      </c>
    </row>
    <row r="15" spans="1:24" ht="15.75" thickTop="1">
      <c r="B15" s="1515"/>
      <c r="C15" s="1549"/>
      <c r="D15" s="1555"/>
      <c r="E15" s="1555"/>
      <c r="F15" s="1555"/>
      <c r="G15" s="1555"/>
      <c r="H15" s="1555"/>
      <c r="I15" s="1555"/>
      <c r="L15" s="2130"/>
      <c r="M15" s="2130"/>
      <c r="N15" s="2130"/>
      <c r="O15" s="2249"/>
      <c r="P15" s="2250"/>
      <c r="Q15" s="1550">
        <v>1000</v>
      </c>
    </row>
    <row r="16" spans="1:24" s="1556" customFormat="1" ht="15.75" thickBot="1">
      <c r="B16" s="1515" t="s">
        <v>4462</v>
      </c>
      <c r="C16" s="2246"/>
      <c r="D16" s="2251"/>
      <c r="E16" s="2251"/>
      <c r="F16" s="1555"/>
      <c r="G16" s="1555"/>
      <c r="H16" s="1555"/>
      <c r="I16" s="1555"/>
      <c r="J16" s="2252">
        <v>90280</v>
      </c>
      <c r="K16" s="2252">
        <v>90540</v>
      </c>
      <c r="L16" s="2253">
        <v>260</v>
      </c>
      <c r="M16" s="1923"/>
      <c r="N16" s="1923"/>
      <c r="O16" s="2347"/>
      <c r="P16" s="2254"/>
    </row>
    <row r="17" spans="1:22" s="1556" customFormat="1" ht="15.75" thickTop="1">
      <c r="B17" s="1515"/>
      <c r="C17" s="2246"/>
      <c r="D17" s="2251"/>
      <c r="E17" s="2251"/>
      <c r="F17" s="1555"/>
      <c r="G17" s="1555"/>
      <c r="H17" s="1555"/>
      <c r="I17" s="1555"/>
      <c r="J17" s="2257"/>
      <c r="K17" s="2257"/>
      <c r="L17" s="2258"/>
      <c r="M17" s="1923"/>
      <c r="N17" s="1923"/>
      <c r="O17" s="2347"/>
      <c r="P17" s="2254"/>
    </row>
    <row r="19" spans="1:22">
      <c r="N19" s="2404"/>
    </row>
    <row r="20" spans="1:22" s="1553" customFormat="1"/>
    <row r="21" spans="1:22" s="1562" customFormat="1" ht="15" customHeight="1">
      <c r="A21" s="1550"/>
      <c r="B21" s="2465" t="s">
        <v>3072</v>
      </c>
      <c r="C21" s="2246"/>
      <c r="D21" s="2251"/>
      <c r="E21" s="2251"/>
      <c r="F21" s="1555"/>
      <c r="G21" s="1555"/>
      <c r="H21" s="1555"/>
      <c r="I21" s="1555"/>
      <c r="J21" s="2257"/>
      <c r="K21" s="2257"/>
      <c r="L21" s="2258"/>
      <c r="M21" s="2466"/>
      <c r="N21" s="2466"/>
      <c r="O21" s="1553"/>
      <c r="P21" s="1553"/>
      <c r="Q21" s="1553"/>
      <c r="V21" s="2467"/>
    </row>
    <row r="22" spans="1:22" s="1562" customFormat="1" ht="15" customHeight="1">
      <c r="A22" s="1550"/>
      <c r="B22" s="1960" t="s">
        <v>4428</v>
      </c>
      <c r="C22" s="1549"/>
      <c r="D22" s="2238">
        <v>44006</v>
      </c>
      <c r="E22" s="2238">
        <v>45832</v>
      </c>
      <c r="F22" s="2240">
        <v>40000</v>
      </c>
      <c r="G22" s="2240">
        <v>0</v>
      </c>
      <c r="H22" s="2240">
        <v>0</v>
      </c>
      <c r="I22" s="2240">
        <f>F22+G22-H22</f>
        <v>40000</v>
      </c>
      <c r="J22" s="2468">
        <f>40194773/1000</f>
        <v>40195</v>
      </c>
      <c r="K22" s="2468">
        <v>40020</v>
      </c>
      <c r="L22" s="2468">
        <f>K22-J22</f>
        <v>-175</v>
      </c>
      <c r="M22" s="2469"/>
      <c r="N22" s="2470">
        <f>K22/BS!I30</f>
        <v>0.10050000000000001</v>
      </c>
      <c r="O22" s="1553"/>
      <c r="P22" s="1553"/>
      <c r="Q22" s="1553"/>
      <c r="V22" s="2467"/>
    </row>
    <row r="23" spans="1:22" s="1562" customFormat="1" ht="15" customHeight="1">
      <c r="A23" s="1359"/>
      <c r="B23" s="2237"/>
      <c r="C23" s="1549"/>
      <c r="D23" s="2238"/>
      <c r="E23" s="2238"/>
      <c r="F23" s="2239"/>
      <c r="G23" s="2239"/>
      <c r="H23" s="2240"/>
      <c r="I23" s="2239"/>
      <c r="J23" s="2241"/>
      <c r="K23" s="2241"/>
      <c r="L23" s="2241"/>
      <c r="M23" s="2245"/>
      <c r="N23" s="2245"/>
      <c r="V23" s="2467"/>
    </row>
    <row r="24" spans="1:22" s="1562" customFormat="1" ht="15" customHeight="1" thickBot="1">
      <c r="A24" s="1359"/>
      <c r="B24" s="1354" t="s">
        <v>4463</v>
      </c>
      <c r="C24" s="2246"/>
      <c r="D24" s="1556"/>
      <c r="E24" s="1556"/>
      <c r="F24" s="2239"/>
      <c r="G24" s="2239"/>
      <c r="H24" s="2240"/>
      <c r="I24" s="2239"/>
      <c r="J24" s="2247">
        <f>SUM(J22:J23)</f>
        <v>40195</v>
      </c>
      <c r="K24" s="2247">
        <f>SUM(K22:K23)</f>
        <v>40020</v>
      </c>
      <c r="L24" s="2247">
        <f>SUM(L22:L23)</f>
        <v>-175</v>
      </c>
      <c r="M24" s="2248"/>
      <c r="N24" s="2262">
        <f>SUM(N22:N23)</f>
        <v>0.10050000000000001</v>
      </c>
      <c r="V24" s="2467"/>
    </row>
    <row r="25" spans="1:22" s="1562" customFormat="1" ht="15.75" thickTop="1">
      <c r="A25" s="1359"/>
      <c r="B25" s="1515"/>
      <c r="C25" s="1549"/>
      <c r="D25" s="1555"/>
      <c r="E25" s="1555"/>
      <c r="F25" s="1555"/>
      <c r="G25" s="1555"/>
      <c r="H25" s="1555"/>
      <c r="I25" s="1555"/>
      <c r="J25" s="1550"/>
      <c r="K25" s="1550"/>
      <c r="L25" s="2437"/>
      <c r="M25" s="2437"/>
      <c r="N25" s="2437"/>
      <c r="V25" s="2467"/>
    </row>
    <row r="26" spans="1:22" s="1562" customFormat="1" ht="15.75" thickBot="1">
      <c r="A26" s="1359"/>
      <c r="B26" s="1515" t="s">
        <v>4462</v>
      </c>
      <c r="C26" s="2246"/>
      <c r="D26" s="2251"/>
      <c r="E26" s="2251"/>
      <c r="F26" s="1555"/>
      <c r="G26" s="1555"/>
      <c r="H26" s="1555"/>
      <c r="I26" s="1555"/>
      <c r="J26" s="2471">
        <v>40124</v>
      </c>
      <c r="K26" s="2471">
        <v>40240</v>
      </c>
      <c r="L26" s="2472">
        <v>116</v>
      </c>
      <c r="M26" s="1923"/>
      <c r="N26" s="1923"/>
      <c r="V26" s="2467"/>
    </row>
    <row r="27" spans="1:22" ht="15" thickTop="1"/>
    <row r="29" spans="1:22" s="1553" customFormat="1"/>
    <row r="33" s="1561" customFormat="1"/>
  </sheetData>
  <mergeCells count="14">
    <mergeCell ref="N5:N9"/>
    <mergeCell ref="F10:L10"/>
    <mergeCell ref="B5:C9"/>
    <mergeCell ref="D5:D9"/>
    <mergeCell ref="E5:E9"/>
    <mergeCell ref="F5:I5"/>
    <mergeCell ref="J5:L5"/>
    <mergeCell ref="F6:F9"/>
    <mergeCell ref="G6:G9"/>
    <mergeCell ref="H6:H9"/>
    <mergeCell ref="I6:I9"/>
    <mergeCell ref="J6:J9"/>
    <mergeCell ref="K6:K9"/>
    <mergeCell ref="L6:L9"/>
  </mergeCells>
  <pageMargins left="0.6" right="0.25" top="0.53" bottom="0" header="0.25" footer="0"/>
  <pageSetup paperSize="9" scale="75" firstPageNumber="14" fitToHeight="0" orientation="landscape" useFirstPageNumber="1" r:id="rId1"/>
  <headerFooter>
    <oddHeader>&amp;C&amp;"Arial Black,Regular"&amp;11&amp;P&amp;R&amp;"Arial Black,Regular"&amp;11ALHAMRA ISLAMIC PENSION FUND</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1"/>
  </sheetPr>
  <dimension ref="A1:AL95"/>
  <sheetViews>
    <sheetView showGridLines="0" view="pageBreakPreview" zoomScale="80" zoomScaleSheetLayoutView="80" workbookViewId="0">
      <selection activeCell="B14" sqref="B14"/>
    </sheetView>
  </sheetViews>
  <sheetFormatPr defaultColWidth="9.28515625" defaultRowHeight="15"/>
  <cols>
    <col min="1" max="1" width="7.7109375" style="646" customWidth="1"/>
    <col min="2" max="2" width="21.5703125" style="646" customWidth="1"/>
    <col min="3" max="3" width="11.28515625" style="646" customWidth="1"/>
    <col min="4" max="5" width="13.28515625" style="646" customWidth="1"/>
    <col min="6" max="6" width="12.7109375" style="646" customWidth="1"/>
    <col min="7" max="7" width="12.28515625" style="646" customWidth="1"/>
    <col min="8" max="8" width="12.7109375" style="646" customWidth="1"/>
    <col min="9" max="9" width="13.7109375" style="646" customWidth="1"/>
    <col min="10" max="10" width="13.28515625" style="646" customWidth="1"/>
    <col min="11" max="11" width="13.7109375" style="646" customWidth="1"/>
    <col min="12" max="12" width="8" style="646" customWidth="1"/>
    <col min="13" max="13" width="0.7109375" style="646" customWidth="1"/>
    <col min="14" max="14" width="4.5703125" style="646" customWidth="1"/>
    <col min="15" max="15" width="15.7109375" style="646" customWidth="1"/>
    <col min="16" max="16" width="17.7109375" style="646" customWidth="1"/>
    <col min="17" max="17" width="16.42578125" style="646" bestFit="1" customWidth="1"/>
    <col min="18" max="19" width="9.7109375" style="646" bestFit="1" customWidth="1"/>
    <col min="20" max="20" width="11.28515625" style="646" bestFit="1" customWidth="1"/>
    <col min="21" max="21" width="9.7109375" style="646" bestFit="1" customWidth="1"/>
    <col min="22" max="23" width="11.28515625" style="646" bestFit="1" customWidth="1"/>
    <col min="24" max="24" width="9.28515625" style="646" bestFit="1" customWidth="1"/>
    <col min="25" max="16384" width="9.28515625" style="646"/>
  </cols>
  <sheetData>
    <row r="1" spans="1:24">
      <c r="A1" s="757"/>
      <c r="B1" s="757"/>
      <c r="C1" s="748"/>
      <c r="D1" s="748"/>
      <c r="E1" s="748"/>
      <c r="F1" s="748"/>
      <c r="G1" s="748"/>
      <c r="H1" s="748"/>
      <c r="I1" s="748"/>
      <c r="J1" s="748"/>
      <c r="K1" s="748"/>
      <c r="L1" s="748"/>
      <c r="M1" s="748"/>
      <c r="N1" s="748"/>
    </row>
    <row r="2" spans="1:24" s="585" customFormat="1">
      <c r="A2" s="769" t="s">
        <v>3848</v>
      </c>
      <c r="B2" s="769" t="s">
        <v>3849</v>
      </c>
      <c r="C2" s="771"/>
      <c r="D2" s="771"/>
      <c r="E2" s="771"/>
      <c r="F2" s="771"/>
      <c r="G2" s="771"/>
      <c r="H2" s="799"/>
      <c r="I2" s="770"/>
      <c r="J2" s="771"/>
      <c r="K2" s="771"/>
      <c r="L2" s="771"/>
      <c r="M2" s="771"/>
      <c r="N2" s="747"/>
      <c r="R2" s="703"/>
    </row>
    <row r="3" spans="1:24">
      <c r="A3" s="748"/>
      <c r="B3" s="748"/>
      <c r="C3" s="748"/>
      <c r="D3" s="748"/>
      <c r="E3" s="748"/>
      <c r="F3" s="748"/>
      <c r="G3" s="748"/>
      <c r="H3" s="748"/>
      <c r="I3" s="748"/>
      <c r="J3" s="748"/>
      <c r="K3" s="748"/>
      <c r="L3" s="748"/>
      <c r="M3" s="748"/>
      <c r="N3" s="748"/>
    </row>
    <row r="4" spans="1:24">
      <c r="A4" s="2849" t="s">
        <v>3867</v>
      </c>
      <c r="B4" s="2850"/>
      <c r="C4" s="2873" t="s">
        <v>3627</v>
      </c>
      <c r="D4" s="2873" t="s">
        <v>3628</v>
      </c>
      <c r="E4" s="2855" t="s">
        <v>3035</v>
      </c>
      <c r="F4" s="2901"/>
      <c r="G4" s="2901"/>
      <c r="H4" s="2902"/>
      <c r="I4" s="2855" t="s">
        <v>3904</v>
      </c>
      <c r="J4" s="2856"/>
      <c r="K4" s="2857"/>
      <c r="L4" s="2861" t="s">
        <v>3315</v>
      </c>
      <c r="M4" s="2862"/>
      <c r="N4" s="2863"/>
    </row>
    <row r="5" spans="1:24">
      <c r="A5" s="2851"/>
      <c r="B5" s="2852"/>
      <c r="C5" s="2874"/>
      <c r="D5" s="2874"/>
      <c r="E5" s="2870" t="s">
        <v>3903</v>
      </c>
      <c r="F5" s="2870" t="s">
        <v>2980</v>
      </c>
      <c r="G5" s="2870" t="s">
        <v>3313</v>
      </c>
      <c r="H5" s="2870" t="s">
        <v>3904</v>
      </c>
      <c r="I5" s="2870" t="s">
        <v>3156</v>
      </c>
      <c r="J5" s="2870" t="s">
        <v>2984</v>
      </c>
      <c r="K5" s="2870" t="s">
        <v>3626</v>
      </c>
      <c r="L5" s="2864"/>
      <c r="M5" s="2865"/>
      <c r="N5" s="2866"/>
    </row>
    <row r="6" spans="1:24">
      <c r="A6" s="2851"/>
      <c r="B6" s="2852"/>
      <c r="C6" s="2874"/>
      <c r="D6" s="2874"/>
      <c r="E6" s="2871"/>
      <c r="F6" s="2871"/>
      <c r="G6" s="2871"/>
      <c r="H6" s="2903"/>
      <c r="I6" s="2871"/>
      <c r="J6" s="2871"/>
      <c r="K6" s="2871"/>
      <c r="L6" s="2864"/>
      <c r="M6" s="2865"/>
      <c r="N6" s="2866"/>
    </row>
    <row r="7" spans="1:24">
      <c r="A7" s="2851"/>
      <c r="B7" s="2852"/>
      <c r="C7" s="2874"/>
      <c r="D7" s="2874"/>
      <c r="E7" s="2871"/>
      <c r="F7" s="2871"/>
      <c r="G7" s="2871"/>
      <c r="H7" s="2903"/>
      <c r="I7" s="2871"/>
      <c r="J7" s="2871"/>
      <c r="K7" s="2871"/>
      <c r="L7" s="2864"/>
      <c r="M7" s="2865"/>
      <c r="N7" s="2866"/>
    </row>
    <row r="8" spans="1:24">
      <c r="A8" s="2853"/>
      <c r="B8" s="2854"/>
      <c r="C8" s="2875"/>
      <c r="D8" s="2875"/>
      <c r="E8" s="2872"/>
      <c r="F8" s="2872"/>
      <c r="G8" s="2872"/>
      <c r="H8" s="2904"/>
      <c r="I8" s="2872"/>
      <c r="J8" s="2872"/>
      <c r="K8" s="2872"/>
      <c r="L8" s="2867"/>
      <c r="M8" s="2868"/>
      <c r="N8" s="2869"/>
    </row>
    <row r="9" spans="1:24">
      <c r="A9" s="746"/>
      <c r="B9" s="746"/>
      <c r="C9" s="748"/>
      <c r="D9" s="748"/>
      <c r="E9" s="2900" t="s">
        <v>3194</v>
      </c>
      <c r="F9" s="2900"/>
      <c r="G9" s="2900"/>
      <c r="H9" s="2900"/>
      <c r="I9" s="2900"/>
      <c r="J9" s="2900"/>
      <c r="K9" s="2900"/>
      <c r="L9" s="2899" t="s">
        <v>2988</v>
      </c>
      <c r="M9" s="2899"/>
      <c r="N9" s="2899"/>
    </row>
    <row r="10" spans="1:24">
      <c r="A10" s="746"/>
      <c r="B10" s="746"/>
      <c r="C10" s="748"/>
      <c r="D10" s="748"/>
      <c r="E10" s="751"/>
      <c r="F10" s="751"/>
      <c r="G10" s="751"/>
      <c r="H10" s="751"/>
      <c r="I10" s="751"/>
      <c r="J10" s="751"/>
      <c r="K10" s="751"/>
      <c r="L10" s="751"/>
      <c r="M10" s="751"/>
      <c r="N10" s="745"/>
    </row>
    <row r="11" spans="1:24">
      <c r="A11" s="885" t="s">
        <v>3850</v>
      </c>
      <c r="B11" s="744" t="s">
        <v>3857</v>
      </c>
      <c r="C11" s="744"/>
      <c r="D11" s="744"/>
      <c r="E11" s="748"/>
      <c r="F11" s="748"/>
      <c r="G11" s="748"/>
      <c r="H11" s="748"/>
      <c r="I11" s="748"/>
      <c r="J11" s="748"/>
      <c r="K11" s="748"/>
      <c r="L11" s="748"/>
      <c r="M11" s="748"/>
      <c r="N11" s="748"/>
    </row>
    <row r="12" spans="1:24">
      <c r="A12" s="885"/>
      <c r="B12" s="744"/>
      <c r="C12" s="744"/>
      <c r="D12" s="744"/>
      <c r="E12" s="748"/>
      <c r="F12" s="748"/>
      <c r="G12" s="748"/>
      <c r="H12" s="748"/>
      <c r="I12" s="748"/>
      <c r="J12" s="748"/>
      <c r="K12" s="748"/>
      <c r="L12" s="748"/>
      <c r="M12" s="748"/>
      <c r="N12" s="748"/>
    </row>
    <row r="13" spans="1:24" s="883" customFormat="1">
      <c r="A13" s="940" t="s">
        <v>3789</v>
      </c>
      <c r="B13" s="989"/>
      <c r="C13" s="990">
        <v>42356</v>
      </c>
      <c r="D13" s="990">
        <v>43452</v>
      </c>
      <c r="E13" s="950">
        <v>60500000</v>
      </c>
      <c r="F13" s="950">
        <v>0</v>
      </c>
      <c r="G13" s="951">
        <v>7500000</v>
      </c>
      <c r="H13" s="950">
        <f>E13+F13-G13</f>
        <v>53000000</v>
      </c>
      <c r="I13" s="948">
        <v>61289881</v>
      </c>
      <c r="J13" s="948">
        <v>60929550</v>
      </c>
      <c r="K13" s="948">
        <f>+J13-I13</f>
        <v>-360331</v>
      </c>
      <c r="L13" s="2893">
        <f>+J13/BS!$G$30</f>
        <v>154.56700000000001</v>
      </c>
      <c r="M13" s="2893"/>
      <c r="N13" s="2893"/>
      <c r="R13" s="991"/>
      <c r="S13" s="991"/>
      <c r="T13" s="992"/>
      <c r="U13" s="991"/>
      <c r="V13" s="993"/>
      <c r="W13" s="993"/>
      <c r="X13" s="993"/>
    </row>
    <row r="14" spans="1:24" s="883" customFormat="1">
      <c r="A14" s="940" t="s">
        <v>3790</v>
      </c>
      <c r="B14" s="989"/>
      <c r="C14" s="990">
        <v>42916</v>
      </c>
      <c r="D14" s="990">
        <v>44012</v>
      </c>
      <c r="E14" s="950">
        <v>0</v>
      </c>
      <c r="F14" s="950">
        <v>0</v>
      </c>
      <c r="G14" s="951">
        <v>70000000</v>
      </c>
      <c r="H14" s="950">
        <f>E14+F14-G14</f>
        <v>-70000000</v>
      </c>
      <c r="I14" s="948">
        <v>0</v>
      </c>
      <c r="J14" s="948">
        <v>0</v>
      </c>
      <c r="K14" s="948">
        <v>0</v>
      </c>
      <c r="L14" s="2898" t="s">
        <v>2969</v>
      </c>
      <c r="M14" s="2898"/>
      <c r="N14" s="2898"/>
      <c r="R14" s="991"/>
      <c r="S14" s="991"/>
      <c r="T14" s="992"/>
      <c r="U14" s="991"/>
      <c r="V14" s="993"/>
      <c r="W14" s="993"/>
      <c r="X14" s="993"/>
    </row>
    <row r="15" spans="1:24" s="883" customFormat="1">
      <c r="A15" s="940"/>
      <c r="B15" s="989"/>
      <c r="C15" s="990"/>
      <c r="D15" s="990"/>
      <c r="E15" s="950"/>
      <c r="F15" s="950"/>
      <c r="G15" s="951"/>
      <c r="H15" s="950"/>
      <c r="I15" s="948"/>
      <c r="J15" s="948"/>
      <c r="K15" s="948"/>
      <c r="L15" s="994"/>
      <c r="M15" s="994"/>
      <c r="N15" s="994"/>
      <c r="R15" s="991"/>
      <c r="S15" s="991"/>
      <c r="T15" s="992"/>
      <c r="U15" s="991"/>
      <c r="V15" s="993"/>
      <c r="W15" s="993"/>
      <c r="X15" s="993"/>
    </row>
    <row r="16" spans="1:24" s="996" customFormat="1" ht="21" customHeight="1" thickBot="1">
      <c r="A16" s="980" t="s">
        <v>3784</v>
      </c>
      <c r="B16" s="995"/>
      <c r="E16" s="987">
        <f>SUM(E13:E15)</f>
        <v>60500000</v>
      </c>
      <c r="F16" s="987">
        <f>SUM(F13:F15)</f>
        <v>0</v>
      </c>
      <c r="G16" s="987">
        <f>SUM(G13:G15)</f>
        <v>77500000</v>
      </c>
      <c r="H16" s="987">
        <f>SUM(H13:H13)</f>
        <v>53000000</v>
      </c>
      <c r="I16" s="987">
        <f>SUM(I13:I13)</f>
        <v>61289881</v>
      </c>
      <c r="J16" s="987">
        <f>SUM(J13:J13)</f>
        <v>60929550</v>
      </c>
      <c r="K16" s="987">
        <f>SUM(K13:K13)</f>
        <v>-360331</v>
      </c>
      <c r="L16" s="997"/>
      <c r="M16" s="997"/>
      <c r="N16" s="981"/>
    </row>
    <row r="17" spans="1:17" s="883" customFormat="1" ht="15.75" thickTop="1">
      <c r="A17" s="937"/>
      <c r="B17" s="989"/>
      <c r="C17" s="991"/>
      <c r="D17" s="991"/>
      <c r="E17" s="991"/>
      <c r="F17" s="991"/>
      <c r="G17" s="991"/>
      <c r="H17" s="991"/>
      <c r="K17" s="967"/>
      <c r="L17" s="967"/>
      <c r="M17" s="967"/>
      <c r="N17" s="967"/>
      <c r="O17" s="998"/>
      <c r="P17" s="999"/>
    </row>
    <row r="18" spans="1:17" s="996" customFormat="1" ht="21" customHeight="1" thickBot="1">
      <c r="A18" s="937" t="s">
        <v>3791</v>
      </c>
      <c r="B18" s="995"/>
      <c r="C18" s="1000"/>
      <c r="D18" s="1000"/>
      <c r="E18" s="1001">
        <v>145200000</v>
      </c>
      <c r="F18" s="1001">
        <v>74500000</v>
      </c>
      <c r="G18" s="1001">
        <v>81700000</v>
      </c>
      <c r="H18" s="1001">
        <f>E18+F18-G18</f>
        <v>138000000</v>
      </c>
      <c r="I18" s="1002">
        <v>138469916</v>
      </c>
      <c r="J18" s="1002">
        <v>139822200</v>
      </c>
      <c r="K18" s="1003">
        <f>J18-I18</f>
        <v>1352284</v>
      </c>
      <c r="L18" s="1004"/>
      <c r="M18" s="1004"/>
      <c r="N18" s="1004"/>
      <c r="P18" s="1005"/>
    </row>
    <row r="19" spans="1:17" s="585" customFormat="1" ht="15.75" thickTop="1">
      <c r="D19" s="720"/>
    </row>
    <row r="20" spans="1:17">
      <c r="A20" s="844"/>
      <c r="B20" s="849"/>
      <c r="C20" s="849"/>
      <c r="D20" s="849"/>
      <c r="E20" s="849"/>
      <c r="F20" s="849"/>
      <c r="G20" s="849"/>
      <c r="H20" s="849"/>
      <c r="I20" s="849"/>
      <c r="J20" s="849"/>
      <c r="K20" s="849"/>
      <c r="L20" s="849"/>
      <c r="M20" s="849"/>
      <c r="N20" s="849"/>
      <c r="P20" s="648"/>
    </row>
    <row r="21" spans="1:17">
      <c r="A21" s="748"/>
      <c r="B21" s="748"/>
      <c r="C21" s="748"/>
      <c r="D21" s="748"/>
      <c r="E21" s="748"/>
      <c r="F21" s="748"/>
      <c r="G21" s="748"/>
      <c r="H21" s="748"/>
      <c r="I21" s="748"/>
      <c r="J21" s="748"/>
      <c r="K21" s="748"/>
      <c r="L21" s="748"/>
      <c r="M21" s="748"/>
      <c r="N21" s="748"/>
    </row>
    <row r="22" spans="1:17" s="714" customFormat="1" ht="15" customHeight="1">
      <c r="A22" s="2849" t="s">
        <v>3867</v>
      </c>
      <c r="B22" s="2850"/>
      <c r="C22" s="2877" t="s">
        <v>3627</v>
      </c>
      <c r="D22" s="2873" t="s">
        <v>3628</v>
      </c>
      <c r="E22" s="2855" t="s">
        <v>3035</v>
      </c>
      <c r="F22" s="2856"/>
      <c r="G22" s="2856"/>
      <c r="H22" s="2860"/>
      <c r="I22" s="2855" t="s">
        <v>3904</v>
      </c>
      <c r="J22" s="2856"/>
      <c r="K22" s="2860"/>
      <c r="L22" s="2861" t="s">
        <v>3315</v>
      </c>
      <c r="M22" s="2862"/>
      <c r="N22" s="2863"/>
    </row>
    <row r="23" spans="1:17" s="714" customFormat="1" ht="15" customHeight="1">
      <c r="A23" s="2851"/>
      <c r="B23" s="2852"/>
      <c r="C23" s="2878"/>
      <c r="D23" s="2874"/>
      <c r="E23" s="2870" t="s">
        <v>3903</v>
      </c>
      <c r="F23" s="2870" t="s">
        <v>2980</v>
      </c>
      <c r="G23" s="2870" t="s">
        <v>3313</v>
      </c>
      <c r="H23" s="2870" t="s">
        <v>3904</v>
      </c>
      <c r="I23" s="2870" t="s">
        <v>3156</v>
      </c>
      <c r="J23" s="2870" t="s">
        <v>2984</v>
      </c>
      <c r="K23" s="2870" t="s">
        <v>3626</v>
      </c>
      <c r="L23" s="2864"/>
      <c r="M23" s="2865"/>
      <c r="N23" s="2866"/>
    </row>
    <row r="24" spans="1:17" s="714" customFormat="1">
      <c r="A24" s="2851"/>
      <c r="B24" s="2852"/>
      <c r="C24" s="2878"/>
      <c r="D24" s="2874"/>
      <c r="E24" s="2871"/>
      <c r="F24" s="2871"/>
      <c r="G24" s="2871"/>
      <c r="H24" s="2871"/>
      <c r="I24" s="2871"/>
      <c r="J24" s="2871"/>
      <c r="K24" s="2871"/>
      <c r="L24" s="2864"/>
      <c r="M24" s="2865"/>
      <c r="N24" s="2866"/>
    </row>
    <row r="25" spans="1:17" s="714" customFormat="1">
      <c r="A25" s="2851"/>
      <c r="B25" s="2852"/>
      <c r="C25" s="2878"/>
      <c r="D25" s="2874"/>
      <c r="E25" s="2871"/>
      <c r="F25" s="2871"/>
      <c r="G25" s="2871"/>
      <c r="H25" s="2871"/>
      <c r="I25" s="2871"/>
      <c r="J25" s="2871"/>
      <c r="K25" s="2871"/>
      <c r="L25" s="2864"/>
      <c r="M25" s="2865"/>
      <c r="N25" s="2866"/>
    </row>
    <row r="26" spans="1:17" s="714" customFormat="1">
      <c r="A26" s="2853"/>
      <c r="B26" s="2854"/>
      <c r="C26" s="2879"/>
      <c r="D26" s="2875"/>
      <c r="E26" s="2872"/>
      <c r="F26" s="2872"/>
      <c r="G26" s="2872"/>
      <c r="H26" s="2872"/>
      <c r="I26" s="2872"/>
      <c r="J26" s="2872"/>
      <c r="K26" s="2872"/>
      <c r="L26" s="2867"/>
      <c r="M26" s="2868"/>
      <c r="N26" s="2869"/>
    </row>
    <row r="27" spans="1:17">
      <c r="A27" s="746"/>
      <c r="B27" s="746"/>
      <c r="C27" s="748"/>
      <c r="D27" s="742"/>
      <c r="E27" s="2883" t="s">
        <v>3306</v>
      </c>
      <c r="F27" s="2883"/>
      <c r="G27" s="2883"/>
      <c r="H27" s="2883"/>
      <c r="I27" s="2883"/>
      <c r="J27" s="2883"/>
      <c r="K27" s="2883"/>
      <c r="L27" s="2892" t="s">
        <v>2988</v>
      </c>
      <c r="M27" s="2892"/>
      <c r="N27" s="2892"/>
    </row>
    <row r="28" spans="1:17">
      <c r="A28" s="651" t="s">
        <v>3851</v>
      </c>
      <c r="B28" s="744" t="s">
        <v>3858</v>
      </c>
      <c r="C28" s="744"/>
      <c r="D28" s="744"/>
      <c r="E28" s="741"/>
      <c r="F28" s="741"/>
      <c r="G28" s="741"/>
      <c r="H28" s="741"/>
      <c r="I28" s="741"/>
      <c r="J28" s="741"/>
      <c r="K28" s="748"/>
      <c r="L28" s="748"/>
      <c r="M28" s="748"/>
      <c r="N28" s="748"/>
    </row>
    <row r="29" spans="1:17">
      <c r="A29" s="647"/>
      <c r="B29" s="647"/>
      <c r="C29" s="647"/>
      <c r="D29" s="647"/>
      <c r="E29" s="650"/>
      <c r="F29" s="650"/>
      <c r="G29" s="650"/>
      <c r="H29" s="650"/>
      <c r="I29" s="650"/>
      <c r="J29" s="650"/>
    </row>
    <row r="30" spans="1:17" s="871" customFormat="1">
      <c r="A30" s="1074" t="s">
        <v>3885</v>
      </c>
      <c r="B30" s="990"/>
      <c r="C30" s="990">
        <v>42415</v>
      </c>
      <c r="D30" s="990">
        <v>43511</v>
      </c>
      <c r="E30" s="890">
        <v>0</v>
      </c>
      <c r="F30" s="890">
        <v>2000000</v>
      </c>
      <c r="G30" s="890">
        <v>0</v>
      </c>
      <c r="H30" s="890">
        <f>E30+F30-G30</f>
        <v>2000000</v>
      </c>
      <c r="I30" s="916">
        <v>2000000</v>
      </c>
      <c r="J30" s="916">
        <v>2027000</v>
      </c>
      <c r="K30" s="916">
        <f>+J30-I30</f>
        <v>27000</v>
      </c>
      <c r="L30" s="2893">
        <f>+J30/BS!$I$30</f>
        <v>5.0892999999999997</v>
      </c>
      <c r="M30" s="2893"/>
      <c r="N30" s="2893"/>
      <c r="O30" s="883"/>
      <c r="P30" s="883"/>
      <c r="Q30" s="883"/>
    </row>
    <row r="31" spans="1:17" s="883" customFormat="1">
      <c r="A31" s="1074" t="s">
        <v>3789</v>
      </c>
      <c r="B31" s="990"/>
      <c r="C31" s="990">
        <v>42356</v>
      </c>
      <c r="D31" s="990">
        <v>43452</v>
      </c>
      <c r="E31" s="890">
        <v>2000000</v>
      </c>
      <c r="F31" s="890">
        <v>0</v>
      </c>
      <c r="G31" s="890">
        <v>0</v>
      </c>
      <c r="H31" s="890">
        <f>E31+F31-G31</f>
        <v>2000000</v>
      </c>
      <c r="I31" s="916">
        <v>7091391</v>
      </c>
      <c r="J31" s="916">
        <v>7049700</v>
      </c>
      <c r="K31" s="916">
        <f>+J31-I31</f>
        <v>-41691</v>
      </c>
      <c r="L31" s="2893">
        <f>+J31/BS!$I$30</f>
        <v>17.700199999999999</v>
      </c>
      <c r="M31" s="2893"/>
      <c r="N31" s="2893"/>
    </row>
    <row r="32" spans="1:17" s="883" customFormat="1">
      <c r="A32" s="1074" t="s">
        <v>3790</v>
      </c>
      <c r="B32" s="990"/>
      <c r="C32" s="990">
        <v>42916</v>
      </c>
      <c r="D32" s="990">
        <v>44012</v>
      </c>
      <c r="E32" s="890">
        <v>0</v>
      </c>
      <c r="F32" s="890">
        <v>10000000</v>
      </c>
      <c r="G32" s="890">
        <v>25000000</v>
      </c>
      <c r="H32" s="890">
        <f>E32+F32-G32</f>
        <v>-15000000</v>
      </c>
      <c r="I32" s="916">
        <v>0</v>
      </c>
      <c r="J32" s="916">
        <v>0</v>
      </c>
      <c r="K32" s="916">
        <f>+J32-I32</f>
        <v>0</v>
      </c>
      <c r="L32" s="994"/>
      <c r="M32" s="2893"/>
      <c r="N32" s="2893"/>
      <c r="O32" s="2893"/>
    </row>
    <row r="33" spans="1:38" s="883" customFormat="1">
      <c r="A33" s="1074"/>
      <c r="B33" s="990"/>
      <c r="C33" s="990"/>
      <c r="D33" s="990"/>
      <c r="E33" s="890"/>
      <c r="F33" s="890"/>
      <c r="G33" s="890"/>
      <c r="H33" s="890"/>
      <c r="I33" s="916"/>
      <c r="J33" s="916"/>
      <c r="K33" s="916"/>
      <c r="L33" s="994"/>
      <c r="M33" s="994"/>
      <c r="N33" s="994"/>
    </row>
    <row r="34" spans="1:38" s="996" customFormat="1" ht="21" customHeight="1" thickBot="1">
      <c r="A34" s="980" t="s">
        <v>3784</v>
      </c>
      <c r="B34" s="995"/>
      <c r="C34" s="995"/>
      <c r="D34" s="995"/>
      <c r="E34" s="987">
        <f t="shared" ref="E34:K34" si="0">SUM(E30:E33)</f>
        <v>2000000</v>
      </c>
      <c r="F34" s="987">
        <f t="shared" si="0"/>
        <v>12000000</v>
      </c>
      <c r="G34" s="987">
        <f t="shared" si="0"/>
        <v>25000000</v>
      </c>
      <c r="H34" s="987">
        <f t="shared" si="0"/>
        <v>-11000000</v>
      </c>
      <c r="I34" s="987">
        <f t="shared" si="0"/>
        <v>9091391</v>
      </c>
      <c r="J34" s="987">
        <f t="shared" si="0"/>
        <v>9076700</v>
      </c>
      <c r="K34" s="987">
        <f t="shared" si="0"/>
        <v>-14691</v>
      </c>
      <c r="L34" s="997"/>
      <c r="M34" s="997"/>
      <c r="N34" s="1075"/>
    </row>
    <row r="35" spans="1:38" s="883" customFormat="1" ht="19.5" customHeight="1" thickTop="1">
      <c r="A35" s="989"/>
      <c r="B35" s="989"/>
      <c r="C35" s="989"/>
      <c r="D35" s="989"/>
      <c r="E35" s="991"/>
      <c r="F35" s="991"/>
      <c r="G35" s="991"/>
      <c r="H35" s="991"/>
      <c r="I35" s="991"/>
    </row>
    <row r="36" spans="1:38" s="996" customFormat="1" ht="21" customHeight="1" thickBot="1">
      <c r="A36" s="937" t="s">
        <v>3791</v>
      </c>
      <c r="B36" s="995"/>
      <c r="C36" s="995"/>
      <c r="D36" s="995"/>
      <c r="E36" s="1001">
        <v>26300000</v>
      </c>
      <c r="F36" s="1001">
        <v>20000000</v>
      </c>
      <c r="G36" s="1001">
        <v>24300000</v>
      </c>
      <c r="H36" s="1001">
        <f>E36+F36-G36</f>
        <v>22000000</v>
      </c>
      <c r="I36" s="1002">
        <v>22049623</v>
      </c>
      <c r="J36" s="1002">
        <v>22239800</v>
      </c>
      <c r="K36" s="1003">
        <f>J36-I36</f>
        <v>190177</v>
      </c>
      <c r="L36" s="1004"/>
      <c r="M36" s="1004"/>
      <c r="N36" s="1004"/>
    </row>
    <row r="37" spans="1:38" s="605" customFormat="1" ht="15.75" thickTop="1">
      <c r="A37" s="795"/>
      <c r="B37" s="918"/>
      <c r="C37" s="918"/>
      <c r="D37" s="918"/>
      <c r="E37" s="918"/>
      <c r="F37" s="794"/>
      <c r="G37" s="794"/>
      <c r="H37" s="794"/>
      <c r="I37" s="794"/>
      <c r="J37" s="918"/>
      <c r="K37" s="918"/>
      <c r="L37" s="918"/>
      <c r="M37" s="918"/>
      <c r="N37" s="918"/>
      <c r="O37" s="620"/>
      <c r="P37" s="620"/>
      <c r="Q37" s="620"/>
      <c r="R37" s="620"/>
      <c r="S37" s="620"/>
      <c r="T37" s="620"/>
      <c r="U37" s="620"/>
      <c r="X37" s="620"/>
      <c r="AB37" s="620"/>
      <c r="AC37" s="620"/>
      <c r="AD37" s="620"/>
      <c r="AE37" s="620"/>
      <c r="AF37" s="620"/>
      <c r="AG37" s="620"/>
      <c r="AJ37" s="620"/>
      <c r="AK37" s="620"/>
      <c r="AL37" s="620"/>
    </row>
    <row r="38" spans="1:38" s="585" customFormat="1">
      <c r="A38" s="756" t="s">
        <v>3847</v>
      </c>
      <c r="B38" s="769" t="s">
        <v>3852</v>
      </c>
      <c r="C38" s="771"/>
      <c r="D38" s="771"/>
      <c r="E38" s="771"/>
      <c r="F38" s="771"/>
      <c r="G38" s="771"/>
      <c r="H38" s="799"/>
      <c r="I38" s="770"/>
      <c r="J38" s="771"/>
      <c r="K38" s="771"/>
      <c r="L38" s="771"/>
      <c r="M38" s="771"/>
      <c r="N38" s="747"/>
      <c r="R38" s="703"/>
    </row>
    <row r="39" spans="1:38" s="715" customFormat="1">
      <c r="A39" s="826"/>
      <c r="B39" s="826"/>
      <c r="C39" s="827"/>
      <c r="D39" s="828"/>
      <c r="E39" s="828"/>
      <c r="F39" s="828"/>
      <c r="G39" s="828"/>
      <c r="H39" s="828"/>
      <c r="I39" s="829"/>
      <c r="J39" s="829"/>
      <c r="K39" s="830"/>
      <c r="L39" s="830"/>
      <c r="M39" s="743"/>
      <c r="N39" s="743"/>
    </row>
    <row r="40" spans="1:38" s="715" customFormat="1" ht="12.75" customHeight="1">
      <c r="A40" s="2887" t="s">
        <v>3867</v>
      </c>
      <c r="B40" s="2888"/>
      <c r="C40" s="2876" t="s">
        <v>3627</v>
      </c>
      <c r="D40" s="2884" t="s">
        <v>3044</v>
      </c>
      <c r="E40" s="2885"/>
      <c r="F40" s="2885"/>
      <c r="G40" s="2886"/>
      <c r="H40" s="2880" t="s">
        <v>3906</v>
      </c>
      <c r="I40" s="2881"/>
      <c r="J40" s="2882"/>
      <c r="K40" s="2876" t="s">
        <v>3036</v>
      </c>
      <c r="L40" s="2887" t="s">
        <v>3045</v>
      </c>
      <c r="M40" s="2891"/>
      <c r="N40" s="2888"/>
      <c r="O40" s="2894" t="s">
        <v>3892</v>
      </c>
    </row>
    <row r="41" spans="1:38" s="715" customFormat="1" ht="12.75" customHeight="1">
      <c r="A41" s="2864"/>
      <c r="B41" s="2866"/>
      <c r="C41" s="2871"/>
      <c r="D41" s="2876" t="s">
        <v>3903</v>
      </c>
      <c r="E41" s="2876" t="s">
        <v>3638</v>
      </c>
      <c r="F41" s="2876" t="s">
        <v>3745</v>
      </c>
      <c r="G41" s="2876" t="s">
        <v>3904</v>
      </c>
      <c r="H41" s="2876" t="s">
        <v>2983</v>
      </c>
      <c r="I41" s="2876" t="s">
        <v>3048</v>
      </c>
      <c r="J41" s="2876" t="s">
        <v>3533</v>
      </c>
      <c r="K41" s="2871"/>
      <c r="L41" s="2864"/>
      <c r="M41" s="2865"/>
      <c r="N41" s="2866"/>
      <c r="O41" s="2895"/>
    </row>
    <row r="42" spans="1:38" s="715" customFormat="1" ht="12.75" customHeight="1">
      <c r="A42" s="2864"/>
      <c r="B42" s="2866"/>
      <c r="C42" s="2871"/>
      <c r="D42" s="2871"/>
      <c r="E42" s="2871"/>
      <c r="F42" s="2871"/>
      <c r="G42" s="2871"/>
      <c r="H42" s="2871"/>
      <c r="I42" s="2871"/>
      <c r="J42" s="2871"/>
      <c r="K42" s="2871"/>
      <c r="L42" s="2864"/>
      <c r="M42" s="2865"/>
      <c r="N42" s="2866"/>
      <c r="O42" s="2895"/>
    </row>
    <row r="43" spans="1:38" s="715" customFormat="1" ht="12.75" customHeight="1">
      <c r="A43" s="2864"/>
      <c r="B43" s="2866"/>
      <c r="C43" s="2871"/>
      <c r="D43" s="2871"/>
      <c r="E43" s="2871"/>
      <c r="F43" s="2871"/>
      <c r="G43" s="2871"/>
      <c r="H43" s="2871"/>
      <c r="I43" s="2871"/>
      <c r="J43" s="2871"/>
      <c r="K43" s="2871"/>
      <c r="L43" s="2864"/>
      <c r="M43" s="2865"/>
      <c r="N43" s="2866"/>
      <c r="O43" s="2895"/>
    </row>
    <row r="44" spans="1:38" s="715" customFormat="1" ht="12.75" customHeight="1">
      <c r="A44" s="2864"/>
      <c r="B44" s="2866"/>
      <c r="C44" s="2871"/>
      <c r="D44" s="2871"/>
      <c r="E44" s="2871"/>
      <c r="F44" s="2871"/>
      <c r="G44" s="2871"/>
      <c r="H44" s="2871"/>
      <c r="I44" s="2871"/>
      <c r="J44" s="2871"/>
      <c r="K44" s="2871"/>
      <c r="L44" s="2864"/>
      <c r="M44" s="2865"/>
      <c r="N44" s="2866"/>
      <c r="O44" s="2895"/>
    </row>
    <row r="45" spans="1:38" s="715" customFormat="1">
      <c r="A45" s="2867"/>
      <c r="B45" s="2869"/>
      <c r="C45" s="2872"/>
      <c r="D45" s="2872"/>
      <c r="E45" s="2872"/>
      <c r="F45" s="2872"/>
      <c r="G45" s="2872"/>
      <c r="H45" s="2872"/>
      <c r="I45" s="2872"/>
      <c r="J45" s="2872"/>
      <c r="K45" s="2872"/>
      <c r="L45" s="2867"/>
      <c r="M45" s="2868"/>
      <c r="N45" s="2869"/>
      <c r="O45" s="2896"/>
    </row>
    <row r="46" spans="1:38" s="715" customFormat="1" ht="15" customHeight="1">
      <c r="A46" s="755"/>
      <c r="B46" s="755"/>
      <c r="C46" s="755"/>
      <c r="D46" s="755"/>
      <c r="E46" s="755"/>
      <c r="F46" s="755"/>
      <c r="G46" s="1090"/>
      <c r="H46" s="2890" t="s">
        <v>3874</v>
      </c>
      <c r="I46" s="2890"/>
      <c r="J46" s="2890"/>
      <c r="K46" s="2891" t="s">
        <v>3893</v>
      </c>
      <c r="L46" s="2891"/>
      <c r="M46" s="2891"/>
      <c r="N46" s="2891"/>
      <c r="O46" s="2891"/>
    </row>
    <row r="47" spans="1:38" s="715" customFormat="1">
      <c r="A47" s="709"/>
      <c r="B47" s="709"/>
      <c r="C47" s="716"/>
      <c r="D47" s="716"/>
      <c r="E47" s="716"/>
      <c r="F47" s="716"/>
      <c r="G47" s="718"/>
      <c r="H47" s="708"/>
      <c r="I47" s="708"/>
      <c r="J47" s="717"/>
      <c r="K47" s="717"/>
      <c r="L47" s="717"/>
      <c r="P47" s="1107" t="s">
        <v>3052</v>
      </c>
      <c r="Q47" s="1108" t="s">
        <v>3053</v>
      </c>
      <c r="R47" s="1109" t="s">
        <v>3862</v>
      </c>
      <c r="S47" s="1110" t="s">
        <v>3825</v>
      </c>
    </row>
    <row r="48" spans="1:38" s="872" customFormat="1">
      <c r="A48" s="1054" t="s">
        <v>3793</v>
      </c>
      <c r="B48" s="1054"/>
      <c r="C48" s="1055">
        <v>42768</v>
      </c>
      <c r="D48" s="1056">
        <v>40</v>
      </c>
      <c r="E48" s="992">
        <v>0</v>
      </c>
      <c r="F48" s="1057">
        <v>0</v>
      </c>
      <c r="G48" s="1058">
        <f>D48+E48-F48</f>
        <v>40</v>
      </c>
      <c r="H48" s="1057">
        <v>3535000</v>
      </c>
      <c r="I48" s="1057">
        <v>3511312</v>
      </c>
      <c r="J48" s="1059">
        <f>I48-H48</f>
        <v>-23688</v>
      </c>
      <c r="K48" s="1060">
        <f>I48/BS!$G$30</f>
        <v>8.9076000000000004</v>
      </c>
      <c r="L48" s="2859">
        <f>I48/BS!$G$12</f>
        <v>14.441800000000001</v>
      </c>
      <c r="M48" s="2859"/>
      <c r="N48" s="2859"/>
      <c r="O48" s="1114">
        <f>G48*Q48/P48</f>
        <v>2.7000000000000001E-3</v>
      </c>
      <c r="P48" s="1106">
        <v>1300000000</v>
      </c>
      <c r="Q48" s="1105">
        <v>87501</v>
      </c>
      <c r="R48" s="1105">
        <v>40</v>
      </c>
    </row>
    <row r="49" spans="1:19" s="872" customFormat="1">
      <c r="A49" s="1054" t="s">
        <v>3022</v>
      </c>
      <c r="B49" s="1061"/>
      <c r="C49" s="1055">
        <v>42635</v>
      </c>
      <c r="D49" s="1056">
        <v>8</v>
      </c>
      <c r="E49" s="992">
        <v>0</v>
      </c>
      <c r="F49" s="1057">
        <v>0</v>
      </c>
      <c r="G49" s="1058">
        <f>D49+E49-F49</f>
        <v>8</v>
      </c>
      <c r="H49" s="1057">
        <v>8340752</v>
      </c>
      <c r="I49" s="951">
        <v>8306901</v>
      </c>
      <c r="J49" s="1059">
        <f>I49-H49</f>
        <v>-33851</v>
      </c>
      <c r="K49" s="1060">
        <f>I49/BS!$G$30</f>
        <v>21.0731</v>
      </c>
      <c r="L49" s="2859">
        <f>I49/BS!$G$12</f>
        <v>34.165700000000001</v>
      </c>
      <c r="M49" s="2859"/>
      <c r="N49" s="2859"/>
      <c r="O49" s="1114">
        <f>G49*Q49/P49</f>
        <v>1.1000000000000001E-3</v>
      </c>
      <c r="P49" s="1111">
        <v>7000000000</v>
      </c>
      <c r="Q49" s="1111">
        <v>1000000</v>
      </c>
      <c r="R49" s="1112">
        <f>P49/Q49</f>
        <v>7000</v>
      </c>
      <c r="S49" s="1113">
        <v>46265</v>
      </c>
    </row>
    <row r="50" spans="1:19" s="872" customFormat="1">
      <c r="A50" s="2858" t="s">
        <v>3837</v>
      </c>
      <c r="B50" s="2858"/>
      <c r="C50" s="1055">
        <v>42930</v>
      </c>
      <c r="D50" s="1056">
        <v>5</v>
      </c>
      <c r="E50" s="1058">
        <v>5</v>
      </c>
      <c r="F50" s="1057">
        <v>0</v>
      </c>
      <c r="G50" s="1058">
        <f>D50+E50-F50</f>
        <v>10</v>
      </c>
      <c r="H50" s="1062">
        <v>5000000</v>
      </c>
      <c r="I50" s="1039">
        <v>5087865</v>
      </c>
      <c r="J50" s="1063">
        <f>I50-H50</f>
        <v>87865</v>
      </c>
      <c r="K50" s="1060">
        <f>I50/BS!$G$30</f>
        <v>12.907</v>
      </c>
      <c r="L50" s="2859">
        <f>I50/BS!$G$12</f>
        <v>20.925999999999998</v>
      </c>
      <c r="M50" s="2859"/>
      <c r="N50" s="2859"/>
      <c r="O50" s="1114">
        <f>G50*Q50/P50</f>
        <v>2.5000000000000001E-3</v>
      </c>
      <c r="P50" s="872">
        <v>4000000000</v>
      </c>
      <c r="Q50" s="872">
        <v>1000000</v>
      </c>
    </row>
    <row r="51" spans="1:19" s="873" customFormat="1" ht="21" customHeight="1" thickBot="1">
      <c r="A51" s="980" t="s">
        <v>3784</v>
      </c>
      <c r="B51" s="1064"/>
      <c r="C51" s="1065"/>
      <c r="D51" s="1066"/>
      <c r="E51" s="1066"/>
      <c r="F51" s="1066"/>
      <c r="G51" s="1066"/>
      <c r="H51" s="987">
        <f>SUM(H48:H50)</f>
        <v>16875752</v>
      </c>
      <c r="I51" s="987">
        <f>SUM(I48:I50)</f>
        <v>16906078</v>
      </c>
      <c r="J51" s="987">
        <f>SUM(J48:J50)</f>
        <v>30326</v>
      </c>
      <c r="K51" s="1117">
        <f>SUM(K48:K50)</f>
        <v>42.887700000000002</v>
      </c>
      <c r="L51" s="2897">
        <f>SUM(L48:L50)</f>
        <v>69.533500000000004</v>
      </c>
      <c r="M51" s="2897"/>
      <c r="N51" s="2897"/>
      <c r="O51" s="1115"/>
    </row>
    <row r="52" spans="1:19" s="715" customFormat="1" ht="15.75" thickTop="1">
      <c r="A52" s="937"/>
      <c r="B52" s="1064"/>
      <c r="C52" s="1065"/>
      <c r="D52" s="1068"/>
      <c r="E52" s="1068"/>
      <c r="F52" s="1068"/>
      <c r="G52" s="1068"/>
      <c r="H52" s="978"/>
      <c r="I52" s="979"/>
      <c r="J52" s="1069"/>
      <c r="K52" s="2889"/>
      <c r="L52" s="2889"/>
      <c r="M52" s="1073"/>
      <c r="N52" s="1073"/>
      <c r="O52" s="1116"/>
    </row>
    <row r="53" spans="1:19" s="873" customFormat="1" ht="21" customHeight="1" thickBot="1">
      <c r="A53" s="937" t="s">
        <v>3791</v>
      </c>
      <c r="B53" s="1064"/>
      <c r="C53" s="1065"/>
      <c r="D53" s="1066"/>
      <c r="E53" s="1066"/>
      <c r="F53" s="1066"/>
      <c r="G53" s="1066"/>
      <c r="H53" s="1070">
        <v>12177333</v>
      </c>
      <c r="I53" s="1070">
        <v>12212417</v>
      </c>
      <c r="J53" s="927">
        <f>I53-H53</f>
        <v>35084</v>
      </c>
      <c r="K53" s="1071"/>
      <c r="L53" s="1071"/>
      <c r="M53" s="1072"/>
      <c r="N53" s="1072"/>
      <c r="O53" s="1115"/>
    </row>
    <row r="54" spans="1:19" s="715" customFormat="1" ht="24" customHeight="1" thickTop="1">
      <c r="A54" s="847"/>
      <c r="B54" s="847"/>
      <c r="C54" s="845"/>
      <c r="D54" s="846"/>
      <c r="E54" s="846"/>
      <c r="F54" s="846"/>
      <c r="G54" s="846"/>
      <c r="H54" s="846"/>
      <c r="I54" s="848"/>
      <c r="J54" s="848"/>
      <c r="K54" s="1101"/>
      <c r="L54" s="1101"/>
    </row>
    <row r="55" spans="1:19" s="883" customFormat="1"/>
    <row r="57" spans="1:19" ht="15" customHeight="1"/>
    <row r="58" spans="1:19" ht="37.5" customHeight="1"/>
    <row r="63" spans="1:19" ht="1.5" customHeight="1"/>
    <row r="64" spans="1:19" ht="20.25" customHeight="1"/>
    <row r="65" ht="7.5" customHeight="1"/>
    <row r="66" ht="16.5" customHeight="1"/>
    <row r="68" s="883" customFormat="1"/>
    <row r="70" ht="15" customHeight="1"/>
    <row r="71" ht="40.5" customHeight="1"/>
    <row r="77" ht="31.5" customHeight="1"/>
    <row r="78" ht="7.5" customHeight="1"/>
    <row r="81" s="883" customFormat="1"/>
    <row r="83" ht="15" customHeight="1"/>
    <row r="84" ht="15" customHeight="1"/>
    <row r="91" s="883" customFormat="1"/>
    <row r="95" s="873" customFormat="1" ht="21" customHeight="1"/>
  </sheetData>
  <mergeCells count="57">
    <mergeCell ref="L4:N8"/>
    <mergeCell ref="J5:J8"/>
    <mergeCell ref="L14:N14"/>
    <mergeCell ref="D4:D8"/>
    <mergeCell ref="C4:C8"/>
    <mergeCell ref="E5:E8"/>
    <mergeCell ref="G5:G8"/>
    <mergeCell ref="L9:N9"/>
    <mergeCell ref="L13:N13"/>
    <mergeCell ref="E9:K9"/>
    <mergeCell ref="E4:H4"/>
    <mergeCell ref="K5:K8"/>
    <mergeCell ref="F5:F8"/>
    <mergeCell ref="H5:H8"/>
    <mergeCell ref="I5:I8"/>
    <mergeCell ref="L48:N48"/>
    <mergeCell ref="I23:I26"/>
    <mergeCell ref="J23:J26"/>
    <mergeCell ref="K52:L52"/>
    <mergeCell ref="H46:J46"/>
    <mergeCell ref="L40:N45"/>
    <mergeCell ref="L27:N27"/>
    <mergeCell ref="L30:N30"/>
    <mergeCell ref="L31:N31"/>
    <mergeCell ref="K40:K45"/>
    <mergeCell ref="M32:O32"/>
    <mergeCell ref="O40:O45"/>
    <mergeCell ref="L51:N51"/>
    <mergeCell ref="K46:O46"/>
    <mergeCell ref="A22:B26"/>
    <mergeCell ref="H40:J40"/>
    <mergeCell ref="D41:D45"/>
    <mergeCell ref="E41:E45"/>
    <mergeCell ref="E27:K27"/>
    <mergeCell ref="J41:J45"/>
    <mergeCell ref="D40:G40"/>
    <mergeCell ref="A40:B45"/>
    <mergeCell ref="F41:F45"/>
    <mergeCell ref="G41:G45"/>
    <mergeCell ref="H41:H45"/>
    <mergeCell ref="I41:I45"/>
    <mergeCell ref="A4:B8"/>
    <mergeCell ref="I4:K4"/>
    <mergeCell ref="A50:B50"/>
    <mergeCell ref="L49:N49"/>
    <mergeCell ref="L50:N50"/>
    <mergeCell ref="E22:H22"/>
    <mergeCell ref="I22:K22"/>
    <mergeCell ref="L22:N26"/>
    <mergeCell ref="G23:G26"/>
    <mergeCell ref="K23:K26"/>
    <mergeCell ref="H23:H26"/>
    <mergeCell ref="D22:D26"/>
    <mergeCell ref="F23:F26"/>
    <mergeCell ref="E23:E26"/>
    <mergeCell ref="C40:C45"/>
    <mergeCell ref="C22:C26"/>
  </mergeCells>
  <pageMargins left="0.47" right="0.25" top="0.64" bottom="0" header="0.25" footer="0"/>
  <pageSetup scale="76" firstPageNumber="13" orientation="landscape" useFirstPageNumber="1" r:id="rId1"/>
  <rowBreaks count="3" manualBreakCount="3">
    <brk id="19" max="14" man="1"/>
    <brk id="37" max="14" man="1"/>
    <brk id="67"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WC123"/>
  <sheetViews>
    <sheetView view="pageBreakPreview" zoomScale="70" zoomScaleSheetLayoutView="70" workbookViewId="0">
      <selection activeCell="K59" sqref="K59"/>
    </sheetView>
  </sheetViews>
  <sheetFormatPr defaultColWidth="9" defaultRowHeight="14.25"/>
  <cols>
    <col min="1" max="2" width="5.42578125" style="1470" customWidth="1"/>
    <col min="3" max="3" width="45.7109375" style="1481" customWidth="1"/>
    <col min="4" max="4" width="20.28515625" style="1481" bestFit="1" customWidth="1"/>
    <col min="5" max="5" width="20.28515625" style="1460" bestFit="1" customWidth="1"/>
    <col min="6" max="6" width="30.7109375" style="1460" bestFit="1" customWidth="1"/>
    <col min="7" max="8" width="15.5703125" style="1460" customWidth="1"/>
    <col min="9" max="9" width="33.28515625" style="1460" bestFit="1" customWidth="1"/>
    <col min="10" max="10" width="30" style="1460" bestFit="1" customWidth="1"/>
    <col min="11" max="11" width="15.42578125" style="1460" customWidth="1"/>
    <col min="12" max="12" width="0.7109375" style="1460" customWidth="1"/>
    <col min="13" max="13" width="15" style="1460" customWidth="1"/>
    <col min="14" max="14" width="0.28515625" style="1461" customWidth="1"/>
    <col min="15" max="15" width="17.28515625" style="1461" customWidth="1"/>
    <col min="16" max="16" width="12.5703125" style="1461" customWidth="1"/>
    <col min="17" max="17" width="1" style="1461" customWidth="1"/>
    <col min="18" max="18" width="16.42578125" style="1461" bestFit="1" customWidth="1"/>
    <col min="19" max="19" width="13.28515625" style="1460" customWidth="1"/>
    <col min="20" max="20" width="14.5703125" style="1460" bestFit="1" customWidth="1"/>
    <col min="21" max="21" width="16.7109375" style="1460" bestFit="1" customWidth="1"/>
    <col min="22" max="259" width="9" style="1460"/>
    <col min="260" max="260" width="29" style="1460" customWidth="1"/>
    <col min="261" max="262" width="14.7109375" style="1460" customWidth="1"/>
    <col min="263" max="263" width="16.28515625" style="1460" customWidth="1"/>
    <col min="264" max="264" width="15.5703125" style="1460" customWidth="1"/>
    <col min="265" max="265" width="14.42578125" style="1460" customWidth="1"/>
    <col min="266" max="266" width="14.28515625" style="1460" customWidth="1"/>
    <col min="267" max="267" width="16.28515625" style="1460" customWidth="1"/>
    <col min="268" max="268" width="0.7109375" style="1460" customWidth="1"/>
    <col min="269" max="269" width="15" style="1460" customWidth="1"/>
    <col min="270" max="270" width="1" style="1460" customWidth="1"/>
    <col min="271" max="271" width="17.28515625" style="1460" customWidth="1"/>
    <col min="272" max="272" width="12.5703125" style="1460" customWidth="1"/>
    <col min="273" max="273" width="1" style="1460" customWidth="1"/>
    <col min="274" max="274" width="16.42578125" style="1460" bestFit="1" customWidth="1"/>
    <col min="275" max="275" width="13.28515625" style="1460" customWidth="1"/>
    <col min="276" max="276" width="14.5703125" style="1460" bestFit="1" customWidth="1"/>
    <col min="277" max="277" width="16.7109375" style="1460" bestFit="1" customWidth="1"/>
    <col min="278" max="515" width="9" style="1460"/>
    <col min="516" max="516" width="29" style="1460" customWidth="1"/>
    <col min="517" max="518" width="14.7109375" style="1460" customWidth="1"/>
    <col min="519" max="519" width="16.28515625" style="1460" customWidth="1"/>
    <col min="520" max="520" width="15.5703125" style="1460" customWidth="1"/>
    <col min="521" max="521" width="14.42578125" style="1460" customWidth="1"/>
    <col min="522" max="522" width="14.28515625" style="1460" customWidth="1"/>
    <col min="523" max="523" width="16.28515625" style="1460" customWidth="1"/>
    <col min="524" max="524" width="0.7109375" style="1460" customWidth="1"/>
    <col min="525" max="525" width="15" style="1460" customWidth="1"/>
    <col min="526" max="526" width="1" style="1460" customWidth="1"/>
    <col min="527" max="527" width="17.28515625" style="1460" customWidth="1"/>
    <col min="528" max="528" width="12.5703125" style="1460" customWidth="1"/>
    <col min="529" max="529" width="1" style="1460" customWidth="1"/>
    <col min="530" max="530" width="16.42578125" style="1460" bestFit="1" customWidth="1"/>
    <col min="531" max="531" width="13.28515625" style="1460" customWidth="1"/>
    <col min="532" max="532" width="14.5703125" style="1460" bestFit="1" customWidth="1"/>
    <col min="533" max="533" width="16.7109375" style="1460" bestFit="1" customWidth="1"/>
    <col min="534" max="771" width="9" style="1460"/>
    <col min="772" max="772" width="29" style="1460" customWidth="1"/>
    <col min="773" max="774" width="14.7109375" style="1460" customWidth="1"/>
    <col min="775" max="775" width="16.28515625" style="1460" customWidth="1"/>
    <col min="776" max="776" width="15.5703125" style="1460" customWidth="1"/>
    <col min="777" max="777" width="14.42578125" style="1460" customWidth="1"/>
    <col min="778" max="778" width="14.28515625" style="1460" customWidth="1"/>
    <col min="779" max="779" width="16.28515625" style="1460" customWidth="1"/>
    <col min="780" max="780" width="0.7109375" style="1460" customWidth="1"/>
    <col min="781" max="781" width="15" style="1460" customWidth="1"/>
    <col min="782" max="782" width="1" style="1460" customWidth="1"/>
    <col min="783" max="783" width="17.28515625" style="1460" customWidth="1"/>
    <col min="784" max="784" width="12.5703125" style="1460" customWidth="1"/>
    <col min="785" max="785" width="1" style="1460" customWidth="1"/>
    <col min="786" max="786" width="16.42578125" style="1460" bestFit="1" customWidth="1"/>
    <col min="787" max="787" width="13.28515625" style="1460" customWidth="1"/>
    <col min="788" max="788" width="14.5703125" style="1460" bestFit="1" customWidth="1"/>
    <col min="789" max="789" width="16.7109375" style="1460" bestFit="1" customWidth="1"/>
    <col min="790" max="1027" width="9" style="1460"/>
    <col min="1028" max="1028" width="29" style="1460" customWidth="1"/>
    <col min="1029" max="1030" width="14.7109375" style="1460" customWidth="1"/>
    <col min="1031" max="1031" width="16.28515625" style="1460" customWidth="1"/>
    <col min="1032" max="1032" width="15.5703125" style="1460" customWidth="1"/>
    <col min="1033" max="1033" width="14.42578125" style="1460" customWidth="1"/>
    <col min="1034" max="1034" width="14.28515625" style="1460" customWidth="1"/>
    <col min="1035" max="1035" width="16.28515625" style="1460" customWidth="1"/>
    <col min="1036" max="1036" width="0.7109375" style="1460" customWidth="1"/>
    <col min="1037" max="1037" width="15" style="1460" customWidth="1"/>
    <col min="1038" max="1038" width="1" style="1460" customWidth="1"/>
    <col min="1039" max="1039" width="17.28515625" style="1460" customWidth="1"/>
    <col min="1040" max="1040" width="12.5703125" style="1460" customWidth="1"/>
    <col min="1041" max="1041" width="1" style="1460" customWidth="1"/>
    <col min="1042" max="1042" width="16.42578125" style="1460" bestFit="1" customWidth="1"/>
    <col min="1043" max="1043" width="13.28515625" style="1460" customWidth="1"/>
    <col min="1044" max="1044" width="14.5703125" style="1460" bestFit="1" customWidth="1"/>
    <col min="1045" max="1045" width="16.7109375" style="1460" bestFit="1" customWidth="1"/>
    <col min="1046" max="1283" width="9" style="1460"/>
    <col min="1284" max="1284" width="29" style="1460" customWidth="1"/>
    <col min="1285" max="1286" width="14.7109375" style="1460" customWidth="1"/>
    <col min="1287" max="1287" width="16.28515625" style="1460" customWidth="1"/>
    <col min="1288" max="1288" width="15.5703125" style="1460" customWidth="1"/>
    <col min="1289" max="1289" width="14.42578125" style="1460" customWidth="1"/>
    <col min="1290" max="1290" width="14.28515625" style="1460" customWidth="1"/>
    <col min="1291" max="1291" width="16.28515625" style="1460" customWidth="1"/>
    <col min="1292" max="1292" width="0.7109375" style="1460" customWidth="1"/>
    <col min="1293" max="1293" width="15" style="1460" customWidth="1"/>
    <col min="1294" max="1294" width="1" style="1460" customWidth="1"/>
    <col min="1295" max="1295" width="17.28515625" style="1460" customWidth="1"/>
    <col min="1296" max="1296" width="12.5703125" style="1460" customWidth="1"/>
    <col min="1297" max="1297" width="1" style="1460" customWidth="1"/>
    <col min="1298" max="1298" width="16.42578125" style="1460" bestFit="1" customWidth="1"/>
    <col min="1299" max="1299" width="13.28515625" style="1460" customWidth="1"/>
    <col min="1300" max="1300" width="14.5703125" style="1460" bestFit="1" customWidth="1"/>
    <col min="1301" max="1301" width="16.7109375" style="1460" bestFit="1" customWidth="1"/>
    <col min="1302" max="1539" width="9" style="1460"/>
    <col min="1540" max="1540" width="29" style="1460" customWidth="1"/>
    <col min="1541" max="1542" width="14.7109375" style="1460" customWidth="1"/>
    <col min="1543" max="1543" width="16.28515625" style="1460" customWidth="1"/>
    <col min="1544" max="1544" width="15.5703125" style="1460" customWidth="1"/>
    <col min="1545" max="1545" width="14.42578125" style="1460" customWidth="1"/>
    <col min="1546" max="1546" width="14.28515625" style="1460" customWidth="1"/>
    <col min="1547" max="1547" width="16.28515625" style="1460" customWidth="1"/>
    <col min="1548" max="1548" width="0.7109375" style="1460" customWidth="1"/>
    <col min="1549" max="1549" width="15" style="1460" customWidth="1"/>
    <col min="1550" max="1550" width="1" style="1460" customWidth="1"/>
    <col min="1551" max="1551" width="17.28515625" style="1460" customWidth="1"/>
    <col min="1552" max="1552" width="12.5703125" style="1460" customWidth="1"/>
    <col min="1553" max="1553" width="1" style="1460" customWidth="1"/>
    <col min="1554" max="1554" width="16.42578125" style="1460" bestFit="1" customWidth="1"/>
    <col min="1555" max="1555" width="13.28515625" style="1460" customWidth="1"/>
    <col min="1556" max="1556" width="14.5703125" style="1460" bestFit="1" customWidth="1"/>
    <col min="1557" max="1557" width="16.7109375" style="1460" bestFit="1" customWidth="1"/>
    <col min="1558" max="1795" width="9" style="1460"/>
    <col min="1796" max="1796" width="29" style="1460" customWidth="1"/>
    <col min="1797" max="1798" width="14.7109375" style="1460" customWidth="1"/>
    <col min="1799" max="1799" width="16.28515625" style="1460" customWidth="1"/>
    <col min="1800" max="1800" width="15.5703125" style="1460" customWidth="1"/>
    <col min="1801" max="1801" width="14.42578125" style="1460" customWidth="1"/>
    <col min="1802" max="1802" width="14.28515625" style="1460" customWidth="1"/>
    <col min="1803" max="1803" width="16.28515625" style="1460" customWidth="1"/>
    <col min="1804" max="1804" width="0.7109375" style="1460" customWidth="1"/>
    <col min="1805" max="1805" width="15" style="1460" customWidth="1"/>
    <col min="1806" max="1806" width="1" style="1460" customWidth="1"/>
    <col min="1807" max="1807" width="17.28515625" style="1460" customWidth="1"/>
    <col min="1808" max="1808" width="12.5703125" style="1460" customWidth="1"/>
    <col min="1809" max="1809" width="1" style="1460" customWidth="1"/>
    <col min="1810" max="1810" width="16.42578125" style="1460" bestFit="1" customWidth="1"/>
    <col min="1811" max="1811" width="13.28515625" style="1460" customWidth="1"/>
    <col min="1812" max="1812" width="14.5703125" style="1460" bestFit="1" customWidth="1"/>
    <col min="1813" max="1813" width="16.7109375" style="1460" bestFit="1" customWidth="1"/>
    <col min="1814" max="2051" width="9" style="1460"/>
    <col min="2052" max="2052" width="29" style="1460" customWidth="1"/>
    <col min="2053" max="2054" width="14.7109375" style="1460" customWidth="1"/>
    <col min="2055" max="2055" width="16.28515625" style="1460" customWidth="1"/>
    <col min="2056" max="2056" width="15.5703125" style="1460" customWidth="1"/>
    <col min="2057" max="2057" width="14.42578125" style="1460" customWidth="1"/>
    <col min="2058" max="2058" width="14.28515625" style="1460" customWidth="1"/>
    <col min="2059" max="2059" width="16.28515625" style="1460" customWidth="1"/>
    <col min="2060" max="2060" width="0.7109375" style="1460" customWidth="1"/>
    <col min="2061" max="2061" width="15" style="1460" customWidth="1"/>
    <col min="2062" max="2062" width="1" style="1460" customWidth="1"/>
    <col min="2063" max="2063" width="17.28515625" style="1460" customWidth="1"/>
    <col min="2064" max="2064" width="12.5703125" style="1460" customWidth="1"/>
    <col min="2065" max="2065" width="1" style="1460" customWidth="1"/>
    <col min="2066" max="2066" width="16.42578125" style="1460" bestFit="1" customWidth="1"/>
    <col min="2067" max="2067" width="13.28515625" style="1460" customWidth="1"/>
    <col min="2068" max="2068" width="14.5703125" style="1460" bestFit="1" customWidth="1"/>
    <col min="2069" max="2069" width="16.7109375" style="1460" bestFit="1" customWidth="1"/>
    <col min="2070" max="2307" width="9" style="1460"/>
    <col min="2308" max="2308" width="29" style="1460" customWidth="1"/>
    <col min="2309" max="2310" width="14.7109375" style="1460" customWidth="1"/>
    <col min="2311" max="2311" width="16.28515625" style="1460" customWidth="1"/>
    <col min="2312" max="2312" width="15.5703125" style="1460" customWidth="1"/>
    <col min="2313" max="2313" width="14.42578125" style="1460" customWidth="1"/>
    <col min="2314" max="2314" width="14.28515625" style="1460" customWidth="1"/>
    <col min="2315" max="2315" width="16.28515625" style="1460" customWidth="1"/>
    <col min="2316" max="2316" width="0.7109375" style="1460" customWidth="1"/>
    <col min="2317" max="2317" width="15" style="1460" customWidth="1"/>
    <col min="2318" max="2318" width="1" style="1460" customWidth="1"/>
    <col min="2319" max="2319" width="17.28515625" style="1460" customWidth="1"/>
    <col min="2320" max="2320" width="12.5703125" style="1460" customWidth="1"/>
    <col min="2321" max="2321" width="1" style="1460" customWidth="1"/>
    <col min="2322" max="2322" width="16.42578125" style="1460" bestFit="1" customWidth="1"/>
    <col min="2323" max="2323" width="13.28515625" style="1460" customWidth="1"/>
    <col min="2324" max="2324" width="14.5703125" style="1460" bestFit="1" customWidth="1"/>
    <col min="2325" max="2325" width="16.7109375" style="1460" bestFit="1" customWidth="1"/>
    <col min="2326" max="2563" width="9" style="1460"/>
    <col min="2564" max="2564" width="29" style="1460" customWidth="1"/>
    <col min="2565" max="2566" width="14.7109375" style="1460" customWidth="1"/>
    <col min="2567" max="2567" width="16.28515625" style="1460" customWidth="1"/>
    <col min="2568" max="2568" width="15.5703125" style="1460" customWidth="1"/>
    <col min="2569" max="2569" width="14.42578125" style="1460" customWidth="1"/>
    <col min="2570" max="2570" width="14.28515625" style="1460" customWidth="1"/>
    <col min="2571" max="2571" width="16.28515625" style="1460" customWidth="1"/>
    <col min="2572" max="2572" width="0.7109375" style="1460" customWidth="1"/>
    <col min="2573" max="2573" width="15" style="1460" customWidth="1"/>
    <col min="2574" max="2574" width="1" style="1460" customWidth="1"/>
    <col min="2575" max="2575" width="17.28515625" style="1460" customWidth="1"/>
    <col min="2576" max="2576" width="12.5703125" style="1460" customWidth="1"/>
    <col min="2577" max="2577" width="1" style="1460" customWidth="1"/>
    <col min="2578" max="2578" width="16.42578125" style="1460" bestFit="1" customWidth="1"/>
    <col min="2579" max="2579" width="13.28515625" style="1460" customWidth="1"/>
    <col min="2580" max="2580" width="14.5703125" style="1460" bestFit="1" customWidth="1"/>
    <col min="2581" max="2581" width="16.7109375" style="1460" bestFit="1" customWidth="1"/>
    <col min="2582" max="2819" width="9" style="1460"/>
    <col min="2820" max="2820" width="29" style="1460" customWidth="1"/>
    <col min="2821" max="2822" width="14.7109375" style="1460" customWidth="1"/>
    <col min="2823" max="2823" width="16.28515625" style="1460" customWidth="1"/>
    <col min="2824" max="2824" width="15.5703125" style="1460" customWidth="1"/>
    <col min="2825" max="2825" width="14.42578125" style="1460" customWidth="1"/>
    <col min="2826" max="2826" width="14.28515625" style="1460" customWidth="1"/>
    <col min="2827" max="2827" width="16.28515625" style="1460" customWidth="1"/>
    <col min="2828" max="2828" width="0.7109375" style="1460" customWidth="1"/>
    <col min="2829" max="2829" width="15" style="1460" customWidth="1"/>
    <col min="2830" max="2830" width="1" style="1460" customWidth="1"/>
    <col min="2831" max="2831" width="17.28515625" style="1460" customWidth="1"/>
    <col min="2832" max="2832" width="12.5703125" style="1460" customWidth="1"/>
    <col min="2833" max="2833" width="1" style="1460" customWidth="1"/>
    <col min="2834" max="2834" width="16.42578125" style="1460" bestFit="1" customWidth="1"/>
    <col min="2835" max="2835" width="13.28515625" style="1460" customWidth="1"/>
    <col min="2836" max="2836" width="14.5703125" style="1460" bestFit="1" customWidth="1"/>
    <col min="2837" max="2837" width="16.7109375" style="1460" bestFit="1" customWidth="1"/>
    <col min="2838" max="3075" width="9" style="1460"/>
    <col min="3076" max="3076" width="29" style="1460" customWidth="1"/>
    <col min="3077" max="3078" width="14.7109375" style="1460" customWidth="1"/>
    <col min="3079" max="3079" width="16.28515625" style="1460" customWidth="1"/>
    <col min="3080" max="3080" width="15.5703125" style="1460" customWidth="1"/>
    <col min="3081" max="3081" width="14.42578125" style="1460" customWidth="1"/>
    <col min="3082" max="3082" width="14.28515625" style="1460" customWidth="1"/>
    <col min="3083" max="3083" width="16.28515625" style="1460" customWidth="1"/>
    <col min="3084" max="3084" width="0.7109375" style="1460" customWidth="1"/>
    <col min="3085" max="3085" width="15" style="1460" customWidth="1"/>
    <col min="3086" max="3086" width="1" style="1460" customWidth="1"/>
    <col min="3087" max="3087" width="17.28515625" style="1460" customWidth="1"/>
    <col min="3088" max="3088" width="12.5703125" style="1460" customWidth="1"/>
    <col min="3089" max="3089" width="1" style="1460" customWidth="1"/>
    <col min="3090" max="3090" width="16.42578125" style="1460" bestFit="1" customWidth="1"/>
    <col min="3091" max="3091" width="13.28515625" style="1460" customWidth="1"/>
    <col min="3092" max="3092" width="14.5703125" style="1460" bestFit="1" customWidth="1"/>
    <col min="3093" max="3093" width="16.7109375" style="1460" bestFit="1" customWidth="1"/>
    <col min="3094" max="3331" width="9" style="1460"/>
    <col min="3332" max="3332" width="29" style="1460" customWidth="1"/>
    <col min="3333" max="3334" width="14.7109375" style="1460" customWidth="1"/>
    <col min="3335" max="3335" width="16.28515625" style="1460" customWidth="1"/>
    <col min="3336" max="3336" width="15.5703125" style="1460" customWidth="1"/>
    <col min="3337" max="3337" width="14.42578125" style="1460" customWidth="1"/>
    <col min="3338" max="3338" width="14.28515625" style="1460" customWidth="1"/>
    <col min="3339" max="3339" width="16.28515625" style="1460" customWidth="1"/>
    <col min="3340" max="3340" width="0.7109375" style="1460" customWidth="1"/>
    <col min="3341" max="3341" width="15" style="1460" customWidth="1"/>
    <col min="3342" max="3342" width="1" style="1460" customWidth="1"/>
    <col min="3343" max="3343" width="17.28515625" style="1460" customWidth="1"/>
    <col min="3344" max="3344" width="12.5703125" style="1460" customWidth="1"/>
    <col min="3345" max="3345" width="1" style="1460" customWidth="1"/>
    <col min="3346" max="3346" width="16.42578125" style="1460" bestFit="1" customWidth="1"/>
    <col min="3347" max="3347" width="13.28515625" style="1460" customWidth="1"/>
    <col min="3348" max="3348" width="14.5703125" style="1460" bestFit="1" customWidth="1"/>
    <col min="3349" max="3349" width="16.7109375" style="1460" bestFit="1" customWidth="1"/>
    <col min="3350" max="3587" width="9" style="1460"/>
    <col min="3588" max="3588" width="29" style="1460" customWidth="1"/>
    <col min="3589" max="3590" width="14.7109375" style="1460" customWidth="1"/>
    <col min="3591" max="3591" width="16.28515625" style="1460" customWidth="1"/>
    <col min="3592" max="3592" width="15.5703125" style="1460" customWidth="1"/>
    <col min="3593" max="3593" width="14.42578125" style="1460" customWidth="1"/>
    <col min="3594" max="3594" width="14.28515625" style="1460" customWidth="1"/>
    <col min="3595" max="3595" width="16.28515625" style="1460" customWidth="1"/>
    <col min="3596" max="3596" width="0.7109375" style="1460" customWidth="1"/>
    <col min="3597" max="3597" width="15" style="1460" customWidth="1"/>
    <col min="3598" max="3598" width="1" style="1460" customWidth="1"/>
    <col min="3599" max="3599" width="17.28515625" style="1460" customWidth="1"/>
    <col min="3600" max="3600" width="12.5703125" style="1460" customWidth="1"/>
    <col min="3601" max="3601" width="1" style="1460" customWidth="1"/>
    <col min="3602" max="3602" width="16.42578125" style="1460" bestFit="1" customWidth="1"/>
    <col min="3603" max="3603" width="13.28515625" style="1460" customWidth="1"/>
    <col min="3604" max="3604" width="14.5703125" style="1460" bestFit="1" customWidth="1"/>
    <col min="3605" max="3605" width="16.7109375" style="1460" bestFit="1" customWidth="1"/>
    <col min="3606" max="3843" width="9" style="1460"/>
    <col min="3844" max="3844" width="29" style="1460" customWidth="1"/>
    <col min="3845" max="3846" width="14.7109375" style="1460" customWidth="1"/>
    <col min="3847" max="3847" width="16.28515625" style="1460" customWidth="1"/>
    <col min="3848" max="3848" width="15.5703125" style="1460" customWidth="1"/>
    <col min="3849" max="3849" width="14.42578125" style="1460" customWidth="1"/>
    <col min="3850" max="3850" width="14.28515625" style="1460" customWidth="1"/>
    <col min="3851" max="3851" width="16.28515625" style="1460" customWidth="1"/>
    <col min="3852" max="3852" width="0.7109375" style="1460" customWidth="1"/>
    <col min="3853" max="3853" width="15" style="1460" customWidth="1"/>
    <col min="3854" max="3854" width="1" style="1460" customWidth="1"/>
    <col min="3855" max="3855" width="17.28515625" style="1460" customWidth="1"/>
    <col min="3856" max="3856" width="12.5703125" style="1460" customWidth="1"/>
    <col min="3857" max="3857" width="1" style="1460" customWidth="1"/>
    <col min="3858" max="3858" width="16.42578125" style="1460" bestFit="1" customWidth="1"/>
    <col min="3859" max="3859" width="13.28515625" style="1460" customWidth="1"/>
    <col min="3860" max="3860" width="14.5703125" style="1460" bestFit="1" customWidth="1"/>
    <col min="3861" max="3861" width="16.7109375" style="1460" bestFit="1" customWidth="1"/>
    <col min="3862" max="4099" width="9" style="1460"/>
    <col min="4100" max="4100" width="29" style="1460" customWidth="1"/>
    <col min="4101" max="4102" width="14.7109375" style="1460" customWidth="1"/>
    <col min="4103" max="4103" width="16.28515625" style="1460" customWidth="1"/>
    <col min="4104" max="4104" width="15.5703125" style="1460" customWidth="1"/>
    <col min="4105" max="4105" width="14.42578125" style="1460" customWidth="1"/>
    <col min="4106" max="4106" width="14.28515625" style="1460" customWidth="1"/>
    <col min="4107" max="4107" width="16.28515625" style="1460" customWidth="1"/>
    <col min="4108" max="4108" width="0.7109375" style="1460" customWidth="1"/>
    <col min="4109" max="4109" width="15" style="1460" customWidth="1"/>
    <col min="4110" max="4110" width="1" style="1460" customWidth="1"/>
    <col min="4111" max="4111" width="17.28515625" style="1460" customWidth="1"/>
    <col min="4112" max="4112" width="12.5703125" style="1460" customWidth="1"/>
    <col min="4113" max="4113" width="1" style="1460" customWidth="1"/>
    <col min="4114" max="4114" width="16.42578125" style="1460" bestFit="1" customWidth="1"/>
    <col min="4115" max="4115" width="13.28515625" style="1460" customWidth="1"/>
    <col min="4116" max="4116" width="14.5703125" style="1460" bestFit="1" customWidth="1"/>
    <col min="4117" max="4117" width="16.7109375" style="1460" bestFit="1" customWidth="1"/>
    <col min="4118" max="4355" width="9" style="1460"/>
    <col min="4356" max="4356" width="29" style="1460" customWidth="1"/>
    <col min="4357" max="4358" width="14.7109375" style="1460" customWidth="1"/>
    <col min="4359" max="4359" width="16.28515625" style="1460" customWidth="1"/>
    <col min="4360" max="4360" width="15.5703125" style="1460" customWidth="1"/>
    <col min="4361" max="4361" width="14.42578125" style="1460" customWidth="1"/>
    <col min="4362" max="4362" width="14.28515625" style="1460" customWidth="1"/>
    <col min="4363" max="4363" width="16.28515625" style="1460" customWidth="1"/>
    <col min="4364" max="4364" width="0.7109375" style="1460" customWidth="1"/>
    <col min="4365" max="4365" width="15" style="1460" customWidth="1"/>
    <col min="4366" max="4366" width="1" style="1460" customWidth="1"/>
    <col min="4367" max="4367" width="17.28515625" style="1460" customWidth="1"/>
    <col min="4368" max="4368" width="12.5703125" style="1460" customWidth="1"/>
    <col min="4369" max="4369" width="1" style="1460" customWidth="1"/>
    <col min="4370" max="4370" width="16.42578125" style="1460" bestFit="1" customWidth="1"/>
    <col min="4371" max="4371" width="13.28515625" style="1460" customWidth="1"/>
    <col min="4372" max="4372" width="14.5703125" style="1460" bestFit="1" customWidth="1"/>
    <col min="4373" max="4373" width="16.7109375" style="1460" bestFit="1" customWidth="1"/>
    <col min="4374" max="4611" width="9" style="1460"/>
    <col min="4612" max="4612" width="29" style="1460" customWidth="1"/>
    <col min="4613" max="4614" width="14.7109375" style="1460" customWidth="1"/>
    <col min="4615" max="4615" width="16.28515625" style="1460" customWidth="1"/>
    <col min="4616" max="4616" width="15.5703125" style="1460" customWidth="1"/>
    <col min="4617" max="4617" width="14.42578125" style="1460" customWidth="1"/>
    <col min="4618" max="4618" width="14.28515625" style="1460" customWidth="1"/>
    <col min="4619" max="4619" width="16.28515625" style="1460" customWidth="1"/>
    <col min="4620" max="4620" width="0.7109375" style="1460" customWidth="1"/>
    <col min="4621" max="4621" width="15" style="1460" customWidth="1"/>
    <col min="4622" max="4622" width="1" style="1460" customWidth="1"/>
    <col min="4623" max="4623" width="17.28515625" style="1460" customWidth="1"/>
    <col min="4624" max="4624" width="12.5703125" style="1460" customWidth="1"/>
    <col min="4625" max="4625" width="1" style="1460" customWidth="1"/>
    <col min="4626" max="4626" width="16.42578125" style="1460" bestFit="1" customWidth="1"/>
    <col min="4627" max="4627" width="13.28515625" style="1460" customWidth="1"/>
    <col min="4628" max="4628" width="14.5703125" style="1460" bestFit="1" customWidth="1"/>
    <col min="4629" max="4629" width="16.7109375" style="1460" bestFit="1" customWidth="1"/>
    <col min="4630" max="4867" width="9" style="1460"/>
    <col min="4868" max="4868" width="29" style="1460" customWidth="1"/>
    <col min="4869" max="4870" width="14.7109375" style="1460" customWidth="1"/>
    <col min="4871" max="4871" width="16.28515625" style="1460" customWidth="1"/>
    <col min="4872" max="4872" width="15.5703125" style="1460" customWidth="1"/>
    <col min="4873" max="4873" width="14.42578125" style="1460" customWidth="1"/>
    <col min="4874" max="4874" width="14.28515625" style="1460" customWidth="1"/>
    <col min="4875" max="4875" width="16.28515625" style="1460" customWidth="1"/>
    <col min="4876" max="4876" width="0.7109375" style="1460" customWidth="1"/>
    <col min="4877" max="4877" width="15" style="1460" customWidth="1"/>
    <col min="4878" max="4878" width="1" style="1460" customWidth="1"/>
    <col min="4879" max="4879" width="17.28515625" style="1460" customWidth="1"/>
    <col min="4880" max="4880" width="12.5703125" style="1460" customWidth="1"/>
    <col min="4881" max="4881" width="1" style="1460" customWidth="1"/>
    <col min="4882" max="4882" width="16.42578125" style="1460" bestFit="1" customWidth="1"/>
    <col min="4883" max="4883" width="13.28515625" style="1460" customWidth="1"/>
    <col min="4884" max="4884" width="14.5703125" style="1460" bestFit="1" customWidth="1"/>
    <col min="4885" max="4885" width="16.7109375" style="1460" bestFit="1" customWidth="1"/>
    <col min="4886" max="5123" width="9" style="1460"/>
    <col min="5124" max="5124" width="29" style="1460" customWidth="1"/>
    <col min="5125" max="5126" width="14.7109375" style="1460" customWidth="1"/>
    <col min="5127" max="5127" width="16.28515625" style="1460" customWidth="1"/>
    <col min="5128" max="5128" width="15.5703125" style="1460" customWidth="1"/>
    <col min="5129" max="5129" width="14.42578125" style="1460" customWidth="1"/>
    <col min="5130" max="5130" width="14.28515625" style="1460" customWidth="1"/>
    <col min="5131" max="5131" width="16.28515625" style="1460" customWidth="1"/>
    <col min="5132" max="5132" width="0.7109375" style="1460" customWidth="1"/>
    <col min="5133" max="5133" width="15" style="1460" customWidth="1"/>
    <col min="5134" max="5134" width="1" style="1460" customWidth="1"/>
    <col min="5135" max="5135" width="17.28515625" style="1460" customWidth="1"/>
    <col min="5136" max="5136" width="12.5703125" style="1460" customWidth="1"/>
    <col min="5137" max="5137" width="1" style="1460" customWidth="1"/>
    <col min="5138" max="5138" width="16.42578125" style="1460" bestFit="1" customWidth="1"/>
    <col min="5139" max="5139" width="13.28515625" style="1460" customWidth="1"/>
    <col min="5140" max="5140" width="14.5703125" style="1460" bestFit="1" customWidth="1"/>
    <col min="5141" max="5141" width="16.7109375" style="1460" bestFit="1" customWidth="1"/>
    <col min="5142" max="5379" width="9" style="1460"/>
    <col min="5380" max="5380" width="29" style="1460" customWidth="1"/>
    <col min="5381" max="5382" width="14.7109375" style="1460" customWidth="1"/>
    <col min="5383" max="5383" width="16.28515625" style="1460" customWidth="1"/>
    <col min="5384" max="5384" width="15.5703125" style="1460" customWidth="1"/>
    <col min="5385" max="5385" width="14.42578125" style="1460" customWidth="1"/>
    <col min="5386" max="5386" width="14.28515625" style="1460" customWidth="1"/>
    <col min="5387" max="5387" width="16.28515625" style="1460" customWidth="1"/>
    <col min="5388" max="5388" width="0.7109375" style="1460" customWidth="1"/>
    <col min="5389" max="5389" width="15" style="1460" customWidth="1"/>
    <col min="5390" max="5390" width="1" style="1460" customWidth="1"/>
    <col min="5391" max="5391" width="17.28515625" style="1460" customWidth="1"/>
    <col min="5392" max="5392" width="12.5703125" style="1460" customWidth="1"/>
    <col min="5393" max="5393" width="1" style="1460" customWidth="1"/>
    <col min="5394" max="5394" width="16.42578125" style="1460" bestFit="1" customWidth="1"/>
    <col min="5395" max="5395" width="13.28515625" style="1460" customWidth="1"/>
    <col min="5396" max="5396" width="14.5703125" style="1460" bestFit="1" customWidth="1"/>
    <col min="5397" max="5397" width="16.7109375" style="1460" bestFit="1" customWidth="1"/>
    <col min="5398" max="5635" width="9" style="1460"/>
    <col min="5636" max="5636" width="29" style="1460" customWidth="1"/>
    <col min="5637" max="5638" width="14.7109375" style="1460" customWidth="1"/>
    <col min="5639" max="5639" width="16.28515625" style="1460" customWidth="1"/>
    <col min="5640" max="5640" width="15.5703125" style="1460" customWidth="1"/>
    <col min="5641" max="5641" width="14.42578125" style="1460" customWidth="1"/>
    <col min="5642" max="5642" width="14.28515625" style="1460" customWidth="1"/>
    <col min="5643" max="5643" width="16.28515625" style="1460" customWidth="1"/>
    <col min="5644" max="5644" width="0.7109375" style="1460" customWidth="1"/>
    <col min="5645" max="5645" width="15" style="1460" customWidth="1"/>
    <col min="5646" max="5646" width="1" style="1460" customWidth="1"/>
    <col min="5647" max="5647" width="17.28515625" style="1460" customWidth="1"/>
    <col min="5648" max="5648" width="12.5703125" style="1460" customWidth="1"/>
    <col min="5649" max="5649" width="1" style="1460" customWidth="1"/>
    <col min="5650" max="5650" width="16.42578125" style="1460" bestFit="1" customWidth="1"/>
    <col min="5651" max="5651" width="13.28515625" style="1460" customWidth="1"/>
    <col min="5652" max="5652" width="14.5703125" style="1460" bestFit="1" customWidth="1"/>
    <col min="5653" max="5653" width="16.7109375" style="1460" bestFit="1" customWidth="1"/>
    <col min="5654" max="5891" width="9" style="1460"/>
    <col min="5892" max="5892" width="29" style="1460" customWidth="1"/>
    <col min="5893" max="5894" width="14.7109375" style="1460" customWidth="1"/>
    <col min="5895" max="5895" width="16.28515625" style="1460" customWidth="1"/>
    <col min="5896" max="5896" width="15.5703125" style="1460" customWidth="1"/>
    <col min="5897" max="5897" width="14.42578125" style="1460" customWidth="1"/>
    <col min="5898" max="5898" width="14.28515625" style="1460" customWidth="1"/>
    <col min="5899" max="5899" width="16.28515625" style="1460" customWidth="1"/>
    <col min="5900" max="5900" width="0.7109375" style="1460" customWidth="1"/>
    <col min="5901" max="5901" width="15" style="1460" customWidth="1"/>
    <col min="5902" max="5902" width="1" style="1460" customWidth="1"/>
    <col min="5903" max="5903" width="17.28515625" style="1460" customWidth="1"/>
    <col min="5904" max="5904" width="12.5703125" style="1460" customWidth="1"/>
    <col min="5905" max="5905" width="1" style="1460" customWidth="1"/>
    <col min="5906" max="5906" width="16.42578125" style="1460" bestFit="1" customWidth="1"/>
    <col min="5907" max="5907" width="13.28515625" style="1460" customWidth="1"/>
    <col min="5908" max="5908" width="14.5703125" style="1460" bestFit="1" customWidth="1"/>
    <col min="5909" max="5909" width="16.7109375" style="1460" bestFit="1" customWidth="1"/>
    <col min="5910" max="6147" width="9" style="1460"/>
    <col min="6148" max="6148" width="29" style="1460" customWidth="1"/>
    <col min="6149" max="6150" width="14.7109375" style="1460" customWidth="1"/>
    <col min="6151" max="6151" width="16.28515625" style="1460" customWidth="1"/>
    <col min="6152" max="6152" width="15.5703125" style="1460" customWidth="1"/>
    <col min="6153" max="6153" width="14.42578125" style="1460" customWidth="1"/>
    <col min="6154" max="6154" width="14.28515625" style="1460" customWidth="1"/>
    <col min="6155" max="6155" width="16.28515625" style="1460" customWidth="1"/>
    <col min="6156" max="6156" width="0.7109375" style="1460" customWidth="1"/>
    <col min="6157" max="6157" width="15" style="1460" customWidth="1"/>
    <col min="6158" max="6158" width="1" style="1460" customWidth="1"/>
    <col min="6159" max="6159" width="17.28515625" style="1460" customWidth="1"/>
    <col min="6160" max="6160" width="12.5703125" style="1460" customWidth="1"/>
    <col min="6161" max="6161" width="1" style="1460" customWidth="1"/>
    <col min="6162" max="6162" width="16.42578125" style="1460" bestFit="1" customWidth="1"/>
    <col min="6163" max="6163" width="13.28515625" style="1460" customWidth="1"/>
    <col min="6164" max="6164" width="14.5703125" style="1460" bestFit="1" customWidth="1"/>
    <col min="6165" max="6165" width="16.7109375" style="1460" bestFit="1" customWidth="1"/>
    <col min="6166" max="6403" width="9" style="1460"/>
    <col min="6404" max="6404" width="29" style="1460" customWidth="1"/>
    <col min="6405" max="6406" width="14.7109375" style="1460" customWidth="1"/>
    <col min="6407" max="6407" width="16.28515625" style="1460" customWidth="1"/>
    <col min="6408" max="6408" width="15.5703125" style="1460" customWidth="1"/>
    <col min="6409" max="6409" width="14.42578125" style="1460" customWidth="1"/>
    <col min="6410" max="6410" width="14.28515625" style="1460" customWidth="1"/>
    <col min="6411" max="6411" width="16.28515625" style="1460" customWidth="1"/>
    <col min="6412" max="6412" width="0.7109375" style="1460" customWidth="1"/>
    <col min="6413" max="6413" width="15" style="1460" customWidth="1"/>
    <col min="6414" max="6414" width="1" style="1460" customWidth="1"/>
    <col min="6415" max="6415" width="17.28515625" style="1460" customWidth="1"/>
    <col min="6416" max="6416" width="12.5703125" style="1460" customWidth="1"/>
    <col min="6417" max="6417" width="1" style="1460" customWidth="1"/>
    <col min="6418" max="6418" width="16.42578125" style="1460" bestFit="1" customWidth="1"/>
    <col min="6419" max="6419" width="13.28515625" style="1460" customWidth="1"/>
    <col min="6420" max="6420" width="14.5703125" style="1460" bestFit="1" customWidth="1"/>
    <col min="6421" max="6421" width="16.7109375" style="1460" bestFit="1" customWidth="1"/>
    <col min="6422" max="6659" width="9" style="1460"/>
    <col min="6660" max="6660" width="29" style="1460" customWidth="1"/>
    <col min="6661" max="6662" width="14.7109375" style="1460" customWidth="1"/>
    <col min="6663" max="6663" width="16.28515625" style="1460" customWidth="1"/>
    <col min="6664" max="6664" width="15.5703125" style="1460" customWidth="1"/>
    <col min="6665" max="6665" width="14.42578125" style="1460" customWidth="1"/>
    <col min="6666" max="6666" width="14.28515625" style="1460" customWidth="1"/>
    <col min="6667" max="6667" width="16.28515625" style="1460" customWidth="1"/>
    <col min="6668" max="6668" width="0.7109375" style="1460" customWidth="1"/>
    <col min="6669" max="6669" width="15" style="1460" customWidth="1"/>
    <col min="6670" max="6670" width="1" style="1460" customWidth="1"/>
    <col min="6671" max="6671" width="17.28515625" style="1460" customWidth="1"/>
    <col min="6672" max="6672" width="12.5703125" style="1460" customWidth="1"/>
    <col min="6673" max="6673" width="1" style="1460" customWidth="1"/>
    <col min="6674" max="6674" width="16.42578125" style="1460" bestFit="1" customWidth="1"/>
    <col min="6675" max="6675" width="13.28515625" style="1460" customWidth="1"/>
    <col min="6676" max="6676" width="14.5703125" style="1460" bestFit="1" customWidth="1"/>
    <col min="6677" max="6677" width="16.7109375" style="1460" bestFit="1" customWidth="1"/>
    <col min="6678" max="6915" width="9" style="1460"/>
    <col min="6916" max="6916" width="29" style="1460" customWidth="1"/>
    <col min="6917" max="6918" width="14.7109375" style="1460" customWidth="1"/>
    <col min="6919" max="6919" width="16.28515625" style="1460" customWidth="1"/>
    <col min="6920" max="6920" width="15.5703125" style="1460" customWidth="1"/>
    <col min="6921" max="6921" width="14.42578125" style="1460" customWidth="1"/>
    <col min="6922" max="6922" width="14.28515625" style="1460" customWidth="1"/>
    <col min="6923" max="6923" width="16.28515625" style="1460" customWidth="1"/>
    <col min="6924" max="6924" width="0.7109375" style="1460" customWidth="1"/>
    <col min="6925" max="6925" width="15" style="1460" customWidth="1"/>
    <col min="6926" max="6926" width="1" style="1460" customWidth="1"/>
    <col min="6927" max="6927" width="17.28515625" style="1460" customWidth="1"/>
    <col min="6928" max="6928" width="12.5703125" style="1460" customWidth="1"/>
    <col min="6929" max="6929" width="1" style="1460" customWidth="1"/>
    <col min="6930" max="6930" width="16.42578125" style="1460" bestFit="1" customWidth="1"/>
    <col min="6931" max="6931" width="13.28515625" style="1460" customWidth="1"/>
    <col min="6932" max="6932" width="14.5703125" style="1460" bestFit="1" customWidth="1"/>
    <col min="6933" max="6933" width="16.7109375" style="1460" bestFit="1" customWidth="1"/>
    <col min="6934" max="7171" width="9" style="1460"/>
    <col min="7172" max="7172" width="29" style="1460" customWidth="1"/>
    <col min="7173" max="7174" width="14.7109375" style="1460" customWidth="1"/>
    <col min="7175" max="7175" width="16.28515625" style="1460" customWidth="1"/>
    <col min="7176" max="7176" width="15.5703125" style="1460" customWidth="1"/>
    <col min="7177" max="7177" width="14.42578125" style="1460" customWidth="1"/>
    <col min="7178" max="7178" width="14.28515625" style="1460" customWidth="1"/>
    <col min="7179" max="7179" width="16.28515625" style="1460" customWidth="1"/>
    <col min="7180" max="7180" width="0.7109375" style="1460" customWidth="1"/>
    <col min="7181" max="7181" width="15" style="1460" customWidth="1"/>
    <col min="7182" max="7182" width="1" style="1460" customWidth="1"/>
    <col min="7183" max="7183" width="17.28515625" style="1460" customWidth="1"/>
    <col min="7184" max="7184" width="12.5703125" style="1460" customWidth="1"/>
    <col min="7185" max="7185" width="1" style="1460" customWidth="1"/>
    <col min="7186" max="7186" width="16.42578125" style="1460" bestFit="1" customWidth="1"/>
    <col min="7187" max="7187" width="13.28515625" style="1460" customWidth="1"/>
    <col min="7188" max="7188" width="14.5703125" style="1460" bestFit="1" customWidth="1"/>
    <col min="7189" max="7189" width="16.7109375" style="1460" bestFit="1" customWidth="1"/>
    <col min="7190" max="7427" width="9" style="1460"/>
    <col min="7428" max="7428" width="29" style="1460" customWidth="1"/>
    <col min="7429" max="7430" width="14.7109375" style="1460" customWidth="1"/>
    <col min="7431" max="7431" width="16.28515625" style="1460" customWidth="1"/>
    <col min="7432" max="7432" width="15.5703125" style="1460" customWidth="1"/>
    <col min="7433" max="7433" width="14.42578125" style="1460" customWidth="1"/>
    <col min="7434" max="7434" width="14.28515625" style="1460" customWidth="1"/>
    <col min="7435" max="7435" width="16.28515625" style="1460" customWidth="1"/>
    <col min="7436" max="7436" width="0.7109375" style="1460" customWidth="1"/>
    <col min="7437" max="7437" width="15" style="1460" customWidth="1"/>
    <col min="7438" max="7438" width="1" style="1460" customWidth="1"/>
    <col min="7439" max="7439" width="17.28515625" style="1460" customWidth="1"/>
    <col min="7440" max="7440" width="12.5703125" style="1460" customWidth="1"/>
    <col min="7441" max="7441" width="1" style="1460" customWidth="1"/>
    <col min="7442" max="7442" width="16.42578125" style="1460" bestFit="1" customWidth="1"/>
    <col min="7443" max="7443" width="13.28515625" style="1460" customWidth="1"/>
    <col min="7444" max="7444" width="14.5703125" style="1460" bestFit="1" customWidth="1"/>
    <col min="7445" max="7445" width="16.7109375" style="1460" bestFit="1" customWidth="1"/>
    <col min="7446" max="7683" width="9" style="1460"/>
    <col min="7684" max="7684" width="29" style="1460" customWidth="1"/>
    <col min="7685" max="7686" width="14.7109375" style="1460" customWidth="1"/>
    <col min="7687" max="7687" width="16.28515625" style="1460" customWidth="1"/>
    <col min="7688" max="7688" width="15.5703125" style="1460" customWidth="1"/>
    <col min="7689" max="7689" width="14.42578125" style="1460" customWidth="1"/>
    <col min="7690" max="7690" width="14.28515625" style="1460" customWidth="1"/>
    <col min="7691" max="7691" width="16.28515625" style="1460" customWidth="1"/>
    <col min="7692" max="7692" width="0.7109375" style="1460" customWidth="1"/>
    <col min="7693" max="7693" width="15" style="1460" customWidth="1"/>
    <col min="7694" max="7694" width="1" style="1460" customWidth="1"/>
    <col min="7695" max="7695" width="17.28515625" style="1460" customWidth="1"/>
    <col min="7696" max="7696" width="12.5703125" style="1460" customWidth="1"/>
    <col min="7697" max="7697" width="1" style="1460" customWidth="1"/>
    <col min="7698" max="7698" width="16.42578125" style="1460" bestFit="1" customWidth="1"/>
    <col min="7699" max="7699" width="13.28515625" style="1460" customWidth="1"/>
    <col min="7700" max="7700" width="14.5703125" style="1460" bestFit="1" customWidth="1"/>
    <col min="7701" max="7701" width="16.7109375" style="1460" bestFit="1" customWidth="1"/>
    <col min="7702" max="7939" width="9" style="1460"/>
    <col min="7940" max="7940" width="29" style="1460" customWidth="1"/>
    <col min="7941" max="7942" width="14.7109375" style="1460" customWidth="1"/>
    <col min="7943" max="7943" width="16.28515625" style="1460" customWidth="1"/>
    <col min="7944" max="7944" width="15.5703125" style="1460" customWidth="1"/>
    <col min="7945" max="7945" width="14.42578125" style="1460" customWidth="1"/>
    <col min="7946" max="7946" width="14.28515625" style="1460" customWidth="1"/>
    <col min="7947" max="7947" width="16.28515625" style="1460" customWidth="1"/>
    <col min="7948" max="7948" width="0.7109375" style="1460" customWidth="1"/>
    <col min="7949" max="7949" width="15" style="1460" customWidth="1"/>
    <col min="7950" max="7950" width="1" style="1460" customWidth="1"/>
    <col min="7951" max="7951" width="17.28515625" style="1460" customWidth="1"/>
    <col min="7952" max="7952" width="12.5703125" style="1460" customWidth="1"/>
    <col min="7953" max="7953" width="1" style="1460" customWidth="1"/>
    <col min="7954" max="7954" width="16.42578125" style="1460" bestFit="1" customWidth="1"/>
    <col min="7955" max="7955" width="13.28515625" style="1460" customWidth="1"/>
    <col min="7956" max="7956" width="14.5703125" style="1460" bestFit="1" customWidth="1"/>
    <col min="7957" max="7957" width="16.7109375" style="1460" bestFit="1" customWidth="1"/>
    <col min="7958" max="8195" width="9" style="1460"/>
    <col min="8196" max="8196" width="29" style="1460" customWidth="1"/>
    <col min="8197" max="8198" width="14.7109375" style="1460" customWidth="1"/>
    <col min="8199" max="8199" width="16.28515625" style="1460" customWidth="1"/>
    <col min="8200" max="8200" width="15.5703125" style="1460" customWidth="1"/>
    <col min="8201" max="8201" width="14.42578125" style="1460" customWidth="1"/>
    <col min="8202" max="8202" width="14.28515625" style="1460" customWidth="1"/>
    <col min="8203" max="8203" width="16.28515625" style="1460" customWidth="1"/>
    <col min="8204" max="8204" width="0.7109375" style="1460" customWidth="1"/>
    <col min="8205" max="8205" width="15" style="1460" customWidth="1"/>
    <col min="8206" max="8206" width="1" style="1460" customWidth="1"/>
    <col min="8207" max="8207" width="17.28515625" style="1460" customWidth="1"/>
    <col min="8208" max="8208" width="12.5703125" style="1460" customWidth="1"/>
    <col min="8209" max="8209" width="1" style="1460" customWidth="1"/>
    <col min="8210" max="8210" width="16.42578125" style="1460" bestFit="1" customWidth="1"/>
    <col min="8211" max="8211" width="13.28515625" style="1460" customWidth="1"/>
    <col min="8212" max="8212" width="14.5703125" style="1460" bestFit="1" customWidth="1"/>
    <col min="8213" max="8213" width="16.7109375" style="1460" bestFit="1" customWidth="1"/>
    <col min="8214" max="8451" width="9" style="1460"/>
    <col min="8452" max="8452" width="29" style="1460" customWidth="1"/>
    <col min="8453" max="8454" width="14.7109375" style="1460" customWidth="1"/>
    <col min="8455" max="8455" width="16.28515625" style="1460" customWidth="1"/>
    <col min="8456" max="8456" width="15.5703125" style="1460" customWidth="1"/>
    <col min="8457" max="8457" width="14.42578125" style="1460" customWidth="1"/>
    <col min="8458" max="8458" width="14.28515625" style="1460" customWidth="1"/>
    <col min="8459" max="8459" width="16.28515625" style="1460" customWidth="1"/>
    <col min="8460" max="8460" width="0.7109375" style="1460" customWidth="1"/>
    <col min="8461" max="8461" width="15" style="1460" customWidth="1"/>
    <col min="8462" max="8462" width="1" style="1460" customWidth="1"/>
    <col min="8463" max="8463" width="17.28515625" style="1460" customWidth="1"/>
    <col min="8464" max="8464" width="12.5703125" style="1460" customWidth="1"/>
    <col min="8465" max="8465" width="1" style="1460" customWidth="1"/>
    <col min="8466" max="8466" width="16.42578125" style="1460" bestFit="1" customWidth="1"/>
    <col min="8467" max="8467" width="13.28515625" style="1460" customWidth="1"/>
    <col min="8468" max="8468" width="14.5703125" style="1460" bestFit="1" customWidth="1"/>
    <col min="8469" max="8469" width="16.7109375" style="1460" bestFit="1" customWidth="1"/>
    <col min="8470" max="8707" width="9" style="1460"/>
    <col min="8708" max="8708" width="29" style="1460" customWidth="1"/>
    <col min="8709" max="8710" width="14.7109375" style="1460" customWidth="1"/>
    <col min="8711" max="8711" width="16.28515625" style="1460" customWidth="1"/>
    <col min="8712" max="8712" width="15.5703125" style="1460" customWidth="1"/>
    <col min="8713" max="8713" width="14.42578125" style="1460" customWidth="1"/>
    <col min="8714" max="8714" width="14.28515625" style="1460" customWidth="1"/>
    <col min="8715" max="8715" width="16.28515625" style="1460" customWidth="1"/>
    <col min="8716" max="8716" width="0.7109375" style="1460" customWidth="1"/>
    <col min="8717" max="8717" width="15" style="1460" customWidth="1"/>
    <col min="8718" max="8718" width="1" style="1460" customWidth="1"/>
    <col min="8719" max="8719" width="17.28515625" style="1460" customWidth="1"/>
    <col min="8720" max="8720" width="12.5703125" style="1460" customWidth="1"/>
    <col min="8721" max="8721" width="1" style="1460" customWidth="1"/>
    <col min="8722" max="8722" width="16.42578125" style="1460" bestFit="1" customWidth="1"/>
    <col min="8723" max="8723" width="13.28515625" style="1460" customWidth="1"/>
    <col min="8724" max="8724" width="14.5703125" style="1460" bestFit="1" customWidth="1"/>
    <col min="8725" max="8725" width="16.7109375" style="1460" bestFit="1" customWidth="1"/>
    <col min="8726" max="8963" width="9" style="1460"/>
    <col min="8964" max="8964" width="29" style="1460" customWidth="1"/>
    <col min="8965" max="8966" width="14.7109375" style="1460" customWidth="1"/>
    <col min="8967" max="8967" width="16.28515625" style="1460" customWidth="1"/>
    <col min="8968" max="8968" width="15.5703125" style="1460" customWidth="1"/>
    <col min="8969" max="8969" width="14.42578125" style="1460" customWidth="1"/>
    <col min="8970" max="8970" width="14.28515625" style="1460" customWidth="1"/>
    <col min="8971" max="8971" width="16.28515625" style="1460" customWidth="1"/>
    <col min="8972" max="8972" width="0.7109375" style="1460" customWidth="1"/>
    <col min="8973" max="8973" width="15" style="1460" customWidth="1"/>
    <col min="8974" max="8974" width="1" style="1460" customWidth="1"/>
    <col min="8975" max="8975" width="17.28515625" style="1460" customWidth="1"/>
    <col min="8976" max="8976" width="12.5703125" style="1460" customWidth="1"/>
    <col min="8977" max="8977" width="1" style="1460" customWidth="1"/>
    <col min="8978" max="8978" width="16.42578125" style="1460" bestFit="1" customWidth="1"/>
    <col min="8979" max="8979" width="13.28515625" style="1460" customWidth="1"/>
    <col min="8980" max="8980" width="14.5703125" style="1460" bestFit="1" customWidth="1"/>
    <col min="8981" max="8981" width="16.7109375" style="1460" bestFit="1" customWidth="1"/>
    <col min="8982" max="9219" width="9" style="1460"/>
    <col min="9220" max="9220" width="29" style="1460" customWidth="1"/>
    <col min="9221" max="9222" width="14.7109375" style="1460" customWidth="1"/>
    <col min="9223" max="9223" width="16.28515625" style="1460" customWidth="1"/>
    <col min="9224" max="9224" width="15.5703125" style="1460" customWidth="1"/>
    <col min="9225" max="9225" width="14.42578125" style="1460" customWidth="1"/>
    <col min="9226" max="9226" width="14.28515625" style="1460" customWidth="1"/>
    <col min="9227" max="9227" width="16.28515625" style="1460" customWidth="1"/>
    <col min="9228" max="9228" width="0.7109375" style="1460" customWidth="1"/>
    <col min="9229" max="9229" width="15" style="1460" customWidth="1"/>
    <col min="9230" max="9230" width="1" style="1460" customWidth="1"/>
    <col min="9231" max="9231" width="17.28515625" style="1460" customWidth="1"/>
    <col min="9232" max="9232" width="12.5703125" style="1460" customWidth="1"/>
    <col min="9233" max="9233" width="1" style="1460" customWidth="1"/>
    <col min="9234" max="9234" width="16.42578125" style="1460" bestFit="1" customWidth="1"/>
    <col min="9235" max="9235" width="13.28515625" style="1460" customWidth="1"/>
    <col min="9236" max="9236" width="14.5703125" style="1460" bestFit="1" customWidth="1"/>
    <col min="9237" max="9237" width="16.7109375" style="1460" bestFit="1" customWidth="1"/>
    <col min="9238" max="9475" width="9" style="1460"/>
    <col min="9476" max="9476" width="29" style="1460" customWidth="1"/>
    <col min="9477" max="9478" width="14.7109375" style="1460" customWidth="1"/>
    <col min="9479" max="9479" width="16.28515625" style="1460" customWidth="1"/>
    <col min="9480" max="9480" width="15.5703125" style="1460" customWidth="1"/>
    <col min="9481" max="9481" width="14.42578125" style="1460" customWidth="1"/>
    <col min="9482" max="9482" width="14.28515625" style="1460" customWidth="1"/>
    <col min="9483" max="9483" width="16.28515625" style="1460" customWidth="1"/>
    <col min="9484" max="9484" width="0.7109375" style="1460" customWidth="1"/>
    <col min="9485" max="9485" width="15" style="1460" customWidth="1"/>
    <col min="9486" max="9486" width="1" style="1460" customWidth="1"/>
    <col min="9487" max="9487" width="17.28515625" style="1460" customWidth="1"/>
    <col min="9488" max="9488" width="12.5703125" style="1460" customWidth="1"/>
    <col min="9489" max="9489" width="1" style="1460" customWidth="1"/>
    <col min="9490" max="9490" width="16.42578125" style="1460" bestFit="1" customWidth="1"/>
    <col min="9491" max="9491" width="13.28515625" style="1460" customWidth="1"/>
    <col min="9492" max="9492" width="14.5703125" style="1460" bestFit="1" customWidth="1"/>
    <col min="9493" max="9493" width="16.7109375" style="1460" bestFit="1" customWidth="1"/>
    <col min="9494" max="9731" width="9" style="1460"/>
    <col min="9732" max="9732" width="29" style="1460" customWidth="1"/>
    <col min="9733" max="9734" width="14.7109375" style="1460" customWidth="1"/>
    <col min="9735" max="9735" width="16.28515625" style="1460" customWidth="1"/>
    <col min="9736" max="9736" width="15.5703125" style="1460" customWidth="1"/>
    <col min="9737" max="9737" width="14.42578125" style="1460" customWidth="1"/>
    <col min="9738" max="9738" width="14.28515625" style="1460" customWidth="1"/>
    <col min="9739" max="9739" width="16.28515625" style="1460" customWidth="1"/>
    <col min="9740" max="9740" width="0.7109375" style="1460" customWidth="1"/>
    <col min="9741" max="9741" width="15" style="1460" customWidth="1"/>
    <col min="9742" max="9742" width="1" style="1460" customWidth="1"/>
    <col min="9743" max="9743" width="17.28515625" style="1460" customWidth="1"/>
    <col min="9744" max="9744" width="12.5703125" style="1460" customWidth="1"/>
    <col min="9745" max="9745" width="1" style="1460" customWidth="1"/>
    <col min="9746" max="9746" width="16.42578125" style="1460" bestFit="1" customWidth="1"/>
    <col min="9747" max="9747" width="13.28515625" style="1460" customWidth="1"/>
    <col min="9748" max="9748" width="14.5703125" style="1460" bestFit="1" customWidth="1"/>
    <col min="9749" max="9749" width="16.7109375" style="1460" bestFit="1" customWidth="1"/>
    <col min="9750" max="9987" width="9" style="1460"/>
    <col min="9988" max="9988" width="29" style="1460" customWidth="1"/>
    <col min="9989" max="9990" width="14.7109375" style="1460" customWidth="1"/>
    <col min="9991" max="9991" width="16.28515625" style="1460" customWidth="1"/>
    <col min="9992" max="9992" width="15.5703125" style="1460" customWidth="1"/>
    <col min="9993" max="9993" width="14.42578125" style="1460" customWidth="1"/>
    <col min="9994" max="9994" width="14.28515625" style="1460" customWidth="1"/>
    <col min="9995" max="9995" width="16.28515625" style="1460" customWidth="1"/>
    <col min="9996" max="9996" width="0.7109375" style="1460" customWidth="1"/>
    <col min="9997" max="9997" width="15" style="1460" customWidth="1"/>
    <col min="9998" max="9998" width="1" style="1460" customWidth="1"/>
    <col min="9999" max="9999" width="17.28515625" style="1460" customWidth="1"/>
    <col min="10000" max="10000" width="12.5703125" style="1460" customWidth="1"/>
    <col min="10001" max="10001" width="1" style="1460" customWidth="1"/>
    <col min="10002" max="10002" width="16.42578125" style="1460" bestFit="1" customWidth="1"/>
    <col min="10003" max="10003" width="13.28515625" style="1460" customWidth="1"/>
    <col min="10004" max="10004" width="14.5703125" style="1460" bestFit="1" customWidth="1"/>
    <col min="10005" max="10005" width="16.7109375" style="1460" bestFit="1" customWidth="1"/>
    <col min="10006" max="10243" width="9" style="1460"/>
    <col min="10244" max="10244" width="29" style="1460" customWidth="1"/>
    <col min="10245" max="10246" width="14.7109375" style="1460" customWidth="1"/>
    <col min="10247" max="10247" width="16.28515625" style="1460" customWidth="1"/>
    <col min="10248" max="10248" width="15.5703125" style="1460" customWidth="1"/>
    <col min="10249" max="10249" width="14.42578125" style="1460" customWidth="1"/>
    <col min="10250" max="10250" width="14.28515625" style="1460" customWidth="1"/>
    <col min="10251" max="10251" width="16.28515625" style="1460" customWidth="1"/>
    <col min="10252" max="10252" width="0.7109375" style="1460" customWidth="1"/>
    <col min="10253" max="10253" width="15" style="1460" customWidth="1"/>
    <col min="10254" max="10254" width="1" style="1460" customWidth="1"/>
    <col min="10255" max="10255" width="17.28515625" style="1460" customWidth="1"/>
    <col min="10256" max="10256" width="12.5703125" style="1460" customWidth="1"/>
    <col min="10257" max="10257" width="1" style="1460" customWidth="1"/>
    <col min="10258" max="10258" width="16.42578125" style="1460" bestFit="1" customWidth="1"/>
    <col min="10259" max="10259" width="13.28515625" style="1460" customWidth="1"/>
    <col min="10260" max="10260" width="14.5703125" style="1460" bestFit="1" customWidth="1"/>
    <col min="10261" max="10261" width="16.7109375" style="1460" bestFit="1" customWidth="1"/>
    <col min="10262" max="10499" width="9" style="1460"/>
    <col min="10500" max="10500" width="29" style="1460" customWidth="1"/>
    <col min="10501" max="10502" width="14.7109375" style="1460" customWidth="1"/>
    <col min="10503" max="10503" width="16.28515625" style="1460" customWidth="1"/>
    <col min="10504" max="10504" width="15.5703125" style="1460" customWidth="1"/>
    <col min="10505" max="10505" width="14.42578125" style="1460" customWidth="1"/>
    <col min="10506" max="10506" width="14.28515625" style="1460" customWidth="1"/>
    <col min="10507" max="10507" width="16.28515625" style="1460" customWidth="1"/>
    <col min="10508" max="10508" width="0.7109375" style="1460" customWidth="1"/>
    <col min="10509" max="10509" width="15" style="1460" customWidth="1"/>
    <col min="10510" max="10510" width="1" style="1460" customWidth="1"/>
    <col min="10511" max="10511" width="17.28515625" style="1460" customWidth="1"/>
    <col min="10512" max="10512" width="12.5703125" style="1460" customWidth="1"/>
    <col min="10513" max="10513" width="1" style="1460" customWidth="1"/>
    <col min="10514" max="10514" width="16.42578125" style="1460" bestFit="1" customWidth="1"/>
    <col min="10515" max="10515" width="13.28515625" style="1460" customWidth="1"/>
    <col min="10516" max="10516" width="14.5703125" style="1460" bestFit="1" customWidth="1"/>
    <col min="10517" max="10517" width="16.7109375" style="1460" bestFit="1" customWidth="1"/>
    <col min="10518" max="10755" width="9" style="1460"/>
    <col min="10756" max="10756" width="29" style="1460" customWidth="1"/>
    <col min="10757" max="10758" width="14.7109375" style="1460" customWidth="1"/>
    <col min="10759" max="10759" width="16.28515625" style="1460" customWidth="1"/>
    <col min="10760" max="10760" width="15.5703125" style="1460" customWidth="1"/>
    <col min="10761" max="10761" width="14.42578125" style="1460" customWidth="1"/>
    <col min="10762" max="10762" width="14.28515625" style="1460" customWidth="1"/>
    <col min="10763" max="10763" width="16.28515625" style="1460" customWidth="1"/>
    <col min="10764" max="10764" width="0.7109375" style="1460" customWidth="1"/>
    <col min="10765" max="10765" width="15" style="1460" customWidth="1"/>
    <col min="10766" max="10766" width="1" style="1460" customWidth="1"/>
    <col min="10767" max="10767" width="17.28515625" style="1460" customWidth="1"/>
    <col min="10768" max="10768" width="12.5703125" style="1460" customWidth="1"/>
    <col min="10769" max="10769" width="1" style="1460" customWidth="1"/>
    <col min="10770" max="10770" width="16.42578125" style="1460" bestFit="1" customWidth="1"/>
    <col min="10771" max="10771" width="13.28515625" style="1460" customWidth="1"/>
    <col min="10772" max="10772" width="14.5703125" style="1460" bestFit="1" customWidth="1"/>
    <col min="10773" max="10773" width="16.7109375" style="1460" bestFit="1" customWidth="1"/>
    <col min="10774" max="11011" width="9" style="1460"/>
    <col min="11012" max="11012" width="29" style="1460" customWidth="1"/>
    <col min="11013" max="11014" width="14.7109375" style="1460" customWidth="1"/>
    <col min="11015" max="11015" width="16.28515625" style="1460" customWidth="1"/>
    <col min="11016" max="11016" width="15.5703125" style="1460" customWidth="1"/>
    <col min="11017" max="11017" width="14.42578125" style="1460" customWidth="1"/>
    <col min="11018" max="11018" width="14.28515625" style="1460" customWidth="1"/>
    <col min="11019" max="11019" width="16.28515625" style="1460" customWidth="1"/>
    <col min="11020" max="11020" width="0.7109375" style="1460" customWidth="1"/>
    <col min="11021" max="11021" width="15" style="1460" customWidth="1"/>
    <col min="11022" max="11022" width="1" style="1460" customWidth="1"/>
    <col min="11023" max="11023" width="17.28515625" style="1460" customWidth="1"/>
    <col min="11024" max="11024" width="12.5703125" style="1460" customWidth="1"/>
    <col min="11025" max="11025" width="1" style="1460" customWidth="1"/>
    <col min="11026" max="11026" width="16.42578125" style="1460" bestFit="1" customWidth="1"/>
    <col min="11027" max="11027" width="13.28515625" style="1460" customWidth="1"/>
    <col min="11028" max="11028" width="14.5703125" style="1460" bestFit="1" customWidth="1"/>
    <col min="11029" max="11029" width="16.7109375" style="1460" bestFit="1" customWidth="1"/>
    <col min="11030" max="11267" width="9" style="1460"/>
    <col min="11268" max="11268" width="29" style="1460" customWidth="1"/>
    <col min="11269" max="11270" width="14.7109375" style="1460" customWidth="1"/>
    <col min="11271" max="11271" width="16.28515625" style="1460" customWidth="1"/>
    <col min="11272" max="11272" width="15.5703125" style="1460" customWidth="1"/>
    <col min="11273" max="11273" width="14.42578125" style="1460" customWidth="1"/>
    <col min="11274" max="11274" width="14.28515625" style="1460" customWidth="1"/>
    <col min="11275" max="11275" width="16.28515625" style="1460" customWidth="1"/>
    <col min="11276" max="11276" width="0.7109375" style="1460" customWidth="1"/>
    <col min="11277" max="11277" width="15" style="1460" customWidth="1"/>
    <col min="11278" max="11278" width="1" style="1460" customWidth="1"/>
    <col min="11279" max="11279" width="17.28515625" style="1460" customWidth="1"/>
    <col min="11280" max="11280" width="12.5703125" style="1460" customWidth="1"/>
    <col min="11281" max="11281" width="1" style="1460" customWidth="1"/>
    <col min="11282" max="11282" width="16.42578125" style="1460" bestFit="1" customWidth="1"/>
    <col min="11283" max="11283" width="13.28515625" style="1460" customWidth="1"/>
    <col min="11284" max="11284" width="14.5703125" style="1460" bestFit="1" customWidth="1"/>
    <col min="11285" max="11285" width="16.7109375" style="1460" bestFit="1" customWidth="1"/>
    <col min="11286" max="11523" width="9" style="1460"/>
    <col min="11524" max="11524" width="29" style="1460" customWidth="1"/>
    <col min="11525" max="11526" width="14.7109375" style="1460" customWidth="1"/>
    <col min="11527" max="11527" width="16.28515625" style="1460" customWidth="1"/>
    <col min="11528" max="11528" width="15.5703125" style="1460" customWidth="1"/>
    <col min="11529" max="11529" width="14.42578125" style="1460" customWidth="1"/>
    <col min="11530" max="11530" width="14.28515625" style="1460" customWidth="1"/>
    <col min="11531" max="11531" width="16.28515625" style="1460" customWidth="1"/>
    <col min="11532" max="11532" width="0.7109375" style="1460" customWidth="1"/>
    <col min="11533" max="11533" width="15" style="1460" customWidth="1"/>
    <col min="11534" max="11534" width="1" style="1460" customWidth="1"/>
    <col min="11535" max="11535" width="17.28515625" style="1460" customWidth="1"/>
    <col min="11536" max="11536" width="12.5703125" style="1460" customWidth="1"/>
    <col min="11537" max="11537" width="1" style="1460" customWidth="1"/>
    <col min="11538" max="11538" width="16.42578125" style="1460" bestFit="1" customWidth="1"/>
    <col min="11539" max="11539" width="13.28515625" style="1460" customWidth="1"/>
    <col min="11540" max="11540" width="14.5703125" style="1460" bestFit="1" customWidth="1"/>
    <col min="11541" max="11541" width="16.7109375" style="1460" bestFit="1" customWidth="1"/>
    <col min="11542" max="11779" width="9" style="1460"/>
    <col min="11780" max="11780" width="29" style="1460" customWidth="1"/>
    <col min="11781" max="11782" width="14.7109375" style="1460" customWidth="1"/>
    <col min="11783" max="11783" width="16.28515625" style="1460" customWidth="1"/>
    <col min="11784" max="11784" width="15.5703125" style="1460" customWidth="1"/>
    <col min="11785" max="11785" width="14.42578125" style="1460" customWidth="1"/>
    <col min="11786" max="11786" width="14.28515625" style="1460" customWidth="1"/>
    <col min="11787" max="11787" width="16.28515625" style="1460" customWidth="1"/>
    <col min="11788" max="11788" width="0.7109375" style="1460" customWidth="1"/>
    <col min="11789" max="11789" width="15" style="1460" customWidth="1"/>
    <col min="11790" max="11790" width="1" style="1460" customWidth="1"/>
    <col min="11791" max="11791" width="17.28515625" style="1460" customWidth="1"/>
    <col min="11792" max="11792" width="12.5703125" style="1460" customWidth="1"/>
    <col min="11793" max="11793" width="1" style="1460" customWidth="1"/>
    <col min="11794" max="11794" width="16.42578125" style="1460" bestFit="1" customWidth="1"/>
    <col min="11795" max="11795" width="13.28515625" style="1460" customWidth="1"/>
    <col min="11796" max="11796" width="14.5703125" style="1460" bestFit="1" customWidth="1"/>
    <col min="11797" max="11797" width="16.7109375" style="1460" bestFit="1" customWidth="1"/>
    <col min="11798" max="12035" width="9" style="1460"/>
    <col min="12036" max="12036" width="29" style="1460" customWidth="1"/>
    <col min="12037" max="12038" width="14.7109375" style="1460" customWidth="1"/>
    <col min="12039" max="12039" width="16.28515625" style="1460" customWidth="1"/>
    <col min="12040" max="12040" width="15.5703125" style="1460" customWidth="1"/>
    <col min="12041" max="12041" width="14.42578125" style="1460" customWidth="1"/>
    <col min="12042" max="12042" width="14.28515625" style="1460" customWidth="1"/>
    <col min="12043" max="12043" width="16.28515625" style="1460" customWidth="1"/>
    <col min="12044" max="12044" width="0.7109375" style="1460" customWidth="1"/>
    <col min="12045" max="12045" width="15" style="1460" customWidth="1"/>
    <col min="12046" max="12046" width="1" style="1460" customWidth="1"/>
    <col min="12047" max="12047" width="17.28515625" style="1460" customWidth="1"/>
    <col min="12048" max="12048" width="12.5703125" style="1460" customWidth="1"/>
    <col min="12049" max="12049" width="1" style="1460" customWidth="1"/>
    <col min="12050" max="12050" width="16.42578125" style="1460" bestFit="1" customWidth="1"/>
    <col min="12051" max="12051" width="13.28515625" style="1460" customWidth="1"/>
    <col min="12052" max="12052" width="14.5703125" style="1460" bestFit="1" customWidth="1"/>
    <col min="12053" max="12053" width="16.7109375" style="1460" bestFit="1" customWidth="1"/>
    <col min="12054" max="12291" width="9" style="1460"/>
    <col min="12292" max="12292" width="29" style="1460" customWidth="1"/>
    <col min="12293" max="12294" width="14.7109375" style="1460" customWidth="1"/>
    <col min="12295" max="12295" width="16.28515625" style="1460" customWidth="1"/>
    <col min="12296" max="12296" width="15.5703125" style="1460" customWidth="1"/>
    <col min="12297" max="12297" width="14.42578125" style="1460" customWidth="1"/>
    <col min="12298" max="12298" width="14.28515625" style="1460" customWidth="1"/>
    <col min="12299" max="12299" width="16.28515625" style="1460" customWidth="1"/>
    <col min="12300" max="12300" width="0.7109375" style="1460" customWidth="1"/>
    <col min="12301" max="12301" width="15" style="1460" customWidth="1"/>
    <col min="12302" max="12302" width="1" style="1460" customWidth="1"/>
    <col min="12303" max="12303" width="17.28515625" style="1460" customWidth="1"/>
    <col min="12304" max="12304" width="12.5703125" style="1460" customWidth="1"/>
    <col min="12305" max="12305" width="1" style="1460" customWidth="1"/>
    <col min="12306" max="12306" width="16.42578125" style="1460" bestFit="1" customWidth="1"/>
    <col min="12307" max="12307" width="13.28515625" style="1460" customWidth="1"/>
    <col min="12308" max="12308" width="14.5703125" style="1460" bestFit="1" customWidth="1"/>
    <col min="12309" max="12309" width="16.7109375" style="1460" bestFit="1" customWidth="1"/>
    <col min="12310" max="12547" width="9" style="1460"/>
    <col min="12548" max="12548" width="29" style="1460" customWidth="1"/>
    <col min="12549" max="12550" width="14.7109375" style="1460" customWidth="1"/>
    <col min="12551" max="12551" width="16.28515625" style="1460" customWidth="1"/>
    <col min="12552" max="12552" width="15.5703125" style="1460" customWidth="1"/>
    <col min="12553" max="12553" width="14.42578125" style="1460" customWidth="1"/>
    <col min="12554" max="12554" width="14.28515625" style="1460" customWidth="1"/>
    <col min="12555" max="12555" width="16.28515625" style="1460" customWidth="1"/>
    <col min="12556" max="12556" width="0.7109375" style="1460" customWidth="1"/>
    <col min="12557" max="12557" width="15" style="1460" customWidth="1"/>
    <col min="12558" max="12558" width="1" style="1460" customWidth="1"/>
    <col min="12559" max="12559" width="17.28515625" style="1460" customWidth="1"/>
    <col min="12560" max="12560" width="12.5703125" style="1460" customWidth="1"/>
    <col min="12561" max="12561" width="1" style="1460" customWidth="1"/>
    <col min="12562" max="12562" width="16.42578125" style="1460" bestFit="1" customWidth="1"/>
    <col min="12563" max="12563" width="13.28515625" style="1460" customWidth="1"/>
    <col min="12564" max="12564" width="14.5703125" style="1460" bestFit="1" customWidth="1"/>
    <col min="12565" max="12565" width="16.7109375" style="1460" bestFit="1" customWidth="1"/>
    <col min="12566" max="12803" width="9" style="1460"/>
    <col min="12804" max="12804" width="29" style="1460" customWidth="1"/>
    <col min="12805" max="12806" width="14.7109375" style="1460" customWidth="1"/>
    <col min="12807" max="12807" width="16.28515625" style="1460" customWidth="1"/>
    <col min="12808" max="12808" width="15.5703125" style="1460" customWidth="1"/>
    <col min="12809" max="12809" width="14.42578125" style="1460" customWidth="1"/>
    <col min="12810" max="12810" width="14.28515625" style="1460" customWidth="1"/>
    <col min="12811" max="12811" width="16.28515625" style="1460" customWidth="1"/>
    <col min="12812" max="12812" width="0.7109375" style="1460" customWidth="1"/>
    <col min="12813" max="12813" width="15" style="1460" customWidth="1"/>
    <col min="12814" max="12814" width="1" style="1460" customWidth="1"/>
    <col min="12815" max="12815" width="17.28515625" style="1460" customWidth="1"/>
    <col min="12816" max="12816" width="12.5703125" style="1460" customWidth="1"/>
    <col min="12817" max="12817" width="1" style="1460" customWidth="1"/>
    <col min="12818" max="12818" width="16.42578125" style="1460" bestFit="1" customWidth="1"/>
    <col min="12819" max="12819" width="13.28515625" style="1460" customWidth="1"/>
    <col min="12820" max="12820" width="14.5703125" style="1460" bestFit="1" customWidth="1"/>
    <col min="12821" max="12821" width="16.7109375" style="1460" bestFit="1" customWidth="1"/>
    <col min="12822" max="13059" width="9" style="1460"/>
    <col min="13060" max="13060" width="29" style="1460" customWidth="1"/>
    <col min="13061" max="13062" width="14.7109375" style="1460" customWidth="1"/>
    <col min="13063" max="13063" width="16.28515625" style="1460" customWidth="1"/>
    <col min="13064" max="13064" width="15.5703125" style="1460" customWidth="1"/>
    <col min="13065" max="13065" width="14.42578125" style="1460" customWidth="1"/>
    <col min="13066" max="13066" width="14.28515625" style="1460" customWidth="1"/>
    <col min="13067" max="13067" width="16.28515625" style="1460" customWidth="1"/>
    <col min="13068" max="13068" width="0.7109375" style="1460" customWidth="1"/>
    <col min="13069" max="13069" width="15" style="1460" customWidth="1"/>
    <col min="13070" max="13070" width="1" style="1460" customWidth="1"/>
    <col min="13071" max="13071" width="17.28515625" style="1460" customWidth="1"/>
    <col min="13072" max="13072" width="12.5703125" style="1460" customWidth="1"/>
    <col min="13073" max="13073" width="1" style="1460" customWidth="1"/>
    <col min="13074" max="13074" width="16.42578125" style="1460" bestFit="1" customWidth="1"/>
    <col min="13075" max="13075" width="13.28515625" style="1460" customWidth="1"/>
    <col min="13076" max="13076" width="14.5703125" style="1460" bestFit="1" customWidth="1"/>
    <col min="13077" max="13077" width="16.7109375" style="1460" bestFit="1" customWidth="1"/>
    <col min="13078" max="13315" width="9" style="1460"/>
    <col min="13316" max="13316" width="29" style="1460" customWidth="1"/>
    <col min="13317" max="13318" width="14.7109375" style="1460" customWidth="1"/>
    <col min="13319" max="13319" width="16.28515625" style="1460" customWidth="1"/>
    <col min="13320" max="13320" width="15.5703125" style="1460" customWidth="1"/>
    <col min="13321" max="13321" width="14.42578125" style="1460" customWidth="1"/>
    <col min="13322" max="13322" width="14.28515625" style="1460" customWidth="1"/>
    <col min="13323" max="13323" width="16.28515625" style="1460" customWidth="1"/>
    <col min="13324" max="13324" width="0.7109375" style="1460" customWidth="1"/>
    <col min="13325" max="13325" width="15" style="1460" customWidth="1"/>
    <col min="13326" max="13326" width="1" style="1460" customWidth="1"/>
    <col min="13327" max="13327" width="17.28515625" style="1460" customWidth="1"/>
    <col min="13328" max="13328" width="12.5703125" style="1460" customWidth="1"/>
    <col min="13329" max="13329" width="1" style="1460" customWidth="1"/>
    <col min="13330" max="13330" width="16.42578125" style="1460" bestFit="1" customWidth="1"/>
    <col min="13331" max="13331" width="13.28515625" style="1460" customWidth="1"/>
    <col min="13332" max="13332" width="14.5703125" style="1460" bestFit="1" customWidth="1"/>
    <col min="13333" max="13333" width="16.7109375" style="1460" bestFit="1" customWidth="1"/>
    <col min="13334" max="13571" width="9" style="1460"/>
    <col min="13572" max="13572" width="29" style="1460" customWidth="1"/>
    <col min="13573" max="13574" width="14.7109375" style="1460" customWidth="1"/>
    <col min="13575" max="13575" width="16.28515625" style="1460" customWidth="1"/>
    <col min="13576" max="13576" width="15.5703125" style="1460" customWidth="1"/>
    <col min="13577" max="13577" width="14.42578125" style="1460" customWidth="1"/>
    <col min="13578" max="13578" width="14.28515625" style="1460" customWidth="1"/>
    <col min="13579" max="13579" width="16.28515625" style="1460" customWidth="1"/>
    <col min="13580" max="13580" width="0.7109375" style="1460" customWidth="1"/>
    <col min="13581" max="13581" width="15" style="1460" customWidth="1"/>
    <col min="13582" max="13582" width="1" style="1460" customWidth="1"/>
    <col min="13583" max="13583" width="17.28515625" style="1460" customWidth="1"/>
    <col min="13584" max="13584" width="12.5703125" style="1460" customWidth="1"/>
    <col min="13585" max="13585" width="1" style="1460" customWidth="1"/>
    <col min="13586" max="13586" width="16.42578125" style="1460" bestFit="1" customWidth="1"/>
    <col min="13587" max="13587" width="13.28515625" style="1460" customWidth="1"/>
    <col min="13588" max="13588" width="14.5703125" style="1460" bestFit="1" customWidth="1"/>
    <col min="13589" max="13589" width="16.7109375" style="1460" bestFit="1" customWidth="1"/>
    <col min="13590" max="13827" width="9" style="1460"/>
    <col min="13828" max="13828" width="29" style="1460" customWidth="1"/>
    <col min="13829" max="13830" width="14.7109375" style="1460" customWidth="1"/>
    <col min="13831" max="13831" width="16.28515625" style="1460" customWidth="1"/>
    <col min="13832" max="13832" width="15.5703125" style="1460" customWidth="1"/>
    <col min="13833" max="13833" width="14.42578125" style="1460" customWidth="1"/>
    <col min="13834" max="13834" width="14.28515625" style="1460" customWidth="1"/>
    <col min="13835" max="13835" width="16.28515625" style="1460" customWidth="1"/>
    <col min="13836" max="13836" width="0.7109375" style="1460" customWidth="1"/>
    <col min="13837" max="13837" width="15" style="1460" customWidth="1"/>
    <col min="13838" max="13838" width="1" style="1460" customWidth="1"/>
    <col min="13839" max="13839" width="17.28515625" style="1460" customWidth="1"/>
    <col min="13840" max="13840" width="12.5703125" style="1460" customWidth="1"/>
    <col min="13841" max="13841" width="1" style="1460" customWidth="1"/>
    <col min="13842" max="13842" width="16.42578125" style="1460" bestFit="1" customWidth="1"/>
    <col min="13843" max="13843" width="13.28515625" style="1460" customWidth="1"/>
    <col min="13844" max="13844" width="14.5703125" style="1460" bestFit="1" customWidth="1"/>
    <col min="13845" max="13845" width="16.7109375" style="1460" bestFit="1" customWidth="1"/>
    <col min="13846" max="14083" width="9" style="1460"/>
    <col min="14084" max="14084" width="29" style="1460" customWidth="1"/>
    <col min="14085" max="14086" width="14.7109375" style="1460" customWidth="1"/>
    <col min="14087" max="14087" width="16.28515625" style="1460" customWidth="1"/>
    <col min="14088" max="14088" width="15.5703125" style="1460" customWidth="1"/>
    <col min="14089" max="14089" width="14.42578125" style="1460" customWidth="1"/>
    <col min="14090" max="14090" width="14.28515625" style="1460" customWidth="1"/>
    <col min="14091" max="14091" width="16.28515625" style="1460" customWidth="1"/>
    <col min="14092" max="14092" width="0.7109375" style="1460" customWidth="1"/>
    <col min="14093" max="14093" width="15" style="1460" customWidth="1"/>
    <col min="14094" max="14094" width="1" style="1460" customWidth="1"/>
    <col min="14095" max="14095" width="17.28515625" style="1460" customWidth="1"/>
    <col min="14096" max="14096" width="12.5703125" style="1460" customWidth="1"/>
    <col min="14097" max="14097" width="1" style="1460" customWidth="1"/>
    <col min="14098" max="14098" width="16.42578125" style="1460" bestFit="1" customWidth="1"/>
    <col min="14099" max="14099" width="13.28515625" style="1460" customWidth="1"/>
    <col min="14100" max="14100" width="14.5703125" style="1460" bestFit="1" customWidth="1"/>
    <col min="14101" max="14101" width="16.7109375" style="1460" bestFit="1" customWidth="1"/>
    <col min="14102" max="14339" width="9" style="1460"/>
    <col min="14340" max="14340" width="29" style="1460" customWidth="1"/>
    <col min="14341" max="14342" width="14.7109375" style="1460" customWidth="1"/>
    <col min="14343" max="14343" width="16.28515625" style="1460" customWidth="1"/>
    <col min="14344" max="14344" width="15.5703125" style="1460" customWidth="1"/>
    <col min="14345" max="14345" width="14.42578125" style="1460" customWidth="1"/>
    <col min="14346" max="14346" width="14.28515625" style="1460" customWidth="1"/>
    <col min="14347" max="14347" width="16.28515625" style="1460" customWidth="1"/>
    <col min="14348" max="14348" width="0.7109375" style="1460" customWidth="1"/>
    <col min="14349" max="14349" width="15" style="1460" customWidth="1"/>
    <col min="14350" max="14350" width="1" style="1460" customWidth="1"/>
    <col min="14351" max="14351" width="17.28515625" style="1460" customWidth="1"/>
    <col min="14352" max="14352" width="12.5703125" style="1460" customWidth="1"/>
    <col min="14353" max="14353" width="1" style="1460" customWidth="1"/>
    <col min="14354" max="14354" width="16.42578125" style="1460" bestFit="1" customWidth="1"/>
    <col min="14355" max="14355" width="13.28515625" style="1460" customWidth="1"/>
    <col min="14356" max="14356" width="14.5703125" style="1460" bestFit="1" customWidth="1"/>
    <col min="14357" max="14357" width="16.7109375" style="1460" bestFit="1" customWidth="1"/>
    <col min="14358" max="14595" width="9" style="1460"/>
    <col min="14596" max="14596" width="29" style="1460" customWidth="1"/>
    <col min="14597" max="14598" width="14.7109375" style="1460" customWidth="1"/>
    <col min="14599" max="14599" width="16.28515625" style="1460" customWidth="1"/>
    <col min="14600" max="14600" width="15.5703125" style="1460" customWidth="1"/>
    <col min="14601" max="14601" width="14.42578125" style="1460" customWidth="1"/>
    <col min="14602" max="14602" width="14.28515625" style="1460" customWidth="1"/>
    <col min="14603" max="14603" width="16.28515625" style="1460" customWidth="1"/>
    <col min="14604" max="14604" width="0.7109375" style="1460" customWidth="1"/>
    <col min="14605" max="14605" width="15" style="1460" customWidth="1"/>
    <col min="14606" max="14606" width="1" style="1460" customWidth="1"/>
    <col min="14607" max="14607" width="17.28515625" style="1460" customWidth="1"/>
    <col min="14608" max="14608" width="12.5703125" style="1460" customWidth="1"/>
    <col min="14609" max="14609" width="1" style="1460" customWidth="1"/>
    <col min="14610" max="14610" width="16.42578125" style="1460" bestFit="1" customWidth="1"/>
    <col min="14611" max="14611" width="13.28515625" style="1460" customWidth="1"/>
    <col min="14612" max="14612" width="14.5703125" style="1460" bestFit="1" customWidth="1"/>
    <col min="14613" max="14613" width="16.7109375" style="1460" bestFit="1" customWidth="1"/>
    <col min="14614" max="14851" width="9" style="1460"/>
    <col min="14852" max="14852" width="29" style="1460" customWidth="1"/>
    <col min="14853" max="14854" width="14.7109375" style="1460" customWidth="1"/>
    <col min="14855" max="14855" width="16.28515625" style="1460" customWidth="1"/>
    <col min="14856" max="14856" width="15.5703125" style="1460" customWidth="1"/>
    <col min="14857" max="14857" width="14.42578125" style="1460" customWidth="1"/>
    <col min="14858" max="14858" width="14.28515625" style="1460" customWidth="1"/>
    <col min="14859" max="14859" width="16.28515625" style="1460" customWidth="1"/>
    <col min="14860" max="14860" width="0.7109375" style="1460" customWidth="1"/>
    <col min="14861" max="14861" width="15" style="1460" customWidth="1"/>
    <col min="14862" max="14862" width="1" style="1460" customWidth="1"/>
    <col min="14863" max="14863" width="17.28515625" style="1460" customWidth="1"/>
    <col min="14864" max="14864" width="12.5703125" style="1460" customWidth="1"/>
    <col min="14865" max="14865" width="1" style="1460" customWidth="1"/>
    <col min="14866" max="14866" width="16.42578125" style="1460" bestFit="1" customWidth="1"/>
    <col min="14867" max="14867" width="13.28515625" style="1460" customWidth="1"/>
    <col min="14868" max="14868" width="14.5703125" style="1460" bestFit="1" customWidth="1"/>
    <col min="14869" max="14869" width="16.7109375" style="1460" bestFit="1" customWidth="1"/>
    <col min="14870" max="15107" width="9" style="1460"/>
    <col min="15108" max="15108" width="29" style="1460" customWidth="1"/>
    <col min="15109" max="15110" width="14.7109375" style="1460" customWidth="1"/>
    <col min="15111" max="15111" width="16.28515625" style="1460" customWidth="1"/>
    <col min="15112" max="15112" width="15.5703125" style="1460" customWidth="1"/>
    <col min="15113" max="15113" width="14.42578125" style="1460" customWidth="1"/>
    <col min="15114" max="15114" width="14.28515625" style="1460" customWidth="1"/>
    <col min="15115" max="15115" width="16.28515625" style="1460" customWidth="1"/>
    <col min="15116" max="15116" width="0.7109375" style="1460" customWidth="1"/>
    <col min="15117" max="15117" width="15" style="1460" customWidth="1"/>
    <col min="15118" max="15118" width="1" style="1460" customWidth="1"/>
    <col min="15119" max="15119" width="17.28515625" style="1460" customWidth="1"/>
    <col min="15120" max="15120" width="12.5703125" style="1460" customWidth="1"/>
    <col min="15121" max="15121" width="1" style="1460" customWidth="1"/>
    <col min="15122" max="15122" width="16.42578125" style="1460" bestFit="1" customWidth="1"/>
    <col min="15123" max="15123" width="13.28515625" style="1460" customWidth="1"/>
    <col min="15124" max="15124" width="14.5703125" style="1460" bestFit="1" customWidth="1"/>
    <col min="15125" max="15125" width="16.7109375" style="1460" bestFit="1" customWidth="1"/>
    <col min="15126" max="15363" width="9" style="1460"/>
    <col min="15364" max="15364" width="29" style="1460" customWidth="1"/>
    <col min="15365" max="15366" width="14.7109375" style="1460" customWidth="1"/>
    <col min="15367" max="15367" width="16.28515625" style="1460" customWidth="1"/>
    <col min="15368" max="15368" width="15.5703125" style="1460" customWidth="1"/>
    <col min="15369" max="15369" width="14.42578125" style="1460" customWidth="1"/>
    <col min="15370" max="15370" width="14.28515625" style="1460" customWidth="1"/>
    <col min="15371" max="15371" width="16.28515625" style="1460" customWidth="1"/>
    <col min="15372" max="15372" width="0.7109375" style="1460" customWidth="1"/>
    <col min="15373" max="15373" width="15" style="1460" customWidth="1"/>
    <col min="15374" max="15374" width="1" style="1460" customWidth="1"/>
    <col min="15375" max="15375" width="17.28515625" style="1460" customWidth="1"/>
    <col min="15376" max="15376" width="12.5703125" style="1460" customWidth="1"/>
    <col min="15377" max="15377" width="1" style="1460" customWidth="1"/>
    <col min="15378" max="15378" width="16.42578125" style="1460" bestFit="1" customWidth="1"/>
    <col min="15379" max="15379" width="13.28515625" style="1460" customWidth="1"/>
    <col min="15380" max="15380" width="14.5703125" style="1460" bestFit="1" customWidth="1"/>
    <col min="15381" max="15381" width="16.7109375" style="1460" bestFit="1" customWidth="1"/>
    <col min="15382" max="15619" width="9" style="1460"/>
    <col min="15620" max="15620" width="29" style="1460" customWidth="1"/>
    <col min="15621" max="15622" width="14.7109375" style="1460" customWidth="1"/>
    <col min="15623" max="15623" width="16.28515625" style="1460" customWidth="1"/>
    <col min="15624" max="15624" width="15.5703125" style="1460" customWidth="1"/>
    <col min="15625" max="15625" width="14.42578125" style="1460" customWidth="1"/>
    <col min="15626" max="15626" width="14.28515625" style="1460" customWidth="1"/>
    <col min="15627" max="15627" width="16.28515625" style="1460" customWidth="1"/>
    <col min="15628" max="15628" width="0.7109375" style="1460" customWidth="1"/>
    <col min="15629" max="15629" width="15" style="1460" customWidth="1"/>
    <col min="15630" max="15630" width="1" style="1460" customWidth="1"/>
    <col min="15631" max="15631" width="17.28515625" style="1460" customWidth="1"/>
    <col min="15632" max="15632" width="12.5703125" style="1460" customWidth="1"/>
    <col min="15633" max="15633" width="1" style="1460" customWidth="1"/>
    <col min="15634" max="15634" width="16.42578125" style="1460" bestFit="1" customWidth="1"/>
    <col min="15635" max="15635" width="13.28515625" style="1460" customWidth="1"/>
    <col min="15636" max="15636" width="14.5703125" style="1460" bestFit="1" customWidth="1"/>
    <col min="15637" max="15637" width="16.7109375" style="1460" bestFit="1" customWidth="1"/>
    <col min="15638" max="15875" width="9" style="1460"/>
    <col min="15876" max="15876" width="29" style="1460" customWidth="1"/>
    <col min="15877" max="15878" width="14.7109375" style="1460" customWidth="1"/>
    <col min="15879" max="15879" width="16.28515625" style="1460" customWidth="1"/>
    <col min="15880" max="15880" width="15.5703125" style="1460" customWidth="1"/>
    <col min="15881" max="15881" width="14.42578125" style="1460" customWidth="1"/>
    <col min="15882" max="15882" width="14.28515625" style="1460" customWidth="1"/>
    <col min="15883" max="15883" width="16.28515625" style="1460" customWidth="1"/>
    <col min="15884" max="15884" width="0.7109375" style="1460" customWidth="1"/>
    <col min="15885" max="15885" width="15" style="1460" customWidth="1"/>
    <col min="15886" max="15886" width="1" style="1460" customWidth="1"/>
    <col min="15887" max="15887" width="17.28515625" style="1460" customWidth="1"/>
    <col min="15888" max="15888" width="12.5703125" style="1460" customWidth="1"/>
    <col min="15889" max="15889" width="1" style="1460" customWidth="1"/>
    <col min="15890" max="15890" width="16.42578125" style="1460" bestFit="1" customWidth="1"/>
    <col min="15891" max="15891" width="13.28515625" style="1460" customWidth="1"/>
    <col min="15892" max="15892" width="14.5703125" style="1460" bestFit="1" customWidth="1"/>
    <col min="15893" max="15893" width="16.7109375" style="1460" bestFit="1" customWidth="1"/>
    <col min="15894" max="16131" width="9" style="1460"/>
    <col min="16132" max="16132" width="29" style="1460" customWidth="1"/>
    <col min="16133" max="16134" width="14.7109375" style="1460" customWidth="1"/>
    <col min="16135" max="16135" width="16.28515625" style="1460" customWidth="1"/>
    <col min="16136" max="16136" width="15.5703125" style="1460" customWidth="1"/>
    <col min="16137" max="16137" width="14.42578125" style="1460" customWidth="1"/>
    <col min="16138" max="16138" width="14.28515625" style="1460" customWidth="1"/>
    <col min="16139" max="16139" width="16.28515625" style="1460" customWidth="1"/>
    <col min="16140" max="16140" width="0.7109375" style="1460" customWidth="1"/>
    <col min="16141" max="16141" width="15" style="1460" customWidth="1"/>
    <col min="16142" max="16142" width="1" style="1460" customWidth="1"/>
    <col min="16143" max="16143" width="17.28515625" style="1460" customWidth="1"/>
    <col min="16144" max="16144" width="12.5703125" style="1460" customWidth="1"/>
    <col min="16145" max="16145" width="1" style="1460" customWidth="1"/>
    <col min="16146" max="16146" width="16.42578125" style="1460" bestFit="1" customWidth="1"/>
    <col min="16147" max="16147" width="13.28515625" style="1460" customWidth="1"/>
    <col min="16148" max="16148" width="14.5703125" style="1460" bestFit="1" customWidth="1"/>
    <col min="16149" max="16149" width="16.7109375" style="1460" bestFit="1" customWidth="1"/>
    <col min="16150" max="16384" width="9" style="1460"/>
  </cols>
  <sheetData>
    <row r="1" spans="1:21" ht="15">
      <c r="A1" s="1458">
        <v>5.3</v>
      </c>
      <c r="B1" s="1464" t="s">
        <v>4206</v>
      </c>
      <c r="D1" s="1464"/>
    </row>
    <row r="2" spans="1:21" s="1463" customFormat="1" ht="15">
      <c r="A2" s="1462"/>
      <c r="B2" s="1462"/>
      <c r="C2" s="1214"/>
      <c r="D2" s="1464"/>
      <c r="E2" s="1465"/>
      <c r="F2" s="1465"/>
      <c r="G2" s="1466"/>
      <c r="H2" s="1467"/>
      <c r="I2" s="1467"/>
      <c r="J2" s="1467"/>
      <c r="K2" s="1467"/>
      <c r="L2" s="1467"/>
      <c r="N2" s="1468"/>
      <c r="O2" s="1468"/>
      <c r="P2" s="1468"/>
      <c r="Q2" s="1468"/>
      <c r="R2" s="1468"/>
    </row>
    <row r="3" spans="1:21" s="1463" customFormat="1" ht="15">
      <c r="A3" s="1462"/>
      <c r="B3" s="1462"/>
      <c r="C3" s="2236" t="s">
        <v>3079</v>
      </c>
      <c r="D3" s="1464"/>
      <c r="E3" s="1465"/>
      <c r="F3" s="1465"/>
      <c r="G3" s="1466"/>
      <c r="H3" s="1467"/>
      <c r="I3" s="1467"/>
      <c r="J3" s="1467"/>
      <c r="K3" s="1467"/>
      <c r="L3" s="1467"/>
      <c r="N3" s="1468"/>
      <c r="O3" s="1468"/>
      <c r="P3" s="1468"/>
      <c r="Q3" s="1468"/>
      <c r="R3" s="1468"/>
    </row>
    <row r="4" spans="1:21" s="1463" customFormat="1" ht="15">
      <c r="A4" s="1462"/>
      <c r="B4" s="1462"/>
      <c r="C4" s="1469"/>
      <c r="D4" s="1469"/>
      <c r="E4" s="1465"/>
      <c r="F4" s="1465"/>
      <c r="G4" s="1467"/>
      <c r="H4" s="1467"/>
      <c r="I4" s="1467"/>
      <c r="J4" s="1467"/>
      <c r="K4" s="1467"/>
      <c r="L4" s="1467"/>
      <c r="N4" s="1468"/>
      <c r="O4" s="1468"/>
      <c r="P4" s="1468"/>
      <c r="Q4" s="1468"/>
      <c r="R4" s="1468"/>
    </row>
    <row r="5" spans="1:21" ht="15">
      <c r="C5" s="2921" t="s">
        <v>4202</v>
      </c>
      <c r="D5" s="2912" t="s">
        <v>3627</v>
      </c>
      <c r="E5" s="2924" t="s">
        <v>4207</v>
      </c>
      <c r="F5" s="2925"/>
      <c r="G5" s="2925"/>
      <c r="H5" s="2926"/>
      <c r="I5" s="2927" t="s">
        <v>4460</v>
      </c>
      <c r="J5" s="2928"/>
      <c r="K5" s="2929"/>
      <c r="L5" s="2263"/>
      <c r="M5" s="2912" t="s">
        <v>4042</v>
      </c>
      <c r="N5" s="1519"/>
      <c r="O5" s="1520"/>
      <c r="P5" s="1520"/>
      <c r="Q5" s="1520"/>
      <c r="R5" s="1520"/>
      <c r="S5" s="1520"/>
    </row>
    <row r="6" spans="1:21" ht="15">
      <c r="C6" s="2922"/>
      <c r="D6" s="2913"/>
      <c r="E6" s="2930" t="s">
        <v>4458</v>
      </c>
      <c r="F6" s="2912" t="s">
        <v>4193</v>
      </c>
      <c r="G6" s="2912" t="s">
        <v>4203</v>
      </c>
      <c r="H6" s="2912" t="s">
        <v>4461</v>
      </c>
      <c r="I6" s="2912" t="s">
        <v>4043</v>
      </c>
      <c r="J6" s="2912" t="s">
        <v>2984</v>
      </c>
      <c r="K6" s="2912" t="s">
        <v>4208</v>
      </c>
      <c r="L6" s="2263"/>
      <c r="M6" s="2913"/>
      <c r="N6" s="1519"/>
      <c r="O6" s="1520"/>
      <c r="P6" s="1520"/>
      <c r="Q6" s="1520"/>
      <c r="R6" s="1520"/>
      <c r="S6" s="1520"/>
    </row>
    <row r="7" spans="1:21" ht="15">
      <c r="C7" s="2922"/>
      <c r="D7" s="2913"/>
      <c r="E7" s="2930"/>
      <c r="F7" s="2913"/>
      <c r="G7" s="2913"/>
      <c r="H7" s="2913"/>
      <c r="I7" s="2913"/>
      <c r="J7" s="2913"/>
      <c r="K7" s="2913"/>
      <c r="L7" s="2263"/>
      <c r="M7" s="2913"/>
      <c r="N7" s="1519"/>
      <c r="O7" s="1520"/>
      <c r="P7" s="1520"/>
      <c r="Q7" s="1520"/>
      <c r="R7" s="1520"/>
      <c r="S7" s="1520"/>
    </row>
    <row r="8" spans="1:21" ht="15">
      <c r="C8" s="2923"/>
      <c r="D8" s="2914"/>
      <c r="E8" s="2930"/>
      <c r="F8" s="2914"/>
      <c r="G8" s="2914"/>
      <c r="H8" s="2914"/>
      <c r="I8" s="2914"/>
      <c r="J8" s="2914"/>
      <c r="K8" s="2914"/>
      <c r="L8" s="2263"/>
      <c r="M8" s="2914"/>
      <c r="N8" s="1519"/>
      <c r="O8" s="1520"/>
      <c r="P8" s="1520"/>
      <c r="Q8" s="1520"/>
      <c r="R8" s="1520"/>
      <c r="S8" s="1520"/>
    </row>
    <row r="9" spans="1:21" ht="15">
      <c r="C9" s="1460"/>
      <c r="D9" s="1460"/>
      <c r="E9" s="2915" t="s">
        <v>3194</v>
      </c>
      <c r="F9" s="2915"/>
      <c r="G9" s="2915"/>
      <c r="H9" s="2915"/>
      <c r="I9" s="2915"/>
      <c r="J9" s="2915"/>
      <c r="K9" s="2915"/>
      <c r="L9" s="1521"/>
      <c r="M9" s="2259" t="s">
        <v>4209</v>
      </c>
      <c r="N9" s="1468"/>
      <c r="O9" s="1468"/>
      <c r="P9" s="1468"/>
      <c r="Q9" s="1468"/>
      <c r="R9" s="1522"/>
      <c r="S9" s="1522"/>
    </row>
    <row r="10" spans="1:21" ht="15">
      <c r="C10" s="1460"/>
      <c r="D10" s="1460"/>
      <c r="E10" s="1521"/>
      <c r="F10" s="1521"/>
      <c r="G10" s="1521"/>
      <c r="H10" s="1521"/>
      <c r="I10" s="1521"/>
      <c r="J10" s="1521"/>
      <c r="K10" s="1521"/>
      <c r="L10" s="1521"/>
      <c r="M10" s="2259"/>
      <c r="N10" s="1468"/>
      <c r="O10" s="1468"/>
      <c r="P10" s="1468"/>
      <c r="Q10" s="1468"/>
      <c r="R10" s="1522"/>
      <c r="S10" s="1522"/>
    </row>
    <row r="11" spans="1:21">
      <c r="C11" s="1481" t="s">
        <v>4264</v>
      </c>
      <c r="D11" s="1292">
        <v>43069</v>
      </c>
      <c r="E11" s="1294">
        <v>50</v>
      </c>
      <c r="F11" s="1294">
        <v>0</v>
      </c>
      <c r="G11" s="1294">
        <v>50</v>
      </c>
      <c r="H11" s="1294">
        <f>E11+F11-G11</f>
        <v>0</v>
      </c>
      <c r="I11" s="2265">
        <v>0</v>
      </c>
      <c r="J11" s="1294">
        <v>0</v>
      </c>
      <c r="K11" s="1294">
        <f>J11-I11</f>
        <v>0</v>
      </c>
      <c r="L11" s="1294"/>
      <c r="M11" s="2230">
        <f>J11/$O$11</f>
        <v>0</v>
      </c>
      <c r="N11" s="1486"/>
      <c r="O11" s="1486">
        <f>BS!$G$30</f>
        <v>394195</v>
      </c>
      <c r="P11" s="1460"/>
      <c r="Q11" s="1486"/>
      <c r="R11" s="1523"/>
      <c r="S11" s="1523"/>
      <c r="U11" s="1524"/>
    </row>
    <row r="12" spans="1:21">
      <c r="C12" s="1481" t="s">
        <v>4420</v>
      </c>
      <c r="D12" s="1292">
        <v>42930</v>
      </c>
      <c r="E12" s="1294">
        <v>5</v>
      </c>
      <c r="F12" s="1294">
        <v>0</v>
      </c>
      <c r="G12" s="1294">
        <v>0</v>
      </c>
      <c r="H12" s="1294">
        <f t="shared" ref="H12:H20" si="0">E12+F12-G12</f>
        <v>5</v>
      </c>
      <c r="I12" s="2265">
        <v>5140</v>
      </c>
      <c r="J12" s="1294">
        <v>5168</v>
      </c>
      <c r="K12" s="1294">
        <f t="shared" ref="K12:K20" si="1">J12-I12</f>
        <v>28</v>
      </c>
      <c r="L12" s="1294"/>
      <c r="M12" s="2230">
        <f t="shared" ref="M12:M20" si="2">J12/$O$11</f>
        <v>1.3100000000000001E-2</v>
      </c>
      <c r="N12" s="1486"/>
      <c r="O12" s="1486"/>
      <c r="P12" s="1460"/>
      <c r="Q12" s="1486"/>
      <c r="R12" s="1523"/>
      <c r="S12" s="1523"/>
      <c r="U12" s="1524"/>
    </row>
    <row r="13" spans="1:21">
      <c r="C13" s="1481" t="s">
        <v>4421</v>
      </c>
      <c r="D13" s="1292">
        <v>42768</v>
      </c>
      <c r="E13" s="1294">
        <v>40</v>
      </c>
      <c r="F13" s="1294">
        <v>0</v>
      </c>
      <c r="G13" s="1294">
        <v>0</v>
      </c>
      <c r="H13" s="1294">
        <f t="shared" si="0"/>
        <v>40</v>
      </c>
      <c r="I13" s="2265">
        <v>1162</v>
      </c>
      <c r="J13" s="1294">
        <v>1227</v>
      </c>
      <c r="K13" s="1294">
        <f t="shared" si="1"/>
        <v>65</v>
      </c>
      <c r="L13" s="1294"/>
      <c r="M13" s="2230">
        <f t="shared" si="2"/>
        <v>3.0999999999999999E-3</v>
      </c>
      <c r="N13" s="1486"/>
      <c r="O13" s="1486"/>
      <c r="P13" s="1460"/>
      <c r="Q13" s="1486"/>
      <c r="R13" s="1523">
        <v>1000</v>
      </c>
      <c r="S13" s="1523"/>
      <c r="U13" s="1524"/>
    </row>
    <row r="14" spans="1:21">
      <c r="C14" s="1481" t="s">
        <v>4422</v>
      </c>
      <c r="D14" s="1292">
        <v>43054</v>
      </c>
      <c r="E14" s="1294">
        <v>50</v>
      </c>
      <c r="F14" s="1294">
        <v>0</v>
      </c>
      <c r="G14" s="1294">
        <v>0</v>
      </c>
      <c r="H14" s="1294">
        <f t="shared" si="0"/>
        <v>50</v>
      </c>
      <c r="I14" s="2265">
        <v>222</v>
      </c>
      <c r="J14" s="1294">
        <v>222</v>
      </c>
      <c r="K14" s="1294">
        <f t="shared" si="1"/>
        <v>0</v>
      </c>
      <c r="L14" s="1294"/>
      <c r="M14" s="2230">
        <f t="shared" si="2"/>
        <v>5.9999999999999995E-4</v>
      </c>
      <c r="N14" s="1486"/>
      <c r="O14" s="1486"/>
      <c r="P14" s="1460"/>
      <c r="Q14" s="1486"/>
      <c r="R14" s="1523"/>
      <c r="S14" s="1523"/>
      <c r="U14" s="1524"/>
    </row>
    <row r="15" spans="1:21">
      <c r="C15" s="1481" t="s">
        <v>4423</v>
      </c>
      <c r="D15" s="1292">
        <v>42635</v>
      </c>
      <c r="E15" s="1294">
        <v>8</v>
      </c>
      <c r="F15" s="1294">
        <v>0</v>
      </c>
      <c r="G15" s="1294">
        <v>8</v>
      </c>
      <c r="H15" s="1294">
        <f t="shared" si="0"/>
        <v>0</v>
      </c>
      <c r="I15" s="2265">
        <v>0</v>
      </c>
      <c r="J15" s="1294">
        <v>0</v>
      </c>
      <c r="K15" s="1294">
        <f t="shared" si="1"/>
        <v>0</v>
      </c>
      <c r="L15" s="1294"/>
      <c r="M15" s="2230">
        <f t="shared" si="2"/>
        <v>0</v>
      </c>
      <c r="N15" s="1486"/>
      <c r="O15" s="1486"/>
      <c r="P15" s="1486"/>
      <c r="Q15" s="1486"/>
      <c r="R15" s="1523"/>
      <c r="S15" s="1523"/>
      <c r="U15" s="1524"/>
    </row>
    <row r="16" spans="1:21">
      <c r="C16" s="1481" t="s">
        <v>4424</v>
      </c>
      <c r="D16" s="1292">
        <v>43839</v>
      </c>
      <c r="E16" s="1294">
        <v>10</v>
      </c>
      <c r="F16" s="1294">
        <v>0</v>
      </c>
      <c r="G16" s="1294">
        <v>0</v>
      </c>
      <c r="H16" s="1294">
        <f t="shared" si="0"/>
        <v>10</v>
      </c>
      <c r="I16" s="2265">
        <v>10375</v>
      </c>
      <c r="J16" s="1294">
        <v>10400</v>
      </c>
      <c r="K16" s="1294">
        <f t="shared" si="1"/>
        <v>25</v>
      </c>
      <c r="L16" s="1294"/>
      <c r="M16" s="2230">
        <f t="shared" si="2"/>
        <v>2.64E-2</v>
      </c>
      <c r="N16" s="1486"/>
      <c r="O16" s="1486"/>
      <c r="P16" s="1486"/>
      <c r="Q16" s="1486"/>
      <c r="R16" s="1523"/>
      <c r="S16" s="1523"/>
      <c r="U16" s="1524"/>
    </row>
    <row r="17" spans="1:21">
      <c r="C17" s="1481" t="s">
        <v>4425</v>
      </c>
      <c r="D17" s="1292">
        <v>43972</v>
      </c>
      <c r="E17" s="1294">
        <v>14000</v>
      </c>
      <c r="F17" s="1294">
        <v>0</v>
      </c>
      <c r="G17" s="1294">
        <v>0</v>
      </c>
      <c r="H17" s="1294">
        <f t="shared" si="0"/>
        <v>14000</v>
      </c>
      <c r="I17" s="2265">
        <v>70560</v>
      </c>
      <c r="J17" s="1294">
        <v>70337</v>
      </c>
      <c r="K17" s="1294">
        <f t="shared" si="1"/>
        <v>-223</v>
      </c>
      <c r="L17" s="1294"/>
      <c r="M17" s="2230">
        <f t="shared" si="2"/>
        <v>0.1784</v>
      </c>
      <c r="N17" s="1486"/>
      <c r="O17" s="1486"/>
      <c r="P17" s="1486"/>
      <c r="Q17" s="1486"/>
      <c r="R17" s="1523"/>
      <c r="S17" s="1523"/>
      <c r="U17" s="1524"/>
    </row>
    <row r="18" spans="1:21">
      <c r="C18" s="1481" t="s">
        <v>4475</v>
      </c>
      <c r="D18" s="1292">
        <v>44321</v>
      </c>
      <c r="E18" s="1294">
        <v>280</v>
      </c>
      <c r="F18" s="1294">
        <v>0</v>
      </c>
      <c r="G18" s="1294">
        <v>280</v>
      </c>
      <c r="H18" s="1294">
        <f t="shared" si="0"/>
        <v>0</v>
      </c>
      <c r="I18" s="2265">
        <v>0</v>
      </c>
      <c r="J18" s="1294">
        <v>0</v>
      </c>
      <c r="K18" s="1294">
        <f t="shared" si="1"/>
        <v>0</v>
      </c>
      <c r="L18" s="1294"/>
      <c r="M18" s="2230">
        <f t="shared" si="2"/>
        <v>0</v>
      </c>
      <c r="N18" s="1486"/>
      <c r="O18" s="1486"/>
      <c r="P18" s="1486"/>
      <c r="Q18" s="1486"/>
      <c r="R18" s="1523"/>
      <c r="S18" s="1523"/>
      <c r="U18" s="1524"/>
    </row>
    <row r="19" spans="1:21">
      <c r="C19" s="1481" t="s">
        <v>4475</v>
      </c>
      <c r="D19" s="1292">
        <v>44502</v>
      </c>
      <c r="E19" s="1294">
        <v>0</v>
      </c>
      <c r="F19" s="1294">
        <v>260</v>
      </c>
      <c r="G19" s="1294">
        <v>0</v>
      </c>
      <c r="H19" s="1294">
        <f t="shared" si="0"/>
        <v>260</v>
      </c>
      <c r="I19" s="2265">
        <v>26000</v>
      </c>
      <c r="J19" s="1294">
        <v>26000</v>
      </c>
      <c r="K19" s="1294">
        <f t="shared" si="1"/>
        <v>0</v>
      </c>
      <c r="L19" s="1294"/>
      <c r="M19" s="2230">
        <f t="shared" si="2"/>
        <v>6.6000000000000003E-2</v>
      </c>
      <c r="N19" s="1486"/>
      <c r="O19" s="1486"/>
      <c r="P19" s="1486"/>
      <c r="Q19" s="1486"/>
      <c r="R19" s="1523"/>
      <c r="S19" s="1523"/>
      <c r="U19" s="1524"/>
    </row>
    <row r="20" spans="1:21">
      <c r="C20" s="1481" t="s">
        <v>4572</v>
      </c>
      <c r="D20" s="1292">
        <v>44515</v>
      </c>
      <c r="E20" s="1294">
        <v>0</v>
      </c>
      <c r="F20" s="1294">
        <v>20</v>
      </c>
      <c r="G20" s="1294">
        <v>0</v>
      </c>
      <c r="H20" s="1294">
        <f t="shared" si="0"/>
        <v>20</v>
      </c>
      <c r="I20" s="2265">
        <v>20000</v>
      </c>
      <c r="J20" s="1294">
        <v>19961</v>
      </c>
      <c r="K20" s="1294">
        <f t="shared" si="1"/>
        <v>-39</v>
      </c>
      <c r="L20" s="1294"/>
      <c r="M20" s="2230">
        <f t="shared" si="2"/>
        <v>5.0599999999999999E-2</v>
      </c>
      <c r="N20" s="1486"/>
      <c r="O20" s="1486"/>
      <c r="P20" s="1486"/>
      <c r="Q20" s="1486"/>
      <c r="R20" s="1523"/>
      <c r="S20" s="1523"/>
      <c r="U20" s="1524"/>
    </row>
    <row r="21" spans="1:21" ht="15">
      <c r="C21" s="1525"/>
      <c r="D21" s="1526"/>
      <c r="E21" s="1294"/>
      <c r="F21" s="1527"/>
      <c r="G21" s="1528"/>
      <c r="H21" s="1294"/>
      <c r="I21" s="1529"/>
      <c r="J21" s="1530"/>
      <c r="K21" s="1530"/>
      <c r="L21" s="1528"/>
      <c r="M21" s="1484"/>
      <c r="N21" s="1486"/>
      <c r="O21" s="1486"/>
      <c r="P21" s="1486"/>
      <c r="Q21" s="1486"/>
      <c r="R21" s="1523"/>
      <c r="S21" s="1523"/>
      <c r="U21" s="1524"/>
    </row>
    <row r="22" spans="1:21" s="1539" customFormat="1" ht="15.75" thickBot="1">
      <c r="A22" s="1531"/>
      <c r="B22" s="1531"/>
      <c r="C22" s="1488" t="s">
        <v>4465</v>
      </c>
      <c r="D22" s="1488"/>
      <c r="E22" s="1532"/>
      <c r="F22" s="1532"/>
      <c r="G22" s="1532"/>
      <c r="H22" s="1532"/>
      <c r="I22" s="1533">
        <f>SUM(I11:I21)</f>
        <v>133459</v>
      </c>
      <c r="J22" s="1533">
        <f>SUM(J11:J21)</f>
        <v>133315</v>
      </c>
      <c r="K22" s="1533">
        <f>SUM(K11:K21)</f>
        <v>-144</v>
      </c>
      <c r="L22" s="1534"/>
      <c r="M22" s="2266">
        <f>SUM(M11:M21)</f>
        <v>0.3382</v>
      </c>
      <c r="N22" s="1536"/>
      <c r="O22" s="1537"/>
      <c r="P22" s="1536"/>
      <c r="Q22" s="1536"/>
      <c r="R22" s="1538"/>
      <c r="T22" s="1540"/>
    </row>
    <row r="23" spans="1:21" s="1539" customFormat="1" ht="15.75" thickTop="1">
      <c r="A23" s="1531"/>
      <c r="B23" s="1531"/>
      <c r="C23" s="1488"/>
      <c r="D23" s="1488"/>
      <c r="E23" s="1534"/>
      <c r="F23" s="1534"/>
      <c r="G23" s="1534"/>
      <c r="H23" s="1534"/>
      <c r="I23" s="1534"/>
      <c r="J23" s="1534"/>
      <c r="K23" s="1534"/>
      <c r="L23" s="1534"/>
      <c r="M23" s="1535"/>
      <c r="N23" s="1536"/>
      <c r="O23" s="1537"/>
      <c r="P23" s="1536"/>
      <c r="Q23" s="1536"/>
      <c r="R23" s="1538"/>
      <c r="T23" s="1540"/>
    </row>
    <row r="24" spans="1:21" ht="15" thickBot="1">
      <c r="C24" s="2264" t="s">
        <v>4462</v>
      </c>
      <c r="D24" s="1541"/>
      <c r="E24" s="1532"/>
      <c r="F24" s="1532"/>
      <c r="G24" s="1532"/>
      <c r="H24" s="1532"/>
      <c r="I24" s="1542">
        <v>127546</v>
      </c>
      <c r="J24" s="1542">
        <v>128483</v>
      </c>
      <c r="K24" s="1542">
        <v>937</v>
      </c>
      <c r="L24" s="1294">
        <v>0</v>
      </c>
      <c r="M24" s="1524"/>
      <c r="N24" s="1543"/>
      <c r="O24" s="1544">
        <v>22445902</v>
      </c>
      <c r="P24" s="1543"/>
      <c r="Q24" s="1543"/>
      <c r="R24" s="1545"/>
    </row>
    <row r="25" spans="1:21" ht="15" thickTop="1">
      <c r="C25" s="2264"/>
      <c r="D25" s="1541"/>
      <c r="E25" s="1532"/>
      <c r="F25" s="1532"/>
      <c r="G25" s="1532"/>
      <c r="H25" s="1532"/>
      <c r="I25" s="1294"/>
      <c r="J25" s="1294"/>
      <c r="K25" s="1294"/>
      <c r="L25" s="1294"/>
      <c r="M25" s="1524"/>
      <c r="N25" s="1543"/>
      <c r="O25" s="1544"/>
      <c r="P25" s="1543"/>
      <c r="Q25" s="1543"/>
      <c r="R25" s="1545"/>
    </row>
    <row r="26" spans="1:21" ht="15">
      <c r="B26" s="2438"/>
      <c r="C26" s="2438" t="s">
        <v>3072</v>
      </c>
      <c r="E26" s="1541"/>
      <c r="F26" s="2439"/>
      <c r="G26" s="2439"/>
      <c r="H26" s="2439"/>
      <c r="I26" s="2439"/>
      <c r="J26" s="1294"/>
      <c r="K26" s="1294"/>
      <c r="L26" s="1294"/>
      <c r="M26" s="1294"/>
      <c r="N26" s="1524"/>
      <c r="O26" s="1544"/>
      <c r="P26" s="1543"/>
      <c r="Q26" s="1543"/>
      <c r="R26" s="1545"/>
    </row>
    <row r="27" spans="1:21" ht="15">
      <c r="B27" s="2440"/>
      <c r="C27" s="2440" t="s">
        <v>3020</v>
      </c>
      <c r="D27" s="2441">
        <v>44151</v>
      </c>
      <c r="E27" s="2483">
        <v>250</v>
      </c>
      <c r="F27" s="1294">
        <v>0</v>
      </c>
      <c r="G27" s="1294">
        <v>250</v>
      </c>
      <c r="H27" s="1294">
        <f t="shared" ref="H27:H28" si="3">E27+F27-G27</f>
        <v>0</v>
      </c>
      <c r="I27" s="2442">
        <v>0</v>
      </c>
      <c r="J27" s="2443">
        <v>0</v>
      </c>
      <c r="K27" s="2443">
        <v>0</v>
      </c>
      <c r="L27" s="2443">
        <f t="shared" ref="L27" si="4">K27-J27</f>
        <v>0</v>
      </c>
      <c r="M27" s="2443"/>
      <c r="N27" s="2444">
        <v>0</v>
      </c>
      <c r="O27" s="1544"/>
      <c r="P27" s="1543"/>
      <c r="Q27" s="1543"/>
      <c r="R27" s="1545"/>
    </row>
    <row r="28" spans="1:21" ht="15">
      <c r="B28" s="2440"/>
      <c r="C28" s="2440" t="s">
        <v>3020</v>
      </c>
      <c r="D28" s="2441">
        <v>44502</v>
      </c>
      <c r="E28" s="2483">
        <v>0</v>
      </c>
      <c r="F28" s="1294">
        <v>180</v>
      </c>
      <c r="G28" s="1294">
        <v>0</v>
      </c>
      <c r="H28" s="1294">
        <f t="shared" si="3"/>
        <v>180</v>
      </c>
      <c r="I28" s="2442">
        <v>18000</v>
      </c>
      <c r="J28" s="2443">
        <v>18000</v>
      </c>
      <c r="K28" s="2443"/>
      <c r="L28" s="2443"/>
      <c r="M28" s="2443"/>
      <c r="N28" s="2444"/>
      <c r="O28" s="1544"/>
      <c r="P28" s="1543"/>
      <c r="Q28" s="1543"/>
      <c r="R28" s="1545"/>
    </row>
    <row r="29" spans="1:21" ht="15">
      <c r="B29" s="1525"/>
      <c r="E29" s="1526"/>
      <c r="F29" s="1434"/>
      <c r="G29" s="1606"/>
      <c r="H29" s="1619"/>
      <c r="I29" s="1529"/>
      <c r="J29" s="1530"/>
      <c r="K29" s="1530"/>
      <c r="L29" s="1530"/>
      <c r="M29" s="1528"/>
      <c r="N29" s="2436"/>
      <c r="O29" s="1544"/>
      <c r="P29" s="1543"/>
      <c r="Q29" s="1543"/>
      <c r="R29" s="1545"/>
    </row>
    <row r="30" spans="1:21" ht="15.75" thickBot="1">
      <c r="B30" s="1488"/>
      <c r="C30" s="1488" t="s">
        <v>4464</v>
      </c>
      <c r="D30" s="1539"/>
      <c r="E30" s="1488"/>
      <c r="F30" s="2439"/>
      <c r="G30" s="2439"/>
      <c r="H30" s="2439"/>
      <c r="I30" s="1533">
        <f>SUM(I27:I29)</f>
        <v>18000</v>
      </c>
      <c r="J30" s="1533">
        <f>SUM(J27:J29)</f>
        <v>18000</v>
      </c>
      <c r="K30" s="1533">
        <f>SUM(K27)</f>
        <v>0</v>
      </c>
      <c r="L30" s="1533">
        <f t="shared" ref="L30" si="5">SUM(L27)</f>
        <v>0</v>
      </c>
      <c r="M30" s="1534"/>
      <c r="N30" s="2266">
        <f>SUM(N27)</f>
        <v>0</v>
      </c>
      <c r="O30" s="1544"/>
      <c r="P30" s="1543"/>
      <c r="Q30" s="1543"/>
      <c r="R30" s="1545"/>
    </row>
    <row r="31" spans="1:21" ht="15.75" thickTop="1">
      <c r="B31" s="1488"/>
      <c r="C31" s="1488"/>
      <c r="D31" s="1539"/>
      <c r="E31" s="1488"/>
      <c r="F31" s="1534"/>
      <c r="G31" s="1534"/>
      <c r="H31" s="1534"/>
      <c r="I31" s="1534"/>
      <c r="J31" s="1534"/>
      <c r="K31" s="1534"/>
      <c r="L31" s="1534"/>
      <c r="M31" s="1534"/>
      <c r="N31" s="1535"/>
      <c r="O31" s="1544"/>
      <c r="P31" s="1543"/>
      <c r="Q31" s="1543"/>
      <c r="R31" s="1545"/>
    </row>
    <row r="32" spans="1:21" s="1547" customFormat="1" ht="15" thickBot="1">
      <c r="A32" s="1470"/>
      <c r="B32" s="2264"/>
      <c r="C32" s="2264" t="s">
        <v>4462</v>
      </c>
      <c r="D32" s="1481"/>
      <c r="E32" s="1541"/>
      <c r="F32" s="2439"/>
      <c r="G32" s="2439"/>
      <c r="H32" s="2439"/>
      <c r="I32" s="1542">
        <v>25000</v>
      </c>
      <c r="J32" s="1542">
        <v>25000</v>
      </c>
      <c r="K32" s="1542">
        <v>0</v>
      </c>
      <c r="L32" s="1542">
        <f>K32-J32</f>
        <v>-25000</v>
      </c>
      <c r="M32" s="1294"/>
      <c r="N32" s="1524"/>
      <c r="O32" s="2394">
        <f>O24-J22</f>
        <v>22312587</v>
      </c>
      <c r="P32" s="1548"/>
      <c r="Q32" s="1548"/>
      <c r="R32" s="1548"/>
    </row>
    <row r="33" spans="2:13" ht="13.9" hidden="1" customHeight="1">
      <c r="B33" s="2267"/>
      <c r="C33" s="2267" t="s">
        <v>4210</v>
      </c>
      <c r="D33" s="1460"/>
      <c r="H33" s="1494"/>
      <c r="I33" s="1494"/>
    </row>
    <row r="34" spans="2:13" ht="13.9" hidden="1" customHeight="1">
      <c r="C34" s="1470"/>
      <c r="D34" s="1469"/>
      <c r="H34" s="1463"/>
      <c r="I34" s="1463"/>
    </row>
    <row r="35" spans="2:13" ht="14.25" hidden="1" customHeight="1">
      <c r="C35" s="1470"/>
      <c r="D35" s="2916" t="s">
        <v>4207</v>
      </c>
      <c r="E35" s="2931" t="s">
        <v>4211</v>
      </c>
      <c r="F35" s="2932"/>
      <c r="G35" s="2931" t="s">
        <v>4212</v>
      </c>
      <c r="H35" s="2932"/>
      <c r="I35" s="2931" t="s">
        <v>4213</v>
      </c>
      <c r="J35" s="2932"/>
      <c r="K35" s="2916" t="s">
        <v>4214</v>
      </c>
      <c r="L35" s="2268"/>
      <c r="M35" s="2916" t="s">
        <v>4215</v>
      </c>
    </row>
    <row r="36" spans="2:13" ht="14.25" hidden="1" customHeight="1">
      <c r="C36" s="1470"/>
      <c r="D36" s="2917"/>
      <c r="E36" s="2933"/>
      <c r="F36" s="2934"/>
      <c r="G36" s="2933"/>
      <c r="H36" s="2934"/>
      <c r="I36" s="2933"/>
      <c r="J36" s="2934"/>
      <c r="K36" s="2917"/>
      <c r="L36" s="2268"/>
      <c r="M36" s="2917"/>
    </row>
    <row r="37" spans="2:13" ht="13.9" hidden="1" customHeight="1">
      <c r="C37" s="1470"/>
      <c r="D37" s="2269"/>
      <c r="E37" s="2270" t="s">
        <v>4216</v>
      </c>
      <c r="F37" s="2270" t="s">
        <v>2928</v>
      </c>
      <c r="G37" s="2269"/>
      <c r="H37" s="2269"/>
      <c r="I37" s="2269"/>
      <c r="J37" s="2269"/>
      <c r="K37" s="2269"/>
      <c r="L37" s="2268"/>
      <c r="M37" s="2268"/>
    </row>
    <row r="38" spans="2:13" ht="13.9" hidden="1" customHeight="1">
      <c r="C38" s="1470"/>
    </row>
    <row r="39" spans="2:13" ht="13.9" hidden="1" customHeight="1">
      <c r="C39" s="1470"/>
    </row>
    <row r="40" spans="2:13" ht="13.9" hidden="1" customHeight="1">
      <c r="C40" s="1470"/>
      <c r="D40" s="2271">
        <f>H11</f>
        <v>0</v>
      </c>
      <c r="E40" s="2272">
        <v>100000</v>
      </c>
      <c r="F40" s="2273">
        <f>D40*E40</f>
        <v>0</v>
      </c>
      <c r="G40" s="2918" t="s">
        <v>4217</v>
      </c>
      <c r="H40" s="2919"/>
      <c r="I40" s="2920">
        <v>45260</v>
      </c>
      <c r="J40" s="2919"/>
      <c r="K40" s="2274" t="s">
        <v>4221</v>
      </c>
      <c r="M40" s="2274" t="s">
        <v>4223</v>
      </c>
    </row>
    <row r="41" spans="2:13" ht="13.9" hidden="1" customHeight="1">
      <c r="C41" s="1470"/>
      <c r="D41" s="2271">
        <f>H12</f>
        <v>5</v>
      </c>
      <c r="E41" s="2272">
        <v>1000000</v>
      </c>
      <c r="F41" s="2273">
        <f t="shared" ref="F41:F46" si="6">D41*E41</f>
        <v>5000000</v>
      </c>
      <c r="G41" s="2918" t="s">
        <v>4218</v>
      </c>
      <c r="H41" s="2919"/>
      <c r="I41" s="2920">
        <v>46582</v>
      </c>
      <c r="J41" s="2919"/>
      <c r="K41" s="2274" t="s">
        <v>4222</v>
      </c>
      <c r="M41" s="2274" t="s">
        <v>4223</v>
      </c>
    </row>
    <row r="42" spans="2:13" ht="13.9" hidden="1" customHeight="1">
      <c r="C42" s="1470"/>
      <c r="D42" s="2271">
        <f>H13</f>
        <v>40</v>
      </c>
      <c r="E42" s="2272">
        <v>70833</v>
      </c>
      <c r="F42" s="2273">
        <f t="shared" si="6"/>
        <v>2833320</v>
      </c>
      <c r="G42" s="2918" t="s">
        <v>4219</v>
      </c>
      <c r="H42" s="2919"/>
      <c r="I42" s="2920">
        <v>44959</v>
      </c>
      <c r="J42" s="2919"/>
      <c r="K42" s="2274" t="s">
        <v>4221</v>
      </c>
      <c r="M42" s="2274" t="s">
        <v>4223</v>
      </c>
    </row>
    <row r="43" spans="2:13" ht="13.9" hidden="1" customHeight="1">
      <c r="C43" s="1470"/>
      <c r="D43" s="2271">
        <f>H14</f>
        <v>50</v>
      </c>
      <c r="E43" s="2272">
        <v>100000</v>
      </c>
      <c r="F43" s="2273">
        <f t="shared" si="6"/>
        <v>5000000</v>
      </c>
      <c r="G43" s="2918" t="s">
        <v>4220</v>
      </c>
      <c r="H43" s="2919"/>
      <c r="I43" s="2920">
        <v>44515</v>
      </c>
      <c r="J43" s="2919"/>
      <c r="K43" s="2313" t="s">
        <v>4266</v>
      </c>
      <c r="M43" s="2274" t="s">
        <v>4224</v>
      </c>
    </row>
    <row r="44" spans="2:13" ht="13.9" hidden="1" customHeight="1">
      <c r="C44" s="1470"/>
      <c r="D44" s="2271"/>
      <c r="E44" s="2272"/>
      <c r="F44" s="2273"/>
      <c r="G44" s="2312"/>
      <c r="H44" s="2313"/>
      <c r="I44" s="2314"/>
      <c r="J44" s="2313"/>
      <c r="K44" s="2313"/>
      <c r="M44" s="2313"/>
    </row>
    <row r="45" spans="2:13" ht="13.9" hidden="1" customHeight="1">
      <c r="C45" s="1470"/>
      <c r="D45" s="2271"/>
      <c r="E45" s="2272"/>
      <c r="F45" s="2273"/>
      <c r="G45" s="2312"/>
      <c r="H45" s="2313"/>
      <c r="I45" s="2314"/>
      <c r="J45" s="2313"/>
      <c r="K45" s="2313"/>
      <c r="M45" s="2313"/>
    </row>
    <row r="46" spans="2:13" ht="13.9" hidden="1" customHeight="1">
      <c r="C46" s="1470"/>
      <c r="D46" s="2271">
        <f>H15</f>
        <v>0</v>
      </c>
      <c r="E46" s="2272">
        <v>1000000</v>
      </c>
      <c r="F46" s="2273">
        <f t="shared" si="6"/>
        <v>0</v>
      </c>
      <c r="G46" s="2918" t="s">
        <v>4218</v>
      </c>
      <c r="H46" s="2919"/>
      <c r="I46" s="2920">
        <v>46287</v>
      </c>
      <c r="J46" s="2919"/>
      <c r="K46" s="2313" t="s">
        <v>4266</v>
      </c>
      <c r="M46" s="2274" t="s">
        <v>4224</v>
      </c>
    </row>
    <row r="47" spans="2:13" ht="13.9" hidden="1" customHeight="1">
      <c r="C47" s="1470"/>
      <c r="D47" s="2271"/>
    </row>
    <row r="48" spans="2:13" ht="13.9" customHeight="1" thickTop="1">
      <c r="C48" s="1470"/>
      <c r="D48" s="2271"/>
    </row>
    <row r="49" spans="1:16" ht="15">
      <c r="C49" s="1470"/>
      <c r="K49" s="2446"/>
      <c r="M49" s="1494"/>
    </row>
    <row r="50" spans="1:16" ht="15">
      <c r="A50" s="1499"/>
      <c r="B50" s="2447"/>
      <c r="C50" s="2447"/>
      <c r="D50" s="1359"/>
      <c r="E50" s="1359"/>
      <c r="F50" s="1359"/>
      <c r="G50" s="1511"/>
      <c r="H50" s="1512"/>
      <c r="I50" s="1359"/>
      <c r="J50" s="1359"/>
      <c r="K50" s="1359"/>
      <c r="L50" s="2397"/>
      <c r="M50" s="2397"/>
      <c r="N50" s="2397"/>
      <c r="O50" s="2397"/>
      <c r="P50" s="2397"/>
    </row>
    <row r="51" spans="1:16" ht="15">
      <c r="A51" s="1359"/>
      <c r="B51" s="1562"/>
      <c r="C51" s="1562"/>
      <c r="D51" s="1565"/>
      <c r="E51" s="1359"/>
      <c r="F51" s="1359"/>
      <c r="G51" s="1359"/>
      <c r="H51" s="2911"/>
      <c r="I51" s="2911"/>
      <c r="J51" s="2911"/>
      <c r="K51" s="2911"/>
      <c r="L51" s="2452"/>
      <c r="M51" s="2453"/>
      <c r="N51" s="1460"/>
    </row>
    <row r="52" spans="1:16" ht="15">
      <c r="A52" s="1359"/>
      <c r="B52" s="2236"/>
      <c r="C52" s="2236"/>
      <c r="D52" s="2366"/>
      <c r="E52" s="2906"/>
      <c r="F52" s="2910"/>
      <c r="G52" s="2910"/>
      <c r="H52" s="2906"/>
      <c r="I52" s="2906"/>
      <c r="J52" s="2905"/>
      <c r="K52" s="2907"/>
      <c r="L52" s="2459"/>
      <c r="M52" s="2460"/>
      <c r="N52" s="1460"/>
    </row>
    <row r="53" spans="1:16" ht="45.75" customHeight="1">
      <c r="A53" s="1359"/>
      <c r="B53" s="1562"/>
      <c r="C53" s="1562"/>
      <c r="D53" s="2366"/>
      <c r="E53" s="2906"/>
      <c r="F53" s="2910"/>
      <c r="G53" s="2910"/>
      <c r="H53" s="2906"/>
      <c r="I53" s="2906"/>
      <c r="J53" s="2906"/>
      <c r="K53" s="2908"/>
      <c r="L53" s="2459"/>
      <c r="M53" s="2460"/>
      <c r="N53" s="1460"/>
    </row>
    <row r="54" spans="1:16" ht="15">
      <c r="A54" s="1359"/>
      <c r="B54" s="2366"/>
      <c r="C54" s="2366"/>
      <c r="D54" s="2367"/>
      <c r="E54" s="2368"/>
      <c r="F54" s="2448"/>
      <c r="G54" s="2448"/>
      <c r="H54" s="2909"/>
      <c r="I54" s="2909"/>
      <c r="J54" s="2909"/>
      <c r="K54" s="2909"/>
      <c r="L54" s="2459"/>
      <c r="M54" s="2460"/>
      <c r="N54" s="1460"/>
    </row>
    <row r="55" spans="1:16" ht="15">
      <c r="A55" s="1359"/>
      <c r="B55" s="1565"/>
      <c r="C55" s="1565"/>
      <c r="D55" s="2449"/>
      <c r="E55" s="2450"/>
      <c r="F55" s="2367"/>
      <c r="G55" s="2367"/>
      <c r="H55" s="2451"/>
      <c r="I55" s="2452"/>
      <c r="J55" s="2452"/>
      <c r="K55" s="2453"/>
      <c r="L55" s="2464"/>
      <c r="M55" s="2464"/>
      <c r="N55" s="1460"/>
    </row>
    <row r="56" spans="1:16" s="1562" customFormat="1" ht="15" customHeight="1">
      <c r="A56" s="1359"/>
      <c r="B56" s="2454"/>
      <c r="C56" s="2454"/>
      <c r="D56" s="1565"/>
      <c r="E56" s="2455"/>
      <c r="F56" s="2456"/>
      <c r="G56" s="2457"/>
      <c r="H56" s="2458"/>
      <c r="I56" s="2459"/>
      <c r="J56" s="2459"/>
      <c r="K56" s="2460"/>
      <c r="L56" s="2473"/>
    </row>
    <row r="57" spans="1:16" s="1562" customFormat="1" ht="15" customHeight="1">
      <c r="A57" s="1359"/>
      <c r="B57" s="2454"/>
      <c r="C57" s="2454"/>
      <c r="D57" s="1565"/>
      <c r="E57" s="2455"/>
      <c r="F57" s="2461"/>
      <c r="G57" s="2457"/>
      <c r="H57" s="2458"/>
      <c r="I57" s="2459"/>
      <c r="J57" s="2459"/>
      <c r="K57" s="2460"/>
      <c r="L57" s="2473"/>
    </row>
    <row r="58" spans="1:16" s="1562" customFormat="1" ht="15" customHeight="1">
      <c r="A58" s="1359"/>
      <c r="B58" s="2454"/>
      <c r="C58" s="2454"/>
      <c r="D58" s="1565"/>
      <c r="E58" s="2455"/>
      <c r="F58" s="2456"/>
      <c r="G58" s="2457"/>
      <c r="H58" s="2458"/>
      <c r="I58" s="2459"/>
      <c r="J58" s="2459"/>
      <c r="K58" s="2460"/>
      <c r="L58" s="2473"/>
    </row>
    <row r="59" spans="1:16" s="1562" customFormat="1" ht="15" customHeight="1">
      <c r="A59" s="1359"/>
      <c r="B59" s="2454"/>
      <c r="C59" s="2454"/>
      <c r="D59" s="1565"/>
      <c r="E59" s="2455"/>
      <c r="F59" s="2456"/>
      <c r="G59" s="2457"/>
      <c r="H59" s="2458"/>
      <c r="I59" s="2459"/>
      <c r="J59" s="2459"/>
      <c r="K59" s="2460"/>
      <c r="L59" s="2473"/>
    </row>
    <row r="60" spans="1:16" s="1562" customFormat="1" ht="15" customHeight="1">
      <c r="A60" s="1359"/>
      <c r="B60" s="2454"/>
      <c r="C60" s="2454"/>
      <c r="D60" s="1565"/>
      <c r="E60" s="2455"/>
      <c r="F60" s="2456"/>
      <c r="G60" s="2457"/>
      <c r="H60" s="2458"/>
      <c r="I60" s="2459"/>
      <c r="J60" s="2459"/>
      <c r="K60" s="2460"/>
      <c r="L60" s="2473"/>
    </row>
    <row r="61" spans="1:16" s="1562" customFormat="1" ht="15" customHeight="1" thickBot="1">
      <c r="A61" s="1359"/>
      <c r="B61" s="1488"/>
      <c r="C61" s="1488"/>
      <c r="D61" s="1565"/>
      <c r="E61" s="1565"/>
      <c r="F61" s="1359"/>
      <c r="G61" s="1359"/>
      <c r="H61" s="2462"/>
      <c r="I61" s="2462"/>
      <c r="J61" s="2462"/>
      <c r="K61" s="2462"/>
    </row>
    <row r="62" spans="1:16" s="1562" customFormat="1" ht="15" customHeight="1" thickTop="1">
      <c r="A62" s="1359"/>
      <c r="B62" s="1488"/>
      <c r="C62" s="1488"/>
      <c r="D62" s="1565"/>
      <c r="E62" s="1565"/>
      <c r="F62" s="1359"/>
      <c r="G62" s="1359"/>
      <c r="H62" s="2463"/>
      <c r="I62" s="2463"/>
      <c r="J62" s="2463"/>
      <c r="K62" s="2463"/>
    </row>
    <row r="63" spans="1:16" s="1562" customFormat="1" ht="15" customHeight="1" thickBot="1">
      <c r="A63" s="1359"/>
      <c r="B63" s="2264"/>
      <c r="C63" s="2264"/>
      <c r="D63" s="1565"/>
      <c r="E63" s="1565"/>
      <c r="F63" s="1359"/>
      <c r="G63" s="1359"/>
      <c r="H63" s="2484"/>
      <c r="I63" s="2484"/>
      <c r="J63" s="2484"/>
      <c r="K63" s="2462"/>
    </row>
    <row r="64" spans="1:16" ht="15" thickTop="1"/>
    <row r="68" spans="1:16149" s="1461" customFormat="1">
      <c r="A68" s="1470"/>
      <c r="B68" s="1470"/>
      <c r="C68" s="1481" t="s">
        <v>3534</v>
      </c>
      <c r="D68" s="1481"/>
      <c r="E68" s="1460"/>
      <c r="F68" s="1460"/>
      <c r="G68" s="1460"/>
      <c r="H68" s="1460"/>
      <c r="I68" s="1460"/>
      <c r="J68" s="1460"/>
      <c r="K68" s="1460"/>
      <c r="L68" s="1460"/>
      <c r="M68" s="1460"/>
      <c r="S68" s="1460"/>
      <c r="T68" s="1460"/>
      <c r="U68" s="1460"/>
      <c r="V68" s="1460"/>
      <c r="W68" s="1460"/>
      <c r="X68" s="1460"/>
      <c r="Y68" s="1460"/>
      <c r="Z68" s="1460"/>
      <c r="AA68" s="1460"/>
      <c r="AB68" s="1460"/>
      <c r="AC68" s="1460"/>
      <c r="AD68" s="1460"/>
      <c r="AE68" s="1460"/>
      <c r="AF68" s="1460"/>
      <c r="AG68" s="1460"/>
      <c r="AH68" s="1460"/>
      <c r="AI68" s="1460"/>
      <c r="AJ68" s="1460"/>
      <c r="AK68" s="1460"/>
      <c r="AL68" s="1460"/>
      <c r="AM68" s="1460"/>
      <c r="AN68" s="1460"/>
      <c r="AO68" s="1460"/>
      <c r="AP68" s="1460"/>
      <c r="AQ68" s="1460"/>
      <c r="AR68" s="1460"/>
      <c r="AS68" s="1460"/>
      <c r="AT68" s="1460"/>
      <c r="AU68" s="1460"/>
      <c r="AV68" s="1460"/>
      <c r="AW68" s="1460"/>
      <c r="AX68" s="1460"/>
      <c r="AY68" s="1460"/>
      <c r="AZ68" s="1460"/>
      <c r="BA68" s="1460"/>
      <c r="BB68" s="1460"/>
      <c r="BC68" s="1460"/>
      <c r="BD68" s="1460"/>
      <c r="BE68" s="1460"/>
      <c r="BF68" s="1460"/>
      <c r="BG68" s="1460"/>
      <c r="BH68" s="1460"/>
      <c r="BI68" s="1460"/>
      <c r="BJ68" s="1460"/>
      <c r="BK68" s="1460"/>
      <c r="BL68" s="1460"/>
      <c r="BM68" s="1460"/>
      <c r="BN68" s="1460"/>
      <c r="BO68" s="1460"/>
      <c r="BP68" s="1460"/>
      <c r="BQ68" s="1460"/>
      <c r="BR68" s="1460"/>
      <c r="BS68" s="1460"/>
      <c r="BT68" s="1460"/>
      <c r="BU68" s="1460"/>
      <c r="BV68" s="1460"/>
      <c r="BW68" s="1460"/>
      <c r="BX68" s="1460"/>
      <c r="BY68" s="1460"/>
      <c r="BZ68" s="1460"/>
      <c r="CA68" s="1460"/>
      <c r="CB68" s="1460"/>
      <c r="CC68" s="1460"/>
      <c r="CD68" s="1460"/>
      <c r="CE68" s="1460"/>
      <c r="CF68" s="1460"/>
      <c r="CG68" s="1460"/>
      <c r="CH68" s="1460"/>
      <c r="CI68" s="1460"/>
      <c r="CJ68" s="1460"/>
      <c r="CK68" s="1460"/>
      <c r="CL68" s="1460"/>
      <c r="CM68" s="1460"/>
      <c r="CN68" s="1460"/>
      <c r="CO68" s="1460"/>
      <c r="CP68" s="1460"/>
      <c r="CQ68" s="1460"/>
      <c r="CR68" s="1460"/>
      <c r="CS68" s="1460"/>
      <c r="CT68" s="1460"/>
      <c r="CU68" s="1460"/>
      <c r="CV68" s="1460"/>
      <c r="CW68" s="1460"/>
      <c r="CX68" s="1460"/>
      <c r="CY68" s="1460"/>
      <c r="CZ68" s="1460"/>
      <c r="DA68" s="1460"/>
      <c r="DB68" s="1460"/>
      <c r="DC68" s="1460"/>
      <c r="DD68" s="1460"/>
      <c r="DE68" s="1460"/>
      <c r="DF68" s="1460"/>
      <c r="DG68" s="1460"/>
      <c r="DH68" s="1460"/>
      <c r="DI68" s="1460"/>
      <c r="DJ68" s="1460"/>
      <c r="DK68" s="1460"/>
      <c r="DL68" s="1460"/>
      <c r="DM68" s="1460"/>
      <c r="DN68" s="1460"/>
      <c r="DO68" s="1460"/>
      <c r="DP68" s="1460"/>
      <c r="DQ68" s="1460"/>
      <c r="DR68" s="1460"/>
      <c r="DS68" s="1460"/>
      <c r="DT68" s="1460"/>
      <c r="DU68" s="1460"/>
      <c r="DV68" s="1460"/>
      <c r="DW68" s="1460"/>
      <c r="DX68" s="1460"/>
      <c r="DY68" s="1460"/>
      <c r="DZ68" s="1460"/>
      <c r="EA68" s="1460"/>
      <c r="EB68" s="1460"/>
      <c r="EC68" s="1460"/>
      <c r="ED68" s="1460"/>
      <c r="EE68" s="1460"/>
      <c r="EF68" s="1460"/>
      <c r="EG68" s="1460"/>
      <c r="EH68" s="1460"/>
      <c r="EI68" s="1460"/>
      <c r="EJ68" s="1460"/>
      <c r="EK68" s="1460"/>
      <c r="EL68" s="1460"/>
      <c r="EM68" s="1460"/>
      <c r="EN68" s="1460"/>
      <c r="EO68" s="1460"/>
      <c r="EP68" s="1460"/>
      <c r="EQ68" s="1460"/>
      <c r="ER68" s="1460"/>
      <c r="ES68" s="1460"/>
      <c r="ET68" s="1460"/>
      <c r="EU68" s="1460"/>
      <c r="EV68" s="1460"/>
      <c r="EW68" s="1460"/>
      <c r="EX68" s="1460"/>
      <c r="EY68" s="1460"/>
      <c r="EZ68" s="1460"/>
      <c r="FA68" s="1460"/>
      <c r="FB68" s="1460"/>
      <c r="FC68" s="1460"/>
      <c r="FD68" s="1460"/>
      <c r="FE68" s="1460"/>
      <c r="FF68" s="1460"/>
      <c r="FG68" s="1460"/>
      <c r="FH68" s="1460"/>
      <c r="FI68" s="1460"/>
      <c r="FJ68" s="1460"/>
      <c r="FK68" s="1460"/>
      <c r="FL68" s="1460"/>
      <c r="FM68" s="1460"/>
      <c r="FN68" s="1460"/>
      <c r="FO68" s="1460"/>
      <c r="FP68" s="1460"/>
      <c r="FQ68" s="1460"/>
      <c r="FR68" s="1460"/>
      <c r="FS68" s="1460"/>
      <c r="FT68" s="1460"/>
      <c r="FU68" s="1460"/>
      <c r="FV68" s="1460"/>
      <c r="FW68" s="1460"/>
      <c r="FX68" s="1460"/>
      <c r="FY68" s="1460"/>
      <c r="FZ68" s="1460"/>
      <c r="GA68" s="1460"/>
      <c r="GB68" s="1460"/>
      <c r="GC68" s="1460"/>
      <c r="GD68" s="1460"/>
      <c r="GE68" s="1460"/>
      <c r="GF68" s="1460"/>
      <c r="GG68" s="1460"/>
      <c r="GH68" s="1460"/>
      <c r="GI68" s="1460"/>
      <c r="GJ68" s="1460"/>
      <c r="GK68" s="1460"/>
      <c r="GL68" s="1460"/>
      <c r="GM68" s="1460"/>
      <c r="GN68" s="1460"/>
      <c r="GO68" s="1460"/>
      <c r="GP68" s="1460"/>
      <c r="GQ68" s="1460"/>
      <c r="GR68" s="1460"/>
      <c r="GS68" s="1460"/>
      <c r="GT68" s="1460"/>
      <c r="GU68" s="1460"/>
      <c r="GV68" s="1460"/>
      <c r="GW68" s="1460"/>
      <c r="GX68" s="1460"/>
      <c r="GY68" s="1460"/>
      <c r="GZ68" s="1460"/>
      <c r="HA68" s="1460"/>
      <c r="HB68" s="1460"/>
      <c r="HC68" s="1460"/>
      <c r="HD68" s="1460"/>
      <c r="HE68" s="1460"/>
      <c r="HF68" s="1460"/>
      <c r="HG68" s="1460"/>
      <c r="HH68" s="1460"/>
      <c r="HI68" s="1460"/>
      <c r="HJ68" s="1460"/>
      <c r="HK68" s="1460"/>
      <c r="HL68" s="1460"/>
      <c r="HM68" s="1460"/>
      <c r="HN68" s="1460"/>
      <c r="HO68" s="1460"/>
      <c r="HP68" s="1460"/>
      <c r="HQ68" s="1460"/>
      <c r="HR68" s="1460"/>
      <c r="HS68" s="1460"/>
      <c r="HT68" s="1460"/>
      <c r="HU68" s="1460"/>
      <c r="HV68" s="1460"/>
      <c r="HW68" s="1460"/>
      <c r="HX68" s="1460"/>
      <c r="HY68" s="1460"/>
      <c r="HZ68" s="1460"/>
      <c r="IA68" s="1460"/>
      <c r="IB68" s="1460"/>
      <c r="IC68" s="1460"/>
      <c r="ID68" s="1460"/>
      <c r="IE68" s="1460"/>
      <c r="IF68" s="1460"/>
      <c r="IG68" s="1460"/>
      <c r="IH68" s="1460"/>
      <c r="II68" s="1460"/>
      <c r="IJ68" s="1460"/>
      <c r="IK68" s="1460"/>
      <c r="IL68" s="1460"/>
      <c r="IM68" s="1460"/>
      <c r="IN68" s="1460"/>
      <c r="IO68" s="1460"/>
      <c r="IP68" s="1460"/>
      <c r="IQ68" s="1460"/>
      <c r="IR68" s="1460"/>
      <c r="IS68" s="1460"/>
      <c r="IT68" s="1460"/>
      <c r="IU68" s="1460"/>
      <c r="IV68" s="1460"/>
      <c r="IW68" s="1460"/>
      <c r="IX68" s="1460"/>
      <c r="IY68" s="1460"/>
      <c r="IZ68" s="1460"/>
      <c r="JA68" s="1460"/>
      <c r="JB68" s="1460"/>
      <c r="JC68" s="1460"/>
      <c r="JD68" s="1460"/>
      <c r="JE68" s="1460"/>
      <c r="JF68" s="1460"/>
      <c r="JG68" s="1460"/>
      <c r="JH68" s="1460"/>
      <c r="JI68" s="1460"/>
      <c r="JJ68" s="1460"/>
      <c r="JK68" s="1460"/>
      <c r="JL68" s="1460"/>
      <c r="JM68" s="1460"/>
      <c r="JN68" s="1460"/>
      <c r="JO68" s="1460"/>
      <c r="JP68" s="1460"/>
      <c r="JQ68" s="1460"/>
      <c r="JR68" s="1460"/>
      <c r="JS68" s="1460"/>
      <c r="JT68" s="1460"/>
      <c r="JU68" s="1460"/>
      <c r="JV68" s="1460"/>
      <c r="JW68" s="1460"/>
      <c r="JX68" s="1460"/>
      <c r="JY68" s="1460"/>
      <c r="JZ68" s="1460"/>
      <c r="KA68" s="1460"/>
      <c r="KB68" s="1460"/>
      <c r="KC68" s="1460"/>
      <c r="KD68" s="1460"/>
      <c r="KE68" s="1460"/>
      <c r="KF68" s="1460"/>
      <c r="KG68" s="1460"/>
      <c r="KH68" s="1460"/>
      <c r="KI68" s="1460"/>
      <c r="KJ68" s="1460"/>
      <c r="KK68" s="1460"/>
      <c r="KL68" s="1460"/>
      <c r="KM68" s="1460"/>
      <c r="KN68" s="1460"/>
      <c r="KO68" s="1460"/>
      <c r="KP68" s="1460"/>
      <c r="KQ68" s="1460"/>
      <c r="KR68" s="1460"/>
      <c r="KS68" s="1460"/>
      <c r="KT68" s="1460"/>
      <c r="KU68" s="1460"/>
      <c r="KV68" s="1460"/>
      <c r="KW68" s="1460"/>
      <c r="KX68" s="1460"/>
      <c r="KY68" s="1460"/>
      <c r="KZ68" s="1460"/>
      <c r="LA68" s="1460"/>
      <c r="LB68" s="1460"/>
      <c r="LC68" s="1460"/>
      <c r="LD68" s="1460"/>
      <c r="LE68" s="1460"/>
      <c r="LF68" s="1460"/>
      <c r="LG68" s="1460"/>
      <c r="LH68" s="1460"/>
      <c r="LI68" s="1460"/>
      <c r="LJ68" s="1460"/>
      <c r="LK68" s="1460"/>
      <c r="LL68" s="1460"/>
      <c r="LM68" s="1460"/>
      <c r="LN68" s="1460"/>
      <c r="LO68" s="1460"/>
      <c r="LP68" s="1460"/>
      <c r="LQ68" s="1460"/>
      <c r="LR68" s="1460"/>
      <c r="LS68" s="1460"/>
      <c r="LT68" s="1460"/>
      <c r="LU68" s="1460"/>
      <c r="LV68" s="1460"/>
      <c r="LW68" s="1460"/>
      <c r="LX68" s="1460"/>
      <c r="LY68" s="1460"/>
      <c r="LZ68" s="1460"/>
      <c r="MA68" s="1460"/>
      <c r="MB68" s="1460"/>
      <c r="MC68" s="1460"/>
      <c r="MD68" s="1460"/>
      <c r="ME68" s="1460"/>
      <c r="MF68" s="1460"/>
      <c r="MG68" s="1460"/>
      <c r="MH68" s="1460"/>
      <c r="MI68" s="1460"/>
      <c r="MJ68" s="1460"/>
      <c r="MK68" s="1460"/>
      <c r="ML68" s="1460"/>
      <c r="MM68" s="1460"/>
      <c r="MN68" s="1460"/>
      <c r="MO68" s="1460"/>
      <c r="MP68" s="1460"/>
      <c r="MQ68" s="1460"/>
      <c r="MR68" s="1460"/>
      <c r="MS68" s="1460"/>
      <c r="MT68" s="1460"/>
      <c r="MU68" s="1460"/>
      <c r="MV68" s="1460"/>
      <c r="MW68" s="1460"/>
      <c r="MX68" s="1460"/>
      <c r="MY68" s="1460"/>
      <c r="MZ68" s="1460"/>
      <c r="NA68" s="1460"/>
      <c r="NB68" s="1460"/>
      <c r="NC68" s="1460"/>
      <c r="ND68" s="1460"/>
      <c r="NE68" s="1460"/>
      <c r="NF68" s="1460"/>
      <c r="NG68" s="1460"/>
      <c r="NH68" s="1460"/>
      <c r="NI68" s="1460"/>
      <c r="NJ68" s="1460"/>
      <c r="NK68" s="1460"/>
      <c r="NL68" s="1460"/>
      <c r="NM68" s="1460"/>
      <c r="NN68" s="1460"/>
      <c r="NO68" s="1460"/>
      <c r="NP68" s="1460"/>
      <c r="NQ68" s="1460"/>
      <c r="NR68" s="1460"/>
      <c r="NS68" s="1460"/>
      <c r="NT68" s="1460"/>
      <c r="NU68" s="1460"/>
      <c r="NV68" s="1460"/>
      <c r="NW68" s="1460"/>
      <c r="NX68" s="1460"/>
      <c r="NY68" s="1460"/>
      <c r="NZ68" s="1460"/>
      <c r="OA68" s="1460"/>
      <c r="OB68" s="1460"/>
      <c r="OC68" s="1460"/>
      <c r="OD68" s="1460"/>
      <c r="OE68" s="1460"/>
      <c r="OF68" s="1460"/>
      <c r="OG68" s="1460"/>
      <c r="OH68" s="1460"/>
      <c r="OI68" s="1460"/>
      <c r="OJ68" s="1460"/>
      <c r="OK68" s="1460"/>
      <c r="OL68" s="1460"/>
      <c r="OM68" s="1460"/>
      <c r="ON68" s="1460"/>
      <c r="OO68" s="1460"/>
      <c r="OP68" s="1460"/>
      <c r="OQ68" s="1460"/>
      <c r="OR68" s="1460"/>
      <c r="OS68" s="1460"/>
      <c r="OT68" s="1460"/>
      <c r="OU68" s="1460"/>
      <c r="OV68" s="1460"/>
      <c r="OW68" s="1460"/>
      <c r="OX68" s="1460"/>
      <c r="OY68" s="1460"/>
      <c r="OZ68" s="1460"/>
      <c r="PA68" s="1460"/>
      <c r="PB68" s="1460"/>
      <c r="PC68" s="1460"/>
      <c r="PD68" s="1460"/>
      <c r="PE68" s="1460"/>
      <c r="PF68" s="1460"/>
      <c r="PG68" s="1460"/>
      <c r="PH68" s="1460"/>
      <c r="PI68" s="1460"/>
      <c r="PJ68" s="1460"/>
      <c r="PK68" s="1460"/>
      <c r="PL68" s="1460"/>
      <c r="PM68" s="1460"/>
      <c r="PN68" s="1460"/>
      <c r="PO68" s="1460"/>
      <c r="PP68" s="1460"/>
      <c r="PQ68" s="1460"/>
      <c r="PR68" s="1460"/>
      <c r="PS68" s="1460"/>
      <c r="PT68" s="1460"/>
      <c r="PU68" s="1460"/>
      <c r="PV68" s="1460"/>
      <c r="PW68" s="1460"/>
      <c r="PX68" s="1460"/>
      <c r="PY68" s="1460"/>
      <c r="PZ68" s="1460"/>
      <c r="QA68" s="1460"/>
      <c r="QB68" s="1460"/>
      <c r="QC68" s="1460"/>
      <c r="QD68" s="1460"/>
      <c r="QE68" s="1460"/>
      <c r="QF68" s="1460"/>
      <c r="QG68" s="1460"/>
      <c r="QH68" s="1460"/>
      <c r="QI68" s="1460"/>
      <c r="QJ68" s="1460"/>
      <c r="QK68" s="1460"/>
      <c r="QL68" s="1460"/>
      <c r="QM68" s="1460"/>
      <c r="QN68" s="1460"/>
      <c r="QO68" s="1460"/>
      <c r="QP68" s="1460"/>
      <c r="QQ68" s="1460"/>
      <c r="QR68" s="1460"/>
      <c r="QS68" s="1460"/>
      <c r="QT68" s="1460"/>
      <c r="QU68" s="1460"/>
      <c r="QV68" s="1460"/>
      <c r="QW68" s="1460"/>
      <c r="QX68" s="1460"/>
      <c r="QY68" s="1460"/>
      <c r="QZ68" s="1460"/>
      <c r="RA68" s="1460"/>
      <c r="RB68" s="1460"/>
      <c r="RC68" s="1460"/>
      <c r="RD68" s="1460"/>
      <c r="RE68" s="1460"/>
      <c r="RF68" s="1460"/>
      <c r="RG68" s="1460"/>
      <c r="RH68" s="1460"/>
      <c r="RI68" s="1460"/>
      <c r="RJ68" s="1460"/>
      <c r="RK68" s="1460"/>
      <c r="RL68" s="1460"/>
      <c r="RM68" s="1460"/>
      <c r="RN68" s="1460"/>
      <c r="RO68" s="1460"/>
      <c r="RP68" s="1460"/>
      <c r="RQ68" s="1460"/>
      <c r="RR68" s="1460"/>
      <c r="RS68" s="1460"/>
      <c r="RT68" s="1460"/>
      <c r="RU68" s="1460"/>
      <c r="RV68" s="1460"/>
      <c r="RW68" s="1460"/>
      <c r="RX68" s="1460"/>
      <c r="RY68" s="1460"/>
      <c r="RZ68" s="1460"/>
      <c r="SA68" s="1460"/>
      <c r="SB68" s="1460"/>
      <c r="SC68" s="1460"/>
      <c r="SD68" s="1460"/>
      <c r="SE68" s="1460"/>
      <c r="SF68" s="1460"/>
      <c r="SG68" s="1460"/>
      <c r="SH68" s="1460"/>
      <c r="SI68" s="1460"/>
      <c r="SJ68" s="1460"/>
      <c r="SK68" s="1460"/>
      <c r="SL68" s="1460"/>
      <c r="SM68" s="1460"/>
      <c r="SN68" s="1460"/>
      <c r="SO68" s="1460"/>
      <c r="SP68" s="1460"/>
      <c r="SQ68" s="1460"/>
      <c r="SR68" s="1460"/>
      <c r="SS68" s="1460"/>
      <c r="ST68" s="1460"/>
      <c r="SU68" s="1460"/>
      <c r="SV68" s="1460"/>
      <c r="SW68" s="1460"/>
      <c r="SX68" s="1460"/>
      <c r="SY68" s="1460"/>
      <c r="SZ68" s="1460"/>
      <c r="TA68" s="1460"/>
      <c r="TB68" s="1460"/>
      <c r="TC68" s="1460"/>
      <c r="TD68" s="1460"/>
      <c r="TE68" s="1460"/>
      <c r="TF68" s="1460"/>
      <c r="TG68" s="1460"/>
      <c r="TH68" s="1460"/>
      <c r="TI68" s="1460"/>
      <c r="TJ68" s="1460"/>
      <c r="TK68" s="1460"/>
      <c r="TL68" s="1460"/>
      <c r="TM68" s="1460"/>
      <c r="TN68" s="1460"/>
      <c r="TO68" s="1460"/>
      <c r="TP68" s="1460"/>
      <c r="TQ68" s="1460"/>
      <c r="TR68" s="1460"/>
      <c r="TS68" s="1460"/>
      <c r="TT68" s="1460"/>
      <c r="TU68" s="1460"/>
      <c r="TV68" s="1460"/>
      <c r="TW68" s="1460"/>
      <c r="TX68" s="1460"/>
      <c r="TY68" s="1460"/>
      <c r="TZ68" s="1460"/>
      <c r="UA68" s="1460"/>
      <c r="UB68" s="1460"/>
      <c r="UC68" s="1460"/>
      <c r="UD68" s="1460"/>
      <c r="UE68" s="1460"/>
      <c r="UF68" s="1460"/>
      <c r="UG68" s="1460"/>
      <c r="UH68" s="1460"/>
      <c r="UI68" s="1460"/>
      <c r="UJ68" s="1460"/>
      <c r="UK68" s="1460"/>
      <c r="UL68" s="1460"/>
      <c r="UM68" s="1460"/>
      <c r="UN68" s="1460"/>
      <c r="UO68" s="1460"/>
      <c r="UP68" s="1460"/>
      <c r="UQ68" s="1460"/>
      <c r="UR68" s="1460"/>
      <c r="US68" s="1460"/>
      <c r="UT68" s="1460"/>
      <c r="UU68" s="1460"/>
      <c r="UV68" s="1460"/>
      <c r="UW68" s="1460"/>
      <c r="UX68" s="1460"/>
      <c r="UY68" s="1460"/>
      <c r="UZ68" s="1460"/>
      <c r="VA68" s="1460"/>
      <c r="VB68" s="1460"/>
      <c r="VC68" s="1460"/>
      <c r="VD68" s="1460"/>
      <c r="VE68" s="1460"/>
      <c r="VF68" s="1460"/>
      <c r="VG68" s="1460"/>
      <c r="VH68" s="1460"/>
      <c r="VI68" s="1460"/>
      <c r="VJ68" s="1460"/>
      <c r="VK68" s="1460"/>
      <c r="VL68" s="1460"/>
      <c r="VM68" s="1460"/>
      <c r="VN68" s="1460"/>
      <c r="VO68" s="1460"/>
      <c r="VP68" s="1460"/>
      <c r="VQ68" s="1460"/>
      <c r="VR68" s="1460"/>
      <c r="VS68" s="1460"/>
      <c r="VT68" s="1460"/>
      <c r="VU68" s="1460"/>
      <c r="VV68" s="1460"/>
      <c r="VW68" s="1460"/>
      <c r="VX68" s="1460"/>
      <c r="VY68" s="1460"/>
      <c r="VZ68" s="1460"/>
      <c r="WA68" s="1460"/>
      <c r="WB68" s="1460"/>
      <c r="WC68" s="1460"/>
      <c r="WD68" s="1460"/>
      <c r="WE68" s="1460"/>
      <c r="WF68" s="1460"/>
      <c r="WG68" s="1460"/>
      <c r="WH68" s="1460"/>
      <c r="WI68" s="1460"/>
      <c r="WJ68" s="1460"/>
      <c r="WK68" s="1460"/>
      <c r="WL68" s="1460"/>
      <c r="WM68" s="1460"/>
      <c r="WN68" s="1460"/>
      <c r="WO68" s="1460"/>
      <c r="WP68" s="1460"/>
      <c r="WQ68" s="1460"/>
      <c r="WR68" s="1460"/>
      <c r="WS68" s="1460"/>
      <c r="WT68" s="1460"/>
      <c r="WU68" s="1460"/>
      <c r="WV68" s="1460"/>
      <c r="WW68" s="1460"/>
      <c r="WX68" s="1460"/>
      <c r="WY68" s="1460"/>
      <c r="WZ68" s="1460"/>
      <c r="XA68" s="1460"/>
      <c r="XB68" s="1460"/>
      <c r="XC68" s="1460"/>
      <c r="XD68" s="1460"/>
      <c r="XE68" s="1460"/>
      <c r="XF68" s="1460"/>
      <c r="XG68" s="1460"/>
      <c r="XH68" s="1460"/>
      <c r="XI68" s="1460"/>
      <c r="XJ68" s="1460"/>
      <c r="XK68" s="1460"/>
      <c r="XL68" s="1460"/>
      <c r="XM68" s="1460"/>
      <c r="XN68" s="1460"/>
      <c r="XO68" s="1460"/>
      <c r="XP68" s="1460"/>
      <c r="XQ68" s="1460"/>
      <c r="XR68" s="1460"/>
      <c r="XS68" s="1460"/>
      <c r="XT68" s="1460"/>
      <c r="XU68" s="1460"/>
      <c r="XV68" s="1460"/>
      <c r="XW68" s="1460"/>
      <c r="XX68" s="1460"/>
      <c r="XY68" s="1460"/>
      <c r="XZ68" s="1460"/>
      <c r="YA68" s="1460"/>
      <c r="YB68" s="1460"/>
      <c r="YC68" s="1460"/>
      <c r="YD68" s="1460"/>
      <c r="YE68" s="1460"/>
      <c r="YF68" s="1460"/>
      <c r="YG68" s="1460"/>
      <c r="YH68" s="1460"/>
      <c r="YI68" s="1460"/>
      <c r="YJ68" s="1460"/>
      <c r="YK68" s="1460"/>
      <c r="YL68" s="1460"/>
      <c r="YM68" s="1460"/>
      <c r="YN68" s="1460"/>
      <c r="YO68" s="1460"/>
      <c r="YP68" s="1460"/>
      <c r="YQ68" s="1460"/>
      <c r="YR68" s="1460"/>
      <c r="YS68" s="1460"/>
      <c r="YT68" s="1460"/>
      <c r="YU68" s="1460"/>
      <c r="YV68" s="1460"/>
      <c r="YW68" s="1460"/>
      <c r="YX68" s="1460"/>
      <c r="YY68" s="1460"/>
      <c r="YZ68" s="1460"/>
      <c r="ZA68" s="1460"/>
      <c r="ZB68" s="1460"/>
      <c r="ZC68" s="1460"/>
      <c r="ZD68" s="1460"/>
      <c r="ZE68" s="1460"/>
      <c r="ZF68" s="1460"/>
      <c r="ZG68" s="1460"/>
      <c r="ZH68" s="1460"/>
      <c r="ZI68" s="1460"/>
      <c r="ZJ68" s="1460"/>
      <c r="ZK68" s="1460"/>
      <c r="ZL68" s="1460"/>
      <c r="ZM68" s="1460"/>
      <c r="ZN68" s="1460"/>
      <c r="ZO68" s="1460"/>
      <c r="ZP68" s="1460"/>
      <c r="ZQ68" s="1460"/>
      <c r="ZR68" s="1460"/>
      <c r="ZS68" s="1460"/>
      <c r="ZT68" s="1460"/>
      <c r="ZU68" s="1460"/>
      <c r="ZV68" s="1460"/>
      <c r="ZW68" s="1460"/>
      <c r="ZX68" s="1460"/>
      <c r="ZY68" s="1460"/>
      <c r="ZZ68" s="1460"/>
      <c r="AAA68" s="1460"/>
      <c r="AAB68" s="1460"/>
      <c r="AAC68" s="1460"/>
      <c r="AAD68" s="1460"/>
      <c r="AAE68" s="1460"/>
      <c r="AAF68" s="1460"/>
      <c r="AAG68" s="1460"/>
      <c r="AAH68" s="1460"/>
      <c r="AAI68" s="1460"/>
      <c r="AAJ68" s="1460"/>
      <c r="AAK68" s="1460"/>
      <c r="AAL68" s="1460"/>
      <c r="AAM68" s="1460"/>
      <c r="AAN68" s="1460"/>
      <c r="AAO68" s="1460"/>
      <c r="AAP68" s="1460"/>
      <c r="AAQ68" s="1460"/>
      <c r="AAR68" s="1460"/>
      <c r="AAS68" s="1460"/>
      <c r="AAT68" s="1460"/>
      <c r="AAU68" s="1460"/>
      <c r="AAV68" s="1460"/>
      <c r="AAW68" s="1460"/>
      <c r="AAX68" s="1460"/>
      <c r="AAY68" s="1460"/>
      <c r="AAZ68" s="1460"/>
      <c r="ABA68" s="1460"/>
      <c r="ABB68" s="1460"/>
      <c r="ABC68" s="1460"/>
      <c r="ABD68" s="1460"/>
      <c r="ABE68" s="1460"/>
      <c r="ABF68" s="1460"/>
      <c r="ABG68" s="1460"/>
      <c r="ABH68" s="1460"/>
      <c r="ABI68" s="1460"/>
      <c r="ABJ68" s="1460"/>
      <c r="ABK68" s="1460"/>
      <c r="ABL68" s="1460"/>
      <c r="ABM68" s="1460"/>
      <c r="ABN68" s="1460"/>
      <c r="ABO68" s="1460"/>
      <c r="ABP68" s="1460"/>
      <c r="ABQ68" s="1460"/>
      <c r="ABR68" s="1460"/>
      <c r="ABS68" s="1460"/>
      <c r="ABT68" s="1460"/>
      <c r="ABU68" s="1460"/>
      <c r="ABV68" s="1460"/>
      <c r="ABW68" s="1460"/>
      <c r="ABX68" s="1460"/>
      <c r="ABY68" s="1460"/>
      <c r="ABZ68" s="1460"/>
      <c r="ACA68" s="1460"/>
      <c r="ACB68" s="1460"/>
      <c r="ACC68" s="1460"/>
      <c r="ACD68" s="1460"/>
      <c r="ACE68" s="1460"/>
      <c r="ACF68" s="1460"/>
      <c r="ACG68" s="1460"/>
      <c r="ACH68" s="1460"/>
      <c r="ACI68" s="1460"/>
      <c r="ACJ68" s="1460"/>
      <c r="ACK68" s="1460"/>
      <c r="ACL68" s="1460"/>
      <c r="ACM68" s="1460"/>
      <c r="ACN68" s="1460"/>
      <c r="ACO68" s="1460"/>
      <c r="ACP68" s="1460"/>
      <c r="ACQ68" s="1460"/>
      <c r="ACR68" s="1460"/>
      <c r="ACS68" s="1460"/>
      <c r="ACT68" s="1460"/>
      <c r="ACU68" s="1460"/>
      <c r="ACV68" s="1460"/>
      <c r="ACW68" s="1460"/>
      <c r="ACX68" s="1460"/>
      <c r="ACY68" s="1460"/>
      <c r="ACZ68" s="1460"/>
      <c r="ADA68" s="1460"/>
      <c r="ADB68" s="1460"/>
      <c r="ADC68" s="1460"/>
      <c r="ADD68" s="1460"/>
      <c r="ADE68" s="1460"/>
      <c r="ADF68" s="1460"/>
      <c r="ADG68" s="1460"/>
      <c r="ADH68" s="1460"/>
      <c r="ADI68" s="1460"/>
      <c r="ADJ68" s="1460"/>
      <c r="ADK68" s="1460"/>
      <c r="ADL68" s="1460"/>
      <c r="ADM68" s="1460"/>
      <c r="ADN68" s="1460"/>
      <c r="ADO68" s="1460"/>
      <c r="ADP68" s="1460"/>
      <c r="ADQ68" s="1460"/>
      <c r="ADR68" s="1460"/>
      <c r="ADS68" s="1460"/>
      <c r="ADT68" s="1460"/>
      <c r="ADU68" s="1460"/>
      <c r="ADV68" s="1460"/>
      <c r="ADW68" s="1460"/>
      <c r="ADX68" s="1460"/>
      <c r="ADY68" s="1460"/>
      <c r="ADZ68" s="1460"/>
      <c r="AEA68" s="1460"/>
      <c r="AEB68" s="1460"/>
      <c r="AEC68" s="1460"/>
      <c r="AED68" s="1460"/>
      <c r="AEE68" s="1460"/>
      <c r="AEF68" s="1460"/>
      <c r="AEG68" s="1460"/>
      <c r="AEH68" s="1460"/>
      <c r="AEI68" s="1460"/>
      <c r="AEJ68" s="1460"/>
      <c r="AEK68" s="1460"/>
      <c r="AEL68" s="1460"/>
      <c r="AEM68" s="1460"/>
      <c r="AEN68" s="1460"/>
      <c r="AEO68" s="1460"/>
      <c r="AEP68" s="1460"/>
      <c r="AEQ68" s="1460"/>
      <c r="AER68" s="1460"/>
      <c r="AES68" s="1460"/>
      <c r="AET68" s="1460"/>
      <c r="AEU68" s="1460"/>
      <c r="AEV68" s="1460"/>
      <c r="AEW68" s="1460"/>
      <c r="AEX68" s="1460"/>
      <c r="AEY68" s="1460"/>
      <c r="AEZ68" s="1460"/>
      <c r="AFA68" s="1460"/>
      <c r="AFB68" s="1460"/>
      <c r="AFC68" s="1460"/>
      <c r="AFD68" s="1460"/>
      <c r="AFE68" s="1460"/>
      <c r="AFF68" s="1460"/>
      <c r="AFG68" s="1460"/>
      <c r="AFH68" s="1460"/>
      <c r="AFI68" s="1460"/>
      <c r="AFJ68" s="1460"/>
      <c r="AFK68" s="1460"/>
      <c r="AFL68" s="1460"/>
      <c r="AFM68" s="1460"/>
      <c r="AFN68" s="1460"/>
      <c r="AFO68" s="1460"/>
      <c r="AFP68" s="1460"/>
      <c r="AFQ68" s="1460"/>
      <c r="AFR68" s="1460"/>
      <c r="AFS68" s="1460"/>
      <c r="AFT68" s="1460"/>
      <c r="AFU68" s="1460"/>
      <c r="AFV68" s="1460"/>
      <c r="AFW68" s="1460"/>
      <c r="AFX68" s="1460"/>
      <c r="AFY68" s="1460"/>
      <c r="AFZ68" s="1460"/>
      <c r="AGA68" s="1460"/>
      <c r="AGB68" s="1460"/>
      <c r="AGC68" s="1460"/>
      <c r="AGD68" s="1460"/>
      <c r="AGE68" s="1460"/>
      <c r="AGF68" s="1460"/>
      <c r="AGG68" s="1460"/>
      <c r="AGH68" s="1460"/>
      <c r="AGI68" s="1460"/>
      <c r="AGJ68" s="1460"/>
      <c r="AGK68" s="1460"/>
      <c r="AGL68" s="1460"/>
      <c r="AGM68" s="1460"/>
      <c r="AGN68" s="1460"/>
      <c r="AGO68" s="1460"/>
      <c r="AGP68" s="1460"/>
      <c r="AGQ68" s="1460"/>
      <c r="AGR68" s="1460"/>
      <c r="AGS68" s="1460"/>
      <c r="AGT68" s="1460"/>
      <c r="AGU68" s="1460"/>
      <c r="AGV68" s="1460"/>
      <c r="AGW68" s="1460"/>
      <c r="AGX68" s="1460"/>
      <c r="AGY68" s="1460"/>
      <c r="AGZ68" s="1460"/>
      <c r="AHA68" s="1460"/>
      <c r="AHB68" s="1460"/>
      <c r="AHC68" s="1460"/>
      <c r="AHD68" s="1460"/>
      <c r="AHE68" s="1460"/>
      <c r="AHF68" s="1460"/>
      <c r="AHG68" s="1460"/>
      <c r="AHH68" s="1460"/>
      <c r="AHI68" s="1460"/>
      <c r="AHJ68" s="1460"/>
      <c r="AHK68" s="1460"/>
      <c r="AHL68" s="1460"/>
      <c r="AHM68" s="1460"/>
      <c r="AHN68" s="1460"/>
      <c r="AHO68" s="1460"/>
      <c r="AHP68" s="1460"/>
      <c r="AHQ68" s="1460"/>
      <c r="AHR68" s="1460"/>
      <c r="AHS68" s="1460"/>
      <c r="AHT68" s="1460"/>
      <c r="AHU68" s="1460"/>
      <c r="AHV68" s="1460"/>
      <c r="AHW68" s="1460"/>
      <c r="AHX68" s="1460"/>
      <c r="AHY68" s="1460"/>
      <c r="AHZ68" s="1460"/>
      <c r="AIA68" s="1460"/>
      <c r="AIB68" s="1460"/>
      <c r="AIC68" s="1460"/>
      <c r="AID68" s="1460"/>
      <c r="AIE68" s="1460"/>
      <c r="AIF68" s="1460"/>
      <c r="AIG68" s="1460"/>
      <c r="AIH68" s="1460"/>
      <c r="AII68" s="1460"/>
      <c r="AIJ68" s="1460"/>
      <c r="AIK68" s="1460"/>
      <c r="AIL68" s="1460"/>
      <c r="AIM68" s="1460"/>
      <c r="AIN68" s="1460"/>
      <c r="AIO68" s="1460"/>
      <c r="AIP68" s="1460"/>
      <c r="AIQ68" s="1460"/>
      <c r="AIR68" s="1460"/>
      <c r="AIS68" s="1460"/>
      <c r="AIT68" s="1460"/>
      <c r="AIU68" s="1460"/>
      <c r="AIV68" s="1460"/>
      <c r="AIW68" s="1460"/>
      <c r="AIX68" s="1460"/>
      <c r="AIY68" s="1460"/>
      <c r="AIZ68" s="1460"/>
      <c r="AJA68" s="1460"/>
      <c r="AJB68" s="1460"/>
      <c r="AJC68" s="1460"/>
      <c r="AJD68" s="1460"/>
      <c r="AJE68" s="1460"/>
      <c r="AJF68" s="1460"/>
      <c r="AJG68" s="1460"/>
      <c r="AJH68" s="1460"/>
      <c r="AJI68" s="1460"/>
      <c r="AJJ68" s="1460"/>
      <c r="AJK68" s="1460"/>
      <c r="AJL68" s="1460"/>
      <c r="AJM68" s="1460"/>
      <c r="AJN68" s="1460"/>
      <c r="AJO68" s="1460"/>
      <c r="AJP68" s="1460"/>
      <c r="AJQ68" s="1460"/>
      <c r="AJR68" s="1460"/>
      <c r="AJS68" s="1460"/>
      <c r="AJT68" s="1460"/>
      <c r="AJU68" s="1460"/>
      <c r="AJV68" s="1460"/>
      <c r="AJW68" s="1460"/>
      <c r="AJX68" s="1460"/>
      <c r="AJY68" s="1460"/>
      <c r="AJZ68" s="1460"/>
      <c r="AKA68" s="1460"/>
      <c r="AKB68" s="1460"/>
      <c r="AKC68" s="1460"/>
      <c r="AKD68" s="1460"/>
      <c r="AKE68" s="1460"/>
      <c r="AKF68" s="1460"/>
      <c r="AKG68" s="1460"/>
      <c r="AKH68" s="1460"/>
      <c r="AKI68" s="1460"/>
      <c r="AKJ68" s="1460"/>
      <c r="AKK68" s="1460"/>
      <c r="AKL68" s="1460"/>
      <c r="AKM68" s="1460"/>
      <c r="AKN68" s="1460"/>
      <c r="AKO68" s="1460"/>
      <c r="AKP68" s="1460"/>
      <c r="AKQ68" s="1460"/>
      <c r="AKR68" s="1460"/>
      <c r="AKS68" s="1460"/>
      <c r="AKT68" s="1460"/>
      <c r="AKU68" s="1460"/>
      <c r="AKV68" s="1460"/>
      <c r="AKW68" s="1460"/>
      <c r="AKX68" s="1460"/>
      <c r="AKY68" s="1460"/>
      <c r="AKZ68" s="1460"/>
      <c r="ALA68" s="1460"/>
      <c r="ALB68" s="1460"/>
      <c r="ALC68" s="1460"/>
      <c r="ALD68" s="1460"/>
      <c r="ALE68" s="1460"/>
      <c r="ALF68" s="1460"/>
      <c r="ALG68" s="1460"/>
      <c r="ALH68" s="1460"/>
      <c r="ALI68" s="1460"/>
      <c r="ALJ68" s="1460"/>
      <c r="ALK68" s="1460"/>
      <c r="ALL68" s="1460"/>
      <c r="ALM68" s="1460"/>
      <c r="ALN68" s="1460"/>
      <c r="ALO68" s="1460"/>
      <c r="ALP68" s="1460"/>
      <c r="ALQ68" s="1460"/>
      <c r="ALR68" s="1460"/>
      <c r="ALS68" s="1460"/>
      <c r="ALT68" s="1460"/>
      <c r="ALU68" s="1460"/>
      <c r="ALV68" s="1460"/>
      <c r="ALW68" s="1460"/>
      <c r="ALX68" s="1460"/>
      <c r="ALY68" s="1460"/>
      <c r="ALZ68" s="1460"/>
      <c r="AMA68" s="1460"/>
      <c r="AMB68" s="1460"/>
      <c r="AMC68" s="1460"/>
      <c r="AMD68" s="1460"/>
      <c r="AME68" s="1460"/>
      <c r="AMF68" s="1460"/>
      <c r="AMG68" s="1460"/>
      <c r="AMH68" s="1460"/>
      <c r="AMI68" s="1460"/>
      <c r="AMJ68" s="1460"/>
      <c r="AMK68" s="1460"/>
      <c r="AML68" s="1460"/>
      <c r="AMM68" s="1460"/>
      <c r="AMN68" s="1460"/>
      <c r="AMO68" s="1460"/>
      <c r="AMP68" s="1460"/>
      <c r="AMQ68" s="1460"/>
      <c r="AMR68" s="1460"/>
      <c r="AMS68" s="1460"/>
      <c r="AMT68" s="1460"/>
      <c r="AMU68" s="1460"/>
      <c r="AMV68" s="1460"/>
      <c r="AMW68" s="1460"/>
      <c r="AMX68" s="1460"/>
      <c r="AMY68" s="1460"/>
      <c r="AMZ68" s="1460"/>
      <c r="ANA68" s="1460"/>
      <c r="ANB68" s="1460"/>
      <c r="ANC68" s="1460"/>
      <c r="AND68" s="1460"/>
      <c r="ANE68" s="1460"/>
      <c r="ANF68" s="1460"/>
      <c r="ANG68" s="1460"/>
      <c r="ANH68" s="1460"/>
      <c r="ANI68" s="1460"/>
      <c r="ANJ68" s="1460"/>
      <c r="ANK68" s="1460"/>
      <c r="ANL68" s="1460"/>
      <c r="ANM68" s="1460"/>
      <c r="ANN68" s="1460"/>
      <c r="ANO68" s="1460"/>
      <c r="ANP68" s="1460"/>
      <c r="ANQ68" s="1460"/>
      <c r="ANR68" s="1460"/>
      <c r="ANS68" s="1460"/>
      <c r="ANT68" s="1460"/>
      <c r="ANU68" s="1460"/>
      <c r="ANV68" s="1460"/>
      <c r="ANW68" s="1460"/>
      <c r="ANX68" s="1460"/>
      <c r="ANY68" s="1460"/>
      <c r="ANZ68" s="1460"/>
      <c r="AOA68" s="1460"/>
      <c r="AOB68" s="1460"/>
      <c r="AOC68" s="1460"/>
      <c r="AOD68" s="1460"/>
      <c r="AOE68" s="1460"/>
      <c r="AOF68" s="1460"/>
      <c r="AOG68" s="1460"/>
      <c r="AOH68" s="1460"/>
      <c r="AOI68" s="1460"/>
      <c r="AOJ68" s="1460"/>
      <c r="AOK68" s="1460"/>
      <c r="AOL68" s="1460"/>
      <c r="AOM68" s="1460"/>
      <c r="AON68" s="1460"/>
      <c r="AOO68" s="1460"/>
      <c r="AOP68" s="1460"/>
      <c r="AOQ68" s="1460"/>
      <c r="AOR68" s="1460"/>
      <c r="AOS68" s="1460"/>
      <c r="AOT68" s="1460"/>
      <c r="AOU68" s="1460"/>
      <c r="AOV68" s="1460"/>
      <c r="AOW68" s="1460"/>
      <c r="AOX68" s="1460"/>
      <c r="AOY68" s="1460"/>
      <c r="AOZ68" s="1460"/>
      <c r="APA68" s="1460"/>
      <c r="APB68" s="1460"/>
      <c r="APC68" s="1460"/>
      <c r="APD68" s="1460"/>
      <c r="APE68" s="1460"/>
      <c r="APF68" s="1460"/>
      <c r="APG68" s="1460"/>
      <c r="APH68" s="1460"/>
      <c r="API68" s="1460"/>
      <c r="APJ68" s="1460"/>
      <c r="APK68" s="1460"/>
      <c r="APL68" s="1460"/>
      <c r="APM68" s="1460"/>
      <c r="APN68" s="1460"/>
      <c r="APO68" s="1460"/>
      <c r="APP68" s="1460"/>
      <c r="APQ68" s="1460"/>
      <c r="APR68" s="1460"/>
      <c r="APS68" s="1460"/>
      <c r="APT68" s="1460"/>
      <c r="APU68" s="1460"/>
      <c r="APV68" s="1460"/>
      <c r="APW68" s="1460"/>
      <c r="APX68" s="1460"/>
      <c r="APY68" s="1460"/>
      <c r="APZ68" s="1460"/>
      <c r="AQA68" s="1460"/>
      <c r="AQB68" s="1460"/>
      <c r="AQC68" s="1460"/>
      <c r="AQD68" s="1460"/>
      <c r="AQE68" s="1460"/>
      <c r="AQF68" s="1460"/>
      <c r="AQG68" s="1460"/>
      <c r="AQH68" s="1460"/>
      <c r="AQI68" s="1460"/>
      <c r="AQJ68" s="1460"/>
      <c r="AQK68" s="1460"/>
      <c r="AQL68" s="1460"/>
      <c r="AQM68" s="1460"/>
      <c r="AQN68" s="1460"/>
      <c r="AQO68" s="1460"/>
      <c r="AQP68" s="1460"/>
      <c r="AQQ68" s="1460"/>
      <c r="AQR68" s="1460"/>
      <c r="AQS68" s="1460"/>
      <c r="AQT68" s="1460"/>
      <c r="AQU68" s="1460"/>
      <c r="AQV68" s="1460"/>
      <c r="AQW68" s="1460"/>
      <c r="AQX68" s="1460"/>
      <c r="AQY68" s="1460"/>
      <c r="AQZ68" s="1460"/>
      <c r="ARA68" s="1460"/>
      <c r="ARB68" s="1460"/>
      <c r="ARC68" s="1460"/>
      <c r="ARD68" s="1460"/>
      <c r="ARE68" s="1460"/>
      <c r="ARF68" s="1460"/>
      <c r="ARG68" s="1460"/>
      <c r="ARH68" s="1460"/>
      <c r="ARI68" s="1460"/>
      <c r="ARJ68" s="1460"/>
      <c r="ARK68" s="1460"/>
      <c r="ARL68" s="1460"/>
      <c r="ARM68" s="1460"/>
      <c r="ARN68" s="1460"/>
      <c r="ARO68" s="1460"/>
      <c r="ARP68" s="1460"/>
      <c r="ARQ68" s="1460"/>
      <c r="ARR68" s="1460"/>
      <c r="ARS68" s="1460"/>
      <c r="ART68" s="1460"/>
      <c r="ARU68" s="1460"/>
      <c r="ARV68" s="1460"/>
      <c r="ARW68" s="1460"/>
      <c r="ARX68" s="1460"/>
      <c r="ARY68" s="1460"/>
      <c r="ARZ68" s="1460"/>
      <c r="ASA68" s="1460"/>
      <c r="ASB68" s="1460"/>
      <c r="ASC68" s="1460"/>
      <c r="ASD68" s="1460"/>
      <c r="ASE68" s="1460"/>
      <c r="ASF68" s="1460"/>
      <c r="ASG68" s="1460"/>
      <c r="ASH68" s="1460"/>
      <c r="ASI68" s="1460"/>
      <c r="ASJ68" s="1460"/>
      <c r="ASK68" s="1460"/>
      <c r="ASL68" s="1460"/>
      <c r="ASM68" s="1460"/>
      <c r="ASN68" s="1460"/>
      <c r="ASO68" s="1460"/>
      <c r="ASP68" s="1460"/>
      <c r="ASQ68" s="1460"/>
      <c r="ASR68" s="1460"/>
      <c r="ASS68" s="1460"/>
      <c r="AST68" s="1460"/>
      <c r="ASU68" s="1460"/>
      <c r="ASV68" s="1460"/>
      <c r="ASW68" s="1460"/>
      <c r="ASX68" s="1460"/>
      <c r="ASY68" s="1460"/>
      <c r="ASZ68" s="1460"/>
      <c r="ATA68" s="1460"/>
      <c r="ATB68" s="1460"/>
      <c r="ATC68" s="1460"/>
      <c r="ATD68" s="1460"/>
      <c r="ATE68" s="1460"/>
      <c r="ATF68" s="1460"/>
      <c r="ATG68" s="1460"/>
      <c r="ATH68" s="1460"/>
      <c r="ATI68" s="1460"/>
      <c r="ATJ68" s="1460"/>
      <c r="ATK68" s="1460"/>
      <c r="ATL68" s="1460"/>
      <c r="ATM68" s="1460"/>
      <c r="ATN68" s="1460"/>
      <c r="ATO68" s="1460"/>
      <c r="ATP68" s="1460"/>
      <c r="ATQ68" s="1460"/>
      <c r="ATR68" s="1460"/>
      <c r="ATS68" s="1460"/>
      <c r="ATT68" s="1460"/>
      <c r="ATU68" s="1460"/>
      <c r="ATV68" s="1460"/>
      <c r="ATW68" s="1460"/>
      <c r="ATX68" s="1460"/>
      <c r="ATY68" s="1460"/>
      <c r="ATZ68" s="1460"/>
      <c r="AUA68" s="1460"/>
      <c r="AUB68" s="1460"/>
      <c r="AUC68" s="1460"/>
      <c r="AUD68" s="1460"/>
      <c r="AUE68" s="1460"/>
      <c r="AUF68" s="1460"/>
      <c r="AUG68" s="1460"/>
      <c r="AUH68" s="1460"/>
      <c r="AUI68" s="1460"/>
      <c r="AUJ68" s="1460"/>
      <c r="AUK68" s="1460"/>
      <c r="AUL68" s="1460"/>
      <c r="AUM68" s="1460"/>
      <c r="AUN68" s="1460"/>
      <c r="AUO68" s="1460"/>
      <c r="AUP68" s="1460"/>
      <c r="AUQ68" s="1460"/>
      <c r="AUR68" s="1460"/>
      <c r="AUS68" s="1460"/>
      <c r="AUT68" s="1460"/>
      <c r="AUU68" s="1460"/>
      <c r="AUV68" s="1460"/>
      <c r="AUW68" s="1460"/>
      <c r="AUX68" s="1460"/>
      <c r="AUY68" s="1460"/>
      <c r="AUZ68" s="1460"/>
      <c r="AVA68" s="1460"/>
      <c r="AVB68" s="1460"/>
      <c r="AVC68" s="1460"/>
      <c r="AVD68" s="1460"/>
      <c r="AVE68" s="1460"/>
      <c r="AVF68" s="1460"/>
      <c r="AVG68" s="1460"/>
      <c r="AVH68" s="1460"/>
      <c r="AVI68" s="1460"/>
      <c r="AVJ68" s="1460"/>
      <c r="AVK68" s="1460"/>
      <c r="AVL68" s="1460"/>
      <c r="AVM68" s="1460"/>
      <c r="AVN68" s="1460"/>
      <c r="AVO68" s="1460"/>
      <c r="AVP68" s="1460"/>
      <c r="AVQ68" s="1460"/>
      <c r="AVR68" s="1460"/>
      <c r="AVS68" s="1460"/>
      <c r="AVT68" s="1460"/>
      <c r="AVU68" s="1460"/>
      <c r="AVV68" s="1460"/>
      <c r="AVW68" s="1460"/>
      <c r="AVX68" s="1460"/>
      <c r="AVY68" s="1460"/>
      <c r="AVZ68" s="1460"/>
      <c r="AWA68" s="1460"/>
      <c r="AWB68" s="1460"/>
      <c r="AWC68" s="1460"/>
      <c r="AWD68" s="1460"/>
      <c r="AWE68" s="1460"/>
      <c r="AWF68" s="1460"/>
      <c r="AWG68" s="1460"/>
      <c r="AWH68" s="1460"/>
      <c r="AWI68" s="1460"/>
      <c r="AWJ68" s="1460"/>
      <c r="AWK68" s="1460"/>
      <c r="AWL68" s="1460"/>
      <c r="AWM68" s="1460"/>
      <c r="AWN68" s="1460"/>
      <c r="AWO68" s="1460"/>
      <c r="AWP68" s="1460"/>
      <c r="AWQ68" s="1460"/>
      <c r="AWR68" s="1460"/>
      <c r="AWS68" s="1460"/>
      <c r="AWT68" s="1460"/>
      <c r="AWU68" s="1460"/>
      <c r="AWV68" s="1460"/>
      <c r="AWW68" s="1460"/>
      <c r="AWX68" s="1460"/>
      <c r="AWY68" s="1460"/>
      <c r="AWZ68" s="1460"/>
      <c r="AXA68" s="1460"/>
      <c r="AXB68" s="1460"/>
      <c r="AXC68" s="1460"/>
      <c r="AXD68" s="1460"/>
      <c r="AXE68" s="1460"/>
      <c r="AXF68" s="1460"/>
      <c r="AXG68" s="1460"/>
      <c r="AXH68" s="1460"/>
      <c r="AXI68" s="1460"/>
      <c r="AXJ68" s="1460"/>
      <c r="AXK68" s="1460"/>
      <c r="AXL68" s="1460"/>
      <c r="AXM68" s="1460"/>
      <c r="AXN68" s="1460"/>
      <c r="AXO68" s="1460"/>
      <c r="AXP68" s="1460"/>
      <c r="AXQ68" s="1460"/>
      <c r="AXR68" s="1460"/>
      <c r="AXS68" s="1460"/>
      <c r="AXT68" s="1460"/>
      <c r="AXU68" s="1460"/>
      <c r="AXV68" s="1460"/>
      <c r="AXW68" s="1460"/>
      <c r="AXX68" s="1460"/>
      <c r="AXY68" s="1460"/>
      <c r="AXZ68" s="1460"/>
      <c r="AYA68" s="1460"/>
      <c r="AYB68" s="1460"/>
      <c r="AYC68" s="1460"/>
      <c r="AYD68" s="1460"/>
      <c r="AYE68" s="1460"/>
      <c r="AYF68" s="1460"/>
      <c r="AYG68" s="1460"/>
      <c r="AYH68" s="1460"/>
      <c r="AYI68" s="1460"/>
      <c r="AYJ68" s="1460"/>
      <c r="AYK68" s="1460"/>
      <c r="AYL68" s="1460"/>
      <c r="AYM68" s="1460"/>
      <c r="AYN68" s="1460"/>
      <c r="AYO68" s="1460"/>
      <c r="AYP68" s="1460"/>
      <c r="AYQ68" s="1460"/>
      <c r="AYR68" s="1460"/>
      <c r="AYS68" s="1460"/>
      <c r="AYT68" s="1460"/>
      <c r="AYU68" s="1460"/>
      <c r="AYV68" s="1460"/>
      <c r="AYW68" s="1460"/>
      <c r="AYX68" s="1460"/>
      <c r="AYY68" s="1460"/>
      <c r="AYZ68" s="1460"/>
      <c r="AZA68" s="1460"/>
      <c r="AZB68" s="1460"/>
      <c r="AZC68" s="1460"/>
      <c r="AZD68" s="1460"/>
      <c r="AZE68" s="1460"/>
      <c r="AZF68" s="1460"/>
      <c r="AZG68" s="1460"/>
      <c r="AZH68" s="1460"/>
      <c r="AZI68" s="1460"/>
      <c r="AZJ68" s="1460"/>
      <c r="AZK68" s="1460"/>
      <c r="AZL68" s="1460"/>
      <c r="AZM68" s="1460"/>
      <c r="AZN68" s="1460"/>
      <c r="AZO68" s="1460"/>
      <c r="AZP68" s="1460"/>
      <c r="AZQ68" s="1460"/>
      <c r="AZR68" s="1460"/>
      <c r="AZS68" s="1460"/>
      <c r="AZT68" s="1460"/>
      <c r="AZU68" s="1460"/>
      <c r="AZV68" s="1460"/>
      <c r="AZW68" s="1460"/>
      <c r="AZX68" s="1460"/>
      <c r="AZY68" s="1460"/>
      <c r="AZZ68" s="1460"/>
      <c r="BAA68" s="1460"/>
      <c r="BAB68" s="1460"/>
      <c r="BAC68" s="1460"/>
      <c r="BAD68" s="1460"/>
      <c r="BAE68" s="1460"/>
      <c r="BAF68" s="1460"/>
      <c r="BAG68" s="1460"/>
      <c r="BAH68" s="1460"/>
      <c r="BAI68" s="1460"/>
      <c r="BAJ68" s="1460"/>
      <c r="BAK68" s="1460"/>
      <c r="BAL68" s="1460"/>
      <c r="BAM68" s="1460"/>
      <c r="BAN68" s="1460"/>
      <c r="BAO68" s="1460"/>
      <c r="BAP68" s="1460"/>
      <c r="BAQ68" s="1460"/>
      <c r="BAR68" s="1460"/>
      <c r="BAS68" s="1460"/>
      <c r="BAT68" s="1460"/>
      <c r="BAU68" s="1460"/>
      <c r="BAV68" s="1460"/>
      <c r="BAW68" s="1460"/>
      <c r="BAX68" s="1460"/>
      <c r="BAY68" s="1460"/>
      <c r="BAZ68" s="1460"/>
      <c r="BBA68" s="1460"/>
      <c r="BBB68" s="1460"/>
      <c r="BBC68" s="1460"/>
      <c r="BBD68" s="1460"/>
      <c r="BBE68" s="1460"/>
      <c r="BBF68" s="1460"/>
      <c r="BBG68" s="1460"/>
      <c r="BBH68" s="1460"/>
      <c r="BBI68" s="1460"/>
      <c r="BBJ68" s="1460"/>
      <c r="BBK68" s="1460"/>
      <c r="BBL68" s="1460"/>
      <c r="BBM68" s="1460"/>
      <c r="BBN68" s="1460"/>
      <c r="BBO68" s="1460"/>
      <c r="BBP68" s="1460"/>
      <c r="BBQ68" s="1460"/>
      <c r="BBR68" s="1460"/>
      <c r="BBS68" s="1460"/>
      <c r="BBT68" s="1460"/>
      <c r="BBU68" s="1460"/>
      <c r="BBV68" s="1460"/>
      <c r="BBW68" s="1460"/>
      <c r="BBX68" s="1460"/>
      <c r="BBY68" s="1460"/>
      <c r="BBZ68" s="1460"/>
      <c r="BCA68" s="1460"/>
      <c r="BCB68" s="1460"/>
      <c r="BCC68" s="1460"/>
      <c r="BCD68" s="1460"/>
      <c r="BCE68" s="1460"/>
      <c r="BCF68" s="1460"/>
      <c r="BCG68" s="1460"/>
      <c r="BCH68" s="1460"/>
      <c r="BCI68" s="1460"/>
      <c r="BCJ68" s="1460"/>
      <c r="BCK68" s="1460"/>
      <c r="BCL68" s="1460"/>
      <c r="BCM68" s="1460"/>
      <c r="BCN68" s="1460"/>
      <c r="BCO68" s="1460"/>
      <c r="BCP68" s="1460"/>
      <c r="BCQ68" s="1460"/>
      <c r="BCR68" s="1460"/>
      <c r="BCS68" s="1460"/>
      <c r="BCT68" s="1460"/>
      <c r="BCU68" s="1460"/>
      <c r="BCV68" s="1460"/>
      <c r="BCW68" s="1460"/>
      <c r="BCX68" s="1460"/>
      <c r="BCY68" s="1460"/>
      <c r="BCZ68" s="1460"/>
      <c r="BDA68" s="1460"/>
      <c r="BDB68" s="1460"/>
      <c r="BDC68" s="1460"/>
      <c r="BDD68" s="1460"/>
      <c r="BDE68" s="1460"/>
      <c r="BDF68" s="1460"/>
      <c r="BDG68" s="1460"/>
      <c r="BDH68" s="1460"/>
      <c r="BDI68" s="1460"/>
      <c r="BDJ68" s="1460"/>
      <c r="BDK68" s="1460"/>
      <c r="BDL68" s="1460"/>
      <c r="BDM68" s="1460"/>
      <c r="BDN68" s="1460"/>
      <c r="BDO68" s="1460"/>
      <c r="BDP68" s="1460"/>
      <c r="BDQ68" s="1460"/>
      <c r="BDR68" s="1460"/>
      <c r="BDS68" s="1460"/>
      <c r="BDT68" s="1460"/>
      <c r="BDU68" s="1460"/>
      <c r="BDV68" s="1460"/>
      <c r="BDW68" s="1460"/>
      <c r="BDX68" s="1460"/>
      <c r="BDY68" s="1460"/>
      <c r="BDZ68" s="1460"/>
      <c r="BEA68" s="1460"/>
      <c r="BEB68" s="1460"/>
      <c r="BEC68" s="1460"/>
      <c r="BED68" s="1460"/>
      <c r="BEE68" s="1460"/>
      <c r="BEF68" s="1460"/>
      <c r="BEG68" s="1460"/>
      <c r="BEH68" s="1460"/>
      <c r="BEI68" s="1460"/>
      <c r="BEJ68" s="1460"/>
      <c r="BEK68" s="1460"/>
      <c r="BEL68" s="1460"/>
      <c r="BEM68" s="1460"/>
      <c r="BEN68" s="1460"/>
      <c r="BEO68" s="1460"/>
      <c r="BEP68" s="1460"/>
      <c r="BEQ68" s="1460"/>
      <c r="BER68" s="1460"/>
      <c r="BES68" s="1460"/>
      <c r="BET68" s="1460"/>
      <c r="BEU68" s="1460"/>
      <c r="BEV68" s="1460"/>
      <c r="BEW68" s="1460"/>
      <c r="BEX68" s="1460"/>
      <c r="BEY68" s="1460"/>
      <c r="BEZ68" s="1460"/>
      <c r="BFA68" s="1460"/>
      <c r="BFB68" s="1460"/>
      <c r="BFC68" s="1460"/>
      <c r="BFD68" s="1460"/>
      <c r="BFE68" s="1460"/>
      <c r="BFF68" s="1460"/>
      <c r="BFG68" s="1460"/>
      <c r="BFH68" s="1460"/>
      <c r="BFI68" s="1460"/>
      <c r="BFJ68" s="1460"/>
      <c r="BFK68" s="1460"/>
      <c r="BFL68" s="1460"/>
      <c r="BFM68" s="1460"/>
      <c r="BFN68" s="1460"/>
      <c r="BFO68" s="1460"/>
      <c r="BFP68" s="1460"/>
      <c r="BFQ68" s="1460"/>
      <c r="BFR68" s="1460"/>
      <c r="BFS68" s="1460"/>
      <c r="BFT68" s="1460"/>
      <c r="BFU68" s="1460"/>
      <c r="BFV68" s="1460"/>
      <c r="BFW68" s="1460"/>
      <c r="BFX68" s="1460"/>
      <c r="BFY68" s="1460"/>
      <c r="BFZ68" s="1460"/>
      <c r="BGA68" s="1460"/>
      <c r="BGB68" s="1460"/>
      <c r="BGC68" s="1460"/>
      <c r="BGD68" s="1460"/>
      <c r="BGE68" s="1460"/>
      <c r="BGF68" s="1460"/>
      <c r="BGG68" s="1460"/>
      <c r="BGH68" s="1460"/>
      <c r="BGI68" s="1460"/>
      <c r="BGJ68" s="1460"/>
      <c r="BGK68" s="1460"/>
      <c r="BGL68" s="1460"/>
      <c r="BGM68" s="1460"/>
      <c r="BGN68" s="1460"/>
      <c r="BGO68" s="1460"/>
      <c r="BGP68" s="1460"/>
      <c r="BGQ68" s="1460"/>
      <c r="BGR68" s="1460"/>
      <c r="BGS68" s="1460"/>
      <c r="BGT68" s="1460"/>
      <c r="BGU68" s="1460"/>
      <c r="BGV68" s="1460"/>
      <c r="BGW68" s="1460"/>
      <c r="BGX68" s="1460"/>
      <c r="BGY68" s="1460"/>
      <c r="BGZ68" s="1460"/>
      <c r="BHA68" s="1460"/>
      <c r="BHB68" s="1460"/>
      <c r="BHC68" s="1460"/>
      <c r="BHD68" s="1460"/>
      <c r="BHE68" s="1460"/>
      <c r="BHF68" s="1460"/>
      <c r="BHG68" s="1460"/>
      <c r="BHH68" s="1460"/>
      <c r="BHI68" s="1460"/>
      <c r="BHJ68" s="1460"/>
      <c r="BHK68" s="1460"/>
      <c r="BHL68" s="1460"/>
      <c r="BHM68" s="1460"/>
      <c r="BHN68" s="1460"/>
      <c r="BHO68" s="1460"/>
      <c r="BHP68" s="1460"/>
      <c r="BHQ68" s="1460"/>
      <c r="BHR68" s="1460"/>
      <c r="BHS68" s="1460"/>
      <c r="BHT68" s="1460"/>
      <c r="BHU68" s="1460"/>
      <c r="BHV68" s="1460"/>
      <c r="BHW68" s="1460"/>
      <c r="BHX68" s="1460"/>
      <c r="BHY68" s="1460"/>
      <c r="BHZ68" s="1460"/>
      <c r="BIA68" s="1460"/>
      <c r="BIB68" s="1460"/>
      <c r="BIC68" s="1460"/>
      <c r="BID68" s="1460"/>
      <c r="BIE68" s="1460"/>
      <c r="BIF68" s="1460"/>
      <c r="BIG68" s="1460"/>
      <c r="BIH68" s="1460"/>
      <c r="BII68" s="1460"/>
      <c r="BIJ68" s="1460"/>
      <c r="BIK68" s="1460"/>
      <c r="BIL68" s="1460"/>
      <c r="BIM68" s="1460"/>
      <c r="BIN68" s="1460"/>
      <c r="BIO68" s="1460"/>
      <c r="BIP68" s="1460"/>
      <c r="BIQ68" s="1460"/>
      <c r="BIR68" s="1460"/>
      <c r="BIS68" s="1460"/>
      <c r="BIT68" s="1460"/>
      <c r="BIU68" s="1460"/>
      <c r="BIV68" s="1460"/>
      <c r="BIW68" s="1460"/>
      <c r="BIX68" s="1460"/>
      <c r="BIY68" s="1460"/>
      <c r="BIZ68" s="1460"/>
      <c r="BJA68" s="1460"/>
      <c r="BJB68" s="1460"/>
      <c r="BJC68" s="1460"/>
      <c r="BJD68" s="1460"/>
      <c r="BJE68" s="1460"/>
      <c r="BJF68" s="1460"/>
      <c r="BJG68" s="1460"/>
      <c r="BJH68" s="1460"/>
      <c r="BJI68" s="1460"/>
      <c r="BJJ68" s="1460"/>
      <c r="BJK68" s="1460"/>
      <c r="BJL68" s="1460"/>
      <c r="BJM68" s="1460"/>
      <c r="BJN68" s="1460"/>
      <c r="BJO68" s="1460"/>
      <c r="BJP68" s="1460"/>
      <c r="BJQ68" s="1460"/>
      <c r="BJR68" s="1460"/>
      <c r="BJS68" s="1460"/>
      <c r="BJT68" s="1460"/>
      <c r="BJU68" s="1460"/>
      <c r="BJV68" s="1460"/>
      <c r="BJW68" s="1460"/>
      <c r="BJX68" s="1460"/>
      <c r="BJY68" s="1460"/>
      <c r="BJZ68" s="1460"/>
      <c r="BKA68" s="1460"/>
      <c r="BKB68" s="1460"/>
      <c r="BKC68" s="1460"/>
      <c r="BKD68" s="1460"/>
      <c r="BKE68" s="1460"/>
      <c r="BKF68" s="1460"/>
      <c r="BKG68" s="1460"/>
      <c r="BKH68" s="1460"/>
      <c r="BKI68" s="1460"/>
      <c r="BKJ68" s="1460"/>
      <c r="BKK68" s="1460"/>
      <c r="BKL68" s="1460"/>
      <c r="BKM68" s="1460"/>
      <c r="BKN68" s="1460"/>
      <c r="BKO68" s="1460"/>
      <c r="BKP68" s="1460"/>
      <c r="BKQ68" s="1460"/>
      <c r="BKR68" s="1460"/>
      <c r="BKS68" s="1460"/>
      <c r="BKT68" s="1460"/>
      <c r="BKU68" s="1460"/>
      <c r="BKV68" s="1460"/>
      <c r="BKW68" s="1460"/>
      <c r="BKX68" s="1460"/>
      <c r="BKY68" s="1460"/>
      <c r="BKZ68" s="1460"/>
      <c r="BLA68" s="1460"/>
      <c r="BLB68" s="1460"/>
      <c r="BLC68" s="1460"/>
      <c r="BLD68" s="1460"/>
      <c r="BLE68" s="1460"/>
      <c r="BLF68" s="1460"/>
      <c r="BLG68" s="1460"/>
      <c r="BLH68" s="1460"/>
      <c r="BLI68" s="1460"/>
      <c r="BLJ68" s="1460"/>
      <c r="BLK68" s="1460"/>
      <c r="BLL68" s="1460"/>
      <c r="BLM68" s="1460"/>
      <c r="BLN68" s="1460"/>
      <c r="BLO68" s="1460"/>
      <c r="BLP68" s="1460"/>
      <c r="BLQ68" s="1460"/>
      <c r="BLR68" s="1460"/>
      <c r="BLS68" s="1460"/>
      <c r="BLT68" s="1460"/>
      <c r="BLU68" s="1460"/>
      <c r="BLV68" s="1460"/>
      <c r="BLW68" s="1460"/>
      <c r="BLX68" s="1460"/>
      <c r="BLY68" s="1460"/>
      <c r="BLZ68" s="1460"/>
      <c r="BMA68" s="1460"/>
      <c r="BMB68" s="1460"/>
      <c r="BMC68" s="1460"/>
      <c r="BMD68" s="1460"/>
      <c r="BME68" s="1460"/>
      <c r="BMF68" s="1460"/>
      <c r="BMG68" s="1460"/>
      <c r="BMH68" s="1460"/>
      <c r="BMI68" s="1460"/>
      <c r="BMJ68" s="1460"/>
      <c r="BMK68" s="1460"/>
      <c r="BML68" s="1460"/>
      <c r="BMM68" s="1460"/>
      <c r="BMN68" s="1460"/>
      <c r="BMO68" s="1460"/>
      <c r="BMP68" s="1460"/>
      <c r="BMQ68" s="1460"/>
      <c r="BMR68" s="1460"/>
      <c r="BMS68" s="1460"/>
      <c r="BMT68" s="1460"/>
      <c r="BMU68" s="1460"/>
      <c r="BMV68" s="1460"/>
      <c r="BMW68" s="1460"/>
      <c r="BMX68" s="1460"/>
      <c r="BMY68" s="1460"/>
      <c r="BMZ68" s="1460"/>
      <c r="BNA68" s="1460"/>
      <c r="BNB68" s="1460"/>
      <c r="BNC68" s="1460"/>
      <c r="BND68" s="1460"/>
      <c r="BNE68" s="1460"/>
      <c r="BNF68" s="1460"/>
      <c r="BNG68" s="1460"/>
      <c r="BNH68" s="1460"/>
      <c r="BNI68" s="1460"/>
      <c r="BNJ68" s="1460"/>
      <c r="BNK68" s="1460"/>
      <c r="BNL68" s="1460"/>
      <c r="BNM68" s="1460"/>
      <c r="BNN68" s="1460"/>
      <c r="BNO68" s="1460"/>
      <c r="BNP68" s="1460"/>
      <c r="BNQ68" s="1460"/>
      <c r="BNR68" s="1460"/>
      <c r="BNS68" s="1460"/>
      <c r="BNT68" s="1460"/>
      <c r="BNU68" s="1460"/>
      <c r="BNV68" s="1460"/>
      <c r="BNW68" s="1460"/>
      <c r="BNX68" s="1460"/>
      <c r="BNY68" s="1460"/>
      <c r="BNZ68" s="1460"/>
      <c r="BOA68" s="1460"/>
      <c r="BOB68" s="1460"/>
      <c r="BOC68" s="1460"/>
      <c r="BOD68" s="1460"/>
      <c r="BOE68" s="1460"/>
      <c r="BOF68" s="1460"/>
      <c r="BOG68" s="1460"/>
      <c r="BOH68" s="1460"/>
      <c r="BOI68" s="1460"/>
      <c r="BOJ68" s="1460"/>
      <c r="BOK68" s="1460"/>
      <c r="BOL68" s="1460"/>
      <c r="BOM68" s="1460"/>
      <c r="BON68" s="1460"/>
      <c r="BOO68" s="1460"/>
      <c r="BOP68" s="1460"/>
      <c r="BOQ68" s="1460"/>
      <c r="BOR68" s="1460"/>
      <c r="BOS68" s="1460"/>
      <c r="BOT68" s="1460"/>
      <c r="BOU68" s="1460"/>
      <c r="BOV68" s="1460"/>
      <c r="BOW68" s="1460"/>
      <c r="BOX68" s="1460"/>
      <c r="BOY68" s="1460"/>
      <c r="BOZ68" s="1460"/>
      <c r="BPA68" s="1460"/>
      <c r="BPB68" s="1460"/>
      <c r="BPC68" s="1460"/>
      <c r="BPD68" s="1460"/>
      <c r="BPE68" s="1460"/>
      <c r="BPF68" s="1460"/>
      <c r="BPG68" s="1460"/>
      <c r="BPH68" s="1460"/>
      <c r="BPI68" s="1460"/>
      <c r="BPJ68" s="1460"/>
      <c r="BPK68" s="1460"/>
      <c r="BPL68" s="1460"/>
      <c r="BPM68" s="1460"/>
      <c r="BPN68" s="1460"/>
      <c r="BPO68" s="1460"/>
      <c r="BPP68" s="1460"/>
      <c r="BPQ68" s="1460"/>
      <c r="BPR68" s="1460"/>
      <c r="BPS68" s="1460"/>
      <c r="BPT68" s="1460"/>
      <c r="BPU68" s="1460"/>
      <c r="BPV68" s="1460"/>
      <c r="BPW68" s="1460"/>
      <c r="BPX68" s="1460"/>
      <c r="BPY68" s="1460"/>
      <c r="BPZ68" s="1460"/>
      <c r="BQA68" s="1460"/>
      <c r="BQB68" s="1460"/>
      <c r="BQC68" s="1460"/>
      <c r="BQD68" s="1460"/>
      <c r="BQE68" s="1460"/>
      <c r="BQF68" s="1460"/>
      <c r="BQG68" s="1460"/>
      <c r="BQH68" s="1460"/>
      <c r="BQI68" s="1460"/>
      <c r="BQJ68" s="1460"/>
      <c r="BQK68" s="1460"/>
      <c r="BQL68" s="1460"/>
      <c r="BQM68" s="1460"/>
      <c r="BQN68" s="1460"/>
      <c r="BQO68" s="1460"/>
      <c r="BQP68" s="1460"/>
      <c r="BQQ68" s="1460"/>
      <c r="BQR68" s="1460"/>
      <c r="BQS68" s="1460"/>
      <c r="BQT68" s="1460"/>
      <c r="BQU68" s="1460"/>
      <c r="BQV68" s="1460"/>
      <c r="BQW68" s="1460"/>
      <c r="BQX68" s="1460"/>
      <c r="BQY68" s="1460"/>
      <c r="BQZ68" s="1460"/>
      <c r="BRA68" s="1460"/>
      <c r="BRB68" s="1460"/>
      <c r="BRC68" s="1460"/>
      <c r="BRD68" s="1460"/>
      <c r="BRE68" s="1460"/>
      <c r="BRF68" s="1460"/>
      <c r="BRG68" s="1460"/>
      <c r="BRH68" s="1460"/>
      <c r="BRI68" s="1460"/>
      <c r="BRJ68" s="1460"/>
      <c r="BRK68" s="1460"/>
      <c r="BRL68" s="1460"/>
      <c r="BRM68" s="1460"/>
      <c r="BRN68" s="1460"/>
      <c r="BRO68" s="1460"/>
      <c r="BRP68" s="1460"/>
      <c r="BRQ68" s="1460"/>
      <c r="BRR68" s="1460"/>
      <c r="BRS68" s="1460"/>
      <c r="BRT68" s="1460"/>
      <c r="BRU68" s="1460"/>
      <c r="BRV68" s="1460"/>
      <c r="BRW68" s="1460"/>
      <c r="BRX68" s="1460"/>
      <c r="BRY68" s="1460"/>
      <c r="BRZ68" s="1460"/>
      <c r="BSA68" s="1460"/>
      <c r="BSB68" s="1460"/>
      <c r="BSC68" s="1460"/>
      <c r="BSD68" s="1460"/>
      <c r="BSE68" s="1460"/>
      <c r="BSF68" s="1460"/>
      <c r="BSG68" s="1460"/>
      <c r="BSH68" s="1460"/>
      <c r="BSI68" s="1460"/>
      <c r="BSJ68" s="1460"/>
      <c r="BSK68" s="1460"/>
      <c r="BSL68" s="1460"/>
      <c r="BSM68" s="1460"/>
      <c r="BSN68" s="1460"/>
      <c r="BSO68" s="1460"/>
      <c r="BSP68" s="1460"/>
      <c r="BSQ68" s="1460"/>
      <c r="BSR68" s="1460"/>
      <c r="BSS68" s="1460"/>
      <c r="BST68" s="1460"/>
      <c r="BSU68" s="1460"/>
      <c r="BSV68" s="1460"/>
      <c r="BSW68" s="1460"/>
      <c r="BSX68" s="1460"/>
      <c r="BSY68" s="1460"/>
      <c r="BSZ68" s="1460"/>
      <c r="BTA68" s="1460"/>
      <c r="BTB68" s="1460"/>
      <c r="BTC68" s="1460"/>
      <c r="BTD68" s="1460"/>
      <c r="BTE68" s="1460"/>
      <c r="BTF68" s="1460"/>
      <c r="BTG68" s="1460"/>
      <c r="BTH68" s="1460"/>
      <c r="BTI68" s="1460"/>
      <c r="BTJ68" s="1460"/>
      <c r="BTK68" s="1460"/>
      <c r="BTL68" s="1460"/>
      <c r="BTM68" s="1460"/>
      <c r="BTN68" s="1460"/>
      <c r="BTO68" s="1460"/>
      <c r="BTP68" s="1460"/>
      <c r="BTQ68" s="1460"/>
      <c r="BTR68" s="1460"/>
      <c r="BTS68" s="1460"/>
      <c r="BTT68" s="1460"/>
      <c r="BTU68" s="1460"/>
      <c r="BTV68" s="1460"/>
      <c r="BTW68" s="1460"/>
      <c r="BTX68" s="1460"/>
      <c r="BTY68" s="1460"/>
      <c r="BTZ68" s="1460"/>
      <c r="BUA68" s="1460"/>
      <c r="BUB68" s="1460"/>
      <c r="BUC68" s="1460"/>
      <c r="BUD68" s="1460"/>
      <c r="BUE68" s="1460"/>
      <c r="BUF68" s="1460"/>
      <c r="BUG68" s="1460"/>
      <c r="BUH68" s="1460"/>
      <c r="BUI68" s="1460"/>
      <c r="BUJ68" s="1460"/>
      <c r="BUK68" s="1460"/>
      <c r="BUL68" s="1460"/>
      <c r="BUM68" s="1460"/>
      <c r="BUN68" s="1460"/>
      <c r="BUO68" s="1460"/>
      <c r="BUP68" s="1460"/>
      <c r="BUQ68" s="1460"/>
      <c r="BUR68" s="1460"/>
      <c r="BUS68" s="1460"/>
      <c r="BUT68" s="1460"/>
      <c r="BUU68" s="1460"/>
      <c r="BUV68" s="1460"/>
      <c r="BUW68" s="1460"/>
      <c r="BUX68" s="1460"/>
      <c r="BUY68" s="1460"/>
      <c r="BUZ68" s="1460"/>
      <c r="BVA68" s="1460"/>
      <c r="BVB68" s="1460"/>
      <c r="BVC68" s="1460"/>
      <c r="BVD68" s="1460"/>
      <c r="BVE68" s="1460"/>
      <c r="BVF68" s="1460"/>
      <c r="BVG68" s="1460"/>
      <c r="BVH68" s="1460"/>
      <c r="BVI68" s="1460"/>
      <c r="BVJ68" s="1460"/>
      <c r="BVK68" s="1460"/>
      <c r="BVL68" s="1460"/>
      <c r="BVM68" s="1460"/>
      <c r="BVN68" s="1460"/>
      <c r="BVO68" s="1460"/>
      <c r="BVP68" s="1460"/>
      <c r="BVQ68" s="1460"/>
      <c r="BVR68" s="1460"/>
      <c r="BVS68" s="1460"/>
      <c r="BVT68" s="1460"/>
      <c r="BVU68" s="1460"/>
      <c r="BVV68" s="1460"/>
      <c r="BVW68" s="1460"/>
      <c r="BVX68" s="1460"/>
      <c r="BVY68" s="1460"/>
      <c r="BVZ68" s="1460"/>
      <c r="BWA68" s="1460"/>
      <c r="BWB68" s="1460"/>
      <c r="BWC68" s="1460"/>
      <c r="BWD68" s="1460"/>
      <c r="BWE68" s="1460"/>
      <c r="BWF68" s="1460"/>
      <c r="BWG68" s="1460"/>
      <c r="BWH68" s="1460"/>
      <c r="BWI68" s="1460"/>
      <c r="BWJ68" s="1460"/>
      <c r="BWK68" s="1460"/>
      <c r="BWL68" s="1460"/>
      <c r="BWM68" s="1460"/>
      <c r="BWN68" s="1460"/>
      <c r="BWO68" s="1460"/>
      <c r="BWP68" s="1460"/>
      <c r="BWQ68" s="1460"/>
      <c r="BWR68" s="1460"/>
      <c r="BWS68" s="1460"/>
      <c r="BWT68" s="1460"/>
      <c r="BWU68" s="1460"/>
      <c r="BWV68" s="1460"/>
      <c r="BWW68" s="1460"/>
      <c r="BWX68" s="1460"/>
      <c r="BWY68" s="1460"/>
      <c r="BWZ68" s="1460"/>
      <c r="BXA68" s="1460"/>
      <c r="BXB68" s="1460"/>
      <c r="BXC68" s="1460"/>
      <c r="BXD68" s="1460"/>
      <c r="BXE68" s="1460"/>
      <c r="BXF68" s="1460"/>
      <c r="BXG68" s="1460"/>
      <c r="BXH68" s="1460"/>
      <c r="BXI68" s="1460"/>
      <c r="BXJ68" s="1460"/>
      <c r="BXK68" s="1460"/>
      <c r="BXL68" s="1460"/>
      <c r="BXM68" s="1460"/>
      <c r="BXN68" s="1460"/>
      <c r="BXO68" s="1460"/>
      <c r="BXP68" s="1460"/>
      <c r="BXQ68" s="1460"/>
      <c r="BXR68" s="1460"/>
      <c r="BXS68" s="1460"/>
      <c r="BXT68" s="1460"/>
      <c r="BXU68" s="1460"/>
      <c r="BXV68" s="1460"/>
      <c r="BXW68" s="1460"/>
      <c r="BXX68" s="1460"/>
      <c r="BXY68" s="1460"/>
      <c r="BXZ68" s="1460"/>
      <c r="BYA68" s="1460"/>
      <c r="BYB68" s="1460"/>
      <c r="BYC68" s="1460"/>
      <c r="BYD68" s="1460"/>
      <c r="BYE68" s="1460"/>
      <c r="BYF68" s="1460"/>
      <c r="BYG68" s="1460"/>
      <c r="BYH68" s="1460"/>
      <c r="BYI68" s="1460"/>
      <c r="BYJ68" s="1460"/>
      <c r="BYK68" s="1460"/>
      <c r="BYL68" s="1460"/>
      <c r="BYM68" s="1460"/>
      <c r="BYN68" s="1460"/>
      <c r="BYO68" s="1460"/>
      <c r="BYP68" s="1460"/>
      <c r="BYQ68" s="1460"/>
      <c r="BYR68" s="1460"/>
      <c r="BYS68" s="1460"/>
      <c r="BYT68" s="1460"/>
      <c r="BYU68" s="1460"/>
      <c r="BYV68" s="1460"/>
      <c r="BYW68" s="1460"/>
      <c r="BYX68" s="1460"/>
      <c r="BYY68" s="1460"/>
      <c r="BYZ68" s="1460"/>
      <c r="BZA68" s="1460"/>
      <c r="BZB68" s="1460"/>
      <c r="BZC68" s="1460"/>
      <c r="BZD68" s="1460"/>
      <c r="BZE68" s="1460"/>
      <c r="BZF68" s="1460"/>
      <c r="BZG68" s="1460"/>
      <c r="BZH68" s="1460"/>
      <c r="BZI68" s="1460"/>
      <c r="BZJ68" s="1460"/>
      <c r="BZK68" s="1460"/>
      <c r="BZL68" s="1460"/>
      <c r="BZM68" s="1460"/>
      <c r="BZN68" s="1460"/>
      <c r="BZO68" s="1460"/>
      <c r="BZP68" s="1460"/>
      <c r="BZQ68" s="1460"/>
      <c r="BZR68" s="1460"/>
      <c r="BZS68" s="1460"/>
      <c r="BZT68" s="1460"/>
      <c r="BZU68" s="1460"/>
      <c r="BZV68" s="1460"/>
      <c r="BZW68" s="1460"/>
      <c r="BZX68" s="1460"/>
      <c r="BZY68" s="1460"/>
      <c r="BZZ68" s="1460"/>
      <c r="CAA68" s="1460"/>
      <c r="CAB68" s="1460"/>
      <c r="CAC68" s="1460"/>
      <c r="CAD68" s="1460"/>
      <c r="CAE68" s="1460"/>
      <c r="CAF68" s="1460"/>
      <c r="CAG68" s="1460"/>
      <c r="CAH68" s="1460"/>
      <c r="CAI68" s="1460"/>
      <c r="CAJ68" s="1460"/>
      <c r="CAK68" s="1460"/>
      <c r="CAL68" s="1460"/>
      <c r="CAM68" s="1460"/>
      <c r="CAN68" s="1460"/>
      <c r="CAO68" s="1460"/>
      <c r="CAP68" s="1460"/>
      <c r="CAQ68" s="1460"/>
      <c r="CAR68" s="1460"/>
      <c r="CAS68" s="1460"/>
      <c r="CAT68" s="1460"/>
      <c r="CAU68" s="1460"/>
      <c r="CAV68" s="1460"/>
      <c r="CAW68" s="1460"/>
      <c r="CAX68" s="1460"/>
      <c r="CAY68" s="1460"/>
      <c r="CAZ68" s="1460"/>
      <c r="CBA68" s="1460"/>
      <c r="CBB68" s="1460"/>
      <c r="CBC68" s="1460"/>
      <c r="CBD68" s="1460"/>
      <c r="CBE68" s="1460"/>
      <c r="CBF68" s="1460"/>
      <c r="CBG68" s="1460"/>
      <c r="CBH68" s="1460"/>
      <c r="CBI68" s="1460"/>
      <c r="CBJ68" s="1460"/>
      <c r="CBK68" s="1460"/>
      <c r="CBL68" s="1460"/>
      <c r="CBM68" s="1460"/>
      <c r="CBN68" s="1460"/>
      <c r="CBO68" s="1460"/>
      <c r="CBP68" s="1460"/>
      <c r="CBQ68" s="1460"/>
      <c r="CBR68" s="1460"/>
      <c r="CBS68" s="1460"/>
      <c r="CBT68" s="1460"/>
      <c r="CBU68" s="1460"/>
      <c r="CBV68" s="1460"/>
      <c r="CBW68" s="1460"/>
      <c r="CBX68" s="1460"/>
      <c r="CBY68" s="1460"/>
      <c r="CBZ68" s="1460"/>
      <c r="CCA68" s="1460"/>
      <c r="CCB68" s="1460"/>
      <c r="CCC68" s="1460"/>
      <c r="CCD68" s="1460"/>
      <c r="CCE68" s="1460"/>
      <c r="CCF68" s="1460"/>
      <c r="CCG68" s="1460"/>
      <c r="CCH68" s="1460"/>
      <c r="CCI68" s="1460"/>
      <c r="CCJ68" s="1460"/>
      <c r="CCK68" s="1460"/>
      <c r="CCL68" s="1460"/>
      <c r="CCM68" s="1460"/>
      <c r="CCN68" s="1460"/>
      <c r="CCO68" s="1460"/>
      <c r="CCP68" s="1460"/>
      <c r="CCQ68" s="1460"/>
      <c r="CCR68" s="1460"/>
      <c r="CCS68" s="1460"/>
      <c r="CCT68" s="1460"/>
      <c r="CCU68" s="1460"/>
      <c r="CCV68" s="1460"/>
      <c r="CCW68" s="1460"/>
      <c r="CCX68" s="1460"/>
      <c r="CCY68" s="1460"/>
      <c r="CCZ68" s="1460"/>
      <c r="CDA68" s="1460"/>
      <c r="CDB68" s="1460"/>
      <c r="CDC68" s="1460"/>
      <c r="CDD68" s="1460"/>
      <c r="CDE68" s="1460"/>
      <c r="CDF68" s="1460"/>
      <c r="CDG68" s="1460"/>
      <c r="CDH68" s="1460"/>
      <c r="CDI68" s="1460"/>
      <c r="CDJ68" s="1460"/>
      <c r="CDK68" s="1460"/>
      <c r="CDL68" s="1460"/>
      <c r="CDM68" s="1460"/>
      <c r="CDN68" s="1460"/>
      <c r="CDO68" s="1460"/>
      <c r="CDP68" s="1460"/>
      <c r="CDQ68" s="1460"/>
      <c r="CDR68" s="1460"/>
      <c r="CDS68" s="1460"/>
      <c r="CDT68" s="1460"/>
      <c r="CDU68" s="1460"/>
      <c r="CDV68" s="1460"/>
      <c r="CDW68" s="1460"/>
      <c r="CDX68" s="1460"/>
      <c r="CDY68" s="1460"/>
      <c r="CDZ68" s="1460"/>
      <c r="CEA68" s="1460"/>
      <c r="CEB68" s="1460"/>
      <c r="CEC68" s="1460"/>
      <c r="CED68" s="1460"/>
      <c r="CEE68" s="1460"/>
      <c r="CEF68" s="1460"/>
      <c r="CEG68" s="1460"/>
      <c r="CEH68" s="1460"/>
      <c r="CEI68" s="1460"/>
      <c r="CEJ68" s="1460"/>
      <c r="CEK68" s="1460"/>
      <c r="CEL68" s="1460"/>
      <c r="CEM68" s="1460"/>
      <c r="CEN68" s="1460"/>
      <c r="CEO68" s="1460"/>
      <c r="CEP68" s="1460"/>
      <c r="CEQ68" s="1460"/>
      <c r="CER68" s="1460"/>
      <c r="CES68" s="1460"/>
      <c r="CET68" s="1460"/>
      <c r="CEU68" s="1460"/>
      <c r="CEV68" s="1460"/>
      <c r="CEW68" s="1460"/>
      <c r="CEX68" s="1460"/>
      <c r="CEY68" s="1460"/>
      <c r="CEZ68" s="1460"/>
      <c r="CFA68" s="1460"/>
      <c r="CFB68" s="1460"/>
      <c r="CFC68" s="1460"/>
      <c r="CFD68" s="1460"/>
      <c r="CFE68" s="1460"/>
      <c r="CFF68" s="1460"/>
      <c r="CFG68" s="1460"/>
      <c r="CFH68" s="1460"/>
      <c r="CFI68" s="1460"/>
      <c r="CFJ68" s="1460"/>
      <c r="CFK68" s="1460"/>
      <c r="CFL68" s="1460"/>
      <c r="CFM68" s="1460"/>
      <c r="CFN68" s="1460"/>
      <c r="CFO68" s="1460"/>
      <c r="CFP68" s="1460"/>
      <c r="CFQ68" s="1460"/>
      <c r="CFR68" s="1460"/>
      <c r="CFS68" s="1460"/>
      <c r="CFT68" s="1460"/>
      <c r="CFU68" s="1460"/>
      <c r="CFV68" s="1460"/>
      <c r="CFW68" s="1460"/>
      <c r="CFX68" s="1460"/>
      <c r="CFY68" s="1460"/>
      <c r="CFZ68" s="1460"/>
      <c r="CGA68" s="1460"/>
      <c r="CGB68" s="1460"/>
      <c r="CGC68" s="1460"/>
      <c r="CGD68" s="1460"/>
      <c r="CGE68" s="1460"/>
      <c r="CGF68" s="1460"/>
      <c r="CGG68" s="1460"/>
      <c r="CGH68" s="1460"/>
      <c r="CGI68" s="1460"/>
      <c r="CGJ68" s="1460"/>
      <c r="CGK68" s="1460"/>
      <c r="CGL68" s="1460"/>
      <c r="CGM68" s="1460"/>
      <c r="CGN68" s="1460"/>
      <c r="CGO68" s="1460"/>
      <c r="CGP68" s="1460"/>
      <c r="CGQ68" s="1460"/>
      <c r="CGR68" s="1460"/>
      <c r="CGS68" s="1460"/>
      <c r="CGT68" s="1460"/>
      <c r="CGU68" s="1460"/>
      <c r="CGV68" s="1460"/>
      <c r="CGW68" s="1460"/>
      <c r="CGX68" s="1460"/>
      <c r="CGY68" s="1460"/>
      <c r="CGZ68" s="1460"/>
      <c r="CHA68" s="1460"/>
      <c r="CHB68" s="1460"/>
      <c r="CHC68" s="1460"/>
      <c r="CHD68" s="1460"/>
      <c r="CHE68" s="1460"/>
      <c r="CHF68" s="1460"/>
      <c r="CHG68" s="1460"/>
      <c r="CHH68" s="1460"/>
      <c r="CHI68" s="1460"/>
      <c r="CHJ68" s="1460"/>
      <c r="CHK68" s="1460"/>
      <c r="CHL68" s="1460"/>
      <c r="CHM68" s="1460"/>
      <c r="CHN68" s="1460"/>
      <c r="CHO68" s="1460"/>
      <c r="CHP68" s="1460"/>
      <c r="CHQ68" s="1460"/>
      <c r="CHR68" s="1460"/>
      <c r="CHS68" s="1460"/>
      <c r="CHT68" s="1460"/>
      <c r="CHU68" s="1460"/>
      <c r="CHV68" s="1460"/>
      <c r="CHW68" s="1460"/>
      <c r="CHX68" s="1460"/>
      <c r="CHY68" s="1460"/>
      <c r="CHZ68" s="1460"/>
      <c r="CIA68" s="1460"/>
      <c r="CIB68" s="1460"/>
      <c r="CIC68" s="1460"/>
      <c r="CID68" s="1460"/>
      <c r="CIE68" s="1460"/>
      <c r="CIF68" s="1460"/>
      <c r="CIG68" s="1460"/>
      <c r="CIH68" s="1460"/>
      <c r="CII68" s="1460"/>
      <c r="CIJ68" s="1460"/>
      <c r="CIK68" s="1460"/>
      <c r="CIL68" s="1460"/>
      <c r="CIM68" s="1460"/>
      <c r="CIN68" s="1460"/>
      <c r="CIO68" s="1460"/>
      <c r="CIP68" s="1460"/>
      <c r="CIQ68" s="1460"/>
      <c r="CIR68" s="1460"/>
      <c r="CIS68" s="1460"/>
      <c r="CIT68" s="1460"/>
      <c r="CIU68" s="1460"/>
      <c r="CIV68" s="1460"/>
      <c r="CIW68" s="1460"/>
      <c r="CIX68" s="1460"/>
      <c r="CIY68" s="1460"/>
      <c r="CIZ68" s="1460"/>
      <c r="CJA68" s="1460"/>
      <c r="CJB68" s="1460"/>
      <c r="CJC68" s="1460"/>
      <c r="CJD68" s="1460"/>
      <c r="CJE68" s="1460"/>
      <c r="CJF68" s="1460"/>
      <c r="CJG68" s="1460"/>
      <c r="CJH68" s="1460"/>
      <c r="CJI68" s="1460"/>
      <c r="CJJ68" s="1460"/>
      <c r="CJK68" s="1460"/>
      <c r="CJL68" s="1460"/>
      <c r="CJM68" s="1460"/>
      <c r="CJN68" s="1460"/>
      <c r="CJO68" s="1460"/>
      <c r="CJP68" s="1460"/>
      <c r="CJQ68" s="1460"/>
      <c r="CJR68" s="1460"/>
      <c r="CJS68" s="1460"/>
      <c r="CJT68" s="1460"/>
      <c r="CJU68" s="1460"/>
      <c r="CJV68" s="1460"/>
      <c r="CJW68" s="1460"/>
      <c r="CJX68" s="1460"/>
      <c r="CJY68" s="1460"/>
      <c r="CJZ68" s="1460"/>
      <c r="CKA68" s="1460"/>
      <c r="CKB68" s="1460"/>
      <c r="CKC68" s="1460"/>
      <c r="CKD68" s="1460"/>
      <c r="CKE68" s="1460"/>
      <c r="CKF68" s="1460"/>
      <c r="CKG68" s="1460"/>
      <c r="CKH68" s="1460"/>
      <c r="CKI68" s="1460"/>
      <c r="CKJ68" s="1460"/>
      <c r="CKK68" s="1460"/>
      <c r="CKL68" s="1460"/>
      <c r="CKM68" s="1460"/>
      <c r="CKN68" s="1460"/>
      <c r="CKO68" s="1460"/>
      <c r="CKP68" s="1460"/>
      <c r="CKQ68" s="1460"/>
      <c r="CKR68" s="1460"/>
      <c r="CKS68" s="1460"/>
      <c r="CKT68" s="1460"/>
      <c r="CKU68" s="1460"/>
      <c r="CKV68" s="1460"/>
      <c r="CKW68" s="1460"/>
      <c r="CKX68" s="1460"/>
      <c r="CKY68" s="1460"/>
      <c r="CKZ68" s="1460"/>
      <c r="CLA68" s="1460"/>
      <c r="CLB68" s="1460"/>
      <c r="CLC68" s="1460"/>
      <c r="CLD68" s="1460"/>
      <c r="CLE68" s="1460"/>
      <c r="CLF68" s="1460"/>
      <c r="CLG68" s="1460"/>
      <c r="CLH68" s="1460"/>
      <c r="CLI68" s="1460"/>
      <c r="CLJ68" s="1460"/>
      <c r="CLK68" s="1460"/>
      <c r="CLL68" s="1460"/>
      <c r="CLM68" s="1460"/>
      <c r="CLN68" s="1460"/>
      <c r="CLO68" s="1460"/>
      <c r="CLP68" s="1460"/>
      <c r="CLQ68" s="1460"/>
      <c r="CLR68" s="1460"/>
      <c r="CLS68" s="1460"/>
      <c r="CLT68" s="1460"/>
      <c r="CLU68" s="1460"/>
      <c r="CLV68" s="1460"/>
      <c r="CLW68" s="1460"/>
      <c r="CLX68" s="1460"/>
      <c r="CLY68" s="1460"/>
      <c r="CLZ68" s="1460"/>
      <c r="CMA68" s="1460"/>
      <c r="CMB68" s="1460"/>
      <c r="CMC68" s="1460"/>
      <c r="CMD68" s="1460"/>
      <c r="CME68" s="1460"/>
      <c r="CMF68" s="1460"/>
      <c r="CMG68" s="1460"/>
      <c r="CMH68" s="1460"/>
      <c r="CMI68" s="1460"/>
      <c r="CMJ68" s="1460"/>
      <c r="CMK68" s="1460"/>
      <c r="CML68" s="1460"/>
      <c r="CMM68" s="1460"/>
      <c r="CMN68" s="1460"/>
      <c r="CMO68" s="1460"/>
      <c r="CMP68" s="1460"/>
      <c r="CMQ68" s="1460"/>
      <c r="CMR68" s="1460"/>
      <c r="CMS68" s="1460"/>
      <c r="CMT68" s="1460"/>
      <c r="CMU68" s="1460"/>
      <c r="CMV68" s="1460"/>
      <c r="CMW68" s="1460"/>
      <c r="CMX68" s="1460"/>
      <c r="CMY68" s="1460"/>
      <c r="CMZ68" s="1460"/>
      <c r="CNA68" s="1460"/>
      <c r="CNB68" s="1460"/>
      <c r="CNC68" s="1460"/>
      <c r="CND68" s="1460"/>
      <c r="CNE68" s="1460"/>
      <c r="CNF68" s="1460"/>
      <c r="CNG68" s="1460"/>
      <c r="CNH68" s="1460"/>
      <c r="CNI68" s="1460"/>
      <c r="CNJ68" s="1460"/>
      <c r="CNK68" s="1460"/>
      <c r="CNL68" s="1460"/>
      <c r="CNM68" s="1460"/>
      <c r="CNN68" s="1460"/>
      <c r="CNO68" s="1460"/>
      <c r="CNP68" s="1460"/>
      <c r="CNQ68" s="1460"/>
      <c r="CNR68" s="1460"/>
      <c r="CNS68" s="1460"/>
      <c r="CNT68" s="1460"/>
      <c r="CNU68" s="1460"/>
      <c r="CNV68" s="1460"/>
      <c r="CNW68" s="1460"/>
      <c r="CNX68" s="1460"/>
      <c r="CNY68" s="1460"/>
      <c r="CNZ68" s="1460"/>
      <c r="COA68" s="1460"/>
      <c r="COB68" s="1460"/>
      <c r="COC68" s="1460"/>
      <c r="COD68" s="1460"/>
      <c r="COE68" s="1460"/>
      <c r="COF68" s="1460"/>
      <c r="COG68" s="1460"/>
      <c r="COH68" s="1460"/>
      <c r="COI68" s="1460"/>
      <c r="COJ68" s="1460"/>
      <c r="COK68" s="1460"/>
      <c r="COL68" s="1460"/>
      <c r="COM68" s="1460"/>
      <c r="CON68" s="1460"/>
      <c r="COO68" s="1460"/>
      <c r="COP68" s="1460"/>
      <c r="COQ68" s="1460"/>
      <c r="COR68" s="1460"/>
      <c r="COS68" s="1460"/>
      <c r="COT68" s="1460"/>
      <c r="COU68" s="1460"/>
      <c r="COV68" s="1460"/>
      <c r="COW68" s="1460"/>
      <c r="COX68" s="1460"/>
      <c r="COY68" s="1460"/>
      <c r="COZ68" s="1460"/>
      <c r="CPA68" s="1460"/>
      <c r="CPB68" s="1460"/>
      <c r="CPC68" s="1460"/>
      <c r="CPD68" s="1460"/>
      <c r="CPE68" s="1460"/>
      <c r="CPF68" s="1460"/>
      <c r="CPG68" s="1460"/>
      <c r="CPH68" s="1460"/>
      <c r="CPI68" s="1460"/>
      <c r="CPJ68" s="1460"/>
      <c r="CPK68" s="1460"/>
      <c r="CPL68" s="1460"/>
      <c r="CPM68" s="1460"/>
      <c r="CPN68" s="1460"/>
      <c r="CPO68" s="1460"/>
      <c r="CPP68" s="1460"/>
      <c r="CPQ68" s="1460"/>
      <c r="CPR68" s="1460"/>
      <c r="CPS68" s="1460"/>
      <c r="CPT68" s="1460"/>
      <c r="CPU68" s="1460"/>
      <c r="CPV68" s="1460"/>
      <c r="CPW68" s="1460"/>
      <c r="CPX68" s="1460"/>
      <c r="CPY68" s="1460"/>
      <c r="CPZ68" s="1460"/>
      <c r="CQA68" s="1460"/>
      <c r="CQB68" s="1460"/>
      <c r="CQC68" s="1460"/>
      <c r="CQD68" s="1460"/>
      <c r="CQE68" s="1460"/>
      <c r="CQF68" s="1460"/>
      <c r="CQG68" s="1460"/>
      <c r="CQH68" s="1460"/>
      <c r="CQI68" s="1460"/>
      <c r="CQJ68" s="1460"/>
      <c r="CQK68" s="1460"/>
      <c r="CQL68" s="1460"/>
      <c r="CQM68" s="1460"/>
      <c r="CQN68" s="1460"/>
      <c r="CQO68" s="1460"/>
      <c r="CQP68" s="1460"/>
      <c r="CQQ68" s="1460"/>
      <c r="CQR68" s="1460"/>
      <c r="CQS68" s="1460"/>
      <c r="CQT68" s="1460"/>
      <c r="CQU68" s="1460"/>
      <c r="CQV68" s="1460"/>
      <c r="CQW68" s="1460"/>
      <c r="CQX68" s="1460"/>
      <c r="CQY68" s="1460"/>
      <c r="CQZ68" s="1460"/>
      <c r="CRA68" s="1460"/>
      <c r="CRB68" s="1460"/>
      <c r="CRC68" s="1460"/>
      <c r="CRD68" s="1460"/>
      <c r="CRE68" s="1460"/>
      <c r="CRF68" s="1460"/>
      <c r="CRG68" s="1460"/>
      <c r="CRH68" s="1460"/>
      <c r="CRI68" s="1460"/>
      <c r="CRJ68" s="1460"/>
      <c r="CRK68" s="1460"/>
      <c r="CRL68" s="1460"/>
      <c r="CRM68" s="1460"/>
      <c r="CRN68" s="1460"/>
      <c r="CRO68" s="1460"/>
      <c r="CRP68" s="1460"/>
      <c r="CRQ68" s="1460"/>
      <c r="CRR68" s="1460"/>
      <c r="CRS68" s="1460"/>
      <c r="CRT68" s="1460"/>
      <c r="CRU68" s="1460"/>
      <c r="CRV68" s="1460"/>
      <c r="CRW68" s="1460"/>
      <c r="CRX68" s="1460"/>
      <c r="CRY68" s="1460"/>
      <c r="CRZ68" s="1460"/>
      <c r="CSA68" s="1460"/>
      <c r="CSB68" s="1460"/>
      <c r="CSC68" s="1460"/>
      <c r="CSD68" s="1460"/>
      <c r="CSE68" s="1460"/>
      <c r="CSF68" s="1460"/>
      <c r="CSG68" s="1460"/>
      <c r="CSH68" s="1460"/>
      <c r="CSI68" s="1460"/>
      <c r="CSJ68" s="1460"/>
      <c r="CSK68" s="1460"/>
      <c r="CSL68" s="1460"/>
      <c r="CSM68" s="1460"/>
      <c r="CSN68" s="1460"/>
      <c r="CSO68" s="1460"/>
      <c r="CSP68" s="1460"/>
      <c r="CSQ68" s="1460"/>
      <c r="CSR68" s="1460"/>
      <c r="CSS68" s="1460"/>
      <c r="CST68" s="1460"/>
      <c r="CSU68" s="1460"/>
      <c r="CSV68" s="1460"/>
      <c r="CSW68" s="1460"/>
      <c r="CSX68" s="1460"/>
      <c r="CSY68" s="1460"/>
      <c r="CSZ68" s="1460"/>
      <c r="CTA68" s="1460"/>
      <c r="CTB68" s="1460"/>
      <c r="CTC68" s="1460"/>
      <c r="CTD68" s="1460"/>
      <c r="CTE68" s="1460"/>
      <c r="CTF68" s="1460"/>
      <c r="CTG68" s="1460"/>
      <c r="CTH68" s="1460"/>
      <c r="CTI68" s="1460"/>
      <c r="CTJ68" s="1460"/>
      <c r="CTK68" s="1460"/>
      <c r="CTL68" s="1460"/>
      <c r="CTM68" s="1460"/>
      <c r="CTN68" s="1460"/>
      <c r="CTO68" s="1460"/>
      <c r="CTP68" s="1460"/>
      <c r="CTQ68" s="1460"/>
      <c r="CTR68" s="1460"/>
      <c r="CTS68" s="1460"/>
      <c r="CTT68" s="1460"/>
      <c r="CTU68" s="1460"/>
      <c r="CTV68" s="1460"/>
      <c r="CTW68" s="1460"/>
      <c r="CTX68" s="1460"/>
      <c r="CTY68" s="1460"/>
      <c r="CTZ68" s="1460"/>
      <c r="CUA68" s="1460"/>
      <c r="CUB68" s="1460"/>
      <c r="CUC68" s="1460"/>
      <c r="CUD68" s="1460"/>
      <c r="CUE68" s="1460"/>
      <c r="CUF68" s="1460"/>
      <c r="CUG68" s="1460"/>
      <c r="CUH68" s="1460"/>
      <c r="CUI68" s="1460"/>
      <c r="CUJ68" s="1460"/>
      <c r="CUK68" s="1460"/>
      <c r="CUL68" s="1460"/>
      <c r="CUM68" s="1460"/>
      <c r="CUN68" s="1460"/>
      <c r="CUO68" s="1460"/>
      <c r="CUP68" s="1460"/>
      <c r="CUQ68" s="1460"/>
      <c r="CUR68" s="1460"/>
      <c r="CUS68" s="1460"/>
      <c r="CUT68" s="1460"/>
      <c r="CUU68" s="1460"/>
      <c r="CUV68" s="1460"/>
      <c r="CUW68" s="1460"/>
      <c r="CUX68" s="1460"/>
      <c r="CUY68" s="1460"/>
      <c r="CUZ68" s="1460"/>
      <c r="CVA68" s="1460"/>
      <c r="CVB68" s="1460"/>
      <c r="CVC68" s="1460"/>
      <c r="CVD68" s="1460"/>
      <c r="CVE68" s="1460"/>
      <c r="CVF68" s="1460"/>
      <c r="CVG68" s="1460"/>
      <c r="CVH68" s="1460"/>
      <c r="CVI68" s="1460"/>
      <c r="CVJ68" s="1460"/>
      <c r="CVK68" s="1460"/>
      <c r="CVL68" s="1460"/>
      <c r="CVM68" s="1460"/>
      <c r="CVN68" s="1460"/>
      <c r="CVO68" s="1460"/>
      <c r="CVP68" s="1460"/>
      <c r="CVQ68" s="1460"/>
      <c r="CVR68" s="1460"/>
      <c r="CVS68" s="1460"/>
      <c r="CVT68" s="1460"/>
      <c r="CVU68" s="1460"/>
      <c r="CVV68" s="1460"/>
      <c r="CVW68" s="1460"/>
      <c r="CVX68" s="1460"/>
      <c r="CVY68" s="1460"/>
      <c r="CVZ68" s="1460"/>
      <c r="CWA68" s="1460"/>
      <c r="CWB68" s="1460"/>
      <c r="CWC68" s="1460"/>
      <c r="CWD68" s="1460"/>
      <c r="CWE68" s="1460"/>
      <c r="CWF68" s="1460"/>
      <c r="CWG68" s="1460"/>
      <c r="CWH68" s="1460"/>
      <c r="CWI68" s="1460"/>
      <c r="CWJ68" s="1460"/>
      <c r="CWK68" s="1460"/>
      <c r="CWL68" s="1460"/>
      <c r="CWM68" s="1460"/>
      <c r="CWN68" s="1460"/>
      <c r="CWO68" s="1460"/>
      <c r="CWP68" s="1460"/>
      <c r="CWQ68" s="1460"/>
      <c r="CWR68" s="1460"/>
      <c r="CWS68" s="1460"/>
      <c r="CWT68" s="1460"/>
      <c r="CWU68" s="1460"/>
      <c r="CWV68" s="1460"/>
      <c r="CWW68" s="1460"/>
      <c r="CWX68" s="1460"/>
      <c r="CWY68" s="1460"/>
      <c r="CWZ68" s="1460"/>
      <c r="CXA68" s="1460"/>
      <c r="CXB68" s="1460"/>
      <c r="CXC68" s="1460"/>
      <c r="CXD68" s="1460"/>
      <c r="CXE68" s="1460"/>
      <c r="CXF68" s="1460"/>
      <c r="CXG68" s="1460"/>
      <c r="CXH68" s="1460"/>
      <c r="CXI68" s="1460"/>
      <c r="CXJ68" s="1460"/>
      <c r="CXK68" s="1460"/>
      <c r="CXL68" s="1460"/>
      <c r="CXM68" s="1460"/>
      <c r="CXN68" s="1460"/>
      <c r="CXO68" s="1460"/>
      <c r="CXP68" s="1460"/>
      <c r="CXQ68" s="1460"/>
      <c r="CXR68" s="1460"/>
      <c r="CXS68" s="1460"/>
      <c r="CXT68" s="1460"/>
      <c r="CXU68" s="1460"/>
      <c r="CXV68" s="1460"/>
      <c r="CXW68" s="1460"/>
      <c r="CXX68" s="1460"/>
      <c r="CXY68" s="1460"/>
      <c r="CXZ68" s="1460"/>
      <c r="CYA68" s="1460"/>
      <c r="CYB68" s="1460"/>
      <c r="CYC68" s="1460"/>
      <c r="CYD68" s="1460"/>
      <c r="CYE68" s="1460"/>
      <c r="CYF68" s="1460"/>
      <c r="CYG68" s="1460"/>
      <c r="CYH68" s="1460"/>
      <c r="CYI68" s="1460"/>
      <c r="CYJ68" s="1460"/>
      <c r="CYK68" s="1460"/>
      <c r="CYL68" s="1460"/>
      <c r="CYM68" s="1460"/>
      <c r="CYN68" s="1460"/>
      <c r="CYO68" s="1460"/>
      <c r="CYP68" s="1460"/>
      <c r="CYQ68" s="1460"/>
      <c r="CYR68" s="1460"/>
      <c r="CYS68" s="1460"/>
      <c r="CYT68" s="1460"/>
      <c r="CYU68" s="1460"/>
      <c r="CYV68" s="1460"/>
      <c r="CYW68" s="1460"/>
      <c r="CYX68" s="1460"/>
      <c r="CYY68" s="1460"/>
      <c r="CYZ68" s="1460"/>
      <c r="CZA68" s="1460"/>
      <c r="CZB68" s="1460"/>
      <c r="CZC68" s="1460"/>
      <c r="CZD68" s="1460"/>
      <c r="CZE68" s="1460"/>
      <c r="CZF68" s="1460"/>
      <c r="CZG68" s="1460"/>
      <c r="CZH68" s="1460"/>
      <c r="CZI68" s="1460"/>
      <c r="CZJ68" s="1460"/>
      <c r="CZK68" s="1460"/>
      <c r="CZL68" s="1460"/>
      <c r="CZM68" s="1460"/>
      <c r="CZN68" s="1460"/>
      <c r="CZO68" s="1460"/>
      <c r="CZP68" s="1460"/>
      <c r="CZQ68" s="1460"/>
      <c r="CZR68" s="1460"/>
      <c r="CZS68" s="1460"/>
      <c r="CZT68" s="1460"/>
      <c r="CZU68" s="1460"/>
      <c r="CZV68" s="1460"/>
      <c r="CZW68" s="1460"/>
      <c r="CZX68" s="1460"/>
      <c r="CZY68" s="1460"/>
      <c r="CZZ68" s="1460"/>
      <c r="DAA68" s="1460"/>
      <c r="DAB68" s="1460"/>
      <c r="DAC68" s="1460"/>
      <c r="DAD68" s="1460"/>
      <c r="DAE68" s="1460"/>
      <c r="DAF68" s="1460"/>
      <c r="DAG68" s="1460"/>
      <c r="DAH68" s="1460"/>
      <c r="DAI68" s="1460"/>
      <c r="DAJ68" s="1460"/>
      <c r="DAK68" s="1460"/>
      <c r="DAL68" s="1460"/>
      <c r="DAM68" s="1460"/>
      <c r="DAN68" s="1460"/>
      <c r="DAO68" s="1460"/>
      <c r="DAP68" s="1460"/>
      <c r="DAQ68" s="1460"/>
      <c r="DAR68" s="1460"/>
      <c r="DAS68" s="1460"/>
      <c r="DAT68" s="1460"/>
      <c r="DAU68" s="1460"/>
      <c r="DAV68" s="1460"/>
      <c r="DAW68" s="1460"/>
      <c r="DAX68" s="1460"/>
      <c r="DAY68" s="1460"/>
      <c r="DAZ68" s="1460"/>
      <c r="DBA68" s="1460"/>
      <c r="DBB68" s="1460"/>
      <c r="DBC68" s="1460"/>
      <c r="DBD68" s="1460"/>
      <c r="DBE68" s="1460"/>
      <c r="DBF68" s="1460"/>
      <c r="DBG68" s="1460"/>
      <c r="DBH68" s="1460"/>
      <c r="DBI68" s="1460"/>
      <c r="DBJ68" s="1460"/>
      <c r="DBK68" s="1460"/>
      <c r="DBL68" s="1460"/>
      <c r="DBM68" s="1460"/>
      <c r="DBN68" s="1460"/>
      <c r="DBO68" s="1460"/>
      <c r="DBP68" s="1460"/>
      <c r="DBQ68" s="1460"/>
      <c r="DBR68" s="1460"/>
      <c r="DBS68" s="1460"/>
      <c r="DBT68" s="1460"/>
      <c r="DBU68" s="1460"/>
      <c r="DBV68" s="1460"/>
      <c r="DBW68" s="1460"/>
      <c r="DBX68" s="1460"/>
      <c r="DBY68" s="1460"/>
      <c r="DBZ68" s="1460"/>
      <c r="DCA68" s="1460"/>
      <c r="DCB68" s="1460"/>
      <c r="DCC68" s="1460"/>
      <c r="DCD68" s="1460"/>
      <c r="DCE68" s="1460"/>
      <c r="DCF68" s="1460"/>
      <c r="DCG68" s="1460"/>
      <c r="DCH68" s="1460"/>
      <c r="DCI68" s="1460"/>
      <c r="DCJ68" s="1460"/>
      <c r="DCK68" s="1460"/>
      <c r="DCL68" s="1460"/>
      <c r="DCM68" s="1460"/>
      <c r="DCN68" s="1460"/>
      <c r="DCO68" s="1460"/>
      <c r="DCP68" s="1460"/>
      <c r="DCQ68" s="1460"/>
      <c r="DCR68" s="1460"/>
      <c r="DCS68" s="1460"/>
      <c r="DCT68" s="1460"/>
      <c r="DCU68" s="1460"/>
      <c r="DCV68" s="1460"/>
      <c r="DCW68" s="1460"/>
      <c r="DCX68" s="1460"/>
      <c r="DCY68" s="1460"/>
      <c r="DCZ68" s="1460"/>
      <c r="DDA68" s="1460"/>
      <c r="DDB68" s="1460"/>
      <c r="DDC68" s="1460"/>
      <c r="DDD68" s="1460"/>
      <c r="DDE68" s="1460"/>
      <c r="DDF68" s="1460"/>
      <c r="DDG68" s="1460"/>
      <c r="DDH68" s="1460"/>
      <c r="DDI68" s="1460"/>
      <c r="DDJ68" s="1460"/>
      <c r="DDK68" s="1460"/>
      <c r="DDL68" s="1460"/>
      <c r="DDM68" s="1460"/>
      <c r="DDN68" s="1460"/>
      <c r="DDO68" s="1460"/>
      <c r="DDP68" s="1460"/>
      <c r="DDQ68" s="1460"/>
      <c r="DDR68" s="1460"/>
      <c r="DDS68" s="1460"/>
      <c r="DDT68" s="1460"/>
      <c r="DDU68" s="1460"/>
      <c r="DDV68" s="1460"/>
      <c r="DDW68" s="1460"/>
      <c r="DDX68" s="1460"/>
      <c r="DDY68" s="1460"/>
      <c r="DDZ68" s="1460"/>
      <c r="DEA68" s="1460"/>
      <c r="DEB68" s="1460"/>
      <c r="DEC68" s="1460"/>
      <c r="DED68" s="1460"/>
      <c r="DEE68" s="1460"/>
      <c r="DEF68" s="1460"/>
      <c r="DEG68" s="1460"/>
      <c r="DEH68" s="1460"/>
      <c r="DEI68" s="1460"/>
      <c r="DEJ68" s="1460"/>
      <c r="DEK68" s="1460"/>
      <c r="DEL68" s="1460"/>
      <c r="DEM68" s="1460"/>
      <c r="DEN68" s="1460"/>
      <c r="DEO68" s="1460"/>
      <c r="DEP68" s="1460"/>
      <c r="DEQ68" s="1460"/>
      <c r="DER68" s="1460"/>
      <c r="DES68" s="1460"/>
      <c r="DET68" s="1460"/>
      <c r="DEU68" s="1460"/>
      <c r="DEV68" s="1460"/>
      <c r="DEW68" s="1460"/>
      <c r="DEX68" s="1460"/>
      <c r="DEY68" s="1460"/>
      <c r="DEZ68" s="1460"/>
      <c r="DFA68" s="1460"/>
      <c r="DFB68" s="1460"/>
      <c r="DFC68" s="1460"/>
      <c r="DFD68" s="1460"/>
      <c r="DFE68" s="1460"/>
      <c r="DFF68" s="1460"/>
      <c r="DFG68" s="1460"/>
      <c r="DFH68" s="1460"/>
      <c r="DFI68" s="1460"/>
      <c r="DFJ68" s="1460"/>
      <c r="DFK68" s="1460"/>
      <c r="DFL68" s="1460"/>
      <c r="DFM68" s="1460"/>
      <c r="DFN68" s="1460"/>
      <c r="DFO68" s="1460"/>
      <c r="DFP68" s="1460"/>
      <c r="DFQ68" s="1460"/>
      <c r="DFR68" s="1460"/>
      <c r="DFS68" s="1460"/>
      <c r="DFT68" s="1460"/>
      <c r="DFU68" s="1460"/>
      <c r="DFV68" s="1460"/>
      <c r="DFW68" s="1460"/>
      <c r="DFX68" s="1460"/>
      <c r="DFY68" s="1460"/>
      <c r="DFZ68" s="1460"/>
      <c r="DGA68" s="1460"/>
      <c r="DGB68" s="1460"/>
      <c r="DGC68" s="1460"/>
      <c r="DGD68" s="1460"/>
      <c r="DGE68" s="1460"/>
      <c r="DGF68" s="1460"/>
      <c r="DGG68" s="1460"/>
      <c r="DGH68" s="1460"/>
      <c r="DGI68" s="1460"/>
      <c r="DGJ68" s="1460"/>
      <c r="DGK68" s="1460"/>
      <c r="DGL68" s="1460"/>
      <c r="DGM68" s="1460"/>
      <c r="DGN68" s="1460"/>
      <c r="DGO68" s="1460"/>
      <c r="DGP68" s="1460"/>
      <c r="DGQ68" s="1460"/>
      <c r="DGR68" s="1460"/>
      <c r="DGS68" s="1460"/>
      <c r="DGT68" s="1460"/>
      <c r="DGU68" s="1460"/>
      <c r="DGV68" s="1460"/>
      <c r="DGW68" s="1460"/>
      <c r="DGX68" s="1460"/>
      <c r="DGY68" s="1460"/>
      <c r="DGZ68" s="1460"/>
      <c r="DHA68" s="1460"/>
      <c r="DHB68" s="1460"/>
      <c r="DHC68" s="1460"/>
      <c r="DHD68" s="1460"/>
      <c r="DHE68" s="1460"/>
      <c r="DHF68" s="1460"/>
      <c r="DHG68" s="1460"/>
      <c r="DHH68" s="1460"/>
      <c r="DHI68" s="1460"/>
      <c r="DHJ68" s="1460"/>
      <c r="DHK68" s="1460"/>
      <c r="DHL68" s="1460"/>
      <c r="DHM68" s="1460"/>
      <c r="DHN68" s="1460"/>
      <c r="DHO68" s="1460"/>
      <c r="DHP68" s="1460"/>
      <c r="DHQ68" s="1460"/>
      <c r="DHR68" s="1460"/>
      <c r="DHS68" s="1460"/>
      <c r="DHT68" s="1460"/>
      <c r="DHU68" s="1460"/>
      <c r="DHV68" s="1460"/>
      <c r="DHW68" s="1460"/>
      <c r="DHX68" s="1460"/>
      <c r="DHY68" s="1460"/>
      <c r="DHZ68" s="1460"/>
      <c r="DIA68" s="1460"/>
      <c r="DIB68" s="1460"/>
      <c r="DIC68" s="1460"/>
      <c r="DID68" s="1460"/>
      <c r="DIE68" s="1460"/>
      <c r="DIF68" s="1460"/>
      <c r="DIG68" s="1460"/>
      <c r="DIH68" s="1460"/>
      <c r="DII68" s="1460"/>
      <c r="DIJ68" s="1460"/>
      <c r="DIK68" s="1460"/>
      <c r="DIL68" s="1460"/>
      <c r="DIM68" s="1460"/>
      <c r="DIN68" s="1460"/>
      <c r="DIO68" s="1460"/>
      <c r="DIP68" s="1460"/>
      <c r="DIQ68" s="1460"/>
      <c r="DIR68" s="1460"/>
      <c r="DIS68" s="1460"/>
      <c r="DIT68" s="1460"/>
      <c r="DIU68" s="1460"/>
      <c r="DIV68" s="1460"/>
      <c r="DIW68" s="1460"/>
      <c r="DIX68" s="1460"/>
      <c r="DIY68" s="1460"/>
      <c r="DIZ68" s="1460"/>
      <c r="DJA68" s="1460"/>
      <c r="DJB68" s="1460"/>
      <c r="DJC68" s="1460"/>
      <c r="DJD68" s="1460"/>
      <c r="DJE68" s="1460"/>
      <c r="DJF68" s="1460"/>
      <c r="DJG68" s="1460"/>
      <c r="DJH68" s="1460"/>
      <c r="DJI68" s="1460"/>
      <c r="DJJ68" s="1460"/>
      <c r="DJK68" s="1460"/>
      <c r="DJL68" s="1460"/>
      <c r="DJM68" s="1460"/>
      <c r="DJN68" s="1460"/>
      <c r="DJO68" s="1460"/>
      <c r="DJP68" s="1460"/>
      <c r="DJQ68" s="1460"/>
      <c r="DJR68" s="1460"/>
      <c r="DJS68" s="1460"/>
      <c r="DJT68" s="1460"/>
      <c r="DJU68" s="1460"/>
      <c r="DJV68" s="1460"/>
      <c r="DJW68" s="1460"/>
      <c r="DJX68" s="1460"/>
      <c r="DJY68" s="1460"/>
      <c r="DJZ68" s="1460"/>
      <c r="DKA68" s="1460"/>
      <c r="DKB68" s="1460"/>
      <c r="DKC68" s="1460"/>
      <c r="DKD68" s="1460"/>
      <c r="DKE68" s="1460"/>
      <c r="DKF68" s="1460"/>
      <c r="DKG68" s="1460"/>
      <c r="DKH68" s="1460"/>
      <c r="DKI68" s="1460"/>
      <c r="DKJ68" s="1460"/>
      <c r="DKK68" s="1460"/>
      <c r="DKL68" s="1460"/>
      <c r="DKM68" s="1460"/>
      <c r="DKN68" s="1460"/>
      <c r="DKO68" s="1460"/>
      <c r="DKP68" s="1460"/>
      <c r="DKQ68" s="1460"/>
      <c r="DKR68" s="1460"/>
      <c r="DKS68" s="1460"/>
      <c r="DKT68" s="1460"/>
      <c r="DKU68" s="1460"/>
      <c r="DKV68" s="1460"/>
      <c r="DKW68" s="1460"/>
      <c r="DKX68" s="1460"/>
      <c r="DKY68" s="1460"/>
      <c r="DKZ68" s="1460"/>
      <c r="DLA68" s="1460"/>
      <c r="DLB68" s="1460"/>
      <c r="DLC68" s="1460"/>
      <c r="DLD68" s="1460"/>
      <c r="DLE68" s="1460"/>
      <c r="DLF68" s="1460"/>
      <c r="DLG68" s="1460"/>
      <c r="DLH68" s="1460"/>
      <c r="DLI68" s="1460"/>
      <c r="DLJ68" s="1460"/>
      <c r="DLK68" s="1460"/>
      <c r="DLL68" s="1460"/>
      <c r="DLM68" s="1460"/>
      <c r="DLN68" s="1460"/>
      <c r="DLO68" s="1460"/>
      <c r="DLP68" s="1460"/>
      <c r="DLQ68" s="1460"/>
      <c r="DLR68" s="1460"/>
      <c r="DLS68" s="1460"/>
      <c r="DLT68" s="1460"/>
      <c r="DLU68" s="1460"/>
      <c r="DLV68" s="1460"/>
      <c r="DLW68" s="1460"/>
      <c r="DLX68" s="1460"/>
      <c r="DLY68" s="1460"/>
      <c r="DLZ68" s="1460"/>
      <c r="DMA68" s="1460"/>
      <c r="DMB68" s="1460"/>
      <c r="DMC68" s="1460"/>
      <c r="DMD68" s="1460"/>
      <c r="DME68" s="1460"/>
      <c r="DMF68" s="1460"/>
      <c r="DMG68" s="1460"/>
      <c r="DMH68" s="1460"/>
      <c r="DMI68" s="1460"/>
      <c r="DMJ68" s="1460"/>
      <c r="DMK68" s="1460"/>
      <c r="DML68" s="1460"/>
      <c r="DMM68" s="1460"/>
      <c r="DMN68" s="1460"/>
      <c r="DMO68" s="1460"/>
      <c r="DMP68" s="1460"/>
      <c r="DMQ68" s="1460"/>
      <c r="DMR68" s="1460"/>
      <c r="DMS68" s="1460"/>
      <c r="DMT68" s="1460"/>
      <c r="DMU68" s="1460"/>
      <c r="DMV68" s="1460"/>
      <c r="DMW68" s="1460"/>
      <c r="DMX68" s="1460"/>
      <c r="DMY68" s="1460"/>
      <c r="DMZ68" s="1460"/>
      <c r="DNA68" s="1460"/>
      <c r="DNB68" s="1460"/>
      <c r="DNC68" s="1460"/>
      <c r="DND68" s="1460"/>
      <c r="DNE68" s="1460"/>
      <c r="DNF68" s="1460"/>
      <c r="DNG68" s="1460"/>
      <c r="DNH68" s="1460"/>
      <c r="DNI68" s="1460"/>
      <c r="DNJ68" s="1460"/>
      <c r="DNK68" s="1460"/>
      <c r="DNL68" s="1460"/>
      <c r="DNM68" s="1460"/>
      <c r="DNN68" s="1460"/>
      <c r="DNO68" s="1460"/>
      <c r="DNP68" s="1460"/>
      <c r="DNQ68" s="1460"/>
      <c r="DNR68" s="1460"/>
      <c r="DNS68" s="1460"/>
      <c r="DNT68" s="1460"/>
      <c r="DNU68" s="1460"/>
      <c r="DNV68" s="1460"/>
      <c r="DNW68" s="1460"/>
      <c r="DNX68" s="1460"/>
      <c r="DNY68" s="1460"/>
      <c r="DNZ68" s="1460"/>
      <c r="DOA68" s="1460"/>
      <c r="DOB68" s="1460"/>
      <c r="DOC68" s="1460"/>
      <c r="DOD68" s="1460"/>
      <c r="DOE68" s="1460"/>
      <c r="DOF68" s="1460"/>
      <c r="DOG68" s="1460"/>
      <c r="DOH68" s="1460"/>
      <c r="DOI68" s="1460"/>
      <c r="DOJ68" s="1460"/>
      <c r="DOK68" s="1460"/>
      <c r="DOL68" s="1460"/>
      <c r="DOM68" s="1460"/>
      <c r="DON68" s="1460"/>
      <c r="DOO68" s="1460"/>
      <c r="DOP68" s="1460"/>
      <c r="DOQ68" s="1460"/>
      <c r="DOR68" s="1460"/>
      <c r="DOS68" s="1460"/>
      <c r="DOT68" s="1460"/>
      <c r="DOU68" s="1460"/>
      <c r="DOV68" s="1460"/>
      <c r="DOW68" s="1460"/>
      <c r="DOX68" s="1460"/>
      <c r="DOY68" s="1460"/>
      <c r="DOZ68" s="1460"/>
      <c r="DPA68" s="1460"/>
      <c r="DPB68" s="1460"/>
      <c r="DPC68" s="1460"/>
      <c r="DPD68" s="1460"/>
      <c r="DPE68" s="1460"/>
      <c r="DPF68" s="1460"/>
      <c r="DPG68" s="1460"/>
      <c r="DPH68" s="1460"/>
      <c r="DPI68" s="1460"/>
      <c r="DPJ68" s="1460"/>
      <c r="DPK68" s="1460"/>
      <c r="DPL68" s="1460"/>
      <c r="DPM68" s="1460"/>
      <c r="DPN68" s="1460"/>
      <c r="DPO68" s="1460"/>
      <c r="DPP68" s="1460"/>
      <c r="DPQ68" s="1460"/>
      <c r="DPR68" s="1460"/>
      <c r="DPS68" s="1460"/>
      <c r="DPT68" s="1460"/>
      <c r="DPU68" s="1460"/>
      <c r="DPV68" s="1460"/>
      <c r="DPW68" s="1460"/>
      <c r="DPX68" s="1460"/>
      <c r="DPY68" s="1460"/>
      <c r="DPZ68" s="1460"/>
      <c r="DQA68" s="1460"/>
      <c r="DQB68" s="1460"/>
      <c r="DQC68" s="1460"/>
      <c r="DQD68" s="1460"/>
      <c r="DQE68" s="1460"/>
      <c r="DQF68" s="1460"/>
      <c r="DQG68" s="1460"/>
      <c r="DQH68" s="1460"/>
      <c r="DQI68" s="1460"/>
      <c r="DQJ68" s="1460"/>
      <c r="DQK68" s="1460"/>
      <c r="DQL68" s="1460"/>
      <c r="DQM68" s="1460"/>
      <c r="DQN68" s="1460"/>
      <c r="DQO68" s="1460"/>
      <c r="DQP68" s="1460"/>
      <c r="DQQ68" s="1460"/>
      <c r="DQR68" s="1460"/>
      <c r="DQS68" s="1460"/>
      <c r="DQT68" s="1460"/>
      <c r="DQU68" s="1460"/>
      <c r="DQV68" s="1460"/>
      <c r="DQW68" s="1460"/>
      <c r="DQX68" s="1460"/>
      <c r="DQY68" s="1460"/>
      <c r="DQZ68" s="1460"/>
      <c r="DRA68" s="1460"/>
      <c r="DRB68" s="1460"/>
      <c r="DRC68" s="1460"/>
      <c r="DRD68" s="1460"/>
      <c r="DRE68" s="1460"/>
      <c r="DRF68" s="1460"/>
      <c r="DRG68" s="1460"/>
      <c r="DRH68" s="1460"/>
      <c r="DRI68" s="1460"/>
      <c r="DRJ68" s="1460"/>
      <c r="DRK68" s="1460"/>
      <c r="DRL68" s="1460"/>
      <c r="DRM68" s="1460"/>
      <c r="DRN68" s="1460"/>
      <c r="DRO68" s="1460"/>
      <c r="DRP68" s="1460"/>
      <c r="DRQ68" s="1460"/>
      <c r="DRR68" s="1460"/>
      <c r="DRS68" s="1460"/>
      <c r="DRT68" s="1460"/>
      <c r="DRU68" s="1460"/>
      <c r="DRV68" s="1460"/>
      <c r="DRW68" s="1460"/>
      <c r="DRX68" s="1460"/>
      <c r="DRY68" s="1460"/>
      <c r="DRZ68" s="1460"/>
      <c r="DSA68" s="1460"/>
      <c r="DSB68" s="1460"/>
      <c r="DSC68" s="1460"/>
      <c r="DSD68" s="1460"/>
      <c r="DSE68" s="1460"/>
      <c r="DSF68" s="1460"/>
      <c r="DSG68" s="1460"/>
      <c r="DSH68" s="1460"/>
      <c r="DSI68" s="1460"/>
      <c r="DSJ68" s="1460"/>
      <c r="DSK68" s="1460"/>
      <c r="DSL68" s="1460"/>
      <c r="DSM68" s="1460"/>
      <c r="DSN68" s="1460"/>
      <c r="DSO68" s="1460"/>
      <c r="DSP68" s="1460"/>
      <c r="DSQ68" s="1460"/>
      <c r="DSR68" s="1460"/>
      <c r="DSS68" s="1460"/>
      <c r="DST68" s="1460"/>
      <c r="DSU68" s="1460"/>
      <c r="DSV68" s="1460"/>
      <c r="DSW68" s="1460"/>
      <c r="DSX68" s="1460"/>
      <c r="DSY68" s="1460"/>
      <c r="DSZ68" s="1460"/>
      <c r="DTA68" s="1460"/>
      <c r="DTB68" s="1460"/>
      <c r="DTC68" s="1460"/>
      <c r="DTD68" s="1460"/>
      <c r="DTE68" s="1460"/>
      <c r="DTF68" s="1460"/>
      <c r="DTG68" s="1460"/>
      <c r="DTH68" s="1460"/>
      <c r="DTI68" s="1460"/>
      <c r="DTJ68" s="1460"/>
      <c r="DTK68" s="1460"/>
      <c r="DTL68" s="1460"/>
      <c r="DTM68" s="1460"/>
      <c r="DTN68" s="1460"/>
      <c r="DTO68" s="1460"/>
      <c r="DTP68" s="1460"/>
      <c r="DTQ68" s="1460"/>
      <c r="DTR68" s="1460"/>
      <c r="DTS68" s="1460"/>
      <c r="DTT68" s="1460"/>
      <c r="DTU68" s="1460"/>
      <c r="DTV68" s="1460"/>
      <c r="DTW68" s="1460"/>
      <c r="DTX68" s="1460"/>
      <c r="DTY68" s="1460"/>
      <c r="DTZ68" s="1460"/>
      <c r="DUA68" s="1460"/>
      <c r="DUB68" s="1460"/>
      <c r="DUC68" s="1460"/>
      <c r="DUD68" s="1460"/>
      <c r="DUE68" s="1460"/>
      <c r="DUF68" s="1460"/>
      <c r="DUG68" s="1460"/>
      <c r="DUH68" s="1460"/>
      <c r="DUI68" s="1460"/>
      <c r="DUJ68" s="1460"/>
      <c r="DUK68" s="1460"/>
      <c r="DUL68" s="1460"/>
      <c r="DUM68" s="1460"/>
      <c r="DUN68" s="1460"/>
      <c r="DUO68" s="1460"/>
      <c r="DUP68" s="1460"/>
      <c r="DUQ68" s="1460"/>
      <c r="DUR68" s="1460"/>
      <c r="DUS68" s="1460"/>
      <c r="DUT68" s="1460"/>
      <c r="DUU68" s="1460"/>
      <c r="DUV68" s="1460"/>
      <c r="DUW68" s="1460"/>
      <c r="DUX68" s="1460"/>
      <c r="DUY68" s="1460"/>
      <c r="DUZ68" s="1460"/>
      <c r="DVA68" s="1460"/>
      <c r="DVB68" s="1460"/>
      <c r="DVC68" s="1460"/>
      <c r="DVD68" s="1460"/>
      <c r="DVE68" s="1460"/>
      <c r="DVF68" s="1460"/>
      <c r="DVG68" s="1460"/>
      <c r="DVH68" s="1460"/>
      <c r="DVI68" s="1460"/>
      <c r="DVJ68" s="1460"/>
      <c r="DVK68" s="1460"/>
      <c r="DVL68" s="1460"/>
      <c r="DVM68" s="1460"/>
      <c r="DVN68" s="1460"/>
      <c r="DVO68" s="1460"/>
      <c r="DVP68" s="1460"/>
      <c r="DVQ68" s="1460"/>
      <c r="DVR68" s="1460"/>
      <c r="DVS68" s="1460"/>
      <c r="DVT68" s="1460"/>
      <c r="DVU68" s="1460"/>
      <c r="DVV68" s="1460"/>
      <c r="DVW68" s="1460"/>
      <c r="DVX68" s="1460"/>
      <c r="DVY68" s="1460"/>
      <c r="DVZ68" s="1460"/>
      <c r="DWA68" s="1460"/>
      <c r="DWB68" s="1460"/>
      <c r="DWC68" s="1460"/>
      <c r="DWD68" s="1460"/>
      <c r="DWE68" s="1460"/>
      <c r="DWF68" s="1460"/>
      <c r="DWG68" s="1460"/>
      <c r="DWH68" s="1460"/>
      <c r="DWI68" s="1460"/>
      <c r="DWJ68" s="1460"/>
      <c r="DWK68" s="1460"/>
      <c r="DWL68" s="1460"/>
      <c r="DWM68" s="1460"/>
      <c r="DWN68" s="1460"/>
      <c r="DWO68" s="1460"/>
      <c r="DWP68" s="1460"/>
      <c r="DWQ68" s="1460"/>
      <c r="DWR68" s="1460"/>
      <c r="DWS68" s="1460"/>
      <c r="DWT68" s="1460"/>
      <c r="DWU68" s="1460"/>
      <c r="DWV68" s="1460"/>
      <c r="DWW68" s="1460"/>
      <c r="DWX68" s="1460"/>
      <c r="DWY68" s="1460"/>
      <c r="DWZ68" s="1460"/>
      <c r="DXA68" s="1460"/>
      <c r="DXB68" s="1460"/>
      <c r="DXC68" s="1460"/>
      <c r="DXD68" s="1460"/>
      <c r="DXE68" s="1460"/>
      <c r="DXF68" s="1460"/>
      <c r="DXG68" s="1460"/>
      <c r="DXH68" s="1460"/>
      <c r="DXI68" s="1460"/>
      <c r="DXJ68" s="1460"/>
      <c r="DXK68" s="1460"/>
      <c r="DXL68" s="1460"/>
      <c r="DXM68" s="1460"/>
      <c r="DXN68" s="1460"/>
      <c r="DXO68" s="1460"/>
      <c r="DXP68" s="1460"/>
      <c r="DXQ68" s="1460"/>
      <c r="DXR68" s="1460"/>
      <c r="DXS68" s="1460"/>
      <c r="DXT68" s="1460"/>
      <c r="DXU68" s="1460"/>
      <c r="DXV68" s="1460"/>
      <c r="DXW68" s="1460"/>
      <c r="DXX68" s="1460"/>
      <c r="DXY68" s="1460"/>
      <c r="DXZ68" s="1460"/>
      <c r="DYA68" s="1460"/>
      <c r="DYB68" s="1460"/>
      <c r="DYC68" s="1460"/>
      <c r="DYD68" s="1460"/>
      <c r="DYE68" s="1460"/>
      <c r="DYF68" s="1460"/>
      <c r="DYG68" s="1460"/>
      <c r="DYH68" s="1460"/>
      <c r="DYI68" s="1460"/>
      <c r="DYJ68" s="1460"/>
      <c r="DYK68" s="1460"/>
      <c r="DYL68" s="1460"/>
      <c r="DYM68" s="1460"/>
      <c r="DYN68" s="1460"/>
      <c r="DYO68" s="1460"/>
      <c r="DYP68" s="1460"/>
      <c r="DYQ68" s="1460"/>
      <c r="DYR68" s="1460"/>
      <c r="DYS68" s="1460"/>
      <c r="DYT68" s="1460"/>
      <c r="DYU68" s="1460"/>
      <c r="DYV68" s="1460"/>
      <c r="DYW68" s="1460"/>
      <c r="DYX68" s="1460"/>
      <c r="DYY68" s="1460"/>
      <c r="DYZ68" s="1460"/>
      <c r="DZA68" s="1460"/>
      <c r="DZB68" s="1460"/>
      <c r="DZC68" s="1460"/>
      <c r="DZD68" s="1460"/>
      <c r="DZE68" s="1460"/>
      <c r="DZF68" s="1460"/>
      <c r="DZG68" s="1460"/>
      <c r="DZH68" s="1460"/>
      <c r="DZI68" s="1460"/>
      <c r="DZJ68" s="1460"/>
      <c r="DZK68" s="1460"/>
      <c r="DZL68" s="1460"/>
      <c r="DZM68" s="1460"/>
      <c r="DZN68" s="1460"/>
      <c r="DZO68" s="1460"/>
      <c r="DZP68" s="1460"/>
      <c r="DZQ68" s="1460"/>
      <c r="DZR68" s="1460"/>
      <c r="DZS68" s="1460"/>
      <c r="DZT68" s="1460"/>
      <c r="DZU68" s="1460"/>
      <c r="DZV68" s="1460"/>
      <c r="DZW68" s="1460"/>
      <c r="DZX68" s="1460"/>
      <c r="DZY68" s="1460"/>
      <c r="DZZ68" s="1460"/>
      <c r="EAA68" s="1460"/>
      <c r="EAB68" s="1460"/>
      <c r="EAC68" s="1460"/>
      <c r="EAD68" s="1460"/>
      <c r="EAE68" s="1460"/>
      <c r="EAF68" s="1460"/>
      <c r="EAG68" s="1460"/>
      <c r="EAH68" s="1460"/>
      <c r="EAI68" s="1460"/>
      <c r="EAJ68" s="1460"/>
      <c r="EAK68" s="1460"/>
      <c r="EAL68" s="1460"/>
      <c r="EAM68" s="1460"/>
      <c r="EAN68" s="1460"/>
      <c r="EAO68" s="1460"/>
      <c r="EAP68" s="1460"/>
      <c r="EAQ68" s="1460"/>
      <c r="EAR68" s="1460"/>
      <c r="EAS68" s="1460"/>
      <c r="EAT68" s="1460"/>
      <c r="EAU68" s="1460"/>
      <c r="EAV68" s="1460"/>
      <c r="EAW68" s="1460"/>
      <c r="EAX68" s="1460"/>
      <c r="EAY68" s="1460"/>
      <c r="EAZ68" s="1460"/>
      <c r="EBA68" s="1460"/>
      <c r="EBB68" s="1460"/>
      <c r="EBC68" s="1460"/>
      <c r="EBD68" s="1460"/>
      <c r="EBE68" s="1460"/>
      <c r="EBF68" s="1460"/>
      <c r="EBG68" s="1460"/>
      <c r="EBH68" s="1460"/>
      <c r="EBI68" s="1460"/>
      <c r="EBJ68" s="1460"/>
      <c r="EBK68" s="1460"/>
      <c r="EBL68" s="1460"/>
      <c r="EBM68" s="1460"/>
      <c r="EBN68" s="1460"/>
      <c r="EBO68" s="1460"/>
      <c r="EBP68" s="1460"/>
      <c r="EBQ68" s="1460"/>
      <c r="EBR68" s="1460"/>
      <c r="EBS68" s="1460"/>
      <c r="EBT68" s="1460"/>
      <c r="EBU68" s="1460"/>
      <c r="EBV68" s="1460"/>
      <c r="EBW68" s="1460"/>
      <c r="EBX68" s="1460"/>
      <c r="EBY68" s="1460"/>
      <c r="EBZ68" s="1460"/>
      <c r="ECA68" s="1460"/>
      <c r="ECB68" s="1460"/>
      <c r="ECC68" s="1460"/>
      <c r="ECD68" s="1460"/>
      <c r="ECE68" s="1460"/>
      <c r="ECF68" s="1460"/>
      <c r="ECG68" s="1460"/>
      <c r="ECH68" s="1460"/>
      <c r="ECI68" s="1460"/>
      <c r="ECJ68" s="1460"/>
      <c r="ECK68" s="1460"/>
      <c r="ECL68" s="1460"/>
      <c r="ECM68" s="1460"/>
      <c r="ECN68" s="1460"/>
      <c r="ECO68" s="1460"/>
      <c r="ECP68" s="1460"/>
      <c r="ECQ68" s="1460"/>
      <c r="ECR68" s="1460"/>
      <c r="ECS68" s="1460"/>
      <c r="ECT68" s="1460"/>
      <c r="ECU68" s="1460"/>
      <c r="ECV68" s="1460"/>
      <c r="ECW68" s="1460"/>
      <c r="ECX68" s="1460"/>
      <c r="ECY68" s="1460"/>
      <c r="ECZ68" s="1460"/>
      <c r="EDA68" s="1460"/>
      <c r="EDB68" s="1460"/>
      <c r="EDC68" s="1460"/>
      <c r="EDD68" s="1460"/>
      <c r="EDE68" s="1460"/>
      <c r="EDF68" s="1460"/>
      <c r="EDG68" s="1460"/>
      <c r="EDH68" s="1460"/>
      <c r="EDI68" s="1460"/>
      <c r="EDJ68" s="1460"/>
      <c r="EDK68" s="1460"/>
      <c r="EDL68" s="1460"/>
      <c r="EDM68" s="1460"/>
      <c r="EDN68" s="1460"/>
      <c r="EDO68" s="1460"/>
      <c r="EDP68" s="1460"/>
      <c r="EDQ68" s="1460"/>
      <c r="EDR68" s="1460"/>
      <c r="EDS68" s="1460"/>
      <c r="EDT68" s="1460"/>
      <c r="EDU68" s="1460"/>
      <c r="EDV68" s="1460"/>
      <c r="EDW68" s="1460"/>
      <c r="EDX68" s="1460"/>
      <c r="EDY68" s="1460"/>
      <c r="EDZ68" s="1460"/>
      <c r="EEA68" s="1460"/>
      <c r="EEB68" s="1460"/>
      <c r="EEC68" s="1460"/>
      <c r="EED68" s="1460"/>
      <c r="EEE68" s="1460"/>
      <c r="EEF68" s="1460"/>
      <c r="EEG68" s="1460"/>
      <c r="EEH68" s="1460"/>
      <c r="EEI68" s="1460"/>
      <c r="EEJ68" s="1460"/>
      <c r="EEK68" s="1460"/>
      <c r="EEL68" s="1460"/>
      <c r="EEM68" s="1460"/>
      <c r="EEN68" s="1460"/>
      <c r="EEO68" s="1460"/>
      <c r="EEP68" s="1460"/>
      <c r="EEQ68" s="1460"/>
      <c r="EER68" s="1460"/>
      <c r="EES68" s="1460"/>
      <c r="EET68" s="1460"/>
      <c r="EEU68" s="1460"/>
      <c r="EEV68" s="1460"/>
      <c r="EEW68" s="1460"/>
      <c r="EEX68" s="1460"/>
      <c r="EEY68" s="1460"/>
      <c r="EEZ68" s="1460"/>
      <c r="EFA68" s="1460"/>
      <c r="EFB68" s="1460"/>
      <c r="EFC68" s="1460"/>
      <c r="EFD68" s="1460"/>
      <c r="EFE68" s="1460"/>
      <c r="EFF68" s="1460"/>
      <c r="EFG68" s="1460"/>
      <c r="EFH68" s="1460"/>
      <c r="EFI68" s="1460"/>
      <c r="EFJ68" s="1460"/>
      <c r="EFK68" s="1460"/>
      <c r="EFL68" s="1460"/>
      <c r="EFM68" s="1460"/>
      <c r="EFN68" s="1460"/>
      <c r="EFO68" s="1460"/>
      <c r="EFP68" s="1460"/>
      <c r="EFQ68" s="1460"/>
      <c r="EFR68" s="1460"/>
      <c r="EFS68" s="1460"/>
      <c r="EFT68" s="1460"/>
      <c r="EFU68" s="1460"/>
      <c r="EFV68" s="1460"/>
      <c r="EFW68" s="1460"/>
      <c r="EFX68" s="1460"/>
      <c r="EFY68" s="1460"/>
      <c r="EFZ68" s="1460"/>
      <c r="EGA68" s="1460"/>
      <c r="EGB68" s="1460"/>
      <c r="EGC68" s="1460"/>
      <c r="EGD68" s="1460"/>
      <c r="EGE68" s="1460"/>
      <c r="EGF68" s="1460"/>
      <c r="EGG68" s="1460"/>
      <c r="EGH68" s="1460"/>
      <c r="EGI68" s="1460"/>
      <c r="EGJ68" s="1460"/>
      <c r="EGK68" s="1460"/>
      <c r="EGL68" s="1460"/>
      <c r="EGM68" s="1460"/>
      <c r="EGN68" s="1460"/>
      <c r="EGO68" s="1460"/>
      <c r="EGP68" s="1460"/>
      <c r="EGQ68" s="1460"/>
      <c r="EGR68" s="1460"/>
      <c r="EGS68" s="1460"/>
      <c r="EGT68" s="1460"/>
      <c r="EGU68" s="1460"/>
      <c r="EGV68" s="1460"/>
      <c r="EGW68" s="1460"/>
      <c r="EGX68" s="1460"/>
      <c r="EGY68" s="1460"/>
      <c r="EGZ68" s="1460"/>
      <c r="EHA68" s="1460"/>
      <c r="EHB68" s="1460"/>
      <c r="EHC68" s="1460"/>
      <c r="EHD68" s="1460"/>
      <c r="EHE68" s="1460"/>
      <c r="EHF68" s="1460"/>
      <c r="EHG68" s="1460"/>
      <c r="EHH68" s="1460"/>
      <c r="EHI68" s="1460"/>
      <c r="EHJ68" s="1460"/>
      <c r="EHK68" s="1460"/>
      <c r="EHL68" s="1460"/>
      <c r="EHM68" s="1460"/>
      <c r="EHN68" s="1460"/>
      <c r="EHO68" s="1460"/>
      <c r="EHP68" s="1460"/>
      <c r="EHQ68" s="1460"/>
      <c r="EHR68" s="1460"/>
      <c r="EHS68" s="1460"/>
      <c r="EHT68" s="1460"/>
      <c r="EHU68" s="1460"/>
      <c r="EHV68" s="1460"/>
      <c r="EHW68" s="1460"/>
      <c r="EHX68" s="1460"/>
      <c r="EHY68" s="1460"/>
      <c r="EHZ68" s="1460"/>
      <c r="EIA68" s="1460"/>
      <c r="EIB68" s="1460"/>
      <c r="EIC68" s="1460"/>
      <c r="EID68" s="1460"/>
      <c r="EIE68" s="1460"/>
      <c r="EIF68" s="1460"/>
      <c r="EIG68" s="1460"/>
      <c r="EIH68" s="1460"/>
      <c r="EII68" s="1460"/>
      <c r="EIJ68" s="1460"/>
      <c r="EIK68" s="1460"/>
      <c r="EIL68" s="1460"/>
      <c r="EIM68" s="1460"/>
      <c r="EIN68" s="1460"/>
      <c r="EIO68" s="1460"/>
      <c r="EIP68" s="1460"/>
      <c r="EIQ68" s="1460"/>
      <c r="EIR68" s="1460"/>
      <c r="EIS68" s="1460"/>
      <c r="EIT68" s="1460"/>
      <c r="EIU68" s="1460"/>
      <c r="EIV68" s="1460"/>
      <c r="EIW68" s="1460"/>
      <c r="EIX68" s="1460"/>
      <c r="EIY68" s="1460"/>
      <c r="EIZ68" s="1460"/>
      <c r="EJA68" s="1460"/>
      <c r="EJB68" s="1460"/>
      <c r="EJC68" s="1460"/>
      <c r="EJD68" s="1460"/>
      <c r="EJE68" s="1460"/>
      <c r="EJF68" s="1460"/>
      <c r="EJG68" s="1460"/>
      <c r="EJH68" s="1460"/>
      <c r="EJI68" s="1460"/>
      <c r="EJJ68" s="1460"/>
      <c r="EJK68" s="1460"/>
      <c r="EJL68" s="1460"/>
      <c r="EJM68" s="1460"/>
      <c r="EJN68" s="1460"/>
      <c r="EJO68" s="1460"/>
      <c r="EJP68" s="1460"/>
      <c r="EJQ68" s="1460"/>
      <c r="EJR68" s="1460"/>
      <c r="EJS68" s="1460"/>
      <c r="EJT68" s="1460"/>
      <c r="EJU68" s="1460"/>
      <c r="EJV68" s="1460"/>
      <c r="EJW68" s="1460"/>
      <c r="EJX68" s="1460"/>
      <c r="EJY68" s="1460"/>
      <c r="EJZ68" s="1460"/>
      <c r="EKA68" s="1460"/>
      <c r="EKB68" s="1460"/>
      <c r="EKC68" s="1460"/>
      <c r="EKD68" s="1460"/>
      <c r="EKE68" s="1460"/>
      <c r="EKF68" s="1460"/>
      <c r="EKG68" s="1460"/>
      <c r="EKH68" s="1460"/>
      <c r="EKI68" s="1460"/>
      <c r="EKJ68" s="1460"/>
      <c r="EKK68" s="1460"/>
      <c r="EKL68" s="1460"/>
      <c r="EKM68" s="1460"/>
      <c r="EKN68" s="1460"/>
      <c r="EKO68" s="1460"/>
      <c r="EKP68" s="1460"/>
      <c r="EKQ68" s="1460"/>
      <c r="EKR68" s="1460"/>
      <c r="EKS68" s="1460"/>
      <c r="EKT68" s="1460"/>
      <c r="EKU68" s="1460"/>
      <c r="EKV68" s="1460"/>
      <c r="EKW68" s="1460"/>
      <c r="EKX68" s="1460"/>
      <c r="EKY68" s="1460"/>
      <c r="EKZ68" s="1460"/>
      <c r="ELA68" s="1460"/>
      <c r="ELB68" s="1460"/>
      <c r="ELC68" s="1460"/>
      <c r="ELD68" s="1460"/>
      <c r="ELE68" s="1460"/>
      <c r="ELF68" s="1460"/>
      <c r="ELG68" s="1460"/>
      <c r="ELH68" s="1460"/>
      <c r="ELI68" s="1460"/>
      <c r="ELJ68" s="1460"/>
      <c r="ELK68" s="1460"/>
      <c r="ELL68" s="1460"/>
      <c r="ELM68" s="1460"/>
      <c r="ELN68" s="1460"/>
      <c r="ELO68" s="1460"/>
      <c r="ELP68" s="1460"/>
      <c r="ELQ68" s="1460"/>
      <c r="ELR68" s="1460"/>
      <c r="ELS68" s="1460"/>
      <c r="ELT68" s="1460"/>
      <c r="ELU68" s="1460"/>
      <c r="ELV68" s="1460"/>
      <c r="ELW68" s="1460"/>
      <c r="ELX68" s="1460"/>
      <c r="ELY68" s="1460"/>
      <c r="ELZ68" s="1460"/>
      <c r="EMA68" s="1460"/>
      <c r="EMB68" s="1460"/>
      <c r="EMC68" s="1460"/>
      <c r="EMD68" s="1460"/>
      <c r="EME68" s="1460"/>
      <c r="EMF68" s="1460"/>
      <c r="EMG68" s="1460"/>
      <c r="EMH68" s="1460"/>
      <c r="EMI68" s="1460"/>
      <c r="EMJ68" s="1460"/>
      <c r="EMK68" s="1460"/>
      <c r="EML68" s="1460"/>
      <c r="EMM68" s="1460"/>
      <c r="EMN68" s="1460"/>
      <c r="EMO68" s="1460"/>
      <c r="EMP68" s="1460"/>
      <c r="EMQ68" s="1460"/>
      <c r="EMR68" s="1460"/>
      <c r="EMS68" s="1460"/>
      <c r="EMT68" s="1460"/>
      <c r="EMU68" s="1460"/>
      <c r="EMV68" s="1460"/>
      <c r="EMW68" s="1460"/>
      <c r="EMX68" s="1460"/>
      <c r="EMY68" s="1460"/>
      <c r="EMZ68" s="1460"/>
      <c r="ENA68" s="1460"/>
      <c r="ENB68" s="1460"/>
      <c r="ENC68" s="1460"/>
      <c r="END68" s="1460"/>
      <c r="ENE68" s="1460"/>
      <c r="ENF68" s="1460"/>
      <c r="ENG68" s="1460"/>
      <c r="ENH68" s="1460"/>
      <c r="ENI68" s="1460"/>
      <c r="ENJ68" s="1460"/>
      <c r="ENK68" s="1460"/>
      <c r="ENL68" s="1460"/>
      <c r="ENM68" s="1460"/>
      <c r="ENN68" s="1460"/>
      <c r="ENO68" s="1460"/>
      <c r="ENP68" s="1460"/>
      <c r="ENQ68" s="1460"/>
      <c r="ENR68" s="1460"/>
      <c r="ENS68" s="1460"/>
      <c r="ENT68" s="1460"/>
      <c r="ENU68" s="1460"/>
      <c r="ENV68" s="1460"/>
      <c r="ENW68" s="1460"/>
      <c r="ENX68" s="1460"/>
      <c r="ENY68" s="1460"/>
      <c r="ENZ68" s="1460"/>
      <c r="EOA68" s="1460"/>
      <c r="EOB68" s="1460"/>
      <c r="EOC68" s="1460"/>
      <c r="EOD68" s="1460"/>
      <c r="EOE68" s="1460"/>
      <c r="EOF68" s="1460"/>
      <c r="EOG68" s="1460"/>
      <c r="EOH68" s="1460"/>
      <c r="EOI68" s="1460"/>
      <c r="EOJ68" s="1460"/>
      <c r="EOK68" s="1460"/>
      <c r="EOL68" s="1460"/>
      <c r="EOM68" s="1460"/>
      <c r="EON68" s="1460"/>
      <c r="EOO68" s="1460"/>
      <c r="EOP68" s="1460"/>
      <c r="EOQ68" s="1460"/>
      <c r="EOR68" s="1460"/>
      <c r="EOS68" s="1460"/>
      <c r="EOT68" s="1460"/>
      <c r="EOU68" s="1460"/>
      <c r="EOV68" s="1460"/>
      <c r="EOW68" s="1460"/>
      <c r="EOX68" s="1460"/>
      <c r="EOY68" s="1460"/>
      <c r="EOZ68" s="1460"/>
      <c r="EPA68" s="1460"/>
      <c r="EPB68" s="1460"/>
      <c r="EPC68" s="1460"/>
      <c r="EPD68" s="1460"/>
      <c r="EPE68" s="1460"/>
      <c r="EPF68" s="1460"/>
      <c r="EPG68" s="1460"/>
      <c r="EPH68" s="1460"/>
      <c r="EPI68" s="1460"/>
      <c r="EPJ68" s="1460"/>
      <c r="EPK68" s="1460"/>
      <c r="EPL68" s="1460"/>
      <c r="EPM68" s="1460"/>
      <c r="EPN68" s="1460"/>
      <c r="EPO68" s="1460"/>
      <c r="EPP68" s="1460"/>
      <c r="EPQ68" s="1460"/>
      <c r="EPR68" s="1460"/>
      <c r="EPS68" s="1460"/>
      <c r="EPT68" s="1460"/>
      <c r="EPU68" s="1460"/>
      <c r="EPV68" s="1460"/>
      <c r="EPW68" s="1460"/>
      <c r="EPX68" s="1460"/>
      <c r="EPY68" s="1460"/>
      <c r="EPZ68" s="1460"/>
      <c r="EQA68" s="1460"/>
      <c r="EQB68" s="1460"/>
      <c r="EQC68" s="1460"/>
      <c r="EQD68" s="1460"/>
      <c r="EQE68" s="1460"/>
      <c r="EQF68" s="1460"/>
      <c r="EQG68" s="1460"/>
      <c r="EQH68" s="1460"/>
      <c r="EQI68" s="1460"/>
      <c r="EQJ68" s="1460"/>
      <c r="EQK68" s="1460"/>
      <c r="EQL68" s="1460"/>
      <c r="EQM68" s="1460"/>
      <c r="EQN68" s="1460"/>
      <c r="EQO68" s="1460"/>
      <c r="EQP68" s="1460"/>
      <c r="EQQ68" s="1460"/>
      <c r="EQR68" s="1460"/>
      <c r="EQS68" s="1460"/>
      <c r="EQT68" s="1460"/>
      <c r="EQU68" s="1460"/>
      <c r="EQV68" s="1460"/>
      <c r="EQW68" s="1460"/>
      <c r="EQX68" s="1460"/>
      <c r="EQY68" s="1460"/>
      <c r="EQZ68" s="1460"/>
      <c r="ERA68" s="1460"/>
      <c r="ERB68" s="1460"/>
      <c r="ERC68" s="1460"/>
      <c r="ERD68" s="1460"/>
      <c r="ERE68" s="1460"/>
      <c r="ERF68" s="1460"/>
      <c r="ERG68" s="1460"/>
      <c r="ERH68" s="1460"/>
      <c r="ERI68" s="1460"/>
      <c r="ERJ68" s="1460"/>
      <c r="ERK68" s="1460"/>
      <c r="ERL68" s="1460"/>
      <c r="ERM68" s="1460"/>
      <c r="ERN68" s="1460"/>
      <c r="ERO68" s="1460"/>
      <c r="ERP68" s="1460"/>
      <c r="ERQ68" s="1460"/>
      <c r="ERR68" s="1460"/>
      <c r="ERS68" s="1460"/>
      <c r="ERT68" s="1460"/>
      <c r="ERU68" s="1460"/>
      <c r="ERV68" s="1460"/>
      <c r="ERW68" s="1460"/>
      <c r="ERX68" s="1460"/>
      <c r="ERY68" s="1460"/>
      <c r="ERZ68" s="1460"/>
      <c r="ESA68" s="1460"/>
      <c r="ESB68" s="1460"/>
      <c r="ESC68" s="1460"/>
      <c r="ESD68" s="1460"/>
      <c r="ESE68" s="1460"/>
      <c r="ESF68" s="1460"/>
      <c r="ESG68" s="1460"/>
      <c r="ESH68" s="1460"/>
      <c r="ESI68" s="1460"/>
      <c r="ESJ68" s="1460"/>
      <c r="ESK68" s="1460"/>
      <c r="ESL68" s="1460"/>
      <c r="ESM68" s="1460"/>
      <c r="ESN68" s="1460"/>
      <c r="ESO68" s="1460"/>
      <c r="ESP68" s="1460"/>
      <c r="ESQ68" s="1460"/>
      <c r="ESR68" s="1460"/>
      <c r="ESS68" s="1460"/>
      <c r="EST68" s="1460"/>
      <c r="ESU68" s="1460"/>
      <c r="ESV68" s="1460"/>
      <c r="ESW68" s="1460"/>
      <c r="ESX68" s="1460"/>
      <c r="ESY68" s="1460"/>
      <c r="ESZ68" s="1460"/>
      <c r="ETA68" s="1460"/>
      <c r="ETB68" s="1460"/>
      <c r="ETC68" s="1460"/>
      <c r="ETD68" s="1460"/>
      <c r="ETE68" s="1460"/>
      <c r="ETF68" s="1460"/>
      <c r="ETG68" s="1460"/>
      <c r="ETH68" s="1460"/>
      <c r="ETI68" s="1460"/>
      <c r="ETJ68" s="1460"/>
      <c r="ETK68" s="1460"/>
      <c r="ETL68" s="1460"/>
      <c r="ETM68" s="1460"/>
      <c r="ETN68" s="1460"/>
      <c r="ETO68" s="1460"/>
      <c r="ETP68" s="1460"/>
      <c r="ETQ68" s="1460"/>
      <c r="ETR68" s="1460"/>
      <c r="ETS68" s="1460"/>
      <c r="ETT68" s="1460"/>
      <c r="ETU68" s="1460"/>
      <c r="ETV68" s="1460"/>
      <c r="ETW68" s="1460"/>
      <c r="ETX68" s="1460"/>
      <c r="ETY68" s="1460"/>
      <c r="ETZ68" s="1460"/>
      <c r="EUA68" s="1460"/>
      <c r="EUB68" s="1460"/>
      <c r="EUC68" s="1460"/>
      <c r="EUD68" s="1460"/>
      <c r="EUE68" s="1460"/>
      <c r="EUF68" s="1460"/>
      <c r="EUG68" s="1460"/>
      <c r="EUH68" s="1460"/>
      <c r="EUI68" s="1460"/>
      <c r="EUJ68" s="1460"/>
      <c r="EUK68" s="1460"/>
      <c r="EUL68" s="1460"/>
      <c r="EUM68" s="1460"/>
      <c r="EUN68" s="1460"/>
      <c r="EUO68" s="1460"/>
      <c r="EUP68" s="1460"/>
      <c r="EUQ68" s="1460"/>
      <c r="EUR68" s="1460"/>
      <c r="EUS68" s="1460"/>
      <c r="EUT68" s="1460"/>
      <c r="EUU68" s="1460"/>
      <c r="EUV68" s="1460"/>
      <c r="EUW68" s="1460"/>
      <c r="EUX68" s="1460"/>
      <c r="EUY68" s="1460"/>
      <c r="EUZ68" s="1460"/>
      <c r="EVA68" s="1460"/>
      <c r="EVB68" s="1460"/>
      <c r="EVC68" s="1460"/>
      <c r="EVD68" s="1460"/>
      <c r="EVE68" s="1460"/>
      <c r="EVF68" s="1460"/>
      <c r="EVG68" s="1460"/>
      <c r="EVH68" s="1460"/>
      <c r="EVI68" s="1460"/>
      <c r="EVJ68" s="1460"/>
      <c r="EVK68" s="1460"/>
      <c r="EVL68" s="1460"/>
      <c r="EVM68" s="1460"/>
      <c r="EVN68" s="1460"/>
      <c r="EVO68" s="1460"/>
      <c r="EVP68" s="1460"/>
      <c r="EVQ68" s="1460"/>
      <c r="EVR68" s="1460"/>
      <c r="EVS68" s="1460"/>
      <c r="EVT68" s="1460"/>
      <c r="EVU68" s="1460"/>
      <c r="EVV68" s="1460"/>
      <c r="EVW68" s="1460"/>
      <c r="EVX68" s="1460"/>
      <c r="EVY68" s="1460"/>
      <c r="EVZ68" s="1460"/>
      <c r="EWA68" s="1460"/>
      <c r="EWB68" s="1460"/>
      <c r="EWC68" s="1460"/>
      <c r="EWD68" s="1460"/>
      <c r="EWE68" s="1460"/>
      <c r="EWF68" s="1460"/>
      <c r="EWG68" s="1460"/>
      <c r="EWH68" s="1460"/>
      <c r="EWI68" s="1460"/>
      <c r="EWJ68" s="1460"/>
      <c r="EWK68" s="1460"/>
      <c r="EWL68" s="1460"/>
      <c r="EWM68" s="1460"/>
      <c r="EWN68" s="1460"/>
      <c r="EWO68" s="1460"/>
      <c r="EWP68" s="1460"/>
      <c r="EWQ68" s="1460"/>
      <c r="EWR68" s="1460"/>
      <c r="EWS68" s="1460"/>
      <c r="EWT68" s="1460"/>
      <c r="EWU68" s="1460"/>
      <c r="EWV68" s="1460"/>
      <c r="EWW68" s="1460"/>
      <c r="EWX68" s="1460"/>
      <c r="EWY68" s="1460"/>
      <c r="EWZ68" s="1460"/>
      <c r="EXA68" s="1460"/>
      <c r="EXB68" s="1460"/>
      <c r="EXC68" s="1460"/>
      <c r="EXD68" s="1460"/>
      <c r="EXE68" s="1460"/>
      <c r="EXF68" s="1460"/>
      <c r="EXG68" s="1460"/>
      <c r="EXH68" s="1460"/>
      <c r="EXI68" s="1460"/>
      <c r="EXJ68" s="1460"/>
      <c r="EXK68" s="1460"/>
      <c r="EXL68" s="1460"/>
      <c r="EXM68" s="1460"/>
      <c r="EXN68" s="1460"/>
      <c r="EXO68" s="1460"/>
      <c r="EXP68" s="1460"/>
      <c r="EXQ68" s="1460"/>
      <c r="EXR68" s="1460"/>
      <c r="EXS68" s="1460"/>
      <c r="EXT68" s="1460"/>
      <c r="EXU68" s="1460"/>
      <c r="EXV68" s="1460"/>
      <c r="EXW68" s="1460"/>
      <c r="EXX68" s="1460"/>
      <c r="EXY68" s="1460"/>
      <c r="EXZ68" s="1460"/>
      <c r="EYA68" s="1460"/>
      <c r="EYB68" s="1460"/>
      <c r="EYC68" s="1460"/>
      <c r="EYD68" s="1460"/>
      <c r="EYE68" s="1460"/>
      <c r="EYF68" s="1460"/>
      <c r="EYG68" s="1460"/>
      <c r="EYH68" s="1460"/>
      <c r="EYI68" s="1460"/>
      <c r="EYJ68" s="1460"/>
      <c r="EYK68" s="1460"/>
      <c r="EYL68" s="1460"/>
      <c r="EYM68" s="1460"/>
      <c r="EYN68" s="1460"/>
      <c r="EYO68" s="1460"/>
      <c r="EYP68" s="1460"/>
      <c r="EYQ68" s="1460"/>
      <c r="EYR68" s="1460"/>
      <c r="EYS68" s="1460"/>
      <c r="EYT68" s="1460"/>
      <c r="EYU68" s="1460"/>
      <c r="EYV68" s="1460"/>
      <c r="EYW68" s="1460"/>
      <c r="EYX68" s="1460"/>
      <c r="EYY68" s="1460"/>
      <c r="EYZ68" s="1460"/>
      <c r="EZA68" s="1460"/>
      <c r="EZB68" s="1460"/>
      <c r="EZC68" s="1460"/>
      <c r="EZD68" s="1460"/>
      <c r="EZE68" s="1460"/>
      <c r="EZF68" s="1460"/>
      <c r="EZG68" s="1460"/>
      <c r="EZH68" s="1460"/>
      <c r="EZI68" s="1460"/>
      <c r="EZJ68" s="1460"/>
      <c r="EZK68" s="1460"/>
      <c r="EZL68" s="1460"/>
      <c r="EZM68" s="1460"/>
      <c r="EZN68" s="1460"/>
      <c r="EZO68" s="1460"/>
      <c r="EZP68" s="1460"/>
      <c r="EZQ68" s="1460"/>
      <c r="EZR68" s="1460"/>
      <c r="EZS68" s="1460"/>
      <c r="EZT68" s="1460"/>
      <c r="EZU68" s="1460"/>
      <c r="EZV68" s="1460"/>
      <c r="EZW68" s="1460"/>
      <c r="EZX68" s="1460"/>
      <c r="EZY68" s="1460"/>
      <c r="EZZ68" s="1460"/>
      <c r="FAA68" s="1460"/>
      <c r="FAB68" s="1460"/>
      <c r="FAC68" s="1460"/>
      <c r="FAD68" s="1460"/>
      <c r="FAE68" s="1460"/>
      <c r="FAF68" s="1460"/>
      <c r="FAG68" s="1460"/>
      <c r="FAH68" s="1460"/>
      <c r="FAI68" s="1460"/>
      <c r="FAJ68" s="1460"/>
      <c r="FAK68" s="1460"/>
      <c r="FAL68" s="1460"/>
      <c r="FAM68" s="1460"/>
      <c r="FAN68" s="1460"/>
      <c r="FAO68" s="1460"/>
      <c r="FAP68" s="1460"/>
      <c r="FAQ68" s="1460"/>
      <c r="FAR68" s="1460"/>
      <c r="FAS68" s="1460"/>
      <c r="FAT68" s="1460"/>
      <c r="FAU68" s="1460"/>
      <c r="FAV68" s="1460"/>
      <c r="FAW68" s="1460"/>
      <c r="FAX68" s="1460"/>
      <c r="FAY68" s="1460"/>
      <c r="FAZ68" s="1460"/>
      <c r="FBA68" s="1460"/>
      <c r="FBB68" s="1460"/>
      <c r="FBC68" s="1460"/>
      <c r="FBD68" s="1460"/>
      <c r="FBE68" s="1460"/>
      <c r="FBF68" s="1460"/>
      <c r="FBG68" s="1460"/>
      <c r="FBH68" s="1460"/>
      <c r="FBI68" s="1460"/>
      <c r="FBJ68" s="1460"/>
      <c r="FBK68" s="1460"/>
      <c r="FBL68" s="1460"/>
      <c r="FBM68" s="1460"/>
      <c r="FBN68" s="1460"/>
      <c r="FBO68" s="1460"/>
      <c r="FBP68" s="1460"/>
      <c r="FBQ68" s="1460"/>
      <c r="FBR68" s="1460"/>
      <c r="FBS68" s="1460"/>
      <c r="FBT68" s="1460"/>
      <c r="FBU68" s="1460"/>
      <c r="FBV68" s="1460"/>
      <c r="FBW68" s="1460"/>
      <c r="FBX68" s="1460"/>
      <c r="FBY68" s="1460"/>
      <c r="FBZ68" s="1460"/>
      <c r="FCA68" s="1460"/>
      <c r="FCB68" s="1460"/>
      <c r="FCC68" s="1460"/>
      <c r="FCD68" s="1460"/>
      <c r="FCE68" s="1460"/>
      <c r="FCF68" s="1460"/>
      <c r="FCG68" s="1460"/>
      <c r="FCH68" s="1460"/>
      <c r="FCI68" s="1460"/>
      <c r="FCJ68" s="1460"/>
      <c r="FCK68" s="1460"/>
      <c r="FCL68" s="1460"/>
      <c r="FCM68" s="1460"/>
      <c r="FCN68" s="1460"/>
      <c r="FCO68" s="1460"/>
      <c r="FCP68" s="1460"/>
      <c r="FCQ68" s="1460"/>
      <c r="FCR68" s="1460"/>
      <c r="FCS68" s="1460"/>
      <c r="FCT68" s="1460"/>
      <c r="FCU68" s="1460"/>
      <c r="FCV68" s="1460"/>
      <c r="FCW68" s="1460"/>
      <c r="FCX68" s="1460"/>
      <c r="FCY68" s="1460"/>
      <c r="FCZ68" s="1460"/>
      <c r="FDA68" s="1460"/>
      <c r="FDB68" s="1460"/>
      <c r="FDC68" s="1460"/>
      <c r="FDD68" s="1460"/>
      <c r="FDE68" s="1460"/>
      <c r="FDF68" s="1460"/>
      <c r="FDG68" s="1460"/>
      <c r="FDH68" s="1460"/>
      <c r="FDI68" s="1460"/>
      <c r="FDJ68" s="1460"/>
      <c r="FDK68" s="1460"/>
      <c r="FDL68" s="1460"/>
      <c r="FDM68" s="1460"/>
      <c r="FDN68" s="1460"/>
      <c r="FDO68" s="1460"/>
      <c r="FDP68" s="1460"/>
      <c r="FDQ68" s="1460"/>
      <c r="FDR68" s="1460"/>
      <c r="FDS68" s="1460"/>
      <c r="FDT68" s="1460"/>
      <c r="FDU68" s="1460"/>
      <c r="FDV68" s="1460"/>
      <c r="FDW68" s="1460"/>
      <c r="FDX68" s="1460"/>
      <c r="FDY68" s="1460"/>
      <c r="FDZ68" s="1460"/>
      <c r="FEA68" s="1460"/>
      <c r="FEB68" s="1460"/>
      <c r="FEC68" s="1460"/>
      <c r="FED68" s="1460"/>
      <c r="FEE68" s="1460"/>
      <c r="FEF68" s="1460"/>
      <c r="FEG68" s="1460"/>
      <c r="FEH68" s="1460"/>
      <c r="FEI68" s="1460"/>
      <c r="FEJ68" s="1460"/>
      <c r="FEK68" s="1460"/>
      <c r="FEL68" s="1460"/>
      <c r="FEM68" s="1460"/>
      <c r="FEN68" s="1460"/>
      <c r="FEO68" s="1460"/>
      <c r="FEP68" s="1460"/>
      <c r="FEQ68" s="1460"/>
      <c r="FER68" s="1460"/>
      <c r="FES68" s="1460"/>
      <c r="FET68" s="1460"/>
      <c r="FEU68" s="1460"/>
      <c r="FEV68" s="1460"/>
      <c r="FEW68" s="1460"/>
      <c r="FEX68" s="1460"/>
      <c r="FEY68" s="1460"/>
      <c r="FEZ68" s="1460"/>
      <c r="FFA68" s="1460"/>
      <c r="FFB68" s="1460"/>
      <c r="FFC68" s="1460"/>
      <c r="FFD68" s="1460"/>
      <c r="FFE68" s="1460"/>
      <c r="FFF68" s="1460"/>
      <c r="FFG68" s="1460"/>
      <c r="FFH68" s="1460"/>
      <c r="FFI68" s="1460"/>
      <c r="FFJ68" s="1460"/>
      <c r="FFK68" s="1460"/>
      <c r="FFL68" s="1460"/>
      <c r="FFM68" s="1460"/>
      <c r="FFN68" s="1460"/>
      <c r="FFO68" s="1460"/>
      <c r="FFP68" s="1460"/>
      <c r="FFQ68" s="1460"/>
      <c r="FFR68" s="1460"/>
      <c r="FFS68" s="1460"/>
      <c r="FFT68" s="1460"/>
      <c r="FFU68" s="1460"/>
      <c r="FFV68" s="1460"/>
      <c r="FFW68" s="1460"/>
      <c r="FFX68" s="1460"/>
      <c r="FFY68" s="1460"/>
      <c r="FFZ68" s="1460"/>
      <c r="FGA68" s="1460"/>
      <c r="FGB68" s="1460"/>
      <c r="FGC68" s="1460"/>
      <c r="FGD68" s="1460"/>
      <c r="FGE68" s="1460"/>
      <c r="FGF68" s="1460"/>
      <c r="FGG68" s="1460"/>
      <c r="FGH68" s="1460"/>
      <c r="FGI68" s="1460"/>
      <c r="FGJ68" s="1460"/>
      <c r="FGK68" s="1460"/>
      <c r="FGL68" s="1460"/>
      <c r="FGM68" s="1460"/>
      <c r="FGN68" s="1460"/>
      <c r="FGO68" s="1460"/>
      <c r="FGP68" s="1460"/>
      <c r="FGQ68" s="1460"/>
      <c r="FGR68" s="1460"/>
      <c r="FGS68" s="1460"/>
      <c r="FGT68" s="1460"/>
      <c r="FGU68" s="1460"/>
      <c r="FGV68" s="1460"/>
      <c r="FGW68" s="1460"/>
      <c r="FGX68" s="1460"/>
      <c r="FGY68" s="1460"/>
      <c r="FGZ68" s="1460"/>
      <c r="FHA68" s="1460"/>
      <c r="FHB68" s="1460"/>
      <c r="FHC68" s="1460"/>
      <c r="FHD68" s="1460"/>
      <c r="FHE68" s="1460"/>
      <c r="FHF68" s="1460"/>
      <c r="FHG68" s="1460"/>
      <c r="FHH68" s="1460"/>
      <c r="FHI68" s="1460"/>
      <c r="FHJ68" s="1460"/>
      <c r="FHK68" s="1460"/>
      <c r="FHL68" s="1460"/>
      <c r="FHM68" s="1460"/>
      <c r="FHN68" s="1460"/>
      <c r="FHO68" s="1460"/>
      <c r="FHP68" s="1460"/>
      <c r="FHQ68" s="1460"/>
      <c r="FHR68" s="1460"/>
      <c r="FHS68" s="1460"/>
      <c r="FHT68" s="1460"/>
      <c r="FHU68" s="1460"/>
      <c r="FHV68" s="1460"/>
      <c r="FHW68" s="1460"/>
      <c r="FHX68" s="1460"/>
      <c r="FHY68" s="1460"/>
      <c r="FHZ68" s="1460"/>
      <c r="FIA68" s="1460"/>
      <c r="FIB68" s="1460"/>
      <c r="FIC68" s="1460"/>
      <c r="FID68" s="1460"/>
      <c r="FIE68" s="1460"/>
      <c r="FIF68" s="1460"/>
      <c r="FIG68" s="1460"/>
      <c r="FIH68" s="1460"/>
      <c r="FII68" s="1460"/>
      <c r="FIJ68" s="1460"/>
      <c r="FIK68" s="1460"/>
      <c r="FIL68" s="1460"/>
      <c r="FIM68" s="1460"/>
      <c r="FIN68" s="1460"/>
      <c r="FIO68" s="1460"/>
      <c r="FIP68" s="1460"/>
      <c r="FIQ68" s="1460"/>
      <c r="FIR68" s="1460"/>
      <c r="FIS68" s="1460"/>
      <c r="FIT68" s="1460"/>
      <c r="FIU68" s="1460"/>
      <c r="FIV68" s="1460"/>
      <c r="FIW68" s="1460"/>
      <c r="FIX68" s="1460"/>
      <c r="FIY68" s="1460"/>
      <c r="FIZ68" s="1460"/>
      <c r="FJA68" s="1460"/>
      <c r="FJB68" s="1460"/>
      <c r="FJC68" s="1460"/>
      <c r="FJD68" s="1460"/>
      <c r="FJE68" s="1460"/>
      <c r="FJF68" s="1460"/>
      <c r="FJG68" s="1460"/>
      <c r="FJH68" s="1460"/>
      <c r="FJI68" s="1460"/>
      <c r="FJJ68" s="1460"/>
      <c r="FJK68" s="1460"/>
      <c r="FJL68" s="1460"/>
      <c r="FJM68" s="1460"/>
      <c r="FJN68" s="1460"/>
      <c r="FJO68" s="1460"/>
      <c r="FJP68" s="1460"/>
      <c r="FJQ68" s="1460"/>
      <c r="FJR68" s="1460"/>
      <c r="FJS68" s="1460"/>
      <c r="FJT68" s="1460"/>
      <c r="FJU68" s="1460"/>
      <c r="FJV68" s="1460"/>
      <c r="FJW68" s="1460"/>
      <c r="FJX68" s="1460"/>
      <c r="FJY68" s="1460"/>
      <c r="FJZ68" s="1460"/>
      <c r="FKA68" s="1460"/>
      <c r="FKB68" s="1460"/>
      <c r="FKC68" s="1460"/>
      <c r="FKD68" s="1460"/>
      <c r="FKE68" s="1460"/>
      <c r="FKF68" s="1460"/>
      <c r="FKG68" s="1460"/>
      <c r="FKH68" s="1460"/>
      <c r="FKI68" s="1460"/>
      <c r="FKJ68" s="1460"/>
      <c r="FKK68" s="1460"/>
      <c r="FKL68" s="1460"/>
      <c r="FKM68" s="1460"/>
      <c r="FKN68" s="1460"/>
      <c r="FKO68" s="1460"/>
      <c r="FKP68" s="1460"/>
      <c r="FKQ68" s="1460"/>
      <c r="FKR68" s="1460"/>
      <c r="FKS68" s="1460"/>
      <c r="FKT68" s="1460"/>
      <c r="FKU68" s="1460"/>
      <c r="FKV68" s="1460"/>
      <c r="FKW68" s="1460"/>
      <c r="FKX68" s="1460"/>
      <c r="FKY68" s="1460"/>
      <c r="FKZ68" s="1460"/>
      <c r="FLA68" s="1460"/>
      <c r="FLB68" s="1460"/>
      <c r="FLC68" s="1460"/>
      <c r="FLD68" s="1460"/>
      <c r="FLE68" s="1460"/>
      <c r="FLF68" s="1460"/>
      <c r="FLG68" s="1460"/>
      <c r="FLH68" s="1460"/>
      <c r="FLI68" s="1460"/>
      <c r="FLJ68" s="1460"/>
      <c r="FLK68" s="1460"/>
      <c r="FLL68" s="1460"/>
      <c r="FLM68" s="1460"/>
      <c r="FLN68" s="1460"/>
      <c r="FLO68" s="1460"/>
      <c r="FLP68" s="1460"/>
      <c r="FLQ68" s="1460"/>
      <c r="FLR68" s="1460"/>
      <c r="FLS68" s="1460"/>
      <c r="FLT68" s="1460"/>
      <c r="FLU68" s="1460"/>
      <c r="FLV68" s="1460"/>
      <c r="FLW68" s="1460"/>
      <c r="FLX68" s="1460"/>
      <c r="FLY68" s="1460"/>
      <c r="FLZ68" s="1460"/>
      <c r="FMA68" s="1460"/>
      <c r="FMB68" s="1460"/>
      <c r="FMC68" s="1460"/>
      <c r="FMD68" s="1460"/>
      <c r="FME68" s="1460"/>
      <c r="FMF68" s="1460"/>
      <c r="FMG68" s="1460"/>
      <c r="FMH68" s="1460"/>
      <c r="FMI68" s="1460"/>
      <c r="FMJ68" s="1460"/>
      <c r="FMK68" s="1460"/>
      <c r="FML68" s="1460"/>
      <c r="FMM68" s="1460"/>
      <c r="FMN68" s="1460"/>
      <c r="FMO68" s="1460"/>
      <c r="FMP68" s="1460"/>
      <c r="FMQ68" s="1460"/>
      <c r="FMR68" s="1460"/>
      <c r="FMS68" s="1460"/>
      <c r="FMT68" s="1460"/>
      <c r="FMU68" s="1460"/>
      <c r="FMV68" s="1460"/>
      <c r="FMW68" s="1460"/>
      <c r="FMX68" s="1460"/>
      <c r="FMY68" s="1460"/>
      <c r="FMZ68" s="1460"/>
      <c r="FNA68" s="1460"/>
      <c r="FNB68" s="1460"/>
      <c r="FNC68" s="1460"/>
      <c r="FND68" s="1460"/>
      <c r="FNE68" s="1460"/>
      <c r="FNF68" s="1460"/>
      <c r="FNG68" s="1460"/>
      <c r="FNH68" s="1460"/>
      <c r="FNI68" s="1460"/>
      <c r="FNJ68" s="1460"/>
      <c r="FNK68" s="1460"/>
      <c r="FNL68" s="1460"/>
      <c r="FNM68" s="1460"/>
      <c r="FNN68" s="1460"/>
      <c r="FNO68" s="1460"/>
      <c r="FNP68" s="1460"/>
      <c r="FNQ68" s="1460"/>
      <c r="FNR68" s="1460"/>
      <c r="FNS68" s="1460"/>
      <c r="FNT68" s="1460"/>
      <c r="FNU68" s="1460"/>
      <c r="FNV68" s="1460"/>
      <c r="FNW68" s="1460"/>
      <c r="FNX68" s="1460"/>
      <c r="FNY68" s="1460"/>
      <c r="FNZ68" s="1460"/>
      <c r="FOA68" s="1460"/>
      <c r="FOB68" s="1460"/>
      <c r="FOC68" s="1460"/>
      <c r="FOD68" s="1460"/>
      <c r="FOE68" s="1460"/>
      <c r="FOF68" s="1460"/>
      <c r="FOG68" s="1460"/>
      <c r="FOH68" s="1460"/>
      <c r="FOI68" s="1460"/>
      <c r="FOJ68" s="1460"/>
      <c r="FOK68" s="1460"/>
      <c r="FOL68" s="1460"/>
      <c r="FOM68" s="1460"/>
      <c r="FON68" s="1460"/>
      <c r="FOO68" s="1460"/>
      <c r="FOP68" s="1460"/>
      <c r="FOQ68" s="1460"/>
      <c r="FOR68" s="1460"/>
      <c r="FOS68" s="1460"/>
      <c r="FOT68" s="1460"/>
      <c r="FOU68" s="1460"/>
      <c r="FOV68" s="1460"/>
      <c r="FOW68" s="1460"/>
      <c r="FOX68" s="1460"/>
      <c r="FOY68" s="1460"/>
      <c r="FOZ68" s="1460"/>
      <c r="FPA68" s="1460"/>
      <c r="FPB68" s="1460"/>
      <c r="FPC68" s="1460"/>
      <c r="FPD68" s="1460"/>
      <c r="FPE68" s="1460"/>
      <c r="FPF68" s="1460"/>
      <c r="FPG68" s="1460"/>
      <c r="FPH68" s="1460"/>
      <c r="FPI68" s="1460"/>
      <c r="FPJ68" s="1460"/>
      <c r="FPK68" s="1460"/>
      <c r="FPL68" s="1460"/>
      <c r="FPM68" s="1460"/>
      <c r="FPN68" s="1460"/>
      <c r="FPO68" s="1460"/>
      <c r="FPP68" s="1460"/>
      <c r="FPQ68" s="1460"/>
      <c r="FPR68" s="1460"/>
      <c r="FPS68" s="1460"/>
      <c r="FPT68" s="1460"/>
      <c r="FPU68" s="1460"/>
      <c r="FPV68" s="1460"/>
      <c r="FPW68" s="1460"/>
      <c r="FPX68" s="1460"/>
      <c r="FPY68" s="1460"/>
      <c r="FPZ68" s="1460"/>
      <c r="FQA68" s="1460"/>
      <c r="FQB68" s="1460"/>
      <c r="FQC68" s="1460"/>
      <c r="FQD68" s="1460"/>
      <c r="FQE68" s="1460"/>
      <c r="FQF68" s="1460"/>
      <c r="FQG68" s="1460"/>
      <c r="FQH68" s="1460"/>
      <c r="FQI68" s="1460"/>
      <c r="FQJ68" s="1460"/>
      <c r="FQK68" s="1460"/>
      <c r="FQL68" s="1460"/>
      <c r="FQM68" s="1460"/>
      <c r="FQN68" s="1460"/>
      <c r="FQO68" s="1460"/>
      <c r="FQP68" s="1460"/>
      <c r="FQQ68" s="1460"/>
      <c r="FQR68" s="1460"/>
      <c r="FQS68" s="1460"/>
      <c r="FQT68" s="1460"/>
      <c r="FQU68" s="1460"/>
      <c r="FQV68" s="1460"/>
      <c r="FQW68" s="1460"/>
      <c r="FQX68" s="1460"/>
      <c r="FQY68" s="1460"/>
      <c r="FQZ68" s="1460"/>
      <c r="FRA68" s="1460"/>
      <c r="FRB68" s="1460"/>
      <c r="FRC68" s="1460"/>
      <c r="FRD68" s="1460"/>
      <c r="FRE68" s="1460"/>
      <c r="FRF68" s="1460"/>
      <c r="FRG68" s="1460"/>
      <c r="FRH68" s="1460"/>
      <c r="FRI68" s="1460"/>
      <c r="FRJ68" s="1460"/>
      <c r="FRK68" s="1460"/>
      <c r="FRL68" s="1460"/>
      <c r="FRM68" s="1460"/>
      <c r="FRN68" s="1460"/>
      <c r="FRO68" s="1460"/>
      <c r="FRP68" s="1460"/>
      <c r="FRQ68" s="1460"/>
      <c r="FRR68" s="1460"/>
      <c r="FRS68" s="1460"/>
      <c r="FRT68" s="1460"/>
      <c r="FRU68" s="1460"/>
      <c r="FRV68" s="1460"/>
      <c r="FRW68" s="1460"/>
      <c r="FRX68" s="1460"/>
      <c r="FRY68" s="1460"/>
      <c r="FRZ68" s="1460"/>
      <c r="FSA68" s="1460"/>
      <c r="FSB68" s="1460"/>
      <c r="FSC68" s="1460"/>
      <c r="FSD68" s="1460"/>
      <c r="FSE68" s="1460"/>
      <c r="FSF68" s="1460"/>
      <c r="FSG68" s="1460"/>
      <c r="FSH68" s="1460"/>
      <c r="FSI68" s="1460"/>
      <c r="FSJ68" s="1460"/>
      <c r="FSK68" s="1460"/>
      <c r="FSL68" s="1460"/>
      <c r="FSM68" s="1460"/>
      <c r="FSN68" s="1460"/>
      <c r="FSO68" s="1460"/>
      <c r="FSP68" s="1460"/>
      <c r="FSQ68" s="1460"/>
      <c r="FSR68" s="1460"/>
      <c r="FSS68" s="1460"/>
      <c r="FST68" s="1460"/>
      <c r="FSU68" s="1460"/>
      <c r="FSV68" s="1460"/>
      <c r="FSW68" s="1460"/>
      <c r="FSX68" s="1460"/>
      <c r="FSY68" s="1460"/>
      <c r="FSZ68" s="1460"/>
      <c r="FTA68" s="1460"/>
      <c r="FTB68" s="1460"/>
      <c r="FTC68" s="1460"/>
      <c r="FTD68" s="1460"/>
      <c r="FTE68" s="1460"/>
      <c r="FTF68" s="1460"/>
      <c r="FTG68" s="1460"/>
      <c r="FTH68" s="1460"/>
      <c r="FTI68" s="1460"/>
      <c r="FTJ68" s="1460"/>
      <c r="FTK68" s="1460"/>
      <c r="FTL68" s="1460"/>
      <c r="FTM68" s="1460"/>
      <c r="FTN68" s="1460"/>
      <c r="FTO68" s="1460"/>
      <c r="FTP68" s="1460"/>
      <c r="FTQ68" s="1460"/>
      <c r="FTR68" s="1460"/>
      <c r="FTS68" s="1460"/>
      <c r="FTT68" s="1460"/>
      <c r="FTU68" s="1460"/>
      <c r="FTV68" s="1460"/>
      <c r="FTW68" s="1460"/>
      <c r="FTX68" s="1460"/>
      <c r="FTY68" s="1460"/>
      <c r="FTZ68" s="1460"/>
      <c r="FUA68" s="1460"/>
      <c r="FUB68" s="1460"/>
      <c r="FUC68" s="1460"/>
      <c r="FUD68" s="1460"/>
      <c r="FUE68" s="1460"/>
      <c r="FUF68" s="1460"/>
      <c r="FUG68" s="1460"/>
      <c r="FUH68" s="1460"/>
      <c r="FUI68" s="1460"/>
      <c r="FUJ68" s="1460"/>
      <c r="FUK68" s="1460"/>
      <c r="FUL68" s="1460"/>
      <c r="FUM68" s="1460"/>
      <c r="FUN68" s="1460"/>
      <c r="FUO68" s="1460"/>
      <c r="FUP68" s="1460"/>
      <c r="FUQ68" s="1460"/>
      <c r="FUR68" s="1460"/>
      <c r="FUS68" s="1460"/>
      <c r="FUT68" s="1460"/>
      <c r="FUU68" s="1460"/>
      <c r="FUV68" s="1460"/>
      <c r="FUW68" s="1460"/>
      <c r="FUX68" s="1460"/>
      <c r="FUY68" s="1460"/>
      <c r="FUZ68" s="1460"/>
      <c r="FVA68" s="1460"/>
      <c r="FVB68" s="1460"/>
      <c r="FVC68" s="1460"/>
      <c r="FVD68" s="1460"/>
      <c r="FVE68" s="1460"/>
      <c r="FVF68" s="1460"/>
      <c r="FVG68" s="1460"/>
      <c r="FVH68" s="1460"/>
      <c r="FVI68" s="1460"/>
      <c r="FVJ68" s="1460"/>
      <c r="FVK68" s="1460"/>
      <c r="FVL68" s="1460"/>
      <c r="FVM68" s="1460"/>
      <c r="FVN68" s="1460"/>
      <c r="FVO68" s="1460"/>
      <c r="FVP68" s="1460"/>
      <c r="FVQ68" s="1460"/>
      <c r="FVR68" s="1460"/>
      <c r="FVS68" s="1460"/>
      <c r="FVT68" s="1460"/>
      <c r="FVU68" s="1460"/>
      <c r="FVV68" s="1460"/>
      <c r="FVW68" s="1460"/>
      <c r="FVX68" s="1460"/>
      <c r="FVY68" s="1460"/>
      <c r="FVZ68" s="1460"/>
      <c r="FWA68" s="1460"/>
      <c r="FWB68" s="1460"/>
      <c r="FWC68" s="1460"/>
      <c r="FWD68" s="1460"/>
      <c r="FWE68" s="1460"/>
      <c r="FWF68" s="1460"/>
      <c r="FWG68" s="1460"/>
      <c r="FWH68" s="1460"/>
      <c r="FWI68" s="1460"/>
      <c r="FWJ68" s="1460"/>
      <c r="FWK68" s="1460"/>
      <c r="FWL68" s="1460"/>
      <c r="FWM68" s="1460"/>
      <c r="FWN68" s="1460"/>
      <c r="FWO68" s="1460"/>
      <c r="FWP68" s="1460"/>
      <c r="FWQ68" s="1460"/>
      <c r="FWR68" s="1460"/>
      <c r="FWS68" s="1460"/>
      <c r="FWT68" s="1460"/>
      <c r="FWU68" s="1460"/>
      <c r="FWV68" s="1460"/>
      <c r="FWW68" s="1460"/>
      <c r="FWX68" s="1460"/>
      <c r="FWY68" s="1460"/>
      <c r="FWZ68" s="1460"/>
      <c r="FXA68" s="1460"/>
      <c r="FXB68" s="1460"/>
      <c r="FXC68" s="1460"/>
      <c r="FXD68" s="1460"/>
      <c r="FXE68" s="1460"/>
      <c r="FXF68" s="1460"/>
      <c r="FXG68" s="1460"/>
      <c r="FXH68" s="1460"/>
      <c r="FXI68" s="1460"/>
      <c r="FXJ68" s="1460"/>
      <c r="FXK68" s="1460"/>
      <c r="FXL68" s="1460"/>
      <c r="FXM68" s="1460"/>
      <c r="FXN68" s="1460"/>
      <c r="FXO68" s="1460"/>
      <c r="FXP68" s="1460"/>
      <c r="FXQ68" s="1460"/>
      <c r="FXR68" s="1460"/>
      <c r="FXS68" s="1460"/>
      <c r="FXT68" s="1460"/>
      <c r="FXU68" s="1460"/>
      <c r="FXV68" s="1460"/>
      <c r="FXW68" s="1460"/>
      <c r="FXX68" s="1460"/>
      <c r="FXY68" s="1460"/>
      <c r="FXZ68" s="1460"/>
      <c r="FYA68" s="1460"/>
      <c r="FYB68" s="1460"/>
      <c r="FYC68" s="1460"/>
      <c r="FYD68" s="1460"/>
      <c r="FYE68" s="1460"/>
      <c r="FYF68" s="1460"/>
      <c r="FYG68" s="1460"/>
      <c r="FYH68" s="1460"/>
      <c r="FYI68" s="1460"/>
      <c r="FYJ68" s="1460"/>
      <c r="FYK68" s="1460"/>
      <c r="FYL68" s="1460"/>
      <c r="FYM68" s="1460"/>
      <c r="FYN68" s="1460"/>
      <c r="FYO68" s="1460"/>
      <c r="FYP68" s="1460"/>
      <c r="FYQ68" s="1460"/>
      <c r="FYR68" s="1460"/>
      <c r="FYS68" s="1460"/>
      <c r="FYT68" s="1460"/>
      <c r="FYU68" s="1460"/>
      <c r="FYV68" s="1460"/>
      <c r="FYW68" s="1460"/>
      <c r="FYX68" s="1460"/>
      <c r="FYY68" s="1460"/>
      <c r="FYZ68" s="1460"/>
      <c r="FZA68" s="1460"/>
      <c r="FZB68" s="1460"/>
      <c r="FZC68" s="1460"/>
      <c r="FZD68" s="1460"/>
      <c r="FZE68" s="1460"/>
      <c r="FZF68" s="1460"/>
      <c r="FZG68" s="1460"/>
      <c r="FZH68" s="1460"/>
      <c r="FZI68" s="1460"/>
      <c r="FZJ68" s="1460"/>
      <c r="FZK68" s="1460"/>
      <c r="FZL68" s="1460"/>
      <c r="FZM68" s="1460"/>
      <c r="FZN68" s="1460"/>
      <c r="FZO68" s="1460"/>
      <c r="FZP68" s="1460"/>
      <c r="FZQ68" s="1460"/>
      <c r="FZR68" s="1460"/>
      <c r="FZS68" s="1460"/>
      <c r="FZT68" s="1460"/>
      <c r="FZU68" s="1460"/>
      <c r="FZV68" s="1460"/>
      <c r="FZW68" s="1460"/>
      <c r="FZX68" s="1460"/>
      <c r="FZY68" s="1460"/>
      <c r="FZZ68" s="1460"/>
      <c r="GAA68" s="1460"/>
      <c r="GAB68" s="1460"/>
      <c r="GAC68" s="1460"/>
      <c r="GAD68" s="1460"/>
      <c r="GAE68" s="1460"/>
      <c r="GAF68" s="1460"/>
      <c r="GAG68" s="1460"/>
      <c r="GAH68" s="1460"/>
      <c r="GAI68" s="1460"/>
      <c r="GAJ68" s="1460"/>
      <c r="GAK68" s="1460"/>
      <c r="GAL68" s="1460"/>
      <c r="GAM68" s="1460"/>
      <c r="GAN68" s="1460"/>
      <c r="GAO68" s="1460"/>
      <c r="GAP68" s="1460"/>
      <c r="GAQ68" s="1460"/>
      <c r="GAR68" s="1460"/>
      <c r="GAS68" s="1460"/>
      <c r="GAT68" s="1460"/>
      <c r="GAU68" s="1460"/>
      <c r="GAV68" s="1460"/>
      <c r="GAW68" s="1460"/>
      <c r="GAX68" s="1460"/>
      <c r="GAY68" s="1460"/>
      <c r="GAZ68" s="1460"/>
      <c r="GBA68" s="1460"/>
      <c r="GBB68" s="1460"/>
      <c r="GBC68" s="1460"/>
      <c r="GBD68" s="1460"/>
      <c r="GBE68" s="1460"/>
      <c r="GBF68" s="1460"/>
      <c r="GBG68" s="1460"/>
      <c r="GBH68" s="1460"/>
      <c r="GBI68" s="1460"/>
      <c r="GBJ68" s="1460"/>
      <c r="GBK68" s="1460"/>
      <c r="GBL68" s="1460"/>
      <c r="GBM68" s="1460"/>
      <c r="GBN68" s="1460"/>
      <c r="GBO68" s="1460"/>
      <c r="GBP68" s="1460"/>
      <c r="GBQ68" s="1460"/>
      <c r="GBR68" s="1460"/>
      <c r="GBS68" s="1460"/>
      <c r="GBT68" s="1460"/>
      <c r="GBU68" s="1460"/>
      <c r="GBV68" s="1460"/>
      <c r="GBW68" s="1460"/>
      <c r="GBX68" s="1460"/>
      <c r="GBY68" s="1460"/>
      <c r="GBZ68" s="1460"/>
      <c r="GCA68" s="1460"/>
      <c r="GCB68" s="1460"/>
      <c r="GCC68" s="1460"/>
      <c r="GCD68" s="1460"/>
      <c r="GCE68" s="1460"/>
      <c r="GCF68" s="1460"/>
      <c r="GCG68" s="1460"/>
      <c r="GCH68" s="1460"/>
      <c r="GCI68" s="1460"/>
      <c r="GCJ68" s="1460"/>
      <c r="GCK68" s="1460"/>
      <c r="GCL68" s="1460"/>
      <c r="GCM68" s="1460"/>
      <c r="GCN68" s="1460"/>
      <c r="GCO68" s="1460"/>
      <c r="GCP68" s="1460"/>
      <c r="GCQ68" s="1460"/>
      <c r="GCR68" s="1460"/>
      <c r="GCS68" s="1460"/>
      <c r="GCT68" s="1460"/>
      <c r="GCU68" s="1460"/>
      <c r="GCV68" s="1460"/>
      <c r="GCW68" s="1460"/>
      <c r="GCX68" s="1460"/>
      <c r="GCY68" s="1460"/>
      <c r="GCZ68" s="1460"/>
      <c r="GDA68" s="1460"/>
      <c r="GDB68" s="1460"/>
      <c r="GDC68" s="1460"/>
      <c r="GDD68" s="1460"/>
      <c r="GDE68" s="1460"/>
      <c r="GDF68" s="1460"/>
      <c r="GDG68" s="1460"/>
      <c r="GDH68" s="1460"/>
      <c r="GDI68" s="1460"/>
      <c r="GDJ68" s="1460"/>
      <c r="GDK68" s="1460"/>
      <c r="GDL68" s="1460"/>
      <c r="GDM68" s="1460"/>
      <c r="GDN68" s="1460"/>
      <c r="GDO68" s="1460"/>
      <c r="GDP68" s="1460"/>
      <c r="GDQ68" s="1460"/>
      <c r="GDR68" s="1460"/>
      <c r="GDS68" s="1460"/>
      <c r="GDT68" s="1460"/>
      <c r="GDU68" s="1460"/>
      <c r="GDV68" s="1460"/>
      <c r="GDW68" s="1460"/>
      <c r="GDX68" s="1460"/>
      <c r="GDY68" s="1460"/>
      <c r="GDZ68" s="1460"/>
      <c r="GEA68" s="1460"/>
      <c r="GEB68" s="1460"/>
      <c r="GEC68" s="1460"/>
      <c r="GED68" s="1460"/>
      <c r="GEE68" s="1460"/>
      <c r="GEF68" s="1460"/>
      <c r="GEG68" s="1460"/>
      <c r="GEH68" s="1460"/>
      <c r="GEI68" s="1460"/>
      <c r="GEJ68" s="1460"/>
      <c r="GEK68" s="1460"/>
      <c r="GEL68" s="1460"/>
      <c r="GEM68" s="1460"/>
      <c r="GEN68" s="1460"/>
      <c r="GEO68" s="1460"/>
      <c r="GEP68" s="1460"/>
      <c r="GEQ68" s="1460"/>
      <c r="GER68" s="1460"/>
      <c r="GES68" s="1460"/>
      <c r="GET68" s="1460"/>
      <c r="GEU68" s="1460"/>
      <c r="GEV68" s="1460"/>
      <c r="GEW68" s="1460"/>
      <c r="GEX68" s="1460"/>
      <c r="GEY68" s="1460"/>
      <c r="GEZ68" s="1460"/>
      <c r="GFA68" s="1460"/>
      <c r="GFB68" s="1460"/>
      <c r="GFC68" s="1460"/>
      <c r="GFD68" s="1460"/>
      <c r="GFE68" s="1460"/>
      <c r="GFF68" s="1460"/>
      <c r="GFG68" s="1460"/>
      <c r="GFH68" s="1460"/>
      <c r="GFI68" s="1460"/>
      <c r="GFJ68" s="1460"/>
      <c r="GFK68" s="1460"/>
      <c r="GFL68" s="1460"/>
      <c r="GFM68" s="1460"/>
      <c r="GFN68" s="1460"/>
      <c r="GFO68" s="1460"/>
      <c r="GFP68" s="1460"/>
      <c r="GFQ68" s="1460"/>
      <c r="GFR68" s="1460"/>
      <c r="GFS68" s="1460"/>
      <c r="GFT68" s="1460"/>
      <c r="GFU68" s="1460"/>
      <c r="GFV68" s="1460"/>
      <c r="GFW68" s="1460"/>
      <c r="GFX68" s="1460"/>
      <c r="GFY68" s="1460"/>
      <c r="GFZ68" s="1460"/>
      <c r="GGA68" s="1460"/>
      <c r="GGB68" s="1460"/>
      <c r="GGC68" s="1460"/>
      <c r="GGD68" s="1460"/>
      <c r="GGE68" s="1460"/>
      <c r="GGF68" s="1460"/>
      <c r="GGG68" s="1460"/>
      <c r="GGH68" s="1460"/>
      <c r="GGI68" s="1460"/>
      <c r="GGJ68" s="1460"/>
      <c r="GGK68" s="1460"/>
      <c r="GGL68" s="1460"/>
      <c r="GGM68" s="1460"/>
      <c r="GGN68" s="1460"/>
      <c r="GGO68" s="1460"/>
      <c r="GGP68" s="1460"/>
      <c r="GGQ68" s="1460"/>
      <c r="GGR68" s="1460"/>
      <c r="GGS68" s="1460"/>
      <c r="GGT68" s="1460"/>
      <c r="GGU68" s="1460"/>
      <c r="GGV68" s="1460"/>
      <c r="GGW68" s="1460"/>
      <c r="GGX68" s="1460"/>
      <c r="GGY68" s="1460"/>
      <c r="GGZ68" s="1460"/>
      <c r="GHA68" s="1460"/>
      <c r="GHB68" s="1460"/>
      <c r="GHC68" s="1460"/>
      <c r="GHD68" s="1460"/>
      <c r="GHE68" s="1460"/>
      <c r="GHF68" s="1460"/>
      <c r="GHG68" s="1460"/>
      <c r="GHH68" s="1460"/>
      <c r="GHI68" s="1460"/>
      <c r="GHJ68" s="1460"/>
      <c r="GHK68" s="1460"/>
      <c r="GHL68" s="1460"/>
      <c r="GHM68" s="1460"/>
      <c r="GHN68" s="1460"/>
      <c r="GHO68" s="1460"/>
      <c r="GHP68" s="1460"/>
      <c r="GHQ68" s="1460"/>
      <c r="GHR68" s="1460"/>
      <c r="GHS68" s="1460"/>
      <c r="GHT68" s="1460"/>
      <c r="GHU68" s="1460"/>
      <c r="GHV68" s="1460"/>
      <c r="GHW68" s="1460"/>
      <c r="GHX68" s="1460"/>
      <c r="GHY68" s="1460"/>
      <c r="GHZ68" s="1460"/>
      <c r="GIA68" s="1460"/>
      <c r="GIB68" s="1460"/>
      <c r="GIC68" s="1460"/>
      <c r="GID68" s="1460"/>
      <c r="GIE68" s="1460"/>
      <c r="GIF68" s="1460"/>
      <c r="GIG68" s="1460"/>
      <c r="GIH68" s="1460"/>
      <c r="GII68" s="1460"/>
      <c r="GIJ68" s="1460"/>
      <c r="GIK68" s="1460"/>
      <c r="GIL68" s="1460"/>
      <c r="GIM68" s="1460"/>
      <c r="GIN68" s="1460"/>
      <c r="GIO68" s="1460"/>
      <c r="GIP68" s="1460"/>
      <c r="GIQ68" s="1460"/>
      <c r="GIR68" s="1460"/>
      <c r="GIS68" s="1460"/>
      <c r="GIT68" s="1460"/>
      <c r="GIU68" s="1460"/>
      <c r="GIV68" s="1460"/>
      <c r="GIW68" s="1460"/>
      <c r="GIX68" s="1460"/>
      <c r="GIY68" s="1460"/>
      <c r="GIZ68" s="1460"/>
      <c r="GJA68" s="1460"/>
      <c r="GJB68" s="1460"/>
      <c r="GJC68" s="1460"/>
      <c r="GJD68" s="1460"/>
      <c r="GJE68" s="1460"/>
      <c r="GJF68" s="1460"/>
      <c r="GJG68" s="1460"/>
      <c r="GJH68" s="1460"/>
      <c r="GJI68" s="1460"/>
      <c r="GJJ68" s="1460"/>
      <c r="GJK68" s="1460"/>
      <c r="GJL68" s="1460"/>
      <c r="GJM68" s="1460"/>
      <c r="GJN68" s="1460"/>
      <c r="GJO68" s="1460"/>
      <c r="GJP68" s="1460"/>
      <c r="GJQ68" s="1460"/>
      <c r="GJR68" s="1460"/>
      <c r="GJS68" s="1460"/>
      <c r="GJT68" s="1460"/>
      <c r="GJU68" s="1460"/>
      <c r="GJV68" s="1460"/>
      <c r="GJW68" s="1460"/>
      <c r="GJX68" s="1460"/>
      <c r="GJY68" s="1460"/>
      <c r="GJZ68" s="1460"/>
      <c r="GKA68" s="1460"/>
      <c r="GKB68" s="1460"/>
      <c r="GKC68" s="1460"/>
      <c r="GKD68" s="1460"/>
      <c r="GKE68" s="1460"/>
      <c r="GKF68" s="1460"/>
      <c r="GKG68" s="1460"/>
      <c r="GKH68" s="1460"/>
      <c r="GKI68" s="1460"/>
      <c r="GKJ68" s="1460"/>
      <c r="GKK68" s="1460"/>
      <c r="GKL68" s="1460"/>
      <c r="GKM68" s="1460"/>
      <c r="GKN68" s="1460"/>
      <c r="GKO68" s="1460"/>
      <c r="GKP68" s="1460"/>
      <c r="GKQ68" s="1460"/>
      <c r="GKR68" s="1460"/>
      <c r="GKS68" s="1460"/>
      <c r="GKT68" s="1460"/>
      <c r="GKU68" s="1460"/>
      <c r="GKV68" s="1460"/>
      <c r="GKW68" s="1460"/>
      <c r="GKX68" s="1460"/>
      <c r="GKY68" s="1460"/>
      <c r="GKZ68" s="1460"/>
      <c r="GLA68" s="1460"/>
      <c r="GLB68" s="1460"/>
      <c r="GLC68" s="1460"/>
      <c r="GLD68" s="1460"/>
      <c r="GLE68" s="1460"/>
      <c r="GLF68" s="1460"/>
      <c r="GLG68" s="1460"/>
      <c r="GLH68" s="1460"/>
      <c r="GLI68" s="1460"/>
      <c r="GLJ68" s="1460"/>
      <c r="GLK68" s="1460"/>
      <c r="GLL68" s="1460"/>
      <c r="GLM68" s="1460"/>
      <c r="GLN68" s="1460"/>
      <c r="GLO68" s="1460"/>
      <c r="GLP68" s="1460"/>
      <c r="GLQ68" s="1460"/>
      <c r="GLR68" s="1460"/>
      <c r="GLS68" s="1460"/>
      <c r="GLT68" s="1460"/>
      <c r="GLU68" s="1460"/>
      <c r="GLV68" s="1460"/>
      <c r="GLW68" s="1460"/>
      <c r="GLX68" s="1460"/>
      <c r="GLY68" s="1460"/>
      <c r="GLZ68" s="1460"/>
      <c r="GMA68" s="1460"/>
      <c r="GMB68" s="1460"/>
      <c r="GMC68" s="1460"/>
      <c r="GMD68" s="1460"/>
      <c r="GME68" s="1460"/>
      <c r="GMF68" s="1460"/>
      <c r="GMG68" s="1460"/>
      <c r="GMH68" s="1460"/>
      <c r="GMI68" s="1460"/>
      <c r="GMJ68" s="1460"/>
      <c r="GMK68" s="1460"/>
      <c r="GML68" s="1460"/>
      <c r="GMM68" s="1460"/>
      <c r="GMN68" s="1460"/>
      <c r="GMO68" s="1460"/>
      <c r="GMP68" s="1460"/>
      <c r="GMQ68" s="1460"/>
      <c r="GMR68" s="1460"/>
      <c r="GMS68" s="1460"/>
      <c r="GMT68" s="1460"/>
      <c r="GMU68" s="1460"/>
      <c r="GMV68" s="1460"/>
      <c r="GMW68" s="1460"/>
      <c r="GMX68" s="1460"/>
      <c r="GMY68" s="1460"/>
      <c r="GMZ68" s="1460"/>
      <c r="GNA68" s="1460"/>
      <c r="GNB68" s="1460"/>
      <c r="GNC68" s="1460"/>
      <c r="GND68" s="1460"/>
      <c r="GNE68" s="1460"/>
      <c r="GNF68" s="1460"/>
      <c r="GNG68" s="1460"/>
      <c r="GNH68" s="1460"/>
      <c r="GNI68" s="1460"/>
      <c r="GNJ68" s="1460"/>
      <c r="GNK68" s="1460"/>
      <c r="GNL68" s="1460"/>
      <c r="GNM68" s="1460"/>
      <c r="GNN68" s="1460"/>
      <c r="GNO68" s="1460"/>
      <c r="GNP68" s="1460"/>
      <c r="GNQ68" s="1460"/>
      <c r="GNR68" s="1460"/>
      <c r="GNS68" s="1460"/>
      <c r="GNT68" s="1460"/>
      <c r="GNU68" s="1460"/>
      <c r="GNV68" s="1460"/>
      <c r="GNW68" s="1460"/>
      <c r="GNX68" s="1460"/>
      <c r="GNY68" s="1460"/>
      <c r="GNZ68" s="1460"/>
      <c r="GOA68" s="1460"/>
      <c r="GOB68" s="1460"/>
      <c r="GOC68" s="1460"/>
      <c r="GOD68" s="1460"/>
      <c r="GOE68" s="1460"/>
      <c r="GOF68" s="1460"/>
      <c r="GOG68" s="1460"/>
      <c r="GOH68" s="1460"/>
      <c r="GOI68" s="1460"/>
      <c r="GOJ68" s="1460"/>
      <c r="GOK68" s="1460"/>
      <c r="GOL68" s="1460"/>
      <c r="GOM68" s="1460"/>
      <c r="GON68" s="1460"/>
      <c r="GOO68" s="1460"/>
      <c r="GOP68" s="1460"/>
      <c r="GOQ68" s="1460"/>
      <c r="GOR68" s="1460"/>
      <c r="GOS68" s="1460"/>
      <c r="GOT68" s="1460"/>
      <c r="GOU68" s="1460"/>
      <c r="GOV68" s="1460"/>
      <c r="GOW68" s="1460"/>
      <c r="GOX68" s="1460"/>
      <c r="GOY68" s="1460"/>
      <c r="GOZ68" s="1460"/>
      <c r="GPA68" s="1460"/>
      <c r="GPB68" s="1460"/>
      <c r="GPC68" s="1460"/>
      <c r="GPD68" s="1460"/>
      <c r="GPE68" s="1460"/>
      <c r="GPF68" s="1460"/>
      <c r="GPG68" s="1460"/>
      <c r="GPH68" s="1460"/>
      <c r="GPI68" s="1460"/>
      <c r="GPJ68" s="1460"/>
      <c r="GPK68" s="1460"/>
      <c r="GPL68" s="1460"/>
      <c r="GPM68" s="1460"/>
      <c r="GPN68" s="1460"/>
      <c r="GPO68" s="1460"/>
      <c r="GPP68" s="1460"/>
      <c r="GPQ68" s="1460"/>
      <c r="GPR68" s="1460"/>
      <c r="GPS68" s="1460"/>
      <c r="GPT68" s="1460"/>
      <c r="GPU68" s="1460"/>
      <c r="GPV68" s="1460"/>
      <c r="GPW68" s="1460"/>
      <c r="GPX68" s="1460"/>
      <c r="GPY68" s="1460"/>
      <c r="GPZ68" s="1460"/>
      <c r="GQA68" s="1460"/>
      <c r="GQB68" s="1460"/>
      <c r="GQC68" s="1460"/>
      <c r="GQD68" s="1460"/>
      <c r="GQE68" s="1460"/>
      <c r="GQF68" s="1460"/>
      <c r="GQG68" s="1460"/>
      <c r="GQH68" s="1460"/>
      <c r="GQI68" s="1460"/>
      <c r="GQJ68" s="1460"/>
      <c r="GQK68" s="1460"/>
      <c r="GQL68" s="1460"/>
      <c r="GQM68" s="1460"/>
      <c r="GQN68" s="1460"/>
      <c r="GQO68" s="1460"/>
      <c r="GQP68" s="1460"/>
      <c r="GQQ68" s="1460"/>
      <c r="GQR68" s="1460"/>
      <c r="GQS68" s="1460"/>
      <c r="GQT68" s="1460"/>
      <c r="GQU68" s="1460"/>
      <c r="GQV68" s="1460"/>
      <c r="GQW68" s="1460"/>
      <c r="GQX68" s="1460"/>
      <c r="GQY68" s="1460"/>
      <c r="GQZ68" s="1460"/>
      <c r="GRA68" s="1460"/>
      <c r="GRB68" s="1460"/>
      <c r="GRC68" s="1460"/>
      <c r="GRD68" s="1460"/>
      <c r="GRE68" s="1460"/>
      <c r="GRF68" s="1460"/>
      <c r="GRG68" s="1460"/>
      <c r="GRH68" s="1460"/>
      <c r="GRI68" s="1460"/>
      <c r="GRJ68" s="1460"/>
      <c r="GRK68" s="1460"/>
      <c r="GRL68" s="1460"/>
      <c r="GRM68" s="1460"/>
      <c r="GRN68" s="1460"/>
      <c r="GRO68" s="1460"/>
      <c r="GRP68" s="1460"/>
      <c r="GRQ68" s="1460"/>
      <c r="GRR68" s="1460"/>
      <c r="GRS68" s="1460"/>
      <c r="GRT68" s="1460"/>
      <c r="GRU68" s="1460"/>
      <c r="GRV68" s="1460"/>
      <c r="GRW68" s="1460"/>
      <c r="GRX68" s="1460"/>
      <c r="GRY68" s="1460"/>
      <c r="GRZ68" s="1460"/>
      <c r="GSA68" s="1460"/>
      <c r="GSB68" s="1460"/>
      <c r="GSC68" s="1460"/>
      <c r="GSD68" s="1460"/>
      <c r="GSE68" s="1460"/>
      <c r="GSF68" s="1460"/>
      <c r="GSG68" s="1460"/>
      <c r="GSH68" s="1460"/>
      <c r="GSI68" s="1460"/>
      <c r="GSJ68" s="1460"/>
      <c r="GSK68" s="1460"/>
      <c r="GSL68" s="1460"/>
      <c r="GSM68" s="1460"/>
      <c r="GSN68" s="1460"/>
      <c r="GSO68" s="1460"/>
      <c r="GSP68" s="1460"/>
      <c r="GSQ68" s="1460"/>
      <c r="GSR68" s="1460"/>
      <c r="GSS68" s="1460"/>
      <c r="GST68" s="1460"/>
      <c r="GSU68" s="1460"/>
      <c r="GSV68" s="1460"/>
      <c r="GSW68" s="1460"/>
      <c r="GSX68" s="1460"/>
      <c r="GSY68" s="1460"/>
      <c r="GSZ68" s="1460"/>
      <c r="GTA68" s="1460"/>
      <c r="GTB68" s="1460"/>
      <c r="GTC68" s="1460"/>
      <c r="GTD68" s="1460"/>
      <c r="GTE68" s="1460"/>
      <c r="GTF68" s="1460"/>
      <c r="GTG68" s="1460"/>
      <c r="GTH68" s="1460"/>
      <c r="GTI68" s="1460"/>
      <c r="GTJ68" s="1460"/>
      <c r="GTK68" s="1460"/>
      <c r="GTL68" s="1460"/>
      <c r="GTM68" s="1460"/>
      <c r="GTN68" s="1460"/>
      <c r="GTO68" s="1460"/>
      <c r="GTP68" s="1460"/>
      <c r="GTQ68" s="1460"/>
      <c r="GTR68" s="1460"/>
      <c r="GTS68" s="1460"/>
      <c r="GTT68" s="1460"/>
      <c r="GTU68" s="1460"/>
      <c r="GTV68" s="1460"/>
      <c r="GTW68" s="1460"/>
      <c r="GTX68" s="1460"/>
      <c r="GTY68" s="1460"/>
      <c r="GTZ68" s="1460"/>
      <c r="GUA68" s="1460"/>
      <c r="GUB68" s="1460"/>
      <c r="GUC68" s="1460"/>
      <c r="GUD68" s="1460"/>
      <c r="GUE68" s="1460"/>
      <c r="GUF68" s="1460"/>
      <c r="GUG68" s="1460"/>
      <c r="GUH68" s="1460"/>
      <c r="GUI68" s="1460"/>
      <c r="GUJ68" s="1460"/>
      <c r="GUK68" s="1460"/>
      <c r="GUL68" s="1460"/>
      <c r="GUM68" s="1460"/>
      <c r="GUN68" s="1460"/>
      <c r="GUO68" s="1460"/>
      <c r="GUP68" s="1460"/>
      <c r="GUQ68" s="1460"/>
      <c r="GUR68" s="1460"/>
      <c r="GUS68" s="1460"/>
      <c r="GUT68" s="1460"/>
      <c r="GUU68" s="1460"/>
      <c r="GUV68" s="1460"/>
      <c r="GUW68" s="1460"/>
      <c r="GUX68" s="1460"/>
      <c r="GUY68" s="1460"/>
      <c r="GUZ68" s="1460"/>
      <c r="GVA68" s="1460"/>
      <c r="GVB68" s="1460"/>
      <c r="GVC68" s="1460"/>
      <c r="GVD68" s="1460"/>
      <c r="GVE68" s="1460"/>
      <c r="GVF68" s="1460"/>
      <c r="GVG68" s="1460"/>
      <c r="GVH68" s="1460"/>
      <c r="GVI68" s="1460"/>
      <c r="GVJ68" s="1460"/>
      <c r="GVK68" s="1460"/>
      <c r="GVL68" s="1460"/>
      <c r="GVM68" s="1460"/>
      <c r="GVN68" s="1460"/>
      <c r="GVO68" s="1460"/>
      <c r="GVP68" s="1460"/>
      <c r="GVQ68" s="1460"/>
      <c r="GVR68" s="1460"/>
      <c r="GVS68" s="1460"/>
      <c r="GVT68" s="1460"/>
      <c r="GVU68" s="1460"/>
      <c r="GVV68" s="1460"/>
      <c r="GVW68" s="1460"/>
      <c r="GVX68" s="1460"/>
      <c r="GVY68" s="1460"/>
      <c r="GVZ68" s="1460"/>
      <c r="GWA68" s="1460"/>
      <c r="GWB68" s="1460"/>
      <c r="GWC68" s="1460"/>
      <c r="GWD68" s="1460"/>
      <c r="GWE68" s="1460"/>
      <c r="GWF68" s="1460"/>
      <c r="GWG68" s="1460"/>
      <c r="GWH68" s="1460"/>
      <c r="GWI68" s="1460"/>
      <c r="GWJ68" s="1460"/>
      <c r="GWK68" s="1460"/>
      <c r="GWL68" s="1460"/>
      <c r="GWM68" s="1460"/>
      <c r="GWN68" s="1460"/>
      <c r="GWO68" s="1460"/>
      <c r="GWP68" s="1460"/>
      <c r="GWQ68" s="1460"/>
      <c r="GWR68" s="1460"/>
      <c r="GWS68" s="1460"/>
      <c r="GWT68" s="1460"/>
      <c r="GWU68" s="1460"/>
      <c r="GWV68" s="1460"/>
      <c r="GWW68" s="1460"/>
      <c r="GWX68" s="1460"/>
      <c r="GWY68" s="1460"/>
      <c r="GWZ68" s="1460"/>
      <c r="GXA68" s="1460"/>
      <c r="GXB68" s="1460"/>
      <c r="GXC68" s="1460"/>
      <c r="GXD68" s="1460"/>
      <c r="GXE68" s="1460"/>
      <c r="GXF68" s="1460"/>
      <c r="GXG68" s="1460"/>
      <c r="GXH68" s="1460"/>
      <c r="GXI68" s="1460"/>
      <c r="GXJ68" s="1460"/>
      <c r="GXK68" s="1460"/>
      <c r="GXL68" s="1460"/>
      <c r="GXM68" s="1460"/>
      <c r="GXN68" s="1460"/>
      <c r="GXO68" s="1460"/>
      <c r="GXP68" s="1460"/>
      <c r="GXQ68" s="1460"/>
      <c r="GXR68" s="1460"/>
      <c r="GXS68" s="1460"/>
      <c r="GXT68" s="1460"/>
      <c r="GXU68" s="1460"/>
      <c r="GXV68" s="1460"/>
      <c r="GXW68" s="1460"/>
      <c r="GXX68" s="1460"/>
      <c r="GXY68" s="1460"/>
      <c r="GXZ68" s="1460"/>
      <c r="GYA68" s="1460"/>
      <c r="GYB68" s="1460"/>
      <c r="GYC68" s="1460"/>
      <c r="GYD68" s="1460"/>
      <c r="GYE68" s="1460"/>
      <c r="GYF68" s="1460"/>
      <c r="GYG68" s="1460"/>
      <c r="GYH68" s="1460"/>
      <c r="GYI68" s="1460"/>
      <c r="GYJ68" s="1460"/>
      <c r="GYK68" s="1460"/>
      <c r="GYL68" s="1460"/>
      <c r="GYM68" s="1460"/>
      <c r="GYN68" s="1460"/>
      <c r="GYO68" s="1460"/>
      <c r="GYP68" s="1460"/>
      <c r="GYQ68" s="1460"/>
      <c r="GYR68" s="1460"/>
      <c r="GYS68" s="1460"/>
      <c r="GYT68" s="1460"/>
      <c r="GYU68" s="1460"/>
      <c r="GYV68" s="1460"/>
      <c r="GYW68" s="1460"/>
      <c r="GYX68" s="1460"/>
      <c r="GYY68" s="1460"/>
      <c r="GYZ68" s="1460"/>
      <c r="GZA68" s="1460"/>
      <c r="GZB68" s="1460"/>
      <c r="GZC68" s="1460"/>
      <c r="GZD68" s="1460"/>
      <c r="GZE68" s="1460"/>
      <c r="GZF68" s="1460"/>
      <c r="GZG68" s="1460"/>
      <c r="GZH68" s="1460"/>
      <c r="GZI68" s="1460"/>
      <c r="GZJ68" s="1460"/>
      <c r="GZK68" s="1460"/>
      <c r="GZL68" s="1460"/>
      <c r="GZM68" s="1460"/>
      <c r="GZN68" s="1460"/>
      <c r="GZO68" s="1460"/>
      <c r="GZP68" s="1460"/>
      <c r="GZQ68" s="1460"/>
      <c r="GZR68" s="1460"/>
      <c r="GZS68" s="1460"/>
      <c r="GZT68" s="1460"/>
      <c r="GZU68" s="1460"/>
      <c r="GZV68" s="1460"/>
      <c r="GZW68" s="1460"/>
      <c r="GZX68" s="1460"/>
      <c r="GZY68" s="1460"/>
      <c r="GZZ68" s="1460"/>
      <c r="HAA68" s="1460"/>
      <c r="HAB68" s="1460"/>
      <c r="HAC68" s="1460"/>
      <c r="HAD68" s="1460"/>
      <c r="HAE68" s="1460"/>
      <c r="HAF68" s="1460"/>
      <c r="HAG68" s="1460"/>
      <c r="HAH68" s="1460"/>
      <c r="HAI68" s="1460"/>
      <c r="HAJ68" s="1460"/>
      <c r="HAK68" s="1460"/>
      <c r="HAL68" s="1460"/>
      <c r="HAM68" s="1460"/>
      <c r="HAN68" s="1460"/>
      <c r="HAO68" s="1460"/>
      <c r="HAP68" s="1460"/>
      <c r="HAQ68" s="1460"/>
      <c r="HAR68" s="1460"/>
      <c r="HAS68" s="1460"/>
      <c r="HAT68" s="1460"/>
      <c r="HAU68" s="1460"/>
      <c r="HAV68" s="1460"/>
      <c r="HAW68" s="1460"/>
      <c r="HAX68" s="1460"/>
      <c r="HAY68" s="1460"/>
      <c r="HAZ68" s="1460"/>
      <c r="HBA68" s="1460"/>
      <c r="HBB68" s="1460"/>
      <c r="HBC68" s="1460"/>
      <c r="HBD68" s="1460"/>
      <c r="HBE68" s="1460"/>
      <c r="HBF68" s="1460"/>
      <c r="HBG68" s="1460"/>
      <c r="HBH68" s="1460"/>
      <c r="HBI68" s="1460"/>
      <c r="HBJ68" s="1460"/>
      <c r="HBK68" s="1460"/>
      <c r="HBL68" s="1460"/>
      <c r="HBM68" s="1460"/>
      <c r="HBN68" s="1460"/>
      <c r="HBO68" s="1460"/>
      <c r="HBP68" s="1460"/>
      <c r="HBQ68" s="1460"/>
      <c r="HBR68" s="1460"/>
      <c r="HBS68" s="1460"/>
      <c r="HBT68" s="1460"/>
      <c r="HBU68" s="1460"/>
      <c r="HBV68" s="1460"/>
      <c r="HBW68" s="1460"/>
      <c r="HBX68" s="1460"/>
      <c r="HBY68" s="1460"/>
      <c r="HBZ68" s="1460"/>
      <c r="HCA68" s="1460"/>
      <c r="HCB68" s="1460"/>
      <c r="HCC68" s="1460"/>
      <c r="HCD68" s="1460"/>
      <c r="HCE68" s="1460"/>
      <c r="HCF68" s="1460"/>
      <c r="HCG68" s="1460"/>
      <c r="HCH68" s="1460"/>
      <c r="HCI68" s="1460"/>
      <c r="HCJ68" s="1460"/>
      <c r="HCK68" s="1460"/>
      <c r="HCL68" s="1460"/>
      <c r="HCM68" s="1460"/>
      <c r="HCN68" s="1460"/>
      <c r="HCO68" s="1460"/>
      <c r="HCP68" s="1460"/>
      <c r="HCQ68" s="1460"/>
      <c r="HCR68" s="1460"/>
      <c r="HCS68" s="1460"/>
      <c r="HCT68" s="1460"/>
      <c r="HCU68" s="1460"/>
      <c r="HCV68" s="1460"/>
      <c r="HCW68" s="1460"/>
      <c r="HCX68" s="1460"/>
      <c r="HCY68" s="1460"/>
      <c r="HCZ68" s="1460"/>
      <c r="HDA68" s="1460"/>
      <c r="HDB68" s="1460"/>
      <c r="HDC68" s="1460"/>
      <c r="HDD68" s="1460"/>
      <c r="HDE68" s="1460"/>
      <c r="HDF68" s="1460"/>
      <c r="HDG68" s="1460"/>
      <c r="HDH68" s="1460"/>
      <c r="HDI68" s="1460"/>
      <c r="HDJ68" s="1460"/>
      <c r="HDK68" s="1460"/>
      <c r="HDL68" s="1460"/>
      <c r="HDM68" s="1460"/>
      <c r="HDN68" s="1460"/>
      <c r="HDO68" s="1460"/>
      <c r="HDP68" s="1460"/>
      <c r="HDQ68" s="1460"/>
      <c r="HDR68" s="1460"/>
      <c r="HDS68" s="1460"/>
      <c r="HDT68" s="1460"/>
      <c r="HDU68" s="1460"/>
      <c r="HDV68" s="1460"/>
      <c r="HDW68" s="1460"/>
      <c r="HDX68" s="1460"/>
      <c r="HDY68" s="1460"/>
      <c r="HDZ68" s="1460"/>
      <c r="HEA68" s="1460"/>
      <c r="HEB68" s="1460"/>
      <c r="HEC68" s="1460"/>
      <c r="HED68" s="1460"/>
      <c r="HEE68" s="1460"/>
      <c r="HEF68" s="1460"/>
      <c r="HEG68" s="1460"/>
      <c r="HEH68" s="1460"/>
      <c r="HEI68" s="1460"/>
      <c r="HEJ68" s="1460"/>
      <c r="HEK68" s="1460"/>
      <c r="HEL68" s="1460"/>
      <c r="HEM68" s="1460"/>
      <c r="HEN68" s="1460"/>
      <c r="HEO68" s="1460"/>
      <c r="HEP68" s="1460"/>
      <c r="HEQ68" s="1460"/>
      <c r="HER68" s="1460"/>
      <c r="HES68" s="1460"/>
      <c r="HET68" s="1460"/>
      <c r="HEU68" s="1460"/>
      <c r="HEV68" s="1460"/>
      <c r="HEW68" s="1460"/>
      <c r="HEX68" s="1460"/>
      <c r="HEY68" s="1460"/>
      <c r="HEZ68" s="1460"/>
      <c r="HFA68" s="1460"/>
      <c r="HFB68" s="1460"/>
      <c r="HFC68" s="1460"/>
      <c r="HFD68" s="1460"/>
      <c r="HFE68" s="1460"/>
      <c r="HFF68" s="1460"/>
      <c r="HFG68" s="1460"/>
      <c r="HFH68" s="1460"/>
      <c r="HFI68" s="1460"/>
      <c r="HFJ68" s="1460"/>
      <c r="HFK68" s="1460"/>
      <c r="HFL68" s="1460"/>
      <c r="HFM68" s="1460"/>
      <c r="HFN68" s="1460"/>
      <c r="HFO68" s="1460"/>
      <c r="HFP68" s="1460"/>
      <c r="HFQ68" s="1460"/>
      <c r="HFR68" s="1460"/>
      <c r="HFS68" s="1460"/>
      <c r="HFT68" s="1460"/>
      <c r="HFU68" s="1460"/>
      <c r="HFV68" s="1460"/>
      <c r="HFW68" s="1460"/>
      <c r="HFX68" s="1460"/>
      <c r="HFY68" s="1460"/>
      <c r="HFZ68" s="1460"/>
      <c r="HGA68" s="1460"/>
      <c r="HGB68" s="1460"/>
      <c r="HGC68" s="1460"/>
      <c r="HGD68" s="1460"/>
      <c r="HGE68" s="1460"/>
      <c r="HGF68" s="1460"/>
      <c r="HGG68" s="1460"/>
      <c r="HGH68" s="1460"/>
      <c r="HGI68" s="1460"/>
      <c r="HGJ68" s="1460"/>
      <c r="HGK68" s="1460"/>
      <c r="HGL68" s="1460"/>
      <c r="HGM68" s="1460"/>
      <c r="HGN68" s="1460"/>
      <c r="HGO68" s="1460"/>
      <c r="HGP68" s="1460"/>
      <c r="HGQ68" s="1460"/>
      <c r="HGR68" s="1460"/>
      <c r="HGS68" s="1460"/>
      <c r="HGT68" s="1460"/>
      <c r="HGU68" s="1460"/>
      <c r="HGV68" s="1460"/>
      <c r="HGW68" s="1460"/>
      <c r="HGX68" s="1460"/>
      <c r="HGY68" s="1460"/>
      <c r="HGZ68" s="1460"/>
      <c r="HHA68" s="1460"/>
      <c r="HHB68" s="1460"/>
      <c r="HHC68" s="1460"/>
      <c r="HHD68" s="1460"/>
      <c r="HHE68" s="1460"/>
      <c r="HHF68" s="1460"/>
      <c r="HHG68" s="1460"/>
      <c r="HHH68" s="1460"/>
      <c r="HHI68" s="1460"/>
      <c r="HHJ68" s="1460"/>
      <c r="HHK68" s="1460"/>
      <c r="HHL68" s="1460"/>
      <c r="HHM68" s="1460"/>
      <c r="HHN68" s="1460"/>
      <c r="HHO68" s="1460"/>
      <c r="HHP68" s="1460"/>
      <c r="HHQ68" s="1460"/>
      <c r="HHR68" s="1460"/>
      <c r="HHS68" s="1460"/>
      <c r="HHT68" s="1460"/>
      <c r="HHU68" s="1460"/>
      <c r="HHV68" s="1460"/>
      <c r="HHW68" s="1460"/>
      <c r="HHX68" s="1460"/>
      <c r="HHY68" s="1460"/>
      <c r="HHZ68" s="1460"/>
      <c r="HIA68" s="1460"/>
      <c r="HIB68" s="1460"/>
      <c r="HIC68" s="1460"/>
      <c r="HID68" s="1460"/>
      <c r="HIE68" s="1460"/>
      <c r="HIF68" s="1460"/>
      <c r="HIG68" s="1460"/>
      <c r="HIH68" s="1460"/>
      <c r="HII68" s="1460"/>
      <c r="HIJ68" s="1460"/>
      <c r="HIK68" s="1460"/>
      <c r="HIL68" s="1460"/>
      <c r="HIM68" s="1460"/>
      <c r="HIN68" s="1460"/>
      <c r="HIO68" s="1460"/>
      <c r="HIP68" s="1460"/>
      <c r="HIQ68" s="1460"/>
      <c r="HIR68" s="1460"/>
      <c r="HIS68" s="1460"/>
      <c r="HIT68" s="1460"/>
      <c r="HIU68" s="1460"/>
      <c r="HIV68" s="1460"/>
      <c r="HIW68" s="1460"/>
      <c r="HIX68" s="1460"/>
      <c r="HIY68" s="1460"/>
      <c r="HIZ68" s="1460"/>
      <c r="HJA68" s="1460"/>
      <c r="HJB68" s="1460"/>
      <c r="HJC68" s="1460"/>
      <c r="HJD68" s="1460"/>
      <c r="HJE68" s="1460"/>
      <c r="HJF68" s="1460"/>
      <c r="HJG68" s="1460"/>
      <c r="HJH68" s="1460"/>
      <c r="HJI68" s="1460"/>
      <c r="HJJ68" s="1460"/>
      <c r="HJK68" s="1460"/>
      <c r="HJL68" s="1460"/>
      <c r="HJM68" s="1460"/>
      <c r="HJN68" s="1460"/>
      <c r="HJO68" s="1460"/>
      <c r="HJP68" s="1460"/>
      <c r="HJQ68" s="1460"/>
      <c r="HJR68" s="1460"/>
      <c r="HJS68" s="1460"/>
      <c r="HJT68" s="1460"/>
      <c r="HJU68" s="1460"/>
      <c r="HJV68" s="1460"/>
      <c r="HJW68" s="1460"/>
      <c r="HJX68" s="1460"/>
      <c r="HJY68" s="1460"/>
      <c r="HJZ68" s="1460"/>
      <c r="HKA68" s="1460"/>
      <c r="HKB68" s="1460"/>
      <c r="HKC68" s="1460"/>
      <c r="HKD68" s="1460"/>
      <c r="HKE68" s="1460"/>
      <c r="HKF68" s="1460"/>
      <c r="HKG68" s="1460"/>
      <c r="HKH68" s="1460"/>
      <c r="HKI68" s="1460"/>
      <c r="HKJ68" s="1460"/>
      <c r="HKK68" s="1460"/>
      <c r="HKL68" s="1460"/>
      <c r="HKM68" s="1460"/>
      <c r="HKN68" s="1460"/>
      <c r="HKO68" s="1460"/>
      <c r="HKP68" s="1460"/>
      <c r="HKQ68" s="1460"/>
      <c r="HKR68" s="1460"/>
      <c r="HKS68" s="1460"/>
      <c r="HKT68" s="1460"/>
      <c r="HKU68" s="1460"/>
      <c r="HKV68" s="1460"/>
      <c r="HKW68" s="1460"/>
      <c r="HKX68" s="1460"/>
      <c r="HKY68" s="1460"/>
      <c r="HKZ68" s="1460"/>
      <c r="HLA68" s="1460"/>
      <c r="HLB68" s="1460"/>
      <c r="HLC68" s="1460"/>
      <c r="HLD68" s="1460"/>
      <c r="HLE68" s="1460"/>
      <c r="HLF68" s="1460"/>
      <c r="HLG68" s="1460"/>
      <c r="HLH68" s="1460"/>
      <c r="HLI68" s="1460"/>
      <c r="HLJ68" s="1460"/>
      <c r="HLK68" s="1460"/>
      <c r="HLL68" s="1460"/>
      <c r="HLM68" s="1460"/>
      <c r="HLN68" s="1460"/>
      <c r="HLO68" s="1460"/>
      <c r="HLP68" s="1460"/>
      <c r="HLQ68" s="1460"/>
      <c r="HLR68" s="1460"/>
      <c r="HLS68" s="1460"/>
      <c r="HLT68" s="1460"/>
      <c r="HLU68" s="1460"/>
      <c r="HLV68" s="1460"/>
      <c r="HLW68" s="1460"/>
      <c r="HLX68" s="1460"/>
      <c r="HLY68" s="1460"/>
      <c r="HLZ68" s="1460"/>
      <c r="HMA68" s="1460"/>
      <c r="HMB68" s="1460"/>
      <c r="HMC68" s="1460"/>
      <c r="HMD68" s="1460"/>
      <c r="HME68" s="1460"/>
      <c r="HMF68" s="1460"/>
      <c r="HMG68" s="1460"/>
      <c r="HMH68" s="1460"/>
      <c r="HMI68" s="1460"/>
      <c r="HMJ68" s="1460"/>
      <c r="HMK68" s="1460"/>
      <c r="HML68" s="1460"/>
      <c r="HMM68" s="1460"/>
      <c r="HMN68" s="1460"/>
      <c r="HMO68" s="1460"/>
      <c r="HMP68" s="1460"/>
      <c r="HMQ68" s="1460"/>
      <c r="HMR68" s="1460"/>
      <c r="HMS68" s="1460"/>
      <c r="HMT68" s="1460"/>
      <c r="HMU68" s="1460"/>
      <c r="HMV68" s="1460"/>
      <c r="HMW68" s="1460"/>
      <c r="HMX68" s="1460"/>
      <c r="HMY68" s="1460"/>
      <c r="HMZ68" s="1460"/>
      <c r="HNA68" s="1460"/>
      <c r="HNB68" s="1460"/>
      <c r="HNC68" s="1460"/>
      <c r="HND68" s="1460"/>
      <c r="HNE68" s="1460"/>
      <c r="HNF68" s="1460"/>
      <c r="HNG68" s="1460"/>
      <c r="HNH68" s="1460"/>
      <c r="HNI68" s="1460"/>
      <c r="HNJ68" s="1460"/>
      <c r="HNK68" s="1460"/>
      <c r="HNL68" s="1460"/>
      <c r="HNM68" s="1460"/>
      <c r="HNN68" s="1460"/>
      <c r="HNO68" s="1460"/>
      <c r="HNP68" s="1460"/>
      <c r="HNQ68" s="1460"/>
      <c r="HNR68" s="1460"/>
      <c r="HNS68" s="1460"/>
      <c r="HNT68" s="1460"/>
      <c r="HNU68" s="1460"/>
      <c r="HNV68" s="1460"/>
      <c r="HNW68" s="1460"/>
      <c r="HNX68" s="1460"/>
      <c r="HNY68" s="1460"/>
      <c r="HNZ68" s="1460"/>
      <c r="HOA68" s="1460"/>
      <c r="HOB68" s="1460"/>
      <c r="HOC68" s="1460"/>
      <c r="HOD68" s="1460"/>
      <c r="HOE68" s="1460"/>
      <c r="HOF68" s="1460"/>
      <c r="HOG68" s="1460"/>
      <c r="HOH68" s="1460"/>
      <c r="HOI68" s="1460"/>
      <c r="HOJ68" s="1460"/>
      <c r="HOK68" s="1460"/>
      <c r="HOL68" s="1460"/>
      <c r="HOM68" s="1460"/>
      <c r="HON68" s="1460"/>
      <c r="HOO68" s="1460"/>
      <c r="HOP68" s="1460"/>
      <c r="HOQ68" s="1460"/>
      <c r="HOR68" s="1460"/>
      <c r="HOS68" s="1460"/>
      <c r="HOT68" s="1460"/>
      <c r="HOU68" s="1460"/>
      <c r="HOV68" s="1460"/>
      <c r="HOW68" s="1460"/>
      <c r="HOX68" s="1460"/>
      <c r="HOY68" s="1460"/>
      <c r="HOZ68" s="1460"/>
      <c r="HPA68" s="1460"/>
      <c r="HPB68" s="1460"/>
      <c r="HPC68" s="1460"/>
      <c r="HPD68" s="1460"/>
      <c r="HPE68" s="1460"/>
      <c r="HPF68" s="1460"/>
      <c r="HPG68" s="1460"/>
      <c r="HPH68" s="1460"/>
      <c r="HPI68" s="1460"/>
      <c r="HPJ68" s="1460"/>
      <c r="HPK68" s="1460"/>
      <c r="HPL68" s="1460"/>
      <c r="HPM68" s="1460"/>
      <c r="HPN68" s="1460"/>
      <c r="HPO68" s="1460"/>
      <c r="HPP68" s="1460"/>
      <c r="HPQ68" s="1460"/>
      <c r="HPR68" s="1460"/>
      <c r="HPS68" s="1460"/>
      <c r="HPT68" s="1460"/>
      <c r="HPU68" s="1460"/>
      <c r="HPV68" s="1460"/>
      <c r="HPW68" s="1460"/>
      <c r="HPX68" s="1460"/>
      <c r="HPY68" s="1460"/>
      <c r="HPZ68" s="1460"/>
      <c r="HQA68" s="1460"/>
      <c r="HQB68" s="1460"/>
      <c r="HQC68" s="1460"/>
      <c r="HQD68" s="1460"/>
      <c r="HQE68" s="1460"/>
      <c r="HQF68" s="1460"/>
      <c r="HQG68" s="1460"/>
      <c r="HQH68" s="1460"/>
      <c r="HQI68" s="1460"/>
      <c r="HQJ68" s="1460"/>
      <c r="HQK68" s="1460"/>
      <c r="HQL68" s="1460"/>
      <c r="HQM68" s="1460"/>
      <c r="HQN68" s="1460"/>
      <c r="HQO68" s="1460"/>
      <c r="HQP68" s="1460"/>
      <c r="HQQ68" s="1460"/>
      <c r="HQR68" s="1460"/>
      <c r="HQS68" s="1460"/>
      <c r="HQT68" s="1460"/>
      <c r="HQU68" s="1460"/>
      <c r="HQV68" s="1460"/>
      <c r="HQW68" s="1460"/>
      <c r="HQX68" s="1460"/>
      <c r="HQY68" s="1460"/>
      <c r="HQZ68" s="1460"/>
      <c r="HRA68" s="1460"/>
      <c r="HRB68" s="1460"/>
      <c r="HRC68" s="1460"/>
      <c r="HRD68" s="1460"/>
      <c r="HRE68" s="1460"/>
      <c r="HRF68" s="1460"/>
      <c r="HRG68" s="1460"/>
      <c r="HRH68" s="1460"/>
      <c r="HRI68" s="1460"/>
      <c r="HRJ68" s="1460"/>
      <c r="HRK68" s="1460"/>
      <c r="HRL68" s="1460"/>
      <c r="HRM68" s="1460"/>
      <c r="HRN68" s="1460"/>
      <c r="HRO68" s="1460"/>
      <c r="HRP68" s="1460"/>
      <c r="HRQ68" s="1460"/>
      <c r="HRR68" s="1460"/>
      <c r="HRS68" s="1460"/>
      <c r="HRT68" s="1460"/>
      <c r="HRU68" s="1460"/>
      <c r="HRV68" s="1460"/>
      <c r="HRW68" s="1460"/>
      <c r="HRX68" s="1460"/>
      <c r="HRY68" s="1460"/>
      <c r="HRZ68" s="1460"/>
      <c r="HSA68" s="1460"/>
      <c r="HSB68" s="1460"/>
      <c r="HSC68" s="1460"/>
      <c r="HSD68" s="1460"/>
      <c r="HSE68" s="1460"/>
      <c r="HSF68" s="1460"/>
      <c r="HSG68" s="1460"/>
      <c r="HSH68" s="1460"/>
      <c r="HSI68" s="1460"/>
      <c r="HSJ68" s="1460"/>
      <c r="HSK68" s="1460"/>
      <c r="HSL68" s="1460"/>
      <c r="HSM68" s="1460"/>
      <c r="HSN68" s="1460"/>
      <c r="HSO68" s="1460"/>
      <c r="HSP68" s="1460"/>
      <c r="HSQ68" s="1460"/>
      <c r="HSR68" s="1460"/>
      <c r="HSS68" s="1460"/>
      <c r="HST68" s="1460"/>
      <c r="HSU68" s="1460"/>
      <c r="HSV68" s="1460"/>
      <c r="HSW68" s="1460"/>
      <c r="HSX68" s="1460"/>
      <c r="HSY68" s="1460"/>
      <c r="HSZ68" s="1460"/>
      <c r="HTA68" s="1460"/>
      <c r="HTB68" s="1460"/>
      <c r="HTC68" s="1460"/>
      <c r="HTD68" s="1460"/>
      <c r="HTE68" s="1460"/>
      <c r="HTF68" s="1460"/>
      <c r="HTG68" s="1460"/>
      <c r="HTH68" s="1460"/>
      <c r="HTI68" s="1460"/>
      <c r="HTJ68" s="1460"/>
      <c r="HTK68" s="1460"/>
      <c r="HTL68" s="1460"/>
      <c r="HTM68" s="1460"/>
      <c r="HTN68" s="1460"/>
      <c r="HTO68" s="1460"/>
      <c r="HTP68" s="1460"/>
      <c r="HTQ68" s="1460"/>
      <c r="HTR68" s="1460"/>
      <c r="HTS68" s="1460"/>
      <c r="HTT68" s="1460"/>
      <c r="HTU68" s="1460"/>
      <c r="HTV68" s="1460"/>
      <c r="HTW68" s="1460"/>
      <c r="HTX68" s="1460"/>
      <c r="HTY68" s="1460"/>
      <c r="HTZ68" s="1460"/>
      <c r="HUA68" s="1460"/>
      <c r="HUB68" s="1460"/>
      <c r="HUC68" s="1460"/>
      <c r="HUD68" s="1460"/>
      <c r="HUE68" s="1460"/>
      <c r="HUF68" s="1460"/>
      <c r="HUG68" s="1460"/>
      <c r="HUH68" s="1460"/>
      <c r="HUI68" s="1460"/>
      <c r="HUJ68" s="1460"/>
      <c r="HUK68" s="1460"/>
      <c r="HUL68" s="1460"/>
      <c r="HUM68" s="1460"/>
      <c r="HUN68" s="1460"/>
      <c r="HUO68" s="1460"/>
      <c r="HUP68" s="1460"/>
      <c r="HUQ68" s="1460"/>
      <c r="HUR68" s="1460"/>
      <c r="HUS68" s="1460"/>
      <c r="HUT68" s="1460"/>
      <c r="HUU68" s="1460"/>
      <c r="HUV68" s="1460"/>
      <c r="HUW68" s="1460"/>
      <c r="HUX68" s="1460"/>
      <c r="HUY68" s="1460"/>
      <c r="HUZ68" s="1460"/>
      <c r="HVA68" s="1460"/>
      <c r="HVB68" s="1460"/>
      <c r="HVC68" s="1460"/>
      <c r="HVD68" s="1460"/>
      <c r="HVE68" s="1460"/>
      <c r="HVF68" s="1460"/>
      <c r="HVG68" s="1460"/>
      <c r="HVH68" s="1460"/>
      <c r="HVI68" s="1460"/>
      <c r="HVJ68" s="1460"/>
      <c r="HVK68" s="1460"/>
      <c r="HVL68" s="1460"/>
      <c r="HVM68" s="1460"/>
      <c r="HVN68" s="1460"/>
      <c r="HVO68" s="1460"/>
      <c r="HVP68" s="1460"/>
      <c r="HVQ68" s="1460"/>
      <c r="HVR68" s="1460"/>
      <c r="HVS68" s="1460"/>
      <c r="HVT68" s="1460"/>
      <c r="HVU68" s="1460"/>
      <c r="HVV68" s="1460"/>
      <c r="HVW68" s="1460"/>
      <c r="HVX68" s="1460"/>
      <c r="HVY68" s="1460"/>
      <c r="HVZ68" s="1460"/>
      <c r="HWA68" s="1460"/>
      <c r="HWB68" s="1460"/>
      <c r="HWC68" s="1460"/>
      <c r="HWD68" s="1460"/>
      <c r="HWE68" s="1460"/>
      <c r="HWF68" s="1460"/>
      <c r="HWG68" s="1460"/>
      <c r="HWH68" s="1460"/>
      <c r="HWI68" s="1460"/>
      <c r="HWJ68" s="1460"/>
      <c r="HWK68" s="1460"/>
      <c r="HWL68" s="1460"/>
      <c r="HWM68" s="1460"/>
      <c r="HWN68" s="1460"/>
      <c r="HWO68" s="1460"/>
      <c r="HWP68" s="1460"/>
      <c r="HWQ68" s="1460"/>
      <c r="HWR68" s="1460"/>
      <c r="HWS68" s="1460"/>
      <c r="HWT68" s="1460"/>
      <c r="HWU68" s="1460"/>
      <c r="HWV68" s="1460"/>
      <c r="HWW68" s="1460"/>
      <c r="HWX68" s="1460"/>
      <c r="HWY68" s="1460"/>
      <c r="HWZ68" s="1460"/>
      <c r="HXA68" s="1460"/>
      <c r="HXB68" s="1460"/>
      <c r="HXC68" s="1460"/>
      <c r="HXD68" s="1460"/>
      <c r="HXE68" s="1460"/>
      <c r="HXF68" s="1460"/>
      <c r="HXG68" s="1460"/>
      <c r="HXH68" s="1460"/>
      <c r="HXI68" s="1460"/>
      <c r="HXJ68" s="1460"/>
      <c r="HXK68" s="1460"/>
      <c r="HXL68" s="1460"/>
      <c r="HXM68" s="1460"/>
      <c r="HXN68" s="1460"/>
      <c r="HXO68" s="1460"/>
      <c r="HXP68" s="1460"/>
      <c r="HXQ68" s="1460"/>
      <c r="HXR68" s="1460"/>
      <c r="HXS68" s="1460"/>
      <c r="HXT68" s="1460"/>
      <c r="HXU68" s="1460"/>
      <c r="HXV68" s="1460"/>
      <c r="HXW68" s="1460"/>
      <c r="HXX68" s="1460"/>
      <c r="HXY68" s="1460"/>
      <c r="HXZ68" s="1460"/>
      <c r="HYA68" s="1460"/>
      <c r="HYB68" s="1460"/>
      <c r="HYC68" s="1460"/>
      <c r="HYD68" s="1460"/>
      <c r="HYE68" s="1460"/>
      <c r="HYF68" s="1460"/>
      <c r="HYG68" s="1460"/>
      <c r="HYH68" s="1460"/>
      <c r="HYI68" s="1460"/>
      <c r="HYJ68" s="1460"/>
      <c r="HYK68" s="1460"/>
      <c r="HYL68" s="1460"/>
      <c r="HYM68" s="1460"/>
      <c r="HYN68" s="1460"/>
      <c r="HYO68" s="1460"/>
      <c r="HYP68" s="1460"/>
      <c r="HYQ68" s="1460"/>
      <c r="HYR68" s="1460"/>
      <c r="HYS68" s="1460"/>
      <c r="HYT68" s="1460"/>
      <c r="HYU68" s="1460"/>
      <c r="HYV68" s="1460"/>
      <c r="HYW68" s="1460"/>
      <c r="HYX68" s="1460"/>
      <c r="HYY68" s="1460"/>
      <c r="HYZ68" s="1460"/>
      <c r="HZA68" s="1460"/>
      <c r="HZB68" s="1460"/>
      <c r="HZC68" s="1460"/>
      <c r="HZD68" s="1460"/>
      <c r="HZE68" s="1460"/>
      <c r="HZF68" s="1460"/>
      <c r="HZG68" s="1460"/>
      <c r="HZH68" s="1460"/>
      <c r="HZI68" s="1460"/>
      <c r="HZJ68" s="1460"/>
      <c r="HZK68" s="1460"/>
      <c r="HZL68" s="1460"/>
      <c r="HZM68" s="1460"/>
      <c r="HZN68" s="1460"/>
      <c r="HZO68" s="1460"/>
      <c r="HZP68" s="1460"/>
      <c r="HZQ68" s="1460"/>
      <c r="HZR68" s="1460"/>
      <c r="HZS68" s="1460"/>
      <c r="HZT68" s="1460"/>
      <c r="HZU68" s="1460"/>
      <c r="HZV68" s="1460"/>
      <c r="HZW68" s="1460"/>
      <c r="HZX68" s="1460"/>
      <c r="HZY68" s="1460"/>
      <c r="HZZ68" s="1460"/>
      <c r="IAA68" s="1460"/>
      <c r="IAB68" s="1460"/>
      <c r="IAC68" s="1460"/>
      <c r="IAD68" s="1460"/>
      <c r="IAE68" s="1460"/>
      <c r="IAF68" s="1460"/>
      <c r="IAG68" s="1460"/>
      <c r="IAH68" s="1460"/>
      <c r="IAI68" s="1460"/>
      <c r="IAJ68" s="1460"/>
      <c r="IAK68" s="1460"/>
      <c r="IAL68" s="1460"/>
      <c r="IAM68" s="1460"/>
      <c r="IAN68" s="1460"/>
      <c r="IAO68" s="1460"/>
      <c r="IAP68" s="1460"/>
      <c r="IAQ68" s="1460"/>
      <c r="IAR68" s="1460"/>
      <c r="IAS68" s="1460"/>
      <c r="IAT68" s="1460"/>
      <c r="IAU68" s="1460"/>
      <c r="IAV68" s="1460"/>
      <c r="IAW68" s="1460"/>
      <c r="IAX68" s="1460"/>
      <c r="IAY68" s="1460"/>
      <c r="IAZ68" s="1460"/>
      <c r="IBA68" s="1460"/>
      <c r="IBB68" s="1460"/>
      <c r="IBC68" s="1460"/>
      <c r="IBD68" s="1460"/>
      <c r="IBE68" s="1460"/>
      <c r="IBF68" s="1460"/>
      <c r="IBG68" s="1460"/>
      <c r="IBH68" s="1460"/>
      <c r="IBI68" s="1460"/>
      <c r="IBJ68" s="1460"/>
      <c r="IBK68" s="1460"/>
      <c r="IBL68" s="1460"/>
      <c r="IBM68" s="1460"/>
      <c r="IBN68" s="1460"/>
      <c r="IBO68" s="1460"/>
      <c r="IBP68" s="1460"/>
      <c r="IBQ68" s="1460"/>
      <c r="IBR68" s="1460"/>
      <c r="IBS68" s="1460"/>
      <c r="IBT68" s="1460"/>
      <c r="IBU68" s="1460"/>
      <c r="IBV68" s="1460"/>
      <c r="IBW68" s="1460"/>
      <c r="IBX68" s="1460"/>
      <c r="IBY68" s="1460"/>
      <c r="IBZ68" s="1460"/>
      <c r="ICA68" s="1460"/>
      <c r="ICB68" s="1460"/>
      <c r="ICC68" s="1460"/>
      <c r="ICD68" s="1460"/>
      <c r="ICE68" s="1460"/>
      <c r="ICF68" s="1460"/>
      <c r="ICG68" s="1460"/>
      <c r="ICH68" s="1460"/>
      <c r="ICI68" s="1460"/>
      <c r="ICJ68" s="1460"/>
      <c r="ICK68" s="1460"/>
      <c r="ICL68" s="1460"/>
      <c r="ICM68" s="1460"/>
      <c r="ICN68" s="1460"/>
      <c r="ICO68" s="1460"/>
      <c r="ICP68" s="1460"/>
      <c r="ICQ68" s="1460"/>
      <c r="ICR68" s="1460"/>
      <c r="ICS68" s="1460"/>
      <c r="ICT68" s="1460"/>
      <c r="ICU68" s="1460"/>
      <c r="ICV68" s="1460"/>
      <c r="ICW68" s="1460"/>
      <c r="ICX68" s="1460"/>
      <c r="ICY68" s="1460"/>
      <c r="ICZ68" s="1460"/>
      <c r="IDA68" s="1460"/>
      <c r="IDB68" s="1460"/>
      <c r="IDC68" s="1460"/>
      <c r="IDD68" s="1460"/>
      <c r="IDE68" s="1460"/>
      <c r="IDF68" s="1460"/>
      <c r="IDG68" s="1460"/>
      <c r="IDH68" s="1460"/>
      <c r="IDI68" s="1460"/>
      <c r="IDJ68" s="1460"/>
      <c r="IDK68" s="1460"/>
      <c r="IDL68" s="1460"/>
      <c r="IDM68" s="1460"/>
      <c r="IDN68" s="1460"/>
      <c r="IDO68" s="1460"/>
      <c r="IDP68" s="1460"/>
      <c r="IDQ68" s="1460"/>
      <c r="IDR68" s="1460"/>
      <c r="IDS68" s="1460"/>
      <c r="IDT68" s="1460"/>
      <c r="IDU68" s="1460"/>
      <c r="IDV68" s="1460"/>
      <c r="IDW68" s="1460"/>
      <c r="IDX68" s="1460"/>
      <c r="IDY68" s="1460"/>
      <c r="IDZ68" s="1460"/>
      <c r="IEA68" s="1460"/>
      <c r="IEB68" s="1460"/>
      <c r="IEC68" s="1460"/>
      <c r="IED68" s="1460"/>
      <c r="IEE68" s="1460"/>
      <c r="IEF68" s="1460"/>
      <c r="IEG68" s="1460"/>
      <c r="IEH68" s="1460"/>
      <c r="IEI68" s="1460"/>
      <c r="IEJ68" s="1460"/>
      <c r="IEK68" s="1460"/>
      <c r="IEL68" s="1460"/>
      <c r="IEM68" s="1460"/>
      <c r="IEN68" s="1460"/>
      <c r="IEO68" s="1460"/>
      <c r="IEP68" s="1460"/>
      <c r="IEQ68" s="1460"/>
      <c r="IER68" s="1460"/>
      <c r="IES68" s="1460"/>
      <c r="IET68" s="1460"/>
      <c r="IEU68" s="1460"/>
      <c r="IEV68" s="1460"/>
      <c r="IEW68" s="1460"/>
      <c r="IEX68" s="1460"/>
      <c r="IEY68" s="1460"/>
      <c r="IEZ68" s="1460"/>
      <c r="IFA68" s="1460"/>
      <c r="IFB68" s="1460"/>
      <c r="IFC68" s="1460"/>
      <c r="IFD68" s="1460"/>
      <c r="IFE68" s="1460"/>
      <c r="IFF68" s="1460"/>
      <c r="IFG68" s="1460"/>
      <c r="IFH68" s="1460"/>
      <c r="IFI68" s="1460"/>
      <c r="IFJ68" s="1460"/>
      <c r="IFK68" s="1460"/>
      <c r="IFL68" s="1460"/>
      <c r="IFM68" s="1460"/>
      <c r="IFN68" s="1460"/>
      <c r="IFO68" s="1460"/>
      <c r="IFP68" s="1460"/>
      <c r="IFQ68" s="1460"/>
      <c r="IFR68" s="1460"/>
      <c r="IFS68" s="1460"/>
      <c r="IFT68" s="1460"/>
      <c r="IFU68" s="1460"/>
      <c r="IFV68" s="1460"/>
      <c r="IFW68" s="1460"/>
      <c r="IFX68" s="1460"/>
      <c r="IFY68" s="1460"/>
      <c r="IFZ68" s="1460"/>
      <c r="IGA68" s="1460"/>
      <c r="IGB68" s="1460"/>
      <c r="IGC68" s="1460"/>
      <c r="IGD68" s="1460"/>
      <c r="IGE68" s="1460"/>
      <c r="IGF68" s="1460"/>
      <c r="IGG68" s="1460"/>
      <c r="IGH68" s="1460"/>
      <c r="IGI68" s="1460"/>
      <c r="IGJ68" s="1460"/>
      <c r="IGK68" s="1460"/>
      <c r="IGL68" s="1460"/>
      <c r="IGM68" s="1460"/>
      <c r="IGN68" s="1460"/>
      <c r="IGO68" s="1460"/>
      <c r="IGP68" s="1460"/>
      <c r="IGQ68" s="1460"/>
      <c r="IGR68" s="1460"/>
      <c r="IGS68" s="1460"/>
      <c r="IGT68" s="1460"/>
      <c r="IGU68" s="1460"/>
      <c r="IGV68" s="1460"/>
      <c r="IGW68" s="1460"/>
      <c r="IGX68" s="1460"/>
      <c r="IGY68" s="1460"/>
      <c r="IGZ68" s="1460"/>
      <c r="IHA68" s="1460"/>
      <c r="IHB68" s="1460"/>
      <c r="IHC68" s="1460"/>
      <c r="IHD68" s="1460"/>
      <c r="IHE68" s="1460"/>
      <c r="IHF68" s="1460"/>
      <c r="IHG68" s="1460"/>
      <c r="IHH68" s="1460"/>
      <c r="IHI68" s="1460"/>
      <c r="IHJ68" s="1460"/>
      <c r="IHK68" s="1460"/>
      <c r="IHL68" s="1460"/>
      <c r="IHM68" s="1460"/>
      <c r="IHN68" s="1460"/>
      <c r="IHO68" s="1460"/>
      <c r="IHP68" s="1460"/>
      <c r="IHQ68" s="1460"/>
      <c r="IHR68" s="1460"/>
      <c r="IHS68" s="1460"/>
      <c r="IHT68" s="1460"/>
      <c r="IHU68" s="1460"/>
      <c r="IHV68" s="1460"/>
      <c r="IHW68" s="1460"/>
      <c r="IHX68" s="1460"/>
      <c r="IHY68" s="1460"/>
      <c r="IHZ68" s="1460"/>
      <c r="IIA68" s="1460"/>
      <c r="IIB68" s="1460"/>
      <c r="IIC68" s="1460"/>
      <c r="IID68" s="1460"/>
      <c r="IIE68" s="1460"/>
      <c r="IIF68" s="1460"/>
      <c r="IIG68" s="1460"/>
      <c r="IIH68" s="1460"/>
      <c r="III68" s="1460"/>
      <c r="IIJ68" s="1460"/>
      <c r="IIK68" s="1460"/>
      <c r="IIL68" s="1460"/>
      <c r="IIM68" s="1460"/>
      <c r="IIN68" s="1460"/>
      <c r="IIO68" s="1460"/>
      <c r="IIP68" s="1460"/>
      <c r="IIQ68" s="1460"/>
      <c r="IIR68" s="1460"/>
      <c r="IIS68" s="1460"/>
      <c r="IIT68" s="1460"/>
      <c r="IIU68" s="1460"/>
      <c r="IIV68" s="1460"/>
      <c r="IIW68" s="1460"/>
      <c r="IIX68" s="1460"/>
      <c r="IIY68" s="1460"/>
      <c r="IIZ68" s="1460"/>
      <c r="IJA68" s="1460"/>
      <c r="IJB68" s="1460"/>
      <c r="IJC68" s="1460"/>
      <c r="IJD68" s="1460"/>
      <c r="IJE68" s="1460"/>
      <c r="IJF68" s="1460"/>
      <c r="IJG68" s="1460"/>
      <c r="IJH68" s="1460"/>
      <c r="IJI68" s="1460"/>
      <c r="IJJ68" s="1460"/>
      <c r="IJK68" s="1460"/>
      <c r="IJL68" s="1460"/>
      <c r="IJM68" s="1460"/>
      <c r="IJN68" s="1460"/>
      <c r="IJO68" s="1460"/>
      <c r="IJP68" s="1460"/>
      <c r="IJQ68" s="1460"/>
      <c r="IJR68" s="1460"/>
      <c r="IJS68" s="1460"/>
      <c r="IJT68" s="1460"/>
      <c r="IJU68" s="1460"/>
      <c r="IJV68" s="1460"/>
      <c r="IJW68" s="1460"/>
      <c r="IJX68" s="1460"/>
      <c r="IJY68" s="1460"/>
      <c r="IJZ68" s="1460"/>
      <c r="IKA68" s="1460"/>
      <c r="IKB68" s="1460"/>
      <c r="IKC68" s="1460"/>
      <c r="IKD68" s="1460"/>
      <c r="IKE68" s="1460"/>
      <c r="IKF68" s="1460"/>
      <c r="IKG68" s="1460"/>
      <c r="IKH68" s="1460"/>
      <c r="IKI68" s="1460"/>
      <c r="IKJ68" s="1460"/>
      <c r="IKK68" s="1460"/>
      <c r="IKL68" s="1460"/>
      <c r="IKM68" s="1460"/>
      <c r="IKN68" s="1460"/>
      <c r="IKO68" s="1460"/>
      <c r="IKP68" s="1460"/>
      <c r="IKQ68" s="1460"/>
      <c r="IKR68" s="1460"/>
      <c r="IKS68" s="1460"/>
      <c r="IKT68" s="1460"/>
      <c r="IKU68" s="1460"/>
      <c r="IKV68" s="1460"/>
      <c r="IKW68" s="1460"/>
      <c r="IKX68" s="1460"/>
      <c r="IKY68" s="1460"/>
      <c r="IKZ68" s="1460"/>
      <c r="ILA68" s="1460"/>
      <c r="ILB68" s="1460"/>
      <c r="ILC68" s="1460"/>
      <c r="ILD68" s="1460"/>
      <c r="ILE68" s="1460"/>
      <c r="ILF68" s="1460"/>
      <c r="ILG68" s="1460"/>
      <c r="ILH68" s="1460"/>
      <c r="ILI68" s="1460"/>
      <c r="ILJ68" s="1460"/>
      <c r="ILK68" s="1460"/>
      <c r="ILL68" s="1460"/>
      <c r="ILM68" s="1460"/>
      <c r="ILN68" s="1460"/>
      <c r="ILO68" s="1460"/>
      <c r="ILP68" s="1460"/>
      <c r="ILQ68" s="1460"/>
      <c r="ILR68" s="1460"/>
      <c r="ILS68" s="1460"/>
      <c r="ILT68" s="1460"/>
      <c r="ILU68" s="1460"/>
      <c r="ILV68" s="1460"/>
      <c r="ILW68" s="1460"/>
      <c r="ILX68" s="1460"/>
      <c r="ILY68" s="1460"/>
      <c r="ILZ68" s="1460"/>
      <c r="IMA68" s="1460"/>
      <c r="IMB68" s="1460"/>
      <c r="IMC68" s="1460"/>
      <c r="IMD68" s="1460"/>
      <c r="IME68" s="1460"/>
      <c r="IMF68" s="1460"/>
      <c r="IMG68" s="1460"/>
      <c r="IMH68" s="1460"/>
      <c r="IMI68" s="1460"/>
      <c r="IMJ68" s="1460"/>
      <c r="IMK68" s="1460"/>
      <c r="IML68" s="1460"/>
      <c r="IMM68" s="1460"/>
      <c r="IMN68" s="1460"/>
      <c r="IMO68" s="1460"/>
      <c r="IMP68" s="1460"/>
      <c r="IMQ68" s="1460"/>
      <c r="IMR68" s="1460"/>
      <c r="IMS68" s="1460"/>
      <c r="IMT68" s="1460"/>
      <c r="IMU68" s="1460"/>
      <c r="IMV68" s="1460"/>
      <c r="IMW68" s="1460"/>
      <c r="IMX68" s="1460"/>
      <c r="IMY68" s="1460"/>
      <c r="IMZ68" s="1460"/>
      <c r="INA68" s="1460"/>
      <c r="INB68" s="1460"/>
      <c r="INC68" s="1460"/>
      <c r="IND68" s="1460"/>
      <c r="INE68" s="1460"/>
      <c r="INF68" s="1460"/>
      <c r="ING68" s="1460"/>
      <c r="INH68" s="1460"/>
      <c r="INI68" s="1460"/>
      <c r="INJ68" s="1460"/>
      <c r="INK68" s="1460"/>
      <c r="INL68" s="1460"/>
      <c r="INM68" s="1460"/>
      <c r="INN68" s="1460"/>
      <c r="INO68" s="1460"/>
      <c r="INP68" s="1460"/>
      <c r="INQ68" s="1460"/>
      <c r="INR68" s="1460"/>
      <c r="INS68" s="1460"/>
      <c r="INT68" s="1460"/>
      <c r="INU68" s="1460"/>
      <c r="INV68" s="1460"/>
      <c r="INW68" s="1460"/>
      <c r="INX68" s="1460"/>
      <c r="INY68" s="1460"/>
      <c r="INZ68" s="1460"/>
      <c r="IOA68" s="1460"/>
      <c r="IOB68" s="1460"/>
      <c r="IOC68" s="1460"/>
      <c r="IOD68" s="1460"/>
      <c r="IOE68" s="1460"/>
      <c r="IOF68" s="1460"/>
      <c r="IOG68" s="1460"/>
      <c r="IOH68" s="1460"/>
      <c r="IOI68" s="1460"/>
      <c r="IOJ68" s="1460"/>
      <c r="IOK68" s="1460"/>
      <c r="IOL68" s="1460"/>
      <c r="IOM68" s="1460"/>
      <c r="ION68" s="1460"/>
      <c r="IOO68" s="1460"/>
      <c r="IOP68" s="1460"/>
      <c r="IOQ68" s="1460"/>
      <c r="IOR68" s="1460"/>
      <c r="IOS68" s="1460"/>
      <c r="IOT68" s="1460"/>
      <c r="IOU68" s="1460"/>
      <c r="IOV68" s="1460"/>
      <c r="IOW68" s="1460"/>
      <c r="IOX68" s="1460"/>
      <c r="IOY68" s="1460"/>
      <c r="IOZ68" s="1460"/>
      <c r="IPA68" s="1460"/>
      <c r="IPB68" s="1460"/>
      <c r="IPC68" s="1460"/>
      <c r="IPD68" s="1460"/>
      <c r="IPE68" s="1460"/>
      <c r="IPF68" s="1460"/>
      <c r="IPG68" s="1460"/>
      <c r="IPH68" s="1460"/>
      <c r="IPI68" s="1460"/>
      <c r="IPJ68" s="1460"/>
      <c r="IPK68" s="1460"/>
      <c r="IPL68" s="1460"/>
      <c r="IPM68" s="1460"/>
      <c r="IPN68" s="1460"/>
      <c r="IPO68" s="1460"/>
      <c r="IPP68" s="1460"/>
      <c r="IPQ68" s="1460"/>
      <c r="IPR68" s="1460"/>
      <c r="IPS68" s="1460"/>
      <c r="IPT68" s="1460"/>
      <c r="IPU68" s="1460"/>
      <c r="IPV68" s="1460"/>
      <c r="IPW68" s="1460"/>
      <c r="IPX68" s="1460"/>
      <c r="IPY68" s="1460"/>
      <c r="IPZ68" s="1460"/>
      <c r="IQA68" s="1460"/>
      <c r="IQB68" s="1460"/>
      <c r="IQC68" s="1460"/>
      <c r="IQD68" s="1460"/>
      <c r="IQE68" s="1460"/>
      <c r="IQF68" s="1460"/>
      <c r="IQG68" s="1460"/>
      <c r="IQH68" s="1460"/>
      <c r="IQI68" s="1460"/>
      <c r="IQJ68" s="1460"/>
      <c r="IQK68" s="1460"/>
      <c r="IQL68" s="1460"/>
      <c r="IQM68" s="1460"/>
      <c r="IQN68" s="1460"/>
      <c r="IQO68" s="1460"/>
      <c r="IQP68" s="1460"/>
      <c r="IQQ68" s="1460"/>
      <c r="IQR68" s="1460"/>
      <c r="IQS68" s="1460"/>
      <c r="IQT68" s="1460"/>
      <c r="IQU68" s="1460"/>
      <c r="IQV68" s="1460"/>
      <c r="IQW68" s="1460"/>
      <c r="IQX68" s="1460"/>
      <c r="IQY68" s="1460"/>
      <c r="IQZ68" s="1460"/>
      <c r="IRA68" s="1460"/>
      <c r="IRB68" s="1460"/>
      <c r="IRC68" s="1460"/>
      <c r="IRD68" s="1460"/>
      <c r="IRE68" s="1460"/>
      <c r="IRF68" s="1460"/>
      <c r="IRG68" s="1460"/>
      <c r="IRH68" s="1460"/>
      <c r="IRI68" s="1460"/>
      <c r="IRJ68" s="1460"/>
      <c r="IRK68" s="1460"/>
      <c r="IRL68" s="1460"/>
      <c r="IRM68" s="1460"/>
      <c r="IRN68" s="1460"/>
      <c r="IRO68" s="1460"/>
      <c r="IRP68" s="1460"/>
      <c r="IRQ68" s="1460"/>
      <c r="IRR68" s="1460"/>
      <c r="IRS68" s="1460"/>
      <c r="IRT68" s="1460"/>
      <c r="IRU68" s="1460"/>
      <c r="IRV68" s="1460"/>
      <c r="IRW68" s="1460"/>
      <c r="IRX68" s="1460"/>
      <c r="IRY68" s="1460"/>
      <c r="IRZ68" s="1460"/>
      <c r="ISA68" s="1460"/>
      <c r="ISB68" s="1460"/>
      <c r="ISC68" s="1460"/>
      <c r="ISD68" s="1460"/>
      <c r="ISE68" s="1460"/>
      <c r="ISF68" s="1460"/>
      <c r="ISG68" s="1460"/>
      <c r="ISH68" s="1460"/>
      <c r="ISI68" s="1460"/>
      <c r="ISJ68" s="1460"/>
      <c r="ISK68" s="1460"/>
      <c r="ISL68" s="1460"/>
      <c r="ISM68" s="1460"/>
      <c r="ISN68" s="1460"/>
      <c r="ISO68" s="1460"/>
      <c r="ISP68" s="1460"/>
      <c r="ISQ68" s="1460"/>
      <c r="ISR68" s="1460"/>
      <c r="ISS68" s="1460"/>
      <c r="IST68" s="1460"/>
      <c r="ISU68" s="1460"/>
      <c r="ISV68" s="1460"/>
      <c r="ISW68" s="1460"/>
      <c r="ISX68" s="1460"/>
      <c r="ISY68" s="1460"/>
      <c r="ISZ68" s="1460"/>
      <c r="ITA68" s="1460"/>
      <c r="ITB68" s="1460"/>
      <c r="ITC68" s="1460"/>
      <c r="ITD68" s="1460"/>
      <c r="ITE68" s="1460"/>
      <c r="ITF68" s="1460"/>
      <c r="ITG68" s="1460"/>
      <c r="ITH68" s="1460"/>
      <c r="ITI68" s="1460"/>
      <c r="ITJ68" s="1460"/>
      <c r="ITK68" s="1460"/>
      <c r="ITL68" s="1460"/>
      <c r="ITM68" s="1460"/>
      <c r="ITN68" s="1460"/>
      <c r="ITO68" s="1460"/>
      <c r="ITP68" s="1460"/>
      <c r="ITQ68" s="1460"/>
      <c r="ITR68" s="1460"/>
      <c r="ITS68" s="1460"/>
      <c r="ITT68" s="1460"/>
      <c r="ITU68" s="1460"/>
      <c r="ITV68" s="1460"/>
      <c r="ITW68" s="1460"/>
      <c r="ITX68" s="1460"/>
      <c r="ITY68" s="1460"/>
      <c r="ITZ68" s="1460"/>
      <c r="IUA68" s="1460"/>
      <c r="IUB68" s="1460"/>
      <c r="IUC68" s="1460"/>
      <c r="IUD68" s="1460"/>
      <c r="IUE68" s="1460"/>
      <c r="IUF68" s="1460"/>
      <c r="IUG68" s="1460"/>
      <c r="IUH68" s="1460"/>
      <c r="IUI68" s="1460"/>
      <c r="IUJ68" s="1460"/>
      <c r="IUK68" s="1460"/>
      <c r="IUL68" s="1460"/>
      <c r="IUM68" s="1460"/>
      <c r="IUN68" s="1460"/>
      <c r="IUO68" s="1460"/>
      <c r="IUP68" s="1460"/>
      <c r="IUQ68" s="1460"/>
      <c r="IUR68" s="1460"/>
      <c r="IUS68" s="1460"/>
      <c r="IUT68" s="1460"/>
      <c r="IUU68" s="1460"/>
      <c r="IUV68" s="1460"/>
      <c r="IUW68" s="1460"/>
      <c r="IUX68" s="1460"/>
      <c r="IUY68" s="1460"/>
      <c r="IUZ68" s="1460"/>
      <c r="IVA68" s="1460"/>
      <c r="IVB68" s="1460"/>
      <c r="IVC68" s="1460"/>
      <c r="IVD68" s="1460"/>
      <c r="IVE68" s="1460"/>
      <c r="IVF68" s="1460"/>
      <c r="IVG68" s="1460"/>
      <c r="IVH68" s="1460"/>
      <c r="IVI68" s="1460"/>
      <c r="IVJ68" s="1460"/>
      <c r="IVK68" s="1460"/>
      <c r="IVL68" s="1460"/>
      <c r="IVM68" s="1460"/>
      <c r="IVN68" s="1460"/>
      <c r="IVO68" s="1460"/>
      <c r="IVP68" s="1460"/>
      <c r="IVQ68" s="1460"/>
      <c r="IVR68" s="1460"/>
      <c r="IVS68" s="1460"/>
      <c r="IVT68" s="1460"/>
      <c r="IVU68" s="1460"/>
      <c r="IVV68" s="1460"/>
      <c r="IVW68" s="1460"/>
      <c r="IVX68" s="1460"/>
      <c r="IVY68" s="1460"/>
      <c r="IVZ68" s="1460"/>
      <c r="IWA68" s="1460"/>
      <c r="IWB68" s="1460"/>
      <c r="IWC68" s="1460"/>
      <c r="IWD68" s="1460"/>
      <c r="IWE68" s="1460"/>
      <c r="IWF68" s="1460"/>
      <c r="IWG68" s="1460"/>
      <c r="IWH68" s="1460"/>
      <c r="IWI68" s="1460"/>
      <c r="IWJ68" s="1460"/>
      <c r="IWK68" s="1460"/>
      <c r="IWL68" s="1460"/>
      <c r="IWM68" s="1460"/>
      <c r="IWN68" s="1460"/>
      <c r="IWO68" s="1460"/>
      <c r="IWP68" s="1460"/>
      <c r="IWQ68" s="1460"/>
      <c r="IWR68" s="1460"/>
      <c r="IWS68" s="1460"/>
      <c r="IWT68" s="1460"/>
      <c r="IWU68" s="1460"/>
      <c r="IWV68" s="1460"/>
      <c r="IWW68" s="1460"/>
      <c r="IWX68" s="1460"/>
      <c r="IWY68" s="1460"/>
      <c r="IWZ68" s="1460"/>
      <c r="IXA68" s="1460"/>
      <c r="IXB68" s="1460"/>
      <c r="IXC68" s="1460"/>
      <c r="IXD68" s="1460"/>
      <c r="IXE68" s="1460"/>
      <c r="IXF68" s="1460"/>
      <c r="IXG68" s="1460"/>
      <c r="IXH68" s="1460"/>
      <c r="IXI68" s="1460"/>
      <c r="IXJ68" s="1460"/>
      <c r="IXK68" s="1460"/>
      <c r="IXL68" s="1460"/>
      <c r="IXM68" s="1460"/>
      <c r="IXN68" s="1460"/>
      <c r="IXO68" s="1460"/>
      <c r="IXP68" s="1460"/>
      <c r="IXQ68" s="1460"/>
      <c r="IXR68" s="1460"/>
      <c r="IXS68" s="1460"/>
      <c r="IXT68" s="1460"/>
      <c r="IXU68" s="1460"/>
      <c r="IXV68" s="1460"/>
      <c r="IXW68" s="1460"/>
      <c r="IXX68" s="1460"/>
      <c r="IXY68" s="1460"/>
      <c r="IXZ68" s="1460"/>
      <c r="IYA68" s="1460"/>
      <c r="IYB68" s="1460"/>
      <c r="IYC68" s="1460"/>
      <c r="IYD68" s="1460"/>
      <c r="IYE68" s="1460"/>
      <c r="IYF68" s="1460"/>
      <c r="IYG68" s="1460"/>
      <c r="IYH68" s="1460"/>
      <c r="IYI68" s="1460"/>
      <c r="IYJ68" s="1460"/>
      <c r="IYK68" s="1460"/>
      <c r="IYL68" s="1460"/>
      <c r="IYM68" s="1460"/>
      <c r="IYN68" s="1460"/>
      <c r="IYO68" s="1460"/>
      <c r="IYP68" s="1460"/>
      <c r="IYQ68" s="1460"/>
      <c r="IYR68" s="1460"/>
      <c r="IYS68" s="1460"/>
      <c r="IYT68" s="1460"/>
      <c r="IYU68" s="1460"/>
      <c r="IYV68" s="1460"/>
      <c r="IYW68" s="1460"/>
      <c r="IYX68" s="1460"/>
      <c r="IYY68" s="1460"/>
      <c r="IYZ68" s="1460"/>
      <c r="IZA68" s="1460"/>
      <c r="IZB68" s="1460"/>
      <c r="IZC68" s="1460"/>
      <c r="IZD68" s="1460"/>
      <c r="IZE68" s="1460"/>
      <c r="IZF68" s="1460"/>
      <c r="IZG68" s="1460"/>
      <c r="IZH68" s="1460"/>
      <c r="IZI68" s="1460"/>
      <c r="IZJ68" s="1460"/>
      <c r="IZK68" s="1460"/>
      <c r="IZL68" s="1460"/>
      <c r="IZM68" s="1460"/>
      <c r="IZN68" s="1460"/>
      <c r="IZO68" s="1460"/>
      <c r="IZP68" s="1460"/>
      <c r="IZQ68" s="1460"/>
      <c r="IZR68" s="1460"/>
      <c r="IZS68" s="1460"/>
      <c r="IZT68" s="1460"/>
      <c r="IZU68" s="1460"/>
      <c r="IZV68" s="1460"/>
      <c r="IZW68" s="1460"/>
      <c r="IZX68" s="1460"/>
      <c r="IZY68" s="1460"/>
      <c r="IZZ68" s="1460"/>
      <c r="JAA68" s="1460"/>
      <c r="JAB68" s="1460"/>
      <c r="JAC68" s="1460"/>
      <c r="JAD68" s="1460"/>
      <c r="JAE68" s="1460"/>
      <c r="JAF68" s="1460"/>
      <c r="JAG68" s="1460"/>
      <c r="JAH68" s="1460"/>
      <c r="JAI68" s="1460"/>
      <c r="JAJ68" s="1460"/>
      <c r="JAK68" s="1460"/>
      <c r="JAL68" s="1460"/>
      <c r="JAM68" s="1460"/>
      <c r="JAN68" s="1460"/>
      <c r="JAO68" s="1460"/>
      <c r="JAP68" s="1460"/>
      <c r="JAQ68" s="1460"/>
      <c r="JAR68" s="1460"/>
      <c r="JAS68" s="1460"/>
      <c r="JAT68" s="1460"/>
      <c r="JAU68" s="1460"/>
      <c r="JAV68" s="1460"/>
      <c r="JAW68" s="1460"/>
      <c r="JAX68" s="1460"/>
      <c r="JAY68" s="1460"/>
      <c r="JAZ68" s="1460"/>
      <c r="JBA68" s="1460"/>
      <c r="JBB68" s="1460"/>
      <c r="JBC68" s="1460"/>
      <c r="JBD68" s="1460"/>
      <c r="JBE68" s="1460"/>
      <c r="JBF68" s="1460"/>
      <c r="JBG68" s="1460"/>
      <c r="JBH68" s="1460"/>
      <c r="JBI68" s="1460"/>
      <c r="JBJ68" s="1460"/>
      <c r="JBK68" s="1460"/>
      <c r="JBL68" s="1460"/>
      <c r="JBM68" s="1460"/>
      <c r="JBN68" s="1460"/>
      <c r="JBO68" s="1460"/>
      <c r="JBP68" s="1460"/>
      <c r="JBQ68" s="1460"/>
      <c r="JBR68" s="1460"/>
      <c r="JBS68" s="1460"/>
      <c r="JBT68" s="1460"/>
      <c r="JBU68" s="1460"/>
      <c r="JBV68" s="1460"/>
      <c r="JBW68" s="1460"/>
      <c r="JBX68" s="1460"/>
      <c r="JBY68" s="1460"/>
      <c r="JBZ68" s="1460"/>
      <c r="JCA68" s="1460"/>
      <c r="JCB68" s="1460"/>
      <c r="JCC68" s="1460"/>
      <c r="JCD68" s="1460"/>
      <c r="JCE68" s="1460"/>
      <c r="JCF68" s="1460"/>
      <c r="JCG68" s="1460"/>
      <c r="JCH68" s="1460"/>
      <c r="JCI68" s="1460"/>
      <c r="JCJ68" s="1460"/>
      <c r="JCK68" s="1460"/>
      <c r="JCL68" s="1460"/>
      <c r="JCM68" s="1460"/>
      <c r="JCN68" s="1460"/>
      <c r="JCO68" s="1460"/>
      <c r="JCP68" s="1460"/>
      <c r="JCQ68" s="1460"/>
      <c r="JCR68" s="1460"/>
      <c r="JCS68" s="1460"/>
      <c r="JCT68" s="1460"/>
      <c r="JCU68" s="1460"/>
      <c r="JCV68" s="1460"/>
      <c r="JCW68" s="1460"/>
      <c r="JCX68" s="1460"/>
      <c r="JCY68" s="1460"/>
      <c r="JCZ68" s="1460"/>
      <c r="JDA68" s="1460"/>
      <c r="JDB68" s="1460"/>
      <c r="JDC68" s="1460"/>
      <c r="JDD68" s="1460"/>
      <c r="JDE68" s="1460"/>
      <c r="JDF68" s="1460"/>
      <c r="JDG68" s="1460"/>
      <c r="JDH68" s="1460"/>
      <c r="JDI68" s="1460"/>
      <c r="JDJ68" s="1460"/>
      <c r="JDK68" s="1460"/>
      <c r="JDL68" s="1460"/>
      <c r="JDM68" s="1460"/>
      <c r="JDN68" s="1460"/>
      <c r="JDO68" s="1460"/>
      <c r="JDP68" s="1460"/>
      <c r="JDQ68" s="1460"/>
      <c r="JDR68" s="1460"/>
      <c r="JDS68" s="1460"/>
      <c r="JDT68" s="1460"/>
      <c r="JDU68" s="1460"/>
      <c r="JDV68" s="1460"/>
      <c r="JDW68" s="1460"/>
      <c r="JDX68" s="1460"/>
      <c r="JDY68" s="1460"/>
      <c r="JDZ68" s="1460"/>
      <c r="JEA68" s="1460"/>
      <c r="JEB68" s="1460"/>
      <c r="JEC68" s="1460"/>
      <c r="JED68" s="1460"/>
      <c r="JEE68" s="1460"/>
      <c r="JEF68" s="1460"/>
      <c r="JEG68" s="1460"/>
      <c r="JEH68" s="1460"/>
      <c r="JEI68" s="1460"/>
      <c r="JEJ68" s="1460"/>
      <c r="JEK68" s="1460"/>
      <c r="JEL68" s="1460"/>
      <c r="JEM68" s="1460"/>
      <c r="JEN68" s="1460"/>
      <c r="JEO68" s="1460"/>
      <c r="JEP68" s="1460"/>
      <c r="JEQ68" s="1460"/>
      <c r="JER68" s="1460"/>
      <c r="JES68" s="1460"/>
      <c r="JET68" s="1460"/>
      <c r="JEU68" s="1460"/>
      <c r="JEV68" s="1460"/>
      <c r="JEW68" s="1460"/>
      <c r="JEX68" s="1460"/>
      <c r="JEY68" s="1460"/>
      <c r="JEZ68" s="1460"/>
      <c r="JFA68" s="1460"/>
      <c r="JFB68" s="1460"/>
      <c r="JFC68" s="1460"/>
      <c r="JFD68" s="1460"/>
      <c r="JFE68" s="1460"/>
      <c r="JFF68" s="1460"/>
      <c r="JFG68" s="1460"/>
      <c r="JFH68" s="1460"/>
      <c r="JFI68" s="1460"/>
      <c r="JFJ68" s="1460"/>
      <c r="JFK68" s="1460"/>
      <c r="JFL68" s="1460"/>
      <c r="JFM68" s="1460"/>
      <c r="JFN68" s="1460"/>
      <c r="JFO68" s="1460"/>
      <c r="JFP68" s="1460"/>
      <c r="JFQ68" s="1460"/>
      <c r="JFR68" s="1460"/>
      <c r="JFS68" s="1460"/>
      <c r="JFT68" s="1460"/>
      <c r="JFU68" s="1460"/>
      <c r="JFV68" s="1460"/>
      <c r="JFW68" s="1460"/>
      <c r="JFX68" s="1460"/>
      <c r="JFY68" s="1460"/>
      <c r="JFZ68" s="1460"/>
      <c r="JGA68" s="1460"/>
      <c r="JGB68" s="1460"/>
      <c r="JGC68" s="1460"/>
      <c r="JGD68" s="1460"/>
      <c r="JGE68" s="1460"/>
      <c r="JGF68" s="1460"/>
      <c r="JGG68" s="1460"/>
      <c r="JGH68" s="1460"/>
      <c r="JGI68" s="1460"/>
      <c r="JGJ68" s="1460"/>
      <c r="JGK68" s="1460"/>
      <c r="JGL68" s="1460"/>
      <c r="JGM68" s="1460"/>
      <c r="JGN68" s="1460"/>
      <c r="JGO68" s="1460"/>
      <c r="JGP68" s="1460"/>
      <c r="JGQ68" s="1460"/>
      <c r="JGR68" s="1460"/>
      <c r="JGS68" s="1460"/>
      <c r="JGT68" s="1460"/>
      <c r="JGU68" s="1460"/>
      <c r="JGV68" s="1460"/>
      <c r="JGW68" s="1460"/>
      <c r="JGX68" s="1460"/>
      <c r="JGY68" s="1460"/>
      <c r="JGZ68" s="1460"/>
      <c r="JHA68" s="1460"/>
      <c r="JHB68" s="1460"/>
      <c r="JHC68" s="1460"/>
      <c r="JHD68" s="1460"/>
      <c r="JHE68" s="1460"/>
      <c r="JHF68" s="1460"/>
      <c r="JHG68" s="1460"/>
      <c r="JHH68" s="1460"/>
      <c r="JHI68" s="1460"/>
      <c r="JHJ68" s="1460"/>
      <c r="JHK68" s="1460"/>
      <c r="JHL68" s="1460"/>
      <c r="JHM68" s="1460"/>
      <c r="JHN68" s="1460"/>
      <c r="JHO68" s="1460"/>
      <c r="JHP68" s="1460"/>
      <c r="JHQ68" s="1460"/>
      <c r="JHR68" s="1460"/>
      <c r="JHS68" s="1460"/>
      <c r="JHT68" s="1460"/>
      <c r="JHU68" s="1460"/>
      <c r="JHV68" s="1460"/>
      <c r="JHW68" s="1460"/>
      <c r="JHX68" s="1460"/>
      <c r="JHY68" s="1460"/>
      <c r="JHZ68" s="1460"/>
      <c r="JIA68" s="1460"/>
      <c r="JIB68" s="1460"/>
      <c r="JIC68" s="1460"/>
      <c r="JID68" s="1460"/>
      <c r="JIE68" s="1460"/>
      <c r="JIF68" s="1460"/>
      <c r="JIG68" s="1460"/>
      <c r="JIH68" s="1460"/>
      <c r="JII68" s="1460"/>
      <c r="JIJ68" s="1460"/>
      <c r="JIK68" s="1460"/>
      <c r="JIL68" s="1460"/>
      <c r="JIM68" s="1460"/>
      <c r="JIN68" s="1460"/>
      <c r="JIO68" s="1460"/>
      <c r="JIP68" s="1460"/>
      <c r="JIQ68" s="1460"/>
      <c r="JIR68" s="1460"/>
      <c r="JIS68" s="1460"/>
      <c r="JIT68" s="1460"/>
      <c r="JIU68" s="1460"/>
      <c r="JIV68" s="1460"/>
      <c r="JIW68" s="1460"/>
      <c r="JIX68" s="1460"/>
      <c r="JIY68" s="1460"/>
      <c r="JIZ68" s="1460"/>
      <c r="JJA68" s="1460"/>
      <c r="JJB68" s="1460"/>
      <c r="JJC68" s="1460"/>
      <c r="JJD68" s="1460"/>
      <c r="JJE68" s="1460"/>
      <c r="JJF68" s="1460"/>
      <c r="JJG68" s="1460"/>
      <c r="JJH68" s="1460"/>
      <c r="JJI68" s="1460"/>
      <c r="JJJ68" s="1460"/>
      <c r="JJK68" s="1460"/>
      <c r="JJL68" s="1460"/>
      <c r="JJM68" s="1460"/>
      <c r="JJN68" s="1460"/>
      <c r="JJO68" s="1460"/>
      <c r="JJP68" s="1460"/>
      <c r="JJQ68" s="1460"/>
      <c r="JJR68" s="1460"/>
      <c r="JJS68" s="1460"/>
      <c r="JJT68" s="1460"/>
      <c r="JJU68" s="1460"/>
      <c r="JJV68" s="1460"/>
      <c r="JJW68" s="1460"/>
      <c r="JJX68" s="1460"/>
      <c r="JJY68" s="1460"/>
      <c r="JJZ68" s="1460"/>
      <c r="JKA68" s="1460"/>
      <c r="JKB68" s="1460"/>
      <c r="JKC68" s="1460"/>
      <c r="JKD68" s="1460"/>
      <c r="JKE68" s="1460"/>
      <c r="JKF68" s="1460"/>
      <c r="JKG68" s="1460"/>
      <c r="JKH68" s="1460"/>
      <c r="JKI68" s="1460"/>
      <c r="JKJ68" s="1460"/>
      <c r="JKK68" s="1460"/>
      <c r="JKL68" s="1460"/>
      <c r="JKM68" s="1460"/>
      <c r="JKN68" s="1460"/>
      <c r="JKO68" s="1460"/>
      <c r="JKP68" s="1460"/>
      <c r="JKQ68" s="1460"/>
      <c r="JKR68" s="1460"/>
      <c r="JKS68" s="1460"/>
      <c r="JKT68" s="1460"/>
      <c r="JKU68" s="1460"/>
      <c r="JKV68" s="1460"/>
      <c r="JKW68" s="1460"/>
      <c r="JKX68" s="1460"/>
      <c r="JKY68" s="1460"/>
      <c r="JKZ68" s="1460"/>
      <c r="JLA68" s="1460"/>
      <c r="JLB68" s="1460"/>
      <c r="JLC68" s="1460"/>
      <c r="JLD68" s="1460"/>
      <c r="JLE68" s="1460"/>
      <c r="JLF68" s="1460"/>
      <c r="JLG68" s="1460"/>
      <c r="JLH68" s="1460"/>
      <c r="JLI68" s="1460"/>
      <c r="JLJ68" s="1460"/>
      <c r="JLK68" s="1460"/>
      <c r="JLL68" s="1460"/>
      <c r="JLM68" s="1460"/>
      <c r="JLN68" s="1460"/>
      <c r="JLO68" s="1460"/>
      <c r="JLP68" s="1460"/>
      <c r="JLQ68" s="1460"/>
      <c r="JLR68" s="1460"/>
      <c r="JLS68" s="1460"/>
      <c r="JLT68" s="1460"/>
      <c r="JLU68" s="1460"/>
      <c r="JLV68" s="1460"/>
      <c r="JLW68" s="1460"/>
      <c r="JLX68" s="1460"/>
      <c r="JLY68" s="1460"/>
      <c r="JLZ68" s="1460"/>
      <c r="JMA68" s="1460"/>
      <c r="JMB68" s="1460"/>
      <c r="JMC68" s="1460"/>
      <c r="JMD68" s="1460"/>
      <c r="JME68" s="1460"/>
      <c r="JMF68" s="1460"/>
      <c r="JMG68" s="1460"/>
      <c r="JMH68" s="1460"/>
      <c r="JMI68" s="1460"/>
      <c r="JMJ68" s="1460"/>
      <c r="JMK68" s="1460"/>
      <c r="JML68" s="1460"/>
      <c r="JMM68" s="1460"/>
      <c r="JMN68" s="1460"/>
      <c r="JMO68" s="1460"/>
      <c r="JMP68" s="1460"/>
      <c r="JMQ68" s="1460"/>
      <c r="JMR68" s="1460"/>
      <c r="JMS68" s="1460"/>
      <c r="JMT68" s="1460"/>
      <c r="JMU68" s="1460"/>
      <c r="JMV68" s="1460"/>
      <c r="JMW68" s="1460"/>
      <c r="JMX68" s="1460"/>
      <c r="JMY68" s="1460"/>
      <c r="JMZ68" s="1460"/>
      <c r="JNA68" s="1460"/>
      <c r="JNB68" s="1460"/>
      <c r="JNC68" s="1460"/>
      <c r="JND68" s="1460"/>
      <c r="JNE68" s="1460"/>
      <c r="JNF68" s="1460"/>
      <c r="JNG68" s="1460"/>
      <c r="JNH68" s="1460"/>
      <c r="JNI68" s="1460"/>
      <c r="JNJ68" s="1460"/>
      <c r="JNK68" s="1460"/>
      <c r="JNL68" s="1460"/>
      <c r="JNM68" s="1460"/>
      <c r="JNN68" s="1460"/>
      <c r="JNO68" s="1460"/>
      <c r="JNP68" s="1460"/>
      <c r="JNQ68" s="1460"/>
      <c r="JNR68" s="1460"/>
      <c r="JNS68" s="1460"/>
      <c r="JNT68" s="1460"/>
      <c r="JNU68" s="1460"/>
      <c r="JNV68" s="1460"/>
      <c r="JNW68" s="1460"/>
      <c r="JNX68" s="1460"/>
      <c r="JNY68" s="1460"/>
      <c r="JNZ68" s="1460"/>
      <c r="JOA68" s="1460"/>
      <c r="JOB68" s="1460"/>
      <c r="JOC68" s="1460"/>
      <c r="JOD68" s="1460"/>
      <c r="JOE68" s="1460"/>
      <c r="JOF68" s="1460"/>
      <c r="JOG68" s="1460"/>
      <c r="JOH68" s="1460"/>
      <c r="JOI68" s="1460"/>
      <c r="JOJ68" s="1460"/>
      <c r="JOK68" s="1460"/>
      <c r="JOL68" s="1460"/>
      <c r="JOM68" s="1460"/>
      <c r="JON68" s="1460"/>
      <c r="JOO68" s="1460"/>
      <c r="JOP68" s="1460"/>
      <c r="JOQ68" s="1460"/>
      <c r="JOR68" s="1460"/>
      <c r="JOS68" s="1460"/>
      <c r="JOT68" s="1460"/>
      <c r="JOU68" s="1460"/>
      <c r="JOV68" s="1460"/>
      <c r="JOW68" s="1460"/>
      <c r="JOX68" s="1460"/>
      <c r="JOY68" s="1460"/>
      <c r="JOZ68" s="1460"/>
      <c r="JPA68" s="1460"/>
      <c r="JPB68" s="1460"/>
      <c r="JPC68" s="1460"/>
      <c r="JPD68" s="1460"/>
      <c r="JPE68" s="1460"/>
      <c r="JPF68" s="1460"/>
      <c r="JPG68" s="1460"/>
      <c r="JPH68" s="1460"/>
      <c r="JPI68" s="1460"/>
      <c r="JPJ68" s="1460"/>
      <c r="JPK68" s="1460"/>
      <c r="JPL68" s="1460"/>
      <c r="JPM68" s="1460"/>
      <c r="JPN68" s="1460"/>
      <c r="JPO68" s="1460"/>
      <c r="JPP68" s="1460"/>
      <c r="JPQ68" s="1460"/>
      <c r="JPR68" s="1460"/>
      <c r="JPS68" s="1460"/>
      <c r="JPT68" s="1460"/>
      <c r="JPU68" s="1460"/>
      <c r="JPV68" s="1460"/>
      <c r="JPW68" s="1460"/>
      <c r="JPX68" s="1460"/>
      <c r="JPY68" s="1460"/>
      <c r="JPZ68" s="1460"/>
      <c r="JQA68" s="1460"/>
      <c r="JQB68" s="1460"/>
      <c r="JQC68" s="1460"/>
      <c r="JQD68" s="1460"/>
      <c r="JQE68" s="1460"/>
      <c r="JQF68" s="1460"/>
      <c r="JQG68" s="1460"/>
      <c r="JQH68" s="1460"/>
      <c r="JQI68" s="1460"/>
      <c r="JQJ68" s="1460"/>
      <c r="JQK68" s="1460"/>
      <c r="JQL68" s="1460"/>
      <c r="JQM68" s="1460"/>
      <c r="JQN68" s="1460"/>
      <c r="JQO68" s="1460"/>
      <c r="JQP68" s="1460"/>
      <c r="JQQ68" s="1460"/>
      <c r="JQR68" s="1460"/>
      <c r="JQS68" s="1460"/>
      <c r="JQT68" s="1460"/>
      <c r="JQU68" s="1460"/>
      <c r="JQV68" s="1460"/>
      <c r="JQW68" s="1460"/>
      <c r="JQX68" s="1460"/>
      <c r="JQY68" s="1460"/>
      <c r="JQZ68" s="1460"/>
      <c r="JRA68" s="1460"/>
      <c r="JRB68" s="1460"/>
      <c r="JRC68" s="1460"/>
      <c r="JRD68" s="1460"/>
      <c r="JRE68" s="1460"/>
      <c r="JRF68" s="1460"/>
      <c r="JRG68" s="1460"/>
      <c r="JRH68" s="1460"/>
      <c r="JRI68" s="1460"/>
      <c r="JRJ68" s="1460"/>
      <c r="JRK68" s="1460"/>
      <c r="JRL68" s="1460"/>
      <c r="JRM68" s="1460"/>
      <c r="JRN68" s="1460"/>
      <c r="JRO68" s="1460"/>
      <c r="JRP68" s="1460"/>
      <c r="JRQ68" s="1460"/>
      <c r="JRR68" s="1460"/>
      <c r="JRS68" s="1460"/>
      <c r="JRT68" s="1460"/>
      <c r="JRU68" s="1460"/>
      <c r="JRV68" s="1460"/>
      <c r="JRW68" s="1460"/>
      <c r="JRX68" s="1460"/>
      <c r="JRY68" s="1460"/>
      <c r="JRZ68" s="1460"/>
      <c r="JSA68" s="1460"/>
      <c r="JSB68" s="1460"/>
      <c r="JSC68" s="1460"/>
      <c r="JSD68" s="1460"/>
      <c r="JSE68" s="1460"/>
      <c r="JSF68" s="1460"/>
      <c r="JSG68" s="1460"/>
      <c r="JSH68" s="1460"/>
      <c r="JSI68" s="1460"/>
      <c r="JSJ68" s="1460"/>
      <c r="JSK68" s="1460"/>
      <c r="JSL68" s="1460"/>
      <c r="JSM68" s="1460"/>
      <c r="JSN68" s="1460"/>
      <c r="JSO68" s="1460"/>
      <c r="JSP68" s="1460"/>
      <c r="JSQ68" s="1460"/>
      <c r="JSR68" s="1460"/>
      <c r="JSS68" s="1460"/>
      <c r="JST68" s="1460"/>
      <c r="JSU68" s="1460"/>
      <c r="JSV68" s="1460"/>
      <c r="JSW68" s="1460"/>
      <c r="JSX68" s="1460"/>
      <c r="JSY68" s="1460"/>
      <c r="JSZ68" s="1460"/>
      <c r="JTA68" s="1460"/>
      <c r="JTB68" s="1460"/>
      <c r="JTC68" s="1460"/>
      <c r="JTD68" s="1460"/>
      <c r="JTE68" s="1460"/>
      <c r="JTF68" s="1460"/>
      <c r="JTG68" s="1460"/>
      <c r="JTH68" s="1460"/>
      <c r="JTI68" s="1460"/>
      <c r="JTJ68" s="1460"/>
      <c r="JTK68" s="1460"/>
      <c r="JTL68" s="1460"/>
      <c r="JTM68" s="1460"/>
      <c r="JTN68" s="1460"/>
      <c r="JTO68" s="1460"/>
      <c r="JTP68" s="1460"/>
      <c r="JTQ68" s="1460"/>
      <c r="JTR68" s="1460"/>
      <c r="JTS68" s="1460"/>
      <c r="JTT68" s="1460"/>
      <c r="JTU68" s="1460"/>
      <c r="JTV68" s="1460"/>
      <c r="JTW68" s="1460"/>
      <c r="JTX68" s="1460"/>
      <c r="JTY68" s="1460"/>
      <c r="JTZ68" s="1460"/>
      <c r="JUA68" s="1460"/>
      <c r="JUB68" s="1460"/>
      <c r="JUC68" s="1460"/>
      <c r="JUD68" s="1460"/>
      <c r="JUE68" s="1460"/>
      <c r="JUF68" s="1460"/>
      <c r="JUG68" s="1460"/>
      <c r="JUH68" s="1460"/>
      <c r="JUI68" s="1460"/>
      <c r="JUJ68" s="1460"/>
      <c r="JUK68" s="1460"/>
      <c r="JUL68" s="1460"/>
      <c r="JUM68" s="1460"/>
      <c r="JUN68" s="1460"/>
      <c r="JUO68" s="1460"/>
      <c r="JUP68" s="1460"/>
      <c r="JUQ68" s="1460"/>
      <c r="JUR68" s="1460"/>
      <c r="JUS68" s="1460"/>
      <c r="JUT68" s="1460"/>
      <c r="JUU68" s="1460"/>
      <c r="JUV68" s="1460"/>
      <c r="JUW68" s="1460"/>
      <c r="JUX68" s="1460"/>
      <c r="JUY68" s="1460"/>
      <c r="JUZ68" s="1460"/>
      <c r="JVA68" s="1460"/>
      <c r="JVB68" s="1460"/>
      <c r="JVC68" s="1460"/>
      <c r="JVD68" s="1460"/>
      <c r="JVE68" s="1460"/>
      <c r="JVF68" s="1460"/>
      <c r="JVG68" s="1460"/>
      <c r="JVH68" s="1460"/>
      <c r="JVI68" s="1460"/>
      <c r="JVJ68" s="1460"/>
      <c r="JVK68" s="1460"/>
      <c r="JVL68" s="1460"/>
      <c r="JVM68" s="1460"/>
      <c r="JVN68" s="1460"/>
      <c r="JVO68" s="1460"/>
      <c r="JVP68" s="1460"/>
      <c r="JVQ68" s="1460"/>
      <c r="JVR68" s="1460"/>
      <c r="JVS68" s="1460"/>
      <c r="JVT68" s="1460"/>
      <c r="JVU68" s="1460"/>
      <c r="JVV68" s="1460"/>
      <c r="JVW68" s="1460"/>
      <c r="JVX68" s="1460"/>
      <c r="JVY68" s="1460"/>
      <c r="JVZ68" s="1460"/>
      <c r="JWA68" s="1460"/>
      <c r="JWB68" s="1460"/>
      <c r="JWC68" s="1460"/>
      <c r="JWD68" s="1460"/>
      <c r="JWE68" s="1460"/>
      <c r="JWF68" s="1460"/>
      <c r="JWG68" s="1460"/>
      <c r="JWH68" s="1460"/>
      <c r="JWI68" s="1460"/>
      <c r="JWJ68" s="1460"/>
      <c r="JWK68" s="1460"/>
      <c r="JWL68" s="1460"/>
      <c r="JWM68" s="1460"/>
      <c r="JWN68" s="1460"/>
      <c r="JWO68" s="1460"/>
      <c r="JWP68" s="1460"/>
      <c r="JWQ68" s="1460"/>
      <c r="JWR68" s="1460"/>
      <c r="JWS68" s="1460"/>
      <c r="JWT68" s="1460"/>
      <c r="JWU68" s="1460"/>
      <c r="JWV68" s="1460"/>
      <c r="JWW68" s="1460"/>
      <c r="JWX68" s="1460"/>
      <c r="JWY68" s="1460"/>
      <c r="JWZ68" s="1460"/>
      <c r="JXA68" s="1460"/>
      <c r="JXB68" s="1460"/>
      <c r="JXC68" s="1460"/>
      <c r="JXD68" s="1460"/>
      <c r="JXE68" s="1460"/>
      <c r="JXF68" s="1460"/>
      <c r="JXG68" s="1460"/>
      <c r="JXH68" s="1460"/>
      <c r="JXI68" s="1460"/>
      <c r="JXJ68" s="1460"/>
      <c r="JXK68" s="1460"/>
      <c r="JXL68" s="1460"/>
      <c r="JXM68" s="1460"/>
      <c r="JXN68" s="1460"/>
      <c r="JXO68" s="1460"/>
      <c r="JXP68" s="1460"/>
      <c r="JXQ68" s="1460"/>
      <c r="JXR68" s="1460"/>
      <c r="JXS68" s="1460"/>
      <c r="JXT68" s="1460"/>
      <c r="JXU68" s="1460"/>
      <c r="JXV68" s="1460"/>
      <c r="JXW68" s="1460"/>
      <c r="JXX68" s="1460"/>
      <c r="JXY68" s="1460"/>
      <c r="JXZ68" s="1460"/>
      <c r="JYA68" s="1460"/>
      <c r="JYB68" s="1460"/>
      <c r="JYC68" s="1460"/>
      <c r="JYD68" s="1460"/>
      <c r="JYE68" s="1460"/>
      <c r="JYF68" s="1460"/>
      <c r="JYG68" s="1460"/>
      <c r="JYH68" s="1460"/>
      <c r="JYI68" s="1460"/>
      <c r="JYJ68" s="1460"/>
      <c r="JYK68" s="1460"/>
      <c r="JYL68" s="1460"/>
      <c r="JYM68" s="1460"/>
      <c r="JYN68" s="1460"/>
      <c r="JYO68" s="1460"/>
      <c r="JYP68" s="1460"/>
      <c r="JYQ68" s="1460"/>
      <c r="JYR68" s="1460"/>
      <c r="JYS68" s="1460"/>
      <c r="JYT68" s="1460"/>
      <c r="JYU68" s="1460"/>
      <c r="JYV68" s="1460"/>
      <c r="JYW68" s="1460"/>
      <c r="JYX68" s="1460"/>
      <c r="JYY68" s="1460"/>
      <c r="JYZ68" s="1460"/>
      <c r="JZA68" s="1460"/>
      <c r="JZB68" s="1460"/>
      <c r="JZC68" s="1460"/>
      <c r="JZD68" s="1460"/>
      <c r="JZE68" s="1460"/>
      <c r="JZF68" s="1460"/>
      <c r="JZG68" s="1460"/>
      <c r="JZH68" s="1460"/>
      <c r="JZI68" s="1460"/>
      <c r="JZJ68" s="1460"/>
      <c r="JZK68" s="1460"/>
      <c r="JZL68" s="1460"/>
      <c r="JZM68" s="1460"/>
      <c r="JZN68" s="1460"/>
      <c r="JZO68" s="1460"/>
      <c r="JZP68" s="1460"/>
      <c r="JZQ68" s="1460"/>
      <c r="JZR68" s="1460"/>
      <c r="JZS68" s="1460"/>
      <c r="JZT68" s="1460"/>
      <c r="JZU68" s="1460"/>
      <c r="JZV68" s="1460"/>
      <c r="JZW68" s="1460"/>
      <c r="JZX68" s="1460"/>
      <c r="JZY68" s="1460"/>
      <c r="JZZ68" s="1460"/>
      <c r="KAA68" s="1460"/>
      <c r="KAB68" s="1460"/>
      <c r="KAC68" s="1460"/>
      <c r="KAD68" s="1460"/>
      <c r="KAE68" s="1460"/>
      <c r="KAF68" s="1460"/>
      <c r="KAG68" s="1460"/>
      <c r="KAH68" s="1460"/>
      <c r="KAI68" s="1460"/>
      <c r="KAJ68" s="1460"/>
      <c r="KAK68" s="1460"/>
      <c r="KAL68" s="1460"/>
      <c r="KAM68" s="1460"/>
      <c r="KAN68" s="1460"/>
      <c r="KAO68" s="1460"/>
      <c r="KAP68" s="1460"/>
      <c r="KAQ68" s="1460"/>
      <c r="KAR68" s="1460"/>
      <c r="KAS68" s="1460"/>
      <c r="KAT68" s="1460"/>
      <c r="KAU68" s="1460"/>
      <c r="KAV68" s="1460"/>
      <c r="KAW68" s="1460"/>
      <c r="KAX68" s="1460"/>
      <c r="KAY68" s="1460"/>
      <c r="KAZ68" s="1460"/>
      <c r="KBA68" s="1460"/>
      <c r="KBB68" s="1460"/>
      <c r="KBC68" s="1460"/>
      <c r="KBD68" s="1460"/>
      <c r="KBE68" s="1460"/>
      <c r="KBF68" s="1460"/>
      <c r="KBG68" s="1460"/>
      <c r="KBH68" s="1460"/>
      <c r="KBI68" s="1460"/>
      <c r="KBJ68" s="1460"/>
      <c r="KBK68" s="1460"/>
      <c r="KBL68" s="1460"/>
      <c r="KBM68" s="1460"/>
      <c r="KBN68" s="1460"/>
      <c r="KBO68" s="1460"/>
      <c r="KBP68" s="1460"/>
      <c r="KBQ68" s="1460"/>
      <c r="KBR68" s="1460"/>
      <c r="KBS68" s="1460"/>
      <c r="KBT68" s="1460"/>
      <c r="KBU68" s="1460"/>
      <c r="KBV68" s="1460"/>
      <c r="KBW68" s="1460"/>
      <c r="KBX68" s="1460"/>
      <c r="KBY68" s="1460"/>
      <c r="KBZ68" s="1460"/>
      <c r="KCA68" s="1460"/>
      <c r="KCB68" s="1460"/>
      <c r="KCC68" s="1460"/>
      <c r="KCD68" s="1460"/>
      <c r="KCE68" s="1460"/>
      <c r="KCF68" s="1460"/>
      <c r="KCG68" s="1460"/>
      <c r="KCH68" s="1460"/>
      <c r="KCI68" s="1460"/>
      <c r="KCJ68" s="1460"/>
      <c r="KCK68" s="1460"/>
      <c r="KCL68" s="1460"/>
      <c r="KCM68" s="1460"/>
      <c r="KCN68" s="1460"/>
      <c r="KCO68" s="1460"/>
      <c r="KCP68" s="1460"/>
      <c r="KCQ68" s="1460"/>
      <c r="KCR68" s="1460"/>
      <c r="KCS68" s="1460"/>
      <c r="KCT68" s="1460"/>
      <c r="KCU68" s="1460"/>
      <c r="KCV68" s="1460"/>
      <c r="KCW68" s="1460"/>
      <c r="KCX68" s="1460"/>
      <c r="KCY68" s="1460"/>
      <c r="KCZ68" s="1460"/>
      <c r="KDA68" s="1460"/>
      <c r="KDB68" s="1460"/>
      <c r="KDC68" s="1460"/>
      <c r="KDD68" s="1460"/>
      <c r="KDE68" s="1460"/>
      <c r="KDF68" s="1460"/>
      <c r="KDG68" s="1460"/>
      <c r="KDH68" s="1460"/>
      <c r="KDI68" s="1460"/>
      <c r="KDJ68" s="1460"/>
      <c r="KDK68" s="1460"/>
      <c r="KDL68" s="1460"/>
      <c r="KDM68" s="1460"/>
      <c r="KDN68" s="1460"/>
      <c r="KDO68" s="1460"/>
      <c r="KDP68" s="1460"/>
      <c r="KDQ68" s="1460"/>
      <c r="KDR68" s="1460"/>
      <c r="KDS68" s="1460"/>
      <c r="KDT68" s="1460"/>
      <c r="KDU68" s="1460"/>
      <c r="KDV68" s="1460"/>
      <c r="KDW68" s="1460"/>
      <c r="KDX68" s="1460"/>
      <c r="KDY68" s="1460"/>
      <c r="KDZ68" s="1460"/>
      <c r="KEA68" s="1460"/>
      <c r="KEB68" s="1460"/>
      <c r="KEC68" s="1460"/>
      <c r="KED68" s="1460"/>
      <c r="KEE68" s="1460"/>
      <c r="KEF68" s="1460"/>
      <c r="KEG68" s="1460"/>
      <c r="KEH68" s="1460"/>
      <c r="KEI68" s="1460"/>
      <c r="KEJ68" s="1460"/>
      <c r="KEK68" s="1460"/>
      <c r="KEL68" s="1460"/>
      <c r="KEM68" s="1460"/>
      <c r="KEN68" s="1460"/>
      <c r="KEO68" s="1460"/>
      <c r="KEP68" s="1460"/>
      <c r="KEQ68" s="1460"/>
      <c r="KER68" s="1460"/>
      <c r="KES68" s="1460"/>
      <c r="KET68" s="1460"/>
      <c r="KEU68" s="1460"/>
      <c r="KEV68" s="1460"/>
      <c r="KEW68" s="1460"/>
      <c r="KEX68" s="1460"/>
      <c r="KEY68" s="1460"/>
      <c r="KEZ68" s="1460"/>
      <c r="KFA68" s="1460"/>
      <c r="KFB68" s="1460"/>
      <c r="KFC68" s="1460"/>
      <c r="KFD68" s="1460"/>
      <c r="KFE68" s="1460"/>
      <c r="KFF68" s="1460"/>
      <c r="KFG68" s="1460"/>
      <c r="KFH68" s="1460"/>
      <c r="KFI68" s="1460"/>
      <c r="KFJ68" s="1460"/>
      <c r="KFK68" s="1460"/>
      <c r="KFL68" s="1460"/>
      <c r="KFM68" s="1460"/>
      <c r="KFN68" s="1460"/>
      <c r="KFO68" s="1460"/>
      <c r="KFP68" s="1460"/>
      <c r="KFQ68" s="1460"/>
      <c r="KFR68" s="1460"/>
      <c r="KFS68" s="1460"/>
      <c r="KFT68" s="1460"/>
      <c r="KFU68" s="1460"/>
      <c r="KFV68" s="1460"/>
      <c r="KFW68" s="1460"/>
      <c r="KFX68" s="1460"/>
      <c r="KFY68" s="1460"/>
      <c r="KFZ68" s="1460"/>
      <c r="KGA68" s="1460"/>
      <c r="KGB68" s="1460"/>
      <c r="KGC68" s="1460"/>
      <c r="KGD68" s="1460"/>
      <c r="KGE68" s="1460"/>
      <c r="KGF68" s="1460"/>
      <c r="KGG68" s="1460"/>
      <c r="KGH68" s="1460"/>
      <c r="KGI68" s="1460"/>
      <c r="KGJ68" s="1460"/>
      <c r="KGK68" s="1460"/>
      <c r="KGL68" s="1460"/>
      <c r="KGM68" s="1460"/>
      <c r="KGN68" s="1460"/>
      <c r="KGO68" s="1460"/>
      <c r="KGP68" s="1460"/>
      <c r="KGQ68" s="1460"/>
      <c r="KGR68" s="1460"/>
      <c r="KGS68" s="1460"/>
      <c r="KGT68" s="1460"/>
      <c r="KGU68" s="1460"/>
      <c r="KGV68" s="1460"/>
      <c r="KGW68" s="1460"/>
      <c r="KGX68" s="1460"/>
      <c r="KGY68" s="1460"/>
      <c r="KGZ68" s="1460"/>
      <c r="KHA68" s="1460"/>
      <c r="KHB68" s="1460"/>
      <c r="KHC68" s="1460"/>
      <c r="KHD68" s="1460"/>
      <c r="KHE68" s="1460"/>
      <c r="KHF68" s="1460"/>
      <c r="KHG68" s="1460"/>
      <c r="KHH68" s="1460"/>
      <c r="KHI68" s="1460"/>
      <c r="KHJ68" s="1460"/>
      <c r="KHK68" s="1460"/>
      <c r="KHL68" s="1460"/>
      <c r="KHM68" s="1460"/>
      <c r="KHN68" s="1460"/>
      <c r="KHO68" s="1460"/>
      <c r="KHP68" s="1460"/>
      <c r="KHQ68" s="1460"/>
      <c r="KHR68" s="1460"/>
      <c r="KHS68" s="1460"/>
      <c r="KHT68" s="1460"/>
      <c r="KHU68" s="1460"/>
      <c r="KHV68" s="1460"/>
      <c r="KHW68" s="1460"/>
      <c r="KHX68" s="1460"/>
      <c r="KHY68" s="1460"/>
      <c r="KHZ68" s="1460"/>
      <c r="KIA68" s="1460"/>
      <c r="KIB68" s="1460"/>
      <c r="KIC68" s="1460"/>
      <c r="KID68" s="1460"/>
      <c r="KIE68" s="1460"/>
      <c r="KIF68" s="1460"/>
      <c r="KIG68" s="1460"/>
      <c r="KIH68" s="1460"/>
      <c r="KII68" s="1460"/>
      <c r="KIJ68" s="1460"/>
      <c r="KIK68" s="1460"/>
      <c r="KIL68" s="1460"/>
      <c r="KIM68" s="1460"/>
      <c r="KIN68" s="1460"/>
      <c r="KIO68" s="1460"/>
      <c r="KIP68" s="1460"/>
      <c r="KIQ68" s="1460"/>
      <c r="KIR68" s="1460"/>
      <c r="KIS68" s="1460"/>
      <c r="KIT68" s="1460"/>
      <c r="KIU68" s="1460"/>
      <c r="KIV68" s="1460"/>
      <c r="KIW68" s="1460"/>
      <c r="KIX68" s="1460"/>
      <c r="KIY68" s="1460"/>
      <c r="KIZ68" s="1460"/>
      <c r="KJA68" s="1460"/>
      <c r="KJB68" s="1460"/>
      <c r="KJC68" s="1460"/>
      <c r="KJD68" s="1460"/>
      <c r="KJE68" s="1460"/>
      <c r="KJF68" s="1460"/>
      <c r="KJG68" s="1460"/>
      <c r="KJH68" s="1460"/>
      <c r="KJI68" s="1460"/>
      <c r="KJJ68" s="1460"/>
      <c r="KJK68" s="1460"/>
      <c r="KJL68" s="1460"/>
      <c r="KJM68" s="1460"/>
      <c r="KJN68" s="1460"/>
      <c r="KJO68" s="1460"/>
      <c r="KJP68" s="1460"/>
      <c r="KJQ68" s="1460"/>
      <c r="KJR68" s="1460"/>
      <c r="KJS68" s="1460"/>
      <c r="KJT68" s="1460"/>
      <c r="KJU68" s="1460"/>
      <c r="KJV68" s="1460"/>
      <c r="KJW68" s="1460"/>
      <c r="KJX68" s="1460"/>
      <c r="KJY68" s="1460"/>
      <c r="KJZ68" s="1460"/>
      <c r="KKA68" s="1460"/>
      <c r="KKB68" s="1460"/>
      <c r="KKC68" s="1460"/>
      <c r="KKD68" s="1460"/>
      <c r="KKE68" s="1460"/>
      <c r="KKF68" s="1460"/>
      <c r="KKG68" s="1460"/>
      <c r="KKH68" s="1460"/>
      <c r="KKI68" s="1460"/>
      <c r="KKJ68" s="1460"/>
      <c r="KKK68" s="1460"/>
      <c r="KKL68" s="1460"/>
      <c r="KKM68" s="1460"/>
      <c r="KKN68" s="1460"/>
      <c r="KKO68" s="1460"/>
      <c r="KKP68" s="1460"/>
      <c r="KKQ68" s="1460"/>
      <c r="KKR68" s="1460"/>
      <c r="KKS68" s="1460"/>
      <c r="KKT68" s="1460"/>
      <c r="KKU68" s="1460"/>
      <c r="KKV68" s="1460"/>
      <c r="KKW68" s="1460"/>
      <c r="KKX68" s="1460"/>
      <c r="KKY68" s="1460"/>
      <c r="KKZ68" s="1460"/>
      <c r="KLA68" s="1460"/>
      <c r="KLB68" s="1460"/>
      <c r="KLC68" s="1460"/>
      <c r="KLD68" s="1460"/>
      <c r="KLE68" s="1460"/>
      <c r="KLF68" s="1460"/>
      <c r="KLG68" s="1460"/>
      <c r="KLH68" s="1460"/>
      <c r="KLI68" s="1460"/>
      <c r="KLJ68" s="1460"/>
      <c r="KLK68" s="1460"/>
      <c r="KLL68" s="1460"/>
      <c r="KLM68" s="1460"/>
      <c r="KLN68" s="1460"/>
      <c r="KLO68" s="1460"/>
      <c r="KLP68" s="1460"/>
      <c r="KLQ68" s="1460"/>
      <c r="KLR68" s="1460"/>
      <c r="KLS68" s="1460"/>
      <c r="KLT68" s="1460"/>
      <c r="KLU68" s="1460"/>
      <c r="KLV68" s="1460"/>
      <c r="KLW68" s="1460"/>
      <c r="KLX68" s="1460"/>
      <c r="KLY68" s="1460"/>
      <c r="KLZ68" s="1460"/>
      <c r="KMA68" s="1460"/>
      <c r="KMB68" s="1460"/>
      <c r="KMC68" s="1460"/>
      <c r="KMD68" s="1460"/>
      <c r="KME68" s="1460"/>
      <c r="KMF68" s="1460"/>
      <c r="KMG68" s="1460"/>
      <c r="KMH68" s="1460"/>
      <c r="KMI68" s="1460"/>
      <c r="KMJ68" s="1460"/>
      <c r="KMK68" s="1460"/>
      <c r="KML68" s="1460"/>
      <c r="KMM68" s="1460"/>
      <c r="KMN68" s="1460"/>
      <c r="KMO68" s="1460"/>
      <c r="KMP68" s="1460"/>
      <c r="KMQ68" s="1460"/>
      <c r="KMR68" s="1460"/>
      <c r="KMS68" s="1460"/>
      <c r="KMT68" s="1460"/>
      <c r="KMU68" s="1460"/>
      <c r="KMV68" s="1460"/>
      <c r="KMW68" s="1460"/>
      <c r="KMX68" s="1460"/>
      <c r="KMY68" s="1460"/>
      <c r="KMZ68" s="1460"/>
      <c r="KNA68" s="1460"/>
      <c r="KNB68" s="1460"/>
      <c r="KNC68" s="1460"/>
      <c r="KND68" s="1460"/>
      <c r="KNE68" s="1460"/>
      <c r="KNF68" s="1460"/>
      <c r="KNG68" s="1460"/>
      <c r="KNH68" s="1460"/>
      <c r="KNI68" s="1460"/>
      <c r="KNJ68" s="1460"/>
      <c r="KNK68" s="1460"/>
      <c r="KNL68" s="1460"/>
      <c r="KNM68" s="1460"/>
      <c r="KNN68" s="1460"/>
      <c r="KNO68" s="1460"/>
      <c r="KNP68" s="1460"/>
      <c r="KNQ68" s="1460"/>
      <c r="KNR68" s="1460"/>
      <c r="KNS68" s="1460"/>
      <c r="KNT68" s="1460"/>
      <c r="KNU68" s="1460"/>
      <c r="KNV68" s="1460"/>
      <c r="KNW68" s="1460"/>
      <c r="KNX68" s="1460"/>
      <c r="KNY68" s="1460"/>
      <c r="KNZ68" s="1460"/>
      <c r="KOA68" s="1460"/>
      <c r="KOB68" s="1460"/>
      <c r="KOC68" s="1460"/>
      <c r="KOD68" s="1460"/>
      <c r="KOE68" s="1460"/>
      <c r="KOF68" s="1460"/>
      <c r="KOG68" s="1460"/>
      <c r="KOH68" s="1460"/>
      <c r="KOI68" s="1460"/>
      <c r="KOJ68" s="1460"/>
      <c r="KOK68" s="1460"/>
      <c r="KOL68" s="1460"/>
      <c r="KOM68" s="1460"/>
      <c r="KON68" s="1460"/>
      <c r="KOO68" s="1460"/>
      <c r="KOP68" s="1460"/>
      <c r="KOQ68" s="1460"/>
      <c r="KOR68" s="1460"/>
      <c r="KOS68" s="1460"/>
      <c r="KOT68" s="1460"/>
      <c r="KOU68" s="1460"/>
      <c r="KOV68" s="1460"/>
      <c r="KOW68" s="1460"/>
      <c r="KOX68" s="1460"/>
      <c r="KOY68" s="1460"/>
      <c r="KOZ68" s="1460"/>
      <c r="KPA68" s="1460"/>
      <c r="KPB68" s="1460"/>
      <c r="KPC68" s="1460"/>
      <c r="KPD68" s="1460"/>
      <c r="KPE68" s="1460"/>
      <c r="KPF68" s="1460"/>
      <c r="KPG68" s="1460"/>
      <c r="KPH68" s="1460"/>
      <c r="KPI68" s="1460"/>
      <c r="KPJ68" s="1460"/>
      <c r="KPK68" s="1460"/>
      <c r="KPL68" s="1460"/>
      <c r="KPM68" s="1460"/>
      <c r="KPN68" s="1460"/>
      <c r="KPO68" s="1460"/>
      <c r="KPP68" s="1460"/>
      <c r="KPQ68" s="1460"/>
      <c r="KPR68" s="1460"/>
      <c r="KPS68" s="1460"/>
      <c r="KPT68" s="1460"/>
      <c r="KPU68" s="1460"/>
      <c r="KPV68" s="1460"/>
      <c r="KPW68" s="1460"/>
      <c r="KPX68" s="1460"/>
      <c r="KPY68" s="1460"/>
      <c r="KPZ68" s="1460"/>
      <c r="KQA68" s="1460"/>
      <c r="KQB68" s="1460"/>
      <c r="KQC68" s="1460"/>
      <c r="KQD68" s="1460"/>
      <c r="KQE68" s="1460"/>
      <c r="KQF68" s="1460"/>
      <c r="KQG68" s="1460"/>
      <c r="KQH68" s="1460"/>
      <c r="KQI68" s="1460"/>
      <c r="KQJ68" s="1460"/>
      <c r="KQK68" s="1460"/>
      <c r="KQL68" s="1460"/>
      <c r="KQM68" s="1460"/>
      <c r="KQN68" s="1460"/>
      <c r="KQO68" s="1460"/>
      <c r="KQP68" s="1460"/>
      <c r="KQQ68" s="1460"/>
      <c r="KQR68" s="1460"/>
      <c r="KQS68" s="1460"/>
      <c r="KQT68" s="1460"/>
      <c r="KQU68" s="1460"/>
      <c r="KQV68" s="1460"/>
      <c r="KQW68" s="1460"/>
      <c r="KQX68" s="1460"/>
      <c r="KQY68" s="1460"/>
      <c r="KQZ68" s="1460"/>
      <c r="KRA68" s="1460"/>
      <c r="KRB68" s="1460"/>
      <c r="KRC68" s="1460"/>
      <c r="KRD68" s="1460"/>
      <c r="KRE68" s="1460"/>
      <c r="KRF68" s="1460"/>
      <c r="KRG68" s="1460"/>
      <c r="KRH68" s="1460"/>
      <c r="KRI68" s="1460"/>
      <c r="KRJ68" s="1460"/>
      <c r="KRK68" s="1460"/>
      <c r="KRL68" s="1460"/>
      <c r="KRM68" s="1460"/>
      <c r="KRN68" s="1460"/>
      <c r="KRO68" s="1460"/>
      <c r="KRP68" s="1460"/>
      <c r="KRQ68" s="1460"/>
      <c r="KRR68" s="1460"/>
      <c r="KRS68" s="1460"/>
      <c r="KRT68" s="1460"/>
      <c r="KRU68" s="1460"/>
      <c r="KRV68" s="1460"/>
      <c r="KRW68" s="1460"/>
      <c r="KRX68" s="1460"/>
      <c r="KRY68" s="1460"/>
      <c r="KRZ68" s="1460"/>
      <c r="KSA68" s="1460"/>
      <c r="KSB68" s="1460"/>
      <c r="KSC68" s="1460"/>
      <c r="KSD68" s="1460"/>
      <c r="KSE68" s="1460"/>
      <c r="KSF68" s="1460"/>
      <c r="KSG68" s="1460"/>
      <c r="KSH68" s="1460"/>
      <c r="KSI68" s="1460"/>
      <c r="KSJ68" s="1460"/>
      <c r="KSK68" s="1460"/>
      <c r="KSL68" s="1460"/>
      <c r="KSM68" s="1460"/>
      <c r="KSN68" s="1460"/>
      <c r="KSO68" s="1460"/>
      <c r="KSP68" s="1460"/>
      <c r="KSQ68" s="1460"/>
      <c r="KSR68" s="1460"/>
      <c r="KSS68" s="1460"/>
      <c r="KST68" s="1460"/>
      <c r="KSU68" s="1460"/>
      <c r="KSV68" s="1460"/>
      <c r="KSW68" s="1460"/>
      <c r="KSX68" s="1460"/>
      <c r="KSY68" s="1460"/>
      <c r="KSZ68" s="1460"/>
      <c r="KTA68" s="1460"/>
      <c r="KTB68" s="1460"/>
      <c r="KTC68" s="1460"/>
      <c r="KTD68" s="1460"/>
      <c r="KTE68" s="1460"/>
      <c r="KTF68" s="1460"/>
      <c r="KTG68" s="1460"/>
      <c r="KTH68" s="1460"/>
      <c r="KTI68" s="1460"/>
      <c r="KTJ68" s="1460"/>
      <c r="KTK68" s="1460"/>
      <c r="KTL68" s="1460"/>
      <c r="KTM68" s="1460"/>
      <c r="KTN68" s="1460"/>
      <c r="KTO68" s="1460"/>
      <c r="KTP68" s="1460"/>
      <c r="KTQ68" s="1460"/>
      <c r="KTR68" s="1460"/>
      <c r="KTS68" s="1460"/>
      <c r="KTT68" s="1460"/>
      <c r="KTU68" s="1460"/>
      <c r="KTV68" s="1460"/>
      <c r="KTW68" s="1460"/>
      <c r="KTX68" s="1460"/>
      <c r="KTY68" s="1460"/>
      <c r="KTZ68" s="1460"/>
      <c r="KUA68" s="1460"/>
      <c r="KUB68" s="1460"/>
      <c r="KUC68" s="1460"/>
      <c r="KUD68" s="1460"/>
      <c r="KUE68" s="1460"/>
      <c r="KUF68" s="1460"/>
      <c r="KUG68" s="1460"/>
      <c r="KUH68" s="1460"/>
      <c r="KUI68" s="1460"/>
      <c r="KUJ68" s="1460"/>
      <c r="KUK68" s="1460"/>
      <c r="KUL68" s="1460"/>
      <c r="KUM68" s="1460"/>
      <c r="KUN68" s="1460"/>
      <c r="KUO68" s="1460"/>
      <c r="KUP68" s="1460"/>
      <c r="KUQ68" s="1460"/>
      <c r="KUR68" s="1460"/>
      <c r="KUS68" s="1460"/>
      <c r="KUT68" s="1460"/>
      <c r="KUU68" s="1460"/>
      <c r="KUV68" s="1460"/>
      <c r="KUW68" s="1460"/>
      <c r="KUX68" s="1460"/>
      <c r="KUY68" s="1460"/>
      <c r="KUZ68" s="1460"/>
      <c r="KVA68" s="1460"/>
      <c r="KVB68" s="1460"/>
      <c r="KVC68" s="1460"/>
      <c r="KVD68" s="1460"/>
      <c r="KVE68" s="1460"/>
      <c r="KVF68" s="1460"/>
      <c r="KVG68" s="1460"/>
      <c r="KVH68" s="1460"/>
      <c r="KVI68" s="1460"/>
      <c r="KVJ68" s="1460"/>
      <c r="KVK68" s="1460"/>
      <c r="KVL68" s="1460"/>
      <c r="KVM68" s="1460"/>
      <c r="KVN68" s="1460"/>
      <c r="KVO68" s="1460"/>
      <c r="KVP68" s="1460"/>
      <c r="KVQ68" s="1460"/>
      <c r="KVR68" s="1460"/>
      <c r="KVS68" s="1460"/>
      <c r="KVT68" s="1460"/>
      <c r="KVU68" s="1460"/>
      <c r="KVV68" s="1460"/>
      <c r="KVW68" s="1460"/>
      <c r="KVX68" s="1460"/>
      <c r="KVY68" s="1460"/>
      <c r="KVZ68" s="1460"/>
      <c r="KWA68" s="1460"/>
      <c r="KWB68" s="1460"/>
      <c r="KWC68" s="1460"/>
      <c r="KWD68" s="1460"/>
      <c r="KWE68" s="1460"/>
      <c r="KWF68" s="1460"/>
      <c r="KWG68" s="1460"/>
      <c r="KWH68" s="1460"/>
      <c r="KWI68" s="1460"/>
      <c r="KWJ68" s="1460"/>
      <c r="KWK68" s="1460"/>
      <c r="KWL68" s="1460"/>
      <c r="KWM68" s="1460"/>
      <c r="KWN68" s="1460"/>
      <c r="KWO68" s="1460"/>
      <c r="KWP68" s="1460"/>
      <c r="KWQ68" s="1460"/>
      <c r="KWR68" s="1460"/>
      <c r="KWS68" s="1460"/>
      <c r="KWT68" s="1460"/>
      <c r="KWU68" s="1460"/>
      <c r="KWV68" s="1460"/>
      <c r="KWW68" s="1460"/>
      <c r="KWX68" s="1460"/>
      <c r="KWY68" s="1460"/>
      <c r="KWZ68" s="1460"/>
      <c r="KXA68" s="1460"/>
      <c r="KXB68" s="1460"/>
      <c r="KXC68" s="1460"/>
      <c r="KXD68" s="1460"/>
      <c r="KXE68" s="1460"/>
      <c r="KXF68" s="1460"/>
      <c r="KXG68" s="1460"/>
      <c r="KXH68" s="1460"/>
      <c r="KXI68" s="1460"/>
      <c r="KXJ68" s="1460"/>
      <c r="KXK68" s="1460"/>
      <c r="KXL68" s="1460"/>
      <c r="KXM68" s="1460"/>
      <c r="KXN68" s="1460"/>
      <c r="KXO68" s="1460"/>
      <c r="KXP68" s="1460"/>
      <c r="KXQ68" s="1460"/>
      <c r="KXR68" s="1460"/>
      <c r="KXS68" s="1460"/>
      <c r="KXT68" s="1460"/>
      <c r="KXU68" s="1460"/>
      <c r="KXV68" s="1460"/>
      <c r="KXW68" s="1460"/>
      <c r="KXX68" s="1460"/>
      <c r="KXY68" s="1460"/>
      <c r="KXZ68" s="1460"/>
      <c r="KYA68" s="1460"/>
      <c r="KYB68" s="1460"/>
      <c r="KYC68" s="1460"/>
      <c r="KYD68" s="1460"/>
      <c r="KYE68" s="1460"/>
      <c r="KYF68" s="1460"/>
      <c r="KYG68" s="1460"/>
      <c r="KYH68" s="1460"/>
      <c r="KYI68" s="1460"/>
      <c r="KYJ68" s="1460"/>
      <c r="KYK68" s="1460"/>
      <c r="KYL68" s="1460"/>
      <c r="KYM68" s="1460"/>
      <c r="KYN68" s="1460"/>
      <c r="KYO68" s="1460"/>
      <c r="KYP68" s="1460"/>
      <c r="KYQ68" s="1460"/>
      <c r="KYR68" s="1460"/>
      <c r="KYS68" s="1460"/>
      <c r="KYT68" s="1460"/>
      <c r="KYU68" s="1460"/>
      <c r="KYV68" s="1460"/>
      <c r="KYW68" s="1460"/>
      <c r="KYX68" s="1460"/>
      <c r="KYY68" s="1460"/>
      <c r="KYZ68" s="1460"/>
      <c r="KZA68" s="1460"/>
      <c r="KZB68" s="1460"/>
      <c r="KZC68" s="1460"/>
      <c r="KZD68" s="1460"/>
      <c r="KZE68" s="1460"/>
      <c r="KZF68" s="1460"/>
      <c r="KZG68" s="1460"/>
      <c r="KZH68" s="1460"/>
      <c r="KZI68" s="1460"/>
      <c r="KZJ68" s="1460"/>
      <c r="KZK68" s="1460"/>
      <c r="KZL68" s="1460"/>
      <c r="KZM68" s="1460"/>
      <c r="KZN68" s="1460"/>
      <c r="KZO68" s="1460"/>
      <c r="KZP68" s="1460"/>
      <c r="KZQ68" s="1460"/>
      <c r="KZR68" s="1460"/>
      <c r="KZS68" s="1460"/>
      <c r="KZT68" s="1460"/>
      <c r="KZU68" s="1460"/>
      <c r="KZV68" s="1460"/>
      <c r="KZW68" s="1460"/>
      <c r="KZX68" s="1460"/>
      <c r="KZY68" s="1460"/>
      <c r="KZZ68" s="1460"/>
      <c r="LAA68" s="1460"/>
      <c r="LAB68" s="1460"/>
      <c r="LAC68" s="1460"/>
      <c r="LAD68" s="1460"/>
      <c r="LAE68" s="1460"/>
      <c r="LAF68" s="1460"/>
      <c r="LAG68" s="1460"/>
      <c r="LAH68" s="1460"/>
      <c r="LAI68" s="1460"/>
      <c r="LAJ68" s="1460"/>
      <c r="LAK68" s="1460"/>
      <c r="LAL68" s="1460"/>
      <c r="LAM68" s="1460"/>
      <c r="LAN68" s="1460"/>
      <c r="LAO68" s="1460"/>
      <c r="LAP68" s="1460"/>
      <c r="LAQ68" s="1460"/>
      <c r="LAR68" s="1460"/>
      <c r="LAS68" s="1460"/>
      <c r="LAT68" s="1460"/>
      <c r="LAU68" s="1460"/>
      <c r="LAV68" s="1460"/>
      <c r="LAW68" s="1460"/>
      <c r="LAX68" s="1460"/>
      <c r="LAY68" s="1460"/>
      <c r="LAZ68" s="1460"/>
      <c r="LBA68" s="1460"/>
      <c r="LBB68" s="1460"/>
      <c r="LBC68" s="1460"/>
      <c r="LBD68" s="1460"/>
      <c r="LBE68" s="1460"/>
      <c r="LBF68" s="1460"/>
      <c r="LBG68" s="1460"/>
      <c r="LBH68" s="1460"/>
      <c r="LBI68" s="1460"/>
      <c r="LBJ68" s="1460"/>
      <c r="LBK68" s="1460"/>
      <c r="LBL68" s="1460"/>
      <c r="LBM68" s="1460"/>
      <c r="LBN68" s="1460"/>
      <c r="LBO68" s="1460"/>
      <c r="LBP68" s="1460"/>
      <c r="LBQ68" s="1460"/>
      <c r="LBR68" s="1460"/>
      <c r="LBS68" s="1460"/>
      <c r="LBT68" s="1460"/>
      <c r="LBU68" s="1460"/>
      <c r="LBV68" s="1460"/>
      <c r="LBW68" s="1460"/>
      <c r="LBX68" s="1460"/>
      <c r="LBY68" s="1460"/>
      <c r="LBZ68" s="1460"/>
      <c r="LCA68" s="1460"/>
      <c r="LCB68" s="1460"/>
      <c r="LCC68" s="1460"/>
      <c r="LCD68" s="1460"/>
      <c r="LCE68" s="1460"/>
      <c r="LCF68" s="1460"/>
      <c r="LCG68" s="1460"/>
      <c r="LCH68" s="1460"/>
      <c r="LCI68" s="1460"/>
      <c r="LCJ68" s="1460"/>
      <c r="LCK68" s="1460"/>
      <c r="LCL68" s="1460"/>
      <c r="LCM68" s="1460"/>
      <c r="LCN68" s="1460"/>
      <c r="LCO68" s="1460"/>
      <c r="LCP68" s="1460"/>
      <c r="LCQ68" s="1460"/>
      <c r="LCR68" s="1460"/>
      <c r="LCS68" s="1460"/>
      <c r="LCT68" s="1460"/>
      <c r="LCU68" s="1460"/>
      <c r="LCV68" s="1460"/>
      <c r="LCW68" s="1460"/>
      <c r="LCX68" s="1460"/>
      <c r="LCY68" s="1460"/>
      <c r="LCZ68" s="1460"/>
      <c r="LDA68" s="1460"/>
      <c r="LDB68" s="1460"/>
      <c r="LDC68" s="1460"/>
      <c r="LDD68" s="1460"/>
      <c r="LDE68" s="1460"/>
      <c r="LDF68" s="1460"/>
      <c r="LDG68" s="1460"/>
      <c r="LDH68" s="1460"/>
      <c r="LDI68" s="1460"/>
      <c r="LDJ68" s="1460"/>
      <c r="LDK68" s="1460"/>
      <c r="LDL68" s="1460"/>
      <c r="LDM68" s="1460"/>
      <c r="LDN68" s="1460"/>
      <c r="LDO68" s="1460"/>
      <c r="LDP68" s="1460"/>
      <c r="LDQ68" s="1460"/>
      <c r="LDR68" s="1460"/>
      <c r="LDS68" s="1460"/>
      <c r="LDT68" s="1460"/>
      <c r="LDU68" s="1460"/>
      <c r="LDV68" s="1460"/>
      <c r="LDW68" s="1460"/>
      <c r="LDX68" s="1460"/>
      <c r="LDY68" s="1460"/>
      <c r="LDZ68" s="1460"/>
      <c r="LEA68" s="1460"/>
      <c r="LEB68" s="1460"/>
      <c r="LEC68" s="1460"/>
      <c r="LED68" s="1460"/>
      <c r="LEE68" s="1460"/>
      <c r="LEF68" s="1460"/>
      <c r="LEG68" s="1460"/>
      <c r="LEH68" s="1460"/>
      <c r="LEI68" s="1460"/>
      <c r="LEJ68" s="1460"/>
      <c r="LEK68" s="1460"/>
      <c r="LEL68" s="1460"/>
      <c r="LEM68" s="1460"/>
      <c r="LEN68" s="1460"/>
      <c r="LEO68" s="1460"/>
      <c r="LEP68" s="1460"/>
      <c r="LEQ68" s="1460"/>
      <c r="LER68" s="1460"/>
      <c r="LES68" s="1460"/>
      <c r="LET68" s="1460"/>
      <c r="LEU68" s="1460"/>
      <c r="LEV68" s="1460"/>
      <c r="LEW68" s="1460"/>
      <c r="LEX68" s="1460"/>
      <c r="LEY68" s="1460"/>
      <c r="LEZ68" s="1460"/>
      <c r="LFA68" s="1460"/>
      <c r="LFB68" s="1460"/>
      <c r="LFC68" s="1460"/>
      <c r="LFD68" s="1460"/>
      <c r="LFE68" s="1460"/>
      <c r="LFF68" s="1460"/>
      <c r="LFG68" s="1460"/>
      <c r="LFH68" s="1460"/>
      <c r="LFI68" s="1460"/>
      <c r="LFJ68" s="1460"/>
      <c r="LFK68" s="1460"/>
      <c r="LFL68" s="1460"/>
      <c r="LFM68" s="1460"/>
      <c r="LFN68" s="1460"/>
      <c r="LFO68" s="1460"/>
      <c r="LFP68" s="1460"/>
      <c r="LFQ68" s="1460"/>
      <c r="LFR68" s="1460"/>
      <c r="LFS68" s="1460"/>
      <c r="LFT68" s="1460"/>
      <c r="LFU68" s="1460"/>
      <c r="LFV68" s="1460"/>
      <c r="LFW68" s="1460"/>
      <c r="LFX68" s="1460"/>
      <c r="LFY68" s="1460"/>
      <c r="LFZ68" s="1460"/>
      <c r="LGA68" s="1460"/>
      <c r="LGB68" s="1460"/>
      <c r="LGC68" s="1460"/>
      <c r="LGD68" s="1460"/>
      <c r="LGE68" s="1460"/>
      <c r="LGF68" s="1460"/>
      <c r="LGG68" s="1460"/>
      <c r="LGH68" s="1460"/>
      <c r="LGI68" s="1460"/>
      <c r="LGJ68" s="1460"/>
      <c r="LGK68" s="1460"/>
      <c r="LGL68" s="1460"/>
      <c r="LGM68" s="1460"/>
      <c r="LGN68" s="1460"/>
      <c r="LGO68" s="1460"/>
      <c r="LGP68" s="1460"/>
      <c r="LGQ68" s="1460"/>
      <c r="LGR68" s="1460"/>
      <c r="LGS68" s="1460"/>
      <c r="LGT68" s="1460"/>
      <c r="LGU68" s="1460"/>
      <c r="LGV68" s="1460"/>
      <c r="LGW68" s="1460"/>
      <c r="LGX68" s="1460"/>
      <c r="LGY68" s="1460"/>
      <c r="LGZ68" s="1460"/>
      <c r="LHA68" s="1460"/>
      <c r="LHB68" s="1460"/>
      <c r="LHC68" s="1460"/>
      <c r="LHD68" s="1460"/>
      <c r="LHE68" s="1460"/>
      <c r="LHF68" s="1460"/>
      <c r="LHG68" s="1460"/>
      <c r="LHH68" s="1460"/>
      <c r="LHI68" s="1460"/>
      <c r="LHJ68" s="1460"/>
      <c r="LHK68" s="1460"/>
      <c r="LHL68" s="1460"/>
      <c r="LHM68" s="1460"/>
      <c r="LHN68" s="1460"/>
      <c r="LHO68" s="1460"/>
      <c r="LHP68" s="1460"/>
      <c r="LHQ68" s="1460"/>
      <c r="LHR68" s="1460"/>
      <c r="LHS68" s="1460"/>
      <c r="LHT68" s="1460"/>
      <c r="LHU68" s="1460"/>
      <c r="LHV68" s="1460"/>
      <c r="LHW68" s="1460"/>
      <c r="LHX68" s="1460"/>
      <c r="LHY68" s="1460"/>
      <c r="LHZ68" s="1460"/>
      <c r="LIA68" s="1460"/>
      <c r="LIB68" s="1460"/>
      <c r="LIC68" s="1460"/>
      <c r="LID68" s="1460"/>
      <c r="LIE68" s="1460"/>
      <c r="LIF68" s="1460"/>
      <c r="LIG68" s="1460"/>
      <c r="LIH68" s="1460"/>
      <c r="LII68" s="1460"/>
      <c r="LIJ68" s="1460"/>
      <c r="LIK68" s="1460"/>
      <c r="LIL68" s="1460"/>
      <c r="LIM68" s="1460"/>
      <c r="LIN68" s="1460"/>
      <c r="LIO68" s="1460"/>
      <c r="LIP68" s="1460"/>
      <c r="LIQ68" s="1460"/>
      <c r="LIR68" s="1460"/>
      <c r="LIS68" s="1460"/>
      <c r="LIT68" s="1460"/>
      <c r="LIU68" s="1460"/>
      <c r="LIV68" s="1460"/>
      <c r="LIW68" s="1460"/>
      <c r="LIX68" s="1460"/>
      <c r="LIY68" s="1460"/>
      <c r="LIZ68" s="1460"/>
      <c r="LJA68" s="1460"/>
      <c r="LJB68" s="1460"/>
      <c r="LJC68" s="1460"/>
      <c r="LJD68" s="1460"/>
      <c r="LJE68" s="1460"/>
      <c r="LJF68" s="1460"/>
      <c r="LJG68" s="1460"/>
      <c r="LJH68" s="1460"/>
      <c r="LJI68" s="1460"/>
      <c r="LJJ68" s="1460"/>
      <c r="LJK68" s="1460"/>
      <c r="LJL68" s="1460"/>
      <c r="LJM68" s="1460"/>
      <c r="LJN68" s="1460"/>
      <c r="LJO68" s="1460"/>
      <c r="LJP68" s="1460"/>
      <c r="LJQ68" s="1460"/>
      <c r="LJR68" s="1460"/>
      <c r="LJS68" s="1460"/>
      <c r="LJT68" s="1460"/>
      <c r="LJU68" s="1460"/>
      <c r="LJV68" s="1460"/>
      <c r="LJW68" s="1460"/>
      <c r="LJX68" s="1460"/>
      <c r="LJY68" s="1460"/>
      <c r="LJZ68" s="1460"/>
      <c r="LKA68" s="1460"/>
      <c r="LKB68" s="1460"/>
      <c r="LKC68" s="1460"/>
      <c r="LKD68" s="1460"/>
      <c r="LKE68" s="1460"/>
      <c r="LKF68" s="1460"/>
      <c r="LKG68" s="1460"/>
      <c r="LKH68" s="1460"/>
      <c r="LKI68" s="1460"/>
      <c r="LKJ68" s="1460"/>
      <c r="LKK68" s="1460"/>
      <c r="LKL68" s="1460"/>
      <c r="LKM68" s="1460"/>
      <c r="LKN68" s="1460"/>
      <c r="LKO68" s="1460"/>
      <c r="LKP68" s="1460"/>
      <c r="LKQ68" s="1460"/>
      <c r="LKR68" s="1460"/>
      <c r="LKS68" s="1460"/>
      <c r="LKT68" s="1460"/>
      <c r="LKU68" s="1460"/>
      <c r="LKV68" s="1460"/>
      <c r="LKW68" s="1460"/>
      <c r="LKX68" s="1460"/>
      <c r="LKY68" s="1460"/>
      <c r="LKZ68" s="1460"/>
      <c r="LLA68" s="1460"/>
      <c r="LLB68" s="1460"/>
      <c r="LLC68" s="1460"/>
      <c r="LLD68" s="1460"/>
      <c r="LLE68" s="1460"/>
      <c r="LLF68" s="1460"/>
      <c r="LLG68" s="1460"/>
      <c r="LLH68" s="1460"/>
      <c r="LLI68" s="1460"/>
      <c r="LLJ68" s="1460"/>
      <c r="LLK68" s="1460"/>
      <c r="LLL68" s="1460"/>
      <c r="LLM68" s="1460"/>
      <c r="LLN68" s="1460"/>
      <c r="LLO68" s="1460"/>
      <c r="LLP68" s="1460"/>
      <c r="LLQ68" s="1460"/>
      <c r="LLR68" s="1460"/>
      <c r="LLS68" s="1460"/>
      <c r="LLT68" s="1460"/>
      <c r="LLU68" s="1460"/>
      <c r="LLV68" s="1460"/>
      <c r="LLW68" s="1460"/>
      <c r="LLX68" s="1460"/>
      <c r="LLY68" s="1460"/>
      <c r="LLZ68" s="1460"/>
      <c r="LMA68" s="1460"/>
      <c r="LMB68" s="1460"/>
      <c r="LMC68" s="1460"/>
      <c r="LMD68" s="1460"/>
      <c r="LME68" s="1460"/>
      <c r="LMF68" s="1460"/>
      <c r="LMG68" s="1460"/>
      <c r="LMH68" s="1460"/>
      <c r="LMI68" s="1460"/>
      <c r="LMJ68" s="1460"/>
      <c r="LMK68" s="1460"/>
      <c r="LML68" s="1460"/>
      <c r="LMM68" s="1460"/>
      <c r="LMN68" s="1460"/>
      <c r="LMO68" s="1460"/>
      <c r="LMP68" s="1460"/>
      <c r="LMQ68" s="1460"/>
      <c r="LMR68" s="1460"/>
      <c r="LMS68" s="1460"/>
      <c r="LMT68" s="1460"/>
      <c r="LMU68" s="1460"/>
      <c r="LMV68" s="1460"/>
      <c r="LMW68" s="1460"/>
      <c r="LMX68" s="1460"/>
      <c r="LMY68" s="1460"/>
      <c r="LMZ68" s="1460"/>
      <c r="LNA68" s="1460"/>
      <c r="LNB68" s="1460"/>
      <c r="LNC68" s="1460"/>
      <c r="LND68" s="1460"/>
      <c r="LNE68" s="1460"/>
      <c r="LNF68" s="1460"/>
      <c r="LNG68" s="1460"/>
      <c r="LNH68" s="1460"/>
      <c r="LNI68" s="1460"/>
      <c r="LNJ68" s="1460"/>
      <c r="LNK68" s="1460"/>
      <c r="LNL68" s="1460"/>
      <c r="LNM68" s="1460"/>
      <c r="LNN68" s="1460"/>
      <c r="LNO68" s="1460"/>
      <c r="LNP68" s="1460"/>
      <c r="LNQ68" s="1460"/>
      <c r="LNR68" s="1460"/>
      <c r="LNS68" s="1460"/>
      <c r="LNT68" s="1460"/>
      <c r="LNU68" s="1460"/>
      <c r="LNV68" s="1460"/>
      <c r="LNW68" s="1460"/>
      <c r="LNX68" s="1460"/>
      <c r="LNY68" s="1460"/>
      <c r="LNZ68" s="1460"/>
      <c r="LOA68" s="1460"/>
      <c r="LOB68" s="1460"/>
      <c r="LOC68" s="1460"/>
      <c r="LOD68" s="1460"/>
      <c r="LOE68" s="1460"/>
      <c r="LOF68" s="1460"/>
      <c r="LOG68" s="1460"/>
      <c r="LOH68" s="1460"/>
      <c r="LOI68" s="1460"/>
      <c r="LOJ68" s="1460"/>
      <c r="LOK68" s="1460"/>
      <c r="LOL68" s="1460"/>
      <c r="LOM68" s="1460"/>
      <c r="LON68" s="1460"/>
      <c r="LOO68" s="1460"/>
      <c r="LOP68" s="1460"/>
      <c r="LOQ68" s="1460"/>
      <c r="LOR68" s="1460"/>
      <c r="LOS68" s="1460"/>
      <c r="LOT68" s="1460"/>
      <c r="LOU68" s="1460"/>
      <c r="LOV68" s="1460"/>
      <c r="LOW68" s="1460"/>
      <c r="LOX68" s="1460"/>
      <c r="LOY68" s="1460"/>
      <c r="LOZ68" s="1460"/>
      <c r="LPA68" s="1460"/>
      <c r="LPB68" s="1460"/>
      <c r="LPC68" s="1460"/>
      <c r="LPD68" s="1460"/>
      <c r="LPE68" s="1460"/>
      <c r="LPF68" s="1460"/>
      <c r="LPG68" s="1460"/>
      <c r="LPH68" s="1460"/>
      <c r="LPI68" s="1460"/>
      <c r="LPJ68" s="1460"/>
      <c r="LPK68" s="1460"/>
      <c r="LPL68" s="1460"/>
      <c r="LPM68" s="1460"/>
      <c r="LPN68" s="1460"/>
      <c r="LPO68" s="1460"/>
      <c r="LPP68" s="1460"/>
      <c r="LPQ68" s="1460"/>
      <c r="LPR68" s="1460"/>
      <c r="LPS68" s="1460"/>
      <c r="LPT68" s="1460"/>
      <c r="LPU68" s="1460"/>
      <c r="LPV68" s="1460"/>
      <c r="LPW68" s="1460"/>
      <c r="LPX68" s="1460"/>
      <c r="LPY68" s="1460"/>
      <c r="LPZ68" s="1460"/>
      <c r="LQA68" s="1460"/>
      <c r="LQB68" s="1460"/>
      <c r="LQC68" s="1460"/>
      <c r="LQD68" s="1460"/>
      <c r="LQE68" s="1460"/>
      <c r="LQF68" s="1460"/>
      <c r="LQG68" s="1460"/>
      <c r="LQH68" s="1460"/>
      <c r="LQI68" s="1460"/>
      <c r="LQJ68" s="1460"/>
      <c r="LQK68" s="1460"/>
      <c r="LQL68" s="1460"/>
      <c r="LQM68" s="1460"/>
      <c r="LQN68" s="1460"/>
      <c r="LQO68" s="1460"/>
      <c r="LQP68" s="1460"/>
      <c r="LQQ68" s="1460"/>
      <c r="LQR68" s="1460"/>
      <c r="LQS68" s="1460"/>
      <c r="LQT68" s="1460"/>
      <c r="LQU68" s="1460"/>
      <c r="LQV68" s="1460"/>
      <c r="LQW68" s="1460"/>
      <c r="LQX68" s="1460"/>
      <c r="LQY68" s="1460"/>
      <c r="LQZ68" s="1460"/>
      <c r="LRA68" s="1460"/>
      <c r="LRB68" s="1460"/>
      <c r="LRC68" s="1460"/>
      <c r="LRD68" s="1460"/>
      <c r="LRE68" s="1460"/>
      <c r="LRF68" s="1460"/>
      <c r="LRG68" s="1460"/>
      <c r="LRH68" s="1460"/>
      <c r="LRI68" s="1460"/>
      <c r="LRJ68" s="1460"/>
      <c r="LRK68" s="1460"/>
      <c r="LRL68" s="1460"/>
      <c r="LRM68" s="1460"/>
      <c r="LRN68" s="1460"/>
      <c r="LRO68" s="1460"/>
      <c r="LRP68" s="1460"/>
      <c r="LRQ68" s="1460"/>
      <c r="LRR68" s="1460"/>
      <c r="LRS68" s="1460"/>
      <c r="LRT68" s="1460"/>
      <c r="LRU68" s="1460"/>
      <c r="LRV68" s="1460"/>
      <c r="LRW68" s="1460"/>
      <c r="LRX68" s="1460"/>
      <c r="LRY68" s="1460"/>
      <c r="LRZ68" s="1460"/>
      <c r="LSA68" s="1460"/>
      <c r="LSB68" s="1460"/>
      <c r="LSC68" s="1460"/>
      <c r="LSD68" s="1460"/>
      <c r="LSE68" s="1460"/>
      <c r="LSF68" s="1460"/>
      <c r="LSG68" s="1460"/>
      <c r="LSH68" s="1460"/>
      <c r="LSI68" s="1460"/>
      <c r="LSJ68" s="1460"/>
      <c r="LSK68" s="1460"/>
      <c r="LSL68" s="1460"/>
      <c r="LSM68" s="1460"/>
      <c r="LSN68" s="1460"/>
      <c r="LSO68" s="1460"/>
      <c r="LSP68" s="1460"/>
      <c r="LSQ68" s="1460"/>
      <c r="LSR68" s="1460"/>
      <c r="LSS68" s="1460"/>
      <c r="LST68" s="1460"/>
      <c r="LSU68" s="1460"/>
      <c r="LSV68" s="1460"/>
      <c r="LSW68" s="1460"/>
      <c r="LSX68" s="1460"/>
      <c r="LSY68" s="1460"/>
      <c r="LSZ68" s="1460"/>
      <c r="LTA68" s="1460"/>
      <c r="LTB68" s="1460"/>
      <c r="LTC68" s="1460"/>
      <c r="LTD68" s="1460"/>
      <c r="LTE68" s="1460"/>
      <c r="LTF68" s="1460"/>
      <c r="LTG68" s="1460"/>
      <c r="LTH68" s="1460"/>
      <c r="LTI68" s="1460"/>
      <c r="LTJ68" s="1460"/>
      <c r="LTK68" s="1460"/>
      <c r="LTL68" s="1460"/>
      <c r="LTM68" s="1460"/>
      <c r="LTN68" s="1460"/>
      <c r="LTO68" s="1460"/>
      <c r="LTP68" s="1460"/>
      <c r="LTQ68" s="1460"/>
      <c r="LTR68" s="1460"/>
      <c r="LTS68" s="1460"/>
      <c r="LTT68" s="1460"/>
      <c r="LTU68" s="1460"/>
      <c r="LTV68" s="1460"/>
      <c r="LTW68" s="1460"/>
      <c r="LTX68" s="1460"/>
      <c r="LTY68" s="1460"/>
      <c r="LTZ68" s="1460"/>
      <c r="LUA68" s="1460"/>
      <c r="LUB68" s="1460"/>
      <c r="LUC68" s="1460"/>
      <c r="LUD68" s="1460"/>
      <c r="LUE68" s="1460"/>
      <c r="LUF68" s="1460"/>
      <c r="LUG68" s="1460"/>
      <c r="LUH68" s="1460"/>
      <c r="LUI68" s="1460"/>
      <c r="LUJ68" s="1460"/>
      <c r="LUK68" s="1460"/>
      <c r="LUL68" s="1460"/>
      <c r="LUM68" s="1460"/>
      <c r="LUN68" s="1460"/>
      <c r="LUO68" s="1460"/>
      <c r="LUP68" s="1460"/>
      <c r="LUQ68" s="1460"/>
      <c r="LUR68" s="1460"/>
      <c r="LUS68" s="1460"/>
      <c r="LUT68" s="1460"/>
      <c r="LUU68" s="1460"/>
      <c r="LUV68" s="1460"/>
      <c r="LUW68" s="1460"/>
      <c r="LUX68" s="1460"/>
      <c r="LUY68" s="1460"/>
      <c r="LUZ68" s="1460"/>
      <c r="LVA68" s="1460"/>
      <c r="LVB68" s="1460"/>
      <c r="LVC68" s="1460"/>
      <c r="LVD68" s="1460"/>
      <c r="LVE68" s="1460"/>
      <c r="LVF68" s="1460"/>
      <c r="LVG68" s="1460"/>
      <c r="LVH68" s="1460"/>
      <c r="LVI68" s="1460"/>
      <c r="LVJ68" s="1460"/>
      <c r="LVK68" s="1460"/>
      <c r="LVL68" s="1460"/>
      <c r="LVM68" s="1460"/>
      <c r="LVN68" s="1460"/>
      <c r="LVO68" s="1460"/>
      <c r="LVP68" s="1460"/>
      <c r="LVQ68" s="1460"/>
      <c r="LVR68" s="1460"/>
      <c r="LVS68" s="1460"/>
      <c r="LVT68" s="1460"/>
      <c r="LVU68" s="1460"/>
      <c r="LVV68" s="1460"/>
      <c r="LVW68" s="1460"/>
      <c r="LVX68" s="1460"/>
      <c r="LVY68" s="1460"/>
      <c r="LVZ68" s="1460"/>
      <c r="LWA68" s="1460"/>
      <c r="LWB68" s="1460"/>
      <c r="LWC68" s="1460"/>
      <c r="LWD68" s="1460"/>
      <c r="LWE68" s="1460"/>
      <c r="LWF68" s="1460"/>
      <c r="LWG68" s="1460"/>
      <c r="LWH68" s="1460"/>
      <c r="LWI68" s="1460"/>
      <c r="LWJ68" s="1460"/>
      <c r="LWK68" s="1460"/>
      <c r="LWL68" s="1460"/>
      <c r="LWM68" s="1460"/>
      <c r="LWN68" s="1460"/>
      <c r="LWO68" s="1460"/>
      <c r="LWP68" s="1460"/>
      <c r="LWQ68" s="1460"/>
      <c r="LWR68" s="1460"/>
      <c r="LWS68" s="1460"/>
      <c r="LWT68" s="1460"/>
      <c r="LWU68" s="1460"/>
      <c r="LWV68" s="1460"/>
      <c r="LWW68" s="1460"/>
      <c r="LWX68" s="1460"/>
      <c r="LWY68" s="1460"/>
      <c r="LWZ68" s="1460"/>
      <c r="LXA68" s="1460"/>
      <c r="LXB68" s="1460"/>
      <c r="LXC68" s="1460"/>
      <c r="LXD68" s="1460"/>
      <c r="LXE68" s="1460"/>
      <c r="LXF68" s="1460"/>
      <c r="LXG68" s="1460"/>
      <c r="LXH68" s="1460"/>
      <c r="LXI68" s="1460"/>
      <c r="LXJ68" s="1460"/>
      <c r="LXK68" s="1460"/>
      <c r="LXL68" s="1460"/>
      <c r="LXM68" s="1460"/>
      <c r="LXN68" s="1460"/>
      <c r="LXO68" s="1460"/>
      <c r="LXP68" s="1460"/>
      <c r="LXQ68" s="1460"/>
      <c r="LXR68" s="1460"/>
      <c r="LXS68" s="1460"/>
      <c r="LXT68" s="1460"/>
      <c r="LXU68" s="1460"/>
      <c r="LXV68" s="1460"/>
      <c r="LXW68" s="1460"/>
      <c r="LXX68" s="1460"/>
      <c r="LXY68" s="1460"/>
      <c r="LXZ68" s="1460"/>
      <c r="LYA68" s="1460"/>
      <c r="LYB68" s="1460"/>
      <c r="LYC68" s="1460"/>
      <c r="LYD68" s="1460"/>
      <c r="LYE68" s="1460"/>
      <c r="LYF68" s="1460"/>
      <c r="LYG68" s="1460"/>
      <c r="LYH68" s="1460"/>
      <c r="LYI68" s="1460"/>
      <c r="LYJ68" s="1460"/>
      <c r="LYK68" s="1460"/>
      <c r="LYL68" s="1460"/>
      <c r="LYM68" s="1460"/>
      <c r="LYN68" s="1460"/>
      <c r="LYO68" s="1460"/>
      <c r="LYP68" s="1460"/>
      <c r="LYQ68" s="1460"/>
      <c r="LYR68" s="1460"/>
      <c r="LYS68" s="1460"/>
      <c r="LYT68" s="1460"/>
      <c r="LYU68" s="1460"/>
      <c r="LYV68" s="1460"/>
      <c r="LYW68" s="1460"/>
      <c r="LYX68" s="1460"/>
      <c r="LYY68" s="1460"/>
      <c r="LYZ68" s="1460"/>
      <c r="LZA68" s="1460"/>
      <c r="LZB68" s="1460"/>
      <c r="LZC68" s="1460"/>
      <c r="LZD68" s="1460"/>
      <c r="LZE68" s="1460"/>
      <c r="LZF68" s="1460"/>
      <c r="LZG68" s="1460"/>
      <c r="LZH68" s="1460"/>
      <c r="LZI68" s="1460"/>
      <c r="LZJ68" s="1460"/>
      <c r="LZK68" s="1460"/>
      <c r="LZL68" s="1460"/>
      <c r="LZM68" s="1460"/>
      <c r="LZN68" s="1460"/>
      <c r="LZO68" s="1460"/>
      <c r="LZP68" s="1460"/>
      <c r="LZQ68" s="1460"/>
      <c r="LZR68" s="1460"/>
      <c r="LZS68" s="1460"/>
      <c r="LZT68" s="1460"/>
      <c r="LZU68" s="1460"/>
      <c r="LZV68" s="1460"/>
      <c r="LZW68" s="1460"/>
      <c r="LZX68" s="1460"/>
      <c r="LZY68" s="1460"/>
      <c r="LZZ68" s="1460"/>
      <c r="MAA68" s="1460"/>
      <c r="MAB68" s="1460"/>
      <c r="MAC68" s="1460"/>
      <c r="MAD68" s="1460"/>
      <c r="MAE68" s="1460"/>
      <c r="MAF68" s="1460"/>
      <c r="MAG68" s="1460"/>
      <c r="MAH68" s="1460"/>
      <c r="MAI68" s="1460"/>
      <c r="MAJ68" s="1460"/>
      <c r="MAK68" s="1460"/>
      <c r="MAL68" s="1460"/>
      <c r="MAM68" s="1460"/>
      <c r="MAN68" s="1460"/>
      <c r="MAO68" s="1460"/>
      <c r="MAP68" s="1460"/>
      <c r="MAQ68" s="1460"/>
      <c r="MAR68" s="1460"/>
      <c r="MAS68" s="1460"/>
      <c r="MAT68" s="1460"/>
      <c r="MAU68" s="1460"/>
      <c r="MAV68" s="1460"/>
      <c r="MAW68" s="1460"/>
      <c r="MAX68" s="1460"/>
      <c r="MAY68" s="1460"/>
      <c r="MAZ68" s="1460"/>
      <c r="MBA68" s="1460"/>
      <c r="MBB68" s="1460"/>
      <c r="MBC68" s="1460"/>
      <c r="MBD68" s="1460"/>
      <c r="MBE68" s="1460"/>
      <c r="MBF68" s="1460"/>
      <c r="MBG68" s="1460"/>
      <c r="MBH68" s="1460"/>
      <c r="MBI68" s="1460"/>
      <c r="MBJ68" s="1460"/>
      <c r="MBK68" s="1460"/>
      <c r="MBL68" s="1460"/>
      <c r="MBM68" s="1460"/>
      <c r="MBN68" s="1460"/>
      <c r="MBO68" s="1460"/>
      <c r="MBP68" s="1460"/>
      <c r="MBQ68" s="1460"/>
      <c r="MBR68" s="1460"/>
      <c r="MBS68" s="1460"/>
      <c r="MBT68" s="1460"/>
      <c r="MBU68" s="1460"/>
      <c r="MBV68" s="1460"/>
      <c r="MBW68" s="1460"/>
      <c r="MBX68" s="1460"/>
      <c r="MBY68" s="1460"/>
      <c r="MBZ68" s="1460"/>
      <c r="MCA68" s="1460"/>
      <c r="MCB68" s="1460"/>
      <c r="MCC68" s="1460"/>
      <c r="MCD68" s="1460"/>
      <c r="MCE68" s="1460"/>
      <c r="MCF68" s="1460"/>
      <c r="MCG68" s="1460"/>
      <c r="MCH68" s="1460"/>
      <c r="MCI68" s="1460"/>
      <c r="MCJ68" s="1460"/>
      <c r="MCK68" s="1460"/>
      <c r="MCL68" s="1460"/>
      <c r="MCM68" s="1460"/>
      <c r="MCN68" s="1460"/>
      <c r="MCO68" s="1460"/>
      <c r="MCP68" s="1460"/>
      <c r="MCQ68" s="1460"/>
      <c r="MCR68" s="1460"/>
      <c r="MCS68" s="1460"/>
      <c r="MCT68" s="1460"/>
      <c r="MCU68" s="1460"/>
      <c r="MCV68" s="1460"/>
      <c r="MCW68" s="1460"/>
      <c r="MCX68" s="1460"/>
      <c r="MCY68" s="1460"/>
      <c r="MCZ68" s="1460"/>
      <c r="MDA68" s="1460"/>
      <c r="MDB68" s="1460"/>
      <c r="MDC68" s="1460"/>
      <c r="MDD68" s="1460"/>
      <c r="MDE68" s="1460"/>
      <c r="MDF68" s="1460"/>
      <c r="MDG68" s="1460"/>
      <c r="MDH68" s="1460"/>
      <c r="MDI68" s="1460"/>
      <c r="MDJ68" s="1460"/>
      <c r="MDK68" s="1460"/>
      <c r="MDL68" s="1460"/>
      <c r="MDM68" s="1460"/>
      <c r="MDN68" s="1460"/>
      <c r="MDO68" s="1460"/>
      <c r="MDP68" s="1460"/>
      <c r="MDQ68" s="1460"/>
      <c r="MDR68" s="1460"/>
      <c r="MDS68" s="1460"/>
      <c r="MDT68" s="1460"/>
      <c r="MDU68" s="1460"/>
      <c r="MDV68" s="1460"/>
      <c r="MDW68" s="1460"/>
      <c r="MDX68" s="1460"/>
      <c r="MDY68" s="1460"/>
      <c r="MDZ68" s="1460"/>
      <c r="MEA68" s="1460"/>
      <c r="MEB68" s="1460"/>
      <c r="MEC68" s="1460"/>
      <c r="MED68" s="1460"/>
      <c r="MEE68" s="1460"/>
      <c r="MEF68" s="1460"/>
      <c r="MEG68" s="1460"/>
      <c r="MEH68" s="1460"/>
      <c r="MEI68" s="1460"/>
      <c r="MEJ68" s="1460"/>
      <c r="MEK68" s="1460"/>
      <c r="MEL68" s="1460"/>
      <c r="MEM68" s="1460"/>
      <c r="MEN68" s="1460"/>
      <c r="MEO68" s="1460"/>
      <c r="MEP68" s="1460"/>
      <c r="MEQ68" s="1460"/>
      <c r="MER68" s="1460"/>
      <c r="MES68" s="1460"/>
      <c r="MET68" s="1460"/>
      <c r="MEU68" s="1460"/>
      <c r="MEV68" s="1460"/>
      <c r="MEW68" s="1460"/>
      <c r="MEX68" s="1460"/>
      <c r="MEY68" s="1460"/>
      <c r="MEZ68" s="1460"/>
      <c r="MFA68" s="1460"/>
      <c r="MFB68" s="1460"/>
      <c r="MFC68" s="1460"/>
      <c r="MFD68" s="1460"/>
      <c r="MFE68" s="1460"/>
      <c r="MFF68" s="1460"/>
      <c r="MFG68" s="1460"/>
      <c r="MFH68" s="1460"/>
      <c r="MFI68" s="1460"/>
      <c r="MFJ68" s="1460"/>
      <c r="MFK68" s="1460"/>
      <c r="MFL68" s="1460"/>
      <c r="MFM68" s="1460"/>
      <c r="MFN68" s="1460"/>
      <c r="MFO68" s="1460"/>
      <c r="MFP68" s="1460"/>
      <c r="MFQ68" s="1460"/>
      <c r="MFR68" s="1460"/>
      <c r="MFS68" s="1460"/>
      <c r="MFT68" s="1460"/>
      <c r="MFU68" s="1460"/>
      <c r="MFV68" s="1460"/>
      <c r="MFW68" s="1460"/>
      <c r="MFX68" s="1460"/>
      <c r="MFY68" s="1460"/>
      <c r="MFZ68" s="1460"/>
      <c r="MGA68" s="1460"/>
      <c r="MGB68" s="1460"/>
      <c r="MGC68" s="1460"/>
      <c r="MGD68" s="1460"/>
      <c r="MGE68" s="1460"/>
      <c r="MGF68" s="1460"/>
      <c r="MGG68" s="1460"/>
      <c r="MGH68" s="1460"/>
      <c r="MGI68" s="1460"/>
      <c r="MGJ68" s="1460"/>
      <c r="MGK68" s="1460"/>
      <c r="MGL68" s="1460"/>
      <c r="MGM68" s="1460"/>
      <c r="MGN68" s="1460"/>
      <c r="MGO68" s="1460"/>
      <c r="MGP68" s="1460"/>
      <c r="MGQ68" s="1460"/>
      <c r="MGR68" s="1460"/>
      <c r="MGS68" s="1460"/>
      <c r="MGT68" s="1460"/>
      <c r="MGU68" s="1460"/>
      <c r="MGV68" s="1460"/>
      <c r="MGW68" s="1460"/>
      <c r="MGX68" s="1460"/>
      <c r="MGY68" s="1460"/>
      <c r="MGZ68" s="1460"/>
      <c r="MHA68" s="1460"/>
      <c r="MHB68" s="1460"/>
      <c r="MHC68" s="1460"/>
      <c r="MHD68" s="1460"/>
      <c r="MHE68" s="1460"/>
      <c r="MHF68" s="1460"/>
      <c r="MHG68" s="1460"/>
      <c r="MHH68" s="1460"/>
      <c r="MHI68" s="1460"/>
      <c r="MHJ68" s="1460"/>
      <c r="MHK68" s="1460"/>
      <c r="MHL68" s="1460"/>
      <c r="MHM68" s="1460"/>
      <c r="MHN68" s="1460"/>
      <c r="MHO68" s="1460"/>
      <c r="MHP68" s="1460"/>
      <c r="MHQ68" s="1460"/>
      <c r="MHR68" s="1460"/>
      <c r="MHS68" s="1460"/>
      <c r="MHT68" s="1460"/>
      <c r="MHU68" s="1460"/>
      <c r="MHV68" s="1460"/>
      <c r="MHW68" s="1460"/>
      <c r="MHX68" s="1460"/>
      <c r="MHY68" s="1460"/>
      <c r="MHZ68" s="1460"/>
      <c r="MIA68" s="1460"/>
      <c r="MIB68" s="1460"/>
      <c r="MIC68" s="1460"/>
      <c r="MID68" s="1460"/>
      <c r="MIE68" s="1460"/>
      <c r="MIF68" s="1460"/>
      <c r="MIG68" s="1460"/>
      <c r="MIH68" s="1460"/>
      <c r="MII68" s="1460"/>
      <c r="MIJ68" s="1460"/>
      <c r="MIK68" s="1460"/>
      <c r="MIL68" s="1460"/>
      <c r="MIM68" s="1460"/>
      <c r="MIN68" s="1460"/>
      <c r="MIO68" s="1460"/>
      <c r="MIP68" s="1460"/>
      <c r="MIQ68" s="1460"/>
      <c r="MIR68" s="1460"/>
      <c r="MIS68" s="1460"/>
      <c r="MIT68" s="1460"/>
      <c r="MIU68" s="1460"/>
      <c r="MIV68" s="1460"/>
      <c r="MIW68" s="1460"/>
      <c r="MIX68" s="1460"/>
      <c r="MIY68" s="1460"/>
      <c r="MIZ68" s="1460"/>
      <c r="MJA68" s="1460"/>
      <c r="MJB68" s="1460"/>
      <c r="MJC68" s="1460"/>
      <c r="MJD68" s="1460"/>
      <c r="MJE68" s="1460"/>
      <c r="MJF68" s="1460"/>
      <c r="MJG68" s="1460"/>
      <c r="MJH68" s="1460"/>
      <c r="MJI68" s="1460"/>
      <c r="MJJ68" s="1460"/>
      <c r="MJK68" s="1460"/>
      <c r="MJL68" s="1460"/>
      <c r="MJM68" s="1460"/>
      <c r="MJN68" s="1460"/>
      <c r="MJO68" s="1460"/>
      <c r="MJP68" s="1460"/>
      <c r="MJQ68" s="1460"/>
      <c r="MJR68" s="1460"/>
      <c r="MJS68" s="1460"/>
      <c r="MJT68" s="1460"/>
      <c r="MJU68" s="1460"/>
      <c r="MJV68" s="1460"/>
      <c r="MJW68" s="1460"/>
      <c r="MJX68" s="1460"/>
      <c r="MJY68" s="1460"/>
      <c r="MJZ68" s="1460"/>
      <c r="MKA68" s="1460"/>
      <c r="MKB68" s="1460"/>
      <c r="MKC68" s="1460"/>
      <c r="MKD68" s="1460"/>
      <c r="MKE68" s="1460"/>
      <c r="MKF68" s="1460"/>
      <c r="MKG68" s="1460"/>
      <c r="MKH68" s="1460"/>
      <c r="MKI68" s="1460"/>
      <c r="MKJ68" s="1460"/>
      <c r="MKK68" s="1460"/>
      <c r="MKL68" s="1460"/>
      <c r="MKM68" s="1460"/>
      <c r="MKN68" s="1460"/>
      <c r="MKO68" s="1460"/>
      <c r="MKP68" s="1460"/>
      <c r="MKQ68" s="1460"/>
      <c r="MKR68" s="1460"/>
      <c r="MKS68" s="1460"/>
      <c r="MKT68" s="1460"/>
      <c r="MKU68" s="1460"/>
      <c r="MKV68" s="1460"/>
      <c r="MKW68" s="1460"/>
      <c r="MKX68" s="1460"/>
      <c r="MKY68" s="1460"/>
      <c r="MKZ68" s="1460"/>
      <c r="MLA68" s="1460"/>
      <c r="MLB68" s="1460"/>
      <c r="MLC68" s="1460"/>
      <c r="MLD68" s="1460"/>
      <c r="MLE68" s="1460"/>
      <c r="MLF68" s="1460"/>
      <c r="MLG68" s="1460"/>
      <c r="MLH68" s="1460"/>
      <c r="MLI68" s="1460"/>
      <c r="MLJ68" s="1460"/>
      <c r="MLK68" s="1460"/>
      <c r="MLL68" s="1460"/>
      <c r="MLM68" s="1460"/>
      <c r="MLN68" s="1460"/>
      <c r="MLO68" s="1460"/>
      <c r="MLP68" s="1460"/>
      <c r="MLQ68" s="1460"/>
      <c r="MLR68" s="1460"/>
      <c r="MLS68" s="1460"/>
      <c r="MLT68" s="1460"/>
      <c r="MLU68" s="1460"/>
      <c r="MLV68" s="1460"/>
      <c r="MLW68" s="1460"/>
      <c r="MLX68" s="1460"/>
      <c r="MLY68" s="1460"/>
      <c r="MLZ68" s="1460"/>
      <c r="MMA68" s="1460"/>
      <c r="MMB68" s="1460"/>
      <c r="MMC68" s="1460"/>
      <c r="MMD68" s="1460"/>
      <c r="MME68" s="1460"/>
      <c r="MMF68" s="1460"/>
      <c r="MMG68" s="1460"/>
      <c r="MMH68" s="1460"/>
      <c r="MMI68" s="1460"/>
      <c r="MMJ68" s="1460"/>
      <c r="MMK68" s="1460"/>
      <c r="MML68" s="1460"/>
      <c r="MMM68" s="1460"/>
      <c r="MMN68" s="1460"/>
      <c r="MMO68" s="1460"/>
      <c r="MMP68" s="1460"/>
      <c r="MMQ68" s="1460"/>
      <c r="MMR68" s="1460"/>
      <c r="MMS68" s="1460"/>
      <c r="MMT68" s="1460"/>
      <c r="MMU68" s="1460"/>
      <c r="MMV68" s="1460"/>
      <c r="MMW68" s="1460"/>
      <c r="MMX68" s="1460"/>
      <c r="MMY68" s="1460"/>
      <c r="MMZ68" s="1460"/>
      <c r="MNA68" s="1460"/>
      <c r="MNB68" s="1460"/>
      <c r="MNC68" s="1460"/>
      <c r="MND68" s="1460"/>
      <c r="MNE68" s="1460"/>
      <c r="MNF68" s="1460"/>
      <c r="MNG68" s="1460"/>
      <c r="MNH68" s="1460"/>
      <c r="MNI68" s="1460"/>
      <c r="MNJ68" s="1460"/>
      <c r="MNK68" s="1460"/>
      <c r="MNL68" s="1460"/>
      <c r="MNM68" s="1460"/>
      <c r="MNN68" s="1460"/>
      <c r="MNO68" s="1460"/>
      <c r="MNP68" s="1460"/>
      <c r="MNQ68" s="1460"/>
      <c r="MNR68" s="1460"/>
      <c r="MNS68" s="1460"/>
      <c r="MNT68" s="1460"/>
      <c r="MNU68" s="1460"/>
      <c r="MNV68" s="1460"/>
      <c r="MNW68" s="1460"/>
      <c r="MNX68" s="1460"/>
      <c r="MNY68" s="1460"/>
      <c r="MNZ68" s="1460"/>
      <c r="MOA68" s="1460"/>
      <c r="MOB68" s="1460"/>
      <c r="MOC68" s="1460"/>
      <c r="MOD68" s="1460"/>
      <c r="MOE68" s="1460"/>
      <c r="MOF68" s="1460"/>
      <c r="MOG68" s="1460"/>
      <c r="MOH68" s="1460"/>
      <c r="MOI68" s="1460"/>
      <c r="MOJ68" s="1460"/>
      <c r="MOK68" s="1460"/>
      <c r="MOL68" s="1460"/>
      <c r="MOM68" s="1460"/>
      <c r="MON68" s="1460"/>
      <c r="MOO68" s="1460"/>
      <c r="MOP68" s="1460"/>
      <c r="MOQ68" s="1460"/>
      <c r="MOR68" s="1460"/>
      <c r="MOS68" s="1460"/>
      <c r="MOT68" s="1460"/>
      <c r="MOU68" s="1460"/>
      <c r="MOV68" s="1460"/>
      <c r="MOW68" s="1460"/>
      <c r="MOX68" s="1460"/>
      <c r="MOY68" s="1460"/>
      <c r="MOZ68" s="1460"/>
      <c r="MPA68" s="1460"/>
      <c r="MPB68" s="1460"/>
      <c r="MPC68" s="1460"/>
      <c r="MPD68" s="1460"/>
      <c r="MPE68" s="1460"/>
      <c r="MPF68" s="1460"/>
      <c r="MPG68" s="1460"/>
      <c r="MPH68" s="1460"/>
      <c r="MPI68" s="1460"/>
      <c r="MPJ68" s="1460"/>
      <c r="MPK68" s="1460"/>
      <c r="MPL68" s="1460"/>
      <c r="MPM68" s="1460"/>
      <c r="MPN68" s="1460"/>
      <c r="MPO68" s="1460"/>
      <c r="MPP68" s="1460"/>
      <c r="MPQ68" s="1460"/>
      <c r="MPR68" s="1460"/>
      <c r="MPS68" s="1460"/>
      <c r="MPT68" s="1460"/>
      <c r="MPU68" s="1460"/>
      <c r="MPV68" s="1460"/>
      <c r="MPW68" s="1460"/>
      <c r="MPX68" s="1460"/>
      <c r="MPY68" s="1460"/>
      <c r="MPZ68" s="1460"/>
      <c r="MQA68" s="1460"/>
      <c r="MQB68" s="1460"/>
      <c r="MQC68" s="1460"/>
      <c r="MQD68" s="1460"/>
      <c r="MQE68" s="1460"/>
      <c r="MQF68" s="1460"/>
      <c r="MQG68" s="1460"/>
      <c r="MQH68" s="1460"/>
      <c r="MQI68" s="1460"/>
      <c r="MQJ68" s="1460"/>
      <c r="MQK68" s="1460"/>
      <c r="MQL68" s="1460"/>
      <c r="MQM68" s="1460"/>
      <c r="MQN68" s="1460"/>
      <c r="MQO68" s="1460"/>
      <c r="MQP68" s="1460"/>
      <c r="MQQ68" s="1460"/>
      <c r="MQR68" s="1460"/>
      <c r="MQS68" s="1460"/>
      <c r="MQT68" s="1460"/>
      <c r="MQU68" s="1460"/>
      <c r="MQV68" s="1460"/>
      <c r="MQW68" s="1460"/>
      <c r="MQX68" s="1460"/>
      <c r="MQY68" s="1460"/>
      <c r="MQZ68" s="1460"/>
      <c r="MRA68" s="1460"/>
      <c r="MRB68" s="1460"/>
      <c r="MRC68" s="1460"/>
      <c r="MRD68" s="1460"/>
      <c r="MRE68" s="1460"/>
      <c r="MRF68" s="1460"/>
      <c r="MRG68" s="1460"/>
      <c r="MRH68" s="1460"/>
      <c r="MRI68" s="1460"/>
      <c r="MRJ68" s="1460"/>
      <c r="MRK68" s="1460"/>
      <c r="MRL68" s="1460"/>
      <c r="MRM68" s="1460"/>
      <c r="MRN68" s="1460"/>
      <c r="MRO68" s="1460"/>
      <c r="MRP68" s="1460"/>
      <c r="MRQ68" s="1460"/>
      <c r="MRR68" s="1460"/>
      <c r="MRS68" s="1460"/>
      <c r="MRT68" s="1460"/>
      <c r="MRU68" s="1460"/>
      <c r="MRV68" s="1460"/>
      <c r="MRW68" s="1460"/>
      <c r="MRX68" s="1460"/>
      <c r="MRY68" s="1460"/>
      <c r="MRZ68" s="1460"/>
      <c r="MSA68" s="1460"/>
      <c r="MSB68" s="1460"/>
      <c r="MSC68" s="1460"/>
      <c r="MSD68" s="1460"/>
      <c r="MSE68" s="1460"/>
      <c r="MSF68" s="1460"/>
      <c r="MSG68" s="1460"/>
      <c r="MSH68" s="1460"/>
      <c r="MSI68" s="1460"/>
      <c r="MSJ68" s="1460"/>
      <c r="MSK68" s="1460"/>
      <c r="MSL68" s="1460"/>
      <c r="MSM68" s="1460"/>
      <c r="MSN68" s="1460"/>
      <c r="MSO68" s="1460"/>
      <c r="MSP68" s="1460"/>
      <c r="MSQ68" s="1460"/>
      <c r="MSR68" s="1460"/>
      <c r="MSS68" s="1460"/>
      <c r="MST68" s="1460"/>
      <c r="MSU68" s="1460"/>
      <c r="MSV68" s="1460"/>
      <c r="MSW68" s="1460"/>
      <c r="MSX68" s="1460"/>
      <c r="MSY68" s="1460"/>
      <c r="MSZ68" s="1460"/>
      <c r="MTA68" s="1460"/>
      <c r="MTB68" s="1460"/>
      <c r="MTC68" s="1460"/>
      <c r="MTD68" s="1460"/>
      <c r="MTE68" s="1460"/>
      <c r="MTF68" s="1460"/>
      <c r="MTG68" s="1460"/>
      <c r="MTH68" s="1460"/>
      <c r="MTI68" s="1460"/>
      <c r="MTJ68" s="1460"/>
      <c r="MTK68" s="1460"/>
      <c r="MTL68" s="1460"/>
      <c r="MTM68" s="1460"/>
      <c r="MTN68" s="1460"/>
      <c r="MTO68" s="1460"/>
      <c r="MTP68" s="1460"/>
      <c r="MTQ68" s="1460"/>
      <c r="MTR68" s="1460"/>
      <c r="MTS68" s="1460"/>
      <c r="MTT68" s="1460"/>
      <c r="MTU68" s="1460"/>
      <c r="MTV68" s="1460"/>
      <c r="MTW68" s="1460"/>
      <c r="MTX68" s="1460"/>
      <c r="MTY68" s="1460"/>
      <c r="MTZ68" s="1460"/>
      <c r="MUA68" s="1460"/>
      <c r="MUB68" s="1460"/>
      <c r="MUC68" s="1460"/>
      <c r="MUD68" s="1460"/>
      <c r="MUE68" s="1460"/>
      <c r="MUF68" s="1460"/>
      <c r="MUG68" s="1460"/>
      <c r="MUH68" s="1460"/>
      <c r="MUI68" s="1460"/>
      <c r="MUJ68" s="1460"/>
      <c r="MUK68" s="1460"/>
      <c r="MUL68" s="1460"/>
      <c r="MUM68" s="1460"/>
      <c r="MUN68" s="1460"/>
      <c r="MUO68" s="1460"/>
      <c r="MUP68" s="1460"/>
      <c r="MUQ68" s="1460"/>
      <c r="MUR68" s="1460"/>
      <c r="MUS68" s="1460"/>
      <c r="MUT68" s="1460"/>
      <c r="MUU68" s="1460"/>
      <c r="MUV68" s="1460"/>
      <c r="MUW68" s="1460"/>
      <c r="MUX68" s="1460"/>
      <c r="MUY68" s="1460"/>
      <c r="MUZ68" s="1460"/>
      <c r="MVA68" s="1460"/>
      <c r="MVB68" s="1460"/>
      <c r="MVC68" s="1460"/>
      <c r="MVD68" s="1460"/>
      <c r="MVE68" s="1460"/>
      <c r="MVF68" s="1460"/>
      <c r="MVG68" s="1460"/>
      <c r="MVH68" s="1460"/>
      <c r="MVI68" s="1460"/>
      <c r="MVJ68" s="1460"/>
      <c r="MVK68" s="1460"/>
      <c r="MVL68" s="1460"/>
      <c r="MVM68" s="1460"/>
      <c r="MVN68" s="1460"/>
      <c r="MVO68" s="1460"/>
      <c r="MVP68" s="1460"/>
      <c r="MVQ68" s="1460"/>
      <c r="MVR68" s="1460"/>
      <c r="MVS68" s="1460"/>
      <c r="MVT68" s="1460"/>
      <c r="MVU68" s="1460"/>
      <c r="MVV68" s="1460"/>
      <c r="MVW68" s="1460"/>
      <c r="MVX68" s="1460"/>
      <c r="MVY68" s="1460"/>
      <c r="MVZ68" s="1460"/>
      <c r="MWA68" s="1460"/>
      <c r="MWB68" s="1460"/>
      <c r="MWC68" s="1460"/>
      <c r="MWD68" s="1460"/>
      <c r="MWE68" s="1460"/>
      <c r="MWF68" s="1460"/>
      <c r="MWG68" s="1460"/>
      <c r="MWH68" s="1460"/>
      <c r="MWI68" s="1460"/>
      <c r="MWJ68" s="1460"/>
      <c r="MWK68" s="1460"/>
      <c r="MWL68" s="1460"/>
      <c r="MWM68" s="1460"/>
      <c r="MWN68" s="1460"/>
      <c r="MWO68" s="1460"/>
      <c r="MWP68" s="1460"/>
      <c r="MWQ68" s="1460"/>
      <c r="MWR68" s="1460"/>
      <c r="MWS68" s="1460"/>
      <c r="MWT68" s="1460"/>
      <c r="MWU68" s="1460"/>
      <c r="MWV68" s="1460"/>
      <c r="MWW68" s="1460"/>
      <c r="MWX68" s="1460"/>
      <c r="MWY68" s="1460"/>
      <c r="MWZ68" s="1460"/>
      <c r="MXA68" s="1460"/>
      <c r="MXB68" s="1460"/>
      <c r="MXC68" s="1460"/>
      <c r="MXD68" s="1460"/>
      <c r="MXE68" s="1460"/>
      <c r="MXF68" s="1460"/>
      <c r="MXG68" s="1460"/>
      <c r="MXH68" s="1460"/>
      <c r="MXI68" s="1460"/>
      <c r="MXJ68" s="1460"/>
      <c r="MXK68" s="1460"/>
      <c r="MXL68" s="1460"/>
      <c r="MXM68" s="1460"/>
      <c r="MXN68" s="1460"/>
      <c r="MXO68" s="1460"/>
      <c r="MXP68" s="1460"/>
      <c r="MXQ68" s="1460"/>
      <c r="MXR68" s="1460"/>
      <c r="MXS68" s="1460"/>
      <c r="MXT68" s="1460"/>
      <c r="MXU68" s="1460"/>
      <c r="MXV68" s="1460"/>
      <c r="MXW68" s="1460"/>
      <c r="MXX68" s="1460"/>
      <c r="MXY68" s="1460"/>
      <c r="MXZ68" s="1460"/>
      <c r="MYA68" s="1460"/>
      <c r="MYB68" s="1460"/>
      <c r="MYC68" s="1460"/>
      <c r="MYD68" s="1460"/>
      <c r="MYE68" s="1460"/>
      <c r="MYF68" s="1460"/>
      <c r="MYG68" s="1460"/>
      <c r="MYH68" s="1460"/>
      <c r="MYI68" s="1460"/>
      <c r="MYJ68" s="1460"/>
      <c r="MYK68" s="1460"/>
      <c r="MYL68" s="1460"/>
      <c r="MYM68" s="1460"/>
      <c r="MYN68" s="1460"/>
      <c r="MYO68" s="1460"/>
      <c r="MYP68" s="1460"/>
      <c r="MYQ68" s="1460"/>
      <c r="MYR68" s="1460"/>
      <c r="MYS68" s="1460"/>
      <c r="MYT68" s="1460"/>
      <c r="MYU68" s="1460"/>
      <c r="MYV68" s="1460"/>
      <c r="MYW68" s="1460"/>
      <c r="MYX68" s="1460"/>
      <c r="MYY68" s="1460"/>
      <c r="MYZ68" s="1460"/>
      <c r="MZA68" s="1460"/>
      <c r="MZB68" s="1460"/>
      <c r="MZC68" s="1460"/>
      <c r="MZD68" s="1460"/>
      <c r="MZE68" s="1460"/>
      <c r="MZF68" s="1460"/>
      <c r="MZG68" s="1460"/>
      <c r="MZH68" s="1460"/>
      <c r="MZI68" s="1460"/>
      <c r="MZJ68" s="1460"/>
      <c r="MZK68" s="1460"/>
      <c r="MZL68" s="1460"/>
      <c r="MZM68" s="1460"/>
      <c r="MZN68" s="1460"/>
      <c r="MZO68" s="1460"/>
      <c r="MZP68" s="1460"/>
      <c r="MZQ68" s="1460"/>
      <c r="MZR68" s="1460"/>
      <c r="MZS68" s="1460"/>
      <c r="MZT68" s="1460"/>
      <c r="MZU68" s="1460"/>
      <c r="MZV68" s="1460"/>
      <c r="MZW68" s="1460"/>
      <c r="MZX68" s="1460"/>
      <c r="MZY68" s="1460"/>
      <c r="MZZ68" s="1460"/>
      <c r="NAA68" s="1460"/>
      <c r="NAB68" s="1460"/>
      <c r="NAC68" s="1460"/>
      <c r="NAD68" s="1460"/>
      <c r="NAE68" s="1460"/>
      <c r="NAF68" s="1460"/>
      <c r="NAG68" s="1460"/>
      <c r="NAH68" s="1460"/>
      <c r="NAI68" s="1460"/>
      <c r="NAJ68" s="1460"/>
      <c r="NAK68" s="1460"/>
      <c r="NAL68" s="1460"/>
      <c r="NAM68" s="1460"/>
      <c r="NAN68" s="1460"/>
      <c r="NAO68" s="1460"/>
      <c r="NAP68" s="1460"/>
      <c r="NAQ68" s="1460"/>
      <c r="NAR68" s="1460"/>
      <c r="NAS68" s="1460"/>
      <c r="NAT68" s="1460"/>
      <c r="NAU68" s="1460"/>
      <c r="NAV68" s="1460"/>
      <c r="NAW68" s="1460"/>
      <c r="NAX68" s="1460"/>
      <c r="NAY68" s="1460"/>
      <c r="NAZ68" s="1460"/>
      <c r="NBA68" s="1460"/>
      <c r="NBB68" s="1460"/>
      <c r="NBC68" s="1460"/>
      <c r="NBD68" s="1460"/>
      <c r="NBE68" s="1460"/>
      <c r="NBF68" s="1460"/>
      <c r="NBG68" s="1460"/>
      <c r="NBH68" s="1460"/>
      <c r="NBI68" s="1460"/>
      <c r="NBJ68" s="1460"/>
      <c r="NBK68" s="1460"/>
      <c r="NBL68" s="1460"/>
      <c r="NBM68" s="1460"/>
      <c r="NBN68" s="1460"/>
      <c r="NBO68" s="1460"/>
      <c r="NBP68" s="1460"/>
      <c r="NBQ68" s="1460"/>
      <c r="NBR68" s="1460"/>
      <c r="NBS68" s="1460"/>
      <c r="NBT68" s="1460"/>
      <c r="NBU68" s="1460"/>
      <c r="NBV68" s="1460"/>
      <c r="NBW68" s="1460"/>
      <c r="NBX68" s="1460"/>
      <c r="NBY68" s="1460"/>
      <c r="NBZ68" s="1460"/>
      <c r="NCA68" s="1460"/>
      <c r="NCB68" s="1460"/>
      <c r="NCC68" s="1460"/>
      <c r="NCD68" s="1460"/>
      <c r="NCE68" s="1460"/>
      <c r="NCF68" s="1460"/>
      <c r="NCG68" s="1460"/>
      <c r="NCH68" s="1460"/>
      <c r="NCI68" s="1460"/>
      <c r="NCJ68" s="1460"/>
      <c r="NCK68" s="1460"/>
      <c r="NCL68" s="1460"/>
      <c r="NCM68" s="1460"/>
      <c r="NCN68" s="1460"/>
      <c r="NCO68" s="1460"/>
      <c r="NCP68" s="1460"/>
      <c r="NCQ68" s="1460"/>
      <c r="NCR68" s="1460"/>
      <c r="NCS68" s="1460"/>
      <c r="NCT68" s="1460"/>
      <c r="NCU68" s="1460"/>
      <c r="NCV68" s="1460"/>
      <c r="NCW68" s="1460"/>
      <c r="NCX68" s="1460"/>
      <c r="NCY68" s="1460"/>
      <c r="NCZ68" s="1460"/>
      <c r="NDA68" s="1460"/>
      <c r="NDB68" s="1460"/>
      <c r="NDC68" s="1460"/>
      <c r="NDD68" s="1460"/>
      <c r="NDE68" s="1460"/>
      <c r="NDF68" s="1460"/>
      <c r="NDG68" s="1460"/>
      <c r="NDH68" s="1460"/>
      <c r="NDI68" s="1460"/>
      <c r="NDJ68" s="1460"/>
      <c r="NDK68" s="1460"/>
      <c r="NDL68" s="1460"/>
      <c r="NDM68" s="1460"/>
      <c r="NDN68" s="1460"/>
      <c r="NDO68" s="1460"/>
      <c r="NDP68" s="1460"/>
      <c r="NDQ68" s="1460"/>
      <c r="NDR68" s="1460"/>
      <c r="NDS68" s="1460"/>
      <c r="NDT68" s="1460"/>
      <c r="NDU68" s="1460"/>
      <c r="NDV68" s="1460"/>
      <c r="NDW68" s="1460"/>
      <c r="NDX68" s="1460"/>
      <c r="NDY68" s="1460"/>
      <c r="NDZ68" s="1460"/>
      <c r="NEA68" s="1460"/>
      <c r="NEB68" s="1460"/>
      <c r="NEC68" s="1460"/>
      <c r="NED68" s="1460"/>
      <c r="NEE68" s="1460"/>
      <c r="NEF68" s="1460"/>
      <c r="NEG68" s="1460"/>
      <c r="NEH68" s="1460"/>
      <c r="NEI68" s="1460"/>
      <c r="NEJ68" s="1460"/>
      <c r="NEK68" s="1460"/>
      <c r="NEL68" s="1460"/>
      <c r="NEM68" s="1460"/>
      <c r="NEN68" s="1460"/>
      <c r="NEO68" s="1460"/>
      <c r="NEP68" s="1460"/>
      <c r="NEQ68" s="1460"/>
      <c r="NER68" s="1460"/>
      <c r="NES68" s="1460"/>
      <c r="NET68" s="1460"/>
      <c r="NEU68" s="1460"/>
      <c r="NEV68" s="1460"/>
      <c r="NEW68" s="1460"/>
      <c r="NEX68" s="1460"/>
      <c r="NEY68" s="1460"/>
      <c r="NEZ68" s="1460"/>
      <c r="NFA68" s="1460"/>
      <c r="NFB68" s="1460"/>
      <c r="NFC68" s="1460"/>
      <c r="NFD68" s="1460"/>
      <c r="NFE68" s="1460"/>
      <c r="NFF68" s="1460"/>
      <c r="NFG68" s="1460"/>
      <c r="NFH68" s="1460"/>
      <c r="NFI68" s="1460"/>
      <c r="NFJ68" s="1460"/>
      <c r="NFK68" s="1460"/>
      <c r="NFL68" s="1460"/>
      <c r="NFM68" s="1460"/>
      <c r="NFN68" s="1460"/>
      <c r="NFO68" s="1460"/>
      <c r="NFP68" s="1460"/>
      <c r="NFQ68" s="1460"/>
      <c r="NFR68" s="1460"/>
      <c r="NFS68" s="1460"/>
      <c r="NFT68" s="1460"/>
      <c r="NFU68" s="1460"/>
      <c r="NFV68" s="1460"/>
      <c r="NFW68" s="1460"/>
      <c r="NFX68" s="1460"/>
      <c r="NFY68" s="1460"/>
      <c r="NFZ68" s="1460"/>
      <c r="NGA68" s="1460"/>
      <c r="NGB68" s="1460"/>
      <c r="NGC68" s="1460"/>
      <c r="NGD68" s="1460"/>
      <c r="NGE68" s="1460"/>
      <c r="NGF68" s="1460"/>
      <c r="NGG68" s="1460"/>
      <c r="NGH68" s="1460"/>
      <c r="NGI68" s="1460"/>
      <c r="NGJ68" s="1460"/>
      <c r="NGK68" s="1460"/>
      <c r="NGL68" s="1460"/>
      <c r="NGM68" s="1460"/>
      <c r="NGN68" s="1460"/>
      <c r="NGO68" s="1460"/>
      <c r="NGP68" s="1460"/>
      <c r="NGQ68" s="1460"/>
      <c r="NGR68" s="1460"/>
      <c r="NGS68" s="1460"/>
      <c r="NGT68" s="1460"/>
      <c r="NGU68" s="1460"/>
      <c r="NGV68" s="1460"/>
      <c r="NGW68" s="1460"/>
      <c r="NGX68" s="1460"/>
      <c r="NGY68" s="1460"/>
      <c r="NGZ68" s="1460"/>
      <c r="NHA68" s="1460"/>
      <c r="NHB68" s="1460"/>
      <c r="NHC68" s="1460"/>
      <c r="NHD68" s="1460"/>
      <c r="NHE68" s="1460"/>
      <c r="NHF68" s="1460"/>
      <c r="NHG68" s="1460"/>
      <c r="NHH68" s="1460"/>
      <c r="NHI68" s="1460"/>
      <c r="NHJ68" s="1460"/>
      <c r="NHK68" s="1460"/>
      <c r="NHL68" s="1460"/>
      <c r="NHM68" s="1460"/>
      <c r="NHN68" s="1460"/>
      <c r="NHO68" s="1460"/>
      <c r="NHP68" s="1460"/>
      <c r="NHQ68" s="1460"/>
      <c r="NHR68" s="1460"/>
      <c r="NHS68" s="1460"/>
      <c r="NHT68" s="1460"/>
      <c r="NHU68" s="1460"/>
      <c r="NHV68" s="1460"/>
      <c r="NHW68" s="1460"/>
      <c r="NHX68" s="1460"/>
      <c r="NHY68" s="1460"/>
      <c r="NHZ68" s="1460"/>
      <c r="NIA68" s="1460"/>
      <c r="NIB68" s="1460"/>
      <c r="NIC68" s="1460"/>
      <c r="NID68" s="1460"/>
      <c r="NIE68" s="1460"/>
      <c r="NIF68" s="1460"/>
      <c r="NIG68" s="1460"/>
      <c r="NIH68" s="1460"/>
      <c r="NII68" s="1460"/>
      <c r="NIJ68" s="1460"/>
      <c r="NIK68" s="1460"/>
      <c r="NIL68" s="1460"/>
      <c r="NIM68" s="1460"/>
      <c r="NIN68" s="1460"/>
      <c r="NIO68" s="1460"/>
      <c r="NIP68" s="1460"/>
      <c r="NIQ68" s="1460"/>
      <c r="NIR68" s="1460"/>
      <c r="NIS68" s="1460"/>
      <c r="NIT68" s="1460"/>
      <c r="NIU68" s="1460"/>
      <c r="NIV68" s="1460"/>
      <c r="NIW68" s="1460"/>
      <c r="NIX68" s="1460"/>
      <c r="NIY68" s="1460"/>
      <c r="NIZ68" s="1460"/>
      <c r="NJA68" s="1460"/>
      <c r="NJB68" s="1460"/>
      <c r="NJC68" s="1460"/>
      <c r="NJD68" s="1460"/>
      <c r="NJE68" s="1460"/>
      <c r="NJF68" s="1460"/>
      <c r="NJG68" s="1460"/>
      <c r="NJH68" s="1460"/>
      <c r="NJI68" s="1460"/>
      <c r="NJJ68" s="1460"/>
      <c r="NJK68" s="1460"/>
      <c r="NJL68" s="1460"/>
      <c r="NJM68" s="1460"/>
      <c r="NJN68" s="1460"/>
      <c r="NJO68" s="1460"/>
      <c r="NJP68" s="1460"/>
      <c r="NJQ68" s="1460"/>
      <c r="NJR68" s="1460"/>
      <c r="NJS68" s="1460"/>
      <c r="NJT68" s="1460"/>
      <c r="NJU68" s="1460"/>
      <c r="NJV68" s="1460"/>
      <c r="NJW68" s="1460"/>
      <c r="NJX68" s="1460"/>
      <c r="NJY68" s="1460"/>
      <c r="NJZ68" s="1460"/>
      <c r="NKA68" s="1460"/>
      <c r="NKB68" s="1460"/>
      <c r="NKC68" s="1460"/>
      <c r="NKD68" s="1460"/>
      <c r="NKE68" s="1460"/>
      <c r="NKF68" s="1460"/>
      <c r="NKG68" s="1460"/>
      <c r="NKH68" s="1460"/>
      <c r="NKI68" s="1460"/>
      <c r="NKJ68" s="1460"/>
      <c r="NKK68" s="1460"/>
      <c r="NKL68" s="1460"/>
      <c r="NKM68" s="1460"/>
      <c r="NKN68" s="1460"/>
      <c r="NKO68" s="1460"/>
      <c r="NKP68" s="1460"/>
      <c r="NKQ68" s="1460"/>
      <c r="NKR68" s="1460"/>
      <c r="NKS68" s="1460"/>
      <c r="NKT68" s="1460"/>
      <c r="NKU68" s="1460"/>
      <c r="NKV68" s="1460"/>
      <c r="NKW68" s="1460"/>
      <c r="NKX68" s="1460"/>
      <c r="NKY68" s="1460"/>
      <c r="NKZ68" s="1460"/>
      <c r="NLA68" s="1460"/>
      <c r="NLB68" s="1460"/>
      <c r="NLC68" s="1460"/>
      <c r="NLD68" s="1460"/>
      <c r="NLE68" s="1460"/>
      <c r="NLF68" s="1460"/>
      <c r="NLG68" s="1460"/>
      <c r="NLH68" s="1460"/>
      <c r="NLI68" s="1460"/>
      <c r="NLJ68" s="1460"/>
      <c r="NLK68" s="1460"/>
      <c r="NLL68" s="1460"/>
      <c r="NLM68" s="1460"/>
      <c r="NLN68" s="1460"/>
      <c r="NLO68" s="1460"/>
      <c r="NLP68" s="1460"/>
      <c r="NLQ68" s="1460"/>
      <c r="NLR68" s="1460"/>
      <c r="NLS68" s="1460"/>
      <c r="NLT68" s="1460"/>
      <c r="NLU68" s="1460"/>
      <c r="NLV68" s="1460"/>
      <c r="NLW68" s="1460"/>
      <c r="NLX68" s="1460"/>
      <c r="NLY68" s="1460"/>
      <c r="NLZ68" s="1460"/>
      <c r="NMA68" s="1460"/>
      <c r="NMB68" s="1460"/>
      <c r="NMC68" s="1460"/>
      <c r="NMD68" s="1460"/>
      <c r="NME68" s="1460"/>
      <c r="NMF68" s="1460"/>
      <c r="NMG68" s="1460"/>
      <c r="NMH68" s="1460"/>
      <c r="NMI68" s="1460"/>
      <c r="NMJ68" s="1460"/>
      <c r="NMK68" s="1460"/>
      <c r="NML68" s="1460"/>
      <c r="NMM68" s="1460"/>
      <c r="NMN68" s="1460"/>
      <c r="NMO68" s="1460"/>
      <c r="NMP68" s="1460"/>
      <c r="NMQ68" s="1460"/>
      <c r="NMR68" s="1460"/>
      <c r="NMS68" s="1460"/>
      <c r="NMT68" s="1460"/>
      <c r="NMU68" s="1460"/>
      <c r="NMV68" s="1460"/>
      <c r="NMW68" s="1460"/>
      <c r="NMX68" s="1460"/>
      <c r="NMY68" s="1460"/>
      <c r="NMZ68" s="1460"/>
      <c r="NNA68" s="1460"/>
      <c r="NNB68" s="1460"/>
      <c r="NNC68" s="1460"/>
      <c r="NND68" s="1460"/>
      <c r="NNE68" s="1460"/>
      <c r="NNF68" s="1460"/>
      <c r="NNG68" s="1460"/>
      <c r="NNH68" s="1460"/>
      <c r="NNI68" s="1460"/>
      <c r="NNJ68" s="1460"/>
      <c r="NNK68" s="1460"/>
      <c r="NNL68" s="1460"/>
      <c r="NNM68" s="1460"/>
      <c r="NNN68" s="1460"/>
      <c r="NNO68" s="1460"/>
      <c r="NNP68" s="1460"/>
      <c r="NNQ68" s="1460"/>
      <c r="NNR68" s="1460"/>
      <c r="NNS68" s="1460"/>
      <c r="NNT68" s="1460"/>
      <c r="NNU68" s="1460"/>
      <c r="NNV68" s="1460"/>
      <c r="NNW68" s="1460"/>
      <c r="NNX68" s="1460"/>
      <c r="NNY68" s="1460"/>
      <c r="NNZ68" s="1460"/>
      <c r="NOA68" s="1460"/>
      <c r="NOB68" s="1460"/>
      <c r="NOC68" s="1460"/>
      <c r="NOD68" s="1460"/>
      <c r="NOE68" s="1460"/>
      <c r="NOF68" s="1460"/>
      <c r="NOG68" s="1460"/>
      <c r="NOH68" s="1460"/>
      <c r="NOI68" s="1460"/>
      <c r="NOJ68" s="1460"/>
      <c r="NOK68" s="1460"/>
      <c r="NOL68" s="1460"/>
      <c r="NOM68" s="1460"/>
      <c r="NON68" s="1460"/>
      <c r="NOO68" s="1460"/>
      <c r="NOP68" s="1460"/>
      <c r="NOQ68" s="1460"/>
      <c r="NOR68" s="1460"/>
      <c r="NOS68" s="1460"/>
      <c r="NOT68" s="1460"/>
      <c r="NOU68" s="1460"/>
      <c r="NOV68" s="1460"/>
      <c r="NOW68" s="1460"/>
      <c r="NOX68" s="1460"/>
      <c r="NOY68" s="1460"/>
      <c r="NOZ68" s="1460"/>
      <c r="NPA68" s="1460"/>
      <c r="NPB68" s="1460"/>
      <c r="NPC68" s="1460"/>
      <c r="NPD68" s="1460"/>
      <c r="NPE68" s="1460"/>
      <c r="NPF68" s="1460"/>
      <c r="NPG68" s="1460"/>
      <c r="NPH68" s="1460"/>
      <c r="NPI68" s="1460"/>
      <c r="NPJ68" s="1460"/>
      <c r="NPK68" s="1460"/>
      <c r="NPL68" s="1460"/>
      <c r="NPM68" s="1460"/>
      <c r="NPN68" s="1460"/>
      <c r="NPO68" s="1460"/>
      <c r="NPP68" s="1460"/>
      <c r="NPQ68" s="1460"/>
      <c r="NPR68" s="1460"/>
      <c r="NPS68" s="1460"/>
      <c r="NPT68" s="1460"/>
      <c r="NPU68" s="1460"/>
      <c r="NPV68" s="1460"/>
      <c r="NPW68" s="1460"/>
      <c r="NPX68" s="1460"/>
      <c r="NPY68" s="1460"/>
      <c r="NPZ68" s="1460"/>
      <c r="NQA68" s="1460"/>
      <c r="NQB68" s="1460"/>
      <c r="NQC68" s="1460"/>
      <c r="NQD68" s="1460"/>
      <c r="NQE68" s="1460"/>
      <c r="NQF68" s="1460"/>
      <c r="NQG68" s="1460"/>
      <c r="NQH68" s="1460"/>
      <c r="NQI68" s="1460"/>
      <c r="NQJ68" s="1460"/>
      <c r="NQK68" s="1460"/>
      <c r="NQL68" s="1460"/>
      <c r="NQM68" s="1460"/>
      <c r="NQN68" s="1460"/>
      <c r="NQO68" s="1460"/>
      <c r="NQP68" s="1460"/>
      <c r="NQQ68" s="1460"/>
      <c r="NQR68" s="1460"/>
      <c r="NQS68" s="1460"/>
      <c r="NQT68" s="1460"/>
      <c r="NQU68" s="1460"/>
      <c r="NQV68" s="1460"/>
      <c r="NQW68" s="1460"/>
      <c r="NQX68" s="1460"/>
      <c r="NQY68" s="1460"/>
      <c r="NQZ68" s="1460"/>
      <c r="NRA68" s="1460"/>
      <c r="NRB68" s="1460"/>
      <c r="NRC68" s="1460"/>
      <c r="NRD68" s="1460"/>
      <c r="NRE68" s="1460"/>
      <c r="NRF68" s="1460"/>
      <c r="NRG68" s="1460"/>
      <c r="NRH68" s="1460"/>
      <c r="NRI68" s="1460"/>
      <c r="NRJ68" s="1460"/>
      <c r="NRK68" s="1460"/>
      <c r="NRL68" s="1460"/>
      <c r="NRM68" s="1460"/>
      <c r="NRN68" s="1460"/>
      <c r="NRO68" s="1460"/>
      <c r="NRP68" s="1460"/>
      <c r="NRQ68" s="1460"/>
      <c r="NRR68" s="1460"/>
      <c r="NRS68" s="1460"/>
      <c r="NRT68" s="1460"/>
      <c r="NRU68" s="1460"/>
      <c r="NRV68" s="1460"/>
      <c r="NRW68" s="1460"/>
      <c r="NRX68" s="1460"/>
      <c r="NRY68" s="1460"/>
      <c r="NRZ68" s="1460"/>
      <c r="NSA68" s="1460"/>
      <c r="NSB68" s="1460"/>
      <c r="NSC68" s="1460"/>
      <c r="NSD68" s="1460"/>
      <c r="NSE68" s="1460"/>
      <c r="NSF68" s="1460"/>
      <c r="NSG68" s="1460"/>
      <c r="NSH68" s="1460"/>
      <c r="NSI68" s="1460"/>
      <c r="NSJ68" s="1460"/>
      <c r="NSK68" s="1460"/>
      <c r="NSL68" s="1460"/>
      <c r="NSM68" s="1460"/>
      <c r="NSN68" s="1460"/>
      <c r="NSO68" s="1460"/>
      <c r="NSP68" s="1460"/>
      <c r="NSQ68" s="1460"/>
      <c r="NSR68" s="1460"/>
      <c r="NSS68" s="1460"/>
      <c r="NST68" s="1460"/>
      <c r="NSU68" s="1460"/>
      <c r="NSV68" s="1460"/>
      <c r="NSW68" s="1460"/>
      <c r="NSX68" s="1460"/>
      <c r="NSY68" s="1460"/>
      <c r="NSZ68" s="1460"/>
      <c r="NTA68" s="1460"/>
      <c r="NTB68" s="1460"/>
      <c r="NTC68" s="1460"/>
      <c r="NTD68" s="1460"/>
      <c r="NTE68" s="1460"/>
      <c r="NTF68" s="1460"/>
      <c r="NTG68" s="1460"/>
      <c r="NTH68" s="1460"/>
      <c r="NTI68" s="1460"/>
      <c r="NTJ68" s="1460"/>
      <c r="NTK68" s="1460"/>
      <c r="NTL68" s="1460"/>
      <c r="NTM68" s="1460"/>
      <c r="NTN68" s="1460"/>
      <c r="NTO68" s="1460"/>
      <c r="NTP68" s="1460"/>
      <c r="NTQ68" s="1460"/>
      <c r="NTR68" s="1460"/>
      <c r="NTS68" s="1460"/>
      <c r="NTT68" s="1460"/>
      <c r="NTU68" s="1460"/>
      <c r="NTV68" s="1460"/>
      <c r="NTW68" s="1460"/>
      <c r="NTX68" s="1460"/>
      <c r="NTY68" s="1460"/>
      <c r="NTZ68" s="1460"/>
      <c r="NUA68" s="1460"/>
      <c r="NUB68" s="1460"/>
      <c r="NUC68" s="1460"/>
      <c r="NUD68" s="1460"/>
      <c r="NUE68" s="1460"/>
      <c r="NUF68" s="1460"/>
      <c r="NUG68" s="1460"/>
      <c r="NUH68" s="1460"/>
      <c r="NUI68" s="1460"/>
      <c r="NUJ68" s="1460"/>
      <c r="NUK68" s="1460"/>
      <c r="NUL68" s="1460"/>
      <c r="NUM68" s="1460"/>
      <c r="NUN68" s="1460"/>
      <c r="NUO68" s="1460"/>
      <c r="NUP68" s="1460"/>
      <c r="NUQ68" s="1460"/>
      <c r="NUR68" s="1460"/>
      <c r="NUS68" s="1460"/>
      <c r="NUT68" s="1460"/>
      <c r="NUU68" s="1460"/>
      <c r="NUV68" s="1460"/>
      <c r="NUW68" s="1460"/>
      <c r="NUX68" s="1460"/>
      <c r="NUY68" s="1460"/>
      <c r="NUZ68" s="1460"/>
      <c r="NVA68" s="1460"/>
      <c r="NVB68" s="1460"/>
      <c r="NVC68" s="1460"/>
      <c r="NVD68" s="1460"/>
      <c r="NVE68" s="1460"/>
      <c r="NVF68" s="1460"/>
      <c r="NVG68" s="1460"/>
      <c r="NVH68" s="1460"/>
      <c r="NVI68" s="1460"/>
      <c r="NVJ68" s="1460"/>
      <c r="NVK68" s="1460"/>
      <c r="NVL68" s="1460"/>
      <c r="NVM68" s="1460"/>
      <c r="NVN68" s="1460"/>
      <c r="NVO68" s="1460"/>
      <c r="NVP68" s="1460"/>
      <c r="NVQ68" s="1460"/>
      <c r="NVR68" s="1460"/>
      <c r="NVS68" s="1460"/>
      <c r="NVT68" s="1460"/>
      <c r="NVU68" s="1460"/>
      <c r="NVV68" s="1460"/>
      <c r="NVW68" s="1460"/>
      <c r="NVX68" s="1460"/>
      <c r="NVY68" s="1460"/>
      <c r="NVZ68" s="1460"/>
      <c r="NWA68" s="1460"/>
      <c r="NWB68" s="1460"/>
      <c r="NWC68" s="1460"/>
      <c r="NWD68" s="1460"/>
      <c r="NWE68" s="1460"/>
      <c r="NWF68" s="1460"/>
      <c r="NWG68" s="1460"/>
      <c r="NWH68" s="1460"/>
      <c r="NWI68" s="1460"/>
      <c r="NWJ68" s="1460"/>
      <c r="NWK68" s="1460"/>
      <c r="NWL68" s="1460"/>
      <c r="NWM68" s="1460"/>
      <c r="NWN68" s="1460"/>
      <c r="NWO68" s="1460"/>
      <c r="NWP68" s="1460"/>
      <c r="NWQ68" s="1460"/>
      <c r="NWR68" s="1460"/>
      <c r="NWS68" s="1460"/>
      <c r="NWT68" s="1460"/>
      <c r="NWU68" s="1460"/>
      <c r="NWV68" s="1460"/>
      <c r="NWW68" s="1460"/>
      <c r="NWX68" s="1460"/>
      <c r="NWY68" s="1460"/>
      <c r="NWZ68" s="1460"/>
      <c r="NXA68" s="1460"/>
      <c r="NXB68" s="1460"/>
      <c r="NXC68" s="1460"/>
      <c r="NXD68" s="1460"/>
      <c r="NXE68" s="1460"/>
      <c r="NXF68" s="1460"/>
      <c r="NXG68" s="1460"/>
      <c r="NXH68" s="1460"/>
      <c r="NXI68" s="1460"/>
      <c r="NXJ68" s="1460"/>
      <c r="NXK68" s="1460"/>
      <c r="NXL68" s="1460"/>
      <c r="NXM68" s="1460"/>
      <c r="NXN68" s="1460"/>
      <c r="NXO68" s="1460"/>
      <c r="NXP68" s="1460"/>
      <c r="NXQ68" s="1460"/>
      <c r="NXR68" s="1460"/>
      <c r="NXS68" s="1460"/>
      <c r="NXT68" s="1460"/>
      <c r="NXU68" s="1460"/>
      <c r="NXV68" s="1460"/>
      <c r="NXW68" s="1460"/>
      <c r="NXX68" s="1460"/>
      <c r="NXY68" s="1460"/>
      <c r="NXZ68" s="1460"/>
      <c r="NYA68" s="1460"/>
      <c r="NYB68" s="1460"/>
      <c r="NYC68" s="1460"/>
      <c r="NYD68" s="1460"/>
      <c r="NYE68" s="1460"/>
      <c r="NYF68" s="1460"/>
      <c r="NYG68" s="1460"/>
      <c r="NYH68" s="1460"/>
      <c r="NYI68" s="1460"/>
      <c r="NYJ68" s="1460"/>
      <c r="NYK68" s="1460"/>
      <c r="NYL68" s="1460"/>
      <c r="NYM68" s="1460"/>
      <c r="NYN68" s="1460"/>
      <c r="NYO68" s="1460"/>
      <c r="NYP68" s="1460"/>
      <c r="NYQ68" s="1460"/>
      <c r="NYR68" s="1460"/>
      <c r="NYS68" s="1460"/>
      <c r="NYT68" s="1460"/>
      <c r="NYU68" s="1460"/>
      <c r="NYV68" s="1460"/>
      <c r="NYW68" s="1460"/>
      <c r="NYX68" s="1460"/>
      <c r="NYY68" s="1460"/>
      <c r="NYZ68" s="1460"/>
      <c r="NZA68" s="1460"/>
      <c r="NZB68" s="1460"/>
      <c r="NZC68" s="1460"/>
      <c r="NZD68" s="1460"/>
      <c r="NZE68" s="1460"/>
      <c r="NZF68" s="1460"/>
      <c r="NZG68" s="1460"/>
      <c r="NZH68" s="1460"/>
      <c r="NZI68" s="1460"/>
      <c r="NZJ68" s="1460"/>
      <c r="NZK68" s="1460"/>
      <c r="NZL68" s="1460"/>
      <c r="NZM68" s="1460"/>
      <c r="NZN68" s="1460"/>
      <c r="NZO68" s="1460"/>
      <c r="NZP68" s="1460"/>
      <c r="NZQ68" s="1460"/>
      <c r="NZR68" s="1460"/>
      <c r="NZS68" s="1460"/>
      <c r="NZT68" s="1460"/>
      <c r="NZU68" s="1460"/>
      <c r="NZV68" s="1460"/>
      <c r="NZW68" s="1460"/>
      <c r="NZX68" s="1460"/>
      <c r="NZY68" s="1460"/>
      <c r="NZZ68" s="1460"/>
      <c r="OAA68" s="1460"/>
      <c r="OAB68" s="1460"/>
      <c r="OAC68" s="1460"/>
      <c r="OAD68" s="1460"/>
      <c r="OAE68" s="1460"/>
      <c r="OAF68" s="1460"/>
      <c r="OAG68" s="1460"/>
      <c r="OAH68" s="1460"/>
      <c r="OAI68" s="1460"/>
      <c r="OAJ68" s="1460"/>
      <c r="OAK68" s="1460"/>
      <c r="OAL68" s="1460"/>
      <c r="OAM68" s="1460"/>
      <c r="OAN68" s="1460"/>
      <c r="OAO68" s="1460"/>
      <c r="OAP68" s="1460"/>
      <c r="OAQ68" s="1460"/>
      <c r="OAR68" s="1460"/>
      <c r="OAS68" s="1460"/>
      <c r="OAT68" s="1460"/>
      <c r="OAU68" s="1460"/>
      <c r="OAV68" s="1460"/>
      <c r="OAW68" s="1460"/>
      <c r="OAX68" s="1460"/>
      <c r="OAY68" s="1460"/>
      <c r="OAZ68" s="1460"/>
      <c r="OBA68" s="1460"/>
      <c r="OBB68" s="1460"/>
      <c r="OBC68" s="1460"/>
      <c r="OBD68" s="1460"/>
      <c r="OBE68" s="1460"/>
      <c r="OBF68" s="1460"/>
      <c r="OBG68" s="1460"/>
      <c r="OBH68" s="1460"/>
      <c r="OBI68" s="1460"/>
      <c r="OBJ68" s="1460"/>
      <c r="OBK68" s="1460"/>
      <c r="OBL68" s="1460"/>
      <c r="OBM68" s="1460"/>
      <c r="OBN68" s="1460"/>
      <c r="OBO68" s="1460"/>
      <c r="OBP68" s="1460"/>
      <c r="OBQ68" s="1460"/>
      <c r="OBR68" s="1460"/>
      <c r="OBS68" s="1460"/>
      <c r="OBT68" s="1460"/>
      <c r="OBU68" s="1460"/>
      <c r="OBV68" s="1460"/>
      <c r="OBW68" s="1460"/>
      <c r="OBX68" s="1460"/>
      <c r="OBY68" s="1460"/>
      <c r="OBZ68" s="1460"/>
      <c r="OCA68" s="1460"/>
      <c r="OCB68" s="1460"/>
      <c r="OCC68" s="1460"/>
      <c r="OCD68" s="1460"/>
      <c r="OCE68" s="1460"/>
      <c r="OCF68" s="1460"/>
      <c r="OCG68" s="1460"/>
      <c r="OCH68" s="1460"/>
      <c r="OCI68" s="1460"/>
      <c r="OCJ68" s="1460"/>
      <c r="OCK68" s="1460"/>
      <c r="OCL68" s="1460"/>
      <c r="OCM68" s="1460"/>
      <c r="OCN68" s="1460"/>
      <c r="OCO68" s="1460"/>
      <c r="OCP68" s="1460"/>
      <c r="OCQ68" s="1460"/>
      <c r="OCR68" s="1460"/>
      <c r="OCS68" s="1460"/>
      <c r="OCT68" s="1460"/>
      <c r="OCU68" s="1460"/>
      <c r="OCV68" s="1460"/>
      <c r="OCW68" s="1460"/>
      <c r="OCX68" s="1460"/>
      <c r="OCY68" s="1460"/>
      <c r="OCZ68" s="1460"/>
      <c r="ODA68" s="1460"/>
      <c r="ODB68" s="1460"/>
      <c r="ODC68" s="1460"/>
      <c r="ODD68" s="1460"/>
      <c r="ODE68" s="1460"/>
      <c r="ODF68" s="1460"/>
      <c r="ODG68" s="1460"/>
      <c r="ODH68" s="1460"/>
      <c r="ODI68" s="1460"/>
      <c r="ODJ68" s="1460"/>
      <c r="ODK68" s="1460"/>
      <c r="ODL68" s="1460"/>
      <c r="ODM68" s="1460"/>
      <c r="ODN68" s="1460"/>
      <c r="ODO68" s="1460"/>
      <c r="ODP68" s="1460"/>
      <c r="ODQ68" s="1460"/>
      <c r="ODR68" s="1460"/>
      <c r="ODS68" s="1460"/>
      <c r="ODT68" s="1460"/>
      <c r="ODU68" s="1460"/>
      <c r="ODV68" s="1460"/>
      <c r="ODW68" s="1460"/>
      <c r="ODX68" s="1460"/>
      <c r="ODY68" s="1460"/>
      <c r="ODZ68" s="1460"/>
      <c r="OEA68" s="1460"/>
      <c r="OEB68" s="1460"/>
      <c r="OEC68" s="1460"/>
      <c r="OED68" s="1460"/>
      <c r="OEE68" s="1460"/>
      <c r="OEF68" s="1460"/>
      <c r="OEG68" s="1460"/>
      <c r="OEH68" s="1460"/>
      <c r="OEI68" s="1460"/>
      <c r="OEJ68" s="1460"/>
      <c r="OEK68" s="1460"/>
      <c r="OEL68" s="1460"/>
      <c r="OEM68" s="1460"/>
      <c r="OEN68" s="1460"/>
      <c r="OEO68" s="1460"/>
      <c r="OEP68" s="1460"/>
      <c r="OEQ68" s="1460"/>
      <c r="OER68" s="1460"/>
      <c r="OES68" s="1460"/>
      <c r="OET68" s="1460"/>
      <c r="OEU68" s="1460"/>
      <c r="OEV68" s="1460"/>
      <c r="OEW68" s="1460"/>
      <c r="OEX68" s="1460"/>
      <c r="OEY68" s="1460"/>
      <c r="OEZ68" s="1460"/>
      <c r="OFA68" s="1460"/>
      <c r="OFB68" s="1460"/>
      <c r="OFC68" s="1460"/>
      <c r="OFD68" s="1460"/>
      <c r="OFE68" s="1460"/>
      <c r="OFF68" s="1460"/>
      <c r="OFG68" s="1460"/>
      <c r="OFH68" s="1460"/>
      <c r="OFI68" s="1460"/>
      <c r="OFJ68" s="1460"/>
      <c r="OFK68" s="1460"/>
      <c r="OFL68" s="1460"/>
      <c r="OFM68" s="1460"/>
      <c r="OFN68" s="1460"/>
      <c r="OFO68" s="1460"/>
      <c r="OFP68" s="1460"/>
      <c r="OFQ68" s="1460"/>
      <c r="OFR68" s="1460"/>
      <c r="OFS68" s="1460"/>
      <c r="OFT68" s="1460"/>
      <c r="OFU68" s="1460"/>
      <c r="OFV68" s="1460"/>
      <c r="OFW68" s="1460"/>
      <c r="OFX68" s="1460"/>
      <c r="OFY68" s="1460"/>
      <c r="OFZ68" s="1460"/>
      <c r="OGA68" s="1460"/>
      <c r="OGB68" s="1460"/>
      <c r="OGC68" s="1460"/>
      <c r="OGD68" s="1460"/>
      <c r="OGE68" s="1460"/>
      <c r="OGF68" s="1460"/>
      <c r="OGG68" s="1460"/>
      <c r="OGH68" s="1460"/>
      <c r="OGI68" s="1460"/>
      <c r="OGJ68" s="1460"/>
      <c r="OGK68" s="1460"/>
      <c r="OGL68" s="1460"/>
      <c r="OGM68" s="1460"/>
      <c r="OGN68" s="1460"/>
      <c r="OGO68" s="1460"/>
      <c r="OGP68" s="1460"/>
      <c r="OGQ68" s="1460"/>
      <c r="OGR68" s="1460"/>
      <c r="OGS68" s="1460"/>
      <c r="OGT68" s="1460"/>
      <c r="OGU68" s="1460"/>
      <c r="OGV68" s="1460"/>
      <c r="OGW68" s="1460"/>
      <c r="OGX68" s="1460"/>
      <c r="OGY68" s="1460"/>
      <c r="OGZ68" s="1460"/>
      <c r="OHA68" s="1460"/>
      <c r="OHB68" s="1460"/>
      <c r="OHC68" s="1460"/>
      <c r="OHD68" s="1460"/>
      <c r="OHE68" s="1460"/>
      <c r="OHF68" s="1460"/>
      <c r="OHG68" s="1460"/>
      <c r="OHH68" s="1460"/>
      <c r="OHI68" s="1460"/>
      <c r="OHJ68" s="1460"/>
      <c r="OHK68" s="1460"/>
      <c r="OHL68" s="1460"/>
      <c r="OHM68" s="1460"/>
      <c r="OHN68" s="1460"/>
      <c r="OHO68" s="1460"/>
      <c r="OHP68" s="1460"/>
      <c r="OHQ68" s="1460"/>
      <c r="OHR68" s="1460"/>
      <c r="OHS68" s="1460"/>
      <c r="OHT68" s="1460"/>
      <c r="OHU68" s="1460"/>
      <c r="OHV68" s="1460"/>
      <c r="OHW68" s="1460"/>
      <c r="OHX68" s="1460"/>
      <c r="OHY68" s="1460"/>
      <c r="OHZ68" s="1460"/>
      <c r="OIA68" s="1460"/>
      <c r="OIB68" s="1460"/>
      <c r="OIC68" s="1460"/>
      <c r="OID68" s="1460"/>
      <c r="OIE68" s="1460"/>
      <c r="OIF68" s="1460"/>
      <c r="OIG68" s="1460"/>
      <c r="OIH68" s="1460"/>
      <c r="OII68" s="1460"/>
      <c r="OIJ68" s="1460"/>
      <c r="OIK68" s="1460"/>
      <c r="OIL68" s="1460"/>
      <c r="OIM68" s="1460"/>
      <c r="OIN68" s="1460"/>
      <c r="OIO68" s="1460"/>
      <c r="OIP68" s="1460"/>
      <c r="OIQ68" s="1460"/>
      <c r="OIR68" s="1460"/>
      <c r="OIS68" s="1460"/>
      <c r="OIT68" s="1460"/>
      <c r="OIU68" s="1460"/>
      <c r="OIV68" s="1460"/>
      <c r="OIW68" s="1460"/>
      <c r="OIX68" s="1460"/>
      <c r="OIY68" s="1460"/>
      <c r="OIZ68" s="1460"/>
      <c r="OJA68" s="1460"/>
      <c r="OJB68" s="1460"/>
      <c r="OJC68" s="1460"/>
      <c r="OJD68" s="1460"/>
      <c r="OJE68" s="1460"/>
      <c r="OJF68" s="1460"/>
      <c r="OJG68" s="1460"/>
      <c r="OJH68" s="1460"/>
      <c r="OJI68" s="1460"/>
      <c r="OJJ68" s="1460"/>
      <c r="OJK68" s="1460"/>
      <c r="OJL68" s="1460"/>
      <c r="OJM68" s="1460"/>
      <c r="OJN68" s="1460"/>
      <c r="OJO68" s="1460"/>
      <c r="OJP68" s="1460"/>
      <c r="OJQ68" s="1460"/>
      <c r="OJR68" s="1460"/>
      <c r="OJS68" s="1460"/>
      <c r="OJT68" s="1460"/>
      <c r="OJU68" s="1460"/>
      <c r="OJV68" s="1460"/>
      <c r="OJW68" s="1460"/>
      <c r="OJX68" s="1460"/>
      <c r="OJY68" s="1460"/>
      <c r="OJZ68" s="1460"/>
      <c r="OKA68" s="1460"/>
      <c r="OKB68" s="1460"/>
      <c r="OKC68" s="1460"/>
      <c r="OKD68" s="1460"/>
      <c r="OKE68" s="1460"/>
      <c r="OKF68" s="1460"/>
      <c r="OKG68" s="1460"/>
      <c r="OKH68" s="1460"/>
      <c r="OKI68" s="1460"/>
      <c r="OKJ68" s="1460"/>
      <c r="OKK68" s="1460"/>
      <c r="OKL68" s="1460"/>
      <c r="OKM68" s="1460"/>
      <c r="OKN68" s="1460"/>
      <c r="OKO68" s="1460"/>
      <c r="OKP68" s="1460"/>
      <c r="OKQ68" s="1460"/>
      <c r="OKR68" s="1460"/>
      <c r="OKS68" s="1460"/>
      <c r="OKT68" s="1460"/>
      <c r="OKU68" s="1460"/>
      <c r="OKV68" s="1460"/>
      <c r="OKW68" s="1460"/>
      <c r="OKX68" s="1460"/>
      <c r="OKY68" s="1460"/>
      <c r="OKZ68" s="1460"/>
      <c r="OLA68" s="1460"/>
      <c r="OLB68" s="1460"/>
      <c r="OLC68" s="1460"/>
      <c r="OLD68" s="1460"/>
      <c r="OLE68" s="1460"/>
      <c r="OLF68" s="1460"/>
      <c r="OLG68" s="1460"/>
      <c r="OLH68" s="1460"/>
      <c r="OLI68" s="1460"/>
      <c r="OLJ68" s="1460"/>
      <c r="OLK68" s="1460"/>
      <c r="OLL68" s="1460"/>
      <c r="OLM68" s="1460"/>
      <c r="OLN68" s="1460"/>
      <c r="OLO68" s="1460"/>
      <c r="OLP68" s="1460"/>
      <c r="OLQ68" s="1460"/>
      <c r="OLR68" s="1460"/>
      <c r="OLS68" s="1460"/>
      <c r="OLT68" s="1460"/>
      <c r="OLU68" s="1460"/>
      <c r="OLV68" s="1460"/>
      <c r="OLW68" s="1460"/>
      <c r="OLX68" s="1460"/>
      <c r="OLY68" s="1460"/>
      <c r="OLZ68" s="1460"/>
      <c r="OMA68" s="1460"/>
      <c r="OMB68" s="1460"/>
      <c r="OMC68" s="1460"/>
      <c r="OMD68" s="1460"/>
      <c r="OME68" s="1460"/>
      <c r="OMF68" s="1460"/>
      <c r="OMG68" s="1460"/>
      <c r="OMH68" s="1460"/>
      <c r="OMI68" s="1460"/>
      <c r="OMJ68" s="1460"/>
      <c r="OMK68" s="1460"/>
      <c r="OML68" s="1460"/>
      <c r="OMM68" s="1460"/>
      <c r="OMN68" s="1460"/>
      <c r="OMO68" s="1460"/>
      <c r="OMP68" s="1460"/>
      <c r="OMQ68" s="1460"/>
      <c r="OMR68" s="1460"/>
      <c r="OMS68" s="1460"/>
      <c r="OMT68" s="1460"/>
      <c r="OMU68" s="1460"/>
      <c r="OMV68" s="1460"/>
      <c r="OMW68" s="1460"/>
      <c r="OMX68" s="1460"/>
      <c r="OMY68" s="1460"/>
      <c r="OMZ68" s="1460"/>
      <c r="ONA68" s="1460"/>
      <c r="ONB68" s="1460"/>
      <c r="ONC68" s="1460"/>
      <c r="OND68" s="1460"/>
      <c r="ONE68" s="1460"/>
      <c r="ONF68" s="1460"/>
      <c r="ONG68" s="1460"/>
      <c r="ONH68" s="1460"/>
      <c r="ONI68" s="1460"/>
      <c r="ONJ68" s="1460"/>
      <c r="ONK68" s="1460"/>
      <c r="ONL68" s="1460"/>
      <c r="ONM68" s="1460"/>
      <c r="ONN68" s="1460"/>
      <c r="ONO68" s="1460"/>
      <c r="ONP68" s="1460"/>
      <c r="ONQ68" s="1460"/>
      <c r="ONR68" s="1460"/>
      <c r="ONS68" s="1460"/>
      <c r="ONT68" s="1460"/>
      <c r="ONU68" s="1460"/>
      <c r="ONV68" s="1460"/>
      <c r="ONW68" s="1460"/>
      <c r="ONX68" s="1460"/>
      <c r="ONY68" s="1460"/>
      <c r="ONZ68" s="1460"/>
      <c r="OOA68" s="1460"/>
      <c r="OOB68" s="1460"/>
      <c r="OOC68" s="1460"/>
      <c r="OOD68" s="1460"/>
      <c r="OOE68" s="1460"/>
      <c r="OOF68" s="1460"/>
      <c r="OOG68" s="1460"/>
      <c r="OOH68" s="1460"/>
      <c r="OOI68" s="1460"/>
      <c r="OOJ68" s="1460"/>
      <c r="OOK68" s="1460"/>
      <c r="OOL68" s="1460"/>
      <c r="OOM68" s="1460"/>
      <c r="OON68" s="1460"/>
      <c r="OOO68" s="1460"/>
      <c r="OOP68" s="1460"/>
      <c r="OOQ68" s="1460"/>
      <c r="OOR68" s="1460"/>
      <c r="OOS68" s="1460"/>
      <c r="OOT68" s="1460"/>
      <c r="OOU68" s="1460"/>
      <c r="OOV68" s="1460"/>
      <c r="OOW68" s="1460"/>
      <c r="OOX68" s="1460"/>
      <c r="OOY68" s="1460"/>
      <c r="OOZ68" s="1460"/>
      <c r="OPA68" s="1460"/>
      <c r="OPB68" s="1460"/>
      <c r="OPC68" s="1460"/>
      <c r="OPD68" s="1460"/>
      <c r="OPE68" s="1460"/>
      <c r="OPF68" s="1460"/>
      <c r="OPG68" s="1460"/>
      <c r="OPH68" s="1460"/>
      <c r="OPI68" s="1460"/>
      <c r="OPJ68" s="1460"/>
      <c r="OPK68" s="1460"/>
      <c r="OPL68" s="1460"/>
      <c r="OPM68" s="1460"/>
      <c r="OPN68" s="1460"/>
      <c r="OPO68" s="1460"/>
      <c r="OPP68" s="1460"/>
      <c r="OPQ68" s="1460"/>
      <c r="OPR68" s="1460"/>
      <c r="OPS68" s="1460"/>
      <c r="OPT68" s="1460"/>
      <c r="OPU68" s="1460"/>
      <c r="OPV68" s="1460"/>
      <c r="OPW68" s="1460"/>
      <c r="OPX68" s="1460"/>
      <c r="OPY68" s="1460"/>
      <c r="OPZ68" s="1460"/>
      <c r="OQA68" s="1460"/>
      <c r="OQB68" s="1460"/>
      <c r="OQC68" s="1460"/>
      <c r="OQD68" s="1460"/>
      <c r="OQE68" s="1460"/>
      <c r="OQF68" s="1460"/>
      <c r="OQG68" s="1460"/>
      <c r="OQH68" s="1460"/>
      <c r="OQI68" s="1460"/>
      <c r="OQJ68" s="1460"/>
      <c r="OQK68" s="1460"/>
      <c r="OQL68" s="1460"/>
      <c r="OQM68" s="1460"/>
      <c r="OQN68" s="1460"/>
      <c r="OQO68" s="1460"/>
      <c r="OQP68" s="1460"/>
      <c r="OQQ68" s="1460"/>
      <c r="OQR68" s="1460"/>
      <c r="OQS68" s="1460"/>
      <c r="OQT68" s="1460"/>
      <c r="OQU68" s="1460"/>
      <c r="OQV68" s="1460"/>
      <c r="OQW68" s="1460"/>
      <c r="OQX68" s="1460"/>
      <c r="OQY68" s="1460"/>
      <c r="OQZ68" s="1460"/>
      <c r="ORA68" s="1460"/>
      <c r="ORB68" s="1460"/>
      <c r="ORC68" s="1460"/>
      <c r="ORD68" s="1460"/>
      <c r="ORE68" s="1460"/>
      <c r="ORF68" s="1460"/>
      <c r="ORG68" s="1460"/>
      <c r="ORH68" s="1460"/>
      <c r="ORI68" s="1460"/>
      <c r="ORJ68" s="1460"/>
      <c r="ORK68" s="1460"/>
      <c r="ORL68" s="1460"/>
      <c r="ORM68" s="1460"/>
      <c r="ORN68" s="1460"/>
      <c r="ORO68" s="1460"/>
      <c r="ORP68" s="1460"/>
      <c r="ORQ68" s="1460"/>
      <c r="ORR68" s="1460"/>
      <c r="ORS68" s="1460"/>
      <c r="ORT68" s="1460"/>
      <c r="ORU68" s="1460"/>
      <c r="ORV68" s="1460"/>
      <c r="ORW68" s="1460"/>
      <c r="ORX68" s="1460"/>
      <c r="ORY68" s="1460"/>
      <c r="ORZ68" s="1460"/>
      <c r="OSA68" s="1460"/>
      <c r="OSB68" s="1460"/>
      <c r="OSC68" s="1460"/>
      <c r="OSD68" s="1460"/>
      <c r="OSE68" s="1460"/>
      <c r="OSF68" s="1460"/>
      <c r="OSG68" s="1460"/>
      <c r="OSH68" s="1460"/>
      <c r="OSI68" s="1460"/>
      <c r="OSJ68" s="1460"/>
      <c r="OSK68" s="1460"/>
      <c r="OSL68" s="1460"/>
      <c r="OSM68" s="1460"/>
      <c r="OSN68" s="1460"/>
      <c r="OSO68" s="1460"/>
      <c r="OSP68" s="1460"/>
      <c r="OSQ68" s="1460"/>
      <c r="OSR68" s="1460"/>
      <c r="OSS68" s="1460"/>
      <c r="OST68" s="1460"/>
      <c r="OSU68" s="1460"/>
      <c r="OSV68" s="1460"/>
      <c r="OSW68" s="1460"/>
      <c r="OSX68" s="1460"/>
      <c r="OSY68" s="1460"/>
      <c r="OSZ68" s="1460"/>
      <c r="OTA68" s="1460"/>
      <c r="OTB68" s="1460"/>
      <c r="OTC68" s="1460"/>
      <c r="OTD68" s="1460"/>
      <c r="OTE68" s="1460"/>
      <c r="OTF68" s="1460"/>
      <c r="OTG68" s="1460"/>
      <c r="OTH68" s="1460"/>
      <c r="OTI68" s="1460"/>
      <c r="OTJ68" s="1460"/>
      <c r="OTK68" s="1460"/>
      <c r="OTL68" s="1460"/>
      <c r="OTM68" s="1460"/>
      <c r="OTN68" s="1460"/>
      <c r="OTO68" s="1460"/>
      <c r="OTP68" s="1460"/>
      <c r="OTQ68" s="1460"/>
      <c r="OTR68" s="1460"/>
      <c r="OTS68" s="1460"/>
      <c r="OTT68" s="1460"/>
      <c r="OTU68" s="1460"/>
      <c r="OTV68" s="1460"/>
      <c r="OTW68" s="1460"/>
      <c r="OTX68" s="1460"/>
      <c r="OTY68" s="1460"/>
      <c r="OTZ68" s="1460"/>
      <c r="OUA68" s="1460"/>
      <c r="OUB68" s="1460"/>
      <c r="OUC68" s="1460"/>
      <c r="OUD68" s="1460"/>
      <c r="OUE68" s="1460"/>
      <c r="OUF68" s="1460"/>
      <c r="OUG68" s="1460"/>
      <c r="OUH68" s="1460"/>
      <c r="OUI68" s="1460"/>
      <c r="OUJ68" s="1460"/>
      <c r="OUK68" s="1460"/>
      <c r="OUL68" s="1460"/>
      <c r="OUM68" s="1460"/>
      <c r="OUN68" s="1460"/>
      <c r="OUO68" s="1460"/>
      <c r="OUP68" s="1460"/>
      <c r="OUQ68" s="1460"/>
      <c r="OUR68" s="1460"/>
      <c r="OUS68" s="1460"/>
      <c r="OUT68" s="1460"/>
      <c r="OUU68" s="1460"/>
      <c r="OUV68" s="1460"/>
      <c r="OUW68" s="1460"/>
      <c r="OUX68" s="1460"/>
      <c r="OUY68" s="1460"/>
      <c r="OUZ68" s="1460"/>
      <c r="OVA68" s="1460"/>
      <c r="OVB68" s="1460"/>
      <c r="OVC68" s="1460"/>
      <c r="OVD68" s="1460"/>
      <c r="OVE68" s="1460"/>
      <c r="OVF68" s="1460"/>
      <c r="OVG68" s="1460"/>
      <c r="OVH68" s="1460"/>
      <c r="OVI68" s="1460"/>
      <c r="OVJ68" s="1460"/>
      <c r="OVK68" s="1460"/>
      <c r="OVL68" s="1460"/>
      <c r="OVM68" s="1460"/>
      <c r="OVN68" s="1460"/>
      <c r="OVO68" s="1460"/>
      <c r="OVP68" s="1460"/>
      <c r="OVQ68" s="1460"/>
      <c r="OVR68" s="1460"/>
      <c r="OVS68" s="1460"/>
      <c r="OVT68" s="1460"/>
      <c r="OVU68" s="1460"/>
      <c r="OVV68" s="1460"/>
      <c r="OVW68" s="1460"/>
      <c r="OVX68" s="1460"/>
      <c r="OVY68" s="1460"/>
      <c r="OVZ68" s="1460"/>
      <c r="OWA68" s="1460"/>
      <c r="OWB68" s="1460"/>
      <c r="OWC68" s="1460"/>
      <c r="OWD68" s="1460"/>
      <c r="OWE68" s="1460"/>
      <c r="OWF68" s="1460"/>
      <c r="OWG68" s="1460"/>
      <c r="OWH68" s="1460"/>
      <c r="OWI68" s="1460"/>
      <c r="OWJ68" s="1460"/>
      <c r="OWK68" s="1460"/>
      <c r="OWL68" s="1460"/>
      <c r="OWM68" s="1460"/>
      <c r="OWN68" s="1460"/>
      <c r="OWO68" s="1460"/>
      <c r="OWP68" s="1460"/>
      <c r="OWQ68" s="1460"/>
      <c r="OWR68" s="1460"/>
      <c r="OWS68" s="1460"/>
      <c r="OWT68" s="1460"/>
      <c r="OWU68" s="1460"/>
      <c r="OWV68" s="1460"/>
      <c r="OWW68" s="1460"/>
      <c r="OWX68" s="1460"/>
      <c r="OWY68" s="1460"/>
      <c r="OWZ68" s="1460"/>
      <c r="OXA68" s="1460"/>
      <c r="OXB68" s="1460"/>
      <c r="OXC68" s="1460"/>
      <c r="OXD68" s="1460"/>
      <c r="OXE68" s="1460"/>
      <c r="OXF68" s="1460"/>
      <c r="OXG68" s="1460"/>
      <c r="OXH68" s="1460"/>
      <c r="OXI68" s="1460"/>
      <c r="OXJ68" s="1460"/>
      <c r="OXK68" s="1460"/>
      <c r="OXL68" s="1460"/>
      <c r="OXM68" s="1460"/>
      <c r="OXN68" s="1460"/>
      <c r="OXO68" s="1460"/>
      <c r="OXP68" s="1460"/>
      <c r="OXQ68" s="1460"/>
      <c r="OXR68" s="1460"/>
      <c r="OXS68" s="1460"/>
      <c r="OXT68" s="1460"/>
      <c r="OXU68" s="1460"/>
      <c r="OXV68" s="1460"/>
      <c r="OXW68" s="1460"/>
      <c r="OXX68" s="1460"/>
      <c r="OXY68" s="1460"/>
      <c r="OXZ68" s="1460"/>
      <c r="OYA68" s="1460"/>
      <c r="OYB68" s="1460"/>
      <c r="OYC68" s="1460"/>
      <c r="OYD68" s="1460"/>
      <c r="OYE68" s="1460"/>
      <c r="OYF68" s="1460"/>
      <c r="OYG68" s="1460"/>
      <c r="OYH68" s="1460"/>
      <c r="OYI68" s="1460"/>
      <c r="OYJ68" s="1460"/>
      <c r="OYK68" s="1460"/>
      <c r="OYL68" s="1460"/>
      <c r="OYM68" s="1460"/>
      <c r="OYN68" s="1460"/>
      <c r="OYO68" s="1460"/>
      <c r="OYP68" s="1460"/>
      <c r="OYQ68" s="1460"/>
      <c r="OYR68" s="1460"/>
      <c r="OYS68" s="1460"/>
      <c r="OYT68" s="1460"/>
      <c r="OYU68" s="1460"/>
      <c r="OYV68" s="1460"/>
      <c r="OYW68" s="1460"/>
      <c r="OYX68" s="1460"/>
      <c r="OYY68" s="1460"/>
      <c r="OYZ68" s="1460"/>
      <c r="OZA68" s="1460"/>
      <c r="OZB68" s="1460"/>
      <c r="OZC68" s="1460"/>
      <c r="OZD68" s="1460"/>
      <c r="OZE68" s="1460"/>
      <c r="OZF68" s="1460"/>
      <c r="OZG68" s="1460"/>
      <c r="OZH68" s="1460"/>
      <c r="OZI68" s="1460"/>
      <c r="OZJ68" s="1460"/>
      <c r="OZK68" s="1460"/>
      <c r="OZL68" s="1460"/>
      <c r="OZM68" s="1460"/>
      <c r="OZN68" s="1460"/>
      <c r="OZO68" s="1460"/>
      <c r="OZP68" s="1460"/>
      <c r="OZQ68" s="1460"/>
      <c r="OZR68" s="1460"/>
      <c r="OZS68" s="1460"/>
      <c r="OZT68" s="1460"/>
      <c r="OZU68" s="1460"/>
      <c r="OZV68" s="1460"/>
      <c r="OZW68" s="1460"/>
      <c r="OZX68" s="1460"/>
      <c r="OZY68" s="1460"/>
      <c r="OZZ68" s="1460"/>
      <c r="PAA68" s="1460"/>
      <c r="PAB68" s="1460"/>
      <c r="PAC68" s="1460"/>
      <c r="PAD68" s="1460"/>
      <c r="PAE68" s="1460"/>
      <c r="PAF68" s="1460"/>
      <c r="PAG68" s="1460"/>
      <c r="PAH68" s="1460"/>
      <c r="PAI68" s="1460"/>
      <c r="PAJ68" s="1460"/>
      <c r="PAK68" s="1460"/>
      <c r="PAL68" s="1460"/>
      <c r="PAM68" s="1460"/>
      <c r="PAN68" s="1460"/>
      <c r="PAO68" s="1460"/>
      <c r="PAP68" s="1460"/>
      <c r="PAQ68" s="1460"/>
      <c r="PAR68" s="1460"/>
      <c r="PAS68" s="1460"/>
      <c r="PAT68" s="1460"/>
      <c r="PAU68" s="1460"/>
      <c r="PAV68" s="1460"/>
      <c r="PAW68" s="1460"/>
      <c r="PAX68" s="1460"/>
      <c r="PAY68" s="1460"/>
      <c r="PAZ68" s="1460"/>
      <c r="PBA68" s="1460"/>
      <c r="PBB68" s="1460"/>
      <c r="PBC68" s="1460"/>
      <c r="PBD68" s="1460"/>
      <c r="PBE68" s="1460"/>
      <c r="PBF68" s="1460"/>
      <c r="PBG68" s="1460"/>
      <c r="PBH68" s="1460"/>
      <c r="PBI68" s="1460"/>
      <c r="PBJ68" s="1460"/>
      <c r="PBK68" s="1460"/>
      <c r="PBL68" s="1460"/>
      <c r="PBM68" s="1460"/>
      <c r="PBN68" s="1460"/>
      <c r="PBO68" s="1460"/>
      <c r="PBP68" s="1460"/>
      <c r="PBQ68" s="1460"/>
      <c r="PBR68" s="1460"/>
      <c r="PBS68" s="1460"/>
      <c r="PBT68" s="1460"/>
      <c r="PBU68" s="1460"/>
      <c r="PBV68" s="1460"/>
      <c r="PBW68" s="1460"/>
      <c r="PBX68" s="1460"/>
      <c r="PBY68" s="1460"/>
      <c r="PBZ68" s="1460"/>
      <c r="PCA68" s="1460"/>
      <c r="PCB68" s="1460"/>
      <c r="PCC68" s="1460"/>
      <c r="PCD68" s="1460"/>
      <c r="PCE68" s="1460"/>
      <c r="PCF68" s="1460"/>
      <c r="PCG68" s="1460"/>
      <c r="PCH68" s="1460"/>
      <c r="PCI68" s="1460"/>
      <c r="PCJ68" s="1460"/>
      <c r="PCK68" s="1460"/>
      <c r="PCL68" s="1460"/>
      <c r="PCM68" s="1460"/>
      <c r="PCN68" s="1460"/>
      <c r="PCO68" s="1460"/>
      <c r="PCP68" s="1460"/>
      <c r="PCQ68" s="1460"/>
      <c r="PCR68" s="1460"/>
      <c r="PCS68" s="1460"/>
      <c r="PCT68" s="1460"/>
      <c r="PCU68" s="1460"/>
      <c r="PCV68" s="1460"/>
      <c r="PCW68" s="1460"/>
      <c r="PCX68" s="1460"/>
      <c r="PCY68" s="1460"/>
      <c r="PCZ68" s="1460"/>
      <c r="PDA68" s="1460"/>
      <c r="PDB68" s="1460"/>
      <c r="PDC68" s="1460"/>
      <c r="PDD68" s="1460"/>
      <c r="PDE68" s="1460"/>
      <c r="PDF68" s="1460"/>
      <c r="PDG68" s="1460"/>
      <c r="PDH68" s="1460"/>
      <c r="PDI68" s="1460"/>
      <c r="PDJ68" s="1460"/>
      <c r="PDK68" s="1460"/>
      <c r="PDL68" s="1460"/>
      <c r="PDM68" s="1460"/>
      <c r="PDN68" s="1460"/>
      <c r="PDO68" s="1460"/>
      <c r="PDP68" s="1460"/>
      <c r="PDQ68" s="1460"/>
      <c r="PDR68" s="1460"/>
      <c r="PDS68" s="1460"/>
      <c r="PDT68" s="1460"/>
      <c r="PDU68" s="1460"/>
      <c r="PDV68" s="1460"/>
      <c r="PDW68" s="1460"/>
      <c r="PDX68" s="1460"/>
      <c r="PDY68" s="1460"/>
      <c r="PDZ68" s="1460"/>
      <c r="PEA68" s="1460"/>
      <c r="PEB68" s="1460"/>
      <c r="PEC68" s="1460"/>
      <c r="PED68" s="1460"/>
      <c r="PEE68" s="1460"/>
      <c r="PEF68" s="1460"/>
      <c r="PEG68" s="1460"/>
      <c r="PEH68" s="1460"/>
      <c r="PEI68" s="1460"/>
      <c r="PEJ68" s="1460"/>
      <c r="PEK68" s="1460"/>
      <c r="PEL68" s="1460"/>
      <c r="PEM68" s="1460"/>
      <c r="PEN68" s="1460"/>
      <c r="PEO68" s="1460"/>
      <c r="PEP68" s="1460"/>
      <c r="PEQ68" s="1460"/>
      <c r="PER68" s="1460"/>
      <c r="PES68" s="1460"/>
      <c r="PET68" s="1460"/>
      <c r="PEU68" s="1460"/>
      <c r="PEV68" s="1460"/>
      <c r="PEW68" s="1460"/>
      <c r="PEX68" s="1460"/>
      <c r="PEY68" s="1460"/>
      <c r="PEZ68" s="1460"/>
      <c r="PFA68" s="1460"/>
      <c r="PFB68" s="1460"/>
      <c r="PFC68" s="1460"/>
      <c r="PFD68" s="1460"/>
      <c r="PFE68" s="1460"/>
      <c r="PFF68" s="1460"/>
      <c r="PFG68" s="1460"/>
      <c r="PFH68" s="1460"/>
      <c r="PFI68" s="1460"/>
      <c r="PFJ68" s="1460"/>
      <c r="PFK68" s="1460"/>
      <c r="PFL68" s="1460"/>
      <c r="PFM68" s="1460"/>
      <c r="PFN68" s="1460"/>
      <c r="PFO68" s="1460"/>
      <c r="PFP68" s="1460"/>
      <c r="PFQ68" s="1460"/>
      <c r="PFR68" s="1460"/>
      <c r="PFS68" s="1460"/>
      <c r="PFT68" s="1460"/>
      <c r="PFU68" s="1460"/>
      <c r="PFV68" s="1460"/>
      <c r="PFW68" s="1460"/>
      <c r="PFX68" s="1460"/>
      <c r="PFY68" s="1460"/>
      <c r="PFZ68" s="1460"/>
      <c r="PGA68" s="1460"/>
      <c r="PGB68" s="1460"/>
      <c r="PGC68" s="1460"/>
      <c r="PGD68" s="1460"/>
      <c r="PGE68" s="1460"/>
      <c r="PGF68" s="1460"/>
      <c r="PGG68" s="1460"/>
      <c r="PGH68" s="1460"/>
      <c r="PGI68" s="1460"/>
      <c r="PGJ68" s="1460"/>
      <c r="PGK68" s="1460"/>
      <c r="PGL68" s="1460"/>
      <c r="PGM68" s="1460"/>
      <c r="PGN68" s="1460"/>
      <c r="PGO68" s="1460"/>
      <c r="PGP68" s="1460"/>
      <c r="PGQ68" s="1460"/>
      <c r="PGR68" s="1460"/>
      <c r="PGS68" s="1460"/>
      <c r="PGT68" s="1460"/>
      <c r="PGU68" s="1460"/>
      <c r="PGV68" s="1460"/>
      <c r="PGW68" s="1460"/>
      <c r="PGX68" s="1460"/>
      <c r="PGY68" s="1460"/>
      <c r="PGZ68" s="1460"/>
      <c r="PHA68" s="1460"/>
      <c r="PHB68" s="1460"/>
      <c r="PHC68" s="1460"/>
      <c r="PHD68" s="1460"/>
      <c r="PHE68" s="1460"/>
      <c r="PHF68" s="1460"/>
      <c r="PHG68" s="1460"/>
      <c r="PHH68" s="1460"/>
      <c r="PHI68" s="1460"/>
      <c r="PHJ68" s="1460"/>
      <c r="PHK68" s="1460"/>
      <c r="PHL68" s="1460"/>
      <c r="PHM68" s="1460"/>
      <c r="PHN68" s="1460"/>
      <c r="PHO68" s="1460"/>
      <c r="PHP68" s="1460"/>
      <c r="PHQ68" s="1460"/>
      <c r="PHR68" s="1460"/>
      <c r="PHS68" s="1460"/>
      <c r="PHT68" s="1460"/>
      <c r="PHU68" s="1460"/>
      <c r="PHV68" s="1460"/>
      <c r="PHW68" s="1460"/>
      <c r="PHX68" s="1460"/>
      <c r="PHY68" s="1460"/>
      <c r="PHZ68" s="1460"/>
      <c r="PIA68" s="1460"/>
      <c r="PIB68" s="1460"/>
      <c r="PIC68" s="1460"/>
      <c r="PID68" s="1460"/>
      <c r="PIE68" s="1460"/>
      <c r="PIF68" s="1460"/>
      <c r="PIG68" s="1460"/>
      <c r="PIH68" s="1460"/>
      <c r="PII68" s="1460"/>
      <c r="PIJ68" s="1460"/>
      <c r="PIK68" s="1460"/>
      <c r="PIL68" s="1460"/>
      <c r="PIM68" s="1460"/>
      <c r="PIN68" s="1460"/>
      <c r="PIO68" s="1460"/>
      <c r="PIP68" s="1460"/>
      <c r="PIQ68" s="1460"/>
      <c r="PIR68" s="1460"/>
      <c r="PIS68" s="1460"/>
      <c r="PIT68" s="1460"/>
      <c r="PIU68" s="1460"/>
      <c r="PIV68" s="1460"/>
      <c r="PIW68" s="1460"/>
      <c r="PIX68" s="1460"/>
      <c r="PIY68" s="1460"/>
      <c r="PIZ68" s="1460"/>
      <c r="PJA68" s="1460"/>
      <c r="PJB68" s="1460"/>
      <c r="PJC68" s="1460"/>
      <c r="PJD68" s="1460"/>
      <c r="PJE68" s="1460"/>
      <c r="PJF68" s="1460"/>
      <c r="PJG68" s="1460"/>
      <c r="PJH68" s="1460"/>
      <c r="PJI68" s="1460"/>
      <c r="PJJ68" s="1460"/>
      <c r="PJK68" s="1460"/>
      <c r="PJL68" s="1460"/>
      <c r="PJM68" s="1460"/>
      <c r="PJN68" s="1460"/>
      <c r="PJO68" s="1460"/>
      <c r="PJP68" s="1460"/>
      <c r="PJQ68" s="1460"/>
      <c r="PJR68" s="1460"/>
      <c r="PJS68" s="1460"/>
      <c r="PJT68" s="1460"/>
      <c r="PJU68" s="1460"/>
      <c r="PJV68" s="1460"/>
      <c r="PJW68" s="1460"/>
      <c r="PJX68" s="1460"/>
      <c r="PJY68" s="1460"/>
      <c r="PJZ68" s="1460"/>
      <c r="PKA68" s="1460"/>
      <c r="PKB68" s="1460"/>
      <c r="PKC68" s="1460"/>
      <c r="PKD68" s="1460"/>
      <c r="PKE68" s="1460"/>
      <c r="PKF68" s="1460"/>
      <c r="PKG68" s="1460"/>
      <c r="PKH68" s="1460"/>
      <c r="PKI68" s="1460"/>
      <c r="PKJ68" s="1460"/>
      <c r="PKK68" s="1460"/>
      <c r="PKL68" s="1460"/>
      <c r="PKM68" s="1460"/>
      <c r="PKN68" s="1460"/>
      <c r="PKO68" s="1460"/>
      <c r="PKP68" s="1460"/>
      <c r="PKQ68" s="1460"/>
      <c r="PKR68" s="1460"/>
      <c r="PKS68" s="1460"/>
      <c r="PKT68" s="1460"/>
      <c r="PKU68" s="1460"/>
      <c r="PKV68" s="1460"/>
      <c r="PKW68" s="1460"/>
      <c r="PKX68" s="1460"/>
      <c r="PKY68" s="1460"/>
      <c r="PKZ68" s="1460"/>
      <c r="PLA68" s="1460"/>
      <c r="PLB68" s="1460"/>
      <c r="PLC68" s="1460"/>
      <c r="PLD68" s="1460"/>
      <c r="PLE68" s="1460"/>
      <c r="PLF68" s="1460"/>
      <c r="PLG68" s="1460"/>
      <c r="PLH68" s="1460"/>
      <c r="PLI68" s="1460"/>
      <c r="PLJ68" s="1460"/>
      <c r="PLK68" s="1460"/>
      <c r="PLL68" s="1460"/>
      <c r="PLM68" s="1460"/>
      <c r="PLN68" s="1460"/>
      <c r="PLO68" s="1460"/>
      <c r="PLP68" s="1460"/>
      <c r="PLQ68" s="1460"/>
      <c r="PLR68" s="1460"/>
      <c r="PLS68" s="1460"/>
      <c r="PLT68" s="1460"/>
      <c r="PLU68" s="1460"/>
      <c r="PLV68" s="1460"/>
      <c r="PLW68" s="1460"/>
      <c r="PLX68" s="1460"/>
      <c r="PLY68" s="1460"/>
      <c r="PLZ68" s="1460"/>
      <c r="PMA68" s="1460"/>
      <c r="PMB68" s="1460"/>
      <c r="PMC68" s="1460"/>
      <c r="PMD68" s="1460"/>
      <c r="PME68" s="1460"/>
      <c r="PMF68" s="1460"/>
      <c r="PMG68" s="1460"/>
      <c r="PMH68" s="1460"/>
      <c r="PMI68" s="1460"/>
      <c r="PMJ68" s="1460"/>
      <c r="PMK68" s="1460"/>
      <c r="PML68" s="1460"/>
      <c r="PMM68" s="1460"/>
      <c r="PMN68" s="1460"/>
      <c r="PMO68" s="1460"/>
      <c r="PMP68" s="1460"/>
      <c r="PMQ68" s="1460"/>
      <c r="PMR68" s="1460"/>
      <c r="PMS68" s="1460"/>
      <c r="PMT68" s="1460"/>
      <c r="PMU68" s="1460"/>
      <c r="PMV68" s="1460"/>
      <c r="PMW68" s="1460"/>
      <c r="PMX68" s="1460"/>
      <c r="PMY68" s="1460"/>
      <c r="PMZ68" s="1460"/>
      <c r="PNA68" s="1460"/>
      <c r="PNB68" s="1460"/>
      <c r="PNC68" s="1460"/>
      <c r="PND68" s="1460"/>
      <c r="PNE68" s="1460"/>
      <c r="PNF68" s="1460"/>
      <c r="PNG68" s="1460"/>
      <c r="PNH68" s="1460"/>
      <c r="PNI68" s="1460"/>
      <c r="PNJ68" s="1460"/>
      <c r="PNK68" s="1460"/>
      <c r="PNL68" s="1460"/>
      <c r="PNM68" s="1460"/>
      <c r="PNN68" s="1460"/>
      <c r="PNO68" s="1460"/>
      <c r="PNP68" s="1460"/>
      <c r="PNQ68" s="1460"/>
      <c r="PNR68" s="1460"/>
      <c r="PNS68" s="1460"/>
      <c r="PNT68" s="1460"/>
      <c r="PNU68" s="1460"/>
      <c r="PNV68" s="1460"/>
      <c r="PNW68" s="1460"/>
      <c r="PNX68" s="1460"/>
      <c r="PNY68" s="1460"/>
      <c r="PNZ68" s="1460"/>
      <c r="POA68" s="1460"/>
      <c r="POB68" s="1460"/>
      <c r="POC68" s="1460"/>
      <c r="POD68" s="1460"/>
      <c r="POE68" s="1460"/>
      <c r="POF68" s="1460"/>
      <c r="POG68" s="1460"/>
      <c r="POH68" s="1460"/>
      <c r="POI68" s="1460"/>
      <c r="POJ68" s="1460"/>
      <c r="POK68" s="1460"/>
      <c r="POL68" s="1460"/>
      <c r="POM68" s="1460"/>
      <c r="PON68" s="1460"/>
      <c r="POO68" s="1460"/>
      <c r="POP68" s="1460"/>
      <c r="POQ68" s="1460"/>
      <c r="POR68" s="1460"/>
      <c r="POS68" s="1460"/>
      <c r="POT68" s="1460"/>
      <c r="POU68" s="1460"/>
      <c r="POV68" s="1460"/>
      <c r="POW68" s="1460"/>
      <c r="POX68" s="1460"/>
      <c r="POY68" s="1460"/>
      <c r="POZ68" s="1460"/>
      <c r="PPA68" s="1460"/>
      <c r="PPB68" s="1460"/>
      <c r="PPC68" s="1460"/>
      <c r="PPD68" s="1460"/>
      <c r="PPE68" s="1460"/>
      <c r="PPF68" s="1460"/>
      <c r="PPG68" s="1460"/>
      <c r="PPH68" s="1460"/>
      <c r="PPI68" s="1460"/>
      <c r="PPJ68" s="1460"/>
      <c r="PPK68" s="1460"/>
      <c r="PPL68" s="1460"/>
      <c r="PPM68" s="1460"/>
      <c r="PPN68" s="1460"/>
      <c r="PPO68" s="1460"/>
      <c r="PPP68" s="1460"/>
      <c r="PPQ68" s="1460"/>
      <c r="PPR68" s="1460"/>
      <c r="PPS68" s="1460"/>
      <c r="PPT68" s="1460"/>
      <c r="PPU68" s="1460"/>
      <c r="PPV68" s="1460"/>
      <c r="PPW68" s="1460"/>
      <c r="PPX68" s="1460"/>
      <c r="PPY68" s="1460"/>
      <c r="PPZ68" s="1460"/>
      <c r="PQA68" s="1460"/>
      <c r="PQB68" s="1460"/>
      <c r="PQC68" s="1460"/>
      <c r="PQD68" s="1460"/>
      <c r="PQE68" s="1460"/>
      <c r="PQF68" s="1460"/>
      <c r="PQG68" s="1460"/>
      <c r="PQH68" s="1460"/>
      <c r="PQI68" s="1460"/>
      <c r="PQJ68" s="1460"/>
      <c r="PQK68" s="1460"/>
      <c r="PQL68" s="1460"/>
      <c r="PQM68" s="1460"/>
      <c r="PQN68" s="1460"/>
      <c r="PQO68" s="1460"/>
      <c r="PQP68" s="1460"/>
      <c r="PQQ68" s="1460"/>
      <c r="PQR68" s="1460"/>
      <c r="PQS68" s="1460"/>
      <c r="PQT68" s="1460"/>
      <c r="PQU68" s="1460"/>
      <c r="PQV68" s="1460"/>
      <c r="PQW68" s="1460"/>
      <c r="PQX68" s="1460"/>
      <c r="PQY68" s="1460"/>
      <c r="PQZ68" s="1460"/>
      <c r="PRA68" s="1460"/>
      <c r="PRB68" s="1460"/>
      <c r="PRC68" s="1460"/>
      <c r="PRD68" s="1460"/>
      <c r="PRE68" s="1460"/>
      <c r="PRF68" s="1460"/>
      <c r="PRG68" s="1460"/>
      <c r="PRH68" s="1460"/>
      <c r="PRI68" s="1460"/>
      <c r="PRJ68" s="1460"/>
      <c r="PRK68" s="1460"/>
      <c r="PRL68" s="1460"/>
      <c r="PRM68" s="1460"/>
      <c r="PRN68" s="1460"/>
      <c r="PRO68" s="1460"/>
      <c r="PRP68" s="1460"/>
      <c r="PRQ68" s="1460"/>
      <c r="PRR68" s="1460"/>
      <c r="PRS68" s="1460"/>
      <c r="PRT68" s="1460"/>
      <c r="PRU68" s="1460"/>
      <c r="PRV68" s="1460"/>
      <c r="PRW68" s="1460"/>
      <c r="PRX68" s="1460"/>
      <c r="PRY68" s="1460"/>
      <c r="PRZ68" s="1460"/>
      <c r="PSA68" s="1460"/>
      <c r="PSB68" s="1460"/>
      <c r="PSC68" s="1460"/>
      <c r="PSD68" s="1460"/>
      <c r="PSE68" s="1460"/>
      <c r="PSF68" s="1460"/>
      <c r="PSG68" s="1460"/>
      <c r="PSH68" s="1460"/>
      <c r="PSI68" s="1460"/>
      <c r="PSJ68" s="1460"/>
      <c r="PSK68" s="1460"/>
      <c r="PSL68" s="1460"/>
      <c r="PSM68" s="1460"/>
      <c r="PSN68" s="1460"/>
      <c r="PSO68" s="1460"/>
      <c r="PSP68" s="1460"/>
      <c r="PSQ68" s="1460"/>
      <c r="PSR68" s="1460"/>
      <c r="PSS68" s="1460"/>
      <c r="PST68" s="1460"/>
      <c r="PSU68" s="1460"/>
      <c r="PSV68" s="1460"/>
      <c r="PSW68" s="1460"/>
      <c r="PSX68" s="1460"/>
      <c r="PSY68" s="1460"/>
      <c r="PSZ68" s="1460"/>
      <c r="PTA68" s="1460"/>
      <c r="PTB68" s="1460"/>
      <c r="PTC68" s="1460"/>
      <c r="PTD68" s="1460"/>
      <c r="PTE68" s="1460"/>
      <c r="PTF68" s="1460"/>
      <c r="PTG68" s="1460"/>
      <c r="PTH68" s="1460"/>
      <c r="PTI68" s="1460"/>
      <c r="PTJ68" s="1460"/>
      <c r="PTK68" s="1460"/>
      <c r="PTL68" s="1460"/>
      <c r="PTM68" s="1460"/>
      <c r="PTN68" s="1460"/>
      <c r="PTO68" s="1460"/>
      <c r="PTP68" s="1460"/>
      <c r="PTQ68" s="1460"/>
      <c r="PTR68" s="1460"/>
      <c r="PTS68" s="1460"/>
      <c r="PTT68" s="1460"/>
      <c r="PTU68" s="1460"/>
      <c r="PTV68" s="1460"/>
      <c r="PTW68" s="1460"/>
      <c r="PTX68" s="1460"/>
      <c r="PTY68" s="1460"/>
      <c r="PTZ68" s="1460"/>
      <c r="PUA68" s="1460"/>
      <c r="PUB68" s="1460"/>
      <c r="PUC68" s="1460"/>
      <c r="PUD68" s="1460"/>
      <c r="PUE68" s="1460"/>
      <c r="PUF68" s="1460"/>
      <c r="PUG68" s="1460"/>
      <c r="PUH68" s="1460"/>
      <c r="PUI68" s="1460"/>
      <c r="PUJ68" s="1460"/>
      <c r="PUK68" s="1460"/>
      <c r="PUL68" s="1460"/>
      <c r="PUM68" s="1460"/>
      <c r="PUN68" s="1460"/>
      <c r="PUO68" s="1460"/>
      <c r="PUP68" s="1460"/>
      <c r="PUQ68" s="1460"/>
      <c r="PUR68" s="1460"/>
      <c r="PUS68" s="1460"/>
      <c r="PUT68" s="1460"/>
      <c r="PUU68" s="1460"/>
      <c r="PUV68" s="1460"/>
      <c r="PUW68" s="1460"/>
      <c r="PUX68" s="1460"/>
      <c r="PUY68" s="1460"/>
      <c r="PUZ68" s="1460"/>
      <c r="PVA68" s="1460"/>
      <c r="PVB68" s="1460"/>
      <c r="PVC68" s="1460"/>
      <c r="PVD68" s="1460"/>
      <c r="PVE68" s="1460"/>
      <c r="PVF68" s="1460"/>
      <c r="PVG68" s="1460"/>
      <c r="PVH68" s="1460"/>
      <c r="PVI68" s="1460"/>
      <c r="PVJ68" s="1460"/>
      <c r="PVK68" s="1460"/>
      <c r="PVL68" s="1460"/>
      <c r="PVM68" s="1460"/>
      <c r="PVN68" s="1460"/>
      <c r="PVO68" s="1460"/>
      <c r="PVP68" s="1460"/>
      <c r="PVQ68" s="1460"/>
      <c r="PVR68" s="1460"/>
      <c r="PVS68" s="1460"/>
      <c r="PVT68" s="1460"/>
      <c r="PVU68" s="1460"/>
      <c r="PVV68" s="1460"/>
      <c r="PVW68" s="1460"/>
      <c r="PVX68" s="1460"/>
      <c r="PVY68" s="1460"/>
      <c r="PVZ68" s="1460"/>
      <c r="PWA68" s="1460"/>
      <c r="PWB68" s="1460"/>
      <c r="PWC68" s="1460"/>
      <c r="PWD68" s="1460"/>
      <c r="PWE68" s="1460"/>
      <c r="PWF68" s="1460"/>
      <c r="PWG68" s="1460"/>
      <c r="PWH68" s="1460"/>
      <c r="PWI68" s="1460"/>
      <c r="PWJ68" s="1460"/>
      <c r="PWK68" s="1460"/>
      <c r="PWL68" s="1460"/>
      <c r="PWM68" s="1460"/>
      <c r="PWN68" s="1460"/>
      <c r="PWO68" s="1460"/>
      <c r="PWP68" s="1460"/>
      <c r="PWQ68" s="1460"/>
      <c r="PWR68" s="1460"/>
      <c r="PWS68" s="1460"/>
      <c r="PWT68" s="1460"/>
      <c r="PWU68" s="1460"/>
      <c r="PWV68" s="1460"/>
      <c r="PWW68" s="1460"/>
      <c r="PWX68" s="1460"/>
      <c r="PWY68" s="1460"/>
      <c r="PWZ68" s="1460"/>
      <c r="PXA68" s="1460"/>
      <c r="PXB68" s="1460"/>
      <c r="PXC68" s="1460"/>
      <c r="PXD68" s="1460"/>
      <c r="PXE68" s="1460"/>
      <c r="PXF68" s="1460"/>
      <c r="PXG68" s="1460"/>
      <c r="PXH68" s="1460"/>
      <c r="PXI68" s="1460"/>
      <c r="PXJ68" s="1460"/>
      <c r="PXK68" s="1460"/>
      <c r="PXL68" s="1460"/>
      <c r="PXM68" s="1460"/>
      <c r="PXN68" s="1460"/>
      <c r="PXO68" s="1460"/>
      <c r="PXP68" s="1460"/>
      <c r="PXQ68" s="1460"/>
      <c r="PXR68" s="1460"/>
      <c r="PXS68" s="1460"/>
      <c r="PXT68" s="1460"/>
      <c r="PXU68" s="1460"/>
      <c r="PXV68" s="1460"/>
      <c r="PXW68" s="1460"/>
      <c r="PXX68" s="1460"/>
      <c r="PXY68" s="1460"/>
      <c r="PXZ68" s="1460"/>
      <c r="PYA68" s="1460"/>
      <c r="PYB68" s="1460"/>
      <c r="PYC68" s="1460"/>
      <c r="PYD68" s="1460"/>
      <c r="PYE68" s="1460"/>
      <c r="PYF68" s="1460"/>
      <c r="PYG68" s="1460"/>
      <c r="PYH68" s="1460"/>
      <c r="PYI68" s="1460"/>
      <c r="PYJ68" s="1460"/>
      <c r="PYK68" s="1460"/>
      <c r="PYL68" s="1460"/>
      <c r="PYM68" s="1460"/>
      <c r="PYN68" s="1460"/>
      <c r="PYO68" s="1460"/>
      <c r="PYP68" s="1460"/>
      <c r="PYQ68" s="1460"/>
      <c r="PYR68" s="1460"/>
      <c r="PYS68" s="1460"/>
      <c r="PYT68" s="1460"/>
      <c r="PYU68" s="1460"/>
      <c r="PYV68" s="1460"/>
      <c r="PYW68" s="1460"/>
      <c r="PYX68" s="1460"/>
      <c r="PYY68" s="1460"/>
      <c r="PYZ68" s="1460"/>
      <c r="PZA68" s="1460"/>
      <c r="PZB68" s="1460"/>
      <c r="PZC68" s="1460"/>
      <c r="PZD68" s="1460"/>
      <c r="PZE68" s="1460"/>
      <c r="PZF68" s="1460"/>
      <c r="PZG68" s="1460"/>
      <c r="PZH68" s="1460"/>
      <c r="PZI68" s="1460"/>
      <c r="PZJ68" s="1460"/>
      <c r="PZK68" s="1460"/>
      <c r="PZL68" s="1460"/>
      <c r="PZM68" s="1460"/>
      <c r="PZN68" s="1460"/>
      <c r="PZO68" s="1460"/>
      <c r="PZP68" s="1460"/>
      <c r="PZQ68" s="1460"/>
      <c r="PZR68" s="1460"/>
      <c r="PZS68" s="1460"/>
      <c r="PZT68" s="1460"/>
      <c r="PZU68" s="1460"/>
      <c r="PZV68" s="1460"/>
      <c r="PZW68" s="1460"/>
      <c r="PZX68" s="1460"/>
      <c r="PZY68" s="1460"/>
      <c r="PZZ68" s="1460"/>
      <c r="QAA68" s="1460"/>
      <c r="QAB68" s="1460"/>
      <c r="QAC68" s="1460"/>
      <c r="QAD68" s="1460"/>
      <c r="QAE68" s="1460"/>
      <c r="QAF68" s="1460"/>
      <c r="QAG68" s="1460"/>
      <c r="QAH68" s="1460"/>
      <c r="QAI68" s="1460"/>
      <c r="QAJ68" s="1460"/>
      <c r="QAK68" s="1460"/>
      <c r="QAL68" s="1460"/>
      <c r="QAM68" s="1460"/>
      <c r="QAN68" s="1460"/>
      <c r="QAO68" s="1460"/>
      <c r="QAP68" s="1460"/>
      <c r="QAQ68" s="1460"/>
      <c r="QAR68" s="1460"/>
      <c r="QAS68" s="1460"/>
      <c r="QAT68" s="1460"/>
      <c r="QAU68" s="1460"/>
      <c r="QAV68" s="1460"/>
      <c r="QAW68" s="1460"/>
      <c r="QAX68" s="1460"/>
      <c r="QAY68" s="1460"/>
      <c r="QAZ68" s="1460"/>
      <c r="QBA68" s="1460"/>
      <c r="QBB68" s="1460"/>
      <c r="QBC68" s="1460"/>
      <c r="QBD68" s="1460"/>
      <c r="QBE68" s="1460"/>
      <c r="QBF68" s="1460"/>
      <c r="QBG68" s="1460"/>
      <c r="QBH68" s="1460"/>
      <c r="QBI68" s="1460"/>
      <c r="QBJ68" s="1460"/>
      <c r="QBK68" s="1460"/>
      <c r="QBL68" s="1460"/>
      <c r="QBM68" s="1460"/>
      <c r="QBN68" s="1460"/>
      <c r="QBO68" s="1460"/>
      <c r="QBP68" s="1460"/>
      <c r="QBQ68" s="1460"/>
      <c r="QBR68" s="1460"/>
      <c r="QBS68" s="1460"/>
      <c r="QBT68" s="1460"/>
      <c r="QBU68" s="1460"/>
      <c r="QBV68" s="1460"/>
      <c r="QBW68" s="1460"/>
      <c r="QBX68" s="1460"/>
      <c r="QBY68" s="1460"/>
      <c r="QBZ68" s="1460"/>
      <c r="QCA68" s="1460"/>
      <c r="QCB68" s="1460"/>
      <c r="QCC68" s="1460"/>
      <c r="QCD68" s="1460"/>
      <c r="QCE68" s="1460"/>
      <c r="QCF68" s="1460"/>
      <c r="QCG68" s="1460"/>
      <c r="QCH68" s="1460"/>
      <c r="QCI68" s="1460"/>
      <c r="QCJ68" s="1460"/>
      <c r="QCK68" s="1460"/>
      <c r="QCL68" s="1460"/>
      <c r="QCM68" s="1460"/>
      <c r="QCN68" s="1460"/>
      <c r="QCO68" s="1460"/>
      <c r="QCP68" s="1460"/>
      <c r="QCQ68" s="1460"/>
      <c r="QCR68" s="1460"/>
      <c r="QCS68" s="1460"/>
      <c r="QCT68" s="1460"/>
      <c r="QCU68" s="1460"/>
      <c r="QCV68" s="1460"/>
      <c r="QCW68" s="1460"/>
      <c r="QCX68" s="1460"/>
      <c r="QCY68" s="1460"/>
      <c r="QCZ68" s="1460"/>
      <c r="QDA68" s="1460"/>
      <c r="QDB68" s="1460"/>
      <c r="QDC68" s="1460"/>
      <c r="QDD68" s="1460"/>
      <c r="QDE68" s="1460"/>
      <c r="QDF68" s="1460"/>
      <c r="QDG68" s="1460"/>
      <c r="QDH68" s="1460"/>
      <c r="QDI68" s="1460"/>
      <c r="QDJ68" s="1460"/>
      <c r="QDK68" s="1460"/>
      <c r="QDL68" s="1460"/>
      <c r="QDM68" s="1460"/>
      <c r="QDN68" s="1460"/>
      <c r="QDO68" s="1460"/>
      <c r="QDP68" s="1460"/>
      <c r="QDQ68" s="1460"/>
      <c r="QDR68" s="1460"/>
      <c r="QDS68" s="1460"/>
      <c r="QDT68" s="1460"/>
      <c r="QDU68" s="1460"/>
      <c r="QDV68" s="1460"/>
      <c r="QDW68" s="1460"/>
      <c r="QDX68" s="1460"/>
      <c r="QDY68" s="1460"/>
      <c r="QDZ68" s="1460"/>
      <c r="QEA68" s="1460"/>
      <c r="QEB68" s="1460"/>
      <c r="QEC68" s="1460"/>
      <c r="QED68" s="1460"/>
      <c r="QEE68" s="1460"/>
      <c r="QEF68" s="1460"/>
      <c r="QEG68" s="1460"/>
      <c r="QEH68" s="1460"/>
      <c r="QEI68" s="1460"/>
      <c r="QEJ68" s="1460"/>
      <c r="QEK68" s="1460"/>
      <c r="QEL68" s="1460"/>
      <c r="QEM68" s="1460"/>
      <c r="QEN68" s="1460"/>
      <c r="QEO68" s="1460"/>
      <c r="QEP68" s="1460"/>
      <c r="QEQ68" s="1460"/>
      <c r="QER68" s="1460"/>
      <c r="QES68" s="1460"/>
      <c r="QET68" s="1460"/>
      <c r="QEU68" s="1460"/>
      <c r="QEV68" s="1460"/>
      <c r="QEW68" s="1460"/>
      <c r="QEX68" s="1460"/>
      <c r="QEY68" s="1460"/>
      <c r="QEZ68" s="1460"/>
      <c r="QFA68" s="1460"/>
      <c r="QFB68" s="1460"/>
      <c r="QFC68" s="1460"/>
      <c r="QFD68" s="1460"/>
      <c r="QFE68" s="1460"/>
      <c r="QFF68" s="1460"/>
      <c r="QFG68" s="1460"/>
      <c r="QFH68" s="1460"/>
      <c r="QFI68" s="1460"/>
      <c r="QFJ68" s="1460"/>
      <c r="QFK68" s="1460"/>
      <c r="QFL68" s="1460"/>
      <c r="QFM68" s="1460"/>
      <c r="QFN68" s="1460"/>
      <c r="QFO68" s="1460"/>
      <c r="QFP68" s="1460"/>
      <c r="QFQ68" s="1460"/>
      <c r="QFR68" s="1460"/>
      <c r="QFS68" s="1460"/>
      <c r="QFT68" s="1460"/>
      <c r="QFU68" s="1460"/>
      <c r="QFV68" s="1460"/>
      <c r="QFW68" s="1460"/>
      <c r="QFX68" s="1460"/>
      <c r="QFY68" s="1460"/>
      <c r="QFZ68" s="1460"/>
      <c r="QGA68" s="1460"/>
      <c r="QGB68" s="1460"/>
      <c r="QGC68" s="1460"/>
      <c r="QGD68" s="1460"/>
      <c r="QGE68" s="1460"/>
      <c r="QGF68" s="1460"/>
      <c r="QGG68" s="1460"/>
      <c r="QGH68" s="1460"/>
      <c r="QGI68" s="1460"/>
      <c r="QGJ68" s="1460"/>
      <c r="QGK68" s="1460"/>
      <c r="QGL68" s="1460"/>
      <c r="QGM68" s="1460"/>
      <c r="QGN68" s="1460"/>
      <c r="QGO68" s="1460"/>
      <c r="QGP68" s="1460"/>
      <c r="QGQ68" s="1460"/>
      <c r="QGR68" s="1460"/>
      <c r="QGS68" s="1460"/>
      <c r="QGT68" s="1460"/>
      <c r="QGU68" s="1460"/>
      <c r="QGV68" s="1460"/>
      <c r="QGW68" s="1460"/>
      <c r="QGX68" s="1460"/>
      <c r="QGY68" s="1460"/>
      <c r="QGZ68" s="1460"/>
      <c r="QHA68" s="1460"/>
      <c r="QHB68" s="1460"/>
      <c r="QHC68" s="1460"/>
      <c r="QHD68" s="1460"/>
      <c r="QHE68" s="1460"/>
      <c r="QHF68" s="1460"/>
      <c r="QHG68" s="1460"/>
      <c r="QHH68" s="1460"/>
      <c r="QHI68" s="1460"/>
      <c r="QHJ68" s="1460"/>
      <c r="QHK68" s="1460"/>
      <c r="QHL68" s="1460"/>
      <c r="QHM68" s="1460"/>
      <c r="QHN68" s="1460"/>
      <c r="QHO68" s="1460"/>
      <c r="QHP68" s="1460"/>
      <c r="QHQ68" s="1460"/>
      <c r="QHR68" s="1460"/>
      <c r="QHS68" s="1460"/>
      <c r="QHT68" s="1460"/>
      <c r="QHU68" s="1460"/>
      <c r="QHV68" s="1460"/>
      <c r="QHW68" s="1460"/>
      <c r="QHX68" s="1460"/>
      <c r="QHY68" s="1460"/>
      <c r="QHZ68" s="1460"/>
      <c r="QIA68" s="1460"/>
      <c r="QIB68" s="1460"/>
      <c r="QIC68" s="1460"/>
      <c r="QID68" s="1460"/>
      <c r="QIE68" s="1460"/>
      <c r="QIF68" s="1460"/>
      <c r="QIG68" s="1460"/>
      <c r="QIH68" s="1460"/>
      <c r="QII68" s="1460"/>
      <c r="QIJ68" s="1460"/>
      <c r="QIK68" s="1460"/>
      <c r="QIL68" s="1460"/>
      <c r="QIM68" s="1460"/>
      <c r="QIN68" s="1460"/>
      <c r="QIO68" s="1460"/>
      <c r="QIP68" s="1460"/>
      <c r="QIQ68" s="1460"/>
      <c r="QIR68" s="1460"/>
      <c r="QIS68" s="1460"/>
      <c r="QIT68" s="1460"/>
      <c r="QIU68" s="1460"/>
      <c r="QIV68" s="1460"/>
      <c r="QIW68" s="1460"/>
      <c r="QIX68" s="1460"/>
      <c r="QIY68" s="1460"/>
      <c r="QIZ68" s="1460"/>
      <c r="QJA68" s="1460"/>
      <c r="QJB68" s="1460"/>
      <c r="QJC68" s="1460"/>
      <c r="QJD68" s="1460"/>
      <c r="QJE68" s="1460"/>
      <c r="QJF68" s="1460"/>
      <c r="QJG68" s="1460"/>
      <c r="QJH68" s="1460"/>
      <c r="QJI68" s="1460"/>
      <c r="QJJ68" s="1460"/>
      <c r="QJK68" s="1460"/>
      <c r="QJL68" s="1460"/>
      <c r="QJM68" s="1460"/>
      <c r="QJN68" s="1460"/>
      <c r="QJO68" s="1460"/>
      <c r="QJP68" s="1460"/>
      <c r="QJQ68" s="1460"/>
      <c r="QJR68" s="1460"/>
      <c r="QJS68" s="1460"/>
      <c r="QJT68" s="1460"/>
      <c r="QJU68" s="1460"/>
      <c r="QJV68" s="1460"/>
      <c r="QJW68" s="1460"/>
      <c r="QJX68" s="1460"/>
      <c r="QJY68" s="1460"/>
      <c r="QJZ68" s="1460"/>
      <c r="QKA68" s="1460"/>
      <c r="QKB68" s="1460"/>
      <c r="QKC68" s="1460"/>
      <c r="QKD68" s="1460"/>
      <c r="QKE68" s="1460"/>
      <c r="QKF68" s="1460"/>
      <c r="QKG68" s="1460"/>
      <c r="QKH68" s="1460"/>
      <c r="QKI68" s="1460"/>
      <c r="QKJ68" s="1460"/>
      <c r="QKK68" s="1460"/>
      <c r="QKL68" s="1460"/>
      <c r="QKM68" s="1460"/>
      <c r="QKN68" s="1460"/>
      <c r="QKO68" s="1460"/>
      <c r="QKP68" s="1460"/>
      <c r="QKQ68" s="1460"/>
      <c r="QKR68" s="1460"/>
      <c r="QKS68" s="1460"/>
      <c r="QKT68" s="1460"/>
      <c r="QKU68" s="1460"/>
      <c r="QKV68" s="1460"/>
      <c r="QKW68" s="1460"/>
      <c r="QKX68" s="1460"/>
      <c r="QKY68" s="1460"/>
      <c r="QKZ68" s="1460"/>
      <c r="QLA68" s="1460"/>
      <c r="QLB68" s="1460"/>
      <c r="QLC68" s="1460"/>
      <c r="QLD68" s="1460"/>
      <c r="QLE68" s="1460"/>
      <c r="QLF68" s="1460"/>
      <c r="QLG68" s="1460"/>
      <c r="QLH68" s="1460"/>
      <c r="QLI68" s="1460"/>
      <c r="QLJ68" s="1460"/>
      <c r="QLK68" s="1460"/>
      <c r="QLL68" s="1460"/>
      <c r="QLM68" s="1460"/>
      <c r="QLN68" s="1460"/>
      <c r="QLO68" s="1460"/>
      <c r="QLP68" s="1460"/>
      <c r="QLQ68" s="1460"/>
      <c r="QLR68" s="1460"/>
      <c r="QLS68" s="1460"/>
      <c r="QLT68" s="1460"/>
      <c r="QLU68" s="1460"/>
      <c r="QLV68" s="1460"/>
      <c r="QLW68" s="1460"/>
      <c r="QLX68" s="1460"/>
      <c r="QLY68" s="1460"/>
      <c r="QLZ68" s="1460"/>
      <c r="QMA68" s="1460"/>
      <c r="QMB68" s="1460"/>
      <c r="QMC68" s="1460"/>
      <c r="QMD68" s="1460"/>
      <c r="QME68" s="1460"/>
      <c r="QMF68" s="1460"/>
      <c r="QMG68" s="1460"/>
      <c r="QMH68" s="1460"/>
      <c r="QMI68" s="1460"/>
      <c r="QMJ68" s="1460"/>
      <c r="QMK68" s="1460"/>
      <c r="QML68" s="1460"/>
      <c r="QMM68" s="1460"/>
      <c r="QMN68" s="1460"/>
      <c r="QMO68" s="1460"/>
      <c r="QMP68" s="1460"/>
      <c r="QMQ68" s="1460"/>
      <c r="QMR68" s="1460"/>
      <c r="QMS68" s="1460"/>
      <c r="QMT68" s="1460"/>
      <c r="QMU68" s="1460"/>
      <c r="QMV68" s="1460"/>
      <c r="QMW68" s="1460"/>
      <c r="QMX68" s="1460"/>
      <c r="QMY68" s="1460"/>
      <c r="QMZ68" s="1460"/>
      <c r="QNA68" s="1460"/>
      <c r="QNB68" s="1460"/>
      <c r="QNC68" s="1460"/>
      <c r="QND68" s="1460"/>
      <c r="QNE68" s="1460"/>
      <c r="QNF68" s="1460"/>
      <c r="QNG68" s="1460"/>
      <c r="QNH68" s="1460"/>
      <c r="QNI68" s="1460"/>
      <c r="QNJ68" s="1460"/>
      <c r="QNK68" s="1460"/>
      <c r="QNL68" s="1460"/>
      <c r="QNM68" s="1460"/>
      <c r="QNN68" s="1460"/>
      <c r="QNO68" s="1460"/>
      <c r="QNP68" s="1460"/>
      <c r="QNQ68" s="1460"/>
      <c r="QNR68" s="1460"/>
      <c r="QNS68" s="1460"/>
      <c r="QNT68" s="1460"/>
      <c r="QNU68" s="1460"/>
      <c r="QNV68" s="1460"/>
      <c r="QNW68" s="1460"/>
      <c r="QNX68" s="1460"/>
      <c r="QNY68" s="1460"/>
      <c r="QNZ68" s="1460"/>
      <c r="QOA68" s="1460"/>
      <c r="QOB68" s="1460"/>
      <c r="QOC68" s="1460"/>
      <c r="QOD68" s="1460"/>
      <c r="QOE68" s="1460"/>
      <c r="QOF68" s="1460"/>
      <c r="QOG68" s="1460"/>
      <c r="QOH68" s="1460"/>
      <c r="QOI68" s="1460"/>
      <c r="QOJ68" s="1460"/>
      <c r="QOK68" s="1460"/>
      <c r="QOL68" s="1460"/>
      <c r="QOM68" s="1460"/>
      <c r="QON68" s="1460"/>
      <c r="QOO68" s="1460"/>
      <c r="QOP68" s="1460"/>
      <c r="QOQ68" s="1460"/>
      <c r="QOR68" s="1460"/>
      <c r="QOS68" s="1460"/>
      <c r="QOT68" s="1460"/>
      <c r="QOU68" s="1460"/>
      <c r="QOV68" s="1460"/>
      <c r="QOW68" s="1460"/>
      <c r="QOX68" s="1460"/>
      <c r="QOY68" s="1460"/>
      <c r="QOZ68" s="1460"/>
      <c r="QPA68" s="1460"/>
      <c r="QPB68" s="1460"/>
      <c r="QPC68" s="1460"/>
      <c r="QPD68" s="1460"/>
      <c r="QPE68" s="1460"/>
      <c r="QPF68" s="1460"/>
      <c r="QPG68" s="1460"/>
      <c r="QPH68" s="1460"/>
      <c r="QPI68" s="1460"/>
      <c r="QPJ68" s="1460"/>
      <c r="QPK68" s="1460"/>
      <c r="QPL68" s="1460"/>
      <c r="QPM68" s="1460"/>
      <c r="QPN68" s="1460"/>
      <c r="QPO68" s="1460"/>
      <c r="QPP68" s="1460"/>
      <c r="QPQ68" s="1460"/>
      <c r="QPR68" s="1460"/>
      <c r="QPS68" s="1460"/>
      <c r="QPT68" s="1460"/>
      <c r="QPU68" s="1460"/>
      <c r="QPV68" s="1460"/>
      <c r="QPW68" s="1460"/>
      <c r="QPX68" s="1460"/>
      <c r="QPY68" s="1460"/>
      <c r="QPZ68" s="1460"/>
      <c r="QQA68" s="1460"/>
      <c r="QQB68" s="1460"/>
      <c r="QQC68" s="1460"/>
      <c r="QQD68" s="1460"/>
      <c r="QQE68" s="1460"/>
      <c r="QQF68" s="1460"/>
      <c r="QQG68" s="1460"/>
      <c r="QQH68" s="1460"/>
      <c r="QQI68" s="1460"/>
      <c r="QQJ68" s="1460"/>
      <c r="QQK68" s="1460"/>
      <c r="QQL68" s="1460"/>
      <c r="QQM68" s="1460"/>
      <c r="QQN68" s="1460"/>
      <c r="QQO68" s="1460"/>
      <c r="QQP68" s="1460"/>
      <c r="QQQ68" s="1460"/>
      <c r="QQR68" s="1460"/>
      <c r="QQS68" s="1460"/>
      <c r="QQT68" s="1460"/>
      <c r="QQU68" s="1460"/>
      <c r="QQV68" s="1460"/>
      <c r="QQW68" s="1460"/>
      <c r="QQX68" s="1460"/>
      <c r="QQY68" s="1460"/>
      <c r="QQZ68" s="1460"/>
      <c r="QRA68" s="1460"/>
      <c r="QRB68" s="1460"/>
      <c r="QRC68" s="1460"/>
      <c r="QRD68" s="1460"/>
      <c r="QRE68" s="1460"/>
      <c r="QRF68" s="1460"/>
      <c r="QRG68" s="1460"/>
      <c r="QRH68" s="1460"/>
      <c r="QRI68" s="1460"/>
      <c r="QRJ68" s="1460"/>
      <c r="QRK68" s="1460"/>
      <c r="QRL68" s="1460"/>
      <c r="QRM68" s="1460"/>
      <c r="QRN68" s="1460"/>
      <c r="QRO68" s="1460"/>
      <c r="QRP68" s="1460"/>
      <c r="QRQ68" s="1460"/>
      <c r="QRR68" s="1460"/>
      <c r="QRS68" s="1460"/>
      <c r="QRT68" s="1460"/>
      <c r="QRU68" s="1460"/>
      <c r="QRV68" s="1460"/>
      <c r="QRW68" s="1460"/>
      <c r="QRX68" s="1460"/>
      <c r="QRY68" s="1460"/>
      <c r="QRZ68" s="1460"/>
      <c r="QSA68" s="1460"/>
      <c r="QSB68" s="1460"/>
      <c r="QSC68" s="1460"/>
      <c r="QSD68" s="1460"/>
      <c r="QSE68" s="1460"/>
      <c r="QSF68" s="1460"/>
      <c r="QSG68" s="1460"/>
      <c r="QSH68" s="1460"/>
      <c r="QSI68" s="1460"/>
      <c r="QSJ68" s="1460"/>
      <c r="QSK68" s="1460"/>
      <c r="QSL68" s="1460"/>
      <c r="QSM68" s="1460"/>
      <c r="QSN68" s="1460"/>
      <c r="QSO68" s="1460"/>
      <c r="QSP68" s="1460"/>
      <c r="QSQ68" s="1460"/>
      <c r="QSR68" s="1460"/>
      <c r="QSS68" s="1460"/>
      <c r="QST68" s="1460"/>
      <c r="QSU68" s="1460"/>
      <c r="QSV68" s="1460"/>
      <c r="QSW68" s="1460"/>
      <c r="QSX68" s="1460"/>
      <c r="QSY68" s="1460"/>
      <c r="QSZ68" s="1460"/>
      <c r="QTA68" s="1460"/>
      <c r="QTB68" s="1460"/>
      <c r="QTC68" s="1460"/>
      <c r="QTD68" s="1460"/>
      <c r="QTE68" s="1460"/>
      <c r="QTF68" s="1460"/>
      <c r="QTG68" s="1460"/>
      <c r="QTH68" s="1460"/>
      <c r="QTI68" s="1460"/>
      <c r="QTJ68" s="1460"/>
      <c r="QTK68" s="1460"/>
      <c r="QTL68" s="1460"/>
      <c r="QTM68" s="1460"/>
      <c r="QTN68" s="1460"/>
      <c r="QTO68" s="1460"/>
      <c r="QTP68" s="1460"/>
      <c r="QTQ68" s="1460"/>
      <c r="QTR68" s="1460"/>
      <c r="QTS68" s="1460"/>
      <c r="QTT68" s="1460"/>
      <c r="QTU68" s="1460"/>
      <c r="QTV68" s="1460"/>
      <c r="QTW68" s="1460"/>
      <c r="QTX68" s="1460"/>
      <c r="QTY68" s="1460"/>
      <c r="QTZ68" s="1460"/>
      <c r="QUA68" s="1460"/>
      <c r="QUB68" s="1460"/>
      <c r="QUC68" s="1460"/>
      <c r="QUD68" s="1460"/>
      <c r="QUE68" s="1460"/>
      <c r="QUF68" s="1460"/>
      <c r="QUG68" s="1460"/>
      <c r="QUH68" s="1460"/>
      <c r="QUI68" s="1460"/>
      <c r="QUJ68" s="1460"/>
      <c r="QUK68" s="1460"/>
      <c r="QUL68" s="1460"/>
      <c r="QUM68" s="1460"/>
      <c r="QUN68" s="1460"/>
      <c r="QUO68" s="1460"/>
      <c r="QUP68" s="1460"/>
      <c r="QUQ68" s="1460"/>
      <c r="QUR68" s="1460"/>
      <c r="QUS68" s="1460"/>
      <c r="QUT68" s="1460"/>
      <c r="QUU68" s="1460"/>
      <c r="QUV68" s="1460"/>
      <c r="QUW68" s="1460"/>
      <c r="QUX68" s="1460"/>
      <c r="QUY68" s="1460"/>
      <c r="QUZ68" s="1460"/>
      <c r="QVA68" s="1460"/>
      <c r="QVB68" s="1460"/>
      <c r="QVC68" s="1460"/>
      <c r="QVD68" s="1460"/>
      <c r="QVE68" s="1460"/>
      <c r="QVF68" s="1460"/>
      <c r="QVG68" s="1460"/>
      <c r="QVH68" s="1460"/>
      <c r="QVI68" s="1460"/>
      <c r="QVJ68" s="1460"/>
      <c r="QVK68" s="1460"/>
      <c r="QVL68" s="1460"/>
      <c r="QVM68" s="1460"/>
      <c r="QVN68" s="1460"/>
      <c r="QVO68" s="1460"/>
      <c r="QVP68" s="1460"/>
      <c r="QVQ68" s="1460"/>
      <c r="QVR68" s="1460"/>
      <c r="QVS68" s="1460"/>
      <c r="QVT68" s="1460"/>
      <c r="QVU68" s="1460"/>
      <c r="QVV68" s="1460"/>
      <c r="QVW68" s="1460"/>
      <c r="QVX68" s="1460"/>
      <c r="QVY68" s="1460"/>
      <c r="QVZ68" s="1460"/>
      <c r="QWA68" s="1460"/>
      <c r="QWB68" s="1460"/>
      <c r="QWC68" s="1460"/>
      <c r="QWD68" s="1460"/>
      <c r="QWE68" s="1460"/>
      <c r="QWF68" s="1460"/>
      <c r="QWG68" s="1460"/>
      <c r="QWH68" s="1460"/>
      <c r="QWI68" s="1460"/>
      <c r="QWJ68" s="1460"/>
      <c r="QWK68" s="1460"/>
      <c r="QWL68" s="1460"/>
      <c r="QWM68" s="1460"/>
      <c r="QWN68" s="1460"/>
      <c r="QWO68" s="1460"/>
      <c r="QWP68" s="1460"/>
      <c r="QWQ68" s="1460"/>
      <c r="QWR68" s="1460"/>
      <c r="QWS68" s="1460"/>
      <c r="QWT68" s="1460"/>
      <c r="QWU68" s="1460"/>
      <c r="QWV68" s="1460"/>
      <c r="QWW68" s="1460"/>
      <c r="QWX68" s="1460"/>
      <c r="QWY68" s="1460"/>
      <c r="QWZ68" s="1460"/>
      <c r="QXA68" s="1460"/>
      <c r="QXB68" s="1460"/>
      <c r="QXC68" s="1460"/>
      <c r="QXD68" s="1460"/>
      <c r="QXE68" s="1460"/>
      <c r="QXF68" s="1460"/>
      <c r="QXG68" s="1460"/>
      <c r="QXH68" s="1460"/>
      <c r="QXI68" s="1460"/>
      <c r="QXJ68" s="1460"/>
      <c r="QXK68" s="1460"/>
      <c r="QXL68" s="1460"/>
      <c r="QXM68" s="1460"/>
      <c r="QXN68" s="1460"/>
      <c r="QXO68" s="1460"/>
      <c r="QXP68" s="1460"/>
      <c r="QXQ68" s="1460"/>
      <c r="QXR68" s="1460"/>
      <c r="QXS68" s="1460"/>
      <c r="QXT68" s="1460"/>
      <c r="QXU68" s="1460"/>
      <c r="QXV68" s="1460"/>
      <c r="QXW68" s="1460"/>
      <c r="QXX68" s="1460"/>
      <c r="QXY68" s="1460"/>
      <c r="QXZ68" s="1460"/>
      <c r="QYA68" s="1460"/>
      <c r="QYB68" s="1460"/>
      <c r="QYC68" s="1460"/>
      <c r="QYD68" s="1460"/>
      <c r="QYE68" s="1460"/>
      <c r="QYF68" s="1460"/>
      <c r="QYG68" s="1460"/>
      <c r="QYH68" s="1460"/>
      <c r="QYI68" s="1460"/>
      <c r="QYJ68" s="1460"/>
      <c r="QYK68" s="1460"/>
      <c r="QYL68" s="1460"/>
      <c r="QYM68" s="1460"/>
      <c r="QYN68" s="1460"/>
      <c r="QYO68" s="1460"/>
      <c r="QYP68" s="1460"/>
      <c r="QYQ68" s="1460"/>
      <c r="QYR68" s="1460"/>
      <c r="QYS68" s="1460"/>
      <c r="QYT68" s="1460"/>
      <c r="QYU68" s="1460"/>
      <c r="QYV68" s="1460"/>
      <c r="QYW68" s="1460"/>
      <c r="QYX68" s="1460"/>
      <c r="QYY68" s="1460"/>
      <c r="QYZ68" s="1460"/>
      <c r="QZA68" s="1460"/>
      <c r="QZB68" s="1460"/>
      <c r="QZC68" s="1460"/>
      <c r="QZD68" s="1460"/>
      <c r="QZE68" s="1460"/>
      <c r="QZF68" s="1460"/>
      <c r="QZG68" s="1460"/>
      <c r="QZH68" s="1460"/>
      <c r="QZI68" s="1460"/>
      <c r="QZJ68" s="1460"/>
      <c r="QZK68" s="1460"/>
      <c r="QZL68" s="1460"/>
      <c r="QZM68" s="1460"/>
      <c r="QZN68" s="1460"/>
      <c r="QZO68" s="1460"/>
      <c r="QZP68" s="1460"/>
      <c r="QZQ68" s="1460"/>
      <c r="QZR68" s="1460"/>
      <c r="QZS68" s="1460"/>
      <c r="QZT68" s="1460"/>
      <c r="QZU68" s="1460"/>
      <c r="QZV68" s="1460"/>
      <c r="QZW68" s="1460"/>
      <c r="QZX68" s="1460"/>
      <c r="QZY68" s="1460"/>
      <c r="QZZ68" s="1460"/>
      <c r="RAA68" s="1460"/>
      <c r="RAB68" s="1460"/>
      <c r="RAC68" s="1460"/>
      <c r="RAD68" s="1460"/>
      <c r="RAE68" s="1460"/>
      <c r="RAF68" s="1460"/>
      <c r="RAG68" s="1460"/>
      <c r="RAH68" s="1460"/>
      <c r="RAI68" s="1460"/>
      <c r="RAJ68" s="1460"/>
      <c r="RAK68" s="1460"/>
      <c r="RAL68" s="1460"/>
      <c r="RAM68" s="1460"/>
      <c r="RAN68" s="1460"/>
      <c r="RAO68" s="1460"/>
      <c r="RAP68" s="1460"/>
      <c r="RAQ68" s="1460"/>
      <c r="RAR68" s="1460"/>
      <c r="RAS68" s="1460"/>
      <c r="RAT68" s="1460"/>
      <c r="RAU68" s="1460"/>
      <c r="RAV68" s="1460"/>
      <c r="RAW68" s="1460"/>
      <c r="RAX68" s="1460"/>
      <c r="RAY68" s="1460"/>
      <c r="RAZ68" s="1460"/>
      <c r="RBA68" s="1460"/>
      <c r="RBB68" s="1460"/>
      <c r="RBC68" s="1460"/>
      <c r="RBD68" s="1460"/>
      <c r="RBE68" s="1460"/>
      <c r="RBF68" s="1460"/>
      <c r="RBG68" s="1460"/>
      <c r="RBH68" s="1460"/>
      <c r="RBI68" s="1460"/>
      <c r="RBJ68" s="1460"/>
      <c r="RBK68" s="1460"/>
      <c r="RBL68" s="1460"/>
      <c r="RBM68" s="1460"/>
      <c r="RBN68" s="1460"/>
      <c r="RBO68" s="1460"/>
      <c r="RBP68" s="1460"/>
      <c r="RBQ68" s="1460"/>
      <c r="RBR68" s="1460"/>
      <c r="RBS68" s="1460"/>
      <c r="RBT68" s="1460"/>
      <c r="RBU68" s="1460"/>
      <c r="RBV68" s="1460"/>
      <c r="RBW68" s="1460"/>
      <c r="RBX68" s="1460"/>
      <c r="RBY68" s="1460"/>
      <c r="RBZ68" s="1460"/>
      <c r="RCA68" s="1460"/>
      <c r="RCB68" s="1460"/>
      <c r="RCC68" s="1460"/>
      <c r="RCD68" s="1460"/>
      <c r="RCE68" s="1460"/>
      <c r="RCF68" s="1460"/>
      <c r="RCG68" s="1460"/>
      <c r="RCH68" s="1460"/>
      <c r="RCI68" s="1460"/>
      <c r="RCJ68" s="1460"/>
      <c r="RCK68" s="1460"/>
      <c r="RCL68" s="1460"/>
      <c r="RCM68" s="1460"/>
      <c r="RCN68" s="1460"/>
      <c r="RCO68" s="1460"/>
      <c r="RCP68" s="1460"/>
      <c r="RCQ68" s="1460"/>
      <c r="RCR68" s="1460"/>
      <c r="RCS68" s="1460"/>
      <c r="RCT68" s="1460"/>
      <c r="RCU68" s="1460"/>
      <c r="RCV68" s="1460"/>
      <c r="RCW68" s="1460"/>
      <c r="RCX68" s="1460"/>
      <c r="RCY68" s="1460"/>
      <c r="RCZ68" s="1460"/>
      <c r="RDA68" s="1460"/>
      <c r="RDB68" s="1460"/>
      <c r="RDC68" s="1460"/>
      <c r="RDD68" s="1460"/>
      <c r="RDE68" s="1460"/>
      <c r="RDF68" s="1460"/>
      <c r="RDG68" s="1460"/>
      <c r="RDH68" s="1460"/>
      <c r="RDI68" s="1460"/>
      <c r="RDJ68" s="1460"/>
      <c r="RDK68" s="1460"/>
      <c r="RDL68" s="1460"/>
      <c r="RDM68" s="1460"/>
      <c r="RDN68" s="1460"/>
      <c r="RDO68" s="1460"/>
      <c r="RDP68" s="1460"/>
      <c r="RDQ68" s="1460"/>
      <c r="RDR68" s="1460"/>
      <c r="RDS68" s="1460"/>
      <c r="RDT68" s="1460"/>
      <c r="RDU68" s="1460"/>
      <c r="RDV68" s="1460"/>
      <c r="RDW68" s="1460"/>
      <c r="RDX68" s="1460"/>
      <c r="RDY68" s="1460"/>
      <c r="RDZ68" s="1460"/>
      <c r="REA68" s="1460"/>
      <c r="REB68" s="1460"/>
      <c r="REC68" s="1460"/>
      <c r="RED68" s="1460"/>
      <c r="REE68" s="1460"/>
      <c r="REF68" s="1460"/>
      <c r="REG68" s="1460"/>
      <c r="REH68" s="1460"/>
      <c r="REI68" s="1460"/>
      <c r="REJ68" s="1460"/>
      <c r="REK68" s="1460"/>
      <c r="REL68" s="1460"/>
      <c r="REM68" s="1460"/>
      <c r="REN68" s="1460"/>
      <c r="REO68" s="1460"/>
      <c r="REP68" s="1460"/>
      <c r="REQ68" s="1460"/>
      <c r="RER68" s="1460"/>
      <c r="RES68" s="1460"/>
      <c r="RET68" s="1460"/>
      <c r="REU68" s="1460"/>
      <c r="REV68" s="1460"/>
      <c r="REW68" s="1460"/>
      <c r="REX68" s="1460"/>
      <c r="REY68" s="1460"/>
      <c r="REZ68" s="1460"/>
      <c r="RFA68" s="1460"/>
      <c r="RFB68" s="1460"/>
      <c r="RFC68" s="1460"/>
      <c r="RFD68" s="1460"/>
      <c r="RFE68" s="1460"/>
      <c r="RFF68" s="1460"/>
      <c r="RFG68" s="1460"/>
      <c r="RFH68" s="1460"/>
      <c r="RFI68" s="1460"/>
      <c r="RFJ68" s="1460"/>
      <c r="RFK68" s="1460"/>
      <c r="RFL68" s="1460"/>
      <c r="RFM68" s="1460"/>
      <c r="RFN68" s="1460"/>
      <c r="RFO68" s="1460"/>
      <c r="RFP68" s="1460"/>
      <c r="RFQ68" s="1460"/>
      <c r="RFR68" s="1460"/>
      <c r="RFS68" s="1460"/>
      <c r="RFT68" s="1460"/>
      <c r="RFU68" s="1460"/>
      <c r="RFV68" s="1460"/>
      <c r="RFW68" s="1460"/>
      <c r="RFX68" s="1460"/>
      <c r="RFY68" s="1460"/>
      <c r="RFZ68" s="1460"/>
      <c r="RGA68" s="1460"/>
      <c r="RGB68" s="1460"/>
      <c r="RGC68" s="1460"/>
      <c r="RGD68" s="1460"/>
      <c r="RGE68" s="1460"/>
      <c r="RGF68" s="1460"/>
      <c r="RGG68" s="1460"/>
      <c r="RGH68" s="1460"/>
      <c r="RGI68" s="1460"/>
      <c r="RGJ68" s="1460"/>
      <c r="RGK68" s="1460"/>
      <c r="RGL68" s="1460"/>
      <c r="RGM68" s="1460"/>
      <c r="RGN68" s="1460"/>
      <c r="RGO68" s="1460"/>
      <c r="RGP68" s="1460"/>
      <c r="RGQ68" s="1460"/>
      <c r="RGR68" s="1460"/>
      <c r="RGS68" s="1460"/>
      <c r="RGT68" s="1460"/>
      <c r="RGU68" s="1460"/>
      <c r="RGV68" s="1460"/>
      <c r="RGW68" s="1460"/>
      <c r="RGX68" s="1460"/>
      <c r="RGY68" s="1460"/>
      <c r="RGZ68" s="1460"/>
      <c r="RHA68" s="1460"/>
      <c r="RHB68" s="1460"/>
      <c r="RHC68" s="1460"/>
      <c r="RHD68" s="1460"/>
      <c r="RHE68" s="1460"/>
      <c r="RHF68" s="1460"/>
      <c r="RHG68" s="1460"/>
      <c r="RHH68" s="1460"/>
      <c r="RHI68" s="1460"/>
      <c r="RHJ68" s="1460"/>
      <c r="RHK68" s="1460"/>
      <c r="RHL68" s="1460"/>
      <c r="RHM68" s="1460"/>
      <c r="RHN68" s="1460"/>
      <c r="RHO68" s="1460"/>
      <c r="RHP68" s="1460"/>
      <c r="RHQ68" s="1460"/>
      <c r="RHR68" s="1460"/>
      <c r="RHS68" s="1460"/>
      <c r="RHT68" s="1460"/>
      <c r="RHU68" s="1460"/>
      <c r="RHV68" s="1460"/>
      <c r="RHW68" s="1460"/>
      <c r="RHX68" s="1460"/>
      <c r="RHY68" s="1460"/>
      <c r="RHZ68" s="1460"/>
      <c r="RIA68" s="1460"/>
      <c r="RIB68" s="1460"/>
      <c r="RIC68" s="1460"/>
      <c r="RID68" s="1460"/>
      <c r="RIE68" s="1460"/>
      <c r="RIF68" s="1460"/>
      <c r="RIG68" s="1460"/>
      <c r="RIH68" s="1460"/>
      <c r="RII68" s="1460"/>
      <c r="RIJ68" s="1460"/>
      <c r="RIK68" s="1460"/>
      <c r="RIL68" s="1460"/>
      <c r="RIM68" s="1460"/>
      <c r="RIN68" s="1460"/>
      <c r="RIO68" s="1460"/>
      <c r="RIP68" s="1460"/>
      <c r="RIQ68" s="1460"/>
      <c r="RIR68" s="1460"/>
      <c r="RIS68" s="1460"/>
      <c r="RIT68" s="1460"/>
      <c r="RIU68" s="1460"/>
      <c r="RIV68" s="1460"/>
      <c r="RIW68" s="1460"/>
      <c r="RIX68" s="1460"/>
      <c r="RIY68" s="1460"/>
      <c r="RIZ68" s="1460"/>
      <c r="RJA68" s="1460"/>
      <c r="RJB68" s="1460"/>
      <c r="RJC68" s="1460"/>
      <c r="RJD68" s="1460"/>
      <c r="RJE68" s="1460"/>
      <c r="RJF68" s="1460"/>
      <c r="RJG68" s="1460"/>
      <c r="RJH68" s="1460"/>
      <c r="RJI68" s="1460"/>
      <c r="RJJ68" s="1460"/>
      <c r="RJK68" s="1460"/>
      <c r="RJL68" s="1460"/>
      <c r="RJM68" s="1460"/>
      <c r="RJN68" s="1460"/>
      <c r="RJO68" s="1460"/>
      <c r="RJP68" s="1460"/>
      <c r="RJQ68" s="1460"/>
      <c r="RJR68" s="1460"/>
      <c r="RJS68" s="1460"/>
      <c r="RJT68" s="1460"/>
      <c r="RJU68" s="1460"/>
      <c r="RJV68" s="1460"/>
      <c r="RJW68" s="1460"/>
      <c r="RJX68" s="1460"/>
      <c r="RJY68" s="1460"/>
      <c r="RJZ68" s="1460"/>
      <c r="RKA68" s="1460"/>
      <c r="RKB68" s="1460"/>
      <c r="RKC68" s="1460"/>
      <c r="RKD68" s="1460"/>
      <c r="RKE68" s="1460"/>
      <c r="RKF68" s="1460"/>
      <c r="RKG68" s="1460"/>
      <c r="RKH68" s="1460"/>
      <c r="RKI68" s="1460"/>
      <c r="RKJ68" s="1460"/>
      <c r="RKK68" s="1460"/>
      <c r="RKL68" s="1460"/>
      <c r="RKM68" s="1460"/>
      <c r="RKN68" s="1460"/>
      <c r="RKO68" s="1460"/>
      <c r="RKP68" s="1460"/>
      <c r="RKQ68" s="1460"/>
      <c r="RKR68" s="1460"/>
      <c r="RKS68" s="1460"/>
      <c r="RKT68" s="1460"/>
      <c r="RKU68" s="1460"/>
      <c r="RKV68" s="1460"/>
      <c r="RKW68" s="1460"/>
      <c r="RKX68" s="1460"/>
      <c r="RKY68" s="1460"/>
      <c r="RKZ68" s="1460"/>
      <c r="RLA68" s="1460"/>
      <c r="RLB68" s="1460"/>
      <c r="RLC68" s="1460"/>
      <c r="RLD68" s="1460"/>
      <c r="RLE68" s="1460"/>
      <c r="RLF68" s="1460"/>
      <c r="RLG68" s="1460"/>
      <c r="RLH68" s="1460"/>
      <c r="RLI68" s="1460"/>
      <c r="RLJ68" s="1460"/>
      <c r="RLK68" s="1460"/>
      <c r="RLL68" s="1460"/>
      <c r="RLM68" s="1460"/>
      <c r="RLN68" s="1460"/>
      <c r="RLO68" s="1460"/>
      <c r="RLP68" s="1460"/>
      <c r="RLQ68" s="1460"/>
      <c r="RLR68" s="1460"/>
      <c r="RLS68" s="1460"/>
      <c r="RLT68" s="1460"/>
      <c r="RLU68" s="1460"/>
      <c r="RLV68" s="1460"/>
      <c r="RLW68" s="1460"/>
      <c r="RLX68" s="1460"/>
      <c r="RLY68" s="1460"/>
      <c r="RLZ68" s="1460"/>
      <c r="RMA68" s="1460"/>
      <c r="RMB68" s="1460"/>
      <c r="RMC68" s="1460"/>
      <c r="RMD68" s="1460"/>
      <c r="RME68" s="1460"/>
      <c r="RMF68" s="1460"/>
      <c r="RMG68" s="1460"/>
      <c r="RMH68" s="1460"/>
      <c r="RMI68" s="1460"/>
      <c r="RMJ68" s="1460"/>
      <c r="RMK68" s="1460"/>
      <c r="RML68" s="1460"/>
      <c r="RMM68" s="1460"/>
      <c r="RMN68" s="1460"/>
      <c r="RMO68" s="1460"/>
      <c r="RMP68" s="1460"/>
      <c r="RMQ68" s="1460"/>
      <c r="RMR68" s="1460"/>
      <c r="RMS68" s="1460"/>
      <c r="RMT68" s="1460"/>
      <c r="RMU68" s="1460"/>
      <c r="RMV68" s="1460"/>
      <c r="RMW68" s="1460"/>
      <c r="RMX68" s="1460"/>
      <c r="RMY68" s="1460"/>
      <c r="RMZ68" s="1460"/>
      <c r="RNA68" s="1460"/>
      <c r="RNB68" s="1460"/>
      <c r="RNC68" s="1460"/>
      <c r="RND68" s="1460"/>
      <c r="RNE68" s="1460"/>
      <c r="RNF68" s="1460"/>
      <c r="RNG68" s="1460"/>
      <c r="RNH68" s="1460"/>
      <c r="RNI68" s="1460"/>
      <c r="RNJ68" s="1460"/>
      <c r="RNK68" s="1460"/>
      <c r="RNL68" s="1460"/>
      <c r="RNM68" s="1460"/>
      <c r="RNN68" s="1460"/>
      <c r="RNO68" s="1460"/>
      <c r="RNP68" s="1460"/>
      <c r="RNQ68" s="1460"/>
      <c r="RNR68" s="1460"/>
      <c r="RNS68" s="1460"/>
      <c r="RNT68" s="1460"/>
      <c r="RNU68" s="1460"/>
      <c r="RNV68" s="1460"/>
      <c r="RNW68" s="1460"/>
      <c r="RNX68" s="1460"/>
      <c r="RNY68" s="1460"/>
      <c r="RNZ68" s="1460"/>
      <c r="ROA68" s="1460"/>
      <c r="ROB68" s="1460"/>
      <c r="ROC68" s="1460"/>
      <c r="ROD68" s="1460"/>
      <c r="ROE68" s="1460"/>
      <c r="ROF68" s="1460"/>
      <c r="ROG68" s="1460"/>
      <c r="ROH68" s="1460"/>
      <c r="ROI68" s="1460"/>
      <c r="ROJ68" s="1460"/>
      <c r="ROK68" s="1460"/>
      <c r="ROL68" s="1460"/>
      <c r="ROM68" s="1460"/>
      <c r="RON68" s="1460"/>
      <c r="ROO68" s="1460"/>
      <c r="ROP68" s="1460"/>
      <c r="ROQ68" s="1460"/>
      <c r="ROR68" s="1460"/>
      <c r="ROS68" s="1460"/>
      <c r="ROT68" s="1460"/>
      <c r="ROU68" s="1460"/>
      <c r="ROV68" s="1460"/>
      <c r="ROW68" s="1460"/>
      <c r="ROX68" s="1460"/>
      <c r="ROY68" s="1460"/>
      <c r="ROZ68" s="1460"/>
      <c r="RPA68" s="1460"/>
      <c r="RPB68" s="1460"/>
      <c r="RPC68" s="1460"/>
      <c r="RPD68" s="1460"/>
      <c r="RPE68" s="1460"/>
      <c r="RPF68" s="1460"/>
      <c r="RPG68" s="1460"/>
      <c r="RPH68" s="1460"/>
      <c r="RPI68" s="1460"/>
      <c r="RPJ68" s="1460"/>
      <c r="RPK68" s="1460"/>
      <c r="RPL68" s="1460"/>
      <c r="RPM68" s="1460"/>
      <c r="RPN68" s="1460"/>
      <c r="RPO68" s="1460"/>
      <c r="RPP68" s="1460"/>
      <c r="RPQ68" s="1460"/>
      <c r="RPR68" s="1460"/>
      <c r="RPS68" s="1460"/>
      <c r="RPT68" s="1460"/>
      <c r="RPU68" s="1460"/>
      <c r="RPV68" s="1460"/>
      <c r="RPW68" s="1460"/>
      <c r="RPX68" s="1460"/>
      <c r="RPY68" s="1460"/>
      <c r="RPZ68" s="1460"/>
      <c r="RQA68" s="1460"/>
      <c r="RQB68" s="1460"/>
      <c r="RQC68" s="1460"/>
      <c r="RQD68" s="1460"/>
      <c r="RQE68" s="1460"/>
      <c r="RQF68" s="1460"/>
      <c r="RQG68" s="1460"/>
      <c r="RQH68" s="1460"/>
      <c r="RQI68" s="1460"/>
      <c r="RQJ68" s="1460"/>
      <c r="RQK68" s="1460"/>
      <c r="RQL68" s="1460"/>
      <c r="RQM68" s="1460"/>
      <c r="RQN68" s="1460"/>
      <c r="RQO68" s="1460"/>
      <c r="RQP68" s="1460"/>
      <c r="RQQ68" s="1460"/>
      <c r="RQR68" s="1460"/>
      <c r="RQS68" s="1460"/>
      <c r="RQT68" s="1460"/>
      <c r="RQU68" s="1460"/>
      <c r="RQV68" s="1460"/>
      <c r="RQW68" s="1460"/>
      <c r="RQX68" s="1460"/>
      <c r="RQY68" s="1460"/>
      <c r="RQZ68" s="1460"/>
      <c r="RRA68" s="1460"/>
      <c r="RRB68" s="1460"/>
      <c r="RRC68" s="1460"/>
      <c r="RRD68" s="1460"/>
      <c r="RRE68" s="1460"/>
      <c r="RRF68" s="1460"/>
      <c r="RRG68" s="1460"/>
      <c r="RRH68" s="1460"/>
      <c r="RRI68" s="1460"/>
      <c r="RRJ68" s="1460"/>
      <c r="RRK68" s="1460"/>
      <c r="RRL68" s="1460"/>
      <c r="RRM68" s="1460"/>
      <c r="RRN68" s="1460"/>
      <c r="RRO68" s="1460"/>
      <c r="RRP68" s="1460"/>
      <c r="RRQ68" s="1460"/>
      <c r="RRR68" s="1460"/>
      <c r="RRS68" s="1460"/>
      <c r="RRT68" s="1460"/>
      <c r="RRU68" s="1460"/>
      <c r="RRV68" s="1460"/>
      <c r="RRW68" s="1460"/>
      <c r="RRX68" s="1460"/>
      <c r="RRY68" s="1460"/>
      <c r="RRZ68" s="1460"/>
      <c r="RSA68" s="1460"/>
      <c r="RSB68" s="1460"/>
      <c r="RSC68" s="1460"/>
      <c r="RSD68" s="1460"/>
      <c r="RSE68" s="1460"/>
      <c r="RSF68" s="1460"/>
      <c r="RSG68" s="1460"/>
      <c r="RSH68" s="1460"/>
      <c r="RSI68" s="1460"/>
      <c r="RSJ68" s="1460"/>
      <c r="RSK68" s="1460"/>
      <c r="RSL68" s="1460"/>
      <c r="RSM68" s="1460"/>
      <c r="RSN68" s="1460"/>
      <c r="RSO68" s="1460"/>
      <c r="RSP68" s="1460"/>
      <c r="RSQ68" s="1460"/>
      <c r="RSR68" s="1460"/>
      <c r="RSS68" s="1460"/>
      <c r="RST68" s="1460"/>
      <c r="RSU68" s="1460"/>
      <c r="RSV68" s="1460"/>
      <c r="RSW68" s="1460"/>
      <c r="RSX68" s="1460"/>
      <c r="RSY68" s="1460"/>
      <c r="RSZ68" s="1460"/>
      <c r="RTA68" s="1460"/>
      <c r="RTB68" s="1460"/>
      <c r="RTC68" s="1460"/>
      <c r="RTD68" s="1460"/>
      <c r="RTE68" s="1460"/>
      <c r="RTF68" s="1460"/>
      <c r="RTG68" s="1460"/>
      <c r="RTH68" s="1460"/>
      <c r="RTI68" s="1460"/>
      <c r="RTJ68" s="1460"/>
      <c r="RTK68" s="1460"/>
      <c r="RTL68" s="1460"/>
      <c r="RTM68" s="1460"/>
      <c r="RTN68" s="1460"/>
      <c r="RTO68" s="1460"/>
      <c r="RTP68" s="1460"/>
      <c r="RTQ68" s="1460"/>
      <c r="RTR68" s="1460"/>
      <c r="RTS68" s="1460"/>
      <c r="RTT68" s="1460"/>
      <c r="RTU68" s="1460"/>
      <c r="RTV68" s="1460"/>
      <c r="RTW68" s="1460"/>
      <c r="RTX68" s="1460"/>
      <c r="RTY68" s="1460"/>
      <c r="RTZ68" s="1460"/>
      <c r="RUA68" s="1460"/>
      <c r="RUB68" s="1460"/>
      <c r="RUC68" s="1460"/>
      <c r="RUD68" s="1460"/>
      <c r="RUE68" s="1460"/>
      <c r="RUF68" s="1460"/>
      <c r="RUG68" s="1460"/>
      <c r="RUH68" s="1460"/>
      <c r="RUI68" s="1460"/>
      <c r="RUJ68" s="1460"/>
      <c r="RUK68" s="1460"/>
      <c r="RUL68" s="1460"/>
      <c r="RUM68" s="1460"/>
      <c r="RUN68" s="1460"/>
      <c r="RUO68" s="1460"/>
      <c r="RUP68" s="1460"/>
      <c r="RUQ68" s="1460"/>
      <c r="RUR68" s="1460"/>
      <c r="RUS68" s="1460"/>
      <c r="RUT68" s="1460"/>
      <c r="RUU68" s="1460"/>
      <c r="RUV68" s="1460"/>
      <c r="RUW68" s="1460"/>
      <c r="RUX68" s="1460"/>
      <c r="RUY68" s="1460"/>
      <c r="RUZ68" s="1460"/>
      <c r="RVA68" s="1460"/>
      <c r="RVB68" s="1460"/>
      <c r="RVC68" s="1460"/>
      <c r="RVD68" s="1460"/>
      <c r="RVE68" s="1460"/>
      <c r="RVF68" s="1460"/>
      <c r="RVG68" s="1460"/>
      <c r="RVH68" s="1460"/>
      <c r="RVI68" s="1460"/>
      <c r="RVJ68" s="1460"/>
      <c r="RVK68" s="1460"/>
      <c r="RVL68" s="1460"/>
      <c r="RVM68" s="1460"/>
      <c r="RVN68" s="1460"/>
      <c r="RVO68" s="1460"/>
      <c r="RVP68" s="1460"/>
      <c r="RVQ68" s="1460"/>
      <c r="RVR68" s="1460"/>
      <c r="RVS68" s="1460"/>
      <c r="RVT68" s="1460"/>
      <c r="RVU68" s="1460"/>
      <c r="RVV68" s="1460"/>
      <c r="RVW68" s="1460"/>
      <c r="RVX68" s="1460"/>
      <c r="RVY68" s="1460"/>
      <c r="RVZ68" s="1460"/>
      <c r="RWA68" s="1460"/>
      <c r="RWB68" s="1460"/>
      <c r="RWC68" s="1460"/>
      <c r="RWD68" s="1460"/>
      <c r="RWE68" s="1460"/>
      <c r="RWF68" s="1460"/>
      <c r="RWG68" s="1460"/>
      <c r="RWH68" s="1460"/>
      <c r="RWI68" s="1460"/>
      <c r="RWJ68" s="1460"/>
      <c r="RWK68" s="1460"/>
      <c r="RWL68" s="1460"/>
      <c r="RWM68" s="1460"/>
      <c r="RWN68" s="1460"/>
      <c r="RWO68" s="1460"/>
      <c r="RWP68" s="1460"/>
      <c r="RWQ68" s="1460"/>
      <c r="RWR68" s="1460"/>
      <c r="RWS68" s="1460"/>
      <c r="RWT68" s="1460"/>
      <c r="RWU68" s="1460"/>
      <c r="RWV68" s="1460"/>
      <c r="RWW68" s="1460"/>
      <c r="RWX68" s="1460"/>
      <c r="RWY68" s="1460"/>
      <c r="RWZ68" s="1460"/>
      <c r="RXA68" s="1460"/>
      <c r="RXB68" s="1460"/>
      <c r="RXC68" s="1460"/>
      <c r="RXD68" s="1460"/>
      <c r="RXE68" s="1460"/>
      <c r="RXF68" s="1460"/>
      <c r="RXG68" s="1460"/>
      <c r="RXH68" s="1460"/>
      <c r="RXI68" s="1460"/>
      <c r="RXJ68" s="1460"/>
      <c r="RXK68" s="1460"/>
      <c r="RXL68" s="1460"/>
      <c r="RXM68" s="1460"/>
      <c r="RXN68" s="1460"/>
      <c r="RXO68" s="1460"/>
      <c r="RXP68" s="1460"/>
      <c r="RXQ68" s="1460"/>
      <c r="RXR68" s="1460"/>
      <c r="RXS68" s="1460"/>
      <c r="RXT68" s="1460"/>
      <c r="RXU68" s="1460"/>
      <c r="RXV68" s="1460"/>
      <c r="RXW68" s="1460"/>
      <c r="RXX68" s="1460"/>
      <c r="RXY68" s="1460"/>
      <c r="RXZ68" s="1460"/>
      <c r="RYA68" s="1460"/>
      <c r="RYB68" s="1460"/>
      <c r="RYC68" s="1460"/>
      <c r="RYD68" s="1460"/>
      <c r="RYE68" s="1460"/>
      <c r="RYF68" s="1460"/>
      <c r="RYG68" s="1460"/>
      <c r="RYH68" s="1460"/>
      <c r="RYI68" s="1460"/>
      <c r="RYJ68" s="1460"/>
      <c r="RYK68" s="1460"/>
      <c r="RYL68" s="1460"/>
      <c r="RYM68" s="1460"/>
      <c r="RYN68" s="1460"/>
      <c r="RYO68" s="1460"/>
      <c r="RYP68" s="1460"/>
      <c r="RYQ68" s="1460"/>
      <c r="RYR68" s="1460"/>
      <c r="RYS68" s="1460"/>
      <c r="RYT68" s="1460"/>
      <c r="RYU68" s="1460"/>
      <c r="RYV68" s="1460"/>
      <c r="RYW68" s="1460"/>
      <c r="RYX68" s="1460"/>
      <c r="RYY68" s="1460"/>
      <c r="RYZ68" s="1460"/>
      <c r="RZA68" s="1460"/>
      <c r="RZB68" s="1460"/>
      <c r="RZC68" s="1460"/>
      <c r="RZD68" s="1460"/>
      <c r="RZE68" s="1460"/>
      <c r="RZF68" s="1460"/>
      <c r="RZG68" s="1460"/>
      <c r="RZH68" s="1460"/>
      <c r="RZI68" s="1460"/>
      <c r="RZJ68" s="1460"/>
      <c r="RZK68" s="1460"/>
      <c r="RZL68" s="1460"/>
      <c r="RZM68" s="1460"/>
      <c r="RZN68" s="1460"/>
      <c r="RZO68" s="1460"/>
      <c r="RZP68" s="1460"/>
      <c r="RZQ68" s="1460"/>
      <c r="RZR68" s="1460"/>
      <c r="RZS68" s="1460"/>
      <c r="RZT68" s="1460"/>
      <c r="RZU68" s="1460"/>
      <c r="RZV68" s="1460"/>
      <c r="RZW68" s="1460"/>
      <c r="RZX68" s="1460"/>
      <c r="RZY68" s="1460"/>
      <c r="RZZ68" s="1460"/>
      <c r="SAA68" s="1460"/>
      <c r="SAB68" s="1460"/>
      <c r="SAC68" s="1460"/>
      <c r="SAD68" s="1460"/>
      <c r="SAE68" s="1460"/>
      <c r="SAF68" s="1460"/>
      <c r="SAG68" s="1460"/>
      <c r="SAH68" s="1460"/>
      <c r="SAI68" s="1460"/>
      <c r="SAJ68" s="1460"/>
      <c r="SAK68" s="1460"/>
      <c r="SAL68" s="1460"/>
      <c r="SAM68" s="1460"/>
      <c r="SAN68" s="1460"/>
      <c r="SAO68" s="1460"/>
      <c r="SAP68" s="1460"/>
      <c r="SAQ68" s="1460"/>
      <c r="SAR68" s="1460"/>
      <c r="SAS68" s="1460"/>
      <c r="SAT68" s="1460"/>
      <c r="SAU68" s="1460"/>
      <c r="SAV68" s="1460"/>
      <c r="SAW68" s="1460"/>
      <c r="SAX68" s="1460"/>
      <c r="SAY68" s="1460"/>
      <c r="SAZ68" s="1460"/>
      <c r="SBA68" s="1460"/>
      <c r="SBB68" s="1460"/>
      <c r="SBC68" s="1460"/>
      <c r="SBD68" s="1460"/>
      <c r="SBE68" s="1460"/>
      <c r="SBF68" s="1460"/>
      <c r="SBG68" s="1460"/>
      <c r="SBH68" s="1460"/>
      <c r="SBI68" s="1460"/>
      <c r="SBJ68" s="1460"/>
      <c r="SBK68" s="1460"/>
      <c r="SBL68" s="1460"/>
      <c r="SBM68" s="1460"/>
      <c r="SBN68" s="1460"/>
      <c r="SBO68" s="1460"/>
      <c r="SBP68" s="1460"/>
      <c r="SBQ68" s="1460"/>
      <c r="SBR68" s="1460"/>
      <c r="SBS68" s="1460"/>
      <c r="SBT68" s="1460"/>
      <c r="SBU68" s="1460"/>
      <c r="SBV68" s="1460"/>
      <c r="SBW68" s="1460"/>
      <c r="SBX68" s="1460"/>
      <c r="SBY68" s="1460"/>
      <c r="SBZ68" s="1460"/>
      <c r="SCA68" s="1460"/>
      <c r="SCB68" s="1460"/>
      <c r="SCC68" s="1460"/>
      <c r="SCD68" s="1460"/>
      <c r="SCE68" s="1460"/>
      <c r="SCF68" s="1460"/>
      <c r="SCG68" s="1460"/>
      <c r="SCH68" s="1460"/>
      <c r="SCI68" s="1460"/>
      <c r="SCJ68" s="1460"/>
      <c r="SCK68" s="1460"/>
      <c r="SCL68" s="1460"/>
      <c r="SCM68" s="1460"/>
      <c r="SCN68" s="1460"/>
      <c r="SCO68" s="1460"/>
      <c r="SCP68" s="1460"/>
      <c r="SCQ68" s="1460"/>
      <c r="SCR68" s="1460"/>
      <c r="SCS68" s="1460"/>
      <c r="SCT68" s="1460"/>
      <c r="SCU68" s="1460"/>
      <c r="SCV68" s="1460"/>
      <c r="SCW68" s="1460"/>
      <c r="SCX68" s="1460"/>
      <c r="SCY68" s="1460"/>
      <c r="SCZ68" s="1460"/>
      <c r="SDA68" s="1460"/>
      <c r="SDB68" s="1460"/>
      <c r="SDC68" s="1460"/>
      <c r="SDD68" s="1460"/>
      <c r="SDE68" s="1460"/>
      <c r="SDF68" s="1460"/>
      <c r="SDG68" s="1460"/>
      <c r="SDH68" s="1460"/>
      <c r="SDI68" s="1460"/>
      <c r="SDJ68" s="1460"/>
      <c r="SDK68" s="1460"/>
      <c r="SDL68" s="1460"/>
      <c r="SDM68" s="1460"/>
      <c r="SDN68" s="1460"/>
      <c r="SDO68" s="1460"/>
      <c r="SDP68" s="1460"/>
      <c r="SDQ68" s="1460"/>
      <c r="SDR68" s="1460"/>
      <c r="SDS68" s="1460"/>
      <c r="SDT68" s="1460"/>
      <c r="SDU68" s="1460"/>
      <c r="SDV68" s="1460"/>
      <c r="SDW68" s="1460"/>
      <c r="SDX68" s="1460"/>
      <c r="SDY68" s="1460"/>
      <c r="SDZ68" s="1460"/>
      <c r="SEA68" s="1460"/>
      <c r="SEB68" s="1460"/>
      <c r="SEC68" s="1460"/>
      <c r="SED68" s="1460"/>
      <c r="SEE68" s="1460"/>
      <c r="SEF68" s="1460"/>
      <c r="SEG68" s="1460"/>
      <c r="SEH68" s="1460"/>
      <c r="SEI68" s="1460"/>
      <c r="SEJ68" s="1460"/>
      <c r="SEK68" s="1460"/>
      <c r="SEL68" s="1460"/>
      <c r="SEM68" s="1460"/>
      <c r="SEN68" s="1460"/>
      <c r="SEO68" s="1460"/>
      <c r="SEP68" s="1460"/>
      <c r="SEQ68" s="1460"/>
      <c r="SER68" s="1460"/>
      <c r="SES68" s="1460"/>
      <c r="SET68" s="1460"/>
      <c r="SEU68" s="1460"/>
      <c r="SEV68" s="1460"/>
      <c r="SEW68" s="1460"/>
      <c r="SEX68" s="1460"/>
      <c r="SEY68" s="1460"/>
      <c r="SEZ68" s="1460"/>
      <c r="SFA68" s="1460"/>
      <c r="SFB68" s="1460"/>
      <c r="SFC68" s="1460"/>
      <c r="SFD68" s="1460"/>
      <c r="SFE68" s="1460"/>
      <c r="SFF68" s="1460"/>
      <c r="SFG68" s="1460"/>
      <c r="SFH68" s="1460"/>
      <c r="SFI68" s="1460"/>
      <c r="SFJ68" s="1460"/>
      <c r="SFK68" s="1460"/>
      <c r="SFL68" s="1460"/>
      <c r="SFM68" s="1460"/>
      <c r="SFN68" s="1460"/>
      <c r="SFO68" s="1460"/>
      <c r="SFP68" s="1460"/>
      <c r="SFQ68" s="1460"/>
      <c r="SFR68" s="1460"/>
      <c r="SFS68" s="1460"/>
      <c r="SFT68" s="1460"/>
      <c r="SFU68" s="1460"/>
      <c r="SFV68" s="1460"/>
      <c r="SFW68" s="1460"/>
      <c r="SFX68" s="1460"/>
      <c r="SFY68" s="1460"/>
      <c r="SFZ68" s="1460"/>
      <c r="SGA68" s="1460"/>
      <c r="SGB68" s="1460"/>
      <c r="SGC68" s="1460"/>
      <c r="SGD68" s="1460"/>
      <c r="SGE68" s="1460"/>
      <c r="SGF68" s="1460"/>
      <c r="SGG68" s="1460"/>
      <c r="SGH68" s="1460"/>
      <c r="SGI68" s="1460"/>
      <c r="SGJ68" s="1460"/>
      <c r="SGK68" s="1460"/>
      <c r="SGL68" s="1460"/>
      <c r="SGM68" s="1460"/>
      <c r="SGN68" s="1460"/>
      <c r="SGO68" s="1460"/>
      <c r="SGP68" s="1460"/>
      <c r="SGQ68" s="1460"/>
      <c r="SGR68" s="1460"/>
      <c r="SGS68" s="1460"/>
      <c r="SGT68" s="1460"/>
      <c r="SGU68" s="1460"/>
      <c r="SGV68" s="1460"/>
      <c r="SGW68" s="1460"/>
      <c r="SGX68" s="1460"/>
      <c r="SGY68" s="1460"/>
      <c r="SGZ68" s="1460"/>
      <c r="SHA68" s="1460"/>
      <c r="SHB68" s="1460"/>
      <c r="SHC68" s="1460"/>
      <c r="SHD68" s="1460"/>
      <c r="SHE68" s="1460"/>
      <c r="SHF68" s="1460"/>
      <c r="SHG68" s="1460"/>
      <c r="SHH68" s="1460"/>
      <c r="SHI68" s="1460"/>
      <c r="SHJ68" s="1460"/>
      <c r="SHK68" s="1460"/>
      <c r="SHL68" s="1460"/>
      <c r="SHM68" s="1460"/>
      <c r="SHN68" s="1460"/>
      <c r="SHO68" s="1460"/>
      <c r="SHP68" s="1460"/>
      <c r="SHQ68" s="1460"/>
      <c r="SHR68" s="1460"/>
      <c r="SHS68" s="1460"/>
      <c r="SHT68" s="1460"/>
      <c r="SHU68" s="1460"/>
      <c r="SHV68" s="1460"/>
      <c r="SHW68" s="1460"/>
      <c r="SHX68" s="1460"/>
      <c r="SHY68" s="1460"/>
      <c r="SHZ68" s="1460"/>
      <c r="SIA68" s="1460"/>
      <c r="SIB68" s="1460"/>
      <c r="SIC68" s="1460"/>
      <c r="SID68" s="1460"/>
      <c r="SIE68" s="1460"/>
      <c r="SIF68" s="1460"/>
      <c r="SIG68" s="1460"/>
      <c r="SIH68" s="1460"/>
      <c r="SII68" s="1460"/>
      <c r="SIJ68" s="1460"/>
      <c r="SIK68" s="1460"/>
      <c r="SIL68" s="1460"/>
      <c r="SIM68" s="1460"/>
      <c r="SIN68" s="1460"/>
      <c r="SIO68" s="1460"/>
      <c r="SIP68" s="1460"/>
      <c r="SIQ68" s="1460"/>
      <c r="SIR68" s="1460"/>
      <c r="SIS68" s="1460"/>
      <c r="SIT68" s="1460"/>
      <c r="SIU68" s="1460"/>
      <c r="SIV68" s="1460"/>
      <c r="SIW68" s="1460"/>
      <c r="SIX68" s="1460"/>
      <c r="SIY68" s="1460"/>
      <c r="SIZ68" s="1460"/>
      <c r="SJA68" s="1460"/>
      <c r="SJB68" s="1460"/>
      <c r="SJC68" s="1460"/>
      <c r="SJD68" s="1460"/>
      <c r="SJE68" s="1460"/>
      <c r="SJF68" s="1460"/>
      <c r="SJG68" s="1460"/>
      <c r="SJH68" s="1460"/>
      <c r="SJI68" s="1460"/>
      <c r="SJJ68" s="1460"/>
      <c r="SJK68" s="1460"/>
      <c r="SJL68" s="1460"/>
      <c r="SJM68" s="1460"/>
      <c r="SJN68" s="1460"/>
      <c r="SJO68" s="1460"/>
      <c r="SJP68" s="1460"/>
      <c r="SJQ68" s="1460"/>
      <c r="SJR68" s="1460"/>
      <c r="SJS68" s="1460"/>
      <c r="SJT68" s="1460"/>
      <c r="SJU68" s="1460"/>
      <c r="SJV68" s="1460"/>
      <c r="SJW68" s="1460"/>
      <c r="SJX68" s="1460"/>
      <c r="SJY68" s="1460"/>
      <c r="SJZ68" s="1460"/>
      <c r="SKA68" s="1460"/>
      <c r="SKB68" s="1460"/>
      <c r="SKC68" s="1460"/>
      <c r="SKD68" s="1460"/>
      <c r="SKE68" s="1460"/>
      <c r="SKF68" s="1460"/>
      <c r="SKG68" s="1460"/>
      <c r="SKH68" s="1460"/>
      <c r="SKI68" s="1460"/>
      <c r="SKJ68" s="1460"/>
      <c r="SKK68" s="1460"/>
      <c r="SKL68" s="1460"/>
      <c r="SKM68" s="1460"/>
      <c r="SKN68" s="1460"/>
      <c r="SKO68" s="1460"/>
      <c r="SKP68" s="1460"/>
      <c r="SKQ68" s="1460"/>
      <c r="SKR68" s="1460"/>
      <c r="SKS68" s="1460"/>
      <c r="SKT68" s="1460"/>
      <c r="SKU68" s="1460"/>
      <c r="SKV68" s="1460"/>
      <c r="SKW68" s="1460"/>
      <c r="SKX68" s="1460"/>
      <c r="SKY68" s="1460"/>
      <c r="SKZ68" s="1460"/>
      <c r="SLA68" s="1460"/>
      <c r="SLB68" s="1460"/>
      <c r="SLC68" s="1460"/>
      <c r="SLD68" s="1460"/>
      <c r="SLE68" s="1460"/>
      <c r="SLF68" s="1460"/>
      <c r="SLG68" s="1460"/>
      <c r="SLH68" s="1460"/>
      <c r="SLI68" s="1460"/>
      <c r="SLJ68" s="1460"/>
      <c r="SLK68" s="1460"/>
      <c r="SLL68" s="1460"/>
      <c r="SLM68" s="1460"/>
      <c r="SLN68" s="1460"/>
      <c r="SLO68" s="1460"/>
      <c r="SLP68" s="1460"/>
      <c r="SLQ68" s="1460"/>
      <c r="SLR68" s="1460"/>
      <c r="SLS68" s="1460"/>
      <c r="SLT68" s="1460"/>
      <c r="SLU68" s="1460"/>
      <c r="SLV68" s="1460"/>
      <c r="SLW68" s="1460"/>
      <c r="SLX68" s="1460"/>
      <c r="SLY68" s="1460"/>
      <c r="SLZ68" s="1460"/>
      <c r="SMA68" s="1460"/>
      <c r="SMB68" s="1460"/>
      <c r="SMC68" s="1460"/>
      <c r="SMD68" s="1460"/>
      <c r="SME68" s="1460"/>
      <c r="SMF68" s="1460"/>
      <c r="SMG68" s="1460"/>
      <c r="SMH68" s="1460"/>
      <c r="SMI68" s="1460"/>
      <c r="SMJ68" s="1460"/>
      <c r="SMK68" s="1460"/>
      <c r="SML68" s="1460"/>
      <c r="SMM68" s="1460"/>
      <c r="SMN68" s="1460"/>
      <c r="SMO68" s="1460"/>
      <c r="SMP68" s="1460"/>
      <c r="SMQ68" s="1460"/>
      <c r="SMR68" s="1460"/>
      <c r="SMS68" s="1460"/>
      <c r="SMT68" s="1460"/>
      <c r="SMU68" s="1460"/>
      <c r="SMV68" s="1460"/>
      <c r="SMW68" s="1460"/>
      <c r="SMX68" s="1460"/>
      <c r="SMY68" s="1460"/>
      <c r="SMZ68" s="1460"/>
      <c r="SNA68" s="1460"/>
      <c r="SNB68" s="1460"/>
      <c r="SNC68" s="1460"/>
      <c r="SND68" s="1460"/>
      <c r="SNE68" s="1460"/>
      <c r="SNF68" s="1460"/>
      <c r="SNG68" s="1460"/>
      <c r="SNH68" s="1460"/>
      <c r="SNI68" s="1460"/>
      <c r="SNJ68" s="1460"/>
      <c r="SNK68" s="1460"/>
      <c r="SNL68" s="1460"/>
      <c r="SNM68" s="1460"/>
      <c r="SNN68" s="1460"/>
      <c r="SNO68" s="1460"/>
      <c r="SNP68" s="1460"/>
      <c r="SNQ68" s="1460"/>
      <c r="SNR68" s="1460"/>
      <c r="SNS68" s="1460"/>
      <c r="SNT68" s="1460"/>
      <c r="SNU68" s="1460"/>
      <c r="SNV68" s="1460"/>
      <c r="SNW68" s="1460"/>
      <c r="SNX68" s="1460"/>
      <c r="SNY68" s="1460"/>
      <c r="SNZ68" s="1460"/>
      <c r="SOA68" s="1460"/>
      <c r="SOB68" s="1460"/>
      <c r="SOC68" s="1460"/>
      <c r="SOD68" s="1460"/>
      <c r="SOE68" s="1460"/>
      <c r="SOF68" s="1460"/>
      <c r="SOG68" s="1460"/>
      <c r="SOH68" s="1460"/>
      <c r="SOI68" s="1460"/>
      <c r="SOJ68" s="1460"/>
      <c r="SOK68" s="1460"/>
      <c r="SOL68" s="1460"/>
      <c r="SOM68" s="1460"/>
      <c r="SON68" s="1460"/>
      <c r="SOO68" s="1460"/>
      <c r="SOP68" s="1460"/>
      <c r="SOQ68" s="1460"/>
      <c r="SOR68" s="1460"/>
      <c r="SOS68" s="1460"/>
      <c r="SOT68" s="1460"/>
      <c r="SOU68" s="1460"/>
      <c r="SOV68" s="1460"/>
      <c r="SOW68" s="1460"/>
      <c r="SOX68" s="1460"/>
      <c r="SOY68" s="1460"/>
      <c r="SOZ68" s="1460"/>
      <c r="SPA68" s="1460"/>
      <c r="SPB68" s="1460"/>
      <c r="SPC68" s="1460"/>
      <c r="SPD68" s="1460"/>
      <c r="SPE68" s="1460"/>
      <c r="SPF68" s="1460"/>
      <c r="SPG68" s="1460"/>
      <c r="SPH68" s="1460"/>
      <c r="SPI68" s="1460"/>
      <c r="SPJ68" s="1460"/>
      <c r="SPK68" s="1460"/>
      <c r="SPL68" s="1460"/>
      <c r="SPM68" s="1460"/>
      <c r="SPN68" s="1460"/>
      <c r="SPO68" s="1460"/>
      <c r="SPP68" s="1460"/>
      <c r="SPQ68" s="1460"/>
      <c r="SPR68" s="1460"/>
      <c r="SPS68" s="1460"/>
      <c r="SPT68" s="1460"/>
      <c r="SPU68" s="1460"/>
      <c r="SPV68" s="1460"/>
      <c r="SPW68" s="1460"/>
      <c r="SPX68" s="1460"/>
      <c r="SPY68" s="1460"/>
      <c r="SPZ68" s="1460"/>
      <c r="SQA68" s="1460"/>
      <c r="SQB68" s="1460"/>
      <c r="SQC68" s="1460"/>
      <c r="SQD68" s="1460"/>
      <c r="SQE68" s="1460"/>
      <c r="SQF68" s="1460"/>
      <c r="SQG68" s="1460"/>
      <c r="SQH68" s="1460"/>
      <c r="SQI68" s="1460"/>
      <c r="SQJ68" s="1460"/>
      <c r="SQK68" s="1460"/>
      <c r="SQL68" s="1460"/>
      <c r="SQM68" s="1460"/>
      <c r="SQN68" s="1460"/>
      <c r="SQO68" s="1460"/>
      <c r="SQP68" s="1460"/>
      <c r="SQQ68" s="1460"/>
      <c r="SQR68" s="1460"/>
      <c r="SQS68" s="1460"/>
      <c r="SQT68" s="1460"/>
      <c r="SQU68" s="1460"/>
      <c r="SQV68" s="1460"/>
      <c r="SQW68" s="1460"/>
      <c r="SQX68" s="1460"/>
      <c r="SQY68" s="1460"/>
      <c r="SQZ68" s="1460"/>
      <c r="SRA68" s="1460"/>
      <c r="SRB68" s="1460"/>
      <c r="SRC68" s="1460"/>
      <c r="SRD68" s="1460"/>
      <c r="SRE68" s="1460"/>
      <c r="SRF68" s="1460"/>
      <c r="SRG68" s="1460"/>
      <c r="SRH68" s="1460"/>
      <c r="SRI68" s="1460"/>
      <c r="SRJ68" s="1460"/>
      <c r="SRK68" s="1460"/>
      <c r="SRL68" s="1460"/>
      <c r="SRM68" s="1460"/>
      <c r="SRN68" s="1460"/>
      <c r="SRO68" s="1460"/>
      <c r="SRP68" s="1460"/>
      <c r="SRQ68" s="1460"/>
      <c r="SRR68" s="1460"/>
      <c r="SRS68" s="1460"/>
      <c r="SRT68" s="1460"/>
      <c r="SRU68" s="1460"/>
      <c r="SRV68" s="1460"/>
      <c r="SRW68" s="1460"/>
      <c r="SRX68" s="1460"/>
      <c r="SRY68" s="1460"/>
      <c r="SRZ68" s="1460"/>
      <c r="SSA68" s="1460"/>
      <c r="SSB68" s="1460"/>
      <c r="SSC68" s="1460"/>
      <c r="SSD68" s="1460"/>
      <c r="SSE68" s="1460"/>
      <c r="SSF68" s="1460"/>
      <c r="SSG68" s="1460"/>
      <c r="SSH68" s="1460"/>
      <c r="SSI68" s="1460"/>
      <c r="SSJ68" s="1460"/>
      <c r="SSK68" s="1460"/>
      <c r="SSL68" s="1460"/>
      <c r="SSM68" s="1460"/>
      <c r="SSN68" s="1460"/>
      <c r="SSO68" s="1460"/>
      <c r="SSP68" s="1460"/>
      <c r="SSQ68" s="1460"/>
      <c r="SSR68" s="1460"/>
      <c r="SSS68" s="1460"/>
      <c r="SST68" s="1460"/>
      <c r="SSU68" s="1460"/>
      <c r="SSV68" s="1460"/>
      <c r="SSW68" s="1460"/>
      <c r="SSX68" s="1460"/>
      <c r="SSY68" s="1460"/>
      <c r="SSZ68" s="1460"/>
      <c r="STA68" s="1460"/>
      <c r="STB68" s="1460"/>
      <c r="STC68" s="1460"/>
      <c r="STD68" s="1460"/>
      <c r="STE68" s="1460"/>
      <c r="STF68" s="1460"/>
      <c r="STG68" s="1460"/>
      <c r="STH68" s="1460"/>
      <c r="STI68" s="1460"/>
      <c r="STJ68" s="1460"/>
      <c r="STK68" s="1460"/>
      <c r="STL68" s="1460"/>
      <c r="STM68" s="1460"/>
      <c r="STN68" s="1460"/>
      <c r="STO68" s="1460"/>
      <c r="STP68" s="1460"/>
      <c r="STQ68" s="1460"/>
      <c r="STR68" s="1460"/>
      <c r="STS68" s="1460"/>
      <c r="STT68" s="1460"/>
      <c r="STU68" s="1460"/>
      <c r="STV68" s="1460"/>
      <c r="STW68" s="1460"/>
      <c r="STX68" s="1460"/>
      <c r="STY68" s="1460"/>
      <c r="STZ68" s="1460"/>
      <c r="SUA68" s="1460"/>
      <c r="SUB68" s="1460"/>
      <c r="SUC68" s="1460"/>
      <c r="SUD68" s="1460"/>
      <c r="SUE68" s="1460"/>
      <c r="SUF68" s="1460"/>
      <c r="SUG68" s="1460"/>
      <c r="SUH68" s="1460"/>
      <c r="SUI68" s="1460"/>
      <c r="SUJ68" s="1460"/>
      <c r="SUK68" s="1460"/>
      <c r="SUL68" s="1460"/>
      <c r="SUM68" s="1460"/>
      <c r="SUN68" s="1460"/>
      <c r="SUO68" s="1460"/>
      <c r="SUP68" s="1460"/>
      <c r="SUQ68" s="1460"/>
      <c r="SUR68" s="1460"/>
      <c r="SUS68" s="1460"/>
      <c r="SUT68" s="1460"/>
      <c r="SUU68" s="1460"/>
      <c r="SUV68" s="1460"/>
      <c r="SUW68" s="1460"/>
      <c r="SUX68" s="1460"/>
      <c r="SUY68" s="1460"/>
      <c r="SUZ68" s="1460"/>
      <c r="SVA68" s="1460"/>
      <c r="SVB68" s="1460"/>
      <c r="SVC68" s="1460"/>
      <c r="SVD68" s="1460"/>
      <c r="SVE68" s="1460"/>
      <c r="SVF68" s="1460"/>
      <c r="SVG68" s="1460"/>
      <c r="SVH68" s="1460"/>
      <c r="SVI68" s="1460"/>
      <c r="SVJ68" s="1460"/>
      <c r="SVK68" s="1460"/>
      <c r="SVL68" s="1460"/>
      <c r="SVM68" s="1460"/>
      <c r="SVN68" s="1460"/>
      <c r="SVO68" s="1460"/>
      <c r="SVP68" s="1460"/>
      <c r="SVQ68" s="1460"/>
      <c r="SVR68" s="1460"/>
      <c r="SVS68" s="1460"/>
      <c r="SVT68" s="1460"/>
      <c r="SVU68" s="1460"/>
      <c r="SVV68" s="1460"/>
      <c r="SVW68" s="1460"/>
      <c r="SVX68" s="1460"/>
      <c r="SVY68" s="1460"/>
      <c r="SVZ68" s="1460"/>
      <c r="SWA68" s="1460"/>
      <c r="SWB68" s="1460"/>
      <c r="SWC68" s="1460"/>
      <c r="SWD68" s="1460"/>
      <c r="SWE68" s="1460"/>
      <c r="SWF68" s="1460"/>
      <c r="SWG68" s="1460"/>
      <c r="SWH68" s="1460"/>
      <c r="SWI68" s="1460"/>
      <c r="SWJ68" s="1460"/>
      <c r="SWK68" s="1460"/>
      <c r="SWL68" s="1460"/>
      <c r="SWM68" s="1460"/>
      <c r="SWN68" s="1460"/>
      <c r="SWO68" s="1460"/>
      <c r="SWP68" s="1460"/>
      <c r="SWQ68" s="1460"/>
      <c r="SWR68" s="1460"/>
      <c r="SWS68" s="1460"/>
      <c r="SWT68" s="1460"/>
      <c r="SWU68" s="1460"/>
      <c r="SWV68" s="1460"/>
      <c r="SWW68" s="1460"/>
      <c r="SWX68" s="1460"/>
      <c r="SWY68" s="1460"/>
      <c r="SWZ68" s="1460"/>
      <c r="SXA68" s="1460"/>
      <c r="SXB68" s="1460"/>
      <c r="SXC68" s="1460"/>
      <c r="SXD68" s="1460"/>
      <c r="SXE68" s="1460"/>
      <c r="SXF68" s="1460"/>
      <c r="SXG68" s="1460"/>
      <c r="SXH68" s="1460"/>
      <c r="SXI68" s="1460"/>
      <c r="SXJ68" s="1460"/>
      <c r="SXK68" s="1460"/>
      <c r="SXL68" s="1460"/>
      <c r="SXM68" s="1460"/>
      <c r="SXN68" s="1460"/>
      <c r="SXO68" s="1460"/>
      <c r="SXP68" s="1460"/>
      <c r="SXQ68" s="1460"/>
      <c r="SXR68" s="1460"/>
      <c r="SXS68" s="1460"/>
      <c r="SXT68" s="1460"/>
      <c r="SXU68" s="1460"/>
      <c r="SXV68" s="1460"/>
      <c r="SXW68" s="1460"/>
      <c r="SXX68" s="1460"/>
      <c r="SXY68" s="1460"/>
      <c r="SXZ68" s="1460"/>
      <c r="SYA68" s="1460"/>
      <c r="SYB68" s="1460"/>
      <c r="SYC68" s="1460"/>
      <c r="SYD68" s="1460"/>
      <c r="SYE68" s="1460"/>
      <c r="SYF68" s="1460"/>
      <c r="SYG68" s="1460"/>
      <c r="SYH68" s="1460"/>
      <c r="SYI68" s="1460"/>
      <c r="SYJ68" s="1460"/>
      <c r="SYK68" s="1460"/>
      <c r="SYL68" s="1460"/>
      <c r="SYM68" s="1460"/>
      <c r="SYN68" s="1460"/>
      <c r="SYO68" s="1460"/>
      <c r="SYP68" s="1460"/>
      <c r="SYQ68" s="1460"/>
      <c r="SYR68" s="1460"/>
      <c r="SYS68" s="1460"/>
      <c r="SYT68" s="1460"/>
      <c r="SYU68" s="1460"/>
      <c r="SYV68" s="1460"/>
      <c r="SYW68" s="1460"/>
      <c r="SYX68" s="1460"/>
      <c r="SYY68" s="1460"/>
      <c r="SYZ68" s="1460"/>
      <c r="SZA68" s="1460"/>
      <c r="SZB68" s="1460"/>
      <c r="SZC68" s="1460"/>
      <c r="SZD68" s="1460"/>
      <c r="SZE68" s="1460"/>
      <c r="SZF68" s="1460"/>
      <c r="SZG68" s="1460"/>
      <c r="SZH68" s="1460"/>
      <c r="SZI68" s="1460"/>
      <c r="SZJ68" s="1460"/>
      <c r="SZK68" s="1460"/>
      <c r="SZL68" s="1460"/>
      <c r="SZM68" s="1460"/>
      <c r="SZN68" s="1460"/>
      <c r="SZO68" s="1460"/>
      <c r="SZP68" s="1460"/>
      <c r="SZQ68" s="1460"/>
      <c r="SZR68" s="1460"/>
      <c r="SZS68" s="1460"/>
      <c r="SZT68" s="1460"/>
      <c r="SZU68" s="1460"/>
      <c r="SZV68" s="1460"/>
      <c r="SZW68" s="1460"/>
      <c r="SZX68" s="1460"/>
      <c r="SZY68" s="1460"/>
      <c r="SZZ68" s="1460"/>
      <c r="TAA68" s="1460"/>
      <c r="TAB68" s="1460"/>
      <c r="TAC68" s="1460"/>
      <c r="TAD68" s="1460"/>
      <c r="TAE68" s="1460"/>
      <c r="TAF68" s="1460"/>
      <c r="TAG68" s="1460"/>
      <c r="TAH68" s="1460"/>
      <c r="TAI68" s="1460"/>
      <c r="TAJ68" s="1460"/>
      <c r="TAK68" s="1460"/>
      <c r="TAL68" s="1460"/>
      <c r="TAM68" s="1460"/>
      <c r="TAN68" s="1460"/>
      <c r="TAO68" s="1460"/>
      <c r="TAP68" s="1460"/>
      <c r="TAQ68" s="1460"/>
      <c r="TAR68" s="1460"/>
      <c r="TAS68" s="1460"/>
      <c r="TAT68" s="1460"/>
      <c r="TAU68" s="1460"/>
      <c r="TAV68" s="1460"/>
      <c r="TAW68" s="1460"/>
      <c r="TAX68" s="1460"/>
      <c r="TAY68" s="1460"/>
      <c r="TAZ68" s="1460"/>
      <c r="TBA68" s="1460"/>
      <c r="TBB68" s="1460"/>
      <c r="TBC68" s="1460"/>
      <c r="TBD68" s="1460"/>
      <c r="TBE68" s="1460"/>
      <c r="TBF68" s="1460"/>
      <c r="TBG68" s="1460"/>
      <c r="TBH68" s="1460"/>
      <c r="TBI68" s="1460"/>
      <c r="TBJ68" s="1460"/>
      <c r="TBK68" s="1460"/>
      <c r="TBL68" s="1460"/>
      <c r="TBM68" s="1460"/>
      <c r="TBN68" s="1460"/>
      <c r="TBO68" s="1460"/>
      <c r="TBP68" s="1460"/>
      <c r="TBQ68" s="1460"/>
      <c r="TBR68" s="1460"/>
      <c r="TBS68" s="1460"/>
      <c r="TBT68" s="1460"/>
      <c r="TBU68" s="1460"/>
      <c r="TBV68" s="1460"/>
      <c r="TBW68" s="1460"/>
      <c r="TBX68" s="1460"/>
      <c r="TBY68" s="1460"/>
      <c r="TBZ68" s="1460"/>
      <c r="TCA68" s="1460"/>
      <c r="TCB68" s="1460"/>
      <c r="TCC68" s="1460"/>
      <c r="TCD68" s="1460"/>
      <c r="TCE68" s="1460"/>
      <c r="TCF68" s="1460"/>
      <c r="TCG68" s="1460"/>
      <c r="TCH68" s="1460"/>
      <c r="TCI68" s="1460"/>
      <c r="TCJ68" s="1460"/>
      <c r="TCK68" s="1460"/>
      <c r="TCL68" s="1460"/>
      <c r="TCM68" s="1460"/>
      <c r="TCN68" s="1460"/>
      <c r="TCO68" s="1460"/>
      <c r="TCP68" s="1460"/>
      <c r="TCQ68" s="1460"/>
      <c r="TCR68" s="1460"/>
      <c r="TCS68" s="1460"/>
      <c r="TCT68" s="1460"/>
      <c r="TCU68" s="1460"/>
      <c r="TCV68" s="1460"/>
      <c r="TCW68" s="1460"/>
      <c r="TCX68" s="1460"/>
      <c r="TCY68" s="1460"/>
      <c r="TCZ68" s="1460"/>
      <c r="TDA68" s="1460"/>
      <c r="TDB68" s="1460"/>
      <c r="TDC68" s="1460"/>
      <c r="TDD68" s="1460"/>
      <c r="TDE68" s="1460"/>
      <c r="TDF68" s="1460"/>
      <c r="TDG68" s="1460"/>
      <c r="TDH68" s="1460"/>
      <c r="TDI68" s="1460"/>
      <c r="TDJ68" s="1460"/>
      <c r="TDK68" s="1460"/>
      <c r="TDL68" s="1460"/>
      <c r="TDM68" s="1460"/>
      <c r="TDN68" s="1460"/>
      <c r="TDO68" s="1460"/>
      <c r="TDP68" s="1460"/>
      <c r="TDQ68" s="1460"/>
      <c r="TDR68" s="1460"/>
      <c r="TDS68" s="1460"/>
      <c r="TDT68" s="1460"/>
      <c r="TDU68" s="1460"/>
      <c r="TDV68" s="1460"/>
      <c r="TDW68" s="1460"/>
      <c r="TDX68" s="1460"/>
      <c r="TDY68" s="1460"/>
      <c r="TDZ68" s="1460"/>
      <c r="TEA68" s="1460"/>
      <c r="TEB68" s="1460"/>
      <c r="TEC68" s="1460"/>
      <c r="TED68" s="1460"/>
      <c r="TEE68" s="1460"/>
      <c r="TEF68" s="1460"/>
      <c r="TEG68" s="1460"/>
      <c r="TEH68" s="1460"/>
      <c r="TEI68" s="1460"/>
      <c r="TEJ68" s="1460"/>
      <c r="TEK68" s="1460"/>
      <c r="TEL68" s="1460"/>
      <c r="TEM68" s="1460"/>
      <c r="TEN68" s="1460"/>
      <c r="TEO68" s="1460"/>
      <c r="TEP68" s="1460"/>
      <c r="TEQ68" s="1460"/>
      <c r="TER68" s="1460"/>
      <c r="TES68" s="1460"/>
      <c r="TET68" s="1460"/>
      <c r="TEU68" s="1460"/>
      <c r="TEV68" s="1460"/>
      <c r="TEW68" s="1460"/>
      <c r="TEX68" s="1460"/>
      <c r="TEY68" s="1460"/>
      <c r="TEZ68" s="1460"/>
      <c r="TFA68" s="1460"/>
      <c r="TFB68" s="1460"/>
      <c r="TFC68" s="1460"/>
      <c r="TFD68" s="1460"/>
      <c r="TFE68" s="1460"/>
      <c r="TFF68" s="1460"/>
      <c r="TFG68" s="1460"/>
      <c r="TFH68" s="1460"/>
      <c r="TFI68" s="1460"/>
      <c r="TFJ68" s="1460"/>
      <c r="TFK68" s="1460"/>
      <c r="TFL68" s="1460"/>
      <c r="TFM68" s="1460"/>
      <c r="TFN68" s="1460"/>
      <c r="TFO68" s="1460"/>
      <c r="TFP68" s="1460"/>
      <c r="TFQ68" s="1460"/>
      <c r="TFR68" s="1460"/>
      <c r="TFS68" s="1460"/>
      <c r="TFT68" s="1460"/>
      <c r="TFU68" s="1460"/>
      <c r="TFV68" s="1460"/>
      <c r="TFW68" s="1460"/>
      <c r="TFX68" s="1460"/>
      <c r="TFY68" s="1460"/>
      <c r="TFZ68" s="1460"/>
      <c r="TGA68" s="1460"/>
      <c r="TGB68" s="1460"/>
      <c r="TGC68" s="1460"/>
      <c r="TGD68" s="1460"/>
      <c r="TGE68" s="1460"/>
      <c r="TGF68" s="1460"/>
      <c r="TGG68" s="1460"/>
      <c r="TGH68" s="1460"/>
      <c r="TGI68" s="1460"/>
      <c r="TGJ68" s="1460"/>
      <c r="TGK68" s="1460"/>
      <c r="TGL68" s="1460"/>
      <c r="TGM68" s="1460"/>
      <c r="TGN68" s="1460"/>
      <c r="TGO68" s="1460"/>
      <c r="TGP68" s="1460"/>
      <c r="TGQ68" s="1460"/>
      <c r="TGR68" s="1460"/>
      <c r="TGS68" s="1460"/>
      <c r="TGT68" s="1460"/>
      <c r="TGU68" s="1460"/>
      <c r="TGV68" s="1460"/>
      <c r="TGW68" s="1460"/>
      <c r="TGX68" s="1460"/>
      <c r="TGY68" s="1460"/>
      <c r="TGZ68" s="1460"/>
      <c r="THA68" s="1460"/>
      <c r="THB68" s="1460"/>
      <c r="THC68" s="1460"/>
      <c r="THD68" s="1460"/>
      <c r="THE68" s="1460"/>
      <c r="THF68" s="1460"/>
      <c r="THG68" s="1460"/>
      <c r="THH68" s="1460"/>
      <c r="THI68" s="1460"/>
      <c r="THJ68" s="1460"/>
      <c r="THK68" s="1460"/>
      <c r="THL68" s="1460"/>
      <c r="THM68" s="1460"/>
      <c r="THN68" s="1460"/>
      <c r="THO68" s="1460"/>
      <c r="THP68" s="1460"/>
      <c r="THQ68" s="1460"/>
      <c r="THR68" s="1460"/>
      <c r="THS68" s="1460"/>
      <c r="THT68" s="1460"/>
      <c r="THU68" s="1460"/>
      <c r="THV68" s="1460"/>
      <c r="THW68" s="1460"/>
      <c r="THX68" s="1460"/>
      <c r="THY68" s="1460"/>
      <c r="THZ68" s="1460"/>
      <c r="TIA68" s="1460"/>
      <c r="TIB68" s="1460"/>
      <c r="TIC68" s="1460"/>
      <c r="TID68" s="1460"/>
      <c r="TIE68" s="1460"/>
      <c r="TIF68" s="1460"/>
      <c r="TIG68" s="1460"/>
      <c r="TIH68" s="1460"/>
      <c r="TII68" s="1460"/>
      <c r="TIJ68" s="1460"/>
      <c r="TIK68" s="1460"/>
      <c r="TIL68" s="1460"/>
      <c r="TIM68" s="1460"/>
      <c r="TIN68" s="1460"/>
      <c r="TIO68" s="1460"/>
      <c r="TIP68" s="1460"/>
      <c r="TIQ68" s="1460"/>
      <c r="TIR68" s="1460"/>
      <c r="TIS68" s="1460"/>
      <c r="TIT68" s="1460"/>
      <c r="TIU68" s="1460"/>
      <c r="TIV68" s="1460"/>
      <c r="TIW68" s="1460"/>
      <c r="TIX68" s="1460"/>
      <c r="TIY68" s="1460"/>
      <c r="TIZ68" s="1460"/>
      <c r="TJA68" s="1460"/>
      <c r="TJB68" s="1460"/>
      <c r="TJC68" s="1460"/>
      <c r="TJD68" s="1460"/>
      <c r="TJE68" s="1460"/>
      <c r="TJF68" s="1460"/>
      <c r="TJG68" s="1460"/>
      <c r="TJH68" s="1460"/>
      <c r="TJI68" s="1460"/>
      <c r="TJJ68" s="1460"/>
      <c r="TJK68" s="1460"/>
      <c r="TJL68" s="1460"/>
      <c r="TJM68" s="1460"/>
      <c r="TJN68" s="1460"/>
      <c r="TJO68" s="1460"/>
      <c r="TJP68" s="1460"/>
      <c r="TJQ68" s="1460"/>
      <c r="TJR68" s="1460"/>
      <c r="TJS68" s="1460"/>
      <c r="TJT68" s="1460"/>
      <c r="TJU68" s="1460"/>
      <c r="TJV68" s="1460"/>
      <c r="TJW68" s="1460"/>
      <c r="TJX68" s="1460"/>
      <c r="TJY68" s="1460"/>
      <c r="TJZ68" s="1460"/>
      <c r="TKA68" s="1460"/>
      <c r="TKB68" s="1460"/>
      <c r="TKC68" s="1460"/>
      <c r="TKD68" s="1460"/>
      <c r="TKE68" s="1460"/>
      <c r="TKF68" s="1460"/>
      <c r="TKG68" s="1460"/>
      <c r="TKH68" s="1460"/>
      <c r="TKI68" s="1460"/>
      <c r="TKJ68" s="1460"/>
      <c r="TKK68" s="1460"/>
      <c r="TKL68" s="1460"/>
      <c r="TKM68" s="1460"/>
      <c r="TKN68" s="1460"/>
      <c r="TKO68" s="1460"/>
      <c r="TKP68" s="1460"/>
      <c r="TKQ68" s="1460"/>
      <c r="TKR68" s="1460"/>
      <c r="TKS68" s="1460"/>
      <c r="TKT68" s="1460"/>
      <c r="TKU68" s="1460"/>
      <c r="TKV68" s="1460"/>
      <c r="TKW68" s="1460"/>
      <c r="TKX68" s="1460"/>
      <c r="TKY68" s="1460"/>
      <c r="TKZ68" s="1460"/>
      <c r="TLA68" s="1460"/>
      <c r="TLB68" s="1460"/>
      <c r="TLC68" s="1460"/>
      <c r="TLD68" s="1460"/>
      <c r="TLE68" s="1460"/>
      <c r="TLF68" s="1460"/>
      <c r="TLG68" s="1460"/>
      <c r="TLH68" s="1460"/>
      <c r="TLI68" s="1460"/>
      <c r="TLJ68" s="1460"/>
      <c r="TLK68" s="1460"/>
      <c r="TLL68" s="1460"/>
      <c r="TLM68" s="1460"/>
      <c r="TLN68" s="1460"/>
      <c r="TLO68" s="1460"/>
      <c r="TLP68" s="1460"/>
      <c r="TLQ68" s="1460"/>
      <c r="TLR68" s="1460"/>
      <c r="TLS68" s="1460"/>
      <c r="TLT68" s="1460"/>
      <c r="TLU68" s="1460"/>
      <c r="TLV68" s="1460"/>
      <c r="TLW68" s="1460"/>
      <c r="TLX68" s="1460"/>
      <c r="TLY68" s="1460"/>
      <c r="TLZ68" s="1460"/>
      <c r="TMA68" s="1460"/>
      <c r="TMB68" s="1460"/>
      <c r="TMC68" s="1460"/>
      <c r="TMD68" s="1460"/>
      <c r="TME68" s="1460"/>
      <c r="TMF68" s="1460"/>
      <c r="TMG68" s="1460"/>
      <c r="TMH68" s="1460"/>
      <c r="TMI68" s="1460"/>
      <c r="TMJ68" s="1460"/>
      <c r="TMK68" s="1460"/>
      <c r="TML68" s="1460"/>
      <c r="TMM68" s="1460"/>
      <c r="TMN68" s="1460"/>
      <c r="TMO68" s="1460"/>
      <c r="TMP68" s="1460"/>
      <c r="TMQ68" s="1460"/>
      <c r="TMR68" s="1460"/>
      <c r="TMS68" s="1460"/>
      <c r="TMT68" s="1460"/>
      <c r="TMU68" s="1460"/>
      <c r="TMV68" s="1460"/>
      <c r="TMW68" s="1460"/>
      <c r="TMX68" s="1460"/>
      <c r="TMY68" s="1460"/>
      <c r="TMZ68" s="1460"/>
      <c r="TNA68" s="1460"/>
      <c r="TNB68" s="1460"/>
      <c r="TNC68" s="1460"/>
      <c r="TND68" s="1460"/>
      <c r="TNE68" s="1460"/>
      <c r="TNF68" s="1460"/>
      <c r="TNG68" s="1460"/>
      <c r="TNH68" s="1460"/>
      <c r="TNI68" s="1460"/>
      <c r="TNJ68" s="1460"/>
      <c r="TNK68" s="1460"/>
      <c r="TNL68" s="1460"/>
      <c r="TNM68" s="1460"/>
      <c r="TNN68" s="1460"/>
      <c r="TNO68" s="1460"/>
      <c r="TNP68" s="1460"/>
      <c r="TNQ68" s="1460"/>
      <c r="TNR68" s="1460"/>
      <c r="TNS68" s="1460"/>
      <c r="TNT68" s="1460"/>
      <c r="TNU68" s="1460"/>
      <c r="TNV68" s="1460"/>
      <c r="TNW68" s="1460"/>
      <c r="TNX68" s="1460"/>
      <c r="TNY68" s="1460"/>
      <c r="TNZ68" s="1460"/>
      <c r="TOA68" s="1460"/>
      <c r="TOB68" s="1460"/>
      <c r="TOC68" s="1460"/>
      <c r="TOD68" s="1460"/>
      <c r="TOE68" s="1460"/>
      <c r="TOF68" s="1460"/>
      <c r="TOG68" s="1460"/>
      <c r="TOH68" s="1460"/>
      <c r="TOI68" s="1460"/>
      <c r="TOJ68" s="1460"/>
      <c r="TOK68" s="1460"/>
      <c r="TOL68" s="1460"/>
      <c r="TOM68" s="1460"/>
      <c r="TON68" s="1460"/>
      <c r="TOO68" s="1460"/>
      <c r="TOP68" s="1460"/>
      <c r="TOQ68" s="1460"/>
      <c r="TOR68" s="1460"/>
      <c r="TOS68" s="1460"/>
      <c r="TOT68" s="1460"/>
      <c r="TOU68" s="1460"/>
      <c r="TOV68" s="1460"/>
      <c r="TOW68" s="1460"/>
      <c r="TOX68" s="1460"/>
      <c r="TOY68" s="1460"/>
      <c r="TOZ68" s="1460"/>
      <c r="TPA68" s="1460"/>
      <c r="TPB68" s="1460"/>
      <c r="TPC68" s="1460"/>
      <c r="TPD68" s="1460"/>
      <c r="TPE68" s="1460"/>
      <c r="TPF68" s="1460"/>
      <c r="TPG68" s="1460"/>
      <c r="TPH68" s="1460"/>
      <c r="TPI68" s="1460"/>
      <c r="TPJ68" s="1460"/>
      <c r="TPK68" s="1460"/>
      <c r="TPL68" s="1460"/>
      <c r="TPM68" s="1460"/>
      <c r="TPN68" s="1460"/>
      <c r="TPO68" s="1460"/>
      <c r="TPP68" s="1460"/>
      <c r="TPQ68" s="1460"/>
      <c r="TPR68" s="1460"/>
      <c r="TPS68" s="1460"/>
      <c r="TPT68" s="1460"/>
      <c r="TPU68" s="1460"/>
      <c r="TPV68" s="1460"/>
      <c r="TPW68" s="1460"/>
      <c r="TPX68" s="1460"/>
      <c r="TPY68" s="1460"/>
      <c r="TPZ68" s="1460"/>
      <c r="TQA68" s="1460"/>
      <c r="TQB68" s="1460"/>
      <c r="TQC68" s="1460"/>
      <c r="TQD68" s="1460"/>
      <c r="TQE68" s="1460"/>
      <c r="TQF68" s="1460"/>
      <c r="TQG68" s="1460"/>
      <c r="TQH68" s="1460"/>
      <c r="TQI68" s="1460"/>
      <c r="TQJ68" s="1460"/>
      <c r="TQK68" s="1460"/>
      <c r="TQL68" s="1460"/>
      <c r="TQM68" s="1460"/>
      <c r="TQN68" s="1460"/>
      <c r="TQO68" s="1460"/>
      <c r="TQP68" s="1460"/>
      <c r="TQQ68" s="1460"/>
      <c r="TQR68" s="1460"/>
      <c r="TQS68" s="1460"/>
      <c r="TQT68" s="1460"/>
      <c r="TQU68" s="1460"/>
      <c r="TQV68" s="1460"/>
      <c r="TQW68" s="1460"/>
      <c r="TQX68" s="1460"/>
      <c r="TQY68" s="1460"/>
      <c r="TQZ68" s="1460"/>
      <c r="TRA68" s="1460"/>
      <c r="TRB68" s="1460"/>
      <c r="TRC68" s="1460"/>
      <c r="TRD68" s="1460"/>
      <c r="TRE68" s="1460"/>
      <c r="TRF68" s="1460"/>
      <c r="TRG68" s="1460"/>
      <c r="TRH68" s="1460"/>
      <c r="TRI68" s="1460"/>
      <c r="TRJ68" s="1460"/>
      <c r="TRK68" s="1460"/>
      <c r="TRL68" s="1460"/>
      <c r="TRM68" s="1460"/>
      <c r="TRN68" s="1460"/>
      <c r="TRO68" s="1460"/>
      <c r="TRP68" s="1460"/>
      <c r="TRQ68" s="1460"/>
      <c r="TRR68" s="1460"/>
      <c r="TRS68" s="1460"/>
      <c r="TRT68" s="1460"/>
      <c r="TRU68" s="1460"/>
      <c r="TRV68" s="1460"/>
      <c r="TRW68" s="1460"/>
      <c r="TRX68" s="1460"/>
      <c r="TRY68" s="1460"/>
      <c r="TRZ68" s="1460"/>
      <c r="TSA68" s="1460"/>
      <c r="TSB68" s="1460"/>
      <c r="TSC68" s="1460"/>
      <c r="TSD68" s="1460"/>
      <c r="TSE68" s="1460"/>
      <c r="TSF68" s="1460"/>
      <c r="TSG68" s="1460"/>
      <c r="TSH68" s="1460"/>
      <c r="TSI68" s="1460"/>
      <c r="TSJ68" s="1460"/>
      <c r="TSK68" s="1460"/>
      <c r="TSL68" s="1460"/>
      <c r="TSM68" s="1460"/>
      <c r="TSN68" s="1460"/>
      <c r="TSO68" s="1460"/>
      <c r="TSP68" s="1460"/>
      <c r="TSQ68" s="1460"/>
      <c r="TSR68" s="1460"/>
      <c r="TSS68" s="1460"/>
      <c r="TST68" s="1460"/>
      <c r="TSU68" s="1460"/>
      <c r="TSV68" s="1460"/>
      <c r="TSW68" s="1460"/>
      <c r="TSX68" s="1460"/>
      <c r="TSY68" s="1460"/>
      <c r="TSZ68" s="1460"/>
      <c r="TTA68" s="1460"/>
      <c r="TTB68" s="1460"/>
      <c r="TTC68" s="1460"/>
      <c r="TTD68" s="1460"/>
      <c r="TTE68" s="1460"/>
      <c r="TTF68" s="1460"/>
      <c r="TTG68" s="1460"/>
      <c r="TTH68" s="1460"/>
      <c r="TTI68" s="1460"/>
      <c r="TTJ68" s="1460"/>
      <c r="TTK68" s="1460"/>
      <c r="TTL68" s="1460"/>
      <c r="TTM68" s="1460"/>
      <c r="TTN68" s="1460"/>
      <c r="TTO68" s="1460"/>
      <c r="TTP68" s="1460"/>
      <c r="TTQ68" s="1460"/>
      <c r="TTR68" s="1460"/>
      <c r="TTS68" s="1460"/>
      <c r="TTT68" s="1460"/>
      <c r="TTU68" s="1460"/>
      <c r="TTV68" s="1460"/>
      <c r="TTW68" s="1460"/>
      <c r="TTX68" s="1460"/>
      <c r="TTY68" s="1460"/>
      <c r="TTZ68" s="1460"/>
      <c r="TUA68" s="1460"/>
      <c r="TUB68" s="1460"/>
      <c r="TUC68" s="1460"/>
      <c r="TUD68" s="1460"/>
      <c r="TUE68" s="1460"/>
      <c r="TUF68" s="1460"/>
      <c r="TUG68" s="1460"/>
      <c r="TUH68" s="1460"/>
      <c r="TUI68" s="1460"/>
      <c r="TUJ68" s="1460"/>
      <c r="TUK68" s="1460"/>
      <c r="TUL68" s="1460"/>
      <c r="TUM68" s="1460"/>
      <c r="TUN68" s="1460"/>
      <c r="TUO68" s="1460"/>
      <c r="TUP68" s="1460"/>
      <c r="TUQ68" s="1460"/>
      <c r="TUR68" s="1460"/>
      <c r="TUS68" s="1460"/>
      <c r="TUT68" s="1460"/>
      <c r="TUU68" s="1460"/>
      <c r="TUV68" s="1460"/>
      <c r="TUW68" s="1460"/>
      <c r="TUX68" s="1460"/>
      <c r="TUY68" s="1460"/>
      <c r="TUZ68" s="1460"/>
      <c r="TVA68" s="1460"/>
      <c r="TVB68" s="1460"/>
      <c r="TVC68" s="1460"/>
      <c r="TVD68" s="1460"/>
      <c r="TVE68" s="1460"/>
      <c r="TVF68" s="1460"/>
      <c r="TVG68" s="1460"/>
      <c r="TVH68" s="1460"/>
      <c r="TVI68" s="1460"/>
      <c r="TVJ68" s="1460"/>
      <c r="TVK68" s="1460"/>
      <c r="TVL68" s="1460"/>
      <c r="TVM68" s="1460"/>
      <c r="TVN68" s="1460"/>
      <c r="TVO68" s="1460"/>
      <c r="TVP68" s="1460"/>
      <c r="TVQ68" s="1460"/>
      <c r="TVR68" s="1460"/>
      <c r="TVS68" s="1460"/>
      <c r="TVT68" s="1460"/>
      <c r="TVU68" s="1460"/>
      <c r="TVV68" s="1460"/>
      <c r="TVW68" s="1460"/>
      <c r="TVX68" s="1460"/>
      <c r="TVY68" s="1460"/>
      <c r="TVZ68" s="1460"/>
      <c r="TWA68" s="1460"/>
      <c r="TWB68" s="1460"/>
      <c r="TWC68" s="1460"/>
      <c r="TWD68" s="1460"/>
      <c r="TWE68" s="1460"/>
      <c r="TWF68" s="1460"/>
      <c r="TWG68" s="1460"/>
      <c r="TWH68" s="1460"/>
      <c r="TWI68" s="1460"/>
      <c r="TWJ68" s="1460"/>
      <c r="TWK68" s="1460"/>
      <c r="TWL68" s="1460"/>
      <c r="TWM68" s="1460"/>
      <c r="TWN68" s="1460"/>
      <c r="TWO68" s="1460"/>
      <c r="TWP68" s="1460"/>
      <c r="TWQ68" s="1460"/>
      <c r="TWR68" s="1460"/>
      <c r="TWS68" s="1460"/>
      <c r="TWT68" s="1460"/>
      <c r="TWU68" s="1460"/>
      <c r="TWV68" s="1460"/>
      <c r="TWW68" s="1460"/>
      <c r="TWX68" s="1460"/>
      <c r="TWY68" s="1460"/>
      <c r="TWZ68" s="1460"/>
      <c r="TXA68" s="1460"/>
      <c r="TXB68" s="1460"/>
      <c r="TXC68" s="1460"/>
      <c r="TXD68" s="1460"/>
      <c r="TXE68" s="1460"/>
      <c r="TXF68" s="1460"/>
      <c r="TXG68" s="1460"/>
      <c r="TXH68" s="1460"/>
      <c r="TXI68" s="1460"/>
      <c r="TXJ68" s="1460"/>
      <c r="TXK68" s="1460"/>
      <c r="TXL68" s="1460"/>
      <c r="TXM68" s="1460"/>
      <c r="TXN68" s="1460"/>
      <c r="TXO68" s="1460"/>
      <c r="TXP68" s="1460"/>
      <c r="TXQ68" s="1460"/>
      <c r="TXR68" s="1460"/>
      <c r="TXS68" s="1460"/>
      <c r="TXT68" s="1460"/>
      <c r="TXU68" s="1460"/>
      <c r="TXV68" s="1460"/>
      <c r="TXW68" s="1460"/>
      <c r="TXX68" s="1460"/>
      <c r="TXY68" s="1460"/>
      <c r="TXZ68" s="1460"/>
      <c r="TYA68" s="1460"/>
      <c r="TYB68" s="1460"/>
      <c r="TYC68" s="1460"/>
      <c r="TYD68" s="1460"/>
      <c r="TYE68" s="1460"/>
      <c r="TYF68" s="1460"/>
      <c r="TYG68" s="1460"/>
      <c r="TYH68" s="1460"/>
      <c r="TYI68" s="1460"/>
      <c r="TYJ68" s="1460"/>
      <c r="TYK68" s="1460"/>
      <c r="TYL68" s="1460"/>
      <c r="TYM68" s="1460"/>
      <c r="TYN68" s="1460"/>
      <c r="TYO68" s="1460"/>
      <c r="TYP68" s="1460"/>
      <c r="TYQ68" s="1460"/>
      <c r="TYR68" s="1460"/>
      <c r="TYS68" s="1460"/>
      <c r="TYT68" s="1460"/>
      <c r="TYU68" s="1460"/>
      <c r="TYV68" s="1460"/>
      <c r="TYW68" s="1460"/>
      <c r="TYX68" s="1460"/>
      <c r="TYY68" s="1460"/>
      <c r="TYZ68" s="1460"/>
      <c r="TZA68" s="1460"/>
      <c r="TZB68" s="1460"/>
      <c r="TZC68" s="1460"/>
      <c r="TZD68" s="1460"/>
      <c r="TZE68" s="1460"/>
      <c r="TZF68" s="1460"/>
      <c r="TZG68" s="1460"/>
      <c r="TZH68" s="1460"/>
      <c r="TZI68" s="1460"/>
      <c r="TZJ68" s="1460"/>
      <c r="TZK68" s="1460"/>
      <c r="TZL68" s="1460"/>
      <c r="TZM68" s="1460"/>
      <c r="TZN68" s="1460"/>
      <c r="TZO68" s="1460"/>
      <c r="TZP68" s="1460"/>
      <c r="TZQ68" s="1460"/>
      <c r="TZR68" s="1460"/>
      <c r="TZS68" s="1460"/>
      <c r="TZT68" s="1460"/>
      <c r="TZU68" s="1460"/>
      <c r="TZV68" s="1460"/>
      <c r="TZW68" s="1460"/>
      <c r="TZX68" s="1460"/>
      <c r="TZY68" s="1460"/>
      <c r="TZZ68" s="1460"/>
      <c r="UAA68" s="1460"/>
      <c r="UAB68" s="1460"/>
      <c r="UAC68" s="1460"/>
      <c r="UAD68" s="1460"/>
      <c r="UAE68" s="1460"/>
      <c r="UAF68" s="1460"/>
      <c r="UAG68" s="1460"/>
      <c r="UAH68" s="1460"/>
      <c r="UAI68" s="1460"/>
      <c r="UAJ68" s="1460"/>
      <c r="UAK68" s="1460"/>
      <c r="UAL68" s="1460"/>
      <c r="UAM68" s="1460"/>
      <c r="UAN68" s="1460"/>
      <c r="UAO68" s="1460"/>
      <c r="UAP68" s="1460"/>
      <c r="UAQ68" s="1460"/>
      <c r="UAR68" s="1460"/>
      <c r="UAS68" s="1460"/>
      <c r="UAT68" s="1460"/>
      <c r="UAU68" s="1460"/>
      <c r="UAV68" s="1460"/>
      <c r="UAW68" s="1460"/>
      <c r="UAX68" s="1460"/>
      <c r="UAY68" s="1460"/>
      <c r="UAZ68" s="1460"/>
      <c r="UBA68" s="1460"/>
      <c r="UBB68" s="1460"/>
      <c r="UBC68" s="1460"/>
      <c r="UBD68" s="1460"/>
      <c r="UBE68" s="1460"/>
      <c r="UBF68" s="1460"/>
      <c r="UBG68" s="1460"/>
      <c r="UBH68" s="1460"/>
      <c r="UBI68" s="1460"/>
      <c r="UBJ68" s="1460"/>
      <c r="UBK68" s="1460"/>
      <c r="UBL68" s="1460"/>
      <c r="UBM68" s="1460"/>
      <c r="UBN68" s="1460"/>
      <c r="UBO68" s="1460"/>
      <c r="UBP68" s="1460"/>
      <c r="UBQ68" s="1460"/>
      <c r="UBR68" s="1460"/>
      <c r="UBS68" s="1460"/>
      <c r="UBT68" s="1460"/>
      <c r="UBU68" s="1460"/>
      <c r="UBV68" s="1460"/>
      <c r="UBW68" s="1460"/>
      <c r="UBX68" s="1460"/>
      <c r="UBY68" s="1460"/>
      <c r="UBZ68" s="1460"/>
      <c r="UCA68" s="1460"/>
      <c r="UCB68" s="1460"/>
      <c r="UCC68" s="1460"/>
      <c r="UCD68" s="1460"/>
      <c r="UCE68" s="1460"/>
      <c r="UCF68" s="1460"/>
      <c r="UCG68" s="1460"/>
      <c r="UCH68" s="1460"/>
      <c r="UCI68" s="1460"/>
      <c r="UCJ68" s="1460"/>
      <c r="UCK68" s="1460"/>
      <c r="UCL68" s="1460"/>
      <c r="UCM68" s="1460"/>
      <c r="UCN68" s="1460"/>
      <c r="UCO68" s="1460"/>
      <c r="UCP68" s="1460"/>
      <c r="UCQ68" s="1460"/>
      <c r="UCR68" s="1460"/>
      <c r="UCS68" s="1460"/>
      <c r="UCT68" s="1460"/>
      <c r="UCU68" s="1460"/>
      <c r="UCV68" s="1460"/>
      <c r="UCW68" s="1460"/>
      <c r="UCX68" s="1460"/>
      <c r="UCY68" s="1460"/>
      <c r="UCZ68" s="1460"/>
      <c r="UDA68" s="1460"/>
      <c r="UDB68" s="1460"/>
      <c r="UDC68" s="1460"/>
      <c r="UDD68" s="1460"/>
      <c r="UDE68" s="1460"/>
      <c r="UDF68" s="1460"/>
      <c r="UDG68" s="1460"/>
      <c r="UDH68" s="1460"/>
      <c r="UDI68" s="1460"/>
      <c r="UDJ68" s="1460"/>
      <c r="UDK68" s="1460"/>
      <c r="UDL68" s="1460"/>
      <c r="UDM68" s="1460"/>
      <c r="UDN68" s="1460"/>
      <c r="UDO68" s="1460"/>
      <c r="UDP68" s="1460"/>
      <c r="UDQ68" s="1460"/>
      <c r="UDR68" s="1460"/>
      <c r="UDS68" s="1460"/>
      <c r="UDT68" s="1460"/>
      <c r="UDU68" s="1460"/>
      <c r="UDV68" s="1460"/>
      <c r="UDW68" s="1460"/>
      <c r="UDX68" s="1460"/>
      <c r="UDY68" s="1460"/>
      <c r="UDZ68" s="1460"/>
      <c r="UEA68" s="1460"/>
      <c r="UEB68" s="1460"/>
      <c r="UEC68" s="1460"/>
      <c r="UED68" s="1460"/>
      <c r="UEE68" s="1460"/>
      <c r="UEF68" s="1460"/>
      <c r="UEG68" s="1460"/>
      <c r="UEH68" s="1460"/>
      <c r="UEI68" s="1460"/>
      <c r="UEJ68" s="1460"/>
      <c r="UEK68" s="1460"/>
      <c r="UEL68" s="1460"/>
      <c r="UEM68" s="1460"/>
      <c r="UEN68" s="1460"/>
      <c r="UEO68" s="1460"/>
      <c r="UEP68" s="1460"/>
      <c r="UEQ68" s="1460"/>
      <c r="UER68" s="1460"/>
      <c r="UES68" s="1460"/>
      <c r="UET68" s="1460"/>
      <c r="UEU68" s="1460"/>
      <c r="UEV68" s="1460"/>
      <c r="UEW68" s="1460"/>
      <c r="UEX68" s="1460"/>
      <c r="UEY68" s="1460"/>
      <c r="UEZ68" s="1460"/>
      <c r="UFA68" s="1460"/>
      <c r="UFB68" s="1460"/>
      <c r="UFC68" s="1460"/>
      <c r="UFD68" s="1460"/>
      <c r="UFE68" s="1460"/>
      <c r="UFF68" s="1460"/>
      <c r="UFG68" s="1460"/>
      <c r="UFH68" s="1460"/>
      <c r="UFI68" s="1460"/>
      <c r="UFJ68" s="1460"/>
      <c r="UFK68" s="1460"/>
      <c r="UFL68" s="1460"/>
      <c r="UFM68" s="1460"/>
      <c r="UFN68" s="1460"/>
      <c r="UFO68" s="1460"/>
      <c r="UFP68" s="1460"/>
      <c r="UFQ68" s="1460"/>
      <c r="UFR68" s="1460"/>
      <c r="UFS68" s="1460"/>
      <c r="UFT68" s="1460"/>
      <c r="UFU68" s="1460"/>
      <c r="UFV68" s="1460"/>
      <c r="UFW68" s="1460"/>
      <c r="UFX68" s="1460"/>
      <c r="UFY68" s="1460"/>
      <c r="UFZ68" s="1460"/>
      <c r="UGA68" s="1460"/>
      <c r="UGB68" s="1460"/>
      <c r="UGC68" s="1460"/>
      <c r="UGD68" s="1460"/>
      <c r="UGE68" s="1460"/>
      <c r="UGF68" s="1460"/>
      <c r="UGG68" s="1460"/>
      <c r="UGH68" s="1460"/>
      <c r="UGI68" s="1460"/>
      <c r="UGJ68" s="1460"/>
      <c r="UGK68" s="1460"/>
      <c r="UGL68" s="1460"/>
      <c r="UGM68" s="1460"/>
      <c r="UGN68" s="1460"/>
      <c r="UGO68" s="1460"/>
      <c r="UGP68" s="1460"/>
      <c r="UGQ68" s="1460"/>
      <c r="UGR68" s="1460"/>
      <c r="UGS68" s="1460"/>
      <c r="UGT68" s="1460"/>
      <c r="UGU68" s="1460"/>
      <c r="UGV68" s="1460"/>
      <c r="UGW68" s="1460"/>
      <c r="UGX68" s="1460"/>
      <c r="UGY68" s="1460"/>
      <c r="UGZ68" s="1460"/>
      <c r="UHA68" s="1460"/>
      <c r="UHB68" s="1460"/>
      <c r="UHC68" s="1460"/>
      <c r="UHD68" s="1460"/>
      <c r="UHE68" s="1460"/>
      <c r="UHF68" s="1460"/>
      <c r="UHG68" s="1460"/>
      <c r="UHH68" s="1460"/>
      <c r="UHI68" s="1460"/>
      <c r="UHJ68" s="1460"/>
      <c r="UHK68" s="1460"/>
      <c r="UHL68" s="1460"/>
      <c r="UHM68" s="1460"/>
      <c r="UHN68" s="1460"/>
      <c r="UHO68" s="1460"/>
      <c r="UHP68" s="1460"/>
      <c r="UHQ68" s="1460"/>
      <c r="UHR68" s="1460"/>
      <c r="UHS68" s="1460"/>
      <c r="UHT68" s="1460"/>
      <c r="UHU68" s="1460"/>
      <c r="UHV68" s="1460"/>
      <c r="UHW68" s="1460"/>
      <c r="UHX68" s="1460"/>
      <c r="UHY68" s="1460"/>
      <c r="UHZ68" s="1460"/>
      <c r="UIA68" s="1460"/>
      <c r="UIB68" s="1460"/>
      <c r="UIC68" s="1460"/>
      <c r="UID68" s="1460"/>
      <c r="UIE68" s="1460"/>
      <c r="UIF68" s="1460"/>
      <c r="UIG68" s="1460"/>
      <c r="UIH68" s="1460"/>
      <c r="UII68" s="1460"/>
      <c r="UIJ68" s="1460"/>
      <c r="UIK68" s="1460"/>
      <c r="UIL68" s="1460"/>
      <c r="UIM68" s="1460"/>
      <c r="UIN68" s="1460"/>
      <c r="UIO68" s="1460"/>
      <c r="UIP68" s="1460"/>
      <c r="UIQ68" s="1460"/>
      <c r="UIR68" s="1460"/>
      <c r="UIS68" s="1460"/>
      <c r="UIT68" s="1460"/>
      <c r="UIU68" s="1460"/>
      <c r="UIV68" s="1460"/>
      <c r="UIW68" s="1460"/>
      <c r="UIX68" s="1460"/>
      <c r="UIY68" s="1460"/>
      <c r="UIZ68" s="1460"/>
      <c r="UJA68" s="1460"/>
      <c r="UJB68" s="1460"/>
      <c r="UJC68" s="1460"/>
      <c r="UJD68" s="1460"/>
      <c r="UJE68" s="1460"/>
      <c r="UJF68" s="1460"/>
      <c r="UJG68" s="1460"/>
      <c r="UJH68" s="1460"/>
      <c r="UJI68" s="1460"/>
      <c r="UJJ68" s="1460"/>
      <c r="UJK68" s="1460"/>
      <c r="UJL68" s="1460"/>
      <c r="UJM68" s="1460"/>
      <c r="UJN68" s="1460"/>
      <c r="UJO68" s="1460"/>
      <c r="UJP68" s="1460"/>
      <c r="UJQ68" s="1460"/>
      <c r="UJR68" s="1460"/>
      <c r="UJS68" s="1460"/>
      <c r="UJT68" s="1460"/>
      <c r="UJU68" s="1460"/>
      <c r="UJV68" s="1460"/>
      <c r="UJW68" s="1460"/>
      <c r="UJX68" s="1460"/>
      <c r="UJY68" s="1460"/>
      <c r="UJZ68" s="1460"/>
      <c r="UKA68" s="1460"/>
      <c r="UKB68" s="1460"/>
      <c r="UKC68" s="1460"/>
      <c r="UKD68" s="1460"/>
      <c r="UKE68" s="1460"/>
      <c r="UKF68" s="1460"/>
      <c r="UKG68" s="1460"/>
      <c r="UKH68" s="1460"/>
      <c r="UKI68" s="1460"/>
      <c r="UKJ68" s="1460"/>
      <c r="UKK68" s="1460"/>
      <c r="UKL68" s="1460"/>
      <c r="UKM68" s="1460"/>
      <c r="UKN68" s="1460"/>
      <c r="UKO68" s="1460"/>
      <c r="UKP68" s="1460"/>
      <c r="UKQ68" s="1460"/>
      <c r="UKR68" s="1460"/>
      <c r="UKS68" s="1460"/>
      <c r="UKT68" s="1460"/>
      <c r="UKU68" s="1460"/>
      <c r="UKV68" s="1460"/>
      <c r="UKW68" s="1460"/>
      <c r="UKX68" s="1460"/>
      <c r="UKY68" s="1460"/>
      <c r="UKZ68" s="1460"/>
      <c r="ULA68" s="1460"/>
      <c r="ULB68" s="1460"/>
      <c r="ULC68" s="1460"/>
      <c r="ULD68" s="1460"/>
      <c r="ULE68" s="1460"/>
      <c r="ULF68" s="1460"/>
      <c r="ULG68" s="1460"/>
      <c r="ULH68" s="1460"/>
      <c r="ULI68" s="1460"/>
      <c r="ULJ68" s="1460"/>
      <c r="ULK68" s="1460"/>
      <c r="ULL68" s="1460"/>
      <c r="ULM68" s="1460"/>
      <c r="ULN68" s="1460"/>
      <c r="ULO68" s="1460"/>
      <c r="ULP68" s="1460"/>
      <c r="ULQ68" s="1460"/>
      <c r="ULR68" s="1460"/>
      <c r="ULS68" s="1460"/>
      <c r="ULT68" s="1460"/>
      <c r="ULU68" s="1460"/>
      <c r="ULV68" s="1460"/>
      <c r="ULW68" s="1460"/>
      <c r="ULX68" s="1460"/>
      <c r="ULY68" s="1460"/>
      <c r="ULZ68" s="1460"/>
      <c r="UMA68" s="1460"/>
      <c r="UMB68" s="1460"/>
      <c r="UMC68" s="1460"/>
      <c r="UMD68" s="1460"/>
      <c r="UME68" s="1460"/>
      <c r="UMF68" s="1460"/>
      <c r="UMG68" s="1460"/>
      <c r="UMH68" s="1460"/>
      <c r="UMI68" s="1460"/>
      <c r="UMJ68" s="1460"/>
      <c r="UMK68" s="1460"/>
      <c r="UML68" s="1460"/>
      <c r="UMM68" s="1460"/>
      <c r="UMN68" s="1460"/>
      <c r="UMO68" s="1460"/>
      <c r="UMP68" s="1460"/>
      <c r="UMQ68" s="1460"/>
      <c r="UMR68" s="1460"/>
      <c r="UMS68" s="1460"/>
      <c r="UMT68" s="1460"/>
      <c r="UMU68" s="1460"/>
      <c r="UMV68" s="1460"/>
      <c r="UMW68" s="1460"/>
      <c r="UMX68" s="1460"/>
      <c r="UMY68" s="1460"/>
      <c r="UMZ68" s="1460"/>
      <c r="UNA68" s="1460"/>
      <c r="UNB68" s="1460"/>
      <c r="UNC68" s="1460"/>
      <c r="UND68" s="1460"/>
      <c r="UNE68" s="1460"/>
      <c r="UNF68" s="1460"/>
      <c r="UNG68" s="1460"/>
      <c r="UNH68" s="1460"/>
      <c r="UNI68" s="1460"/>
      <c r="UNJ68" s="1460"/>
      <c r="UNK68" s="1460"/>
      <c r="UNL68" s="1460"/>
      <c r="UNM68" s="1460"/>
      <c r="UNN68" s="1460"/>
      <c r="UNO68" s="1460"/>
      <c r="UNP68" s="1460"/>
      <c r="UNQ68" s="1460"/>
      <c r="UNR68" s="1460"/>
      <c r="UNS68" s="1460"/>
      <c r="UNT68" s="1460"/>
      <c r="UNU68" s="1460"/>
      <c r="UNV68" s="1460"/>
      <c r="UNW68" s="1460"/>
      <c r="UNX68" s="1460"/>
      <c r="UNY68" s="1460"/>
      <c r="UNZ68" s="1460"/>
      <c r="UOA68" s="1460"/>
      <c r="UOB68" s="1460"/>
      <c r="UOC68" s="1460"/>
      <c r="UOD68" s="1460"/>
      <c r="UOE68" s="1460"/>
      <c r="UOF68" s="1460"/>
      <c r="UOG68" s="1460"/>
      <c r="UOH68" s="1460"/>
      <c r="UOI68" s="1460"/>
      <c r="UOJ68" s="1460"/>
      <c r="UOK68" s="1460"/>
      <c r="UOL68" s="1460"/>
      <c r="UOM68" s="1460"/>
      <c r="UON68" s="1460"/>
      <c r="UOO68" s="1460"/>
      <c r="UOP68" s="1460"/>
      <c r="UOQ68" s="1460"/>
      <c r="UOR68" s="1460"/>
      <c r="UOS68" s="1460"/>
      <c r="UOT68" s="1460"/>
      <c r="UOU68" s="1460"/>
      <c r="UOV68" s="1460"/>
      <c r="UOW68" s="1460"/>
      <c r="UOX68" s="1460"/>
      <c r="UOY68" s="1460"/>
      <c r="UOZ68" s="1460"/>
      <c r="UPA68" s="1460"/>
      <c r="UPB68" s="1460"/>
      <c r="UPC68" s="1460"/>
      <c r="UPD68" s="1460"/>
      <c r="UPE68" s="1460"/>
      <c r="UPF68" s="1460"/>
      <c r="UPG68" s="1460"/>
      <c r="UPH68" s="1460"/>
      <c r="UPI68" s="1460"/>
      <c r="UPJ68" s="1460"/>
      <c r="UPK68" s="1460"/>
      <c r="UPL68" s="1460"/>
      <c r="UPM68" s="1460"/>
      <c r="UPN68" s="1460"/>
      <c r="UPO68" s="1460"/>
      <c r="UPP68" s="1460"/>
      <c r="UPQ68" s="1460"/>
      <c r="UPR68" s="1460"/>
      <c r="UPS68" s="1460"/>
      <c r="UPT68" s="1460"/>
      <c r="UPU68" s="1460"/>
      <c r="UPV68" s="1460"/>
      <c r="UPW68" s="1460"/>
      <c r="UPX68" s="1460"/>
      <c r="UPY68" s="1460"/>
      <c r="UPZ68" s="1460"/>
      <c r="UQA68" s="1460"/>
      <c r="UQB68" s="1460"/>
      <c r="UQC68" s="1460"/>
      <c r="UQD68" s="1460"/>
      <c r="UQE68" s="1460"/>
      <c r="UQF68" s="1460"/>
      <c r="UQG68" s="1460"/>
      <c r="UQH68" s="1460"/>
      <c r="UQI68" s="1460"/>
      <c r="UQJ68" s="1460"/>
      <c r="UQK68" s="1460"/>
      <c r="UQL68" s="1460"/>
      <c r="UQM68" s="1460"/>
      <c r="UQN68" s="1460"/>
      <c r="UQO68" s="1460"/>
      <c r="UQP68" s="1460"/>
      <c r="UQQ68" s="1460"/>
      <c r="UQR68" s="1460"/>
      <c r="UQS68" s="1460"/>
      <c r="UQT68" s="1460"/>
      <c r="UQU68" s="1460"/>
      <c r="UQV68" s="1460"/>
      <c r="UQW68" s="1460"/>
      <c r="UQX68" s="1460"/>
      <c r="UQY68" s="1460"/>
      <c r="UQZ68" s="1460"/>
      <c r="URA68" s="1460"/>
      <c r="URB68" s="1460"/>
      <c r="URC68" s="1460"/>
      <c r="URD68" s="1460"/>
      <c r="URE68" s="1460"/>
      <c r="URF68" s="1460"/>
      <c r="URG68" s="1460"/>
      <c r="URH68" s="1460"/>
      <c r="URI68" s="1460"/>
      <c r="URJ68" s="1460"/>
      <c r="URK68" s="1460"/>
      <c r="URL68" s="1460"/>
      <c r="URM68" s="1460"/>
      <c r="URN68" s="1460"/>
      <c r="URO68" s="1460"/>
      <c r="URP68" s="1460"/>
      <c r="URQ68" s="1460"/>
      <c r="URR68" s="1460"/>
      <c r="URS68" s="1460"/>
      <c r="URT68" s="1460"/>
      <c r="URU68" s="1460"/>
      <c r="URV68" s="1460"/>
      <c r="URW68" s="1460"/>
      <c r="URX68" s="1460"/>
      <c r="URY68" s="1460"/>
      <c r="URZ68" s="1460"/>
      <c r="USA68" s="1460"/>
      <c r="USB68" s="1460"/>
      <c r="USC68" s="1460"/>
      <c r="USD68" s="1460"/>
      <c r="USE68" s="1460"/>
      <c r="USF68" s="1460"/>
      <c r="USG68" s="1460"/>
      <c r="USH68" s="1460"/>
      <c r="USI68" s="1460"/>
      <c r="USJ68" s="1460"/>
      <c r="USK68" s="1460"/>
      <c r="USL68" s="1460"/>
      <c r="USM68" s="1460"/>
      <c r="USN68" s="1460"/>
      <c r="USO68" s="1460"/>
      <c r="USP68" s="1460"/>
      <c r="USQ68" s="1460"/>
      <c r="USR68" s="1460"/>
      <c r="USS68" s="1460"/>
      <c r="UST68" s="1460"/>
      <c r="USU68" s="1460"/>
      <c r="USV68" s="1460"/>
      <c r="USW68" s="1460"/>
      <c r="USX68" s="1460"/>
      <c r="USY68" s="1460"/>
      <c r="USZ68" s="1460"/>
      <c r="UTA68" s="1460"/>
      <c r="UTB68" s="1460"/>
      <c r="UTC68" s="1460"/>
      <c r="UTD68" s="1460"/>
      <c r="UTE68" s="1460"/>
      <c r="UTF68" s="1460"/>
      <c r="UTG68" s="1460"/>
      <c r="UTH68" s="1460"/>
      <c r="UTI68" s="1460"/>
      <c r="UTJ68" s="1460"/>
      <c r="UTK68" s="1460"/>
      <c r="UTL68" s="1460"/>
      <c r="UTM68" s="1460"/>
      <c r="UTN68" s="1460"/>
      <c r="UTO68" s="1460"/>
      <c r="UTP68" s="1460"/>
      <c r="UTQ68" s="1460"/>
      <c r="UTR68" s="1460"/>
      <c r="UTS68" s="1460"/>
      <c r="UTT68" s="1460"/>
      <c r="UTU68" s="1460"/>
      <c r="UTV68" s="1460"/>
      <c r="UTW68" s="1460"/>
      <c r="UTX68" s="1460"/>
      <c r="UTY68" s="1460"/>
      <c r="UTZ68" s="1460"/>
      <c r="UUA68" s="1460"/>
      <c r="UUB68" s="1460"/>
      <c r="UUC68" s="1460"/>
      <c r="UUD68" s="1460"/>
      <c r="UUE68" s="1460"/>
      <c r="UUF68" s="1460"/>
      <c r="UUG68" s="1460"/>
      <c r="UUH68" s="1460"/>
      <c r="UUI68" s="1460"/>
      <c r="UUJ68" s="1460"/>
      <c r="UUK68" s="1460"/>
      <c r="UUL68" s="1460"/>
      <c r="UUM68" s="1460"/>
      <c r="UUN68" s="1460"/>
      <c r="UUO68" s="1460"/>
      <c r="UUP68" s="1460"/>
      <c r="UUQ68" s="1460"/>
      <c r="UUR68" s="1460"/>
      <c r="UUS68" s="1460"/>
      <c r="UUT68" s="1460"/>
      <c r="UUU68" s="1460"/>
      <c r="UUV68" s="1460"/>
      <c r="UUW68" s="1460"/>
      <c r="UUX68" s="1460"/>
      <c r="UUY68" s="1460"/>
      <c r="UUZ68" s="1460"/>
      <c r="UVA68" s="1460"/>
      <c r="UVB68" s="1460"/>
      <c r="UVC68" s="1460"/>
      <c r="UVD68" s="1460"/>
      <c r="UVE68" s="1460"/>
      <c r="UVF68" s="1460"/>
      <c r="UVG68" s="1460"/>
      <c r="UVH68" s="1460"/>
      <c r="UVI68" s="1460"/>
      <c r="UVJ68" s="1460"/>
      <c r="UVK68" s="1460"/>
      <c r="UVL68" s="1460"/>
      <c r="UVM68" s="1460"/>
      <c r="UVN68" s="1460"/>
      <c r="UVO68" s="1460"/>
      <c r="UVP68" s="1460"/>
      <c r="UVQ68" s="1460"/>
      <c r="UVR68" s="1460"/>
      <c r="UVS68" s="1460"/>
      <c r="UVT68" s="1460"/>
      <c r="UVU68" s="1460"/>
      <c r="UVV68" s="1460"/>
      <c r="UVW68" s="1460"/>
      <c r="UVX68" s="1460"/>
      <c r="UVY68" s="1460"/>
      <c r="UVZ68" s="1460"/>
      <c r="UWA68" s="1460"/>
      <c r="UWB68" s="1460"/>
      <c r="UWC68" s="1460"/>
      <c r="UWD68" s="1460"/>
      <c r="UWE68" s="1460"/>
      <c r="UWF68" s="1460"/>
      <c r="UWG68" s="1460"/>
      <c r="UWH68" s="1460"/>
      <c r="UWI68" s="1460"/>
      <c r="UWJ68" s="1460"/>
      <c r="UWK68" s="1460"/>
      <c r="UWL68" s="1460"/>
      <c r="UWM68" s="1460"/>
      <c r="UWN68" s="1460"/>
      <c r="UWO68" s="1460"/>
      <c r="UWP68" s="1460"/>
      <c r="UWQ68" s="1460"/>
      <c r="UWR68" s="1460"/>
      <c r="UWS68" s="1460"/>
      <c r="UWT68" s="1460"/>
      <c r="UWU68" s="1460"/>
      <c r="UWV68" s="1460"/>
      <c r="UWW68" s="1460"/>
      <c r="UWX68" s="1460"/>
      <c r="UWY68" s="1460"/>
      <c r="UWZ68" s="1460"/>
      <c r="UXA68" s="1460"/>
      <c r="UXB68" s="1460"/>
      <c r="UXC68" s="1460"/>
      <c r="UXD68" s="1460"/>
      <c r="UXE68" s="1460"/>
      <c r="UXF68" s="1460"/>
      <c r="UXG68" s="1460"/>
      <c r="UXH68" s="1460"/>
      <c r="UXI68" s="1460"/>
      <c r="UXJ68" s="1460"/>
      <c r="UXK68" s="1460"/>
      <c r="UXL68" s="1460"/>
      <c r="UXM68" s="1460"/>
      <c r="UXN68" s="1460"/>
      <c r="UXO68" s="1460"/>
      <c r="UXP68" s="1460"/>
      <c r="UXQ68" s="1460"/>
      <c r="UXR68" s="1460"/>
      <c r="UXS68" s="1460"/>
      <c r="UXT68" s="1460"/>
      <c r="UXU68" s="1460"/>
      <c r="UXV68" s="1460"/>
      <c r="UXW68" s="1460"/>
      <c r="UXX68" s="1460"/>
      <c r="UXY68" s="1460"/>
      <c r="UXZ68" s="1460"/>
      <c r="UYA68" s="1460"/>
      <c r="UYB68" s="1460"/>
      <c r="UYC68" s="1460"/>
      <c r="UYD68" s="1460"/>
      <c r="UYE68" s="1460"/>
      <c r="UYF68" s="1460"/>
      <c r="UYG68" s="1460"/>
      <c r="UYH68" s="1460"/>
      <c r="UYI68" s="1460"/>
      <c r="UYJ68" s="1460"/>
      <c r="UYK68" s="1460"/>
      <c r="UYL68" s="1460"/>
      <c r="UYM68" s="1460"/>
      <c r="UYN68" s="1460"/>
      <c r="UYO68" s="1460"/>
      <c r="UYP68" s="1460"/>
      <c r="UYQ68" s="1460"/>
      <c r="UYR68" s="1460"/>
      <c r="UYS68" s="1460"/>
      <c r="UYT68" s="1460"/>
      <c r="UYU68" s="1460"/>
      <c r="UYV68" s="1460"/>
      <c r="UYW68" s="1460"/>
      <c r="UYX68" s="1460"/>
      <c r="UYY68" s="1460"/>
      <c r="UYZ68" s="1460"/>
      <c r="UZA68" s="1460"/>
      <c r="UZB68" s="1460"/>
      <c r="UZC68" s="1460"/>
      <c r="UZD68" s="1460"/>
      <c r="UZE68" s="1460"/>
      <c r="UZF68" s="1460"/>
      <c r="UZG68" s="1460"/>
      <c r="UZH68" s="1460"/>
      <c r="UZI68" s="1460"/>
      <c r="UZJ68" s="1460"/>
      <c r="UZK68" s="1460"/>
      <c r="UZL68" s="1460"/>
      <c r="UZM68" s="1460"/>
      <c r="UZN68" s="1460"/>
      <c r="UZO68" s="1460"/>
      <c r="UZP68" s="1460"/>
      <c r="UZQ68" s="1460"/>
      <c r="UZR68" s="1460"/>
      <c r="UZS68" s="1460"/>
      <c r="UZT68" s="1460"/>
      <c r="UZU68" s="1460"/>
      <c r="UZV68" s="1460"/>
      <c r="UZW68" s="1460"/>
      <c r="UZX68" s="1460"/>
      <c r="UZY68" s="1460"/>
      <c r="UZZ68" s="1460"/>
      <c r="VAA68" s="1460"/>
      <c r="VAB68" s="1460"/>
      <c r="VAC68" s="1460"/>
      <c r="VAD68" s="1460"/>
      <c r="VAE68" s="1460"/>
      <c r="VAF68" s="1460"/>
      <c r="VAG68" s="1460"/>
      <c r="VAH68" s="1460"/>
      <c r="VAI68" s="1460"/>
      <c r="VAJ68" s="1460"/>
      <c r="VAK68" s="1460"/>
      <c r="VAL68" s="1460"/>
      <c r="VAM68" s="1460"/>
      <c r="VAN68" s="1460"/>
      <c r="VAO68" s="1460"/>
      <c r="VAP68" s="1460"/>
      <c r="VAQ68" s="1460"/>
      <c r="VAR68" s="1460"/>
      <c r="VAS68" s="1460"/>
      <c r="VAT68" s="1460"/>
      <c r="VAU68" s="1460"/>
      <c r="VAV68" s="1460"/>
      <c r="VAW68" s="1460"/>
      <c r="VAX68" s="1460"/>
      <c r="VAY68" s="1460"/>
      <c r="VAZ68" s="1460"/>
      <c r="VBA68" s="1460"/>
      <c r="VBB68" s="1460"/>
      <c r="VBC68" s="1460"/>
      <c r="VBD68" s="1460"/>
      <c r="VBE68" s="1460"/>
      <c r="VBF68" s="1460"/>
      <c r="VBG68" s="1460"/>
      <c r="VBH68" s="1460"/>
      <c r="VBI68" s="1460"/>
      <c r="VBJ68" s="1460"/>
      <c r="VBK68" s="1460"/>
      <c r="VBL68" s="1460"/>
      <c r="VBM68" s="1460"/>
      <c r="VBN68" s="1460"/>
      <c r="VBO68" s="1460"/>
      <c r="VBP68" s="1460"/>
      <c r="VBQ68" s="1460"/>
      <c r="VBR68" s="1460"/>
      <c r="VBS68" s="1460"/>
      <c r="VBT68" s="1460"/>
      <c r="VBU68" s="1460"/>
      <c r="VBV68" s="1460"/>
      <c r="VBW68" s="1460"/>
      <c r="VBX68" s="1460"/>
      <c r="VBY68" s="1460"/>
      <c r="VBZ68" s="1460"/>
      <c r="VCA68" s="1460"/>
      <c r="VCB68" s="1460"/>
      <c r="VCC68" s="1460"/>
      <c r="VCD68" s="1460"/>
      <c r="VCE68" s="1460"/>
      <c r="VCF68" s="1460"/>
      <c r="VCG68" s="1460"/>
      <c r="VCH68" s="1460"/>
      <c r="VCI68" s="1460"/>
      <c r="VCJ68" s="1460"/>
      <c r="VCK68" s="1460"/>
      <c r="VCL68" s="1460"/>
      <c r="VCM68" s="1460"/>
      <c r="VCN68" s="1460"/>
      <c r="VCO68" s="1460"/>
      <c r="VCP68" s="1460"/>
      <c r="VCQ68" s="1460"/>
      <c r="VCR68" s="1460"/>
      <c r="VCS68" s="1460"/>
      <c r="VCT68" s="1460"/>
      <c r="VCU68" s="1460"/>
      <c r="VCV68" s="1460"/>
      <c r="VCW68" s="1460"/>
      <c r="VCX68" s="1460"/>
      <c r="VCY68" s="1460"/>
      <c r="VCZ68" s="1460"/>
      <c r="VDA68" s="1460"/>
      <c r="VDB68" s="1460"/>
      <c r="VDC68" s="1460"/>
      <c r="VDD68" s="1460"/>
      <c r="VDE68" s="1460"/>
      <c r="VDF68" s="1460"/>
      <c r="VDG68" s="1460"/>
      <c r="VDH68" s="1460"/>
      <c r="VDI68" s="1460"/>
      <c r="VDJ68" s="1460"/>
      <c r="VDK68" s="1460"/>
      <c r="VDL68" s="1460"/>
      <c r="VDM68" s="1460"/>
      <c r="VDN68" s="1460"/>
      <c r="VDO68" s="1460"/>
      <c r="VDP68" s="1460"/>
      <c r="VDQ68" s="1460"/>
      <c r="VDR68" s="1460"/>
      <c r="VDS68" s="1460"/>
      <c r="VDT68" s="1460"/>
      <c r="VDU68" s="1460"/>
      <c r="VDV68" s="1460"/>
      <c r="VDW68" s="1460"/>
      <c r="VDX68" s="1460"/>
      <c r="VDY68" s="1460"/>
      <c r="VDZ68" s="1460"/>
      <c r="VEA68" s="1460"/>
      <c r="VEB68" s="1460"/>
      <c r="VEC68" s="1460"/>
      <c r="VED68" s="1460"/>
      <c r="VEE68" s="1460"/>
      <c r="VEF68" s="1460"/>
      <c r="VEG68" s="1460"/>
      <c r="VEH68" s="1460"/>
      <c r="VEI68" s="1460"/>
      <c r="VEJ68" s="1460"/>
      <c r="VEK68" s="1460"/>
      <c r="VEL68" s="1460"/>
      <c r="VEM68" s="1460"/>
      <c r="VEN68" s="1460"/>
      <c r="VEO68" s="1460"/>
      <c r="VEP68" s="1460"/>
      <c r="VEQ68" s="1460"/>
      <c r="VER68" s="1460"/>
      <c r="VES68" s="1460"/>
      <c r="VET68" s="1460"/>
      <c r="VEU68" s="1460"/>
      <c r="VEV68" s="1460"/>
      <c r="VEW68" s="1460"/>
      <c r="VEX68" s="1460"/>
      <c r="VEY68" s="1460"/>
      <c r="VEZ68" s="1460"/>
      <c r="VFA68" s="1460"/>
      <c r="VFB68" s="1460"/>
      <c r="VFC68" s="1460"/>
      <c r="VFD68" s="1460"/>
      <c r="VFE68" s="1460"/>
      <c r="VFF68" s="1460"/>
      <c r="VFG68" s="1460"/>
      <c r="VFH68" s="1460"/>
      <c r="VFI68" s="1460"/>
      <c r="VFJ68" s="1460"/>
      <c r="VFK68" s="1460"/>
      <c r="VFL68" s="1460"/>
      <c r="VFM68" s="1460"/>
      <c r="VFN68" s="1460"/>
      <c r="VFO68" s="1460"/>
      <c r="VFP68" s="1460"/>
      <c r="VFQ68" s="1460"/>
      <c r="VFR68" s="1460"/>
      <c r="VFS68" s="1460"/>
      <c r="VFT68" s="1460"/>
      <c r="VFU68" s="1460"/>
      <c r="VFV68" s="1460"/>
      <c r="VFW68" s="1460"/>
      <c r="VFX68" s="1460"/>
      <c r="VFY68" s="1460"/>
      <c r="VFZ68" s="1460"/>
      <c r="VGA68" s="1460"/>
      <c r="VGB68" s="1460"/>
      <c r="VGC68" s="1460"/>
      <c r="VGD68" s="1460"/>
      <c r="VGE68" s="1460"/>
      <c r="VGF68" s="1460"/>
      <c r="VGG68" s="1460"/>
      <c r="VGH68" s="1460"/>
      <c r="VGI68" s="1460"/>
      <c r="VGJ68" s="1460"/>
      <c r="VGK68" s="1460"/>
      <c r="VGL68" s="1460"/>
      <c r="VGM68" s="1460"/>
      <c r="VGN68" s="1460"/>
      <c r="VGO68" s="1460"/>
      <c r="VGP68" s="1460"/>
      <c r="VGQ68" s="1460"/>
      <c r="VGR68" s="1460"/>
      <c r="VGS68" s="1460"/>
      <c r="VGT68" s="1460"/>
      <c r="VGU68" s="1460"/>
      <c r="VGV68" s="1460"/>
      <c r="VGW68" s="1460"/>
      <c r="VGX68" s="1460"/>
      <c r="VGY68" s="1460"/>
      <c r="VGZ68" s="1460"/>
      <c r="VHA68" s="1460"/>
      <c r="VHB68" s="1460"/>
      <c r="VHC68" s="1460"/>
      <c r="VHD68" s="1460"/>
      <c r="VHE68" s="1460"/>
      <c r="VHF68" s="1460"/>
      <c r="VHG68" s="1460"/>
      <c r="VHH68" s="1460"/>
      <c r="VHI68" s="1460"/>
      <c r="VHJ68" s="1460"/>
      <c r="VHK68" s="1460"/>
      <c r="VHL68" s="1460"/>
      <c r="VHM68" s="1460"/>
      <c r="VHN68" s="1460"/>
      <c r="VHO68" s="1460"/>
      <c r="VHP68" s="1460"/>
      <c r="VHQ68" s="1460"/>
      <c r="VHR68" s="1460"/>
      <c r="VHS68" s="1460"/>
      <c r="VHT68" s="1460"/>
      <c r="VHU68" s="1460"/>
      <c r="VHV68" s="1460"/>
      <c r="VHW68" s="1460"/>
      <c r="VHX68" s="1460"/>
      <c r="VHY68" s="1460"/>
      <c r="VHZ68" s="1460"/>
      <c r="VIA68" s="1460"/>
      <c r="VIB68" s="1460"/>
      <c r="VIC68" s="1460"/>
      <c r="VID68" s="1460"/>
      <c r="VIE68" s="1460"/>
      <c r="VIF68" s="1460"/>
      <c r="VIG68" s="1460"/>
      <c r="VIH68" s="1460"/>
      <c r="VII68" s="1460"/>
      <c r="VIJ68" s="1460"/>
      <c r="VIK68" s="1460"/>
      <c r="VIL68" s="1460"/>
      <c r="VIM68" s="1460"/>
      <c r="VIN68" s="1460"/>
      <c r="VIO68" s="1460"/>
      <c r="VIP68" s="1460"/>
      <c r="VIQ68" s="1460"/>
      <c r="VIR68" s="1460"/>
      <c r="VIS68" s="1460"/>
      <c r="VIT68" s="1460"/>
      <c r="VIU68" s="1460"/>
      <c r="VIV68" s="1460"/>
      <c r="VIW68" s="1460"/>
      <c r="VIX68" s="1460"/>
      <c r="VIY68" s="1460"/>
      <c r="VIZ68" s="1460"/>
      <c r="VJA68" s="1460"/>
      <c r="VJB68" s="1460"/>
      <c r="VJC68" s="1460"/>
      <c r="VJD68" s="1460"/>
      <c r="VJE68" s="1460"/>
      <c r="VJF68" s="1460"/>
      <c r="VJG68" s="1460"/>
      <c r="VJH68" s="1460"/>
      <c r="VJI68" s="1460"/>
      <c r="VJJ68" s="1460"/>
      <c r="VJK68" s="1460"/>
      <c r="VJL68" s="1460"/>
      <c r="VJM68" s="1460"/>
      <c r="VJN68" s="1460"/>
      <c r="VJO68" s="1460"/>
      <c r="VJP68" s="1460"/>
      <c r="VJQ68" s="1460"/>
      <c r="VJR68" s="1460"/>
      <c r="VJS68" s="1460"/>
      <c r="VJT68" s="1460"/>
      <c r="VJU68" s="1460"/>
      <c r="VJV68" s="1460"/>
      <c r="VJW68" s="1460"/>
      <c r="VJX68" s="1460"/>
      <c r="VJY68" s="1460"/>
      <c r="VJZ68" s="1460"/>
      <c r="VKA68" s="1460"/>
      <c r="VKB68" s="1460"/>
      <c r="VKC68" s="1460"/>
      <c r="VKD68" s="1460"/>
      <c r="VKE68" s="1460"/>
      <c r="VKF68" s="1460"/>
      <c r="VKG68" s="1460"/>
      <c r="VKH68" s="1460"/>
      <c r="VKI68" s="1460"/>
      <c r="VKJ68" s="1460"/>
      <c r="VKK68" s="1460"/>
      <c r="VKL68" s="1460"/>
      <c r="VKM68" s="1460"/>
      <c r="VKN68" s="1460"/>
      <c r="VKO68" s="1460"/>
      <c r="VKP68" s="1460"/>
      <c r="VKQ68" s="1460"/>
      <c r="VKR68" s="1460"/>
      <c r="VKS68" s="1460"/>
      <c r="VKT68" s="1460"/>
      <c r="VKU68" s="1460"/>
      <c r="VKV68" s="1460"/>
      <c r="VKW68" s="1460"/>
      <c r="VKX68" s="1460"/>
      <c r="VKY68" s="1460"/>
      <c r="VKZ68" s="1460"/>
      <c r="VLA68" s="1460"/>
      <c r="VLB68" s="1460"/>
      <c r="VLC68" s="1460"/>
      <c r="VLD68" s="1460"/>
      <c r="VLE68" s="1460"/>
      <c r="VLF68" s="1460"/>
      <c r="VLG68" s="1460"/>
      <c r="VLH68" s="1460"/>
      <c r="VLI68" s="1460"/>
      <c r="VLJ68" s="1460"/>
      <c r="VLK68" s="1460"/>
      <c r="VLL68" s="1460"/>
      <c r="VLM68" s="1460"/>
      <c r="VLN68" s="1460"/>
      <c r="VLO68" s="1460"/>
      <c r="VLP68" s="1460"/>
      <c r="VLQ68" s="1460"/>
      <c r="VLR68" s="1460"/>
      <c r="VLS68" s="1460"/>
      <c r="VLT68" s="1460"/>
      <c r="VLU68" s="1460"/>
      <c r="VLV68" s="1460"/>
      <c r="VLW68" s="1460"/>
      <c r="VLX68" s="1460"/>
      <c r="VLY68" s="1460"/>
      <c r="VLZ68" s="1460"/>
      <c r="VMA68" s="1460"/>
      <c r="VMB68" s="1460"/>
      <c r="VMC68" s="1460"/>
      <c r="VMD68" s="1460"/>
      <c r="VME68" s="1460"/>
      <c r="VMF68" s="1460"/>
      <c r="VMG68" s="1460"/>
      <c r="VMH68" s="1460"/>
      <c r="VMI68" s="1460"/>
      <c r="VMJ68" s="1460"/>
      <c r="VMK68" s="1460"/>
      <c r="VML68" s="1460"/>
      <c r="VMM68" s="1460"/>
      <c r="VMN68" s="1460"/>
      <c r="VMO68" s="1460"/>
      <c r="VMP68" s="1460"/>
      <c r="VMQ68" s="1460"/>
      <c r="VMR68" s="1460"/>
      <c r="VMS68" s="1460"/>
      <c r="VMT68" s="1460"/>
      <c r="VMU68" s="1460"/>
      <c r="VMV68" s="1460"/>
      <c r="VMW68" s="1460"/>
      <c r="VMX68" s="1460"/>
      <c r="VMY68" s="1460"/>
      <c r="VMZ68" s="1460"/>
      <c r="VNA68" s="1460"/>
      <c r="VNB68" s="1460"/>
      <c r="VNC68" s="1460"/>
      <c r="VND68" s="1460"/>
      <c r="VNE68" s="1460"/>
      <c r="VNF68" s="1460"/>
      <c r="VNG68" s="1460"/>
      <c r="VNH68" s="1460"/>
      <c r="VNI68" s="1460"/>
      <c r="VNJ68" s="1460"/>
      <c r="VNK68" s="1460"/>
      <c r="VNL68" s="1460"/>
      <c r="VNM68" s="1460"/>
      <c r="VNN68" s="1460"/>
      <c r="VNO68" s="1460"/>
      <c r="VNP68" s="1460"/>
      <c r="VNQ68" s="1460"/>
      <c r="VNR68" s="1460"/>
      <c r="VNS68" s="1460"/>
      <c r="VNT68" s="1460"/>
      <c r="VNU68" s="1460"/>
      <c r="VNV68" s="1460"/>
      <c r="VNW68" s="1460"/>
      <c r="VNX68" s="1460"/>
      <c r="VNY68" s="1460"/>
      <c r="VNZ68" s="1460"/>
      <c r="VOA68" s="1460"/>
      <c r="VOB68" s="1460"/>
      <c r="VOC68" s="1460"/>
      <c r="VOD68" s="1460"/>
      <c r="VOE68" s="1460"/>
      <c r="VOF68" s="1460"/>
      <c r="VOG68" s="1460"/>
      <c r="VOH68" s="1460"/>
      <c r="VOI68" s="1460"/>
      <c r="VOJ68" s="1460"/>
      <c r="VOK68" s="1460"/>
      <c r="VOL68" s="1460"/>
      <c r="VOM68" s="1460"/>
      <c r="VON68" s="1460"/>
      <c r="VOO68" s="1460"/>
      <c r="VOP68" s="1460"/>
      <c r="VOQ68" s="1460"/>
      <c r="VOR68" s="1460"/>
      <c r="VOS68" s="1460"/>
      <c r="VOT68" s="1460"/>
      <c r="VOU68" s="1460"/>
      <c r="VOV68" s="1460"/>
      <c r="VOW68" s="1460"/>
      <c r="VOX68" s="1460"/>
      <c r="VOY68" s="1460"/>
      <c r="VOZ68" s="1460"/>
      <c r="VPA68" s="1460"/>
      <c r="VPB68" s="1460"/>
      <c r="VPC68" s="1460"/>
      <c r="VPD68" s="1460"/>
      <c r="VPE68" s="1460"/>
      <c r="VPF68" s="1460"/>
      <c r="VPG68" s="1460"/>
      <c r="VPH68" s="1460"/>
      <c r="VPI68" s="1460"/>
      <c r="VPJ68" s="1460"/>
      <c r="VPK68" s="1460"/>
      <c r="VPL68" s="1460"/>
      <c r="VPM68" s="1460"/>
      <c r="VPN68" s="1460"/>
      <c r="VPO68" s="1460"/>
      <c r="VPP68" s="1460"/>
      <c r="VPQ68" s="1460"/>
      <c r="VPR68" s="1460"/>
      <c r="VPS68" s="1460"/>
      <c r="VPT68" s="1460"/>
      <c r="VPU68" s="1460"/>
      <c r="VPV68" s="1460"/>
      <c r="VPW68" s="1460"/>
      <c r="VPX68" s="1460"/>
      <c r="VPY68" s="1460"/>
      <c r="VPZ68" s="1460"/>
      <c r="VQA68" s="1460"/>
      <c r="VQB68" s="1460"/>
      <c r="VQC68" s="1460"/>
      <c r="VQD68" s="1460"/>
      <c r="VQE68" s="1460"/>
      <c r="VQF68" s="1460"/>
      <c r="VQG68" s="1460"/>
      <c r="VQH68" s="1460"/>
      <c r="VQI68" s="1460"/>
      <c r="VQJ68" s="1460"/>
      <c r="VQK68" s="1460"/>
      <c r="VQL68" s="1460"/>
      <c r="VQM68" s="1460"/>
      <c r="VQN68" s="1460"/>
      <c r="VQO68" s="1460"/>
      <c r="VQP68" s="1460"/>
      <c r="VQQ68" s="1460"/>
      <c r="VQR68" s="1460"/>
      <c r="VQS68" s="1460"/>
      <c r="VQT68" s="1460"/>
      <c r="VQU68" s="1460"/>
      <c r="VQV68" s="1460"/>
      <c r="VQW68" s="1460"/>
      <c r="VQX68" s="1460"/>
      <c r="VQY68" s="1460"/>
      <c r="VQZ68" s="1460"/>
      <c r="VRA68" s="1460"/>
      <c r="VRB68" s="1460"/>
      <c r="VRC68" s="1460"/>
      <c r="VRD68" s="1460"/>
      <c r="VRE68" s="1460"/>
      <c r="VRF68" s="1460"/>
      <c r="VRG68" s="1460"/>
      <c r="VRH68" s="1460"/>
      <c r="VRI68" s="1460"/>
      <c r="VRJ68" s="1460"/>
      <c r="VRK68" s="1460"/>
      <c r="VRL68" s="1460"/>
      <c r="VRM68" s="1460"/>
      <c r="VRN68" s="1460"/>
      <c r="VRO68" s="1460"/>
      <c r="VRP68" s="1460"/>
      <c r="VRQ68" s="1460"/>
      <c r="VRR68" s="1460"/>
      <c r="VRS68" s="1460"/>
      <c r="VRT68" s="1460"/>
      <c r="VRU68" s="1460"/>
      <c r="VRV68" s="1460"/>
      <c r="VRW68" s="1460"/>
      <c r="VRX68" s="1460"/>
      <c r="VRY68" s="1460"/>
      <c r="VRZ68" s="1460"/>
      <c r="VSA68" s="1460"/>
      <c r="VSB68" s="1460"/>
      <c r="VSC68" s="1460"/>
      <c r="VSD68" s="1460"/>
      <c r="VSE68" s="1460"/>
      <c r="VSF68" s="1460"/>
      <c r="VSG68" s="1460"/>
      <c r="VSH68" s="1460"/>
      <c r="VSI68" s="1460"/>
      <c r="VSJ68" s="1460"/>
      <c r="VSK68" s="1460"/>
      <c r="VSL68" s="1460"/>
      <c r="VSM68" s="1460"/>
      <c r="VSN68" s="1460"/>
      <c r="VSO68" s="1460"/>
      <c r="VSP68" s="1460"/>
      <c r="VSQ68" s="1460"/>
      <c r="VSR68" s="1460"/>
      <c r="VSS68" s="1460"/>
      <c r="VST68" s="1460"/>
      <c r="VSU68" s="1460"/>
      <c r="VSV68" s="1460"/>
      <c r="VSW68" s="1460"/>
      <c r="VSX68" s="1460"/>
      <c r="VSY68" s="1460"/>
      <c r="VSZ68" s="1460"/>
      <c r="VTA68" s="1460"/>
      <c r="VTB68" s="1460"/>
      <c r="VTC68" s="1460"/>
      <c r="VTD68" s="1460"/>
      <c r="VTE68" s="1460"/>
      <c r="VTF68" s="1460"/>
      <c r="VTG68" s="1460"/>
      <c r="VTH68" s="1460"/>
      <c r="VTI68" s="1460"/>
      <c r="VTJ68" s="1460"/>
      <c r="VTK68" s="1460"/>
      <c r="VTL68" s="1460"/>
      <c r="VTM68" s="1460"/>
      <c r="VTN68" s="1460"/>
      <c r="VTO68" s="1460"/>
      <c r="VTP68" s="1460"/>
      <c r="VTQ68" s="1460"/>
      <c r="VTR68" s="1460"/>
      <c r="VTS68" s="1460"/>
      <c r="VTT68" s="1460"/>
      <c r="VTU68" s="1460"/>
      <c r="VTV68" s="1460"/>
      <c r="VTW68" s="1460"/>
      <c r="VTX68" s="1460"/>
      <c r="VTY68" s="1460"/>
      <c r="VTZ68" s="1460"/>
      <c r="VUA68" s="1460"/>
      <c r="VUB68" s="1460"/>
      <c r="VUC68" s="1460"/>
      <c r="VUD68" s="1460"/>
      <c r="VUE68" s="1460"/>
      <c r="VUF68" s="1460"/>
      <c r="VUG68" s="1460"/>
      <c r="VUH68" s="1460"/>
      <c r="VUI68" s="1460"/>
      <c r="VUJ68" s="1460"/>
      <c r="VUK68" s="1460"/>
      <c r="VUL68" s="1460"/>
      <c r="VUM68" s="1460"/>
      <c r="VUN68" s="1460"/>
      <c r="VUO68" s="1460"/>
      <c r="VUP68" s="1460"/>
      <c r="VUQ68" s="1460"/>
      <c r="VUR68" s="1460"/>
      <c r="VUS68" s="1460"/>
      <c r="VUT68" s="1460"/>
      <c r="VUU68" s="1460"/>
      <c r="VUV68" s="1460"/>
      <c r="VUW68" s="1460"/>
      <c r="VUX68" s="1460"/>
      <c r="VUY68" s="1460"/>
      <c r="VUZ68" s="1460"/>
      <c r="VVA68" s="1460"/>
      <c r="VVB68" s="1460"/>
      <c r="VVC68" s="1460"/>
      <c r="VVD68" s="1460"/>
      <c r="VVE68" s="1460"/>
      <c r="VVF68" s="1460"/>
      <c r="VVG68" s="1460"/>
      <c r="VVH68" s="1460"/>
      <c r="VVI68" s="1460"/>
      <c r="VVJ68" s="1460"/>
      <c r="VVK68" s="1460"/>
      <c r="VVL68" s="1460"/>
      <c r="VVM68" s="1460"/>
      <c r="VVN68" s="1460"/>
      <c r="VVO68" s="1460"/>
      <c r="VVP68" s="1460"/>
      <c r="VVQ68" s="1460"/>
      <c r="VVR68" s="1460"/>
      <c r="VVS68" s="1460"/>
      <c r="VVT68" s="1460"/>
      <c r="VVU68" s="1460"/>
      <c r="VVV68" s="1460"/>
      <c r="VVW68" s="1460"/>
      <c r="VVX68" s="1460"/>
      <c r="VVY68" s="1460"/>
      <c r="VVZ68" s="1460"/>
      <c r="VWA68" s="1460"/>
      <c r="VWB68" s="1460"/>
      <c r="VWC68" s="1460"/>
      <c r="VWD68" s="1460"/>
      <c r="VWE68" s="1460"/>
      <c r="VWF68" s="1460"/>
      <c r="VWG68" s="1460"/>
      <c r="VWH68" s="1460"/>
      <c r="VWI68" s="1460"/>
      <c r="VWJ68" s="1460"/>
      <c r="VWK68" s="1460"/>
      <c r="VWL68" s="1460"/>
      <c r="VWM68" s="1460"/>
      <c r="VWN68" s="1460"/>
      <c r="VWO68" s="1460"/>
      <c r="VWP68" s="1460"/>
      <c r="VWQ68" s="1460"/>
      <c r="VWR68" s="1460"/>
      <c r="VWS68" s="1460"/>
      <c r="VWT68" s="1460"/>
      <c r="VWU68" s="1460"/>
      <c r="VWV68" s="1460"/>
      <c r="VWW68" s="1460"/>
      <c r="VWX68" s="1460"/>
      <c r="VWY68" s="1460"/>
      <c r="VWZ68" s="1460"/>
      <c r="VXA68" s="1460"/>
      <c r="VXB68" s="1460"/>
      <c r="VXC68" s="1460"/>
      <c r="VXD68" s="1460"/>
      <c r="VXE68" s="1460"/>
      <c r="VXF68" s="1460"/>
      <c r="VXG68" s="1460"/>
      <c r="VXH68" s="1460"/>
      <c r="VXI68" s="1460"/>
      <c r="VXJ68" s="1460"/>
      <c r="VXK68" s="1460"/>
      <c r="VXL68" s="1460"/>
      <c r="VXM68" s="1460"/>
      <c r="VXN68" s="1460"/>
      <c r="VXO68" s="1460"/>
      <c r="VXP68" s="1460"/>
      <c r="VXQ68" s="1460"/>
      <c r="VXR68" s="1460"/>
      <c r="VXS68" s="1460"/>
      <c r="VXT68" s="1460"/>
      <c r="VXU68" s="1460"/>
      <c r="VXV68" s="1460"/>
      <c r="VXW68" s="1460"/>
      <c r="VXX68" s="1460"/>
      <c r="VXY68" s="1460"/>
      <c r="VXZ68" s="1460"/>
      <c r="VYA68" s="1460"/>
      <c r="VYB68" s="1460"/>
      <c r="VYC68" s="1460"/>
      <c r="VYD68" s="1460"/>
      <c r="VYE68" s="1460"/>
      <c r="VYF68" s="1460"/>
      <c r="VYG68" s="1460"/>
      <c r="VYH68" s="1460"/>
      <c r="VYI68" s="1460"/>
      <c r="VYJ68" s="1460"/>
      <c r="VYK68" s="1460"/>
      <c r="VYL68" s="1460"/>
      <c r="VYM68" s="1460"/>
      <c r="VYN68" s="1460"/>
      <c r="VYO68" s="1460"/>
      <c r="VYP68" s="1460"/>
      <c r="VYQ68" s="1460"/>
      <c r="VYR68" s="1460"/>
      <c r="VYS68" s="1460"/>
      <c r="VYT68" s="1460"/>
      <c r="VYU68" s="1460"/>
      <c r="VYV68" s="1460"/>
      <c r="VYW68" s="1460"/>
      <c r="VYX68" s="1460"/>
      <c r="VYY68" s="1460"/>
      <c r="VYZ68" s="1460"/>
      <c r="VZA68" s="1460"/>
      <c r="VZB68" s="1460"/>
      <c r="VZC68" s="1460"/>
      <c r="VZD68" s="1460"/>
      <c r="VZE68" s="1460"/>
      <c r="VZF68" s="1460"/>
      <c r="VZG68" s="1460"/>
      <c r="VZH68" s="1460"/>
      <c r="VZI68" s="1460"/>
      <c r="VZJ68" s="1460"/>
      <c r="VZK68" s="1460"/>
      <c r="VZL68" s="1460"/>
      <c r="VZM68" s="1460"/>
      <c r="VZN68" s="1460"/>
      <c r="VZO68" s="1460"/>
      <c r="VZP68" s="1460"/>
      <c r="VZQ68" s="1460"/>
      <c r="VZR68" s="1460"/>
      <c r="VZS68" s="1460"/>
      <c r="VZT68" s="1460"/>
      <c r="VZU68" s="1460"/>
      <c r="VZV68" s="1460"/>
      <c r="VZW68" s="1460"/>
      <c r="VZX68" s="1460"/>
      <c r="VZY68" s="1460"/>
      <c r="VZZ68" s="1460"/>
      <c r="WAA68" s="1460"/>
      <c r="WAB68" s="1460"/>
      <c r="WAC68" s="1460"/>
      <c r="WAD68" s="1460"/>
      <c r="WAE68" s="1460"/>
      <c r="WAF68" s="1460"/>
      <c r="WAG68" s="1460"/>
      <c r="WAH68" s="1460"/>
      <c r="WAI68" s="1460"/>
      <c r="WAJ68" s="1460"/>
      <c r="WAK68" s="1460"/>
      <c r="WAL68" s="1460"/>
      <c r="WAM68" s="1460"/>
      <c r="WAN68" s="1460"/>
      <c r="WAO68" s="1460"/>
      <c r="WAP68" s="1460"/>
      <c r="WAQ68" s="1460"/>
      <c r="WAR68" s="1460"/>
      <c r="WAS68" s="1460"/>
      <c r="WAT68" s="1460"/>
      <c r="WAU68" s="1460"/>
      <c r="WAV68" s="1460"/>
      <c r="WAW68" s="1460"/>
      <c r="WAX68" s="1460"/>
      <c r="WAY68" s="1460"/>
      <c r="WAZ68" s="1460"/>
      <c r="WBA68" s="1460"/>
      <c r="WBB68" s="1460"/>
      <c r="WBC68" s="1460"/>
      <c r="WBD68" s="1460"/>
      <c r="WBE68" s="1460"/>
      <c r="WBF68" s="1460"/>
      <c r="WBG68" s="1460"/>
      <c r="WBH68" s="1460"/>
      <c r="WBI68" s="1460"/>
      <c r="WBJ68" s="1460"/>
      <c r="WBK68" s="1460"/>
      <c r="WBL68" s="1460"/>
      <c r="WBM68" s="1460"/>
      <c r="WBN68" s="1460"/>
      <c r="WBO68" s="1460"/>
      <c r="WBP68" s="1460"/>
      <c r="WBQ68" s="1460"/>
      <c r="WBR68" s="1460"/>
      <c r="WBS68" s="1460"/>
      <c r="WBT68" s="1460"/>
      <c r="WBU68" s="1460"/>
      <c r="WBV68" s="1460"/>
      <c r="WBW68" s="1460"/>
      <c r="WBX68" s="1460"/>
      <c r="WBY68" s="1460"/>
      <c r="WBZ68" s="1460"/>
      <c r="WCA68" s="1460"/>
      <c r="WCB68" s="1460"/>
      <c r="WCC68" s="1460"/>
      <c r="WCD68" s="1460"/>
      <c r="WCE68" s="1460"/>
      <c r="WCF68" s="1460"/>
      <c r="WCG68" s="1460"/>
      <c r="WCH68" s="1460"/>
      <c r="WCI68" s="1460"/>
      <c r="WCJ68" s="1460"/>
      <c r="WCK68" s="1460"/>
      <c r="WCL68" s="1460"/>
      <c r="WCM68" s="1460"/>
      <c r="WCN68" s="1460"/>
      <c r="WCO68" s="1460"/>
      <c r="WCP68" s="1460"/>
      <c r="WCQ68" s="1460"/>
      <c r="WCR68" s="1460"/>
      <c r="WCS68" s="1460"/>
      <c r="WCT68" s="1460"/>
      <c r="WCU68" s="1460"/>
      <c r="WCV68" s="1460"/>
      <c r="WCW68" s="1460"/>
      <c r="WCX68" s="1460"/>
      <c r="WCY68" s="1460"/>
      <c r="WCZ68" s="1460"/>
      <c r="WDA68" s="1460"/>
      <c r="WDB68" s="1460"/>
      <c r="WDC68" s="1460"/>
      <c r="WDD68" s="1460"/>
      <c r="WDE68" s="1460"/>
      <c r="WDF68" s="1460"/>
      <c r="WDG68" s="1460"/>
      <c r="WDH68" s="1460"/>
      <c r="WDI68" s="1460"/>
      <c r="WDJ68" s="1460"/>
      <c r="WDK68" s="1460"/>
      <c r="WDL68" s="1460"/>
      <c r="WDM68" s="1460"/>
      <c r="WDN68" s="1460"/>
      <c r="WDO68" s="1460"/>
      <c r="WDP68" s="1460"/>
      <c r="WDQ68" s="1460"/>
      <c r="WDR68" s="1460"/>
      <c r="WDS68" s="1460"/>
      <c r="WDT68" s="1460"/>
      <c r="WDU68" s="1460"/>
      <c r="WDV68" s="1460"/>
      <c r="WDW68" s="1460"/>
      <c r="WDX68" s="1460"/>
      <c r="WDY68" s="1460"/>
      <c r="WDZ68" s="1460"/>
      <c r="WEA68" s="1460"/>
      <c r="WEB68" s="1460"/>
      <c r="WEC68" s="1460"/>
      <c r="WED68" s="1460"/>
      <c r="WEE68" s="1460"/>
      <c r="WEF68" s="1460"/>
      <c r="WEG68" s="1460"/>
      <c r="WEH68" s="1460"/>
      <c r="WEI68" s="1460"/>
      <c r="WEJ68" s="1460"/>
      <c r="WEK68" s="1460"/>
      <c r="WEL68" s="1460"/>
      <c r="WEM68" s="1460"/>
      <c r="WEN68" s="1460"/>
      <c r="WEO68" s="1460"/>
      <c r="WEP68" s="1460"/>
      <c r="WEQ68" s="1460"/>
      <c r="WER68" s="1460"/>
      <c r="WES68" s="1460"/>
      <c r="WET68" s="1460"/>
      <c r="WEU68" s="1460"/>
      <c r="WEV68" s="1460"/>
      <c r="WEW68" s="1460"/>
      <c r="WEX68" s="1460"/>
      <c r="WEY68" s="1460"/>
      <c r="WEZ68" s="1460"/>
      <c r="WFA68" s="1460"/>
      <c r="WFB68" s="1460"/>
      <c r="WFC68" s="1460"/>
      <c r="WFD68" s="1460"/>
      <c r="WFE68" s="1460"/>
      <c r="WFF68" s="1460"/>
      <c r="WFG68" s="1460"/>
      <c r="WFH68" s="1460"/>
      <c r="WFI68" s="1460"/>
      <c r="WFJ68" s="1460"/>
      <c r="WFK68" s="1460"/>
      <c r="WFL68" s="1460"/>
      <c r="WFM68" s="1460"/>
      <c r="WFN68" s="1460"/>
      <c r="WFO68" s="1460"/>
      <c r="WFP68" s="1460"/>
      <c r="WFQ68" s="1460"/>
      <c r="WFR68" s="1460"/>
      <c r="WFS68" s="1460"/>
      <c r="WFT68" s="1460"/>
      <c r="WFU68" s="1460"/>
      <c r="WFV68" s="1460"/>
      <c r="WFW68" s="1460"/>
      <c r="WFX68" s="1460"/>
      <c r="WFY68" s="1460"/>
      <c r="WFZ68" s="1460"/>
      <c r="WGA68" s="1460"/>
      <c r="WGB68" s="1460"/>
      <c r="WGC68" s="1460"/>
      <c r="WGD68" s="1460"/>
      <c r="WGE68" s="1460"/>
      <c r="WGF68" s="1460"/>
      <c r="WGG68" s="1460"/>
      <c r="WGH68" s="1460"/>
      <c r="WGI68" s="1460"/>
      <c r="WGJ68" s="1460"/>
      <c r="WGK68" s="1460"/>
      <c r="WGL68" s="1460"/>
      <c r="WGM68" s="1460"/>
      <c r="WGN68" s="1460"/>
      <c r="WGO68" s="1460"/>
      <c r="WGP68" s="1460"/>
      <c r="WGQ68" s="1460"/>
      <c r="WGR68" s="1460"/>
      <c r="WGS68" s="1460"/>
      <c r="WGT68" s="1460"/>
      <c r="WGU68" s="1460"/>
      <c r="WGV68" s="1460"/>
      <c r="WGW68" s="1460"/>
      <c r="WGX68" s="1460"/>
      <c r="WGY68" s="1460"/>
      <c r="WGZ68" s="1460"/>
      <c r="WHA68" s="1460"/>
      <c r="WHB68" s="1460"/>
      <c r="WHC68" s="1460"/>
      <c r="WHD68" s="1460"/>
      <c r="WHE68" s="1460"/>
      <c r="WHF68" s="1460"/>
      <c r="WHG68" s="1460"/>
      <c r="WHH68" s="1460"/>
      <c r="WHI68" s="1460"/>
      <c r="WHJ68" s="1460"/>
      <c r="WHK68" s="1460"/>
      <c r="WHL68" s="1460"/>
      <c r="WHM68" s="1460"/>
      <c r="WHN68" s="1460"/>
      <c r="WHO68" s="1460"/>
      <c r="WHP68" s="1460"/>
      <c r="WHQ68" s="1460"/>
      <c r="WHR68" s="1460"/>
      <c r="WHS68" s="1460"/>
      <c r="WHT68" s="1460"/>
      <c r="WHU68" s="1460"/>
      <c r="WHV68" s="1460"/>
      <c r="WHW68" s="1460"/>
      <c r="WHX68" s="1460"/>
      <c r="WHY68" s="1460"/>
      <c r="WHZ68" s="1460"/>
      <c r="WIA68" s="1460"/>
      <c r="WIB68" s="1460"/>
      <c r="WIC68" s="1460"/>
      <c r="WID68" s="1460"/>
      <c r="WIE68" s="1460"/>
      <c r="WIF68" s="1460"/>
      <c r="WIG68" s="1460"/>
      <c r="WIH68" s="1460"/>
      <c r="WII68" s="1460"/>
      <c r="WIJ68" s="1460"/>
      <c r="WIK68" s="1460"/>
      <c r="WIL68" s="1460"/>
      <c r="WIM68" s="1460"/>
      <c r="WIN68" s="1460"/>
      <c r="WIO68" s="1460"/>
      <c r="WIP68" s="1460"/>
      <c r="WIQ68" s="1460"/>
      <c r="WIR68" s="1460"/>
      <c r="WIS68" s="1460"/>
      <c r="WIT68" s="1460"/>
      <c r="WIU68" s="1460"/>
      <c r="WIV68" s="1460"/>
      <c r="WIW68" s="1460"/>
      <c r="WIX68" s="1460"/>
      <c r="WIY68" s="1460"/>
      <c r="WIZ68" s="1460"/>
      <c r="WJA68" s="1460"/>
      <c r="WJB68" s="1460"/>
      <c r="WJC68" s="1460"/>
      <c r="WJD68" s="1460"/>
      <c r="WJE68" s="1460"/>
      <c r="WJF68" s="1460"/>
      <c r="WJG68" s="1460"/>
      <c r="WJH68" s="1460"/>
      <c r="WJI68" s="1460"/>
      <c r="WJJ68" s="1460"/>
      <c r="WJK68" s="1460"/>
      <c r="WJL68" s="1460"/>
      <c r="WJM68" s="1460"/>
      <c r="WJN68" s="1460"/>
      <c r="WJO68" s="1460"/>
      <c r="WJP68" s="1460"/>
      <c r="WJQ68" s="1460"/>
      <c r="WJR68" s="1460"/>
      <c r="WJS68" s="1460"/>
      <c r="WJT68" s="1460"/>
      <c r="WJU68" s="1460"/>
      <c r="WJV68" s="1460"/>
      <c r="WJW68" s="1460"/>
      <c r="WJX68" s="1460"/>
      <c r="WJY68" s="1460"/>
      <c r="WJZ68" s="1460"/>
      <c r="WKA68" s="1460"/>
      <c r="WKB68" s="1460"/>
      <c r="WKC68" s="1460"/>
      <c r="WKD68" s="1460"/>
      <c r="WKE68" s="1460"/>
      <c r="WKF68" s="1460"/>
      <c r="WKG68" s="1460"/>
      <c r="WKH68" s="1460"/>
      <c r="WKI68" s="1460"/>
      <c r="WKJ68" s="1460"/>
      <c r="WKK68" s="1460"/>
      <c r="WKL68" s="1460"/>
      <c r="WKM68" s="1460"/>
      <c r="WKN68" s="1460"/>
      <c r="WKO68" s="1460"/>
      <c r="WKP68" s="1460"/>
      <c r="WKQ68" s="1460"/>
      <c r="WKR68" s="1460"/>
      <c r="WKS68" s="1460"/>
      <c r="WKT68" s="1460"/>
      <c r="WKU68" s="1460"/>
      <c r="WKV68" s="1460"/>
      <c r="WKW68" s="1460"/>
      <c r="WKX68" s="1460"/>
      <c r="WKY68" s="1460"/>
      <c r="WKZ68" s="1460"/>
      <c r="WLA68" s="1460"/>
      <c r="WLB68" s="1460"/>
      <c r="WLC68" s="1460"/>
      <c r="WLD68" s="1460"/>
      <c r="WLE68" s="1460"/>
      <c r="WLF68" s="1460"/>
      <c r="WLG68" s="1460"/>
      <c r="WLH68" s="1460"/>
      <c r="WLI68" s="1460"/>
      <c r="WLJ68" s="1460"/>
      <c r="WLK68" s="1460"/>
      <c r="WLL68" s="1460"/>
      <c r="WLM68" s="1460"/>
      <c r="WLN68" s="1460"/>
      <c r="WLO68" s="1460"/>
      <c r="WLP68" s="1460"/>
      <c r="WLQ68" s="1460"/>
      <c r="WLR68" s="1460"/>
      <c r="WLS68" s="1460"/>
      <c r="WLT68" s="1460"/>
      <c r="WLU68" s="1460"/>
      <c r="WLV68" s="1460"/>
      <c r="WLW68" s="1460"/>
      <c r="WLX68" s="1460"/>
      <c r="WLY68" s="1460"/>
      <c r="WLZ68" s="1460"/>
      <c r="WMA68" s="1460"/>
      <c r="WMB68" s="1460"/>
      <c r="WMC68" s="1460"/>
      <c r="WMD68" s="1460"/>
      <c r="WME68" s="1460"/>
      <c r="WMF68" s="1460"/>
      <c r="WMG68" s="1460"/>
      <c r="WMH68" s="1460"/>
      <c r="WMI68" s="1460"/>
      <c r="WMJ68" s="1460"/>
      <c r="WMK68" s="1460"/>
      <c r="WML68" s="1460"/>
      <c r="WMM68" s="1460"/>
      <c r="WMN68" s="1460"/>
      <c r="WMO68" s="1460"/>
      <c r="WMP68" s="1460"/>
      <c r="WMQ68" s="1460"/>
      <c r="WMR68" s="1460"/>
      <c r="WMS68" s="1460"/>
      <c r="WMT68" s="1460"/>
      <c r="WMU68" s="1460"/>
      <c r="WMV68" s="1460"/>
      <c r="WMW68" s="1460"/>
      <c r="WMX68" s="1460"/>
      <c r="WMY68" s="1460"/>
      <c r="WMZ68" s="1460"/>
      <c r="WNA68" s="1460"/>
      <c r="WNB68" s="1460"/>
      <c r="WNC68" s="1460"/>
      <c r="WND68" s="1460"/>
      <c r="WNE68" s="1460"/>
      <c r="WNF68" s="1460"/>
      <c r="WNG68" s="1460"/>
      <c r="WNH68" s="1460"/>
      <c r="WNI68" s="1460"/>
      <c r="WNJ68" s="1460"/>
      <c r="WNK68" s="1460"/>
      <c r="WNL68" s="1460"/>
      <c r="WNM68" s="1460"/>
      <c r="WNN68" s="1460"/>
      <c r="WNO68" s="1460"/>
      <c r="WNP68" s="1460"/>
      <c r="WNQ68" s="1460"/>
      <c r="WNR68" s="1460"/>
      <c r="WNS68" s="1460"/>
      <c r="WNT68" s="1460"/>
      <c r="WNU68" s="1460"/>
      <c r="WNV68" s="1460"/>
      <c r="WNW68" s="1460"/>
      <c r="WNX68" s="1460"/>
      <c r="WNY68" s="1460"/>
      <c r="WNZ68" s="1460"/>
      <c r="WOA68" s="1460"/>
      <c r="WOB68" s="1460"/>
      <c r="WOC68" s="1460"/>
      <c r="WOD68" s="1460"/>
      <c r="WOE68" s="1460"/>
      <c r="WOF68" s="1460"/>
      <c r="WOG68" s="1460"/>
      <c r="WOH68" s="1460"/>
      <c r="WOI68" s="1460"/>
      <c r="WOJ68" s="1460"/>
      <c r="WOK68" s="1460"/>
      <c r="WOL68" s="1460"/>
      <c r="WOM68" s="1460"/>
      <c r="WON68" s="1460"/>
      <c r="WOO68" s="1460"/>
      <c r="WOP68" s="1460"/>
      <c r="WOQ68" s="1460"/>
      <c r="WOR68" s="1460"/>
      <c r="WOS68" s="1460"/>
      <c r="WOT68" s="1460"/>
      <c r="WOU68" s="1460"/>
      <c r="WOV68" s="1460"/>
      <c r="WOW68" s="1460"/>
      <c r="WOX68" s="1460"/>
      <c r="WOY68" s="1460"/>
      <c r="WOZ68" s="1460"/>
      <c r="WPA68" s="1460"/>
      <c r="WPB68" s="1460"/>
      <c r="WPC68" s="1460"/>
      <c r="WPD68" s="1460"/>
      <c r="WPE68" s="1460"/>
      <c r="WPF68" s="1460"/>
      <c r="WPG68" s="1460"/>
      <c r="WPH68" s="1460"/>
      <c r="WPI68" s="1460"/>
      <c r="WPJ68" s="1460"/>
      <c r="WPK68" s="1460"/>
      <c r="WPL68" s="1460"/>
      <c r="WPM68" s="1460"/>
      <c r="WPN68" s="1460"/>
      <c r="WPO68" s="1460"/>
      <c r="WPP68" s="1460"/>
      <c r="WPQ68" s="1460"/>
      <c r="WPR68" s="1460"/>
      <c r="WPS68" s="1460"/>
      <c r="WPT68" s="1460"/>
      <c r="WPU68" s="1460"/>
      <c r="WPV68" s="1460"/>
      <c r="WPW68" s="1460"/>
      <c r="WPX68" s="1460"/>
      <c r="WPY68" s="1460"/>
      <c r="WPZ68" s="1460"/>
      <c r="WQA68" s="1460"/>
      <c r="WQB68" s="1460"/>
      <c r="WQC68" s="1460"/>
      <c r="WQD68" s="1460"/>
      <c r="WQE68" s="1460"/>
      <c r="WQF68" s="1460"/>
      <c r="WQG68" s="1460"/>
      <c r="WQH68" s="1460"/>
      <c r="WQI68" s="1460"/>
      <c r="WQJ68" s="1460"/>
      <c r="WQK68" s="1460"/>
      <c r="WQL68" s="1460"/>
      <c r="WQM68" s="1460"/>
      <c r="WQN68" s="1460"/>
      <c r="WQO68" s="1460"/>
      <c r="WQP68" s="1460"/>
      <c r="WQQ68" s="1460"/>
      <c r="WQR68" s="1460"/>
      <c r="WQS68" s="1460"/>
      <c r="WQT68" s="1460"/>
      <c r="WQU68" s="1460"/>
      <c r="WQV68" s="1460"/>
      <c r="WQW68" s="1460"/>
      <c r="WQX68" s="1460"/>
      <c r="WQY68" s="1460"/>
      <c r="WQZ68" s="1460"/>
      <c r="WRA68" s="1460"/>
      <c r="WRB68" s="1460"/>
      <c r="WRC68" s="1460"/>
      <c r="WRD68" s="1460"/>
      <c r="WRE68" s="1460"/>
      <c r="WRF68" s="1460"/>
      <c r="WRG68" s="1460"/>
      <c r="WRH68" s="1460"/>
      <c r="WRI68" s="1460"/>
      <c r="WRJ68" s="1460"/>
      <c r="WRK68" s="1460"/>
      <c r="WRL68" s="1460"/>
      <c r="WRM68" s="1460"/>
      <c r="WRN68" s="1460"/>
      <c r="WRO68" s="1460"/>
      <c r="WRP68" s="1460"/>
      <c r="WRQ68" s="1460"/>
      <c r="WRR68" s="1460"/>
      <c r="WRS68" s="1460"/>
      <c r="WRT68" s="1460"/>
      <c r="WRU68" s="1460"/>
      <c r="WRV68" s="1460"/>
      <c r="WRW68" s="1460"/>
      <c r="WRX68" s="1460"/>
      <c r="WRY68" s="1460"/>
      <c r="WRZ68" s="1460"/>
      <c r="WSA68" s="1460"/>
      <c r="WSB68" s="1460"/>
      <c r="WSC68" s="1460"/>
      <c r="WSD68" s="1460"/>
      <c r="WSE68" s="1460"/>
      <c r="WSF68" s="1460"/>
      <c r="WSG68" s="1460"/>
      <c r="WSH68" s="1460"/>
      <c r="WSI68" s="1460"/>
      <c r="WSJ68" s="1460"/>
      <c r="WSK68" s="1460"/>
      <c r="WSL68" s="1460"/>
      <c r="WSM68" s="1460"/>
      <c r="WSN68" s="1460"/>
      <c r="WSO68" s="1460"/>
      <c r="WSP68" s="1460"/>
      <c r="WSQ68" s="1460"/>
      <c r="WSR68" s="1460"/>
      <c r="WSS68" s="1460"/>
      <c r="WST68" s="1460"/>
      <c r="WSU68" s="1460"/>
      <c r="WSV68" s="1460"/>
      <c r="WSW68" s="1460"/>
      <c r="WSX68" s="1460"/>
      <c r="WSY68" s="1460"/>
      <c r="WSZ68" s="1460"/>
      <c r="WTA68" s="1460"/>
      <c r="WTB68" s="1460"/>
      <c r="WTC68" s="1460"/>
      <c r="WTD68" s="1460"/>
      <c r="WTE68" s="1460"/>
      <c r="WTF68" s="1460"/>
      <c r="WTG68" s="1460"/>
      <c r="WTH68" s="1460"/>
      <c r="WTI68" s="1460"/>
      <c r="WTJ68" s="1460"/>
      <c r="WTK68" s="1460"/>
      <c r="WTL68" s="1460"/>
      <c r="WTM68" s="1460"/>
      <c r="WTN68" s="1460"/>
      <c r="WTO68" s="1460"/>
      <c r="WTP68" s="1460"/>
      <c r="WTQ68" s="1460"/>
      <c r="WTR68" s="1460"/>
      <c r="WTS68" s="1460"/>
      <c r="WTT68" s="1460"/>
      <c r="WTU68" s="1460"/>
      <c r="WTV68" s="1460"/>
      <c r="WTW68" s="1460"/>
      <c r="WTX68" s="1460"/>
      <c r="WTY68" s="1460"/>
      <c r="WTZ68" s="1460"/>
      <c r="WUA68" s="1460"/>
      <c r="WUB68" s="1460"/>
      <c r="WUC68" s="1460"/>
      <c r="WUD68" s="1460"/>
      <c r="WUE68" s="1460"/>
      <c r="WUF68" s="1460"/>
      <c r="WUG68" s="1460"/>
      <c r="WUH68" s="1460"/>
      <c r="WUI68" s="1460"/>
      <c r="WUJ68" s="1460"/>
      <c r="WUK68" s="1460"/>
      <c r="WUL68" s="1460"/>
      <c r="WUM68" s="1460"/>
      <c r="WUN68" s="1460"/>
      <c r="WUO68" s="1460"/>
      <c r="WUP68" s="1460"/>
      <c r="WUQ68" s="1460"/>
      <c r="WUR68" s="1460"/>
      <c r="WUS68" s="1460"/>
      <c r="WUT68" s="1460"/>
      <c r="WUU68" s="1460"/>
      <c r="WUV68" s="1460"/>
      <c r="WUW68" s="1460"/>
      <c r="WUX68" s="1460"/>
      <c r="WUY68" s="1460"/>
      <c r="WUZ68" s="1460"/>
      <c r="WVA68" s="1460"/>
      <c r="WVB68" s="1460"/>
      <c r="WVC68" s="1460"/>
      <c r="WVD68" s="1460"/>
      <c r="WVE68" s="1460"/>
      <c r="WVF68" s="1460"/>
      <c r="WVG68" s="1460"/>
      <c r="WVH68" s="1460"/>
      <c r="WVI68" s="1460"/>
      <c r="WVJ68" s="1460"/>
      <c r="WVK68" s="1460"/>
      <c r="WVL68" s="1460"/>
      <c r="WVM68" s="1460"/>
      <c r="WVN68" s="1460"/>
      <c r="WVO68" s="1460"/>
      <c r="WVP68" s="1460"/>
      <c r="WVQ68" s="1460"/>
      <c r="WVR68" s="1460"/>
      <c r="WVS68" s="1460"/>
      <c r="WVT68" s="1460"/>
      <c r="WVU68" s="1460"/>
      <c r="WVV68" s="1460"/>
      <c r="WVW68" s="1460"/>
      <c r="WVX68" s="1460"/>
      <c r="WVY68" s="1460"/>
      <c r="WVZ68" s="1460"/>
      <c r="WWA68" s="1460"/>
      <c r="WWB68" s="1460"/>
      <c r="WWC68" s="1460"/>
    </row>
    <row r="73" spans="1:16149" s="1481" customFormat="1">
      <c r="A73" s="1470"/>
      <c r="B73" s="1470"/>
      <c r="C73" s="1481" t="s">
        <v>4044</v>
      </c>
      <c r="E73" s="1460"/>
      <c r="F73" s="1460"/>
      <c r="G73" s="1460"/>
      <c r="H73" s="1460"/>
      <c r="I73" s="1460"/>
      <c r="J73" s="1460"/>
      <c r="K73" s="1460"/>
      <c r="L73" s="1460"/>
      <c r="M73" s="1460"/>
      <c r="N73" s="1461"/>
      <c r="O73" s="1461"/>
      <c r="P73" s="1461"/>
      <c r="Q73" s="1461"/>
      <c r="R73" s="1461"/>
      <c r="S73" s="1460"/>
      <c r="T73" s="1460"/>
      <c r="U73" s="1460"/>
      <c r="V73" s="1460"/>
      <c r="W73" s="1460"/>
      <c r="X73" s="1460"/>
      <c r="Y73" s="1460"/>
      <c r="Z73" s="1460"/>
      <c r="AA73" s="1460"/>
      <c r="AB73" s="1460"/>
      <c r="AC73" s="1460"/>
      <c r="AD73" s="1460"/>
      <c r="AE73" s="1460"/>
      <c r="AF73" s="1460"/>
      <c r="AG73" s="1460"/>
      <c r="AH73" s="1460"/>
      <c r="AI73" s="1460"/>
      <c r="AJ73" s="1460"/>
      <c r="AK73" s="1460"/>
      <c r="AL73" s="1460"/>
      <c r="AM73" s="1460"/>
      <c r="AN73" s="1460"/>
      <c r="AO73" s="1460"/>
      <c r="AP73" s="1460"/>
      <c r="AQ73" s="1460"/>
      <c r="AR73" s="1460"/>
      <c r="AS73" s="1460"/>
      <c r="AT73" s="1460"/>
      <c r="AU73" s="1460"/>
      <c r="AV73" s="1460"/>
      <c r="AW73" s="1460"/>
      <c r="AX73" s="1460"/>
      <c r="AY73" s="1460"/>
      <c r="AZ73" s="1460"/>
      <c r="BA73" s="1460"/>
      <c r="BB73" s="1460"/>
      <c r="BC73" s="1460"/>
      <c r="BD73" s="1460"/>
      <c r="BE73" s="1460"/>
      <c r="BF73" s="1460"/>
      <c r="BG73" s="1460"/>
      <c r="BH73" s="1460"/>
      <c r="BI73" s="1460"/>
      <c r="BJ73" s="1460"/>
      <c r="BK73" s="1460"/>
      <c r="BL73" s="1460"/>
      <c r="BM73" s="1460"/>
      <c r="BN73" s="1460"/>
      <c r="BO73" s="1460"/>
      <c r="BP73" s="1460"/>
      <c r="BQ73" s="1460"/>
      <c r="BR73" s="1460"/>
      <c r="BS73" s="1460"/>
      <c r="BT73" s="1460"/>
      <c r="BU73" s="1460"/>
      <c r="BV73" s="1460"/>
      <c r="BW73" s="1460"/>
      <c r="BX73" s="1460"/>
      <c r="BY73" s="1460"/>
      <c r="BZ73" s="1460"/>
      <c r="CA73" s="1460"/>
      <c r="CB73" s="1460"/>
      <c r="CC73" s="1460"/>
      <c r="CD73" s="1460"/>
      <c r="CE73" s="1460"/>
      <c r="CF73" s="1460"/>
      <c r="CG73" s="1460"/>
      <c r="CH73" s="1460"/>
      <c r="CI73" s="1460"/>
      <c r="CJ73" s="1460"/>
      <c r="CK73" s="1460"/>
      <c r="CL73" s="1460"/>
      <c r="CM73" s="1460"/>
      <c r="CN73" s="1460"/>
      <c r="CO73" s="1460"/>
      <c r="CP73" s="1460"/>
      <c r="CQ73" s="1460"/>
      <c r="CR73" s="1460"/>
      <c r="CS73" s="1460"/>
      <c r="CT73" s="1460"/>
      <c r="CU73" s="1460"/>
      <c r="CV73" s="1460"/>
      <c r="CW73" s="1460"/>
      <c r="CX73" s="1460"/>
      <c r="CY73" s="1460"/>
      <c r="CZ73" s="1460"/>
      <c r="DA73" s="1460"/>
      <c r="DB73" s="1460"/>
      <c r="DC73" s="1460"/>
      <c r="DD73" s="1460"/>
      <c r="DE73" s="1460"/>
      <c r="DF73" s="1460"/>
      <c r="DG73" s="1460"/>
      <c r="DH73" s="1460"/>
      <c r="DI73" s="1460"/>
      <c r="DJ73" s="1460"/>
      <c r="DK73" s="1460"/>
      <c r="DL73" s="1460"/>
      <c r="DM73" s="1460"/>
      <c r="DN73" s="1460"/>
      <c r="DO73" s="1460"/>
      <c r="DP73" s="1460"/>
      <c r="DQ73" s="1460"/>
      <c r="DR73" s="1460"/>
      <c r="DS73" s="1460"/>
      <c r="DT73" s="1460"/>
      <c r="DU73" s="1460"/>
      <c r="DV73" s="1460"/>
      <c r="DW73" s="1460"/>
      <c r="DX73" s="1460"/>
      <c r="DY73" s="1460"/>
      <c r="DZ73" s="1460"/>
      <c r="EA73" s="1460"/>
      <c r="EB73" s="1460"/>
      <c r="EC73" s="1460"/>
      <c r="ED73" s="1460"/>
      <c r="EE73" s="1460"/>
      <c r="EF73" s="1460"/>
      <c r="EG73" s="1460"/>
      <c r="EH73" s="1460"/>
      <c r="EI73" s="1460"/>
      <c r="EJ73" s="1460"/>
      <c r="EK73" s="1460"/>
      <c r="EL73" s="1460"/>
      <c r="EM73" s="1460"/>
      <c r="EN73" s="1460"/>
      <c r="EO73" s="1460"/>
      <c r="EP73" s="1460"/>
      <c r="EQ73" s="1460"/>
      <c r="ER73" s="1460"/>
      <c r="ES73" s="1460"/>
      <c r="ET73" s="1460"/>
      <c r="EU73" s="1460"/>
      <c r="EV73" s="1460"/>
      <c r="EW73" s="1460"/>
      <c r="EX73" s="1460"/>
      <c r="EY73" s="1460"/>
      <c r="EZ73" s="1460"/>
      <c r="FA73" s="1460"/>
      <c r="FB73" s="1460"/>
      <c r="FC73" s="1460"/>
      <c r="FD73" s="1460"/>
      <c r="FE73" s="1460"/>
      <c r="FF73" s="1460"/>
      <c r="FG73" s="1460"/>
      <c r="FH73" s="1460"/>
      <c r="FI73" s="1460"/>
      <c r="FJ73" s="1460"/>
      <c r="FK73" s="1460"/>
      <c r="FL73" s="1460"/>
      <c r="FM73" s="1460"/>
      <c r="FN73" s="1460"/>
      <c r="FO73" s="1460"/>
      <c r="FP73" s="1460"/>
      <c r="FQ73" s="1460"/>
      <c r="FR73" s="1460"/>
      <c r="FS73" s="1460"/>
      <c r="FT73" s="1460"/>
      <c r="FU73" s="1460"/>
      <c r="FV73" s="1460"/>
      <c r="FW73" s="1460"/>
      <c r="FX73" s="1460"/>
      <c r="FY73" s="1460"/>
      <c r="FZ73" s="1460"/>
      <c r="GA73" s="1460"/>
      <c r="GB73" s="1460"/>
      <c r="GC73" s="1460"/>
      <c r="GD73" s="1460"/>
      <c r="GE73" s="1460"/>
      <c r="GF73" s="1460"/>
      <c r="GG73" s="1460"/>
      <c r="GH73" s="1460"/>
      <c r="GI73" s="1460"/>
      <c r="GJ73" s="1460"/>
      <c r="GK73" s="1460"/>
      <c r="GL73" s="1460"/>
      <c r="GM73" s="1460"/>
      <c r="GN73" s="1460"/>
      <c r="GO73" s="1460"/>
      <c r="GP73" s="1460"/>
      <c r="GQ73" s="1460"/>
      <c r="GR73" s="1460"/>
      <c r="GS73" s="1460"/>
      <c r="GT73" s="1460"/>
      <c r="GU73" s="1460"/>
      <c r="GV73" s="1460"/>
      <c r="GW73" s="1460"/>
      <c r="GX73" s="1460"/>
      <c r="GY73" s="1460"/>
      <c r="GZ73" s="1460"/>
      <c r="HA73" s="1460"/>
      <c r="HB73" s="1460"/>
      <c r="HC73" s="1460"/>
      <c r="HD73" s="1460"/>
      <c r="HE73" s="1460"/>
      <c r="HF73" s="1460"/>
      <c r="HG73" s="1460"/>
      <c r="HH73" s="1460"/>
      <c r="HI73" s="1460"/>
      <c r="HJ73" s="1460"/>
      <c r="HK73" s="1460"/>
      <c r="HL73" s="1460"/>
      <c r="HM73" s="1460"/>
      <c r="HN73" s="1460"/>
      <c r="HO73" s="1460"/>
      <c r="HP73" s="1460"/>
      <c r="HQ73" s="1460"/>
      <c r="HR73" s="1460"/>
      <c r="HS73" s="1460"/>
      <c r="HT73" s="1460"/>
      <c r="HU73" s="1460"/>
      <c r="HV73" s="1460"/>
      <c r="HW73" s="1460"/>
      <c r="HX73" s="1460"/>
      <c r="HY73" s="1460"/>
      <c r="HZ73" s="1460"/>
      <c r="IA73" s="1460"/>
      <c r="IB73" s="1460"/>
      <c r="IC73" s="1460"/>
      <c r="ID73" s="1460"/>
      <c r="IE73" s="1460"/>
      <c r="IF73" s="1460"/>
      <c r="IG73" s="1460"/>
      <c r="IH73" s="1460"/>
      <c r="II73" s="1460"/>
      <c r="IJ73" s="1460"/>
      <c r="IK73" s="1460"/>
      <c r="IL73" s="1460"/>
      <c r="IM73" s="1460"/>
      <c r="IN73" s="1460"/>
      <c r="IO73" s="1460"/>
      <c r="IP73" s="1460"/>
      <c r="IQ73" s="1460"/>
      <c r="IR73" s="1460"/>
      <c r="IS73" s="1460"/>
      <c r="IT73" s="1460"/>
      <c r="IU73" s="1460"/>
      <c r="IV73" s="1460"/>
      <c r="IW73" s="1460"/>
      <c r="IX73" s="1460"/>
      <c r="IY73" s="1460"/>
      <c r="IZ73" s="1460"/>
      <c r="JA73" s="1460"/>
      <c r="JB73" s="1460"/>
      <c r="JC73" s="1460"/>
      <c r="JD73" s="1460"/>
      <c r="JE73" s="1460"/>
      <c r="JF73" s="1460"/>
      <c r="JG73" s="1460"/>
      <c r="JH73" s="1460"/>
      <c r="JI73" s="1460"/>
      <c r="JJ73" s="1460"/>
      <c r="JK73" s="1460"/>
      <c r="JL73" s="1460"/>
      <c r="JM73" s="1460"/>
      <c r="JN73" s="1460"/>
      <c r="JO73" s="1460"/>
      <c r="JP73" s="1460"/>
      <c r="JQ73" s="1460"/>
      <c r="JR73" s="1460"/>
      <c r="JS73" s="1460"/>
      <c r="JT73" s="1460"/>
      <c r="JU73" s="1460"/>
      <c r="JV73" s="1460"/>
      <c r="JW73" s="1460"/>
      <c r="JX73" s="1460"/>
      <c r="JY73" s="1460"/>
      <c r="JZ73" s="1460"/>
      <c r="KA73" s="1460"/>
      <c r="KB73" s="1460"/>
      <c r="KC73" s="1460"/>
      <c r="KD73" s="1460"/>
      <c r="KE73" s="1460"/>
      <c r="KF73" s="1460"/>
      <c r="KG73" s="1460"/>
      <c r="KH73" s="1460"/>
      <c r="KI73" s="1460"/>
      <c r="KJ73" s="1460"/>
      <c r="KK73" s="1460"/>
      <c r="KL73" s="1460"/>
      <c r="KM73" s="1460"/>
      <c r="KN73" s="1460"/>
      <c r="KO73" s="1460"/>
      <c r="KP73" s="1460"/>
      <c r="KQ73" s="1460"/>
      <c r="KR73" s="1460"/>
      <c r="KS73" s="1460"/>
      <c r="KT73" s="1460"/>
      <c r="KU73" s="1460"/>
      <c r="KV73" s="1460"/>
      <c r="KW73" s="1460"/>
      <c r="KX73" s="1460"/>
      <c r="KY73" s="1460"/>
      <c r="KZ73" s="1460"/>
      <c r="LA73" s="1460"/>
      <c r="LB73" s="1460"/>
      <c r="LC73" s="1460"/>
      <c r="LD73" s="1460"/>
      <c r="LE73" s="1460"/>
      <c r="LF73" s="1460"/>
      <c r="LG73" s="1460"/>
      <c r="LH73" s="1460"/>
      <c r="LI73" s="1460"/>
      <c r="LJ73" s="1460"/>
      <c r="LK73" s="1460"/>
      <c r="LL73" s="1460"/>
      <c r="LM73" s="1460"/>
      <c r="LN73" s="1460"/>
      <c r="LO73" s="1460"/>
      <c r="LP73" s="1460"/>
      <c r="LQ73" s="1460"/>
      <c r="LR73" s="1460"/>
      <c r="LS73" s="1460"/>
      <c r="LT73" s="1460"/>
      <c r="LU73" s="1460"/>
      <c r="LV73" s="1460"/>
      <c r="LW73" s="1460"/>
      <c r="LX73" s="1460"/>
      <c r="LY73" s="1460"/>
      <c r="LZ73" s="1460"/>
      <c r="MA73" s="1460"/>
      <c r="MB73" s="1460"/>
      <c r="MC73" s="1460"/>
      <c r="MD73" s="1460"/>
      <c r="ME73" s="1460"/>
      <c r="MF73" s="1460"/>
      <c r="MG73" s="1460"/>
      <c r="MH73" s="1460"/>
      <c r="MI73" s="1460"/>
      <c r="MJ73" s="1460"/>
      <c r="MK73" s="1460"/>
      <c r="ML73" s="1460"/>
      <c r="MM73" s="1460"/>
      <c r="MN73" s="1460"/>
      <c r="MO73" s="1460"/>
      <c r="MP73" s="1460"/>
      <c r="MQ73" s="1460"/>
      <c r="MR73" s="1460"/>
      <c r="MS73" s="1460"/>
      <c r="MT73" s="1460"/>
      <c r="MU73" s="1460"/>
      <c r="MV73" s="1460"/>
      <c r="MW73" s="1460"/>
      <c r="MX73" s="1460"/>
      <c r="MY73" s="1460"/>
      <c r="MZ73" s="1460"/>
      <c r="NA73" s="1460"/>
      <c r="NB73" s="1460"/>
      <c r="NC73" s="1460"/>
      <c r="ND73" s="1460"/>
      <c r="NE73" s="1460"/>
      <c r="NF73" s="1460"/>
      <c r="NG73" s="1460"/>
      <c r="NH73" s="1460"/>
      <c r="NI73" s="1460"/>
      <c r="NJ73" s="1460"/>
      <c r="NK73" s="1460"/>
      <c r="NL73" s="1460"/>
      <c r="NM73" s="1460"/>
      <c r="NN73" s="1460"/>
      <c r="NO73" s="1460"/>
      <c r="NP73" s="1460"/>
      <c r="NQ73" s="1460"/>
      <c r="NR73" s="1460"/>
      <c r="NS73" s="1460"/>
      <c r="NT73" s="1460"/>
      <c r="NU73" s="1460"/>
      <c r="NV73" s="1460"/>
      <c r="NW73" s="1460"/>
      <c r="NX73" s="1460"/>
      <c r="NY73" s="1460"/>
      <c r="NZ73" s="1460"/>
      <c r="OA73" s="1460"/>
      <c r="OB73" s="1460"/>
      <c r="OC73" s="1460"/>
      <c r="OD73" s="1460"/>
      <c r="OE73" s="1460"/>
      <c r="OF73" s="1460"/>
      <c r="OG73" s="1460"/>
      <c r="OH73" s="1460"/>
      <c r="OI73" s="1460"/>
      <c r="OJ73" s="1460"/>
      <c r="OK73" s="1460"/>
      <c r="OL73" s="1460"/>
      <c r="OM73" s="1460"/>
      <c r="ON73" s="1460"/>
      <c r="OO73" s="1460"/>
      <c r="OP73" s="1460"/>
      <c r="OQ73" s="1460"/>
      <c r="OR73" s="1460"/>
      <c r="OS73" s="1460"/>
      <c r="OT73" s="1460"/>
      <c r="OU73" s="1460"/>
      <c r="OV73" s="1460"/>
      <c r="OW73" s="1460"/>
      <c r="OX73" s="1460"/>
      <c r="OY73" s="1460"/>
      <c r="OZ73" s="1460"/>
      <c r="PA73" s="1460"/>
      <c r="PB73" s="1460"/>
      <c r="PC73" s="1460"/>
      <c r="PD73" s="1460"/>
      <c r="PE73" s="1460"/>
      <c r="PF73" s="1460"/>
      <c r="PG73" s="1460"/>
      <c r="PH73" s="1460"/>
      <c r="PI73" s="1460"/>
      <c r="PJ73" s="1460"/>
      <c r="PK73" s="1460"/>
      <c r="PL73" s="1460"/>
      <c r="PM73" s="1460"/>
      <c r="PN73" s="1460"/>
      <c r="PO73" s="1460"/>
      <c r="PP73" s="1460"/>
      <c r="PQ73" s="1460"/>
      <c r="PR73" s="1460"/>
      <c r="PS73" s="1460"/>
      <c r="PT73" s="1460"/>
      <c r="PU73" s="1460"/>
      <c r="PV73" s="1460"/>
      <c r="PW73" s="1460"/>
      <c r="PX73" s="1460"/>
      <c r="PY73" s="1460"/>
      <c r="PZ73" s="1460"/>
      <c r="QA73" s="1460"/>
      <c r="QB73" s="1460"/>
      <c r="QC73" s="1460"/>
      <c r="QD73" s="1460"/>
      <c r="QE73" s="1460"/>
      <c r="QF73" s="1460"/>
      <c r="QG73" s="1460"/>
      <c r="QH73" s="1460"/>
      <c r="QI73" s="1460"/>
      <c r="QJ73" s="1460"/>
      <c r="QK73" s="1460"/>
      <c r="QL73" s="1460"/>
      <c r="QM73" s="1460"/>
      <c r="QN73" s="1460"/>
      <c r="QO73" s="1460"/>
      <c r="QP73" s="1460"/>
      <c r="QQ73" s="1460"/>
      <c r="QR73" s="1460"/>
      <c r="QS73" s="1460"/>
      <c r="QT73" s="1460"/>
      <c r="QU73" s="1460"/>
      <c r="QV73" s="1460"/>
      <c r="QW73" s="1460"/>
      <c r="QX73" s="1460"/>
      <c r="QY73" s="1460"/>
      <c r="QZ73" s="1460"/>
      <c r="RA73" s="1460"/>
      <c r="RB73" s="1460"/>
      <c r="RC73" s="1460"/>
      <c r="RD73" s="1460"/>
      <c r="RE73" s="1460"/>
      <c r="RF73" s="1460"/>
      <c r="RG73" s="1460"/>
      <c r="RH73" s="1460"/>
      <c r="RI73" s="1460"/>
      <c r="RJ73" s="1460"/>
      <c r="RK73" s="1460"/>
      <c r="RL73" s="1460"/>
      <c r="RM73" s="1460"/>
      <c r="RN73" s="1460"/>
      <c r="RO73" s="1460"/>
      <c r="RP73" s="1460"/>
      <c r="RQ73" s="1460"/>
      <c r="RR73" s="1460"/>
      <c r="RS73" s="1460"/>
      <c r="RT73" s="1460"/>
      <c r="RU73" s="1460"/>
      <c r="RV73" s="1460"/>
      <c r="RW73" s="1460"/>
      <c r="RX73" s="1460"/>
      <c r="RY73" s="1460"/>
      <c r="RZ73" s="1460"/>
      <c r="SA73" s="1460"/>
      <c r="SB73" s="1460"/>
      <c r="SC73" s="1460"/>
      <c r="SD73" s="1460"/>
      <c r="SE73" s="1460"/>
      <c r="SF73" s="1460"/>
      <c r="SG73" s="1460"/>
      <c r="SH73" s="1460"/>
      <c r="SI73" s="1460"/>
      <c r="SJ73" s="1460"/>
      <c r="SK73" s="1460"/>
      <c r="SL73" s="1460"/>
      <c r="SM73" s="1460"/>
      <c r="SN73" s="1460"/>
      <c r="SO73" s="1460"/>
      <c r="SP73" s="1460"/>
      <c r="SQ73" s="1460"/>
      <c r="SR73" s="1460"/>
      <c r="SS73" s="1460"/>
      <c r="ST73" s="1460"/>
      <c r="SU73" s="1460"/>
      <c r="SV73" s="1460"/>
      <c r="SW73" s="1460"/>
      <c r="SX73" s="1460"/>
      <c r="SY73" s="1460"/>
      <c r="SZ73" s="1460"/>
      <c r="TA73" s="1460"/>
      <c r="TB73" s="1460"/>
      <c r="TC73" s="1460"/>
      <c r="TD73" s="1460"/>
      <c r="TE73" s="1460"/>
      <c r="TF73" s="1460"/>
      <c r="TG73" s="1460"/>
      <c r="TH73" s="1460"/>
      <c r="TI73" s="1460"/>
      <c r="TJ73" s="1460"/>
      <c r="TK73" s="1460"/>
      <c r="TL73" s="1460"/>
      <c r="TM73" s="1460"/>
      <c r="TN73" s="1460"/>
      <c r="TO73" s="1460"/>
      <c r="TP73" s="1460"/>
      <c r="TQ73" s="1460"/>
      <c r="TR73" s="1460"/>
      <c r="TS73" s="1460"/>
      <c r="TT73" s="1460"/>
      <c r="TU73" s="1460"/>
      <c r="TV73" s="1460"/>
      <c r="TW73" s="1460"/>
      <c r="TX73" s="1460"/>
      <c r="TY73" s="1460"/>
      <c r="TZ73" s="1460"/>
      <c r="UA73" s="1460"/>
      <c r="UB73" s="1460"/>
      <c r="UC73" s="1460"/>
      <c r="UD73" s="1460"/>
      <c r="UE73" s="1460"/>
      <c r="UF73" s="1460"/>
      <c r="UG73" s="1460"/>
      <c r="UH73" s="1460"/>
      <c r="UI73" s="1460"/>
      <c r="UJ73" s="1460"/>
      <c r="UK73" s="1460"/>
      <c r="UL73" s="1460"/>
      <c r="UM73" s="1460"/>
      <c r="UN73" s="1460"/>
      <c r="UO73" s="1460"/>
      <c r="UP73" s="1460"/>
      <c r="UQ73" s="1460"/>
      <c r="UR73" s="1460"/>
      <c r="US73" s="1460"/>
      <c r="UT73" s="1460"/>
      <c r="UU73" s="1460"/>
      <c r="UV73" s="1460"/>
      <c r="UW73" s="1460"/>
      <c r="UX73" s="1460"/>
      <c r="UY73" s="1460"/>
      <c r="UZ73" s="1460"/>
      <c r="VA73" s="1460"/>
      <c r="VB73" s="1460"/>
      <c r="VC73" s="1460"/>
      <c r="VD73" s="1460"/>
      <c r="VE73" s="1460"/>
      <c r="VF73" s="1460"/>
      <c r="VG73" s="1460"/>
      <c r="VH73" s="1460"/>
      <c r="VI73" s="1460"/>
      <c r="VJ73" s="1460"/>
      <c r="VK73" s="1460"/>
      <c r="VL73" s="1460"/>
      <c r="VM73" s="1460"/>
      <c r="VN73" s="1460"/>
      <c r="VO73" s="1460"/>
      <c r="VP73" s="1460"/>
      <c r="VQ73" s="1460"/>
      <c r="VR73" s="1460"/>
      <c r="VS73" s="1460"/>
      <c r="VT73" s="1460"/>
      <c r="VU73" s="1460"/>
      <c r="VV73" s="1460"/>
      <c r="VW73" s="1460"/>
      <c r="VX73" s="1460"/>
      <c r="VY73" s="1460"/>
      <c r="VZ73" s="1460"/>
      <c r="WA73" s="1460"/>
      <c r="WB73" s="1460"/>
      <c r="WC73" s="1460"/>
      <c r="WD73" s="1460"/>
      <c r="WE73" s="1460"/>
      <c r="WF73" s="1460"/>
      <c r="WG73" s="1460"/>
      <c r="WH73" s="1460"/>
      <c r="WI73" s="1460"/>
      <c r="WJ73" s="1460"/>
      <c r="WK73" s="1460"/>
      <c r="WL73" s="1460"/>
      <c r="WM73" s="1460"/>
      <c r="WN73" s="1460"/>
      <c r="WO73" s="1460"/>
      <c r="WP73" s="1460"/>
      <c r="WQ73" s="1460"/>
      <c r="WR73" s="1460"/>
      <c r="WS73" s="1460"/>
      <c r="WT73" s="1460"/>
      <c r="WU73" s="1460"/>
      <c r="WV73" s="1460"/>
      <c r="WW73" s="1460"/>
      <c r="WX73" s="1460"/>
      <c r="WY73" s="1460"/>
      <c r="WZ73" s="1460"/>
      <c r="XA73" s="1460"/>
      <c r="XB73" s="1460"/>
      <c r="XC73" s="1460"/>
      <c r="XD73" s="1460"/>
      <c r="XE73" s="1460"/>
      <c r="XF73" s="1460"/>
      <c r="XG73" s="1460"/>
      <c r="XH73" s="1460"/>
      <c r="XI73" s="1460"/>
      <c r="XJ73" s="1460"/>
      <c r="XK73" s="1460"/>
      <c r="XL73" s="1460"/>
      <c r="XM73" s="1460"/>
      <c r="XN73" s="1460"/>
      <c r="XO73" s="1460"/>
      <c r="XP73" s="1460"/>
      <c r="XQ73" s="1460"/>
      <c r="XR73" s="1460"/>
      <c r="XS73" s="1460"/>
      <c r="XT73" s="1460"/>
      <c r="XU73" s="1460"/>
      <c r="XV73" s="1460"/>
      <c r="XW73" s="1460"/>
      <c r="XX73" s="1460"/>
      <c r="XY73" s="1460"/>
      <c r="XZ73" s="1460"/>
      <c r="YA73" s="1460"/>
      <c r="YB73" s="1460"/>
      <c r="YC73" s="1460"/>
      <c r="YD73" s="1460"/>
      <c r="YE73" s="1460"/>
      <c r="YF73" s="1460"/>
      <c r="YG73" s="1460"/>
      <c r="YH73" s="1460"/>
      <c r="YI73" s="1460"/>
      <c r="YJ73" s="1460"/>
      <c r="YK73" s="1460"/>
      <c r="YL73" s="1460"/>
      <c r="YM73" s="1460"/>
      <c r="YN73" s="1460"/>
      <c r="YO73" s="1460"/>
      <c r="YP73" s="1460"/>
      <c r="YQ73" s="1460"/>
      <c r="YR73" s="1460"/>
      <c r="YS73" s="1460"/>
      <c r="YT73" s="1460"/>
      <c r="YU73" s="1460"/>
      <c r="YV73" s="1460"/>
      <c r="YW73" s="1460"/>
      <c r="YX73" s="1460"/>
      <c r="YY73" s="1460"/>
      <c r="YZ73" s="1460"/>
      <c r="ZA73" s="1460"/>
      <c r="ZB73" s="1460"/>
      <c r="ZC73" s="1460"/>
      <c r="ZD73" s="1460"/>
      <c r="ZE73" s="1460"/>
      <c r="ZF73" s="1460"/>
      <c r="ZG73" s="1460"/>
      <c r="ZH73" s="1460"/>
      <c r="ZI73" s="1460"/>
      <c r="ZJ73" s="1460"/>
      <c r="ZK73" s="1460"/>
      <c r="ZL73" s="1460"/>
      <c r="ZM73" s="1460"/>
      <c r="ZN73" s="1460"/>
      <c r="ZO73" s="1460"/>
      <c r="ZP73" s="1460"/>
      <c r="ZQ73" s="1460"/>
      <c r="ZR73" s="1460"/>
      <c r="ZS73" s="1460"/>
      <c r="ZT73" s="1460"/>
      <c r="ZU73" s="1460"/>
      <c r="ZV73" s="1460"/>
      <c r="ZW73" s="1460"/>
      <c r="ZX73" s="1460"/>
      <c r="ZY73" s="1460"/>
      <c r="ZZ73" s="1460"/>
      <c r="AAA73" s="1460"/>
      <c r="AAB73" s="1460"/>
      <c r="AAC73" s="1460"/>
      <c r="AAD73" s="1460"/>
      <c r="AAE73" s="1460"/>
      <c r="AAF73" s="1460"/>
      <c r="AAG73" s="1460"/>
      <c r="AAH73" s="1460"/>
      <c r="AAI73" s="1460"/>
      <c r="AAJ73" s="1460"/>
      <c r="AAK73" s="1460"/>
      <c r="AAL73" s="1460"/>
      <c r="AAM73" s="1460"/>
      <c r="AAN73" s="1460"/>
      <c r="AAO73" s="1460"/>
      <c r="AAP73" s="1460"/>
      <c r="AAQ73" s="1460"/>
      <c r="AAR73" s="1460"/>
      <c r="AAS73" s="1460"/>
      <c r="AAT73" s="1460"/>
      <c r="AAU73" s="1460"/>
      <c r="AAV73" s="1460"/>
      <c r="AAW73" s="1460"/>
      <c r="AAX73" s="1460"/>
      <c r="AAY73" s="1460"/>
      <c r="AAZ73" s="1460"/>
      <c r="ABA73" s="1460"/>
      <c r="ABB73" s="1460"/>
      <c r="ABC73" s="1460"/>
      <c r="ABD73" s="1460"/>
      <c r="ABE73" s="1460"/>
      <c r="ABF73" s="1460"/>
      <c r="ABG73" s="1460"/>
      <c r="ABH73" s="1460"/>
      <c r="ABI73" s="1460"/>
      <c r="ABJ73" s="1460"/>
      <c r="ABK73" s="1460"/>
      <c r="ABL73" s="1460"/>
      <c r="ABM73" s="1460"/>
      <c r="ABN73" s="1460"/>
      <c r="ABO73" s="1460"/>
      <c r="ABP73" s="1460"/>
      <c r="ABQ73" s="1460"/>
      <c r="ABR73" s="1460"/>
      <c r="ABS73" s="1460"/>
      <c r="ABT73" s="1460"/>
      <c r="ABU73" s="1460"/>
      <c r="ABV73" s="1460"/>
      <c r="ABW73" s="1460"/>
      <c r="ABX73" s="1460"/>
      <c r="ABY73" s="1460"/>
      <c r="ABZ73" s="1460"/>
      <c r="ACA73" s="1460"/>
      <c r="ACB73" s="1460"/>
      <c r="ACC73" s="1460"/>
      <c r="ACD73" s="1460"/>
      <c r="ACE73" s="1460"/>
      <c r="ACF73" s="1460"/>
      <c r="ACG73" s="1460"/>
      <c r="ACH73" s="1460"/>
      <c r="ACI73" s="1460"/>
      <c r="ACJ73" s="1460"/>
      <c r="ACK73" s="1460"/>
      <c r="ACL73" s="1460"/>
      <c r="ACM73" s="1460"/>
      <c r="ACN73" s="1460"/>
      <c r="ACO73" s="1460"/>
      <c r="ACP73" s="1460"/>
      <c r="ACQ73" s="1460"/>
      <c r="ACR73" s="1460"/>
      <c r="ACS73" s="1460"/>
      <c r="ACT73" s="1460"/>
      <c r="ACU73" s="1460"/>
      <c r="ACV73" s="1460"/>
      <c r="ACW73" s="1460"/>
      <c r="ACX73" s="1460"/>
      <c r="ACY73" s="1460"/>
      <c r="ACZ73" s="1460"/>
      <c r="ADA73" s="1460"/>
      <c r="ADB73" s="1460"/>
      <c r="ADC73" s="1460"/>
      <c r="ADD73" s="1460"/>
      <c r="ADE73" s="1460"/>
      <c r="ADF73" s="1460"/>
      <c r="ADG73" s="1460"/>
      <c r="ADH73" s="1460"/>
      <c r="ADI73" s="1460"/>
      <c r="ADJ73" s="1460"/>
      <c r="ADK73" s="1460"/>
      <c r="ADL73" s="1460"/>
      <c r="ADM73" s="1460"/>
      <c r="ADN73" s="1460"/>
      <c r="ADO73" s="1460"/>
      <c r="ADP73" s="1460"/>
      <c r="ADQ73" s="1460"/>
      <c r="ADR73" s="1460"/>
      <c r="ADS73" s="1460"/>
      <c r="ADT73" s="1460"/>
      <c r="ADU73" s="1460"/>
      <c r="ADV73" s="1460"/>
      <c r="ADW73" s="1460"/>
      <c r="ADX73" s="1460"/>
      <c r="ADY73" s="1460"/>
      <c r="ADZ73" s="1460"/>
      <c r="AEA73" s="1460"/>
      <c r="AEB73" s="1460"/>
      <c r="AEC73" s="1460"/>
      <c r="AED73" s="1460"/>
      <c r="AEE73" s="1460"/>
      <c r="AEF73" s="1460"/>
      <c r="AEG73" s="1460"/>
      <c r="AEH73" s="1460"/>
      <c r="AEI73" s="1460"/>
      <c r="AEJ73" s="1460"/>
      <c r="AEK73" s="1460"/>
      <c r="AEL73" s="1460"/>
      <c r="AEM73" s="1460"/>
      <c r="AEN73" s="1460"/>
      <c r="AEO73" s="1460"/>
      <c r="AEP73" s="1460"/>
      <c r="AEQ73" s="1460"/>
      <c r="AER73" s="1460"/>
      <c r="AES73" s="1460"/>
      <c r="AET73" s="1460"/>
      <c r="AEU73" s="1460"/>
      <c r="AEV73" s="1460"/>
      <c r="AEW73" s="1460"/>
      <c r="AEX73" s="1460"/>
      <c r="AEY73" s="1460"/>
      <c r="AEZ73" s="1460"/>
      <c r="AFA73" s="1460"/>
      <c r="AFB73" s="1460"/>
      <c r="AFC73" s="1460"/>
      <c r="AFD73" s="1460"/>
      <c r="AFE73" s="1460"/>
      <c r="AFF73" s="1460"/>
      <c r="AFG73" s="1460"/>
      <c r="AFH73" s="1460"/>
      <c r="AFI73" s="1460"/>
      <c r="AFJ73" s="1460"/>
      <c r="AFK73" s="1460"/>
      <c r="AFL73" s="1460"/>
      <c r="AFM73" s="1460"/>
      <c r="AFN73" s="1460"/>
      <c r="AFO73" s="1460"/>
      <c r="AFP73" s="1460"/>
      <c r="AFQ73" s="1460"/>
      <c r="AFR73" s="1460"/>
      <c r="AFS73" s="1460"/>
      <c r="AFT73" s="1460"/>
      <c r="AFU73" s="1460"/>
      <c r="AFV73" s="1460"/>
      <c r="AFW73" s="1460"/>
      <c r="AFX73" s="1460"/>
      <c r="AFY73" s="1460"/>
      <c r="AFZ73" s="1460"/>
      <c r="AGA73" s="1460"/>
      <c r="AGB73" s="1460"/>
      <c r="AGC73" s="1460"/>
      <c r="AGD73" s="1460"/>
      <c r="AGE73" s="1460"/>
      <c r="AGF73" s="1460"/>
      <c r="AGG73" s="1460"/>
      <c r="AGH73" s="1460"/>
      <c r="AGI73" s="1460"/>
      <c r="AGJ73" s="1460"/>
      <c r="AGK73" s="1460"/>
      <c r="AGL73" s="1460"/>
      <c r="AGM73" s="1460"/>
      <c r="AGN73" s="1460"/>
      <c r="AGO73" s="1460"/>
      <c r="AGP73" s="1460"/>
      <c r="AGQ73" s="1460"/>
      <c r="AGR73" s="1460"/>
      <c r="AGS73" s="1460"/>
      <c r="AGT73" s="1460"/>
      <c r="AGU73" s="1460"/>
      <c r="AGV73" s="1460"/>
      <c r="AGW73" s="1460"/>
      <c r="AGX73" s="1460"/>
      <c r="AGY73" s="1460"/>
      <c r="AGZ73" s="1460"/>
      <c r="AHA73" s="1460"/>
      <c r="AHB73" s="1460"/>
      <c r="AHC73" s="1460"/>
      <c r="AHD73" s="1460"/>
      <c r="AHE73" s="1460"/>
      <c r="AHF73" s="1460"/>
      <c r="AHG73" s="1460"/>
      <c r="AHH73" s="1460"/>
      <c r="AHI73" s="1460"/>
      <c r="AHJ73" s="1460"/>
      <c r="AHK73" s="1460"/>
      <c r="AHL73" s="1460"/>
      <c r="AHM73" s="1460"/>
      <c r="AHN73" s="1460"/>
      <c r="AHO73" s="1460"/>
      <c r="AHP73" s="1460"/>
      <c r="AHQ73" s="1460"/>
      <c r="AHR73" s="1460"/>
      <c r="AHS73" s="1460"/>
      <c r="AHT73" s="1460"/>
      <c r="AHU73" s="1460"/>
      <c r="AHV73" s="1460"/>
      <c r="AHW73" s="1460"/>
      <c r="AHX73" s="1460"/>
      <c r="AHY73" s="1460"/>
      <c r="AHZ73" s="1460"/>
      <c r="AIA73" s="1460"/>
      <c r="AIB73" s="1460"/>
      <c r="AIC73" s="1460"/>
      <c r="AID73" s="1460"/>
      <c r="AIE73" s="1460"/>
      <c r="AIF73" s="1460"/>
      <c r="AIG73" s="1460"/>
      <c r="AIH73" s="1460"/>
      <c r="AII73" s="1460"/>
      <c r="AIJ73" s="1460"/>
      <c r="AIK73" s="1460"/>
      <c r="AIL73" s="1460"/>
      <c r="AIM73" s="1460"/>
      <c r="AIN73" s="1460"/>
      <c r="AIO73" s="1460"/>
      <c r="AIP73" s="1460"/>
      <c r="AIQ73" s="1460"/>
      <c r="AIR73" s="1460"/>
      <c r="AIS73" s="1460"/>
      <c r="AIT73" s="1460"/>
      <c r="AIU73" s="1460"/>
      <c r="AIV73" s="1460"/>
      <c r="AIW73" s="1460"/>
      <c r="AIX73" s="1460"/>
      <c r="AIY73" s="1460"/>
      <c r="AIZ73" s="1460"/>
      <c r="AJA73" s="1460"/>
      <c r="AJB73" s="1460"/>
      <c r="AJC73" s="1460"/>
      <c r="AJD73" s="1460"/>
      <c r="AJE73" s="1460"/>
      <c r="AJF73" s="1460"/>
      <c r="AJG73" s="1460"/>
      <c r="AJH73" s="1460"/>
      <c r="AJI73" s="1460"/>
      <c r="AJJ73" s="1460"/>
      <c r="AJK73" s="1460"/>
      <c r="AJL73" s="1460"/>
      <c r="AJM73" s="1460"/>
      <c r="AJN73" s="1460"/>
      <c r="AJO73" s="1460"/>
      <c r="AJP73" s="1460"/>
      <c r="AJQ73" s="1460"/>
      <c r="AJR73" s="1460"/>
      <c r="AJS73" s="1460"/>
      <c r="AJT73" s="1460"/>
      <c r="AJU73" s="1460"/>
      <c r="AJV73" s="1460"/>
      <c r="AJW73" s="1460"/>
      <c r="AJX73" s="1460"/>
      <c r="AJY73" s="1460"/>
      <c r="AJZ73" s="1460"/>
      <c r="AKA73" s="1460"/>
      <c r="AKB73" s="1460"/>
      <c r="AKC73" s="1460"/>
      <c r="AKD73" s="1460"/>
      <c r="AKE73" s="1460"/>
      <c r="AKF73" s="1460"/>
      <c r="AKG73" s="1460"/>
      <c r="AKH73" s="1460"/>
      <c r="AKI73" s="1460"/>
      <c r="AKJ73" s="1460"/>
      <c r="AKK73" s="1460"/>
      <c r="AKL73" s="1460"/>
      <c r="AKM73" s="1460"/>
      <c r="AKN73" s="1460"/>
      <c r="AKO73" s="1460"/>
      <c r="AKP73" s="1460"/>
      <c r="AKQ73" s="1460"/>
      <c r="AKR73" s="1460"/>
      <c r="AKS73" s="1460"/>
      <c r="AKT73" s="1460"/>
      <c r="AKU73" s="1460"/>
      <c r="AKV73" s="1460"/>
      <c r="AKW73" s="1460"/>
      <c r="AKX73" s="1460"/>
      <c r="AKY73" s="1460"/>
      <c r="AKZ73" s="1460"/>
      <c r="ALA73" s="1460"/>
      <c r="ALB73" s="1460"/>
      <c r="ALC73" s="1460"/>
      <c r="ALD73" s="1460"/>
      <c r="ALE73" s="1460"/>
      <c r="ALF73" s="1460"/>
      <c r="ALG73" s="1460"/>
      <c r="ALH73" s="1460"/>
      <c r="ALI73" s="1460"/>
      <c r="ALJ73" s="1460"/>
      <c r="ALK73" s="1460"/>
      <c r="ALL73" s="1460"/>
      <c r="ALM73" s="1460"/>
      <c r="ALN73" s="1460"/>
      <c r="ALO73" s="1460"/>
      <c r="ALP73" s="1460"/>
      <c r="ALQ73" s="1460"/>
      <c r="ALR73" s="1460"/>
      <c r="ALS73" s="1460"/>
      <c r="ALT73" s="1460"/>
      <c r="ALU73" s="1460"/>
      <c r="ALV73" s="1460"/>
      <c r="ALW73" s="1460"/>
      <c r="ALX73" s="1460"/>
      <c r="ALY73" s="1460"/>
      <c r="ALZ73" s="1460"/>
      <c r="AMA73" s="1460"/>
      <c r="AMB73" s="1460"/>
      <c r="AMC73" s="1460"/>
      <c r="AMD73" s="1460"/>
      <c r="AME73" s="1460"/>
      <c r="AMF73" s="1460"/>
      <c r="AMG73" s="1460"/>
      <c r="AMH73" s="1460"/>
      <c r="AMI73" s="1460"/>
      <c r="AMJ73" s="1460"/>
      <c r="AMK73" s="1460"/>
      <c r="AML73" s="1460"/>
      <c r="AMM73" s="1460"/>
      <c r="AMN73" s="1460"/>
      <c r="AMO73" s="1460"/>
      <c r="AMP73" s="1460"/>
      <c r="AMQ73" s="1460"/>
      <c r="AMR73" s="1460"/>
      <c r="AMS73" s="1460"/>
      <c r="AMT73" s="1460"/>
      <c r="AMU73" s="1460"/>
      <c r="AMV73" s="1460"/>
      <c r="AMW73" s="1460"/>
      <c r="AMX73" s="1460"/>
      <c r="AMY73" s="1460"/>
      <c r="AMZ73" s="1460"/>
      <c r="ANA73" s="1460"/>
      <c r="ANB73" s="1460"/>
      <c r="ANC73" s="1460"/>
      <c r="AND73" s="1460"/>
      <c r="ANE73" s="1460"/>
      <c r="ANF73" s="1460"/>
      <c r="ANG73" s="1460"/>
      <c r="ANH73" s="1460"/>
      <c r="ANI73" s="1460"/>
      <c r="ANJ73" s="1460"/>
      <c r="ANK73" s="1460"/>
      <c r="ANL73" s="1460"/>
      <c r="ANM73" s="1460"/>
      <c r="ANN73" s="1460"/>
      <c r="ANO73" s="1460"/>
      <c r="ANP73" s="1460"/>
      <c r="ANQ73" s="1460"/>
      <c r="ANR73" s="1460"/>
      <c r="ANS73" s="1460"/>
      <c r="ANT73" s="1460"/>
      <c r="ANU73" s="1460"/>
      <c r="ANV73" s="1460"/>
      <c r="ANW73" s="1460"/>
      <c r="ANX73" s="1460"/>
      <c r="ANY73" s="1460"/>
      <c r="ANZ73" s="1460"/>
      <c r="AOA73" s="1460"/>
      <c r="AOB73" s="1460"/>
      <c r="AOC73" s="1460"/>
      <c r="AOD73" s="1460"/>
      <c r="AOE73" s="1460"/>
      <c r="AOF73" s="1460"/>
      <c r="AOG73" s="1460"/>
      <c r="AOH73" s="1460"/>
      <c r="AOI73" s="1460"/>
      <c r="AOJ73" s="1460"/>
      <c r="AOK73" s="1460"/>
      <c r="AOL73" s="1460"/>
      <c r="AOM73" s="1460"/>
      <c r="AON73" s="1460"/>
      <c r="AOO73" s="1460"/>
      <c r="AOP73" s="1460"/>
      <c r="AOQ73" s="1460"/>
      <c r="AOR73" s="1460"/>
      <c r="AOS73" s="1460"/>
      <c r="AOT73" s="1460"/>
      <c r="AOU73" s="1460"/>
      <c r="AOV73" s="1460"/>
      <c r="AOW73" s="1460"/>
      <c r="AOX73" s="1460"/>
      <c r="AOY73" s="1460"/>
      <c r="AOZ73" s="1460"/>
      <c r="APA73" s="1460"/>
      <c r="APB73" s="1460"/>
      <c r="APC73" s="1460"/>
      <c r="APD73" s="1460"/>
      <c r="APE73" s="1460"/>
      <c r="APF73" s="1460"/>
      <c r="APG73" s="1460"/>
      <c r="APH73" s="1460"/>
      <c r="API73" s="1460"/>
      <c r="APJ73" s="1460"/>
      <c r="APK73" s="1460"/>
      <c r="APL73" s="1460"/>
      <c r="APM73" s="1460"/>
      <c r="APN73" s="1460"/>
      <c r="APO73" s="1460"/>
      <c r="APP73" s="1460"/>
      <c r="APQ73" s="1460"/>
      <c r="APR73" s="1460"/>
      <c r="APS73" s="1460"/>
      <c r="APT73" s="1460"/>
      <c r="APU73" s="1460"/>
      <c r="APV73" s="1460"/>
      <c r="APW73" s="1460"/>
      <c r="APX73" s="1460"/>
      <c r="APY73" s="1460"/>
      <c r="APZ73" s="1460"/>
      <c r="AQA73" s="1460"/>
      <c r="AQB73" s="1460"/>
      <c r="AQC73" s="1460"/>
      <c r="AQD73" s="1460"/>
      <c r="AQE73" s="1460"/>
      <c r="AQF73" s="1460"/>
      <c r="AQG73" s="1460"/>
      <c r="AQH73" s="1460"/>
      <c r="AQI73" s="1460"/>
      <c r="AQJ73" s="1460"/>
      <c r="AQK73" s="1460"/>
      <c r="AQL73" s="1460"/>
      <c r="AQM73" s="1460"/>
      <c r="AQN73" s="1460"/>
      <c r="AQO73" s="1460"/>
      <c r="AQP73" s="1460"/>
      <c r="AQQ73" s="1460"/>
      <c r="AQR73" s="1460"/>
      <c r="AQS73" s="1460"/>
      <c r="AQT73" s="1460"/>
      <c r="AQU73" s="1460"/>
      <c r="AQV73" s="1460"/>
      <c r="AQW73" s="1460"/>
      <c r="AQX73" s="1460"/>
      <c r="AQY73" s="1460"/>
      <c r="AQZ73" s="1460"/>
      <c r="ARA73" s="1460"/>
      <c r="ARB73" s="1460"/>
      <c r="ARC73" s="1460"/>
      <c r="ARD73" s="1460"/>
      <c r="ARE73" s="1460"/>
      <c r="ARF73" s="1460"/>
      <c r="ARG73" s="1460"/>
      <c r="ARH73" s="1460"/>
      <c r="ARI73" s="1460"/>
      <c r="ARJ73" s="1460"/>
      <c r="ARK73" s="1460"/>
      <c r="ARL73" s="1460"/>
      <c r="ARM73" s="1460"/>
      <c r="ARN73" s="1460"/>
      <c r="ARO73" s="1460"/>
      <c r="ARP73" s="1460"/>
      <c r="ARQ73" s="1460"/>
      <c r="ARR73" s="1460"/>
      <c r="ARS73" s="1460"/>
      <c r="ART73" s="1460"/>
      <c r="ARU73" s="1460"/>
      <c r="ARV73" s="1460"/>
      <c r="ARW73" s="1460"/>
      <c r="ARX73" s="1460"/>
      <c r="ARY73" s="1460"/>
      <c r="ARZ73" s="1460"/>
      <c r="ASA73" s="1460"/>
      <c r="ASB73" s="1460"/>
      <c r="ASC73" s="1460"/>
      <c r="ASD73" s="1460"/>
      <c r="ASE73" s="1460"/>
      <c r="ASF73" s="1460"/>
      <c r="ASG73" s="1460"/>
      <c r="ASH73" s="1460"/>
      <c r="ASI73" s="1460"/>
      <c r="ASJ73" s="1460"/>
      <c r="ASK73" s="1460"/>
      <c r="ASL73" s="1460"/>
      <c r="ASM73" s="1460"/>
      <c r="ASN73" s="1460"/>
      <c r="ASO73" s="1460"/>
      <c r="ASP73" s="1460"/>
      <c r="ASQ73" s="1460"/>
      <c r="ASR73" s="1460"/>
      <c r="ASS73" s="1460"/>
      <c r="AST73" s="1460"/>
      <c r="ASU73" s="1460"/>
      <c r="ASV73" s="1460"/>
      <c r="ASW73" s="1460"/>
      <c r="ASX73" s="1460"/>
      <c r="ASY73" s="1460"/>
      <c r="ASZ73" s="1460"/>
      <c r="ATA73" s="1460"/>
      <c r="ATB73" s="1460"/>
      <c r="ATC73" s="1460"/>
      <c r="ATD73" s="1460"/>
      <c r="ATE73" s="1460"/>
      <c r="ATF73" s="1460"/>
      <c r="ATG73" s="1460"/>
      <c r="ATH73" s="1460"/>
      <c r="ATI73" s="1460"/>
      <c r="ATJ73" s="1460"/>
      <c r="ATK73" s="1460"/>
      <c r="ATL73" s="1460"/>
      <c r="ATM73" s="1460"/>
      <c r="ATN73" s="1460"/>
      <c r="ATO73" s="1460"/>
      <c r="ATP73" s="1460"/>
      <c r="ATQ73" s="1460"/>
      <c r="ATR73" s="1460"/>
      <c r="ATS73" s="1460"/>
      <c r="ATT73" s="1460"/>
      <c r="ATU73" s="1460"/>
      <c r="ATV73" s="1460"/>
      <c r="ATW73" s="1460"/>
      <c r="ATX73" s="1460"/>
      <c r="ATY73" s="1460"/>
      <c r="ATZ73" s="1460"/>
      <c r="AUA73" s="1460"/>
      <c r="AUB73" s="1460"/>
      <c r="AUC73" s="1460"/>
      <c r="AUD73" s="1460"/>
      <c r="AUE73" s="1460"/>
      <c r="AUF73" s="1460"/>
      <c r="AUG73" s="1460"/>
      <c r="AUH73" s="1460"/>
      <c r="AUI73" s="1460"/>
      <c r="AUJ73" s="1460"/>
      <c r="AUK73" s="1460"/>
      <c r="AUL73" s="1460"/>
      <c r="AUM73" s="1460"/>
      <c r="AUN73" s="1460"/>
      <c r="AUO73" s="1460"/>
      <c r="AUP73" s="1460"/>
      <c r="AUQ73" s="1460"/>
      <c r="AUR73" s="1460"/>
      <c r="AUS73" s="1460"/>
      <c r="AUT73" s="1460"/>
      <c r="AUU73" s="1460"/>
      <c r="AUV73" s="1460"/>
      <c r="AUW73" s="1460"/>
      <c r="AUX73" s="1460"/>
      <c r="AUY73" s="1460"/>
      <c r="AUZ73" s="1460"/>
      <c r="AVA73" s="1460"/>
      <c r="AVB73" s="1460"/>
      <c r="AVC73" s="1460"/>
      <c r="AVD73" s="1460"/>
      <c r="AVE73" s="1460"/>
      <c r="AVF73" s="1460"/>
      <c r="AVG73" s="1460"/>
      <c r="AVH73" s="1460"/>
      <c r="AVI73" s="1460"/>
      <c r="AVJ73" s="1460"/>
      <c r="AVK73" s="1460"/>
      <c r="AVL73" s="1460"/>
      <c r="AVM73" s="1460"/>
      <c r="AVN73" s="1460"/>
      <c r="AVO73" s="1460"/>
      <c r="AVP73" s="1460"/>
      <c r="AVQ73" s="1460"/>
      <c r="AVR73" s="1460"/>
      <c r="AVS73" s="1460"/>
      <c r="AVT73" s="1460"/>
      <c r="AVU73" s="1460"/>
      <c r="AVV73" s="1460"/>
      <c r="AVW73" s="1460"/>
      <c r="AVX73" s="1460"/>
      <c r="AVY73" s="1460"/>
      <c r="AVZ73" s="1460"/>
      <c r="AWA73" s="1460"/>
      <c r="AWB73" s="1460"/>
      <c r="AWC73" s="1460"/>
      <c r="AWD73" s="1460"/>
      <c r="AWE73" s="1460"/>
      <c r="AWF73" s="1460"/>
      <c r="AWG73" s="1460"/>
      <c r="AWH73" s="1460"/>
      <c r="AWI73" s="1460"/>
      <c r="AWJ73" s="1460"/>
      <c r="AWK73" s="1460"/>
      <c r="AWL73" s="1460"/>
      <c r="AWM73" s="1460"/>
      <c r="AWN73" s="1460"/>
      <c r="AWO73" s="1460"/>
      <c r="AWP73" s="1460"/>
      <c r="AWQ73" s="1460"/>
      <c r="AWR73" s="1460"/>
      <c r="AWS73" s="1460"/>
      <c r="AWT73" s="1460"/>
      <c r="AWU73" s="1460"/>
      <c r="AWV73" s="1460"/>
      <c r="AWW73" s="1460"/>
      <c r="AWX73" s="1460"/>
      <c r="AWY73" s="1460"/>
      <c r="AWZ73" s="1460"/>
      <c r="AXA73" s="1460"/>
      <c r="AXB73" s="1460"/>
      <c r="AXC73" s="1460"/>
      <c r="AXD73" s="1460"/>
      <c r="AXE73" s="1460"/>
      <c r="AXF73" s="1460"/>
      <c r="AXG73" s="1460"/>
      <c r="AXH73" s="1460"/>
      <c r="AXI73" s="1460"/>
      <c r="AXJ73" s="1460"/>
      <c r="AXK73" s="1460"/>
      <c r="AXL73" s="1460"/>
      <c r="AXM73" s="1460"/>
      <c r="AXN73" s="1460"/>
      <c r="AXO73" s="1460"/>
      <c r="AXP73" s="1460"/>
      <c r="AXQ73" s="1460"/>
      <c r="AXR73" s="1460"/>
      <c r="AXS73" s="1460"/>
      <c r="AXT73" s="1460"/>
      <c r="AXU73" s="1460"/>
      <c r="AXV73" s="1460"/>
      <c r="AXW73" s="1460"/>
      <c r="AXX73" s="1460"/>
      <c r="AXY73" s="1460"/>
      <c r="AXZ73" s="1460"/>
      <c r="AYA73" s="1460"/>
      <c r="AYB73" s="1460"/>
      <c r="AYC73" s="1460"/>
      <c r="AYD73" s="1460"/>
      <c r="AYE73" s="1460"/>
      <c r="AYF73" s="1460"/>
      <c r="AYG73" s="1460"/>
      <c r="AYH73" s="1460"/>
      <c r="AYI73" s="1460"/>
      <c r="AYJ73" s="1460"/>
      <c r="AYK73" s="1460"/>
      <c r="AYL73" s="1460"/>
      <c r="AYM73" s="1460"/>
      <c r="AYN73" s="1460"/>
      <c r="AYO73" s="1460"/>
      <c r="AYP73" s="1460"/>
      <c r="AYQ73" s="1460"/>
      <c r="AYR73" s="1460"/>
      <c r="AYS73" s="1460"/>
      <c r="AYT73" s="1460"/>
      <c r="AYU73" s="1460"/>
      <c r="AYV73" s="1460"/>
      <c r="AYW73" s="1460"/>
      <c r="AYX73" s="1460"/>
      <c r="AYY73" s="1460"/>
      <c r="AYZ73" s="1460"/>
      <c r="AZA73" s="1460"/>
      <c r="AZB73" s="1460"/>
      <c r="AZC73" s="1460"/>
      <c r="AZD73" s="1460"/>
      <c r="AZE73" s="1460"/>
      <c r="AZF73" s="1460"/>
      <c r="AZG73" s="1460"/>
      <c r="AZH73" s="1460"/>
      <c r="AZI73" s="1460"/>
      <c r="AZJ73" s="1460"/>
      <c r="AZK73" s="1460"/>
      <c r="AZL73" s="1460"/>
      <c r="AZM73" s="1460"/>
      <c r="AZN73" s="1460"/>
      <c r="AZO73" s="1460"/>
      <c r="AZP73" s="1460"/>
      <c r="AZQ73" s="1460"/>
      <c r="AZR73" s="1460"/>
      <c r="AZS73" s="1460"/>
      <c r="AZT73" s="1460"/>
      <c r="AZU73" s="1460"/>
      <c r="AZV73" s="1460"/>
      <c r="AZW73" s="1460"/>
      <c r="AZX73" s="1460"/>
      <c r="AZY73" s="1460"/>
      <c r="AZZ73" s="1460"/>
      <c r="BAA73" s="1460"/>
      <c r="BAB73" s="1460"/>
      <c r="BAC73" s="1460"/>
      <c r="BAD73" s="1460"/>
      <c r="BAE73" s="1460"/>
      <c r="BAF73" s="1460"/>
      <c r="BAG73" s="1460"/>
      <c r="BAH73" s="1460"/>
      <c r="BAI73" s="1460"/>
      <c r="BAJ73" s="1460"/>
      <c r="BAK73" s="1460"/>
      <c r="BAL73" s="1460"/>
      <c r="BAM73" s="1460"/>
      <c r="BAN73" s="1460"/>
      <c r="BAO73" s="1460"/>
      <c r="BAP73" s="1460"/>
      <c r="BAQ73" s="1460"/>
      <c r="BAR73" s="1460"/>
      <c r="BAS73" s="1460"/>
      <c r="BAT73" s="1460"/>
      <c r="BAU73" s="1460"/>
      <c r="BAV73" s="1460"/>
      <c r="BAW73" s="1460"/>
      <c r="BAX73" s="1460"/>
      <c r="BAY73" s="1460"/>
      <c r="BAZ73" s="1460"/>
      <c r="BBA73" s="1460"/>
      <c r="BBB73" s="1460"/>
      <c r="BBC73" s="1460"/>
      <c r="BBD73" s="1460"/>
      <c r="BBE73" s="1460"/>
      <c r="BBF73" s="1460"/>
      <c r="BBG73" s="1460"/>
      <c r="BBH73" s="1460"/>
      <c r="BBI73" s="1460"/>
      <c r="BBJ73" s="1460"/>
      <c r="BBK73" s="1460"/>
      <c r="BBL73" s="1460"/>
      <c r="BBM73" s="1460"/>
      <c r="BBN73" s="1460"/>
      <c r="BBO73" s="1460"/>
      <c r="BBP73" s="1460"/>
      <c r="BBQ73" s="1460"/>
      <c r="BBR73" s="1460"/>
      <c r="BBS73" s="1460"/>
      <c r="BBT73" s="1460"/>
      <c r="BBU73" s="1460"/>
      <c r="BBV73" s="1460"/>
      <c r="BBW73" s="1460"/>
      <c r="BBX73" s="1460"/>
      <c r="BBY73" s="1460"/>
      <c r="BBZ73" s="1460"/>
      <c r="BCA73" s="1460"/>
      <c r="BCB73" s="1460"/>
      <c r="BCC73" s="1460"/>
      <c r="BCD73" s="1460"/>
      <c r="BCE73" s="1460"/>
      <c r="BCF73" s="1460"/>
      <c r="BCG73" s="1460"/>
      <c r="BCH73" s="1460"/>
      <c r="BCI73" s="1460"/>
      <c r="BCJ73" s="1460"/>
      <c r="BCK73" s="1460"/>
      <c r="BCL73" s="1460"/>
      <c r="BCM73" s="1460"/>
      <c r="BCN73" s="1460"/>
      <c r="BCO73" s="1460"/>
      <c r="BCP73" s="1460"/>
      <c r="BCQ73" s="1460"/>
      <c r="BCR73" s="1460"/>
      <c r="BCS73" s="1460"/>
      <c r="BCT73" s="1460"/>
      <c r="BCU73" s="1460"/>
      <c r="BCV73" s="1460"/>
      <c r="BCW73" s="1460"/>
      <c r="BCX73" s="1460"/>
      <c r="BCY73" s="1460"/>
      <c r="BCZ73" s="1460"/>
      <c r="BDA73" s="1460"/>
      <c r="BDB73" s="1460"/>
      <c r="BDC73" s="1460"/>
      <c r="BDD73" s="1460"/>
      <c r="BDE73" s="1460"/>
      <c r="BDF73" s="1460"/>
      <c r="BDG73" s="1460"/>
      <c r="BDH73" s="1460"/>
      <c r="BDI73" s="1460"/>
      <c r="BDJ73" s="1460"/>
      <c r="BDK73" s="1460"/>
      <c r="BDL73" s="1460"/>
      <c r="BDM73" s="1460"/>
      <c r="BDN73" s="1460"/>
      <c r="BDO73" s="1460"/>
      <c r="BDP73" s="1460"/>
      <c r="BDQ73" s="1460"/>
      <c r="BDR73" s="1460"/>
      <c r="BDS73" s="1460"/>
      <c r="BDT73" s="1460"/>
      <c r="BDU73" s="1460"/>
      <c r="BDV73" s="1460"/>
      <c r="BDW73" s="1460"/>
      <c r="BDX73" s="1460"/>
      <c r="BDY73" s="1460"/>
      <c r="BDZ73" s="1460"/>
      <c r="BEA73" s="1460"/>
      <c r="BEB73" s="1460"/>
      <c r="BEC73" s="1460"/>
      <c r="BED73" s="1460"/>
      <c r="BEE73" s="1460"/>
      <c r="BEF73" s="1460"/>
      <c r="BEG73" s="1460"/>
      <c r="BEH73" s="1460"/>
      <c r="BEI73" s="1460"/>
      <c r="BEJ73" s="1460"/>
      <c r="BEK73" s="1460"/>
      <c r="BEL73" s="1460"/>
      <c r="BEM73" s="1460"/>
      <c r="BEN73" s="1460"/>
      <c r="BEO73" s="1460"/>
      <c r="BEP73" s="1460"/>
      <c r="BEQ73" s="1460"/>
      <c r="BER73" s="1460"/>
      <c r="BES73" s="1460"/>
      <c r="BET73" s="1460"/>
      <c r="BEU73" s="1460"/>
      <c r="BEV73" s="1460"/>
      <c r="BEW73" s="1460"/>
      <c r="BEX73" s="1460"/>
      <c r="BEY73" s="1460"/>
      <c r="BEZ73" s="1460"/>
      <c r="BFA73" s="1460"/>
      <c r="BFB73" s="1460"/>
      <c r="BFC73" s="1460"/>
      <c r="BFD73" s="1460"/>
      <c r="BFE73" s="1460"/>
      <c r="BFF73" s="1460"/>
      <c r="BFG73" s="1460"/>
      <c r="BFH73" s="1460"/>
      <c r="BFI73" s="1460"/>
      <c r="BFJ73" s="1460"/>
      <c r="BFK73" s="1460"/>
      <c r="BFL73" s="1460"/>
      <c r="BFM73" s="1460"/>
      <c r="BFN73" s="1460"/>
      <c r="BFO73" s="1460"/>
      <c r="BFP73" s="1460"/>
      <c r="BFQ73" s="1460"/>
      <c r="BFR73" s="1460"/>
      <c r="BFS73" s="1460"/>
      <c r="BFT73" s="1460"/>
      <c r="BFU73" s="1460"/>
      <c r="BFV73" s="1460"/>
      <c r="BFW73" s="1460"/>
      <c r="BFX73" s="1460"/>
      <c r="BFY73" s="1460"/>
      <c r="BFZ73" s="1460"/>
      <c r="BGA73" s="1460"/>
      <c r="BGB73" s="1460"/>
      <c r="BGC73" s="1460"/>
      <c r="BGD73" s="1460"/>
      <c r="BGE73" s="1460"/>
      <c r="BGF73" s="1460"/>
      <c r="BGG73" s="1460"/>
      <c r="BGH73" s="1460"/>
      <c r="BGI73" s="1460"/>
      <c r="BGJ73" s="1460"/>
      <c r="BGK73" s="1460"/>
      <c r="BGL73" s="1460"/>
      <c r="BGM73" s="1460"/>
      <c r="BGN73" s="1460"/>
      <c r="BGO73" s="1460"/>
      <c r="BGP73" s="1460"/>
      <c r="BGQ73" s="1460"/>
      <c r="BGR73" s="1460"/>
      <c r="BGS73" s="1460"/>
      <c r="BGT73" s="1460"/>
      <c r="BGU73" s="1460"/>
      <c r="BGV73" s="1460"/>
      <c r="BGW73" s="1460"/>
      <c r="BGX73" s="1460"/>
      <c r="BGY73" s="1460"/>
      <c r="BGZ73" s="1460"/>
      <c r="BHA73" s="1460"/>
      <c r="BHB73" s="1460"/>
      <c r="BHC73" s="1460"/>
      <c r="BHD73" s="1460"/>
      <c r="BHE73" s="1460"/>
      <c r="BHF73" s="1460"/>
      <c r="BHG73" s="1460"/>
      <c r="BHH73" s="1460"/>
      <c r="BHI73" s="1460"/>
      <c r="BHJ73" s="1460"/>
      <c r="BHK73" s="1460"/>
      <c r="BHL73" s="1460"/>
      <c r="BHM73" s="1460"/>
      <c r="BHN73" s="1460"/>
      <c r="BHO73" s="1460"/>
      <c r="BHP73" s="1460"/>
      <c r="BHQ73" s="1460"/>
      <c r="BHR73" s="1460"/>
      <c r="BHS73" s="1460"/>
      <c r="BHT73" s="1460"/>
      <c r="BHU73" s="1460"/>
      <c r="BHV73" s="1460"/>
      <c r="BHW73" s="1460"/>
      <c r="BHX73" s="1460"/>
      <c r="BHY73" s="1460"/>
      <c r="BHZ73" s="1460"/>
      <c r="BIA73" s="1460"/>
      <c r="BIB73" s="1460"/>
      <c r="BIC73" s="1460"/>
      <c r="BID73" s="1460"/>
      <c r="BIE73" s="1460"/>
      <c r="BIF73" s="1460"/>
      <c r="BIG73" s="1460"/>
      <c r="BIH73" s="1460"/>
      <c r="BII73" s="1460"/>
      <c r="BIJ73" s="1460"/>
      <c r="BIK73" s="1460"/>
      <c r="BIL73" s="1460"/>
      <c r="BIM73" s="1460"/>
      <c r="BIN73" s="1460"/>
      <c r="BIO73" s="1460"/>
      <c r="BIP73" s="1460"/>
      <c r="BIQ73" s="1460"/>
      <c r="BIR73" s="1460"/>
      <c r="BIS73" s="1460"/>
      <c r="BIT73" s="1460"/>
      <c r="BIU73" s="1460"/>
      <c r="BIV73" s="1460"/>
      <c r="BIW73" s="1460"/>
      <c r="BIX73" s="1460"/>
      <c r="BIY73" s="1460"/>
      <c r="BIZ73" s="1460"/>
      <c r="BJA73" s="1460"/>
      <c r="BJB73" s="1460"/>
      <c r="BJC73" s="1460"/>
      <c r="BJD73" s="1460"/>
      <c r="BJE73" s="1460"/>
      <c r="BJF73" s="1460"/>
      <c r="BJG73" s="1460"/>
      <c r="BJH73" s="1460"/>
      <c r="BJI73" s="1460"/>
      <c r="BJJ73" s="1460"/>
      <c r="BJK73" s="1460"/>
      <c r="BJL73" s="1460"/>
      <c r="BJM73" s="1460"/>
      <c r="BJN73" s="1460"/>
      <c r="BJO73" s="1460"/>
      <c r="BJP73" s="1460"/>
      <c r="BJQ73" s="1460"/>
      <c r="BJR73" s="1460"/>
      <c r="BJS73" s="1460"/>
      <c r="BJT73" s="1460"/>
      <c r="BJU73" s="1460"/>
      <c r="BJV73" s="1460"/>
      <c r="BJW73" s="1460"/>
      <c r="BJX73" s="1460"/>
      <c r="BJY73" s="1460"/>
      <c r="BJZ73" s="1460"/>
      <c r="BKA73" s="1460"/>
      <c r="BKB73" s="1460"/>
      <c r="BKC73" s="1460"/>
      <c r="BKD73" s="1460"/>
      <c r="BKE73" s="1460"/>
      <c r="BKF73" s="1460"/>
      <c r="BKG73" s="1460"/>
      <c r="BKH73" s="1460"/>
      <c r="BKI73" s="1460"/>
      <c r="BKJ73" s="1460"/>
      <c r="BKK73" s="1460"/>
      <c r="BKL73" s="1460"/>
      <c r="BKM73" s="1460"/>
      <c r="BKN73" s="1460"/>
      <c r="BKO73" s="1460"/>
      <c r="BKP73" s="1460"/>
      <c r="BKQ73" s="1460"/>
      <c r="BKR73" s="1460"/>
      <c r="BKS73" s="1460"/>
      <c r="BKT73" s="1460"/>
      <c r="BKU73" s="1460"/>
      <c r="BKV73" s="1460"/>
      <c r="BKW73" s="1460"/>
      <c r="BKX73" s="1460"/>
      <c r="BKY73" s="1460"/>
      <c r="BKZ73" s="1460"/>
      <c r="BLA73" s="1460"/>
      <c r="BLB73" s="1460"/>
      <c r="BLC73" s="1460"/>
      <c r="BLD73" s="1460"/>
      <c r="BLE73" s="1460"/>
      <c r="BLF73" s="1460"/>
      <c r="BLG73" s="1460"/>
      <c r="BLH73" s="1460"/>
      <c r="BLI73" s="1460"/>
      <c r="BLJ73" s="1460"/>
      <c r="BLK73" s="1460"/>
      <c r="BLL73" s="1460"/>
      <c r="BLM73" s="1460"/>
      <c r="BLN73" s="1460"/>
      <c r="BLO73" s="1460"/>
      <c r="BLP73" s="1460"/>
      <c r="BLQ73" s="1460"/>
      <c r="BLR73" s="1460"/>
      <c r="BLS73" s="1460"/>
      <c r="BLT73" s="1460"/>
      <c r="BLU73" s="1460"/>
      <c r="BLV73" s="1460"/>
      <c r="BLW73" s="1460"/>
      <c r="BLX73" s="1460"/>
      <c r="BLY73" s="1460"/>
      <c r="BLZ73" s="1460"/>
      <c r="BMA73" s="1460"/>
      <c r="BMB73" s="1460"/>
      <c r="BMC73" s="1460"/>
      <c r="BMD73" s="1460"/>
      <c r="BME73" s="1460"/>
      <c r="BMF73" s="1460"/>
      <c r="BMG73" s="1460"/>
      <c r="BMH73" s="1460"/>
      <c r="BMI73" s="1460"/>
      <c r="BMJ73" s="1460"/>
      <c r="BMK73" s="1460"/>
      <c r="BML73" s="1460"/>
      <c r="BMM73" s="1460"/>
      <c r="BMN73" s="1460"/>
      <c r="BMO73" s="1460"/>
      <c r="BMP73" s="1460"/>
      <c r="BMQ73" s="1460"/>
      <c r="BMR73" s="1460"/>
      <c r="BMS73" s="1460"/>
      <c r="BMT73" s="1460"/>
      <c r="BMU73" s="1460"/>
      <c r="BMV73" s="1460"/>
      <c r="BMW73" s="1460"/>
      <c r="BMX73" s="1460"/>
      <c r="BMY73" s="1460"/>
      <c r="BMZ73" s="1460"/>
      <c r="BNA73" s="1460"/>
      <c r="BNB73" s="1460"/>
      <c r="BNC73" s="1460"/>
      <c r="BND73" s="1460"/>
      <c r="BNE73" s="1460"/>
      <c r="BNF73" s="1460"/>
      <c r="BNG73" s="1460"/>
      <c r="BNH73" s="1460"/>
      <c r="BNI73" s="1460"/>
      <c r="BNJ73" s="1460"/>
      <c r="BNK73" s="1460"/>
      <c r="BNL73" s="1460"/>
      <c r="BNM73" s="1460"/>
      <c r="BNN73" s="1460"/>
      <c r="BNO73" s="1460"/>
      <c r="BNP73" s="1460"/>
      <c r="BNQ73" s="1460"/>
      <c r="BNR73" s="1460"/>
      <c r="BNS73" s="1460"/>
      <c r="BNT73" s="1460"/>
      <c r="BNU73" s="1460"/>
      <c r="BNV73" s="1460"/>
      <c r="BNW73" s="1460"/>
      <c r="BNX73" s="1460"/>
      <c r="BNY73" s="1460"/>
      <c r="BNZ73" s="1460"/>
      <c r="BOA73" s="1460"/>
      <c r="BOB73" s="1460"/>
      <c r="BOC73" s="1460"/>
      <c r="BOD73" s="1460"/>
      <c r="BOE73" s="1460"/>
      <c r="BOF73" s="1460"/>
      <c r="BOG73" s="1460"/>
      <c r="BOH73" s="1460"/>
      <c r="BOI73" s="1460"/>
      <c r="BOJ73" s="1460"/>
      <c r="BOK73" s="1460"/>
      <c r="BOL73" s="1460"/>
      <c r="BOM73" s="1460"/>
      <c r="BON73" s="1460"/>
      <c r="BOO73" s="1460"/>
      <c r="BOP73" s="1460"/>
      <c r="BOQ73" s="1460"/>
      <c r="BOR73" s="1460"/>
      <c r="BOS73" s="1460"/>
      <c r="BOT73" s="1460"/>
      <c r="BOU73" s="1460"/>
      <c r="BOV73" s="1460"/>
      <c r="BOW73" s="1460"/>
      <c r="BOX73" s="1460"/>
      <c r="BOY73" s="1460"/>
      <c r="BOZ73" s="1460"/>
      <c r="BPA73" s="1460"/>
      <c r="BPB73" s="1460"/>
      <c r="BPC73" s="1460"/>
      <c r="BPD73" s="1460"/>
      <c r="BPE73" s="1460"/>
      <c r="BPF73" s="1460"/>
      <c r="BPG73" s="1460"/>
      <c r="BPH73" s="1460"/>
      <c r="BPI73" s="1460"/>
      <c r="BPJ73" s="1460"/>
      <c r="BPK73" s="1460"/>
      <c r="BPL73" s="1460"/>
      <c r="BPM73" s="1460"/>
      <c r="BPN73" s="1460"/>
      <c r="BPO73" s="1460"/>
      <c r="BPP73" s="1460"/>
      <c r="BPQ73" s="1460"/>
      <c r="BPR73" s="1460"/>
      <c r="BPS73" s="1460"/>
      <c r="BPT73" s="1460"/>
      <c r="BPU73" s="1460"/>
      <c r="BPV73" s="1460"/>
      <c r="BPW73" s="1460"/>
      <c r="BPX73" s="1460"/>
      <c r="BPY73" s="1460"/>
      <c r="BPZ73" s="1460"/>
      <c r="BQA73" s="1460"/>
      <c r="BQB73" s="1460"/>
      <c r="BQC73" s="1460"/>
      <c r="BQD73" s="1460"/>
      <c r="BQE73" s="1460"/>
      <c r="BQF73" s="1460"/>
      <c r="BQG73" s="1460"/>
      <c r="BQH73" s="1460"/>
      <c r="BQI73" s="1460"/>
      <c r="BQJ73" s="1460"/>
      <c r="BQK73" s="1460"/>
      <c r="BQL73" s="1460"/>
      <c r="BQM73" s="1460"/>
      <c r="BQN73" s="1460"/>
      <c r="BQO73" s="1460"/>
      <c r="BQP73" s="1460"/>
      <c r="BQQ73" s="1460"/>
      <c r="BQR73" s="1460"/>
      <c r="BQS73" s="1460"/>
      <c r="BQT73" s="1460"/>
      <c r="BQU73" s="1460"/>
      <c r="BQV73" s="1460"/>
      <c r="BQW73" s="1460"/>
      <c r="BQX73" s="1460"/>
      <c r="BQY73" s="1460"/>
      <c r="BQZ73" s="1460"/>
      <c r="BRA73" s="1460"/>
      <c r="BRB73" s="1460"/>
      <c r="BRC73" s="1460"/>
      <c r="BRD73" s="1460"/>
      <c r="BRE73" s="1460"/>
      <c r="BRF73" s="1460"/>
      <c r="BRG73" s="1460"/>
      <c r="BRH73" s="1460"/>
      <c r="BRI73" s="1460"/>
      <c r="BRJ73" s="1460"/>
      <c r="BRK73" s="1460"/>
      <c r="BRL73" s="1460"/>
      <c r="BRM73" s="1460"/>
      <c r="BRN73" s="1460"/>
      <c r="BRO73" s="1460"/>
      <c r="BRP73" s="1460"/>
      <c r="BRQ73" s="1460"/>
      <c r="BRR73" s="1460"/>
      <c r="BRS73" s="1460"/>
      <c r="BRT73" s="1460"/>
      <c r="BRU73" s="1460"/>
      <c r="BRV73" s="1460"/>
      <c r="BRW73" s="1460"/>
      <c r="BRX73" s="1460"/>
      <c r="BRY73" s="1460"/>
      <c r="BRZ73" s="1460"/>
      <c r="BSA73" s="1460"/>
      <c r="BSB73" s="1460"/>
      <c r="BSC73" s="1460"/>
      <c r="BSD73" s="1460"/>
      <c r="BSE73" s="1460"/>
      <c r="BSF73" s="1460"/>
      <c r="BSG73" s="1460"/>
      <c r="BSH73" s="1460"/>
      <c r="BSI73" s="1460"/>
      <c r="BSJ73" s="1460"/>
      <c r="BSK73" s="1460"/>
      <c r="BSL73" s="1460"/>
      <c r="BSM73" s="1460"/>
      <c r="BSN73" s="1460"/>
      <c r="BSO73" s="1460"/>
      <c r="BSP73" s="1460"/>
      <c r="BSQ73" s="1460"/>
      <c r="BSR73" s="1460"/>
      <c r="BSS73" s="1460"/>
      <c r="BST73" s="1460"/>
      <c r="BSU73" s="1460"/>
      <c r="BSV73" s="1460"/>
      <c r="BSW73" s="1460"/>
      <c r="BSX73" s="1460"/>
      <c r="BSY73" s="1460"/>
      <c r="BSZ73" s="1460"/>
      <c r="BTA73" s="1460"/>
      <c r="BTB73" s="1460"/>
      <c r="BTC73" s="1460"/>
      <c r="BTD73" s="1460"/>
      <c r="BTE73" s="1460"/>
      <c r="BTF73" s="1460"/>
      <c r="BTG73" s="1460"/>
      <c r="BTH73" s="1460"/>
      <c r="BTI73" s="1460"/>
      <c r="BTJ73" s="1460"/>
      <c r="BTK73" s="1460"/>
      <c r="BTL73" s="1460"/>
      <c r="BTM73" s="1460"/>
      <c r="BTN73" s="1460"/>
      <c r="BTO73" s="1460"/>
      <c r="BTP73" s="1460"/>
      <c r="BTQ73" s="1460"/>
      <c r="BTR73" s="1460"/>
      <c r="BTS73" s="1460"/>
      <c r="BTT73" s="1460"/>
      <c r="BTU73" s="1460"/>
      <c r="BTV73" s="1460"/>
      <c r="BTW73" s="1460"/>
      <c r="BTX73" s="1460"/>
      <c r="BTY73" s="1460"/>
      <c r="BTZ73" s="1460"/>
      <c r="BUA73" s="1460"/>
      <c r="BUB73" s="1460"/>
      <c r="BUC73" s="1460"/>
      <c r="BUD73" s="1460"/>
      <c r="BUE73" s="1460"/>
      <c r="BUF73" s="1460"/>
      <c r="BUG73" s="1460"/>
      <c r="BUH73" s="1460"/>
      <c r="BUI73" s="1460"/>
      <c r="BUJ73" s="1460"/>
      <c r="BUK73" s="1460"/>
      <c r="BUL73" s="1460"/>
      <c r="BUM73" s="1460"/>
      <c r="BUN73" s="1460"/>
      <c r="BUO73" s="1460"/>
      <c r="BUP73" s="1460"/>
      <c r="BUQ73" s="1460"/>
      <c r="BUR73" s="1460"/>
      <c r="BUS73" s="1460"/>
      <c r="BUT73" s="1460"/>
      <c r="BUU73" s="1460"/>
      <c r="BUV73" s="1460"/>
      <c r="BUW73" s="1460"/>
      <c r="BUX73" s="1460"/>
      <c r="BUY73" s="1460"/>
      <c r="BUZ73" s="1460"/>
      <c r="BVA73" s="1460"/>
      <c r="BVB73" s="1460"/>
      <c r="BVC73" s="1460"/>
      <c r="BVD73" s="1460"/>
      <c r="BVE73" s="1460"/>
      <c r="BVF73" s="1460"/>
      <c r="BVG73" s="1460"/>
      <c r="BVH73" s="1460"/>
      <c r="BVI73" s="1460"/>
      <c r="BVJ73" s="1460"/>
      <c r="BVK73" s="1460"/>
      <c r="BVL73" s="1460"/>
      <c r="BVM73" s="1460"/>
      <c r="BVN73" s="1460"/>
      <c r="BVO73" s="1460"/>
      <c r="BVP73" s="1460"/>
      <c r="BVQ73" s="1460"/>
      <c r="BVR73" s="1460"/>
      <c r="BVS73" s="1460"/>
      <c r="BVT73" s="1460"/>
      <c r="BVU73" s="1460"/>
      <c r="BVV73" s="1460"/>
      <c r="BVW73" s="1460"/>
      <c r="BVX73" s="1460"/>
      <c r="BVY73" s="1460"/>
      <c r="BVZ73" s="1460"/>
      <c r="BWA73" s="1460"/>
      <c r="BWB73" s="1460"/>
      <c r="BWC73" s="1460"/>
      <c r="BWD73" s="1460"/>
      <c r="BWE73" s="1460"/>
      <c r="BWF73" s="1460"/>
      <c r="BWG73" s="1460"/>
      <c r="BWH73" s="1460"/>
      <c r="BWI73" s="1460"/>
      <c r="BWJ73" s="1460"/>
      <c r="BWK73" s="1460"/>
      <c r="BWL73" s="1460"/>
      <c r="BWM73" s="1460"/>
      <c r="BWN73" s="1460"/>
      <c r="BWO73" s="1460"/>
      <c r="BWP73" s="1460"/>
      <c r="BWQ73" s="1460"/>
      <c r="BWR73" s="1460"/>
      <c r="BWS73" s="1460"/>
      <c r="BWT73" s="1460"/>
      <c r="BWU73" s="1460"/>
      <c r="BWV73" s="1460"/>
      <c r="BWW73" s="1460"/>
      <c r="BWX73" s="1460"/>
      <c r="BWY73" s="1460"/>
      <c r="BWZ73" s="1460"/>
      <c r="BXA73" s="1460"/>
      <c r="BXB73" s="1460"/>
      <c r="BXC73" s="1460"/>
      <c r="BXD73" s="1460"/>
      <c r="BXE73" s="1460"/>
      <c r="BXF73" s="1460"/>
      <c r="BXG73" s="1460"/>
      <c r="BXH73" s="1460"/>
      <c r="BXI73" s="1460"/>
      <c r="BXJ73" s="1460"/>
      <c r="BXK73" s="1460"/>
      <c r="BXL73" s="1460"/>
      <c r="BXM73" s="1460"/>
      <c r="BXN73" s="1460"/>
      <c r="BXO73" s="1460"/>
      <c r="BXP73" s="1460"/>
      <c r="BXQ73" s="1460"/>
      <c r="BXR73" s="1460"/>
      <c r="BXS73" s="1460"/>
      <c r="BXT73" s="1460"/>
      <c r="BXU73" s="1460"/>
      <c r="BXV73" s="1460"/>
      <c r="BXW73" s="1460"/>
      <c r="BXX73" s="1460"/>
      <c r="BXY73" s="1460"/>
      <c r="BXZ73" s="1460"/>
      <c r="BYA73" s="1460"/>
      <c r="BYB73" s="1460"/>
      <c r="BYC73" s="1460"/>
      <c r="BYD73" s="1460"/>
      <c r="BYE73" s="1460"/>
      <c r="BYF73" s="1460"/>
      <c r="BYG73" s="1460"/>
      <c r="BYH73" s="1460"/>
      <c r="BYI73" s="1460"/>
      <c r="BYJ73" s="1460"/>
      <c r="BYK73" s="1460"/>
      <c r="BYL73" s="1460"/>
      <c r="BYM73" s="1460"/>
      <c r="BYN73" s="1460"/>
      <c r="BYO73" s="1460"/>
      <c r="BYP73" s="1460"/>
      <c r="BYQ73" s="1460"/>
      <c r="BYR73" s="1460"/>
      <c r="BYS73" s="1460"/>
      <c r="BYT73" s="1460"/>
      <c r="BYU73" s="1460"/>
      <c r="BYV73" s="1460"/>
      <c r="BYW73" s="1460"/>
      <c r="BYX73" s="1460"/>
      <c r="BYY73" s="1460"/>
      <c r="BYZ73" s="1460"/>
      <c r="BZA73" s="1460"/>
      <c r="BZB73" s="1460"/>
      <c r="BZC73" s="1460"/>
      <c r="BZD73" s="1460"/>
      <c r="BZE73" s="1460"/>
      <c r="BZF73" s="1460"/>
      <c r="BZG73" s="1460"/>
      <c r="BZH73" s="1460"/>
      <c r="BZI73" s="1460"/>
      <c r="BZJ73" s="1460"/>
      <c r="BZK73" s="1460"/>
      <c r="BZL73" s="1460"/>
      <c r="BZM73" s="1460"/>
      <c r="BZN73" s="1460"/>
      <c r="BZO73" s="1460"/>
      <c r="BZP73" s="1460"/>
      <c r="BZQ73" s="1460"/>
      <c r="BZR73" s="1460"/>
      <c r="BZS73" s="1460"/>
      <c r="BZT73" s="1460"/>
      <c r="BZU73" s="1460"/>
      <c r="BZV73" s="1460"/>
      <c r="BZW73" s="1460"/>
      <c r="BZX73" s="1460"/>
      <c r="BZY73" s="1460"/>
      <c r="BZZ73" s="1460"/>
      <c r="CAA73" s="1460"/>
      <c r="CAB73" s="1460"/>
      <c r="CAC73" s="1460"/>
      <c r="CAD73" s="1460"/>
      <c r="CAE73" s="1460"/>
      <c r="CAF73" s="1460"/>
      <c r="CAG73" s="1460"/>
      <c r="CAH73" s="1460"/>
      <c r="CAI73" s="1460"/>
      <c r="CAJ73" s="1460"/>
      <c r="CAK73" s="1460"/>
      <c r="CAL73" s="1460"/>
      <c r="CAM73" s="1460"/>
      <c r="CAN73" s="1460"/>
      <c r="CAO73" s="1460"/>
      <c r="CAP73" s="1460"/>
      <c r="CAQ73" s="1460"/>
      <c r="CAR73" s="1460"/>
      <c r="CAS73" s="1460"/>
      <c r="CAT73" s="1460"/>
      <c r="CAU73" s="1460"/>
      <c r="CAV73" s="1460"/>
      <c r="CAW73" s="1460"/>
      <c r="CAX73" s="1460"/>
      <c r="CAY73" s="1460"/>
      <c r="CAZ73" s="1460"/>
      <c r="CBA73" s="1460"/>
      <c r="CBB73" s="1460"/>
      <c r="CBC73" s="1460"/>
      <c r="CBD73" s="1460"/>
      <c r="CBE73" s="1460"/>
      <c r="CBF73" s="1460"/>
      <c r="CBG73" s="1460"/>
      <c r="CBH73" s="1460"/>
      <c r="CBI73" s="1460"/>
      <c r="CBJ73" s="1460"/>
      <c r="CBK73" s="1460"/>
      <c r="CBL73" s="1460"/>
      <c r="CBM73" s="1460"/>
      <c r="CBN73" s="1460"/>
      <c r="CBO73" s="1460"/>
      <c r="CBP73" s="1460"/>
      <c r="CBQ73" s="1460"/>
      <c r="CBR73" s="1460"/>
      <c r="CBS73" s="1460"/>
      <c r="CBT73" s="1460"/>
      <c r="CBU73" s="1460"/>
      <c r="CBV73" s="1460"/>
      <c r="CBW73" s="1460"/>
      <c r="CBX73" s="1460"/>
      <c r="CBY73" s="1460"/>
      <c r="CBZ73" s="1460"/>
      <c r="CCA73" s="1460"/>
      <c r="CCB73" s="1460"/>
      <c r="CCC73" s="1460"/>
      <c r="CCD73" s="1460"/>
      <c r="CCE73" s="1460"/>
      <c r="CCF73" s="1460"/>
      <c r="CCG73" s="1460"/>
      <c r="CCH73" s="1460"/>
      <c r="CCI73" s="1460"/>
      <c r="CCJ73" s="1460"/>
      <c r="CCK73" s="1460"/>
      <c r="CCL73" s="1460"/>
      <c r="CCM73" s="1460"/>
      <c r="CCN73" s="1460"/>
      <c r="CCO73" s="1460"/>
      <c r="CCP73" s="1460"/>
      <c r="CCQ73" s="1460"/>
      <c r="CCR73" s="1460"/>
      <c r="CCS73" s="1460"/>
      <c r="CCT73" s="1460"/>
      <c r="CCU73" s="1460"/>
      <c r="CCV73" s="1460"/>
      <c r="CCW73" s="1460"/>
      <c r="CCX73" s="1460"/>
      <c r="CCY73" s="1460"/>
      <c r="CCZ73" s="1460"/>
      <c r="CDA73" s="1460"/>
      <c r="CDB73" s="1460"/>
      <c r="CDC73" s="1460"/>
      <c r="CDD73" s="1460"/>
      <c r="CDE73" s="1460"/>
      <c r="CDF73" s="1460"/>
      <c r="CDG73" s="1460"/>
      <c r="CDH73" s="1460"/>
      <c r="CDI73" s="1460"/>
      <c r="CDJ73" s="1460"/>
      <c r="CDK73" s="1460"/>
      <c r="CDL73" s="1460"/>
      <c r="CDM73" s="1460"/>
      <c r="CDN73" s="1460"/>
      <c r="CDO73" s="1460"/>
      <c r="CDP73" s="1460"/>
      <c r="CDQ73" s="1460"/>
      <c r="CDR73" s="1460"/>
      <c r="CDS73" s="1460"/>
      <c r="CDT73" s="1460"/>
      <c r="CDU73" s="1460"/>
      <c r="CDV73" s="1460"/>
      <c r="CDW73" s="1460"/>
      <c r="CDX73" s="1460"/>
      <c r="CDY73" s="1460"/>
      <c r="CDZ73" s="1460"/>
      <c r="CEA73" s="1460"/>
      <c r="CEB73" s="1460"/>
      <c r="CEC73" s="1460"/>
      <c r="CED73" s="1460"/>
      <c r="CEE73" s="1460"/>
      <c r="CEF73" s="1460"/>
      <c r="CEG73" s="1460"/>
      <c r="CEH73" s="1460"/>
      <c r="CEI73" s="1460"/>
      <c r="CEJ73" s="1460"/>
      <c r="CEK73" s="1460"/>
      <c r="CEL73" s="1460"/>
      <c r="CEM73" s="1460"/>
      <c r="CEN73" s="1460"/>
      <c r="CEO73" s="1460"/>
      <c r="CEP73" s="1460"/>
      <c r="CEQ73" s="1460"/>
      <c r="CER73" s="1460"/>
      <c r="CES73" s="1460"/>
      <c r="CET73" s="1460"/>
      <c r="CEU73" s="1460"/>
      <c r="CEV73" s="1460"/>
      <c r="CEW73" s="1460"/>
      <c r="CEX73" s="1460"/>
      <c r="CEY73" s="1460"/>
      <c r="CEZ73" s="1460"/>
      <c r="CFA73" s="1460"/>
      <c r="CFB73" s="1460"/>
      <c r="CFC73" s="1460"/>
      <c r="CFD73" s="1460"/>
      <c r="CFE73" s="1460"/>
      <c r="CFF73" s="1460"/>
      <c r="CFG73" s="1460"/>
      <c r="CFH73" s="1460"/>
      <c r="CFI73" s="1460"/>
      <c r="CFJ73" s="1460"/>
      <c r="CFK73" s="1460"/>
      <c r="CFL73" s="1460"/>
      <c r="CFM73" s="1460"/>
      <c r="CFN73" s="1460"/>
      <c r="CFO73" s="1460"/>
      <c r="CFP73" s="1460"/>
      <c r="CFQ73" s="1460"/>
      <c r="CFR73" s="1460"/>
      <c r="CFS73" s="1460"/>
      <c r="CFT73" s="1460"/>
      <c r="CFU73" s="1460"/>
      <c r="CFV73" s="1460"/>
      <c r="CFW73" s="1460"/>
      <c r="CFX73" s="1460"/>
      <c r="CFY73" s="1460"/>
      <c r="CFZ73" s="1460"/>
      <c r="CGA73" s="1460"/>
      <c r="CGB73" s="1460"/>
      <c r="CGC73" s="1460"/>
      <c r="CGD73" s="1460"/>
      <c r="CGE73" s="1460"/>
      <c r="CGF73" s="1460"/>
      <c r="CGG73" s="1460"/>
      <c r="CGH73" s="1460"/>
      <c r="CGI73" s="1460"/>
      <c r="CGJ73" s="1460"/>
      <c r="CGK73" s="1460"/>
      <c r="CGL73" s="1460"/>
      <c r="CGM73" s="1460"/>
      <c r="CGN73" s="1460"/>
      <c r="CGO73" s="1460"/>
      <c r="CGP73" s="1460"/>
      <c r="CGQ73" s="1460"/>
      <c r="CGR73" s="1460"/>
      <c r="CGS73" s="1460"/>
      <c r="CGT73" s="1460"/>
      <c r="CGU73" s="1460"/>
      <c r="CGV73" s="1460"/>
      <c r="CGW73" s="1460"/>
      <c r="CGX73" s="1460"/>
      <c r="CGY73" s="1460"/>
      <c r="CGZ73" s="1460"/>
      <c r="CHA73" s="1460"/>
      <c r="CHB73" s="1460"/>
      <c r="CHC73" s="1460"/>
      <c r="CHD73" s="1460"/>
      <c r="CHE73" s="1460"/>
      <c r="CHF73" s="1460"/>
      <c r="CHG73" s="1460"/>
      <c r="CHH73" s="1460"/>
      <c r="CHI73" s="1460"/>
      <c r="CHJ73" s="1460"/>
      <c r="CHK73" s="1460"/>
      <c r="CHL73" s="1460"/>
      <c r="CHM73" s="1460"/>
      <c r="CHN73" s="1460"/>
      <c r="CHO73" s="1460"/>
      <c r="CHP73" s="1460"/>
      <c r="CHQ73" s="1460"/>
      <c r="CHR73" s="1460"/>
      <c r="CHS73" s="1460"/>
      <c r="CHT73" s="1460"/>
      <c r="CHU73" s="1460"/>
      <c r="CHV73" s="1460"/>
      <c r="CHW73" s="1460"/>
      <c r="CHX73" s="1460"/>
      <c r="CHY73" s="1460"/>
      <c r="CHZ73" s="1460"/>
      <c r="CIA73" s="1460"/>
      <c r="CIB73" s="1460"/>
      <c r="CIC73" s="1460"/>
      <c r="CID73" s="1460"/>
      <c r="CIE73" s="1460"/>
      <c r="CIF73" s="1460"/>
      <c r="CIG73" s="1460"/>
      <c r="CIH73" s="1460"/>
      <c r="CII73" s="1460"/>
      <c r="CIJ73" s="1460"/>
      <c r="CIK73" s="1460"/>
      <c r="CIL73" s="1460"/>
      <c r="CIM73" s="1460"/>
      <c r="CIN73" s="1460"/>
      <c r="CIO73" s="1460"/>
      <c r="CIP73" s="1460"/>
      <c r="CIQ73" s="1460"/>
      <c r="CIR73" s="1460"/>
      <c r="CIS73" s="1460"/>
      <c r="CIT73" s="1460"/>
      <c r="CIU73" s="1460"/>
      <c r="CIV73" s="1460"/>
      <c r="CIW73" s="1460"/>
      <c r="CIX73" s="1460"/>
      <c r="CIY73" s="1460"/>
      <c r="CIZ73" s="1460"/>
      <c r="CJA73" s="1460"/>
      <c r="CJB73" s="1460"/>
      <c r="CJC73" s="1460"/>
      <c r="CJD73" s="1460"/>
      <c r="CJE73" s="1460"/>
      <c r="CJF73" s="1460"/>
      <c r="CJG73" s="1460"/>
      <c r="CJH73" s="1460"/>
      <c r="CJI73" s="1460"/>
      <c r="CJJ73" s="1460"/>
      <c r="CJK73" s="1460"/>
      <c r="CJL73" s="1460"/>
      <c r="CJM73" s="1460"/>
      <c r="CJN73" s="1460"/>
      <c r="CJO73" s="1460"/>
      <c r="CJP73" s="1460"/>
      <c r="CJQ73" s="1460"/>
      <c r="CJR73" s="1460"/>
      <c r="CJS73" s="1460"/>
      <c r="CJT73" s="1460"/>
      <c r="CJU73" s="1460"/>
      <c r="CJV73" s="1460"/>
      <c r="CJW73" s="1460"/>
      <c r="CJX73" s="1460"/>
      <c r="CJY73" s="1460"/>
      <c r="CJZ73" s="1460"/>
      <c r="CKA73" s="1460"/>
      <c r="CKB73" s="1460"/>
      <c r="CKC73" s="1460"/>
      <c r="CKD73" s="1460"/>
      <c r="CKE73" s="1460"/>
      <c r="CKF73" s="1460"/>
      <c r="CKG73" s="1460"/>
      <c r="CKH73" s="1460"/>
      <c r="CKI73" s="1460"/>
      <c r="CKJ73" s="1460"/>
      <c r="CKK73" s="1460"/>
      <c r="CKL73" s="1460"/>
      <c r="CKM73" s="1460"/>
      <c r="CKN73" s="1460"/>
      <c r="CKO73" s="1460"/>
      <c r="CKP73" s="1460"/>
      <c r="CKQ73" s="1460"/>
      <c r="CKR73" s="1460"/>
      <c r="CKS73" s="1460"/>
      <c r="CKT73" s="1460"/>
      <c r="CKU73" s="1460"/>
      <c r="CKV73" s="1460"/>
      <c r="CKW73" s="1460"/>
      <c r="CKX73" s="1460"/>
      <c r="CKY73" s="1460"/>
      <c r="CKZ73" s="1460"/>
      <c r="CLA73" s="1460"/>
      <c r="CLB73" s="1460"/>
      <c r="CLC73" s="1460"/>
      <c r="CLD73" s="1460"/>
      <c r="CLE73" s="1460"/>
      <c r="CLF73" s="1460"/>
      <c r="CLG73" s="1460"/>
      <c r="CLH73" s="1460"/>
      <c r="CLI73" s="1460"/>
      <c r="CLJ73" s="1460"/>
      <c r="CLK73" s="1460"/>
      <c r="CLL73" s="1460"/>
      <c r="CLM73" s="1460"/>
      <c r="CLN73" s="1460"/>
      <c r="CLO73" s="1460"/>
      <c r="CLP73" s="1460"/>
      <c r="CLQ73" s="1460"/>
      <c r="CLR73" s="1460"/>
      <c r="CLS73" s="1460"/>
      <c r="CLT73" s="1460"/>
      <c r="CLU73" s="1460"/>
      <c r="CLV73" s="1460"/>
      <c r="CLW73" s="1460"/>
      <c r="CLX73" s="1460"/>
      <c r="CLY73" s="1460"/>
      <c r="CLZ73" s="1460"/>
      <c r="CMA73" s="1460"/>
      <c r="CMB73" s="1460"/>
      <c r="CMC73" s="1460"/>
      <c r="CMD73" s="1460"/>
      <c r="CME73" s="1460"/>
      <c r="CMF73" s="1460"/>
      <c r="CMG73" s="1460"/>
      <c r="CMH73" s="1460"/>
      <c r="CMI73" s="1460"/>
      <c r="CMJ73" s="1460"/>
      <c r="CMK73" s="1460"/>
      <c r="CML73" s="1460"/>
      <c r="CMM73" s="1460"/>
      <c r="CMN73" s="1460"/>
      <c r="CMO73" s="1460"/>
      <c r="CMP73" s="1460"/>
      <c r="CMQ73" s="1460"/>
      <c r="CMR73" s="1460"/>
      <c r="CMS73" s="1460"/>
      <c r="CMT73" s="1460"/>
      <c r="CMU73" s="1460"/>
      <c r="CMV73" s="1460"/>
      <c r="CMW73" s="1460"/>
      <c r="CMX73" s="1460"/>
      <c r="CMY73" s="1460"/>
      <c r="CMZ73" s="1460"/>
      <c r="CNA73" s="1460"/>
      <c r="CNB73" s="1460"/>
      <c r="CNC73" s="1460"/>
      <c r="CND73" s="1460"/>
      <c r="CNE73" s="1460"/>
      <c r="CNF73" s="1460"/>
      <c r="CNG73" s="1460"/>
      <c r="CNH73" s="1460"/>
      <c r="CNI73" s="1460"/>
      <c r="CNJ73" s="1460"/>
      <c r="CNK73" s="1460"/>
      <c r="CNL73" s="1460"/>
      <c r="CNM73" s="1460"/>
      <c r="CNN73" s="1460"/>
      <c r="CNO73" s="1460"/>
      <c r="CNP73" s="1460"/>
      <c r="CNQ73" s="1460"/>
      <c r="CNR73" s="1460"/>
      <c r="CNS73" s="1460"/>
      <c r="CNT73" s="1460"/>
      <c r="CNU73" s="1460"/>
      <c r="CNV73" s="1460"/>
      <c r="CNW73" s="1460"/>
      <c r="CNX73" s="1460"/>
      <c r="CNY73" s="1460"/>
      <c r="CNZ73" s="1460"/>
      <c r="COA73" s="1460"/>
      <c r="COB73" s="1460"/>
      <c r="COC73" s="1460"/>
      <c r="COD73" s="1460"/>
      <c r="COE73" s="1460"/>
      <c r="COF73" s="1460"/>
      <c r="COG73" s="1460"/>
      <c r="COH73" s="1460"/>
      <c r="COI73" s="1460"/>
      <c r="COJ73" s="1460"/>
      <c r="COK73" s="1460"/>
      <c r="COL73" s="1460"/>
      <c r="COM73" s="1460"/>
      <c r="CON73" s="1460"/>
      <c r="COO73" s="1460"/>
      <c r="COP73" s="1460"/>
      <c r="COQ73" s="1460"/>
      <c r="COR73" s="1460"/>
      <c r="COS73" s="1460"/>
      <c r="COT73" s="1460"/>
      <c r="COU73" s="1460"/>
      <c r="COV73" s="1460"/>
      <c r="COW73" s="1460"/>
      <c r="COX73" s="1460"/>
      <c r="COY73" s="1460"/>
      <c r="COZ73" s="1460"/>
      <c r="CPA73" s="1460"/>
      <c r="CPB73" s="1460"/>
      <c r="CPC73" s="1460"/>
      <c r="CPD73" s="1460"/>
      <c r="CPE73" s="1460"/>
      <c r="CPF73" s="1460"/>
      <c r="CPG73" s="1460"/>
      <c r="CPH73" s="1460"/>
      <c r="CPI73" s="1460"/>
      <c r="CPJ73" s="1460"/>
      <c r="CPK73" s="1460"/>
      <c r="CPL73" s="1460"/>
      <c r="CPM73" s="1460"/>
      <c r="CPN73" s="1460"/>
      <c r="CPO73" s="1460"/>
      <c r="CPP73" s="1460"/>
      <c r="CPQ73" s="1460"/>
      <c r="CPR73" s="1460"/>
      <c r="CPS73" s="1460"/>
      <c r="CPT73" s="1460"/>
      <c r="CPU73" s="1460"/>
      <c r="CPV73" s="1460"/>
      <c r="CPW73" s="1460"/>
      <c r="CPX73" s="1460"/>
      <c r="CPY73" s="1460"/>
      <c r="CPZ73" s="1460"/>
      <c r="CQA73" s="1460"/>
      <c r="CQB73" s="1460"/>
      <c r="CQC73" s="1460"/>
      <c r="CQD73" s="1460"/>
      <c r="CQE73" s="1460"/>
      <c r="CQF73" s="1460"/>
      <c r="CQG73" s="1460"/>
      <c r="CQH73" s="1460"/>
      <c r="CQI73" s="1460"/>
      <c r="CQJ73" s="1460"/>
      <c r="CQK73" s="1460"/>
      <c r="CQL73" s="1460"/>
      <c r="CQM73" s="1460"/>
      <c r="CQN73" s="1460"/>
      <c r="CQO73" s="1460"/>
      <c r="CQP73" s="1460"/>
      <c r="CQQ73" s="1460"/>
      <c r="CQR73" s="1460"/>
      <c r="CQS73" s="1460"/>
      <c r="CQT73" s="1460"/>
      <c r="CQU73" s="1460"/>
      <c r="CQV73" s="1460"/>
      <c r="CQW73" s="1460"/>
      <c r="CQX73" s="1460"/>
      <c r="CQY73" s="1460"/>
      <c r="CQZ73" s="1460"/>
      <c r="CRA73" s="1460"/>
      <c r="CRB73" s="1460"/>
      <c r="CRC73" s="1460"/>
      <c r="CRD73" s="1460"/>
      <c r="CRE73" s="1460"/>
      <c r="CRF73" s="1460"/>
      <c r="CRG73" s="1460"/>
      <c r="CRH73" s="1460"/>
      <c r="CRI73" s="1460"/>
      <c r="CRJ73" s="1460"/>
      <c r="CRK73" s="1460"/>
      <c r="CRL73" s="1460"/>
      <c r="CRM73" s="1460"/>
      <c r="CRN73" s="1460"/>
      <c r="CRO73" s="1460"/>
      <c r="CRP73" s="1460"/>
      <c r="CRQ73" s="1460"/>
      <c r="CRR73" s="1460"/>
      <c r="CRS73" s="1460"/>
      <c r="CRT73" s="1460"/>
      <c r="CRU73" s="1460"/>
      <c r="CRV73" s="1460"/>
      <c r="CRW73" s="1460"/>
      <c r="CRX73" s="1460"/>
      <c r="CRY73" s="1460"/>
      <c r="CRZ73" s="1460"/>
      <c r="CSA73" s="1460"/>
      <c r="CSB73" s="1460"/>
      <c r="CSC73" s="1460"/>
      <c r="CSD73" s="1460"/>
      <c r="CSE73" s="1460"/>
      <c r="CSF73" s="1460"/>
      <c r="CSG73" s="1460"/>
      <c r="CSH73" s="1460"/>
      <c r="CSI73" s="1460"/>
      <c r="CSJ73" s="1460"/>
      <c r="CSK73" s="1460"/>
      <c r="CSL73" s="1460"/>
      <c r="CSM73" s="1460"/>
      <c r="CSN73" s="1460"/>
      <c r="CSO73" s="1460"/>
      <c r="CSP73" s="1460"/>
      <c r="CSQ73" s="1460"/>
      <c r="CSR73" s="1460"/>
      <c r="CSS73" s="1460"/>
      <c r="CST73" s="1460"/>
      <c r="CSU73" s="1460"/>
      <c r="CSV73" s="1460"/>
      <c r="CSW73" s="1460"/>
      <c r="CSX73" s="1460"/>
      <c r="CSY73" s="1460"/>
      <c r="CSZ73" s="1460"/>
      <c r="CTA73" s="1460"/>
      <c r="CTB73" s="1460"/>
      <c r="CTC73" s="1460"/>
      <c r="CTD73" s="1460"/>
      <c r="CTE73" s="1460"/>
      <c r="CTF73" s="1460"/>
      <c r="CTG73" s="1460"/>
      <c r="CTH73" s="1460"/>
      <c r="CTI73" s="1460"/>
      <c r="CTJ73" s="1460"/>
      <c r="CTK73" s="1460"/>
      <c r="CTL73" s="1460"/>
      <c r="CTM73" s="1460"/>
      <c r="CTN73" s="1460"/>
      <c r="CTO73" s="1460"/>
      <c r="CTP73" s="1460"/>
      <c r="CTQ73" s="1460"/>
      <c r="CTR73" s="1460"/>
      <c r="CTS73" s="1460"/>
      <c r="CTT73" s="1460"/>
      <c r="CTU73" s="1460"/>
      <c r="CTV73" s="1460"/>
      <c r="CTW73" s="1460"/>
      <c r="CTX73" s="1460"/>
      <c r="CTY73" s="1460"/>
      <c r="CTZ73" s="1460"/>
      <c r="CUA73" s="1460"/>
      <c r="CUB73" s="1460"/>
      <c r="CUC73" s="1460"/>
      <c r="CUD73" s="1460"/>
      <c r="CUE73" s="1460"/>
      <c r="CUF73" s="1460"/>
      <c r="CUG73" s="1460"/>
      <c r="CUH73" s="1460"/>
      <c r="CUI73" s="1460"/>
      <c r="CUJ73" s="1460"/>
      <c r="CUK73" s="1460"/>
      <c r="CUL73" s="1460"/>
      <c r="CUM73" s="1460"/>
      <c r="CUN73" s="1460"/>
      <c r="CUO73" s="1460"/>
      <c r="CUP73" s="1460"/>
      <c r="CUQ73" s="1460"/>
      <c r="CUR73" s="1460"/>
      <c r="CUS73" s="1460"/>
      <c r="CUT73" s="1460"/>
      <c r="CUU73" s="1460"/>
      <c r="CUV73" s="1460"/>
      <c r="CUW73" s="1460"/>
      <c r="CUX73" s="1460"/>
      <c r="CUY73" s="1460"/>
      <c r="CUZ73" s="1460"/>
      <c r="CVA73" s="1460"/>
      <c r="CVB73" s="1460"/>
      <c r="CVC73" s="1460"/>
      <c r="CVD73" s="1460"/>
      <c r="CVE73" s="1460"/>
      <c r="CVF73" s="1460"/>
      <c r="CVG73" s="1460"/>
      <c r="CVH73" s="1460"/>
      <c r="CVI73" s="1460"/>
      <c r="CVJ73" s="1460"/>
      <c r="CVK73" s="1460"/>
      <c r="CVL73" s="1460"/>
      <c r="CVM73" s="1460"/>
      <c r="CVN73" s="1460"/>
      <c r="CVO73" s="1460"/>
      <c r="CVP73" s="1460"/>
      <c r="CVQ73" s="1460"/>
      <c r="CVR73" s="1460"/>
      <c r="CVS73" s="1460"/>
      <c r="CVT73" s="1460"/>
      <c r="CVU73" s="1460"/>
      <c r="CVV73" s="1460"/>
      <c r="CVW73" s="1460"/>
      <c r="CVX73" s="1460"/>
      <c r="CVY73" s="1460"/>
      <c r="CVZ73" s="1460"/>
      <c r="CWA73" s="1460"/>
      <c r="CWB73" s="1460"/>
      <c r="CWC73" s="1460"/>
      <c r="CWD73" s="1460"/>
      <c r="CWE73" s="1460"/>
      <c r="CWF73" s="1460"/>
      <c r="CWG73" s="1460"/>
      <c r="CWH73" s="1460"/>
      <c r="CWI73" s="1460"/>
      <c r="CWJ73" s="1460"/>
      <c r="CWK73" s="1460"/>
      <c r="CWL73" s="1460"/>
      <c r="CWM73" s="1460"/>
      <c r="CWN73" s="1460"/>
      <c r="CWO73" s="1460"/>
      <c r="CWP73" s="1460"/>
      <c r="CWQ73" s="1460"/>
      <c r="CWR73" s="1460"/>
      <c r="CWS73" s="1460"/>
      <c r="CWT73" s="1460"/>
      <c r="CWU73" s="1460"/>
      <c r="CWV73" s="1460"/>
      <c r="CWW73" s="1460"/>
      <c r="CWX73" s="1460"/>
      <c r="CWY73" s="1460"/>
      <c r="CWZ73" s="1460"/>
      <c r="CXA73" s="1460"/>
      <c r="CXB73" s="1460"/>
      <c r="CXC73" s="1460"/>
      <c r="CXD73" s="1460"/>
      <c r="CXE73" s="1460"/>
      <c r="CXF73" s="1460"/>
      <c r="CXG73" s="1460"/>
      <c r="CXH73" s="1460"/>
      <c r="CXI73" s="1460"/>
      <c r="CXJ73" s="1460"/>
      <c r="CXK73" s="1460"/>
      <c r="CXL73" s="1460"/>
      <c r="CXM73" s="1460"/>
      <c r="CXN73" s="1460"/>
      <c r="CXO73" s="1460"/>
      <c r="CXP73" s="1460"/>
      <c r="CXQ73" s="1460"/>
      <c r="CXR73" s="1460"/>
      <c r="CXS73" s="1460"/>
      <c r="CXT73" s="1460"/>
      <c r="CXU73" s="1460"/>
      <c r="CXV73" s="1460"/>
      <c r="CXW73" s="1460"/>
      <c r="CXX73" s="1460"/>
      <c r="CXY73" s="1460"/>
      <c r="CXZ73" s="1460"/>
      <c r="CYA73" s="1460"/>
      <c r="CYB73" s="1460"/>
      <c r="CYC73" s="1460"/>
      <c r="CYD73" s="1460"/>
      <c r="CYE73" s="1460"/>
      <c r="CYF73" s="1460"/>
      <c r="CYG73" s="1460"/>
      <c r="CYH73" s="1460"/>
      <c r="CYI73" s="1460"/>
      <c r="CYJ73" s="1460"/>
      <c r="CYK73" s="1460"/>
      <c r="CYL73" s="1460"/>
      <c r="CYM73" s="1460"/>
      <c r="CYN73" s="1460"/>
      <c r="CYO73" s="1460"/>
      <c r="CYP73" s="1460"/>
      <c r="CYQ73" s="1460"/>
      <c r="CYR73" s="1460"/>
      <c r="CYS73" s="1460"/>
      <c r="CYT73" s="1460"/>
      <c r="CYU73" s="1460"/>
      <c r="CYV73" s="1460"/>
      <c r="CYW73" s="1460"/>
      <c r="CYX73" s="1460"/>
      <c r="CYY73" s="1460"/>
      <c r="CYZ73" s="1460"/>
      <c r="CZA73" s="1460"/>
      <c r="CZB73" s="1460"/>
      <c r="CZC73" s="1460"/>
      <c r="CZD73" s="1460"/>
      <c r="CZE73" s="1460"/>
      <c r="CZF73" s="1460"/>
      <c r="CZG73" s="1460"/>
      <c r="CZH73" s="1460"/>
      <c r="CZI73" s="1460"/>
      <c r="CZJ73" s="1460"/>
      <c r="CZK73" s="1460"/>
      <c r="CZL73" s="1460"/>
      <c r="CZM73" s="1460"/>
      <c r="CZN73" s="1460"/>
      <c r="CZO73" s="1460"/>
      <c r="CZP73" s="1460"/>
      <c r="CZQ73" s="1460"/>
      <c r="CZR73" s="1460"/>
      <c r="CZS73" s="1460"/>
      <c r="CZT73" s="1460"/>
      <c r="CZU73" s="1460"/>
      <c r="CZV73" s="1460"/>
      <c r="CZW73" s="1460"/>
      <c r="CZX73" s="1460"/>
      <c r="CZY73" s="1460"/>
      <c r="CZZ73" s="1460"/>
      <c r="DAA73" s="1460"/>
      <c r="DAB73" s="1460"/>
      <c r="DAC73" s="1460"/>
      <c r="DAD73" s="1460"/>
      <c r="DAE73" s="1460"/>
      <c r="DAF73" s="1460"/>
      <c r="DAG73" s="1460"/>
      <c r="DAH73" s="1460"/>
      <c r="DAI73" s="1460"/>
      <c r="DAJ73" s="1460"/>
      <c r="DAK73" s="1460"/>
      <c r="DAL73" s="1460"/>
      <c r="DAM73" s="1460"/>
      <c r="DAN73" s="1460"/>
      <c r="DAO73" s="1460"/>
      <c r="DAP73" s="1460"/>
      <c r="DAQ73" s="1460"/>
      <c r="DAR73" s="1460"/>
      <c r="DAS73" s="1460"/>
      <c r="DAT73" s="1460"/>
      <c r="DAU73" s="1460"/>
      <c r="DAV73" s="1460"/>
      <c r="DAW73" s="1460"/>
      <c r="DAX73" s="1460"/>
      <c r="DAY73" s="1460"/>
      <c r="DAZ73" s="1460"/>
      <c r="DBA73" s="1460"/>
      <c r="DBB73" s="1460"/>
      <c r="DBC73" s="1460"/>
      <c r="DBD73" s="1460"/>
      <c r="DBE73" s="1460"/>
      <c r="DBF73" s="1460"/>
      <c r="DBG73" s="1460"/>
      <c r="DBH73" s="1460"/>
      <c r="DBI73" s="1460"/>
      <c r="DBJ73" s="1460"/>
      <c r="DBK73" s="1460"/>
      <c r="DBL73" s="1460"/>
      <c r="DBM73" s="1460"/>
      <c r="DBN73" s="1460"/>
      <c r="DBO73" s="1460"/>
      <c r="DBP73" s="1460"/>
      <c r="DBQ73" s="1460"/>
      <c r="DBR73" s="1460"/>
      <c r="DBS73" s="1460"/>
      <c r="DBT73" s="1460"/>
      <c r="DBU73" s="1460"/>
      <c r="DBV73" s="1460"/>
      <c r="DBW73" s="1460"/>
      <c r="DBX73" s="1460"/>
      <c r="DBY73" s="1460"/>
      <c r="DBZ73" s="1460"/>
      <c r="DCA73" s="1460"/>
      <c r="DCB73" s="1460"/>
      <c r="DCC73" s="1460"/>
      <c r="DCD73" s="1460"/>
      <c r="DCE73" s="1460"/>
      <c r="DCF73" s="1460"/>
      <c r="DCG73" s="1460"/>
      <c r="DCH73" s="1460"/>
      <c r="DCI73" s="1460"/>
      <c r="DCJ73" s="1460"/>
      <c r="DCK73" s="1460"/>
      <c r="DCL73" s="1460"/>
      <c r="DCM73" s="1460"/>
      <c r="DCN73" s="1460"/>
      <c r="DCO73" s="1460"/>
      <c r="DCP73" s="1460"/>
      <c r="DCQ73" s="1460"/>
      <c r="DCR73" s="1460"/>
      <c r="DCS73" s="1460"/>
      <c r="DCT73" s="1460"/>
      <c r="DCU73" s="1460"/>
      <c r="DCV73" s="1460"/>
      <c r="DCW73" s="1460"/>
      <c r="DCX73" s="1460"/>
      <c r="DCY73" s="1460"/>
      <c r="DCZ73" s="1460"/>
      <c r="DDA73" s="1460"/>
      <c r="DDB73" s="1460"/>
      <c r="DDC73" s="1460"/>
      <c r="DDD73" s="1460"/>
      <c r="DDE73" s="1460"/>
      <c r="DDF73" s="1460"/>
      <c r="DDG73" s="1460"/>
      <c r="DDH73" s="1460"/>
      <c r="DDI73" s="1460"/>
      <c r="DDJ73" s="1460"/>
      <c r="DDK73" s="1460"/>
      <c r="DDL73" s="1460"/>
      <c r="DDM73" s="1460"/>
      <c r="DDN73" s="1460"/>
      <c r="DDO73" s="1460"/>
      <c r="DDP73" s="1460"/>
      <c r="DDQ73" s="1460"/>
      <c r="DDR73" s="1460"/>
      <c r="DDS73" s="1460"/>
      <c r="DDT73" s="1460"/>
      <c r="DDU73" s="1460"/>
      <c r="DDV73" s="1460"/>
      <c r="DDW73" s="1460"/>
      <c r="DDX73" s="1460"/>
      <c r="DDY73" s="1460"/>
      <c r="DDZ73" s="1460"/>
      <c r="DEA73" s="1460"/>
      <c r="DEB73" s="1460"/>
      <c r="DEC73" s="1460"/>
      <c r="DED73" s="1460"/>
      <c r="DEE73" s="1460"/>
      <c r="DEF73" s="1460"/>
      <c r="DEG73" s="1460"/>
      <c r="DEH73" s="1460"/>
      <c r="DEI73" s="1460"/>
      <c r="DEJ73" s="1460"/>
      <c r="DEK73" s="1460"/>
      <c r="DEL73" s="1460"/>
      <c r="DEM73" s="1460"/>
      <c r="DEN73" s="1460"/>
      <c r="DEO73" s="1460"/>
      <c r="DEP73" s="1460"/>
      <c r="DEQ73" s="1460"/>
      <c r="DER73" s="1460"/>
      <c r="DES73" s="1460"/>
      <c r="DET73" s="1460"/>
      <c r="DEU73" s="1460"/>
      <c r="DEV73" s="1460"/>
      <c r="DEW73" s="1460"/>
      <c r="DEX73" s="1460"/>
      <c r="DEY73" s="1460"/>
      <c r="DEZ73" s="1460"/>
      <c r="DFA73" s="1460"/>
      <c r="DFB73" s="1460"/>
      <c r="DFC73" s="1460"/>
      <c r="DFD73" s="1460"/>
      <c r="DFE73" s="1460"/>
      <c r="DFF73" s="1460"/>
      <c r="DFG73" s="1460"/>
      <c r="DFH73" s="1460"/>
      <c r="DFI73" s="1460"/>
      <c r="DFJ73" s="1460"/>
      <c r="DFK73" s="1460"/>
      <c r="DFL73" s="1460"/>
      <c r="DFM73" s="1460"/>
      <c r="DFN73" s="1460"/>
      <c r="DFO73" s="1460"/>
      <c r="DFP73" s="1460"/>
      <c r="DFQ73" s="1460"/>
      <c r="DFR73" s="1460"/>
      <c r="DFS73" s="1460"/>
      <c r="DFT73" s="1460"/>
      <c r="DFU73" s="1460"/>
      <c r="DFV73" s="1460"/>
      <c r="DFW73" s="1460"/>
      <c r="DFX73" s="1460"/>
      <c r="DFY73" s="1460"/>
      <c r="DFZ73" s="1460"/>
      <c r="DGA73" s="1460"/>
      <c r="DGB73" s="1460"/>
      <c r="DGC73" s="1460"/>
      <c r="DGD73" s="1460"/>
      <c r="DGE73" s="1460"/>
      <c r="DGF73" s="1460"/>
      <c r="DGG73" s="1460"/>
      <c r="DGH73" s="1460"/>
      <c r="DGI73" s="1460"/>
      <c r="DGJ73" s="1460"/>
      <c r="DGK73" s="1460"/>
      <c r="DGL73" s="1460"/>
      <c r="DGM73" s="1460"/>
      <c r="DGN73" s="1460"/>
      <c r="DGO73" s="1460"/>
      <c r="DGP73" s="1460"/>
      <c r="DGQ73" s="1460"/>
      <c r="DGR73" s="1460"/>
      <c r="DGS73" s="1460"/>
      <c r="DGT73" s="1460"/>
      <c r="DGU73" s="1460"/>
      <c r="DGV73" s="1460"/>
      <c r="DGW73" s="1460"/>
      <c r="DGX73" s="1460"/>
      <c r="DGY73" s="1460"/>
      <c r="DGZ73" s="1460"/>
      <c r="DHA73" s="1460"/>
      <c r="DHB73" s="1460"/>
      <c r="DHC73" s="1460"/>
      <c r="DHD73" s="1460"/>
      <c r="DHE73" s="1460"/>
      <c r="DHF73" s="1460"/>
      <c r="DHG73" s="1460"/>
      <c r="DHH73" s="1460"/>
      <c r="DHI73" s="1460"/>
      <c r="DHJ73" s="1460"/>
      <c r="DHK73" s="1460"/>
      <c r="DHL73" s="1460"/>
      <c r="DHM73" s="1460"/>
      <c r="DHN73" s="1460"/>
      <c r="DHO73" s="1460"/>
      <c r="DHP73" s="1460"/>
      <c r="DHQ73" s="1460"/>
      <c r="DHR73" s="1460"/>
      <c r="DHS73" s="1460"/>
      <c r="DHT73" s="1460"/>
      <c r="DHU73" s="1460"/>
      <c r="DHV73" s="1460"/>
      <c r="DHW73" s="1460"/>
      <c r="DHX73" s="1460"/>
      <c r="DHY73" s="1460"/>
      <c r="DHZ73" s="1460"/>
      <c r="DIA73" s="1460"/>
      <c r="DIB73" s="1460"/>
      <c r="DIC73" s="1460"/>
      <c r="DID73" s="1460"/>
      <c r="DIE73" s="1460"/>
      <c r="DIF73" s="1460"/>
      <c r="DIG73" s="1460"/>
      <c r="DIH73" s="1460"/>
      <c r="DII73" s="1460"/>
      <c r="DIJ73" s="1460"/>
      <c r="DIK73" s="1460"/>
      <c r="DIL73" s="1460"/>
      <c r="DIM73" s="1460"/>
      <c r="DIN73" s="1460"/>
      <c r="DIO73" s="1460"/>
      <c r="DIP73" s="1460"/>
      <c r="DIQ73" s="1460"/>
      <c r="DIR73" s="1460"/>
      <c r="DIS73" s="1460"/>
      <c r="DIT73" s="1460"/>
      <c r="DIU73" s="1460"/>
      <c r="DIV73" s="1460"/>
      <c r="DIW73" s="1460"/>
      <c r="DIX73" s="1460"/>
      <c r="DIY73" s="1460"/>
      <c r="DIZ73" s="1460"/>
      <c r="DJA73" s="1460"/>
      <c r="DJB73" s="1460"/>
      <c r="DJC73" s="1460"/>
      <c r="DJD73" s="1460"/>
      <c r="DJE73" s="1460"/>
      <c r="DJF73" s="1460"/>
      <c r="DJG73" s="1460"/>
      <c r="DJH73" s="1460"/>
      <c r="DJI73" s="1460"/>
      <c r="DJJ73" s="1460"/>
      <c r="DJK73" s="1460"/>
      <c r="DJL73" s="1460"/>
      <c r="DJM73" s="1460"/>
      <c r="DJN73" s="1460"/>
      <c r="DJO73" s="1460"/>
      <c r="DJP73" s="1460"/>
      <c r="DJQ73" s="1460"/>
      <c r="DJR73" s="1460"/>
      <c r="DJS73" s="1460"/>
      <c r="DJT73" s="1460"/>
      <c r="DJU73" s="1460"/>
      <c r="DJV73" s="1460"/>
      <c r="DJW73" s="1460"/>
      <c r="DJX73" s="1460"/>
      <c r="DJY73" s="1460"/>
      <c r="DJZ73" s="1460"/>
      <c r="DKA73" s="1460"/>
      <c r="DKB73" s="1460"/>
      <c r="DKC73" s="1460"/>
      <c r="DKD73" s="1460"/>
      <c r="DKE73" s="1460"/>
      <c r="DKF73" s="1460"/>
      <c r="DKG73" s="1460"/>
      <c r="DKH73" s="1460"/>
      <c r="DKI73" s="1460"/>
      <c r="DKJ73" s="1460"/>
      <c r="DKK73" s="1460"/>
      <c r="DKL73" s="1460"/>
      <c r="DKM73" s="1460"/>
      <c r="DKN73" s="1460"/>
      <c r="DKO73" s="1460"/>
      <c r="DKP73" s="1460"/>
      <c r="DKQ73" s="1460"/>
      <c r="DKR73" s="1460"/>
      <c r="DKS73" s="1460"/>
      <c r="DKT73" s="1460"/>
      <c r="DKU73" s="1460"/>
      <c r="DKV73" s="1460"/>
      <c r="DKW73" s="1460"/>
      <c r="DKX73" s="1460"/>
      <c r="DKY73" s="1460"/>
      <c r="DKZ73" s="1460"/>
      <c r="DLA73" s="1460"/>
      <c r="DLB73" s="1460"/>
      <c r="DLC73" s="1460"/>
      <c r="DLD73" s="1460"/>
      <c r="DLE73" s="1460"/>
      <c r="DLF73" s="1460"/>
      <c r="DLG73" s="1460"/>
      <c r="DLH73" s="1460"/>
      <c r="DLI73" s="1460"/>
      <c r="DLJ73" s="1460"/>
      <c r="DLK73" s="1460"/>
      <c r="DLL73" s="1460"/>
      <c r="DLM73" s="1460"/>
      <c r="DLN73" s="1460"/>
      <c r="DLO73" s="1460"/>
      <c r="DLP73" s="1460"/>
      <c r="DLQ73" s="1460"/>
      <c r="DLR73" s="1460"/>
      <c r="DLS73" s="1460"/>
      <c r="DLT73" s="1460"/>
      <c r="DLU73" s="1460"/>
      <c r="DLV73" s="1460"/>
      <c r="DLW73" s="1460"/>
      <c r="DLX73" s="1460"/>
      <c r="DLY73" s="1460"/>
      <c r="DLZ73" s="1460"/>
      <c r="DMA73" s="1460"/>
      <c r="DMB73" s="1460"/>
      <c r="DMC73" s="1460"/>
      <c r="DMD73" s="1460"/>
      <c r="DME73" s="1460"/>
      <c r="DMF73" s="1460"/>
      <c r="DMG73" s="1460"/>
      <c r="DMH73" s="1460"/>
      <c r="DMI73" s="1460"/>
      <c r="DMJ73" s="1460"/>
      <c r="DMK73" s="1460"/>
      <c r="DML73" s="1460"/>
      <c r="DMM73" s="1460"/>
      <c r="DMN73" s="1460"/>
      <c r="DMO73" s="1460"/>
      <c r="DMP73" s="1460"/>
      <c r="DMQ73" s="1460"/>
      <c r="DMR73" s="1460"/>
      <c r="DMS73" s="1460"/>
      <c r="DMT73" s="1460"/>
      <c r="DMU73" s="1460"/>
      <c r="DMV73" s="1460"/>
      <c r="DMW73" s="1460"/>
      <c r="DMX73" s="1460"/>
      <c r="DMY73" s="1460"/>
      <c r="DMZ73" s="1460"/>
      <c r="DNA73" s="1460"/>
      <c r="DNB73" s="1460"/>
      <c r="DNC73" s="1460"/>
      <c r="DND73" s="1460"/>
      <c r="DNE73" s="1460"/>
      <c r="DNF73" s="1460"/>
      <c r="DNG73" s="1460"/>
      <c r="DNH73" s="1460"/>
      <c r="DNI73" s="1460"/>
      <c r="DNJ73" s="1460"/>
      <c r="DNK73" s="1460"/>
      <c r="DNL73" s="1460"/>
      <c r="DNM73" s="1460"/>
      <c r="DNN73" s="1460"/>
      <c r="DNO73" s="1460"/>
      <c r="DNP73" s="1460"/>
      <c r="DNQ73" s="1460"/>
      <c r="DNR73" s="1460"/>
      <c r="DNS73" s="1460"/>
      <c r="DNT73" s="1460"/>
      <c r="DNU73" s="1460"/>
      <c r="DNV73" s="1460"/>
      <c r="DNW73" s="1460"/>
      <c r="DNX73" s="1460"/>
      <c r="DNY73" s="1460"/>
      <c r="DNZ73" s="1460"/>
      <c r="DOA73" s="1460"/>
      <c r="DOB73" s="1460"/>
      <c r="DOC73" s="1460"/>
      <c r="DOD73" s="1460"/>
      <c r="DOE73" s="1460"/>
      <c r="DOF73" s="1460"/>
      <c r="DOG73" s="1460"/>
      <c r="DOH73" s="1460"/>
      <c r="DOI73" s="1460"/>
      <c r="DOJ73" s="1460"/>
      <c r="DOK73" s="1460"/>
      <c r="DOL73" s="1460"/>
      <c r="DOM73" s="1460"/>
      <c r="DON73" s="1460"/>
      <c r="DOO73" s="1460"/>
      <c r="DOP73" s="1460"/>
      <c r="DOQ73" s="1460"/>
      <c r="DOR73" s="1460"/>
      <c r="DOS73" s="1460"/>
      <c r="DOT73" s="1460"/>
      <c r="DOU73" s="1460"/>
      <c r="DOV73" s="1460"/>
      <c r="DOW73" s="1460"/>
      <c r="DOX73" s="1460"/>
      <c r="DOY73" s="1460"/>
      <c r="DOZ73" s="1460"/>
      <c r="DPA73" s="1460"/>
      <c r="DPB73" s="1460"/>
      <c r="DPC73" s="1460"/>
      <c r="DPD73" s="1460"/>
      <c r="DPE73" s="1460"/>
      <c r="DPF73" s="1460"/>
      <c r="DPG73" s="1460"/>
      <c r="DPH73" s="1460"/>
      <c r="DPI73" s="1460"/>
      <c r="DPJ73" s="1460"/>
      <c r="DPK73" s="1460"/>
      <c r="DPL73" s="1460"/>
      <c r="DPM73" s="1460"/>
      <c r="DPN73" s="1460"/>
      <c r="DPO73" s="1460"/>
      <c r="DPP73" s="1460"/>
      <c r="DPQ73" s="1460"/>
      <c r="DPR73" s="1460"/>
      <c r="DPS73" s="1460"/>
      <c r="DPT73" s="1460"/>
      <c r="DPU73" s="1460"/>
      <c r="DPV73" s="1460"/>
      <c r="DPW73" s="1460"/>
      <c r="DPX73" s="1460"/>
      <c r="DPY73" s="1460"/>
      <c r="DPZ73" s="1460"/>
      <c r="DQA73" s="1460"/>
      <c r="DQB73" s="1460"/>
      <c r="DQC73" s="1460"/>
      <c r="DQD73" s="1460"/>
      <c r="DQE73" s="1460"/>
      <c r="DQF73" s="1460"/>
      <c r="DQG73" s="1460"/>
      <c r="DQH73" s="1460"/>
      <c r="DQI73" s="1460"/>
      <c r="DQJ73" s="1460"/>
      <c r="DQK73" s="1460"/>
      <c r="DQL73" s="1460"/>
      <c r="DQM73" s="1460"/>
      <c r="DQN73" s="1460"/>
      <c r="DQO73" s="1460"/>
      <c r="DQP73" s="1460"/>
      <c r="DQQ73" s="1460"/>
      <c r="DQR73" s="1460"/>
      <c r="DQS73" s="1460"/>
      <c r="DQT73" s="1460"/>
      <c r="DQU73" s="1460"/>
      <c r="DQV73" s="1460"/>
      <c r="DQW73" s="1460"/>
      <c r="DQX73" s="1460"/>
      <c r="DQY73" s="1460"/>
      <c r="DQZ73" s="1460"/>
      <c r="DRA73" s="1460"/>
      <c r="DRB73" s="1460"/>
      <c r="DRC73" s="1460"/>
      <c r="DRD73" s="1460"/>
      <c r="DRE73" s="1460"/>
      <c r="DRF73" s="1460"/>
      <c r="DRG73" s="1460"/>
      <c r="DRH73" s="1460"/>
      <c r="DRI73" s="1460"/>
      <c r="DRJ73" s="1460"/>
      <c r="DRK73" s="1460"/>
      <c r="DRL73" s="1460"/>
      <c r="DRM73" s="1460"/>
      <c r="DRN73" s="1460"/>
      <c r="DRO73" s="1460"/>
      <c r="DRP73" s="1460"/>
      <c r="DRQ73" s="1460"/>
      <c r="DRR73" s="1460"/>
      <c r="DRS73" s="1460"/>
      <c r="DRT73" s="1460"/>
      <c r="DRU73" s="1460"/>
      <c r="DRV73" s="1460"/>
      <c r="DRW73" s="1460"/>
      <c r="DRX73" s="1460"/>
      <c r="DRY73" s="1460"/>
      <c r="DRZ73" s="1460"/>
      <c r="DSA73" s="1460"/>
      <c r="DSB73" s="1460"/>
      <c r="DSC73" s="1460"/>
      <c r="DSD73" s="1460"/>
      <c r="DSE73" s="1460"/>
      <c r="DSF73" s="1460"/>
      <c r="DSG73" s="1460"/>
      <c r="DSH73" s="1460"/>
      <c r="DSI73" s="1460"/>
      <c r="DSJ73" s="1460"/>
      <c r="DSK73" s="1460"/>
      <c r="DSL73" s="1460"/>
      <c r="DSM73" s="1460"/>
      <c r="DSN73" s="1460"/>
      <c r="DSO73" s="1460"/>
      <c r="DSP73" s="1460"/>
      <c r="DSQ73" s="1460"/>
      <c r="DSR73" s="1460"/>
      <c r="DSS73" s="1460"/>
      <c r="DST73" s="1460"/>
      <c r="DSU73" s="1460"/>
      <c r="DSV73" s="1460"/>
      <c r="DSW73" s="1460"/>
      <c r="DSX73" s="1460"/>
      <c r="DSY73" s="1460"/>
      <c r="DSZ73" s="1460"/>
      <c r="DTA73" s="1460"/>
      <c r="DTB73" s="1460"/>
      <c r="DTC73" s="1460"/>
      <c r="DTD73" s="1460"/>
      <c r="DTE73" s="1460"/>
      <c r="DTF73" s="1460"/>
      <c r="DTG73" s="1460"/>
      <c r="DTH73" s="1460"/>
      <c r="DTI73" s="1460"/>
      <c r="DTJ73" s="1460"/>
      <c r="DTK73" s="1460"/>
      <c r="DTL73" s="1460"/>
      <c r="DTM73" s="1460"/>
      <c r="DTN73" s="1460"/>
      <c r="DTO73" s="1460"/>
      <c r="DTP73" s="1460"/>
      <c r="DTQ73" s="1460"/>
      <c r="DTR73" s="1460"/>
      <c r="DTS73" s="1460"/>
      <c r="DTT73" s="1460"/>
      <c r="DTU73" s="1460"/>
      <c r="DTV73" s="1460"/>
      <c r="DTW73" s="1460"/>
      <c r="DTX73" s="1460"/>
      <c r="DTY73" s="1460"/>
      <c r="DTZ73" s="1460"/>
      <c r="DUA73" s="1460"/>
      <c r="DUB73" s="1460"/>
      <c r="DUC73" s="1460"/>
      <c r="DUD73" s="1460"/>
      <c r="DUE73" s="1460"/>
      <c r="DUF73" s="1460"/>
      <c r="DUG73" s="1460"/>
      <c r="DUH73" s="1460"/>
      <c r="DUI73" s="1460"/>
      <c r="DUJ73" s="1460"/>
      <c r="DUK73" s="1460"/>
      <c r="DUL73" s="1460"/>
      <c r="DUM73" s="1460"/>
      <c r="DUN73" s="1460"/>
      <c r="DUO73" s="1460"/>
      <c r="DUP73" s="1460"/>
      <c r="DUQ73" s="1460"/>
      <c r="DUR73" s="1460"/>
      <c r="DUS73" s="1460"/>
      <c r="DUT73" s="1460"/>
      <c r="DUU73" s="1460"/>
      <c r="DUV73" s="1460"/>
      <c r="DUW73" s="1460"/>
      <c r="DUX73" s="1460"/>
      <c r="DUY73" s="1460"/>
      <c r="DUZ73" s="1460"/>
      <c r="DVA73" s="1460"/>
      <c r="DVB73" s="1460"/>
      <c r="DVC73" s="1460"/>
      <c r="DVD73" s="1460"/>
      <c r="DVE73" s="1460"/>
      <c r="DVF73" s="1460"/>
      <c r="DVG73" s="1460"/>
      <c r="DVH73" s="1460"/>
      <c r="DVI73" s="1460"/>
      <c r="DVJ73" s="1460"/>
      <c r="DVK73" s="1460"/>
      <c r="DVL73" s="1460"/>
      <c r="DVM73" s="1460"/>
      <c r="DVN73" s="1460"/>
      <c r="DVO73" s="1460"/>
      <c r="DVP73" s="1460"/>
      <c r="DVQ73" s="1460"/>
      <c r="DVR73" s="1460"/>
      <c r="DVS73" s="1460"/>
      <c r="DVT73" s="1460"/>
      <c r="DVU73" s="1460"/>
      <c r="DVV73" s="1460"/>
      <c r="DVW73" s="1460"/>
      <c r="DVX73" s="1460"/>
      <c r="DVY73" s="1460"/>
      <c r="DVZ73" s="1460"/>
      <c r="DWA73" s="1460"/>
      <c r="DWB73" s="1460"/>
      <c r="DWC73" s="1460"/>
      <c r="DWD73" s="1460"/>
      <c r="DWE73" s="1460"/>
      <c r="DWF73" s="1460"/>
      <c r="DWG73" s="1460"/>
      <c r="DWH73" s="1460"/>
      <c r="DWI73" s="1460"/>
      <c r="DWJ73" s="1460"/>
      <c r="DWK73" s="1460"/>
      <c r="DWL73" s="1460"/>
      <c r="DWM73" s="1460"/>
      <c r="DWN73" s="1460"/>
      <c r="DWO73" s="1460"/>
      <c r="DWP73" s="1460"/>
      <c r="DWQ73" s="1460"/>
      <c r="DWR73" s="1460"/>
      <c r="DWS73" s="1460"/>
      <c r="DWT73" s="1460"/>
      <c r="DWU73" s="1460"/>
      <c r="DWV73" s="1460"/>
      <c r="DWW73" s="1460"/>
      <c r="DWX73" s="1460"/>
      <c r="DWY73" s="1460"/>
      <c r="DWZ73" s="1460"/>
      <c r="DXA73" s="1460"/>
      <c r="DXB73" s="1460"/>
      <c r="DXC73" s="1460"/>
      <c r="DXD73" s="1460"/>
      <c r="DXE73" s="1460"/>
      <c r="DXF73" s="1460"/>
      <c r="DXG73" s="1460"/>
      <c r="DXH73" s="1460"/>
      <c r="DXI73" s="1460"/>
      <c r="DXJ73" s="1460"/>
      <c r="DXK73" s="1460"/>
      <c r="DXL73" s="1460"/>
      <c r="DXM73" s="1460"/>
      <c r="DXN73" s="1460"/>
      <c r="DXO73" s="1460"/>
      <c r="DXP73" s="1460"/>
      <c r="DXQ73" s="1460"/>
      <c r="DXR73" s="1460"/>
      <c r="DXS73" s="1460"/>
      <c r="DXT73" s="1460"/>
      <c r="DXU73" s="1460"/>
      <c r="DXV73" s="1460"/>
      <c r="DXW73" s="1460"/>
      <c r="DXX73" s="1460"/>
      <c r="DXY73" s="1460"/>
      <c r="DXZ73" s="1460"/>
      <c r="DYA73" s="1460"/>
      <c r="DYB73" s="1460"/>
      <c r="DYC73" s="1460"/>
      <c r="DYD73" s="1460"/>
      <c r="DYE73" s="1460"/>
      <c r="DYF73" s="1460"/>
      <c r="DYG73" s="1460"/>
      <c r="DYH73" s="1460"/>
      <c r="DYI73" s="1460"/>
      <c r="DYJ73" s="1460"/>
      <c r="DYK73" s="1460"/>
      <c r="DYL73" s="1460"/>
      <c r="DYM73" s="1460"/>
      <c r="DYN73" s="1460"/>
      <c r="DYO73" s="1460"/>
      <c r="DYP73" s="1460"/>
      <c r="DYQ73" s="1460"/>
      <c r="DYR73" s="1460"/>
      <c r="DYS73" s="1460"/>
      <c r="DYT73" s="1460"/>
      <c r="DYU73" s="1460"/>
      <c r="DYV73" s="1460"/>
      <c r="DYW73" s="1460"/>
      <c r="DYX73" s="1460"/>
      <c r="DYY73" s="1460"/>
      <c r="DYZ73" s="1460"/>
      <c r="DZA73" s="1460"/>
      <c r="DZB73" s="1460"/>
      <c r="DZC73" s="1460"/>
      <c r="DZD73" s="1460"/>
      <c r="DZE73" s="1460"/>
      <c r="DZF73" s="1460"/>
      <c r="DZG73" s="1460"/>
      <c r="DZH73" s="1460"/>
      <c r="DZI73" s="1460"/>
      <c r="DZJ73" s="1460"/>
      <c r="DZK73" s="1460"/>
      <c r="DZL73" s="1460"/>
      <c r="DZM73" s="1460"/>
      <c r="DZN73" s="1460"/>
      <c r="DZO73" s="1460"/>
      <c r="DZP73" s="1460"/>
      <c r="DZQ73" s="1460"/>
      <c r="DZR73" s="1460"/>
      <c r="DZS73" s="1460"/>
      <c r="DZT73" s="1460"/>
      <c r="DZU73" s="1460"/>
      <c r="DZV73" s="1460"/>
      <c r="DZW73" s="1460"/>
      <c r="DZX73" s="1460"/>
      <c r="DZY73" s="1460"/>
      <c r="DZZ73" s="1460"/>
      <c r="EAA73" s="1460"/>
      <c r="EAB73" s="1460"/>
      <c r="EAC73" s="1460"/>
      <c r="EAD73" s="1460"/>
      <c r="EAE73" s="1460"/>
      <c r="EAF73" s="1460"/>
      <c r="EAG73" s="1460"/>
      <c r="EAH73" s="1460"/>
      <c r="EAI73" s="1460"/>
      <c r="EAJ73" s="1460"/>
      <c r="EAK73" s="1460"/>
      <c r="EAL73" s="1460"/>
      <c r="EAM73" s="1460"/>
      <c r="EAN73" s="1460"/>
      <c r="EAO73" s="1460"/>
      <c r="EAP73" s="1460"/>
      <c r="EAQ73" s="1460"/>
      <c r="EAR73" s="1460"/>
      <c r="EAS73" s="1460"/>
      <c r="EAT73" s="1460"/>
      <c r="EAU73" s="1460"/>
      <c r="EAV73" s="1460"/>
      <c r="EAW73" s="1460"/>
      <c r="EAX73" s="1460"/>
      <c r="EAY73" s="1460"/>
      <c r="EAZ73" s="1460"/>
      <c r="EBA73" s="1460"/>
      <c r="EBB73" s="1460"/>
      <c r="EBC73" s="1460"/>
      <c r="EBD73" s="1460"/>
      <c r="EBE73" s="1460"/>
      <c r="EBF73" s="1460"/>
      <c r="EBG73" s="1460"/>
      <c r="EBH73" s="1460"/>
      <c r="EBI73" s="1460"/>
      <c r="EBJ73" s="1460"/>
      <c r="EBK73" s="1460"/>
      <c r="EBL73" s="1460"/>
      <c r="EBM73" s="1460"/>
      <c r="EBN73" s="1460"/>
      <c r="EBO73" s="1460"/>
      <c r="EBP73" s="1460"/>
      <c r="EBQ73" s="1460"/>
      <c r="EBR73" s="1460"/>
      <c r="EBS73" s="1460"/>
      <c r="EBT73" s="1460"/>
      <c r="EBU73" s="1460"/>
      <c r="EBV73" s="1460"/>
      <c r="EBW73" s="1460"/>
      <c r="EBX73" s="1460"/>
      <c r="EBY73" s="1460"/>
      <c r="EBZ73" s="1460"/>
      <c r="ECA73" s="1460"/>
      <c r="ECB73" s="1460"/>
      <c r="ECC73" s="1460"/>
      <c r="ECD73" s="1460"/>
      <c r="ECE73" s="1460"/>
      <c r="ECF73" s="1460"/>
      <c r="ECG73" s="1460"/>
      <c r="ECH73" s="1460"/>
      <c r="ECI73" s="1460"/>
      <c r="ECJ73" s="1460"/>
      <c r="ECK73" s="1460"/>
      <c r="ECL73" s="1460"/>
      <c r="ECM73" s="1460"/>
      <c r="ECN73" s="1460"/>
      <c r="ECO73" s="1460"/>
      <c r="ECP73" s="1460"/>
      <c r="ECQ73" s="1460"/>
      <c r="ECR73" s="1460"/>
      <c r="ECS73" s="1460"/>
      <c r="ECT73" s="1460"/>
      <c r="ECU73" s="1460"/>
      <c r="ECV73" s="1460"/>
      <c r="ECW73" s="1460"/>
      <c r="ECX73" s="1460"/>
      <c r="ECY73" s="1460"/>
      <c r="ECZ73" s="1460"/>
      <c r="EDA73" s="1460"/>
      <c r="EDB73" s="1460"/>
      <c r="EDC73" s="1460"/>
      <c r="EDD73" s="1460"/>
      <c r="EDE73" s="1460"/>
      <c r="EDF73" s="1460"/>
      <c r="EDG73" s="1460"/>
      <c r="EDH73" s="1460"/>
      <c r="EDI73" s="1460"/>
      <c r="EDJ73" s="1460"/>
      <c r="EDK73" s="1460"/>
      <c r="EDL73" s="1460"/>
      <c r="EDM73" s="1460"/>
      <c r="EDN73" s="1460"/>
      <c r="EDO73" s="1460"/>
      <c r="EDP73" s="1460"/>
      <c r="EDQ73" s="1460"/>
      <c r="EDR73" s="1460"/>
      <c r="EDS73" s="1460"/>
      <c r="EDT73" s="1460"/>
      <c r="EDU73" s="1460"/>
      <c r="EDV73" s="1460"/>
      <c r="EDW73" s="1460"/>
      <c r="EDX73" s="1460"/>
      <c r="EDY73" s="1460"/>
      <c r="EDZ73" s="1460"/>
      <c r="EEA73" s="1460"/>
      <c r="EEB73" s="1460"/>
      <c r="EEC73" s="1460"/>
      <c r="EED73" s="1460"/>
      <c r="EEE73" s="1460"/>
      <c r="EEF73" s="1460"/>
      <c r="EEG73" s="1460"/>
      <c r="EEH73" s="1460"/>
      <c r="EEI73" s="1460"/>
      <c r="EEJ73" s="1460"/>
      <c r="EEK73" s="1460"/>
      <c r="EEL73" s="1460"/>
      <c r="EEM73" s="1460"/>
      <c r="EEN73" s="1460"/>
      <c r="EEO73" s="1460"/>
      <c r="EEP73" s="1460"/>
      <c r="EEQ73" s="1460"/>
      <c r="EER73" s="1460"/>
      <c r="EES73" s="1460"/>
      <c r="EET73" s="1460"/>
      <c r="EEU73" s="1460"/>
      <c r="EEV73" s="1460"/>
      <c r="EEW73" s="1460"/>
      <c r="EEX73" s="1460"/>
      <c r="EEY73" s="1460"/>
      <c r="EEZ73" s="1460"/>
      <c r="EFA73" s="1460"/>
      <c r="EFB73" s="1460"/>
      <c r="EFC73" s="1460"/>
      <c r="EFD73" s="1460"/>
      <c r="EFE73" s="1460"/>
      <c r="EFF73" s="1460"/>
      <c r="EFG73" s="1460"/>
      <c r="EFH73" s="1460"/>
      <c r="EFI73" s="1460"/>
      <c r="EFJ73" s="1460"/>
      <c r="EFK73" s="1460"/>
      <c r="EFL73" s="1460"/>
      <c r="EFM73" s="1460"/>
      <c r="EFN73" s="1460"/>
      <c r="EFO73" s="1460"/>
      <c r="EFP73" s="1460"/>
      <c r="EFQ73" s="1460"/>
      <c r="EFR73" s="1460"/>
      <c r="EFS73" s="1460"/>
      <c r="EFT73" s="1460"/>
      <c r="EFU73" s="1460"/>
      <c r="EFV73" s="1460"/>
      <c r="EFW73" s="1460"/>
      <c r="EFX73" s="1460"/>
      <c r="EFY73" s="1460"/>
      <c r="EFZ73" s="1460"/>
      <c r="EGA73" s="1460"/>
      <c r="EGB73" s="1460"/>
      <c r="EGC73" s="1460"/>
      <c r="EGD73" s="1460"/>
      <c r="EGE73" s="1460"/>
      <c r="EGF73" s="1460"/>
      <c r="EGG73" s="1460"/>
      <c r="EGH73" s="1460"/>
      <c r="EGI73" s="1460"/>
      <c r="EGJ73" s="1460"/>
      <c r="EGK73" s="1460"/>
      <c r="EGL73" s="1460"/>
      <c r="EGM73" s="1460"/>
      <c r="EGN73" s="1460"/>
      <c r="EGO73" s="1460"/>
      <c r="EGP73" s="1460"/>
      <c r="EGQ73" s="1460"/>
      <c r="EGR73" s="1460"/>
      <c r="EGS73" s="1460"/>
      <c r="EGT73" s="1460"/>
      <c r="EGU73" s="1460"/>
      <c r="EGV73" s="1460"/>
      <c r="EGW73" s="1460"/>
      <c r="EGX73" s="1460"/>
      <c r="EGY73" s="1460"/>
      <c r="EGZ73" s="1460"/>
      <c r="EHA73" s="1460"/>
      <c r="EHB73" s="1460"/>
      <c r="EHC73" s="1460"/>
      <c r="EHD73" s="1460"/>
      <c r="EHE73" s="1460"/>
      <c r="EHF73" s="1460"/>
      <c r="EHG73" s="1460"/>
      <c r="EHH73" s="1460"/>
      <c r="EHI73" s="1460"/>
      <c r="EHJ73" s="1460"/>
      <c r="EHK73" s="1460"/>
      <c r="EHL73" s="1460"/>
      <c r="EHM73" s="1460"/>
      <c r="EHN73" s="1460"/>
      <c r="EHO73" s="1460"/>
      <c r="EHP73" s="1460"/>
      <c r="EHQ73" s="1460"/>
      <c r="EHR73" s="1460"/>
      <c r="EHS73" s="1460"/>
      <c r="EHT73" s="1460"/>
      <c r="EHU73" s="1460"/>
      <c r="EHV73" s="1460"/>
      <c r="EHW73" s="1460"/>
      <c r="EHX73" s="1460"/>
      <c r="EHY73" s="1460"/>
      <c r="EHZ73" s="1460"/>
      <c r="EIA73" s="1460"/>
      <c r="EIB73" s="1460"/>
      <c r="EIC73" s="1460"/>
      <c r="EID73" s="1460"/>
      <c r="EIE73" s="1460"/>
      <c r="EIF73" s="1460"/>
      <c r="EIG73" s="1460"/>
      <c r="EIH73" s="1460"/>
      <c r="EII73" s="1460"/>
      <c r="EIJ73" s="1460"/>
      <c r="EIK73" s="1460"/>
      <c r="EIL73" s="1460"/>
      <c r="EIM73" s="1460"/>
      <c r="EIN73" s="1460"/>
      <c r="EIO73" s="1460"/>
      <c r="EIP73" s="1460"/>
      <c r="EIQ73" s="1460"/>
      <c r="EIR73" s="1460"/>
      <c r="EIS73" s="1460"/>
      <c r="EIT73" s="1460"/>
      <c r="EIU73" s="1460"/>
      <c r="EIV73" s="1460"/>
      <c r="EIW73" s="1460"/>
      <c r="EIX73" s="1460"/>
      <c r="EIY73" s="1460"/>
      <c r="EIZ73" s="1460"/>
      <c r="EJA73" s="1460"/>
      <c r="EJB73" s="1460"/>
      <c r="EJC73" s="1460"/>
      <c r="EJD73" s="1460"/>
      <c r="EJE73" s="1460"/>
      <c r="EJF73" s="1460"/>
      <c r="EJG73" s="1460"/>
      <c r="EJH73" s="1460"/>
      <c r="EJI73" s="1460"/>
      <c r="EJJ73" s="1460"/>
      <c r="EJK73" s="1460"/>
      <c r="EJL73" s="1460"/>
      <c r="EJM73" s="1460"/>
      <c r="EJN73" s="1460"/>
      <c r="EJO73" s="1460"/>
      <c r="EJP73" s="1460"/>
      <c r="EJQ73" s="1460"/>
      <c r="EJR73" s="1460"/>
      <c r="EJS73" s="1460"/>
      <c r="EJT73" s="1460"/>
      <c r="EJU73" s="1460"/>
      <c r="EJV73" s="1460"/>
      <c r="EJW73" s="1460"/>
      <c r="EJX73" s="1460"/>
      <c r="EJY73" s="1460"/>
      <c r="EJZ73" s="1460"/>
      <c r="EKA73" s="1460"/>
      <c r="EKB73" s="1460"/>
      <c r="EKC73" s="1460"/>
      <c r="EKD73" s="1460"/>
      <c r="EKE73" s="1460"/>
      <c r="EKF73" s="1460"/>
      <c r="EKG73" s="1460"/>
      <c r="EKH73" s="1460"/>
      <c r="EKI73" s="1460"/>
      <c r="EKJ73" s="1460"/>
      <c r="EKK73" s="1460"/>
      <c r="EKL73" s="1460"/>
      <c r="EKM73" s="1460"/>
      <c r="EKN73" s="1460"/>
      <c r="EKO73" s="1460"/>
      <c r="EKP73" s="1460"/>
      <c r="EKQ73" s="1460"/>
      <c r="EKR73" s="1460"/>
      <c r="EKS73" s="1460"/>
      <c r="EKT73" s="1460"/>
      <c r="EKU73" s="1460"/>
      <c r="EKV73" s="1460"/>
      <c r="EKW73" s="1460"/>
      <c r="EKX73" s="1460"/>
      <c r="EKY73" s="1460"/>
      <c r="EKZ73" s="1460"/>
      <c r="ELA73" s="1460"/>
      <c r="ELB73" s="1460"/>
      <c r="ELC73" s="1460"/>
      <c r="ELD73" s="1460"/>
      <c r="ELE73" s="1460"/>
      <c r="ELF73" s="1460"/>
      <c r="ELG73" s="1460"/>
      <c r="ELH73" s="1460"/>
      <c r="ELI73" s="1460"/>
      <c r="ELJ73" s="1460"/>
      <c r="ELK73" s="1460"/>
      <c r="ELL73" s="1460"/>
      <c r="ELM73" s="1460"/>
      <c r="ELN73" s="1460"/>
      <c r="ELO73" s="1460"/>
      <c r="ELP73" s="1460"/>
      <c r="ELQ73" s="1460"/>
      <c r="ELR73" s="1460"/>
      <c r="ELS73" s="1460"/>
      <c r="ELT73" s="1460"/>
      <c r="ELU73" s="1460"/>
      <c r="ELV73" s="1460"/>
      <c r="ELW73" s="1460"/>
      <c r="ELX73" s="1460"/>
      <c r="ELY73" s="1460"/>
      <c r="ELZ73" s="1460"/>
      <c r="EMA73" s="1460"/>
      <c r="EMB73" s="1460"/>
      <c r="EMC73" s="1460"/>
      <c r="EMD73" s="1460"/>
      <c r="EME73" s="1460"/>
      <c r="EMF73" s="1460"/>
      <c r="EMG73" s="1460"/>
      <c r="EMH73" s="1460"/>
      <c r="EMI73" s="1460"/>
      <c r="EMJ73" s="1460"/>
      <c r="EMK73" s="1460"/>
      <c r="EML73" s="1460"/>
      <c r="EMM73" s="1460"/>
      <c r="EMN73" s="1460"/>
      <c r="EMO73" s="1460"/>
      <c r="EMP73" s="1460"/>
      <c r="EMQ73" s="1460"/>
      <c r="EMR73" s="1460"/>
      <c r="EMS73" s="1460"/>
      <c r="EMT73" s="1460"/>
      <c r="EMU73" s="1460"/>
      <c r="EMV73" s="1460"/>
      <c r="EMW73" s="1460"/>
      <c r="EMX73" s="1460"/>
      <c r="EMY73" s="1460"/>
      <c r="EMZ73" s="1460"/>
      <c r="ENA73" s="1460"/>
      <c r="ENB73" s="1460"/>
      <c r="ENC73" s="1460"/>
      <c r="END73" s="1460"/>
      <c r="ENE73" s="1460"/>
      <c r="ENF73" s="1460"/>
      <c r="ENG73" s="1460"/>
      <c r="ENH73" s="1460"/>
      <c r="ENI73" s="1460"/>
      <c r="ENJ73" s="1460"/>
      <c r="ENK73" s="1460"/>
      <c r="ENL73" s="1460"/>
      <c r="ENM73" s="1460"/>
      <c r="ENN73" s="1460"/>
      <c r="ENO73" s="1460"/>
      <c r="ENP73" s="1460"/>
      <c r="ENQ73" s="1460"/>
      <c r="ENR73" s="1460"/>
      <c r="ENS73" s="1460"/>
      <c r="ENT73" s="1460"/>
      <c r="ENU73" s="1460"/>
      <c r="ENV73" s="1460"/>
      <c r="ENW73" s="1460"/>
      <c r="ENX73" s="1460"/>
      <c r="ENY73" s="1460"/>
      <c r="ENZ73" s="1460"/>
      <c r="EOA73" s="1460"/>
      <c r="EOB73" s="1460"/>
      <c r="EOC73" s="1460"/>
      <c r="EOD73" s="1460"/>
      <c r="EOE73" s="1460"/>
      <c r="EOF73" s="1460"/>
      <c r="EOG73" s="1460"/>
      <c r="EOH73" s="1460"/>
      <c r="EOI73" s="1460"/>
      <c r="EOJ73" s="1460"/>
      <c r="EOK73" s="1460"/>
      <c r="EOL73" s="1460"/>
      <c r="EOM73" s="1460"/>
      <c r="EON73" s="1460"/>
      <c r="EOO73" s="1460"/>
      <c r="EOP73" s="1460"/>
      <c r="EOQ73" s="1460"/>
      <c r="EOR73" s="1460"/>
      <c r="EOS73" s="1460"/>
      <c r="EOT73" s="1460"/>
      <c r="EOU73" s="1460"/>
      <c r="EOV73" s="1460"/>
      <c r="EOW73" s="1460"/>
      <c r="EOX73" s="1460"/>
      <c r="EOY73" s="1460"/>
      <c r="EOZ73" s="1460"/>
      <c r="EPA73" s="1460"/>
      <c r="EPB73" s="1460"/>
      <c r="EPC73" s="1460"/>
      <c r="EPD73" s="1460"/>
      <c r="EPE73" s="1460"/>
      <c r="EPF73" s="1460"/>
      <c r="EPG73" s="1460"/>
      <c r="EPH73" s="1460"/>
      <c r="EPI73" s="1460"/>
      <c r="EPJ73" s="1460"/>
      <c r="EPK73" s="1460"/>
      <c r="EPL73" s="1460"/>
      <c r="EPM73" s="1460"/>
      <c r="EPN73" s="1460"/>
      <c r="EPO73" s="1460"/>
      <c r="EPP73" s="1460"/>
      <c r="EPQ73" s="1460"/>
      <c r="EPR73" s="1460"/>
      <c r="EPS73" s="1460"/>
      <c r="EPT73" s="1460"/>
      <c r="EPU73" s="1460"/>
      <c r="EPV73" s="1460"/>
      <c r="EPW73" s="1460"/>
      <c r="EPX73" s="1460"/>
      <c r="EPY73" s="1460"/>
      <c r="EPZ73" s="1460"/>
      <c r="EQA73" s="1460"/>
      <c r="EQB73" s="1460"/>
      <c r="EQC73" s="1460"/>
      <c r="EQD73" s="1460"/>
      <c r="EQE73" s="1460"/>
      <c r="EQF73" s="1460"/>
      <c r="EQG73" s="1460"/>
      <c r="EQH73" s="1460"/>
      <c r="EQI73" s="1460"/>
      <c r="EQJ73" s="1460"/>
      <c r="EQK73" s="1460"/>
      <c r="EQL73" s="1460"/>
      <c r="EQM73" s="1460"/>
      <c r="EQN73" s="1460"/>
      <c r="EQO73" s="1460"/>
      <c r="EQP73" s="1460"/>
      <c r="EQQ73" s="1460"/>
      <c r="EQR73" s="1460"/>
      <c r="EQS73" s="1460"/>
      <c r="EQT73" s="1460"/>
      <c r="EQU73" s="1460"/>
      <c r="EQV73" s="1460"/>
      <c r="EQW73" s="1460"/>
      <c r="EQX73" s="1460"/>
      <c r="EQY73" s="1460"/>
      <c r="EQZ73" s="1460"/>
      <c r="ERA73" s="1460"/>
      <c r="ERB73" s="1460"/>
      <c r="ERC73" s="1460"/>
      <c r="ERD73" s="1460"/>
      <c r="ERE73" s="1460"/>
      <c r="ERF73" s="1460"/>
      <c r="ERG73" s="1460"/>
      <c r="ERH73" s="1460"/>
      <c r="ERI73" s="1460"/>
      <c r="ERJ73" s="1460"/>
      <c r="ERK73" s="1460"/>
      <c r="ERL73" s="1460"/>
      <c r="ERM73" s="1460"/>
      <c r="ERN73" s="1460"/>
      <c r="ERO73" s="1460"/>
      <c r="ERP73" s="1460"/>
      <c r="ERQ73" s="1460"/>
      <c r="ERR73" s="1460"/>
      <c r="ERS73" s="1460"/>
      <c r="ERT73" s="1460"/>
      <c r="ERU73" s="1460"/>
      <c r="ERV73" s="1460"/>
      <c r="ERW73" s="1460"/>
      <c r="ERX73" s="1460"/>
      <c r="ERY73" s="1460"/>
      <c r="ERZ73" s="1460"/>
      <c r="ESA73" s="1460"/>
      <c r="ESB73" s="1460"/>
      <c r="ESC73" s="1460"/>
      <c r="ESD73" s="1460"/>
      <c r="ESE73" s="1460"/>
      <c r="ESF73" s="1460"/>
      <c r="ESG73" s="1460"/>
      <c r="ESH73" s="1460"/>
      <c r="ESI73" s="1460"/>
      <c r="ESJ73" s="1460"/>
      <c r="ESK73" s="1460"/>
      <c r="ESL73" s="1460"/>
      <c r="ESM73" s="1460"/>
      <c r="ESN73" s="1460"/>
      <c r="ESO73" s="1460"/>
      <c r="ESP73" s="1460"/>
      <c r="ESQ73" s="1460"/>
      <c r="ESR73" s="1460"/>
      <c r="ESS73" s="1460"/>
      <c r="EST73" s="1460"/>
      <c r="ESU73" s="1460"/>
      <c r="ESV73" s="1460"/>
      <c r="ESW73" s="1460"/>
      <c r="ESX73" s="1460"/>
      <c r="ESY73" s="1460"/>
      <c r="ESZ73" s="1460"/>
      <c r="ETA73" s="1460"/>
      <c r="ETB73" s="1460"/>
      <c r="ETC73" s="1460"/>
      <c r="ETD73" s="1460"/>
      <c r="ETE73" s="1460"/>
      <c r="ETF73" s="1460"/>
      <c r="ETG73" s="1460"/>
      <c r="ETH73" s="1460"/>
      <c r="ETI73" s="1460"/>
      <c r="ETJ73" s="1460"/>
      <c r="ETK73" s="1460"/>
      <c r="ETL73" s="1460"/>
      <c r="ETM73" s="1460"/>
      <c r="ETN73" s="1460"/>
      <c r="ETO73" s="1460"/>
      <c r="ETP73" s="1460"/>
      <c r="ETQ73" s="1460"/>
      <c r="ETR73" s="1460"/>
      <c r="ETS73" s="1460"/>
      <c r="ETT73" s="1460"/>
      <c r="ETU73" s="1460"/>
      <c r="ETV73" s="1460"/>
      <c r="ETW73" s="1460"/>
      <c r="ETX73" s="1460"/>
      <c r="ETY73" s="1460"/>
      <c r="ETZ73" s="1460"/>
      <c r="EUA73" s="1460"/>
      <c r="EUB73" s="1460"/>
      <c r="EUC73" s="1460"/>
      <c r="EUD73" s="1460"/>
      <c r="EUE73" s="1460"/>
      <c r="EUF73" s="1460"/>
      <c r="EUG73" s="1460"/>
      <c r="EUH73" s="1460"/>
      <c r="EUI73" s="1460"/>
      <c r="EUJ73" s="1460"/>
      <c r="EUK73" s="1460"/>
      <c r="EUL73" s="1460"/>
      <c r="EUM73" s="1460"/>
      <c r="EUN73" s="1460"/>
      <c r="EUO73" s="1460"/>
      <c r="EUP73" s="1460"/>
      <c r="EUQ73" s="1460"/>
      <c r="EUR73" s="1460"/>
      <c r="EUS73" s="1460"/>
      <c r="EUT73" s="1460"/>
      <c r="EUU73" s="1460"/>
      <c r="EUV73" s="1460"/>
      <c r="EUW73" s="1460"/>
      <c r="EUX73" s="1460"/>
      <c r="EUY73" s="1460"/>
      <c r="EUZ73" s="1460"/>
      <c r="EVA73" s="1460"/>
      <c r="EVB73" s="1460"/>
      <c r="EVC73" s="1460"/>
      <c r="EVD73" s="1460"/>
      <c r="EVE73" s="1460"/>
      <c r="EVF73" s="1460"/>
      <c r="EVG73" s="1460"/>
      <c r="EVH73" s="1460"/>
      <c r="EVI73" s="1460"/>
      <c r="EVJ73" s="1460"/>
      <c r="EVK73" s="1460"/>
      <c r="EVL73" s="1460"/>
      <c r="EVM73" s="1460"/>
      <c r="EVN73" s="1460"/>
      <c r="EVO73" s="1460"/>
      <c r="EVP73" s="1460"/>
      <c r="EVQ73" s="1460"/>
      <c r="EVR73" s="1460"/>
      <c r="EVS73" s="1460"/>
      <c r="EVT73" s="1460"/>
      <c r="EVU73" s="1460"/>
      <c r="EVV73" s="1460"/>
      <c r="EVW73" s="1460"/>
      <c r="EVX73" s="1460"/>
      <c r="EVY73" s="1460"/>
      <c r="EVZ73" s="1460"/>
      <c r="EWA73" s="1460"/>
      <c r="EWB73" s="1460"/>
      <c r="EWC73" s="1460"/>
      <c r="EWD73" s="1460"/>
      <c r="EWE73" s="1460"/>
      <c r="EWF73" s="1460"/>
      <c r="EWG73" s="1460"/>
      <c r="EWH73" s="1460"/>
      <c r="EWI73" s="1460"/>
      <c r="EWJ73" s="1460"/>
      <c r="EWK73" s="1460"/>
      <c r="EWL73" s="1460"/>
      <c r="EWM73" s="1460"/>
      <c r="EWN73" s="1460"/>
      <c r="EWO73" s="1460"/>
      <c r="EWP73" s="1460"/>
      <c r="EWQ73" s="1460"/>
      <c r="EWR73" s="1460"/>
      <c r="EWS73" s="1460"/>
      <c r="EWT73" s="1460"/>
      <c r="EWU73" s="1460"/>
      <c r="EWV73" s="1460"/>
      <c r="EWW73" s="1460"/>
      <c r="EWX73" s="1460"/>
      <c r="EWY73" s="1460"/>
      <c r="EWZ73" s="1460"/>
      <c r="EXA73" s="1460"/>
      <c r="EXB73" s="1460"/>
      <c r="EXC73" s="1460"/>
      <c r="EXD73" s="1460"/>
      <c r="EXE73" s="1460"/>
      <c r="EXF73" s="1460"/>
      <c r="EXG73" s="1460"/>
      <c r="EXH73" s="1460"/>
      <c r="EXI73" s="1460"/>
      <c r="EXJ73" s="1460"/>
      <c r="EXK73" s="1460"/>
      <c r="EXL73" s="1460"/>
      <c r="EXM73" s="1460"/>
      <c r="EXN73" s="1460"/>
      <c r="EXO73" s="1460"/>
      <c r="EXP73" s="1460"/>
      <c r="EXQ73" s="1460"/>
      <c r="EXR73" s="1460"/>
      <c r="EXS73" s="1460"/>
      <c r="EXT73" s="1460"/>
      <c r="EXU73" s="1460"/>
      <c r="EXV73" s="1460"/>
      <c r="EXW73" s="1460"/>
      <c r="EXX73" s="1460"/>
      <c r="EXY73" s="1460"/>
      <c r="EXZ73" s="1460"/>
      <c r="EYA73" s="1460"/>
      <c r="EYB73" s="1460"/>
      <c r="EYC73" s="1460"/>
      <c r="EYD73" s="1460"/>
      <c r="EYE73" s="1460"/>
      <c r="EYF73" s="1460"/>
      <c r="EYG73" s="1460"/>
      <c r="EYH73" s="1460"/>
      <c r="EYI73" s="1460"/>
      <c r="EYJ73" s="1460"/>
      <c r="EYK73" s="1460"/>
      <c r="EYL73" s="1460"/>
      <c r="EYM73" s="1460"/>
      <c r="EYN73" s="1460"/>
      <c r="EYO73" s="1460"/>
      <c r="EYP73" s="1460"/>
      <c r="EYQ73" s="1460"/>
      <c r="EYR73" s="1460"/>
      <c r="EYS73" s="1460"/>
      <c r="EYT73" s="1460"/>
      <c r="EYU73" s="1460"/>
      <c r="EYV73" s="1460"/>
      <c r="EYW73" s="1460"/>
      <c r="EYX73" s="1460"/>
      <c r="EYY73" s="1460"/>
      <c r="EYZ73" s="1460"/>
      <c r="EZA73" s="1460"/>
      <c r="EZB73" s="1460"/>
      <c r="EZC73" s="1460"/>
      <c r="EZD73" s="1460"/>
      <c r="EZE73" s="1460"/>
      <c r="EZF73" s="1460"/>
      <c r="EZG73" s="1460"/>
      <c r="EZH73" s="1460"/>
      <c r="EZI73" s="1460"/>
      <c r="EZJ73" s="1460"/>
      <c r="EZK73" s="1460"/>
      <c r="EZL73" s="1460"/>
      <c r="EZM73" s="1460"/>
      <c r="EZN73" s="1460"/>
      <c r="EZO73" s="1460"/>
      <c r="EZP73" s="1460"/>
      <c r="EZQ73" s="1460"/>
      <c r="EZR73" s="1460"/>
      <c r="EZS73" s="1460"/>
      <c r="EZT73" s="1460"/>
      <c r="EZU73" s="1460"/>
      <c r="EZV73" s="1460"/>
      <c r="EZW73" s="1460"/>
      <c r="EZX73" s="1460"/>
      <c r="EZY73" s="1460"/>
      <c r="EZZ73" s="1460"/>
      <c r="FAA73" s="1460"/>
      <c r="FAB73" s="1460"/>
      <c r="FAC73" s="1460"/>
      <c r="FAD73" s="1460"/>
      <c r="FAE73" s="1460"/>
      <c r="FAF73" s="1460"/>
      <c r="FAG73" s="1460"/>
      <c r="FAH73" s="1460"/>
      <c r="FAI73" s="1460"/>
      <c r="FAJ73" s="1460"/>
      <c r="FAK73" s="1460"/>
      <c r="FAL73" s="1460"/>
      <c r="FAM73" s="1460"/>
      <c r="FAN73" s="1460"/>
      <c r="FAO73" s="1460"/>
      <c r="FAP73" s="1460"/>
      <c r="FAQ73" s="1460"/>
      <c r="FAR73" s="1460"/>
      <c r="FAS73" s="1460"/>
      <c r="FAT73" s="1460"/>
      <c r="FAU73" s="1460"/>
      <c r="FAV73" s="1460"/>
      <c r="FAW73" s="1460"/>
      <c r="FAX73" s="1460"/>
      <c r="FAY73" s="1460"/>
      <c r="FAZ73" s="1460"/>
      <c r="FBA73" s="1460"/>
      <c r="FBB73" s="1460"/>
      <c r="FBC73" s="1460"/>
      <c r="FBD73" s="1460"/>
      <c r="FBE73" s="1460"/>
      <c r="FBF73" s="1460"/>
      <c r="FBG73" s="1460"/>
      <c r="FBH73" s="1460"/>
      <c r="FBI73" s="1460"/>
      <c r="FBJ73" s="1460"/>
      <c r="FBK73" s="1460"/>
      <c r="FBL73" s="1460"/>
      <c r="FBM73" s="1460"/>
      <c r="FBN73" s="1460"/>
      <c r="FBO73" s="1460"/>
      <c r="FBP73" s="1460"/>
      <c r="FBQ73" s="1460"/>
      <c r="FBR73" s="1460"/>
      <c r="FBS73" s="1460"/>
      <c r="FBT73" s="1460"/>
      <c r="FBU73" s="1460"/>
      <c r="FBV73" s="1460"/>
      <c r="FBW73" s="1460"/>
      <c r="FBX73" s="1460"/>
      <c r="FBY73" s="1460"/>
      <c r="FBZ73" s="1460"/>
      <c r="FCA73" s="1460"/>
      <c r="FCB73" s="1460"/>
      <c r="FCC73" s="1460"/>
      <c r="FCD73" s="1460"/>
      <c r="FCE73" s="1460"/>
      <c r="FCF73" s="1460"/>
      <c r="FCG73" s="1460"/>
      <c r="FCH73" s="1460"/>
      <c r="FCI73" s="1460"/>
      <c r="FCJ73" s="1460"/>
      <c r="FCK73" s="1460"/>
      <c r="FCL73" s="1460"/>
      <c r="FCM73" s="1460"/>
      <c r="FCN73" s="1460"/>
      <c r="FCO73" s="1460"/>
      <c r="FCP73" s="1460"/>
      <c r="FCQ73" s="1460"/>
      <c r="FCR73" s="1460"/>
      <c r="FCS73" s="1460"/>
      <c r="FCT73" s="1460"/>
      <c r="FCU73" s="1460"/>
      <c r="FCV73" s="1460"/>
      <c r="FCW73" s="1460"/>
      <c r="FCX73" s="1460"/>
      <c r="FCY73" s="1460"/>
      <c r="FCZ73" s="1460"/>
      <c r="FDA73" s="1460"/>
      <c r="FDB73" s="1460"/>
      <c r="FDC73" s="1460"/>
      <c r="FDD73" s="1460"/>
      <c r="FDE73" s="1460"/>
      <c r="FDF73" s="1460"/>
      <c r="FDG73" s="1460"/>
      <c r="FDH73" s="1460"/>
      <c r="FDI73" s="1460"/>
      <c r="FDJ73" s="1460"/>
      <c r="FDK73" s="1460"/>
      <c r="FDL73" s="1460"/>
      <c r="FDM73" s="1460"/>
      <c r="FDN73" s="1460"/>
      <c r="FDO73" s="1460"/>
      <c r="FDP73" s="1460"/>
      <c r="FDQ73" s="1460"/>
      <c r="FDR73" s="1460"/>
      <c r="FDS73" s="1460"/>
      <c r="FDT73" s="1460"/>
      <c r="FDU73" s="1460"/>
      <c r="FDV73" s="1460"/>
      <c r="FDW73" s="1460"/>
      <c r="FDX73" s="1460"/>
      <c r="FDY73" s="1460"/>
      <c r="FDZ73" s="1460"/>
      <c r="FEA73" s="1460"/>
      <c r="FEB73" s="1460"/>
      <c r="FEC73" s="1460"/>
      <c r="FED73" s="1460"/>
      <c r="FEE73" s="1460"/>
      <c r="FEF73" s="1460"/>
      <c r="FEG73" s="1460"/>
      <c r="FEH73" s="1460"/>
      <c r="FEI73" s="1460"/>
      <c r="FEJ73" s="1460"/>
      <c r="FEK73" s="1460"/>
      <c r="FEL73" s="1460"/>
      <c r="FEM73" s="1460"/>
      <c r="FEN73" s="1460"/>
      <c r="FEO73" s="1460"/>
      <c r="FEP73" s="1460"/>
      <c r="FEQ73" s="1460"/>
      <c r="FER73" s="1460"/>
      <c r="FES73" s="1460"/>
      <c r="FET73" s="1460"/>
      <c r="FEU73" s="1460"/>
      <c r="FEV73" s="1460"/>
      <c r="FEW73" s="1460"/>
      <c r="FEX73" s="1460"/>
      <c r="FEY73" s="1460"/>
      <c r="FEZ73" s="1460"/>
      <c r="FFA73" s="1460"/>
      <c r="FFB73" s="1460"/>
      <c r="FFC73" s="1460"/>
      <c r="FFD73" s="1460"/>
      <c r="FFE73" s="1460"/>
      <c r="FFF73" s="1460"/>
      <c r="FFG73" s="1460"/>
      <c r="FFH73" s="1460"/>
      <c r="FFI73" s="1460"/>
      <c r="FFJ73" s="1460"/>
      <c r="FFK73" s="1460"/>
      <c r="FFL73" s="1460"/>
      <c r="FFM73" s="1460"/>
      <c r="FFN73" s="1460"/>
      <c r="FFO73" s="1460"/>
      <c r="FFP73" s="1460"/>
      <c r="FFQ73" s="1460"/>
      <c r="FFR73" s="1460"/>
      <c r="FFS73" s="1460"/>
      <c r="FFT73" s="1460"/>
      <c r="FFU73" s="1460"/>
      <c r="FFV73" s="1460"/>
      <c r="FFW73" s="1460"/>
      <c r="FFX73" s="1460"/>
      <c r="FFY73" s="1460"/>
      <c r="FFZ73" s="1460"/>
      <c r="FGA73" s="1460"/>
      <c r="FGB73" s="1460"/>
      <c r="FGC73" s="1460"/>
      <c r="FGD73" s="1460"/>
      <c r="FGE73" s="1460"/>
      <c r="FGF73" s="1460"/>
      <c r="FGG73" s="1460"/>
      <c r="FGH73" s="1460"/>
      <c r="FGI73" s="1460"/>
      <c r="FGJ73" s="1460"/>
      <c r="FGK73" s="1460"/>
      <c r="FGL73" s="1460"/>
      <c r="FGM73" s="1460"/>
      <c r="FGN73" s="1460"/>
      <c r="FGO73" s="1460"/>
      <c r="FGP73" s="1460"/>
      <c r="FGQ73" s="1460"/>
      <c r="FGR73" s="1460"/>
      <c r="FGS73" s="1460"/>
      <c r="FGT73" s="1460"/>
      <c r="FGU73" s="1460"/>
      <c r="FGV73" s="1460"/>
      <c r="FGW73" s="1460"/>
      <c r="FGX73" s="1460"/>
      <c r="FGY73" s="1460"/>
      <c r="FGZ73" s="1460"/>
      <c r="FHA73" s="1460"/>
      <c r="FHB73" s="1460"/>
      <c r="FHC73" s="1460"/>
      <c r="FHD73" s="1460"/>
      <c r="FHE73" s="1460"/>
      <c r="FHF73" s="1460"/>
      <c r="FHG73" s="1460"/>
      <c r="FHH73" s="1460"/>
      <c r="FHI73" s="1460"/>
      <c r="FHJ73" s="1460"/>
      <c r="FHK73" s="1460"/>
      <c r="FHL73" s="1460"/>
      <c r="FHM73" s="1460"/>
      <c r="FHN73" s="1460"/>
      <c r="FHO73" s="1460"/>
      <c r="FHP73" s="1460"/>
      <c r="FHQ73" s="1460"/>
      <c r="FHR73" s="1460"/>
      <c r="FHS73" s="1460"/>
      <c r="FHT73" s="1460"/>
      <c r="FHU73" s="1460"/>
      <c r="FHV73" s="1460"/>
      <c r="FHW73" s="1460"/>
      <c r="FHX73" s="1460"/>
      <c r="FHY73" s="1460"/>
      <c r="FHZ73" s="1460"/>
      <c r="FIA73" s="1460"/>
      <c r="FIB73" s="1460"/>
      <c r="FIC73" s="1460"/>
      <c r="FID73" s="1460"/>
      <c r="FIE73" s="1460"/>
      <c r="FIF73" s="1460"/>
      <c r="FIG73" s="1460"/>
      <c r="FIH73" s="1460"/>
      <c r="FII73" s="1460"/>
      <c r="FIJ73" s="1460"/>
      <c r="FIK73" s="1460"/>
      <c r="FIL73" s="1460"/>
      <c r="FIM73" s="1460"/>
      <c r="FIN73" s="1460"/>
      <c r="FIO73" s="1460"/>
      <c r="FIP73" s="1460"/>
      <c r="FIQ73" s="1460"/>
      <c r="FIR73" s="1460"/>
      <c r="FIS73" s="1460"/>
      <c r="FIT73" s="1460"/>
      <c r="FIU73" s="1460"/>
      <c r="FIV73" s="1460"/>
      <c r="FIW73" s="1460"/>
      <c r="FIX73" s="1460"/>
      <c r="FIY73" s="1460"/>
      <c r="FIZ73" s="1460"/>
      <c r="FJA73" s="1460"/>
      <c r="FJB73" s="1460"/>
      <c r="FJC73" s="1460"/>
      <c r="FJD73" s="1460"/>
      <c r="FJE73" s="1460"/>
      <c r="FJF73" s="1460"/>
      <c r="FJG73" s="1460"/>
      <c r="FJH73" s="1460"/>
      <c r="FJI73" s="1460"/>
      <c r="FJJ73" s="1460"/>
      <c r="FJK73" s="1460"/>
      <c r="FJL73" s="1460"/>
      <c r="FJM73" s="1460"/>
      <c r="FJN73" s="1460"/>
      <c r="FJO73" s="1460"/>
      <c r="FJP73" s="1460"/>
      <c r="FJQ73" s="1460"/>
      <c r="FJR73" s="1460"/>
      <c r="FJS73" s="1460"/>
      <c r="FJT73" s="1460"/>
      <c r="FJU73" s="1460"/>
      <c r="FJV73" s="1460"/>
      <c r="FJW73" s="1460"/>
      <c r="FJX73" s="1460"/>
      <c r="FJY73" s="1460"/>
      <c r="FJZ73" s="1460"/>
      <c r="FKA73" s="1460"/>
      <c r="FKB73" s="1460"/>
      <c r="FKC73" s="1460"/>
      <c r="FKD73" s="1460"/>
      <c r="FKE73" s="1460"/>
      <c r="FKF73" s="1460"/>
      <c r="FKG73" s="1460"/>
      <c r="FKH73" s="1460"/>
      <c r="FKI73" s="1460"/>
      <c r="FKJ73" s="1460"/>
      <c r="FKK73" s="1460"/>
      <c r="FKL73" s="1460"/>
      <c r="FKM73" s="1460"/>
      <c r="FKN73" s="1460"/>
      <c r="FKO73" s="1460"/>
      <c r="FKP73" s="1460"/>
      <c r="FKQ73" s="1460"/>
      <c r="FKR73" s="1460"/>
      <c r="FKS73" s="1460"/>
      <c r="FKT73" s="1460"/>
      <c r="FKU73" s="1460"/>
      <c r="FKV73" s="1460"/>
      <c r="FKW73" s="1460"/>
      <c r="FKX73" s="1460"/>
      <c r="FKY73" s="1460"/>
      <c r="FKZ73" s="1460"/>
      <c r="FLA73" s="1460"/>
      <c r="FLB73" s="1460"/>
      <c r="FLC73" s="1460"/>
      <c r="FLD73" s="1460"/>
      <c r="FLE73" s="1460"/>
      <c r="FLF73" s="1460"/>
      <c r="FLG73" s="1460"/>
      <c r="FLH73" s="1460"/>
      <c r="FLI73" s="1460"/>
      <c r="FLJ73" s="1460"/>
      <c r="FLK73" s="1460"/>
      <c r="FLL73" s="1460"/>
      <c r="FLM73" s="1460"/>
      <c r="FLN73" s="1460"/>
      <c r="FLO73" s="1460"/>
      <c r="FLP73" s="1460"/>
      <c r="FLQ73" s="1460"/>
      <c r="FLR73" s="1460"/>
      <c r="FLS73" s="1460"/>
      <c r="FLT73" s="1460"/>
      <c r="FLU73" s="1460"/>
      <c r="FLV73" s="1460"/>
      <c r="FLW73" s="1460"/>
      <c r="FLX73" s="1460"/>
      <c r="FLY73" s="1460"/>
      <c r="FLZ73" s="1460"/>
      <c r="FMA73" s="1460"/>
      <c r="FMB73" s="1460"/>
      <c r="FMC73" s="1460"/>
      <c r="FMD73" s="1460"/>
      <c r="FME73" s="1460"/>
      <c r="FMF73" s="1460"/>
      <c r="FMG73" s="1460"/>
      <c r="FMH73" s="1460"/>
      <c r="FMI73" s="1460"/>
      <c r="FMJ73" s="1460"/>
      <c r="FMK73" s="1460"/>
      <c r="FML73" s="1460"/>
      <c r="FMM73" s="1460"/>
      <c r="FMN73" s="1460"/>
      <c r="FMO73" s="1460"/>
      <c r="FMP73" s="1460"/>
      <c r="FMQ73" s="1460"/>
      <c r="FMR73" s="1460"/>
      <c r="FMS73" s="1460"/>
      <c r="FMT73" s="1460"/>
      <c r="FMU73" s="1460"/>
      <c r="FMV73" s="1460"/>
      <c r="FMW73" s="1460"/>
      <c r="FMX73" s="1460"/>
      <c r="FMY73" s="1460"/>
      <c r="FMZ73" s="1460"/>
      <c r="FNA73" s="1460"/>
      <c r="FNB73" s="1460"/>
      <c r="FNC73" s="1460"/>
      <c r="FND73" s="1460"/>
      <c r="FNE73" s="1460"/>
      <c r="FNF73" s="1460"/>
      <c r="FNG73" s="1460"/>
      <c r="FNH73" s="1460"/>
      <c r="FNI73" s="1460"/>
      <c r="FNJ73" s="1460"/>
      <c r="FNK73" s="1460"/>
      <c r="FNL73" s="1460"/>
      <c r="FNM73" s="1460"/>
      <c r="FNN73" s="1460"/>
      <c r="FNO73" s="1460"/>
      <c r="FNP73" s="1460"/>
      <c r="FNQ73" s="1460"/>
      <c r="FNR73" s="1460"/>
      <c r="FNS73" s="1460"/>
      <c r="FNT73" s="1460"/>
      <c r="FNU73" s="1460"/>
      <c r="FNV73" s="1460"/>
      <c r="FNW73" s="1460"/>
      <c r="FNX73" s="1460"/>
      <c r="FNY73" s="1460"/>
      <c r="FNZ73" s="1460"/>
      <c r="FOA73" s="1460"/>
      <c r="FOB73" s="1460"/>
      <c r="FOC73" s="1460"/>
      <c r="FOD73" s="1460"/>
      <c r="FOE73" s="1460"/>
      <c r="FOF73" s="1460"/>
      <c r="FOG73" s="1460"/>
      <c r="FOH73" s="1460"/>
      <c r="FOI73" s="1460"/>
      <c r="FOJ73" s="1460"/>
      <c r="FOK73" s="1460"/>
      <c r="FOL73" s="1460"/>
      <c r="FOM73" s="1460"/>
      <c r="FON73" s="1460"/>
      <c r="FOO73" s="1460"/>
      <c r="FOP73" s="1460"/>
      <c r="FOQ73" s="1460"/>
      <c r="FOR73" s="1460"/>
      <c r="FOS73" s="1460"/>
      <c r="FOT73" s="1460"/>
      <c r="FOU73" s="1460"/>
      <c r="FOV73" s="1460"/>
      <c r="FOW73" s="1460"/>
      <c r="FOX73" s="1460"/>
      <c r="FOY73" s="1460"/>
      <c r="FOZ73" s="1460"/>
      <c r="FPA73" s="1460"/>
      <c r="FPB73" s="1460"/>
      <c r="FPC73" s="1460"/>
      <c r="FPD73" s="1460"/>
      <c r="FPE73" s="1460"/>
      <c r="FPF73" s="1460"/>
      <c r="FPG73" s="1460"/>
      <c r="FPH73" s="1460"/>
      <c r="FPI73" s="1460"/>
      <c r="FPJ73" s="1460"/>
      <c r="FPK73" s="1460"/>
      <c r="FPL73" s="1460"/>
      <c r="FPM73" s="1460"/>
      <c r="FPN73" s="1460"/>
      <c r="FPO73" s="1460"/>
      <c r="FPP73" s="1460"/>
      <c r="FPQ73" s="1460"/>
      <c r="FPR73" s="1460"/>
      <c r="FPS73" s="1460"/>
      <c r="FPT73" s="1460"/>
      <c r="FPU73" s="1460"/>
      <c r="FPV73" s="1460"/>
      <c r="FPW73" s="1460"/>
      <c r="FPX73" s="1460"/>
      <c r="FPY73" s="1460"/>
      <c r="FPZ73" s="1460"/>
      <c r="FQA73" s="1460"/>
      <c r="FQB73" s="1460"/>
      <c r="FQC73" s="1460"/>
      <c r="FQD73" s="1460"/>
      <c r="FQE73" s="1460"/>
      <c r="FQF73" s="1460"/>
      <c r="FQG73" s="1460"/>
      <c r="FQH73" s="1460"/>
      <c r="FQI73" s="1460"/>
      <c r="FQJ73" s="1460"/>
      <c r="FQK73" s="1460"/>
      <c r="FQL73" s="1460"/>
      <c r="FQM73" s="1460"/>
      <c r="FQN73" s="1460"/>
      <c r="FQO73" s="1460"/>
      <c r="FQP73" s="1460"/>
      <c r="FQQ73" s="1460"/>
      <c r="FQR73" s="1460"/>
      <c r="FQS73" s="1460"/>
      <c r="FQT73" s="1460"/>
      <c r="FQU73" s="1460"/>
      <c r="FQV73" s="1460"/>
      <c r="FQW73" s="1460"/>
      <c r="FQX73" s="1460"/>
      <c r="FQY73" s="1460"/>
      <c r="FQZ73" s="1460"/>
      <c r="FRA73" s="1460"/>
      <c r="FRB73" s="1460"/>
      <c r="FRC73" s="1460"/>
      <c r="FRD73" s="1460"/>
      <c r="FRE73" s="1460"/>
      <c r="FRF73" s="1460"/>
      <c r="FRG73" s="1460"/>
      <c r="FRH73" s="1460"/>
      <c r="FRI73" s="1460"/>
      <c r="FRJ73" s="1460"/>
      <c r="FRK73" s="1460"/>
      <c r="FRL73" s="1460"/>
      <c r="FRM73" s="1460"/>
      <c r="FRN73" s="1460"/>
      <c r="FRO73" s="1460"/>
      <c r="FRP73" s="1460"/>
      <c r="FRQ73" s="1460"/>
      <c r="FRR73" s="1460"/>
      <c r="FRS73" s="1460"/>
      <c r="FRT73" s="1460"/>
      <c r="FRU73" s="1460"/>
      <c r="FRV73" s="1460"/>
      <c r="FRW73" s="1460"/>
      <c r="FRX73" s="1460"/>
      <c r="FRY73" s="1460"/>
      <c r="FRZ73" s="1460"/>
      <c r="FSA73" s="1460"/>
      <c r="FSB73" s="1460"/>
      <c r="FSC73" s="1460"/>
      <c r="FSD73" s="1460"/>
      <c r="FSE73" s="1460"/>
      <c r="FSF73" s="1460"/>
      <c r="FSG73" s="1460"/>
      <c r="FSH73" s="1460"/>
      <c r="FSI73" s="1460"/>
      <c r="FSJ73" s="1460"/>
      <c r="FSK73" s="1460"/>
      <c r="FSL73" s="1460"/>
      <c r="FSM73" s="1460"/>
      <c r="FSN73" s="1460"/>
      <c r="FSO73" s="1460"/>
      <c r="FSP73" s="1460"/>
      <c r="FSQ73" s="1460"/>
      <c r="FSR73" s="1460"/>
      <c r="FSS73" s="1460"/>
      <c r="FST73" s="1460"/>
      <c r="FSU73" s="1460"/>
      <c r="FSV73" s="1460"/>
      <c r="FSW73" s="1460"/>
      <c r="FSX73" s="1460"/>
      <c r="FSY73" s="1460"/>
      <c r="FSZ73" s="1460"/>
      <c r="FTA73" s="1460"/>
      <c r="FTB73" s="1460"/>
      <c r="FTC73" s="1460"/>
      <c r="FTD73" s="1460"/>
      <c r="FTE73" s="1460"/>
      <c r="FTF73" s="1460"/>
      <c r="FTG73" s="1460"/>
      <c r="FTH73" s="1460"/>
      <c r="FTI73" s="1460"/>
      <c r="FTJ73" s="1460"/>
      <c r="FTK73" s="1460"/>
      <c r="FTL73" s="1460"/>
      <c r="FTM73" s="1460"/>
      <c r="FTN73" s="1460"/>
      <c r="FTO73" s="1460"/>
      <c r="FTP73" s="1460"/>
      <c r="FTQ73" s="1460"/>
      <c r="FTR73" s="1460"/>
      <c r="FTS73" s="1460"/>
      <c r="FTT73" s="1460"/>
      <c r="FTU73" s="1460"/>
      <c r="FTV73" s="1460"/>
      <c r="FTW73" s="1460"/>
      <c r="FTX73" s="1460"/>
      <c r="FTY73" s="1460"/>
      <c r="FTZ73" s="1460"/>
      <c r="FUA73" s="1460"/>
      <c r="FUB73" s="1460"/>
      <c r="FUC73" s="1460"/>
      <c r="FUD73" s="1460"/>
      <c r="FUE73" s="1460"/>
      <c r="FUF73" s="1460"/>
      <c r="FUG73" s="1460"/>
      <c r="FUH73" s="1460"/>
      <c r="FUI73" s="1460"/>
      <c r="FUJ73" s="1460"/>
      <c r="FUK73" s="1460"/>
      <c r="FUL73" s="1460"/>
      <c r="FUM73" s="1460"/>
      <c r="FUN73" s="1460"/>
      <c r="FUO73" s="1460"/>
      <c r="FUP73" s="1460"/>
      <c r="FUQ73" s="1460"/>
      <c r="FUR73" s="1460"/>
      <c r="FUS73" s="1460"/>
      <c r="FUT73" s="1460"/>
      <c r="FUU73" s="1460"/>
      <c r="FUV73" s="1460"/>
      <c r="FUW73" s="1460"/>
      <c r="FUX73" s="1460"/>
      <c r="FUY73" s="1460"/>
      <c r="FUZ73" s="1460"/>
      <c r="FVA73" s="1460"/>
      <c r="FVB73" s="1460"/>
      <c r="FVC73" s="1460"/>
      <c r="FVD73" s="1460"/>
      <c r="FVE73" s="1460"/>
      <c r="FVF73" s="1460"/>
      <c r="FVG73" s="1460"/>
      <c r="FVH73" s="1460"/>
      <c r="FVI73" s="1460"/>
      <c r="FVJ73" s="1460"/>
      <c r="FVK73" s="1460"/>
      <c r="FVL73" s="1460"/>
      <c r="FVM73" s="1460"/>
      <c r="FVN73" s="1460"/>
      <c r="FVO73" s="1460"/>
      <c r="FVP73" s="1460"/>
      <c r="FVQ73" s="1460"/>
      <c r="FVR73" s="1460"/>
      <c r="FVS73" s="1460"/>
      <c r="FVT73" s="1460"/>
      <c r="FVU73" s="1460"/>
      <c r="FVV73" s="1460"/>
      <c r="FVW73" s="1460"/>
      <c r="FVX73" s="1460"/>
      <c r="FVY73" s="1460"/>
      <c r="FVZ73" s="1460"/>
      <c r="FWA73" s="1460"/>
      <c r="FWB73" s="1460"/>
      <c r="FWC73" s="1460"/>
      <c r="FWD73" s="1460"/>
      <c r="FWE73" s="1460"/>
      <c r="FWF73" s="1460"/>
      <c r="FWG73" s="1460"/>
      <c r="FWH73" s="1460"/>
      <c r="FWI73" s="1460"/>
      <c r="FWJ73" s="1460"/>
      <c r="FWK73" s="1460"/>
      <c r="FWL73" s="1460"/>
      <c r="FWM73" s="1460"/>
      <c r="FWN73" s="1460"/>
      <c r="FWO73" s="1460"/>
      <c r="FWP73" s="1460"/>
      <c r="FWQ73" s="1460"/>
      <c r="FWR73" s="1460"/>
      <c r="FWS73" s="1460"/>
      <c r="FWT73" s="1460"/>
      <c r="FWU73" s="1460"/>
      <c r="FWV73" s="1460"/>
      <c r="FWW73" s="1460"/>
      <c r="FWX73" s="1460"/>
      <c r="FWY73" s="1460"/>
      <c r="FWZ73" s="1460"/>
      <c r="FXA73" s="1460"/>
      <c r="FXB73" s="1460"/>
      <c r="FXC73" s="1460"/>
      <c r="FXD73" s="1460"/>
      <c r="FXE73" s="1460"/>
      <c r="FXF73" s="1460"/>
      <c r="FXG73" s="1460"/>
      <c r="FXH73" s="1460"/>
      <c r="FXI73" s="1460"/>
      <c r="FXJ73" s="1460"/>
      <c r="FXK73" s="1460"/>
      <c r="FXL73" s="1460"/>
      <c r="FXM73" s="1460"/>
      <c r="FXN73" s="1460"/>
      <c r="FXO73" s="1460"/>
      <c r="FXP73" s="1460"/>
      <c r="FXQ73" s="1460"/>
      <c r="FXR73" s="1460"/>
      <c r="FXS73" s="1460"/>
      <c r="FXT73" s="1460"/>
      <c r="FXU73" s="1460"/>
      <c r="FXV73" s="1460"/>
      <c r="FXW73" s="1460"/>
      <c r="FXX73" s="1460"/>
      <c r="FXY73" s="1460"/>
      <c r="FXZ73" s="1460"/>
      <c r="FYA73" s="1460"/>
      <c r="FYB73" s="1460"/>
      <c r="FYC73" s="1460"/>
      <c r="FYD73" s="1460"/>
      <c r="FYE73" s="1460"/>
      <c r="FYF73" s="1460"/>
      <c r="FYG73" s="1460"/>
      <c r="FYH73" s="1460"/>
      <c r="FYI73" s="1460"/>
      <c r="FYJ73" s="1460"/>
      <c r="FYK73" s="1460"/>
      <c r="FYL73" s="1460"/>
      <c r="FYM73" s="1460"/>
      <c r="FYN73" s="1460"/>
      <c r="FYO73" s="1460"/>
      <c r="FYP73" s="1460"/>
      <c r="FYQ73" s="1460"/>
      <c r="FYR73" s="1460"/>
      <c r="FYS73" s="1460"/>
      <c r="FYT73" s="1460"/>
      <c r="FYU73" s="1460"/>
      <c r="FYV73" s="1460"/>
      <c r="FYW73" s="1460"/>
      <c r="FYX73" s="1460"/>
      <c r="FYY73" s="1460"/>
      <c r="FYZ73" s="1460"/>
      <c r="FZA73" s="1460"/>
      <c r="FZB73" s="1460"/>
      <c r="FZC73" s="1460"/>
      <c r="FZD73" s="1460"/>
      <c r="FZE73" s="1460"/>
      <c r="FZF73" s="1460"/>
      <c r="FZG73" s="1460"/>
      <c r="FZH73" s="1460"/>
      <c r="FZI73" s="1460"/>
      <c r="FZJ73" s="1460"/>
      <c r="FZK73" s="1460"/>
      <c r="FZL73" s="1460"/>
      <c r="FZM73" s="1460"/>
      <c r="FZN73" s="1460"/>
      <c r="FZO73" s="1460"/>
      <c r="FZP73" s="1460"/>
      <c r="FZQ73" s="1460"/>
      <c r="FZR73" s="1460"/>
      <c r="FZS73" s="1460"/>
      <c r="FZT73" s="1460"/>
      <c r="FZU73" s="1460"/>
      <c r="FZV73" s="1460"/>
      <c r="FZW73" s="1460"/>
      <c r="FZX73" s="1460"/>
      <c r="FZY73" s="1460"/>
      <c r="FZZ73" s="1460"/>
      <c r="GAA73" s="1460"/>
      <c r="GAB73" s="1460"/>
      <c r="GAC73" s="1460"/>
      <c r="GAD73" s="1460"/>
      <c r="GAE73" s="1460"/>
      <c r="GAF73" s="1460"/>
      <c r="GAG73" s="1460"/>
      <c r="GAH73" s="1460"/>
      <c r="GAI73" s="1460"/>
      <c r="GAJ73" s="1460"/>
      <c r="GAK73" s="1460"/>
      <c r="GAL73" s="1460"/>
      <c r="GAM73" s="1460"/>
      <c r="GAN73" s="1460"/>
      <c r="GAO73" s="1460"/>
      <c r="GAP73" s="1460"/>
      <c r="GAQ73" s="1460"/>
      <c r="GAR73" s="1460"/>
      <c r="GAS73" s="1460"/>
      <c r="GAT73" s="1460"/>
      <c r="GAU73" s="1460"/>
      <c r="GAV73" s="1460"/>
      <c r="GAW73" s="1460"/>
      <c r="GAX73" s="1460"/>
      <c r="GAY73" s="1460"/>
      <c r="GAZ73" s="1460"/>
      <c r="GBA73" s="1460"/>
      <c r="GBB73" s="1460"/>
      <c r="GBC73" s="1460"/>
      <c r="GBD73" s="1460"/>
      <c r="GBE73" s="1460"/>
      <c r="GBF73" s="1460"/>
      <c r="GBG73" s="1460"/>
      <c r="GBH73" s="1460"/>
      <c r="GBI73" s="1460"/>
      <c r="GBJ73" s="1460"/>
      <c r="GBK73" s="1460"/>
      <c r="GBL73" s="1460"/>
      <c r="GBM73" s="1460"/>
      <c r="GBN73" s="1460"/>
      <c r="GBO73" s="1460"/>
      <c r="GBP73" s="1460"/>
      <c r="GBQ73" s="1460"/>
      <c r="GBR73" s="1460"/>
      <c r="GBS73" s="1460"/>
      <c r="GBT73" s="1460"/>
      <c r="GBU73" s="1460"/>
      <c r="GBV73" s="1460"/>
      <c r="GBW73" s="1460"/>
      <c r="GBX73" s="1460"/>
      <c r="GBY73" s="1460"/>
      <c r="GBZ73" s="1460"/>
      <c r="GCA73" s="1460"/>
      <c r="GCB73" s="1460"/>
      <c r="GCC73" s="1460"/>
      <c r="GCD73" s="1460"/>
      <c r="GCE73" s="1460"/>
      <c r="GCF73" s="1460"/>
      <c r="GCG73" s="1460"/>
      <c r="GCH73" s="1460"/>
      <c r="GCI73" s="1460"/>
      <c r="GCJ73" s="1460"/>
      <c r="GCK73" s="1460"/>
      <c r="GCL73" s="1460"/>
      <c r="GCM73" s="1460"/>
      <c r="GCN73" s="1460"/>
      <c r="GCO73" s="1460"/>
      <c r="GCP73" s="1460"/>
      <c r="GCQ73" s="1460"/>
      <c r="GCR73" s="1460"/>
      <c r="GCS73" s="1460"/>
      <c r="GCT73" s="1460"/>
      <c r="GCU73" s="1460"/>
      <c r="GCV73" s="1460"/>
      <c r="GCW73" s="1460"/>
      <c r="GCX73" s="1460"/>
      <c r="GCY73" s="1460"/>
      <c r="GCZ73" s="1460"/>
      <c r="GDA73" s="1460"/>
      <c r="GDB73" s="1460"/>
      <c r="GDC73" s="1460"/>
      <c r="GDD73" s="1460"/>
      <c r="GDE73" s="1460"/>
      <c r="GDF73" s="1460"/>
      <c r="GDG73" s="1460"/>
      <c r="GDH73" s="1460"/>
      <c r="GDI73" s="1460"/>
      <c r="GDJ73" s="1460"/>
      <c r="GDK73" s="1460"/>
      <c r="GDL73" s="1460"/>
      <c r="GDM73" s="1460"/>
      <c r="GDN73" s="1460"/>
      <c r="GDO73" s="1460"/>
      <c r="GDP73" s="1460"/>
      <c r="GDQ73" s="1460"/>
      <c r="GDR73" s="1460"/>
      <c r="GDS73" s="1460"/>
      <c r="GDT73" s="1460"/>
      <c r="GDU73" s="1460"/>
      <c r="GDV73" s="1460"/>
      <c r="GDW73" s="1460"/>
      <c r="GDX73" s="1460"/>
      <c r="GDY73" s="1460"/>
      <c r="GDZ73" s="1460"/>
      <c r="GEA73" s="1460"/>
      <c r="GEB73" s="1460"/>
      <c r="GEC73" s="1460"/>
      <c r="GED73" s="1460"/>
      <c r="GEE73" s="1460"/>
      <c r="GEF73" s="1460"/>
      <c r="GEG73" s="1460"/>
      <c r="GEH73" s="1460"/>
      <c r="GEI73" s="1460"/>
      <c r="GEJ73" s="1460"/>
      <c r="GEK73" s="1460"/>
      <c r="GEL73" s="1460"/>
      <c r="GEM73" s="1460"/>
      <c r="GEN73" s="1460"/>
      <c r="GEO73" s="1460"/>
      <c r="GEP73" s="1460"/>
      <c r="GEQ73" s="1460"/>
      <c r="GER73" s="1460"/>
      <c r="GES73" s="1460"/>
      <c r="GET73" s="1460"/>
      <c r="GEU73" s="1460"/>
      <c r="GEV73" s="1460"/>
      <c r="GEW73" s="1460"/>
      <c r="GEX73" s="1460"/>
      <c r="GEY73" s="1460"/>
      <c r="GEZ73" s="1460"/>
      <c r="GFA73" s="1460"/>
      <c r="GFB73" s="1460"/>
      <c r="GFC73" s="1460"/>
      <c r="GFD73" s="1460"/>
      <c r="GFE73" s="1460"/>
      <c r="GFF73" s="1460"/>
      <c r="GFG73" s="1460"/>
      <c r="GFH73" s="1460"/>
      <c r="GFI73" s="1460"/>
      <c r="GFJ73" s="1460"/>
      <c r="GFK73" s="1460"/>
      <c r="GFL73" s="1460"/>
      <c r="GFM73" s="1460"/>
      <c r="GFN73" s="1460"/>
      <c r="GFO73" s="1460"/>
      <c r="GFP73" s="1460"/>
      <c r="GFQ73" s="1460"/>
      <c r="GFR73" s="1460"/>
      <c r="GFS73" s="1460"/>
      <c r="GFT73" s="1460"/>
      <c r="GFU73" s="1460"/>
      <c r="GFV73" s="1460"/>
      <c r="GFW73" s="1460"/>
      <c r="GFX73" s="1460"/>
      <c r="GFY73" s="1460"/>
      <c r="GFZ73" s="1460"/>
      <c r="GGA73" s="1460"/>
      <c r="GGB73" s="1460"/>
      <c r="GGC73" s="1460"/>
      <c r="GGD73" s="1460"/>
      <c r="GGE73" s="1460"/>
      <c r="GGF73" s="1460"/>
      <c r="GGG73" s="1460"/>
      <c r="GGH73" s="1460"/>
      <c r="GGI73" s="1460"/>
      <c r="GGJ73" s="1460"/>
      <c r="GGK73" s="1460"/>
      <c r="GGL73" s="1460"/>
      <c r="GGM73" s="1460"/>
      <c r="GGN73" s="1460"/>
      <c r="GGO73" s="1460"/>
      <c r="GGP73" s="1460"/>
      <c r="GGQ73" s="1460"/>
      <c r="GGR73" s="1460"/>
      <c r="GGS73" s="1460"/>
      <c r="GGT73" s="1460"/>
      <c r="GGU73" s="1460"/>
      <c r="GGV73" s="1460"/>
      <c r="GGW73" s="1460"/>
      <c r="GGX73" s="1460"/>
      <c r="GGY73" s="1460"/>
      <c r="GGZ73" s="1460"/>
      <c r="GHA73" s="1460"/>
      <c r="GHB73" s="1460"/>
      <c r="GHC73" s="1460"/>
      <c r="GHD73" s="1460"/>
      <c r="GHE73" s="1460"/>
      <c r="GHF73" s="1460"/>
      <c r="GHG73" s="1460"/>
      <c r="GHH73" s="1460"/>
      <c r="GHI73" s="1460"/>
      <c r="GHJ73" s="1460"/>
      <c r="GHK73" s="1460"/>
      <c r="GHL73" s="1460"/>
      <c r="GHM73" s="1460"/>
      <c r="GHN73" s="1460"/>
      <c r="GHO73" s="1460"/>
      <c r="GHP73" s="1460"/>
      <c r="GHQ73" s="1460"/>
      <c r="GHR73" s="1460"/>
      <c r="GHS73" s="1460"/>
      <c r="GHT73" s="1460"/>
      <c r="GHU73" s="1460"/>
      <c r="GHV73" s="1460"/>
      <c r="GHW73" s="1460"/>
      <c r="GHX73" s="1460"/>
      <c r="GHY73" s="1460"/>
      <c r="GHZ73" s="1460"/>
      <c r="GIA73" s="1460"/>
      <c r="GIB73" s="1460"/>
      <c r="GIC73" s="1460"/>
      <c r="GID73" s="1460"/>
      <c r="GIE73" s="1460"/>
      <c r="GIF73" s="1460"/>
      <c r="GIG73" s="1460"/>
      <c r="GIH73" s="1460"/>
      <c r="GII73" s="1460"/>
      <c r="GIJ73" s="1460"/>
      <c r="GIK73" s="1460"/>
      <c r="GIL73" s="1460"/>
      <c r="GIM73" s="1460"/>
      <c r="GIN73" s="1460"/>
      <c r="GIO73" s="1460"/>
      <c r="GIP73" s="1460"/>
      <c r="GIQ73" s="1460"/>
      <c r="GIR73" s="1460"/>
      <c r="GIS73" s="1460"/>
      <c r="GIT73" s="1460"/>
      <c r="GIU73" s="1460"/>
      <c r="GIV73" s="1460"/>
      <c r="GIW73" s="1460"/>
      <c r="GIX73" s="1460"/>
      <c r="GIY73" s="1460"/>
      <c r="GIZ73" s="1460"/>
      <c r="GJA73" s="1460"/>
      <c r="GJB73" s="1460"/>
      <c r="GJC73" s="1460"/>
      <c r="GJD73" s="1460"/>
      <c r="GJE73" s="1460"/>
      <c r="GJF73" s="1460"/>
      <c r="GJG73" s="1460"/>
      <c r="GJH73" s="1460"/>
      <c r="GJI73" s="1460"/>
      <c r="GJJ73" s="1460"/>
      <c r="GJK73" s="1460"/>
      <c r="GJL73" s="1460"/>
      <c r="GJM73" s="1460"/>
      <c r="GJN73" s="1460"/>
      <c r="GJO73" s="1460"/>
      <c r="GJP73" s="1460"/>
      <c r="GJQ73" s="1460"/>
      <c r="GJR73" s="1460"/>
      <c r="GJS73" s="1460"/>
      <c r="GJT73" s="1460"/>
      <c r="GJU73" s="1460"/>
      <c r="GJV73" s="1460"/>
      <c r="GJW73" s="1460"/>
      <c r="GJX73" s="1460"/>
      <c r="GJY73" s="1460"/>
      <c r="GJZ73" s="1460"/>
      <c r="GKA73" s="1460"/>
      <c r="GKB73" s="1460"/>
      <c r="GKC73" s="1460"/>
      <c r="GKD73" s="1460"/>
      <c r="GKE73" s="1460"/>
      <c r="GKF73" s="1460"/>
      <c r="GKG73" s="1460"/>
      <c r="GKH73" s="1460"/>
      <c r="GKI73" s="1460"/>
      <c r="GKJ73" s="1460"/>
      <c r="GKK73" s="1460"/>
      <c r="GKL73" s="1460"/>
      <c r="GKM73" s="1460"/>
      <c r="GKN73" s="1460"/>
      <c r="GKO73" s="1460"/>
      <c r="GKP73" s="1460"/>
      <c r="GKQ73" s="1460"/>
      <c r="GKR73" s="1460"/>
      <c r="GKS73" s="1460"/>
      <c r="GKT73" s="1460"/>
      <c r="GKU73" s="1460"/>
      <c r="GKV73" s="1460"/>
      <c r="GKW73" s="1460"/>
      <c r="GKX73" s="1460"/>
      <c r="GKY73" s="1460"/>
      <c r="GKZ73" s="1460"/>
      <c r="GLA73" s="1460"/>
      <c r="GLB73" s="1460"/>
      <c r="GLC73" s="1460"/>
      <c r="GLD73" s="1460"/>
      <c r="GLE73" s="1460"/>
      <c r="GLF73" s="1460"/>
      <c r="GLG73" s="1460"/>
      <c r="GLH73" s="1460"/>
      <c r="GLI73" s="1460"/>
      <c r="GLJ73" s="1460"/>
      <c r="GLK73" s="1460"/>
      <c r="GLL73" s="1460"/>
      <c r="GLM73" s="1460"/>
      <c r="GLN73" s="1460"/>
      <c r="GLO73" s="1460"/>
      <c r="GLP73" s="1460"/>
      <c r="GLQ73" s="1460"/>
      <c r="GLR73" s="1460"/>
      <c r="GLS73" s="1460"/>
      <c r="GLT73" s="1460"/>
      <c r="GLU73" s="1460"/>
      <c r="GLV73" s="1460"/>
      <c r="GLW73" s="1460"/>
      <c r="GLX73" s="1460"/>
      <c r="GLY73" s="1460"/>
      <c r="GLZ73" s="1460"/>
      <c r="GMA73" s="1460"/>
      <c r="GMB73" s="1460"/>
      <c r="GMC73" s="1460"/>
      <c r="GMD73" s="1460"/>
      <c r="GME73" s="1460"/>
      <c r="GMF73" s="1460"/>
      <c r="GMG73" s="1460"/>
      <c r="GMH73" s="1460"/>
      <c r="GMI73" s="1460"/>
      <c r="GMJ73" s="1460"/>
      <c r="GMK73" s="1460"/>
      <c r="GML73" s="1460"/>
      <c r="GMM73" s="1460"/>
      <c r="GMN73" s="1460"/>
      <c r="GMO73" s="1460"/>
      <c r="GMP73" s="1460"/>
      <c r="GMQ73" s="1460"/>
      <c r="GMR73" s="1460"/>
      <c r="GMS73" s="1460"/>
      <c r="GMT73" s="1460"/>
      <c r="GMU73" s="1460"/>
      <c r="GMV73" s="1460"/>
      <c r="GMW73" s="1460"/>
      <c r="GMX73" s="1460"/>
      <c r="GMY73" s="1460"/>
      <c r="GMZ73" s="1460"/>
      <c r="GNA73" s="1460"/>
      <c r="GNB73" s="1460"/>
      <c r="GNC73" s="1460"/>
      <c r="GND73" s="1460"/>
      <c r="GNE73" s="1460"/>
      <c r="GNF73" s="1460"/>
      <c r="GNG73" s="1460"/>
      <c r="GNH73" s="1460"/>
      <c r="GNI73" s="1460"/>
      <c r="GNJ73" s="1460"/>
      <c r="GNK73" s="1460"/>
      <c r="GNL73" s="1460"/>
      <c r="GNM73" s="1460"/>
      <c r="GNN73" s="1460"/>
      <c r="GNO73" s="1460"/>
      <c r="GNP73" s="1460"/>
      <c r="GNQ73" s="1460"/>
      <c r="GNR73" s="1460"/>
      <c r="GNS73" s="1460"/>
      <c r="GNT73" s="1460"/>
      <c r="GNU73" s="1460"/>
      <c r="GNV73" s="1460"/>
      <c r="GNW73" s="1460"/>
      <c r="GNX73" s="1460"/>
      <c r="GNY73" s="1460"/>
      <c r="GNZ73" s="1460"/>
      <c r="GOA73" s="1460"/>
      <c r="GOB73" s="1460"/>
      <c r="GOC73" s="1460"/>
      <c r="GOD73" s="1460"/>
      <c r="GOE73" s="1460"/>
      <c r="GOF73" s="1460"/>
      <c r="GOG73" s="1460"/>
      <c r="GOH73" s="1460"/>
      <c r="GOI73" s="1460"/>
      <c r="GOJ73" s="1460"/>
      <c r="GOK73" s="1460"/>
      <c r="GOL73" s="1460"/>
      <c r="GOM73" s="1460"/>
      <c r="GON73" s="1460"/>
      <c r="GOO73" s="1460"/>
      <c r="GOP73" s="1460"/>
      <c r="GOQ73" s="1460"/>
      <c r="GOR73" s="1460"/>
      <c r="GOS73" s="1460"/>
      <c r="GOT73" s="1460"/>
      <c r="GOU73" s="1460"/>
      <c r="GOV73" s="1460"/>
      <c r="GOW73" s="1460"/>
      <c r="GOX73" s="1460"/>
      <c r="GOY73" s="1460"/>
      <c r="GOZ73" s="1460"/>
      <c r="GPA73" s="1460"/>
      <c r="GPB73" s="1460"/>
      <c r="GPC73" s="1460"/>
      <c r="GPD73" s="1460"/>
      <c r="GPE73" s="1460"/>
      <c r="GPF73" s="1460"/>
      <c r="GPG73" s="1460"/>
      <c r="GPH73" s="1460"/>
      <c r="GPI73" s="1460"/>
      <c r="GPJ73" s="1460"/>
      <c r="GPK73" s="1460"/>
      <c r="GPL73" s="1460"/>
      <c r="GPM73" s="1460"/>
      <c r="GPN73" s="1460"/>
      <c r="GPO73" s="1460"/>
      <c r="GPP73" s="1460"/>
      <c r="GPQ73" s="1460"/>
      <c r="GPR73" s="1460"/>
      <c r="GPS73" s="1460"/>
      <c r="GPT73" s="1460"/>
      <c r="GPU73" s="1460"/>
      <c r="GPV73" s="1460"/>
      <c r="GPW73" s="1460"/>
      <c r="GPX73" s="1460"/>
      <c r="GPY73" s="1460"/>
      <c r="GPZ73" s="1460"/>
      <c r="GQA73" s="1460"/>
      <c r="GQB73" s="1460"/>
      <c r="GQC73" s="1460"/>
      <c r="GQD73" s="1460"/>
      <c r="GQE73" s="1460"/>
      <c r="GQF73" s="1460"/>
      <c r="GQG73" s="1460"/>
      <c r="GQH73" s="1460"/>
      <c r="GQI73" s="1460"/>
      <c r="GQJ73" s="1460"/>
      <c r="GQK73" s="1460"/>
      <c r="GQL73" s="1460"/>
      <c r="GQM73" s="1460"/>
      <c r="GQN73" s="1460"/>
      <c r="GQO73" s="1460"/>
      <c r="GQP73" s="1460"/>
      <c r="GQQ73" s="1460"/>
      <c r="GQR73" s="1460"/>
      <c r="GQS73" s="1460"/>
      <c r="GQT73" s="1460"/>
      <c r="GQU73" s="1460"/>
      <c r="GQV73" s="1460"/>
      <c r="GQW73" s="1460"/>
      <c r="GQX73" s="1460"/>
      <c r="GQY73" s="1460"/>
      <c r="GQZ73" s="1460"/>
      <c r="GRA73" s="1460"/>
      <c r="GRB73" s="1460"/>
      <c r="GRC73" s="1460"/>
      <c r="GRD73" s="1460"/>
      <c r="GRE73" s="1460"/>
      <c r="GRF73" s="1460"/>
      <c r="GRG73" s="1460"/>
      <c r="GRH73" s="1460"/>
      <c r="GRI73" s="1460"/>
      <c r="GRJ73" s="1460"/>
      <c r="GRK73" s="1460"/>
      <c r="GRL73" s="1460"/>
      <c r="GRM73" s="1460"/>
      <c r="GRN73" s="1460"/>
      <c r="GRO73" s="1460"/>
      <c r="GRP73" s="1460"/>
      <c r="GRQ73" s="1460"/>
      <c r="GRR73" s="1460"/>
      <c r="GRS73" s="1460"/>
      <c r="GRT73" s="1460"/>
      <c r="GRU73" s="1460"/>
      <c r="GRV73" s="1460"/>
      <c r="GRW73" s="1460"/>
      <c r="GRX73" s="1460"/>
      <c r="GRY73" s="1460"/>
      <c r="GRZ73" s="1460"/>
      <c r="GSA73" s="1460"/>
      <c r="GSB73" s="1460"/>
      <c r="GSC73" s="1460"/>
      <c r="GSD73" s="1460"/>
      <c r="GSE73" s="1460"/>
      <c r="GSF73" s="1460"/>
      <c r="GSG73" s="1460"/>
      <c r="GSH73" s="1460"/>
      <c r="GSI73" s="1460"/>
      <c r="GSJ73" s="1460"/>
      <c r="GSK73" s="1460"/>
      <c r="GSL73" s="1460"/>
      <c r="GSM73" s="1460"/>
      <c r="GSN73" s="1460"/>
      <c r="GSO73" s="1460"/>
      <c r="GSP73" s="1460"/>
      <c r="GSQ73" s="1460"/>
      <c r="GSR73" s="1460"/>
      <c r="GSS73" s="1460"/>
      <c r="GST73" s="1460"/>
      <c r="GSU73" s="1460"/>
      <c r="GSV73" s="1460"/>
      <c r="GSW73" s="1460"/>
      <c r="GSX73" s="1460"/>
      <c r="GSY73" s="1460"/>
      <c r="GSZ73" s="1460"/>
      <c r="GTA73" s="1460"/>
      <c r="GTB73" s="1460"/>
      <c r="GTC73" s="1460"/>
      <c r="GTD73" s="1460"/>
      <c r="GTE73" s="1460"/>
      <c r="GTF73" s="1460"/>
      <c r="GTG73" s="1460"/>
      <c r="GTH73" s="1460"/>
      <c r="GTI73" s="1460"/>
      <c r="GTJ73" s="1460"/>
      <c r="GTK73" s="1460"/>
      <c r="GTL73" s="1460"/>
      <c r="GTM73" s="1460"/>
      <c r="GTN73" s="1460"/>
      <c r="GTO73" s="1460"/>
      <c r="GTP73" s="1460"/>
      <c r="GTQ73" s="1460"/>
      <c r="GTR73" s="1460"/>
      <c r="GTS73" s="1460"/>
      <c r="GTT73" s="1460"/>
      <c r="GTU73" s="1460"/>
      <c r="GTV73" s="1460"/>
      <c r="GTW73" s="1460"/>
      <c r="GTX73" s="1460"/>
      <c r="GTY73" s="1460"/>
      <c r="GTZ73" s="1460"/>
      <c r="GUA73" s="1460"/>
      <c r="GUB73" s="1460"/>
      <c r="GUC73" s="1460"/>
      <c r="GUD73" s="1460"/>
      <c r="GUE73" s="1460"/>
      <c r="GUF73" s="1460"/>
      <c r="GUG73" s="1460"/>
      <c r="GUH73" s="1460"/>
      <c r="GUI73" s="1460"/>
      <c r="GUJ73" s="1460"/>
      <c r="GUK73" s="1460"/>
      <c r="GUL73" s="1460"/>
      <c r="GUM73" s="1460"/>
      <c r="GUN73" s="1460"/>
      <c r="GUO73" s="1460"/>
      <c r="GUP73" s="1460"/>
      <c r="GUQ73" s="1460"/>
      <c r="GUR73" s="1460"/>
      <c r="GUS73" s="1460"/>
      <c r="GUT73" s="1460"/>
      <c r="GUU73" s="1460"/>
      <c r="GUV73" s="1460"/>
      <c r="GUW73" s="1460"/>
      <c r="GUX73" s="1460"/>
      <c r="GUY73" s="1460"/>
      <c r="GUZ73" s="1460"/>
      <c r="GVA73" s="1460"/>
      <c r="GVB73" s="1460"/>
      <c r="GVC73" s="1460"/>
      <c r="GVD73" s="1460"/>
      <c r="GVE73" s="1460"/>
      <c r="GVF73" s="1460"/>
      <c r="GVG73" s="1460"/>
      <c r="GVH73" s="1460"/>
      <c r="GVI73" s="1460"/>
      <c r="GVJ73" s="1460"/>
      <c r="GVK73" s="1460"/>
      <c r="GVL73" s="1460"/>
      <c r="GVM73" s="1460"/>
      <c r="GVN73" s="1460"/>
      <c r="GVO73" s="1460"/>
      <c r="GVP73" s="1460"/>
      <c r="GVQ73" s="1460"/>
      <c r="GVR73" s="1460"/>
      <c r="GVS73" s="1460"/>
      <c r="GVT73" s="1460"/>
      <c r="GVU73" s="1460"/>
      <c r="GVV73" s="1460"/>
      <c r="GVW73" s="1460"/>
      <c r="GVX73" s="1460"/>
      <c r="GVY73" s="1460"/>
      <c r="GVZ73" s="1460"/>
      <c r="GWA73" s="1460"/>
      <c r="GWB73" s="1460"/>
      <c r="GWC73" s="1460"/>
      <c r="GWD73" s="1460"/>
      <c r="GWE73" s="1460"/>
      <c r="GWF73" s="1460"/>
      <c r="GWG73" s="1460"/>
      <c r="GWH73" s="1460"/>
      <c r="GWI73" s="1460"/>
      <c r="GWJ73" s="1460"/>
      <c r="GWK73" s="1460"/>
      <c r="GWL73" s="1460"/>
      <c r="GWM73" s="1460"/>
      <c r="GWN73" s="1460"/>
      <c r="GWO73" s="1460"/>
      <c r="GWP73" s="1460"/>
      <c r="GWQ73" s="1460"/>
      <c r="GWR73" s="1460"/>
      <c r="GWS73" s="1460"/>
      <c r="GWT73" s="1460"/>
      <c r="GWU73" s="1460"/>
      <c r="GWV73" s="1460"/>
      <c r="GWW73" s="1460"/>
      <c r="GWX73" s="1460"/>
      <c r="GWY73" s="1460"/>
      <c r="GWZ73" s="1460"/>
      <c r="GXA73" s="1460"/>
      <c r="GXB73" s="1460"/>
      <c r="GXC73" s="1460"/>
      <c r="GXD73" s="1460"/>
      <c r="GXE73" s="1460"/>
      <c r="GXF73" s="1460"/>
      <c r="GXG73" s="1460"/>
      <c r="GXH73" s="1460"/>
      <c r="GXI73" s="1460"/>
      <c r="GXJ73" s="1460"/>
      <c r="GXK73" s="1460"/>
      <c r="GXL73" s="1460"/>
      <c r="GXM73" s="1460"/>
      <c r="GXN73" s="1460"/>
      <c r="GXO73" s="1460"/>
      <c r="GXP73" s="1460"/>
      <c r="GXQ73" s="1460"/>
      <c r="GXR73" s="1460"/>
      <c r="GXS73" s="1460"/>
      <c r="GXT73" s="1460"/>
      <c r="GXU73" s="1460"/>
      <c r="GXV73" s="1460"/>
      <c r="GXW73" s="1460"/>
      <c r="GXX73" s="1460"/>
      <c r="GXY73" s="1460"/>
      <c r="GXZ73" s="1460"/>
      <c r="GYA73" s="1460"/>
      <c r="GYB73" s="1460"/>
      <c r="GYC73" s="1460"/>
      <c r="GYD73" s="1460"/>
      <c r="GYE73" s="1460"/>
      <c r="GYF73" s="1460"/>
      <c r="GYG73" s="1460"/>
      <c r="GYH73" s="1460"/>
      <c r="GYI73" s="1460"/>
      <c r="GYJ73" s="1460"/>
      <c r="GYK73" s="1460"/>
      <c r="GYL73" s="1460"/>
      <c r="GYM73" s="1460"/>
      <c r="GYN73" s="1460"/>
      <c r="GYO73" s="1460"/>
      <c r="GYP73" s="1460"/>
      <c r="GYQ73" s="1460"/>
      <c r="GYR73" s="1460"/>
      <c r="GYS73" s="1460"/>
      <c r="GYT73" s="1460"/>
      <c r="GYU73" s="1460"/>
      <c r="GYV73" s="1460"/>
      <c r="GYW73" s="1460"/>
      <c r="GYX73" s="1460"/>
      <c r="GYY73" s="1460"/>
      <c r="GYZ73" s="1460"/>
      <c r="GZA73" s="1460"/>
      <c r="GZB73" s="1460"/>
      <c r="GZC73" s="1460"/>
      <c r="GZD73" s="1460"/>
      <c r="GZE73" s="1460"/>
      <c r="GZF73" s="1460"/>
      <c r="GZG73" s="1460"/>
      <c r="GZH73" s="1460"/>
      <c r="GZI73" s="1460"/>
      <c r="GZJ73" s="1460"/>
      <c r="GZK73" s="1460"/>
      <c r="GZL73" s="1460"/>
      <c r="GZM73" s="1460"/>
      <c r="GZN73" s="1460"/>
      <c r="GZO73" s="1460"/>
      <c r="GZP73" s="1460"/>
      <c r="GZQ73" s="1460"/>
      <c r="GZR73" s="1460"/>
      <c r="GZS73" s="1460"/>
      <c r="GZT73" s="1460"/>
      <c r="GZU73" s="1460"/>
      <c r="GZV73" s="1460"/>
      <c r="GZW73" s="1460"/>
      <c r="GZX73" s="1460"/>
      <c r="GZY73" s="1460"/>
      <c r="GZZ73" s="1460"/>
      <c r="HAA73" s="1460"/>
      <c r="HAB73" s="1460"/>
      <c r="HAC73" s="1460"/>
      <c r="HAD73" s="1460"/>
      <c r="HAE73" s="1460"/>
      <c r="HAF73" s="1460"/>
      <c r="HAG73" s="1460"/>
      <c r="HAH73" s="1460"/>
      <c r="HAI73" s="1460"/>
      <c r="HAJ73" s="1460"/>
      <c r="HAK73" s="1460"/>
      <c r="HAL73" s="1460"/>
      <c r="HAM73" s="1460"/>
      <c r="HAN73" s="1460"/>
      <c r="HAO73" s="1460"/>
      <c r="HAP73" s="1460"/>
      <c r="HAQ73" s="1460"/>
      <c r="HAR73" s="1460"/>
      <c r="HAS73" s="1460"/>
      <c r="HAT73" s="1460"/>
      <c r="HAU73" s="1460"/>
      <c r="HAV73" s="1460"/>
      <c r="HAW73" s="1460"/>
      <c r="HAX73" s="1460"/>
      <c r="HAY73" s="1460"/>
      <c r="HAZ73" s="1460"/>
      <c r="HBA73" s="1460"/>
      <c r="HBB73" s="1460"/>
      <c r="HBC73" s="1460"/>
      <c r="HBD73" s="1460"/>
      <c r="HBE73" s="1460"/>
      <c r="HBF73" s="1460"/>
      <c r="HBG73" s="1460"/>
      <c r="HBH73" s="1460"/>
      <c r="HBI73" s="1460"/>
      <c r="HBJ73" s="1460"/>
      <c r="HBK73" s="1460"/>
      <c r="HBL73" s="1460"/>
      <c r="HBM73" s="1460"/>
      <c r="HBN73" s="1460"/>
      <c r="HBO73" s="1460"/>
      <c r="HBP73" s="1460"/>
      <c r="HBQ73" s="1460"/>
      <c r="HBR73" s="1460"/>
      <c r="HBS73" s="1460"/>
      <c r="HBT73" s="1460"/>
      <c r="HBU73" s="1460"/>
      <c r="HBV73" s="1460"/>
      <c r="HBW73" s="1460"/>
      <c r="HBX73" s="1460"/>
      <c r="HBY73" s="1460"/>
      <c r="HBZ73" s="1460"/>
      <c r="HCA73" s="1460"/>
      <c r="HCB73" s="1460"/>
      <c r="HCC73" s="1460"/>
      <c r="HCD73" s="1460"/>
      <c r="HCE73" s="1460"/>
      <c r="HCF73" s="1460"/>
      <c r="HCG73" s="1460"/>
      <c r="HCH73" s="1460"/>
      <c r="HCI73" s="1460"/>
      <c r="HCJ73" s="1460"/>
      <c r="HCK73" s="1460"/>
      <c r="HCL73" s="1460"/>
      <c r="HCM73" s="1460"/>
      <c r="HCN73" s="1460"/>
      <c r="HCO73" s="1460"/>
      <c r="HCP73" s="1460"/>
      <c r="HCQ73" s="1460"/>
      <c r="HCR73" s="1460"/>
      <c r="HCS73" s="1460"/>
      <c r="HCT73" s="1460"/>
      <c r="HCU73" s="1460"/>
      <c r="HCV73" s="1460"/>
      <c r="HCW73" s="1460"/>
      <c r="HCX73" s="1460"/>
      <c r="HCY73" s="1460"/>
      <c r="HCZ73" s="1460"/>
      <c r="HDA73" s="1460"/>
      <c r="HDB73" s="1460"/>
      <c r="HDC73" s="1460"/>
      <c r="HDD73" s="1460"/>
      <c r="HDE73" s="1460"/>
      <c r="HDF73" s="1460"/>
      <c r="HDG73" s="1460"/>
      <c r="HDH73" s="1460"/>
      <c r="HDI73" s="1460"/>
      <c r="HDJ73" s="1460"/>
      <c r="HDK73" s="1460"/>
      <c r="HDL73" s="1460"/>
      <c r="HDM73" s="1460"/>
      <c r="HDN73" s="1460"/>
      <c r="HDO73" s="1460"/>
      <c r="HDP73" s="1460"/>
      <c r="HDQ73" s="1460"/>
      <c r="HDR73" s="1460"/>
      <c r="HDS73" s="1460"/>
      <c r="HDT73" s="1460"/>
      <c r="HDU73" s="1460"/>
      <c r="HDV73" s="1460"/>
      <c r="HDW73" s="1460"/>
      <c r="HDX73" s="1460"/>
      <c r="HDY73" s="1460"/>
      <c r="HDZ73" s="1460"/>
      <c r="HEA73" s="1460"/>
      <c r="HEB73" s="1460"/>
      <c r="HEC73" s="1460"/>
      <c r="HED73" s="1460"/>
      <c r="HEE73" s="1460"/>
      <c r="HEF73" s="1460"/>
      <c r="HEG73" s="1460"/>
      <c r="HEH73" s="1460"/>
      <c r="HEI73" s="1460"/>
      <c r="HEJ73" s="1460"/>
      <c r="HEK73" s="1460"/>
      <c r="HEL73" s="1460"/>
      <c r="HEM73" s="1460"/>
      <c r="HEN73" s="1460"/>
      <c r="HEO73" s="1460"/>
      <c r="HEP73" s="1460"/>
      <c r="HEQ73" s="1460"/>
      <c r="HER73" s="1460"/>
      <c r="HES73" s="1460"/>
      <c r="HET73" s="1460"/>
      <c r="HEU73" s="1460"/>
      <c r="HEV73" s="1460"/>
      <c r="HEW73" s="1460"/>
      <c r="HEX73" s="1460"/>
      <c r="HEY73" s="1460"/>
      <c r="HEZ73" s="1460"/>
      <c r="HFA73" s="1460"/>
      <c r="HFB73" s="1460"/>
      <c r="HFC73" s="1460"/>
      <c r="HFD73" s="1460"/>
      <c r="HFE73" s="1460"/>
      <c r="HFF73" s="1460"/>
      <c r="HFG73" s="1460"/>
      <c r="HFH73" s="1460"/>
      <c r="HFI73" s="1460"/>
      <c r="HFJ73" s="1460"/>
      <c r="HFK73" s="1460"/>
      <c r="HFL73" s="1460"/>
      <c r="HFM73" s="1460"/>
      <c r="HFN73" s="1460"/>
      <c r="HFO73" s="1460"/>
      <c r="HFP73" s="1460"/>
      <c r="HFQ73" s="1460"/>
      <c r="HFR73" s="1460"/>
      <c r="HFS73" s="1460"/>
      <c r="HFT73" s="1460"/>
      <c r="HFU73" s="1460"/>
      <c r="HFV73" s="1460"/>
      <c r="HFW73" s="1460"/>
      <c r="HFX73" s="1460"/>
      <c r="HFY73" s="1460"/>
      <c r="HFZ73" s="1460"/>
      <c r="HGA73" s="1460"/>
      <c r="HGB73" s="1460"/>
      <c r="HGC73" s="1460"/>
      <c r="HGD73" s="1460"/>
      <c r="HGE73" s="1460"/>
      <c r="HGF73" s="1460"/>
      <c r="HGG73" s="1460"/>
      <c r="HGH73" s="1460"/>
      <c r="HGI73" s="1460"/>
      <c r="HGJ73" s="1460"/>
      <c r="HGK73" s="1460"/>
      <c r="HGL73" s="1460"/>
      <c r="HGM73" s="1460"/>
      <c r="HGN73" s="1460"/>
      <c r="HGO73" s="1460"/>
      <c r="HGP73" s="1460"/>
      <c r="HGQ73" s="1460"/>
      <c r="HGR73" s="1460"/>
      <c r="HGS73" s="1460"/>
      <c r="HGT73" s="1460"/>
      <c r="HGU73" s="1460"/>
      <c r="HGV73" s="1460"/>
      <c r="HGW73" s="1460"/>
      <c r="HGX73" s="1460"/>
      <c r="HGY73" s="1460"/>
      <c r="HGZ73" s="1460"/>
      <c r="HHA73" s="1460"/>
      <c r="HHB73" s="1460"/>
      <c r="HHC73" s="1460"/>
      <c r="HHD73" s="1460"/>
      <c r="HHE73" s="1460"/>
      <c r="HHF73" s="1460"/>
      <c r="HHG73" s="1460"/>
      <c r="HHH73" s="1460"/>
      <c r="HHI73" s="1460"/>
      <c r="HHJ73" s="1460"/>
      <c r="HHK73" s="1460"/>
      <c r="HHL73" s="1460"/>
      <c r="HHM73" s="1460"/>
      <c r="HHN73" s="1460"/>
      <c r="HHO73" s="1460"/>
      <c r="HHP73" s="1460"/>
      <c r="HHQ73" s="1460"/>
      <c r="HHR73" s="1460"/>
      <c r="HHS73" s="1460"/>
      <c r="HHT73" s="1460"/>
      <c r="HHU73" s="1460"/>
      <c r="HHV73" s="1460"/>
      <c r="HHW73" s="1460"/>
      <c r="HHX73" s="1460"/>
      <c r="HHY73" s="1460"/>
      <c r="HHZ73" s="1460"/>
      <c r="HIA73" s="1460"/>
      <c r="HIB73" s="1460"/>
      <c r="HIC73" s="1460"/>
      <c r="HID73" s="1460"/>
      <c r="HIE73" s="1460"/>
      <c r="HIF73" s="1460"/>
      <c r="HIG73" s="1460"/>
      <c r="HIH73" s="1460"/>
      <c r="HII73" s="1460"/>
      <c r="HIJ73" s="1460"/>
      <c r="HIK73" s="1460"/>
      <c r="HIL73" s="1460"/>
      <c r="HIM73" s="1460"/>
      <c r="HIN73" s="1460"/>
      <c r="HIO73" s="1460"/>
      <c r="HIP73" s="1460"/>
      <c r="HIQ73" s="1460"/>
      <c r="HIR73" s="1460"/>
      <c r="HIS73" s="1460"/>
      <c r="HIT73" s="1460"/>
      <c r="HIU73" s="1460"/>
      <c r="HIV73" s="1460"/>
      <c r="HIW73" s="1460"/>
      <c r="HIX73" s="1460"/>
      <c r="HIY73" s="1460"/>
      <c r="HIZ73" s="1460"/>
      <c r="HJA73" s="1460"/>
      <c r="HJB73" s="1460"/>
      <c r="HJC73" s="1460"/>
      <c r="HJD73" s="1460"/>
      <c r="HJE73" s="1460"/>
      <c r="HJF73" s="1460"/>
      <c r="HJG73" s="1460"/>
      <c r="HJH73" s="1460"/>
      <c r="HJI73" s="1460"/>
      <c r="HJJ73" s="1460"/>
      <c r="HJK73" s="1460"/>
      <c r="HJL73" s="1460"/>
      <c r="HJM73" s="1460"/>
      <c r="HJN73" s="1460"/>
      <c r="HJO73" s="1460"/>
      <c r="HJP73" s="1460"/>
      <c r="HJQ73" s="1460"/>
      <c r="HJR73" s="1460"/>
      <c r="HJS73" s="1460"/>
      <c r="HJT73" s="1460"/>
      <c r="HJU73" s="1460"/>
      <c r="HJV73" s="1460"/>
      <c r="HJW73" s="1460"/>
      <c r="HJX73" s="1460"/>
      <c r="HJY73" s="1460"/>
      <c r="HJZ73" s="1460"/>
      <c r="HKA73" s="1460"/>
      <c r="HKB73" s="1460"/>
      <c r="HKC73" s="1460"/>
      <c r="HKD73" s="1460"/>
      <c r="HKE73" s="1460"/>
      <c r="HKF73" s="1460"/>
      <c r="HKG73" s="1460"/>
      <c r="HKH73" s="1460"/>
      <c r="HKI73" s="1460"/>
      <c r="HKJ73" s="1460"/>
      <c r="HKK73" s="1460"/>
      <c r="HKL73" s="1460"/>
      <c r="HKM73" s="1460"/>
      <c r="HKN73" s="1460"/>
      <c r="HKO73" s="1460"/>
      <c r="HKP73" s="1460"/>
      <c r="HKQ73" s="1460"/>
      <c r="HKR73" s="1460"/>
      <c r="HKS73" s="1460"/>
      <c r="HKT73" s="1460"/>
      <c r="HKU73" s="1460"/>
      <c r="HKV73" s="1460"/>
      <c r="HKW73" s="1460"/>
      <c r="HKX73" s="1460"/>
      <c r="HKY73" s="1460"/>
      <c r="HKZ73" s="1460"/>
      <c r="HLA73" s="1460"/>
      <c r="HLB73" s="1460"/>
      <c r="HLC73" s="1460"/>
      <c r="HLD73" s="1460"/>
      <c r="HLE73" s="1460"/>
      <c r="HLF73" s="1460"/>
      <c r="HLG73" s="1460"/>
      <c r="HLH73" s="1460"/>
      <c r="HLI73" s="1460"/>
      <c r="HLJ73" s="1460"/>
      <c r="HLK73" s="1460"/>
      <c r="HLL73" s="1460"/>
      <c r="HLM73" s="1460"/>
      <c r="HLN73" s="1460"/>
      <c r="HLO73" s="1460"/>
      <c r="HLP73" s="1460"/>
      <c r="HLQ73" s="1460"/>
      <c r="HLR73" s="1460"/>
      <c r="HLS73" s="1460"/>
      <c r="HLT73" s="1460"/>
      <c r="HLU73" s="1460"/>
      <c r="HLV73" s="1460"/>
      <c r="HLW73" s="1460"/>
      <c r="HLX73" s="1460"/>
      <c r="HLY73" s="1460"/>
      <c r="HLZ73" s="1460"/>
      <c r="HMA73" s="1460"/>
      <c r="HMB73" s="1460"/>
      <c r="HMC73" s="1460"/>
      <c r="HMD73" s="1460"/>
      <c r="HME73" s="1460"/>
      <c r="HMF73" s="1460"/>
      <c r="HMG73" s="1460"/>
      <c r="HMH73" s="1460"/>
      <c r="HMI73" s="1460"/>
      <c r="HMJ73" s="1460"/>
      <c r="HMK73" s="1460"/>
      <c r="HML73" s="1460"/>
      <c r="HMM73" s="1460"/>
      <c r="HMN73" s="1460"/>
      <c r="HMO73" s="1460"/>
      <c r="HMP73" s="1460"/>
      <c r="HMQ73" s="1460"/>
      <c r="HMR73" s="1460"/>
      <c r="HMS73" s="1460"/>
      <c r="HMT73" s="1460"/>
      <c r="HMU73" s="1460"/>
      <c r="HMV73" s="1460"/>
      <c r="HMW73" s="1460"/>
      <c r="HMX73" s="1460"/>
      <c r="HMY73" s="1460"/>
      <c r="HMZ73" s="1460"/>
      <c r="HNA73" s="1460"/>
      <c r="HNB73" s="1460"/>
      <c r="HNC73" s="1460"/>
      <c r="HND73" s="1460"/>
      <c r="HNE73" s="1460"/>
      <c r="HNF73" s="1460"/>
      <c r="HNG73" s="1460"/>
      <c r="HNH73" s="1460"/>
      <c r="HNI73" s="1460"/>
      <c r="HNJ73" s="1460"/>
      <c r="HNK73" s="1460"/>
      <c r="HNL73" s="1460"/>
      <c r="HNM73" s="1460"/>
      <c r="HNN73" s="1460"/>
      <c r="HNO73" s="1460"/>
      <c r="HNP73" s="1460"/>
      <c r="HNQ73" s="1460"/>
      <c r="HNR73" s="1460"/>
      <c r="HNS73" s="1460"/>
      <c r="HNT73" s="1460"/>
      <c r="HNU73" s="1460"/>
      <c r="HNV73" s="1460"/>
      <c r="HNW73" s="1460"/>
      <c r="HNX73" s="1460"/>
      <c r="HNY73" s="1460"/>
      <c r="HNZ73" s="1460"/>
      <c r="HOA73" s="1460"/>
      <c r="HOB73" s="1460"/>
      <c r="HOC73" s="1460"/>
      <c r="HOD73" s="1460"/>
      <c r="HOE73" s="1460"/>
      <c r="HOF73" s="1460"/>
      <c r="HOG73" s="1460"/>
      <c r="HOH73" s="1460"/>
      <c r="HOI73" s="1460"/>
      <c r="HOJ73" s="1460"/>
      <c r="HOK73" s="1460"/>
      <c r="HOL73" s="1460"/>
      <c r="HOM73" s="1460"/>
      <c r="HON73" s="1460"/>
      <c r="HOO73" s="1460"/>
      <c r="HOP73" s="1460"/>
      <c r="HOQ73" s="1460"/>
      <c r="HOR73" s="1460"/>
      <c r="HOS73" s="1460"/>
      <c r="HOT73" s="1460"/>
      <c r="HOU73" s="1460"/>
      <c r="HOV73" s="1460"/>
      <c r="HOW73" s="1460"/>
      <c r="HOX73" s="1460"/>
      <c r="HOY73" s="1460"/>
      <c r="HOZ73" s="1460"/>
      <c r="HPA73" s="1460"/>
      <c r="HPB73" s="1460"/>
      <c r="HPC73" s="1460"/>
      <c r="HPD73" s="1460"/>
      <c r="HPE73" s="1460"/>
      <c r="HPF73" s="1460"/>
      <c r="HPG73" s="1460"/>
      <c r="HPH73" s="1460"/>
      <c r="HPI73" s="1460"/>
      <c r="HPJ73" s="1460"/>
      <c r="HPK73" s="1460"/>
      <c r="HPL73" s="1460"/>
      <c r="HPM73" s="1460"/>
      <c r="HPN73" s="1460"/>
      <c r="HPO73" s="1460"/>
      <c r="HPP73" s="1460"/>
      <c r="HPQ73" s="1460"/>
      <c r="HPR73" s="1460"/>
      <c r="HPS73" s="1460"/>
      <c r="HPT73" s="1460"/>
      <c r="HPU73" s="1460"/>
      <c r="HPV73" s="1460"/>
      <c r="HPW73" s="1460"/>
      <c r="HPX73" s="1460"/>
      <c r="HPY73" s="1460"/>
      <c r="HPZ73" s="1460"/>
      <c r="HQA73" s="1460"/>
      <c r="HQB73" s="1460"/>
      <c r="HQC73" s="1460"/>
      <c r="HQD73" s="1460"/>
      <c r="HQE73" s="1460"/>
      <c r="HQF73" s="1460"/>
      <c r="HQG73" s="1460"/>
      <c r="HQH73" s="1460"/>
      <c r="HQI73" s="1460"/>
      <c r="HQJ73" s="1460"/>
      <c r="HQK73" s="1460"/>
      <c r="HQL73" s="1460"/>
      <c r="HQM73" s="1460"/>
      <c r="HQN73" s="1460"/>
      <c r="HQO73" s="1460"/>
      <c r="HQP73" s="1460"/>
      <c r="HQQ73" s="1460"/>
      <c r="HQR73" s="1460"/>
      <c r="HQS73" s="1460"/>
      <c r="HQT73" s="1460"/>
      <c r="HQU73" s="1460"/>
      <c r="HQV73" s="1460"/>
      <c r="HQW73" s="1460"/>
      <c r="HQX73" s="1460"/>
      <c r="HQY73" s="1460"/>
      <c r="HQZ73" s="1460"/>
      <c r="HRA73" s="1460"/>
      <c r="HRB73" s="1460"/>
      <c r="HRC73" s="1460"/>
      <c r="HRD73" s="1460"/>
      <c r="HRE73" s="1460"/>
      <c r="HRF73" s="1460"/>
      <c r="HRG73" s="1460"/>
      <c r="HRH73" s="1460"/>
      <c r="HRI73" s="1460"/>
      <c r="HRJ73" s="1460"/>
      <c r="HRK73" s="1460"/>
      <c r="HRL73" s="1460"/>
      <c r="HRM73" s="1460"/>
      <c r="HRN73" s="1460"/>
      <c r="HRO73" s="1460"/>
      <c r="HRP73" s="1460"/>
      <c r="HRQ73" s="1460"/>
      <c r="HRR73" s="1460"/>
      <c r="HRS73" s="1460"/>
      <c r="HRT73" s="1460"/>
      <c r="HRU73" s="1460"/>
      <c r="HRV73" s="1460"/>
      <c r="HRW73" s="1460"/>
      <c r="HRX73" s="1460"/>
      <c r="HRY73" s="1460"/>
      <c r="HRZ73" s="1460"/>
      <c r="HSA73" s="1460"/>
      <c r="HSB73" s="1460"/>
      <c r="HSC73" s="1460"/>
      <c r="HSD73" s="1460"/>
      <c r="HSE73" s="1460"/>
      <c r="HSF73" s="1460"/>
      <c r="HSG73" s="1460"/>
      <c r="HSH73" s="1460"/>
      <c r="HSI73" s="1460"/>
      <c r="HSJ73" s="1460"/>
      <c r="HSK73" s="1460"/>
      <c r="HSL73" s="1460"/>
      <c r="HSM73" s="1460"/>
      <c r="HSN73" s="1460"/>
      <c r="HSO73" s="1460"/>
      <c r="HSP73" s="1460"/>
      <c r="HSQ73" s="1460"/>
      <c r="HSR73" s="1460"/>
      <c r="HSS73" s="1460"/>
      <c r="HST73" s="1460"/>
      <c r="HSU73" s="1460"/>
      <c r="HSV73" s="1460"/>
      <c r="HSW73" s="1460"/>
      <c r="HSX73" s="1460"/>
      <c r="HSY73" s="1460"/>
      <c r="HSZ73" s="1460"/>
      <c r="HTA73" s="1460"/>
      <c r="HTB73" s="1460"/>
      <c r="HTC73" s="1460"/>
      <c r="HTD73" s="1460"/>
      <c r="HTE73" s="1460"/>
      <c r="HTF73" s="1460"/>
      <c r="HTG73" s="1460"/>
      <c r="HTH73" s="1460"/>
      <c r="HTI73" s="1460"/>
      <c r="HTJ73" s="1460"/>
      <c r="HTK73" s="1460"/>
      <c r="HTL73" s="1460"/>
      <c r="HTM73" s="1460"/>
      <c r="HTN73" s="1460"/>
      <c r="HTO73" s="1460"/>
      <c r="HTP73" s="1460"/>
      <c r="HTQ73" s="1460"/>
      <c r="HTR73" s="1460"/>
      <c r="HTS73" s="1460"/>
      <c r="HTT73" s="1460"/>
      <c r="HTU73" s="1460"/>
      <c r="HTV73" s="1460"/>
      <c r="HTW73" s="1460"/>
      <c r="HTX73" s="1460"/>
      <c r="HTY73" s="1460"/>
      <c r="HTZ73" s="1460"/>
      <c r="HUA73" s="1460"/>
      <c r="HUB73" s="1460"/>
      <c r="HUC73" s="1460"/>
      <c r="HUD73" s="1460"/>
      <c r="HUE73" s="1460"/>
      <c r="HUF73" s="1460"/>
      <c r="HUG73" s="1460"/>
      <c r="HUH73" s="1460"/>
      <c r="HUI73" s="1460"/>
      <c r="HUJ73" s="1460"/>
      <c r="HUK73" s="1460"/>
      <c r="HUL73" s="1460"/>
      <c r="HUM73" s="1460"/>
      <c r="HUN73" s="1460"/>
      <c r="HUO73" s="1460"/>
      <c r="HUP73" s="1460"/>
      <c r="HUQ73" s="1460"/>
      <c r="HUR73" s="1460"/>
      <c r="HUS73" s="1460"/>
      <c r="HUT73" s="1460"/>
      <c r="HUU73" s="1460"/>
      <c r="HUV73" s="1460"/>
      <c r="HUW73" s="1460"/>
      <c r="HUX73" s="1460"/>
      <c r="HUY73" s="1460"/>
      <c r="HUZ73" s="1460"/>
      <c r="HVA73" s="1460"/>
      <c r="HVB73" s="1460"/>
      <c r="HVC73" s="1460"/>
      <c r="HVD73" s="1460"/>
      <c r="HVE73" s="1460"/>
      <c r="HVF73" s="1460"/>
      <c r="HVG73" s="1460"/>
      <c r="HVH73" s="1460"/>
      <c r="HVI73" s="1460"/>
      <c r="HVJ73" s="1460"/>
      <c r="HVK73" s="1460"/>
      <c r="HVL73" s="1460"/>
      <c r="HVM73" s="1460"/>
      <c r="HVN73" s="1460"/>
      <c r="HVO73" s="1460"/>
      <c r="HVP73" s="1460"/>
      <c r="HVQ73" s="1460"/>
      <c r="HVR73" s="1460"/>
      <c r="HVS73" s="1460"/>
      <c r="HVT73" s="1460"/>
      <c r="HVU73" s="1460"/>
      <c r="HVV73" s="1460"/>
      <c r="HVW73" s="1460"/>
      <c r="HVX73" s="1460"/>
      <c r="HVY73" s="1460"/>
      <c r="HVZ73" s="1460"/>
      <c r="HWA73" s="1460"/>
      <c r="HWB73" s="1460"/>
      <c r="HWC73" s="1460"/>
      <c r="HWD73" s="1460"/>
      <c r="HWE73" s="1460"/>
      <c r="HWF73" s="1460"/>
      <c r="HWG73" s="1460"/>
      <c r="HWH73" s="1460"/>
      <c r="HWI73" s="1460"/>
      <c r="HWJ73" s="1460"/>
      <c r="HWK73" s="1460"/>
      <c r="HWL73" s="1460"/>
      <c r="HWM73" s="1460"/>
      <c r="HWN73" s="1460"/>
      <c r="HWO73" s="1460"/>
      <c r="HWP73" s="1460"/>
      <c r="HWQ73" s="1460"/>
      <c r="HWR73" s="1460"/>
      <c r="HWS73" s="1460"/>
      <c r="HWT73" s="1460"/>
      <c r="HWU73" s="1460"/>
      <c r="HWV73" s="1460"/>
      <c r="HWW73" s="1460"/>
      <c r="HWX73" s="1460"/>
      <c r="HWY73" s="1460"/>
      <c r="HWZ73" s="1460"/>
      <c r="HXA73" s="1460"/>
      <c r="HXB73" s="1460"/>
      <c r="HXC73" s="1460"/>
      <c r="HXD73" s="1460"/>
      <c r="HXE73" s="1460"/>
      <c r="HXF73" s="1460"/>
      <c r="HXG73" s="1460"/>
      <c r="HXH73" s="1460"/>
      <c r="HXI73" s="1460"/>
      <c r="HXJ73" s="1460"/>
      <c r="HXK73" s="1460"/>
      <c r="HXL73" s="1460"/>
      <c r="HXM73" s="1460"/>
      <c r="HXN73" s="1460"/>
      <c r="HXO73" s="1460"/>
      <c r="HXP73" s="1460"/>
      <c r="HXQ73" s="1460"/>
      <c r="HXR73" s="1460"/>
      <c r="HXS73" s="1460"/>
      <c r="HXT73" s="1460"/>
      <c r="HXU73" s="1460"/>
      <c r="HXV73" s="1460"/>
      <c r="HXW73" s="1460"/>
      <c r="HXX73" s="1460"/>
      <c r="HXY73" s="1460"/>
      <c r="HXZ73" s="1460"/>
      <c r="HYA73" s="1460"/>
      <c r="HYB73" s="1460"/>
      <c r="HYC73" s="1460"/>
      <c r="HYD73" s="1460"/>
      <c r="HYE73" s="1460"/>
      <c r="HYF73" s="1460"/>
      <c r="HYG73" s="1460"/>
      <c r="HYH73" s="1460"/>
      <c r="HYI73" s="1460"/>
      <c r="HYJ73" s="1460"/>
      <c r="HYK73" s="1460"/>
      <c r="HYL73" s="1460"/>
      <c r="HYM73" s="1460"/>
      <c r="HYN73" s="1460"/>
      <c r="HYO73" s="1460"/>
      <c r="HYP73" s="1460"/>
      <c r="HYQ73" s="1460"/>
      <c r="HYR73" s="1460"/>
      <c r="HYS73" s="1460"/>
      <c r="HYT73" s="1460"/>
      <c r="HYU73" s="1460"/>
      <c r="HYV73" s="1460"/>
      <c r="HYW73" s="1460"/>
      <c r="HYX73" s="1460"/>
      <c r="HYY73" s="1460"/>
      <c r="HYZ73" s="1460"/>
      <c r="HZA73" s="1460"/>
      <c r="HZB73" s="1460"/>
      <c r="HZC73" s="1460"/>
      <c r="HZD73" s="1460"/>
      <c r="HZE73" s="1460"/>
      <c r="HZF73" s="1460"/>
      <c r="HZG73" s="1460"/>
      <c r="HZH73" s="1460"/>
      <c r="HZI73" s="1460"/>
      <c r="HZJ73" s="1460"/>
      <c r="HZK73" s="1460"/>
      <c r="HZL73" s="1460"/>
      <c r="HZM73" s="1460"/>
      <c r="HZN73" s="1460"/>
      <c r="HZO73" s="1460"/>
      <c r="HZP73" s="1460"/>
      <c r="HZQ73" s="1460"/>
      <c r="HZR73" s="1460"/>
      <c r="HZS73" s="1460"/>
      <c r="HZT73" s="1460"/>
      <c r="HZU73" s="1460"/>
      <c r="HZV73" s="1460"/>
      <c r="HZW73" s="1460"/>
      <c r="HZX73" s="1460"/>
      <c r="HZY73" s="1460"/>
      <c r="HZZ73" s="1460"/>
      <c r="IAA73" s="1460"/>
      <c r="IAB73" s="1460"/>
      <c r="IAC73" s="1460"/>
      <c r="IAD73" s="1460"/>
      <c r="IAE73" s="1460"/>
      <c r="IAF73" s="1460"/>
      <c r="IAG73" s="1460"/>
      <c r="IAH73" s="1460"/>
      <c r="IAI73" s="1460"/>
      <c r="IAJ73" s="1460"/>
      <c r="IAK73" s="1460"/>
      <c r="IAL73" s="1460"/>
      <c r="IAM73" s="1460"/>
      <c r="IAN73" s="1460"/>
      <c r="IAO73" s="1460"/>
      <c r="IAP73" s="1460"/>
      <c r="IAQ73" s="1460"/>
      <c r="IAR73" s="1460"/>
      <c r="IAS73" s="1460"/>
      <c r="IAT73" s="1460"/>
      <c r="IAU73" s="1460"/>
      <c r="IAV73" s="1460"/>
      <c r="IAW73" s="1460"/>
      <c r="IAX73" s="1460"/>
      <c r="IAY73" s="1460"/>
      <c r="IAZ73" s="1460"/>
      <c r="IBA73" s="1460"/>
      <c r="IBB73" s="1460"/>
      <c r="IBC73" s="1460"/>
      <c r="IBD73" s="1460"/>
      <c r="IBE73" s="1460"/>
      <c r="IBF73" s="1460"/>
      <c r="IBG73" s="1460"/>
      <c r="IBH73" s="1460"/>
      <c r="IBI73" s="1460"/>
      <c r="IBJ73" s="1460"/>
      <c r="IBK73" s="1460"/>
      <c r="IBL73" s="1460"/>
      <c r="IBM73" s="1460"/>
      <c r="IBN73" s="1460"/>
      <c r="IBO73" s="1460"/>
      <c r="IBP73" s="1460"/>
      <c r="IBQ73" s="1460"/>
      <c r="IBR73" s="1460"/>
      <c r="IBS73" s="1460"/>
      <c r="IBT73" s="1460"/>
      <c r="IBU73" s="1460"/>
      <c r="IBV73" s="1460"/>
      <c r="IBW73" s="1460"/>
      <c r="IBX73" s="1460"/>
      <c r="IBY73" s="1460"/>
      <c r="IBZ73" s="1460"/>
      <c r="ICA73" s="1460"/>
      <c r="ICB73" s="1460"/>
      <c r="ICC73" s="1460"/>
      <c r="ICD73" s="1460"/>
      <c r="ICE73" s="1460"/>
      <c r="ICF73" s="1460"/>
      <c r="ICG73" s="1460"/>
      <c r="ICH73" s="1460"/>
      <c r="ICI73" s="1460"/>
      <c r="ICJ73" s="1460"/>
      <c r="ICK73" s="1460"/>
      <c r="ICL73" s="1460"/>
      <c r="ICM73" s="1460"/>
      <c r="ICN73" s="1460"/>
      <c r="ICO73" s="1460"/>
      <c r="ICP73" s="1460"/>
      <c r="ICQ73" s="1460"/>
      <c r="ICR73" s="1460"/>
      <c r="ICS73" s="1460"/>
      <c r="ICT73" s="1460"/>
      <c r="ICU73" s="1460"/>
      <c r="ICV73" s="1460"/>
      <c r="ICW73" s="1460"/>
      <c r="ICX73" s="1460"/>
      <c r="ICY73" s="1460"/>
      <c r="ICZ73" s="1460"/>
      <c r="IDA73" s="1460"/>
      <c r="IDB73" s="1460"/>
      <c r="IDC73" s="1460"/>
      <c r="IDD73" s="1460"/>
      <c r="IDE73" s="1460"/>
      <c r="IDF73" s="1460"/>
      <c r="IDG73" s="1460"/>
      <c r="IDH73" s="1460"/>
      <c r="IDI73" s="1460"/>
      <c r="IDJ73" s="1460"/>
      <c r="IDK73" s="1460"/>
      <c r="IDL73" s="1460"/>
      <c r="IDM73" s="1460"/>
      <c r="IDN73" s="1460"/>
      <c r="IDO73" s="1460"/>
      <c r="IDP73" s="1460"/>
      <c r="IDQ73" s="1460"/>
      <c r="IDR73" s="1460"/>
      <c r="IDS73" s="1460"/>
      <c r="IDT73" s="1460"/>
      <c r="IDU73" s="1460"/>
      <c r="IDV73" s="1460"/>
      <c r="IDW73" s="1460"/>
      <c r="IDX73" s="1460"/>
      <c r="IDY73" s="1460"/>
      <c r="IDZ73" s="1460"/>
      <c r="IEA73" s="1460"/>
      <c r="IEB73" s="1460"/>
      <c r="IEC73" s="1460"/>
      <c r="IED73" s="1460"/>
      <c r="IEE73" s="1460"/>
      <c r="IEF73" s="1460"/>
      <c r="IEG73" s="1460"/>
      <c r="IEH73" s="1460"/>
      <c r="IEI73" s="1460"/>
      <c r="IEJ73" s="1460"/>
      <c r="IEK73" s="1460"/>
      <c r="IEL73" s="1460"/>
      <c r="IEM73" s="1460"/>
      <c r="IEN73" s="1460"/>
      <c r="IEO73" s="1460"/>
      <c r="IEP73" s="1460"/>
      <c r="IEQ73" s="1460"/>
      <c r="IER73" s="1460"/>
      <c r="IES73" s="1460"/>
      <c r="IET73" s="1460"/>
      <c r="IEU73" s="1460"/>
      <c r="IEV73" s="1460"/>
      <c r="IEW73" s="1460"/>
      <c r="IEX73" s="1460"/>
      <c r="IEY73" s="1460"/>
      <c r="IEZ73" s="1460"/>
      <c r="IFA73" s="1460"/>
      <c r="IFB73" s="1460"/>
      <c r="IFC73" s="1460"/>
      <c r="IFD73" s="1460"/>
      <c r="IFE73" s="1460"/>
      <c r="IFF73" s="1460"/>
      <c r="IFG73" s="1460"/>
      <c r="IFH73" s="1460"/>
      <c r="IFI73" s="1460"/>
      <c r="IFJ73" s="1460"/>
      <c r="IFK73" s="1460"/>
      <c r="IFL73" s="1460"/>
      <c r="IFM73" s="1460"/>
      <c r="IFN73" s="1460"/>
      <c r="IFO73" s="1460"/>
      <c r="IFP73" s="1460"/>
      <c r="IFQ73" s="1460"/>
      <c r="IFR73" s="1460"/>
      <c r="IFS73" s="1460"/>
      <c r="IFT73" s="1460"/>
      <c r="IFU73" s="1460"/>
      <c r="IFV73" s="1460"/>
      <c r="IFW73" s="1460"/>
      <c r="IFX73" s="1460"/>
      <c r="IFY73" s="1460"/>
      <c r="IFZ73" s="1460"/>
      <c r="IGA73" s="1460"/>
      <c r="IGB73" s="1460"/>
      <c r="IGC73" s="1460"/>
      <c r="IGD73" s="1460"/>
      <c r="IGE73" s="1460"/>
      <c r="IGF73" s="1460"/>
      <c r="IGG73" s="1460"/>
      <c r="IGH73" s="1460"/>
      <c r="IGI73" s="1460"/>
      <c r="IGJ73" s="1460"/>
      <c r="IGK73" s="1460"/>
      <c r="IGL73" s="1460"/>
      <c r="IGM73" s="1460"/>
      <c r="IGN73" s="1460"/>
      <c r="IGO73" s="1460"/>
      <c r="IGP73" s="1460"/>
      <c r="IGQ73" s="1460"/>
      <c r="IGR73" s="1460"/>
      <c r="IGS73" s="1460"/>
      <c r="IGT73" s="1460"/>
      <c r="IGU73" s="1460"/>
      <c r="IGV73" s="1460"/>
      <c r="IGW73" s="1460"/>
      <c r="IGX73" s="1460"/>
      <c r="IGY73" s="1460"/>
      <c r="IGZ73" s="1460"/>
      <c r="IHA73" s="1460"/>
      <c r="IHB73" s="1460"/>
      <c r="IHC73" s="1460"/>
      <c r="IHD73" s="1460"/>
      <c r="IHE73" s="1460"/>
      <c r="IHF73" s="1460"/>
      <c r="IHG73" s="1460"/>
      <c r="IHH73" s="1460"/>
      <c r="IHI73" s="1460"/>
      <c r="IHJ73" s="1460"/>
      <c r="IHK73" s="1460"/>
      <c r="IHL73" s="1460"/>
      <c r="IHM73" s="1460"/>
      <c r="IHN73" s="1460"/>
      <c r="IHO73" s="1460"/>
      <c r="IHP73" s="1460"/>
      <c r="IHQ73" s="1460"/>
      <c r="IHR73" s="1460"/>
      <c r="IHS73" s="1460"/>
      <c r="IHT73" s="1460"/>
      <c r="IHU73" s="1460"/>
      <c r="IHV73" s="1460"/>
      <c r="IHW73" s="1460"/>
      <c r="IHX73" s="1460"/>
      <c r="IHY73" s="1460"/>
      <c r="IHZ73" s="1460"/>
      <c r="IIA73" s="1460"/>
      <c r="IIB73" s="1460"/>
      <c r="IIC73" s="1460"/>
      <c r="IID73" s="1460"/>
      <c r="IIE73" s="1460"/>
      <c r="IIF73" s="1460"/>
      <c r="IIG73" s="1460"/>
      <c r="IIH73" s="1460"/>
      <c r="III73" s="1460"/>
      <c r="IIJ73" s="1460"/>
      <c r="IIK73" s="1460"/>
      <c r="IIL73" s="1460"/>
      <c r="IIM73" s="1460"/>
      <c r="IIN73" s="1460"/>
      <c r="IIO73" s="1460"/>
      <c r="IIP73" s="1460"/>
      <c r="IIQ73" s="1460"/>
      <c r="IIR73" s="1460"/>
      <c r="IIS73" s="1460"/>
      <c r="IIT73" s="1460"/>
      <c r="IIU73" s="1460"/>
      <c r="IIV73" s="1460"/>
      <c r="IIW73" s="1460"/>
      <c r="IIX73" s="1460"/>
      <c r="IIY73" s="1460"/>
      <c r="IIZ73" s="1460"/>
      <c r="IJA73" s="1460"/>
      <c r="IJB73" s="1460"/>
      <c r="IJC73" s="1460"/>
      <c r="IJD73" s="1460"/>
      <c r="IJE73" s="1460"/>
      <c r="IJF73" s="1460"/>
      <c r="IJG73" s="1460"/>
      <c r="IJH73" s="1460"/>
      <c r="IJI73" s="1460"/>
      <c r="IJJ73" s="1460"/>
      <c r="IJK73" s="1460"/>
      <c r="IJL73" s="1460"/>
      <c r="IJM73" s="1460"/>
      <c r="IJN73" s="1460"/>
      <c r="IJO73" s="1460"/>
      <c r="IJP73" s="1460"/>
      <c r="IJQ73" s="1460"/>
      <c r="IJR73" s="1460"/>
      <c r="IJS73" s="1460"/>
      <c r="IJT73" s="1460"/>
      <c r="IJU73" s="1460"/>
      <c r="IJV73" s="1460"/>
      <c r="IJW73" s="1460"/>
      <c r="IJX73" s="1460"/>
      <c r="IJY73" s="1460"/>
      <c r="IJZ73" s="1460"/>
      <c r="IKA73" s="1460"/>
      <c r="IKB73" s="1460"/>
      <c r="IKC73" s="1460"/>
      <c r="IKD73" s="1460"/>
      <c r="IKE73" s="1460"/>
      <c r="IKF73" s="1460"/>
      <c r="IKG73" s="1460"/>
      <c r="IKH73" s="1460"/>
      <c r="IKI73" s="1460"/>
      <c r="IKJ73" s="1460"/>
      <c r="IKK73" s="1460"/>
      <c r="IKL73" s="1460"/>
      <c r="IKM73" s="1460"/>
      <c r="IKN73" s="1460"/>
      <c r="IKO73" s="1460"/>
      <c r="IKP73" s="1460"/>
      <c r="IKQ73" s="1460"/>
      <c r="IKR73" s="1460"/>
      <c r="IKS73" s="1460"/>
      <c r="IKT73" s="1460"/>
      <c r="IKU73" s="1460"/>
      <c r="IKV73" s="1460"/>
      <c r="IKW73" s="1460"/>
      <c r="IKX73" s="1460"/>
      <c r="IKY73" s="1460"/>
      <c r="IKZ73" s="1460"/>
      <c r="ILA73" s="1460"/>
      <c r="ILB73" s="1460"/>
      <c r="ILC73" s="1460"/>
      <c r="ILD73" s="1460"/>
      <c r="ILE73" s="1460"/>
      <c r="ILF73" s="1460"/>
      <c r="ILG73" s="1460"/>
      <c r="ILH73" s="1460"/>
      <c r="ILI73" s="1460"/>
      <c r="ILJ73" s="1460"/>
      <c r="ILK73" s="1460"/>
      <c r="ILL73" s="1460"/>
      <c r="ILM73" s="1460"/>
      <c r="ILN73" s="1460"/>
      <c r="ILO73" s="1460"/>
      <c r="ILP73" s="1460"/>
      <c r="ILQ73" s="1460"/>
      <c r="ILR73" s="1460"/>
      <c r="ILS73" s="1460"/>
      <c r="ILT73" s="1460"/>
      <c r="ILU73" s="1460"/>
      <c r="ILV73" s="1460"/>
      <c r="ILW73" s="1460"/>
      <c r="ILX73" s="1460"/>
      <c r="ILY73" s="1460"/>
      <c r="ILZ73" s="1460"/>
      <c r="IMA73" s="1460"/>
      <c r="IMB73" s="1460"/>
      <c r="IMC73" s="1460"/>
      <c r="IMD73" s="1460"/>
      <c r="IME73" s="1460"/>
      <c r="IMF73" s="1460"/>
      <c r="IMG73" s="1460"/>
      <c r="IMH73" s="1460"/>
      <c r="IMI73" s="1460"/>
      <c r="IMJ73" s="1460"/>
      <c r="IMK73" s="1460"/>
      <c r="IML73" s="1460"/>
      <c r="IMM73" s="1460"/>
      <c r="IMN73" s="1460"/>
      <c r="IMO73" s="1460"/>
      <c r="IMP73" s="1460"/>
      <c r="IMQ73" s="1460"/>
      <c r="IMR73" s="1460"/>
      <c r="IMS73" s="1460"/>
      <c r="IMT73" s="1460"/>
      <c r="IMU73" s="1460"/>
      <c r="IMV73" s="1460"/>
      <c r="IMW73" s="1460"/>
      <c r="IMX73" s="1460"/>
      <c r="IMY73" s="1460"/>
      <c r="IMZ73" s="1460"/>
      <c r="INA73" s="1460"/>
      <c r="INB73" s="1460"/>
      <c r="INC73" s="1460"/>
      <c r="IND73" s="1460"/>
      <c r="INE73" s="1460"/>
      <c r="INF73" s="1460"/>
      <c r="ING73" s="1460"/>
      <c r="INH73" s="1460"/>
      <c r="INI73" s="1460"/>
      <c r="INJ73" s="1460"/>
      <c r="INK73" s="1460"/>
      <c r="INL73" s="1460"/>
      <c r="INM73" s="1460"/>
      <c r="INN73" s="1460"/>
      <c r="INO73" s="1460"/>
      <c r="INP73" s="1460"/>
      <c r="INQ73" s="1460"/>
      <c r="INR73" s="1460"/>
      <c r="INS73" s="1460"/>
      <c r="INT73" s="1460"/>
      <c r="INU73" s="1460"/>
      <c r="INV73" s="1460"/>
      <c r="INW73" s="1460"/>
      <c r="INX73" s="1460"/>
      <c r="INY73" s="1460"/>
      <c r="INZ73" s="1460"/>
      <c r="IOA73" s="1460"/>
      <c r="IOB73" s="1460"/>
      <c r="IOC73" s="1460"/>
      <c r="IOD73" s="1460"/>
      <c r="IOE73" s="1460"/>
      <c r="IOF73" s="1460"/>
      <c r="IOG73" s="1460"/>
      <c r="IOH73" s="1460"/>
      <c r="IOI73" s="1460"/>
      <c r="IOJ73" s="1460"/>
      <c r="IOK73" s="1460"/>
      <c r="IOL73" s="1460"/>
      <c r="IOM73" s="1460"/>
      <c r="ION73" s="1460"/>
      <c r="IOO73" s="1460"/>
      <c r="IOP73" s="1460"/>
      <c r="IOQ73" s="1460"/>
      <c r="IOR73" s="1460"/>
      <c r="IOS73" s="1460"/>
      <c r="IOT73" s="1460"/>
      <c r="IOU73" s="1460"/>
      <c r="IOV73" s="1460"/>
      <c r="IOW73" s="1460"/>
      <c r="IOX73" s="1460"/>
      <c r="IOY73" s="1460"/>
      <c r="IOZ73" s="1460"/>
      <c r="IPA73" s="1460"/>
      <c r="IPB73" s="1460"/>
      <c r="IPC73" s="1460"/>
      <c r="IPD73" s="1460"/>
      <c r="IPE73" s="1460"/>
      <c r="IPF73" s="1460"/>
      <c r="IPG73" s="1460"/>
      <c r="IPH73" s="1460"/>
      <c r="IPI73" s="1460"/>
      <c r="IPJ73" s="1460"/>
      <c r="IPK73" s="1460"/>
      <c r="IPL73" s="1460"/>
      <c r="IPM73" s="1460"/>
      <c r="IPN73" s="1460"/>
      <c r="IPO73" s="1460"/>
      <c r="IPP73" s="1460"/>
      <c r="IPQ73" s="1460"/>
      <c r="IPR73" s="1460"/>
      <c r="IPS73" s="1460"/>
      <c r="IPT73" s="1460"/>
      <c r="IPU73" s="1460"/>
      <c r="IPV73" s="1460"/>
      <c r="IPW73" s="1460"/>
      <c r="IPX73" s="1460"/>
      <c r="IPY73" s="1460"/>
      <c r="IPZ73" s="1460"/>
      <c r="IQA73" s="1460"/>
      <c r="IQB73" s="1460"/>
      <c r="IQC73" s="1460"/>
      <c r="IQD73" s="1460"/>
      <c r="IQE73" s="1460"/>
      <c r="IQF73" s="1460"/>
      <c r="IQG73" s="1460"/>
      <c r="IQH73" s="1460"/>
      <c r="IQI73" s="1460"/>
      <c r="IQJ73" s="1460"/>
      <c r="IQK73" s="1460"/>
      <c r="IQL73" s="1460"/>
      <c r="IQM73" s="1460"/>
      <c r="IQN73" s="1460"/>
      <c r="IQO73" s="1460"/>
      <c r="IQP73" s="1460"/>
      <c r="IQQ73" s="1460"/>
      <c r="IQR73" s="1460"/>
      <c r="IQS73" s="1460"/>
      <c r="IQT73" s="1460"/>
      <c r="IQU73" s="1460"/>
      <c r="IQV73" s="1460"/>
      <c r="IQW73" s="1460"/>
      <c r="IQX73" s="1460"/>
      <c r="IQY73" s="1460"/>
      <c r="IQZ73" s="1460"/>
      <c r="IRA73" s="1460"/>
      <c r="IRB73" s="1460"/>
      <c r="IRC73" s="1460"/>
      <c r="IRD73" s="1460"/>
      <c r="IRE73" s="1460"/>
      <c r="IRF73" s="1460"/>
      <c r="IRG73" s="1460"/>
      <c r="IRH73" s="1460"/>
      <c r="IRI73" s="1460"/>
      <c r="IRJ73" s="1460"/>
      <c r="IRK73" s="1460"/>
      <c r="IRL73" s="1460"/>
      <c r="IRM73" s="1460"/>
      <c r="IRN73" s="1460"/>
      <c r="IRO73" s="1460"/>
      <c r="IRP73" s="1460"/>
      <c r="IRQ73" s="1460"/>
      <c r="IRR73" s="1460"/>
      <c r="IRS73" s="1460"/>
      <c r="IRT73" s="1460"/>
      <c r="IRU73" s="1460"/>
      <c r="IRV73" s="1460"/>
      <c r="IRW73" s="1460"/>
      <c r="IRX73" s="1460"/>
      <c r="IRY73" s="1460"/>
      <c r="IRZ73" s="1460"/>
      <c r="ISA73" s="1460"/>
      <c r="ISB73" s="1460"/>
      <c r="ISC73" s="1460"/>
      <c r="ISD73" s="1460"/>
      <c r="ISE73" s="1460"/>
      <c r="ISF73" s="1460"/>
      <c r="ISG73" s="1460"/>
      <c r="ISH73" s="1460"/>
      <c r="ISI73" s="1460"/>
      <c r="ISJ73" s="1460"/>
      <c r="ISK73" s="1460"/>
      <c r="ISL73" s="1460"/>
      <c r="ISM73" s="1460"/>
      <c r="ISN73" s="1460"/>
      <c r="ISO73" s="1460"/>
      <c r="ISP73" s="1460"/>
      <c r="ISQ73" s="1460"/>
      <c r="ISR73" s="1460"/>
      <c r="ISS73" s="1460"/>
      <c r="IST73" s="1460"/>
      <c r="ISU73" s="1460"/>
      <c r="ISV73" s="1460"/>
      <c r="ISW73" s="1460"/>
      <c r="ISX73" s="1460"/>
      <c r="ISY73" s="1460"/>
      <c r="ISZ73" s="1460"/>
      <c r="ITA73" s="1460"/>
      <c r="ITB73" s="1460"/>
      <c r="ITC73" s="1460"/>
      <c r="ITD73" s="1460"/>
      <c r="ITE73" s="1460"/>
      <c r="ITF73" s="1460"/>
      <c r="ITG73" s="1460"/>
      <c r="ITH73" s="1460"/>
      <c r="ITI73" s="1460"/>
      <c r="ITJ73" s="1460"/>
      <c r="ITK73" s="1460"/>
      <c r="ITL73" s="1460"/>
      <c r="ITM73" s="1460"/>
      <c r="ITN73" s="1460"/>
      <c r="ITO73" s="1460"/>
      <c r="ITP73" s="1460"/>
      <c r="ITQ73" s="1460"/>
      <c r="ITR73" s="1460"/>
      <c r="ITS73" s="1460"/>
      <c r="ITT73" s="1460"/>
      <c r="ITU73" s="1460"/>
      <c r="ITV73" s="1460"/>
      <c r="ITW73" s="1460"/>
      <c r="ITX73" s="1460"/>
      <c r="ITY73" s="1460"/>
      <c r="ITZ73" s="1460"/>
      <c r="IUA73" s="1460"/>
      <c r="IUB73" s="1460"/>
      <c r="IUC73" s="1460"/>
      <c r="IUD73" s="1460"/>
      <c r="IUE73" s="1460"/>
      <c r="IUF73" s="1460"/>
      <c r="IUG73" s="1460"/>
      <c r="IUH73" s="1460"/>
      <c r="IUI73" s="1460"/>
      <c r="IUJ73" s="1460"/>
      <c r="IUK73" s="1460"/>
      <c r="IUL73" s="1460"/>
      <c r="IUM73" s="1460"/>
      <c r="IUN73" s="1460"/>
      <c r="IUO73" s="1460"/>
      <c r="IUP73" s="1460"/>
      <c r="IUQ73" s="1460"/>
      <c r="IUR73" s="1460"/>
      <c r="IUS73" s="1460"/>
      <c r="IUT73" s="1460"/>
      <c r="IUU73" s="1460"/>
      <c r="IUV73" s="1460"/>
      <c r="IUW73" s="1460"/>
      <c r="IUX73" s="1460"/>
      <c r="IUY73" s="1460"/>
      <c r="IUZ73" s="1460"/>
      <c r="IVA73" s="1460"/>
      <c r="IVB73" s="1460"/>
      <c r="IVC73" s="1460"/>
      <c r="IVD73" s="1460"/>
      <c r="IVE73" s="1460"/>
      <c r="IVF73" s="1460"/>
      <c r="IVG73" s="1460"/>
      <c r="IVH73" s="1460"/>
      <c r="IVI73" s="1460"/>
      <c r="IVJ73" s="1460"/>
      <c r="IVK73" s="1460"/>
      <c r="IVL73" s="1460"/>
      <c r="IVM73" s="1460"/>
      <c r="IVN73" s="1460"/>
      <c r="IVO73" s="1460"/>
      <c r="IVP73" s="1460"/>
      <c r="IVQ73" s="1460"/>
      <c r="IVR73" s="1460"/>
      <c r="IVS73" s="1460"/>
      <c r="IVT73" s="1460"/>
      <c r="IVU73" s="1460"/>
      <c r="IVV73" s="1460"/>
      <c r="IVW73" s="1460"/>
      <c r="IVX73" s="1460"/>
      <c r="IVY73" s="1460"/>
      <c r="IVZ73" s="1460"/>
      <c r="IWA73" s="1460"/>
      <c r="IWB73" s="1460"/>
      <c r="IWC73" s="1460"/>
      <c r="IWD73" s="1460"/>
      <c r="IWE73" s="1460"/>
      <c r="IWF73" s="1460"/>
      <c r="IWG73" s="1460"/>
      <c r="IWH73" s="1460"/>
      <c r="IWI73" s="1460"/>
      <c r="IWJ73" s="1460"/>
      <c r="IWK73" s="1460"/>
      <c r="IWL73" s="1460"/>
      <c r="IWM73" s="1460"/>
      <c r="IWN73" s="1460"/>
      <c r="IWO73" s="1460"/>
      <c r="IWP73" s="1460"/>
      <c r="IWQ73" s="1460"/>
      <c r="IWR73" s="1460"/>
      <c r="IWS73" s="1460"/>
      <c r="IWT73" s="1460"/>
      <c r="IWU73" s="1460"/>
      <c r="IWV73" s="1460"/>
      <c r="IWW73" s="1460"/>
      <c r="IWX73" s="1460"/>
      <c r="IWY73" s="1460"/>
      <c r="IWZ73" s="1460"/>
      <c r="IXA73" s="1460"/>
      <c r="IXB73" s="1460"/>
      <c r="IXC73" s="1460"/>
      <c r="IXD73" s="1460"/>
      <c r="IXE73" s="1460"/>
      <c r="IXF73" s="1460"/>
      <c r="IXG73" s="1460"/>
      <c r="IXH73" s="1460"/>
      <c r="IXI73" s="1460"/>
      <c r="IXJ73" s="1460"/>
      <c r="IXK73" s="1460"/>
      <c r="IXL73" s="1460"/>
      <c r="IXM73" s="1460"/>
      <c r="IXN73" s="1460"/>
      <c r="IXO73" s="1460"/>
      <c r="IXP73" s="1460"/>
      <c r="IXQ73" s="1460"/>
      <c r="IXR73" s="1460"/>
      <c r="IXS73" s="1460"/>
      <c r="IXT73" s="1460"/>
      <c r="IXU73" s="1460"/>
      <c r="IXV73" s="1460"/>
      <c r="IXW73" s="1460"/>
      <c r="IXX73" s="1460"/>
      <c r="IXY73" s="1460"/>
      <c r="IXZ73" s="1460"/>
      <c r="IYA73" s="1460"/>
      <c r="IYB73" s="1460"/>
      <c r="IYC73" s="1460"/>
      <c r="IYD73" s="1460"/>
      <c r="IYE73" s="1460"/>
      <c r="IYF73" s="1460"/>
      <c r="IYG73" s="1460"/>
      <c r="IYH73" s="1460"/>
      <c r="IYI73" s="1460"/>
      <c r="IYJ73" s="1460"/>
      <c r="IYK73" s="1460"/>
      <c r="IYL73" s="1460"/>
      <c r="IYM73" s="1460"/>
      <c r="IYN73" s="1460"/>
      <c r="IYO73" s="1460"/>
      <c r="IYP73" s="1460"/>
      <c r="IYQ73" s="1460"/>
      <c r="IYR73" s="1460"/>
      <c r="IYS73" s="1460"/>
      <c r="IYT73" s="1460"/>
      <c r="IYU73" s="1460"/>
      <c r="IYV73" s="1460"/>
      <c r="IYW73" s="1460"/>
      <c r="IYX73" s="1460"/>
      <c r="IYY73" s="1460"/>
      <c r="IYZ73" s="1460"/>
      <c r="IZA73" s="1460"/>
      <c r="IZB73" s="1460"/>
      <c r="IZC73" s="1460"/>
      <c r="IZD73" s="1460"/>
      <c r="IZE73" s="1460"/>
      <c r="IZF73" s="1460"/>
      <c r="IZG73" s="1460"/>
      <c r="IZH73" s="1460"/>
      <c r="IZI73" s="1460"/>
      <c r="IZJ73" s="1460"/>
      <c r="IZK73" s="1460"/>
      <c r="IZL73" s="1460"/>
      <c r="IZM73" s="1460"/>
      <c r="IZN73" s="1460"/>
      <c r="IZO73" s="1460"/>
      <c r="IZP73" s="1460"/>
      <c r="IZQ73" s="1460"/>
      <c r="IZR73" s="1460"/>
      <c r="IZS73" s="1460"/>
      <c r="IZT73" s="1460"/>
      <c r="IZU73" s="1460"/>
      <c r="IZV73" s="1460"/>
      <c r="IZW73" s="1460"/>
      <c r="IZX73" s="1460"/>
      <c r="IZY73" s="1460"/>
      <c r="IZZ73" s="1460"/>
      <c r="JAA73" s="1460"/>
      <c r="JAB73" s="1460"/>
      <c r="JAC73" s="1460"/>
      <c r="JAD73" s="1460"/>
      <c r="JAE73" s="1460"/>
      <c r="JAF73" s="1460"/>
      <c r="JAG73" s="1460"/>
      <c r="JAH73" s="1460"/>
      <c r="JAI73" s="1460"/>
      <c r="JAJ73" s="1460"/>
      <c r="JAK73" s="1460"/>
      <c r="JAL73" s="1460"/>
      <c r="JAM73" s="1460"/>
      <c r="JAN73" s="1460"/>
      <c r="JAO73" s="1460"/>
      <c r="JAP73" s="1460"/>
      <c r="JAQ73" s="1460"/>
      <c r="JAR73" s="1460"/>
      <c r="JAS73" s="1460"/>
      <c r="JAT73" s="1460"/>
      <c r="JAU73" s="1460"/>
      <c r="JAV73" s="1460"/>
      <c r="JAW73" s="1460"/>
      <c r="JAX73" s="1460"/>
      <c r="JAY73" s="1460"/>
      <c r="JAZ73" s="1460"/>
      <c r="JBA73" s="1460"/>
      <c r="JBB73" s="1460"/>
      <c r="JBC73" s="1460"/>
      <c r="JBD73" s="1460"/>
      <c r="JBE73" s="1460"/>
      <c r="JBF73" s="1460"/>
      <c r="JBG73" s="1460"/>
      <c r="JBH73" s="1460"/>
      <c r="JBI73" s="1460"/>
      <c r="JBJ73" s="1460"/>
      <c r="JBK73" s="1460"/>
      <c r="JBL73" s="1460"/>
      <c r="JBM73" s="1460"/>
      <c r="JBN73" s="1460"/>
      <c r="JBO73" s="1460"/>
      <c r="JBP73" s="1460"/>
      <c r="JBQ73" s="1460"/>
      <c r="JBR73" s="1460"/>
      <c r="JBS73" s="1460"/>
      <c r="JBT73" s="1460"/>
      <c r="JBU73" s="1460"/>
      <c r="JBV73" s="1460"/>
      <c r="JBW73" s="1460"/>
      <c r="JBX73" s="1460"/>
      <c r="JBY73" s="1460"/>
      <c r="JBZ73" s="1460"/>
      <c r="JCA73" s="1460"/>
      <c r="JCB73" s="1460"/>
      <c r="JCC73" s="1460"/>
      <c r="JCD73" s="1460"/>
      <c r="JCE73" s="1460"/>
      <c r="JCF73" s="1460"/>
      <c r="JCG73" s="1460"/>
      <c r="JCH73" s="1460"/>
      <c r="JCI73" s="1460"/>
      <c r="JCJ73" s="1460"/>
      <c r="JCK73" s="1460"/>
      <c r="JCL73" s="1460"/>
      <c r="JCM73" s="1460"/>
      <c r="JCN73" s="1460"/>
      <c r="JCO73" s="1460"/>
      <c r="JCP73" s="1460"/>
      <c r="JCQ73" s="1460"/>
      <c r="JCR73" s="1460"/>
      <c r="JCS73" s="1460"/>
      <c r="JCT73" s="1460"/>
      <c r="JCU73" s="1460"/>
      <c r="JCV73" s="1460"/>
      <c r="JCW73" s="1460"/>
      <c r="JCX73" s="1460"/>
      <c r="JCY73" s="1460"/>
      <c r="JCZ73" s="1460"/>
      <c r="JDA73" s="1460"/>
      <c r="JDB73" s="1460"/>
      <c r="JDC73" s="1460"/>
      <c r="JDD73" s="1460"/>
      <c r="JDE73" s="1460"/>
      <c r="JDF73" s="1460"/>
      <c r="JDG73" s="1460"/>
      <c r="JDH73" s="1460"/>
      <c r="JDI73" s="1460"/>
      <c r="JDJ73" s="1460"/>
      <c r="JDK73" s="1460"/>
      <c r="JDL73" s="1460"/>
      <c r="JDM73" s="1460"/>
      <c r="JDN73" s="1460"/>
      <c r="JDO73" s="1460"/>
      <c r="JDP73" s="1460"/>
      <c r="JDQ73" s="1460"/>
      <c r="JDR73" s="1460"/>
      <c r="JDS73" s="1460"/>
      <c r="JDT73" s="1460"/>
      <c r="JDU73" s="1460"/>
      <c r="JDV73" s="1460"/>
      <c r="JDW73" s="1460"/>
      <c r="JDX73" s="1460"/>
      <c r="JDY73" s="1460"/>
      <c r="JDZ73" s="1460"/>
      <c r="JEA73" s="1460"/>
      <c r="JEB73" s="1460"/>
      <c r="JEC73" s="1460"/>
      <c r="JED73" s="1460"/>
      <c r="JEE73" s="1460"/>
      <c r="JEF73" s="1460"/>
      <c r="JEG73" s="1460"/>
      <c r="JEH73" s="1460"/>
      <c r="JEI73" s="1460"/>
      <c r="JEJ73" s="1460"/>
      <c r="JEK73" s="1460"/>
      <c r="JEL73" s="1460"/>
      <c r="JEM73" s="1460"/>
      <c r="JEN73" s="1460"/>
      <c r="JEO73" s="1460"/>
      <c r="JEP73" s="1460"/>
      <c r="JEQ73" s="1460"/>
      <c r="JER73" s="1460"/>
      <c r="JES73" s="1460"/>
      <c r="JET73" s="1460"/>
      <c r="JEU73" s="1460"/>
      <c r="JEV73" s="1460"/>
      <c r="JEW73" s="1460"/>
      <c r="JEX73" s="1460"/>
      <c r="JEY73" s="1460"/>
      <c r="JEZ73" s="1460"/>
      <c r="JFA73" s="1460"/>
      <c r="JFB73" s="1460"/>
      <c r="JFC73" s="1460"/>
      <c r="JFD73" s="1460"/>
      <c r="JFE73" s="1460"/>
      <c r="JFF73" s="1460"/>
      <c r="JFG73" s="1460"/>
      <c r="JFH73" s="1460"/>
      <c r="JFI73" s="1460"/>
      <c r="JFJ73" s="1460"/>
      <c r="JFK73" s="1460"/>
      <c r="JFL73" s="1460"/>
      <c r="JFM73" s="1460"/>
      <c r="JFN73" s="1460"/>
      <c r="JFO73" s="1460"/>
      <c r="JFP73" s="1460"/>
      <c r="JFQ73" s="1460"/>
      <c r="JFR73" s="1460"/>
      <c r="JFS73" s="1460"/>
      <c r="JFT73" s="1460"/>
      <c r="JFU73" s="1460"/>
      <c r="JFV73" s="1460"/>
      <c r="JFW73" s="1460"/>
      <c r="JFX73" s="1460"/>
      <c r="JFY73" s="1460"/>
      <c r="JFZ73" s="1460"/>
      <c r="JGA73" s="1460"/>
      <c r="JGB73" s="1460"/>
      <c r="JGC73" s="1460"/>
      <c r="JGD73" s="1460"/>
      <c r="JGE73" s="1460"/>
      <c r="JGF73" s="1460"/>
      <c r="JGG73" s="1460"/>
      <c r="JGH73" s="1460"/>
      <c r="JGI73" s="1460"/>
      <c r="JGJ73" s="1460"/>
      <c r="JGK73" s="1460"/>
      <c r="JGL73" s="1460"/>
      <c r="JGM73" s="1460"/>
      <c r="JGN73" s="1460"/>
      <c r="JGO73" s="1460"/>
      <c r="JGP73" s="1460"/>
      <c r="JGQ73" s="1460"/>
      <c r="JGR73" s="1460"/>
      <c r="JGS73" s="1460"/>
      <c r="JGT73" s="1460"/>
      <c r="JGU73" s="1460"/>
      <c r="JGV73" s="1460"/>
      <c r="JGW73" s="1460"/>
      <c r="JGX73" s="1460"/>
      <c r="JGY73" s="1460"/>
      <c r="JGZ73" s="1460"/>
      <c r="JHA73" s="1460"/>
      <c r="JHB73" s="1460"/>
      <c r="JHC73" s="1460"/>
      <c r="JHD73" s="1460"/>
      <c r="JHE73" s="1460"/>
      <c r="JHF73" s="1460"/>
      <c r="JHG73" s="1460"/>
      <c r="JHH73" s="1460"/>
      <c r="JHI73" s="1460"/>
      <c r="JHJ73" s="1460"/>
      <c r="JHK73" s="1460"/>
      <c r="JHL73" s="1460"/>
      <c r="JHM73" s="1460"/>
      <c r="JHN73" s="1460"/>
      <c r="JHO73" s="1460"/>
      <c r="JHP73" s="1460"/>
      <c r="JHQ73" s="1460"/>
      <c r="JHR73" s="1460"/>
      <c r="JHS73" s="1460"/>
      <c r="JHT73" s="1460"/>
      <c r="JHU73" s="1460"/>
      <c r="JHV73" s="1460"/>
      <c r="JHW73" s="1460"/>
      <c r="JHX73" s="1460"/>
      <c r="JHY73" s="1460"/>
      <c r="JHZ73" s="1460"/>
      <c r="JIA73" s="1460"/>
      <c r="JIB73" s="1460"/>
      <c r="JIC73" s="1460"/>
      <c r="JID73" s="1460"/>
      <c r="JIE73" s="1460"/>
      <c r="JIF73" s="1460"/>
      <c r="JIG73" s="1460"/>
      <c r="JIH73" s="1460"/>
      <c r="JII73" s="1460"/>
      <c r="JIJ73" s="1460"/>
      <c r="JIK73" s="1460"/>
      <c r="JIL73" s="1460"/>
      <c r="JIM73" s="1460"/>
      <c r="JIN73" s="1460"/>
      <c r="JIO73" s="1460"/>
      <c r="JIP73" s="1460"/>
      <c r="JIQ73" s="1460"/>
      <c r="JIR73" s="1460"/>
      <c r="JIS73" s="1460"/>
      <c r="JIT73" s="1460"/>
      <c r="JIU73" s="1460"/>
      <c r="JIV73" s="1460"/>
      <c r="JIW73" s="1460"/>
      <c r="JIX73" s="1460"/>
      <c r="JIY73" s="1460"/>
      <c r="JIZ73" s="1460"/>
      <c r="JJA73" s="1460"/>
      <c r="JJB73" s="1460"/>
      <c r="JJC73" s="1460"/>
      <c r="JJD73" s="1460"/>
      <c r="JJE73" s="1460"/>
      <c r="JJF73" s="1460"/>
      <c r="JJG73" s="1460"/>
      <c r="JJH73" s="1460"/>
      <c r="JJI73" s="1460"/>
      <c r="JJJ73" s="1460"/>
      <c r="JJK73" s="1460"/>
      <c r="JJL73" s="1460"/>
      <c r="JJM73" s="1460"/>
      <c r="JJN73" s="1460"/>
      <c r="JJO73" s="1460"/>
      <c r="JJP73" s="1460"/>
      <c r="JJQ73" s="1460"/>
      <c r="JJR73" s="1460"/>
      <c r="JJS73" s="1460"/>
      <c r="JJT73" s="1460"/>
      <c r="JJU73" s="1460"/>
      <c r="JJV73" s="1460"/>
      <c r="JJW73" s="1460"/>
      <c r="JJX73" s="1460"/>
      <c r="JJY73" s="1460"/>
      <c r="JJZ73" s="1460"/>
      <c r="JKA73" s="1460"/>
      <c r="JKB73" s="1460"/>
      <c r="JKC73" s="1460"/>
      <c r="JKD73" s="1460"/>
      <c r="JKE73" s="1460"/>
      <c r="JKF73" s="1460"/>
      <c r="JKG73" s="1460"/>
      <c r="JKH73" s="1460"/>
      <c r="JKI73" s="1460"/>
      <c r="JKJ73" s="1460"/>
      <c r="JKK73" s="1460"/>
      <c r="JKL73" s="1460"/>
      <c r="JKM73" s="1460"/>
      <c r="JKN73" s="1460"/>
      <c r="JKO73" s="1460"/>
      <c r="JKP73" s="1460"/>
      <c r="JKQ73" s="1460"/>
      <c r="JKR73" s="1460"/>
      <c r="JKS73" s="1460"/>
      <c r="JKT73" s="1460"/>
      <c r="JKU73" s="1460"/>
      <c r="JKV73" s="1460"/>
      <c r="JKW73" s="1460"/>
      <c r="JKX73" s="1460"/>
      <c r="JKY73" s="1460"/>
      <c r="JKZ73" s="1460"/>
      <c r="JLA73" s="1460"/>
      <c r="JLB73" s="1460"/>
      <c r="JLC73" s="1460"/>
      <c r="JLD73" s="1460"/>
      <c r="JLE73" s="1460"/>
      <c r="JLF73" s="1460"/>
      <c r="JLG73" s="1460"/>
      <c r="JLH73" s="1460"/>
      <c r="JLI73" s="1460"/>
      <c r="JLJ73" s="1460"/>
      <c r="JLK73" s="1460"/>
      <c r="JLL73" s="1460"/>
      <c r="JLM73" s="1460"/>
      <c r="JLN73" s="1460"/>
      <c r="JLO73" s="1460"/>
      <c r="JLP73" s="1460"/>
      <c r="JLQ73" s="1460"/>
      <c r="JLR73" s="1460"/>
      <c r="JLS73" s="1460"/>
      <c r="JLT73" s="1460"/>
      <c r="JLU73" s="1460"/>
      <c r="JLV73" s="1460"/>
      <c r="JLW73" s="1460"/>
      <c r="JLX73" s="1460"/>
      <c r="JLY73" s="1460"/>
      <c r="JLZ73" s="1460"/>
      <c r="JMA73" s="1460"/>
      <c r="JMB73" s="1460"/>
      <c r="JMC73" s="1460"/>
      <c r="JMD73" s="1460"/>
      <c r="JME73" s="1460"/>
      <c r="JMF73" s="1460"/>
      <c r="JMG73" s="1460"/>
      <c r="JMH73" s="1460"/>
      <c r="JMI73" s="1460"/>
      <c r="JMJ73" s="1460"/>
      <c r="JMK73" s="1460"/>
      <c r="JML73" s="1460"/>
      <c r="JMM73" s="1460"/>
      <c r="JMN73" s="1460"/>
      <c r="JMO73" s="1460"/>
      <c r="JMP73" s="1460"/>
      <c r="JMQ73" s="1460"/>
      <c r="JMR73" s="1460"/>
      <c r="JMS73" s="1460"/>
      <c r="JMT73" s="1460"/>
      <c r="JMU73" s="1460"/>
      <c r="JMV73" s="1460"/>
      <c r="JMW73" s="1460"/>
      <c r="JMX73" s="1460"/>
      <c r="JMY73" s="1460"/>
      <c r="JMZ73" s="1460"/>
      <c r="JNA73" s="1460"/>
      <c r="JNB73" s="1460"/>
      <c r="JNC73" s="1460"/>
      <c r="JND73" s="1460"/>
      <c r="JNE73" s="1460"/>
      <c r="JNF73" s="1460"/>
      <c r="JNG73" s="1460"/>
      <c r="JNH73" s="1460"/>
      <c r="JNI73" s="1460"/>
      <c r="JNJ73" s="1460"/>
      <c r="JNK73" s="1460"/>
      <c r="JNL73" s="1460"/>
      <c r="JNM73" s="1460"/>
      <c r="JNN73" s="1460"/>
      <c r="JNO73" s="1460"/>
      <c r="JNP73" s="1460"/>
      <c r="JNQ73" s="1460"/>
      <c r="JNR73" s="1460"/>
      <c r="JNS73" s="1460"/>
      <c r="JNT73" s="1460"/>
      <c r="JNU73" s="1460"/>
      <c r="JNV73" s="1460"/>
      <c r="JNW73" s="1460"/>
      <c r="JNX73" s="1460"/>
      <c r="JNY73" s="1460"/>
      <c r="JNZ73" s="1460"/>
      <c r="JOA73" s="1460"/>
      <c r="JOB73" s="1460"/>
      <c r="JOC73" s="1460"/>
      <c r="JOD73" s="1460"/>
      <c r="JOE73" s="1460"/>
      <c r="JOF73" s="1460"/>
      <c r="JOG73" s="1460"/>
      <c r="JOH73" s="1460"/>
      <c r="JOI73" s="1460"/>
      <c r="JOJ73" s="1460"/>
      <c r="JOK73" s="1460"/>
      <c r="JOL73" s="1460"/>
      <c r="JOM73" s="1460"/>
      <c r="JON73" s="1460"/>
      <c r="JOO73" s="1460"/>
      <c r="JOP73" s="1460"/>
      <c r="JOQ73" s="1460"/>
      <c r="JOR73" s="1460"/>
      <c r="JOS73" s="1460"/>
      <c r="JOT73" s="1460"/>
      <c r="JOU73" s="1460"/>
      <c r="JOV73" s="1460"/>
      <c r="JOW73" s="1460"/>
      <c r="JOX73" s="1460"/>
      <c r="JOY73" s="1460"/>
      <c r="JOZ73" s="1460"/>
      <c r="JPA73" s="1460"/>
      <c r="JPB73" s="1460"/>
      <c r="JPC73" s="1460"/>
      <c r="JPD73" s="1460"/>
      <c r="JPE73" s="1460"/>
      <c r="JPF73" s="1460"/>
      <c r="JPG73" s="1460"/>
      <c r="JPH73" s="1460"/>
      <c r="JPI73" s="1460"/>
      <c r="JPJ73" s="1460"/>
      <c r="JPK73" s="1460"/>
      <c r="JPL73" s="1460"/>
      <c r="JPM73" s="1460"/>
      <c r="JPN73" s="1460"/>
      <c r="JPO73" s="1460"/>
      <c r="JPP73" s="1460"/>
      <c r="JPQ73" s="1460"/>
      <c r="JPR73" s="1460"/>
      <c r="JPS73" s="1460"/>
      <c r="JPT73" s="1460"/>
      <c r="JPU73" s="1460"/>
      <c r="JPV73" s="1460"/>
      <c r="JPW73" s="1460"/>
      <c r="JPX73" s="1460"/>
      <c r="JPY73" s="1460"/>
      <c r="JPZ73" s="1460"/>
      <c r="JQA73" s="1460"/>
      <c r="JQB73" s="1460"/>
      <c r="JQC73" s="1460"/>
      <c r="JQD73" s="1460"/>
      <c r="JQE73" s="1460"/>
      <c r="JQF73" s="1460"/>
      <c r="JQG73" s="1460"/>
      <c r="JQH73" s="1460"/>
      <c r="JQI73" s="1460"/>
      <c r="JQJ73" s="1460"/>
      <c r="JQK73" s="1460"/>
      <c r="JQL73" s="1460"/>
      <c r="JQM73" s="1460"/>
      <c r="JQN73" s="1460"/>
      <c r="JQO73" s="1460"/>
      <c r="JQP73" s="1460"/>
      <c r="JQQ73" s="1460"/>
      <c r="JQR73" s="1460"/>
      <c r="JQS73" s="1460"/>
      <c r="JQT73" s="1460"/>
      <c r="JQU73" s="1460"/>
      <c r="JQV73" s="1460"/>
      <c r="JQW73" s="1460"/>
      <c r="JQX73" s="1460"/>
      <c r="JQY73" s="1460"/>
      <c r="JQZ73" s="1460"/>
      <c r="JRA73" s="1460"/>
      <c r="JRB73" s="1460"/>
      <c r="JRC73" s="1460"/>
      <c r="JRD73" s="1460"/>
      <c r="JRE73" s="1460"/>
      <c r="JRF73" s="1460"/>
      <c r="JRG73" s="1460"/>
      <c r="JRH73" s="1460"/>
      <c r="JRI73" s="1460"/>
      <c r="JRJ73" s="1460"/>
      <c r="JRK73" s="1460"/>
      <c r="JRL73" s="1460"/>
      <c r="JRM73" s="1460"/>
      <c r="JRN73" s="1460"/>
      <c r="JRO73" s="1460"/>
      <c r="JRP73" s="1460"/>
      <c r="JRQ73" s="1460"/>
      <c r="JRR73" s="1460"/>
      <c r="JRS73" s="1460"/>
      <c r="JRT73" s="1460"/>
      <c r="JRU73" s="1460"/>
      <c r="JRV73" s="1460"/>
      <c r="JRW73" s="1460"/>
      <c r="JRX73" s="1460"/>
      <c r="JRY73" s="1460"/>
      <c r="JRZ73" s="1460"/>
      <c r="JSA73" s="1460"/>
      <c r="JSB73" s="1460"/>
      <c r="JSC73" s="1460"/>
      <c r="JSD73" s="1460"/>
      <c r="JSE73" s="1460"/>
      <c r="JSF73" s="1460"/>
      <c r="JSG73" s="1460"/>
      <c r="JSH73" s="1460"/>
      <c r="JSI73" s="1460"/>
      <c r="JSJ73" s="1460"/>
      <c r="JSK73" s="1460"/>
      <c r="JSL73" s="1460"/>
      <c r="JSM73" s="1460"/>
      <c r="JSN73" s="1460"/>
      <c r="JSO73" s="1460"/>
      <c r="JSP73" s="1460"/>
      <c r="JSQ73" s="1460"/>
      <c r="JSR73" s="1460"/>
      <c r="JSS73" s="1460"/>
      <c r="JST73" s="1460"/>
      <c r="JSU73" s="1460"/>
      <c r="JSV73" s="1460"/>
      <c r="JSW73" s="1460"/>
      <c r="JSX73" s="1460"/>
      <c r="JSY73" s="1460"/>
      <c r="JSZ73" s="1460"/>
      <c r="JTA73" s="1460"/>
      <c r="JTB73" s="1460"/>
      <c r="JTC73" s="1460"/>
      <c r="JTD73" s="1460"/>
      <c r="JTE73" s="1460"/>
      <c r="JTF73" s="1460"/>
      <c r="JTG73" s="1460"/>
      <c r="JTH73" s="1460"/>
      <c r="JTI73" s="1460"/>
      <c r="JTJ73" s="1460"/>
      <c r="JTK73" s="1460"/>
      <c r="JTL73" s="1460"/>
      <c r="JTM73" s="1460"/>
      <c r="JTN73" s="1460"/>
      <c r="JTO73" s="1460"/>
      <c r="JTP73" s="1460"/>
      <c r="JTQ73" s="1460"/>
      <c r="JTR73" s="1460"/>
      <c r="JTS73" s="1460"/>
      <c r="JTT73" s="1460"/>
      <c r="JTU73" s="1460"/>
      <c r="JTV73" s="1460"/>
      <c r="JTW73" s="1460"/>
      <c r="JTX73" s="1460"/>
      <c r="JTY73" s="1460"/>
      <c r="JTZ73" s="1460"/>
      <c r="JUA73" s="1460"/>
      <c r="JUB73" s="1460"/>
      <c r="JUC73" s="1460"/>
      <c r="JUD73" s="1460"/>
      <c r="JUE73" s="1460"/>
      <c r="JUF73" s="1460"/>
      <c r="JUG73" s="1460"/>
      <c r="JUH73" s="1460"/>
      <c r="JUI73" s="1460"/>
      <c r="JUJ73" s="1460"/>
      <c r="JUK73" s="1460"/>
      <c r="JUL73" s="1460"/>
      <c r="JUM73" s="1460"/>
      <c r="JUN73" s="1460"/>
      <c r="JUO73" s="1460"/>
      <c r="JUP73" s="1460"/>
      <c r="JUQ73" s="1460"/>
      <c r="JUR73" s="1460"/>
      <c r="JUS73" s="1460"/>
      <c r="JUT73" s="1460"/>
      <c r="JUU73" s="1460"/>
      <c r="JUV73" s="1460"/>
      <c r="JUW73" s="1460"/>
      <c r="JUX73" s="1460"/>
      <c r="JUY73" s="1460"/>
      <c r="JUZ73" s="1460"/>
      <c r="JVA73" s="1460"/>
      <c r="JVB73" s="1460"/>
      <c r="JVC73" s="1460"/>
      <c r="JVD73" s="1460"/>
      <c r="JVE73" s="1460"/>
      <c r="JVF73" s="1460"/>
      <c r="JVG73" s="1460"/>
      <c r="JVH73" s="1460"/>
      <c r="JVI73" s="1460"/>
      <c r="JVJ73" s="1460"/>
      <c r="JVK73" s="1460"/>
      <c r="JVL73" s="1460"/>
      <c r="JVM73" s="1460"/>
      <c r="JVN73" s="1460"/>
      <c r="JVO73" s="1460"/>
      <c r="JVP73" s="1460"/>
      <c r="JVQ73" s="1460"/>
      <c r="JVR73" s="1460"/>
      <c r="JVS73" s="1460"/>
      <c r="JVT73" s="1460"/>
      <c r="JVU73" s="1460"/>
      <c r="JVV73" s="1460"/>
      <c r="JVW73" s="1460"/>
      <c r="JVX73" s="1460"/>
      <c r="JVY73" s="1460"/>
      <c r="JVZ73" s="1460"/>
      <c r="JWA73" s="1460"/>
      <c r="JWB73" s="1460"/>
      <c r="JWC73" s="1460"/>
      <c r="JWD73" s="1460"/>
      <c r="JWE73" s="1460"/>
      <c r="JWF73" s="1460"/>
      <c r="JWG73" s="1460"/>
      <c r="JWH73" s="1460"/>
      <c r="JWI73" s="1460"/>
      <c r="JWJ73" s="1460"/>
      <c r="JWK73" s="1460"/>
      <c r="JWL73" s="1460"/>
      <c r="JWM73" s="1460"/>
      <c r="JWN73" s="1460"/>
      <c r="JWO73" s="1460"/>
      <c r="JWP73" s="1460"/>
      <c r="JWQ73" s="1460"/>
      <c r="JWR73" s="1460"/>
      <c r="JWS73" s="1460"/>
      <c r="JWT73" s="1460"/>
      <c r="JWU73" s="1460"/>
      <c r="JWV73" s="1460"/>
      <c r="JWW73" s="1460"/>
      <c r="JWX73" s="1460"/>
      <c r="JWY73" s="1460"/>
      <c r="JWZ73" s="1460"/>
      <c r="JXA73" s="1460"/>
      <c r="JXB73" s="1460"/>
      <c r="JXC73" s="1460"/>
      <c r="JXD73" s="1460"/>
      <c r="JXE73" s="1460"/>
      <c r="JXF73" s="1460"/>
      <c r="JXG73" s="1460"/>
      <c r="JXH73" s="1460"/>
      <c r="JXI73" s="1460"/>
      <c r="JXJ73" s="1460"/>
      <c r="JXK73" s="1460"/>
      <c r="JXL73" s="1460"/>
      <c r="JXM73" s="1460"/>
      <c r="JXN73" s="1460"/>
      <c r="JXO73" s="1460"/>
      <c r="JXP73" s="1460"/>
      <c r="JXQ73" s="1460"/>
      <c r="JXR73" s="1460"/>
      <c r="JXS73" s="1460"/>
      <c r="JXT73" s="1460"/>
      <c r="JXU73" s="1460"/>
      <c r="JXV73" s="1460"/>
      <c r="JXW73" s="1460"/>
      <c r="JXX73" s="1460"/>
      <c r="JXY73" s="1460"/>
      <c r="JXZ73" s="1460"/>
      <c r="JYA73" s="1460"/>
      <c r="JYB73" s="1460"/>
      <c r="JYC73" s="1460"/>
      <c r="JYD73" s="1460"/>
      <c r="JYE73" s="1460"/>
      <c r="JYF73" s="1460"/>
      <c r="JYG73" s="1460"/>
      <c r="JYH73" s="1460"/>
      <c r="JYI73" s="1460"/>
      <c r="JYJ73" s="1460"/>
      <c r="JYK73" s="1460"/>
      <c r="JYL73" s="1460"/>
      <c r="JYM73" s="1460"/>
      <c r="JYN73" s="1460"/>
      <c r="JYO73" s="1460"/>
      <c r="JYP73" s="1460"/>
      <c r="JYQ73" s="1460"/>
      <c r="JYR73" s="1460"/>
      <c r="JYS73" s="1460"/>
      <c r="JYT73" s="1460"/>
      <c r="JYU73" s="1460"/>
      <c r="JYV73" s="1460"/>
      <c r="JYW73" s="1460"/>
      <c r="JYX73" s="1460"/>
      <c r="JYY73" s="1460"/>
      <c r="JYZ73" s="1460"/>
      <c r="JZA73" s="1460"/>
      <c r="JZB73" s="1460"/>
      <c r="JZC73" s="1460"/>
      <c r="JZD73" s="1460"/>
      <c r="JZE73" s="1460"/>
      <c r="JZF73" s="1460"/>
      <c r="JZG73" s="1460"/>
      <c r="JZH73" s="1460"/>
      <c r="JZI73" s="1460"/>
      <c r="JZJ73" s="1460"/>
      <c r="JZK73" s="1460"/>
      <c r="JZL73" s="1460"/>
      <c r="JZM73" s="1460"/>
      <c r="JZN73" s="1460"/>
      <c r="JZO73" s="1460"/>
      <c r="JZP73" s="1460"/>
      <c r="JZQ73" s="1460"/>
      <c r="JZR73" s="1460"/>
      <c r="JZS73" s="1460"/>
      <c r="JZT73" s="1460"/>
      <c r="JZU73" s="1460"/>
      <c r="JZV73" s="1460"/>
      <c r="JZW73" s="1460"/>
      <c r="JZX73" s="1460"/>
      <c r="JZY73" s="1460"/>
      <c r="JZZ73" s="1460"/>
      <c r="KAA73" s="1460"/>
      <c r="KAB73" s="1460"/>
      <c r="KAC73" s="1460"/>
      <c r="KAD73" s="1460"/>
      <c r="KAE73" s="1460"/>
      <c r="KAF73" s="1460"/>
      <c r="KAG73" s="1460"/>
      <c r="KAH73" s="1460"/>
      <c r="KAI73" s="1460"/>
      <c r="KAJ73" s="1460"/>
      <c r="KAK73" s="1460"/>
      <c r="KAL73" s="1460"/>
      <c r="KAM73" s="1460"/>
      <c r="KAN73" s="1460"/>
      <c r="KAO73" s="1460"/>
      <c r="KAP73" s="1460"/>
      <c r="KAQ73" s="1460"/>
      <c r="KAR73" s="1460"/>
      <c r="KAS73" s="1460"/>
      <c r="KAT73" s="1460"/>
      <c r="KAU73" s="1460"/>
      <c r="KAV73" s="1460"/>
      <c r="KAW73" s="1460"/>
      <c r="KAX73" s="1460"/>
      <c r="KAY73" s="1460"/>
      <c r="KAZ73" s="1460"/>
      <c r="KBA73" s="1460"/>
      <c r="KBB73" s="1460"/>
      <c r="KBC73" s="1460"/>
      <c r="KBD73" s="1460"/>
      <c r="KBE73" s="1460"/>
      <c r="KBF73" s="1460"/>
      <c r="KBG73" s="1460"/>
      <c r="KBH73" s="1460"/>
      <c r="KBI73" s="1460"/>
      <c r="KBJ73" s="1460"/>
      <c r="KBK73" s="1460"/>
      <c r="KBL73" s="1460"/>
      <c r="KBM73" s="1460"/>
      <c r="KBN73" s="1460"/>
      <c r="KBO73" s="1460"/>
      <c r="KBP73" s="1460"/>
      <c r="KBQ73" s="1460"/>
      <c r="KBR73" s="1460"/>
      <c r="KBS73" s="1460"/>
      <c r="KBT73" s="1460"/>
      <c r="KBU73" s="1460"/>
      <c r="KBV73" s="1460"/>
      <c r="KBW73" s="1460"/>
      <c r="KBX73" s="1460"/>
      <c r="KBY73" s="1460"/>
      <c r="KBZ73" s="1460"/>
      <c r="KCA73" s="1460"/>
      <c r="KCB73" s="1460"/>
      <c r="KCC73" s="1460"/>
      <c r="KCD73" s="1460"/>
      <c r="KCE73" s="1460"/>
      <c r="KCF73" s="1460"/>
      <c r="KCG73" s="1460"/>
      <c r="KCH73" s="1460"/>
      <c r="KCI73" s="1460"/>
      <c r="KCJ73" s="1460"/>
      <c r="KCK73" s="1460"/>
      <c r="KCL73" s="1460"/>
      <c r="KCM73" s="1460"/>
      <c r="KCN73" s="1460"/>
      <c r="KCO73" s="1460"/>
      <c r="KCP73" s="1460"/>
      <c r="KCQ73" s="1460"/>
      <c r="KCR73" s="1460"/>
      <c r="KCS73" s="1460"/>
      <c r="KCT73" s="1460"/>
      <c r="KCU73" s="1460"/>
      <c r="KCV73" s="1460"/>
      <c r="KCW73" s="1460"/>
      <c r="KCX73" s="1460"/>
      <c r="KCY73" s="1460"/>
      <c r="KCZ73" s="1460"/>
      <c r="KDA73" s="1460"/>
      <c r="KDB73" s="1460"/>
      <c r="KDC73" s="1460"/>
      <c r="KDD73" s="1460"/>
      <c r="KDE73" s="1460"/>
      <c r="KDF73" s="1460"/>
      <c r="KDG73" s="1460"/>
      <c r="KDH73" s="1460"/>
      <c r="KDI73" s="1460"/>
      <c r="KDJ73" s="1460"/>
      <c r="KDK73" s="1460"/>
      <c r="KDL73" s="1460"/>
      <c r="KDM73" s="1460"/>
      <c r="KDN73" s="1460"/>
      <c r="KDO73" s="1460"/>
      <c r="KDP73" s="1460"/>
      <c r="KDQ73" s="1460"/>
      <c r="KDR73" s="1460"/>
      <c r="KDS73" s="1460"/>
      <c r="KDT73" s="1460"/>
      <c r="KDU73" s="1460"/>
      <c r="KDV73" s="1460"/>
      <c r="KDW73" s="1460"/>
      <c r="KDX73" s="1460"/>
      <c r="KDY73" s="1460"/>
      <c r="KDZ73" s="1460"/>
      <c r="KEA73" s="1460"/>
      <c r="KEB73" s="1460"/>
      <c r="KEC73" s="1460"/>
      <c r="KED73" s="1460"/>
      <c r="KEE73" s="1460"/>
      <c r="KEF73" s="1460"/>
      <c r="KEG73" s="1460"/>
      <c r="KEH73" s="1460"/>
      <c r="KEI73" s="1460"/>
      <c r="KEJ73" s="1460"/>
      <c r="KEK73" s="1460"/>
      <c r="KEL73" s="1460"/>
      <c r="KEM73" s="1460"/>
      <c r="KEN73" s="1460"/>
      <c r="KEO73" s="1460"/>
      <c r="KEP73" s="1460"/>
      <c r="KEQ73" s="1460"/>
      <c r="KER73" s="1460"/>
      <c r="KES73" s="1460"/>
      <c r="KET73" s="1460"/>
      <c r="KEU73" s="1460"/>
      <c r="KEV73" s="1460"/>
      <c r="KEW73" s="1460"/>
      <c r="KEX73" s="1460"/>
      <c r="KEY73" s="1460"/>
      <c r="KEZ73" s="1460"/>
      <c r="KFA73" s="1460"/>
      <c r="KFB73" s="1460"/>
      <c r="KFC73" s="1460"/>
      <c r="KFD73" s="1460"/>
      <c r="KFE73" s="1460"/>
      <c r="KFF73" s="1460"/>
      <c r="KFG73" s="1460"/>
      <c r="KFH73" s="1460"/>
      <c r="KFI73" s="1460"/>
      <c r="KFJ73" s="1460"/>
      <c r="KFK73" s="1460"/>
      <c r="KFL73" s="1460"/>
      <c r="KFM73" s="1460"/>
      <c r="KFN73" s="1460"/>
      <c r="KFO73" s="1460"/>
      <c r="KFP73" s="1460"/>
      <c r="KFQ73" s="1460"/>
      <c r="KFR73" s="1460"/>
      <c r="KFS73" s="1460"/>
      <c r="KFT73" s="1460"/>
      <c r="KFU73" s="1460"/>
      <c r="KFV73" s="1460"/>
      <c r="KFW73" s="1460"/>
      <c r="KFX73" s="1460"/>
      <c r="KFY73" s="1460"/>
      <c r="KFZ73" s="1460"/>
      <c r="KGA73" s="1460"/>
      <c r="KGB73" s="1460"/>
      <c r="KGC73" s="1460"/>
      <c r="KGD73" s="1460"/>
      <c r="KGE73" s="1460"/>
      <c r="KGF73" s="1460"/>
      <c r="KGG73" s="1460"/>
      <c r="KGH73" s="1460"/>
      <c r="KGI73" s="1460"/>
      <c r="KGJ73" s="1460"/>
      <c r="KGK73" s="1460"/>
      <c r="KGL73" s="1460"/>
      <c r="KGM73" s="1460"/>
      <c r="KGN73" s="1460"/>
      <c r="KGO73" s="1460"/>
      <c r="KGP73" s="1460"/>
      <c r="KGQ73" s="1460"/>
      <c r="KGR73" s="1460"/>
      <c r="KGS73" s="1460"/>
      <c r="KGT73" s="1460"/>
      <c r="KGU73" s="1460"/>
      <c r="KGV73" s="1460"/>
      <c r="KGW73" s="1460"/>
      <c r="KGX73" s="1460"/>
      <c r="KGY73" s="1460"/>
      <c r="KGZ73" s="1460"/>
      <c r="KHA73" s="1460"/>
      <c r="KHB73" s="1460"/>
      <c r="KHC73" s="1460"/>
      <c r="KHD73" s="1460"/>
      <c r="KHE73" s="1460"/>
      <c r="KHF73" s="1460"/>
      <c r="KHG73" s="1460"/>
      <c r="KHH73" s="1460"/>
      <c r="KHI73" s="1460"/>
      <c r="KHJ73" s="1460"/>
      <c r="KHK73" s="1460"/>
      <c r="KHL73" s="1460"/>
      <c r="KHM73" s="1460"/>
      <c r="KHN73" s="1460"/>
      <c r="KHO73" s="1460"/>
      <c r="KHP73" s="1460"/>
      <c r="KHQ73" s="1460"/>
      <c r="KHR73" s="1460"/>
      <c r="KHS73" s="1460"/>
      <c r="KHT73" s="1460"/>
      <c r="KHU73" s="1460"/>
      <c r="KHV73" s="1460"/>
      <c r="KHW73" s="1460"/>
      <c r="KHX73" s="1460"/>
      <c r="KHY73" s="1460"/>
      <c r="KHZ73" s="1460"/>
      <c r="KIA73" s="1460"/>
      <c r="KIB73" s="1460"/>
      <c r="KIC73" s="1460"/>
      <c r="KID73" s="1460"/>
      <c r="KIE73" s="1460"/>
      <c r="KIF73" s="1460"/>
      <c r="KIG73" s="1460"/>
      <c r="KIH73" s="1460"/>
      <c r="KII73" s="1460"/>
      <c r="KIJ73" s="1460"/>
      <c r="KIK73" s="1460"/>
      <c r="KIL73" s="1460"/>
      <c r="KIM73" s="1460"/>
      <c r="KIN73" s="1460"/>
      <c r="KIO73" s="1460"/>
      <c r="KIP73" s="1460"/>
      <c r="KIQ73" s="1460"/>
      <c r="KIR73" s="1460"/>
      <c r="KIS73" s="1460"/>
      <c r="KIT73" s="1460"/>
      <c r="KIU73" s="1460"/>
      <c r="KIV73" s="1460"/>
      <c r="KIW73" s="1460"/>
      <c r="KIX73" s="1460"/>
      <c r="KIY73" s="1460"/>
      <c r="KIZ73" s="1460"/>
      <c r="KJA73" s="1460"/>
      <c r="KJB73" s="1460"/>
      <c r="KJC73" s="1460"/>
      <c r="KJD73" s="1460"/>
      <c r="KJE73" s="1460"/>
      <c r="KJF73" s="1460"/>
      <c r="KJG73" s="1460"/>
      <c r="KJH73" s="1460"/>
      <c r="KJI73" s="1460"/>
      <c r="KJJ73" s="1460"/>
      <c r="KJK73" s="1460"/>
      <c r="KJL73" s="1460"/>
      <c r="KJM73" s="1460"/>
      <c r="KJN73" s="1460"/>
      <c r="KJO73" s="1460"/>
      <c r="KJP73" s="1460"/>
      <c r="KJQ73" s="1460"/>
      <c r="KJR73" s="1460"/>
      <c r="KJS73" s="1460"/>
      <c r="KJT73" s="1460"/>
      <c r="KJU73" s="1460"/>
      <c r="KJV73" s="1460"/>
      <c r="KJW73" s="1460"/>
      <c r="KJX73" s="1460"/>
      <c r="KJY73" s="1460"/>
      <c r="KJZ73" s="1460"/>
      <c r="KKA73" s="1460"/>
      <c r="KKB73" s="1460"/>
      <c r="KKC73" s="1460"/>
      <c r="KKD73" s="1460"/>
      <c r="KKE73" s="1460"/>
      <c r="KKF73" s="1460"/>
      <c r="KKG73" s="1460"/>
      <c r="KKH73" s="1460"/>
      <c r="KKI73" s="1460"/>
      <c r="KKJ73" s="1460"/>
      <c r="KKK73" s="1460"/>
      <c r="KKL73" s="1460"/>
      <c r="KKM73" s="1460"/>
      <c r="KKN73" s="1460"/>
      <c r="KKO73" s="1460"/>
      <c r="KKP73" s="1460"/>
      <c r="KKQ73" s="1460"/>
      <c r="KKR73" s="1460"/>
      <c r="KKS73" s="1460"/>
      <c r="KKT73" s="1460"/>
      <c r="KKU73" s="1460"/>
      <c r="KKV73" s="1460"/>
      <c r="KKW73" s="1460"/>
      <c r="KKX73" s="1460"/>
      <c r="KKY73" s="1460"/>
      <c r="KKZ73" s="1460"/>
      <c r="KLA73" s="1460"/>
      <c r="KLB73" s="1460"/>
      <c r="KLC73" s="1460"/>
      <c r="KLD73" s="1460"/>
      <c r="KLE73" s="1460"/>
      <c r="KLF73" s="1460"/>
      <c r="KLG73" s="1460"/>
      <c r="KLH73" s="1460"/>
      <c r="KLI73" s="1460"/>
      <c r="KLJ73" s="1460"/>
      <c r="KLK73" s="1460"/>
      <c r="KLL73" s="1460"/>
      <c r="KLM73" s="1460"/>
      <c r="KLN73" s="1460"/>
      <c r="KLO73" s="1460"/>
      <c r="KLP73" s="1460"/>
      <c r="KLQ73" s="1460"/>
      <c r="KLR73" s="1460"/>
      <c r="KLS73" s="1460"/>
      <c r="KLT73" s="1460"/>
      <c r="KLU73" s="1460"/>
      <c r="KLV73" s="1460"/>
      <c r="KLW73" s="1460"/>
      <c r="KLX73" s="1460"/>
      <c r="KLY73" s="1460"/>
      <c r="KLZ73" s="1460"/>
      <c r="KMA73" s="1460"/>
      <c r="KMB73" s="1460"/>
      <c r="KMC73" s="1460"/>
      <c r="KMD73" s="1460"/>
      <c r="KME73" s="1460"/>
      <c r="KMF73" s="1460"/>
      <c r="KMG73" s="1460"/>
      <c r="KMH73" s="1460"/>
      <c r="KMI73" s="1460"/>
      <c r="KMJ73" s="1460"/>
      <c r="KMK73" s="1460"/>
      <c r="KML73" s="1460"/>
      <c r="KMM73" s="1460"/>
      <c r="KMN73" s="1460"/>
      <c r="KMO73" s="1460"/>
      <c r="KMP73" s="1460"/>
      <c r="KMQ73" s="1460"/>
      <c r="KMR73" s="1460"/>
      <c r="KMS73" s="1460"/>
      <c r="KMT73" s="1460"/>
      <c r="KMU73" s="1460"/>
      <c r="KMV73" s="1460"/>
      <c r="KMW73" s="1460"/>
      <c r="KMX73" s="1460"/>
      <c r="KMY73" s="1460"/>
      <c r="KMZ73" s="1460"/>
      <c r="KNA73" s="1460"/>
      <c r="KNB73" s="1460"/>
      <c r="KNC73" s="1460"/>
      <c r="KND73" s="1460"/>
      <c r="KNE73" s="1460"/>
      <c r="KNF73" s="1460"/>
      <c r="KNG73" s="1460"/>
      <c r="KNH73" s="1460"/>
      <c r="KNI73" s="1460"/>
      <c r="KNJ73" s="1460"/>
      <c r="KNK73" s="1460"/>
      <c r="KNL73" s="1460"/>
      <c r="KNM73" s="1460"/>
      <c r="KNN73" s="1460"/>
      <c r="KNO73" s="1460"/>
      <c r="KNP73" s="1460"/>
      <c r="KNQ73" s="1460"/>
      <c r="KNR73" s="1460"/>
      <c r="KNS73" s="1460"/>
      <c r="KNT73" s="1460"/>
      <c r="KNU73" s="1460"/>
      <c r="KNV73" s="1460"/>
      <c r="KNW73" s="1460"/>
      <c r="KNX73" s="1460"/>
      <c r="KNY73" s="1460"/>
      <c r="KNZ73" s="1460"/>
      <c r="KOA73" s="1460"/>
      <c r="KOB73" s="1460"/>
      <c r="KOC73" s="1460"/>
      <c r="KOD73" s="1460"/>
      <c r="KOE73" s="1460"/>
      <c r="KOF73" s="1460"/>
      <c r="KOG73" s="1460"/>
      <c r="KOH73" s="1460"/>
      <c r="KOI73" s="1460"/>
      <c r="KOJ73" s="1460"/>
      <c r="KOK73" s="1460"/>
      <c r="KOL73" s="1460"/>
      <c r="KOM73" s="1460"/>
      <c r="KON73" s="1460"/>
      <c r="KOO73" s="1460"/>
      <c r="KOP73" s="1460"/>
      <c r="KOQ73" s="1460"/>
      <c r="KOR73" s="1460"/>
      <c r="KOS73" s="1460"/>
      <c r="KOT73" s="1460"/>
      <c r="KOU73" s="1460"/>
      <c r="KOV73" s="1460"/>
      <c r="KOW73" s="1460"/>
      <c r="KOX73" s="1460"/>
      <c r="KOY73" s="1460"/>
      <c r="KOZ73" s="1460"/>
      <c r="KPA73" s="1460"/>
      <c r="KPB73" s="1460"/>
      <c r="KPC73" s="1460"/>
      <c r="KPD73" s="1460"/>
      <c r="KPE73" s="1460"/>
      <c r="KPF73" s="1460"/>
      <c r="KPG73" s="1460"/>
      <c r="KPH73" s="1460"/>
      <c r="KPI73" s="1460"/>
      <c r="KPJ73" s="1460"/>
      <c r="KPK73" s="1460"/>
      <c r="KPL73" s="1460"/>
      <c r="KPM73" s="1460"/>
      <c r="KPN73" s="1460"/>
      <c r="KPO73" s="1460"/>
      <c r="KPP73" s="1460"/>
      <c r="KPQ73" s="1460"/>
      <c r="KPR73" s="1460"/>
      <c r="KPS73" s="1460"/>
      <c r="KPT73" s="1460"/>
      <c r="KPU73" s="1460"/>
      <c r="KPV73" s="1460"/>
      <c r="KPW73" s="1460"/>
      <c r="KPX73" s="1460"/>
      <c r="KPY73" s="1460"/>
      <c r="KPZ73" s="1460"/>
      <c r="KQA73" s="1460"/>
      <c r="KQB73" s="1460"/>
      <c r="KQC73" s="1460"/>
      <c r="KQD73" s="1460"/>
      <c r="KQE73" s="1460"/>
      <c r="KQF73" s="1460"/>
      <c r="KQG73" s="1460"/>
      <c r="KQH73" s="1460"/>
      <c r="KQI73" s="1460"/>
      <c r="KQJ73" s="1460"/>
      <c r="KQK73" s="1460"/>
      <c r="KQL73" s="1460"/>
      <c r="KQM73" s="1460"/>
      <c r="KQN73" s="1460"/>
      <c r="KQO73" s="1460"/>
      <c r="KQP73" s="1460"/>
      <c r="KQQ73" s="1460"/>
      <c r="KQR73" s="1460"/>
      <c r="KQS73" s="1460"/>
      <c r="KQT73" s="1460"/>
      <c r="KQU73" s="1460"/>
      <c r="KQV73" s="1460"/>
      <c r="KQW73" s="1460"/>
      <c r="KQX73" s="1460"/>
      <c r="KQY73" s="1460"/>
      <c r="KQZ73" s="1460"/>
      <c r="KRA73" s="1460"/>
      <c r="KRB73" s="1460"/>
      <c r="KRC73" s="1460"/>
      <c r="KRD73" s="1460"/>
      <c r="KRE73" s="1460"/>
      <c r="KRF73" s="1460"/>
      <c r="KRG73" s="1460"/>
      <c r="KRH73" s="1460"/>
      <c r="KRI73" s="1460"/>
      <c r="KRJ73" s="1460"/>
      <c r="KRK73" s="1460"/>
      <c r="KRL73" s="1460"/>
      <c r="KRM73" s="1460"/>
      <c r="KRN73" s="1460"/>
      <c r="KRO73" s="1460"/>
      <c r="KRP73" s="1460"/>
      <c r="KRQ73" s="1460"/>
      <c r="KRR73" s="1460"/>
      <c r="KRS73" s="1460"/>
      <c r="KRT73" s="1460"/>
      <c r="KRU73" s="1460"/>
      <c r="KRV73" s="1460"/>
      <c r="KRW73" s="1460"/>
      <c r="KRX73" s="1460"/>
      <c r="KRY73" s="1460"/>
      <c r="KRZ73" s="1460"/>
      <c r="KSA73" s="1460"/>
      <c r="KSB73" s="1460"/>
      <c r="KSC73" s="1460"/>
      <c r="KSD73" s="1460"/>
      <c r="KSE73" s="1460"/>
      <c r="KSF73" s="1460"/>
      <c r="KSG73" s="1460"/>
      <c r="KSH73" s="1460"/>
      <c r="KSI73" s="1460"/>
      <c r="KSJ73" s="1460"/>
      <c r="KSK73" s="1460"/>
      <c r="KSL73" s="1460"/>
      <c r="KSM73" s="1460"/>
      <c r="KSN73" s="1460"/>
      <c r="KSO73" s="1460"/>
      <c r="KSP73" s="1460"/>
      <c r="KSQ73" s="1460"/>
      <c r="KSR73" s="1460"/>
      <c r="KSS73" s="1460"/>
      <c r="KST73" s="1460"/>
      <c r="KSU73" s="1460"/>
      <c r="KSV73" s="1460"/>
      <c r="KSW73" s="1460"/>
      <c r="KSX73" s="1460"/>
      <c r="KSY73" s="1460"/>
      <c r="KSZ73" s="1460"/>
      <c r="KTA73" s="1460"/>
      <c r="KTB73" s="1460"/>
      <c r="KTC73" s="1460"/>
      <c r="KTD73" s="1460"/>
      <c r="KTE73" s="1460"/>
      <c r="KTF73" s="1460"/>
      <c r="KTG73" s="1460"/>
      <c r="KTH73" s="1460"/>
      <c r="KTI73" s="1460"/>
      <c r="KTJ73" s="1460"/>
      <c r="KTK73" s="1460"/>
      <c r="KTL73" s="1460"/>
      <c r="KTM73" s="1460"/>
      <c r="KTN73" s="1460"/>
      <c r="KTO73" s="1460"/>
      <c r="KTP73" s="1460"/>
      <c r="KTQ73" s="1460"/>
      <c r="KTR73" s="1460"/>
      <c r="KTS73" s="1460"/>
      <c r="KTT73" s="1460"/>
      <c r="KTU73" s="1460"/>
      <c r="KTV73" s="1460"/>
      <c r="KTW73" s="1460"/>
      <c r="KTX73" s="1460"/>
      <c r="KTY73" s="1460"/>
      <c r="KTZ73" s="1460"/>
      <c r="KUA73" s="1460"/>
      <c r="KUB73" s="1460"/>
      <c r="KUC73" s="1460"/>
      <c r="KUD73" s="1460"/>
      <c r="KUE73" s="1460"/>
      <c r="KUF73" s="1460"/>
      <c r="KUG73" s="1460"/>
      <c r="KUH73" s="1460"/>
      <c r="KUI73" s="1460"/>
      <c r="KUJ73" s="1460"/>
      <c r="KUK73" s="1460"/>
      <c r="KUL73" s="1460"/>
      <c r="KUM73" s="1460"/>
      <c r="KUN73" s="1460"/>
      <c r="KUO73" s="1460"/>
      <c r="KUP73" s="1460"/>
      <c r="KUQ73" s="1460"/>
      <c r="KUR73" s="1460"/>
      <c r="KUS73" s="1460"/>
      <c r="KUT73" s="1460"/>
      <c r="KUU73" s="1460"/>
      <c r="KUV73" s="1460"/>
      <c r="KUW73" s="1460"/>
      <c r="KUX73" s="1460"/>
      <c r="KUY73" s="1460"/>
      <c r="KUZ73" s="1460"/>
      <c r="KVA73" s="1460"/>
      <c r="KVB73" s="1460"/>
      <c r="KVC73" s="1460"/>
      <c r="KVD73" s="1460"/>
      <c r="KVE73" s="1460"/>
      <c r="KVF73" s="1460"/>
      <c r="KVG73" s="1460"/>
      <c r="KVH73" s="1460"/>
      <c r="KVI73" s="1460"/>
      <c r="KVJ73" s="1460"/>
      <c r="KVK73" s="1460"/>
      <c r="KVL73" s="1460"/>
      <c r="KVM73" s="1460"/>
      <c r="KVN73" s="1460"/>
      <c r="KVO73" s="1460"/>
      <c r="KVP73" s="1460"/>
      <c r="KVQ73" s="1460"/>
      <c r="KVR73" s="1460"/>
      <c r="KVS73" s="1460"/>
      <c r="KVT73" s="1460"/>
      <c r="KVU73" s="1460"/>
      <c r="KVV73" s="1460"/>
      <c r="KVW73" s="1460"/>
      <c r="KVX73" s="1460"/>
      <c r="KVY73" s="1460"/>
      <c r="KVZ73" s="1460"/>
      <c r="KWA73" s="1460"/>
      <c r="KWB73" s="1460"/>
      <c r="KWC73" s="1460"/>
      <c r="KWD73" s="1460"/>
      <c r="KWE73" s="1460"/>
      <c r="KWF73" s="1460"/>
      <c r="KWG73" s="1460"/>
      <c r="KWH73" s="1460"/>
      <c r="KWI73" s="1460"/>
      <c r="KWJ73" s="1460"/>
      <c r="KWK73" s="1460"/>
      <c r="KWL73" s="1460"/>
      <c r="KWM73" s="1460"/>
      <c r="KWN73" s="1460"/>
      <c r="KWO73" s="1460"/>
      <c r="KWP73" s="1460"/>
      <c r="KWQ73" s="1460"/>
      <c r="KWR73" s="1460"/>
      <c r="KWS73" s="1460"/>
      <c r="KWT73" s="1460"/>
      <c r="KWU73" s="1460"/>
      <c r="KWV73" s="1460"/>
      <c r="KWW73" s="1460"/>
      <c r="KWX73" s="1460"/>
      <c r="KWY73" s="1460"/>
      <c r="KWZ73" s="1460"/>
      <c r="KXA73" s="1460"/>
      <c r="KXB73" s="1460"/>
      <c r="KXC73" s="1460"/>
      <c r="KXD73" s="1460"/>
      <c r="KXE73" s="1460"/>
      <c r="KXF73" s="1460"/>
      <c r="KXG73" s="1460"/>
      <c r="KXH73" s="1460"/>
      <c r="KXI73" s="1460"/>
      <c r="KXJ73" s="1460"/>
      <c r="KXK73" s="1460"/>
      <c r="KXL73" s="1460"/>
      <c r="KXM73" s="1460"/>
      <c r="KXN73" s="1460"/>
      <c r="KXO73" s="1460"/>
      <c r="KXP73" s="1460"/>
      <c r="KXQ73" s="1460"/>
      <c r="KXR73" s="1460"/>
      <c r="KXS73" s="1460"/>
      <c r="KXT73" s="1460"/>
      <c r="KXU73" s="1460"/>
      <c r="KXV73" s="1460"/>
      <c r="KXW73" s="1460"/>
      <c r="KXX73" s="1460"/>
      <c r="KXY73" s="1460"/>
      <c r="KXZ73" s="1460"/>
      <c r="KYA73" s="1460"/>
      <c r="KYB73" s="1460"/>
      <c r="KYC73" s="1460"/>
      <c r="KYD73" s="1460"/>
      <c r="KYE73" s="1460"/>
      <c r="KYF73" s="1460"/>
      <c r="KYG73" s="1460"/>
      <c r="KYH73" s="1460"/>
      <c r="KYI73" s="1460"/>
      <c r="KYJ73" s="1460"/>
      <c r="KYK73" s="1460"/>
      <c r="KYL73" s="1460"/>
      <c r="KYM73" s="1460"/>
      <c r="KYN73" s="1460"/>
      <c r="KYO73" s="1460"/>
      <c r="KYP73" s="1460"/>
      <c r="KYQ73" s="1460"/>
      <c r="KYR73" s="1460"/>
      <c r="KYS73" s="1460"/>
      <c r="KYT73" s="1460"/>
      <c r="KYU73" s="1460"/>
      <c r="KYV73" s="1460"/>
      <c r="KYW73" s="1460"/>
      <c r="KYX73" s="1460"/>
      <c r="KYY73" s="1460"/>
      <c r="KYZ73" s="1460"/>
      <c r="KZA73" s="1460"/>
      <c r="KZB73" s="1460"/>
      <c r="KZC73" s="1460"/>
      <c r="KZD73" s="1460"/>
      <c r="KZE73" s="1460"/>
      <c r="KZF73" s="1460"/>
      <c r="KZG73" s="1460"/>
      <c r="KZH73" s="1460"/>
      <c r="KZI73" s="1460"/>
      <c r="KZJ73" s="1460"/>
      <c r="KZK73" s="1460"/>
      <c r="KZL73" s="1460"/>
      <c r="KZM73" s="1460"/>
      <c r="KZN73" s="1460"/>
      <c r="KZO73" s="1460"/>
      <c r="KZP73" s="1460"/>
      <c r="KZQ73" s="1460"/>
      <c r="KZR73" s="1460"/>
      <c r="KZS73" s="1460"/>
      <c r="KZT73" s="1460"/>
      <c r="KZU73" s="1460"/>
      <c r="KZV73" s="1460"/>
      <c r="KZW73" s="1460"/>
      <c r="KZX73" s="1460"/>
      <c r="KZY73" s="1460"/>
      <c r="KZZ73" s="1460"/>
      <c r="LAA73" s="1460"/>
      <c r="LAB73" s="1460"/>
      <c r="LAC73" s="1460"/>
      <c r="LAD73" s="1460"/>
      <c r="LAE73" s="1460"/>
      <c r="LAF73" s="1460"/>
      <c r="LAG73" s="1460"/>
      <c r="LAH73" s="1460"/>
      <c r="LAI73" s="1460"/>
      <c r="LAJ73" s="1460"/>
      <c r="LAK73" s="1460"/>
      <c r="LAL73" s="1460"/>
      <c r="LAM73" s="1460"/>
      <c r="LAN73" s="1460"/>
      <c r="LAO73" s="1460"/>
      <c r="LAP73" s="1460"/>
      <c r="LAQ73" s="1460"/>
      <c r="LAR73" s="1460"/>
      <c r="LAS73" s="1460"/>
      <c r="LAT73" s="1460"/>
      <c r="LAU73" s="1460"/>
      <c r="LAV73" s="1460"/>
      <c r="LAW73" s="1460"/>
      <c r="LAX73" s="1460"/>
      <c r="LAY73" s="1460"/>
      <c r="LAZ73" s="1460"/>
      <c r="LBA73" s="1460"/>
      <c r="LBB73" s="1460"/>
      <c r="LBC73" s="1460"/>
      <c r="LBD73" s="1460"/>
      <c r="LBE73" s="1460"/>
      <c r="LBF73" s="1460"/>
      <c r="LBG73" s="1460"/>
      <c r="LBH73" s="1460"/>
      <c r="LBI73" s="1460"/>
      <c r="LBJ73" s="1460"/>
      <c r="LBK73" s="1460"/>
      <c r="LBL73" s="1460"/>
      <c r="LBM73" s="1460"/>
      <c r="LBN73" s="1460"/>
      <c r="LBO73" s="1460"/>
      <c r="LBP73" s="1460"/>
      <c r="LBQ73" s="1460"/>
      <c r="LBR73" s="1460"/>
      <c r="LBS73" s="1460"/>
      <c r="LBT73" s="1460"/>
      <c r="LBU73" s="1460"/>
      <c r="LBV73" s="1460"/>
      <c r="LBW73" s="1460"/>
      <c r="LBX73" s="1460"/>
      <c r="LBY73" s="1460"/>
      <c r="LBZ73" s="1460"/>
      <c r="LCA73" s="1460"/>
      <c r="LCB73" s="1460"/>
      <c r="LCC73" s="1460"/>
      <c r="LCD73" s="1460"/>
      <c r="LCE73" s="1460"/>
      <c r="LCF73" s="1460"/>
      <c r="LCG73" s="1460"/>
      <c r="LCH73" s="1460"/>
      <c r="LCI73" s="1460"/>
      <c r="LCJ73" s="1460"/>
      <c r="LCK73" s="1460"/>
      <c r="LCL73" s="1460"/>
      <c r="LCM73" s="1460"/>
      <c r="LCN73" s="1460"/>
      <c r="LCO73" s="1460"/>
      <c r="LCP73" s="1460"/>
      <c r="LCQ73" s="1460"/>
      <c r="LCR73" s="1460"/>
      <c r="LCS73" s="1460"/>
      <c r="LCT73" s="1460"/>
      <c r="LCU73" s="1460"/>
      <c r="LCV73" s="1460"/>
      <c r="LCW73" s="1460"/>
      <c r="LCX73" s="1460"/>
      <c r="LCY73" s="1460"/>
      <c r="LCZ73" s="1460"/>
      <c r="LDA73" s="1460"/>
      <c r="LDB73" s="1460"/>
      <c r="LDC73" s="1460"/>
      <c r="LDD73" s="1460"/>
      <c r="LDE73" s="1460"/>
      <c r="LDF73" s="1460"/>
      <c r="LDG73" s="1460"/>
      <c r="LDH73" s="1460"/>
      <c r="LDI73" s="1460"/>
      <c r="LDJ73" s="1460"/>
      <c r="LDK73" s="1460"/>
      <c r="LDL73" s="1460"/>
      <c r="LDM73" s="1460"/>
      <c r="LDN73" s="1460"/>
      <c r="LDO73" s="1460"/>
      <c r="LDP73" s="1460"/>
      <c r="LDQ73" s="1460"/>
      <c r="LDR73" s="1460"/>
      <c r="LDS73" s="1460"/>
      <c r="LDT73" s="1460"/>
      <c r="LDU73" s="1460"/>
      <c r="LDV73" s="1460"/>
      <c r="LDW73" s="1460"/>
      <c r="LDX73" s="1460"/>
      <c r="LDY73" s="1460"/>
      <c r="LDZ73" s="1460"/>
      <c r="LEA73" s="1460"/>
      <c r="LEB73" s="1460"/>
      <c r="LEC73" s="1460"/>
      <c r="LED73" s="1460"/>
      <c r="LEE73" s="1460"/>
      <c r="LEF73" s="1460"/>
      <c r="LEG73" s="1460"/>
      <c r="LEH73" s="1460"/>
      <c r="LEI73" s="1460"/>
      <c r="LEJ73" s="1460"/>
      <c r="LEK73" s="1460"/>
      <c r="LEL73" s="1460"/>
      <c r="LEM73" s="1460"/>
      <c r="LEN73" s="1460"/>
      <c r="LEO73" s="1460"/>
      <c r="LEP73" s="1460"/>
      <c r="LEQ73" s="1460"/>
      <c r="LER73" s="1460"/>
      <c r="LES73" s="1460"/>
      <c r="LET73" s="1460"/>
      <c r="LEU73" s="1460"/>
      <c r="LEV73" s="1460"/>
      <c r="LEW73" s="1460"/>
      <c r="LEX73" s="1460"/>
      <c r="LEY73" s="1460"/>
      <c r="LEZ73" s="1460"/>
      <c r="LFA73" s="1460"/>
      <c r="LFB73" s="1460"/>
      <c r="LFC73" s="1460"/>
      <c r="LFD73" s="1460"/>
      <c r="LFE73" s="1460"/>
      <c r="LFF73" s="1460"/>
      <c r="LFG73" s="1460"/>
      <c r="LFH73" s="1460"/>
      <c r="LFI73" s="1460"/>
      <c r="LFJ73" s="1460"/>
      <c r="LFK73" s="1460"/>
      <c r="LFL73" s="1460"/>
      <c r="LFM73" s="1460"/>
      <c r="LFN73" s="1460"/>
      <c r="LFO73" s="1460"/>
      <c r="LFP73" s="1460"/>
      <c r="LFQ73" s="1460"/>
      <c r="LFR73" s="1460"/>
      <c r="LFS73" s="1460"/>
      <c r="LFT73" s="1460"/>
      <c r="LFU73" s="1460"/>
      <c r="LFV73" s="1460"/>
      <c r="LFW73" s="1460"/>
      <c r="LFX73" s="1460"/>
      <c r="LFY73" s="1460"/>
      <c r="LFZ73" s="1460"/>
      <c r="LGA73" s="1460"/>
      <c r="LGB73" s="1460"/>
      <c r="LGC73" s="1460"/>
      <c r="LGD73" s="1460"/>
      <c r="LGE73" s="1460"/>
      <c r="LGF73" s="1460"/>
      <c r="LGG73" s="1460"/>
      <c r="LGH73" s="1460"/>
      <c r="LGI73" s="1460"/>
      <c r="LGJ73" s="1460"/>
      <c r="LGK73" s="1460"/>
      <c r="LGL73" s="1460"/>
      <c r="LGM73" s="1460"/>
      <c r="LGN73" s="1460"/>
      <c r="LGO73" s="1460"/>
      <c r="LGP73" s="1460"/>
      <c r="LGQ73" s="1460"/>
      <c r="LGR73" s="1460"/>
      <c r="LGS73" s="1460"/>
      <c r="LGT73" s="1460"/>
      <c r="LGU73" s="1460"/>
      <c r="LGV73" s="1460"/>
      <c r="LGW73" s="1460"/>
      <c r="LGX73" s="1460"/>
      <c r="LGY73" s="1460"/>
      <c r="LGZ73" s="1460"/>
      <c r="LHA73" s="1460"/>
      <c r="LHB73" s="1460"/>
      <c r="LHC73" s="1460"/>
      <c r="LHD73" s="1460"/>
      <c r="LHE73" s="1460"/>
      <c r="LHF73" s="1460"/>
      <c r="LHG73" s="1460"/>
      <c r="LHH73" s="1460"/>
      <c r="LHI73" s="1460"/>
      <c r="LHJ73" s="1460"/>
      <c r="LHK73" s="1460"/>
      <c r="LHL73" s="1460"/>
      <c r="LHM73" s="1460"/>
      <c r="LHN73" s="1460"/>
      <c r="LHO73" s="1460"/>
      <c r="LHP73" s="1460"/>
      <c r="LHQ73" s="1460"/>
      <c r="LHR73" s="1460"/>
      <c r="LHS73" s="1460"/>
      <c r="LHT73" s="1460"/>
      <c r="LHU73" s="1460"/>
      <c r="LHV73" s="1460"/>
      <c r="LHW73" s="1460"/>
      <c r="LHX73" s="1460"/>
      <c r="LHY73" s="1460"/>
      <c r="LHZ73" s="1460"/>
      <c r="LIA73" s="1460"/>
      <c r="LIB73" s="1460"/>
      <c r="LIC73" s="1460"/>
      <c r="LID73" s="1460"/>
      <c r="LIE73" s="1460"/>
      <c r="LIF73" s="1460"/>
      <c r="LIG73" s="1460"/>
      <c r="LIH73" s="1460"/>
      <c r="LII73" s="1460"/>
      <c r="LIJ73" s="1460"/>
      <c r="LIK73" s="1460"/>
      <c r="LIL73" s="1460"/>
      <c r="LIM73" s="1460"/>
      <c r="LIN73" s="1460"/>
      <c r="LIO73" s="1460"/>
      <c r="LIP73" s="1460"/>
      <c r="LIQ73" s="1460"/>
      <c r="LIR73" s="1460"/>
      <c r="LIS73" s="1460"/>
      <c r="LIT73" s="1460"/>
      <c r="LIU73" s="1460"/>
      <c r="LIV73" s="1460"/>
      <c r="LIW73" s="1460"/>
      <c r="LIX73" s="1460"/>
      <c r="LIY73" s="1460"/>
      <c r="LIZ73" s="1460"/>
      <c r="LJA73" s="1460"/>
      <c r="LJB73" s="1460"/>
      <c r="LJC73" s="1460"/>
      <c r="LJD73" s="1460"/>
      <c r="LJE73" s="1460"/>
      <c r="LJF73" s="1460"/>
      <c r="LJG73" s="1460"/>
      <c r="LJH73" s="1460"/>
      <c r="LJI73" s="1460"/>
      <c r="LJJ73" s="1460"/>
      <c r="LJK73" s="1460"/>
      <c r="LJL73" s="1460"/>
      <c r="LJM73" s="1460"/>
      <c r="LJN73" s="1460"/>
      <c r="LJO73" s="1460"/>
      <c r="LJP73" s="1460"/>
      <c r="LJQ73" s="1460"/>
      <c r="LJR73" s="1460"/>
      <c r="LJS73" s="1460"/>
      <c r="LJT73" s="1460"/>
      <c r="LJU73" s="1460"/>
      <c r="LJV73" s="1460"/>
      <c r="LJW73" s="1460"/>
      <c r="LJX73" s="1460"/>
      <c r="LJY73" s="1460"/>
      <c r="LJZ73" s="1460"/>
      <c r="LKA73" s="1460"/>
      <c r="LKB73" s="1460"/>
      <c r="LKC73" s="1460"/>
      <c r="LKD73" s="1460"/>
      <c r="LKE73" s="1460"/>
      <c r="LKF73" s="1460"/>
      <c r="LKG73" s="1460"/>
      <c r="LKH73" s="1460"/>
      <c r="LKI73" s="1460"/>
      <c r="LKJ73" s="1460"/>
      <c r="LKK73" s="1460"/>
      <c r="LKL73" s="1460"/>
      <c r="LKM73" s="1460"/>
      <c r="LKN73" s="1460"/>
      <c r="LKO73" s="1460"/>
      <c r="LKP73" s="1460"/>
      <c r="LKQ73" s="1460"/>
      <c r="LKR73" s="1460"/>
      <c r="LKS73" s="1460"/>
      <c r="LKT73" s="1460"/>
      <c r="LKU73" s="1460"/>
      <c r="LKV73" s="1460"/>
      <c r="LKW73" s="1460"/>
      <c r="LKX73" s="1460"/>
      <c r="LKY73" s="1460"/>
      <c r="LKZ73" s="1460"/>
      <c r="LLA73" s="1460"/>
      <c r="LLB73" s="1460"/>
      <c r="LLC73" s="1460"/>
      <c r="LLD73" s="1460"/>
      <c r="LLE73" s="1460"/>
      <c r="LLF73" s="1460"/>
      <c r="LLG73" s="1460"/>
      <c r="LLH73" s="1460"/>
      <c r="LLI73" s="1460"/>
      <c r="LLJ73" s="1460"/>
      <c r="LLK73" s="1460"/>
      <c r="LLL73" s="1460"/>
      <c r="LLM73" s="1460"/>
      <c r="LLN73" s="1460"/>
      <c r="LLO73" s="1460"/>
      <c r="LLP73" s="1460"/>
      <c r="LLQ73" s="1460"/>
      <c r="LLR73" s="1460"/>
      <c r="LLS73" s="1460"/>
      <c r="LLT73" s="1460"/>
      <c r="LLU73" s="1460"/>
      <c r="LLV73" s="1460"/>
      <c r="LLW73" s="1460"/>
      <c r="LLX73" s="1460"/>
      <c r="LLY73" s="1460"/>
      <c r="LLZ73" s="1460"/>
      <c r="LMA73" s="1460"/>
      <c r="LMB73" s="1460"/>
      <c r="LMC73" s="1460"/>
      <c r="LMD73" s="1460"/>
      <c r="LME73" s="1460"/>
      <c r="LMF73" s="1460"/>
      <c r="LMG73" s="1460"/>
      <c r="LMH73" s="1460"/>
      <c r="LMI73" s="1460"/>
      <c r="LMJ73" s="1460"/>
      <c r="LMK73" s="1460"/>
      <c r="LML73" s="1460"/>
      <c r="LMM73" s="1460"/>
      <c r="LMN73" s="1460"/>
      <c r="LMO73" s="1460"/>
      <c r="LMP73" s="1460"/>
      <c r="LMQ73" s="1460"/>
      <c r="LMR73" s="1460"/>
      <c r="LMS73" s="1460"/>
      <c r="LMT73" s="1460"/>
      <c r="LMU73" s="1460"/>
      <c r="LMV73" s="1460"/>
      <c r="LMW73" s="1460"/>
      <c r="LMX73" s="1460"/>
      <c r="LMY73" s="1460"/>
      <c r="LMZ73" s="1460"/>
      <c r="LNA73" s="1460"/>
      <c r="LNB73" s="1460"/>
      <c r="LNC73" s="1460"/>
      <c r="LND73" s="1460"/>
      <c r="LNE73" s="1460"/>
      <c r="LNF73" s="1460"/>
      <c r="LNG73" s="1460"/>
      <c r="LNH73" s="1460"/>
      <c r="LNI73" s="1460"/>
      <c r="LNJ73" s="1460"/>
      <c r="LNK73" s="1460"/>
      <c r="LNL73" s="1460"/>
      <c r="LNM73" s="1460"/>
      <c r="LNN73" s="1460"/>
      <c r="LNO73" s="1460"/>
      <c r="LNP73" s="1460"/>
      <c r="LNQ73" s="1460"/>
      <c r="LNR73" s="1460"/>
      <c r="LNS73" s="1460"/>
      <c r="LNT73" s="1460"/>
      <c r="LNU73" s="1460"/>
      <c r="LNV73" s="1460"/>
      <c r="LNW73" s="1460"/>
      <c r="LNX73" s="1460"/>
      <c r="LNY73" s="1460"/>
      <c r="LNZ73" s="1460"/>
      <c r="LOA73" s="1460"/>
      <c r="LOB73" s="1460"/>
      <c r="LOC73" s="1460"/>
      <c r="LOD73" s="1460"/>
      <c r="LOE73" s="1460"/>
      <c r="LOF73" s="1460"/>
      <c r="LOG73" s="1460"/>
      <c r="LOH73" s="1460"/>
      <c r="LOI73" s="1460"/>
      <c r="LOJ73" s="1460"/>
      <c r="LOK73" s="1460"/>
      <c r="LOL73" s="1460"/>
      <c r="LOM73" s="1460"/>
      <c r="LON73" s="1460"/>
      <c r="LOO73" s="1460"/>
      <c r="LOP73" s="1460"/>
      <c r="LOQ73" s="1460"/>
      <c r="LOR73" s="1460"/>
      <c r="LOS73" s="1460"/>
      <c r="LOT73" s="1460"/>
      <c r="LOU73" s="1460"/>
      <c r="LOV73" s="1460"/>
      <c r="LOW73" s="1460"/>
      <c r="LOX73" s="1460"/>
      <c r="LOY73" s="1460"/>
      <c r="LOZ73" s="1460"/>
      <c r="LPA73" s="1460"/>
      <c r="LPB73" s="1460"/>
      <c r="LPC73" s="1460"/>
      <c r="LPD73" s="1460"/>
      <c r="LPE73" s="1460"/>
      <c r="LPF73" s="1460"/>
      <c r="LPG73" s="1460"/>
      <c r="LPH73" s="1460"/>
      <c r="LPI73" s="1460"/>
      <c r="LPJ73" s="1460"/>
      <c r="LPK73" s="1460"/>
      <c r="LPL73" s="1460"/>
      <c r="LPM73" s="1460"/>
      <c r="LPN73" s="1460"/>
      <c r="LPO73" s="1460"/>
      <c r="LPP73" s="1460"/>
      <c r="LPQ73" s="1460"/>
      <c r="LPR73" s="1460"/>
      <c r="LPS73" s="1460"/>
      <c r="LPT73" s="1460"/>
      <c r="LPU73" s="1460"/>
      <c r="LPV73" s="1460"/>
      <c r="LPW73" s="1460"/>
      <c r="LPX73" s="1460"/>
      <c r="LPY73" s="1460"/>
      <c r="LPZ73" s="1460"/>
      <c r="LQA73" s="1460"/>
      <c r="LQB73" s="1460"/>
      <c r="LQC73" s="1460"/>
      <c r="LQD73" s="1460"/>
      <c r="LQE73" s="1460"/>
      <c r="LQF73" s="1460"/>
      <c r="LQG73" s="1460"/>
      <c r="LQH73" s="1460"/>
      <c r="LQI73" s="1460"/>
      <c r="LQJ73" s="1460"/>
      <c r="LQK73" s="1460"/>
      <c r="LQL73" s="1460"/>
      <c r="LQM73" s="1460"/>
      <c r="LQN73" s="1460"/>
      <c r="LQO73" s="1460"/>
      <c r="LQP73" s="1460"/>
      <c r="LQQ73" s="1460"/>
      <c r="LQR73" s="1460"/>
      <c r="LQS73" s="1460"/>
      <c r="LQT73" s="1460"/>
      <c r="LQU73" s="1460"/>
      <c r="LQV73" s="1460"/>
      <c r="LQW73" s="1460"/>
      <c r="LQX73" s="1460"/>
      <c r="LQY73" s="1460"/>
      <c r="LQZ73" s="1460"/>
      <c r="LRA73" s="1460"/>
      <c r="LRB73" s="1460"/>
      <c r="LRC73" s="1460"/>
      <c r="LRD73" s="1460"/>
      <c r="LRE73" s="1460"/>
      <c r="LRF73" s="1460"/>
      <c r="LRG73" s="1460"/>
      <c r="LRH73" s="1460"/>
      <c r="LRI73" s="1460"/>
      <c r="LRJ73" s="1460"/>
      <c r="LRK73" s="1460"/>
      <c r="LRL73" s="1460"/>
      <c r="LRM73" s="1460"/>
      <c r="LRN73" s="1460"/>
      <c r="LRO73" s="1460"/>
      <c r="LRP73" s="1460"/>
      <c r="LRQ73" s="1460"/>
      <c r="LRR73" s="1460"/>
      <c r="LRS73" s="1460"/>
      <c r="LRT73" s="1460"/>
      <c r="LRU73" s="1460"/>
      <c r="LRV73" s="1460"/>
      <c r="LRW73" s="1460"/>
      <c r="LRX73" s="1460"/>
      <c r="LRY73" s="1460"/>
      <c r="LRZ73" s="1460"/>
      <c r="LSA73" s="1460"/>
      <c r="LSB73" s="1460"/>
      <c r="LSC73" s="1460"/>
      <c r="LSD73" s="1460"/>
      <c r="LSE73" s="1460"/>
      <c r="LSF73" s="1460"/>
      <c r="LSG73" s="1460"/>
      <c r="LSH73" s="1460"/>
      <c r="LSI73" s="1460"/>
      <c r="LSJ73" s="1460"/>
      <c r="LSK73" s="1460"/>
      <c r="LSL73" s="1460"/>
      <c r="LSM73" s="1460"/>
      <c r="LSN73" s="1460"/>
      <c r="LSO73" s="1460"/>
      <c r="LSP73" s="1460"/>
      <c r="LSQ73" s="1460"/>
      <c r="LSR73" s="1460"/>
      <c r="LSS73" s="1460"/>
      <c r="LST73" s="1460"/>
      <c r="LSU73" s="1460"/>
      <c r="LSV73" s="1460"/>
      <c r="LSW73" s="1460"/>
      <c r="LSX73" s="1460"/>
      <c r="LSY73" s="1460"/>
      <c r="LSZ73" s="1460"/>
      <c r="LTA73" s="1460"/>
      <c r="LTB73" s="1460"/>
      <c r="LTC73" s="1460"/>
      <c r="LTD73" s="1460"/>
      <c r="LTE73" s="1460"/>
      <c r="LTF73" s="1460"/>
      <c r="LTG73" s="1460"/>
      <c r="LTH73" s="1460"/>
      <c r="LTI73" s="1460"/>
      <c r="LTJ73" s="1460"/>
      <c r="LTK73" s="1460"/>
      <c r="LTL73" s="1460"/>
      <c r="LTM73" s="1460"/>
      <c r="LTN73" s="1460"/>
      <c r="LTO73" s="1460"/>
      <c r="LTP73" s="1460"/>
      <c r="LTQ73" s="1460"/>
      <c r="LTR73" s="1460"/>
      <c r="LTS73" s="1460"/>
      <c r="LTT73" s="1460"/>
      <c r="LTU73" s="1460"/>
      <c r="LTV73" s="1460"/>
      <c r="LTW73" s="1460"/>
      <c r="LTX73" s="1460"/>
      <c r="LTY73" s="1460"/>
      <c r="LTZ73" s="1460"/>
      <c r="LUA73" s="1460"/>
      <c r="LUB73" s="1460"/>
      <c r="LUC73" s="1460"/>
      <c r="LUD73" s="1460"/>
      <c r="LUE73" s="1460"/>
      <c r="LUF73" s="1460"/>
      <c r="LUG73" s="1460"/>
      <c r="LUH73" s="1460"/>
      <c r="LUI73" s="1460"/>
      <c r="LUJ73" s="1460"/>
      <c r="LUK73" s="1460"/>
      <c r="LUL73" s="1460"/>
      <c r="LUM73" s="1460"/>
      <c r="LUN73" s="1460"/>
      <c r="LUO73" s="1460"/>
      <c r="LUP73" s="1460"/>
      <c r="LUQ73" s="1460"/>
      <c r="LUR73" s="1460"/>
      <c r="LUS73" s="1460"/>
      <c r="LUT73" s="1460"/>
      <c r="LUU73" s="1460"/>
      <c r="LUV73" s="1460"/>
      <c r="LUW73" s="1460"/>
      <c r="LUX73" s="1460"/>
      <c r="LUY73" s="1460"/>
      <c r="LUZ73" s="1460"/>
      <c r="LVA73" s="1460"/>
      <c r="LVB73" s="1460"/>
      <c r="LVC73" s="1460"/>
      <c r="LVD73" s="1460"/>
      <c r="LVE73" s="1460"/>
      <c r="LVF73" s="1460"/>
      <c r="LVG73" s="1460"/>
      <c r="LVH73" s="1460"/>
      <c r="LVI73" s="1460"/>
      <c r="LVJ73" s="1460"/>
      <c r="LVK73" s="1460"/>
      <c r="LVL73" s="1460"/>
      <c r="LVM73" s="1460"/>
      <c r="LVN73" s="1460"/>
      <c r="LVO73" s="1460"/>
      <c r="LVP73" s="1460"/>
      <c r="LVQ73" s="1460"/>
      <c r="LVR73" s="1460"/>
      <c r="LVS73" s="1460"/>
      <c r="LVT73" s="1460"/>
      <c r="LVU73" s="1460"/>
      <c r="LVV73" s="1460"/>
      <c r="LVW73" s="1460"/>
      <c r="LVX73" s="1460"/>
      <c r="LVY73" s="1460"/>
      <c r="LVZ73" s="1460"/>
      <c r="LWA73" s="1460"/>
      <c r="LWB73" s="1460"/>
      <c r="LWC73" s="1460"/>
      <c r="LWD73" s="1460"/>
      <c r="LWE73" s="1460"/>
      <c r="LWF73" s="1460"/>
      <c r="LWG73" s="1460"/>
      <c r="LWH73" s="1460"/>
      <c r="LWI73" s="1460"/>
      <c r="LWJ73" s="1460"/>
      <c r="LWK73" s="1460"/>
      <c r="LWL73" s="1460"/>
      <c r="LWM73" s="1460"/>
      <c r="LWN73" s="1460"/>
      <c r="LWO73" s="1460"/>
      <c r="LWP73" s="1460"/>
      <c r="LWQ73" s="1460"/>
      <c r="LWR73" s="1460"/>
      <c r="LWS73" s="1460"/>
      <c r="LWT73" s="1460"/>
      <c r="LWU73" s="1460"/>
      <c r="LWV73" s="1460"/>
      <c r="LWW73" s="1460"/>
      <c r="LWX73" s="1460"/>
      <c r="LWY73" s="1460"/>
      <c r="LWZ73" s="1460"/>
      <c r="LXA73" s="1460"/>
      <c r="LXB73" s="1460"/>
      <c r="LXC73" s="1460"/>
      <c r="LXD73" s="1460"/>
      <c r="LXE73" s="1460"/>
      <c r="LXF73" s="1460"/>
      <c r="LXG73" s="1460"/>
      <c r="LXH73" s="1460"/>
      <c r="LXI73" s="1460"/>
      <c r="LXJ73" s="1460"/>
      <c r="LXK73" s="1460"/>
      <c r="LXL73" s="1460"/>
      <c r="LXM73" s="1460"/>
      <c r="LXN73" s="1460"/>
      <c r="LXO73" s="1460"/>
      <c r="LXP73" s="1460"/>
      <c r="LXQ73" s="1460"/>
      <c r="LXR73" s="1460"/>
      <c r="LXS73" s="1460"/>
      <c r="LXT73" s="1460"/>
      <c r="LXU73" s="1460"/>
      <c r="LXV73" s="1460"/>
      <c r="LXW73" s="1460"/>
      <c r="LXX73" s="1460"/>
      <c r="LXY73" s="1460"/>
      <c r="LXZ73" s="1460"/>
      <c r="LYA73" s="1460"/>
      <c r="LYB73" s="1460"/>
      <c r="LYC73" s="1460"/>
      <c r="LYD73" s="1460"/>
      <c r="LYE73" s="1460"/>
      <c r="LYF73" s="1460"/>
      <c r="LYG73" s="1460"/>
      <c r="LYH73" s="1460"/>
      <c r="LYI73" s="1460"/>
      <c r="LYJ73" s="1460"/>
      <c r="LYK73" s="1460"/>
      <c r="LYL73" s="1460"/>
      <c r="LYM73" s="1460"/>
      <c r="LYN73" s="1460"/>
      <c r="LYO73" s="1460"/>
      <c r="LYP73" s="1460"/>
      <c r="LYQ73" s="1460"/>
      <c r="LYR73" s="1460"/>
      <c r="LYS73" s="1460"/>
      <c r="LYT73" s="1460"/>
      <c r="LYU73" s="1460"/>
      <c r="LYV73" s="1460"/>
      <c r="LYW73" s="1460"/>
      <c r="LYX73" s="1460"/>
      <c r="LYY73" s="1460"/>
      <c r="LYZ73" s="1460"/>
      <c r="LZA73" s="1460"/>
      <c r="LZB73" s="1460"/>
      <c r="LZC73" s="1460"/>
      <c r="LZD73" s="1460"/>
      <c r="LZE73" s="1460"/>
      <c r="LZF73" s="1460"/>
      <c r="LZG73" s="1460"/>
      <c r="LZH73" s="1460"/>
      <c r="LZI73" s="1460"/>
      <c r="LZJ73" s="1460"/>
      <c r="LZK73" s="1460"/>
      <c r="LZL73" s="1460"/>
      <c r="LZM73" s="1460"/>
      <c r="LZN73" s="1460"/>
      <c r="LZO73" s="1460"/>
      <c r="LZP73" s="1460"/>
      <c r="LZQ73" s="1460"/>
      <c r="LZR73" s="1460"/>
      <c r="LZS73" s="1460"/>
      <c r="LZT73" s="1460"/>
      <c r="LZU73" s="1460"/>
      <c r="LZV73" s="1460"/>
      <c r="LZW73" s="1460"/>
      <c r="LZX73" s="1460"/>
      <c r="LZY73" s="1460"/>
      <c r="LZZ73" s="1460"/>
      <c r="MAA73" s="1460"/>
      <c r="MAB73" s="1460"/>
      <c r="MAC73" s="1460"/>
      <c r="MAD73" s="1460"/>
      <c r="MAE73" s="1460"/>
      <c r="MAF73" s="1460"/>
      <c r="MAG73" s="1460"/>
      <c r="MAH73" s="1460"/>
      <c r="MAI73" s="1460"/>
      <c r="MAJ73" s="1460"/>
      <c r="MAK73" s="1460"/>
      <c r="MAL73" s="1460"/>
      <c r="MAM73" s="1460"/>
      <c r="MAN73" s="1460"/>
      <c r="MAO73" s="1460"/>
      <c r="MAP73" s="1460"/>
      <c r="MAQ73" s="1460"/>
      <c r="MAR73" s="1460"/>
      <c r="MAS73" s="1460"/>
      <c r="MAT73" s="1460"/>
      <c r="MAU73" s="1460"/>
      <c r="MAV73" s="1460"/>
      <c r="MAW73" s="1460"/>
      <c r="MAX73" s="1460"/>
      <c r="MAY73" s="1460"/>
      <c r="MAZ73" s="1460"/>
      <c r="MBA73" s="1460"/>
      <c r="MBB73" s="1460"/>
      <c r="MBC73" s="1460"/>
      <c r="MBD73" s="1460"/>
      <c r="MBE73" s="1460"/>
      <c r="MBF73" s="1460"/>
      <c r="MBG73" s="1460"/>
      <c r="MBH73" s="1460"/>
      <c r="MBI73" s="1460"/>
      <c r="MBJ73" s="1460"/>
      <c r="MBK73" s="1460"/>
      <c r="MBL73" s="1460"/>
      <c r="MBM73" s="1460"/>
      <c r="MBN73" s="1460"/>
      <c r="MBO73" s="1460"/>
      <c r="MBP73" s="1460"/>
      <c r="MBQ73" s="1460"/>
      <c r="MBR73" s="1460"/>
      <c r="MBS73" s="1460"/>
      <c r="MBT73" s="1460"/>
      <c r="MBU73" s="1460"/>
      <c r="MBV73" s="1460"/>
      <c r="MBW73" s="1460"/>
      <c r="MBX73" s="1460"/>
      <c r="MBY73" s="1460"/>
      <c r="MBZ73" s="1460"/>
      <c r="MCA73" s="1460"/>
      <c r="MCB73" s="1460"/>
      <c r="MCC73" s="1460"/>
      <c r="MCD73" s="1460"/>
      <c r="MCE73" s="1460"/>
      <c r="MCF73" s="1460"/>
      <c r="MCG73" s="1460"/>
      <c r="MCH73" s="1460"/>
      <c r="MCI73" s="1460"/>
      <c r="MCJ73" s="1460"/>
      <c r="MCK73" s="1460"/>
      <c r="MCL73" s="1460"/>
      <c r="MCM73" s="1460"/>
      <c r="MCN73" s="1460"/>
      <c r="MCO73" s="1460"/>
      <c r="MCP73" s="1460"/>
      <c r="MCQ73" s="1460"/>
      <c r="MCR73" s="1460"/>
      <c r="MCS73" s="1460"/>
      <c r="MCT73" s="1460"/>
      <c r="MCU73" s="1460"/>
      <c r="MCV73" s="1460"/>
      <c r="MCW73" s="1460"/>
      <c r="MCX73" s="1460"/>
      <c r="MCY73" s="1460"/>
      <c r="MCZ73" s="1460"/>
      <c r="MDA73" s="1460"/>
      <c r="MDB73" s="1460"/>
      <c r="MDC73" s="1460"/>
      <c r="MDD73" s="1460"/>
      <c r="MDE73" s="1460"/>
      <c r="MDF73" s="1460"/>
      <c r="MDG73" s="1460"/>
      <c r="MDH73" s="1460"/>
      <c r="MDI73" s="1460"/>
      <c r="MDJ73" s="1460"/>
      <c r="MDK73" s="1460"/>
      <c r="MDL73" s="1460"/>
      <c r="MDM73" s="1460"/>
      <c r="MDN73" s="1460"/>
      <c r="MDO73" s="1460"/>
      <c r="MDP73" s="1460"/>
      <c r="MDQ73" s="1460"/>
      <c r="MDR73" s="1460"/>
      <c r="MDS73" s="1460"/>
      <c r="MDT73" s="1460"/>
      <c r="MDU73" s="1460"/>
      <c r="MDV73" s="1460"/>
      <c r="MDW73" s="1460"/>
      <c r="MDX73" s="1460"/>
      <c r="MDY73" s="1460"/>
      <c r="MDZ73" s="1460"/>
      <c r="MEA73" s="1460"/>
      <c r="MEB73" s="1460"/>
      <c r="MEC73" s="1460"/>
      <c r="MED73" s="1460"/>
      <c r="MEE73" s="1460"/>
      <c r="MEF73" s="1460"/>
      <c r="MEG73" s="1460"/>
      <c r="MEH73" s="1460"/>
      <c r="MEI73" s="1460"/>
      <c r="MEJ73" s="1460"/>
      <c r="MEK73" s="1460"/>
      <c r="MEL73" s="1460"/>
      <c r="MEM73" s="1460"/>
      <c r="MEN73" s="1460"/>
      <c r="MEO73" s="1460"/>
      <c r="MEP73" s="1460"/>
      <c r="MEQ73" s="1460"/>
      <c r="MER73" s="1460"/>
      <c r="MES73" s="1460"/>
      <c r="MET73" s="1460"/>
      <c r="MEU73" s="1460"/>
      <c r="MEV73" s="1460"/>
      <c r="MEW73" s="1460"/>
      <c r="MEX73" s="1460"/>
      <c r="MEY73" s="1460"/>
      <c r="MEZ73" s="1460"/>
      <c r="MFA73" s="1460"/>
      <c r="MFB73" s="1460"/>
      <c r="MFC73" s="1460"/>
      <c r="MFD73" s="1460"/>
      <c r="MFE73" s="1460"/>
      <c r="MFF73" s="1460"/>
      <c r="MFG73" s="1460"/>
      <c r="MFH73" s="1460"/>
      <c r="MFI73" s="1460"/>
      <c r="MFJ73" s="1460"/>
      <c r="MFK73" s="1460"/>
      <c r="MFL73" s="1460"/>
      <c r="MFM73" s="1460"/>
      <c r="MFN73" s="1460"/>
      <c r="MFO73" s="1460"/>
      <c r="MFP73" s="1460"/>
      <c r="MFQ73" s="1460"/>
      <c r="MFR73" s="1460"/>
      <c r="MFS73" s="1460"/>
      <c r="MFT73" s="1460"/>
      <c r="MFU73" s="1460"/>
      <c r="MFV73" s="1460"/>
      <c r="MFW73" s="1460"/>
      <c r="MFX73" s="1460"/>
      <c r="MFY73" s="1460"/>
      <c r="MFZ73" s="1460"/>
      <c r="MGA73" s="1460"/>
      <c r="MGB73" s="1460"/>
      <c r="MGC73" s="1460"/>
      <c r="MGD73" s="1460"/>
      <c r="MGE73" s="1460"/>
      <c r="MGF73" s="1460"/>
      <c r="MGG73" s="1460"/>
      <c r="MGH73" s="1460"/>
      <c r="MGI73" s="1460"/>
      <c r="MGJ73" s="1460"/>
      <c r="MGK73" s="1460"/>
      <c r="MGL73" s="1460"/>
      <c r="MGM73" s="1460"/>
      <c r="MGN73" s="1460"/>
      <c r="MGO73" s="1460"/>
      <c r="MGP73" s="1460"/>
      <c r="MGQ73" s="1460"/>
      <c r="MGR73" s="1460"/>
      <c r="MGS73" s="1460"/>
      <c r="MGT73" s="1460"/>
      <c r="MGU73" s="1460"/>
      <c r="MGV73" s="1460"/>
      <c r="MGW73" s="1460"/>
      <c r="MGX73" s="1460"/>
      <c r="MGY73" s="1460"/>
      <c r="MGZ73" s="1460"/>
      <c r="MHA73" s="1460"/>
      <c r="MHB73" s="1460"/>
      <c r="MHC73" s="1460"/>
      <c r="MHD73" s="1460"/>
      <c r="MHE73" s="1460"/>
      <c r="MHF73" s="1460"/>
      <c r="MHG73" s="1460"/>
      <c r="MHH73" s="1460"/>
      <c r="MHI73" s="1460"/>
      <c r="MHJ73" s="1460"/>
      <c r="MHK73" s="1460"/>
      <c r="MHL73" s="1460"/>
      <c r="MHM73" s="1460"/>
      <c r="MHN73" s="1460"/>
      <c r="MHO73" s="1460"/>
      <c r="MHP73" s="1460"/>
      <c r="MHQ73" s="1460"/>
      <c r="MHR73" s="1460"/>
      <c r="MHS73" s="1460"/>
      <c r="MHT73" s="1460"/>
      <c r="MHU73" s="1460"/>
      <c r="MHV73" s="1460"/>
      <c r="MHW73" s="1460"/>
      <c r="MHX73" s="1460"/>
      <c r="MHY73" s="1460"/>
      <c r="MHZ73" s="1460"/>
      <c r="MIA73" s="1460"/>
      <c r="MIB73" s="1460"/>
      <c r="MIC73" s="1460"/>
      <c r="MID73" s="1460"/>
      <c r="MIE73" s="1460"/>
      <c r="MIF73" s="1460"/>
      <c r="MIG73" s="1460"/>
      <c r="MIH73" s="1460"/>
      <c r="MII73" s="1460"/>
      <c r="MIJ73" s="1460"/>
      <c r="MIK73" s="1460"/>
      <c r="MIL73" s="1460"/>
      <c r="MIM73" s="1460"/>
      <c r="MIN73" s="1460"/>
      <c r="MIO73" s="1460"/>
      <c r="MIP73" s="1460"/>
      <c r="MIQ73" s="1460"/>
      <c r="MIR73" s="1460"/>
      <c r="MIS73" s="1460"/>
      <c r="MIT73" s="1460"/>
      <c r="MIU73" s="1460"/>
      <c r="MIV73" s="1460"/>
      <c r="MIW73" s="1460"/>
      <c r="MIX73" s="1460"/>
      <c r="MIY73" s="1460"/>
      <c r="MIZ73" s="1460"/>
      <c r="MJA73" s="1460"/>
      <c r="MJB73" s="1460"/>
      <c r="MJC73" s="1460"/>
      <c r="MJD73" s="1460"/>
      <c r="MJE73" s="1460"/>
      <c r="MJF73" s="1460"/>
      <c r="MJG73" s="1460"/>
      <c r="MJH73" s="1460"/>
      <c r="MJI73" s="1460"/>
      <c r="MJJ73" s="1460"/>
      <c r="MJK73" s="1460"/>
      <c r="MJL73" s="1460"/>
      <c r="MJM73" s="1460"/>
      <c r="MJN73" s="1460"/>
      <c r="MJO73" s="1460"/>
      <c r="MJP73" s="1460"/>
      <c r="MJQ73" s="1460"/>
      <c r="MJR73" s="1460"/>
      <c r="MJS73" s="1460"/>
      <c r="MJT73" s="1460"/>
      <c r="MJU73" s="1460"/>
      <c r="MJV73" s="1460"/>
      <c r="MJW73" s="1460"/>
      <c r="MJX73" s="1460"/>
      <c r="MJY73" s="1460"/>
      <c r="MJZ73" s="1460"/>
      <c r="MKA73" s="1460"/>
      <c r="MKB73" s="1460"/>
      <c r="MKC73" s="1460"/>
      <c r="MKD73" s="1460"/>
      <c r="MKE73" s="1460"/>
      <c r="MKF73" s="1460"/>
      <c r="MKG73" s="1460"/>
      <c r="MKH73" s="1460"/>
      <c r="MKI73" s="1460"/>
      <c r="MKJ73" s="1460"/>
      <c r="MKK73" s="1460"/>
      <c r="MKL73" s="1460"/>
      <c r="MKM73" s="1460"/>
      <c r="MKN73" s="1460"/>
      <c r="MKO73" s="1460"/>
      <c r="MKP73" s="1460"/>
      <c r="MKQ73" s="1460"/>
      <c r="MKR73" s="1460"/>
      <c r="MKS73" s="1460"/>
      <c r="MKT73" s="1460"/>
      <c r="MKU73" s="1460"/>
      <c r="MKV73" s="1460"/>
      <c r="MKW73" s="1460"/>
      <c r="MKX73" s="1460"/>
      <c r="MKY73" s="1460"/>
      <c r="MKZ73" s="1460"/>
      <c r="MLA73" s="1460"/>
      <c r="MLB73" s="1460"/>
      <c r="MLC73" s="1460"/>
      <c r="MLD73" s="1460"/>
      <c r="MLE73" s="1460"/>
      <c r="MLF73" s="1460"/>
      <c r="MLG73" s="1460"/>
      <c r="MLH73" s="1460"/>
      <c r="MLI73" s="1460"/>
      <c r="MLJ73" s="1460"/>
      <c r="MLK73" s="1460"/>
      <c r="MLL73" s="1460"/>
      <c r="MLM73" s="1460"/>
      <c r="MLN73" s="1460"/>
      <c r="MLO73" s="1460"/>
      <c r="MLP73" s="1460"/>
      <c r="MLQ73" s="1460"/>
      <c r="MLR73" s="1460"/>
      <c r="MLS73" s="1460"/>
      <c r="MLT73" s="1460"/>
      <c r="MLU73" s="1460"/>
      <c r="MLV73" s="1460"/>
      <c r="MLW73" s="1460"/>
      <c r="MLX73" s="1460"/>
      <c r="MLY73" s="1460"/>
      <c r="MLZ73" s="1460"/>
      <c r="MMA73" s="1460"/>
      <c r="MMB73" s="1460"/>
      <c r="MMC73" s="1460"/>
      <c r="MMD73" s="1460"/>
      <c r="MME73" s="1460"/>
      <c r="MMF73" s="1460"/>
      <c r="MMG73" s="1460"/>
      <c r="MMH73" s="1460"/>
      <c r="MMI73" s="1460"/>
      <c r="MMJ73" s="1460"/>
      <c r="MMK73" s="1460"/>
      <c r="MML73" s="1460"/>
      <c r="MMM73" s="1460"/>
      <c r="MMN73" s="1460"/>
      <c r="MMO73" s="1460"/>
      <c r="MMP73" s="1460"/>
      <c r="MMQ73" s="1460"/>
      <c r="MMR73" s="1460"/>
      <c r="MMS73" s="1460"/>
      <c r="MMT73" s="1460"/>
      <c r="MMU73" s="1460"/>
      <c r="MMV73" s="1460"/>
      <c r="MMW73" s="1460"/>
      <c r="MMX73" s="1460"/>
      <c r="MMY73" s="1460"/>
      <c r="MMZ73" s="1460"/>
      <c r="MNA73" s="1460"/>
      <c r="MNB73" s="1460"/>
      <c r="MNC73" s="1460"/>
      <c r="MND73" s="1460"/>
      <c r="MNE73" s="1460"/>
      <c r="MNF73" s="1460"/>
      <c r="MNG73" s="1460"/>
      <c r="MNH73" s="1460"/>
      <c r="MNI73" s="1460"/>
      <c r="MNJ73" s="1460"/>
      <c r="MNK73" s="1460"/>
      <c r="MNL73" s="1460"/>
      <c r="MNM73" s="1460"/>
      <c r="MNN73" s="1460"/>
      <c r="MNO73" s="1460"/>
      <c r="MNP73" s="1460"/>
      <c r="MNQ73" s="1460"/>
      <c r="MNR73" s="1460"/>
      <c r="MNS73" s="1460"/>
      <c r="MNT73" s="1460"/>
      <c r="MNU73" s="1460"/>
      <c r="MNV73" s="1460"/>
      <c r="MNW73" s="1460"/>
      <c r="MNX73" s="1460"/>
      <c r="MNY73" s="1460"/>
      <c r="MNZ73" s="1460"/>
      <c r="MOA73" s="1460"/>
      <c r="MOB73" s="1460"/>
      <c r="MOC73" s="1460"/>
      <c r="MOD73" s="1460"/>
      <c r="MOE73" s="1460"/>
      <c r="MOF73" s="1460"/>
      <c r="MOG73" s="1460"/>
      <c r="MOH73" s="1460"/>
      <c r="MOI73" s="1460"/>
      <c r="MOJ73" s="1460"/>
      <c r="MOK73" s="1460"/>
      <c r="MOL73" s="1460"/>
      <c r="MOM73" s="1460"/>
      <c r="MON73" s="1460"/>
      <c r="MOO73" s="1460"/>
      <c r="MOP73" s="1460"/>
      <c r="MOQ73" s="1460"/>
      <c r="MOR73" s="1460"/>
      <c r="MOS73" s="1460"/>
      <c r="MOT73" s="1460"/>
      <c r="MOU73" s="1460"/>
      <c r="MOV73" s="1460"/>
      <c r="MOW73" s="1460"/>
      <c r="MOX73" s="1460"/>
      <c r="MOY73" s="1460"/>
      <c r="MOZ73" s="1460"/>
      <c r="MPA73" s="1460"/>
      <c r="MPB73" s="1460"/>
      <c r="MPC73" s="1460"/>
      <c r="MPD73" s="1460"/>
      <c r="MPE73" s="1460"/>
      <c r="MPF73" s="1460"/>
      <c r="MPG73" s="1460"/>
      <c r="MPH73" s="1460"/>
      <c r="MPI73" s="1460"/>
      <c r="MPJ73" s="1460"/>
      <c r="MPK73" s="1460"/>
      <c r="MPL73" s="1460"/>
      <c r="MPM73" s="1460"/>
      <c r="MPN73" s="1460"/>
      <c r="MPO73" s="1460"/>
      <c r="MPP73" s="1460"/>
      <c r="MPQ73" s="1460"/>
      <c r="MPR73" s="1460"/>
      <c r="MPS73" s="1460"/>
      <c r="MPT73" s="1460"/>
      <c r="MPU73" s="1460"/>
      <c r="MPV73" s="1460"/>
      <c r="MPW73" s="1460"/>
      <c r="MPX73" s="1460"/>
      <c r="MPY73" s="1460"/>
      <c r="MPZ73" s="1460"/>
      <c r="MQA73" s="1460"/>
      <c r="MQB73" s="1460"/>
      <c r="MQC73" s="1460"/>
      <c r="MQD73" s="1460"/>
      <c r="MQE73" s="1460"/>
      <c r="MQF73" s="1460"/>
      <c r="MQG73" s="1460"/>
      <c r="MQH73" s="1460"/>
      <c r="MQI73" s="1460"/>
      <c r="MQJ73" s="1460"/>
      <c r="MQK73" s="1460"/>
      <c r="MQL73" s="1460"/>
      <c r="MQM73" s="1460"/>
      <c r="MQN73" s="1460"/>
      <c r="MQO73" s="1460"/>
      <c r="MQP73" s="1460"/>
      <c r="MQQ73" s="1460"/>
      <c r="MQR73" s="1460"/>
      <c r="MQS73" s="1460"/>
      <c r="MQT73" s="1460"/>
      <c r="MQU73" s="1460"/>
      <c r="MQV73" s="1460"/>
      <c r="MQW73" s="1460"/>
      <c r="MQX73" s="1460"/>
      <c r="MQY73" s="1460"/>
      <c r="MQZ73" s="1460"/>
      <c r="MRA73" s="1460"/>
      <c r="MRB73" s="1460"/>
      <c r="MRC73" s="1460"/>
      <c r="MRD73" s="1460"/>
      <c r="MRE73" s="1460"/>
      <c r="MRF73" s="1460"/>
      <c r="MRG73" s="1460"/>
      <c r="MRH73" s="1460"/>
      <c r="MRI73" s="1460"/>
      <c r="MRJ73" s="1460"/>
      <c r="MRK73" s="1460"/>
      <c r="MRL73" s="1460"/>
      <c r="MRM73" s="1460"/>
      <c r="MRN73" s="1460"/>
      <c r="MRO73" s="1460"/>
      <c r="MRP73" s="1460"/>
      <c r="MRQ73" s="1460"/>
      <c r="MRR73" s="1460"/>
      <c r="MRS73" s="1460"/>
      <c r="MRT73" s="1460"/>
      <c r="MRU73" s="1460"/>
      <c r="MRV73" s="1460"/>
      <c r="MRW73" s="1460"/>
      <c r="MRX73" s="1460"/>
      <c r="MRY73" s="1460"/>
      <c r="MRZ73" s="1460"/>
      <c r="MSA73" s="1460"/>
      <c r="MSB73" s="1460"/>
      <c r="MSC73" s="1460"/>
      <c r="MSD73" s="1460"/>
      <c r="MSE73" s="1460"/>
      <c r="MSF73" s="1460"/>
      <c r="MSG73" s="1460"/>
      <c r="MSH73" s="1460"/>
      <c r="MSI73" s="1460"/>
      <c r="MSJ73" s="1460"/>
      <c r="MSK73" s="1460"/>
      <c r="MSL73" s="1460"/>
      <c r="MSM73" s="1460"/>
      <c r="MSN73" s="1460"/>
      <c r="MSO73" s="1460"/>
      <c r="MSP73" s="1460"/>
      <c r="MSQ73" s="1460"/>
      <c r="MSR73" s="1460"/>
      <c r="MSS73" s="1460"/>
      <c r="MST73" s="1460"/>
      <c r="MSU73" s="1460"/>
      <c r="MSV73" s="1460"/>
      <c r="MSW73" s="1460"/>
      <c r="MSX73" s="1460"/>
      <c r="MSY73" s="1460"/>
      <c r="MSZ73" s="1460"/>
      <c r="MTA73" s="1460"/>
      <c r="MTB73" s="1460"/>
      <c r="MTC73" s="1460"/>
      <c r="MTD73" s="1460"/>
      <c r="MTE73" s="1460"/>
      <c r="MTF73" s="1460"/>
      <c r="MTG73" s="1460"/>
      <c r="MTH73" s="1460"/>
      <c r="MTI73" s="1460"/>
      <c r="MTJ73" s="1460"/>
      <c r="MTK73" s="1460"/>
      <c r="MTL73" s="1460"/>
      <c r="MTM73" s="1460"/>
      <c r="MTN73" s="1460"/>
      <c r="MTO73" s="1460"/>
      <c r="MTP73" s="1460"/>
      <c r="MTQ73" s="1460"/>
      <c r="MTR73" s="1460"/>
      <c r="MTS73" s="1460"/>
      <c r="MTT73" s="1460"/>
      <c r="MTU73" s="1460"/>
      <c r="MTV73" s="1460"/>
      <c r="MTW73" s="1460"/>
      <c r="MTX73" s="1460"/>
      <c r="MTY73" s="1460"/>
      <c r="MTZ73" s="1460"/>
      <c r="MUA73" s="1460"/>
      <c r="MUB73" s="1460"/>
      <c r="MUC73" s="1460"/>
      <c r="MUD73" s="1460"/>
      <c r="MUE73" s="1460"/>
      <c r="MUF73" s="1460"/>
      <c r="MUG73" s="1460"/>
      <c r="MUH73" s="1460"/>
      <c r="MUI73" s="1460"/>
      <c r="MUJ73" s="1460"/>
      <c r="MUK73" s="1460"/>
      <c r="MUL73" s="1460"/>
      <c r="MUM73" s="1460"/>
      <c r="MUN73" s="1460"/>
      <c r="MUO73" s="1460"/>
      <c r="MUP73" s="1460"/>
      <c r="MUQ73" s="1460"/>
      <c r="MUR73" s="1460"/>
      <c r="MUS73" s="1460"/>
      <c r="MUT73" s="1460"/>
      <c r="MUU73" s="1460"/>
      <c r="MUV73" s="1460"/>
      <c r="MUW73" s="1460"/>
      <c r="MUX73" s="1460"/>
      <c r="MUY73" s="1460"/>
      <c r="MUZ73" s="1460"/>
      <c r="MVA73" s="1460"/>
      <c r="MVB73" s="1460"/>
      <c r="MVC73" s="1460"/>
      <c r="MVD73" s="1460"/>
      <c r="MVE73" s="1460"/>
      <c r="MVF73" s="1460"/>
      <c r="MVG73" s="1460"/>
      <c r="MVH73" s="1460"/>
      <c r="MVI73" s="1460"/>
      <c r="MVJ73" s="1460"/>
      <c r="MVK73" s="1460"/>
      <c r="MVL73" s="1460"/>
      <c r="MVM73" s="1460"/>
      <c r="MVN73" s="1460"/>
      <c r="MVO73" s="1460"/>
      <c r="MVP73" s="1460"/>
      <c r="MVQ73" s="1460"/>
      <c r="MVR73" s="1460"/>
      <c r="MVS73" s="1460"/>
      <c r="MVT73" s="1460"/>
      <c r="MVU73" s="1460"/>
      <c r="MVV73" s="1460"/>
      <c r="MVW73" s="1460"/>
      <c r="MVX73" s="1460"/>
      <c r="MVY73" s="1460"/>
      <c r="MVZ73" s="1460"/>
      <c r="MWA73" s="1460"/>
      <c r="MWB73" s="1460"/>
      <c r="MWC73" s="1460"/>
      <c r="MWD73" s="1460"/>
      <c r="MWE73" s="1460"/>
      <c r="MWF73" s="1460"/>
      <c r="MWG73" s="1460"/>
      <c r="MWH73" s="1460"/>
      <c r="MWI73" s="1460"/>
      <c r="MWJ73" s="1460"/>
      <c r="MWK73" s="1460"/>
      <c r="MWL73" s="1460"/>
      <c r="MWM73" s="1460"/>
      <c r="MWN73" s="1460"/>
      <c r="MWO73" s="1460"/>
      <c r="MWP73" s="1460"/>
      <c r="MWQ73" s="1460"/>
      <c r="MWR73" s="1460"/>
      <c r="MWS73" s="1460"/>
      <c r="MWT73" s="1460"/>
      <c r="MWU73" s="1460"/>
      <c r="MWV73" s="1460"/>
      <c r="MWW73" s="1460"/>
      <c r="MWX73" s="1460"/>
      <c r="MWY73" s="1460"/>
      <c r="MWZ73" s="1460"/>
      <c r="MXA73" s="1460"/>
      <c r="MXB73" s="1460"/>
      <c r="MXC73" s="1460"/>
      <c r="MXD73" s="1460"/>
      <c r="MXE73" s="1460"/>
      <c r="MXF73" s="1460"/>
      <c r="MXG73" s="1460"/>
      <c r="MXH73" s="1460"/>
      <c r="MXI73" s="1460"/>
      <c r="MXJ73" s="1460"/>
      <c r="MXK73" s="1460"/>
      <c r="MXL73" s="1460"/>
      <c r="MXM73" s="1460"/>
      <c r="MXN73" s="1460"/>
      <c r="MXO73" s="1460"/>
      <c r="MXP73" s="1460"/>
      <c r="MXQ73" s="1460"/>
      <c r="MXR73" s="1460"/>
      <c r="MXS73" s="1460"/>
      <c r="MXT73" s="1460"/>
      <c r="MXU73" s="1460"/>
      <c r="MXV73" s="1460"/>
      <c r="MXW73" s="1460"/>
      <c r="MXX73" s="1460"/>
      <c r="MXY73" s="1460"/>
      <c r="MXZ73" s="1460"/>
      <c r="MYA73" s="1460"/>
      <c r="MYB73" s="1460"/>
      <c r="MYC73" s="1460"/>
      <c r="MYD73" s="1460"/>
      <c r="MYE73" s="1460"/>
      <c r="MYF73" s="1460"/>
      <c r="MYG73" s="1460"/>
      <c r="MYH73" s="1460"/>
      <c r="MYI73" s="1460"/>
      <c r="MYJ73" s="1460"/>
      <c r="MYK73" s="1460"/>
      <c r="MYL73" s="1460"/>
      <c r="MYM73" s="1460"/>
      <c r="MYN73" s="1460"/>
      <c r="MYO73" s="1460"/>
      <c r="MYP73" s="1460"/>
      <c r="MYQ73" s="1460"/>
      <c r="MYR73" s="1460"/>
      <c r="MYS73" s="1460"/>
      <c r="MYT73" s="1460"/>
      <c r="MYU73" s="1460"/>
      <c r="MYV73" s="1460"/>
      <c r="MYW73" s="1460"/>
      <c r="MYX73" s="1460"/>
      <c r="MYY73" s="1460"/>
      <c r="MYZ73" s="1460"/>
      <c r="MZA73" s="1460"/>
      <c r="MZB73" s="1460"/>
      <c r="MZC73" s="1460"/>
      <c r="MZD73" s="1460"/>
      <c r="MZE73" s="1460"/>
      <c r="MZF73" s="1460"/>
      <c r="MZG73" s="1460"/>
      <c r="MZH73" s="1460"/>
      <c r="MZI73" s="1460"/>
      <c r="MZJ73" s="1460"/>
      <c r="MZK73" s="1460"/>
      <c r="MZL73" s="1460"/>
      <c r="MZM73" s="1460"/>
      <c r="MZN73" s="1460"/>
      <c r="MZO73" s="1460"/>
      <c r="MZP73" s="1460"/>
      <c r="MZQ73" s="1460"/>
      <c r="MZR73" s="1460"/>
      <c r="MZS73" s="1460"/>
      <c r="MZT73" s="1460"/>
      <c r="MZU73" s="1460"/>
      <c r="MZV73" s="1460"/>
      <c r="MZW73" s="1460"/>
      <c r="MZX73" s="1460"/>
      <c r="MZY73" s="1460"/>
      <c r="MZZ73" s="1460"/>
      <c r="NAA73" s="1460"/>
      <c r="NAB73" s="1460"/>
      <c r="NAC73" s="1460"/>
      <c r="NAD73" s="1460"/>
      <c r="NAE73" s="1460"/>
      <c r="NAF73" s="1460"/>
      <c r="NAG73" s="1460"/>
      <c r="NAH73" s="1460"/>
      <c r="NAI73" s="1460"/>
      <c r="NAJ73" s="1460"/>
      <c r="NAK73" s="1460"/>
      <c r="NAL73" s="1460"/>
      <c r="NAM73" s="1460"/>
      <c r="NAN73" s="1460"/>
      <c r="NAO73" s="1460"/>
      <c r="NAP73" s="1460"/>
      <c r="NAQ73" s="1460"/>
      <c r="NAR73" s="1460"/>
      <c r="NAS73" s="1460"/>
      <c r="NAT73" s="1460"/>
      <c r="NAU73" s="1460"/>
      <c r="NAV73" s="1460"/>
      <c r="NAW73" s="1460"/>
      <c r="NAX73" s="1460"/>
      <c r="NAY73" s="1460"/>
      <c r="NAZ73" s="1460"/>
      <c r="NBA73" s="1460"/>
      <c r="NBB73" s="1460"/>
      <c r="NBC73" s="1460"/>
      <c r="NBD73" s="1460"/>
      <c r="NBE73" s="1460"/>
      <c r="NBF73" s="1460"/>
      <c r="NBG73" s="1460"/>
      <c r="NBH73" s="1460"/>
      <c r="NBI73" s="1460"/>
      <c r="NBJ73" s="1460"/>
      <c r="NBK73" s="1460"/>
      <c r="NBL73" s="1460"/>
      <c r="NBM73" s="1460"/>
      <c r="NBN73" s="1460"/>
      <c r="NBO73" s="1460"/>
      <c r="NBP73" s="1460"/>
      <c r="NBQ73" s="1460"/>
      <c r="NBR73" s="1460"/>
      <c r="NBS73" s="1460"/>
      <c r="NBT73" s="1460"/>
      <c r="NBU73" s="1460"/>
      <c r="NBV73" s="1460"/>
      <c r="NBW73" s="1460"/>
      <c r="NBX73" s="1460"/>
      <c r="NBY73" s="1460"/>
      <c r="NBZ73" s="1460"/>
      <c r="NCA73" s="1460"/>
      <c r="NCB73" s="1460"/>
      <c r="NCC73" s="1460"/>
      <c r="NCD73" s="1460"/>
      <c r="NCE73" s="1460"/>
      <c r="NCF73" s="1460"/>
      <c r="NCG73" s="1460"/>
      <c r="NCH73" s="1460"/>
      <c r="NCI73" s="1460"/>
      <c r="NCJ73" s="1460"/>
      <c r="NCK73" s="1460"/>
      <c r="NCL73" s="1460"/>
      <c r="NCM73" s="1460"/>
      <c r="NCN73" s="1460"/>
      <c r="NCO73" s="1460"/>
      <c r="NCP73" s="1460"/>
      <c r="NCQ73" s="1460"/>
      <c r="NCR73" s="1460"/>
      <c r="NCS73" s="1460"/>
      <c r="NCT73" s="1460"/>
      <c r="NCU73" s="1460"/>
      <c r="NCV73" s="1460"/>
      <c r="NCW73" s="1460"/>
      <c r="NCX73" s="1460"/>
      <c r="NCY73" s="1460"/>
      <c r="NCZ73" s="1460"/>
      <c r="NDA73" s="1460"/>
      <c r="NDB73" s="1460"/>
      <c r="NDC73" s="1460"/>
      <c r="NDD73" s="1460"/>
      <c r="NDE73" s="1460"/>
      <c r="NDF73" s="1460"/>
      <c r="NDG73" s="1460"/>
      <c r="NDH73" s="1460"/>
      <c r="NDI73" s="1460"/>
      <c r="NDJ73" s="1460"/>
      <c r="NDK73" s="1460"/>
      <c r="NDL73" s="1460"/>
      <c r="NDM73" s="1460"/>
      <c r="NDN73" s="1460"/>
      <c r="NDO73" s="1460"/>
      <c r="NDP73" s="1460"/>
      <c r="NDQ73" s="1460"/>
      <c r="NDR73" s="1460"/>
      <c r="NDS73" s="1460"/>
      <c r="NDT73" s="1460"/>
      <c r="NDU73" s="1460"/>
      <c r="NDV73" s="1460"/>
      <c r="NDW73" s="1460"/>
      <c r="NDX73" s="1460"/>
      <c r="NDY73" s="1460"/>
      <c r="NDZ73" s="1460"/>
      <c r="NEA73" s="1460"/>
      <c r="NEB73" s="1460"/>
      <c r="NEC73" s="1460"/>
      <c r="NED73" s="1460"/>
      <c r="NEE73" s="1460"/>
      <c r="NEF73" s="1460"/>
      <c r="NEG73" s="1460"/>
      <c r="NEH73" s="1460"/>
      <c r="NEI73" s="1460"/>
      <c r="NEJ73" s="1460"/>
      <c r="NEK73" s="1460"/>
      <c r="NEL73" s="1460"/>
      <c r="NEM73" s="1460"/>
      <c r="NEN73" s="1460"/>
      <c r="NEO73" s="1460"/>
      <c r="NEP73" s="1460"/>
      <c r="NEQ73" s="1460"/>
      <c r="NER73" s="1460"/>
      <c r="NES73" s="1460"/>
      <c r="NET73" s="1460"/>
      <c r="NEU73" s="1460"/>
      <c r="NEV73" s="1460"/>
      <c r="NEW73" s="1460"/>
      <c r="NEX73" s="1460"/>
      <c r="NEY73" s="1460"/>
      <c r="NEZ73" s="1460"/>
      <c r="NFA73" s="1460"/>
      <c r="NFB73" s="1460"/>
      <c r="NFC73" s="1460"/>
      <c r="NFD73" s="1460"/>
      <c r="NFE73" s="1460"/>
      <c r="NFF73" s="1460"/>
      <c r="NFG73" s="1460"/>
      <c r="NFH73" s="1460"/>
      <c r="NFI73" s="1460"/>
      <c r="NFJ73" s="1460"/>
      <c r="NFK73" s="1460"/>
      <c r="NFL73" s="1460"/>
      <c r="NFM73" s="1460"/>
      <c r="NFN73" s="1460"/>
      <c r="NFO73" s="1460"/>
      <c r="NFP73" s="1460"/>
      <c r="NFQ73" s="1460"/>
      <c r="NFR73" s="1460"/>
      <c r="NFS73" s="1460"/>
      <c r="NFT73" s="1460"/>
      <c r="NFU73" s="1460"/>
      <c r="NFV73" s="1460"/>
      <c r="NFW73" s="1460"/>
      <c r="NFX73" s="1460"/>
      <c r="NFY73" s="1460"/>
      <c r="NFZ73" s="1460"/>
      <c r="NGA73" s="1460"/>
      <c r="NGB73" s="1460"/>
      <c r="NGC73" s="1460"/>
      <c r="NGD73" s="1460"/>
      <c r="NGE73" s="1460"/>
      <c r="NGF73" s="1460"/>
      <c r="NGG73" s="1460"/>
      <c r="NGH73" s="1460"/>
      <c r="NGI73" s="1460"/>
      <c r="NGJ73" s="1460"/>
      <c r="NGK73" s="1460"/>
      <c r="NGL73" s="1460"/>
      <c r="NGM73" s="1460"/>
      <c r="NGN73" s="1460"/>
      <c r="NGO73" s="1460"/>
      <c r="NGP73" s="1460"/>
      <c r="NGQ73" s="1460"/>
      <c r="NGR73" s="1460"/>
      <c r="NGS73" s="1460"/>
      <c r="NGT73" s="1460"/>
      <c r="NGU73" s="1460"/>
      <c r="NGV73" s="1460"/>
      <c r="NGW73" s="1460"/>
      <c r="NGX73" s="1460"/>
      <c r="NGY73" s="1460"/>
      <c r="NGZ73" s="1460"/>
      <c r="NHA73" s="1460"/>
      <c r="NHB73" s="1460"/>
      <c r="NHC73" s="1460"/>
      <c r="NHD73" s="1460"/>
      <c r="NHE73" s="1460"/>
      <c r="NHF73" s="1460"/>
      <c r="NHG73" s="1460"/>
      <c r="NHH73" s="1460"/>
      <c r="NHI73" s="1460"/>
      <c r="NHJ73" s="1460"/>
      <c r="NHK73" s="1460"/>
      <c r="NHL73" s="1460"/>
      <c r="NHM73" s="1460"/>
      <c r="NHN73" s="1460"/>
      <c r="NHO73" s="1460"/>
      <c r="NHP73" s="1460"/>
      <c r="NHQ73" s="1460"/>
      <c r="NHR73" s="1460"/>
      <c r="NHS73" s="1460"/>
      <c r="NHT73" s="1460"/>
      <c r="NHU73" s="1460"/>
      <c r="NHV73" s="1460"/>
      <c r="NHW73" s="1460"/>
      <c r="NHX73" s="1460"/>
      <c r="NHY73" s="1460"/>
      <c r="NHZ73" s="1460"/>
      <c r="NIA73" s="1460"/>
      <c r="NIB73" s="1460"/>
      <c r="NIC73" s="1460"/>
      <c r="NID73" s="1460"/>
      <c r="NIE73" s="1460"/>
      <c r="NIF73" s="1460"/>
      <c r="NIG73" s="1460"/>
      <c r="NIH73" s="1460"/>
      <c r="NII73" s="1460"/>
      <c r="NIJ73" s="1460"/>
      <c r="NIK73" s="1460"/>
      <c r="NIL73" s="1460"/>
      <c r="NIM73" s="1460"/>
      <c r="NIN73" s="1460"/>
      <c r="NIO73" s="1460"/>
      <c r="NIP73" s="1460"/>
      <c r="NIQ73" s="1460"/>
      <c r="NIR73" s="1460"/>
      <c r="NIS73" s="1460"/>
      <c r="NIT73" s="1460"/>
      <c r="NIU73" s="1460"/>
      <c r="NIV73" s="1460"/>
      <c r="NIW73" s="1460"/>
      <c r="NIX73" s="1460"/>
      <c r="NIY73" s="1460"/>
      <c r="NIZ73" s="1460"/>
      <c r="NJA73" s="1460"/>
      <c r="NJB73" s="1460"/>
      <c r="NJC73" s="1460"/>
      <c r="NJD73" s="1460"/>
      <c r="NJE73" s="1460"/>
      <c r="NJF73" s="1460"/>
      <c r="NJG73" s="1460"/>
      <c r="NJH73" s="1460"/>
      <c r="NJI73" s="1460"/>
      <c r="NJJ73" s="1460"/>
      <c r="NJK73" s="1460"/>
      <c r="NJL73" s="1460"/>
      <c r="NJM73" s="1460"/>
      <c r="NJN73" s="1460"/>
      <c r="NJO73" s="1460"/>
      <c r="NJP73" s="1460"/>
      <c r="NJQ73" s="1460"/>
      <c r="NJR73" s="1460"/>
      <c r="NJS73" s="1460"/>
      <c r="NJT73" s="1460"/>
      <c r="NJU73" s="1460"/>
      <c r="NJV73" s="1460"/>
      <c r="NJW73" s="1460"/>
      <c r="NJX73" s="1460"/>
      <c r="NJY73" s="1460"/>
      <c r="NJZ73" s="1460"/>
      <c r="NKA73" s="1460"/>
      <c r="NKB73" s="1460"/>
      <c r="NKC73" s="1460"/>
      <c r="NKD73" s="1460"/>
      <c r="NKE73" s="1460"/>
      <c r="NKF73" s="1460"/>
      <c r="NKG73" s="1460"/>
      <c r="NKH73" s="1460"/>
      <c r="NKI73" s="1460"/>
      <c r="NKJ73" s="1460"/>
      <c r="NKK73" s="1460"/>
      <c r="NKL73" s="1460"/>
      <c r="NKM73" s="1460"/>
      <c r="NKN73" s="1460"/>
      <c r="NKO73" s="1460"/>
      <c r="NKP73" s="1460"/>
      <c r="NKQ73" s="1460"/>
      <c r="NKR73" s="1460"/>
      <c r="NKS73" s="1460"/>
      <c r="NKT73" s="1460"/>
      <c r="NKU73" s="1460"/>
      <c r="NKV73" s="1460"/>
      <c r="NKW73" s="1460"/>
      <c r="NKX73" s="1460"/>
      <c r="NKY73" s="1460"/>
      <c r="NKZ73" s="1460"/>
      <c r="NLA73" s="1460"/>
      <c r="NLB73" s="1460"/>
      <c r="NLC73" s="1460"/>
      <c r="NLD73" s="1460"/>
      <c r="NLE73" s="1460"/>
      <c r="NLF73" s="1460"/>
      <c r="NLG73" s="1460"/>
      <c r="NLH73" s="1460"/>
      <c r="NLI73" s="1460"/>
      <c r="NLJ73" s="1460"/>
      <c r="NLK73" s="1460"/>
      <c r="NLL73" s="1460"/>
      <c r="NLM73" s="1460"/>
      <c r="NLN73" s="1460"/>
      <c r="NLO73" s="1460"/>
      <c r="NLP73" s="1460"/>
      <c r="NLQ73" s="1460"/>
      <c r="NLR73" s="1460"/>
      <c r="NLS73" s="1460"/>
      <c r="NLT73" s="1460"/>
      <c r="NLU73" s="1460"/>
      <c r="NLV73" s="1460"/>
      <c r="NLW73" s="1460"/>
      <c r="NLX73" s="1460"/>
      <c r="NLY73" s="1460"/>
      <c r="NLZ73" s="1460"/>
      <c r="NMA73" s="1460"/>
      <c r="NMB73" s="1460"/>
      <c r="NMC73" s="1460"/>
      <c r="NMD73" s="1460"/>
      <c r="NME73" s="1460"/>
      <c r="NMF73" s="1460"/>
      <c r="NMG73" s="1460"/>
      <c r="NMH73" s="1460"/>
      <c r="NMI73" s="1460"/>
      <c r="NMJ73" s="1460"/>
      <c r="NMK73" s="1460"/>
      <c r="NML73" s="1460"/>
      <c r="NMM73" s="1460"/>
      <c r="NMN73" s="1460"/>
      <c r="NMO73" s="1460"/>
      <c r="NMP73" s="1460"/>
      <c r="NMQ73" s="1460"/>
      <c r="NMR73" s="1460"/>
      <c r="NMS73" s="1460"/>
      <c r="NMT73" s="1460"/>
      <c r="NMU73" s="1460"/>
      <c r="NMV73" s="1460"/>
      <c r="NMW73" s="1460"/>
      <c r="NMX73" s="1460"/>
      <c r="NMY73" s="1460"/>
      <c r="NMZ73" s="1460"/>
      <c r="NNA73" s="1460"/>
      <c r="NNB73" s="1460"/>
      <c r="NNC73" s="1460"/>
      <c r="NND73" s="1460"/>
      <c r="NNE73" s="1460"/>
      <c r="NNF73" s="1460"/>
      <c r="NNG73" s="1460"/>
      <c r="NNH73" s="1460"/>
      <c r="NNI73" s="1460"/>
      <c r="NNJ73" s="1460"/>
      <c r="NNK73" s="1460"/>
      <c r="NNL73" s="1460"/>
      <c r="NNM73" s="1460"/>
      <c r="NNN73" s="1460"/>
      <c r="NNO73" s="1460"/>
      <c r="NNP73" s="1460"/>
      <c r="NNQ73" s="1460"/>
      <c r="NNR73" s="1460"/>
      <c r="NNS73" s="1460"/>
      <c r="NNT73" s="1460"/>
      <c r="NNU73" s="1460"/>
      <c r="NNV73" s="1460"/>
      <c r="NNW73" s="1460"/>
      <c r="NNX73" s="1460"/>
      <c r="NNY73" s="1460"/>
      <c r="NNZ73" s="1460"/>
      <c r="NOA73" s="1460"/>
      <c r="NOB73" s="1460"/>
      <c r="NOC73" s="1460"/>
      <c r="NOD73" s="1460"/>
      <c r="NOE73" s="1460"/>
      <c r="NOF73" s="1460"/>
      <c r="NOG73" s="1460"/>
      <c r="NOH73" s="1460"/>
      <c r="NOI73" s="1460"/>
      <c r="NOJ73" s="1460"/>
      <c r="NOK73" s="1460"/>
      <c r="NOL73" s="1460"/>
      <c r="NOM73" s="1460"/>
      <c r="NON73" s="1460"/>
      <c r="NOO73" s="1460"/>
      <c r="NOP73" s="1460"/>
      <c r="NOQ73" s="1460"/>
      <c r="NOR73" s="1460"/>
      <c r="NOS73" s="1460"/>
      <c r="NOT73" s="1460"/>
      <c r="NOU73" s="1460"/>
      <c r="NOV73" s="1460"/>
      <c r="NOW73" s="1460"/>
      <c r="NOX73" s="1460"/>
      <c r="NOY73" s="1460"/>
      <c r="NOZ73" s="1460"/>
      <c r="NPA73" s="1460"/>
      <c r="NPB73" s="1460"/>
      <c r="NPC73" s="1460"/>
      <c r="NPD73" s="1460"/>
      <c r="NPE73" s="1460"/>
      <c r="NPF73" s="1460"/>
      <c r="NPG73" s="1460"/>
      <c r="NPH73" s="1460"/>
      <c r="NPI73" s="1460"/>
      <c r="NPJ73" s="1460"/>
      <c r="NPK73" s="1460"/>
      <c r="NPL73" s="1460"/>
      <c r="NPM73" s="1460"/>
      <c r="NPN73" s="1460"/>
      <c r="NPO73" s="1460"/>
      <c r="NPP73" s="1460"/>
      <c r="NPQ73" s="1460"/>
      <c r="NPR73" s="1460"/>
      <c r="NPS73" s="1460"/>
      <c r="NPT73" s="1460"/>
      <c r="NPU73" s="1460"/>
      <c r="NPV73" s="1460"/>
      <c r="NPW73" s="1460"/>
      <c r="NPX73" s="1460"/>
      <c r="NPY73" s="1460"/>
      <c r="NPZ73" s="1460"/>
      <c r="NQA73" s="1460"/>
      <c r="NQB73" s="1460"/>
      <c r="NQC73" s="1460"/>
      <c r="NQD73" s="1460"/>
      <c r="NQE73" s="1460"/>
      <c r="NQF73" s="1460"/>
      <c r="NQG73" s="1460"/>
      <c r="NQH73" s="1460"/>
      <c r="NQI73" s="1460"/>
      <c r="NQJ73" s="1460"/>
      <c r="NQK73" s="1460"/>
      <c r="NQL73" s="1460"/>
      <c r="NQM73" s="1460"/>
      <c r="NQN73" s="1460"/>
      <c r="NQO73" s="1460"/>
      <c r="NQP73" s="1460"/>
      <c r="NQQ73" s="1460"/>
      <c r="NQR73" s="1460"/>
      <c r="NQS73" s="1460"/>
      <c r="NQT73" s="1460"/>
      <c r="NQU73" s="1460"/>
      <c r="NQV73" s="1460"/>
      <c r="NQW73" s="1460"/>
      <c r="NQX73" s="1460"/>
      <c r="NQY73" s="1460"/>
      <c r="NQZ73" s="1460"/>
      <c r="NRA73" s="1460"/>
      <c r="NRB73" s="1460"/>
      <c r="NRC73" s="1460"/>
      <c r="NRD73" s="1460"/>
      <c r="NRE73" s="1460"/>
      <c r="NRF73" s="1460"/>
      <c r="NRG73" s="1460"/>
      <c r="NRH73" s="1460"/>
      <c r="NRI73" s="1460"/>
      <c r="NRJ73" s="1460"/>
      <c r="NRK73" s="1460"/>
      <c r="NRL73" s="1460"/>
      <c r="NRM73" s="1460"/>
      <c r="NRN73" s="1460"/>
      <c r="NRO73" s="1460"/>
      <c r="NRP73" s="1460"/>
      <c r="NRQ73" s="1460"/>
      <c r="NRR73" s="1460"/>
      <c r="NRS73" s="1460"/>
      <c r="NRT73" s="1460"/>
      <c r="NRU73" s="1460"/>
      <c r="NRV73" s="1460"/>
      <c r="NRW73" s="1460"/>
      <c r="NRX73" s="1460"/>
      <c r="NRY73" s="1460"/>
      <c r="NRZ73" s="1460"/>
      <c r="NSA73" s="1460"/>
      <c r="NSB73" s="1460"/>
      <c r="NSC73" s="1460"/>
      <c r="NSD73" s="1460"/>
      <c r="NSE73" s="1460"/>
      <c r="NSF73" s="1460"/>
      <c r="NSG73" s="1460"/>
      <c r="NSH73" s="1460"/>
      <c r="NSI73" s="1460"/>
      <c r="NSJ73" s="1460"/>
      <c r="NSK73" s="1460"/>
      <c r="NSL73" s="1460"/>
      <c r="NSM73" s="1460"/>
      <c r="NSN73" s="1460"/>
      <c r="NSO73" s="1460"/>
      <c r="NSP73" s="1460"/>
      <c r="NSQ73" s="1460"/>
      <c r="NSR73" s="1460"/>
      <c r="NSS73" s="1460"/>
      <c r="NST73" s="1460"/>
      <c r="NSU73" s="1460"/>
      <c r="NSV73" s="1460"/>
      <c r="NSW73" s="1460"/>
      <c r="NSX73" s="1460"/>
      <c r="NSY73" s="1460"/>
      <c r="NSZ73" s="1460"/>
      <c r="NTA73" s="1460"/>
      <c r="NTB73" s="1460"/>
      <c r="NTC73" s="1460"/>
      <c r="NTD73" s="1460"/>
      <c r="NTE73" s="1460"/>
      <c r="NTF73" s="1460"/>
      <c r="NTG73" s="1460"/>
      <c r="NTH73" s="1460"/>
      <c r="NTI73" s="1460"/>
      <c r="NTJ73" s="1460"/>
      <c r="NTK73" s="1460"/>
      <c r="NTL73" s="1460"/>
      <c r="NTM73" s="1460"/>
      <c r="NTN73" s="1460"/>
      <c r="NTO73" s="1460"/>
      <c r="NTP73" s="1460"/>
      <c r="NTQ73" s="1460"/>
      <c r="NTR73" s="1460"/>
      <c r="NTS73" s="1460"/>
      <c r="NTT73" s="1460"/>
      <c r="NTU73" s="1460"/>
      <c r="NTV73" s="1460"/>
      <c r="NTW73" s="1460"/>
      <c r="NTX73" s="1460"/>
      <c r="NTY73" s="1460"/>
      <c r="NTZ73" s="1460"/>
      <c r="NUA73" s="1460"/>
      <c r="NUB73" s="1460"/>
      <c r="NUC73" s="1460"/>
      <c r="NUD73" s="1460"/>
      <c r="NUE73" s="1460"/>
      <c r="NUF73" s="1460"/>
      <c r="NUG73" s="1460"/>
      <c r="NUH73" s="1460"/>
      <c r="NUI73" s="1460"/>
      <c r="NUJ73" s="1460"/>
      <c r="NUK73" s="1460"/>
      <c r="NUL73" s="1460"/>
      <c r="NUM73" s="1460"/>
      <c r="NUN73" s="1460"/>
      <c r="NUO73" s="1460"/>
      <c r="NUP73" s="1460"/>
      <c r="NUQ73" s="1460"/>
      <c r="NUR73" s="1460"/>
      <c r="NUS73" s="1460"/>
      <c r="NUT73" s="1460"/>
      <c r="NUU73" s="1460"/>
      <c r="NUV73" s="1460"/>
      <c r="NUW73" s="1460"/>
      <c r="NUX73" s="1460"/>
      <c r="NUY73" s="1460"/>
      <c r="NUZ73" s="1460"/>
      <c r="NVA73" s="1460"/>
      <c r="NVB73" s="1460"/>
      <c r="NVC73" s="1460"/>
      <c r="NVD73" s="1460"/>
      <c r="NVE73" s="1460"/>
      <c r="NVF73" s="1460"/>
      <c r="NVG73" s="1460"/>
      <c r="NVH73" s="1460"/>
      <c r="NVI73" s="1460"/>
      <c r="NVJ73" s="1460"/>
      <c r="NVK73" s="1460"/>
      <c r="NVL73" s="1460"/>
      <c r="NVM73" s="1460"/>
      <c r="NVN73" s="1460"/>
      <c r="NVO73" s="1460"/>
      <c r="NVP73" s="1460"/>
      <c r="NVQ73" s="1460"/>
      <c r="NVR73" s="1460"/>
      <c r="NVS73" s="1460"/>
      <c r="NVT73" s="1460"/>
      <c r="NVU73" s="1460"/>
      <c r="NVV73" s="1460"/>
      <c r="NVW73" s="1460"/>
      <c r="NVX73" s="1460"/>
      <c r="NVY73" s="1460"/>
      <c r="NVZ73" s="1460"/>
      <c r="NWA73" s="1460"/>
      <c r="NWB73" s="1460"/>
      <c r="NWC73" s="1460"/>
      <c r="NWD73" s="1460"/>
      <c r="NWE73" s="1460"/>
      <c r="NWF73" s="1460"/>
      <c r="NWG73" s="1460"/>
      <c r="NWH73" s="1460"/>
      <c r="NWI73" s="1460"/>
      <c r="NWJ73" s="1460"/>
      <c r="NWK73" s="1460"/>
      <c r="NWL73" s="1460"/>
      <c r="NWM73" s="1460"/>
      <c r="NWN73" s="1460"/>
      <c r="NWO73" s="1460"/>
      <c r="NWP73" s="1460"/>
      <c r="NWQ73" s="1460"/>
      <c r="NWR73" s="1460"/>
      <c r="NWS73" s="1460"/>
      <c r="NWT73" s="1460"/>
      <c r="NWU73" s="1460"/>
      <c r="NWV73" s="1460"/>
      <c r="NWW73" s="1460"/>
      <c r="NWX73" s="1460"/>
      <c r="NWY73" s="1460"/>
      <c r="NWZ73" s="1460"/>
      <c r="NXA73" s="1460"/>
      <c r="NXB73" s="1460"/>
      <c r="NXC73" s="1460"/>
      <c r="NXD73" s="1460"/>
      <c r="NXE73" s="1460"/>
      <c r="NXF73" s="1460"/>
      <c r="NXG73" s="1460"/>
      <c r="NXH73" s="1460"/>
      <c r="NXI73" s="1460"/>
      <c r="NXJ73" s="1460"/>
      <c r="NXK73" s="1460"/>
      <c r="NXL73" s="1460"/>
      <c r="NXM73" s="1460"/>
      <c r="NXN73" s="1460"/>
      <c r="NXO73" s="1460"/>
      <c r="NXP73" s="1460"/>
      <c r="NXQ73" s="1460"/>
      <c r="NXR73" s="1460"/>
      <c r="NXS73" s="1460"/>
      <c r="NXT73" s="1460"/>
      <c r="NXU73" s="1460"/>
      <c r="NXV73" s="1460"/>
      <c r="NXW73" s="1460"/>
      <c r="NXX73" s="1460"/>
      <c r="NXY73" s="1460"/>
      <c r="NXZ73" s="1460"/>
      <c r="NYA73" s="1460"/>
      <c r="NYB73" s="1460"/>
      <c r="NYC73" s="1460"/>
      <c r="NYD73" s="1460"/>
      <c r="NYE73" s="1460"/>
      <c r="NYF73" s="1460"/>
      <c r="NYG73" s="1460"/>
      <c r="NYH73" s="1460"/>
      <c r="NYI73" s="1460"/>
      <c r="NYJ73" s="1460"/>
      <c r="NYK73" s="1460"/>
      <c r="NYL73" s="1460"/>
      <c r="NYM73" s="1460"/>
      <c r="NYN73" s="1460"/>
      <c r="NYO73" s="1460"/>
      <c r="NYP73" s="1460"/>
      <c r="NYQ73" s="1460"/>
      <c r="NYR73" s="1460"/>
      <c r="NYS73" s="1460"/>
      <c r="NYT73" s="1460"/>
      <c r="NYU73" s="1460"/>
      <c r="NYV73" s="1460"/>
      <c r="NYW73" s="1460"/>
      <c r="NYX73" s="1460"/>
      <c r="NYY73" s="1460"/>
      <c r="NYZ73" s="1460"/>
      <c r="NZA73" s="1460"/>
      <c r="NZB73" s="1460"/>
      <c r="NZC73" s="1460"/>
      <c r="NZD73" s="1460"/>
      <c r="NZE73" s="1460"/>
      <c r="NZF73" s="1460"/>
      <c r="NZG73" s="1460"/>
      <c r="NZH73" s="1460"/>
      <c r="NZI73" s="1460"/>
      <c r="NZJ73" s="1460"/>
      <c r="NZK73" s="1460"/>
      <c r="NZL73" s="1460"/>
      <c r="NZM73" s="1460"/>
      <c r="NZN73" s="1460"/>
      <c r="NZO73" s="1460"/>
      <c r="NZP73" s="1460"/>
      <c r="NZQ73" s="1460"/>
      <c r="NZR73" s="1460"/>
      <c r="NZS73" s="1460"/>
      <c r="NZT73" s="1460"/>
      <c r="NZU73" s="1460"/>
      <c r="NZV73" s="1460"/>
      <c r="NZW73" s="1460"/>
      <c r="NZX73" s="1460"/>
      <c r="NZY73" s="1460"/>
      <c r="NZZ73" s="1460"/>
      <c r="OAA73" s="1460"/>
      <c r="OAB73" s="1460"/>
      <c r="OAC73" s="1460"/>
      <c r="OAD73" s="1460"/>
      <c r="OAE73" s="1460"/>
      <c r="OAF73" s="1460"/>
      <c r="OAG73" s="1460"/>
      <c r="OAH73" s="1460"/>
      <c r="OAI73" s="1460"/>
      <c r="OAJ73" s="1460"/>
      <c r="OAK73" s="1460"/>
      <c r="OAL73" s="1460"/>
      <c r="OAM73" s="1460"/>
      <c r="OAN73" s="1460"/>
      <c r="OAO73" s="1460"/>
      <c r="OAP73" s="1460"/>
      <c r="OAQ73" s="1460"/>
      <c r="OAR73" s="1460"/>
      <c r="OAS73" s="1460"/>
      <c r="OAT73" s="1460"/>
      <c r="OAU73" s="1460"/>
      <c r="OAV73" s="1460"/>
      <c r="OAW73" s="1460"/>
      <c r="OAX73" s="1460"/>
      <c r="OAY73" s="1460"/>
      <c r="OAZ73" s="1460"/>
      <c r="OBA73" s="1460"/>
      <c r="OBB73" s="1460"/>
      <c r="OBC73" s="1460"/>
      <c r="OBD73" s="1460"/>
      <c r="OBE73" s="1460"/>
      <c r="OBF73" s="1460"/>
      <c r="OBG73" s="1460"/>
      <c r="OBH73" s="1460"/>
      <c r="OBI73" s="1460"/>
      <c r="OBJ73" s="1460"/>
      <c r="OBK73" s="1460"/>
      <c r="OBL73" s="1460"/>
      <c r="OBM73" s="1460"/>
      <c r="OBN73" s="1460"/>
      <c r="OBO73" s="1460"/>
      <c r="OBP73" s="1460"/>
      <c r="OBQ73" s="1460"/>
      <c r="OBR73" s="1460"/>
      <c r="OBS73" s="1460"/>
      <c r="OBT73" s="1460"/>
      <c r="OBU73" s="1460"/>
      <c r="OBV73" s="1460"/>
      <c r="OBW73" s="1460"/>
      <c r="OBX73" s="1460"/>
      <c r="OBY73" s="1460"/>
      <c r="OBZ73" s="1460"/>
      <c r="OCA73" s="1460"/>
      <c r="OCB73" s="1460"/>
      <c r="OCC73" s="1460"/>
      <c r="OCD73" s="1460"/>
      <c r="OCE73" s="1460"/>
      <c r="OCF73" s="1460"/>
      <c r="OCG73" s="1460"/>
      <c r="OCH73" s="1460"/>
      <c r="OCI73" s="1460"/>
      <c r="OCJ73" s="1460"/>
      <c r="OCK73" s="1460"/>
      <c r="OCL73" s="1460"/>
      <c r="OCM73" s="1460"/>
      <c r="OCN73" s="1460"/>
      <c r="OCO73" s="1460"/>
      <c r="OCP73" s="1460"/>
      <c r="OCQ73" s="1460"/>
      <c r="OCR73" s="1460"/>
      <c r="OCS73" s="1460"/>
      <c r="OCT73" s="1460"/>
      <c r="OCU73" s="1460"/>
      <c r="OCV73" s="1460"/>
      <c r="OCW73" s="1460"/>
      <c r="OCX73" s="1460"/>
      <c r="OCY73" s="1460"/>
      <c r="OCZ73" s="1460"/>
      <c r="ODA73" s="1460"/>
      <c r="ODB73" s="1460"/>
      <c r="ODC73" s="1460"/>
      <c r="ODD73" s="1460"/>
      <c r="ODE73" s="1460"/>
      <c r="ODF73" s="1460"/>
      <c r="ODG73" s="1460"/>
      <c r="ODH73" s="1460"/>
      <c r="ODI73" s="1460"/>
      <c r="ODJ73" s="1460"/>
      <c r="ODK73" s="1460"/>
      <c r="ODL73" s="1460"/>
      <c r="ODM73" s="1460"/>
      <c r="ODN73" s="1460"/>
      <c r="ODO73" s="1460"/>
      <c r="ODP73" s="1460"/>
      <c r="ODQ73" s="1460"/>
      <c r="ODR73" s="1460"/>
      <c r="ODS73" s="1460"/>
      <c r="ODT73" s="1460"/>
      <c r="ODU73" s="1460"/>
      <c r="ODV73" s="1460"/>
      <c r="ODW73" s="1460"/>
      <c r="ODX73" s="1460"/>
      <c r="ODY73" s="1460"/>
      <c r="ODZ73" s="1460"/>
      <c r="OEA73" s="1460"/>
      <c r="OEB73" s="1460"/>
      <c r="OEC73" s="1460"/>
      <c r="OED73" s="1460"/>
      <c r="OEE73" s="1460"/>
      <c r="OEF73" s="1460"/>
      <c r="OEG73" s="1460"/>
      <c r="OEH73" s="1460"/>
      <c r="OEI73" s="1460"/>
      <c r="OEJ73" s="1460"/>
      <c r="OEK73" s="1460"/>
      <c r="OEL73" s="1460"/>
      <c r="OEM73" s="1460"/>
      <c r="OEN73" s="1460"/>
      <c r="OEO73" s="1460"/>
      <c r="OEP73" s="1460"/>
      <c r="OEQ73" s="1460"/>
      <c r="OER73" s="1460"/>
      <c r="OES73" s="1460"/>
      <c r="OET73" s="1460"/>
      <c r="OEU73" s="1460"/>
      <c r="OEV73" s="1460"/>
      <c r="OEW73" s="1460"/>
      <c r="OEX73" s="1460"/>
      <c r="OEY73" s="1460"/>
      <c r="OEZ73" s="1460"/>
      <c r="OFA73" s="1460"/>
      <c r="OFB73" s="1460"/>
      <c r="OFC73" s="1460"/>
      <c r="OFD73" s="1460"/>
      <c r="OFE73" s="1460"/>
      <c r="OFF73" s="1460"/>
      <c r="OFG73" s="1460"/>
      <c r="OFH73" s="1460"/>
      <c r="OFI73" s="1460"/>
      <c r="OFJ73" s="1460"/>
      <c r="OFK73" s="1460"/>
      <c r="OFL73" s="1460"/>
      <c r="OFM73" s="1460"/>
      <c r="OFN73" s="1460"/>
      <c r="OFO73" s="1460"/>
      <c r="OFP73" s="1460"/>
      <c r="OFQ73" s="1460"/>
      <c r="OFR73" s="1460"/>
      <c r="OFS73" s="1460"/>
      <c r="OFT73" s="1460"/>
      <c r="OFU73" s="1460"/>
      <c r="OFV73" s="1460"/>
      <c r="OFW73" s="1460"/>
      <c r="OFX73" s="1460"/>
      <c r="OFY73" s="1460"/>
      <c r="OFZ73" s="1460"/>
      <c r="OGA73" s="1460"/>
      <c r="OGB73" s="1460"/>
      <c r="OGC73" s="1460"/>
      <c r="OGD73" s="1460"/>
      <c r="OGE73" s="1460"/>
      <c r="OGF73" s="1460"/>
      <c r="OGG73" s="1460"/>
      <c r="OGH73" s="1460"/>
      <c r="OGI73" s="1460"/>
      <c r="OGJ73" s="1460"/>
      <c r="OGK73" s="1460"/>
      <c r="OGL73" s="1460"/>
      <c r="OGM73" s="1460"/>
      <c r="OGN73" s="1460"/>
      <c r="OGO73" s="1460"/>
      <c r="OGP73" s="1460"/>
      <c r="OGQ73" s="1460"/>
      <c r="OGR73" s="1460"/>
      <c r="OGS73" s="1460"/>
      <c r="OGT73" s="1460"/>
      <c r="OGU73" s="1460"/>
      <c r="OGV73" s="1460"/>
      <c r="OGW73" s="1460"/>
      <c r="OGX73" s="1460"/>
      <c r="OGY73" s="1460"/>
      <c r="OGZ73" s="1460"/>
      <c r="OHA73" s="1460"/>
      <c r="OHB73" s="1460"/>
      <c r="OHC73" s="1460"/>
      <c r="OHD73" s="1460"/>
      <c r="OHE73" s="1460"/>
      <c r="OHF73" s="1460"/>
      <c r="OHG73" s="1460"/>
      <c r="OHH73" s="1460"/>
      <c r="OHI73" s="1460"/>
      <c r="OHJ73" s="1460"/>
      <c r="OHK73" s="1460"/>
      <c r="OHL73" s="1460"/>
      <c r="OHM73" s="1460"/>
      <c r="OHN73" s="1460"/>
      <c r="OHO73" s="1460"/>
      <c r="OHP73" s="1460"/>
      <c r="OHQ73" s="1460"/>
      <c r="OHR73" s="1460"/>
      <c r="OHS73" s="1460"/>
      <c r="OHT73" s="1460"/>
      <c r="OHU73" s="1460"/>
      <c r="OHV73" s="1460"/>
      <c r="OHW73" s="1460"/>
      <c r="OHX73" s="1460"/>
      <c r="OHY73" s="1460"/>
      <c r="OHZ73" s="1460"/>
      <c r="OIA73" s="1460"/>
      <c r="OIB73" s="1460"/>
      <c r="OIC73" s="1460"/>
      <c r="OID73" s="1460"/>
      <c r="OIE73" s="1460"/>
      <c r="OIF73" s="1460"/>
      <c r="OIG73" s="1460"/>
      <c r="OIH73" s="1460"/>
      <c r="OII73" s="1460"/>
      <c r="OIJ73" s="1460"/>
      <c r="OIK73" s="1460"/>
      <c r="OIL73" s="1460"/>
      <c r="OIM73" s="1460"/>
      <c r="OIN73" s="1460"/>
      <c r="OIO73" s="1460"/>
      <c r="OIP73" s="1460"/>
      <c r="OIQ73" s="1460"/>
      <c r="OIR73" s="1460"/>
      <c r="OIS73" s="1460"/>
      <c r="OIT73" s="1460"/>
      <c r="OIU73" s="1460"/>
      <c r="OIV73" s="1460"/>
      <c r="OIW73" s="1460"/>
      <c r="OIX73" s="1460"/>
      <c r="OIY73" s="1460"/>
      <c r="OIZ73" s="1460"/>
      <c r="OJA73" s="1460"/>
      <c r="OJB73" s="1460"/>
      <c r="OJC73" s="1460"/>
      <c r="OJD73" s="1460"/>
      <c r="OJE73" s="1460"/>
      <c r="OJF73" s="1460"/>
      <c r="OJG73" s="1460"/>
      <c r="OJH73" s="1460"/>
      <c r="OJI73" s="1460"/>
      <c r="OJJ73" s="1460"/>
      <c r="OJK73" s="1460"/>
      <c r="OJL73" s="1460"/>
      <c r="OJM73" s="1460"/>
      <c r="OJN73" s="1460"/>
      <c r="OJO73" s="1460"/>
      <c r="OJP73" s="1460"/>
      <c r="OJQ73" s="1460"/>
      <c r="OJR73" s="1460"/>
      <c r="OJS73" s="1460"/>
      <c r="OJT73" s="1460"/>
      <c r="OJU73" s="1460"/>
      <c r="OJV73" s="1460"/>
      <c r="OJW73" s="1460"/>
      <c r="OJX73" s="1460"/>
      <c r="OJY73" s="1460"/>
      <c r="OJZ73" s="1460"/>
      <c r="OKA73" s="1460"/>
      <c r="OKB73" s="1460"/>
      <c r="OKC73" s="1460"/>
      <c r="OKD73" s="1460"/>
      <c r="OKE73" s="1460"/>
      <c r="OKF73" s="1460"/>
      <c r="OKG73" s="1460"/>
      <c r="OKH73" s="1460"/>
      <c r="OKI73" s="1460"/>
      <c r="OKJ73" s="1460"/>
      <c r="OKK73" s="1460"/>
      <c r="OKL73" s="1460"/>
      <c r="OKM73" s="1460"/>
      <c r="OKN73" s="1460"/>
      <c r="OKO73" s="1460"/>
      <c r="OKP73" s="1460"/>
      <c r="OKQ73" s="1460"/>
      <c r="OKR73" s="1460"/>
      <c r="OKS73" s="1460"/>
      <c r="OKT73" s="1460"/>
      <c r="OKU73" s="1460"/>
      <c r="OKV73" s="1460"/>
      <c r="OKW73" s="1460"/>
      <c r="OKX73" s="1460"/>
      <c r="OKY73" s="1460"/>
      <c r="OKZ73" s="1460"/>
      <c r="OLA73" s="1460"/>
      <c r="OLB73" s="1460"/>
      <c r="OLC73" s="1460"/>
      <c r="OLD73" s="1460"/>
      <c r="OLE73" s="1460"/>
      <c r="OLF73" s="1460"/>
      <c r="OLG73" s="1460"/>
      <c r="OLH73" s="1460"/>
      <c r="OLI73" s="1460"/>
      <c r="OLJ73" s="1460"/>
      <c r="OLK73" s="1460"/>
      <c r="OLL73" s="1460"/>
      <c r="OLM73" s="1460"/>
      <c r="OLN73" s="1460"/>
      <c r="OLO73" s="1460"/>
      <c r="OLP73" s="1460"/>
      <c r="OLQ73" s="1460"/>
      <c r="OLR73" s="1460"/>
      <c r="OLS73" s="1460"/>
      <c r="OLT73" s="1460"/>
      <c r="OLU73" s="1460"/>
      <c r="OLV73" s="1460"/>
      <c r="OLW73" s="1460"/>
      <c r="OLX73" s="1460"/>
      <c r="OLY73" s="1460"/>
      <c r="OLZ73" s="1460"/>
      <c r="OMA73" s="1460"/>
      <c r="OMB73" s="1460"/>
      <c r="OMC73" s="1460"/>
      <c r="OMD73" s="1460"/>
      <c r="OME73" s="1460"/>
      <c r="OMF73" s="1460"/>
      <c r="OMG73" s="1460"/>
      <c r="OMH73" s="1460"/>
      <c r="OMI73" s="1460"/>
      <c r="OMJ73" s="1460"/>
      <c r="OMK73" s="1460"/>
      <c r="OML73" s="1460"/>
      <c r="OMM73" s="1460"/>
      <c r="OMN73" s="1460"/>
      <c r="OMO73" s="1460"/>
      <c r="OMP73" s="1460"/>
      <c r="OMQ73" s="1460"/>
      <c r="OMR73" s="1460"/>
      <c r="OMS73" s="1460"/>
      <c r="OMT73" s="1460"/>
      <c r="OMU73" s="1460"/>
      <c r="OMV73" s="1460"/>
      <c r="OMW73" s="1460"/>
      <c r="OMX73" s="1460"/>
      <c r="OMY73" s="1460"/>
      <c r="OMZ73" s="1460"/>
      <c r="ONA73" s="1460"/>
      <c r="ONB73" s="1460"/>
      <c r="ONC73" s="1460"/>
      <c r="OND73" s="1460"/>
      <c r="ONE73" s="1460"/>
      <c r="ONF73" s="1460"/>
      <c r="ONG73" s="1460"/>
      <c r="ONH73" s="1460"/>
      <c r="ONI73" s="1460"/>
      <c r="ONJ73" s="1460"/>
      <c r="ONK73" s="1460"/>
      <c r="ONL73" s="1460"/>
      <c r="ONM73" s="1460"/>
      <c r="ONN73" s="1460"/>
      <c r="ONO73" s="1460"/>
      <c r="ONP73" s="1460"/>
      <c r="ONQ73" s="1460"/>
      <c r="ONR73" s="1460"/>
      <c r="ONS73" s="1460"/>
      <c r="ONT73" s="1460"/>
      <c r="ONU73" s="1460"/>
      <c r="ONV73" s="1460"/>
      <c r="ONW73" s="1460"/>
      <c r="ONX73" s="1460"/>
      <c r="ONY73" s="1460"/>
      <c r="ONZ73" s="1460"/>
      <c r="OOA73" s="1460"/>
      <c r="OOB73" s="1460"/>
      <c r="OOC73" s="1460"/>
      <c r="OOD73" s="1460"/>
      <c r="OOE73" s="1460"/>
      <c r="OOF73" s="1460"/>
      <c r="OOG73" s="1460"/>
      <c r="OOH73" s="1460"/>
      <c r="OOI73" s="1460"/>
      <c r="OOJ73" s="1460"/>
      <c r="OOK73" s="1460"/>
      <c r="OOL73" s="1460"/>
      <c r="OOM73" s="1460"/>
      <c r="OON73" s="1460"/>
      <c r="OOO73" s="1460"/>
      <c r="OOP73" s="1460"/>
      <c r="OOQ73" s="1460"/>
      <c r="OOR73" s="1460"/>
      <c r="OOS73" s="1460"/>
      <c r="OOT73" s="1460"/>
      <c r="OOU73" s="1460"/>
      <c r="OOV73" s="1460"/>
      <c r="OOW73" s="1460"/>
      <c r="OOX73" s="1460"/>
      <c r="OOY73" s="1460"/>
      <c r="OOZ73" s="1460"/>
      <c r="OPA73" s="1460"/>
      <c r="OPB73" s="1460"/>
      <c r="OPC73" s="1460"/>
      <c r="OPD73" s="1460"/>
      <c r="OPE73" s="1460"/>
      <c r="OPF73" s="1460"/>
      <c r="OPG73" s="1460"/>
      <c r="OPH73" s="1460"/>
      <c r="OPI73" s="1460"/>
      <c r="OPJ73" s="1460"/>
      <c r="OPK73" s="1460"/>
      <c r="OPL73" s="1460"/>
      <c r="OPM73" s="1460"/>
      <c r="OPN73" s="1460"/>
      <c r="OPO73" s="1460"/>
      <c r="OPP73" s="1460"/>
      <c r="OPQ73" s="1460"/>
      <c r="OPR73" s="1460"/>
      <c r="OPS73" s="1460"/>
      <c r="OPT73" s="1460"/>
      <c r="OPU73" s="1460"/>
      <c r="OPV73" s="1460"/>
      <c r="OPW73" s="1460"/>
      <c r="OPX73" s="1460"/>
      <c r="OPY73" s="1460"/>
      <c r="OPZ73" s="1460"/>
      <c r="OQA73" s="1460"/>
      <c r="OQB73" s="1460"/>
      <c r="OQC73" s="1460"/>
      <c r="OQD73" s="1460"/>
      <c r="OQE73" s="1460"/>
      <c r="OQF73" s="1460"/>
      <c r="OQG73" s="1460"/>
      <c r="OQH73" s="1460"/>
      <c r="OQI73" s="1460"/>
      <c r="OQJ73" s="1460"/>
      <c r="OQK73" s="1460"/>
      <c r="OQL73" s="1460"/>
      <c r="OQM73" s="1460"/>
      <c r="OQN73" s="1460"/>
      <c r="OQO73" s="1460"/>
      <c r="OQP73" s="1460"/>
      <c r="OQQ73" s="1460"/>
      <c r="OQR73" s="1460"/>
      <c r="OQS73" s="1460"/>
      <c r="OQT73" s="1460"/>
      <c r="OQU73" s="1460"/>
      <c r="OQV73" s="1460"/>
      <c r="OQW73" s="1460"/>
      <c r="OQX73" s="1460"/>
      <c r="OQY73" s="1460"/>
      <c r="OQZ73" s="1460"/>
      <c r="ORA73" s="1460"/>
      <c r="ORB73" s="1460"/>
      <c r="ORC73" s="1460"/>
      <c r="ORD73" s="1460"/>
      <c r="ORE73" s="1460"/>
      <c r="ORF73" s="1460"/>
      <c r="ORG73" s="1460"/>
      <c r="ORH73" s="1460"/>
      <c r="ORI73" s="1460"/>
      <c r="ORJ73" s="1460"/>
      <c r="ORK73" s="1460"/>
      <c r="ORL73" s="1460"/>
      <c r="ORM73" s="1460"/>
      <c r="ORN73" s="1460"/>
      <c r="ORO73" s="1460"/>
      <c r="ORP73" s="1460"/>
      <c r="ORQ73" s="1460"/>
      <c r="ORR73" s="1460"/>
      <c r="ORS73" s="1460"/>
      <c r="ORT73" s="1460"/>
      <c r="ORU73" s="1460"/>
      <c r="ORV73" s="1460"/>
      <c r="ORW73" s="1460"/>
      <c r="ORX73" s="1460"/>
      <c r="ORY73" s="1460"/>
      <c r="ORZ73" s="1460"/>
      <c r="OSA73" s="1460"/>
      <c r="OSB73" s="1460"/>
      <c r="OSC73" s="1460"/>
      <c r="OSD73" s="1460"/>
      <c r="OSE73" s="1460"/>
      <c r="OSF73" s="1460"/>
      <c r="OSG73" s="1460"/>
      <c r="OSH73" s="1460"/>
      <c r="OSI73" s="1460"/>
      <c r="OSJ73" s="1460"/>
      <c r="OSK73" s="1460"/>
      <c r="OSL73" s="1460"/>
      <c r="OSM73" s="1460"/>
      <c r="OSN73" s="1460"/>
      <c r="OSO73" s="1460"/>
      <c r="OSP73" s="1460"/>
      <c r="OSQ73" s="1460"/>
      <c r="OSR73" s="1460"/>
      <c r="OSS73" s="1460"/>
      <c r="OST73" s="1460"/>
      <c r="OSU73" s="1460"/>
      <c r="OSV73" s="1460"/>
      <c r="OSW73" s="1460"/>
      <c r="OSX73" s="1460"/>
      <c r="OSY73" s="1460"/>
      <c r="OSZ73" s="1460"/>
      <c r="OTA73" s="1460"/>
      <c r="OTB73" s="1460"/>
      <c r="OTC73" s="1460"/>
      <c r="OTD73" s="1460"/>
      <c r="OTE73" s="1460"/>
      <c r="OTF73" s="1460"/>
      <c r="OTG73" s="1460"/>
      <c r="OTH73" s="1460"/>
      <c r="OTI73" s="1460"/>
      <c r="OTJ73" s="1460"/>
      <c r="OTK73" s="1460"/>
      <c r="OTL73" s="1460"/>
      <c r="OTM73" s="1460"/>
      <c r="OTN73" s="1460"/>
      <c r="OTO73" s="1460"/>
      <c r="OTP73" s="1460"/>
      <c r="OTQ73" s="1460"/>
      <c r="OTR73" s="1460"/>
      <c r="OTS73" s="1460"/>
      <c r="OTT73" s="1460"/>
      <c r="OTU73" s="1460"/>
      <c r="OTV73" s="1460"/>
      <c r="OTW73" s="1460"/>
      <c r="OTX73" s="1460"/>
      <c r="OTY73" s="1460"/>
      <c r="OTZ73" s="1460"/>
      <c r="OUA73" s="1460"/>
      <c r="OUB73" s="1460"/>
      <c r="OUC73" s="1460"/>
      <c r="OUD73" s="1460"/>
      <c r="OUE73" s="1460"/>
      <c r="OUF73" s="1460"/>
      <c r="OUG73" s="1460"/>
      <c r="OUH73" s="1460"/>
      <c r="OUI73" s="1460"/>
      <c r="OUJ73" s="1460"/>
      <c r="OUK73" s="1460"/>
      <c r="OUL73" s="1460"/>
      <c r="OUM73" s="1460"/>
      <c r="OUN73" s="1460"/>
      <c r="OUO73" s="1460"/>
      <c r="OUP73" s="1460"/>
      <c r="OUQ73" s="1460"/>
      <c r="OUR73" s="1460"/>
      <c r="OUS73" s="1460"/>
      <c r="OUT73" s="1460"/>
      <c r="OUU73" s="1460"/>
      <c r="OUV73" s="1460"/>
      <c r="OUW73" s="1460"/>
      <c r="OUX73" s="1460"/>
      <c r="OUY73" s="1460"/>
      <c r="OUZ73" s="1460"/>
      <c r="OVA73" s="1460"/>
      <c r="OVB73" s="1460"/>
      <c r="OVC73" s="1460"/>
      <c r="OVD73" s="1460"/>
      <c r="OVE73" s="1460"/>
      <c r="OVF73" s="1460"/>
      <c r="OVG73" s="1460"/>
      <c r="OVH73" s="1460"/>
      <c r="OVI73" s="1460"/>
      <c r="OVJ73" s="1460"/>
      <c r="OVK73" s="1460"/>
      <c r="OVL73" s="1460"/>
      <c r="OVM73" s="1460"/>
      <c r="OVN73" s="1460"/>
      <c r="OVO73" s="1460"/>
      <c r="OVP73" s="1460"/>
      <c r="OVQ73" s="1460"/>
      <c r="OVR73" s="1460"/>
      <c r="OVS73" s="1460"/>
      <c r="OVT73" s="1460"/>
      <c r="OVU73" s="1460"/>
      <c r="OVV73" s="1460"/>
      <c r="OVW73" s="1460"/>
      <c r="OVX73" s="1460"/>
      <c r="OVY73" s="1460"/>
      <c r="OVZ73" s="1460"/>
      <c r="OWA73" s="1460"/>
      <c r="OWB73" s="1460"/>
      <c r="OWC73" s="1460"/>
      <c r="OWD73" s="1460"/>
      <c r="OWE73" s="1460"/>
      <c r="OWF73" s="1460"/>
      <c r="OWG73" s="1460"/>
      <c r="OWH73" s="1460"/>
      <c r="OWI73" s="1460"/>
      <c r="OWJ73" s="1460"/>
      <c r="OWK73" s="1460"/>
      <c r="OWL73" s="1460"/>
      <c r="OWM73" s="1460"/>
      <c r="OWN73" s="1460"/>
      <c r="OWO73" s="1460"/>
      <c r="OWP73" s="1460"/>
      <c r="OWQ73" s="1460"/>
      <c r="OWR73" s="1460"/>
      <c r="OWS73" s="1460"/>
      <c r="OWT73" s="1460"/>
      <c r="OWU73" s="1460"/>
      <c r="OWV73" s="1460"/>
      <c r="OWW73" s="1460"/>
      <c r="OWX73" s="1460"/>
      <c r="OWY73" s="1460"/>
      <c r="OWZ73" s="1460"/>
      <c r="OXA73" s="1460"/>
      <c r="OXB73" s="1460"/>
      <c r="OXC73" s="1460"/>
      <c r="OXD73" s="1460"/>
      <c r="OXE73" s="1460"/>
      <c r="OXF73" s="1460"/>
      <c r="OXG73" s="1460"/>
      <c r="OXH73" s="1460"/>
      <c r="OXI73" s="1460"/>
      <c r="OXJ73" s="1460"/>
      <c r="OXK73" s="1460"/>
      <c r="OXL73" s="1460"/>
      <c r="OXM73" s="1460"/>
      <c r="OXN73" s="1460"/>
      <c r="OXO73" s="1460"/>
      <c r="OXP73" s="1460"/>
      <c r="OXQ73" s="1460"/>
      <c r="OXR73" s="1460"/>
      <c r="OXS73" s="1460"/>
      <c r="OXT73" s="1460"/>
      <c r="OXU73" s="1460"/>
      <c r="OXV73" s="1460"/>
      <c r="OXW73" s="1460"/>
      <c r="OXX73" s="1460"/>
      <c r="OXY73" s="1460"/>
      <c r="OXZ73" s="1460"/>
      <c r="OYA73" s="1460"/>
      <c r="OYB73" s="1460"/>
      <c r="OYC73" s="1460"/>
      <c r="OYD73" s="1460"/>
      <c r="OYE73" s="1460"/>
      <c r="OYF73" s="1460"/>
      <c r="OYG73" s="1460"/>
      <c r="OYH73" s="1460"/>
      <c r="OYI73" s="1460"/>
      <c r="OYJ73" s="1460"/>
      <c r="OYK73" s="1460"/>
      <c r="OYL73" s="1460"/>
      <c r="OYM73" s="1460"/>
      <c r="OYN73" s="1460"/>
      <c r="OYO73" s="1460"/>
      <c r="OYP73" s="1460"/>
      <c r="OYQ73" s="1460"/>
      <c r="OYR73" s="1460"/>
      <c r="OYS73" s="1460"/>
      <c r="OYT73" s="1460"/>
      <c r="OYU73" s="1460"/>
      <c r="OYV73" s="1460"/>
      <c r="OYW73" s="1460"/>
      <c r="OYX73" s="1460"/>
      <c r="OYY73" s="1460"/>
      <c r="OYZ73" s="1460"/>
      <c r="OZA73" s="1460"/>
      <c r="OZB73" s="1460"/>
      <c r="OZC73" s="1460"/>
      <c r="OZD73" s="1460"/>
      <c r="OZE73" s="1460"/>
      <c r="OZF73" s="1460"/>
      <c r="OZG73" s="1460"/>
      <c r="OZH73" s="1460"/>
      <c r="OZI73" s="1460"/>
      <c r="OZJ73" s="1460"/>
      <c r="OZK73" s="1460"/>
      <c r="OZL73" s="1460"/>
      <c r="OZM73" s="1460"/>
      <c r="OZN73" s="1460"/>
      <c r="OZO73" s="1460"/>
      <c r="OZP73" s="1460"/>
      <c r="OZQ73" s="1460"/>
      <c r="OZR73" s="1460"/>
      <c r="OZS73" s="1460"/>
      <c r="OZT73" s="1460"/>
      <c r="OZU73" s="1460"/>
      <c r="OZV73" s="1460"/>
      <c r="OZW73" s="1460"/>
      <c r="OZX73" s="1460"/>
      <c r="OZY73" s="1460"/>
      <c r="OZZ73" s="1460"/>
      <c r="PAA73" s="1460"/>
      <c r="PAB73" s="1460"/>
      <c r="PAC73" s="1460"/>
      <c r="PAD73" s="1460"/>
      <c r="PAE73" s="1460"/>
      <c r="PAF73" s="1460"/>
      <c r="PAG73" s="1460"/>
      <c r="PAH73" s="1460"/>
      <c r="PAI73" s="1460"/>
      <c r="PAJ73" s="1460"/>
      <c r="PAK73" s="1460"/>
      <c r="PAL73" s="1460"/>
      <c r="PAM73" s="1460"/>
      <c r="PAN73" s="1460"/>
      <c r="PAO73" s="1460"/>
      <c r="PAP73" s="1460"/>
      <c r="PAQ73" s="1460"/>
      <c r="PAR73" s="1460"/>
      <c r="PAS73" s="1460"/>
      <c r="PAT73" s="1460"/>
      <c r="PAU73" s="1460"/>
      <c r="PAV73" s="1460"/>
      <c r="PAW73" s="1460"/>
      <c r="PAX73" s="1460"/>
      <c r="PAY73" s="1460"/>
      <c r="PAZ73" s="1460"/>
      <c r="PBA73" s="1460"/>
      <c r="PBB73" s="1460"/>
      <c r="PBC73" s="1460"/>
      <c r="PBD73" s="1460"/>
      <c r="PBE73" s="1460"/>
      <c r="PBF73" s="1460"/>
      <c r="PBG73" s="1460"/>
      <c r="PBH73" s="1460"/>
      <c r="PBI73" s="1460"/>
      <c r="PBJ73" s="1460"/>
      <c r="PBK73" s="1460"/>
      <c r="PBL73" s="1460"/>
      <c r="PBM73" s="1460"/>
      <c r="PBN73" s="1460"/>
      <c r="PBO73" s="1460"/>
      <c r="PBP73" s="1460"/>
      <c r="PBQ73" s="1460"/>
      <c r="PBR73" s="1460"/>
      <c r="PBS73" s="1460"/>
      <c r="PBT73" s="1460"/>
      <c r="PBU73" s="1460"/>
      <c r="PBV73" s="1460"/>
      <c r="PBW73" s="1460"/>
      <c r="PBX73" s="1460"/>
      <c r="PBY73" s="1460"/>
      <c r="PBZ73" s="1460"/>
      <c r="PCA73" s="1460"/>
      <c r="PCB73" s="1460"/>
      <c r="PCC73" s="1460"/>
      <c r="PCD73" s="1460"/>
      <c r="PCE73" s="1460"/>
      <c r="PCF73" s="1460"/>
      <c r="PCG73" s="1460"/>
      <c r="PCH73" s="1460"/>
      <c r="PCI73" s="1460"/>
      <c r="PCJ73" s="1460"/>
      <c r="PCK73" s="1460"/>
      <c r="PCL73" s="1460"/>
      <c r="PCM73" s="1460"/>
      <c r="PCN73" s="1460"/>
      <c r="PCO73" s="1460"/>
      <c r="PCP73" s="1460"/>
      <c r="PCQ73" s="1460"/>
      <c r="PCR73" s="1460"/>
      <c r="PCS73" s="1460"/>
      <c r="PCT73" s="1460"/>
      <c r="PCU73" s="1460"/>
      <c r="PCV73" s="1460"/>
      <c r="PCW73" s="1460"/>
      <c r="PCX73" s="1460"/>
      <c r="PCY73" s="1460"/>
      <c r="PCZ73" s="1460"/>
      <c r="PDA73" s="1460"/>
      <c r="PDB73" s="1460"/>
      <c r="PDC73" s="1460"/>
      <c r="PDD73" s="1460"/>
      <c r="PDE73" s="1460"/>
      <c r="PDF73" s="1460"/>
      <c r="PDG73" s="1460"/>
      <c r="PDH73" s="1460"/>
      <c r="PDI73" s="1460"/>
      <c r="PDJ73" s="1460"/>
      <c r="PDK73" s="1460"/>
      <c r="PDL73" s="1460"/>
      <c r="PDM73" s="1460"/>
      <c r="PDN73" s="1460"/>
      <c r="PDO73" s="1460"/>
      <c r="PDP73" s="1460"/>
      <c r="PDQ73" s="1460"/>
      <c r="PDR73" s="1460"/>
      <c r="PDS73" s="1460"/>
      <c r="PDT73" s="1460"/>
      <c r="PDU73" s="1460"/>
      <c r="PDV73" s="1460"/>
      <c r="PDW73" s="1460"/>
      <c r="PDX73" s="1460"/>
      <c r="PDY73" s="1460"/>
      <c r="PDZ73" s="1460"/>
      <c r="PEA73" s="1460"/>
      <c r="PEB73" s="1460"/>
      <c r="PEC73" s="1460"/>
      <c r="PED73" s="1460"/>
      <c r="PEE73" s="1460"/>
      <c r="PEF73" s="1460"/>
      <c r="PEG73" s="1460"/>
      <c r="PEH73" s="1460"/>
      <c r="PEI73" s="1460"/>
      <c r="PEJ73" s="1460"/>
      <c r="PEK73" s="1460"/>
      <c r="PEL73" s="1460"/>
      <c r="PEM73" s="1460"/>
      <c r="PEN73" s="1460"/>
      <c r="PEO73" s="1460"/>
      <c r="PEP73" s="1460"/>
      <c r="PEQ73" s="1460"/>
      <c r="PER73" s="1460"/>
      <c r="PES73" s="1460"/>
      <c r="PET73" s="1460"/>
      <c r="PEU73" s="1460"/>
      <c r="PEV73" s="1460"/>
      <c r="PEW73" s="1460"/>
      <c r="PEX73" s="1460"/>
      <c r="PEY73" s="1460"/>
      <c r="PEZ73" s="1460"/>
      <c r="PFA73" s="1460"/>
      <c r="PFB73" s="1460"/>
      <c r="PFC73" s="1460"/>
      <c r="PFD73" s="1460"/>
      <c r="PFE73" s="1460"/>
      <c r="PFF73" s="1460"/>
      <c r="PFG73" s="1460"/>
      <c r="PFH73" s="1460"/>
      <c r="PFI73" s="1460"/>
      <c r="PFJ73" s="1460"/>
      <c r="PFK73" s="1460"/>
      <c r="PFL73" s="1460"/>
      <c r="PFM73" s="1460"/>
      <c r="PFN73" s="1460"/>
      <c r="PFO73" s="1460"/>
      <c r="PFP73" s="1460"/>
      <c r="PFQ73" s="1460"/>
      <c r="PFR73" s="1460"/>
      <c r="PFS73" s="1460"/>
      <c r="PFT73" s="1460"/>
      <c r="PFU73" s="1460"/>
      <c r="PFV73" s="1460"/>
      <c r="PFW73" s="1460"/>
      <c r="PFX73" s="1460"/>
      <c r="PFY73" s="1460"/>
      <c r="PFZ73" s="1460"/>
      <c r="PGA73" s="1460"/>
      <c r="PGB73" s="1460"/>
      <c r="PGC73" s="1460"/>
      <c r="PGD73" s="1460"/>
      <c r="PGE73" s="1460"/>
      <c r="PGF73" s="1460"/>
      <c r="PGG73" s="1460"/>
      <c r="PGH73" s="1460"/>
      <c r="PGI73" s="1460"/>
      <c r="PGJ73" s="1460"/>
      <c r="PGK73" s="1460"/>
      <c r="PGL73" s="1460"/>
      <c r="PGM73" s="1460"/>
      <c r="PGN73" s="1460"/>
      <c r="PGO73" s="1460"/>
      <c r="PGP73" s="1460"/>
      <c r="PGQ73" s="1460"/>
      <c r="PGR73" s="1460"/>
      <c r="PGS73" s="1460"/>
      <c r="PGT73" s="1460"/>
      <c r="PGU73" s="1460"/>
      <c r="PGV73" s="1460"/>
      <c r="PGW73" s="1460"/>
      <c r="PGX73" s="1460"/>
      <c r="PGY73" s="1460"/>
      <c r="PGZ73" s="1460"/>
      <c r="PHA73" s="1460"/>
      <c r="PHB73" s="1460"/>
      <c r="PHC73" s="1460"/>
      <c r="PHD73" s="1460"/>
      <c r="PHE73" s="1460"/>
      <c r="PHF73" s="1460"/>
      <c r="PHG73" s="1460"/>
      <c r="PHH73" s="1460"/>
      <c r="PHI73" s="1460"/>
      <c r="PHJ73" s="1460"/>
      <c r="PHK73" s="1460"/>
      <c r="PHL73" s="1460"/>
      <c r="PHM73" s="1460"/>
      <c r="PHN73" s="1460"/>
      <c r="PHO73" s="1460"/>
      <c r="PHP73" s="1460"/>
      <c r="PHQ73" s="1460"/>
      <c r="PHR73" s="1460"/>
      <c r="PHS73" s="1460"/>
      <c r="PHT73" s="1460"/>
      <c r="PHU73" s="1460"/>
      <c r="PHV73" s="1460"/>
      <c r="PHW73" s="1460"/>
      <c r="PHX73" s="1460"/>
      <c r="PHY73" s="1460"/>
      <c r="PHZ73" s="1460"/>
      <c r="PIA73" s="1460"/>
      <c r="PIB73" s="1460"/>
      <c r="PIC73" s="1460"/>
      <c r="PID73" s="1460"/>
      <c r="PIE73" s="1460"/>
      <c r="PIF73" s="1460"/>
      <c r="PIG73" s="1460"/>
      <c r="PIH73" s="1460"/>
      <c r="PII73" s="1460"/>
      <c r="PIJ73" s="1460"/>
      <c r="PIK73" s="1460"/>
      <c r="PIL73" s="1460"/>
      <c r="PIM73" s="1460"/>
      <c r="PIN73" s="1460"/>
      <c r="PIO73" s="1460"/>
      <c r="PIP73" s="1460"/>
      <c r="PIQ73" s="1460"/>
      <c r="PIR73" s="1460"/>
      <c r="PIS73" s="1460"/>
      <c r="PIT73" s="1460"/>
      <c r="PIU73" s="1460"/>
      <c r="PIV73" s="1460"/>
      <c r="PIW73" s="1460"/>
      <c r="PIX73" s="1460"/>
      <c r="PIY73" s="1460"/>
      <c r="PIZ73" s="1460"/>
      <c r="PJA73" s="1460"/>
      <c r="PJB73" s="1460"/>
      <c r="PJC73" s="1460"/>
      <c r="PJD73" s="1460"/>
      <c r="PJE73" s="1460"/>
      <c r="PJF73" s="1460"/>
      <c r="PJG73" s="1460"/>
      <c r="PJH73" s="1460"/>
      <c r="PJI73" s="1460"/>
      <c r="PJJ73" s="1460"/>
      <c r="PJK73" s="1460"/>
      <c r="PJL73" s="1460"/>
      <c r="PJM73" s="1460"/>
      <c r="PJN73" s="1460"/>
      <c r="PJO73" s="1460"/>
      <c r="PJP73" s="1460"/>
      <c r="PJQ73" s="1460"/>
      <c r="PJR73" s="1460"/>
      <c r="PJS73" s="1460"/>
      <c r="PJT73" s="1460"/>
      <c r="PJU73" s="1460"/>
      <c r="PJV73" s="1460"/>
      <c r="PJW73" s="1460"/>
      <c r="PJX73" s="1460"/>
      <c r="PJY73" s="1460"/>
      <c r="PJZ73" s="1460"/>
      <c r="PKA73" s="1460"/>
      <c r="PKB73" s="1460"/>
      <c r="PKC73" s="1460"/>
      <c r="PKD73" s="1460"/>
      <c r="PKE73" s="1460"/>
      <c r="PKF73" s="1460"/>
      <c r="PKG73" s="1460"/>
      <c r="PKH73" s="1460"/>
      <c r="PKI73" s="1460"/>
      <c r="PKJ73" s="1460"/>
      <c r="PKK73" s="1460"/>
      <c r="PKL73" s="1460"/>
      <c r="PKM73" s="1460"/>
      <c r="PKN73" s="1460"/>
      <c r="PKO73" s="1460"/>
      <c r="PKP73" s="1460"/>
      <c r="PKQ73" s="1460"/>
      <c r="PKR73" s="1460"/>
      <c r="PKS73" s="1460"/>
      <c r="PKT73" s="1460"/>
      <c r="PKU73" s="1460"/>
      <c r="PKV73" s="1460"/>
      <c r="PKW73" s="1460"/>
      <c r="PKX73" s="1460"/>
      <c r="PKY73" s="1460"/>
      <c r="PKZ73" s="1460"/>
      <c r="PLA73" s="1460"/>
      <c r="PLB73" s="1460"/>
      <c r="PLC73" s="1460"/>
      <c r="PLD73" s="1460"/>
      <c r="PLE73" s="1460"/>
      <c r="PLF73" s="1460"/>
      <c r="PLG73" s="1460"/>
      <c r="PLH73" s="1460"/>
      <c r="PLI73" s="1460"/>
      <c r="PLJ73" s="1460"/>
      <c r="PLK73" s="1460"/>
      <c r="PLL73" s="1460"/>
      <c r="PLM73" s="1460"/>
      <c r="PLN73" s="1460"/>
      <c r="PLO73" s="1460"/>
      <c r="PLP73" s="1460"/>
      <c r="PLQ73" s="1460"/>
      <c r="PLR73" s="1460"/>
      <c r="PLS73" s="1460"/>
      <c r="PLT73" s="1460"/>
      <c r="PLU73" s="1460"/>
      <c r="PLV73" s="1460"/>
      <c r="PLW73" s="1460"/>
      <c r="PLX73" s="1460"/>
      <c r="PLY73" s="1460"/>
      <c r="PLZ73" s="1460"/>
      <c r="PMA73" s="1460"/>
      <c r="PMB73" s="1460"/>
      <c r="PMC73" s="1460"/>
      <c r="PMD73" s="1460"/>
      <c r="PME73" s="1460"/>
      <c r="PMF73" s="1460"/>
      <c r="PMG73" s="1460"/>
      <c r="PMH73" s="1460"/>
      <c r="PMI73" s="1460"/>
      <c r="PMJ73" s="1460"/>
      <c r="PMK73" s="1460"/>
      <c r="PML73" s="1460"/>
      <c r="PMM73" s="1460"/>
      <c r="PMN73" s="1460"/>
      <c r="PMO73" s="1460"/>
      <c r="PMP73" s="1460"/>
      <c r="PMQ73" s="1460"/>
      <c r="PMR73" s="1460"/>
      <c r="PMS73" s="1460"/>
      <c r="PMT73" s="1460"/>
      <c r="PMU73" s="1460"/>
      <c r="PMV73" s="1460"/>
      <c r="PMW73" s="1460"/>
      <c r="PMX73" s="1460"/>
      <c r="PMY73" s="1460"/>
      <c r="PMZ73" s="1460"/>
      <c r="PNA73" s="1460"/>
      <c r="PNB73" s="1460"/>
      <c r="PNC73" s="1460"/>
      <c r="PND73" s="1460"/>
      <c r="PNE73" s="1460"/>
      <c r="PNF73" s="1460"/>
      <c r="PNG73" s="1460"/>
      <c r="PNH73" s="1460"/>
      <c r="PNI73" s="1460"/>
      <c r="PNJ73" s="1460"/>
      <c r="PNK73" s="1460"/>
      <c r="PNL73" s="1460"/>
      <c r="PNM73" s="1460"/>
      <c r="PNN73" s="1460"/>
      <c r="PNO73" s="1460"/>
      <c r="PNP73" s="1460"/>
      <c r="PNQ73" s="1460"/>
      <c r="PNR73" s="1460"/>
      <c r="PNS73" s="1460"/>
      <c r="PNT73" s="1460"/>
      <c r="PNU73" s="1460"/>
      <c r="PNV73" s="1460"/>
      <c r="PNW73" s="1460"/>
      <c r="PNX73" s="1460"/>
      <c r="PNY73" s="1460"/>
      <c r="PNZ73" s="1460"/>
      <c r="POA73" s="1460"/>
      <c r="POB73" s="1460"/>
      <c r="POC73" s="1460"/>
      <c r="POD73" s="1460"/>
      <c r="POE73" s="1460"/>
      <c r="POF73" s="1460"/>
      <c r="POG73" s="1460"/>
      <c r="POH73" s="1460"/>
      <c r="POI73" s="1460"/>
      <c r="POJ73" s="1460"/>
      <c r="POK73" s="1460"/>
      <c r="POL73" s="1460"/>
      <c r="POM73" s="1460"/>
      <c r="PON73" s="1460"/>
      <c r="POO73" s="1460"/>
      <c r="POP73" s="1460"/>
      <c r="POQ73" s="1460"/>
      <c r="POR73" s="1460"/>
      <c r="POS73" s="1460"/>
      <c r="POT73" s="1460"/>
      <c r="POU73" s="1460"/>
      <c r="POV73" s="1460"/>
      <c r="POW73" s="1460"/>
      <c r="POX73" s="1460"/>
      <c r="POY73" s="1460"/>
      <c r="POZ73" s="1460"/>
      <c r="PPA73" s="1460"/>
      <c r="PPB73" s="1460"/>
      <c r="PPC73" s="1460"/>
      <c r="PPD73" s="1460"/>
      <c r="PPE73" s="1460"/>
      <c r="PPF73" s="1460"/>
      <c r="PPG73" s="1460"/>
      <c r="PPH73" s="1460"/>
      <c r="PPI73" s="1460"/>
      <c r="PPJ73" s="1460"/>
      <c r="PPK73" s="1460"/>
      <c r="PPL73" s="1460"/>
      <c r="PPM73" s="1460"/>
      <c r="PPN73" s="1460"/>
      <c r="PPO73" s="1460"/>
      <c r="PPP73" s="1460"/>
      <c r="PPQ73" s="1460"/>
      <c r="PPR73" s="1460"/>
      <c r="PPS73" s="1460"/>
      <c r="PPT73" s="1460"/>
      <c r="PPU73" s="1460"/>
      <c r="PPV73" s="1460"/>
      <c r="PPW73" s="1460"/>
      <c r="PPX73" s="1460"/>
      <c r="PPY73" s="1460"/>
      <c r="PPZ73" s="1460"/>
      <c r="PQA73" s="1460"/>
      <c r="PQB73" s="1460"/>
      <c r="PQC73" s="1460"/>
      <c r="PQD73" s="1460"/>
      <c r="PQE73" s="1460"/>
      <c r="PQF73" s="1460"/>
      <c r="PQG73" s="1460"/>
      <c r="PQH73" s="1460"/>
      <c r="PQI73" s="1460"/>
      <c r="PQJ73" s="1460"/>
      <c r="PQK73" s="1460"/>
      <c r="PQL73" s="1460"/>
      <c r="PQM73" s="1460"/>
      <c r="PQN73" s="1460"/>
      <c r="PQO73" s="1460"/>
      <c r="PQP73" s="1460"/>
      <c r="PQQ73" s="1460"/>
      <c r="PQR73" s="1460"/>
      <c r="PQS73" s="1460"/>
      <c r="PQT73" s="1460"/>
      <c r="PQU73" s="1460"/>
      <c r="PQV73" s="1460"/>
      <c r="PQW73" s="1460"/>
      <c r="PQX73" s="1460"/>
      <c r="PQY73" s="1460"/>
      <c r="PQZ73" s="1460"/>
      <c r="PRA73" s="1460"/>
      <c r="PRB73" s="1460"/>
      <c r="PRC73" s="1460"/>
      <c r="PRD73" s="1460"/>
      <c r="PRE73" s="1460"/>
      <c r="PRF73" s="1460"/>
      <c r="PRG73" s="1460"/>
      <c r="PRH73" s="1460"/>
      <c r="PRI73" s="1460"/>
      <c r="PRJ73" s="1460"/>
      <c r="PRK73" s="1460"/>
      <c r="PRL73" s="1460"/>
      <c r="PRM73" s="1460"/>
      <c r="PRN73" s="1460"/>
      <c r="PRO73" s="1460"/>
      <c r="PRP73" s="1460"/>
      <c r="PRQ73" s="1460"/>
      <c r="PRR73" s="1460"/>
      <c r="PRS73" s="1460"/>
      <c r="PRT73" s="1460"/>
      <c r="PRU73" s="1460"/>
      <c r="PRV73" s="1460"/>
      <c r="PRW73" s="1460"/>
      <c r="PRX73" s="1460"/>
      <c r="PRY73" s="1460"/>
      <c r="PRZ73" s="1460"/>
      <c r="PSA73" s="1460"/>
      <c r="PSB73" s="1460"/>
      <c r="PSC73" s="1460"/>
      <c r="PSD73" s="1460"/>
      <c r="PSE73" s="1460"/>
      <c r="PSF73" s="1460"/>
      <c r="PSG73" s="1460"/>
      <c r="PSH73" s="1460"/>
      <c r="PSI73" s="1460"/>
      <c r="PSJ73" s="1460"/>
      <c r="PSK73" s="1460"/>
      <c r="PSL73" s="1460"/>
      <c r="PSM73" s="1460"/>
      <c r="PSN73" s="1460"/>
      <c r="PSO73" s="1460"/>
      <c r="PSP73" s="1460"/>
      <c r="PSQ73" s="1460"/>
      <c r="PSR73" s="1460"/>
      <c r="PSS73" s="1460"/>
      <c r="PST73" s="1460"/>
      <c r="PSU73" s="1460"/>
      <c r="PSV73" s="1460"/>
      <c r="PSW73" s="1460"/>
      <c r="PSX73" s="1460"/>
      <c r="PSY73" s="1460"/>
      <c r="PSZ73" s="1460"/>
      <c r="PTA73" s="1460"/>
      <c r="PTB73" s="1460"/>
      <c r="PTC73" s="1460"/>
      <c r="PTD73" s="1460"/>
      <c r="PTE73" s="1460"/>
      <c r="PTF73" s="1460"/>
      <c r="PTG73" s="1460"/>
      <c r="PTH73" s="1460"/>
      <c r="PTI73" s="1460"/>
      <c r="PTJ73" s="1460"/>
      <c r="PTK73" s="1460"/>
      <c r="PTL73" s="1460"/>
      <c r="PTM73" s="1460"/>
      <c r="PTN73" s="1460"/>
      <c r="PTO73" s="1460"/>
      <c r="PTP73" s="1460"/>
      <c r="PTQ73" s="1460"/>
      <c r="PTR73" s="1460"/>
      <c r="PTS73" s="1460"/>
      <c r="PTT73" s="1460"/>
      <c r="PTU73" s="1460"/>
      <c r="PTV73" s="1460"/>
      <c r="PTW73" s="1460"/>
      <c r="PTX73" s="1460"/>
      <c r="PTY73" s="1460"/>
      <c r="PTZ73" s="1460"/>
      <c r="PUA73" s="1460"/>
      <c r="PUB73" s="1460"/>
      <c r="PUC73" s="1460"/>
      <c r="PUD73" s="1460"/>
      <c r="PUE73" s="1460"/>
      <c r="PUF73" s="1460"/>
      <c r="PUG73" s="1460"/>
      <c r="PUH73" s="1460"/>
      <c r="PUI73" s="1460"/>
      <c r="PUJ73" s="1460"/>
      <c r="PUK73" s="1460"/>
      <c r="PUL73" s="1460"/>
      <c r="PUM73" s="1460"/>
      <c r="PUN73" s="1460"/>
      <c r="PUO73" s="1460"/>
      <c r="PUP73" s="1460"/>
      <c r="PUQ73" s="1460"/>
      <c r="PUR73" s="1460"/>
      <c r="PUS73" s="1460"/>
      <c r="PUT73" s="1460"/>
      <c r="PUU73" s="1460"/>
      <c r="PUV73" s="1460"/>
      <c r="PUW73" s="1460"/>
      <c r="PUX73" s="1460"/>
      <c r="PUY73" s="1460"/>
      <c r="PUZ73" s="1460"/>
      <c r="PVA73" s="1460"/>
      <c r="PVB73" s="1460"/>
      <c r="PVC73" s="1460"/>
      <c r="PVD73" s="1460"/>
      <c r="PVE73" s="1460"/>
      <c r="PVF73" s="1460"/>
      <c r="PVG73" s="1460"/>
      <c r="PVH73" s="1460"/>
      <c r="PVI73" s="1460"/>
      <c r="PVJ73" s="1460"/>
      <c r="PVK73" s="1460"/>
      <c r="PVL73" s="1460"/>
      <c r="PVM73" s="1460"/>
      <c r="PVN73" s="1460"/>
      <c r="PVO73" s="1460"/>
      <c r="PVP73" s="1460"/>
      <c r="PVQ73" s="1460"/>
      <c r="PVR73" s="1460"/>
      <c r="PVS73" s="1460"/>
      <c r="PVT73" s="1460"/>
      <c r="PVU73" s="1460"/>
      <c r="PVV73" s="1460"/>
      <c r="PVW73" s="1460"/>
      <c r="PVX73" s="1460"/>
      <c r="PVY73" s="1460"/>
      <c r="PVZ73" s="1460"/>
      <c r="PWA73" s="1460"/>
      <c r="PWB73" s="1460"/>
      <c r="PWC73" s="1460"/>
      <c r="PWD73" s="1460"/>
      <c r="PWE73" s="1460"/>
      <c r="PWF73" s="1460"/>
      <c r="PWG73" s="1460"/>
      <c r="PWH73" s="1460"/>
      <c r="PWI73" s="1460"/>
      <c r="PWJ73" s="1460"/>
      <c r="PWK73" s="1460"/>
      <c r="PWL73" s="1460"/>
      <c r="PWM73" s="1460"/>
      <c r="PWN73" s="1460"/>
      <c r="PWO73" s="1460"/>
      <c r="PWP73" s="1460"/>
      <c r="PWQ73" s="1460"/>
      <c r="PWR73" s="1460"/>
      <c r="PWS73" s="1460"/>
      <c r="PWT73" s="1460"/>
      <c r="PWU73" s="1460"/>
      <c r="PWV73" s="1460"/>
      <c r="PWW73" s="1460"/>
      <c r="PWX73" s="1460"/>
      <c r="PWY73" s="1460"/>
      <c r="PWZ73" s="1460"/>
      <c r="PXA73" s="1460"/>
      <c r="PXB73" s="1460"/>
      <c r="PXC73" s="1460"/>
      <c r="PXD73" s="1460"/>
      <c r="PXE73" s="1460"/>
      <c r="PXF73" s="1460"/>
      <c r="PXG73" s="1460"/>
      <c r="PXH73" s="1460"/>
      <c r="PXI73" s="1460"/>
      <c r="PXJ73" s="1460"/>
      <c r="PXK73" s="1460"/>
      <c r="PXL73" s="1460"/>
      <c r="PXM73" s="1460"/>
      <c r="PXN73" s="1460"/>
      <c r="PXO73" s="1460"/>
      <c r="PXP73" s="1460"/>
      <c r="PXQ73" s="1460"/>
      <c r="PXR73" s="1460"/>
      <c r="PXS73" s="1460"/>
      <c r="PXT73" s="1460"/>
      <c r="PXU73" s="1460"/>
      <c r="PXV73" s="1460"/>
      <c r="PXW73" s="1460"/>
      <c r="PXX73" s="1460"/>
      <c r="PXY73" s="1460"/>
      <c r="PXZ73" s="1460"/>
      <c r="PYA73" s="1460"/>
      <c r="PYB73" s="1460"/>
      <c r="PYC73" s="1460"/>
      <c r="PYD73" s="1460"/>
      <c r="PYE73" s="1460"/>
      <c r="PYF73" s="1460"/>
      <c r="PYG73" s="1460"/>
      <c r="PYH73" s="1460"/>
      <c r="PYI73" s="1460"/>
      <c r="PYJ73" s="1460"/>
      <c r="PYK73" s="1460"/>
      <c r="PYL73" s="1460"/>
      <c r="PYM73" s="1460"/>
      <c r="PYN73" s="1460"/>
      <c r="PYO73" s="1460"/>
      <c r="PYP73" s="1460"/>
      <c r="PYQ73" s="1460"/>
      <c r="PYR73" s="1460"/>
      <c r="PYS73" s="1460"/>
      <c r="PYT73" s="1460"/>
      <c r="PYU73" s="1460"/>
      <c r="PYV73" s="1460"/>
      <c r="PYW73" s="1460"/>
      <c r="PYX73" s="1460"/>
      <c r="PYY73" s="1460"/>
      <c r="PYZ73" s="1460"/>
      <c r="PZA73" s="1460"/>
      <c r="PZB73" s="1460"/>
      <c r="PZC73" s="1460"/>
      <c r="PZD73" s="1460"/>
      <c r="PZE73" s="1460"/>
      <c r="PZF73" s="1460"/>
      <c r="PZG73" s="1460"/>
      <c r="PZH73" s="1460"/>
      <c r="PZI73" s="1460"/>
      <c r="PZJ73" s="1460"/>
      <c r="PZK73" s="1460"/>
      <c r="PZL73" s="1460"/>
      <c r="PZM73" s="1460"/>
      <c r="PZN73" s="1460"/>
      <c r="PZO73" s="1460"/>
      <c r="PZP73" s="1460"/>
      <c r="PZQ73" s="1460"/>
      <c r="PZR73" s="1460"/>
      <c r="PZS73" s="1460"/>
      <c r="PZT73" s="1460"/>
      <c r="PZU73" s="1460"/>
      <c r="PZV73" s="1460"/>
      <c r="PZW73" s="1460"/>
      <c r="PZX73" s="1460"/>
      <c r="PZY73" s="1460"/>
      <c r="PZZ73" s="1460"/>
      <c r="QAA73" s="1460"/>
      <c r="QAB73" s="1460"/>
      <c r="QAC73" s="1460"/>
      <c r="QAD73" s="1460"/>
      <c r="QAE73" s="1460"/>
      <c r="QAF73" s="1460"/>
      <c r="QAG73" s="1460"/>
      <c r="QAH73" s="1460"/>
      <c r="QAI73" s="1460"/>
      <c r="QAJ73" s="1460"/>
      <c r="QAK73" s="1460"/>
      <c r="QAL73" s="1460"/>
      <c r="QAM73" s="1460"/>
      <c r="QAN73" s="1460"/>
      <c r="QAO73" s="1460"/>
      <c r="QAP73" s="1460"/>
      <c r="QAQ73" s="1460"/>
      <c r="QAR73" s="1460"/>
      <c r="QAS73" s="1460"/>
      <c r="QAT73" s="1460"/>
      <c r="QAU73" s="1460"/>
      <c r="QAV73" s="1460"/>
      <c r="QAW73" s="1460"/>
      <c r="QAX73" s="1460"/>
      <c r="QAY73" s="1460"/>
      <c r="QAZ73" s="1460"/>
      <c r="QBA73" s="1460"/>
      <c r="QBB73" s="1460"/>
      <c r="QBC73" s="1460"/>
      <c r="QBD73" s="1460"/>
      <c r="QBE73" s="1460"/>
      <c r="QBF73" s="1460"/>
      <c r="QBG73" s="1460"/>
      <c r="QBH73" s="1460"/>
      <c r="QBI73" s="1460"/>
      <c r="QBJ73" s="1460"/>
      <c r="QBK73" s="1460"/>
      <c r="QBL73" s="1460"/>
      <c r="QBM73" s="1460"/>
      <c r="QBN73" s="1460"/>
      <c r="QBO73" s="1460"/>
      <c r="QBP73" s="1460"/>
      <c r="QBQ73" s="1460"/>
      <c r="QBR73" s="1460"/>
      <c r="QBS73" s="1460"/>
      <c r="QBT73" s="1460"/>
      <c r="QBU73" s="1460"/>
      <c r="QBV73" s="1460"/>
      <c r="QBW73" s="1460"/>
      <c r="QBX73" s="1460"/>
      <c r="QBY73" s="1460"/>
      <c r="QBZ73" s="1460"/>
      <c r="QCA73" s="1460"/>
      <c r="QCB73" s="1460"/>
      <c r="QCC73" s="1460"/>
      <c r="QCD73" s="1460"/>
      <c r="QCE73" s="1460"/>
      <c r="QCF73" s="1460"/>
      <c r="QCG73" s="1460"/>
      <c r="QCH73" s="1460"/>
      <c r="QCI73" s="1460"/>
      <c r="QCJ73" s="1460"/>
      <c r="QCK73" s="1460"/>
      <c r="QCL73" s="1460"/>
      <c r="QCM73" s="1460"/>
      <c r="QCN73" s="1460"/>
      <c r="QCO73" s="1460"/>
      <c r="QCP73" s="1460"/>
      <c r="QCQ73" s="1460"/>
      <c r="QCR73" s="1460"/>
      <c r="QCS73" s="1460"/>
      <c r="QCT73" s="1460"/>
      <c r="QCU73" s="1460"/>
      <c r="QCV73" s="1460"/>
      <c r="QCW73" s="1460"/>
      <c r="QCX73" s="1460"/>
      <c r="QCY73" s="1460"/>
      <c r="QCZ73" s="1460"/>
      <c r="QDA73" s="1460"/>
      <c r="QDB73" s="1460"/>
      <c r="QDC73" s="1460"/>
      <c r="QDD73" s="1460"/>
      <c r="QDE73" s="1460"/>
      <c r="QDF73" s="1460"/>
      <c r="QDG73" s="1460"/>
      <c r="QDH73" s="1460"/>
      <c r="QDI73" s="1460"/>
      <c r="QDJ73" s="1460"/>
      <c r="QDK73" s="1460"/>
      <c r="QDL73" s="1460"/>
      <c r="QDM73" s="1460"/>
      <c r="QDN73" s="1460"/>
      <c r="QDO73" s="1460"/>
      <c r="QDP73" s="1460"/>
      <c r="QDQ73" s="1460"/>
      <c r="QDR73" s="1460"/>
      <c r="QDS73" s="1460"/>
      <c r="QDT73" s="1460"/>
      <c r="QDU73" s="1460"/>
      <c r="QDV73" s="1460"/>
      <c r="QDW73" s="1460"/>
      <c r="QDX73" s="1460"/>
      <c r="QDY73" s="1460"/>
      <c r="QDZ73" s="1460"/>
      <c r="QEA73" s="1460"/>
      <c r="QEB73" s="1460"/>
      <c r="QEC73" s="1460"/>
      <c r="QED73" s="1460"/>
      <c r="QEE73" s="1460"/>
      <c r="QEF73" s="1460"/>
      <c r="QEG73" s="1460"/>
      <c r="QEH73" s="1460"/>
      <c r="QEI73" s="1460"/>
      <c r="QEJ73" s="1460"/>
      <c r="QEK73" s="1460"/>
      <c r="QEL73" s="1460"/>
      <c r="QEM73" s="1460"/>
      <c r="QEN73" s="1460"/>
      <c r="QEO73" s="1460"/>
      <c r="QEP73" s="1460"/>
      <c r="QEQ73" s="1460"/>
      <c r="QER73" s="1460"/>
      <c r="QES73" s="1460"/>
      <c r="QET73" s="1460"/>
      <c r="QEU73" s="1460"/>
      <c r="QEV73" s="1460"/>
      <c r="QEW73" s="1460"/>
      <c r="QEX73" s="1460"/>
      <c r="QEY73" s="1460"/>
      <c r="QEZ73" s="1460"/>
      <c r="QFA73" s="1460"/>
      <c r="QFB73" s="1460"/>
      <c r="QFC73" s="1460"/>
      <c r="QFD73" s="1460"/>
      <c r="QFE73" s="1460"/>
      <c r="QFF73" s="1460"/>
      <c r="QFG73" s="1460"/>
      <c r="QFH73" s="1460"/>
      <c r="QFI73" s="1460"/>
      <c r="QFJ73" s="1460"/>
      <c r="QFK73" s="1460"/>
      <c r="QFL73" s="1460"/>
      <c r="QFM73" s="1460"/>
      <c r="QFN73" s="1460"/>
      <c r="QFO73" s="1460"/>
      <c r="QFP73" s="1460"/>
      <c r="QFQ73" s="1460"/>
      <c r="QFR73" s="1460"/>
      <c r="QFS73" s="1460"/>
      <c r="QFT73" s="1460"/>
      <c r="QFU73" s="1460"/>
      <c r="QFV73" s="1460"/>
      <c r="QFW73" s="1460"/>
      <c r="QFX73" s="1460"/>
      <c r="QFY73" s="1460"/>
      <c r="QFZ73" s="1460"/>
      <c r="QGA73" s="1460"/>
      <c r="QGB73" s="1460"/>
      <c r="QGC73" s="1460"/>
      <c r="QGD73" s="1460"/>
      <c r="QGE73" s="1460"/>
      <c r="QGF73" s="1460"/>
      <c r="QGG73" s="1460"/>
      <c r="QGH73" s="1460"/>
      <c r="QGI73" s="1460"/>
      <c r="QGJ73" s="1460"/>
      <c r="QGK73" s="1460"/>
      <c r="QGL73" s="1460"/>
      <c r="QGM73" s="1460"/>
      <c r="QGN73" s="1460"/>
      <c r="QGO73" s="1460"/>
      <c r="QGP73" s="1460"/>
      <c r="QGQ73" s="1460"/>
      <c r="QGR73" s="1460"/>
      <c r="QGS73" s="1460"/>
      <c r="QGT73" s="1460"/>
      <c r="QGU73" s="1460"/>
      <c r="QGV73" s="1460"/>
      <c r="QGW73" s="1460"/>
      <c r="QGX73" s="1460"/>
      <c r="QGY73" s="1460"/>
      <c r="QGZ73" s="1460"/>
      <c r="QHA73" s="1460"/>
      <c r="QHB73" s="1460"/>
      <c r="QHC73" s="1460"/>
      <c r="QHD73" s="1460"/>
      <c r="QHE73" s="1460"/>
      <c r="QHF73" s="1460"/>
      <c r="QHG73" s="1460"/>
      <c r="QHH73" s="1460"/>
      <c r="QHI73" s="1460"/>
      <c r="QHJ73" s="1460"/>
      <c r="QHK73" s="1460"/>
      <c r="QHL73" s="1460"/>
      <c r="QHM73" s="1460"/>
      <c r="QHN73" s="1460"/>
      <c r="QHO73" s="1460"/>
      <c r="QHP73" s="1460"/>
      <c r="QHQ73" s="1460"/>
      <c r="QHR73" s="1460"/>
      <c r="QHS73" s="1460"/>
      <c r="QHT73" s="1460"/>
      <c r="QHU73" s="1460"/>
      <c r="QHV73" s="1460"/>
      <c r="QHW73" s="1460"/>
      <c r="QHX73" s="1460"/>
      <c r="QHY73" s="1460"/>
      <c r="QHZ73" s="1460"/>
      <c r="QIA73" s="1460"/>
      <c r="QIB73" s="1460"/>
      <c r="QIC73" s="1460"/>
      <c r="QID73" s="1460"/>
      <c r="QIE73" s="1460"/>
      <c r="QIF73" s="1460"/>
      <c r="QIG73" s="1460"/>
      <c r="QIH73" s="1460"/>
      <c r="QII73" s="1460"/>
      <c r="QIJ73" s="1460"/>
      <c r="QIK73" s="1460"/>
      <c r="QIL73" s="1460"/>
      <c r="QIM73" s="1460"/>
      <c r="QIN73" s="1460"/>
      <c r="QIO73" s="1460"/>
      <c r="QIP73" s="1460"/>
      <c r="QIQ73" s="1460"/>
      <c r="QIR73" s="1460"/>
      <c r="QIS73" s="1460"/>
      <c r="QIT73" s="1460"/>
      <c r="QIU73" s="1460"/>
      <c r="QIV73" s="1460"/>
      <c r="QIW73" s="1460"/>
      <c r="QIX73" s="1460"/>
      <c r="QIY73" s="1460"/>
      <c r="QIZ73" s="1460"/>
      <c r="QJA73" s="1460"/>
      <c r="QJB73" s="1460"/>
      <c r="QJC73" s="1460"/>
      <c r="QJD73" s="1460"/>
      <c r="QJE73" s="1460"/>
      <c r="QJF73" s="1460"/>
      <c r="QJG73" s="1460"/>
      <c r="QJH73" s="1460"/>
      <c r="QJI73" s="1460"/>
      <c r="QJJ73" s="1460"/>
      <c r="QJK73" s="1460"/>
      <c r="QJL73" s="1460"/>
      <c r="QJM73" s="1460"/>
      <c r="QJN73" s="1460"/>
      <c r="QJO73" s="1460"/>
      <c r="QJP73" s="1460"/>
      <c r="QJQ73" s="1460"/>
      <c r="QJR73" s="1460"/>
      <c r="QJS73" s="1460"/>
      <c r="QJT73" s="1460"/>
      <c r="QJU73" s="1460"/>
      <c r="QJV73" s="1460"/>
      <c r="QJW73" s="1460"/>
      <c r="QJX73" s="1460"/>
      <c r="QJY73" s="1460"/>
      <c r="QJZ73" s="1460"/>
      <c r="QKA73" s="1460"/>
      <c r="QKB73" s="1460"/>
      <c r="QKC73" s="1460"/>
      <c r="QKD73" s="1460"/>
      <c r="QKE73" s="1460"/>
      <c r="QKF73" s="1460"/>
      <c r="QKG73" s="1460"/>
      <c r="QKH73" s="1460"/>
      <c r="QKI73" s="1460"/>
      <c r="QKJ73" s="1460"/>
      <c r="QKK73" s="1460"/>
      <c r="QKL73" s="1460"/>
      <c r="QKM73" s="1460"/>
      <c r="QKN73" s="1460"/>
      <c r="QKO73" s="1460"/>
      <c r="QKP73" s="1460"/>
      <c r="QKQ73" s="1460"/>
      <c r="QKR73" s="1460"/>
      <c r="QKS73" s="1460"/>
      <c r="QKT73" s="1460"/>
      <c r="QKU73" s="1460"/>
      <c r="QKV73" s="1460"/>
      <c r="QKW73" s="1460"/>
      <c r="QKX73" s="1460"/>
      <c r="QKY73" s="1460"/>
      <c r="QKZ73" s="1460"/>
      <c r="QLA73" s="1460"/>
      <c r="QLB73" s="1460"/>
      <c r="QLC73" s="1460"/>
      <c r="QLD73" s="1460"/>
      <c r="QLE73" s="1460"/>
      <c r="QLF73" s="1460"/>
      <c r="QLG73" s="1460"/>
      <c r="QLH73" s="1460"/>
      <c r="QLI73" s="1460"/>
      <c r="QLJ73" s="1460"/>
      <c r="QLK73" s="1460"/>
      <c r="QLL73" s="1460"/>
      <c r="QLM73" s="1460"/>
      <c r="QLN73" s="1460"/>
      <c r="QLO73" s="1460"/>
      <c r="QLP73" s="1460"/>
      <c r="QLQ73" s="1460"/>
      <c r="QLR73" s="1460"/>
      <c r="QLS73" s="1460"/>
      <c r="QLT73" s="1460"/>
      <c r="QLU73" s="1460"/>
      <c r="QLV73" s="1460"/>
      <c r="QLW73" s="1460"/>
      <c r="QLX73" s="1460"/>
      <c r="QLY73" s="1460"/>
      <c r="QLZ73" s="1460"/>
      <c r="QMA73" s="1460"/>
      <c r="QMB73" s="1460"/>
      <c r="QMC73" s="1460"/>
      <c r="QMD73" s="1460"/>
      <c r="QME73" s="1460"/>
      <c r="QMF73" s="1460"/>
      <c r="QMG73" s="1460"/>
      <c r="QMH73" s="1460"/>
      <c r="QMI73" s="1460"/>
      <c r="QMJ73" s="1460"/>
      <c r="QMK73" s="1460"/>
      <c r="QML73" s="1460"/>
      <c r="QMM73" s="1460"/>
      <c r="QMN73" s="1460"/>
      <c r="QMO73" s="1460"/>
      <c r="QMP73" s="1460"/>
      <c r="QMQ73" s="1460"/>
      <c r="QMR73" s="1460"/>
      <c r="QMS73" s="1460"/>
      <c r="QMT73" s="1460"/>
      <c r="QMU73" s="1460"/>
      <c r="QMV73" s="1460"/>
      <c r="QMW73" s="1460"/>
      <c r="QMX73" s="1460"/>
      <c r="QMY73" s="1460"/>
      <c r="QMZ73" s="1460"/>
      <c r="QNA73" s="1460"/>
      <c r="QNB73" s="1460"/>
      <c r="QNC73" s="1460"/>
      <c r="QND73" s="1460"/>
      <c r="QNE73" s="1460"/>
      <c r="QNF73" s="1460"/>
      <c r="QNG73" s="1460"/>
      <c r="QNH73" s="1460"/>
      <c r="QNI73" s="1460"/>
      <c r="QNJ73" s="1460"/>
      <c r="QNK73" s="1460"/>
      <c r="QNL73" s="1460"/>
      <c r="QNM73" s="1460"/>
      <c r="QNN73" s="1460"/>
      <c r="QNO73" s="1460"/>
      <c r="QNP73" s="1460"/>
      <c r="QNQ73" s="1460"/>
      <c r="QNR73" s="1460"/>
      <c r="QNS73" s="1460"/>
      <c r="QNT73" s="1460"/>
      <c r="QNU73" s="1460"/>
      <c r="QNV73" s="1460"/>
      <c r="QNW73" s="1460"/>
      <c r="QNX73" s="1460"/>
      <c r="QNY73" s="1460"/>
      <c r="QNZ73" s="1460"/>
      <c r="QOA73" s="1460"/>
      <c r="QOB73" s="1460"/>
      <c r="QOC73" s="1460"/>
      <c r="QOD73" s="1460"/>
      <c r="QOE73" s="1460"/>
      <c r="QOF73" s="1460"/>
      <c r="QOG73" s="1460"/>
      <c r="QOH73" s="1460"/>
      <c r="QOI73" s="1460"/>
      <c r="QOJ73" s="1460"/>
      <c r="QOK73" s="1460"/>
      <c r="QOL73" s="1460"/>
      <c r="QOM73" s="1460"/>
      <c r="QON73" s="1460"/>
      <c r="QOO73" s="1460"/>
      <c r="QOP73" s="1460"/>
      <c r="QOQ73" s="1460"/>
      <c r="QOR73" s="1460"/>
      <c r="QOS73" s="1460"/>
      <c r="QOT73" s="1460"/>
      <c r="QOU73" s="1460"/>
      <c r="QOV73" s="1460"/>
      <c r="QOW73" s="1460"/>
      <c r="QOX73" s="1460"/>
      <c r="QOY73" s="1460"/>
      <c r="QOZ73" s="1460"/>
      <c r="QPA73" s="1460"/>
      <c r="QPB73" s="1460"/>
      <c r="QPC73" s="1460"/>
      <c r="QPD73" s="1460"/>
      <c r="QPE73" s="1460"/>
      <c r="QPF73" s="1460"/>
      <c r="QPG73" s="1460"/>
      <c r="QPH73" s="1460"/>
      <c r="QPI73" s="1460"/>
      <c r="QPJ73" s="1460"/>
      <c r="QPK73" s="1460"/>
      <c r="QPL73" s="1460"/>
      <c r="QPM73" s="1460"/>
      <c r="QPN73" s="1460"/>
      <c r="QPO73" s="1460"/>
      <c r="QPP73" s="1460"/>
      <c r="QPQ73" s="1460"/>
      <c r="QPR73" s="1460"/>
      <c r="QPS73" s="1460"/>
      <c r="QPT73" s="1460"/>
      <c r="QPU73" s="1460"/>
      <c r="QPV73" s="1460"/>
      <c r="QPW73" s="1460"/>
      <c r="QPX73" s="1460"/>
      <c r="QPY73" s="1460"/>
      <c r="QPZ73" s="1460"/>
      <c r="QQA73" s="1460"/>
      <c r="QQB73" s="1460"/>
      <c r="QQC73" s="1460"/>
      <c r="QQD73" s="1460"/>
      <c r="QQE73" s="1460"/>
      <c r="QQF73" s="1460"/>
      <c r="QQG73" s="1460"/>
      <c r="QQH73" s="1460"/>
      <c r="QQI73" s="1460"/>
      <c r="QQJ73" s="1460"/>
      <c r="QQK73" s="1460"/>
      <c r="QQL73" s="1460"/>
      <c r="QQM73" s="1460"/>
      <c r="QQN73" s="1460"/>
      <c r="QQO73" s="1460"/>
      <c r="QQP73" s="1460"/>
      <c r="QQQ73" s="1460"/>
      <c r="QQR73" s="1460"/>
      <c r="QQS73" s="1460"/>
      <c r="QQT73" s="1460"/>
      <c r="QQU73" s="1460"/>
      <c r="QQV73" s="1460"/>
      <c r="QQW73" s="1460"/>
      <c r="QQX73" s="1460"/>
      <c r="QQY73" s="1460"/>
      <c r="QQZ73" s="1460"/>
      <c r="QRA73" s="1460"/>
      <c r="QRB73" s="1460"/>
      <c r="QRC73" s="1460"/>
      <c r="QRD73" s="1460"/>
      <c r="QRE73" s="1460"/>
      <c r="QRF73" s="1460"/>
      <c r="QRG73" s="1460"/>
      <c r="QRH73" s="1460"/>
      <c r="QRI73" s="1460"/>
      <c r="QRJ73" s="1460"/>
      <c r="QRK73" s="1460"/>
      <c r="QRL73" s="1460"/>
      <c r="QRM73" s="1460"/>
      <c r="QRN73" s="1460"/>
      <c r="QRO73" s="1460"/>
      <c r="QRP73" s="1460"/>
      <c r="QRQ73" s="1460"/>
      <c r="QRR73" s="1460"/>
      <c r="QRS73" s="1460"/>
      <c r="QRT73" s="1460"/>
      <c r="QRU73" s="1460"/>
      <c r="QRV73" s="1460"/>
      <c r="QRW73" s="1460"/>
      <c r="QRX73" s="1460"/>
      <c r="QRY73" s="1460"/>
      <c r="QRZ73" s="1460"/>
      <c r="QSA73" s="1460"/>
      <c r="QSB73" s="1460"/>
      <c r="QSC73" s="1460"/>
      <c r="QSD73" s="1460"/>
      <c r="QSE73" s="1460"/>
      <c r="QSF73" s="1460"/>
      <c r="QSG73" s="1460"/>
      <c r="QSH73" s="1460"/>
      <c r="QSI73" s="1460"/>
      <c r="QSJ73" s="1460"/>
      <c r="QSK73" s="1460"/>
      <c r="QSL73" s="1460"/>
      <c r="QSM73" s="1460"/>
      <c r="QSN73" s="1460"/>
      <c r="QSO73" s="1460"/>
      <c r="QSP73" s="1460"/>
      <c r="QSQ73" s="1460"/>
      <c r="QSR73" s="1460"/>
      <c r="QSS73" s="1460"/>
      <c r="QST73" s="1460"/>
      <c r="QSU73" s="1460"/>
      <c r="QSV73" s="1460"/>
      <c r="QSW73" s="1460"/>
      <c r="QSX73" s="1460"/>
      <c r="QSY73" s="1460"/>
      <c r="QSZ73" s="1460"/>
      <c r="QTA73" s="1460"/>
      <c r="QTB73" s="1460"/>
      <c r="QTC73" s="1460"/>
      <c r="QTD73" s="1460"/>
      <c r="QTE73" s="1460"/>
      <c r="QTF73" s="1460"/>
      <c r="QTG73" s="1460"/>
      <c r="QTH73" s="1460"/>
      <c r="QTI73" s="1460"/>
      <c r="QTJ73" s="1460"/>
      <c r="QTK73" s="1460"/>
      <c r="QTL73" s="1460"/>
      <c r="QTM73" s="1460"/>
      <c r="QTN73" s="1460"/>
      <c r="QTO73" s="1460"/>
      <c r="QTP73" s="1460"/>
      <c r="QTQ73" s="1460"/>
      <c r="QTR73" s="1460"/>
      <c r="QTS73" s="1460"/>
      <c r="QTT73" s="1460"/>
      <c r="QTU73" s="1460"/>
      <c r="QTV73" s="1460"/>
      <c r="QTW73" s="1460"/>
      <c r="QTX73" s="1460"/>
      <c r="QTY73" s="1460"/>
      <c r="QTZ73" s="1460"/>
      <c r="QUA73" s="1460"/>
      <c r="QUB73" s="1460"/>
      <c r="QUC73" s="1460"/>
      <c r="QUD73" s="1460"/>
      <c r="QUE73" s="1460"/>
      <c r="QUF73" s="1460"/>
      <c r="QUG73" s="1460"/>
      <c r="QUH73" s="1460"/>
      <c r="QUI73" s="1460"/>
      <c r="QUJ73" s="1460"/>
      <c r="QUK73" s="1460"/>
      <c r="QUL73" s="1460"/>
      <c r="QUM73" s="1460"/>
      <c r="QUN73" s="1460"/>
      <c r="QUO73" s="1460"/>
      <c r="QUP73" s="1460"/>
      <c r="QUQ73" s="1460"/>
      <c r="QUR73" s="1460"/>
      <c r="QUS73" s="1460"/>
      <c r="QUT73" s="1460"/>
      <c r="QUU73" s="1460"/>
      <c r="QUV73" s="1460"/>
      <c r="QUW73" s="1460"/>
      <c r="QUX73" s="1460"/>
      <c r="QUY73" s="1460"/>
      <c r="QUZ73" s="1460"/>
      <c r="QVA73" s="1460"/>
      <c r="QVB73" s="1460"/>
      <c r="QVC73" s="1460"/>
      <c r="QVD73" s="1460"/>
      <c r="QVE73" s="1460"/>
      <c r="QVF73" s="1460"/>
      <c r="QVG73" s="1460"/>
      <c r="QVH73" s="1460"/>
      <c r="QVI73" s="1460"/>
      <c r="QVJ73" s="1460"/>
      <c r="QVK73" s="1460"/>
      <c r="QVL73" s="1460"/>
      <c r="QVM73" s="1460"/>
      <c r="QVN73" s="1460"/>
      <c r="QVO73" s="1460"/>
      <c r="QVP73" s="1460"/>
      <c r="QVQ73" s="1460"/>
      <c r="QVR73" s="1460"/>
      <c r="QVS73" s="1460"/>
      <c r="QVT73" s="1460"/>
      <c r="QVU73" s="1460"/>
      <c r="QVV73" s="1460"/>
      <c r="QVW73" s="1460"/>
      <c r="QVX73" s="1460"/>
      <c r="QVY73" s="1460"/>
      <c r="QVZ73" s="1460"/>
      <c r="QWA73" s="1460"/>
      <c r="QWB73" s="1460"/>
      <c r="QWC73" s="1460"/>
      <c r="QWD73" s="1460"/>
      <c r="QWE73" s="1460"/>
      <c r="QWF73" s="1460"/>
      <c r="QWG73" s="1460"/>
      <c r="QWH73" s="1460"/>
      <c r="QWI73" s="1460"/>
      <c r="QWJ73" s="1460"/>
      <c r="QWK73" s="1460"/>
      <c r="QWL73" s="1460"/>
      <c r="QWM73" s="1460"/>
      <c r="QWN73" s="1460"/>
      <c r="QWO73" s="1460"/>
      <c r="QWP73" s="1460"/>
      <c r="QWQ73" s="1460"/>
      <c r="QWR73" s="1460"/>
      <c r="QWS73" s="1460"/>
      <c r="QWT73" s="1460"/>
      <c r="QWU73" s="1460"/>
      <c r="QWV73" s="1460"/>
      <c r="QWW73" s="1460"/>
      <c r="QWX73" s="1460"/>
      <c r="QWY73" s="1460"/>
      <c r="QWZ73" s="1460"/>
      <c r="QXA73" s="1460"/>
      <c r="QXB73" s="1460"/>
      <c r="QXC73" s="1460"/>
      <c r="QXD73" s="1460"/>
      <c r="QXE73" s="1460"/>
      <c r="QXF73" s="1460"/>
      <c r="QXG73" s="1460"/>
      <c r="QXH73" s="1460"/>
      <c r="QXI73" s="1460"/>
      <c r="QXJ73" s="1460"/>
      <c r="QXK73" s="1460"/>
      <c r="QXL73" s="1460"/>
      <c r="QXM73" s="1460"/>
      <c r="QXN73" s="1460"/>
      <c r="QXO73" s="1460"/>
      <c r="QXP73" s="1460"/>
      <c r="QXQ73" s="1460"/>
      <c r="QXR73" s="1460"/>
      <c r="QXS73" s="1460"/>
      <c r="QXT73" s="1460"/>
      <c r="QXU73" s="1460"/>
      <c r="QXV73" s="1460"/>
      <c r="QXW73" s="1460"/>
      <c r="QXX73" s="1460"/>
      <c r="QXY73" s="1460"/>
      <c r="QXZ73" s="1460"/>
      <c r="QYA73" s="1460"/>
      <c r="QYB73" s="1460"/>
      <c r="QYC73" s="1460"/>
      <c r="QYD73" s="1460"/>
      <c r="QYE73" s="1460"/>
      <c r="QYF73" s="1460"/>
      <c r="QYG73" s="1460"/>
      <c r="QYH73" s="1460"/>
      <c r="QYI73" s="1460"/>
      <c r="QYJ73" s="1460"/>
      <c r="QYK73" s="1460"/>
      <c r="QYL73" s="1460"/>
      <c r="QYM73" s="1460"/>
      <c r="QYN73" s="1460"/>
      <c r="QYO73" s="1460"/>
      <c r="QYP73" s="1460"/>
      <c r="QYQ73" s="1460"/>
      <c r="QYR73" s="1460"/>
      <c r="QYS73" s="1460"/>
      <c r="QYT73" s="1460"/>
      <c r="QYU73" s="1460"/>
      <c r="QYV73" s="1460"/>
      <c r="QYW73" s="1460"/>
      <c r="QYX73" s="1460"/>
      <c r="QYY73" s="1460"/>
      <c r="QYZ73" s="1460"/>
      <c r="QZA73" s="1460"/>
      <c r="QZB73" s="1460"/>
      <c r="QZC73" s="1460"/>
      <c r="QZD73" s="1460"/>
      <c r="QZE73" s="1460"/>
      <c r="QZF73" s="1460"/>
      <c r="QZG73" s="1460"/>
      <c r="QZH73" s="1460"/>
      <c r="QZI73" s="1460"/>
      <c r="QZJ73" s="1460"/>
      <c r="QZK73" s="1460"/>
      <c r="QZL73" s="1460"/>
      <c r="QZM73" s="1460"/>
      <c r="QZN73" s="1460"/>
      <c r="QZO73" s="1460"/>
      <c r="QZP73" s="1460"/>
      <c r="QZQ73" s="1460"/>
      <c r="QZR73" s="1460"/>
      <c r="QZS73" s="1460"/>
      <c r="QZT73" s="1460"/>
      <c r="QZU73" s="1460"/>
      <c r="QZV73" s="1460"/>
      <c r="QZW73" s="1460"/>
      <c r="QZX73" s="1460"/>
      <c r="QZY73" s="1460"/>
      <c r="QZZ73" s="1460"/>
      <c r="RAA73" s="1460"/>
      <c r="RAB73" s="1460"/>
      <c r="RAC73" s="1460"/>
      <c r="RAD73" s="1460"/>
      <c r="RAE73" s="1460"/>
      <c r="RAF73" s="1460"/>
      <c r="RAG73" s="1460"/>
      <c r="RAH73" s="1460"/>
      <c r="RAI73" s="1460"/>
      <c r="RAJ73" s="1460"/>
      <c r="RAK73" s="1460"/>
      <c r="RAL73" s="1460"/>
      <c r="RAM73" s="1460"/>
      <c r="RAN73" s="1460"/>
      <c r="RAO73" s="1460"/>
      <c r="RAP73" s="1460"/>
      <c r="RAQ73" s="1460"/>
      <c r="RAR73" s="1460"/>
      <c r="RAS73" s="1460"/>
      <c r="RAT73" s="1460"/>
      <c r="RAU73" s="1460"/>
      <c r="RAV73" s="1460"/>
      <c r="RAW73" s="1460"/>
      <c r="RAX73" s="1460"/>
      <c r="RAY73" s="1460"/>
      <c r="RAZ73" s="1460"/>
      <c r="RBA73" s="1460"/>
      <c r="RBB73" s="1460"/>
      <c r="RBC73" s="1460"/>
      <c r="RBD73" s="1460"/>
      <c r="RBE73" s="1460"/>
      <c r="RBF73" s="1460"/>
      <c r="RBG73" s="1460"/>
      <c r="RBH73" s="1460"/>
      <c r="RBI73" s="1460"/>
      <c r="RBJ73" s="1460"/>
      <c r="RBK73" s="1460"/>
      <c r="RBL73" s="1460"/>
      <c r="RBM73" s="1460"/>
      <c r="RBN73" s="1460"/>
      <c r="RBO73" s="1460"/>
      <c r="RBP73" s="1460"/>
      <c r="RBQ73" s="1460"/>
      <c r="RBR73" s="1460"/>
      <c r="RBS73" s="1460"/>
      <c r="RBT73" s="1460"/>
      <c r="RBU73" s="1460"/>
      <c r="RBV73" s="1460"/>
      <c r="RBW73" s="1460"/>
      <c r="RBX73" s="1460"/>
      <c r="RBY73" s="1460"/>
      <c r="RBZ73" s="1460"/>
      <c r="RCA73" s="1460"/>
      <c r="RCB73" s="1460"/>
      <c r="RCC73" s="1460"/>
      <c r="RCD73" s="1460"/>
      <c r="RCE73" s="1460"/>
      <c r="RCF73" s="1460"/>
      <c r="RCG73" s="1460"/>
      <c r="RCH73" s="1460"/>
      <c r="RCI73" s="1460"/>
      <c r="RCJ73" s="1460"/>
      <c r="RCK73" s="1460"/>
      <c r="RCL73" s="1460"/>
      <c r="RCM73" s="1460"/>
      <c r="RCN73" s="1460"/>
      <c r="RCO73" s="1460"/>
      <c r="RCP73" s="1460"/>
      <c r="RCQ73" s="1460"/>
      <c r="RCR73" s="1460"/>
      <c r="RCS73" s="1460"/>
      <c r="RCT73" s="1460"/>
      <c r="RCU73" s="1460"/>
      <c r="RCV73" s="1460"/>
      <c r="RCW73" s="1460"/>
      <c r="RCX73" s="1460"/>
      <c r="RCY73" s="1460"/>
      <c r="RCZ73" s="1460"/>
      <c r="RDA73" s="1460"/>
      <c r="RDB73" s="1460"/>
      <c r="RDC73" s="1460"/>
      <c r="RDD73" s="1460"/>
      <c r="RDE73" s="1460"/>
      <c r="RDF73" s="1460"/>
      <c r="RDG73" s="1460"/>
      <c r="RDH73" s="1460"/>
      <c r="RDI73" s="1460"/>
      <c r="RDJ73" s="1460"/>
      <c r="RDK73" s="1460"/>
      <c r="RDL73" s="1460"/>
      <c r="RDM73" s="1460"/>
      <c r="RDN73" s="1460"/>
      <c r="RDO73" s="1460"/>
      <c r="RDP73" s="1460"/>
      <c r="RDQ73" s="1460"/>
      <c r="RDR73" s="1460"/>
      <c r="RDS73" s="1460"/>
      <c r="RDT73" s="1460"/>
      <c r="RDU73" s="1460"/>
      <c r="RDV73" s="1460"/>
      <c r="RDW73" s="1460"/>
      <c r="RDX73" s="1460"/>
      <c r="RDY73" s="1460"/>
      <c r="RDZ73" s="1460"/>
      <c r="REA73" s="1460"/>
      <c r="REB73" s="1460"/>
      <c r="REC73" s="1460"/>
      <c r="RED73" s="1460"/>
      <c r="REE73" s="1460"/>
      <c r="REF73" s="1460"/>
      <c r="REG73" s="1460"/>
      <c r="REH73" s="1460"/>
      <c r="REI73" s="1460"/>
      <c r="REJ73" s="1460"/>
      <c r="REK73" s="1460"/>
      <c r="REL73" s="1460"/>
      <c r="REM73" s="1460"/>
      <c r="REN73" s="1460"/>
      <c r="REO73" s="1460"/>
      <c r="REP73" s="1460"/>
      <c r="REQ73" s="1460"/>
      <c r="RER73" s="1460"/>
      <c r="RES73" s="1460"/>
      <c r="RET73" s="1460"/>
      <c r="REU73" s="1460"/>
      <c r="REV73" s="1460"/>
      <c r="REW73" s="1460"/>
      <c r="REX73" s="1460"/>
      <c r="REY73" s="1460"/>
      <c r="REZ73" s="1460"/>
      <c r="RFA73" s="1460"/>
      <c r="RFB73" s="1460"/>
      <c r="RFC73" s="1460"/>
      <c r="RFD73" s="1460"/>
      <c r="RFE73" s="1460"/>
      <c r="RFF73" s="1460"/>
      <c r="RFG73" s="1460"/>
      <c r="RFH73" s="1460"/>
      <c r="RFI73" s="1460"/>
      <c r="RFJ73" s="1460"/>
      <c r="RFK73" s="1460"/>
      <c r="RFL73" s="1460"/>
      <c r="RFM73" s="1460"/>
      <c r="RFN73" s="1460"/>
      <c r="RFO73" s="1460"/>
      <c r="RFP73" s="1460"/>
      <c r="RFQ73" s="1460"/>
      <c r="RFR73" s="1460"/>
      <c r="RFS73" s="1460"/>
      <c r="RFT73" s="1460"/>
      <c r="RFU73" s="1460"/>
      <c r="RFV73" s="1460"/>
      <c r="RFW73" s="1460"/>
      <c r="RFX73" s="1460"/>
      <c r="RFY73" s="1460"/>
      <c r="RFZ73" s="1460"/>
      <c r="RGA73" s="1460"/>
      <c r="RGB73" s="1460"/>
      <c r="RGC73" s="1460"/>
      <c r="RGD73" s="1460"/>
      <c r="RGE73" s="1460"/>
      <c r="RGF73" s="1460"/>
      <c r="RGG73" s="1460"/>
      <c r="RGH73" s="1460"/>
      <c r="RGI73" s="1460"/>
      <c r="RGJ73" s="1460"/>
      <c r="RGK73" s="1460"/>
      <c r="RGL73" s="1460"/>
      <c r="RGM73" s="1460"/>
      <c r="RGN73" s="1460"/>
      <c r="RGO73" s="1460"/>
      <c r="RGP73" s="1460"/>
      <c r="RGQ73" s="1460"/>
      <c r="RGR73" s="1460"/>
      <c r="RGS73" s="1460"/>
      <c r="RGT73" s="1460"/>
      <c r="RGU73" s="1460"/>
      <c r="RGV73" s="1460"/>
      <c r="RGW73" s="1460"/>
      <c r="RGX73" s="1460"/>
      <c r="RGY73" s="1460"/>
      <c r="RGZ73" s="1460"/>
      <c r="RHA73" s="1460"/>
      <c r="RHB73" s="1460"/>
      <c r="RHC73" s="1460"/>
      <c r="RHD73" s="1460"/>
      <c r="RHE73" s="1460"/>
      <c r="RHF73" s="1460"/>
      <c r="RHG73" s="1460"/>
      <c r="RHH73" s="1460"/>
      <c r="RHI73" s="1460"/>
      <c r="RHJ73" s="1460"/>
      <c r="RHK73" s="1460"/>
      <c r="RHL73" s="1460"/>
      <c r="RHM73" s="1460"/>
      <c r="RHN73" s="1460"/>
      <c r="RHO73" s="1460"/>
      <c r="RHP73" s="1460"/>
      <c r="RHQ73" s="1460"/>
      <c r="RHR73" s="1460"/>
      <c r="RHS73" s="1460"/>
      <c r="RHT73" s="1460"/>
      <c r="RHU73" s="1460"/>
      <c r="RHV73" s="1460"/>
      <c r="RHW73" s="1460"/>
      <c r="RHX73" s="1460"/>
      <c r="RHY73" s="1460"/>
      <c r="RHZ73" s="1460"/>
      <c r="RIA73" s="1460"/>
      <c r="RIB73" s="1460"/>
      <c r="RIC73" s="1460"/>
      <c r="RID73" s="1460"/>
      <c r="RIE73" s="1460"/>
      <c r="RIF73" s="1460"/>
      <c r="RIG73" s="1460"/>
      <c r="RIH73" s="1460"/>
      <c r="RII73" s="1460"/>
      <c r="RIJ73" s="1460"/>
      <c r="RIK73" s="1460"/>
      <c r="RIL73" s="1460"/>
      <c r="RIM73" s="1460"/>
      <c r="RIN73" s="1460"/>
      <c r="RIO73" s="1460"/>
      <c r="RIP73" s="1460"/>
      <c r="RIQ73" s="1460"/>
      <c r="RIR73" s="1460"/>
      <c r="RIS73" s="1460"/>
      <c r="RIT73" s="1460"/>
      <c r="RIU73" s="1460"/>
      <c r="RIV73" s="1460"/>
      <c r="RIW73" s="1460"/>
      <c r="RIX73" s="1460"/>
      <c r="RIY73" s="1460"/>
      <c r="RIZ73" s="1460"/>
      <c r="RJA73" s="1460"/>
      <c r="RJB73" s="1460"/>
      <c r="RJC73" s="1460"/>
      <c r="RJD73" s="1460"/>
      <c r="RJE73" s="1460"/>
      <c r="RJF73" s="1460"/>
      <c r="RJG73" s="1460"/>
      <c r="RJH73" s="1460"/>
      <c r="RJI73" s="1460"/>
      <c r="RJJ73" s="1460"/>
      <c r="RJK73" s="1460"/>
      <c r="RJL73" s="1460"/>
      <c r="RJM73" s="1460"/>
      <c r="RJN73" s="1460"/>
      <c r="RJO73" s="1460"/>
      <c r="RJP73" s="1460"/>
      <c r="RJQ73" s="1460"/>
      <c r="RJR73" s="1460"/>
      <c r="RJS73" s="1460"/>
      <c r="RJT73" s="1460"/>
      <c r="RJU73" s="1460"/>
      <c r="RJV73" s="1460"/>
      <c r="RJW73" s="1460"/>
      <c r="RJX73" s="1460"/>
      <c r="RJY73" s="1460"/>
      <c r="RJZ73" s="1460"/>
      <c r="RKA73" s="1460"/>
      <c r="RKB73" s="1460"/>
      <c r="RKC73" s="1460"/>
      <c r="RKD73" s="1460"/>
      <c r="RKE73" s="1460"/>
      <c r="RKF73" s="1460"/>
      <c r="RKG73" s="1460"/>
      <c r="RKH73" s="1460"/>
      <c r="RKI73" s="1460"/>
      <c r="RKJ73" s="1460"/>
      <c r="RKK73" s="1460"/>
      <c r="RKL73" s="1460"/>
      <c r="RKM73" s="1460"/>
      <c r="RKN73" s="1460"/>
      <c r="RKO73" s="1460"/>
      <c r="RKP73" s="1460"/>
      <c r="RKQ73" s="1460"/>
      <c r="RKR73" s="1460"/>
      <c r="RKS73" s="1460"/>
      <c r="RKT73" s="1460"/>
      <c r="RKU73" s="1460"/>
      <c r="RKV73" s="1460"/>
      <c r="RKW73" s="1460"/>
      <c r="RKX73" s="1460"/>
      <c r="RKY73" s="1460"/>
      <c r="RKZ73" s="1460"/>
      <c r="RLA73" s="1460"/>
      <c r="RLB73" s="1460"/>
      <c r="RLC73" s="1460"/>
      <c r="RLD73" s="1460"/>
      <c r="RLE73" s="1460"/>
      <c r="RLF73" s="1460"/>
      <c r="RLG73" s="1460"/>
      <c r="RLH73" s="1460"/>
      <c r="RLI73" s="1460"/>
      <c r="RLJ73" s="1460"/>
      <c r="RLK73" s="1460"/>
      <c r="RLL73" s="1460"/>
      <c r="RLM73" s="1460"/>
      <c r="RLN73" s="1460"/>
      <c r="RLO73" s="1460"/>
      <c r="RLP73" s="1460"/>
      <c r="RLQ73" s="1460"/>
      <c r="RLR73" s="1460"/>
      <c r="RLS73" s="1460"/>
      <c r="RLT73" s="1460"/>
      <c r="RLU73" s="1460"/>
      <c r="RLV73" s="1460"/>
      <c r="RLW73" s="1460"/>
      <c r="RLX73" s="1460"/>
      <c r="RLY73" s="1460"/>
      <c r="RLZ73" s="1460"/>
      <c r="RMA73" s="1460"/>
      <c r="RMB73" s="1460"/>
      <c r="RMC73" s="1460"/>
      <c r="RMD73" s="1460"/>
      <c r="RME73" s="1460"/>
      <c r="RMF73" s="1460"/>
      <c r="RMG73" s="1460"/>
      <c r="RMH73" s="1460"/>
      <c r="RMI73" s="1460"/>
      <c r="RMJ73" s="1460"/>
      <c r="RMK73" s="1460"/>
      <c r="RML73" s="1460"/>
      <c r="RMM73" s="1460"/>
      <c r="RMN73" s="1460"/>
      <c r="RMO73" s="1460"/>
      <c r="RMP73" s="1460"/>
      <c r="RMQ73" s="1460"/>
      <c r="RMR73" s="1460"/>
      <c r="RMS73" s="1460"/>
      <c r="RMT73" s="1460"/>
      <c r="RMU73" s="1460"/>
      <c r="RMV73" s="1460"/>
      <c r="RMW73" s="1460"/>
      <c r="RMX73" s="1460"/>
      <c r="RMY73" s="1460"/>
      <c r="RMZ73" s="1460"/>
      <c r="RNA73" s="1460"/>
      <c r="RNB73" s="1460"/>
      <c r="RNC73" s="1460"/>
      <c r="RND73" s="1460"/>
      <c r="RNE73" s="1460"/>
      <c r="RNF73" s="1460"/>
      <c r="RNG73" s="1460"/>
      <c r="RNH73" s="1460"/>
      <c r="RNI73" s="1460"/>
      <c r="RNJ73" s="1460"/>
      <c r="RNK73" s="1460"/>
      <c r="RNL73" s="1460"/>
      <c r="RNM73" s="1460"/>
      <c r="RNN73" s="1460"/>
      <c r="RNO73" s="1460"/>
      <c r="RNP73" s="1460"/>
      <c r="RNQ73" s="1460"/>
      <c r="RNR73" s="1460"/>
      <c r="RNS73" s="1460"/>
      <c r="RNT73" s="1460"/>
      <c r="RNU73" s="1460"/>
      <c r="RNV73" s="1460"/>
      <c r="RNW73" s="1460"/>
      <c r="RNX73" s="1460"/>
      <c r="RNY73" s="1460"/>
      <c r="RNZ73" s="1460"/>
      <c r="ROA73" s="1460"/>
      <c r="ROB73" s="1460"/>
      <c r="ROC73" s="1460"/>
      <c r="ROD73" s="1460"/>
      <c r="ROE73" s="1460"/>
      <c r="ROF73" s="1460"/>
      <c r="ROG73" s="1460"/>
      <c r="ROH73" s="1460"/>
      <c r="ROI73" s="1460"/>
      <c r="ROJ73" s="1460"/>
      <c r="ROK73" s="1460"/>
      <c r="ROL73" s="1460"/>
      <c r="ROM73" s="1460"/>
      <c r="RON73" s="1460"/>
      <c r="ROO73" s="1460"/>
      <c r="ROP73" s="1460"/>
      <c r="ROQ73" s="1460"/>
      <c r="ROR73" s="1460"/>
      <c r="ROS73" s="1460"/>
      <c r="ROT73" s="1460"/>
      <c r="ROU73" s="1460"/>
      <c r="ROV73" s="1460"/>
      <c r="ROW73" s="1460"/>
      <c r="ROX73" s="1460"/>
      <c r="ROY73" s="1460"/>
      <c r="ROZ73" s="1460"/>
      <c r="RPA73" s="1460"/>
      <c r="RPB73" s="1460"/>
      <c r="RPC73" s="1460"/>
      <c r="RPD73" s="1460"/>
      <c r="RPE73" s="1460"/>
      <c r="RPF73" s="1460"/>
      <c r="RPG73" s="1460"/>
      <c r="RPH73" s="1460"/>
      <c r="RPI73" s="1460"/>
      <c r="RPJ73" s="1460"/>
      <c r="RPK73" s="1460"/>
      <c r="RPL73" s="1460"/>
      <c r="RPM73" s="1460"/>
      <c r="RPN73" s="1460"/>
      <c r="RPO73" s="1460"/>
      <c r="RPP73" s="1460"/>
      <c r="RPQ73" s="1460"/>
      <c r="RPR73" s="1460"/>
      <c r="RPS73" s="1460"/>
      <c r="RPT73" s="1460"/>
      <c r="RPU73" s="1460"/>
      <c r="RPV73" s="1460"/>
      <c r="RPW73" s="1460"/>
      <c r="RPX73" s="1460"/>
      <c r="RPY73" s="1460"/>
      <c r="RPZ73" s="1460"/>
      <c r="RQA73" s="1460"/>
      <c r="RQB73" s="1460"/>
      <c r="RQC73" s="1460"/>
      <c r="RQD73" s="1460"/>
      <c r="RQE73" s="1460"/>
      <c r="RQF73" s="1460"/>
      <c r="RQG73" s="1460"/>
      <c r="RQH73" s="1460"/>
      <c r="RQI73" s="1460"/>
      <c r="RQJ73" s="1460"/>
      <c r="RQK73" s="1460"/>
      <c r="RQL73" s="1460"/>
      <c r="RQM73" s="1460"/>
      <c r="RQN73" s="1460"/>
      <c r="RQO73" s="1460"/>
      <c r="RQP73" s="1460"/>
      <c r="RQQ73" s="1460"/>
      <c r="RQR73" s="1460"/>
      <c r="RQS73" s="1460"/>
      <c r="RQT73" s="1460"/>
      <c r="RQU73" s="1460"/>
      <c r="RQV73" s="1460"/>
      <c r="RQW73" s="1460"/>
      <c r="RQX73" s="1460"/>
      <c r="RQY73" s="1460"/>
      <c r="RQZ73" s="1460"/>
      <c r="RRA73" s="1460"/>
      <c r="RRB73" s="1460"/>
      <c r="RRC73" s="1460"/>
      <c r="RRD73" s="1460"/>
      <c r="RRE73" s="1460"/>
      <c r="RRF73" s="1460"/>
      <c r="RRG73" s="1460"/>
      <c r="RRH73" s="1460"/>
      <c r="RRI73" s="1460"/>
      <c r="RRJ73" s="1460"/>
      <c r="RRK73" s="1460"/>
      <c r="RRL73" s="1460"/>
      <c r="RRM73" s="1460"/>
      <c r="RRN73" s="1460"/>
      <c r="RRO73" s="1460"/>
      <c r="RRP73" s="1460"/>
      <c r="RRQ73" s="1460"/>
      <c r="RRR73" s="1460"/>
      <c r="RRS73" s="1460"/>
      <c r="RRT73" s="1460"/>
      <c r="RRU73" s="1460"/>
      <c r="RRV73" s="1460"/>
      <c r="RRW73" s="1460"/>
      <c r="RRX73" s="1460"/>
      <c r="RRY73" s="1460"/>
      <c r="RRZ73" s="1460"/>
      <c r="RSA73" s="1460"/>
      <c r="RSB73" s="1460"/>
      <c r="RSC73" s="1460"/>
      <c r="RSD73" s="1460"/>
      <c r="RSE73" s="1460"/>
      <c r="RSF73" s="1460"/>
      <c r="RSG73" s="1460"/>
      <c r="RSH73" s="1460"/>
      <c r="RSI73" s="1460"/>
      <c r="RSJ73" s="1460"/>
      <c r="RSK73" s="1460"/>
      <c r="RSL73" s="1460"/>
      <c r="RSM73" s="1460"/>
      <c r="RSN73" s="1460"/>
      <c r="RSO73" s="1460"/>
      <c r="RSP73" s="1460"/>
      <c r="RSQ73" s="1460"/>
      <c r="RSR73" s="1460"/>
      <c r="RSS73" s="1460"/>
      <c r="RST73" s="1460"/>
      <c r="RSU73" s="1460"/>
      <c r="RSV73" s="1460"/>
      <c r="RSW73" s="1460"/>
      <c r="RSX73" s="1460"/>
      <c r="RSY73" s="1460"/>
      <c r="RSZ73" s="1460"/>
      <c r="RTA73" s="1460"/>
      <c r="RTB73" s="1460"/>
      <c r="RTC73" s="1460"/>
      <c r="RTD73" s="1460"/>
      <c r="RTE73" s="1460"/>
      <c r="RTF73" s="1460"/>
      <c r="RTG73" s="1460"/>
      <c r="RTH73" s="1460"/>
      <c r="RTI73" s="1460"/>
      <c r="RTJ73" s="1460"/>
      <c r="RTK73" s="1460"/>
      <c r="RTL73" s="1460"/>
      <c r="RTM73" s="1460"/>
      <c r="RTN73" s="1460"/>
      <c r="RTO73" s="1460"/>
      <c r="RTP73" s="1460"/>
      <c r="RTQ73" s="1460"/>
      <c r="RTR73" s="1460"/>
      <c r="RTS73" s="1460"/>
      <c r="RTT73" s="1460"/>
      <c r="RTU73" s="1460"/>
      <c r="RTV73" s="1460"/>
      <c r="RTW73" s="1460"/>
      <c r="RTX73" s="1460"/>
      <c r="RTY73" s="1460"/>
      <c r="RTZ73" s="1460"/>
      <c r="RUA73" s="1460"/>
      <c r="RUB73" s="1460"/>
      <c r="RUC73" s="1460"/>
      <c r="RUD73" s="1460"/>
      <c r="RUE73" s="1460"/>
      <c r="RUF73" s="1460"/>
      <c r="RUG73" s="1460"/>
      <c r="RUH73" s="1460"/>
      <c r="RUI73" s="1460"/>
      <c r="RUJ73" s="1460"/>
      <c r="RUK73" s="1460"/>
      <c r="RUL73" s="1460"/>
      <c r="RUM73" s="1460"/>
      <c r="RUN73" s="1460"/>
      <c r="RUO73" s="1460"/>
      <c r="RUP73" s="1460"/>
      <c r="RUQ73" s="1460"/>
      <c r="RUR73" s="1460"/>
      <c r="RUS73" s="1460"/>
      <c r="RUT73" s="1460"/>
      <c r="RUU73" s="1460"/>
      <c r="RUV73" s="1460"/>
      <c r="RUW73" s="1460"/>
      <c r="RUX73" s="1460"/>
      <c r="RUY73" s="1460"/>
      <c r="RUZ73" s="1460"/>
      <c r="RVA73" s="1460"/>
      <c r="RVB73" s="1460"/>
      <c r="RVC73" s="1460"/>
      <c r="RVD73" s="1460"/>
      <c r="RVE73" s="1460"/>
      <c r="RVF73" s="1460"/>
      <c r="RVG73" s="1460"/>
      <c r="RVH73" s="1460"/>
      <c r="RVI73" s="1460"/>
      <c r="RVJ73" s="1460"/>
      <c r="RVK73" s="1460"/>
      <c r="RVL73" s="1460"/>
      <c r="RVM73" s="1460"/>
      <c r="RVN73" s="1460"/>
      <c r="RVO73" s="1460"/>
      <c r="RVP73" s="1460"/>
      <c r="RVQ73" s="1460"/>
      <c r="RVR73" s="1460"/>
      <c r="RVS73" s="1460"/>
      <c r="RVT73" s="1460"/>
      <c r="RVU73" s="1460"/>
      <c r="RVV73" s="1460"/>
      <c r="RVW73" s="1460"/>
      <c r="RVX73" s="1460"/>
      <c r="RVY73" s="1460"/>
      <c r="RVZ73" s="1460"/>
      <c r="RWA73" s="1460"/>
      <c r="RWB73" s="1460"/>
      <c r="RWC73" s="1460"/>
      <c r="RWD73" s="1460"/>
      <c r="RWE73" s="1460"/>
      <c r="RWF73" s="1460"/>
      <c r="RWG73" s="1460"/>
      <c r="RWH73" s="1460"/>
      <c r="RWI73" s="1460"/>
      <c r="RWJ73" s="1460"/>
      <c r="RWK73" s="1460"/>
      <c r="RWL73" s="1460"/>
      <c r="RWM73" s="1460"/>
      <c r="RWN73" s="1460"/>
      <c r="RWO73" s="1460"/>
      <c r="RWP73" s="1460"/>
      <c r="RWQ73" s="1460"/>
      <c r="RWR73" s="1460"/>
      <c r="RWS73" s="1460"/>
      <c r="RWT73" s="1460"/>
      <c r="RWU73" s="1460"/>
      <c r="RWV73" s="1460"/>
      <c r="RWW73" s="1460"/>
      <c r="RWX73" s="1460"/>
      <c r="RWY73" s="1460"/>
      <c r="RWZ73" s="1460"/>
      <c r="RXA73" s="1460"/>
      <c r="RXB73" s="1460"/>
      <c r="RXC73" s="1460"/>
      <c r="RXD73" s="1460"/>
      <c r="RXE73" s="1460"/>
      <c r="RXF73" s="1460"/>
      <c r="RXG73" s="1460"/>
      <c r="RXH73" s="1460"/>
      <c r="RXI73" s="1460"/>
      <c r="RXJ73" s="1460"/>
      <c r="RXK73" s="1460"/>
      <c r="RXL73" s="1460"/>
      <c r="RXM73" s="1460"/>
      <c r="RXN73" s="1460"/>
      <c r="RXO73" s="1460"/>
      <c r="RXP73" s="1460"/>
      <c r="RXQ73" s="1460"/>
      <c r="RXR73" s="1460"/>
      <c r="RXS73" s="1460"/>
      <c r="RXT73" s="1460"/>
      <c r="RXU73" s="1460"/>
      <c r="RXV73" s="1460"/>
      <c r="RXW73" s="1460"/>
      <c r="RXX73" s="1460"/>
      <c r="RXY73" s="1460"/>
      <c r="RXZ73" s="1460"/>
      <c r="RYA73" s="1460"/>
      <c r="RYB73" s="1460"/>
      <c r="RYC73" s="1460"/>
      <c r="RYD73" s="1460"/>
      <c r="RYE73" s="1460"/>
      <c r="RYF73" s="1460"/>
      <c r="RYG73" s="1460"/>
      <c r="RYH73" s="1460"/>
      <c r="RYI73" s="1460"/>
      <c r="RYJ73" s="1460"/>
      <c r="RYK73" s="1460"/>
      <c r="RYL73" s="1460"/>
      <c r="RYM73" s="1460"/>
      <c r="RYN73" s="1460"/>
      <c r="RYO73" s="1460"/>
      <c r="RYP73" s="1460"/>
      <c r="RYQ73" s="1460"/>
      <c r="RYR73" s="1460"/>
      <c r="RYS73" s="1460"/>
      <c r="RYT73" s="1460"/>
      <c r="RYU73" s="1460"/>
      <c r="RYV73" s="1460"/>
      <c r="RYW73" s="1460"/>
      <c r="RYX73" s="1460"/>
      <c r="RYY73" s="1460"/>
      <c r="RYZ73" s="1460"/>
      <c r="RZA73" s="1460"/>
      <c r="RZB73" s="1460"/>
      <c r="RZC73" s="1460"/>
      <c r="RZD73" s="1460"/>
      <c r="RZE73" s="1460"/>
      <c r="RZF73" s="1460"/>
      <c r="RZG73" s="1460"/>
      <c r="RZH73" s="1460"/>
      <c r="RZI73" s="1460"/>
      <c r="RZJ73" s="1460"/>
      <c r="RZK73" s="1460"/>
      <c r="RZL73" s="1460"/>
      <c r="RZM73" s="1460"/>
      <c r="RZN73" s="1460"/>
      <c r="RZO73" s="1460"/>
      <c r="RZP73" s="1460"/>
      <c r="RZQ73" s="1460"/>
      <c r="RZR73" s="1460"/>
      <c r="RZS73" s="1460"/>
      <c r="RZT73" s="1460"/>
      <c r="RZU73" s="1460"/>
      <c r="RZV73" s="1460"/>
      <c r="RZW73" s="1460"/>
      <c r="RZX73" s="1460"/>
      <c r="RZY73" s="1460"/>
      <c r="RZZ73" s="1460"/>
      <c r="SAA73" s="1460"/>
      <c r="SAB73" s="1460"/>
      <c r="SAC73" s="1460"/>
      <c r="SAD73" s="1460"/>
      <c r="SAE73" s="1460"/>
      <c r="SAF73" s="1460"/>
      <c r="SAG73" s="1460"/>
      <c r="SAH73" s="1460"/>
      <c r="SAI73" s="1460"/>
      <c r="SAJ73" s="1460"/>
      <c r="SAK73" s="1460"/>
      <c r="SAL73" s="1460"/>
      <c r="SAM73" s="1460"/>
      <c r="SAN73" s="1460"/>
      <c r="SAO73" s="1460"/>
      <c r="SAP73" s="1460"/>
      <c r="SAQ73" s="1460"/>
      <c r="SAR73" s="1460"/>
      <c r="SAS73" s="1460"/>
      <c r="SAT73" s="1460"/>
      <c r="SAU73" s="1460"/>
      <c r="SAV73" s="1460"/>
      <c r="SAW73" s="1460"/>
      <c r="SAX73" s="1460"/>
      <c r="SAY73" s="1460"/>
      <c r="SAZ73" s="1460"/>
      <c r="SBA73" s="1460"/>
      <c r="SBB73" s="1460"/>
      <c r="SBC73" s="1460"/>
      <c r="SBD73" s="1460"/>
      <c r="SBE73" s="1460"/>
      <c r="SBF73" s="1460"/>
      <c r="SBG73" s="1460"/>
      <c r="SBH73" s="1460"/>
      <c r="SBI73" s="1460"/>
      <c r="SBJ73" s="1460"/>
      <c r="SBK73" s="1460"/>
      <c r="SBL73" s="1460"/>
      <c r="SBM73" s="1460"/>
      <c r="SBN73" s="1460"/>
      <c r="SBO73" s="1460"/>
      <c r="SBP73" s="1460"/>
      <c r="SBQ73" s="1460"/>
      <c r="SBR73" s="1460"/>
      <c r="SBS73" s="1460"/>
      <c r="SBT73" s="1460"/>
      <c r="SBU73" s="1460"/>
      <c r="SBV73" s="1460"/>
      <c r="SBW73" s="1460"/>
      <c r="SBX73" s="1460"/>
      <c r="SBY73" s="1460"/>
      <c r="SBZ73" s="1460"/>
      <c r="SCA73" s="1460"/>
      <c r="SCB73" s="1460"/>
      <c r="SCC73" s="1460"/>
      <c r="SCD73" s="1460"/>
      <c r="SCE73" s="1460"/>
      <c r="SCF73" s="1460"/>
      <c r="SCG73" s="1460"/>
      <c r="SCH73" s="1460"/>
      <c r="SCI73" s="1460"/>
      <c r="SCJ73" s="1460"/>
      <c r="SCK73" s="1460"/>
      <c r="SCL73" s="1460"/>
      <c r="SCM73" s="1460"/>
      <c r="SCN73" s="1460"/>
      <c r="SCO73" s="1460"/>
      <c r="SCP73" s="1460"/>
      <c r="SCQ73" s="1460"/>
      <c r="SCR73" s="1460"/>
      <c r="SCS73" s="1460"/>
      <c r="SCT73" s="1460"/>
      <c r="SCU73" s="1460"/>
      <c r="SCV73" s="1460"/>
      <c r="SCW73" s="1460"/>
      <c r="SCX73" s="1460"/>
      <c r="SCY73" s="1460"/>
      <c r="SCZ73" s="1460"/>
      <c r="SDA73" s="1460"/>
      <c r="SDB73" s="1460"/>
      <c r="SDC73" s="1460"/>
      <c r="SDD73" s="1460"/>
      <c r="SDE73" s="1460"/>
      <c r="SDF73" s="1460"/>
      <c r="SDG73" s="1460"/>
      <c r="SDH73" s="1460"/>
      <c r="SDI73" s="1460"/>
      <c r="SDJ73" s="1460"/>
      <c r="SDK73" s="1460"/>
      <c r="SDL73" s="1460"/>
      <c r="SDM73" s="1460"/>
      <c r="SDN73" s="1460"/>
      <c r="SDO73" s="1460"/>
      <c r="SDP73" s="1460"/>
      <c r="SDQ73" s="1460"/>
      <c r="SDR73" s="1460"/>
      <c r="SDS73" s="1460"/>
      <c r="SDT73" s="1460"/>
      <c r="SDU73" s="1460"/>
      <c r="SDV73" s="1460"/>
      <c r="SDW73" s="1460"/>
      <c r="SDX73" s="1460"/>
      <c r="SDY73" s="1460"/>
      <c r="SDZ73" s="1460"/>
      <c r="SEA73" s="1460"/>
      <c r="SEB73" s="1460"/>
      <c r="SEC73" s="1460"/>
      <c r="SED73" s="1460"/>
      <c r="SEE73" s="1460"/>
      <c r="SEF73" s="1460"/>
      <c r="SEG73" s="1460"/>
      <c r="SEH73" s="1460"/>
      <c r="SEI73" s="1460"/>
      <c r="SEJ73" s="1460"/>
      <c r="SEK73" s="1460"/>
      <c r="SEL73" s="1460"/>
      <c r="SEM73" s="1460"/>
      <c r="SEN73" s="1460"/>
      <c r="SEO73" s="1460"/>
      <c r="SEP73" s="1460"/>
      <c r="SEQ73" s="1460"/>
      <c r="SER73" s="1460"/>
      <c r="SES73" s="1460"/>
      <c r="SET73" s="1460"/>
      <c r="SEU73" s="1460"/>
      <c r="SEV73" s="1460"/>
      <c r="SEW73" s="1460"/>
      <c r="SEX73" s="1460"/>
      <c r="SEY73" s="1460"/>
      <c r="SEZ73" s="1460"/>
      <c r="SFA73" s="1460"/>
      <c r="SFB73" s="1460"/>
      <c r="SFC73" s="1460"/>
      <c r="SFD73" s="1460"/>
      <c r="SFE73" s="1460"/>
      <c r="SFF73" s="1460"/>
      <c r="SFG73" s="1460"/>
      <c r="SFH73" s="1460"/>
      <c r="SFI73" s="1460"/>
      <c r="SFJ73" s="1460"/>
      <c r="SFK73" s="1460"/>
      <c r="SFL73" s="1460"/>
      <c r="SFM73" s="1460"/>
      <c r="SFN73" s="1460"/>
      <c r="SFO73" s="1460"/>
      <c r="SFP73" s="1460"/>
      <c r="SFQ73" s="1460"/>
      <c r="SFR73" s="1460"/>
      <c r="SFS73" s="1460"/>
      <c r="SFT73" s="1460"/>
      <c r="SFU73" s="1460"/>
      <c r="SFV73" s="1460"/>
      <c r="SFW73" s="1460"/>
      <c r="SFX73" s="1460"/>
      <c r="SFY73" s="1460"/>
      <c r="SFZ73" s="1460"/>
      <c r="SGA73" s="1460"/>
      <c r="SGB73" s="1460"/>
      <c r="SGC73" s="1460"/>
      <c r="SGD73" s="1460"/>
      <c r="SGE73" s="1460"/>
      <c r="SGF73" s="1460"/>
      <c r="SGG73" s="1460"/>
      <c r="SGH73" s="1460"/>
      <c r="SGI73" s="1460"/>
      <c r="SGJ73" s="1460"/>
      <c r="SGK73" s="1460"/>
      <c r="SGL73" s="1460"/>
      <c r="SGM73" s="1460"/>
      <c r="SGN73" s="1460"/>
      <c r="SGO73" s="1460"/>
      <c r="SGP73" s="1460"/>
      <c r="SGQ73" s="1460"/>
      <c r="SGR73" s="1460"/>
      <c r="SGS73" s="1460"/>
      <c r="SGT73" s="1460"/>
      <c r="SGU73" s="1460"/>
      <c r="SGV73" s="1460"/>
      <c r="SGW73" s="1460"/>
      <c r="SGX73" s="1460"/>
      <c r="SGY73" s="1460"/>
      <c r="SGZ73" s="1460"/>
      <c r="SHA73" s="1460"/>
      <c r="SHB73" s="1460"/>
      <c r="SHC73" s="1460"/>
      <c r="SHD73" s="1460"/>
      <c r="SHE73" s="1460"/>
      <c r="SHF73" s="1460"/>
      <c r="SHG73" s="1460"/>
      <c r="SHH73" s="1460"/>
      <c r="SHI73" s="1460"/>
      <c r="SHJ73" s="1460"/>
      <c r="SHK73" s="1460"/>
      <c r="SHL73" s="1460"/>
      <c r="SHM73" s="1460"/>
      <c r="SHN73" s="1460"/>
      <c r="SHO73" s="1460"/>
      <c r="SHP73" s="1460"/>
      <c r="SHQ73" s="1460"/>
      <c r="SHR73" s="1460"/>
      <c r="SHS73" s="1460"/>
      <c r="SHT73" s="1460"/>
      <c r="SHU73" s="1460"/>
      <c r="SHV73" s="1460"/>
      <c r="SHW73" s="1460"/>
      <c r="SHX73" s="1460"/>
      <c r="SHY73" s="1460"/>
      <c r="SHZ73" s="1460"/>
      <c r="SIA73" s="1460"/>
      <c r="SIB73" s="1460"/>
      <c r="SIC73" s="1460"/>
      <c r="SID73" s="1460"/>
      <c r="SIE73" s="1460"/>
      <c r="SIF73" s="1460"/>
      <c r="SIG73" s="1460"/>
      <c r="SIH73" s="1460"/>
      <c r="SII73" s="1460"/>
      <c r="SIJ73" s="1460"/>
      <c r="SIK73" s="1460"/>
      <c r="SIL73" s="1460"/>
      <c r="SIM73" s="1460"/>
      <c r="SIN73" s="1460"/>
      <c r="SIO73" s="1460"/>
      <c r="SIP73" s="1460"/>
      <c r="SIQ73" s="1460"/>
      <c r="SIR73" s="1460"/>
      <c r="SIS73" s="1460"/>
      <c r="SIT73" s="1460"/>
      <c r="SIU73" s="1460"/>
      <c r="SIV73" s="1460"/>
      <c r="SIW73" s="1460"/>
      <c r="SIX73" s="1460"/>
      <c r="SIY73" s="1460"/>
      <c r="SIZ73" s="1460"/>
      <c r="SJA73" s="1460"/>
      <c r="SJB73" s="1460"/>
      <c r="SJC73" s="1460"/>
      <c r="SJD73" s="1460"/>
      <c r="SJE73" s="1460"/>
      <c r="SJF73" s="1460"/>
      <c r="SJG73" s="1460"/>
      <c r="SJH73" s="1460"/>
      <c r="SJI73" s="1460"/>
      <c r="SJJ73" s="1460"/>
      <c r="SJK73" s="1460"/>
      <c r="SJL73" s="1460"/>
      <c r="SJM73" s="1460"/>
      <c r="SJN73" s="1460"/>
      <c r="SJO73" s="1460"/>
      <c r="SJP73" s="1460"/>
      <c r="SJQ73" s="1460"/>
      <c r="SJR73" s="1460"/>
      <c r="SJS73" s="1460"/>
      <c r="SJT73" s="1460"/>
      <c r="SJU73" s="1460"/>
      <c r="SJV73" s="1460"/>
      <c r="SJW73" s="1460"/>
      <c r="SJX73" s="1460"/>
      <c r="SJY73" s="1460"/>
      <c r="SJZ73" s="1460"/>
      <c r="SKA73" s="1460"/>
      <c r="SKB73" s="1460"/>
      <c r="SKC73" s="1460"/>
      <c r="SKD73" s="1460"/>
      <c r="SKE73" s="1460"/>
      <c r="SKF73" s="1460"/>
      <c r="SKG73" s="1460"/>
      <c r="SKH73" s="1460"/>
      <c r="SKI73" s="1460"/>
      <c r="SKJ73" s="1460"/>
      <c r="SKK73" s="1460"/>
      <c r="SKL73" s="1460"/>
      <c r="SKM73" s="1460"/>
      <c r="SKN73" s="1460"/>
      <c r="SKO73" s="1460"/>
      <c r="SKP73" s="1460"/>
      <c r="SKQ73" s="1460"/>
      <c r="SKR73" s="1460"/>
      <c r="SKS73" s="1460"/>
      <c r="SKT73" s="1460"/>
      <c r="SKU73" s="1460"/>
      <c r="SKV73" s="1460"/>
      <c r="SKW73" s="1460"/>
      <c r="SKX73" s="1460"/>
      <c r="SKY73" s="1460"/>
      <c r="SKZ73" s="1460"/>
      <c r="SLA73" s="1460"/>
      <c r="SLB73" s="1460"/>
      <c r="SLC73" s="1460"/>
      <c r="SLD73" s="1460"/>
      <c r="SLE73" s="1460"/>
      <c r="SLF73" s="1460"/>
      <c r="SLG73" s="1460"/>
      <c r="SLH73" s="1460"/>
      <c r="SLI73" s="1460"/>
      <c r="SLJ73" s="1460"/>
      <c r="SLK73" s="1460"/>
      <c r="SLL73" s="1460"/>
      <c r="SLM73" s="1460"/>
      <c r="SLN73" s="1460"/>
      <c r="SLO73" s="1460"/>
      <c r="SLP73" s="1460"/>
      <c r="SLQ73" s="1460"/>
      <c r="SLR73" s="1460"/>
      <c r="SLS73" s="1460"/>
      <c r="SLT73" s="1460"/>
      <c r="SLU73" s="1460"/>
      <c r="SLV73" s="1460"/>
      <c r="SLW73" s="1460"/>
      <c r="SLX73" s="1460"/>
      <c r="SLY73" s="1460"/>
      <c r="SLZ73" s="1460"/>
      <c r="SMA73" s="1460"/>
      <c r="SMB73" s="1460"/>
      <c r="SMC73" s="1460"/>
      <c r="SMD73" s="1460"/>
      <c r="SME73" s="1460"/>
      <c r="SMF73" s="1460"/>
      <c r="SMG73" s="1460"/>
      <c r="SMH73" s="1460"/>
      <c r="SMI73" s="1460"/>
      <c r="SMJ73" s="1460"/>
      <c r="SMK73" s="1460"/>
      <c r="SML73" s="1460"/>
      <c r="SMM73" s="1460"/>
      <c r="SMN73" s="1460"/>
      <c r="SMO73" s="1460"/>
      <c r="SMP73" s="1460"/>
      <c r="SMQ73" s="1460"/>
      <c r="SMR73" s="1460"/>
      <c r="SMS73" s="1460"/>
      <c r="SMT73" s="1460"/>
      <c r="SMU73" s="1460"/>
      <c r="SMV73" s="1460"/>
      <c r="SMW73" s="1460"/>
      <c r="SMX73" s="1460"/>
      <c r="SMY73" s="1460"/>
      <c r="SMZ73" s="1460"/>
      <c r="SNA73" s="1460"/>
      <c r="SNB73" s="1460"/>
      <c r="SNC73" s="1460"/>
      <c r="SND73" s="1460"/>
      <c r="SNE73" s="1460"/>
      <c r="SNF73" s="1460"/>
      <c r="SNG73" s="1460"/>
      <c r="SNH73" s="1460"/>
      <c r="SNI73" s="1460"/>
      <c r="SNJ73" s="1460"/>
      <c r="SNK73" s="1460"/>
      <c r="SNL73" s="1460"/>
      <c r="SNM73" s="1460"/>
      <c r="SNN73" s="1460"/>
      <c r="SNO73" s="1460"/>
      <c r="SNP73" s="1460"/>
      <c r="SNQ73" s="1460"/>
      <c r="SNR73" s="1460"/>
      <c r="SNS73" s="1460"/>
      <c r="SNT73" s="1460"/>
      <c r="SNU73" s="1460"/>
      <c r="SNV73" s="1460"/>
      <c r="SNW73" s="1460"/>
      <c r="SNX73" s="1460"/>
      <c r="SNY73" s="1460"/>
      <c r="SNZ73" s="1460"/>
      <c r="SOA73" s="1460"/>
      <c r="SOB73" s="1460"/>
      <c r="SOC73" s="1460"/>
      <c r="SOD73" s="1460"/>
      <c r="SOE73" s="1460"/>
      <c r="SOF73" s="1460"/>
      <c r="SOG73" s="1460"/>
      <c r="SOH73" s="1460"/>
      <c r="SOI73" s="1460"/>
      <c r="SOJ73" s="1460"/>
      <c r="SOK73" s="1460"/>
      <c r="SOL73" s="1460"/>
      <c r="SOM73" s="1460"/>
      <c r="SON73" s="1460"/>
      <c r="SOO73" s="1460"/>
      <c r="SOP73" s="1460"/>
      <c r="SOQ73" s="1460"/>
      <c r="SOR73" s="1460"/>
      <c r="SOS73" s="1460"/>
      <c r="SOT73" s="1460"/>
      <c r="SOU73" s="1460"/>
      <c r="SOV73" s="1460"/>
      <c r="SOW73" s="1460"/>
      <c r="SOX73" s="1460"/>
      <c r="SOY73" s="1460"/>
      <c r="SOZ73" s="1460"/>
      <c r="SPA73" s="1460"/>
      <c r="SPB73" s="1460"/>
      <c r="SPC73" s="1460"/>
      <c r="SPD73" s="1460"/>
      <c r="SPE73" s="1460"/>
      <c r="SPF73" s="1460"/>
      <c r="SPG73" s="1460"/>
      <c r="SPH73" s="1460"/>
      <c r="SPI73" s="1460"/>
      <c r="SPJ73" s="1460"/>
      <c r="SPK73" s="1460"/>
      <c r="SPL73" s="1460"/>
      <c r="SPM73" s="1460"/>
      <c r="SPN73" s="1460"/>
      <c r="SPO73" s="1460"/>
      <c r="SPP73" s="1460"/>
      <c r="SPQ73" s="1460"/>
      <c r="SPR73" s="1460"/>
      <c r="SPS73" s="1460"/>
      <c r="SPT73" s="1460"/>
      <c r="SPU73" s="1460"/>
      <c r="SPV73" s="1460"/>
      <c r="SPW73" s="1460"/>
      <c r="SPX73" s="1460"/>
      <c r="SPY73" s="1460"/>
      <c r="SPZ73" s="1460"/>
      <c r="SQA73" s="1460"/>
      <c r="SQB73" s="1460"/>
      <c r="SQC73" s="1460"/>
      <c r="SQD73" s="1460"/>
      <c r="SQE73" s="1460"/>
      <c r="SQF73" s="1460"/>
      <c r="SQG73" s="1460"/>
      <c r="SQH73" s="1460"/>
      <c r="SQI73" s="1460"/>
      <c r="SQJ73" s="1460"/>
      <c r="SQK73" s="1460"/>
      <c r="SQL73" s="1460"/>
      <c r="SQM73" s="1460"/>
      <c r="SQN73" s="1460"/>
      <c r="SQO73" s="1460"/>
      <c r="SQP73" s="1460"/>
      <c r="SQQ73" s="1460"/>
      <c r="SQR73" s="1460"/>
      <c r="SQS73" s="1460"/>
      <c r="SQT73" s="1460"/>
      <c r="SQU73" s="1460"/>
      <c r="SQV73" s="1460"/>
      <c r="SQW73" s="1460"/>
      <c r="SQX73" s="1460"/>
      <c r="SQY73" s="1460"/>
      <c r="SQZ73" s="1460"/>
      <c r="SRA73" s="1460"/>
      <c r="SRB73" s="1460"/>
      <c r="SRC73" s="1460"/>
      <c r="SRD73" s="1460"/>
      <c r="SRE73" s="1460"/>
      <c r="SRF73" s="1460"/>
      <c r="SRG73" s="1460"/>
      <c r="SRH73" s="1460"/>
      <c r="SRI73" s="1460"/>
      <c r="SRJ73" s="1460"/>
      <c r="SRK73" s="1460"/>
      <c r="SRL73" s="1460"/>
      <c r="SRM73" s="1460"/>
      <c r="SRN73" s="1460"/>
      <c r="SRO73" s="1460"/>
      <c r="SRP73" s="1460"/>
      <c r="SRQ73" s="1460"/>
      <c r="SRR73" s="1460"/>
      <c r="SRS73" s="1460"/>
      <c r="SRT73" s="1460"/>
      <c r="SRU73" s="1460"/>
      <c r="SRV73" s="1460"/>
      <c r="SRW73" s="1460"/>
      <c r="SRX73" s="1460"/>
      <c r="SRY73" s="1460"/>
      <c r="SRZ73" s="1460"/>
      <c r="SSA73" s="1460"/>
      <c r="SSB73" s="1460"/>
      <c r="SSC73" s="1460"/>
      <c r="SSD73" s="1460"/>
      <c r="SSE73" s="1460"/>
      <c r="SSF73" s="1460"/>
      <c r="SSG73" s="1460"/>
      <c r="SSH73" s="1460"/>
      <c r="SSI73" s="1460"/>
      <c r="SSJ73" s="1460"/>
      <c r="SSK73" s="1460"/>
      <c r="SSL73" s="1460"/>
      <c r="SSM73" s="1460"/>
      <c r="SSN73" s="1460"/>
      <c r="SSO73" s="1460"/>
      <c r="SSP73" s="1460"/>
      <c r="SSQ73" s="1460"/>
      <c r="SSR73" s="1460"/>
      <c r="SSS73" s="1460"/>
      <c r="SST73" s="1460"/>
      <c r="SSU73" s="1460"/>
      <c r="SSV73" s="1460"/>
      <c r="SSW73" s="1460"/>
      <c r="SSX73" s="1460"/>
      <c r="SSY73" s="1460"/>
      <c r="SSZ73" s="1460"/>
      <c r="STA73" s="1460"/>
      <c r="STB73" s="1460"/>
      <c r="STC73" s="1460"/>
      <c r="STD73" s="1460"/>
      <c r="STE73" s="1460"/>
      <c r="STF73" s="1460"/>
      <c r="STG73" s="1460"/>
      <c r="STH73" s="1460"/>
      <c r="STI73" s="1460"/>
      <c r="STJ73" s="1460"/>
      <c r="STK73" s="1460"/>
      <c r="STL73" s="1460"/>
      <c r="STM73" s="1460"/>
      <c r="STN73" s="1460"/>
      <c r="STO73" s="1460"/>
      <c r="STP73" s="1460"/>
      <c r="STQ73" s="1460"/>
      <c r="STR73" s="1460"/>
      <c r="STS73" s="1460"/>
      <c r="STT73" s="1460"/>
      <c r="STU73" s="1460"/>
      <c r="STV73" s="1460"/>
      <c r="STW73" s="1460"/>
      <c r="STX73" s="1460"/>
      <c r="STY73" s="1460"/>
      <c r="STZ73" s="1460"/>
      <c r="SUA73" s="1460"/>
      <c r="SUB73" s="1460"/>
      <c r="SUC73" s="1460"/>
      <c r="SUD73" s="1460"/>
      <c r="SUE73" s="1460"/>
      <c r="SUF73" s="1460"/>
      <c r="SUG73" s="1460"/>
      <c r="SUH73" s="1460"/>
      <c r="SUI73" s="1460"/>
      <c r="SUJ73" s="1460"/>
      <c r="SUK73" s="1460"/>
      <c r="SUL73" s="1460"/>
      <c r="SUM73" s="1460"/>
      <c r="SUN73" s="1460"/>
      <c r="SUO73" s="1460"/>
      <c r="SUP73" s="1460"/>
      <c r="SUQ73" s="1460"/>
      <c r="SUR73" s="1460"/>
      <c r="SUS73" s="1460"/>
      <c r="SUT73" s="1460"/>
      <c r="SUU73" s="1460"/>
      <c r="SUV73" s="1460"/>
      <c r="SUW73" s="1460"/>
      <c r="SUX73" s="1460"/>
      <c r="SUY73" s="1460"/>
      <c r="SUZ73" s="1460"/>
      <c r="SVA73" s="1460"/>
      <c r="SVB73" s="1460"/>
      <c r="SVC73" s="1460"/>
      <c r="SVD73" s="1460"/>
      <c r="SVE73" s="1460"/>
      <c r="SVF73" s="1460"/>
      <c r="SVG73" s="1460"/>
      <c r="SVH73" s="1460"/>
      <c r="SVI73" s="1460"/>
      <c r="SVJ73" s="1460"/>
      <c r="SVK73" s="1460"/>
      <c r="SVL73" s="1460"/>
      <c r="SVM73" s="1460"/>
      <c r="SVN73" s="1460"/>
      <c r="SVO73" s="1460"/>
      <c r="SVP73" s="1460"/>
      <c r="SVQ73" s="1460"/>
      <c r="SVR73" s="1460"/>
      <c r="SVS73" s="1460"/>
      <c r="SVT73" s="1460"/>
      <c r="SVU73" s="1460"/>
      <c r="SVV73" s="1460"/>
      <c r="SVW73" s="1460"/>
      <c r="SVX73" s="1460"/>
      <c r="SVY73" s="1460"/>
      <c r="SVZ73" s="1460"/>
      <c r="SWA73" s="1460"/>
      <c r="SWB73" s="1460"/>
      <c r="SWC73" s="1460"/>
      <c r="SWD73" s="1460"/>
      <c r="SWE73" s="1460"/>
      <c r="SWF73" s="1460"/>
      <c r="SWG73" s="1460"/>
      <c r="SWH73" s="1460"/>
      <c r="SWI73" s="1460"/>
      <c r="SWJ73" s="1460"/>
      <c r="SWK73" s="1460"/>
      <c r="SWL73" s="1460"/>
      <c r="SWM73" s="1460"/>
      <c r="SWN73" s="1460"/>
      <c r="SWO73" s="1460"/>
      <c r="SWP73" s="1460"/>
      <c r="SWQ73" s="1460"/>
      <c r="SWR73" s="1460"/>
      <c r="SWS73" s="1460"/>
      <c r="SWT73" s="1460"/>
      <c r="SWU73" s="1460"/>
      <c r="SWV73" s="1460"/>
      <c r="SWW73" s="1460"/>
      <c r="SWX73" s="1460"/>
      <c r="SWY73" s="1460"/>
      <c r="SWZ73" s="1460"/>
      <c r="SXA73" s="1460"/>
      <c r="SXB73" s="1460"/>
      <c r="SXC73" s="1460"/>
      <c r="SXD73" s="1460"/>
      <c r="SXE73" s="1460"/>
      <c r="SXF73" s="1460"/>
      <c r="SXG73" s="1460"/>
      <c r="SXH73" s="1460"/>
      <c r="SXI73" s="1460"/>
      <c r="SXJ73" s="1460"/>
      <c r="SXK73" s="1460"/>
      <c r="SXL73" s="1460"/>
      <c r="SXM73" s="1460"/>
      <c r="SXN73" s="1460"/>
      <c r="SXO73" s="1460"/>
      <c r="SXP73" s="1460"/>
      <c r="SXQ73" s="1460"/>
      <c r="SXR73" s="1460"/>
      <c r="SXS73" s="1460"/>
      <c r="SXT73" s="1460"/>
      <c r="SXU73" s="1460"/>
      <c r="SXV73" s="1460"/>
      <c r="SXW73" s="1460"/>
      <c r="SXX73" s="1460"/>
      <c r="SXY73" s="1460"/>
      <c r="SXZ73" s="1460"/>
      <c r="SYA73" s="1460"/>
      <c r="SYB73" s="1460"/>
      <c r="SYC73" s="1460"/>
      <c r="SYD73" s="1460"/>
      <c r="SYE73" s="1460"/>
      <c r="SYF73" s="1460"/>
      <c r="SYG73" s="1460"/>
      <c r="SYH73" s="1460"/>
      <c r="SYI73" s="1460"/>
      <c r="SYJ73" s="1460"/>
      <c r="SYK73" s="1460"/>
      <c r="SYL73" s="1460"/>
      <c r="SYM73" s="1460"/>
      <c r="SYN73" s="1460"/>
      <c r="SYO73" s="1460"/>
      <c r="SYP73" s="1460"/>
      <c r="SYQ73" s="1460"/>
      <c r="SYR73" s="1460"/>
      <c r="SYS73" s="1460"/>
      <c r="SYT73" s="1460"/>
      <c r="SYU73" s="1460"/>
      <c r="SYV73" s="1460"/>
      <c r="SYW73" s="1460"/>
      <c r="SYX73" s="1460"/>
      <c r="SYY73" s="1460"/>
      <c r="SYZ73" s="1460"/>
      <c r="SZA73" s="1460"/>
      <c r="SZB73" s="1460"/>
      <c r="SZC73" s="1460"/>
      <c r="SZD73" s="1460"/>
      <c r="SZE73" s="1460"/>
      <c r="SZF73" s="1460"/>
      <c r="SZG73" s="1460"/>
      <c r="SZH73" s="1460"/>
      <c r="SZI73" s="1460"/>
      <c r="SZJ73" s="1460"/>
      <c r="SZK73" s="1460"/>
      <c r="SZL73" s="1460"/>
      <c r="SZM73" s="1460"/>
      <c r="SZN73" s="1460"/>
      <c r="SZO73" s="1460"/>
      <c r="SZP73" s="1460"/>
      <c r="SZQ73" s="1460"/>
      <c r="SZR73" s="1460"/>
      <c r="SZS73" s="1460"/>
      <c r="SZT73" s="1460"/>
      <c r="SZU73" s="1460"/>
      <c r="SZV73" s="1460"/>
      <c r="SZW73" s="1460"/>
      <c r="SZX73" s="1460"/>
      <c r="SZY73" s="1460"/>
      <c r="SZZ73" s="1460"/>
      <c r="TAA73" s="1460"/>
      <c r="TAB73" s="1460"/>
      <c r="TAC73" s="1460"/>
      <c r="TAD73" s="1460"/>
      <c r="TAE73" s="1460"/>
      <c r="TAF73" s="1460"/>
      <c r="TAG73" s="1460"/>
      <c r="TAH73" s="1460"/>
      <c r="TAI73" s="1460"/>
      <c r="TAJ73" s="1460"/>
      <c r="TAK73" s="1460"/>
      <c r="TAL73" s="1460"/>
      <c r="TAM73" s="1460"/>
      <c r="TAN73" s="1460"/>
      <c r="TAO73" s="1460"/>
      <c r="TAP73" s="1460"/>
      <c r="TAQ73" s="1460"/>
      <c r="TAR73" s="1460"/>
      <c r="TAS73" s="1460"/>
      <c r="TAT73" s="1460"/>
      <c r="TAU73" s="1460"/>
      <c r="TAV73" s="1460"/>
      <c r="TAW73" s="1460"/>
      <c r="TAX73" s="1460"/>
      <c r="TAY73" s="1460"/>
      <c r="TAZ73" s="1460"/>
      <c r="TBA73" s="1460"/>
      <c r="TBB73" s="1460"/>
      <c r="TBC73" s="1460"/>
      <c r="TBD73" s="1460"/>
      <c r="TBE73" s="1460"/>
      <c r="TBF73" s="1460"/>
      <c r="TBG73" s="1460"/>
      <c r="TBH73" s="1460"/>
      <c r="TBI73" s="1460"/>
      <c r="TBJ73" s="1460"/>
      <c r="TBK73" s="1460"/>
      <c r="TBL73" s="1460"/>
      <c r="TBM73" s="1460"/>
      <c r="TBN73" s="1460"/>
      <c r="TBO73" s="1460"/>
      <c r="TBP73" s="1460"/>
      <c r="TBQ73" s="1460"/>
      <c r="TBR73" s="1460"/>
      <c r="TBS73" s="1460"/>
      <c r="TBT73" s="1460"/>
      <c r="TBU73" s="1460"/>
      <c r="TBV73" s="1460"/>
      <c r="TBW73" s="1460"/>
      <c r="TBX73" s="1460"/>
      <c r="TBY73" s="1460"/>
      <c r="TBZ73" s="1460"/>
      <c r="TCA73" s="1460"/>
      <c r="TCB73" s="1460"/>
      <c r="TCC73" s="1460"/>
      <c r="TCD73" s="1460"/>
      <c r="TCE73" s="1460"/>
      <c r="TCF73" s="1460"/>
      <c r="TCG73" s="1460"/>
      <c r="TCH73" s="1460"/>
      <c r="TCI73" s="1460"/>
      <c r="TCJ73" s="1460"/>
      <c r="TCK73" s="1460"/>
      <c r="TCL73" s="1460"/>
      <c r="TCM73" s="1460"/>
      <c r="TCN73" s="1460"/>
      <c r="TCO73" s="1460"/>
      <c r="TCP73" s="1460"/>
      <c r="TCQ73" s="1460"/>
      <c r="TCR73" s="1460"/>
      <c r="TCS73" s="1460"/>
      <c r="TCT73" s="1460"/>
      <c r="TCU73" s="1460"/>
      <c r="TCV73" s="1460"/>
      <c r="TCW73" s="1460"/>
      <c r="TCX73" s="1460"/>
      <c r="TCY73" s="1460"/>
      <c r="TCZ73" s="1460"/>
      <c r="TDA73" s="1460"/>
      <c r="TDB73" s="1460"/>
      <c r="TDC73" s="1460"/>
      <c r="TDD73" s="1460"/>
      <c r="TDE73" s="1460"/>
      <c r="TDF73" s="1460"/>
      <c r="TDG73" s="1460"/>
      <c r="TDH73" s="1460"/>
      <c r="TDI73" s="1460"/>
      <c r="TDJ73" s="1460"/>
      <c r="TDK73" s="1460"/>
      <c r="TDL73" s="1460"/>
      <c r="TDM73" s="1460"/>
      <c r="TDN73" s="1460"/>
      <c r="TDO73" s="1460"/>
      <c r="TDP73" s="1460"/>
      <c r="TDQ73" s="1460"/>
      <c r="TDR73" s="1460"/>
      <c r="TDS73" s="1460"/>
      <c r="TDT73" s="1460"/>
      <c r="TDU73" s="1460"/>
      <c r="TDV73" s="1460"/>
      <c r="TDW73" s="1460"/>
      <c r="TDX73" s="1460"/>
      <c r="TDY73" s="1460"/>
      <c r="TDZ73" s="1460"/>
      <c r="TEA73" s="1460"/>
      <c r="TEB73" s="1460"/>
      <c r="TEC73" s="1460"/>
      <c r="TED73" s="1460"/>
      <c r="TEE73" s="1460"/>
      <c r="TEF73" s="1460"/>
      <c r="TEG73" s="1460"/>
      <c r="TEH73" s="1460"/>
      <c r="TEI73" s="1460"/>
      <c r="TEJ73" s="1460"/>
      <c r="TEK73" s="1460"/>
      <c r="TEL73" s="1460"/>
      <c r="TEM73" s="1460"/>
      <c r="TEN73" s="1460"/>
      <c r="TEO73" s="1460"/>
      <c r="TEP73" s="1460"/>
      <c r="TEQ73" s="1460"/>
      <c r="TER73" s="1460"/>
      <c r="TES73" s="1460"/>
      <c r="TET73" s="1460"/>
      <c r="TEU73" s="1460"/>
      <c r="TEV73" s="1460"/>
      <c r="TEW73" s="1460"/>
      <c r="TEX73" s="1460"/>
      <c r="TEY73" s="1460"/>
      <c r="TEZ73" s="1460"/>
      <c r="TFA73" s="1460"/>
      <c r="TFB73" s="1460"/>
      <c r="TFC73" s="1460"/>
      <c r="TFD73" s="1460"/>
      <c r="TFE73" s="1460"/>
      <c r="TFF73" s="1460"/>
      <c r="TFG73" s="1460"/>
      <c r="TFH73" s="1460"/>
      <c r="TFI73" s="1460"/>
      <c r="TFJ73" s="1460"/>
      <c r="TFK73" s="1460"/>
      <c r="TFL73" s="1460"/>
      <c r="TFM73" s="1460"/>
      <c r="TFN73" s="1460"/>
      <c r="TFO73" s="1460"/>
      <c r="TFP73" s="1460"/>
      <c r="TFQ73" s="1460"/>
      <c r="TFR73" s="1460"/>
      <c r="TFS73" s="1460"/>
      <c r="TFT73" s="1460"/>
      <c r="TFU73" s="1460"/>
      <c r="TFV73" s="1460"/>
      <c r="TFW73" s="1460"/>
      <c r="TFX73" s="1460"/>
      <c r="TFY73" s="1460"/>
      <c r="TFZ73" s="1460"/>
      <c r="TGA73" s="1460"/>
      <c r="TGB73" s="1460"/>
      <c r="TGC73" s="1460"/>
      <c r="TGD73" s="1460"/>
      <c r="TGE73" s="1460"/>
      <c r="TGF73" s="1460"/>
      <c r="TGG73" s="1460"/>
      <c r="TGH73" s="1460"/>
      <c r="TGI73" s="1460"/>
      <c r="TGJ73" s="1460"/>
      <c r="TGK73" s="1460"/>
      <c r="TGL73" s="1460"/>
      <c r="TGM73" s="1460"/>
      <c r="TGN73" s="1460"/>
      <c r="TGO73" s="1460"/>
      <c r="TGP73" s="1460"/>
      <c r="TGQ73" s="1460"/>
      <c r="TGR73" s="1460"/>
      <c r="TGS73" s="1460"/>
      <c r="TGT73" s="1460"/>
      <c r="TGU73" s="1460"/>
      <c r="TGV73" s="1460"/>
      <c r="TGW73" s="1460"/>
      <c r="TGX73" s="1460"/>
      <c r="TGY73" s="1460"/>
      <c r="TGZ73" s="1460"/>
      <c r="THA73" s="1460"/>
      <c r="THB73" s="1460"/>
      <c r="THC73" s="1460"/>
      <c r="THD73" s="1460"/>
      <c r="THE73" s="1460"/>
      <c r="THF73" s="1460"/>
      <c r="THG73" s="1460"/>
      <c r="THH73" s="1460"/>
      <c r="THI73" s="1460"/>
      <c r="THJ73" s="1460"/>
      <c r="THK73" s="1460"/>
      <c r="THL73" s="1460"/>
      <c r="THM73" s="1460"/>
      <c r="THN73" s="1460"/>
      <c r="THO73" s="1460"/>
      <c r="THP73" s="1460"/>
      <c r="THQ73" s="1460"/>
      <c r="THR73" s="1460"/>
      <c r="THS73" s="1460"/>
      <c r="THT73" s="1460"/>
      <c r="THU73" s="1460"/>
      <c r="THV73" s="1460"/>
      <c r="THW73" s="1460"/>
      <c r="THX73" s="1460"/>
      <c r="THY73" s="1460"/>
      <c r="THZ73" s="1460"/>
      <c r="TIA73" s="1460"/>
      <c r="TIB73" s="1460"/>
      <c r="TIC73" s="1460"/>
      <c r="TID73" s="1460"/>
      <c r="TIE73" s="1460"/>
      <c r="TIF73" s="1460"/>
      <c r="TIG73" s="1460"/>
      <c r="TIH73" s="1460"/>
      <c r="TII73" s="1460"/>
      <c r="TIJ73" s="1460"/>
      <c r="TIK73" s="1460"/>
      <c r="TIL73" s="1460"/>
      <c r="TIM73" s="1460"/>
      <c r="TIN73" s="1460"/>
      <c r="TIO73" s="1460"/>
      <c r="TIP73" s="1460"/>
      <c r="TIQ73" s="1460"/>
      <c r="TIR73" s="1460"/>
      <c r="TIS73" s="1460"/>
      <c r="TIT73" s="1460"/>
      <c r="TIU73" s="1460"/>
      <c r="TIV73" s="1460"/>
      <c r="TIW73" s="1460"/>
      <c r="TIX73" s="1460"/>
      <c r="TIY73" s="1460"/>
      <c r="TIZ73" s="1460"/>
      <c r="TJA73" s="1460"/>
      <c r="TJB73" s="1460"/>
      <c r="TJC73" s="1460"/>
      <c r="TJD73" s="1460"/>
      <c r="TJE73" s="1460"/>
      <c r="TJF73" s="1460"/>
      <c r="TJG73" s="1460"/>
      <c r="TJH73" s="1460"/>
      <c r="TJI73" s="1460"/>
      <c r="TJJ73" s="1460"/>
      <c r="TJK73" s="1460"/>
      <c r="TJL73" s="1460"/>
      <c r="TJM73" s="1460"/>
      <c r="TJN73" s="1460"/>
      <c r="TJO73" s="1460"/>
      <c r="TJP73" s="1460"/>
      <c r="TJQ73" s="1460"/>
      <c r="TJR73" s="1460"/>
      <c r="TJS73" s="1460"/>
      <c r="TJT73" s="1460"/>
      <c r="TJU73" s="1460"/>
      <c r="TJV73" s="1460"/>
      <c r="TJW73" s="1460"/>
      <c r="TJX73" s="1460"/>
      <c r="TJY73" s="1460"/>
      <c r="TJZ73" s="1460"/>
      <c r="TKA73" s="1460"/>
      <c r="TKB73" s="1460"/>
      <c r="TKC73" s="1460"/>
      <c r="TKD73" s="1460"/>
      <c r="TKE73" s="1460"/>
      <c r="TKF73" s="1460"/>
      <c r="TKG73" s="1460"/>
      <c r="TKH73" s="1460"/>
      <c r="TKI73" s="1460"/>
      <c r="TKJ73" s="1460"/>
      <c r="TKK73" s="1460"/>
      <c r="TKL73" s="1460"/>
      <c r="TKM73" s="1460"/>
      <c r="TKN73" s="1460"/>
      <c r="TKO73" s="1460"/>
      <c r="TKP73" s="1460"/>
      <c r="TKQ73" s="1460"/>
      <c r="TKR73" s="1460"/>
      <c r="TKS73" s="1460"/>
      <c r="TKT73" s="1460"/>
      <c r="TKU73" s="1460"/>
      <c r="TKV73" s="1460"/>
      <c r="TKW73" s="1460"/>
      <c r="TKX73" s="1460"/>
      <c r="TKY73" s="1460"/>
      <c r="TKZ73" s="1460"/>
      <c r="TLA73" s="1460"/>
      <c r="TLB73" s="1460"/>
      <c r="TLC73" s="1460"/>
      <c r="TLD73" s="1460"/>
      <c r="TLE73" s="1460"/>
      <c r="TLF73" s="1460"/>
      <c r="TLG73" s="1460"/>
      <c r="TLH73" s="1460"/>
      <c r="TLI73" s="1460"/>
      <c r="TLJ73" s="1460"/>
      <c r="TLK73" s="1460"/>
      <c r="TLL73" s="1460"/>
      <c r="TLM73" s="1460"/>
      <c r="TLN73" s="1460"/>
      <c r="TLO73" s="1460"/>
      <c r="TLP73" s="1460"/>
      <c r="TLQ73" s="1460"/>
      <c r="TLR73" s="1460"/>
      <c r="TLS73" s="1460"/>
      <c r="TLT73" s="1460"/>
      <c r="TLU73" s="1460"/>
      <c r="TLV73" s="1460"/>
      <c r="TLW73" s="1460"/>
      <c r="TLX73" s="1460"/>
      <c r="TLY73" s="1460"/>
      <c r="TLZ73" s="1460"/>
      <c r="TMA73" s="1460"/>
      <c r="TMB73" s="1460"/>
      <c r="TMC73" s="1460"/>
      <c r="TMD73" s="1460"/>
      <c r="TME73" s="1460"/>
      <c r="TMF73" s="1460"/>
      <c r="TMG73" s="1460"/>
      <c r="TMH73" s="1460"/>
      <c r="TMI73" s="1460"/>
      <c r="TMJ73" s="1460"/>
      <c r="TMK73" s="1460"/>
      <c r="TML73" s="1460"/>
      <c r="TMM73" s="1460"/>
      <c r="TMN73" s="1460"/>
      <c r="TMO73" s="1460"/>
      <c r="TMP73" s="1460"/>
      <c r="TMQ73" s="1460"/>
      <c r="TMR73" s="1460"/>
      <c r="TMS73" s="1460"/>
      <c r="TMT73" s="1460"/>
      <c r="TMU73" s="1460"/>
      <c r="TMV73" s="1460"/>
      <c r="TMW73" s="1460"/>
      <c r="TMX73" s="1460"/>
      <c r="TMY73" s="1460"/>
      <c r="TMZ73" s="1460"/>
      <c r="TNA73" s="1460"/>
      <c r="TNB73" s="1460"/>
      <c r="TNC73" s="1460"/>
      <c r="TND73" s="1460"/>
      <c r="TNE73" s="1460"/>
      <c r="TNF73" s="1460"/>
      <c r="TNG73" s="1460"/>
      <c r="TNH73" s="1460"/>
      <c r="TNI73" s="1460"/>
      <c r="TNJ73" s="1460"/>
      <c r="TNK73" s="1460"/>
      <c r="TNL73" s="1460"/>
      <c r="TNM73" s="1460"/>
      <c r="TNN73" s="1460"/>
      <c r="TNO73" s="1460"/>
      <c r="TNP73" s="1460"/>
      <c r="TNQ73" s="1460"/>
      <c r="TNR73" s="1460"/>
      <c r="TNS73" s="1460"/>
      <c r="TNT73" s="1460"/>
      <c r="TNU73" s="1460"/>
      <c r="TNV73" s="1460"/>
      <c r="TNW73" s="1460"/>
      <c r="TNX73" s="1460"/>
      <c r="TNY73" s="1460"/>
      <c r="TNZ73" s="1460"/>
      <c r="TOA73" s="1460"/>
      <c r="TOB73" s="1460"/>
      <c r="TOC73" s="1460"/>
      <c r="TOD73" s="1460"/>
      <c r="TOE73" s="1460"/>
      <c r="TOF73" s="1460"/>
      <c r="TOG73" s="1460"/>
      <c r="TOH73" s="1460"/>
      <c r="TOI73" s="1460"/>
      <c r="TOJ73" s="1460"/>
      <c r="TOK73" s="1460"/>
      <c r="TOL73" s="1460"/>
      <c r="TOM73" s="1460"/>
      <c r="TON73" s="1460"/>
      <c r="TOO73" s="1460"/>
      <c r="TOP73" s="1460"/>
      <c r="TOQ73" s="1460"/>
      <c r="TOR73" s="1460"/>
      <c r="TOS73" s="1460"/>
      <c r="TOT73" s="1460"/>
      <c r="TOU73" s="1460"/>
      <c r="TOV73" s="1460"/>
      <c r="TOW73" s="1460"/>
      <c r="TOX73" s="1460"/>
      <c r="TOY73" s="1460"/>
      <c r="TOZ73" s="1460"/>
      <c r="TPA73" s="1460"/>
      <c r="TPB73" s="1460"/>
      <c r="TPC73" s="1460"/>
      <c r="TPD73" s="1460"/>
      <c r="TPE73" s="1460"/>
      <c r="TPF73" s="1460"/>
      <c r="TPG73" s="1460"/>
      <c r="TPH73" s="1460"/>
      <c r="TPI73" s="1460"/>
      <c r="TPJ73" s="1460"/>
      <c r="TPK73" s="1460"/>
      <c r="TPL73" s="1460"/>
      <c r="TPM73" s="1460"/>
      <c r="TPN73" s="1460"/>
      <c r="TPO73" s="1460"/>
      <c r="TPP73" s="1460"/>
      <c r="TPQ73" s="1460"/>
      <c r="TPR73" s="1460"/>
      <c r="TPS73" s="1460"/>
      <c r="TPT73" s="1460"/>
      <c r="TPU73" s="1460"/>
      <c r="TPV73" s="1460"/>
      <c r="TPW73" s="1460"/>
      <c r="TPX73" s="1460"/>
      <c r="TPY73" s="1460"/>
      <c r="TPZ73" s="1460"/>
      <c r="TQA73" s="1460"/>
      <c r="TQB73" s="1460"/>
      <c r="TQC73" s="1460"/>
      <c r="TQD73" s="1460"/>
      <c r="TQE73" s="1460"/>
      <c r="TQF73" s="1460"/>
      <c r="TQG73" s="1460"/>
      <c r="TQH73" s="1460"/>
      <c r="TQI73" s="1460"/>
      <c r="TQJ73" s="1460"/>
      <c r="TQK73" s="1460"/>
      <c r="TQL73" s="1460"/>
      <c r="TQM73" s="1460"/>
      <c r="TQN73" s="1460"/>
      <c r="TQO73" s="1460"/>
      <c r="TQP73" s="1460"/>
      <c r="TQQ73" s="1460"/>
      <c r="TQR73" s="1460"/>
      <c r="TQS73" s="1460"/>
      <c r="TQT73" s="1460"/>
      <c r="TQU73" s="1460"/>
      <c r="TQV73" s="1460"/>
      <c r="TQW73" s="1460"/>
      <c r="TQX73" s="1460"/>
      <c r="TQY73" s="1460"/>
      <c r="TQZ73" s="1460"/>
      <c r="TRA73" s="1460"/>
      <c r="TRB73" s="1460"/>
      <c r="TRC73" s="1460"/>
      <c r="TRD73" s="1460"/>
      <c r="TRE73" s="1460"/>
      <c r="TRF73" s="1460"/>
      <c r="TRG73" s="1460"/>
      <c r="TRH73" s="1460"/>
      <c r="TRI73" s="1460"/>
      <c r="TRJ73" s="1460"/>
      <c r="TRK73" s="1460"/>
      <c r="TRL73" s="1460"/>
      <c r="TRM73" s="1460"/>
      <c r="TRN73" s="1460"/>
      <c r="TRO73" s="1460"/>
      <c r="TRP73" s="1460"/>
      <c r="TRQ73" s="1460"/>
      <c r="TRR73" s="1460"/>
      <c r="TRS73" s="1460"/>
      <c r="TRT73" s="1460"/>
      <c r="TRU73" s="1460"/>
      <c r="TRV73" s="1460"/>
      <c r="TRW73" s="1460"/>
      <c r="TRX73" s="1460"/>
      <c r="TRY73" s="1460"/>
      <c r="TRZ73" s="1460"/>
      <c r="TSA73" s="1460"/>
      <c r="TSB73" s="1460"/>
      <c r="TSC73" s="1460"/>
      <c r="TSD73" s="1460"/>
      <c r="TSE73" s="1460"/>
      <c r="TSF73" s="1460"/>
      <c r="TSG73" s="1460"/>
      <c r="TSH73" s="1460"/>
      <c r="TSI73" s="1460"/>
      <c r="TSJ73" s="1460"/>
      <c r="TSK73" s="1460"/>
      <c r="TSL73" s="1460"/>
      <c r="TSM73" s="1460"/>
      <c r="TSN73" s="1460"/>
      <c r="TSO73" s="1460"/>
      <c r="TSP73" s="1460"/>
      <c r="TSQ73" s="1460"/>
      <c r="TSR73" s="1460"/>
      <c r="TSS73" s="1460"/>
      <c r="TST73" s="1460"/>
      <c r="TSU73" s="1460"/>
      <c r="TSV73" s="1460"/>
      <c r="TSW73" s="1460"/>
      <c r="TSX73" s="1460"/>
      <c r="TSY73" s="1460"/>
      <c r="TSZ73" s="1460"/>
      <c r="TTA73" s="1460"/>
      <c r="TTB73" s="1460"/>
      <c r="TTC73" s="1460"/>
      <c r="TTD73" s="1460"/>
      <c r="TTE73" s="1460"/>
      <c r="TTF73" s="1460"/>
      <c r="TTG73" s="1460"/>
      <c r="TTH73" s="1460"/>
      <c r="TTI73" s="1460"/>
      <c r="TTJ73" s="1460"/>
      <c r="TTK73" s="1460"/>
      <c r="TTL73" s="1460"/>
      <c r="TTM73" s="1460"/>
      <c r="TTN73" s="1460"/>
      <c r="TTO73" s="1460"/>
      <c r="TTP73" s="1460"/>
      <c r="TTQ73" s="1460"/>
      <c r="TTR73" s="1460"/>
      <c r="TTS73" s="1460"/>
      <c r="TTT73" s="1460"/>
      <c r="TTU73" s="1460"/>
      <c r="TTV73" s="1460"/>
      <c r="TTW73" s="1460"/>
      <c r="TTX73" s="1460"/>
      <c r="TTY73" s="1460"/>
      <c r="TTZ73" s="1460"/>
      <c r="TUA73" s="1460"/>
      <c r="TUB73" s="1460"/>
      <c r="TUC73" s="1460"/>
      <c r="TUD73" s="1460"/>
      <c r="TUE73" s="1460"/>
      <c r="TUF73" s="1460"/>
      <c r="TUG73" s="1460"/>
      <c r="TUH73" s="1460"/>
      <c r="TUI73" s="1460"/>
      <c r="TUJ73" s="1460"/>
      <c r="TUK73" s="1460"/>
      <c r="TUL73" s="1460"/>
      <c r="TUM73" s="1460"/>
      <c r="TUN73" s="1460"/>
      <c r="TUO73" s="1460"/>
      <c r="TUP73" s="1460"/>
      <c r="TUQ73" s="1460"/>
      <c r="TUR73" s="1460"/>
      <c r="TUS73" s="1460"/>
      <c r="TUT73" s="1460"/>
      <c r="TUU73" s="1460"/>
      <c r="TUV73" s="1460"/>
      <c r="TUW73" s="1460"/>
      <c r="TUX73" s="1460"/>
      <c r="TUY73" s="1460"/>
      <c r="TUZ73" s="1460"/>
      <c r="TVA73" s="1460"/>
      <c r="TVB73" s="1460"/>
      <c r="TVC73" s="1460"/>
      <c r="TVD73" s="1460"/>
      <c r="TVE73" s="1460"/>
      <c r="TVF73" s="1460"/>
      <c r="TVG73" s="1460"/>
      <c r="TVH73" s="1460"/>
      <c r="TVI73" s="1460"/>
      <c r="TVJ73" s="1460"/>
      <c r="TVK73" s="1460"/>
      <c r="TVL73" s="1460"/>
      <c r="TVM73" s="1460"/>
      <c r="TVN73" s="1460"/>
      <c r="TVO73" s="1460"/>
      <c r="TVP73" s="1460"/>
      <c r="TVQ73" s="1460"/>
      <c r="TVR73" s="1460"/>
      <c r="TVS73" s="1460"/>
      <c r="TVT73" s="1460"/>
      <c r="TVU73" s="1460"/>
      <c r="TVV73" s="1460"/>
      <c r="TVW73" s="1460"/>
      <c r="TVX73" s="1460"/>
      <c r="TVY73" s="1460"/>
      <c r="TVZ73" s="1460"/>
      <c r="TWA73" s="1460"/>
      <c r="TWB73" s="1460"/>
      <c r="TWC73" s="1460"/>
      <c r="TWD73" s="1460"/>
      <c r="TWE73" s="1460"/>
      <c r="TWF73" s="1460"/>
      <c r="TWG73" s="1460"/>
      <c r="TWH73" s="1460"/>
      <c r="TWI73" s="1460"/>
      <c r="TWJ73" s="1460"/>
      <c r="TWK73" s="1460"/>
      <c r="TWL73" s="1460"/>
      <c r="TWM73" s="1460"/>
      <c r="TWN73" s="1460"/>
      <c r="TWO73" s="1460"/>
      <c r="TWP73" s="1460"/>
      <c r="TWQ73" s="1460"/>
      <c r="TWR73" s="1460"/>
      <c r="TWS73" s="1460"/>
      <c r="TWT73" s="1460"/>
      <c r="TWU73" s="1460"/>
      <c r="TWV73" s="1460"/>
      <c r="TWW73" s="1460"/>
      <c r="TWX73" s="1460"/>
      <c r="TWY73" s="1460"/>
      <c r="TWZ73" s="1460"/>
      <c r="TXA73" s="1460"/>
      <c r="TXB73" s="1460"/>
      <c r="TXC73" s="1460"/>
      <c r="TXD73" s="1460"/>
      <c r="TXE73" s="1460"/>
      <c r="TXF73" s="1460"/>
      <c r="TXG73" s="1460"/>
      <c r="TXH73" s="1460"/>
      <c r="TXI73" s="1460"/>
      <c r="TXJ73" s="1460"/>
      <c r="TXK73" s="1460"/>
      <c r="TXL73" s="1460"/>
      <c r="TXM73" s="1460"/>
      <c r="TXN73" s="1460"/>
      <c r="TXO73" s="1460"/>
      <c r="TXP73" s="1460"/>
      <c r="TXQ73" s="1460"/>
      <c r="TXR73" s="1460"/>
      <c r="TXS73" s="1460"/>
      <c r="TXT73" s="1460"/>
      <c r="TXU73" s="1460"/>
      <c r="TXV73" s="1460"/>
      <c r="TXW73" s="1460"/>
      <c r="TXX73" s="1460"/>
      <c r="TXY73" s="1460"/>
      <c r="TXZ73" s="1460"/>
      <c r="TYA73" s="1460"/>
      <c r="TYB73" s="1460"/>
      <c r="TYC73" s="1460"/>
      <c r="TYD73" s="1460"/>
      <c r="TYE73" s="1460"/>
      <c r="TYF73" s="1460"/>
      <c r="TYG73" s="1460"/>
      <c r="TYH73" s="1460"/>
      <c r="TYI73" s="1460"/>
      <c r="TYJ73" s="1460"/>
      <c r="TYK73" s="1460"/>
      <c r="TYL73" s="1460"/>
      <c r="TYM73" s="1460"/>
      <c r="TYN73" s="1460"/>
      <c r="TYO73" s="1460"/>
      <c r="TYP73" s="1460"/>
      <c r="TYQ73" s="1460"/>
      <c r="TYR73" s="1460"/>
      <c r="TYS73" s="1460"/>
      <c r="TYT73" s="1460"/>
      <c r="TYU73" s="1460"/>
      <c r="TYV73" s="1460"/>
      <c r="TYW73" s="1460"/>
      <c r="TYX73" s="1460"/>
      <c r="TYY73" s="1460"/>
      <c r="TYZ73" s="1460"/>
      <c r="TZA73" s="1460"/>
      <c r="TZB73" s="1460"/>
      <c r="TZC73" s="1460"/>
      <c r="TZD73" s="1460"/>
      <c r="TZE73" s="1460"/>
      <c r="TZF73" s="1460"/>
      <c r="TZG73" s="1460"/>
      <c r="TZH73" s="1460"/>
      <c r="TZI73" s="1460"/>
      <c r="TZJ73" s="1460"/>
      <c r="TZK73" s="1460"/>
      <c r="TZL73" s="1460"/>
      <c r="TZM73" s="1460"/>
      <c r="TZN73" s="1460"/>
      <c r="TZO73" s="1460"/>
      <c r="TZP73" s="1460"/>
      <c r="TZQ73" s="1460"/>
      <c r="TZR73" s="1460"/>
      <c r="TZS73" s="1460"/>
      <c r="TZT73" s="1460"/>
      <c r="TZU73" s="1460"/>
      <c r="TZV73" s="1460"/>
      <c r="TZW73" s="1460"/>
      <c r="TZX73" s="1460"/>
      <c r="TZY73" s="1460"/>
      <c r="TZZ73" s="1460"/>
      <c r="UAA73" s="1460"/>
      <c r="UAB73" s="1460"/>
      <c r="UAC73" s="1460"/>
      <c r="UAD73" s="1460"/>
      <c r="UAE73" s="1460"/>
      <c r="UAF73" s="1460"/>
      <c r="UAG73" s="1460"/>
      <c r="UAH73" s="1460"/>
      <c r="UAI73" s="1460"/>
      <c r="UAJ73" s="1460"/>
      <c r="UAK73" s="1460"/>
      <c r="UAL73" s="1460"/>
      <c r="UAM73" s="1460"/>
      <c r="UAN73" s="1460"/>
      <c r="UAO73" s="1460"/>
      <c r="UAP73" s="1460"/>
      <c r="UAQ73" s="1460"/>
      <c r="UAR73" s="1460"/>
      <c r="UAS73" s="1460"/>
      <c r="UAT73" s="1460"/>
      <c r="UAU73" s="1460"/>
      <c r="UAV73" s="1460"/>
      <c r="UAW73" s="1460"/>
      <c r="UAX73" s="1460"/>
      <c r="UAY73" s="1460"/>
      <c r="UAZ73" s="1460"/>
      <c r="UBA73" s="1460"/>
      <c r="UBB73" s="1460"/>
      <c r="UBC73" s="1460"/>
      <c r="UBD73" s="1460"/>
      <c r="UBE73" s="1460"/>
      <c r="UBF73" s="1460"/>
      <c r="UBG73" s="1460"/>
      <c r="UBH73" s="1460"/>
      <c r="UBI73" s="1460"/>
      <c r="UBJ73" s="1460"/>
      <c r="UBK73" s="1460"/>
      <c r="UBL73" s="1460"/>
      <c r="UBM73" s="1460"/>
      <c r="UBN73" s="1460"/>
      <c r="UBO73" s="1460"/>
      <c r="UBP73" s="1460"/>
      <c r="UBQ73" s="1460"/>
      <c r="UBR73" s="1460"/>
      <c r="UBS73" s="1460"/>
      <c r="UBT73" s="1460"/>
      <c r="UBU73" s="1460"/>
      <c r="UBV73" s="1460"/>
      <c r="UBW73" s="1460"/>
      <c r="UBX73" s="1460"/>
      <c r="UBY73" s="1460"/>
      <c r="UBZ73" s="1460"/>
      <c r="UCA73" s="1460"/>
      <c r="UCB73" s="1460"/>
      <c r="UCC73" s="1460"/>
      <c r="UCD73" s="1460"/>
      <c r="UCE73" s="1460"/>
      <c r="UCF73" s="1460"/>
      <c r="UCG73" s="1460"/>
      <c r="UCH73" s="1460"/>
      <c r="UCI73" s="1460"/>
      <c r="UCJ73" s="1460"/>
      <c r="UCK73" s="1460"/>
      <c r="UCL73" s="1460"/>
      <c r="UCM73" s="1460"/>
      <c r="UCN73" s="1460"/>
      <c r="UCO73" s="1460"/>
      <c r="UCP73" s="1460"/>
      <c r="UCQ73" s="1460"/>
      <c r="UCR73" s="1460"/>
      <c r="UCS73" s="1460"/>
      <c r="UCT73" s="1460"/>
      <c r="UCU73" s="1460"/>
      <c r="UCV73" s="1460"/>
      <c r="UCW73" s="1460"/>
      <c r="UCX73" s="1460"/>
      <c r="UCY73" s="1460"/>
      <c r="UCZ73" s="1460"/>
      <c r="UDA73" s="1460"/>
      <c r="UDB73" s="1460"/>
      <c r="UDC73" s="1460"/>
      <c r="UDD73" s="1460"/>
      <c r="UDE73" s="1460"/>
      <c r="UDF73" s="1460"/>
      <c r="UDG73" s="1460"/>
      <c r="UDH73" s="1460"/>
      <c r="UDI73" s="1460"/>
      <c r="UDJ73" s="1460"/>
      <c r="UDK73" s="1460"/>
      <c r="UDL73" s="1460"/>
      <c r="UDM73" s="1460"/>
      <c r="UDN73" s="1460"/>
      <c r="UDO73" s="1460"/>
      <c r="UDP73" s="1460"/>
      <c r="UDQ73" s="1460"/>
      <c r="UDR73" s="1460"/>
      <c r="UDS73" s="1460"/>
      <c r="UDT73" s="1460"/>
      <c r="UDU73" s="1460"/>
      <c r="UDV73" s="1460"/>
      <c r="UDW73" s="1460"/>
      <c r="UDX73" s="1460"/>
      <c r="UDY73" s="1460"/>
      <c r="UDZ73" s="1460"/>
      <c r="UEA73" s="1460"/>
      <c r="UEB73" s="1460"/>
      <c r="UEC73" s="1460"/>
      <c r="UED73" s="1460"/>
      <c r="UEE73" s="1460"/>
      <c r="UEF73" s="1460"/>
      <c r="UEG73" s="1460"/>
      <c r="UEH73" s="1460"/>
      <c r="UEI73" s="1460"/>
      <c r="UEJ73" s="1460"/>
      <c r="UEK73" s="1460"/>
      <c r="UEL73" s="1460"/>
      <c r="UEM73" s="1460"/>
      <c r="UEN73" s="1460"/>
      <c r="UEO73" s="1460"/>
      <c r="UEP73" s="1460"/>
      <c r="UEQ73" s="1460"/>
      <c r="UER73" s="1460"/>
      <c r="UES73" s="1460"/>
      <c r="UET73" s="1460"/>
      <c r="UEU73" s="1460"/>
      <c r="UEV73" s="1460"/>
      <c r="UEW73" s="1460"/>
      <c r="UEX73" s="1460"/>
      <c r="UEY73" s="1460"/>
      <c r="UEZ73" s="1460"/>
      <c r="UFA73" s="1460"/>
      <c r="UFB73" s="1460"/>
      <c r="UFC73" s="1460"/>
      <c r="UFD73" s="1460"/>
      <c r="UFE73" s="1460"/>
      <c r="UFF73" s="1460"/>
      <c r="UFG73" s="1460"/>
      <c r="UFH73" s="1460"/>
      <c r="UFI73" s="1460"/>
      <c r="UFJ73" s="1460"/>
      <c r="UFK73" s="1460"/>
      <c r="UFL73" s="1460"/>
      <c r="UFM73" s="1460"/>
      <c r="UFN73" s="1460"/>
      <c r="UFO73" s="1460"/>
      <c r="UFP73" s="1460"/>
      <c r="UFQ73" s="1460"/>
      <c r="UFR73" s="1460"/>
      <c r="UFS73" s="1460"/>
      <c r="UFT73" s="1460"/>
      <c r="UFU73" s="1460"/>
      <c r="UFV73" s="1460"/>
      <c r="UFW73" s="1460"/>
      <c r="UFX73" s="1460"/>
      <c r="UFY73" s="1460"/>
      <c r="UFZ73" s="1460"/>
      <c r="UGA73" s="1460"/>
      <c r="UGB73" s="1460"/>
      <c r="UGC73" s="1460"/>
      <c r="UGD73" s="1460"/>
      <c r="UGE73" s="1460"/>
      <c r="UGF73" s="1460"/>
      <c r="UGG73" s="1460"/>
      <c r="UGH73" s="1460"/>
      <c r="UGI73" s="1460"/>
      <c r="UGJ73" s="1460"/>
      <c r="UGK73" s="1460"/>
      <c r="UGL73" s="1460"/>
      <c r="UGM73" s="1460"/>
      <c r="UGN73" s="1460"/>
      <c r="UGO73" s="1460"/>
      <c r="UGP73" s="1460"/>
      <c r="UGQ73" s="1460"/>
      <c r="UGR73" s="1460"/>
      <c r="UGS73" s="1460"/>
      <c r="UGT73" s="1460"/>
      <c r="UGU73" s="1460"/>
      <c r="UGV73" s="1460"/>
      <c r="UGW73" s="1460"/>
      <c r="UGX73" s="1460"/>
      <c r="UGY73" s="1460"/>
      <c r="UGZ73" s="1460"/>
      <c r="UHA73" s="1460"/>
      <c r="UHB73" s="1460"/>
      <c r="UHC73" s="1460"/>
      <c r="UHD73" s="1460"/>
      <c r="UHE73" s="1460"/>
      <c r="UHF73" s="1460"/>
      <c r="UHG73" s="1460"/>
      <c r="UHH73" s="1460"/>
      <c r="UHI73" s="1460"/>
      <c r="UHJ73" s="1460"/>
      <c r="UHK73" s="1460"/>
      <c r="UHL73" s="1460"/>
      <c r="UHM73" s="1460"/>
      <c r="UHN73" s="1460"/>
      <c r="UHO73" s="1460"/>
      <c r="UHP73" s="1460"/>
      <c r="UHQ73" s="1460"/>
      <c r="UHR73" s="1460"/>
      <c r="UHS73" s="1460"/>
      <c r="UHT73" s="1460"/>
      <c r="UHU73" s="1460"/>
      <c r="UHV73" s="1460"/>
      <c r="UHW73" s="1460"/>
      <c r="UHX73" s="1460"/>
      <c r="UHY73" s="1460"/>
      <c r="UHZ73" s="1460"/>
      <c r="UIA73" s="1460"/>
      <c r="UIB73" s="1460"/>
      <c r="UIC73" s="1460"/>
      <c r="UID73" s="1460"/>
      <c r="UIE73" s="1460"/>
      <c r="UIF73" s="1460"/>
      <c r="UIG73" s="1460"/>
      <c r="UIH73" s="1460"/>
      <c r="UII73" s="1460"/>
      <c r="UIJ73" s="1460"/>
      <c r="UIK73" s="1460"/>
      <c r="UIL73" s="1460"/>
      <c r="UIM73" s="1460"/>
      <c r="UIN73" s="1460"/>
      <c r="UIO73" s="1460"/>
      <c r="UIP73" s="1460"/>
      <c r="UIQ73" s="1460"/>
      <c r="UIR73" s="1460"/>
      <c r="UIS73" s="1460"/>
      <c r="UIT73" s="1460"/>
      <c r="UIU73" s="1460"/>
      <c r="UIV73" s="1460"/>
      <c r="UIW73" s="1460"/>
      <c r="UIX73" s="1460"/>
      <c r="UIY73" s="1460"/>
      <c r="UIZ73" s="1460"/>
      <c r="UJA73" s="1460"/>
      <c r="UJB73" s="1460"/>
      <c r="UJC73" s="1460"/>
      <c r="UJD73" s="1460"/>
      <c r="UJE73" s="1460"/>
      <c r="UJF73" s="1460"/>
      <c r="UJG73" s="1460"/>
      <c r="UJH73" s="1460"/>
      <c r="UJI73" s="1460"/>
      <c r="UJJ73" s="1460"/>
      <c r="UJK73" s="1460"/>
      <c r="UJL73" s="1460"/>
      <c r="UJM73" s="1460"/>
      <c r="UJN73" s="1460"/>
      <c r="UJO73" s="1460"/>
      <c r="UJP73" s="1460"/>
      <c r="UJQ73" s="1460"/>
      <c r="UJR73" s="1460"/>
      <c r="UJS73" s="1460"/>
      <c r="UJT73" s="1460"/>
      <c r="UJU73" s="1460"/>
      <c r="UJV73" s="1460"/>
      <c r="UJW73" s="1460"/>
      <c r="UJX73" s="1460"/>
      <c r="UJY73" s="1460"/>
      <c r="UJZ73" s="1460"/>
      <c r="UKA73" s="1460"/>
      <c r="UKB73" s="1460"/>
      <c r="UKC73" s="1460"/>
      <c r="UKD73" s="1460"/>
      <c r="UKE73" s="1460"/>
      <c r="UKF73" s="1460"/>
      <c r="UKG73" s="1460"/>
      <c r="UKH73" s="1460"/>
      <c r="UKI73" s="1460"/>
      <c r="UKJ73" s="1460"/>
      <c r="UKK73" s="1460"/>
      <c r="UKL73" s="1460"/>
      <c r="UKM73" s="1460"/>
      <c r="UKN73" s="1460"/>
      <c r="UKO73" s="1460"/>
      <c r="UKP73" s="1460"/>
      <c r="UKQ73" s="1460"/>
      <c r="UKR73" s="1460"/>
      <c r="UKS73" s="1460"/>
      <c r="UKT73" s="1460"/>
      <c r="UKU73" s="1460"/>
      <c r="UKV73" s="1460"/>
      <c r="UKW73" s="1460"/>
      <c r="UKX73" s="1460"/>
      <c r="UKY73" s="1460"/>
      <c r="UKZ73" s="1460"/>
      <c r="ULA73" s="1460"/>
      <c r="ULB73" s="1460"/>
      <c r="ULC73" s="1460"/>
      <c r="ULD73" s="1460"/>
      <c r="ULE73" s="1460"/>
      <c r="ULF73" s="1460"/>
      <c r="ULG73" s="1460"/>
      <c r="ULH73" s="1460"/>
      <c r="ULI73" s="1460"/>
      <c r="ULJ73" s="1460"/>
      <c r="ULK73" s="1460"/>
      <c r="ULL73" s="1460"/>
      <c r="ULM73" s="1460"/>
      <c r="ULN73" s="1460"/>
      <c r="ULO73" s="1460"/>
      <c r="ULP73" s="1460"/>
      <c r="ULQ73" s="1460"/>
      <c r="ULR73" s="1460"/>
      <c r="ULS73" s="1460"/>
      <c r="ULT73" s="1460"/>
      <c r="ULU73" s="1460"/>
      <c r="ULV73" s="1460"/>
      <c r="ULW73" s="1460"/>
      <c r="ULX73" s="1460"/>
      <c r="ULY73" s="1460"/>
      <c r="ULZ73" s="1460"/>
      <c r="UMA73" s="1460"/>
      <c r="UMB73" s="1460"/>
      <c r="UMC73" s="1460"/>
      <c r="UMD73" s="1460"/>
      <c r="UME73" s="1460"/>
      <c r="UMF73" s="1460"/>
      <c r="UMG73" s="1460"/>
      <c r="UMH73" s="1460"/>
      <c r="UMI73" s="1460"/>
      <c r="UMJ73" s="1460"/>
      <c r="UMK73" s="1460"/>
      <c r="UML73" s="1460"/>
      <c r="UMM73" s="1460"/>
      <c r="UMN73" s="1460"/>
      <c r="UMO73" s="1460"/>
      <c r="UMP73" s="1460"/>
      <c r="UMQ73" s="1460"/>
      <c r="UMR73" s="1460"/>
      <c r="UMS73" s="1460"/>
      <c r="UMT73" s="1460"/>
      <c r="UMU73" s="1460"/>
      <c r="UMV73" s="1460"/>
      <c r="UMW73" s="1460"/>
      <c r="UMX73" s="1460"/>
      <c r="UMY73" s="1460"/>
      <c r="UMZ73" s="1460"/>
      <c r="UNA73" s="1460"/>
      <c r="UNB73" s="1460"/>
      <c r="UNC73" s="1460"/>
      <c r="UND73" s="1460"/>
      <c r="UNE73" s="1460"/>
      <c r="UNF73" s="1460"/>
      <c r="UNG73" s="1460"/>
      <c r="UNH73" s="1460"/>
      <c r="UNI73" s="1460"/>
      <c r="UNJ73" s="1460"/>
      <c r="UNK73" s="1460"/>
      <c r="UNL73" s="1460"/>
      <c r="UNM73" s="1460"/>
      <c r="UNN73" s="1460"/>
      <c r="UNO73" s="1460"/>
      <c r="UNP73" s="1460"/>
      <c r="UNQ73" s="1460"/>
      <c r="UNR73" s="1460"/>
      <c r="UNS73" s="1460"/>
      <c r="UNT73" s="1460"/>
      <c r="UNU73" s="1460"/>
      <c r="UNV73" s="1460"/>
      <c r="UNW73" s="1460"/>
      <c r="UNX73" s="1460"/>
      <c r="UNY73" s="1460"/>
      <c r="UNZ73" s="1460"/>
      <c r="UOA73" s="1460"/>
      <c r="UOB73" s="1460"/>
      <c r="UOC73" s="1460"/>
      <c r="UOD73" s="1460"/>
      <c r="UOE73" s="1460"/>
      <c r="UOF73" s="1460"/>
      <c r="UOG73" s="1460"/>
      <c r="UOH73" s="1460"/>
      <c r="UOI73" s="1460"/>
      <c r="UOJ73" s="1460"/>
      <c r="UOK73" s="1460"/>
      <c r="UOL73" s="1460"/>
      <c r="UOM73" s="1460"/>
      <c r="UON73" s="1460"/>
      <c r="UOO73" s="1460"/>
      <c r="UOP73" s="1460"/>
      <c r="UOQ73" s="1460"/>
      <c r="UOR73" s="1460"/>
      <c r="UOS73" s="1460"/>
      <c r="UOT73" s="1460"/>
      <c r="UOU73" s="1460"/>
      <c r="UOV73" s="1460"/>
      <c r="UOW73" s="1460"/>
      <c r="UOX73" s="1460"/>
      <c r="UOY73" s="1460"/>
      <c r="UOZ73" s="1460"/>
      <c r="UPA73" s="1460"/>
      <c r="UPB73" s="1460"/>
      <c r="UPC73" s="1460"/>
      <c r="UPD73" s="1460"/>
      <c r="UPE73" s="1460"/>
      <c r="UPF73" s="1460"/>
      <c r="UPG73" s="1460"/>
      <c r="UPH73" s="1460"/>
      <c r="UPI73" s="1460"/>
      <c r="UPJ73" s="1460"/>
      <c r="UPK73" s="1460"/>
      <c r="UPL73" s="1460"/>
      <c r="UPM73" s="1460"/>
      <c r="UPN73" s="1460"/>
      <c r="UPO73" s="1460"/>
      <c r="UPP73" s="1460"/>
      <c r="UPQ73" s="1460"/>
      <c r="UPR73" s="1460"/>
      <c r="UPS73" s="1460"/>
      <c r="UPT73" s="1460"/>
      <c r="UPU73" s="1460"/>
      <c r="UPV73" s="1460"/>
      <c r="UPW73" s="1460"/>
      <c r="UPX73" s="1460"/>
      <c r="UPY73" s="1460"/>
      <c r="UPZ73" s="1460"/>
      <c r="UQA73" s="1460"/>
      <c r="UQB73" s="1460"/>
      <c r="UQC73" s="1460"/>
      <c r="UQD73" s="1460"/>
      <c r="UQE73" s="1460"/>
      <c r="UQF73" s="1460"/>
      <c r="UQG73" s="1460"/>
      <c r="UQH73" s="1460"/>
      <c r="UQI73" s="1460"/>
      <c r="UQJ73" s="1460"/>
      <c r="UQK73" s="1460"/>
      <c r="UQL73" s="1460"/>
      <c r="UQM73" s="1460"/>
      <c r="UQN73" s="1460"/>
      <c r="UQO73" s="1460"/>
      <c r="UQP73" s="1460"/>
      <c r="UQQ73" s="1460"/>
      <c r="UQR73" s="1460"/>
      <c r="UQS73" s="1460"/>
      <c r="UQT73" s="1460"/>
      <c r="UQU73" s="1460"/>
      <c r="UQV73" s="1460"/>
      <c r="UQW73" s="1460"/>
      <c r="UQX73" s="1460"/>
      <c r="UQY73" s="1460"/>
      <c r="UQZ73" s="1460"/>
      <c r="URA73" s="1460"/>
      <c r="URB73" s="1460"/>
      <c r="URC73" s="1460"/>
      <c r="URD73" s="1460"/>
      <c r="URE73" s="1460"/>
      <c r="URF73" s="1460"/>
      <c r="URG73" s="1460"/>
      <c r="URH73" s="1460"/>
      <c r="URI73" s="1460"/>
      <c r="URJ73" s="1460"/>
      <c r="URK73" s="1460"/>
      <c r="URL73" s="1460"/>
      <c r="URM73" s="1460"/>
      <c r="URN73" s="1460"/>
      <c r="URO73" s="1460"/>
      <c r="URP73" s="1460"/>
      <c r="URQ73" s="1460"/>
      <c r="URR73" s="1460"/>
      <c r="URS73" s="1460"/>
      <c r="URT73" s="1460"/>
      <c r="URU73" s="1460"/>
      <c r="URV73" s="1460"/>
      <c r="URW73" s="1460"/>
      <c r="URX73" s="1460"/>
      <c r="URY73" s="1460"/>
      <c r="URZ73" s="1460"/>
      <c r="USA73" s="1460"/>
      <c r="USB73" s="1460"/>
      <c r="USC73" s="1460"/>
      <c r="USD73" s="1460"/>
      <c r="USE73" s="1460"/>
      <c r="USF73" s="1460"/>
      <c r="USG73" s="1460"/>
      <c r="USH73" s="1460"/>
      <c r="USI73" s="1460"/>
      <c r="USJ73" s="1460"/>
      <c r="USK73" s="1460"/>
      <c r="USL73" s="1460"/>
      <c r="USM73" s="1460"/>
      <c r="USN73" s="1460"/>
      <c r="USO73" s="1460"/>
      <c r="USP73" s="1460"/>
      <c r="USQ73" s="1460"/>
      <c r="USR73" s="1460"/>
      <c r="USS73" s="1460"/>
      <c r="UST73" s="1460"/>
      <c r="USU73" s="1460"/>
      <c r="USV73" s="1460"/>
      <c r="USW73" s="1460"/>
      <c r="USX73" s="1460"/>
      <c r="USY73" s="1460"/>
      <c r="USZ73" s="1460"/>
      <c r="UTA73" s="1460"/>
      <c r="UTB73" s="1460"/>
      <c r="UTC73" s="1460"/>
      <c r="UTD73" s="1460"/>
      <c r="UTE73" s="1460"/>
      <c r="UTF73" s="1460"/>
      <c r="UTG73" s="1460"/>
      <c r="UTH73" s="1460"/>
      <c r="UTI73" s="1460"/>
      <c r="UTJ73" s="1460"/>
      <c r="UTK73" s="1460"/>
      <c r="UTL73" s="1460"/>
      <c r="UTM73" s="1460"/>
      <c r="UTN73" s="1460"/>
      <c r="UTO73" s="1460"/>
      <c r="UTP73" s="1460"/>
      <c r="UTQ73" s="1460"/>
      <c r="UTR73" s="1460"/>
      <c r="UTS73" s="1460"/>
      <c r="UTT73" s="1460"/>
      <c r="UTU73" s="1460"/>
      <c r="UTV73" s="1460"/>
      <c r="UTW73" s="1460"/>
      <c r="UTX73" s="1460"/>
      <c r="UTY73" s="1460"/>
      <c r="UTZ73" s="1460"/>
      <c r="UUA73" s="1460"/>
      <c r="UUB73" s="1460"/>
      <c r="UUC73" s="1460"/>
      <c r="UUD73" s="1460"/>
      <c r="UUE73" s="1460"/>
      <c r="UUF73" s="1460"/>
      <c r="UUG73" s="1460"/>
      <c r="UUH73" s="1460"/>
      <c r="UUI73" s="1460"/>
      <c r="UUJ73" s="1460"/>
      <c r="UUK73" s="1460"/>
      <c r="UUL73" s="1460"/>
      <c r="UUM73" s="1460"/>
      <c r="UUN73" s="1460"/>
      <c r="UUO73" s="1460"/>
      <c r="UUP73" s="1460"/>
      <c r="UUQ73" s="1460"/>
      <c r="UUR73" s="1460"/>
      <c r="UUS73" s="1460"/>
      <c r="UUT73" s="1460"/>
      <c r="UUU73" s="1460"/>
      <c r="UUV73" s="1460"/>
      <c r="UUW73" s="1460"/>
      <c r="UUX73" s="1460"/>
      <c r="UUY73" s="1460"/>
      <c r="UUZ73" s="1460"/>
      <c r="UVA73" s="1460"/>
      <c r="UVB73" s="1460"/>
      <c r="UVC73" s="1460"/>
      <c r="UVD73" s="1460"/>
      <c r="UVE73" s="1460"/>
      <c r="UVF73" s="1460"/>
      <c r="UVG73" s="1460"/>
      <c r="UVH73" s="1460"/>
      <c r="UVI73" s="1460"/>
      <c r="UVJ73" s="1460"/>
      <c r="UVK73" s="1460"/>
      <c r="UVL73" s="1460"/>
      <c r="UVM73" s="1460"/>
      <c r="UVN73" s="1460"/>
      <c r="UVO73" s="1460"/>
      <c r="UVP73" s="1460"/>
      <c r="UVQ73" s="1460"/>
      <c r="UVR73" s="1460"/>
      <c r="UVS73" s="1460"/>
      <c r="UVT73" s="1460"/>
      <c r="UVU73" s="1460"/>
      <c r="UVV73" s="1460"/>
      <c r="UVW73" s="1460"/>
      <c r="UVX73" s="1460"/>
      <c r="UVY73" s="1460"/>
      <c r="UVZ73" s="1460"/>
      <c r="UWA73" s="1460"/>
      <c r="UWB73" s="1460"/>
      <c r="UWC73" s="1460"/>
      <c r="UWD73" s="1460"/>
      <c r="UWE73" s="1460"/>
      <c r="UWF73" s="1460"/>
      <c r="UWG73" s="1460"/>
      <c r="UWH73" s="1460"/>
      <c r="UWI73" s="1460"/>
      <c r="UWJ73" s="1460"/>
      <c r="UWK73" s="1460"/>
      <c r="UWL73" s="1460"/>
      <c r="UWM73" s="1460"/>
      <c r="UWN73" s="1460"/>
      <c r="UWO73" s="1460"/>
      <c r="UWP73" s="1460"/>
      <c r="UWQ73" s="1460"/>
      <c r="UWR73" s="1460"/>
      <c r="UWS73" s="1460"/>
      <c r="UWT73" s="1460"/>
      <c r="UWU73" s="1460"/>
      <c r="UWV73" s="1460"/>
      <c r="UWW73" s="1460"/>
      <c r="UWX73" s="1460"/>
      <c r="UWY73" s="1460"/>
      <c r="UWZ73" s="1460"/>
      <c r="UXA73" s="1460"/>
      <c r="UXB73" s="1460"/>
      <c r="UXC73" s="1460"/>
      <c r="UXD73" s="1460"/>
      <c r="UXE73" s="1460"/>
      <c r="UXF73" s="1460"/>
      <c r="UXG73" s="1460"/>
      <c r="UXH73" s="1460"/>
      <c r="UXI73" s="1460"/>
      <c r="UXJ73" s="1460"/>
      <c r="UXK73" s="1460"/>
      <c r="UXL73" s="1460"/>
      <c r="UXM73" s="1460"/>
      <c r="UXN73" s="1460"/>
      <c r="UXO73" s="1460"/>
      <c r="UXP73" s="1460"/>
      <c r="UXQ73" s="1460"/>
      <c r="UXR73" s="1460"/>
      <c r="UXS73" s="1460"/>
      <c r="UXT73" s="1460"/>
      <c r="UXU73" s="1460"/>
      <c r="UXV73" s="1460"/>
      <c r="UXW73" s="1460"/>
      <c r="UXX73" s="1460"/>
      <c r="UXY73" s="1460"/>
      <c r="UXZ73" s="1460"/>
      <c r="UYA73" s="1460"/>
      <c r="UYB73" s="1460"/>
      <c r="UYC73" s="1460"/>
      <c r="UYD73" s="1460"/>
      <c r="UYE73" s="1460"/>
      <c r="UYF73" s="1460"/>
      <c r="UYG73" s="1460"/>
      <c r="UYH73" s="1460"/>
      <c r="UYI73" s="1460"/>
      <c r="UYJ73" s="1460"/>
      <c r="UYK73" s="1460"/>
      <c r="UYL73" s="1460"/>
      <c r="UYM73" s="1460"/>
      <c r="UYN73" s="1460"/>
      <c r="UYO73" s="1460"/>
      <c r="UYP73" s="1460"/>
      <c r="UYQ73" s="1460"/>
      <c r="UYR73" s="1460"/>
      <c r="UYS73" s="1460"/>
      <c r="UYT73" s="1460"/>
      <c r="UYU73" s="1460"/>
      <c r="UYV73" s="1460"/>
      <c r="UYW73" s="1460"/>
      <c r="UYX73" s="1460"/>
      <c r="UYY73" s="1460"/>
      <c r="UYZ73" s="1460"/>
      <c r="UZA73" s="1460"/>
      <c r="UZB73" s="1460"/>
      <c r="UZC73" s="1460"/>
      <c r="UZD73" s="1460"/>
      <c r="UZE73" s="1460"/>
      <c r="UZF73" s="1460"/>
      <c r="UZG73" s="1460"/>
      <c r="UZH73" s="1460"/>
      <c r="UZI73" s="1460"/>
      <c r="UZJ73" s="1460"/>
      <c r="UZK73" s="1460"/>
      <c r="UZL73" s="1460"/>
      <c r="UZM73" s="1460"/>
      <c r="UZN73" s="1460"/>
      <c r="UZO73" s="1460"/>
      <c r="UZP73" s="1460"/>
      <c r="UZQ73" s="1460"/>
      <c r="UZR73" s="1460"/>
      <c r="UZS73" s="1460"/>
      <c r="UZT73" s="1460"/>
      <c r="UZU73" s="1460"/>
      <c r="UZV73" s="1460"/>
      <c r="UZW73" s="1460"/>
      <c r="UZX73" s="1460"/>
      <c r="UZY73" s="1460"/>
      <c r="UZZ73" s="1460"/>
      <c r="VAA73" s="1460"/>
      <c r="VAB73" s="1460"/>
      <c r="VAC73" s="1460"/>
      <c r="VAD73" s="1460"/>
      <c r="VAE73" s="1460"/>
      <c r="VAF73" s="1460"/>
      <c r="VAG73" s="1460"/>
      <c r="VAH73" s="1460"/>
      <c r="VAI73" s="1460"/>
      <c r="VAJ73" s="1460"/>
      <c r="VAK73" s="1460"/>
      <c r="VAL73" s="1460"/>
      <c r="VAM73" s="1460"/>
      <c r="VAN73" s="1460"/>
      <c r="VAO73" s="1460"/>
      <c r="VAP73" s="1460"/>
      <c r="VAQ73" s="1460"/>
      <c r="VAR73" s="1460"/>
      <c r="VAS73" s="1460"/>
      <c r="VAT73" s="1460"/>
      <c r="VAU73" s="1460"/>
      <c r="VAV73" s="1460"/>
      <c r="VAW73" s="1460"/>
      <c r="VAX73" s="1460"/>
      <c r="VAY73" s="1460"/>
      <c r="VAZ73" s="1460"/>
      <c r="VBA73" s="1460"/>
      <c r="VBB73" s="1460"/>
      <c r="VBC73" s="1460"/>
      <c r="VBD73" s="1460"/>
      <c r="VBE73" s="1460"/>
      <c r="VBF73" s="1460"/>
      <c r="VBG73" s="1460"/>
      <c r="VBH73" s="1460"/>
      <c r="VBI73" s="1460"/>
      <c r="VBJ73" s="1460"/>
      <c r="VBK73" s="1460"/>
      <c r="VBL73" s="1460"/>
      <c r="VBM73" s="1460"/>
      <c r="VBN73" s="1460"/>
      <c r="VBO73" s="1460"/>
      <c r="VBP73" s="1460"/>
      <c r="VBQ73" s="1460"/>
      <c r="VBR73" s="1460"/>
      <c r="VBS73" s="1460"/>
      <c r="VBT73" s="1460"/>
      <c r="VBU73" s="1460"/>
      <c r="VBV73" s="1460"/>
      <c r="VBW73" s="1460"/>
      <c r="VBX73" s="1460"/>
      <c r="VBY73" s="1460"/>
      <c r="VBZ73" s="1460"/>
      <c r="VCA73" s="1460"/>
      <c r="VCB73" s="1460"/>
      <c r="VCC73" s="1460"/>
      <c r="VCD73" s="1460"/>
      <c r="VCE73" s="1460"/>
      <c r="VCF73" s="1460"/>
      <c r="VCG73" s="1460"/>
      <c r="VCH73" s="1460"/>
      <c r="VCI73" s="1460"/>
      <c r="VCJ73" s="1460"/>
      <c r="VCK73" s="1460"/>
      <c r="VCL73" s="1460"/>
      <c r="VCM73" s="1460"/>
      <c r="VCN73" s="1460"/>
      <c r="VCO73" s="1460"/>
      <c r="VCP73" s="1460"/>
      <c r="VCQ73" s="1460"/>
      <c r="VCR73" s="1460"/>
      <c r="VCS73" s="1460"/>
      <c r="VCT73" s="1460"/>
      <c r="VCU73" s="1460"/>
      <c r="VCV73" s="1460"/>
      <c r="VCW73" s="1460"/>
      <c r="VCX73" s="1460"/>
      <c r="VCY73" s="1460"/>
      <c r="VCZ73" s="1460"/>
      <c r="VDA73" s="1460"/>
      <c r="VDB73" s="1460"/>
      <c r="VDC73" s="1460"/>
      <c r="VDD73" s="1460"/>
      <c r="VDE73" s="1460"/>
      <c r="VDF73" s="1460"/>
      <c r="VDG73" s="1460"/>
      <c r="VDH73" s="1460"/>
      <c r="VDI73" s="1460"/>
      <c r="VDJ73" s="1460"/>
      <c r="VDK73" s="1460"/>
      <c r="VDL73" s="1460"/>
      <c r="VDM73" s="1460"/>
      <c r="VDN73" s="1460"/>
      <c r="VDO73" s="1460"/>
      <c r="VDP73" s="1460"/>
      <c r="VDQ73" s="1460"/>
      <c r="VDR73" s="1460"/>
      <c r="VDS73" s="1460"/>
      <c r="VDT73" s="1460"/>
      <c r="VDU73" s="1460"/>
      <c r="VDV73" s="1460"/>
      <c r="VDW73" s="1460"/>
      <c r="VDX73" s="1460"/>
      <c r="VDY73" s="1460"/>
      <c r="VDZ73" s="1460"/>
      <c r="VEA73" s="1460"/>
      <c r="VEB73" s="1460"/>
      <c r="VEC73" s="1460"/>
      <c r="VED73" s="1460"/>
      <c r="VEE73" s="1460"/>
      <c r="VEF73" s="1460"/>
      <c r="VEG73" s="1460"/>
      <c r="VEH73" s="1460"/>
      <c r="VEI73" s="1460"/>
      <c r="VEJ73" s="1460"/>
      <c r="VEK73" s="1460"/>
      <c r="VEL73" s="1460"/>
      <c r="VEM73" s="1460"/>
      <c r="VEN73" s="1460"/>
      <c r="VEO73" s="1460"/>
      <c r="VEP73" s="1460"/>
      <c r="VEQ73" s="1460"/>
      <c r="VER73" s="1460"/>
      <c r="VES73" s="1460"/>
      <c r="VET73" s="1460"/>
      <c r="VEU73" s="1460"/>
      <c r="VEV73" s="1460"/>
      <c r="VEW73" s="1460"/>
      <c r="VEX73" s="1460"/>
      <c r="VEY73" s="1460"/>
      <c r="VEZ73" s="1460"/>
      <c r="VFA73" s="1460"/>
      <c r="VFB73" s="1460"/>
      <c r="VFC73" s="1460"/>
      <c r="VFD73" s="1460"/>
      <c r="VFE73" s="1460"/>
      <c r="VFF73" s="1460"/>
      <c r="VFG73" s="1460"/>
      <c r="VFH73" s="1460"/>
      <c r="VFI73" s="1460"/>
      <c r="VFJ73" s="1460"/>
      <c r="VFK73" s="1460"/>
      <c r="VFL73" s="1460"/>
      <c r="VFM73" s="1460"/>
      <c r="VFN73" s="1460"/>
      <c r="VFO73" s="1460"/>
      <c r="VFP73" s="1460"/>
      <c r="VFQ73" s="1460"/>
      <c r="VFR73" s="1460"/>
      <c r="VFS73" s="1460"/>
      <c r="VFT73" s="1460"/>
      <c r="VFU73" s="1460"/>
      <c r="VFV73" s="1460"/>
      <c r="VFW73" s="1460"/>
      <c r="VFX73" s="1460"/>
      <c r="VFY73" s="1460"/>
      <c r="VFZ73" s="1460"/>
      <c r="VGA73" s="1460"/>
      <c r="VGB73" s="1460"/>
      <c r="VGC73" s="1460"/>
      <c r="VGD73" s="1460"/>
      <c r="VGE73" s="1460"/>
      <c r="VGF73" s="1460"/>
      <c r="VGG73" s="1460"/>
      <c r="VGH73" s="1460"/>
      <c r="VGI73" s="1460"/>
      <c r="VGJ73" s="1460"/>
      <c r="VGK73" s="1460"/>
      <c r="VGL73" s="1460"/>
      <c r="VGM73" s="1460"/>
      <c r="VGN73" s="1460"/>
      <c r="VGO73" s="1460"/>
      <c r="VGP73" s="1460"/>
      <c r="VGQ73" s="1460"/>
      <c r="VGR73" s="1460"/>
      <c r="VGS73" s="1460"/>
      <c r="VGT73" s="1460"/>
      <c r="VGU73" s="1460"/>
      <c r="VGV73" s="1460"/>
      <c r="VGW73" s="1460"/>
      <c r="VGX73" s="1460"/>
      <c r="VGY73" s="1460"/>
      <c r="VGZ73" s="1460"/>
      <c r="VHA73" s="1460"/>
      <c r="VHB73" s="1460"/>
      <c r="VHC73" s="1460"/>
      <c r="VHD73" s="1460"/>
      <c r="VHE73" s="1460"/>
      <c r="VHF73" s="1460"/>
      <c r="VHG73" s="1460"/>
      <c r="VHH73" s="1460"/>
      <c r="VHI73" s="1460"/>
      <c r="VHJ73" s="1460"/>
      <c r="VHK73" s="1460"/>
      <c r="VHL73" s="1460"/>
      <c r="VHM73" s="1460"/>
      <c r="VHN73" s="1460"/>
      <c r="VHO73" s="1460"/>
      <c r="VHP73" s="1460"/>
      <c r="VHQ73" s="1460"/>
      <c r="VHR73" s="1460"/>
      <c r="VHS73" s="1460"/>
      <c r="VHT73" s="1460"/>
      <c r="VHU73" s="1460"/>
      <c r="VHV73" s="1460"/>
      <c r="VHW73" s="1460"/>
      <c r="VHX73" s="1460"/>
      <c r="VHY73" s="1460"/>
      <c r="VHZ73" s="1460"/>
      <c r="VIA73" s="1460"/>
      <c r="VIB73" s="1460"/>
      <c r="VIC73" s="1460"/>
      <c r="VID73" s="1460"/>
      <c r="VIE73" s="1460"/>
      <c r="VIF73" s="1460"/>
      <c r="VIG73" s="1460"/>
      <c r="VIH73" s="1460"/>
      <c r="VII73" s="1460"/>
      <c r="VIJ73" s="1460"/>
      <c r="VIK73" s="1460"/>
      <c r="VIL73" s="1460"/>
      <c r="VIM73" s="1460"/>
      <c r="VIN73" s="1460"/>
      <c r="VIO73" s="1460"/>
      <c r="VIP73" s="1460"/>
      <c r="VIQ73" s="1460"/>
      <c r="VIR73" s="1460"/>
      <c r="VIS73" s="1460"/>
      <c r="VIT73" s="1460"/>
      <c r="VIU73" s="1460"/>
      <c r="VIV73" s="1460"/>
      <c r="VIW73" s="1460"/>
      <c r="VIX73" s="1460"/>
      <c r="VIY73" s="1460"/>
      <c r="VIZ73" s="1460"/>
      <c r="VJA73" s="1460"/>
      <c r="VJB73" s="1460"/>
      <c r="VJC73" s="1460"/>
      <c r="VJD73" s="1460"/>
      <c r="VJE73" s="1460"/>
      <c r="VJF73" s="1460"/>
      <c r="VJG73" s="1460"/>
      <c r="VJH73" s="1460"/>
      <c r="VJI73" s="1460"/>
      <c r="VJJ73" s="1460"/>
      <c r="VJK73" s="1460"/>
      <c r="VJL73" s="1460"/>
      <c r="VJM73" s="1460"/>
      <c r="VJN73" s="1460"/>
      <c r="VJO73" s="1460"/>
      <c r="VJP73" s="1460"/>
      <c r="VJQ73" s="1460"/>
      <c r="VJR73" s="1460"/>
      <c r="VJS73" s="1460"/>
      <c r="VJT73" s="1460"/>
      <c r="VJU73" s="1460"/>
      <c r="VJV73" s="1460"/>
      <c r="VJW73" s="1460"/>
      <c r="VJX73" s="1460"/>
      <c r="VJY73" s="1460"/>
      <c r="VJZ73" s="1460"/>
      <c r="VKA73" s="1460"/>
      <c r="VKB73" s="1460"/>
      <c r="VKC73" s="1460"/>
      <c r="VKD73" s="1460"/>
      <c r="VKE73" s="1460"/>
      <c r="VKF73" s="1460"/>
      <c r="VKG73" s="1460"/>
      <c r="VKH73" s="1460"/>
      <c r="VKI73" s="1460"/>
      <c r="VKJ73" s="1460"/>
      <c r="VKK73" s="1460"/>
      <c r="VKL73" s="1460"/>
      <c r="VKM73" s="1460"/>
      <c r="VKN73" s="1460"/>
      <c r="VKO73" s="1460"/>
      <c r="VKP73" s="1460"/>
      <c r="VKQ73" s="1460"/>
      <c r="VKR73" s="1460"/>
      <c r="VKS73" s="1460"/>
      <c r="VKT73" s="1460"/>
      <c r="VKU73" s="1460"/>
      <c r="VKV73" s="1460"/>
      <c r="VKW73" s="1460"/>
      <c r="VKX73" s="1460"/>
      <c r="VKY73" s="1460"/>
      <c r="VKZ73" s="1460"/>
      <c r="VLA73" s="1460"/>
      <c r="VLB73" s="1460"/>
      <c r="VLC73" s="1460"/>
      <c r="VLD73" s="1460"/>
      <c r="VLE73" s="1460"/>
      <c r="VLF73" s="1460"/>
      <c r="VLG73" s="1460"/>
      <c r="VLH73" s="1460"/>
      <c r="VLI73" s="1460"/>
      <c r="VLJ73" s="1460"/>
      <c r="VLK73" s="1460"/>
      <c r="VLL73" s="1460"/>
      <c r="VLM73" s="1460"/>
      <c r="VLN73" s="1460"/>
      <c r="VLO73" s="1460"/>
      <c r="VLP73" s="1460"/>
      <c r="VLQ73" s="1460"/>
      <c r="VLR73" s="1460"/>
      <c r="VLS73" s="1460"/>
      <c r="VLT73" s="1460"/>
      <c r="VLU73" s="1460"/>
      <c r="VLV73" s="1460"/>
      <c r="VLW73" s="1460"/>
      <c r="VLX73" s="1460"/>
      <c r="VLY73" s="1460"/>
      <c r="VLZ73" s="1460"/>
      <c r="VMA73" s="1460"/>
      <c r="VMB73" s="1460"/>
      <c r="VMC73" s="1460"/>
      <c r="VMD73" s="1460"/>
      <c r="VME73" s="1460"/>
      <c r="VMF73" s="1460"/>
      <c r="VMG73" s="1460"/>
      <c r="VMH73" s="1460"/>
      <c r="VMI73" s="1460"/>
      <c r="VMJ73" s="1460"/>
      <c r="VMK73" s="1460"/>
      <c r="VML73" s="1460"/>
      <c r="VMM73" s="1460"/>
      <c r="VMN73" s="1460"/>
      <c r="VMO73" s="1460"/>
      <c r="VMP73" s="1460"/>
      <c r="VMQ73" s="1460"/>
      <c r="VMR73" s="1460"/>
      <c r="VMS73" s="1460"/>
      <c r="VMT73" s="1460"/>
      <c r="VMU73" s="1460"/>
      <c r="VMV73" s="1460"/>
      <c r="VMW73" s="1460"/>
      <c r="VMX73" s="1460"/>
      <c r="VMY73" s="1460"/>
      <c r="VMZ73" s="1460"/>
      <c r="VNA73" s="1460"/>
      <c r="VNB73" s="1460"/>
      <c r="VNC73" s="1460"/>
      <c r="VND73" s="1460"/>
      <c r="VNE73" s="1460"/>
      <c r="VNF73" s="1460"/>
      <c r="VNG73" s="1460"/>
      <c r="VNH73" s="1460"/>
      <c r="VNI73" s="1460"/>
      <c r="VNJ73" s="1460"/>
      <c r="VNK73" s="1460"/>
      <c r="VNL73" s="1460"/>
      <c r="VNM73" s="1460"/>
      <c r="VNN73" s="1460"/>
      <c r="VNO73" s="1460"/>
      <c r="VNP73" s="1460"/>
      <c r="VNQ73" s="1460"/>
      <c r="VNR73" s="1460"/>
      <c r="VNS73" s="1460"/>
      <c r="VNT73" s="1460"/>
      <c r="VNU73" s="1460"/>
      <c r="VNV73" s="1460"/>
      <c r="VNW73" s="1460"/>
      <c r="VNX73" s="1460"/>
      <c r="VNY73" s="1460"/>
      <c r="VNZ73" s="1460"/>
      <c r="VOA73" s="1460"/>
      <c r="VOB73" s="1460"/>
      <c r="VOC73" s="1460"/>
      <c r="VOD73" s="1460"/>
      <c r="VOE73" s="1460"/>
      <c r="VOF73" s="1460"/>
      <c r="VOG73" s="1460"/>
      <c r="VOH73" s="1460"/>
      <c r="VOI73" s="1460"/>
      <c r="VOJ73" s="1460"/>
      <c r="VOK73" s="1460"/>
      <c r="VOL73" s="1460"/>
      <c r="VOM73" s="1460"/>
      <c r="VON73" s="1460"/>
      <c r="VOO73" s="1460"/>
      <c r="VOP73" s="1460"/>
      <c r="VOQ73" s="1460"/>
      <c r="VOR73" s="1460"/>
      <c r="VOS73" s="1460"/>
      <c r="VOT73" s="1460"/>
      <c r="VOU73" s="1460"/>
      <c r="VOV73" s="1460"/>
      <c r="VOW73" s="1460"/>
      <c r="VOX73" s="1460"/>
      <c r="VOY73" s="1460"/>
      <c r="VOZ73" s="1460"/>
      <c r="VPA73" s="1460"/>
      <c r="VPB73" s="1460"/>
      <c r="VPC73" s="1460"/>
      <c r="VPD73" s="1460"/>
      <c r="VPE73" s="1460"/>
      <c r="VPF73" s="1460"/>
      <c r="VPG73" s="1460"/>
      <c r="VPH73" s="1460"/>
      <c r="VPI73" s="1460"/>
      <c r="VPJ73" s="1460"/>
      <c r="VPK73" s="1460"/>
      <c r="VPL73" s="1460"/>
      <c r="VPM73" s="1460"/>
      <c r="VPN73" s="1460"/>
      <c r="VPO73" s="1460"/>
      <c r="VPP73" s="1460"/>
      <c r="VPQ73" s="1460"/>
      <c r="VPR73" s="1460"/>
      <c r="VPS73" s="1460"/>
      <c r="VPT73" s="1460"/>
      <c r="VPU73" s="1460"/>
      <c r="VPV73" s="1460"/>
      <c r="VPW73" s="1460"/>
      <c r="VPX73" s="1460"/>
      <c r="VPY73" s="1460"/>
      <c r="VPZ73" s="1460"/>
      <c r="VQA73" s="1460"/>
      <c r="VQB73" s="1460"/>
      <c r="VQC73" s="1460"/>
      <c r="VQD73" s="1460"/>
      <c r="VQE73" s="1460"/>
      <c r="VQF73" s="1460"/>
      <c r="VQG73" s="1460"/>
      <c r="VQH73" s="1460"/>
      <c r="VQI73" s="1460"/>
      <c r="VQJ73" s="1460"/>
      <c r="VQK73" s="1460"/>
      <c r="VQL73" s="1460"/>
      <c r="VQM73" s="1460"/>
      <c r="VQN73" s="1460"/>
      <c r="VQO73" s="1460"/>
      <c r="VQP73" s="1460"/>
      <c r="VQQ73" s="1460"/>
      <c r="VQR73" s="1460"/>
      <c r="VQS73" s="1460"/>
      <c r="VQT73" s="1460"/>
      <c r="VQU73" s="1460"/>
      <c r="VQV73" s="1460"/>
      <c r="VQW73" s="1460"/>
      <c r="VQX73" s="1460"/>
      <c r="VQY73" s="1460"/>
      <c r="VQZ73" s="1460"/>
      <c r="VRA73" s="1460"/>
      <c r="VRB73" s="1460"/>
      <c r="VRC73" s="1460"/>
      <c r="VRD73" s="1460"/>
      <c r="VRE73" s="1460"/>
      <c r="VRF73" s="1460"/>
      <c r="VRG73" s="1460"/>
      <c r="VRH73" s="1460"/>
      <c r="VRI73" s="1460"/>
      <c r="VRJ73" s="1460"/>
      <c r="VRK73" s="1460"/>
      <c r="VRL73" s="1460"/>
      <c r="VRM73" s="1460"/>
      <c r="VRN73" s="1460"/>
      <c r="VRO73" s="1460"/>
      <c r="VRP73" s="1460"/>
      <c r="VRQ73" s="1460"/>
      <c r="VRR73" s="1460"/>
      <c r="VRS73" s="1460"/>
      <c r="VRT73" s="1460"/>
      <c r="VRU73" s="1460"/>
      <c r="VRV73" s="1460"/>
      <c r="VRW73" s="1460"/>
      <c r="VRX73" s="1460"/>
      <c r="VRY73" s="1460"/>
      <c r="VRZ73" s="1460"/>
      <c r="VSA73" s="1460"/>
      <c r="VSB73" s="1460"/>
      <c r="VSC73" s="1460"/>
      <c r="VSD73" s="1460"/>
      <c r="VSE73" s="1460"/>
      <c r="VSF73" s="1460"/>
      <c r="VSG73" s="1460"/>
      <c r="VSH73" s="1460"/>
      <c r="VSI73" s="1460"/>
      <c r="VSJ73" s="1460"/>
      <c r="VSK73" s="1460"/>
      <c r="VSL73" s="1460"/>
      <c r="VSM73" s="1460"/>
      <c r="VSN73" s="1460"/>
      <c r="VSO73" s="1460"/>
      <c r="VSP73" s="1460"/>
      <c r="VSQ73" s="1460"/>
      <c r="VSR73" s="1460"/>
      <c r="VSS73" s="1460"/>
      <c r="VST73" s="1460"/>
      <c r="VSU73" s="1460"/>
      <c r="VSV73" s="1460"/>
      <c r="VSW73" s="1460"/>
      <c r="VSX73" s="1460"/>
      <c r="VSY73" s="1460"/>
      <c r="VSZ73" s="1460"/>
      <c r="VTA73" s="1460"/>
      <c r="VTB73" s="1460"/>
      <c r="VTC73" s="1460"/>
      <c r="VTD73" s="1460"/>
      <c r="VTE73" s="1460"/>
      <c r="VTF73" s="1460"/>
      <c r="VTG73" s="1460"/>
      <c r="VTH73" s="1460"/>
      <c r="VTI73" s="1460"/>
      <c r="VTJ73" s="1460"/>
      <c r="VTK73" s="1460"/>
      <c r="VTL73" s="1460"/>
      <c r="VTM73" s="1460"/>
      <c r="VTN73" s="1460"/>
      <c r="VTO73" s="1460"/>
      <c r="VTP73" s="1460"/>
      <c r="VTQ73" s="1460"/>
      <c r="VTR73" s="1460"/>
      <c r="VTS73" s="1460"/>
      <c r="VTT73" s="1460"/>
      <c r="VTU73" s="1460"/>
      <c r="VTV73" s="1460"/>
      <c r="VTW73" s="1460"/>
      <c r="VTX73" s="1460"/>
      <c r="VTY73" s="1460"/>
      <c r="VTZ73" s="1460"/>
      <c r="VUA73" s="1460"/>
      <c r="VUB73" s="1460"/>
      <c r="VUC73" s="1460"/>
      <c r="VUD73" s="1460"/>
      <c r="VUE73" s="1460"/>
      <c r="VUF73" s="1460"/>
      <c r="VUG73" s="1460"/>
      <c r="VUH73" s="1460"/>
      <c r="VUI73" s="1460"/>
      <c r="VUJ73" s="1460"/>
      <c r="VUK73" s="1460"/>
      <c r="VUL73" s="1460"/>
      <c r="VUM73" s="1460"/>
      <c r="VUN73" s="1460"/>
      <c r="VUO73" s="1460"/>
      <c r="VUP73" s="1460"/>
      <c r="VUQ73" s="1460"/>
      <c r="VUR73" s="1460"/>
      <c r="VUS73" s="1460"/>
      <c r="VUT73" s="1460"/>
      <c r="VUU73" s="1460"/>
      <c r="VUV73" s="1460"/>
      <c r="VUW73" s="1460"/>
      <c r="VUX73" s="1460"/>
      <c r="VUY73" s="1460"/>
      <c r="VUZ73" s="1460"/>
      <c r="VVA73" s="1460"/>
      <c r="VVB73" s="1460"/>
      <c r="VVC73" s="1460"/>
      <c r="VVD73" s="1460"/>
      <c r="VVE73" s="1460"/>
      <c r="VVF73" s="1460"/>
      <c r="VVG73" s="1460"/>
      <c r="VVH73" s="1460"/>
      <c r="VVI73" s="1460"/>
      <c r="VVJ73" s="1460"/>
      <c r="VVK73" s="1460"/>
      <c r="VVL73" s="1460"/>
      <c r="VVM73" s="1460"/>
      <c r="VVN73" s="1460"/>
      <c r="VVO73" s="1460"/>
      <c r="VVP73" s="1460"/>
      <c r="VVQ73" s="1460"/>
      <c r="VVR73" s="1460"/>
      <c r="VVS73" s="1460"/>
      <c r="VVT73" s="1460"/>
      <c r="VVU73" s="1460"/>
      <c r="VVV73" s="1460"/>
      <c r="VVW73" s="1460"/>
      <c r="VVX73" s="1460"/>
      <c r="VVY73" s="1460"/>
      <c r="VVZ73" s="1460"/>
      <c r="VWA73" s="1460"/>
      <c r="VWB73" s="1460"/>
      <c r="VWC73" s="1460"/>
      <c r="VWD73" s="1460"/>
      <c r="VWE73" s="1460"/>
      <c r="VWF73" s="1460"/>
      <c r="VWG73" s="1460"/>
      <c r="VWH73" s="1460"/>
      <c r="VWI73" s="1460"/>
      <c r="VWJ73" s="1460"/>
      <c r="VWK73" s="1460"/>
      <c r="VWL73" s="1460"/>
      <c r="VWM73" s="1460"/>
      <c r="VWN73" s="1460"/>
      <c r="VWO73" s="1460"/>
      <c r="VWP73" s="1460"/>
      <c r="VWQ73" s="1460"/>
      <c r="VWR73" s="1460"/>
      <c r="VWS73" s="1460"/>
      <c r="VWT73" s="1460"/>
      <c r="VWU73" s="1460"/>
      <c r="VWV73" s="1460"/>
      <c r="VWW73" s="1460"/>
      <c r="VWX73" s="1460"/>
      <c r="VWY73" s="1460"/>
      <c r="VWZ73" s="1460"/>
      <c r="VXA73" s="1460"/>
      <c r="VXB73" s="1460"/>
      <c r="VXC73" s="1460"/>
      <c r="VXD73" s="1460"/>
      <c r="VXE73" s="1460"/>
      <c r="VXF73" s="1460"/>
      <c r="VXG73" s="1460"/>
      <c r="VXH73" s="1460"/>
      <c r="VXI73" s="1460"/>
      <c r="VXJ73" s="1460"/>
      <c r="VXK73" s="1460"/>
      <c r="VXL73" s="1460"/>
      <c r="VXM73" s="1460"/>
      <c r="VXN73" s="1460"/>
      <c r="VXO73" s="1460"/>
      <c r="VXP73" s="1460"/>
      <c r="VXQ73" s="1460"/>
      <c r="VXR73" s="1460"/>
      <c r="VXS73" s="1460"/>
      <c r="VXT73" s="1460"/>
      <c r="VXU73" s="1460"/>
      <c r="VXV73" s="1460"/>
      <c r="VXW73" s="1460"/>
      <c r="VXX73" s="1460"/>
      <c r="VXY73" s="1460"/>
      <c r="VXZ73" s="1460"/>
      <c r="VYA73" s="1460"/>
      <c r="VYB73" s="1460"/>
      <c r="VYC73" s="1460"/>
      <c r="VYD73" s="1460"/>
      <c r="VYE73" s="1460"/>
      <c r="VYF73" s="1460"/>
      <c r="VYG73" s="1460"/>
      <c r="VYH73" s="1460"/>
      <c r="VYI73" s="1460"/>
      <c r="VYJ73" s="1460"/>
      <c r="VYK73" s="1460"/>
      <c r="VYL73" s="1460"/>
      <c r="VYM73" s="1460"/>
      <c r="VYN73" s="1460"/>
      <c r="VYO73" s="1460"/>
      <c r="VYP73" s="1460"/>
      <c r="VYQ73" s="1460"/>
      <c r="VYR73" s="1460"/>
      <c r="VYS73" s="1460"/>
      <c r="VYT73" s="1460"/>
      <c r="VYU73" s="1460"/>
      <c r="VYV73" s="1460"/>
      <c r="VYW73" s="1460"/>
      <c r="VYX73" s="1460"/>
      <c r="VYY73" s="1460"/>
      <c r="VYZ73" s="1460"/>
      <c r="VZA73" s="1460"/>
      <c r="VZB73" s="1460"/>
      <c r="VZC73" s="1460"/>
      <c r="VZD73" s="1460"/>
      <c r="VZE73" s="1460"/>
      <c r="VZF73" s="1460"/>
      <c r="VZG73" s="1460"/>
      <c r="VZH73" s="1460"/>
      <c r="VZI73" s="1460"/>
      <c r="VZJ73" s="1460"/>
      <c r="VZK73" s="1460"/>
      <c r="VZL73" s="1460"/>
      <c r="VZM73" s="1460"/>
      <c r="VZN73" s="1460"/>
      <c r="VZO73" s="1460"/>
      <c r="VZP73" s="1460"/>
      <c r="VZQ73" s="1460"/>
      <c r="VZR73" s="1460"/>
      <c r="VZS73" s="1460"/>
      <c r="VZT73" s="1460"/>
      <c r="VZU73" s="1460"/>
      <c r="VZV73" s="1460"/>
      <c r="VZW73" s="1460"/>
      <c r="VZX73" s="1460"/>
      <c r="VZY73" s="1460"/>
      <c r="VZZ73" s="1460"/>
      <c r="WAA73" s="1460"/>
      <c r="WAB73" s="1460"/>
      <c r="WAC73" s="1460"/>
      <c r="WAD73" s="1460"/>
      <c r="WAE73" s="1460"/>
      <c r="WAF73" s="1460"/>
      <c r="WAG73" s="1460"/>
      <c r="WAH73" s="1460"/>
      <c r="WAI73" s="1460"/>
      <c r="WAJ73" s="1460"/>
      <c r="WAK73" s="1460"/>
      <c r="WAL73" s="1460"/>
      <c r="WAM73" s="1460"/>
      <c r="WAN73" s="1460"/>
      <c r="WAO73" s="1460"/>
      <c r="WAP73" s="1460"/>
      <c r="WAQ73" s="1460"/>
      <c r="WAR73" s="1460"/>
      <c r="WAS73" s="1460"/>
      <c r="WAT73" s="1460"/>
      <c r="WAU73" s="1460"/>
      <c r="WAV73" s="1460"/>
      <c r="WAW73" s="1460"/>
      <c r="WAX73" s="1460"/>
      <c r="WAY73" s="1460"/>
      <c r="WAZ73" s="1460"/>
      <c r="WBA73" s="1460"/>
      <c r="WBB73" s="1460"/>
      <c r="WBC73" s="1460"/>
      <c r="WBD73" s="1460"/>
      <c r="WBE73" s="1460"/>
      <c r="WBF73" s="1460"/>
      <c r="WBG73" s="1460"/>
      <c r="WBH73" s="1460"/>
      <c r="WBI73" s="1460"/>
      <c r="WBJ73" s="1460"/>
      <c r="WBK73" s="1460"/>
      <c r="WBL73" s="1460"/>
      <c r="WBM73" s="1460"/>
      <c r="WBN73" s="1460"/>
      <c r="WBO73" s="1460"/>
      <c r="WBP73" s="1460"/>
      <c r="WBQ73" s="1460"/>
      <c r="WBR73" s="1460"/>
      <c r="WBS73" s="1460"/>
      <c r="WBT73" s="1460"/>
      <c r="WBU73" s="1460"/>
      <c r="WBV73" s="1460"/>
      <c r="WBW73" s="1460"/>
      <c r="WBX73" s="1460"/>
      <c r="WBY73" s="1460"/>
      <c r="WBZ73" s="1460"/>
      <c r="WCA73" s="1460"/>
      <c r="WCB73" s="1460"/>
      <c r="WCC73" s="1460"/>
      <c r="WCD73" s="1460"/>
      <c r="WCE73" s="1460"/>
      <c r="WCF73" s="1460"/>
      <c r="WCG73" s="1460"/>
      <c r="WCH73" s="1460"/>
      <c r="WCI73" s="1460"/>
      <c r="WCJ73" s="1460"/>
      <c r="WCK73" s="1460"/>
      <c r="WCL73" s="1460"/>
      <c r="WCM73" s="1460"/>
      <c r="WCN73" s="1460"/>
      <c r="WCO73" s="1460"/>
      <c r="WCP73" s="1460"/>
      <c r="WCQ73" s="1460"/>
      <c r="WCR73" s="1460"/>
      <c r="WCS73" s="1460"/>
      <c r="WCT73" s="1460"/>
      <c r="WCU73" s="1460"/>
      <c r="WCV73" s="1460"/>
      <c r="WCW73" s="1460"/>
      <c r="WCX73" s="1460"/>
      <c r="WCY73" s="1460"/>
      <c r="WCZ73" s="1460"/>
      <c r="WDA73" s="1460"/>
      <c r="WDB73" s="1460"/>
      <c r="WDC73" s="1460"/>
      <c r="WDD73" s="1460"/>
      <c r="WDE73" s="1460"/>
      <c r="WDF73" s="1460"/>
      <c r="WDG73" s="1460"/>
      <c r="WDH73" s="1460"/>
      <c r="WDI73" s="1460"/>
      <c r="WDJ73" s="1460"/>
      <c r="WDK73" s="1460"/>
      <c r="WDL73" s="1460"/>
      <c r="WDM73" s="1460"/>
      <c r="WDN73" s="1460"/>
      <c r="WDO73" s="1460"/>
      <c r="WDP73" s="1460"/>
      <c r="WDQ73" s="1460"/>
      <c r="WDR73" s="1460"/>
      <c r="WDS73" s="1460"/>
      <c r="WDT73" s="1460"/>
      <c r="WDU73" s="1460"/>
      <c r="WDV73" s="1460"/>
      <c r="WDW73" s="1460"/>
      <c r="WDX73" s="1460"/>
      <c r="WDY73" s="1460"/>
      <c r="WDZ73" s="1460"/>
      <c r="WEA73" s="1460"/>
      <c r="WEB73" s="1460"/>
      <c r="WEC73" s="1460"/>
      <c r="WED73" s="1460"/>
      <c r="WEE73" s="1460"/>
      <c r="WEF73" s="1460"/>
      <c r="WEG73" s="1460"/>
      <c r="WEH73" s="1460"/>
      <c r="WEI73" s="1460"/>
      <c r="WEJ73" s="1460"/>
      <c r="WEK73" s="1460"/>
      <c r="WEL73" s="1460"/>
      <c r="WEM73" s="1460"/>
      <c r="WEN73" s="1460"/>
      <c r="WEO73" s="1460"/>
      <c r="WEP73" s="1460"/>
      <c r="WEQ73" s="1460"/>
      <c r="WER73" s="1460"/>
      <c r="WES73" s="1460"/>
      <c r="WET73" s="1460"/>
      <c r="WEU73" s="1460"/>
      <c r="WEV73" s="1460"/>
      <c r="WEW73" s="1460"/>
      <c r="WEX73" s="1460"/>
      <c r="WEY73" s="1460"/>
      <c r="WEZ73" s="1460"/>
      <c r="WFA73" s="1460"/>
      <c r="WFB73" s="1460"/>
      <c r="WFC73" s="1460"/>
      <c r="WFD73" s="1460"/>
      <c r="WFE73" s="1460"/>
      <c r="WFF73" s="1460"/>
      <c r="WFG73" s="1460"/>
      <c r="WFH73" s="1460"/>
      <c r="WFI73" s="1460"/>
      <c r="WFJ73" s="1460"/>
      <c r="WFK73" s="1460"/>
      <c r="WFL73" s="1460"/>
      <c r="WFM73" s="1460"/>
      <c r="WFN73" s="1460"/>
      <c r="WFO73" s="1460"/>
      <c r="WFP73" s="1460"/>
      <c r="WFQ73" s="1460"/>
      <c r="WFR73" s="1460"/>
      <c r="WFS73" s="1460"/>
      <c r="WFT73" s="1460"/>
      <c r="WFU73" s="1460"/>
      <c r="WFV73" s="1460"/>
      <c r="WFW73" s="1460"/>
      <c r="WFX73" s="1460"/>
      <c r="WFY73" s="1460"/>
      <c r="WFZ73" s="1460"/>
      <c r="WGA73" s="1460"/>
      <c r="WGB73" s="1460"/>
      <c r="WGC73" s="1460"/>
      <c r="WGD73" s="1460"/>
      <c r="WGE73" s="1460"/>
      <c r="WGF73" s="1460"/>
      <c r="WGG73" s="1460"/>
      <c r="WGH73" s="1460"/>
      <c r="WGI73" s="1460"/>
      <c r="WGJ73" s="1460"/>
      <c r="WGK73" s="1460"/>
      <c r="WGL73" s="1460"/>
      <c r="WGM73" s="1460"/>
      <c r="WGN73" s="1460"/>
      <c r="WGO73" s="1460"/>
      <c r="WGP73" s="1460"/>
      <c r="WGQ73" s="1460"/>
      <c r="WGR73" s="1460"/>
      <c r="WGS73" s="1460"/>
      <c r="WGT73" s="1460"/>
      <c r="WGU73" s="1460"/>
      <c r="WGV73" s="1460"/>
      <c r="WGW73" s="1460"/>
      <c r="WGX73" s="1460"/>
      <c r="WGY73" s="1460"/>
      <c r="WGZ73" s="1460"/>
      <c r="WHA73" s="1460"/>
      <c r="WHB73" s="1460"/>
      <c r="WHC73" s="1460"/>
      <c r="WHD73" s="1460"/>
      <c r="WHE73" s="1460"/>
      <c r="WHF73" s="1460"/>
      <c r="WHG73" s="1460"/>
      <c r="WHH73" s="1460"/>
      <c r="WHI73" s="1460"/>
      <c r="WHJ73" s="1460"/>
      <c r="WHK73" s="1460"/>
      <c r="WHL73" s="1460"/>
      <c r="WHM73" s="1460"/>
      <c r="WHN73" s="1460"/>
      <c r="WHO73" s="1460"/>
      <c r="WHP73" s="1460"/>
      <c r="WHQ73" s="1460"/>
      <c r="WHR73" s="1460"/>
      <c r="WHS73" s="1460"/>
      <c r="WHT73" s="1460"/>
      <c r="WHU73" s="1460"/>
      <c r="WHV73" s="1460"/>
      <c r="WHW73" s="1460"/>
      <c r="WHX73" s="1460"/>
      <c r="WHY73" s="1460"/>
      <c r="WHZ73" s="1460"/>
      <c r="WIA73" s="1460"/>
      <c r="WIB73" s="1460"/>
      <c r="WIC73" s="1460"/>
      <c r="WID73" s="1460"/>
      <c r="WIE73" s="1460"/>
      <c r="WIF73" s="1460"/>
      <c r="WIG73" s="1460"/>
      <c r="WIH73" s="1460"/>
      <c r="WII73" s="1460"/>
      <c r="WIJ73" s="1460"/>
      <c r="WIK73" s="1460"/>
      <c r="WIL73" s="1460"/>
      <c r="WIM73" s="1460"/>
      <c r="WIN73" s="1460"/>
      <c r="WIO73" s="1460"/>
      <c r="WIP73" s="1460"/>
      <c r="WIQ73" s="1460"/>
      <c r="WIR73" s="1460"/>
      <c r="WIS73" s="1460"/>
      <c r="WIT73" s="1460"/>
      <c r="WIU73" s="1460"/>
      <c r="WIV73" s="1460"/>
      <c r="WIW73" s="1460"/>
      <c r="WIX73" s="1460"/>
      <c r="WIY73" s="1460"/>
      <c r="WIZ73" s="1460"/>
      <c r="WJA73" s="1460"/>
      <c r="WJB73" s="1460"/>
      <c r="WJC73" s="1460"/>
      <c r="WJD73" s="1460"/>
      <c r="WJE73" s="1460"/>
      <c r="WJF73" s="1460"/>
      <c r="WJG73" s="1460"/>
      <c r="WJH73" s="1460"/>
      <c r="WJI73" s="1460"/>
      <c r="WJJ73" s="1460"/>
      <c r="WJK73" s="1460"/>
      <c r="WJL73" s="1460"/>
      <c r="WJM73" s="1460"/>
      <c r="WJN73" s="1460"/>
      <c r="WJO73" s="1460"/>
      <c r="WJP73" s="1460"/>
      <c r="WJQ73" s="1460"/>
      <c r="WJR73" s="1460"/>
      <c r="WJS73" s="1460"/>
      <c r="WJT73" s="1460"/>
      <c r="WJU73" s="1460"/>
      <c r="WJV73" s="1460"/>
      <c r="WJW73" s="1460"/>
      <c r="WJX73" s="1460"/>
      <c r="WJY73" s="1460"/>
      <c r="WJZ73" s="1460"/>
      <c r="WKA73" s="1460"/>
      <c r="WKB73" s="1460"/>
      <c r="WKC73" s="1460"/>
      <c r="WKD73" s="1460"/>
      <c r="WKE73" s="1460"/>
      <c r="WKF73" s="1460"/>
      <c r="WKG73" s="1460"/>
      <c r="WKH73" s="1460"/>
      <c r="WKI73" s="1460"/>
      <c r="WKJ73" s="1460"/>
      <c r="WKK73" s="1460"/>
      <c r="WKL73" s="1460"/>
      <c r="WKM73" s="1460"/>
      <c r="WKN73" s="1460"/>
      <c r="WKO73" s="1460"/>
      <c r="WKP73" s="1460"/>
      <c r="WKQ73" s="1460"/>
      <c r="WKR73" s="1460"/>
      <c r="WKS73" s="1460"/>
      <c r="WKT73" s="1460"/>
      <c r="WKU73" s="1460"/>
      <c r="WKV73" s="1460"/>
      <c r="WKW73" s="1460"/>
      <c r="WKX73" s="1460"/>
      <c r="WKY73" s="1460"/>
      <c r="WKZ73" s="1460"/>
      <c r="WLA73" s="1460"/>
      <c r="WLB73" s="1460"/>
      <c r="WLC73" s="1460"/>
      <c r="WLD73" s="1460"/>
      <c r="WLE73" s="1460"/>
      <c r="WLF73" s="1460"/>
      <c r="WLG73" s="1460"/>
      <c r="WLH73" s="1460"/>
      <c r="WLI73" s="1460"/>
      <c r="WLJ73" s="1460"/>
      <c r="WLK73" s="1460"/>
      <c r="WLL73" s="1460"/>
      <c r="WLM73" s="1460"/>
      <c r="WLN73" s="1460"/>
      <c r="WLO73" s="1460"/>
      <c r="WLP73" s="1460"/>
      <c r="WLQ73" s="1460"/>
      <c r="WLR73" s="1460"/>
      <c r="WLS73" s="1460"/>
      <c r="WLT73" s="1460"/>
      <c r="WLU73" s="1460"/>
      <c r="WLV73" s="1460"/>
      <c r="WLW73" s="1460"/>
      <c r="WLX73" s="1460"/>
      <c r="WLY73" s="1460"/>
      <c r="WLZ73" s="1460"/>
      <c r="WMA73" s="1460"/>
      <c r="WMB73" s="1460"/>
      <c r="WMC73" s="1460"/>
      <c r="WMD73" s="1460"/>
      <c r="WME73" s="1460"/>
      <c r="WMF73" s="1460"/>
      <c r="WMG73" s="1460"/>
      <c r="WMH73" s="1460"/>
      <c r="WMI73" s="1460"/>
      <c r="WMJ73" s="1460"/>
      <c r="WMK73" s="1460"/>
      <c r="WML73" s="1460"/>
      <c r="WMM73" s="1460"/>
      <c r="WMN73" s="1460"/>
      <c r="WMO73" s="1460"/>
      <c r="WMP73" s="1460"/>
      <c r="WMQ73" s="1460"/>
      <c r="WMR73" s="1460"/>
      <c r="WMS73" s="1460"/>
      <c r="WMT73" s="1460"/>
      <c r="WMU73" s="1460"/>
      <c r="WMV73" s="1460"/>
      <c r="WMW73" s="1460"/>
      <c r="WMX73" s="1460"/>
      <c r="WMY73" s="1460"/>
      <c r="WMZ73" s="1460"/>
      <c r="WNA73" s="1460"/>
      <c r="WNB73" s="1460"/>
      <c r="WNC73" s="1460"/>
      <c r="WND73" s="1460"/>
      <c r="WNE73" s="1460"/>
      <c r="WNF73" s="1460"/>
      <c r="WNG73" s="1460"/>
      <c r="WNH73" s="1460"/>
      <c r="WNI73" s="1460"/>
      <c r="WNJ73" s="1460"/>
      <c r="WNK73" s="1460"/>
      <c r="WNL73" s="1460"/>
      <c r="WNM73" s="1460"/>
      <c r="WNN73" s="1460"/>
      <c r="WNO73" s="1460"/>
      <c r="WNP73" s="1460"/>
      <c r="WNQ73" s="1460"/>
      <c r="WNR73" s="1460"/>
      <c r="WNS73" s="1460"/>
      <c r="WNT73" s="1460"/>
      <c r="WNU73" s="1460"/>
      <c r="WNV73" s="1460"/>
      <c r="WNW73" s="1460"/>
      <c r="WNX73" s="1460"/>
      <c r="WNY73" s="1460"/>
      <c r="WNZ73" s="1460"/>
      <c r="WOA73" s="1460"/>
      <c r="WOB73" s="1460"/>
      <c r="WOC73" s="1460"/>
      <c r="WOD73" s="1460"/>
      <c r="WOE73" s="1460"/>
      <c r="WOF73" s="1460"/>
      <c r="WOG73" s="1460"/>
      <c r="WOH73" s="1460"/>
      <c r="WOI73" s="1460"/>
      <c r="WOJ73" s="1460"/>
      <c r="WOK73" s="1460"/>
      <c r="WOL73" s="1460"/>
      <c r="WOM73" s="1460"/>
      <c r="WON73" s="1460"/>
      <c r="WOO73" s="1460"/>
      <c r="WOP73" s="1460"/>
      <c r="WOQ73" s="1460"/>
      <c r="WOR73" s="1460"/>
      <c r="WOS73" s="1460"/>
      <c r="WOT73" s="1460"/>
      <c r="WOU73" s="1460"/>
      <c r="WOV73" s="1460"/>
      <c r="WOW73" s="1460"/>
      <c r="WOX73" s="1460"/>
      <c r="WOY73" s="1460"/>
      <c r="WOZ73" s="1460"/>
      <c r="WPA73" s="1460"/>
      <c r="WPB73" s="1460"/>
      <c r="WPC73" s="1460"/>
      <c r="WPD73" s="1460"/>
      <c r="WPE73" s="1460"/>
      <c r="WPF73" s="1460"/>
      <c r="WPG73" s="1460"/>
      <c r="WPH73" s="1460"/>
      <c r="WPI73" s="1460"/>
      <c r="WPJ73" s="1460"/>
      <c r="WPK73" s="1460"/>
      <c r="WPL73" s="1460"/>
      <c r="WPM73" s="1460"/>
      <c r="WPN73" s="1460"/>
      <c r="WPO73" s="1460"/>
      <c r="WPP73" s="1460"/>
      <c r="WPQ73" s="1460"/>
      <c r="WPR73" s="1460"/>
      <c r="WPS73" s="1460"/>
      <c r="WPT73" s="1460"/>
      <c r="WPU73" s="1460"/>
      <c r="WPV73" s="1460"/>
      <c r="WPW73" s="1460"/>
      <c r="WPX73" s="1460"/>
      <c r="WPY73" s="1460"/>
      <c r="WPZ73" s="1460"/>
      <c r="WQA73" s="1460"/>
      <c r="WQB73" s="1460"/>
      <c r="WQC73" s="1460"/>
      <c r="WQD73" s="1460"/>
      <c r="WQE73" s="1460"/>
      <c r="WQF73" s="1460"/>
      <c r="WQG73" s="1460"/>
      <c r="WQH73" s="1460"/>
      <c r="WQI73" s="1460"/>
      <c r="WQJ73" s="1460"/>
      <c r="WQK73" s="1460"/>
      <c r="WQL73" s="1460"/>
      <c r="WQM73" s="1460"/>
      <c r="WQN73" s="1460"/>
      <c r="WQO73" s="1460"/>
      <c r="WQP73" s="1460"/>
      <c r="WQQ73" s="1460"/>
      <c r="WQR73" s="1460"/>
      <c r="WQS73" s="1460"/>
      <c r="WQT73" s="1460"/>
      <c r="WQU73" s="1460"/>
      <c r="WQV73" s="1460"/>
      <c r="WQW73" s="1460"/>
      <c r="WQX73" s="1460"/>
      <c r="WQY73" s="1460"/>
      <c r="WQZ73" s="1460"/>
      <c r="WRA73" s="1460"/>
      <c r="WRB73" s="1460"/>
      <c r="WRC73" s="1460"/>
      <c r="WRD73" s="1460"/>
      <c r="WRE73" s="1460"/>
      <c r="WRF73" s="1460"/>
      <c r="WRG73" s="1460"/>
      <c r="WRH73" s="1460"/>
      <c r="WRI73" s="1460"/>
      <c r="WRJ73" s="1460"/>
      <c r="WRK73" s="1460"/>
      <c r="WRL73" s="1460"/>
      <c r="WRM73" s="1460"/>
      <c r="WRN73" s="1460"/>
      <c r="WRO73" s="1460"/>
      <c r="WRP73" s="1460"/>
      <c r="WRQ73" s="1460"/>
      <c r="WRR73" s="1460"/>
      <c r="WRS73" s="1460"/>
      <c r="WRT73" s="1460"/>
      <c r="WRU73" s="1460"/>
      <c r="WRV73" s="1460"/>
      <c r="WRW73" s="1460"/>
      <c r="WRX73" s="1460"/>
      <c r="WRY73" s="1460"/>
      <c r="WRZ73" s="1460"/>
      <c r="WSA73" s="1460"/>
      <c r="WSB73" s="1460"/>
      <c r="WSC73" s="1460"/>
      <c r="WSD73" s="1460"/>
      <c r="WSE73" s="1460"/>
      <c r="WSF73" s="1460"/>
      <c r="WSG73" s="1460"/>
      <c r="WSH73" s="1460"/>
      <c r="WSI73" s="1460"/>
      <c r="WSJ73" s="1460"/>
      <c r="WSK73" s="1460"/>
      <c r="WSL73" s="1460"/>
      <c r="WSM73" s="1460"/>
      <c r="WSN73" s="1460"/>
      <c r="WSO73" s="1460"/>
      <c r="WSP73" s="1460"/>
      <c r="WSQ73" s="1460"/>
      <c r="WSR73" s="1460"/>
      <c r="WSS73" s="1460"/>
      <c r="WST73" s="1460"/>
      <c r="WSU73" s="1460"/>
      <c r="WSV73" s="1460"/>
      <c r="WSW73" s="1460"/>
      <c r="WSX73" s="1460"/>
      <c r="WSY73" s="1460"/>
      <c r="WSZ73" s="1460"/>
      <c r="WTA73" s="1460"/>
      <c r="WTB73" s="1460"/>
      <c r="WTC73" s="1460"/>
      <c r="WTD73" s="1460"/>
      <c r="WTE73" s="1460"/>
      <c r="WTF73" s="1460"/>
      <c r="WTG73" s="1460"/>
      <c r="WTH73" s="1460"/>
      <c r="WTI73" s="1460"/>
      <c r="WTJ73" s="1460"/>
      <c r="WTK73" s="1460"/>
      <c r="WTL73" s="1460"/>
      <c r="WTM73" s="1460"/>
      <c r="WTN73" s="1460"/>
      <c r="WTO73" s="1460"/>
      <c r="WTP73" s="1460"/>
      <c r="WTQ73" s="1460"/>
      <c r="WTR73" s="1460"/>
      <c r="WTS73" s="1460"/>
      <c r="WTT73" s="1460"/>
      <c r="WTU73" s="1460"/>
      <c r="WTV73" s="1460"/>
      <c r="WTW73" s="1460"/>
      <c r="WTX73" s="1460"/>
      <c r="WTY73" s="1460"/>
      <c r="WTZ73" s="1460"/>
      <c r="WUA73" s="1460"/>
      <c r="WUB73" s="1460"/>
      <c r="WUC73" s="1460"/>
      <c r="WUD73" s="1460"/>
      <c r="WUE73" s="1460"/>
      <c r="WUF73" s="1460"/>
      <c r="WUG73" s="1460"/>
      <c r="WUH73" s="1460"/>
      <c r="WUI73" s="1460"/>
      <c r="WUJ73" s="1460"/>
      <c r="WUK73" s="1460"/>
      <c r="WUL73" s="1460"/>
      <c r="WUM73" s="1460"/>
      <c r="WUN73" s="1460"/>
      <c r="WUO73" s="1460"/>
      <c r="WUP73" s="1460"/>
      <c r="WUQ73" s="1460"/>
      <c r="WUR73" s="1460"/>
      <c r="WUS73" s="1460"/>
      <c r="WUT73" s="1460"/>
      <c r="WUU73" s="1460"/>
      <c r="WUV73" s="1460"/>
      <c r="WUW73" s="1460"/>
      <c r="WUX73" s="1460"/>
      <c r="WUY73" s="1460"/>
      <c r="WUZ73" s="1460"/>
      <c r="WVA73" s="1460"/>
      <c r="WVB73" s="1460"/>
      <c r="WVC73" s="1460"/>
      <c r="WVD73" s="1460"/>
      <c r="WVE73" s="1460"/>
      <c r="WVF73" s="1460"/>
      <c r="WVG73" s="1460"/>
      <c r="WVH73" s="1460"/>
      <c r="WVI73" s="1460"/>
      <c r="WVJ73" s="1460"/>
      <c r="WVK73" s="1460"/>
      <c r="WVL73" s="1460"/>
      <c r="WVM73" s="1460"/>
      <c r="WVN73" s="1460"/>
      <c r="WVO73" s="1460"/>
      <c r="WVP73" s="1460"/>
      <c r="WVQ73" s="1460"/>
      <c r="WVR73" s="1460"/>
      <c r="WVS73" s="1460"/>
      <c r="WVT73" s="1460"/>
      <c r="WVU73" s="1460"/>
      <c r="WVV73" s="1460"/>
      <c r="WVW73" s="1460"/>
      <c r="WVX73" s="1460"/>
      <c r="WVY73" s="1460"/>
      <c r="WVZ73" s="1460"/>
      <c r="WWA73" s="1460"/>
      <c r="WWB73" s="1460"/>
      <c r="WWC73" s="1460"/>
    </row>
    <row r="123" spans="1:16149" s="1481" customFormat="1">
      <c r="A123" s="1470"/>
      <c r="B123" s="1470"/>
      <c r="C123" s="1481" t="s">
        <v>4045</v>
      </c>
      <c r="E123" s="1460"/>
      <c r="F123" s="1460"/>
      <c r="G123" s="1460"/>
      <c r="H123" s="1460"/>
      <c r="I123" s="1460"/>
      <c r="J123" s="1460"/>
      <c r="K123" s="1460"/>
      <c r="L123" s="1460"/>
      <c r="M123" s="1460"/>
      <c r="N123" s="1461"/>
      <c r="O123" s="1461"/>
      <c r="P123" s="1461"/>
      <c r="Q123" s="1461"/>
      <c r="R123" s="1461"/>
      <c r="S123" s="1460"/>
      <c r="T123" s="1460"/>
      <c r="U123" s="1460"/>
      <c r="V123" s="1460"/>
      <c r="W123" s="1460"/>
      <c r="X123" s="1460"/>
      <c r="Y123" s="1460"/>
      <c r="Z123" s="1460"/>
      <c r="AA123" s="1460"/>
      <c r="AB123" s="1460"/>
      <c r="AC123" s="1460"/>
      <c r="AD123" s="1460"/>
      <c r="AE123" s="1460"/>
      <c r="AF123" s="1460"/>
      <c r="AG123" s="1460"/>
      <c r="AH123" s="1460"/>
      <c r="AI123" s="1460"/>
      <c r="AJ123" s="1460"/>
      <c r="AK123" s="1460"/>
      <c r="AL123" s="1460"/>
      <c r="AM123" s="1460"/>
      <c r="AN123" s="1460"/>
      <c r="AO123" s="1460"/>
      <c r="AP123" s="1460"/>
      <c r="AQ123" s="1460"/>
      <c r="AR123" s="1460"/>
      <c r="AS123" s="1460"/>
      <c r="AT123" s="1460"/>
      <c r="AU123" s="1460"/>
      <c r="AV123" s="1460"/>
      <c r="AW123" s="1460"/>
      <c r="AX123" s="1460"/>
      <c r="AY123" s="1460"/>
      <c r="AZ123" s="1460"/>
      <c r="BA123" s="1460"/>
      <c r="BB123" s="1460"/>
      <c r="BC123" s="1460"/>
      <c r="BD123" s="1460"/>
      <c r="BE123" s="1460"/>
      <c r="BF123" s="1460"/>
      <c r="BG123" s="1460"/>
      <c r="BH123" s="1460"/>
      <c r="BI123" s="1460"/>
      <c r="BJ123" s="1460"/>
      <c r="BK123" s="1460"/>
      <c r="BL123" s="1460"/>
      <c r="BM123" s="1460"/>
      <c r="BN123" s="1460"/>
      <c r="BO123" s="1460"/>
      <c r="BP123" s="1460"/>
      <c r="BQ123" s="1460"/>
      <c r="BR123" s="1460"/>
      <c r="BS123" s="1460"/>
      <c r="BT123" s="1460"/>
      <c r="BU123" s="1460"/>
      <c r="BV123" s="1460"/>
      <c r="BW123" s="1460"/>
      <c r="BX123" s="1460"/>
      <c r="BY123" s="1460"/>
      <c r="BZ123" s="1460"/>
      <c r="CA123" s="1460"/>
      <c r="CB123" s="1460"/>
      <c r="CC123" s="1460"/>
      <c r="CD123" s="1460"/>
      <c r="CE123" s="1460"/>
      <c r="CF123" s="1460"/>
      <c r="CG123" s="1460"/>
      <c r="CH123" s="1460"/>
      <c r="CI123" s="1460"/>
      <c r="CJ123" s="1460"/>
      <c r="CK123" s="1460"/>
      <c r="CL123" s="1460"/>
      <c r="CM123" s="1460"/>
      <c r="CN123" s="1460"/>
      <c r="CO123" s="1460"/>
      <c r="CP123" s="1460"/>
      <c r="CQ123" s="1460"/>
      <c r="CR123" s="1460"/>
      <c r="CS123" s="1460"/>
      <c r="CT123" s="1460"/>
      <c r="CU123" s="1460"/>
      <c r="CV123" s="1460"/>
      <c r="CW123" s="1460"/>
      <c r="CX123" s="1460"/>
      <c r="CY123" s="1460"/>
      <c r="CZ123" s="1460"/>
      <c r="DA123" s="1460"/>
      <c r="DB123" s="1460"/>
      <c r="DC123" s="1460"/>
      <c r="DD123" s="1460"/>
      <c r="DE123" s="1460"/>
      <c r="DF123" s="1460"/>
      <c r="DG123" s="1460"/>
      <c r="DH123" s="1460"/>
      <c r="DI123" s="1460"/>
      <c r="DJ123" s="1460"/>
      <c r="DK123" s="1460"/>
      <c r="DL123" s="1460"/>
      <c r="DM123" s="1460"/>
      <c r="DN123" s="1460"/>
      <c r="DO123" s="1460"/>
      <c r="DP123" s="1460"/>
      <c r="DQ123" s="1460"/>
      <c r="DR123" s="1460"/>
      <c r="DS123" s="1460"/>
      <c r="DT123" s="1460"/>
      <c r="DU123" s="1460"/>
      <c r="DV123" s="1460"/>
      <c r="DW123" s="1460"/>
      <c r="DX123" s="1460"/>
      <c r="DY123" s="1460"/>
      <c r="DZ123" s="1460"/>
      <c r="EA123" s="1460"/>
      <c r="EB123" s="1460"/>
      <c r="EC123" s="1460"/>
      <c r="ED123" s="1460"/>
      <c r="EE123" s="1460"/>
      <c r="EF123" s="1460"/>
      <c r="EG123" s="1460"/>
      <c r="EH123" s="1460"/>
      <c r="EI123" s="1460"/>
      <c r="EJ123" s="1460"/>
      <c r="EK123" s="1460"/>
      <c r="EL123" s="1460"/>
      <c r="EM123" s="1460"/>
      <c r="EN123" s="1460"/>
      <c r="EO123" s="1460"/>
      <c r="EP123" s="1460"/>
      <c r="EQ123" s="1460"/>
      <c r="ER123" s="1460"/>
      <c r="ES123" s="1460"/>
      <c r="ET123" s="1460"/>
      <c r="EU123" s="1460"/>
      <c r="EV123" s="1460"/>
      <c r="EW123" s="1460"/>
      <c r="EX123" s="1460"/>
      <c r="EY123" s="1460"/>
      <c r="EZ123" s="1460"/>
      <c r="FA123" s="1460"/>
      <c r="FB123" s="1460"/>
      <c r="FC123" s="1460"/>
      <c r="FD123" s="1460"/>
      <c r="FE123" s="1460"/>
      <c r="FF123" s="1460"/>
      <c r="FG123" s="1460"/>
      <c r="FH123" s="1460"/>
      <c r="FI123" s="1460"/>
      <c r="FJ123" s="1460"/>
      <c r="FK123" s="1460"/>
      <c r="FL123" s="1460"/>
      <c r="FM123" s="1460"/>
      <c r="FN123" s="1460"/>
      <c r="FO123" s="1460"/>
      <c r="FP123" s="1460"/>
      <c r="FQ123" s="1460"/>
      <c r="FR123" s="1460"/>
      <c r="FS123" s="1460"/>
      <c r="FT123" s="1460"/>
      <c r="FU123" s="1460"/>
      <c r="FV123" s="1460"/>
      <c r="FW123" s="1460"/>
      <c r="FX123" s="1460"/>
      <c r="FY123" s="1460"/>
      <c r="FZ123" s="1460"/>
      <c r="GA123" s="1460"/>
      <c r="GB123" s="1460"/>
      <c r="GC123" s="1460"/>
      <c r="GD123" s="1460"/>
      <c r="GE123" s="1460"/>
      <c r="GF123" s="1460"/>
      <c r="GG123" s="1460"/>
      <c r="GH123" s="1460"/>
      <c r="GI123" s="1460"/>
      <c r="GJ123" s="1460"/>
      <c r="GK123" s="1460"/>
      <c r="GL123" s="1460"/>
      <c r="GM123" s="1460"/>
      <c r="GN123" s="1460"/>
      <c r="GO123" s="1460"/>
      <c r="GP123" s="1460"/>
      <c r="GQ123" s="1460"/>
      <c r="GR123" s="1460"/>
      <c r="GS123" s="1460"/>
      <c r="GT123" s="1460"/>
      <c r="GU123" s="1460"/>
      <c r="GV123" s="1460"/>
      <c r="GW123" s="1460"/>
      <c r="GX123" s="1460"/>
      <c r="GY123" s="1460"/>
      <c r="GZ123" s="1460"/>
      <c r="HA123" s="1460"/>
      <c r="HB123" s="1460"/>
      <c r="HC123" s="1460"/>
      <c r="HD123" s="1460"/>
      <c r="HE123" s="1460"/>
      <c r="HF123" s="1460"/>
      <c r="HG123" s="1460"/>
      <c r="HH123" s="1460"/>
      <c r="HI123" s="1460"/>
      <c r="HJ123" s="1460"/>
      <c r="HK123" s="1460"/>
      <c r="HL123" s="1460"/>
      <c r="HM123" s="1460"/>
      <c r="HN123" s="1460"/>
      <c r="HO123" s="1460"/>
      <c r="HP123" s="1460"/>
      <c r="HQ123" s="1460"/>
      <c r="HR123" s="1460"/>
      <c r="HS123" s="1460"/>
      <c r="HT123" s="1460"/>
      <c r="HU123" s="1460"/>
      <c r="HV123" s="1460"/>
      <c r="HW123" s="1460"/>
      <c r="HX123" s="1460"/>
      <c r="HY123" s="1460"/>
      <c r="HZ123" s="1460"/>
      <c r="IA123" s="1460"/>
      <c r="IB123" s="1460"/>
      <c r="IC123" s="1460"/>
      <c r="ID123" s="1460"/>
      <c r="IE123" s="1460"/>
      <c r="IF123" s="1460"/>
      <c r="IG123" s="1460"/>
      <c r="IH123" s="1460"/>
      <c r="II123" s="1460"/>
      <c r="IJ123" s="1460"/>
      <c r="IK123" s="1460"/>
      <c r="IL123" s="1460"/>
      <c r="IM123" s="1460"/>
      <c r="IN123" s="1460"/>
      <c r="IO123" s="1460"/>
      <c r="IP123" s="1460"/>
      <c r="IQ123" s="1460"/>
      <c r="IR123" s="1460"/>
      <c r="IS123" s="1460"/>
      <c r="IT123" s="1460"/>
      <c r="IU123" s="1460"/>
      <c r="IV123" s="1460"/>
      <c r="IW123" s="1460"/>
      <c r="IX123" s="1460"/>
      <c r="IY123" s="1460"/>
      <c r="IZ123" s="1460"/>
      <c r="JA123" s="1460"/>
      <c r="JB123" s="1460"/>
      <c r="JC123" s="1460"/>
      <c r="JD123" s="1460"/>
      <c r="JE123" s="1460"/>
      <c r="JF123" s="1460"/>
      <c r="JG123" s="1460"/>
      <c r="JH123" s="1460"/>
      <c r="JI123" s="1460"/>
      <c r="JJ123" s="1460"/>
      <c r="JK123" s="1460"/>
      <c r="JL123" s="1460"/>
      <c r="JM123" s="1460"/>
      <c r="JN123" s="1460"/>
      <c r="JO123" s="1460"/>
      <c r="JP123" s="1460"/>
      <c r="JQ123" s="1460"/>
      <c r="JR123" s="1460"/>
      <c r="JS123" s="1460"/>
      <c r="JT123" s="1460"/>
      <c r="JU123" s="1460"/>
      <c r="JV123" s="1460"/>
      <c r="JW123" s="1460"/>
      <c r="JX123" s="1460"/>
      <c r="JY123" s="1460"/>
      <c r="JZ123" s="1460"/>
      <c r="KA123" s="1460"/>
      <c r="KB123" s="1460"/>
      <c r="KC123" s="1460"/>
      <c r="KD123" s="1460"/>
      <c r="KE123" s="1460"/>
      <c r="KF123" s="1460"/>
      <c r="KG123" s="1460"/>
      <c r="KH123" s="1460"/>
      <c r="KI123" s="1460"/>
      <c r="KJ123" s="1460"/>
      <c r="KK123" s="1460"/>
      <c r="KL123" s="1460"/>
      <c r="KM123" s="1460"/>
      <c r="KN123" s="1460"/>
      <c r="KO123" s="1460"/>
      <c r="KP123" s="1460"/>
      <c r="KQ123" s="1460"/>
      <c r="KR123" s="1460"/>
      <c r="KS123" s="1460"/>
      <c r="KT123" s="1460"/>
      <c r="KU123" s="1460"/>
      <c r="KV123" s="1460"/>
      <c r="KW123" s="1460"/>
      <c r="KX123" s="1460"/>
      <c r="KY123" s="1460"/>
      <c r="KZ123" s="1460"/>
      <c r="LA123" s="1460"/>
      <c r="LB123" s="1460"/>
      <c r="LC123" s="1460"/>
      <c r="LD123" s="1460"/>
      <c r="LE123" s="1460"/>
      <c r="LF123" s="1460"/>
      <c r="LG123" s="1460"/>
      <c r="LH123" s="1460"/>
      <c r="LI123" s="1460"/>
      <c r="LJ123" s="1460"/>
      <c r="LK123" s="1460"/>
      <c r="LL123" s="1460"/>
      <c r="LM123" s="1460"/>
      <c r="LN123" s="1460"/>
      <c r="LO123" s="1460"/>
      <c r="LP123" s="1460"/>
      <c r="LQ123" s="1460"/>
      <c r="LR123" s="1460"/>
      <c r="LS123" s="1460"/>
      <c r="LT123" s="1460"/>
      <c r="LU123" s="1460"/>
      <c r="LV123" s="1460"/>
      <c r="LW123" s="1460"/>
      <c r="LX123" s="1460"/>
      <c r="LY123" s="1460"/>
      <c r="LZ123" s="1460"/>
      <c r="MA123" s="1460"/>
      <c r="MB123" s="1460"/>
      <c r="MC123" s="1460"/>
      <c r="MD123" s="1460"/>
      <c r="ME123" s="1460"/>
      <c r="MF123" s="1460"/>
      <c r="MG123" s="1460"/>
      <c r="MH123" s="1460"/>
      <c r="MI123" s="1460"/>
      <c r="MJ123" s="1460"/>
      <c r="MK123" s="1460"/>
      <c r="ML123" s="1460"/>
      <c r="MM123" s="1460"/>
      <c r="MN123" s="1460"/>
      <c r="MO123" s="1460"/>
      <c r="MP123" s="1460"/>
      <c r="MQ123" s="1460"/>
      <c r="MR123" s="1460"/>
      <c r="MS123" s="1460"/>
      <c r="MT123" s="1460"/>
      <c r="MU123" s="1460"/>
      <c r="MV123" s="1460"/>
      <c r="MW123" s="1460"/>
      <c r="MX123" s="1460"/>
      <c r="MY123" s="1460"/>
      <c r="MZ123" s="1460"/>
      <c r="NA123" s="1460"/>
      <c r="NB123" s="1460"/>
      <c r="NC123" s="1460"/>
      <c r="ND123" s="1460"/>
      <c r="NE123" s="1460"/>
      <c r="NF123" s="1460"/>
      <c r="NG123" s="1460"/>
      <c r="NH123" s="1460"/>
      <c r="NI123" s="1460"/>
      <c r="NJ123" s="1460"/>
      <c r="NK123" s="1460"/>
      <c r="NL123" s="1460"/>
      <c r="NM123" s="1460"/>
      <c r="NN123" s="1460"/>
      <c r="NO123" s="1460"/>
      <c r="NP123" s="1460"/>
      <c r="NQ123" s="1460"/>
      <c r="NR123" s="1460"/>
      <c r="NS123" s="1460"/>
      <c r="NT123" s="1460"/>
      <c r="NU123" s="1460"/>
      <c r="NV123" s="1460"/>
      <c r="NW123" s="1460"/>
      <c r="NX123" s="1460"/>
      <c r="NY123" s="1460"/>
      <c r="NZ123" s="1460"/>
      <c r="OA123" s="1460"/>
      <c r="OB123" s="1460"/>
      <c r="OC123" s="1460"/>
      <c r="OD123" s="1460"/>
      <c r="OE123" s="1460"/>
      <c r="OF123" s="1460"/>
      <c r="OG123" s="1460"/>
      <c r="OH123" s="1460"/>
      <c r="OI123" s="1460"/>
      <c r="OJ123" s="1460"/>
      <c r="OK123" s="1460"/>
      <c r="OL123" s="1460"/>
      <c r="OM123" s="1460"/>
      <c r="ON123" s="1460"/>
      <c r="OO123" s="1460"/>
      <c r="OP123" s="1460"/>
      <c r="OQ123" s="1460"/>
      <c r="OR123" s="1460"/>
      <c r="OS123" s="1460"/>
      <c r="OT123" s="1460"/>
      <c r="OU123" s="1460"/>
      <c r="OV123" s="1460"/>
      <c r="OW123" s="1460"/>
      <c r="OX123" s="1460"/>
      <c r="OY123" s="1460"/>
      <c r="OZ123" s="1460"/>
      <c r="PA123" s="1460"/>
      <c r="PB123" s="1460"/>
      <c r="PC123" s="1460"/>
      <c r="PD123" s="1460"/>
      <c r="PE123" s="1460"/>
      <c r="PF123" s="1460"/>
      <c r="PG123" s="1460"/>
      <c r="PH123" s="1460"/>
      <c r="PI123" s="1460"/>
      <c r="PJ123" s="1460"/>
      <c r="PK123" s="1460"/>
      <c r="PL123" s="1460"/>
      <c r="PM123" s="1460"/>
      <c r="PN123" s="1460"/>
      <c r="PO123" s="1460"/>
      <c r="PP123" s="1460"/>
      <c r="PQ123" s="1460"/>
      <c r="PR123" s="1460"/>
      <c r="PS123" s="1460"/>
      <c r="PT123" s="1460"/>
      <c r="PU123" s="1460"/>
      <c r="PV123" s="1460"/>
      <c r="PW123" s="1460"/>
      <c r="PX123" s="1460"/>
      <c r="PY123" s="1460"/>
      <c r="PZ123" s="1460"/>
      <c r="QA123" s="1460"/>
      <c r="QB123" s="1460"/>
      <c r="QC123" s="1460"/>
      <c r="QD123" s="1460"/>
      <c r="QE123" s="1460"/>
      <c r="QF123" s="1460"/>
      <c r="QG123" s="1460"/>
      <c r="QH123" s="1460"/>
      <c r="QI123" s="1460"/>
      <c r="QJ123" s="1460"/>
      <c r="QK123" s="1460"/>
      <c r="QL123" s="1460"/>
      <c r="QM123" s="1460"/>
      <c r="QN123" s="1460"/>
      <c r="QO123" s="1460"/>
      <c r="QP123" s="1460"/>
      <c r="QQ123" s="1460"/>
      <c r="QR123" s="1460"/>
      <c r="QS123" s="1460"/>
      <c r="QT123" s="1460"/>
      <c r="QU123" s="1460"/>
      <c r="QV123" s="1460"/>
      <c r="QW123" s="1460"/>
      <c r="QX123" s="1460"/>
      <c r="QY123" s="1460"/>
      <c r="QZ123" s="1460"/>
      <c r="RA123" s="1460"/>
      <c r="RB123" s="1460"/>
      <c r="RC123" s="1460"/>
      <c r="RD123" s="1460"/>
      <c r="RE123" s="1460"/>
      <c r="RF123" s="1460"/>
      <c r="RG123" s="1460"/>
      <c r="RH123" s="1460"/>
      <c r="RI123" s="1460"/>
      <c r="RJ123" s="1460"/>
      <c r="RK123" s="1460"/>
      <c r="RL123" s="1460"/>
      <c r="RM123" s="1460"/>
      <c r="RN123" s="1460"/>
      <c r="RO123" s="1460"/>
      <c r="RP123" s="1460"/>
      <c r="RQ123" s="1460"/>
      <c r="RR123" s="1460"/>
      <c r="RS123" s="1460"/>
      <c r="RT123" s="1460"/>
      <c r="RU123" s="1460"/>
      <c r="RV123" s="1460"/>
      <c r="RW123" s="1460"/>
      <c r="RX123" s="1460"/>
      <c r="RY123" s="1460"/>
      <c r="RZ123" s="1460"/>
      <c r="SA123" s="1460"/>
      <c r="SB123" s="1460"/>
      <c r="SC123" s="1460"/>
      <c r="SD123" s="1460"/>
      <c r="SE123" s="1460"/>
      <c r="SF123" s="1460"/>
      <c r="SG123" s="1460"/>
      <c r="SH123" s="1460"/>
      <c r="SI123" s="1460"/>
      <c r="SJ123" s="1460"/>
      <c r="SK123" s="1460"/>
      <c r="SL123" s="1460"/>
      <c r="SM123" s="1460"/>
      <c r="SN123" s="1460"/>
      <c r="SO123" s="1460"/>
      <c r="SP123" s="1460"/>
      <c r="SQ123" s="1460"/>
      <c r="SR123" s="1460"/>
      <c r="SS123" s="1460"/>
      <c r="ST123" s="1460"/>
      <c r="SU123" s="1460"/>
      <c r="SV123" s="1460"/>
      <c r="SW123" s="1460"/>
      <c r="SX123" s="1460"/>
      <c r="SY123" s="1460"/>
      <c r="SZ123" s="1460"/>
      <c r="TA123" s="1460"/>
      <c r="TB123" s="1460"/>
      <c r="TC123" s="1460"/>
      <c r="TD123" s="1460"/>
      <c r="TE123" s="1460"/>
      <c r="TF123" s="1460"/>
      <c r="TG123" s="1460"/>
      <c r="TH123" s="1460"/>
      <c r="TI123" s="1460"/>
      <c r="TJ123" s="1460"/>
      <c r="TK123" s="1460"/>
      <c r="TL123" s="1460"/>
      <c r="TM123" s="1460"/>
      <c r="TN123" s="1460"/>
      <c r="TO123" s="1460"/>
      <c r="TP123" s="1460"/>
      <c r="TQ123" s="1460"/>
      <c r="TR123" s="1460"/>
      <c r="TS123" s="1460"/>
      <c r="TT123" s="1460"/>
      <c r="TU123" s="1460"/>
      <c r="TV123" s="1460"/>
      <c r="TW123" s="1460"/>
      <c r="TX123" s="1460"/>
      <c r="TY123" s="1460"/>
      <c r="TZ123" s="1460"/>
      <c r="UA123" s="1460"/>
      <c r="UB123" s="1460"/>
      <c r="UC123" s="1460"/>
      <c r="UD123" s="1460"/>
      <c r="UE123" s="1460"/>
      <c r="UF123" s="1460"/>
      <c r="UG123" s="1460"/>
      <c r="UH123" s="1460"/>
      <c r="UI123" s="1460"/>
      <c r="UJ123" s="1460"/>
      <c r="UK123" s="1460"/>
      <c r="UL123" s="1460"/>
      <c r="UM123" s="1460"/>
      <c r="UN123" s="1460"/>
      <c r="UO123" s="1460"/>
      <c r="UP123" s="1460"/>
      <c r="UQ123" s="1460"/>
      <c r="UR123" s="1460"/>
      <c r="US123" s="1460"/>
      <c r="UT123" s="1460"/>
      <c r="UU123" s="1460"/>
      <c r="UV123" s="1460"/>
      <c r="UW123" s="1460"/>
      <c r="UX123" s="1460"/>
      <c r="UY123" s="1460"/>
      <c r="UZ123" s="1460"/>
      <c r="VA123" s="1460"/>
      <c r="VB123" s="1460"/>
      <c r="VC123" s="1460"/>
      <c r="VD123" s="1460"/>
      <c r="VE123" s="1460"/>
      <c r="VF123" s="1460"/>
      <c r="VG123" s="1460"/>
      <c r="VH123" s="1460"/>
      <c r="VI123" s="1460"/>
      <c r="VJ123" s="1460"/>
      <c r="VK123" s="1460"/>
      <c r="VL123" s="1460"/>
      <c r="VM123" s="1460"/>
      <c r="VN123" s="1460"/>
      <c r="VO123" s="1460"/>
      <c r="VP123" s="1460"/>
      <c r="VQ123" s="1460"/>
      <c r="VR123" s="1460"/>
      <c r="VS123" s="1460"/>
      <c r="VT123" s="1460"/>
      <c r="VU123" s="1460"/>
      <c r="VV123" s="1460"/>
      <c r="VW123" s="1460"/>
      <c r="VX123" s="1460"/>
      <c r="VY123" s="1460"/>
      <c r="VZ123" s="1460"/>
      <c r="WA123" s="1460"/>
      <c r="WB123" s="1460"/>
      <c r="WC123" s="1460"/>
      <c r="WD123" s="1460"/>
      <c r="WE123" s="1460"/>
      <c r="WF123" s="1460"/>
      <c r="WG123" s="1460"/>
      <c r="WH123" s="1460"/>
      <c r="WI123" s="1460"/>
      <c r="WJ123" s="1460"/>
      <c r="WK123" s="1460"/>
      <c r="WL123" s="1460"/>
      <c r="WM123" s="1460"/>
      <c r="WN123" s="1460"/>
      <c r="WO123" s="1460"/>
      <c r="WP123" s="1460"/>
      <c r="WQ123" s="1460"/>
      <c r="WR123" s="1460"/>
      <c r="WS123" s="1460"/>
      <c r="WT123" s="1460"/>
      <c r="WU123" s="1460"/>
      <c r="WV123" s="1460"/>
      <c r="WW123" s="1460"/>
      <c r="WX123" s="1460"/>
      <c r="WY123" s="1460"/>
      <c r="WZ123" s="1460"/>
      <c r="XA123" s="1460"/>
      <c r="XB123" s="1460"/>
      <c r="XC123" s="1460"/>
      <c r="XD123" s="1460"/>
      <c r="XE123" s="1460"/>
      <c r="XF123" s="1460"/>
      <c r="XG123" s="1460"/>
      <c r="XH123" s="1460"/>
      <c r="XI123" s="1460"/>
      <c r="XJ123" s="1460"/>
      <c r="XK123" s="1460"/>
      <c r="XL123" s="1460"/>
      <c r="XM123" s="1460"/>
      <c r="XN123" s="1460"/>
      <c r="XO123" s="1460"/>
      <c r="XP123" s="1460"/>
      <c r="XQ123" s="1460"/>
      <c r="XR123" s="1460"/>
      <c r="XS123" s="1460"/>
      <c r="XT123" s="1460"/>
      <c r="XU123" s="1460"/>
      <c r="XV123" s="1460"/>
      <c r="XW123" s="1460"/>
      <c r="XX123" s="1460"/>
      <c r="XY123" s="1460"/>
      <c r="XZ123" s="1460"/>
      <c r="YA123" s="1460"/>
      <c r="YB123" s="1460"/>
      <c r="YC123" s="1460"/>
      <c r="YD123" s="1460"/>
      <c r="YE123" s="1460"/>
      <c r="YF123" s="1460"/>
      <c r="YG123" s="1460"/>
      <c r="YH123" s="1460"/>
      <c r="YI123" s="1460"/>
      <c r="YJ123" s="1460"/>
      <c r="YK123" s="1460"/>
      <c r="YL123" s="1460"/>
      <c r="YM123" s="1460"/>
      <c r="YN123" s="1460"/>
      <c r="YO123" s="1460"/>
      <c r="YP123" s="1460"/>
      <c r="YQ123" s="1460"/>
      <c r="YR123" s="1460"/>
      <c r="YS123" s="1460"/>
      <c r="YT123" s="1460"/>
      <c r="YU123" s="1460"/>
      <c r="YV123" s="1460"/>
      <c r="YW123" s="1460"/>
      <c r="YX123" s="1460"/>
      <c r="YY123" s="1460"/>
      <c r="YZ123" s="1460"/>
      <c r="ZA123" s="1460"/>
      <c r="ZB123" s="1460"/>
      <c r="ZC123" s="1460"/>
      <c r="ZD123" s="1460"/>
      <c r="ZE123" s="1460"/>
      <c r="ZF123" s="1460"/>
      <c r="ZG123" s="1460"/>
      <c r="ZH123" s="1460"/>
      <c r="ZI123" s="1460"/>
      <c r="ZJ123" s="1460"/>
      <c r="ZK123" s="1460"/>
      <c r="ZL123" s="1460"/>
      <c r="ZM123" s="1460"/>
      <c r="ZN123" s="1460"/>
      <c r="ZO123" s="1460"/>
      <c r="ZP123" s="1460"/>
      <c r="ZQ123" s="1460"/>
      <c r="ZR123" s="1460"/>
      <c r="ZS123" s="1460"/>
      <c r="ZT123" s="1460"/>
      <c r="ZU123" s="1460"/>
      <c r="ZV123" s="1460"/>
      <c r="ZW123" s="1460"/>
      <c r="ZX123" s="1460"/>
      <c r="ZY123" s="1460"/>
      <c r="ZZ123" s="1460"/>
      <c r="AAA123" s="1460"/>
      <c r="AAB123" s="1460"/>
      <c r="AAC123" s="1460"/>
      <c r="AAD123" s="1460"/>
      <c r="AAE123" s="1460"/>
      <c r="AAF123" s="1460"/>
      <c r="AAG123" s="1460"/>
      <c r="AAH123" s="1460"/>
      <c r="AAI123" s="1460"/>
      <c r="AAJ123" s="1460"/>
      <c r="AAK123" s="1460"/>
      <c r="AAL123" s="1460"/>
      <c r="AAM123" s="1460"/>
      <c r="AAN123" s="1460"/>
      <c r="AAO123" s="1460"/>
      <c r="AAP123" s="1460"/>
      <c r="AAQ123" s="1460"/>
      <c r="AAR123" s="1460"/>
      <c r="AAS123" s="1460"/>
      <c r="AAT123" s="1460"/>
      <c r="AAU123" s="1460"/>
      <c r="AAV123" s="1460"/>
      <c r="AAW123" s="1460"/>
      <c r="AAX123" s="1460"/>
      <c r="AAY123" s="1460"/>
      <c r="AAZ123" s="1460"/>
      <c r="ABA123" s="1460"/>
      <c r="ABB123" s="1460"/>
      <c r="ABC123" s="1460"/>
      <c r="ABD123" s="1460"/>
      <c r="ABE123" s="1460"/>
      <c r="ABF123" s="1460"/>
      <c r="ABG123" s="1460"/>
      <c r="ABH123" s="1460"/>
      <c r="ABI123" s="1460"/>
      <c r="ABJ123" s="1460"/>
      <c r="ABK123" s="1460"/>
      <c r="ABL123" s="1460"/>
      <c r="ABM123" s="1460"/>
      <c r="ABN123" s="1460"/>
      <c r="ABO123" s="1460"/>
      <c r="ABP123" s="1460"/>
      <c r="ABQ123" s="1460"/>
      <c r="ABR123" s="1460"/>
      <c r="ABS123" s="1460"/>
      <c r="ABT123" s="1460"/>
      <c r="ABU123" s="1460"/>
      <c r="ABV123" s="1460"/>
      <c r="ABW123" s="1460"/>
      <c r="ABX123" s="1460"/>
      <c r="ABY123" s="1460"/>
      <c r="ABZ123" s="1460"/>
      <c r="ACA123" s="1460"/>
      <c r="ACB123" s="1460"/>
      <c r="ACC123" s="1460"/>
      <c r="ACD123" s="1460"/>
      <c r="ACE123" s="1460"/>
      <c r="ACF123" s="1460"/>
      <c r="ACG123" s="1460"/>
      <c r="ACH123" s="1460"/>
      <c r="ACI123" s="1460"/>
      <c r="ACJ123" s="1460"/>
      <c r="ACK123" s="1460"/>
      <c r="ACL123" s="1460"/>
      <c r="ACM123" s="1460"/>
      <c r="ACN123" s="1460"/>
      <c r="ACO123" s="1460"/>
      <c r="ACP123" s="1460"/>
      <c r="ACQ123" s="1460"/>
      <c r="ACR123" s="1460"/>
      <c r="ACS123" s="1460"/>
      <c r="ACT123" s="1460"/>
      <c r="ACU123" s="1460"/>
      <c r="ACV123" s="1460"/>
      <c r="ACW123" s="1460"/>
      <c r="ACX123" s="1460"/>
      <c r="ACY123" s="1460"/>
      <c r="ACZ123" s="1460"/>
      <c r="ADA123" s="1460"/>
      <c r="ADB123" s="1460"/>
      <c r="ADC123" s="1460"/>
      <c r="ADD123" s="1460"/>
      <c r="ADE123" s="1460"/>
      <c r="ADF123" s="1460"/>
      <c r="ADG123" s="1460"/>
      <c r="ADH123" s="1460"/>
      <c r="ADI123" s="1460"/>
      <c r="ADJ123" s="1460"/>
      <c r="ADK123" s="1460"/>
      <c r="ADL123" s="1460"/>
      <c r="ADM123" s="1460"/>
      <c r="ADN123" s="1460"/>
      <c r="ADO123" s="1460"/>
      <c r="ADP123" s="1460"/>
      <c r="ADQ123" s="1460"/>
      <c r="ADR123" s="1460"/>
      <c r="ADS123" s="1460"/>
      <c r="ADT123" s="1460"/>
      <c r="ADU123" s="1460"/>
      <c r="ADV123" s="1460"/>
      <c r="ADW123" s="1460"/>
      <c r="ADX123" s="1460"/>
      <c r="ADY123" s="1460"/>
      <c r="ADZ123" s="1460"/>
      <c r="AEA123" s="1460"/>
      <c r="AEB123" s="1460"/>
      <c r="AEC123" s="1460"/>
      <c r="AED123" s="1460"/>
      <c r="AEE123" s="1460"/>
      <c r="AEF123" s="1460"/>
      <c r="AEG123" s="1460"/>
      <c r="AEH123" s="1460"/>
      <c r="AEI123" s="1460"/>
      <c r="AEJ123" s="1460"/>
      <c r="AEK123" s="1460"/>
      <c r="AEL123" s="1460"/>
      <c r="AEM123" s="1460"/>
      <c r="AEN123" s="1460"/>
      <c r="AEO123" s="1460"/>
      <c r="AEP123" s="1460"/>
      <c r="AEQ123" s="1460"/>
      <c r="AER123" s="1460"/>
      <c r="AES123" s="1460"/>
      <c r="AET123" s="1460"/>
      <c r="AEU123" s="1460"/>
      <c r="AEV123" s="1460"/>
      <c r="AEW123" s="1460"/>
      <c r="AEX123" s="1460"/>
      <c r="AEY123" s="1460"/>
      <c r="AEZ123" s="1460"/>
      <c r="AFA123" s="1460"/>
      <c r="AFB123" s="1460"/>
      <c r="AFC123" s="1460"/>
      <c r="AFD123" s="1460"/>
      <c r="AFE123" s="1460"/>
      <c r="AFF123" s="1460"/>
      <c r="AFG123" s="1460"/>
      <c r="AFH123" s="1460"/>
      <c r="AFI123" s="1460"/>
      <c r="AFJ123" s="1460"/>
      <c r="AFK123" s="1460"/>
      <c r="AFL123" s="1460"/>
      <c r="AFM123" s="1460"/>
      <c r="AFN123" s="1460"/>
      <c r="AFO123" s="1460"/>
      <c r="AFP123" s="1460"/>
      <c r="AFQ123" s="1460"/>
      <c r="AFR123" s="1460"/>
      <c r="AFS123" s="1460"/>
      <c r="AFT123" s="1460"/>
      <c r="AFU123" s="1460"/>
      <c r="AFV123" s="1460"/>
      <c r="AFW123" s="1460"/>
      <c r="AFX123" s="1460"/>
      <c r="AFY123" s="1460"/>
      <c r="AFZ123" s="1460"/>
      <c r="AGA123" s="1460"/>
      <c r="AGB123" s="1460"/>
      <c r="AGC123" s="1460"/>
      <c r="AGD123" s="1460"/>
      <c r="AGE123" s="1460"/>
      <c r="AGF123" s="1460"/>
      <c r="AGG123" s="1460"/>
      <c r="AGH123" s="1460"/>
      <c r="AGI123" s="1460"/>
      <c r="AGJ123" s="1460"/>
      <c r="AGK123" s="1460"/>
      <c r="AGL123" s="1460"/>
      <c r="AGM123" s="1460"/>
      <c r="AGN123" s="1460"/>
      <c r="AGO123" s="1460"/>
      <c r="AGP123" s="1460"/>
      <c r="AGQ123" s="1460"/>
      <c r="AGR123" s="1460"/>
      <c r="AGS123" s="1460"/>
      <c r="AGT123" s="1460"/>
      <c r="AGU123" s="1460"/>
      <c r="AGV123" s="1460"/>
      <c r="AGW123" s="1460"/>
      <c r="AGX123" s="1460"/>
      <c r="AGY123" s="1460"/>
      <c r="AGZ123" s="1460"/>
      <c r="AHA123" s="1460"/>
      <c r="AHB123" s="1460"/>
      <c r="AHC123" s="1460"/>
      <c r="AHD123" s="1460"/>
      <c r="AHE123" s="1460"/>
      <c r="AHF123" s="1460"/>
      <c r="AHG123" s="1460"/>
      <c r="AHH123" s="1460"/>
      <c r="AHI123" s="1460"/>
      <c r="AHJ123" s="1460"/>
      <c r="AHK123" s="1460"/>
      <c r="AHL123" s="1460"/>
      <c r="AHM123" s="1460"/>
      <c r="AHN123" s="1460"/>
      <c r="AHO123" s="1460"/>
      <c r="AHP123" s="1460"/>
      <c r="AHQ123" s="1460"/>
      <c r="AHR123" s="1460"/>
      <c r="AHS123" s="1460"/>
      <c r="AHT123" s="1460"/>
      <c r="AHU123" s="1460"/>
      <c r="AHV123" s="1460"/>
      <c r="AHW123" s="1460"/>
      <c r="AHX123" s="1460"/>
      <c r="AHY123" s="1460"/>
      <c r="AHZ123" s="1460"/>
      <c r="AIA123" s="1460"/>
      <c r="AIB123" s="1460"/>
      <c r="AIC123" s="1460"/>
      <c r="AID123" s="1460"/>
      <c r="AIE123" s="1460"/>
      <c r="AIF123" s="1460"/>
      <c r="AIG123" s="1460"/>
      <c r="AIH123" s="1460"/>
      <c r="AII123" s="1460"/>
      <c r="AIJ123" s="1460"/>
      <c r="AIK123" s="1460"/>
      <c r="AIL123" s="1460"/>
      <c r="AIM123" s="1460"/>
      <c r="AIN123" s="1460"/>
      <c r="AIO123" s="1460"/>
      <c r="AIP123" s="1460"/>
      <c r="AIQ123" s="1460"/>
      <c r="AIR123" s="1460"/>
      <c r="AIS123" s="1460"/>
      <c r="AIT123" s="1460"/>
      <c r="AIU123" s="1460"/>
      <c r="AIV123" s="1460"/>
      <c r="AIW123" s="1460"/>
      <c r="AIX123" s="1460"/>
      <c r="AIY123" s="1460"/>
      <c r="AIZ123" s="1460"/>
      <c r="AJA123" s="1460"/>
      <c r="AJB123" s="1460"/>
      <c r="AJC123" s="1460"/>
      <c r="AJD123" s="1460"/>
      <c r="AJE123" s="1460"/>
      <c r="AJF123" s="1460"/>
      <c r="AJG123" s="1460"/>
      <c r="AJH123" s="1460"/>
      <c r="AJI123" s="1460"/>
      <c r="AJJ123" s="1460"/>
      <c r="AJK123" s="1460"/>
      <c r="AJL123" s="1460"/>
      <c r="AJM123" s="1460"/>
      <c r="AJN123" s="1460"/>
      <c r="AJO123" s="1460"/>
      <c r="AJP123" s="1460"/>
      <c r="AJQ123" s="1460"/>
      <c r="AJR123" s="1460"/>
      <c r="AJS123" s="1460"/>
      <c r="AJT123" s="1460"/>
      <c r="AJU123" s="1460"/>
      <c r="AJV123" s="1460"/>
      <c r="AJW123" s="1460"/>
      <c r="AJX123" s="1460"/>
      <c r="AJY123" s="1460"/>
      <c r="AJZ123" s="1460"/>
      <c r="AKA123" s="1460"/>
      <c r="AKB123" s="1460"/>
      <c r="AKC123" s="1460"/>
      <c r="AKD123" s="1460"/>
      <c r="AKE123" s="1460"/>
      <c r="AKF123" s="1460"/>
      <c r="AKG123" s="1460"/>
      <c r="AKH123" s="1460"/>
      <c r="AKI123" s="1460"/>
      <c r="AKJ123" s="1460"/>
      <c r="AKK123" s="1460"/>
      <c r="AKL123" s="1460"/>
      <c r="AKM123" s="1460"/>
      <c r="AKN123" s="1460"/>
      <c r="AKO123" s="1460"/>
      <c r="AKP123" s="1460"/>
      <c r="AKQ123" s="1460"/>
      <c r="AKR123" s="1460"/>
      <c r="AKS123" s="1460"/>
      <c r="AKT123" s="1460"/>
      <c r="AKU123" s="1460"/>
      <c r="AKV123" s="1460"/>
      <c r="AKW123" s="1460"/>
      <c r="AKX123" s="1460"/>
      <c r="AKY123" s="1460"/>
      <c r="AKZ123" s="1460"/>
      <c r="ALA123" s="1460"/>
      <c r="ALB123" s="1460"/>
      <c r="ALC123" s="1460"/>
      <c r="ALD123" s="1460"/>
      <c r="ALE123" s="1460"/>
      <c r="ALF123" s="1460"/>
      <c r="ALG123" s="1460"/>
      <c r="ALH123" s="1460"/>
      <c r="ALI123" s="1460"/>
      <c r="ALJ123" s="1460"/>
      <c r="ALK123" s="1460"/>
      <c r="ALL123" s="1460"/>
      <c r="ALM123" s="1460"/>
      <c r="ALN123" s="1460"/>
      <c r="ALO123" s="1460"/>
      <c r="ALP123" s="1460"/>
      <c r="ALQ123" s="1460"/>
      <c r="ALR123" s="1460"/>
      <c r="ALS123" s="1460"/>
      <c r="ALT123" s="1460"/>
      <c r="ALU123" s="1460"/>
      <c r="ALV123" s="1460"/>
      <c r="ALW123" s="1460"/>
      <c r="ALX123" s="1460"/>
      <c r="ALY123" s="1460"/>
      <c r="ALZ123" s="1460"/>
      <c r="AMA123" s="1460"/>
      <c r="AMB123" s="1460"/>
      <c r="AMC123" s="1460"/>
      <c r="AMD123" s="1460"/>
      <c r="AME123" s="1460"/>
      <c r="AMF123" s="1460"/>
      <c r="AMG123" s="1460"/>
      <c r="AMH123" s="1460"/>
      <c r="AMI123" s="1460"/>
      <c r="AMJ123" s="1460"/>
      <c r="AMK123" s="1460"/>
      <c r="AML123" s="1460"/>
      <c r="AMM123" s="1460"/>
      <c r="AMN123" s="1460"/>
      <c r="AMO123" s="1460"/>
      <c r="AMP123" s="1460"/>
      <c r="AMQ123" s="1460"/>
      <c r="AMR123" s="1460"/>
      <c r="AMS123" s="1460"/>
      <c r="AMT123" s="1460"/>
      <c r="AMU123" s="1460"/>
      <c r="AMV123" s="1460"/>
      <c r="AMW123" s="1460"/>
      <c r="AMX123" s="1460"/>
      <c r="AMY123" s="1460"/>
      <c r="AMZ123" s="1460"/>
      <c r="ANA123" s="1460"/>
      <c r="ANB123" s="1460"/>
      <c r="ANC123" s="1460"/>
      <c r="AND123" s="1460"/>
      <c r="ANE123" s="1460"/>
      <c r="ANF123" s="1460"/>
      <c r="ANG123" s="1460"/>
      <c r="ANH123" s="1460"/>
      <c r="ANI123" s="1460"/>
      <c r="ANJ123" s="1460"/>
      <c r="ANK123" s="1460"/>
      <c r="ANL123" s="1460"/>
      <c r="ANM123" s="1460"/>
      <c r="ANN123" s="1460"/>
      <c r="ANO123" s="1460"/>
      <c r="ANP123" s="1460"/>
      <c r="ANQ123" s="1460"/>
      <c r="ANR123" s="1460"/>
      <c r="ANS123" s="1460"/>
      <c r="ANT123" s="1460"/>
      <c r="ANU123" s="1460"/>
      <c r="ANV123" s="1460"/>
      <c r="ANW123" s="1460"/>
      <c r="ANX123" s="1460"/>
      <c r="ANY123" s="1460"/>
      <c r="ANZ123" s="1460"/>
      <c r="AOA123" s="1460"/>
      <c r="AOB123" s="1460"/>
      <c r="AOC123" s="1460"/>
      <c r="AOD123" s="1460"/>
      <c r="AOE123" s="1460"/>
      <c r="AOF123" s="1460"/>
      <c r="AOG123" s="1460"/>
      <c r="AOH123" s="1460"/>
      <c r="AOI123" s="1460"/>
      <c r="AOJ123" s="1460"/>
      <c r="AOK123" s="1460"/>
      <c r="AOL123" s="1460"/>
      <c r="AOM123" s="1460"/>
      <c r="AON123" s="1460"/>
      <c r="AOO123" s="1460"/>
      <c r="AOP123" s="1460"/>
      <c r="AOQ123" s="1460"/>
      <c r="AOR123" s="1460"/>
      <c r="AOS123" s="1460"/>
      <c r="AOT123" s="1460"/>
      <c r="AOU123" s="1460"/>
      <c r="AOV123" s="1460"/>
      <c r="AOW123" s="1460"/>
      <c r="AOX123" s="1460"/>
      <c r="AOY123" s="1460"/>
      <c r="AOZ123" s="1460"/>
      <c r="APA123" s="1460"/>
      <c r="APB123" s="1460"/>
      <c r="APC123" s="1460"/>
      <c r="APD123" s="1460"/>
      <c r="APE123" s="1460"/>
      <c r="APF123" s="1460"/>
      <c r="APG123" s="1460"/>
      <c r="APH123" s="1460"/>
      <c r="API123" s="1460"/>
      <c r="APJ123" s="1460"/>
      <c r="APK123" s="1460"/>
      <c r="APL123" s="1460"/>
      <c r="APM123" s="1460"/>
      <c r="APN123" s="1460"/>
      <c r="APO123" s="1460"/>
      <c r="APP123" s="1460"/>
      <c r="APQ123" s="1460"/>
      <c r="APR123" s="1460"/>
      <c r="APS123" s="1460"/>
      <c r="APT123" s="1460"/>
      <c r="APU123" s="1460"/>
      <c r="APV123" s="1460"/>
      <c r="APW123" s="1460"/>
      <c r="APX123" s="1460"/>
      <c r="APY123" s="1460"/>
      <c r="APZ123" s="1460"/>
      <c r="AQA123" s="1460"/>
      <c r="AQB123" s="1460"/>
      <c r="AQC123" s="1460"/>
      <c r="AQD123" s="1460"/>
      <c r="AQE123" s="1460"/>
      <c r="AQF123" s="1460"/>
      <c r="AQG123" s="1460"/>
      <c r="AQH123" s="1460"/>
      <c r="AQI123" s="1460"/>
      <c r="AQJ123" s="1460"/>
      <c r="AQK123" s="1460"/>
      <c r="AQL123" s="1460"/>
      <c r="AQM123" s="1460"/>
      <c r="AQN123" s="1460"/>
      <c r="AQO123" s="1460"/>
      <c r="AQP123" s="1460"/>
      <c r="AQQ123" s="1460"/>
      <c r="AQR123" s="1460"/>
      <c r="AQS123" s="1460"/>
      <c r="AQT123" s="1460"/>
      <c r="AQU123" s="1460"/>
      <c r="AQV123" s="1460"/>
      <c r="AQW123" s="1460"/>
      <c r="AQX123" s="1460"/>
      <c r="AQY123" s="1460"/>
      <c r="AQZ123" s="1460"/>
      <c r="ARA123" s="1460"/>
      <c r="ARB123" s="1460"/>
      <c r="ARC123" s="1460"/>
      <c r="ARD123" s="1460"/>
      <c r="ARE123" s="1460"/>
      <c r="ARF123" s="1460"/>
      <c r="ARG123" s="1460"/>
      <c r="ARH123" s="1460"/>
      <c r="ARI123" s="1460"/>
      <c r="ARJ123" s="1460"/>
      <c r="ARK123" s="1460"/>
      <c r="ARL123" s="1460"/>
      <c r="ARM123" s="1460"/>
      <c r="ARN123" s="1460"/>
      <c r="ARO123" s="1460"/>
      <c r="ARP123" s="1460"/>
      <c r="ARQ123" s="1460"/>
      <c r="ARR123" s="1460"/>
      <c r="ARS123" s="1460"/>
      <c r="ART123" s="1460"/>
      <c r="ARU123" s="1460"/>
      <c r="ARV123" s="1460"/>
      <c r="ARW123" s="1460"/>
      <c r="ARX123" s="1460"/>
      <c r="ARY123" s="1460"/>
      <c r="ARZ123" s="1460"/>
      <c r="ASA123" s="1460"/>
      <c r="ASB123" s="1460"/>
      <c r="ASC123" s="1460"/>
      <c r="ASD123" s="1460"/>
      <c r="ASE123" s="1460"/>
      <c r="ASF123" s="1460"/>
      <c r="ASG123" s="1460"/>
      <c r="ASH123" s="1460"/>
      <c r="ASI123" s="1460"/>
      <c r="ASJ123" s="1460"/>
      <c r="ASK123" s="1460"/>
      <c r="ASL123" s="1460"/>
      <c r="ASM123" s="1460"/>
      <c r="ASN123" s="1460"/>
      <c r="ASO123" s="1460"/>
      <c r="ASP123" s="1460"/>
      <c r="ASQ123" s="1460"/>
      <c r="ASR123" s="1460"/>
      <c r="ASS123" s="1460"/>
      <c r="AST123" s="1460"/>
      <c r="ASU123" s="1460"/>
      <c r="ASV123" s="1460"/>
      <c r="ASW123" s="1460"/>
      <c r="ASX123" s="1460"/>
      <c r="ASY123" s="1460"/>
      <c r="ASZ123" s="1460"/>
      <c r="ATA123" s="1460"/>
      <c r="ATB123" s="1460"/>
      <c r="ATC123" s="1460"/>
      <c r="ATD123" s="1460"/>
      <c r="ATE123" s="1460"/>
      <c r="ATF123" s="1460"/>
      <c r="ATG123" s="1460"/>
      <c r="ATH123" s="1460"/>
      <c r="ATI123" s="1460"/>
      <c r="ATJ123" s="1460"/>
      <c r="ATK123" s="1460"/>
      <c r="ATL123" s="1460"/>
      <c r="ATM123" s="1460"/>
      <c r="ATN123" s="1460"/>
      <c r="ATO123" s="1460"/>
      <c r="ATP123" s="1460"/>
      <c r="ATQ123" s="1460"/>
      <c r="ATR123" s="1460"/>
      <c r="ATS123" s="1460"/>
      <c r="ATT123" s="1460"/>
      <c r="ATU123" s="1460"/>
      <c r="ATV123" s="1460"/>
      <c r="ATW123" s="1460"/>
      <c r="ATX123" s="1460"/>
      <c r="ATY123" s="1460"/>
      <c r="ATZ123" s="1460"/>
      <c r="AUA123" s="1460"/>
      <c r="AUB123" s="1460"/>
      <c r="AUC123" s="1460"/>
      <c r="AUD123" s="1460"/>
      <c r="AUE123" s="1460"/>
      <c r="AUF123" s="1460"/>
      <c r="AUG123" s="1460"/>
      <c r="AUH123" s="1460"/>
      <c r="AUI123" s="1460"/>
      <c r="AUJ123" s="1460"/>
      <c r="AUK123" s="1460"/>
      <c r="AUL123" s="1460"/>
      <c r="AUM123" s="1460"/>
      <c r="AUN123" s="1460"/>
      <c r="AUO123" s="1460"/>
      <c r="AUP123" s="1460"/>
      <c r="AUQ123" s="1460"/>
      <c r="AUR123" s="1460"/>
      <c r="AUS123" s="1460"/>
      <c r="AUT123" s="1460"/>
      <c r="AUU123" s="1460"/>
      <c r="AUV123" s="1460"/>
      <c r="AUW123" s="1460"/>
      <c r="AUX123" s="1460"/>
      <c r="AUY123" s="1460"/>
      <c r="AUZ123" s="1460"/>
      <c r="AVA123" s="1460"/>
      <c r="AVB123" s="1460"/>
      <c r="AVC123" s="1460"/>
      <c r="AVD123" s="1460"/>
      <c r="AVE123" s="1460"/>
      <c r="AVF123" s="1460"/>
      <c r="AVG123" s="1460"/>
      <c r="AVH123" s="1460"/>
      <c r="AVI123" s="1460"/>
      <c r="AVJ123" s="1460"/>
      <c r="AVK123" s="1460"/>
      <c r="AVL123" s="1460"/>
      <c r="AVM123" s="1460"/>
      <c r="AVN123" s="1460"/>
      <c r="AVO123" s="1460"/>
      <c r="AVP123" s="1460"/>
      <c r="AVQ123" s="1460"/>
      <c r="AVR123" s="1460"/>
      <c r="AVS123" s="1460"/>
      <c r="AVT123" s="1460"/>
      <c r="AVU123" s="1460"/>
      <c r="AVV123" s="1460"/>
      <c r="AVW123" s="1460"/>
      <c r="AVX123" s="1460"/>
      <c r="AVY123" s="1460"/>
      <c r="AVZ123" s="1460"/>
      <c r="AWA123" s="1460"/>
      <c r="AWB123" s="1460"/>
      <c r="AWC123" s="1460"/>
      <c r="AWD123" s="1460"/>
      <c r="AWE123" s="1460"/>
      <c r="AWF123" s="1460"/>
      <c r="AWG123" s="1460"/>
      <c r="AWH123" s="1460"/>
      <c r="AWI123" s="1460"/>
      <c r="AWJ123" s="1460"/>
      <c r="AWK123" s="1460"/>
      <c r="AWL123" s="1460"/>
      <c r="AWM123" s="1460"/>
      <c r="AWN123" s="1460"/>
      <c r="AWO123" s="1460"/>
      <c r="AWP123" s="1460"/>
      <c r="AWQ123" s="1460"/>
      <c r="AWR123" s="1460"/>
      <c r="AWS123" s="1460"/>
      <c r="AWT123" s="1460"/>
      <c r="AWU123" s="1460"/>
      <c r="AWV123" s="1460"/>
      <c r="AWW123" s="1460"/>
      <c r="AWX123" s="1460"/>
      <c r="AWY123" s="1460"/>
      <c r="AWZ123" s="1460"/>
      <c r="AXA123" s="1460"/>
      <c r="AXB123" s="1460"/>
      <c r="AXC123" s="1460"/>
      <c r="AXD123" s="1460"/>
      <c r="AXE123" s="1460"/>
      <c r="AXF123" s="1460"/>
      <c r="AXG123" s="1460"/>
      <c r="AXH123" s="1460"/>
      <c r="AXI123" s="1460"/>
      <c r="AXJ123" s="1460"/>
      <c r="AXK123" s="1460"/>
      <c r="AXL123" s="1460"/>
      <c r="AXM123" s="1460"/>
      <c r="AXN123" s="1460"/>
      <c r="AXO123" s="1460"/>
      <c r="AXP123" s="1460"/>
      <c r="AXQ123" s="1460"/>
      <c r="AXR123" s="1460"/>
      <c r="AXS123" s="1460"/>
      <c r="AXT123" s="1460"/>
      <c r="AXU123" s="1460"/>
      <c r="AXV123" s="1460"/>
      <c r="AXW123" s="1460"/>
      <c r="AXX123" s="1460"/>
      <c r="AXY123" s="1460"/>
      <c r="AXZ123" s="1460"/>
      <c r="AYA123" s="1460"/>
      <c r="AYB123" s="1460"/>
      <c r="AYC123" s="1460"/>
      <c r="AYD123" s="1460"/>
      <c r="AYE123" s="1460"/>
      <c r="AYF123" s="1460"/>
      <c r="AYG123" s="1460"/>
      <c r="AYH123" s="1460"/>
      <c r="AYI123" s="1460"/>
      <c r="AYJ123" s="1460"/>
      <c r="AYK123" s="1460"/>
      <c r="AYL123" s="1460"/>
      <c r="AYM123" s="1460"/>
      <c r="AYN123" s="1460"/>
      <c r="AYO123" s="1460"/>
      <c r="AYP123" s="1460"/>
      <c r="AYQ123" s="1460"/>
      <c r="AYR123" s="1460"/>
      <c r="AYS123" s="1460"/>
      <c r="AYT123" s="1460"/>
      <c r="AYU123" s="1460"/>
      <c r="AYV123" s="1460"/>
      <c r="AYW123" s="1460"/>
      <c r="AYX123" s="1460"/>
      <c r="AYY123" s="1460"/>
      <c r="AYZ123" s="1460"/>
      <c r="AZA123" s="1460"/>
      <c r="AZB123" s="1460"/>
      <c r="AZC123" s="1460"/>
      <c r="AZD123" s="1460"/>
      <c r="AZE123" s="1460"/>
      <c r="AZF123" s="1460"/>
      <c r="AZG123" s="1460"/>
      <c r="AZH123" s="1460"/>
      <c r="AZI123" s="1460"/>
      <c r="AZJ123" s="1460"/>
      <c r="AZK123" s="1460"/>
      <c r="AZL123" s="1460"/>
      <c r="AZM123" s="1460"/>
      <c r="AZN123" s="1460"/>
      <c r="AZO123" s="1460"/>
      <c r="AZP123" s="1460"/>
      <c r="AZQ123" s="1460"/>
      <c r="AZR123" s="1460"/>
      <c r="AZS123" s="1460"/>
      <c r="AZT123" s="1460"/>
      <c r="AZU123" s="1460"/>
      <c r="AZV123" s="1460"/>
      <c r="AZW123" s="1460"/>
      <c r="AZX123" s="1460"/>
      <c r="AZY123" s="1460"/>
      <c r="AZZ123" s="1460"/>
      <c r="BAA123" s="1460"/>
      <c r="BAB123" s="1460"/>
      <c r="BAC123" s="1460"/>
      <c r="BAD123" s="1460"/>
      <c r="BAE123" s="1460"/>
      <c r="BAF123" s="1460"/>
      <c r="BAG123" s="1460"/>
      <c r="BAH123" s="1460"/>
      <c r="BAI123" s="1460"/>
      <c r="BAJ123" s="1460"/>
      <c r="BAK123" s="1460"/>
      <c r="BAL123" s="1460"/>
      <c r="BAM123" s="1460"/>
      <c r="BAN123" s="1460"/>
      <c r="BAO123" s="1460"/>
      <c r="BAP123" s="1460"/>
      <c r="BAQ123" s="1460"/>
      <c r="BAR123" s="1460"/>
      <c r="BAS123" s="1460"/>
      <c r="BAT123" s="1460"/>
      <c r="BAU123" s="1460"/>
      <c r="BAV123" s="1460"/>
      <c r="BAW123" s="1460"/>
      <c r="BAX123" s="1460"/>
      <c r="BAY123" s="1460"/>
      <c r="BAZ123" s="1460"/>
      <c r="BBA123" s="1460"/>
      <c r="BBB123" s="1460"/>
      <c r="BBC123" s="1460"/>
      <c r="BBD123" s="1460"/>
      <c r="BBE123" s="1460"/>
      <c r="BBF123" s="1460"/>
      <c r="BBG123" s="1460"/>
      <c r="BBH123" s="1460"/>
      <c r="BBI123" s="1460"/>
      <c r="BBJ123" s="1460"/>
      <c r="BBK123" s="1460"/>
      <c r="BBL123" s="1460"/>
      <c r="BBM123" s="1460"/>
      <c r="BBN123" s="1460"/>
      <c r="BBO123" s="1460"/>
      <c r="BBP123" s="1460"/>
      <c r="BBQ123" s="1460"/>
      <c r="BBR123" s="1460"/>
      <c r="BBS123" s="1460"/>
      <c r="BBT123" s="1460"/>
      <c r="BBU123" s="1460"/>
      <c r="BBV123" s="1460"/>
      <c r="BBW123" s="1460"/>
      <c r="BBX123" s="1460"/>
      <c r="BBY123" s="1460"/>
      <c r="BBZ123" s="1460"/>
      <c r="BCA123" s="1460"/>
      <c r="BCB123" s="1460"/>
      <c r="BCC123" s="1460"/>
      <c r="BCD123" s="1460"/>
      <c r="BCE123" s="1460"/>
      <c r="BCF123" s="1460"/>
      <c r="BCG123" s="1460"/>
      <c r="BCH123" s="1460"/>
      <c r="BCI123" s="1460"/>
      <c r="BCJ123" s="1460"/>
      <c r="BCK123" s="1460"/>
      <c r="BCL123" s="1460"/>
      <c r="BCM123" s="1460"/>
      <c r="BCN123" s="1460"/>
      <c r="BCO123" s="1460"/>
      <c r="BCP123" s="1460"/>
      <c r="BCQ123" s="1460"/>
      <c r="BCR123" s="1460"/>
      <c r="BCS123" s="1460"/>
      <c r="BCT123" s="1460"/>
      <c r="BCU123" s="1460"/>
      <c r="BCV123" s="1460"/>
      <c r="BCW123" s="1460"/>
      <c r="BCX123" s="1460"/>
      <c r="BCY123" s="1460"/>
      <c r="BCZ123" s="1460"/>
      <c r="BDA123" s="1460"/>
      <c r="BDB123" s="1460"/>
      <c r="BDC123" s="1460"/>
      <c r="BDD123" s="1460"/>
      <c r="BDE123" s="1460"/>
      <c r="BDF123" s="1460"/>
      <c r="BDG123" s="1460"/>
      <c r="BDH123" s="1460"/>
      <c r="BDI123" s="1460"/>
      <c r="BDJ123" s="1460"/>
      <c r="BDK123" s="1460"/>
      <c r="BDL123" s="1460"/>
      <c r="BDM123" s="1460"/>
      <c r="BDN123" s="1460"/>
      <c r="BDO123" s="1460"/>
      <c r="BDP123" s="1460"/>
      <c r="BDQ123" s="1460"/>
      <c r="BDR123" s="1460"/>
      <c r="BDS123" s="1460"/>
      <c r="BDT123" s="1460"/>
      <c r="BDU123" s="1460"/>
      <c r="BDV123" s="1460"/>
      <c r="BDW123" s="1460"/>
      <c r="BDX123" s="1460"/>
      <c r="BDY123" s="1460"/>
      <c r="BDZ123" s="1460"/>
      <c r="BEA123" s="1460"/>
      <c r="BEB123" s="1460"/>
      <c r="BEC123" s="1460"/>
      <c r="BED123" s="1460"/>
      <c r="BEE123" s="1460"/>
      <c r="BEF123" s="1460"/>
      <c r="BEG123" s="1460"/>
      <c r="BEH123" s="1460"/>
      <c r="BEI123" s="1460"/>
      <c r="BEJ123" s="1460"/>
      <c r="BEK123" s="1460"/>
      <c r="BEL123" s="1460"/>
      <c r="BEM123" s="1460"/>
      <c r="BEN123" s="1460"/>
      <c r="BEO123" s="1460"/>
      <c r="BEP123" s="1460"/>
      <c r="BEQ123" s="1460"/>
      <c r="BER123" s="1460"/>
      <c r="BES123" s="1460"/>
      <c r="BET123" s="1460"/>
      <c r="BEU123" s="1460"/>
      <c r="BEV123" s="1460"/>
      <c r="BEW123" s="1460"/>
      <c r="BEX123" s="1460"/>
      <c r="BEY123" s="1460"/>
      <c r="BEZ123" s="1460"/>
      <c r="BFA123" s="1460"/>
      <c r="BFB123" s="1460"/>
      <c r="BFC123" s="1460"/>
      <c r="BFD123" s="1460"/>
      <c r="BFE123" s="1460"/>
      <c r="BFF123" s="1460"/>
      <c r="BFG123" s="1460"/>
      <c r="BFH123" s="1460"/>
      <c r="BFI123" s="1460"/>
      <c r="BFJ123" s="1460"/>
      <c r="BFK123" s="1460"/>
      <c r="BFL123" s="1460"/>
      <c r="BFM123" s="1460"/>
      <c r="BFN123" s="1460"/>
      <c r="BFO123" s="1460"/>
      <c r="BFP123" s="1460"/>
      <c r="BFQ123" s="1460"/>
      <c r="BFR123" s="1460"/>
      <c r="BFS123" s="1460"/>
      <c r="BFT123" s="1460"/>
      <c r="BFU123" s="1460"/>
      <c r="BFV123" s="1460"/>
      <c r="BFW123" s="1460"/>
      <c r="BFX123" s="1460"/>
      <c r="BFY123" s="1460"/>
      <c r="BFZ123" s="1460"/>
      <c r="BGA123" s="1460"/>
      <c r="BGB123" s="1460"/>
      <c r="BGC123" s="1460"/>
      <c r="BGD123" s="1460"/>
      <c r="BGE123" s="1460"/>
      <c r="BGF123" s="1460"/>
      <c r="BGG123" s="1460"/>
      <c r="BGH123" s="1460"/>
      <c r="BGI123" s="1460"/>
      <c r="BGJ123" s="1460"/>
      <c r="BGK123" s="1460"/>
      <c r="BGL123" s="1460"/>
      <c r="BGM123" s="1460"/>
      <c r="BGN123" s="1460"/>
      <c r="BGO123" s="1460"/>
      <c r="BGP123" s="1460"/>
      <c r="BGQ123" s="1460"/>
      <c r="BGR123" s="1460"/>
      <c r="BGS123" s="1460"/>
      <c r="BGT123" s="1460"/>
      <c r="BGU123" s="1460"/>
      <c r="BGV123" s="1460"/>
      <c r="BGW123" s="1460"/>
      <c r="BGX123" s="1460"/>
      <c r="BGY123" s="1460"/>
      <c r="BGZ123" s="1460"/>
      <c r="BHA123" s="1460"/>
      <c r="BHB123" s="1460"/>
      <c r="BHC123" s="1460"/>
      <c r="BHD123" s="1460"/>
      <c r="BHE123" s="1460"/>
      <c r="BHF123" s="1460"/>
      <c r="BHG123" s="1460"/>
      <c r="BHH123" s="1460"/>
      <c r="BHI123" s="1460"/>
      <c r="BHJ123" s="1460"/>
      <c r="BHK123" s="1460"/>
      <c r="BHL123" s="1460"/>
      <c r="BHM123" s="1460"/>
      <c r="BHN123" s="1460"/>
      <c r="BHO123" s="1460"/>
      <c r="BHP123" s="1460"/>
      <c r="BHQ123" s="1460"/>
      <c r="BHR123" s="1460"/>
      <c r="BHS123" s="1460"/>
      <c r="BHT123" s="1460"/>
      <c r="BHU123" s="1460"/>
      <c r="BHV123" s="1460"/>
      <c r="BHW123" s="1460"/>
      <c r="BHX123" s="1460"/>
      <c r="BHY123" s="1460"/>
      <c r="BHZ123" s="1460"/>
      <c r="BIA123" s="1460"/>
      <c r="BIB123" s="1460"/>
      <c r="BIC123" s="1460"/>
      <c r="BID123" s="1460"/>
      <c r="BIE123" s="1460"/>
      <c r="BIF123" s="1460"/>
      <c r="BIG123" s="1460"/>
      <c r="BIH123" s="1460"/>
      <c r="BII123" s="1460"/>
      <c r="BIJ123" s="1460"/>
      <c r="BIK123" s="1460"/>
      <c r="BIL123" s="1460"/>
      <c r="BIM123" s="1460"/>
      <c r="BIN123" s="1460"/>
      <c r="BIO123" s="1460"/>
      <c r="BIP123" s="1460"/>
      <c r="BIQ123" s="1460"/>
      <c r="BIR123" s="1460"/>
      <c r="BIS123" s="1460"/>
      <c r="BIT123" s="1460"/>
      <c r="BIU123" s="1460"/>
      <c r="BIV123" s="1460"/>
      <c r="BIW123" s="1460"/>
      <c r="BIX123" s="1460"/>
      <c r="BIY123" s="1460"/>
      <c r="BIZ123" s="1460"/>
      <c r="BJA123" s="1460"/>
      <c r="BJB123" s="1460"/>
      <c r="BJC123" s="1460"/>
      <c r="BJD123" s="1460"/>
      <c r="BJE123" s="1460"/>
      <c r="BJF123" s="1460"/>
      <c r="BJG123" s="1460"/>
      <c r="BJH123" s="1460"/>
      <c r="BJI123" s="1460"/>
      <c r="BJJ123" s="1460"/>
      <c r="BJK123" s="1460"/>
      <c r="BJL123" s="1460"/>
      <c r="BJM123" s="1460"/>
      <c r="BJN123" s="1460"/>
      <c r="BJO123" s="1460"/>
      <c r="BJP123" s="1460"/>
      <c r="BJQ123" s="1460"/>
      <c r="BJR123" s="1460"/>
      <c r="BJS123" s="1460"/>
      <c r="BJT123" s="1460"/>
      <c r="BJU123" s="1460"/>
      <c r="BJV123" s="1460"/>
      <c r="BJW123" s="1460"/>
      <c r="BJX123" s="1460"/>
      <c r="BJY123" s="1460"/>
      <c r="BJZ123" s="1460"/>
      <c r="BKA123" s="1460"/>
      <c r="BKB123" s="1460"/>
      <c r="BKC123" s="1460"/>
      <c r="BKD123" s="1460"/>
      <c r="BKE123" s="1460"/>
      <c r="BKF123" s="1460"/>
      <c r="BKG123" s="1460"/>
      <c r="BKH123" s="1460"/>
      <c r="BKI123" s="1460"/>
      <c r="BKJ123" s="1460"/>
      <c r="BKK123" s="1460"/>
      <c r="BKL123" s="1460"/>
      <c r="BKM123" s="1460"/>
      <c r="BKN123" s="1460"/>
      <c r="BKO123" s="1460"/>
      <c r="BKP123" s="1460"/>
      <c r="BKQ123" s="1460"/>
      <c r="BKR123" s="1460"/>
      <c r="BKS123" s="1460"/>
      <c r="BKT123" s="1460"/>
      <c r="BKU123" s="1460"/>
      <c r="BKV123" s="1460"/>
      <c r="BKW123" s="1460"/>
      <c r="BKX123" s="1460"/>
      <c r="BKY123" s="1460"/>
      <c r="BKZ123" s="1460"/>
      <c r="BLA123" s="1460"/>
      <c r="BLB123" s="1460"/>
      <c r="BLC123" s="1460"/>
      <c r="BLD123" s="1460"/>
      <c r="BLE123" s="1460"/>
      <c r="BLF123" s="1460"/>
      <c r="BLG123" s="1460"/>
      <c r="BLH123" s="1460"/>
      <c r="BLI123" s="1460"/>
      <c r="BLJ123" s="1460"/>
      <c r="BLK123" s="1460"/>
      <c r="BLL123" s="1460"/>
      <c r="BLM123" s="1460"/>
      <c r="BLN123" s="1460"/>
      <c r="BLO123" s="1460"/>
      <c r="BLP123" s="1460"/>
      <c r="BLQ123" s="1460"/>
      <c r="BLR123" s="1460"/>
      <c r="BLS123" s="1460"/>
      <c r="BLT123" s="1460"/>
      <c r="BLU123" s="1460"/>
      <c r="BLV123" s="1460"/>
      <c r="BLW123" s="1460"/>
      <c r="BLX123" s="1460"/>
      <c r="BLY123" s="1460"/>
      <c r="BLZ123" s="1460"/>
      <c r="BMA123" s="1460"/>
      <c r="BMB123" s="1460"/>
      <c r="BMC123" s="1460"/>
      <c r="BMD123" s="1460"/>
      <c r="BME123" s="1460"/>
      <c r="BMF123" s="1460"/>
      <c r="BMG123" s="1460"/>
      <c r="BMH123" s="1460"/>
      <c r="BMI123" s="1460"/>
      <c r="BMJ123" s="1460"/>
      <c r="BMK123" s="1460"/>
      <c r="BML123" s="1460"/>
      <c r="BMM123" s="1460"/>
      <c r="BMN123" s="1460"/>
      <c r="BMO123" s="1460"/>
      <c r="BMP123" s="1460"/>
      <c r="BMQ123" s="1460"/>
      <c r="BMR123" s="1460"/>
      <c r="BMS123" s="1460"/>
      <c r="BMT123" s="1460"/>
      <c r="BMU123" s="1460"/>
      <c r="BMV123" s="1460"/>
      <c r="BMW123" s="1460"/>
      <c r="BMX123" s="1460"/>
      <c r="BMY123" s="1460"/>
      <c r="BMZ123" s="1460"/>
      <c r="BNA123" s="1460"/>
      <c r="BNB123" s="1460"/>
      <c r="BNC123" s="1460"/>
      <c r="BND123" s="1460"/>
      <c r="BNE123" s="1460"/>
      <c r="BNF123" s="1460"/>
      <c r="BNG123" s="1460"/>
      <c r="BNH123" s="1460"/>
      <c r="BNI123" s="1460"/>
      <c r="BNJ123" s="1460"/>
      <c r="BNK123" s="1460"/>
      <c r="BNL123" s="1460"/>
      <c r="BNM123" s="1460"/>
      <c r="BNN123" s="1460"/>
      <c r="BNO123" s="1460"/>
      <c r="BNP123" s="1460"/>
      <c r="BNQ123" s="1460"/>
      <c r="BNR123" s="1460"/>
      <c r="BNS123" s="1460"/>
      <c r="BNT123" s="1460"/>
      <c r="BNU123" s="1460"/>
      <c r="BNV123" s="1460"/>
      <c r="BNW123" s="1460"/>
      <c r="BNX123" s="1460"/>
      <c r="BNY123" s="1460"/>
      <c r="BNZ123" s="1460"/>
      <c r="BOA123" s="1460"/>
      <c r="BOB123" s="1460"/>
      <c r="BOC123" s="1460"/>
      <c r="BOD123" s="1460"/>
      <c r="BOE123" s="1460"/>
      <c r="BOF123" s="1460"/>
      <c r="BOG123" s="1460"/>
      <c r="BOH123" s="1460"/>
      <c r="BOI123" s="1460"/>
      <c r="BOJ123" s="1460"/>
      <c r="BOK123" s="1460"/>
      <c r="BOL123" s="1460"/>
      <c r="BOM123" s="1460"/>
      <c r="BON123" s="1460"/>
      <c r="BOO123" s="1460"/>
      <c r="BOP123" s="1460"/>
      <c r="BOQ123" s="1460"/>
      <c r="BOR123" s="1460"/>
      <c r="BOS123" s="1460"/>
      <c r="BOT123" s="1460"/>
      <c r="BOU123" s="1460"/>
      <c r="BOV123" s="1460"/>
      <c r="BOW123" s="1460"/>
      <c r="BOX123" s="1460"/>
      <c r="BOY123" s="1460"/>
      <c r="BOZ123" s="1460"/>
      <c r="BPA123" s="1460"/>
      <c r="BPB123" s="1460"/>
      <c r="BPC123" s="1460"/>
      <c r="BPD123" s="1460"/>
      <c r="BPE123" s="1460"/>
      <c r="BPF123" s="1460"/>
      <c r="BPG123" s="1460"/>
      <c r="BPH123" s="1460"/>
      <c r="BPI123" s="1460"/>
      <c r="BPJ123" s="1460"/>
      <c r="BPK123" s="1460"/>
      <c r="BPL123" s="1460"/>
      <c r="BPM123" s="1460"/>
      <c r="BPN123" s="1460"/>
      <c r="BPO123" s="1460"/>
      <c r="BPP123" s="1460"/>
      <c r="BPQ123" s="1460"/>
      <c r="BPR123" s="1460"/>
      <c r="BPS123" s="1460"/>
      <c r="BPT123" s="1460"/>
      <c r="BPU123" s="1460"/>
      <c r="BPV123" s="1460"/>
      <c r="BPW123" s="1460"/>
      <c r="BPX123" s="1460"/>
      <c r="BPY123" s="1460"/>
      <c r="BPZ123" s="1460"/>
      <c r="BQA123" s="1460"/>
      <c r="BQB123" s="1460"/>
      <c r="BQC123" s="1460"/>
      <c r="BQD123" s="1460"/>
      <c r="BQE123" s="1460"/>
      <c r="BQF123" s="1460"/>
      <c r="BQG123" s="1460"/>
      <c r="BQH123" s="1460"/>
      <c r="BQI123" s="1460"/>
      <c r="BQJ123" s="1460"/>
      <c r="BQK123" s="1460"/>
      <c r="BQL123" s="1460"/>
      <c r="BQM123" s="1460"/>
      <c r="BQN123" s="1460"/>
      <c r="BQO123" s="1460"/>
      <c r="BQP123" s="1460"/>
      <c r="BQQ123" s="1460"/>
      <c r="BQR123" s="1460"/>
      <c r="BQS123" s="1460"/>
      <c r="BQT123" s="1460"/>
      <c r="BQU123" s="1460"/>
      <c r="BQV123" s="1460"/>
      <c r="BQW123" s="1460"/>
      <c r="BQX123" s="1460"/>
      <c r="BQY123" s="1460"/>
      <c r="BQZ123" s="1460"/>
      <c r="BRA123" s="1460"/>
      <c r="BRB123" s="1460"/>
      <c r="BRC123" s="1460"/>
      <c r="BRD123" s="1460"/>
      <c r="BRE123" s="1460"/>
      <c r="BRF123" s="1460"/>
      <c r="BRG123" s="1460"/>
      <c r="BRH123" s="1460"/>
      <c r="BRI123" s="1460"/>
      <c r="BRJ123" s="1460"/>
      <c r="BRK123" s="1460"/>
      <c r="BRL123" s="1460"/>
      <c r="BRM123" s="1460"/>
      <c r="BRN123" s="1460"/>
      <c r="BRO123" s="1460"/>
      <c r="BRP123" s="1460"/>
      <c r="BRQ123" s="1460"/>
      <c r="BRR123" s="1460"/>
      <c r="BRS123" s="1460"/>
      <c r="BRT123" s="1460"/>
      <c r="BRU123" s="1460"/>
      <c r="BRV123" s="1460"/>
      <c r="BRW123" s="1460"/>
      <c r="BRX123" s="1460"/>
      <c r="BRY123" s="1460"/>
      <c r="BRZ123" s="1460"/>
      <c r="BSA123" s="1460"/>
      <c r="BSB123" s="1460"/>
      <c r="BSC123" s="1460"/>
      <c r="BSD123" s="1460"/>
      <c r="BSE123" s="1460"/>
      <c r="BSF123" s="1460"/>
      <c r="BSG123" s="1460"/>
      <c r="BSH123" s="1460"/>
      <c r="BSI123" s="1460"/>
      <c r="BSJ123" s="1460"/>
      <c r="BSK123" s="1460"/>
      <c r="BSL123" s="1460"/>
      <c r="BSM123" s="1460"/>
      <c r="BSN123" s="1460"/>
      <c r="BSO123" s="1460"/>
      <c r="BSP123" s="1460"/>
      <c r="BSQ123" s="1460"/>
      <c r="BSR123" s="1460"/>
      <c r="BSS123" s="1460"/>
      <c r="BST123" s="1460"/>
      <c r="BSU123" s="1460"/>
      <c r="BSV123" s="1460"/>
      <c r="BSW123" s="1460"/>
      <c r="BSX123" s="1460"/>
      <c r="BSY123" s="1460"/>
      <c r="BSZ123" s="1460"/>
      <c r="BTA123" s="1460"/>
      <c r="BTB123" s="1460"/>
      <c r="BTC123" s="1460"/>
      <c r="BTD123" s="1460"/>
      <c r="BTE123" s="1460"/>
      <c r="BTF123" s="1460"/>
      <c r="BTG123" s="1460"/>
      <c r="BTH123" s="1460"/>
      <c r="BTI123" s="1460"/>
      <c r="BTJ123" s="1460"/>
      <c r="BTK123" s="1460"/>
      <c r="BTL123" s="1460"/>
      <c r="BTM123" s="1460"/>
      <c r="BTN123" s="1460"/>
      <c r="BTO123" s="1460"/>
      <c r="BTP123" s="1460"/>
      <c r="BTQ123" s="1460"/>
      <c r="BTR123" s="1460"/>
      <c r="BTS123" s="1460"/>
      <c r="BTT123" s="1460"/>
      <c r="BTU123" s="1460"/>
      <c r="BTV123" s="1460"/>
      <c r="BTW123" s="1460"/>
      <c r="BTX123" s="1460"/>
      <c r="BTY123" s="1460"/>
      <c r="BTZ123" s="1460"/>
      <c r="BUA123" s="1460"/>
      <c r="BUB123" s="1460"/>
      <c r="BUC123" s="1460"/>
      <c r="BUD123" s="1460"/>
      <c r="BUE123" s="1460"/>
      <c r="BUF123" s="1460"/>
      <c r="BUG123" s="1460"/>
      <c r="BUH123" s="1460"/>
      <c r="BUI123" s="1460"/>
      <c r="BUJ123" s="1460"/>
      <c r="BUK123" s="1460"/>
      <c r="BUL123" s="1460"/>
      <c r="BUM123" s="1460"/>
      <c r="BUN123" s="1460"/>
      <c r="BUO123" s="1460"/>
      <c r="BUP123" s="1460"/>
      <c r="BUQ123" s="1460"/>
      <c r="BUR123" s="1460"/>
      <c r="BUS123" s="1460"/>
      <c r="BUT123" s="1460"/>
      <c r="BUU123" s="1460"/>
      <c r="BUV123" s="1460"/>
      <c r="BUW123" s="1460"/>
      <c r="BUX123" s="1460"/>
      <c r="BUY123" s="1460"/>
      <c r="BUZ123" s="1460"/>
      <c r="BVA123" s="1460"/>
      <c r="BVB123" s="1460"/>
      <c r="BVC123" s="1460"/>
      <c r="BVD123" s="1460"/>
      <c r="BVE123" s="1460"/>
      <c r="BVF123" s="1460"/>
      <c r="BVG123" s="1460"/>
      <c r="BVH123" s="1460"/>
      <c r="BVI123" s="1460"/>
      <c r="BVJ123" s="1460"/>
      <c r="BVK123" s="1460"/>
      <c r="BVL123" s="1460"/>
      <c r="BVM123" s="1460"/>
      <c r="BVN123" s="1460"/>
      <c r="BVO123" s="1460"/>
      <c r="BVP123" s="1460"/>
      <c r="BVQ123" s="1460"/>
      <c r="BVR123" s="1460"/>
      <c r="BVS123" s="1460"/>
      <c r="BVT123" s="1460"/>
      <c r="BVU123" s="1460"/>
      <c r="BVV123" s="1460"/>
      <c r="BVW123" s="1460"/>
      <c r="BVX123" s="1460"/>
      <c r="BVY123" s="1460"/>
      <c r="BVZ123" s="1460"/>
      <c r="BWA123" s="1460"/>
      <c r="BWB123" s="1460"/>
      <c r="BWC123" s="1460"/>
      <c r="BWD123" s="1460"/>
      <c r="BWE123" s="1460"/>
      <c r="BWF123" s="1460"/>
      <c r="BWG123" s="1460"/>
      <c r="BWH123" s="1460"/>
      <c r="BWI123" s="1460"/>
      <c r="BWJ123" s="1460"/>
      <c r="BWK123" s="1460"/>
      <c r="BWL123" s="1460"/>
      <c r="BWM123" s="1460"/>
      <c r="BWN123" s="1460"/>
      <c r="BWO123" s="1460"/>
      <c r="BWP123" s="1460"/>
      <c r="BWQ123" s="1460"/>
      <c r="BWR123" s="1460"/>
      <c r="BWS123" s="1460"/>
      <c r="BWT123" s="1460"/>
      <c r="BWU123" s="1460"/>
      <c r="BWV123" s="1460"/>
      <c r="BWW123" s="1460"/>
      <c r="BWX123" s="1460"/>
      <c r="BWY123" s="1460"/>
      <c r="BWZ123" s="1460"/>
      <c r="BXA123" s="1460"/>
      <c r="BXB123" s="1460"/>
      <c r="BXC123" s="1460"/>
      <c r="BXD123" s="1460"/>
      <c r="BXE123" s="1460"/>
      <c r="BXF123" s="1460"/>
      <c r="BXG123" s="1460"/>
      <c r="BXH123" s="1460"/>
      <c r="BXI123" s="1460"/>
      <c r="BXJ123" s="1460"/>
      <c r="BXK123" s="1460"/>
      <c r="BXL123" s="1460"/>
      <c r="BXM123" s="1460"/>
      <c r="BXN123" s="1460"/>
      <c r="BXO123" s="1460"/>
      <c r="BXP123" s="1460"/>
      <c r="BXQ123" s="1460"/>
      <c r="BXR123" s="1460"/>
      <c r="BXS123" s="1460"/>
      <c r="BXT123" s="1460"/>
      <c r="BXU123" s="1460"/>
      <c r="BXV123" s="1460"/>
      <c r="BXW123" s="1460"/>
      <c r="BXX123" s="1460"/>
      <c r="BXY123" s="1460"/>
      <c r="BXZ123" s="1460"/>
      <c r="BYA123" s="1460"/>
      <c r="BYB123" s="1460"/>
      <c r="BYC123" s="1460"/>
      <c r="BYD123" s="1460"/>
      <c r="BYE123" s="1460"/>
      <c r="BYF123" s="1460"/>
      <c r="BYG123" s="1460"/>
      <c r="BYH123" s="1460"/>
      <c r="BYI123" s="1460"/>
      <c r="BYJ123" s="1460"/>
      <c r="BYK123" s="1460"/>
      <c r="BYL123" s="1460"/>
      <c r="BYM123" s="1460"/>
      <c r="BYN123" s="1460"/>
      <c r="BYO123" s="1460"/>
      <c r="BYP123" s="1460"/>
      <c r="BYQ123" s="1460"/>
      <c r="BYR123" s="1460"/>
      <c r="BYS123" s="1460"/>
      <c r="BYT123" s="1460"/>
      <c r="BYU123" s="1460"/>
      <c r="BYV123" s="1460"/>
      <c r="BYW123" s="1460"/>
      <c r="BYX123" s="1460"/>
      <c r="BYY123" s="1460"/>
      <c r="BYZ123" s="1460"/>
      <c r="BZA123" s="1460"/>
      <c r="BZB123" s="1460"/>
      <c r="BZC123" s="1460"/>
      <c r="BZD123" s="1460"/>
      <c r="BZE123" s="1460"/>
      <c r="BZF123" s="1460"/>
      <c r="BZG123" s="1460"/>
      <c r="BZH123" s="1460"/>
      <c r="BZI123" s="1460"/>
      <c r="BZJ123" s="1460"/>
      <c r="BZK123" s="1460"/>
      <c r="BZL123" s="1460"/>
      <c r="BZM123" s="1460"/>
      <c r="BZN123" s="1460"/>
      <c r="BZO123" s="1460"/>
      <c r="BZP123" s="1460"/>
      <c r="BZQ123" s="1460"/>
      <c r="BZR123" s="1460"/>
      <c r="BZS123" s="1460"/>
      <c r="BZT123" s="1460"/>
      <c r="BZU123" s="1460"/>
      <c r="BZV123" s="1460"/>
      <c r="BZW123" s="1460"/>
      <c r="BZX123" s="1460"/>
      <c r="BZY123" s="1460"/>
      <c r="BZZ123" s="1460"/>
      <c r="CAA123" s="1460"/>
      <c r="CAB123" s="1460"/>
      <c r="CAC123" s="1460"/>
      <c r="CAD123" s="1460"/>
      <c r="CAE123" s="1460"/>
      <c r="CAF123" s="1460"/>
      <c r="CAG123" s="1460"/>
      <c r="CAH123" s="1460"/>
      <c r="CAI123" s="1460"/>
      <c r="CAJ123" s="1460"/>
      <c r="CAK123" s="1460"/>
      <c r="CAL123" s="1460"/>
      <c r="CAM123" s="1460"/>
      <c r="CAN123" s="1460"/>
      <c r="CAO123" s="1460"/>
      <c r="CAP123" s="1460"/>
      <c r="CAQ123" s="1460"/>
      <c r="CAR123" s="1460"/>
      <c r="CAS123" s="1460"/>
      <c r="CAT123" s="1460"/>
      <c r="CAU123" s="1460"/>
      <c r="CAV123" s="1460"/>
      <c r="CAW123" s="1460"/>
      <c r="CAX123" s="1460"/>
      <c r="CAY123" s="1460"/>
      <c r="CAZ123" s="1460"/>
      <c r="CBA123" s="1460"/>
      <c r="CBB123" s="1460"/>
      <c r="CBC123" s="1460"/>
      <c r="CBD123" s="1460"/>
      <c r="CBE123" s="1460"/>
      <c r="CBF123" s="1460"/>
      <c r="CBG123" s="1460"/>
      <c r="CBH123" s="1460"/>
      <c r="CBI123" s="1460"/>
      <c r="CBJ123" s="1460"/>
      <c r="CBK123" s="1460"/>
      <c r="CBL123" s="1460"/>
      <c r="CBM123" s="1460"/>
      <c r="CBN123" s="1460"/>
      <c r="CBO123" s="1460"/>
      <c r="CBP123" s="1460"/>
      <c r="CBQ123" s="1460"/>
      <c r="CBR123" s="1460"/>
      <c r="CBS123" s="1460"/>
      <c r="CBT123" s="1460"/>
      <c r="CBU123" s="1460"/>
      <c r="CBV123" s="1460"/>
      <c r="CBW123" s="1460"/>
      <c r="CBX123" s="1460"/>
      <c r="CBY123" s="1460"/>
      <c r="CBZ123" s="1460"/>
      <c r="CCA123" s="1460"/>
      <c r="CCB123" s="1460"/>
      <c r="CCC123" s="1460"/>
      <c r="CCD123" s="1460"/>
      <c r="CCE123" s="1460"/>
      <c r="CCF123" s="1460"/>
      <c r="CCG123" s="1460"/>
      <c r="CCH123" s="1460"/>
      <c r="CCI123" s="1460"/>
      <c r="CCJ123" s="1460"/>
      <c r="CCK123" s="1460"/>
      <c r="CCL123" s="1460"/>
      <c r="CCM123" s="1460"/>
      <c r="CCN123" s="1460"/>
      <c r="CCO123" s="1460"/>
      <c r="CCP123" s="1460"/>
      <c r="CCQ123" s="1460"/>
      <c r="CCR123" s="1460"/>
      <c r="CCS123" s="1460"/>
      <c r="CCT123" s="1460"/>
      <c r="CCU123" s="1460"/>
      <c r="CCV123" s="1460"/>
      <c r="CCW123" s="1460"/>
      <c r="CCX123" s="1460"/>
      <c r="CCY123" s="1460"/>
      <c r="CCZ123" s="1460"/>
      <c r="CDA123" s="1460"/>
      <c r="CDB123" s="1460"/>
      <c r="CDC123" s="1460"/>
      <c r="CDD123" s="1460"/>
      <c r="CDE123" s="1460"/>
      <c r="CDF123" s="1460"/>
      <c r="CDG123" s="1460"/>
      <c r="CDH123" s="1460"/>
      <c r="CDI123" s="1460"/>
      <c r="CDJ123" s="1460"/>
      <c r="CDK123" s="1460"/>
      <c r="CDL123" s="1460"/>
      <c r="CDM123" s="1460"/>
      <c r="CDN123" s="1460"/>
      <c r="CDO123" s="1460"/>
      <c r="CDP123" s="1460"/>
      <c r="CDQ123" s="1460"/>
      <c r="CDR123" s="1460"/>
      <c r="CDS123" s="1460"/>
      <c r="CDT123" s="1460"/>
      <c r="CDU123" s="1460"/>
      <c r="CDV123" s="1460"/>
      <c r="CDW123" s="1460"/>
      <c r="CDX123" s="1460"/>
      <c r="CDY123" s="1460"/>
      <c r="CDZ123" s="1460"/>
      <c r="CEA123" s="1460"/>
      <c r="CEB123" s="1460"/>
      <c r="CEC123" s="1460"/>
      <c r="CED123" s="1460"/>
      <c r="CEE123" s="1460"/>
      <c r="CEF123" s="1460"/>
      <c r="CEG123" s="1460"/>
      <c r="CEH123" s="1460"/>
      <c r="CEI123" s="1460"/>
      <c r="CEJ123" s="1460"/>
      <c r="CEK123" s="1460"/>
      <c r="CEL123" s="1460"/>
      <c r="CEM123" s="1460"/>
      <c r="CEN123" s="1460"/>
      <c r="CEO123" s="1460"/>
      <c r="CEP123" s="1460"/>
      <c r="CEQ123" s="1460"/>
      <c r="CER123" s="1460"/>
      <c r="CES123" s="1460"/>
      <c r="CET123" s="1460"/>
      <c r="CEU123" s="1460"/>
      <c r="CEV123" s="1460"/>
      <c r="CEW123" s="1460"/>
      <c r="CEX123" s="1460"/>
      <c r="CEY123" s="1460"/>
      <c r="CEZ123" s="1460"/>
      <c r="CFA123" s="1460"/>
      <c r="CFB123" s="1460"/>
      <c r="CFC123" s="1460"/>
      <c r="CFD123" s="1460"/>
      <c r="CFE123" s="1460"/>
      <c r="CFF123" s="1460"/>
      <c r="CFG123" s="1460"/>
      <c r="CFH123" s="1460"/>
      <c r="CFI123" s="1460"/>
      <c r="CFJ123" s="1460"/>
      <c r="CFK123" s="1460"/>
      <c r="CFL123" s="1460"/>
      <c r="CFM123" s="1460"/>
      <c r="CFN123" s="1460"/>
      <c r="CFO123" s="1460"/>
      <c r="CFP123" s="1460"/>
      <c r="CFQ123" s="1460"/>
      <c r="CFR123" s="1460"/>
      <c r="CFS123" s="1460"/>
      <c r="CFT123" s="1460"/>
      <c r="CFU123" s="1460"/>
      <c r="CFV123" s="1460"/>
      <c r="CFW123" s="1460"/>
      <c r="CFX123" s="1460"/>
      <c r="CFY123" s="1460"/>
      <c r="CFZ123" s="1460"/>
      <c r="CGA123" s="1460"/>
      <c r="CGB123" s="1460"/>
      <c r="CGC123" s="1460"/>
      <c r="CGD123" s="1460"/>
      <c r="CGE123" s="1460"/>
      <c r="CGF123" s="1460"/>
      <c r="CGG123" s="1460"/>
      <c r="CGH123" s="1460"/>
      <c r="CGI123" s="1460"/>
      <c r="CGJ123" s="1460"/>
      <c r="CGK123" s="1460"/>
      <c r="CGL123" s="1460"/>
      <c r="CGM123" s="1460"/>
      <c r="CGN123" s="1460"/>
      <c r="CGO123" s="1460"/>
      <c r="CGP123" s="1460"/>
      <c r="CGQ123" s="1460"/>
      <c r="CGR123" s="1460"/>
      <c r="CGS123" s="1460"/>
      <c r="CGT123" s="1460"/>
      <c r="CGU123" s="1460"/>
      <c r="CGV123" s="1460"/>
      <c r="CGW123" s="1460"/>
      <c r="CGX123" s="1460"/>
      <c r="CGY123" s="1460"/>
      <c r="CGZ123" s="1460"/>
      <c r="CHA123" s="1460"/>
      <c r="CHB123" s="1460"/>
      <c r="CHC123" s="1460"/>
      <c r="CHD123" s="1460"/>
      <c r="CHE123" s="1460"/>
      <c r="CHF123" s="1460"/>
      <c r="CHG123" s="1460"/>
      <c r="CHH123" s="1460"/>
      <c r="CHI123" s="1460"/>
      <c r="CHJ123" s="1460"/>
      <c r="CHK123" s="1460"/>
      <c r="CHL123" s="1460"/>
      <c r="CHM123" s="1460"/>
      <c r="CHN123" s="1460"/>
      <c r="CHO123" s="1460"/>
      <c r="CHP123" s="1460"/>
      <c r="CHQ123" s="1460"/>
      <c r="CHR123" s="1460"/>
      <c r="CHS123" s="1460"/>
      <c r="CHT123" s="1460"/>
      <c r="CHU123" s="1460"/>
      <c r="CHV123" s="1460"/>
      <c r="CHW123" s="1460"/>
      <c r="CHX123" s="1460"/>
      <c r="CHY123" s="1460"/>
      <c r="CHZ123" s="1460"/>
      <c r="CIA123" s="1460"/>
      <c r="CIB123" s="1460"/>
      <c r="CIC123" s="1460"/>
      <c r="CID123" s="1460"/>
      <c r="CIE123" s="1460"/>
      <c r="CIF123" s="1460"/>
      <c r="CIG123" s="1460"/>
      <c r="CIH123" s="1460"/>
      <c r="CII123" s="1460"/>
      <c r="CIJ123" s="1460"/>
      <c r="CIK123" s="1460"/>
      <c r="CIL123" s="1460"/>
      <c r="CIM123" s="1460"/>
      <c r="CIN123" s="1460"/>
      <c r="CIO123" s="1460"/>
      <c r="CIP123" s="1460"/>
      <c r="CIQ123" s="1460"/>
      <c r="CIR123" s="1460"/>
      <c r="CIS123" s="1460"/>
      <c r="CIT123" s="1460"/>
      <c r="CIU123" s="1460"/>
      <c r="CIV123" s="1460"/>
      <c r="CIW123" s="1460"/>
      <c r="CIX123" s="1460"/>
      <c r="CIY123" s="1460"/>
      <c r="CIZ123" s="1460"/>
      <c r="CJA123" s="1460"/>
      <c r="CJB123" s="1460"/>
      <c r="CJC123" s="1460"/>
      <c r="CJD123" s="1460"/>
      <c r="CJE123" s="1460"/>
      <c r="CJF123" s="1460"/>
      <c r="CJG123" s="1460"/>
      <c r="CJH123" s="1460"/>
      <c r="CJI123" s="1460"/>
      <c r="CJJ123" s="1460"/>
      <c r="CJK123" s="1460"/>
      <c r="CJL123" s="1460"/>
      <c r="CJM123" s="1460"/>
      <c r="CJN123" s="1460"/>
      <c r="CJO123" s="1460"/>
      <c r="CJP123" s="1460"/>
      <c r="CJQ123" s="1460"/>
      <c r="CJR123" s="1460"/>
      <c r="CJS123" s="1460"/>
      <c r="CJT123" s="1460"/>
      <c r="CJU123" s="1460"/>
      <c r="CJV123" s="1460"/>
      <c r="CJW123" s="1460"/>
      <c r="CJX123" s="1460"/>
      <c r="CJY123" s="1460"/>
      <c r="CJZ123" s="1460"/>
      <c r="CKA123" s="1460"/>
      <c r="CKB123" s="1460"/>
      <c r="CKC123" s="1460"/>
      <c r="CKD123" s="1460"/>
      <c r="CKE123" s="1460"/>
      <c r="CKF123" s="1460"/>
      <c r="CKG123" s="1460"/>
      <c r="CKH123" s="1460"/>
      <c r="CKI123" s="1460"/>
      <c r="CKJ123" s="1460"/>
      <c r="CKK123" s="1460"/>
      <c r="CKL123" s="1460"/>
      <c r="CKM123" s="1460"/>
      <c r="CKN123" s="1460"/>
      <c r="CKO123" s="1460"/>
      <c r="CKP123" s="1460"/>
      <c r="CKQ123" s="1460"/>
      <c r="CKR123" s="1460"/>
      <c r="CKS123" s="1460"/>
      <c r="CKT123" s="1460"/>
      <c r="CKU123" s="1460"/>
      <c r="CKV123" s="1460"/>
      <c r="CKW123" s="1460"/>
      <c r="CKX123" s="1460"/>
      <c r="CKY123" s="1460"/>
      <c r="CKZ123" s="1460"/>
      <c r="CLA123" s="1460"/>
      <c r="CLB123" s="1460"/>
      <c r="CLC123" s="1460"/>
      <c r="CLD123" s="1460"/>
      <c r="CLE123" s="1460"/>
      <c r="CLF123" s="1460"/>
      <c r="CLG123" s="1460"/>
      <c r="CLH123" s="1460"/>
      <c r="CLI123" s="1460"/>
      <c r="CLJ123" s="1460"/>
      <c r="CLK123" s="1460"/>
      <c r="CLL123" s="1460"/>
      <c r="CLM123" s="1460"/>
      <c r="CLN123" s="1460"/>
      <c r="CLO123" s="1460"/>
      <c r="CLP123" s="1460"/>
      <c r="CLQ123" s="1460"/>
      <c r="CLR123" s="1460"/>
      <c r="CLS123" s="1460"/>
      <c r="CLT123" s="1460"/>
      <c r="CLU123" s="1460"/>
      <c r="CLV123" s="1460"/>
      <c r="CLW123" s="1460"/>
      <c r="CLX123" s="1460"/>
      <c r="CLY123" s="1460"/>
      <c r="CLZ123" s="1460"/>
      <c r="CMA123" s="1460"/>
      <c r="CMB123" s="1460"/>
      <c r="CMC123" s="1460"/>
      <c r="CMD123" s="1460"/>
      <c r="CME123" s="1460"/>
      <c r="CMF123" s="1460"/>
      <c r="CMG123" s="1460"/>
      <c r="CMH123" s="1460"/>
      <c r="CMI123" s="1460"/>
      <c r="CMJ123" s="1460"/>
      <c r="CMK123" s="1460"/>
      <c r="CML123" s="1460"/>
      <c r="CMM123" s="1460"/>
      <c r="CMN123" s="1460"/>
      <c r="CMO123" s="1460"/>
      <c r="CMP123" s="1460"/>
      <c r="CMQ123" s="1460"/>
      <c r="CMR123" s="1460"/>
      <c r="CMS123" s="1460"/>
      <c r="CMT123" s="1460"/>
      <c r="CMU123" s="1460"/>
      <c r="CMV123" s="1460"/>
      <c r="CMW123" s="1460"/>
      <c r="CMX123" s="1460"/>
      <c r="CMY123" s="1460"/>
      <c r="CMZ123" s="1460"/>
      <c r="CNA123" s="1460"/>
      <c r="CNB123" s="1460"/>
      <c r="CNC123" s="1460"/>
      <c r="CND123" s="1460"/>
      <c r="CNE123" s="1460"/>
      <c r="CNF123" s="1460"/>
      <c r="CNG123" s="1460"/>
      <c r="CNH123" s="1460"/>
      <c r="CNI123" s="1460"/>
      <c r="CNJ123" s="1460"/>
      <c r="CNK123" s="1460"/>
      <c r="CNL123" s="1460"/>
      <c r="CNM123" s="1460"/>
      <c r="CNN123" s="1460"/>
      <c r="CNO123" s="1460"/>
      <c r="CNP123" s="1460"/>
      <c r="CNQ123" s="1460"/>
      <c r="CNR123" s="1460"/>
      <c r="CNS123" s="1460"/>
      <c r="CNT123" s="1460"/>
      <c r="CNU123" s="1460"/>
      <c r="CNV123" s="1460"/>
      <c r="CNW123" s="1460"/>
      <c r="CNX123" s="1460"/>
      <c r="CNY123" s="1460"/>
      <c r="CNZ123" s="1460"/>
      <c r="COA123" s="1460"/>
      <c r="COB123" s="1460"/>
      <c r="COC123" s="1460"/>
      <c r="COD123" s="1460"/>
      <c r="COE123" s="1460"/>
      <c r="COF123" s="1460"/>
      <c r="COG123" s="1460"/>
      <c r="COH123" s="1460"/>
      <c r="COI123" s="1460"/>
      <c r="COJ123" s="1460"/>
      <c r="COK123" s="1460"/>
      <c r="COL123" s="1460"/>
      <c r="COM123" s="1460"/>
      <c r="CON123" s="1460"/>
      <c r="COO123" s="1460"/>
      <c r="COP123" s="1460"/>
      <c r="COQ123" s="1460"/>
      <c r="COR123" s="1460"/>
      <c r="COS123" s="1460"/>
      <c r="COT123" s="1460"/>
      <c r="COU123" s="1460"/>
      <c r="COV123" s="1460"/>
      <c r="COW123" s="1460"/>
      <c r="COX123" s="1460"/>
      <c r="COY123" s="1460"/>
      <c r="COZ123" s="1460"/>
      <c r="CPA123" s="1460"/>
      <c r="CPB123" s="1460"/>
      <c r="CPC123" s="1460"/>
      <c r="CPD123" s="1460"/>
      <c r="CPE123" s="1460"/>
      <c r="CPF123" s="1460"/>
      <c r="CPG123" s="1460"/>
      <c r="CPH123" s="1460"/>
      <c r="CPI123" s="1460"/>
      <c r="CPJ123" s="1460"/>
      <c r="CPK123" s="1460"/>
      <c r="CPL123" s="1460"/>
      <c r="CPM123" s="1460"/>
      <c r="CPN123" s="1460"/>
      <c r="CPO123" s="1460"/>
      <c r="CPP123" s="1460"/>
      <c r="CPQ123" s="1460"/>
      <c r="CPR123" s="1460"/>
      <c r="CPS123" s="1460"/>
      <c r="CPT123" s="1460"/>
      <c r="CPU123" s="1460"/>
      <c r="CPV123" s="1460"/>
      <c r="CPW123" s="1460"/>
      <c r="CPX123" s="1460"/>
      <c r="CPY123" s="1460"/>
      <c r="CPZ123" s="1460"/>
      <c r="CQA123" s="1460"/>
      <c r="CQB123" s="1460"/>
      <c r="CQC123" s="1460"/>
      <c r="CQD123" s="1460"/>
      <c r="CQE123" s="1460"/>
      <c r="CQF123" s="1460"/>
      <c r="CQG123" s="1460"/>
      <c r="CQH123" s="1460"/>
      <c r="CQI123" s="1460"/>
      <c r="CQJ123" s="1460"/>
      <c r="CQK123" s="1460"/>
      <c r="CQL123" s="1460"/>
      <c r="CQM123" s="1460"/>
      <c r="CQN123" s="1460"/>
      <c r="CQO123" s="1460"/>
      <c r="CQP123" s="1460"/>
      <c r="CQQ123" s="1460"/>
      <c r="CQR123" s="1460"/>
      <c r="CQS123" s="1460"/>
      <c r="CQT123" s="1460"/>
      <c r="CQU123" s="1460"/>
      <c r="CQV123" s="1460"/>
      <c r="CQW123" s="1460"/>
      <c r="CQX123" s="1460"/>
      <c r="CQY123" s="1460"/>
      <c r="CQZ123" s="1460"/>
      <c r="CRA123" s="1460"/>
      <c r="CRB123" s="1460"/>
      <c r="CRC123" s="1460"/>
      <c r="CRD123" s="1460"/>
      <c r="CRE123" s="1460"/>
      <c r="CRF123" s="1460"/>
      <c r="CRG123" s="1460"/>
      <c r="CRH123" s="1460"/>
      <c r="CRI123" s="1460"/>
      <c r="CRJ123" s="1460"/>
      <c r="CRK123" s="1460"/>
      <c r="CRL123" s="1460"/>
      <c r="CRM123" s="1460"/>
      <c r="CRN123" s="1460"/>
      <c r="CRO123" s="1460"/>
      <c r="CRP123" s="1460"/>
      <c r="CRQ123" s="1460"/>
      <c r="CRR123" s="1460"/>
      <c r="CRS123" s="1460"/>
      <c r="CRT123" s="1460"/>
      <c r="CRU123" s="1460"/>
      <c r="CRV123" s="1460"/>
      <c r="CRW123" s="1460"/>
      <c r="CRX123" s="1460"/>
      <c r="CRY123" s="1460"/>
      <c r="CRZ123" s="1460"/>
      <c r="CSA123" s="1460"/>
      <c r="CSB123" s="1460"/>
      <c r="CSC123" s="1460"/>
      <c r="CSD123" s="1460"/>
      <c r="CSE123" s="1460"/>
      <c r="CSF123" s="1460"/>
      <c r="CSG123" s="1460"/>
      <c r="CSH123" s="1460"/>
      <c r="CSI123" s="1460"/>
      <c r="CSJ123" s="1460"/>
      <c r="CSK123" s="1460"/>
      <c r="CSL123" s="1460"/>
      <c r="CSM123" s="1460"/>
      <c r="CSN123" s="1460"/>
      <c r="CSO123" s="1460"/>
      <c r="CSP123" s="1460"/>
      <c r="CSQ123" s="1460"/>
      <c r="CSR123" s="1460"/>
      <c r="CSS123" s="1460"/>
      <c r="CST123" s="1460"/>
      <c r="CSU123" s="1460"/>
      <c r="CSV123" s="1460"/>
      <c r="CSW123" s="1460"/>
      <c r="CSX123" s="1460"/>
      <c r="CSY123" s="1460"/>
      <c r="CSZ123" s="1460"/>
      <c r="CTA123" s="1460"/>
      <c r="CTB123" s="1460"/>
      <c r="CTC123" s="1460"/>
      <c r="CTD123" s="1460"/>
      <c r="CTE123" s="1460"/>
      <c r="CTF123" s="1460"/>
      <c r="CTG123" s="1460"/>
      <c r="CTH123" s="1460"/>
      <c r="CTI123" s="1460"/>
      <c r="CTJ123" s="1460"/>
      <c r="CTK123" s="1460"/>
      <c r="CTL123" s="1460"/>
      <c r="CTM123" s="1460"/>
      <c r="CTN123" s="1460"/>
      <c r="CTO123" s="1460"/>
      <c r="CTP123" s="1460"/>
      <c r="CTQ123" s="1460"/>
      <c r="CTR123" s="1460"/>
      <c r="CTS123" s="1460"/>
      <c r="CTT123" s="1460"/>
      <c r="CTU123" s="1460"/>
      <c r="CTV123" s="1460"/>
      <c r="CTW123" s="1460"/>
      <c r="CTX123" s="1460"/>
      <c r="CTY123" s="1460"/>
      <c r="CTZ123" s="1460"/>
      <c r="CUA123" s="1460"/>
      <c r="CUB123" s="1460"/>
      <c r="CUC123" s="1460"/>
      <c r="CUD123" s="1460"/>
      <c r="CUE123" s="1460"/>
      <c r="CUF123" s="1460"/>
      <c r="CUG123" s="1460"/>
      <c r="CUH123" s="1460"/>
      <c r="CUI123" s="1460"/>
      <c r="CUJ123" s="1460"/>
      <c r="CUK123" s="1460"/>
      <c r="CUL123" s="1460"/>
      <c r="CUM123" s="1460"/>
      <c r="CUN123" s="1460"/>
      <c r="CUO123" s="1460"/>
      <c r="CUP123" s="1460"/>
      <c r="CUQ123" s="1460"/>
      <c r="CUR123" s="1460"/>
      <c r="CUS123" s="1460"/>
      <c r="CUT123" s="1460"/>
      <c r="CUU123" s="1460"/>
      <c r="CUV123" s="1460"/>
      <c r="CUW123" s="1460"/>
      <c r="CUX123" s="1460"/>
      <c r="CUY123" s="1460"/>
      <c r="CUZ123" s="1460"/>
      <c r="CVA123" s="1460"/>
      <c r="CVB123" s="1460"/>
      <c r="CVC123" s="1460"/>
      <c r="CVD123" s="1460"/>
      <c r="CVE123" s="1460"/>
      <c r="CVF123" s="1460"/>
      <c r="CVG123" s="1460"/>
      <c r="CVH123" s="1460"/>
      <c r="CVI123" s="1460"/>
      <c r="CVJ123" s="1460"/>
      <c r="CVK123" s="1460"/>
      <c r="CVL123" s="1460"/>
      <c r="CVM123" s="1460"/>
      <c r="CVN123" s="1460"/>
      <c r="CVO123" s="1460"/>
      <c r="CVP123" s="1460"/>
      <c r="CVQ123" s="1460"/>
      <c r="CVR123" s="1460"/>
      <c r="CVS123" s="1460"/>
      <c r="CVT123" s="1460"/>
      <c r="CVU123" s="1460"/>
      <c r="CVV123" s="1460"/>
      <c r="CVW123" s="1460"/>
      <c r="CVX123" s="1460"/>
      <c r="CVY123" s="1460"/>
      <c r="CVZ123" s="1460"/>
      <c r="CWA123" s="1460"/>
      <c r="CWB123" s="1460"/>
      <c r="CWC123" s="1460"/>
      <c r="CWD123" s="1460"/>
      <c r="CWE123" s="1460"/>
      <c r="CWF123" s="1460"/>
      <c r="CWG123" s="1460"/>
      <c r="CWH123" s="1460"/>
      <c r="CWI123" s="1460"/>
      <c r="CWJ123" s="1460"/>
      <c r="CWK123" s="1460"/>
      <c r="CWL123" s="1460"/>
      <c r="CWM123" s="1460"/>
      <c r="CWN123" s="1460"/>
      <c r="CWO123" s="1460"/>
      <c r="CWP123" s="1460"/>
      <c r="CWQ123" s="1460"/>
      <c r="CWR123" s="1460"/>
      <c r="CWS123" s="1460"/>
      <c r="CWT123" s="1460"/>
      <c r="CWU123" s="1460"/>
      <c r="CWV123" s="1460"/>
      <c r="CWW123" s="1460"/>
      <c r="CWX123" s="1460"/>
      <c r="CWY123" s="1460"/>
      <c r="CWZ123" s="1460"/>
      <c r="CXA123" s="1460"/>
      <c r="CXB123" s="1460"/>
      <c r="CXC123" s="1460"/>
      <c r="CXD123" s="1460"/>
      <c r="CXE123" s="1460"/>
      <c r="CXF123" s="1460"/>
      <c r="CXG123" s="1460"/>
      <c r="CXH123" s="1460"/>
      <c r="CXI123" s="1460"/>
      <c r="CXJ123" s="1460"/>
      <c r="CXK123" s="1460"/>
      <c r="CXL123" s="1460"/>
      <c r="CXM123" s="1460"/>
      <c r="CXN123" s="1460"/>
      <c r="CXO123" s="1460"/>
      <c r="CXP123" s="1460"/>
      <c r="CXQ123" s="1460"/>
      <c r="CXR123" s="1460"/>
      <c r="CXS123" s="1460"/>
      <c r="CXT123" s="1460"/>
      <c r="CXU123" s="1460"/>
      <c r="CXV123" s="1460"/>
      <c r="CXW123" s="1460"/>
      <c r="CXX123" s="1460"/>
      <c r="CXY123" s="1460"/>
      <c r="CXZ123" s="1460"/>
      <c r="CYA123" s="1460"/>
      <c r="CYB123" s="1460"/>
      <c r="CYC123" s="1460"/>
      <c r="CYD123" s="1460"/>
      <c r="CYE123" s="1460"/>
      <c r="CYF123" s="1460"/>
      <c r="CYG123" s="1460"/>
      <c r="CYH123" s="1460"/>
      <c r="CYI123" s="1460"/>
      <c r="CYJ123" s="1460"/>
      <c r="CYK123" s="1460"/>
      <c r="CYL123" s="1460"/>
      <c r="CYM123" s="1460"/>
      <c r="CYN123" s="1460"/>
      <c r="CYO123" s="1460"/>
      <c r="CYP123" s="1460"/>
      <c r="CYQ123" s="1460"/>
      <c r="CYR123" s="1460"/>
      <c r="CYS123" s="1460"/>
      <c r="CYT123" s="1460"/>
      <c r="CYU123" s="1460"/>
      <c r="CYV123" s="1460"/>
      <c r="CYW123" s="1460"/>
      <c r="CYX123" s="1460"/>
      <c r="CYY123" s="1460"/>
      <c r="CYZ123" s="1460"/>
      <c r="CZA123" s="1460"/>
      <c r="CZB123" s="1460"/>
      <c r="CZC123" s="1460"/>
      <c r="CZD123" s="1460"/>
      <c r="CZE123" s="1460"/>
      <c r="CZF123" s="1460"/>
      <c r="CZG123" s="1460"/>
      <c r="CZH123" s="1460"/>
      <c r="CZI123" s="1460"/>
      <c r="CZJ123" s="1460"/>
      <c r="CZK123" s="1460"/>
      <c r="CZL123" s="1460"/>
      <c r="CZM123" s="1460"/>
      <c r="CZN123" s="1460"/>
      <c r="CZO123" s="1460"/>
      <c r="CZP123" s="1460"/>
      <c r="CZQ123" s="1460"/>
      <c r="CZR123" s="1460"/>
      <c r="CZS123" s="1460"/>
      <c r="CZT123" s="1460"/>
      <c r="CZU123" s="1460"/>
      <c r="CZV123" s="1460"/>
      <c r="CZW123" s="1460"/>
      <c r="CZX123" s="1460"/>
      <c r="CZY123" s="1460"/>
      <c r="CZZ123" s="1460"/>
      <c r="DAA123" s="1460"/>
      <c r="DAB123" s="1460"/>
      <c r="DAC123" s="1460"/>
      <c r="DAD123" s="1460"/>
      <c r="DAE123" s="1460"/>
      <c r="DAF123" s="1460"/>
      <c r="DAG123" s="1460"/>
      <c r="DAH123" s="1460"/>
      <c r="DAI123" s="1460"/>
      <c r="DAJ123" s="1460"/>
      <c r="DAK123" s="1460"/>
      <c r="DAL123" s="1460"/>
      <c r="DAM123" s="1460"/>
      <c r="DAN123" s="1460"/>
      <c r="DAO123" s="1460"/>
      <c r="DAP123" s="1460"/>
      <c r="DAQ123" s="1460"/>
      <c r="DAR123" s="1460"/>
      <c r="DAS123" s="1460"/>
      <c r="DAT123" s="1460"/>
      <c r="DAU123" s="1460"/>
      <c r="DAV123" s="1460"/>
      <c r="DAW123" s="1460"/>
      <c r="DAX123" s="1460"/>
      <c r="DAY123" s="1460"/>
      <c r="DAZ123" s="1460"/>
      <c r="DBA123" s="1460"/>
      <c r="DBB123" s="1460"/>
      <c r="DBC123" s="1460"/>
      <c r="DBD123" s="1460"/>
      <c r="DBE123" s="1460"/>
      <c r="DBF123" s="1460"/>
      <c r="DBG123" s="1460"/>
      <c r="DBH123" s="1460"/>
      <c r="DBI123" s="1460"/>
      <c r="DBJ123" s="1460"/>
      <c r="DBK123" s="1460"/>
      <c r="DBL123" s="1460"/>
      <c r="DBM123" s="1460"/>
      <c r="DBN123" s="1460"/>
      <c r="DBO123" s="1460"/>
      <c r="DBP123" s="1460"/>
      <c r="DBQ123" s="1460"/>
      <c r="DBR123" s="1460"/>
      <c r="DBS123" s="1460"/>
      <c r="DBT123" s="1460"/>
      <c r="DBU123" s="1460"/>
      <c r="DBV123" s="1460"/>
      <c r="DBW123" s="1460"/>
      <c r="DBX123" s="1460"/>
      <c r="DBY123" s="1460"/>
      <c r="DBZ123" s="1460"/>
      <c r="DCA123" s="1460"/>
      <c r="DCB123" s="1460"/>
      <c r="DCC123" s="1460"/>
      <c r="DCD123" s="1460"/>
      <c r="DCE123" s="1460"/>
      <c r="DCF123" s="1460"/>
      <c r="DCG123" s="1460"/>
      <c r="DCH123" s="1460"/>
      <c r="DCI123" s="1460"/>
      <c r="DCJ123" s="1460"/>
      <c r="DCK123" s="1460"/>
      <c r="DCL123" s="1460"/>
      <c r="DCM123" s="1460"/>
      <c r="DCN123" s="1460"/>
      <c r="DCO123" s="1460"/>
      <c r="DCP123" s="1460"/>
      <c r="DCQ123" s="1460"/>
      <c r="DCR123" s="1460"/>
      <c r="DCS123" s="1460"/>
      <c r="DCT123" s="1460"/>
      <c r="DCU123" s="1460"/>
      <c r="DCV123" s="1460"/>
      <c r="DCW123" s="1460"/>
      <c r="DCX123" s="1460"/>
      <c r="DCY123" s="1460"/>
      <c r="DCZ123" s="1460"/>
      <c r="DDA123" s="1460"/>
      <c r="DDB123" s="1460"/>
      <c r="DDC123" s="1460"/>
      <c r="DDD123" s="1460"/>
      <c r="DDE123" s="1460"/>
      <c r="DDF123" s="1460"/>
      <c r="DDG123" s="1460"/>
      <c r="DDH123" s="1460"/>
      <c r="DDI123" s="1460"/>
      <c r="DDJ123" s="1460"/>
      <c r="DDK123" s="1460"/>
      <c r="DDL123" s="1460"/>
      <c r="DDM123" s="1460"/>
      <c r="DDN123" s="1460"/>
      <c r="DDO123" s="1460"/>
      <c r="DDP123" s="1460"/>
      <c r="DDQ123" s="1460"/>
      <c r="DDR123" s="1460"/>
      <c r="DDS123" s="1460"/>
      <c r="DDT123" s="1460"/>
      <c r="DDU123" s="1460"/>
      <c r="DDV123" s="1460"/>
      <c r="DDW123" s="1460"/>
      <c r="DDX123" s="1460"/>
      <c r="DDY123" s="1460"/>
      <c r="DDZ123" s="1460"/>
      <c r="DEA123" s="1460"/>
      <c r="DEB123" s="1460"/>
      <c r="DEC123" s="1460"/>
      <c r="DED123" s="1460"/>
      <c r="DEE123" s="1460"/>
      <c r="DEF123" s="1460"/>
      <c r="DEG123" s="1460"/>
      <c r="DEH123" s="1460"/>
      <c r="DEI123" s="1460"/>
      <c r="DEJ123" s="1460"/>
      <c r="DEK123" s="1460"/>
      <c r="DEL123" s="1460"/>
      <c r="DEM123" s="1460"/>
      <c r="DEN123" s="1460"/>
      <c r="DEO123" s="1460"/>
      <c r="DEP123" s="1460"/>
      <c r="DEQ123" s="1460"/>
      <c r="DER123" s="1460"/>
      <c r="DES123" s="1460"/>
      <c r="DET123" s="1460"/>
      <c r="DEU123" s="1460"/>
      <c r="DEV123" s="1460"/>
      <c r="DEW123" s="1460"/>
      <c r="DEX123" s="1460"/>
      <c r="DEY123" s="1460"/>
      <c r="DEZ123" s="1460"/>
      <c r="DFA123" s="1460"/>
      <c r="DFB123" s="1460"/>
      <c r="DFC123" s="1460"/>
      <c r="DFD123" s="1460"/>
      <c r="DFE123" s="1460"/>
      <c r="DFF123" s="1460"/>
      <c r="DFG123" s="1460"/>
      <c r="DFH123" s="1460"/>
      <c r="DFI123" s="1460"/>
      <c r="DFJ123" s="1460"/>
      <c r="DFK123" s="1460"/>
      <c r="DFL123" s="1460"/>
      <c r="DFM123" s="1460"/>
      <c r="DFN123" s="1460"/>
      <c r="DFO123" s="1460"/>
      <c r="DFP123" s="1460"/>
      <c r="DFQ123" s="1460"/>
      <c r="DFR123" s="1460"/>
      <c r="DFS123" s="1460"/>
      <c r="DFT123" s="1460"/>
      <c r="DFU123" s="1460"/>
      <c r="DFV123" s="1460"/>
      <c r="DFW123" s="1460"/>
      <c r="DFX123" s="1460"/>
      <c r="DFY123" s="1460"/>
      <c r="DFZ123" s="1460"/>
      <c r="DGA123" s="1460"/>
      <c r="DGB123" s="1460"/>
      <c r="DGC123" s="1460"/>
      <c r="DGD123" s="1460"/>
      <c r="DGE123" s="1460"/>
      <c r="DGF123" s="1460"/>
      <c r="DGG123" s="1460"/>
      <c r="DGH123" s="1460"/>
      <c r="DGI123" s="1460"/>
      <c r="DGJ123" s="1460"/>
      <c r="DGK123" s="1460"/>
      <c r="DGL123" s="1460"/>
      <c r="DGM123" s="1460"/>
      <c r="DGN123" s="1460"/>
      <c r="DGO123" s="1460"/>
      <c r="DGP123" s="1460"/>
      <c r="DGQ123" s="1460"/>
      <c r="DGR123" s="1460"/>
      <c r="DGS123" s="1460"/>
      <c r="DGT123" s="1460"/>
      <c r="DGU123" s="1460"/>
      <c r="DGV123" s="1460"/>
      <c r="DGW123" s="1460"/>
      <c r="DGX123" s="1460"/>
      <c r="DGY123" s="1460"/>
      <c r="DGZ123" s="1460"/>
      <c r="DHA123" s="1460"/>
      <c r="DHB123" s="1460"/>
      <c r="DHC123" s="1460"/>
      <c r="DHD123" s="1460"/>
      <c r="DHE123" s="1460"/>
      <c r="DHF123" s="1460"/>
      <c r="DHG123" s="1460"/>
      <c r="DHH123" s="1460"/>
      <c r="DHI123" s="1460"/>
      <c r="DHJ123" s="1460"/>
      <c r="DHK123" s="1460"/>
      <c r="DHL123" s="1460"/>
      <c r="DHM123" s="1460"/>
      <c r="DHN123" s="1460"/>
      <c r="DHO123" s="1460"/>
      <c r="DHP123" s="1460"/>
      <c r="DHQ123" s="1460"/>
      <c r="DHR123" s="1460"/>
      <c r="DHS123" s="1460"/>
      <c r="DHT123" s="1460"/>
      <c r="DHU123" s="1460"/>
      <c r="DHV123" s="1460"/>
      <c r="DHW123" s="1460"/>
      <c r="DHX123" s="1460"/>
      <c r="DHY123" s="1460"/>
      <c r="DHZ123" s="1460"/>
      <c r="DIA123" s="1460"/>
      <c r="DIB123" s="1460"/>
      <c r="DIC123" s="1460"/>
      <c r="DID123" s="1460"/>
      <c r="DIE123" s="1460"/>
      <c r="DIF123" s="1460"/>
      <c r="DIG123" s="1460"/>
      <c r="DIH123" s="1460"/>
      <c r="DII123" s="1460"/>
      <c r="DIJ123" s="1460"/>
      <c r="DIK123" s="1460"/>
      <c r="DIL123" s="1460"/>
      <c r="DIM123" s="1460"/>
      <c r="DIN123" s="1460"/>
      <c r="DIO123" s="1460"/>
      <c r="DIP123" s="1460"/>
      <c r="DIQ123" s="1460"/>
      <c r="DIR123" s="1460"/>
      <c r="DIS123" s="1460"/>
      <c r="DIT123" s="1460"/>
      <c r="DIU123" s="1460"/>
      <c r="DIV123" s="1460"/>
      <c r="DIW123" s="1460"/>
      <c r="DIX123" s="1460"/>
      <c r="DIY123" s="1460"/>
      <c r="DIZ123" s="1460"/>
      <c r="DJA123" s="1460"/>
      <c r="DJB123" s="1460"/>
      <c r="DJC123" s="1460"/>
      <c r="DJD123" s="1460"/>
      <c r="DJE123" s="1460"/>
      <c r="DJF123" s="1460"/>
      <c r="DJG123" s="1460"/>
      <c r="DJH123" s="1460"/>
      <c r="DJI123" s="1460"/>
      <c r="DJJ123" s="1460"/>
      <c r="DJK123" s="1460"/>
      <c r="DJL123" s="1460"/>
      <c r="DJM123" s="1460"/>
      <c r="DJN123" s="1460"/>
      <c r="DJO123" s="1460"/>
      <c r="DJP123" s="1460"/>
      <c r="DJQ123" s="1460"/>
      <c r="DJR123" s="1460"/>
      <c r="DJS123" s="1460"/>
      <c r="DJT123" s="1460"/>
      <c r="DJU123" s="1460"/>
      <c r="DJV123" s="1460"/>
      <c r="DJW123" s="1460"/>
      <c r="DJX123" s="1460"/>
      <c r="DJY123" s="1460"/>
      <c r="DJZ123" s="1460"/>
      <c r="DKA123" s="1460"/>
      <c r="DKB123" s="1460"/>
      <c r="DKC123" s="1460"/>
      <c r="DKD123" s="1460"/>
      <c r="DKE123" s="1460"/>
      <c r="DKF123" s="1460"/>
      <c r="DKG123" s="1460"/>
      <c r="DKH123" s="1460"/>
      <c r="DKI123" s="1460"/>
      <c r="DKJ123" s="1460"/>
      <c r="DKK123" s="1460"/>
      <c r="DKL123" s="1460"/>
      <c r="DKM123" s="1460"/>
      <c r="DKN123" s="1460"/>
      <c r="DKO123" s="1460"/>
      <c r="DKP123" s="1460"/>
      <c r="DKQ123" s="1460"/>
      <c r="DKR123" s="1460"/>
      <c r="DKS123" s="1460"/>
      <c r="DKT123" s="1460"/>
      <c r="DKU123" s="1460"/>
      <c r="DKV123" s="1460"/>
      <c r="DKW123" s="1460"/>
      <c r="DKX123" s="1460"/>
      <c r="DKY123" s="1460"/>
      <c r="DKZ123" s="1460"/>
      <c r="DLA123" s="1460"/>
      <c r="DLB123" s="1460"/>
      <c r="DLC123" s="1460"/>
      <c r="DLD123" s="1460"/>
      <c r="DLE123" s="1460"/>
      <c r="DLF123" s="1460"/>
      <c r="DLG123" s="1460"/>
      <c r="DLH123" s="1460"/>
      <c r="DLI123" s="1460"/>
      <c r="DLJ123" s="1460"/>
      <c r="DLK123" s="1460"/>
      <c r="DLL123" s="1460"/>
      <c r="DLM123" s="1460"/>
      <c r="DLN123" s="1460"/>
      <c r="DLO123" s="1460"/>
      <c r="DLP123" s="1460"/>
      <c r="DLQ123" s="1460"/>
      <c r="DLR123" s="1460"/>
      <c r="DLS123" s="1460"/>
      <c r="DLT123" s="1460"/>
      <c r="DLU123" s="1460"/>
      <c r="DLV123" s="1460"/>
      <c r="DLW123" s="1460"/>
      <c r="DLX123" s="1460"/>
      <c r="DLY123" s="1460"/>
      <c r="DLZ123" s="1460"/>
      <c r="DMA123" s="1460"/>
      <c r="DMB123" s="1460"/>
      <c r="DMC123" s="1460"/>
      <c r="DMD123" s="1460"/>
      <c r="DME123" s="1460"/>
      <c r="DMF123" s="1460"/>
      <c r="DMG123" s="1460"/>
      <c r="DMH123" s="1460"/>
      <c r="DMI123" s="1460"/>
      <c r="DMJ123" s="1460"/>
      <c r="DMK123" s="1460"/>
      <c r="DML123" s="1460"/>
      <c r="DMM123" s="1460"/>
      <c r="DMN123" s="1460"/>
      <c r="DMO123" s="1460"/>
      <c r="DMP123" s="1460"/>
      <c r="DMQ123" s="1460"/>
      <c r="DMR123" s="1460"/>
      <c r="DMS123" s="1460"/>
      <c r="DMT123" s="1460"/>
      <c r="DMU123" s="1460"/>
      <c r="DMV123" s="1460"/>
      <c r="DMW123" s="1460"/>
      <c r="DMX123" s="1460"/>
      <c r="DMY123" s="1460"/>
      <c r="DMZ123" s="1460"/>
      <c r="DNA123" s="1460"/>
      <c r="DNB123" s="1460"/>
      <c r="DNC123" s="1460"/>
      <c r="DND123" s="1460"/>
      <c r="DNE123" s="1460"/>
      <c r="DNF123" s="1460"/>
      <c r="DNG123" s="1460"/>
      <c r="DNH123" s="1460"/>
      <c r="DNI123" s="1460"/>
      <c r="DNJ123" s="1460"/>
      <c r="DNK123" s="1460"/>
      <c r="DNL123" s="1460"/>
      <c r="DNM123" s="1460"/>
      <c r="DNN123" s="1460"/>
      <c r="DNO123" s="1460"/>
      <c r="DNP123" s="1460"/>
      <c r="DNQ123" s="1460"/>
      <c r="DNR123" s="1460"/>
      <c r="DNS123" s="1460"/>
      <c r="DNT123" s="1460"/>
      <c r="DNU123" s="1460"/>
      <c r="DNV123" s="1460"/>
      <c r="DNW123" s="1460"/>
      <c r="DNX123" s="1460"/>
      <c r="DNY123" s="1460"/>
      <c r="DNZ123" s="1460"/>
      <c r="DOA123" s="1460"/>
      <c r="DOB123" s="1460"/>
      <c r="DOC123" s="1460"/>
      <c r="DOD123" s="1460"/>
      <c r="DOE123" s="1460"/>
      <c r="DOF123" s="1460"/>
      <c r="DOG123" s="1460"/>
      <c r="DOH123" s="1460"/>
      <c r="DOI123" s="1460"/>
      <c r="DOJ123" s="1460"/>
      <c r="DOK123" s="1460"/>
      <c r="DOL123" s="1460"/>
      <c r="DOM123" s="1460"/>
      <c r="DON123" s="1460"/>
      <c r="DOO123" s="1460"/>
      <c r="DOP123" s="1460"/>
      <c r="DOQ123" s="1460"/>
      <c r="DOR123" s="1460"/>
      <c r="DOS123" s="1460"/>
      <c r="DOT123" s="1460"/>
      <c r="DOU123" s="1460"/>
      <c r="DOV123" s="1460"/>
      <c r="DOW123" s="1460"/>
      <c r="DOX123" s="1460"/>
      <c r="DOY123" s="1460"/>
      <c r="DOZ123" s="1460"/>
      <c r="DPA123" s="1460"/>
      <c r="DPB123" s="1460"/>
      <c r="DPC123" s="1460"/>
      <c r="DPD123" s="1460"/>
      <c r="DPE123" s="1460"/>
      <c r="DPF123" s="1460"/>
      <c r="DPG123" s="1460"/>
      <c r="DPH123" s="1460"/>
      <c r="DPI123" s="1460"/>
      <c r="DPJ123" s="1460"/>
      <c r="DPK123" s="1460"/>
      <c r="DPL123" s="1460"/>
      <c r="DPM123" s="1460"/>
      <c r="DPN123" s="1460"/>
      <c r="DPO123" s="1460"/>
      <c r="DPP123" s="1460"/>
      <c r="DPQ123" s="1460"/>
      <c r="DPR123" s="1460"/>
      <c r="DPS123" s="1460"/>
      <c r="DPT123" s="1460"/>
      <c r="DPU123" s="1460"/>
      <c r="DPV123" s="1460"/>
      <c r="DPW123" s="1460"/>
      <c r="DPX123" s="1460"/>
      <c r="DPY123" s="1460"/>
      <c r="DPZ123" s="1460"/>
      <c r="DQA123" s="1460"/>
      <c r="DQB123" s="1460"/>
      <c r="DQC123" s="1460"/>
      <c r="DQD123" s="1460"/>
      <c r="DQE123" s="1460"/>
      <c r="DQF123" s="1460"/>
      <c r="DQG123" s="1460"/>
      <c r="DQH123" s="1460"/>
      <c r="DQI123" s="1460"/>
      <c r="DQJ123" s="1460"/>
      <c r="DQK123" s="1460"/>
      <c r="DQL123" s="1460"/>
      <c r="DQM123" s="1460"/>
      <c r="DQN123" s="1460"/>
      <c r="DQO123" s="1460"/>
      <c r="DQP123" s="1460"/>
      <c r="DQQ123" s="1460"/>
      <c r="DQR123" s="1460"/>
      <c r="DQS123" s="1460"/>
      <c r="DQT123" s="1460"/>
      <c r="DQU123" s="1460"/>
      <c r="DQV123" s="1460"/>
      <c r="DQW123" s="1460"/>
      <c r="DQX123" s="1460"/>
      <c r="DQY123" s="1460"/>
      <c r="DQZ123" s="1460"/>
      <c r="DRA123" s="1460"/>
      <c r="DRB123" s="1460"/>
      <c r="DRC123" s="1460"/>
      <c r="DRD123" s="1460"/>
      <c r="DRE123" s="1460"/>
      <c r="DRF123" s="1460"/>
      <c r="DRG123" s="1460"/>
      <c r="DRH123" s="1460"/>
      <c r="DRI123" s="1460"/>
      <c r="DRJ123" s="1460"/>
      <c r="DRK123" s="1460"/>
      <c r="DRL123" s="1460"/>
      <c r="DRM123" s="1460"/>
      <c r="DRN123" s="1460"/>
      <c r="DRO123" s="1460"/>
      <c r="DRP123" s="1460"/>
      <c r="DRQ123" s="1460"/>
      <c r="DRR123" s="1460"/>
      <c r="DRS123" s="1460"/>
      <c r="DRT123" s="1460"/>
      <c r="DRU123" s="1460"/>
      <c r="DRV123" s="1460"/>
      <c r="DRW123" s="1460"/>
      <c r="DRX123" s="1460"/>
      <c r="DRY123" s="1460"/>
      <c r="DRZ123" s="1460"/>
      <c r="DSA123" s="1460"/>
      <c r="DSB123" s="1460"/>
      <c r="DSC123" s="1460"/>
      <c r="DSD123" s="1460"/>
      <c r="DSE123" s="1460"/>
      <c r="DSF123" s="1460"/>
      <c r="DSG123" s="1460"/>
      <c r="DSH123" s="1460"/>
      <c r="DSI123" s="1460"/>
      <c r="DSJ123" s="1460"/>
      <c r="DSK123" s="1460"/>
      <c r="DSL123" s="1460"/>
      <c r="DSM123" s="1460"/>
      <c r="DSN123" s="1460"/>
      <c r="DSO123" s="1460"/>
      <c r="DSP123" s="1460"/>
      <c r="DSQ123" s="1460"/>
      <c r="DSR123" s="1460"/>
      <c r="DSS123" s="1460"/>
      <c r="DST123" s="1460"/>
      <c r="DSU123" s="1460"/>
      <c r="DSV123" s="1460"/>
      <c r="DSW123" s="1460"/>
      <c r="DSX123" s="1460"/>
      <c r="DSY123" s="1460"/>
      <c r="DSZ123" s="1460"/>
      <c r="DTA123" s="1460"/>
      <c r="DTB123" s="1460"/>
      <c r="DTC123" s="1460"/>
      <c r="DTD123" s="1460"/>
      <c r="DTE123" s="1460"/>
      <c r="DTF123" s="1460"/>
      <c r="DTG123" s="1460"/>
      <c r="DTH123" s="1460"/>
      <c r="DTI123" s="1460"/>
      <c r="DTJ123" s="1460"/>
      <c r="DTK123" s="1460"/>
      <c r="DTL123" s="1460"/>
      <c r="DTM123" s="1460"/>
      <c r="DTN123" s="1460"/>
      <c r="DTO123" s="1460"/>
      <c r="DTP123" s="1460"/>
      <c r="DTQ123" s="1460"/>
      <c r="DTR123" s="1460"/>
      <c r="DTS123" s="1460"/>
      <c r="DTT123" s="1460"/>
      <c r="DTU123" s="1460"/>
      <c r="DTV123" s="1460"/>
      <c r="DTW123" s="1460"/>
      <c r="DTX123" s="1460"/>
      <c r="DTY123" s="1460"/>
      <c r="DTZ123" s="1460"/>
      <c r="DUA123" s="1460"/>
      <c r="DUB123" s="1460"/>
      <c r="DUC123" s="1460"/>
      <c r="DUD123" s="1460"/>
      <c r="DUE123" s="1460"/>
      <c r="DUF123" s="1460"/>
      <c r="DUG123" s="1460"/>
      <c r="DUH123" s="1460"/>
      <c r="DUI123" s="1460"/>
      <c r="DUJ123" s="1460"/>
      <c r="DUK123" s="1460"/>
      <c r="DUL123" s="1460"/>
      <c r="DUM123" s="1460"/>
      <c r="DUN123" s="1460"/>
      <c r="DUO123" s="1460"/>
      <c r="DUP123" s="1460"/>
      <c r="DUQ123" s="1460"/>
      <c r="DUR123" s="1460"/>
      <c r="DUS123" s="1460"/>
      <c r="DUT123" s="1460"/>
      <c r="DUU123" s="1460"/>
      <c r="DUV123" s="1460"/>
      <c r="DUW123" s="1460"/>
      <c r="DUX123" s="1460"/>
      <c r="DUY123" s="1460"/>
      <c r="DUZ123" s="1460"/>
      <c r="DVA123" s="1460"/>
      <c r="DVB123" s="1460"/>
      <c r="DVC123" s="1460"/>
      <c r="DVD123" s="1460"/>
      <c r="DVE123" s="1460"/>
      <c r="DVF123" s="1460"/>
      <c r="DVG123" s="1460"/>
      <c r="DVH123" s="1460"/>
      <c r="DVI123" s="1460"/>
      <c r="DVJ123" s="1460"/>
      <c r="DVK123" s="1460"/>
      <c r="DVL123" s="1460"/>
      <c r="DVM123" s="1460"/>
      <c r="DVN123" s="1460"/>
      <c r="DVO123" s="1460"/>
      <c r="DVP123" s="1460"/>
      <c r="DVQ123" s="1460"/>
      <c r="DVR123" s="1460"/>
      <c r="DVS123" s="1460"/>
      <c r="DVT123" s="1460"/>
      <c r="DVU123" s="1460"/>
      <c r="DVV123" s="1460"/>
      <c r="DVW123" s="1460"/>
      <c r="DVX123" s="1460"/>
      <c r="DVY123" s="1460"/>
      <c r="DVZ123" s="1460"/>
      <c r="DWA123" s="1460"/>
      <c r="DWB123" s="1460"/>
      <c r="DWC123" s="1460"/>
      <c r="DWD123" s="1460"/>
      <c r="DWE123" s="1460"/>
      <c r="DWF123" s="1460"/>
      <c r="DWG123" s="1460"/>
      <c r="DWH123" s="1460"/>
      <c r="DWI123" s="1460"/>
      <c r="DWJ123" s="1460"/>
      <c r="DWK123" s="1460"/>
      <c r="DWL123" s="1460"/>
      <c r="DWM123" s="1460"/>
      <c r="DWN123" s="1460"/>
      <c r="DWO123" s="1460"/>
      <c r="DWP123" s="1460"/>
      <c r="DWQ123" s="1460"/>
      <c r="DWR123" s="1460"/>
      <c r="DWS123" s="1460"/>
      <c r="DWT123" s="1460"/>
      <c r="DWU123" s="1460"/>
      <c r="DWV123" s="1460"/>
      <c r="DWW123" s="1460"/>
      <c r="DWX123" s="1460"/>
      <c r="DWY123" s="1460"/>
      <c r="DWZ123" s="1460"/>
      <c r="DXA123" s="1460"/>
      <c r="DXB123" s="1460"/>
      <c r="DXC123" s="1460"/>
      <c r="DXD123" s="1460"/>
      <c r="DXE123" s="1460"/>
      <c r="DXF123" s="1460"/>
      <c r="DXG123" s="1460"/>
      <c r="DXH123" s="1460"/>
      <c r="DXI123" s="1460"/>
      <c r="DXJ123" s="1460"/>
      <c r="DXK123" s="1460"/>
      <c r="DXL123" s="1460"/>
      <c r="DXM123" s="1460"/>
      <c r="DXN123" s="1460"/>
      <c r="DXO123" s="1460"/>
      <c r="DXP123" s="1460"/>
      <c r="DXQ123" s="1460"/>
      <c r="DXR123" s="1460"/>
      <c r="DXS123" s="1460"/>
      <c r="DXT123" s="1460"/>
      <c r="DXU123" s="1460"/>
      <c r="DXV123" s="1460"/>
      <c r="DXW123" s="1460"/>
      <c r="DXX123" s="1460"/>
      <c r="DXY123" s="1460"/>
      <c r="DXZ123" s="1460"/>
      <c r="DYA123" s="1460"/>
      <c r="DYB123" s="1460"/>
      <c r="DYC123" s="1460"/>
      <c r="DYD123" s="1460"/>
      <c r="DYE123" s="1460"/>
      <c r="DYF123" s="1460"/>
      <c r="DYG123" s="1460"/>
      <c r="DYH123" s="1460"/>
      <c r="DYI123" s="1460"/>
      <c r="DYJ123" s="1460"/>
      <c r="DYK123" s="1460"/>
      <c r="DYL123" s="1460"/>
      <c r="DYM123" s="1460"/>
      <c r="DYN123" s="1460"/>
      <c r="DYO123" s="1460"/>
      <c r="DYP123" s="1460"/>
      <c r="DYQ123" s="1460"/>
      <c r="DYR123" s="1460"/>
      <c r="DYS123" s="1460"/>
      <c r="DYT123" s="1460"/>
      <c r="DYU123" s="1460"/>
      <c r="DYV123" s="1460"/>
      <c r="DYW123" s="1460"/>
      <c r="DYX123" s="1460"/>
      <c r="DYY123" s="1460"/>
      <c r="DYZ123" s="1460"/>
      <c r="DZA123" s="1460"/>
      <c r="DZB123" s="1460"/>
      <c r="DZC123" s="1460"/>
      <c r="DZD123" s="1460"/>
      <c r="DZE123" s="1460"/>
      <c r="DZF123" s="1460"/>
      <c r="DZG123" s="1460"/>
      <c r="DZH123" s="1460"/>
      <c r="DZI123" s="1460"/>
      <c r="DZJ123" s="1460"/>
      <c r="DZK123" s="1460"/>
      <c r="DZL123" s="1460"/>
      <c r="DZM123" s="1460"/>
      <c r="DZN123" s="1460"/>
      <c r="DZO123" s="1460"/>
      <c r="DZP123" s="1460"/>
      <c r="DZQ123" s="1460"/>
      <c r="DZR123" s="1460"/>
      <c r="DZS123" s="1460"/>
      <c r="DZT123" s="1460"/>
      <c r="DZU123" s="1460"/>
      <c r="DZV123" s="1460"/>
      <c r="DZW123" s="1460"/>
      <c r="DZX123" s="1460"/>
      <c r="DZY123" s="1460"/>
      <c r="DZZ123" s="1460"/>
      <c r="EAA123" s="1460"/>
      <c r="EAB123" s="1460"/>
      <c r="EAC123" s="1460"/>
      <c r="EAD123" s="1460"/>
      <c r="EAE123" s="1460"/>
      <c r="EAF123" s="1460"/>
      <c r="EAG123" s="1460"/>
      <c r="EAH123" s="1460"/>
      <c r="EAI123" s="1460"/>
      <c r="EAJ123" s="1460"/>
      <c r="EAK123" s="1460"/>
      <c r="EAL123" s="1460"/>
      <c r="EAM123" s="1460"/>
      <c r="EAN123" s="1460"/>
      <c r="EAO123" s="1460"/>
      <c r="EAP123" s="1460"/>
      <c r="EAQ123" s="1460"/>
      <c r="EAR123" s="1460"/>
      <c r="EAS123" s="1460"/>
      <c r="EAT123" s="1460"/>
      <c r="EAU123" s="1460"/>
      <c r="EAV123" s="1460"/>
      <c r="EAW123" s="1460"/>
      <c r="EAX123" s="1460"/>
      <c r="EAY123" s="1460"/>
      <c r="EAZ123" s="1460"/>
      <c r="EBA123" s="1460"/>
      <c r="EBB123" s="1460"/>
      <c r="EBC123" s="1460"/>
      <c r="EBD123" s="1460"/>
      <c r="EBE123" s="1460"/>
      <c r="EBF123" s="1460"/>
      <c r="EBG123" s="1460"/>
      <c r="EBH123" s="1460"/>
      <c r="EBI123" s="1460"/>
      <c r="EBJ123" s="1460"/>
      <c r="EBK123" s="1460"/>
      <c r="EBL123" s="1460"/>
      <c r="EBM123" s="1460"/>
      <c r="EBN123" s="1460"/>
      <c r="EBO123" s="1460"/>
      <c r="EBP123" s="1460"/>
      <c r="EBQ123" s="1460"/>
      <c r="EBR123" s="1460"/>
      <c r="EBS123" s="1460"/>
      <c r="EBT123" s="1460"/>
      <c r="EBU123" s="1460"/>
      <c r="EBV123" s="1460"/>
      <c r="EBW123" s="1460"/>
      <c r="EBX123" s="1460"/>
      <c r="EBY123" s="1460"/>
      <c r="EBZ123" s="1460"/>
      <c r="ECA123" s="1460"/>
      <c r="ECB123" s="1460"/>
      <c r="ECC123" s="1460"/>
      <c r="ECD123" s="1460"/>
      <c r="ECE123" s="1460"/>
      <c r="ECF123" s="1460"/>
      <c r="ECG123" s="1460"/>
      <c r="ECH123" s="1460"/>
      <c r="ECI123" s="1460"/>
      <c r="ECJ123" s="1460"/>
      <c r="ECK123" s="1460"/>
      <c r="ECL123" s="1460"/>
      <c r="ECM123" s="1460"/>
      <c r="ECN123" s="1460"/>
      <c r="ECO123" s="1460"/>
      <c r="ECP123" s="1460"/>
      <c r="ECQ123" s="1460"/>
      <c r="ECR123" s="1460"/>
      <c r="ECS123" s="1460"/>
      <c r="ECT123" s="1460"/>
      <c r="ECU123" s="1460"/>
      <c r="ECV123" s="1460"/>
      <c r="ECW123" s="1460"/>
      <c r="ECX123" s="1460"/>
      <c r="ECY123" s="1460"/>
      <c r="ECZ123" s="1460"/>
      <c r="EDA123" s="1460"/>
      <c r="EDB123" s="1460"/>
      <c r="EDC123" s="1460"/>
      <c r="EDD123" s="1460"/>
      <c r="EDE123" s="1460"/>
      <c r="EDF123" s="1460"/>
      <c r="EDG123" s="1460"/>
      <c r="EDH123" s="1460"/>
      <c r="EDI123" s="1460"/>
      <c r="EDJ123" s="1460"/>
      <c r="EDK123" s="1460"/>
      <c r="EDL123" s="1460"/>
      <c r="EDM123" s="1460"/>
      <c r="EDN123" s="1460"/>
      <c r="EDO123" s="1460"/>
      <c r="EDP123" s="1460"/>
      <c r="EDQ123" s="1460"/>
      <c r="EDR123" s="1460"/>
      <c r="EDS123" s="1460"/>
      <c r="EDT123" s="1460"/>
      <c r="EDU123" s="1460"/>
      <c r="EDV123" s="1460"/>
      <c r="EDW123" s="1460"/>
      <c r="EDX123" s="1460"/>
      <c r="EDY123" s="1460"/>
      <c r="EDZ123" s="1460"/>
      <c r="EEA123" s="1460"/>
      <c r="EEB123" s="1460"/>
      <c r="EEC123" s="1460"/>
      <c r="EED123" s="1460"/>
      <c r="EEE123" s="1460"/>
      <c r="EEF123" s="1460"/>
      <c r="EEG123" s="1460"/>
      <c r="EEH123" s="1460"/>
      <c r="EEI123" s="1460"/>
      <c r="EEJ123" s="1460"/>
      <c r="EEK123" s="1460"/>
      <c r="EEL123" s="1460"/>
      <c r="EEM123" s="1460"/>
      <c r="EEN123" s="1460"/>
      <c r="EEO123" s="1460"/>
      <c r="EEP123" s="1460"/>
      <c r="EEQ123" s="1460"/>
      <c r="EER123" s="1460"/>
      <c r="EES123" s="1460"/>
      <c r="EET123" s="1460"/>
      <c r="EEU123" s="1460"/>
      <c r="EEV123" s="1460"/>
      <c r="EEW123" s="1460"/>
      <c r="EEX123" s="1460"/>
      <c r="EEY123" s="1460"/>
      <c r="EEZ123" s="1460"/>
      <c r="EFA123" s="1460"/>
      <c r="EFB123" s="1460"/>
      <c r="EFC123" s="1460"/>
      <c r="EFD123" s="1460"/>
      <c r="EFE123" s="1460"/>
      <c r="EFF123" s="1460"/>
      <c r="EFG123" s="1460"/>
      <c r="EFH123" s="1460"/>
      <c r="EFI123" s="1460"/>
      <c r="EFJ123" s="1460"/>
      <c r="EFK123" s="1460"/>
      <c r="EFL123" s="1460"/>
      <c r="EFM123" s="1460"/>
      <c r="EFN123" s="1460"/>
      <c r="EFO123" s="1460"/>
      <c r="EFP123" s="1460"/>
      <c r="EFQ123" s="1460"/>
      <c r="EFR123" s="1460"/>
      <c r="EFS123" s="1460"/>
      <c r="EFT123" s="1460"/>
      <c r="EFU123" s="1460"/>
      <c r="EFV123" s="1460"/>
      <c r="EFW123" s="1460"/>
      <c r="EFX123" s="1460"/>
      <c r="EFY123" s="1460"/>
      <c r="EFZ123" s="1460"/>
      <c r="EGA123" s="1460"/>
      <c r="EGB123" s="1460"/>
      <c r="EGC123" s="1460"/>
      <c r="EGD123" s="1460"/>
      <c r="EGE123" s="1460"/>
      <c r="EGF123" s="1460"/>
      <c r="EGG123" s="1460"/>
      <c r="EGH123" s="1460"/>
      <c r="EGI123" s="1460"/>
      <c r="EGJ123" s="1460"/>
      <c r="EGK123" s="1460"/>
      <c r="EGL123" s="1460"/>
      <c r="EGM123" s="1460"/>
      <c r="EGN123" s="1460"/>
      <c r="EGO123" s="1460"/>
      <c r="EGP123" s="1460"/>
      <c r="EGQ123" s="1460"/>
      <c r="EGR123" s="1460"/>
      <c r="EGS123" s="1460"/>
      <c r="EGT123" s="1460"/>
      <c r="EGU123" s="1460"/>
      <c r="EGV123" s="1460"/>
      <c r="EGW123" s="1460"/>
      <c r="EGX123" s="1460"/>
      <c r="EGY123" s="1460"/>
      <c r="EGZ123" s="1460"/>
      <c r="EHA123" s="1460"/>
      <c r="EHB123" s="1460"/>
      <c r="EHC123" s="1460"/>
      <c r="EHD123" s="1460"/>
      <c r="EHE123" s="1460"/>
      <c r="EHF123" s="1460"/>
      <c r="EHG123" s="1460"/>
      <c r="EHH123" s="1460"/>
      <c r="EHI123" s="1460"/>
      <c r="EHJ123" s="1460"/>
      <c r="EHK123" s="1460"/>
      <c r="EHL123" s="1460"/>
      <c r="EHM123" s="1460"/>
      <c r="EHN123" s="1460"/>
      <c r="EHO123" s="1460"/>
      <c r="EHP123" s="1460"/>
      <c r="EHQ123" s="1460"/>
      <c r="EHR123" s="1460"/>
      <c r="EHS123" s="1460"/>
      <c r="EHT123" s="1460"/>
      <c r="EHU123" s="1460"/>
      <c r="EHV123" s="1460"/>
      <c r="EHW123" s="1460"/>
      <c r="EHX123" s="1460"/>
      <c r="EHY123" s="1460"/>
      <c r="EHZ123" s="1460"/>
      <c r="EIA123" s="1460"/>
      <c r="EIB123" s="1460"/>
      <c r="EIC123" s="1460"/>
      <c r="EID123" s="1460"/>
      <c r="EIE123" s="1460"/>
      <c r="EIF123" s="1460"/>
      <c r="EIG123" s="1460"/>
      <c r="EIH123" s="1460"/>
      <c r="EII123" s="1460"/>
      <c r="EIJ123" s="1460"/>
      <c r="EIK123" s="1460"/>
      <c r="EIL123" s="1460"/>
      <c r="EIM123" s="1460"/>
      <c r="EIN123" s="1460"/>
      <c r="EIO123" s="1460"/>
      <c r="EIP123" s="1460"/>
      <c r="EIQ123" s="1460"/>
      <c r="EIR123" s="1460"/>
      <c r="EIS123" s="1460"/>
      <c r="EIT123" s="1460"/>
      <c r="EIU123" s="1460"/>
      <c r="EIV123" s="1460"/>
      <c r="EIW123" s="1460"/>
      <c r="EIX123" s="1460"/>
      <c r="EIY123" s="1460"/>
      <c r="EIZ123" s="1460"/>
      <c r="EJA123" s="1460"/>
      <c r="EJB123" s="1460"/>
      <c r="EJC123" s="1460"/>
      <c r="EJD123" s="1460"/>
      <c r="EJE123" s="1460"/>
      <c r="EJF123" s="1460"/>
      <c r="EJG123" s="1460"/>
      <c r="EJH123" s="1460"/>
      <c r="EJI123" s="1460"/>
      <c r="EJJ123" s="1460"/>
      <c r="EJK123" s="1460"/>
      <c r="EJL123" s="1460"/>
      <c r="EJM123" s="1460"/>
      <c r="EJN123" s="1460"/>
      <c r="EJO123" s="1460"/>
      <c r="EJP123" s="1460"/>
      <c r="EJQ123" s="1460"/>
      <c r="EJR123" s="1460"/>
      <c r="EJS123" s="1460"/>
      <c r="EJT123" s="1460"/>
      <c r="EJU123" s="1460"/>
      <c r="EJV123" s="1460"/>
      <c r="EJW123" s="1460"/>
      <c r="EJX123" s="1460"/>
      <c r="EJY123" s="1460"/>
      <c r="EJZ123" s="1460"/>
      <c r="EKA123" s="1460"/>
      <c r="EKB123" s="1460"/>
      <c r="EKC123" s="1460"/>
      <c r="EKD123" s="1460"/>
      <c r="EKE123" s="1460"/>
      <c r="EKF123" s="1460"/>
      <c r="EKG123" s="1460"/>
      <c r="EKH123" s="1460"/>
      <c r="EKI123" s="1460"/>
      <c r="EKJ123" s="1460"/>
      <c r="EKK123" s="1460"/>
      <c r="EKL123" s="1460"/>
      <c r="EKM123" s="1460"/>
      <c r="EKN123" s="1460"/>
      <c r="EKO123" s="1460"/>
      <c r="EKP123" s="1460"/>
      <c r="EKQ123" s="1460"/>
      <c r="EKR123" s="1460"/>
      <c r="EKS123" s="1460"/>
      <c r="EKT123" s="1460"/>
      <c r="EKU123" s="1460"/>
      <c r="EKV123" s="1460"/>
      <c r="EKW123" s="1460"/>
      <c r="EKX123" s="1460"/>
      <c r="EKY123" s="1460"/>
      <c r="EKZ123" s="1460"/>
      <c r="ELA123" s="1460"/>
      <c r="ELB123" s="1460"/>
      <c r="ELC123" s="1460"/>
      <c r="ELD123" s="1460"/>
      <c r="ELE123" s="1460"/>
      <c r="ELF123" s="1460"/>
      <c r="ELG123" s="1460"/>
      <c r="ELH123" s="1460"/>
      <c r="ELI123" s="1460"/>
      <c r="ELJ123" s="1460"/>
      <c r="ELK123" s="1460"/>
      <c r="ELL123" s="1460"/>
      <c r="ELM123" s="1460"/>
      <c r="ELN123" s="1460"/>
      <c r="ELO123" s="1460"/>
      <c r="ELP123" s="1460"/>
      <c r="ELQ123" s="1460"/>
      <c r="ELR123" s="1460"/>
      <c r="ELS123" s="1460"/>
      <c r="ELT123" s="1460"/>
      <c r="ELU123" s="1460"/>
      <c r="ELV123" s="1460"/>
      <c r="ELW123" s="1460"/>
      <c r="ELX123" s="1460"/>
      <c r="ELY123" s="1460"/>
      <c r="ELZ123" s="1460"/>
      <c r="EMA123" s="1460"/>
      <c r="EMB123" s="1460"/>
      <c r="EMC123" s="1460"/>
      <c r="EMD123" s="1460"/>
      <c r="EME123" s="1460"/>
      <c r="EMF123" s="1460"/>
      <c r="EMG123" s="1460"/>
      <c r="EMH123" s="1460"/>
      <c r="EMI123" s="1460"/>
      <c r="EMJ123" s="1460"/>
      <c r="EMK123" s="1460"/>
      <c r="EML123" s="1460"/>
      <c r="EMM123" s="1460"/>
      <c r="EMN123" s="1460"/>
      <c r="EMO123" s="1460"/>
      <c r="EMP123" s="1460"/>
      <c r="EMQ123" s="1460"/>
      <c r="EMR123" s="1460"/>
      <c r="EMS123" s="1460"/>
      <c r="EMT123" s="1460"/>
      <c r="EMU123" s="1460"/>
      <c r="EMV123" s="1460"/>
      <c r="EMW123" s="1460"/>
      <c r="EMX123" s="1460"/>
      <c r="EMY123" s="1460"/>
      <c r="EMZ123" s="1460"/>
      <c r="ENA123" s="1460"/>
      <c r="ENB123" s="1460"/>
      <c r="ENC123" s="1460"/>
      <c r="END123" s="1460"/>
      <c r="ENE123" s="1460"/>
      <c r="ENF123" s="1460"/>
      <c r="ENG123" s="1460"/>
      <c r="ENH123" s="1460"/>
      <c r="ENI123" s="1460"/>
      <c r="ENJ123" s="1460"/>
      <c r="ENK123" s="1460"/>
      <c r="ENL123" s="1460"/>
      <c r="ENM123" s="1460"/>
      <c r="ENN123" s="1460"/>
      <c r="ENO123" s="1460"/>
      <c r="ENP123" s="1460"/>
      <c r="ENQ123" s="1460"/>
      <c r="ENR123" s="1460"/>
      <c r="ENS123" s="1460"/>
      <c r="ENT123" s="1460"/>
      <c r="ENU123" s="1460"/>
      <c r="ENV123" s="1460"/>
      <c r="ENW123" s="1460"/>
      <c r="ENX123" s="1460"/>
      <c r="ENY123" s="1460"/>
      <c r="ENZ123" s="1460"/>
      <c r="EOA123" s="1460"/>
      <c r="EOB123" s="1460"/>
      <c r="EOC123" s="1460"/>
      <c r="EOD123" s="1460"/>
      <c r="EOE123" s="1460"/>
      <c r="EOF123" s="1460"/>
      <c r="EOG123" s="1460"/>
      <c r="EOH123" s="1460"/>
      <c r="EOI123" s="1460"/>
      <c r="EOJ123" s="1460"/>
      <c r="EOK123" s="1460"/>
      <c r="EOL123" s="1460"/>
      <c r="EOM123" s="1460"/>
      <c r="EON123" s="1460"/>
      <c r="EOO123" s="1460"/>
      <c r="EOP123" s="1460"/>
      <c r="EOQ123" s="1460"/>
      <c r="EOR123" s="1460"/>
      <c r="EOS123" s="1460"/>
      <c r="EOT123" s="1460"/>
      <c r="EOU123" s="1460"/>
      <c r="EOV123" s="1460"/>
      <c r="EOW123" s="1460"/>
      <c r="EOX123" s="1460"/>
      <c r="EOY123" s="1460"/>
      <c r="EOZ123" s="1460"/>
      <c r="EPA123" s="1460"/>
      <c r="EPB123" s="1460"/>
      <c r="EPC123" s="1460"/>
      <c r="EPD123" s="1460"/>
      <c r="EPE123" s="1460"/>
      <c r="EPF123" s="1460"/>
      <c r="EPG123" s="1460"/>
      <c r="EPH123" s="1460"/>
      <c r="EPI123" s="1460"/>
      <c r="EPJ123" s="1460"/>
      <c r="EPK123" s="1460"/>
      <c r="EPL123" s="1460"/>
      <c r="EPM123" s="1460"/>
      <c r="EPN123" s="1460"/>
      <c r="EPO123" s="1460"/>
      <c r="EPP123" s="1460"/>
      <c r="EPQ123" s="1460"/>
      <c r="EPR123" s="1460"/>
      <c r="EPS123" s="1460"/>
      <c r="EPT123" s="1460"/>
      <c r="EPU123" s="1460"/>
      <c r="EPV123" s="1460"/>
      <c r="EPW123" s="1460"/>
      <c r="EPX123" s="1460"/>
      <c r="EPY123" s="1460"/>
      <c r="EPZ123" s="1460"/>
      <c r="EQA123" s="1460"/>
      <c r="EQB123" s="1460"/>
      <c r="EQC123" s="1460"/>
      <c r="EQD123" s="1460"/>
      <c r="EQE123" s="1460"/>
      <c r="EQF123" s="1460"/>
      <c r="EQG123" s="1460"/>
      <c r="EQH123" s="1460"/>
      <c r="EQI123" s="1460"/>
      <c r="EQJ123" s="1460"/>
      <c r="EQK123" s="1460"/>
      <c r="EQL123" s="1460"/>
      <c r="EQM123" s="1460"/>
      <c r="EQN123" s="1460"/>
      <c r="EQO123" s="1460"/>
      <c r="EQP123" s="1460"/>
      <c r="EQQ123" s="1460"/>
      <c r="EQR123" s="1460"/>
      <c r="EQS123" s="1460"/>
      <c r="EQT123" s="1460"/>
      <c r="EQU123" s="1460"/>
      <c r="EQV123" s="1460"/>
      <c r="EQW123" s="1460"/>
      <c r="EQX123" s="1460"/>
      <c r="EQY123" s="1460"/>
      <c r="EQZ123" s="1460"/>
      <c r="ERA123" s="1460"/>
      <c r="ERB123" s="1460"/>
      <c r="ERC123" s="1460"/>
      <c r="ERD123" s="1460"/>
      <c r="ERE123" s="1460"/>
      <c r="ERF123" s="1460"/>
      <c r="ERG123" s="1460"/>
      <c r="ERH123" s="1460"/>
      <c r="ERI123" s="1460"/>
      <c r="ERJ123" s="1460"/>
      <c r="ERK123" s="1460"/>
      <c r="ERL123" s="1460"/>
      <c r="ERM123" s="1460"/>
      <c r="ERN123" s="1460"/>
      <c r="ERO123" s="1460"/>
      <c r="ERP123" s="1460"/>
      <c r="ERQ123" s="1460"/>
      <c r="ERR123" s="1460"/>
      <c r="ERS123" s="1460"/>
      <c r="ERT123" s="1460"/>
      <c r="ERU123" s="1460"/>
      <c r="ERV123" s="1460"/>
      <c r="ERW123" s="1460"/>
      <c r="ERX123" s="1460"/>
      <c r="ERY123" s="1460"/>
      <c r="ERZ123" s="1460"/>
      <c r="ESA123" s="1460"/>
      <c r="ESB123" s="1460"/>
      <c r="ESC123" s="1460"/>
      <c r="ESD123" s="1460"/>
      <c r="ESE123" s="1460"/>
      <c r="ESF123" s="1460"/>
      <c r="ESG123" s="1460"/>
      <c r="ESH123" s="1460"/>
      <c r="ESI123" s="1460"/>
      <c r="ESJ123" s="1460"/>
      <c r="ESK123" s="1460"/>
      <c r="ESL123" s="1460"/>
      <c r="ESM123" s="1460"/>
      <c r="ESN123" s="1460"/>
      <c r="ESO123" s="1460"/>
      <c r="ESP123" s="1460"/>
      <c r="ESQ123" s="1460"/>
      <c r="ESR123" s="1460"/>
      <c r="ESS123" s="1460"/>
      <c r="EST123" s="1460"/>
      <c r="ESU123" s="1460"/>
      <c r="ESV123" s="1460"/>
      <c r="ESW123" s="1460"/>
      <c r="ESX123" s="1460"/>
      <c r="ESY123" s="1460"/>
      <c r="ESZ123" s="1460"/>
      <c r="ETA123" s="1460"/>
      <c r="ETB123" s="1460"/>
      <c r="ETC123" s="1460"/>
      <c r="ETD123" s="1460"/>
      <c r="ETE123" s="1460"/>
      <c r="ETF123" s="1460"/>
      <c r="ETG123" s="1460"/>
      <c r="ETH123" s="1460"/>
      <c r="ETI123" s="1460"/>
      <c r="ETJ123" s="1460"/>
      <c r="ETK123" s="1460"/>
      <c r="ETL123" s="1460"/>
      <c r="ETM123" s="1460"/>
      <c r="ETN123" s="1460"/>
      <c r="ETO123" s="1460"/>
      <c r="ETP123" s="1460"/>
      <c r="ETQ123" s="1460"/>
      <c r="ETR123" s="1460"/>
      <c r="ETS123" s="1460"/>
      <c r="ETT123" s="1460"/>
      <c r="ETU123" s="1460"/>
      <c r="ETV123" s="1460"/>
      <c r="ETW123" s="1460"/>
      <c r="ETX123" s="1460"/>
      <c r="ETY123" s="1460"/>
      <c r="ETZ123" s="1460"/>
      <c r="EUA123" s="1460"/>
      <c r="EUB123" s="1460"/>
      <c r="EUC123" s="1460"/>
      <c r="EUD123" s="1460"/>
      <c r="EUE123" s="1460"/>
      <c r="EUF123" s="1460"/>
      <c r="EUG123" s="1460"/>
      <c r="EUH123" s="1460"/>
      <c r="EUI123" s="1460"/>
      <c r="EUJ123" s="1460"/>
      <c r="EUK123" s="1460"/>
      <c r="EUL123" s="1460"/>
      <c r="EUM123" s="1460"/>
      <c r="EUN123" s="1460"/>
      <c r="EUO123" s="1460"/>
      <c r="EUP123" s="1460"/>
      <c r="EUQ123" s="1460"/>
      <c r="EUR123" s="1460"/>
      <c r="EUS123" s="1460"/>
      <c r="EUT123" s="1460"/>
      <c r="EUU123" s="1460"/>
      <c r="EUV123" s="1460"/>
      <c r="EUW123" s="1460"/>
      <c r="EUX123" s="1460"/>
      <c r="EUY123" s="1460"/>
      <c r="EUZ123" s="1460"/>
      <c r="EVA123" s="1460"/>
      <c r="EVB123" s="1460"/>
      <c r="EVC123" s="1460"/>
      <c r="EVD123" s="1460"/>
      <c r="EVE123" s="1460"/>
      <c r="EVF123" s="1460"/>
      <c r="EVG123" s="1460"/>
      <c r="EVH123" s="1460"/>
      <c r="EVI123" s="1460"/>
      <c r="EVJ123" s="1460"/>
      <c r="EVK123" s="1460"/>
      <c r="EVL123" s="1460"/>
      <c r="EVM123" s="1460"/>
      <c r="EVN123" s="1460"/>
      <c r="EVO123" s="1460"/>
      <c r="EVP123" s="1460"/>
      <c r="EVQ123" s="1460"/>
      <c r="EVR123" s="1460"/>
      <c r="EVS123" s="1460"/>
      <c r="EVT123" s="1460"/>
      <c r="EVU123" s="1460"/>
      <c r="EVV123" s="1460"/>
      <c r="EVW123" s="1460"/>
      <c r="EVX123" s="1460"/>
      <c r="EVY123" s="1460"/>
      <c r="EVZ123" s="1460"/>
      <c r="EWA123" s="1460"/>
      <c r="EWB123" s="1460"/>
      <c r="EWC123" s="1460"/>
      <c r="EWD123" s="1460"/>
      <c r="EWE123" s="1460"/>
      <c r="EWF123" s="1460"/>
      <c r="EWG123" s="1460"/>
      <c r="EWH123" s="1460"/>
      <c r="EWI123" s="1460"/>
      <c r="EWJ123" s="1460"/>
      <c r="EWK123" s="1460"/>
      <c r="EWL123" s="1460"/>
      <c r="EWM123" s="1460"/>
      <c r="EWN123" s="1460"/>
      <c r="EWO123" s="1460"/>
      <c r="EWP123" s="1460"/>
      <c r="EWQ123" s="1460"/>
      <c r="EWR123" s="1460"/>
      <c r="EWS123" s="1460"/>
      <c r="EWT123" s="1460"/>
      <c r="EWU123" s="1460"/>
      <c r="EWV123" s="1460"/>
      <c r="EWW123" s="1460"/>
      <c r="EWX123" s="1460"/>
      <c r="EWY123" s="1460"/>
      <c r="EWZ123" s="1460"/>
      <c r="EXA123" s="1460"/>
      <c r="EXB123" s="1460"/>
      <c r="EXC123" s="1460"/>
      <c r="EXD123" s="1460"/>
      <c r="EXE123" s="1460"/>
      <c r="EXF123" s="1460"/>
      <c r="EXG123" s="1460"/>
      <c r="EXH123" s="1460"/>
      <c r="EXI123" s="1460"/>
      <c r="EXJ123" s="1460"/>
      <c r="EXK123" s="1460"/>
      <c r="EXL123" s="1460"/>
      <c r="EXM123" s="1460"/>
      <c r="EXN123" s="1460"/>
      <c r="EXO123" s="1460"/>
      <c r="EXP123" s="1460"/>
      <c r="EXQ123" s="1460"/>
      <c r="EXR123" s="1460"/>
      <c r="EXS123" s="1460"/>
      <c r="EXT123" s="1460"/>
      <c r="EXU123" s="1460"/>
      <c r="EXV123" s="1460"/>
      <c r="EXW123" s="1460"/>
      <c r="EXX123" s="1460"/>
      <c r="EXY123" s="1460"/>
      <c r="EXZ123" s="1460"/>
      <c r="EYA123" s="1460"/>
      <c r="EYB123" s="1460"/>
      <c r="EYC123" s="1460"/>
      <c r="EYD123" s="1460"/>
      <c r="EYE123" s="1460"/>
      <c r="EYF123" s="1460"/>
      <c r="EYG123" s="1460"/>
      <c r="EYH123" s="1460"/>
      <c r="EYI123" s="1460"/>
      <c r="EYJ123" s="1460"/>
      <c r="EYK123" s="1460"/>
      <c r="EYL123" s="1460"/>
      <c r="EYM123" s="1460"/>
      <c r="EYN123" s="1460"/>
      <c r="EYO123" s="1460"/>
      <c r="EYP123" s="1460"/>
      <c r="EYQ123" s="1460"/>
      <c r="EYR123" s="1460"/>
      <c r="EYS123" s="1460"/>
      <c r="EYT123" s="1460"/>
      <c r="EYU123" s="1460"/>
      <c r="EYV123" s="1460"/>
      <c r="EYW123" s="1460"/>
      <c r="EYX123" s="1460"/>
      <c r="EYY123" s="1460"/>
      <c r="EYZ123" s="1460"/>
      <c r="EZA123" s="1460"/>
      <c r="EZB123" s="1460"/>
      <c r="EZC123" s="1460"/>
      <c r="EZD123" s="1460"/>
      <c r="EZE123" s="1460"/>
      <c r="EZF123" s="1460"/>
      <c r="EZG123" s="1460"/>
      <c r="EZH123" s="1460"/>
      <c r="EZI123" s="1460"/>
      <c r="EZJ123" s="1460"/>
      <c r="EZK123" s="1460"/>
      <c r="EZL123" s="1460"/>
      <c r="EZM123" s="1460"/>
      <c r="EZN123" s="1460"/>
      <c r="EZO123" s="1460"/>
      <c r="EZP123" s="1460"/>
      <c r="EZQ123" s="1460"/>
      <c r="EZR123" s="1460"/>
      <c r="EZS123" s="1460"/>
      <c r="EZT123" s="1460"/>
      <c r="EZU123" s="1460"/>
      <c r="EZV123" s="1460"/>
      <c r="EZW123" s="1460"/>
      <c r="EZX123" s="1460"/>
      <c r="EZY123" s="1460"/>
      <c r="EZZ123" s="1460"/>
      <c r="FAA123" s="1460"/>
      <c r="FAB123" s="1460"/>
      <c r="FAC123" s="1460"/>
      <c r="FAD123" s="1460"/>
      <c r="FAE123" s="1460"/>
      <c r="FAF123" s="1460"/>
      <c r="FAG123" s="1460"/>
      <c r="FAH123" s="1460"/>
      <c r="FAI123" s="1460"/>
      <c r="FAJ123" s="1460"/>
      <c r="FAK123" s="1460"/>
      <c r="FAL123" s="1460"/>
      <c r="FAM123" s="1460"/>
      <c r="FAN123" s="1460"/>
      <c r="FAO123" s="1460"/>
      <c r="FAP123" s="1460"/>
      <c r="FAQ123" s="1460"/>
      <c r="FAR123" s="1460"/>
      <c r="FAS123" s="1460"/>
      <c r="FAT123" s="1460"/>
      <c r="FAU123" s="1460"/>
      <c r="FAV123" s="1460"/>
      <c r="FAW123" s="1460"/>
      <c r="FAX123" s="1460"/>
      <c r="FAY123" s="1460"/>
      <c r="FAZ123" s="1460"/>
      <c r="FBA123" s="1460"/>
      <c r="FBB123" s="1460"/>
      <c r="FBC123" s="1460"/>
      <c r="FBD123" s="1460"/>
      <c r="FBE123" s="1460"/>
      <c r="FBF123" s="1460"/>
      <c r="FBG123" s="1460"/>
      <c r="FBH123" s="1460"/>
      <c r="FBI123" s="1460"/>
      <c r="FBJ123" s="1460"/>
      <c r="FBK123" s="1460"/>
      <c r="FBL123" s="1460"/>
      <c r="FBM123" s="1460"/>
      <c r="FBN123" s="1460"/>
      <c r="FBO123" s="1460"/>
      <c r="FBP123" s="1460"/>
      <c r="FBQ123" s="1460"/>
      <c r="FBR123" s="1460"/>
      <c r="FBS123" s="1460"/>
      <c r="FBT123" s="1460"/>
      <c r="FBU123" s="1460"/>
      <c r="FBV123" s="1460"/>
      <c r="FBW123" s="1460"/>
      <c r="FBX123" s="1460"/>
      <c r="FBY123" s="1460"/>
      <c r="FBZ123" s="1460"/>
      <c r="FCA123" s="1460"/>
      <c r="FCB123" s="1460"/>
      <c r="FCC123" s="1460"/>
      <c r="FCD123" s="1460"/>
      <c r="FCE123" s="1460"/>
      <c r="FCF123" s="1460"/>
      <c r="FCG123" s="1460"/>
      <c r="FCH123" s="1460"/>
      <c r="FCI123" s="1460"/>
      <c r="FCJ123" s="1460"/>
      <c r="FCK123" s="1460"/>
      <c r="FCL123" s="1460"/>
      <c r="FCM123" s="1460"/>
      <c r="FCN123" s="1460"/>
      <c r="FCO123" s="1460"/>
      <c r="FCP123" s="1460"/>
      <c r="FCQ123" s="1460"/>
      <c r="FCR123" s="1460"/>
      <c r="FCS123" s="1460"/>
      <c r="FCT123" s="1460"/>
      <c r="FCU123" s="1460"/>
      <c r="FCV123" s="1460"/>
      <c r="FCW123" s="1460"/>
      <c r="FCX123" s="1460"/>
      <c r="FCY123" s="1460"/>
      <c r="FCZ123" s="1460"/>
      <c r="FDA123" s="1460"/>
      <c r="FDB123" s="1460"/>
      <c r="FDC123" s="1460"/>
      <c r="FDD123" s="1460"/>
      <c r="FDE123" s="1460"/>
      <c r="FDF123" s="1460"/>
      <c r="FDG123" s="1460"/>
      <c r="FDH123" s="1460"/>
      <c r="FDI123" s="1460"/>
      <c r="FDJ123" s="1460"/>
      <c r="FDK123" s="1460"/>
      <c r="FDL123" s="1460"/>
      <c r="FDM123" s="1460"/>
      <c r="FDN123" s="1460"/>
      <c r="FDO123" s="1460"/>
      <c r="FDP123" s="1460"/>
      <c r="FDQ123" s="1460"/>
      <c r="FDR123" s="1460"/>
      <c r="FDS123" s="1460"/>
      <c r="FDT123" s="1460"/>
      <c r="FDU123" s="1460"/>
      <c r="FDV123" s="1460"/>
      <c r="FDW123" s="1460"/>
      <c r="FDX123" s="1460"/>
      <c r="FDY123" s="1460"/>
      <c r="FDZ123" s="1460"/>
      <c r="FEA123" s="1460"/>
      <c r="FEB123" s="1460"/>
      <c r="FEC123" s="1460"/>
      <c r="FED123" s="1460"/>
      <c r="FEE123" s="1460"/>
      <c r="FEF123" s="1460"/>
      <c r="FEG123" s="1460"/>
      <c r="FEH123" s="1460"/>
      <c r="FEI123" s="1460"/>
      <c r="FEJ123" s="1460"/>
      <c r="FEK123" s="1460"/>
      <c r="FEL123" s="1460"/>
      <c r="FEM123" s="1460"/>
      <c r="FEN123" s="1460"/>
      <c r="FEO123" s="1460"/>
      <c r="FEP123" s="1460"/>
      <c r="FEQ123" s="1460"/>
      <c r="FER123" s="1460"/>
      <c r="FES123" s="1460"/>
      <c r="FET123" s="1460"/>
      <c r="FEU123" s="1460"/>
      <c r="FEV123" s="1460"/>
      <c r="FEW123" s="1460"/>
      <c r="FEX123" s="1460"/>
      <c r="FEY123" s="1460"/>
      <c r="FEZ123" s="1460"/>
      <c r="FFA123" s="1460"/>
      <c r="FFB123" s="1460"/>
      <c r="FFC123" s="1460"/>
      <c r="FFD123" s="1460"/>
      <c r="FFE123" s="1460"/>
      <c r="FFF123" s="1460"/>
      <c r="FFG123" s="1460"/>
      <c r="FFH123" s="1460"/>
      <c r="FFI123" s="1460"/>
      <c r="FFJ123" s="1460"/>
      <c r="FFK123" s="1460"/>
      <c r="FFL123" s="1460"/>
      <c r="FFM123" s="1460"/>
      <c r="FFN123" s="1460"/>
      <c r="FFO123" s="1460"/>
      <c r="FFP123" s="1460"/>
      <c r="FFQ123" s="1460"/>
      <c r="FFR123" s="1460"/>
      <c r="FFS123" s="1460"/>
      <c r="FFT123" s="1460"/>
      <c r="FFU123" s="1460"/>
      <c r="FFV123" s="1460"/>
      <c r="FFW123" s="1460"/>
      <c r="FFX123" s="1460"/>
      <c r="FFY123" s="1460"/>
      <c r="FFZ123" s="1460"/>
      <c r="FGA123" s="1460"/>
      <c r="FGB123" s="1460"/>
      <c r="FGC123" s="1460"/>
      <c r="FGD123" s="1460"/>
      <c r="FGE123" s="1460"/>
      <c r="FGF123" s="1460"/>
      <c r="FGG123" s="1460"/>
      <c r="FGH123" s="1460"/>
      <c r="FGI123" s="1460"/>
      <c r="FGJ123" s="1460"/>
      <c r="FGK123" s="1460"/>
      <c r="FGL123" s="1460"/>
      <c r="FGM123" s="1460"/>
      <c r="FGN123" s="1460"/>
      <c r="FGO123" s="1460"/>
      <c r="FGP123" s="1460"/>
      <c r="FGQ123" s="1460"/>
      <c r="FGR123" s="1460"/>
      <c r="FGS123" s="1460"/>
      <c r="FGT123" s="1460"/>
      <c r="FGU123" s="1460"/>
      <c r="FGV123" s="1460"/>
      <c r="FGW123" s="1460"/>
      <c r="FGX123" s="1460"/>
      <c r="FGY123" s="1460"/>
      <c r="FGZ123" s="1460"/>
      <c r="FHA123" s="1460"/>
      <c r="FHB123" s="1460"/>
      <c r="FHC123" s="1460"/>
      <c r="FHD123" s="1460"/>
      <c r="FHE123" s="1460"/>
      <c r="FHF123" s="1460"/>
      <c r="FHG123" s="1460"/>
      <c r="FHH123" s="1460"/>
      <c r="FHI123" s="1460"/>
      <c r="FHJ123" s="1460"/>
      <c r="FHK123" s="1460"/>
      <c r="FHL123" s="1460"/>
      <c r="FHM123" s="1460"/>
      <c r="FHN123" s="1460"/>
      <c r="FHO123" s="1460"/>
      <c r="FHP123" s="1460"/>
      <c r="FHQ123" s="1460"/>
      <c r="FHR123" s="1460"/>
      <c r="FHS123" s="1460"/>
      <c r="FHT123" s="1460"/>
      <c r="FHU123" s="1460"/>
      <c r="FHV123" s="1460"/>
      <c r="FHW123" s="1460"/>
      <c r="FHX123" s="1460"/>
      <c r="FHY123" s="1460"/>
      <c r="FHZ123" s="1460"/>
      <c r="FIA123" s="1460"/>
      <c r="FIB123" s="1460"/>
      <c r="FIC123" s="1460"/>
      <c r="FID123" s="1460"/>
      <c r="FIE123" s="1460"/>
      <c r="FIF123" s="1460"/>
      <c r="FIG123" s="1460"/>
      <c r="FIH123" s="1460"/>
      <c r="FII123" s="1460"/>
      <c r="FIJ123" s="1460"/>
      <c r="FIK123" s="1460"/>
      <c r="FIL123" s="1460"/>
      <c r="FIM123" s="1460"/>
      <c r="FIN123" s="1460"/>
      <c r="FIO123" s="1460"/>
      <c r="FIP123" s="1460"/>
      <c r="FIQ123" s="1460"/>
      <c r="FIR123" s="1460"/>
      <c r="FIS123" s="1460"/>
      <c r="FIT123" s="1460"/>
      <c r="FIU123" s="1460"/>
      <c r="FIV123" s="1460"/>
      <c r="FIW123" s="1460"/>
      <c r="FIX123" s="1460"/>
      <c r="FIY123" s="1460"/>
      <c r="FIZ123" s="1460"/>
      <c r="FJA123" s="1460"/>
      <c r="FJB123" s="1460"/>
      <c r="FJC123" s="1460"/>
      <c r="FJD123" s="1460"/>
      <c r="FJE123" s="1460"/>
      <c r="FJF123" s="1460"/>
      <c r="FJG123" s="1460"/>
      <c r="FJH123" s="1460"/>
      <c r="FJI123" s="1460"/>
      <c r="FJJ123" s="1460"/>
      <c r="FJK123" s="1460"/>
      <c r="FJL123" s="1460"/>
      <c r="FJM123" s="1460"/>
      <c r="FJN123" s="1460"/>
      <c r="FJO123" s="1460"/>
      <c r="FJP123" s="1460"/>
      <c r="FJQ123" s="1460"/>
      <c r="FJR123" s="1460"/>
      <c r="FJS123" s="1460"/>
      <c r="FJT123" s="1460"/>
      <c r="FJU123" s="1460"/>
      <c r="FJV123" s="1460"/>
      <c r="FJW123" s="1460"/>
      <c r="FJX123" s="1460"/>
      <c r="FJY123" s="1460"/>
      <c r="FJZ123" s="1460"/>
      <c r="FKA123" s="1460"/>
      <c r="FKB123" s="1460"/>
      <c r="FKC123" s="1460"/>
      <c r="FKD123" s="1460"/>
      <c r="FKE123" s="1460"/>
      <c r="FKF123" s="1460"/>
      <c r="FKG123" s="1460"/>
      <c r="FKH123" s="1460"/>
      <c r="FKI123" s="1460"/>
      <c r="FKJ123" s="1460"/>
      <c r="FKK123" s="1460"/>
      <c r="FKL123" s="1460"/>
      <c r="FKM123" s="1460"/>
      <c r="FKN123" s="1460"/>
      <c r="FKO123" s="1460"/>
      <c r="FKP123" s="1460"/>
      <c r="FKQ123" s="1460"/>
      <c r="FKR123" s="1460"/>
      <c r="FKS123" s="1460"/>
      <c r="FKT123" s="1460"/>
      <c r="FKU123" s="1460"/>
      <c r="FKV123" s="1460"/>
      <c r="FKW123" s="1460"/>
      <c r="FKX123" s="1460"/>
      <c r="FKY123" s="1460"/>
      <c r="FKZ123" s="1460"/>
      <c r="FLA123" s="1460"/>
      <c r="FLB123" s="1460"/>
      <c r="FLC123" s="1460"/>
      <c r="FLD123" s="1460"/>
      <c r="FLE123" s="1460"/>
      <c r="FLF123" s="1460"/>
      <c r="FLG123" s="1460"/>
      <c r="FLH123" s="1460"/>
      <c r="FLI123" s="1460"/>
      <c r="FLJ123" s="1460"/>
      <c r="FLK123" s="1460"/>
      <c r="FLL123" s="1460"/>
      <c r="FLM123" s="1460"/>
      <c r="FLN123" s="1460"/>
      <c r="FLO123" s="1460"/>
      <c r="FLP123" s="1460"/>
      <c r="FLQ123" s="1460"/>
      <c r="FLR123" s="1460"/>
      <c r="FLS123" s="1460"/>
      <c r="FLT123" s="1460"/>
      <c r="FLU123" s="1460"/>
      <c r="FLV123" s="1460"/>
      <c r="FLW123" s="1460"/>
      <c r="FLX123" s="1460"/>
      <c r="FLY123" s="1460"/>
      <c r="FLZ123" s="1460"/>
      <c r="FMA123" s="1460"/>
      <c r="FMB123" s="1460"/>
      <c r="FMC123" s="1460"/>
      <c r="FMD123" s="1460"/>
      <c r="FME123" s="1460"/>
      <c r="FMF123" s="1460"/>
      <c r="FMG123" s="1460"/>
      <c r="FMH123" s="1460"/>
      <c r="FMI123" s="1460"/>
      <c r="FMJ123" s="1460"/>
      <c r="FMK123" s="1460"/>
      <c r="FML123" s="1460"/>
      <c r="FMM123" s="1460"/>
      <c r="FMN123" s="1460"/>
      <c r="FMO123" s="1460"/>
      <c r="FMP123" s="1460"/>
      <c r="FMQ123" s="1460"/>
      <c r="FMR123" s="1460"/>
      <c r="FMS123" s="1460"/>
      <c r="FMT123" s="1460"/>
      <c r="FMU123" s="1460"/>
      <c r="FMV123" s="1460"/>
      <c r="FMW123" s="1460"/>
      <c r="FMX123" s="1460"/>
      <c r="FMY123" s="1460"/>
      <c r="FMZ123" s="1460"/>
      <c r="FNA123" s="1460"/>
      <c r="FNB123" s="1460"/>
      <c r="FNC123" s="1460"/>
      <c r="FND123" s="1460"/>
      <c r="FNE123" s="1460"/>
      <c r="FNF123" s="1460"/>
      <c r="FNG123" s="1460"/>
      <c r="FNH123" s="1460"/>
      <c r="FNI123" s="1460"/>
      <c r="FNJ123" s="1460"/>
      <c r="FNK123" s="1460"/>
      <c r="FNL123" s="1460"/>
      <c r="FNM123" s="1460"/>
      <c r="FNN123" s="1460"/>
      <c r="FNO123" s="1460"/>
      <c r="FNP123" s="1460"/>
      <c r="FNQ123" s="1460"/>
      <c r="FNR123" s="1460"/>
      <c r="FNS123" s="1460"/>
      <c r="FNT123" s="1460"/>
      <c r="FNU123" s="1460"/>
      <c r="FNV123" s="1460"/>
      <c r="FNW123" s="1460"/>
      <c r="FNX123" s="1460"/>
      <c r="FNY123" s="1460"/>
      <c r="FNZ123" s="1460"/>
      <c r="FOA123" s="1460"/>
      <c r="FOB123" s="1460"/>
      <c r="FOC123" s="1460"/>
      <c r="FOD123" s="1460"/>
      <c r="FOE123" s="1460"/>
      <c r="FOF123" s="1460"/>
      <c r="FOG123" s="1460"/>
      <c r="FOH123" s="1460"/>
      <c r="FOI123" s="1460"/>
      <c r="FOJ123" s="1460"/>
      <c r="FOK123" s="1460"/>
      <c r="FOL123" s="1460"/>
      <c r="FOM123" s="1460"/>
      <c r="FON123" s="1460"/>
      <c r="FOO123" s="1460"/>
      <c r="FOP123" s="1460"/>
      <c r="FOQ123" s="1460"/>
      <c r="FOR123" s="1460"/>
      <c r="FOS123" s="1460"/>
      <c r="FOT123" s="1460"/>
      <c r="FOU123" s="1460"/>
      <c r="FOV123" s="1460"/>
      <c r="FOW123" s="1460"/>
      <c r="FOX123" s="1460"/>
      <c r="FOY123" s="1460"/>
      <c r="FOZ123" s="1460"/>
      <c r="FPA123" s="1460"/>
      <c r="FPB123" s="1460"/>
      <c r="FPC123" s="1460"/>
      <c r="FPD123" s="1460"/>
      <c r="FPE123" s="1460"/>
      <c r="FPF123" s="1460"/>
      <c r="FPG123" s="1460"/>
      <c r="FPH123" s="1460"/>
      <c r="FPI123" s="1460"/>
      <c r="FPJ123" s="1460"/>
      <c r="FPK123" s="1460"/>
      <c r="FPL123" s="1460"/>
      <c r="FPM123" s="1460"/>
      <c r="FPN123" s="1460"/>
      <c r="FPO123" s="1460"/>
      <c r="FPP123" s="1460"/>
      <c r="FPQ123" s="1460"/>
      <c r="FPR123" s="1460"/>
      <c r="FPS123" s="1460"/>
      <c r="FPT123" s="1460"/>
      <c r="FPU123" s="1460"/>
      <c r="FPV123" s="1460"/>
      <c r="FPW123" s="1460"/>
      <c r="FPX123" s="1460"/>
      <c r="FPY123" s="1460"/>
      <c r="FPZ123" s="1460"/>
      <c r="FQA123" s="1460"/>
      <c r="FQB123" s="1460"/>
      <c r="FQC123" s="1460"/>
      <c r="FQD123" s="1460"/>
      <c r="FQE123" s="1460"/>
      <c r="FQF123" s="1460"/>
      <c r="FQG123" s="1460"/>
      <c r="FQH123" s="1460"/>
      <c r="FQI123" s="1460"/>
      <c r="FQJ123" s="1460"/>
      <c r="FQK123" s="1460"/>
      <c r="FQL123" s="1460"/>
      <c r="FQM123" s="1460"/>
      <c r="FQN123" s="1460"/>
      <c r="FQO123" s="1460"/>
      <c r="FQP123" s="1460"/>
      <c r="FQQ123" s="1460"/>
      <c r="FQR123" s="1460"/>
      <c r="FQS123" s="1460"/>
      <c r="FQT123" s="1460"/>
      <c r="FQU123" s="1460"/>
      <c r="FQV123" s="1460"/>
      <c r="FQW123" s="1460"/>
      <c r="FQX123" s="1460"/>
      <c r="FQY123" s="1460"/>
      <c r="FQZ123" s="1460"/>
      <c r="FRA123" s="1460"/>
      <c r="FRB123" s="1460"/>
      <c r="FRC123" s="1460"/>
      <c r="FRD123" s="1460"/>
      <c r="FRE123" s="1460"/>
      <c r="FRF123" s="1460"/>
      <c r="FRG123" s="1460"/>
      <c r="FRH123" s="1460"/>
      <c r="FRI123" s="1460"/>
      <c r="FRJ123" s="1460"/>
      <c r="FRK123" s="1460"/>
      <c r="FRL123" s="1460"/>
      <c r="FRM123" s="1460"/>
      <c r="FRN123" s="1460"/>
      <c r="FRO123" s="1460"/>
      <c r="FRP123" s="1460"/>
      <c r="FRQ123" s="1460"/>
      <c r="FRR123" s="1460"/>
      <c r="FRS123" s="1460"/>
      <c r="FRT123" s="1460"/>
      <c r="FRU123" s="1460"/>
      <c r="FRV123" s="1460"/>
      <c r="FRW123" s="1460"/>
      <c r="FRX123" s="1460"/>
      <c r="FRY123" s="1460"/>
      <c r="FRZ123" s="1460"/>
      <c r="FSA123" s="1460"/>
      <c r="FSB123" s="1460"/>
      <c r="FSC123" s="1460"/>
      <c r="FSD123" s="1460"/>
      <c r="FSE123" s="1460"/>
      <c r="FSF123" s="1460"/>
      <c r="FSG123" s="1460"/>
      <c r="FSH123" s="1460"/>
      <c r="FSI123" s="1460"/>
      <c r="FSJ123" s="1460"/>
      <c r="FSK123" s="1460"/>
      <c r="FSL123" s="1460"/>
      <c r="FSM123" s="1460"/>
      <c r="FSN123" s="1460"/>
      <c r="FSO123" s="1460"/>
      <c r="FSP123" s="1460"/>
      <c r="FSQ123" s="1460"/>
      <c r="FSR123" s="1460"/>
      <c r="FSS123" s="1460"/>
      <c r="FST123" s="1460"/>
      <c r="FSU123" s="1460"/>
      <c r="FSV123" s="1460"/>
      <c r="FSW123" s="1460"/>
      <c r="FSX123" s="1460"/>
      <c r="FSY123" s="1460"/>
      <c r="FSZ123" s="1460"/>
      <c r="FTA123" s="1460"/>
      <c r="FTB123" s="1460"/>
      <c r="FTC123" s="1460"/>
      <c r="FTD123" s="1460"/>
      <c r="FTE123" s="1460"/>
      <c r="FTF123" s="1460"/>
      <c r="FTG123" s="1460"/>
      <c r="FTH123" s="1460"/>
      <c r="FTI123" s="1460"/>
      <c r="FTJ123" s="1460"/>
      <c r="FTK123" s="1460"/>
      <c r="FTL123" s="1460"/>
      <c r="FTM123" s="1460"/>
      <c r="FTN123" s="1460"/>
      <c r="FTO123" s="1460"/>
      <c r="FTP123" s="1460"/>
      <c r="FTQ123" s="1460"/>
      <c r="FTR123" s="1460"/>
      <c r="FTS123" s="1460"/>
      <c r="FTT123" s="1460"/>
      <c r="FTU123" s="1460"/>
      <c r="FTV123" s="1460"/>
      <c r="FTW123" s="1460"/>
      <c r="FTX123" s="1460"/>
      <c r="FTY123" s="1460"/>
      <c r="FTZ123" s="1460"/>
      <c r="FUA123" s="1460"/>
      <c r="FUB123" s="1460"/>
      <c r="FUC123" s="1460"/>
      <c r="FUD123" s="1460"/>
      <c r="FUE123" s="1460"/>
      <c r="FUF123" s="1460"/>
      <c r="FUG123" s="1460"/>
      <c r="FUH123" s="1460"/>
      <c r="FUI123" s="1460"/>
      <c r="FUJ123" s="1460"/>
      <c r="FUK123" s="1460"/>
      <c r="FUL123" s="1460"/>
      <c r="FUM123" s="1460"/>
      <c r="FUN123" s="1460"/>
      <c r="FUO123" s="1460"/>
      <c r="FUP123" s="1460"/>
      <c r="FUQ123" s="1460"/>
      <c r="FUR123" s="1460"/>
      <c r="FUS123" s="1460"/>
      <c r="FUT123" s="1460"/>
      <c r="FUU123" s="1460"/>
      <c r="FUV123" s="1460"/>
      <c r="FUW123" s="1460"/>
      <c r="FUX123" s="1460"/>
      <c r="FUY123" s="1460"/>
      <c r="FUZ123" s="1460"/>
      <c r="FVA123" s="1460"/>
      <c r="FVB123" s="1460"/>
      <c r="FVC123" s="1460"/>
      <c r="FVD123" s="1460"/>
      <c r="FVE123" s="1460"/>
      <c r="FVF123" s="1460"/>
      <c r="FVG123" s="1460"/>
      <c r="FVH123" s="1460"/>
      <c r="FVI123" s="1460"/>
      <c r="FVJ123" s="1460"/>
      <c r="FVK123" s="1460"/>
      <c r="FVL123" s="1460"/>
      <c r="FVM123" s="1460"/>
      <c r="FVN123" s="1460"/>
      <c r="FVO123" s="1460"/>
      <c r="FVP123" s="1460"/>
      <c r="FVQ123" s="1460"/>
      <c r="FVR123" s="1460"/>
      <c r="FVS123" s="1460"/>
      <c r="FVT123" s="1460"/>
      <c r="FVU123" s="1460"/>
      <c r="FVV123" s="1460"/>
      <c r="FVW123" s="1460"/>
      <c r="FVX123" s="1460"/>
      <c r="FVY123" s="1460"/>
      <c r="FVZ123" s="1460"/>
      <c r="FWA123" s="1460"/>
      <c r="FWB123" s="1460"/>
      <c r="FWC123" s="1460"/>
      <c r="FWD123" s="1460"/>
      <c r="FWE123" s="1460"/>
      <c r="FWF123" s="1460"/>
      <c r="FWG123" s="1460"/>
      <c r="FWH123" s="1460"/>
      <c r="FWI123" s="1460"/>
      <c r="FWJ123" s="1460"/>
      <c r="FWK123" s="1460"/>
      <c r="FWL123" s="1460"/>
      <c r="FWM123" s="1460"/>
      <c r="FWN123" s="1460"/>
      <c r="FWO123" s="1460"/>
      <c r="FWP123" s="1460"/>
      <c r="FWQ123" s="1460"/>
      <c r="FWR123" s="1460"/>
      <c r="FWS123" s="1460"/>
      <c r="FWT123" s="1460"/>
      <c r="FWU123" s="1460"/>
      <c r="FWV123" s="1460"/>
      <c r="FWW123" s="1460"/>
      <c r="FWX123" s="1460"/>
      <c r="FWY123" s="1460"/>
      <c r="FWZ123" s="1460"/>
      <c r="FXA123" s="1460"/>
      <c r="FXB123" s="1460"/>
      <c r="FXC123" s="1460"/>
      <c r="FXD123" s="1460"/>
      <c r="FXE123" s="1460"/>
      <c r="FXF123" s="1460"/>
      <c r="FXG123" s="1460"/>
      <c r="FXH123" s="1460"/>
      <c r="FXI123" s="1460"/>
      <c r="FXJ123" s="1460"/>
      <c r="FXK123" s="1460"/>
      <c r="FXL123" s="1460"/>
      <c r="FXM123" s="1460"/>
      <c r="FXN123" s="1460"/>
      <c r="FXO123" s="1460"/>
      <c r="FXP123" s="1460"/>
      <c r="FXQ123" s="1460"/>
      <c r="FXR123" s="1460"/>
      <c r="FXS123" s="1460"/>
      <c r="FXT123" s="1460"/>
      <c r="FXU123" s="1460"/>
      <c r="FXV123" s="1460"/>
      <c r="FXW123" s="1460"/>
      <c r="FXX123" s="1460"/>
      <c r="FXY123" s="1460"/>
      <c r="FXZ123" s="1460"/>
      <c r="FYA123" s="1460"/>
      <c r="FYB123" s="1460"/>
      <c r="FYC123" s="1460"/>
      <c r="FYD123" s="1460"/>
      <c r="FYE123" s="1460"/>
      <c r="FYF123" s="1460"/>
      <c r="FYG123" s="1460"/>
      <c r="FYH123" s="1460"/>
      <c r="FYI123" s="1460"/>
      <c r="FYJ123" s="1460"/>
      <c r="FYK123" s="1460"/>
      <c r="FYL123" s="1460"/>
      <c r="FYM123" s="1460"/>
      <c r="FYN123" s="1460"/>
      <c r="FYO123" s="1460"/>
      <c r="FYP123" s="1460"/>
      <c r="FYQ123" s="1460"/>
      <c r="FYR123" s="1460"/>
      <c r="FYS123" s="1460"/>
      <c r="FYT123" s="1460"/>
      <c r="FYU123" s="1460"/>
      <c r="FYV123" s="1460"/>
      <c r="FYW123" s="1460"/>
      <c r="FYX123" s="1460"/>
      <c r="FYY123" s="1460"/>
      <c r="FYZ123" s="1460"/>
      <c r="FZA123" s="1460"/>
      <c r="FZB123" s="1460"/>
      <c r="FZC123" s="1460"/>
      <c r="FZD123" s="1460"/>
      <c r="FZE123" s="1460"/>
      <c r="FZF123" s="1460"/>
      <c r="FZG123" s="1460"/>
      <c r="FZH123" s="1460"/>
      <c r="FZI123" s="1460"/>
      <c r="FZJ123" s="1460"/>
      <c r="FZK123" s="1460"/>
      <c r="FZL123" s="1460"/>
      <c r="FZM123" s="1460"/>
      <c r="FZN123" s="1460"/>
      <c r="FZO123" s="1460"/>
      <c r="FZP123" s="1460"/>
      <c r="FZQ123" s="1460"/>
      <c r="FZR123" s="1460"/>
      <c r="FZS123" s="1460"/>
      <c r="FZT123" s="1460"/>
      <c r="FZU123" s="1460"/>
      <c r="FZV123" s="1460"/>
      <c r="FZW123" s="1460"/>
      <c r="FZX123" s="1460"/>
      <c r="FZY123" s="1460"/>
      <c r="FZZ123" s="1460"/>
      <c r="GAA123" s="1460"/>
      <c r="GAB123" s="1460"/>
      <c r="GAC123" s="1460"/>
      <c r="GAD123" s="1460"/>
      <c r="GAE123" s="1460"/>
      <c r="GAF123" s="1460"/>
      <c r="GAG123" s="1460"/>
      <c r="GAH123" s="1460"/>
      <c r="GAI123" s="1460"/>
      <c r="GAJ123" s="1460"/>
      <c r="GAK123" s="1460"/>
      <c r="GAL123" s="1460"/>
      <c r="GAM123" s="1460"/>
      <c r="GAN123" s="1460"/>
      <c r="GAO123" s="1460"/>
      <c r="GAP123" s="1460"/>
      <c r="GAQ123" s="1460"/>
      <c r="GAR123" s="1460"/>
      <c r="GAS123" s="1460"/>
      <c r="GAT123" s="1460"/>
      <c r="GAU123" s="1460"/>
      <c r="GAV123" s="1460"/>
      <c r="GAW123" s="1460"/>
      <c r="GAX123" s="1460"/>
      <c r="GAY123" s="1460"/>
      <c r="GAZ123" s="1460"/>
      <c r="GBA123" s="1460"/>
      <c r="GBB123" s="1460"/>
      <c r="GBC123" s="1460"/>
      <c r="GBD123" s="1460"/>
      <c r="GBE123" s="1460"/>
      <c r="GBF123" s="1460"/>
      <c r="GBG123" s="1460"/>
      <c r="GBH123" s="1460"/>
      <c r="GBI123" s="1460"/>
      <c r="GBJ123" s="1460"/>
      <c r="GBK123" s="1460"/>
      <c r="GBL123" s="1460"/>
      <c r="GBM123" s="1460"/>
      <c r="GBN123" s="1460"/>
      <c r="GBO123" s="1460"/>
      <c r="GBP123" s="1460"/>
      <c r="GBQ123" s="1460"/>
      <c r="GBR123" s="1460"/>
      <c r="GBS123" s="1460"/>
      <c r="GBT123" s="1460"/>
      <c r="GBU123" s="1460"/>
      <c r="GBV123" s="1460"/>
      <c r="GBW123" s="1460"/>
      <c r="GBX123" s="1460"/>
      <c r="GBY123" s="1460"/>
      <c r="GBZ123" s="1460"/>
      <c r="GCA123" s="1460"/>
      <c r="GCB123" s="1460"/>
      <c r="GCC123" s="1460"/>
      <c r="GCD123" s="1460"/>
      <c r="GCE123" s="1460"/>
      <c r="GCF123" s="1460"/>
      <c r="GCG123" s="1460"/>
      <c r="GCH123" s="1460"/>
      <c r="GCI123" s="1460"/>
      <c r="GCJ123" s="1460"/>
      <c r="GCK123" s="1460"/>
      <c r="GCL123" s="1460"/>
      <c r="GCM123" s="1460"/>
      <c r="GCN123" s="1460"/>
      <c r="GCO123" s="1460"/>
      <c r="GCP123" s="1460"/>
      <c r="GCQ123" s="1460"/>
      <c r="GCR123" s="1460"/>
      <c r="GCS123" s="1460"/>
      <c r="GCT123" s="1460"/>
      <c r="GCU123" s="1460"/>
      <c r="GCV123" s="1460"/>
      <c r="GCW123" s="1460"/>
      <c r="GCX123" s="1460"/>
      <c r="GCY123" s="1460"/>
      <c r="GCZ123" s="1460"/>
      <c r="GDA123" s="1460"/>
      <c r="GDB123" s="1460"/>
      <c r="GDC123" s="1460"/>
      <c r="GDD123" s="1460"/>
      <c r="GDE123" s="1460"/>
      <c r="GDF123" s="1460"/>
      <c r="GDG123" s="1460"/>
      <c r="GDH123" s="1460"/>
      <c r="GDI123" s="1460"/>
      <c r="GDJ123" s="1460"/>
      <c r="GDK123" s="1460"/>
      <c r="GDL123" s="1460"/>
      <c r="GDM123" s="1460"/>
      <c r="GDN123" s="1460"/>
      <c r="GDO123" s="1460"/>
      <c r="GDP123" s="1460"/>
      <c r="GDQ123" s="1460"/>
      <c r="GDR123" s="1460"/>
      <c r="GDS123" s="1460"/>
      <c r="GDT123" s="1460"/>
      <c r="GDU123" s="1460"/>
      <c r="GDV123" s="1460"/>
      <c r="GDW123" s="1460"/>
      <c r="GDX123" s="1460"/>
      <c r="GDY123" s="1460"/>
      <c r="GDZ123" s="1460"/>
      <c r="GEA123" s="1460"/>
      <c r="GEB123" s="1460"/>
      <c r="GEC123" s="1460"/>
      <c r="GED123" s="1460"/>
      <c r="GEE123" s="1460"/>
      <c r="GEF123" s="1460"/>
      <c r="GEG123" s="1460"/>
      <c r="GEH123" s="1460"/>
      <c r="GEI123" s="1460"/>
      <c r="GEJ123" s="1460"/>
      <c r="GEK123" s="1460"/>
      <c r="GEL123" s="1460"/>
      <c r="GEM123" s="1460"/>
      <c r="GEN123" s="1460"/>
      <c r="GEO123" s="1460"/>
      <c r="GEP123" s="1460"/>
      <c r="GEQ123" s="1460"/>
      <c r="GER123" s="1460"/>
      <c r="GES123" s="1460"/>
      <c r="GET123" s="1460"/>
      <c r="GEU123" s="1460"/>
      <c r="GEV123" s="1460"/>
      <c r="GEW123" s="1460"/>
      <c r="GEX123" s="1460"/>
      <c r="GEY123" s="1460"/>
      <c r="GEZ123" s="1460"/>
      <c r="GFA123" s="1460"/>
      <c r="GFB123" s="1460"/>
      <c r="GFC123" s="1460"/>
      <c r="GFD123" s="1460"/>
      <c r="GFE123" s="1460"/>
      <c r="GFF123" s="1460"/>
      <c r="GFG123" s="1460"/>
      <c r="GFH123" s="1460"/>
      <c r="GFI123" s="1460"/>
      <c r="GFJ123" s="1460"/>
      <c r="GFK123" s="1460"/>
      <c r="GFL123" s="1460"/>
      <c r="GFM123" s="1460"/>
      <c r="GFN123" s="1460"/>
      <c r="GFO123" s="1460"/>
      <c r="GFP123" s="1460"/>
      <c r="GFQ123" s="1460"/>
      <c r="GFR123" s="1460"/>
      <c r="GFS123" s="1460"/>
      <c r="GFT123" s="1460"/>
      <c r="GFU123" s="1460"/>
      <c r="GFV123" s="1460"/>
      <c r="GFW123" s="1460"/>
      <c r="GFX123" s="1460"/>
      <c r="GFY123" s="1460"/>
      <c r="GFZ123" s="1460"/>
      <c r="GGA123" s="1460"/>
      <c r="GGB123" s="1460"/>
      <c r="GGC123" s="1460"/>
      <c r="GGD123" s="1460"/>
      <c r="GGE123" s="1460"/>
      <c r="GGF123" s="1460"/>
      <c r="GGG123" s="1460"/>
      <c r="GGH123" s="1460"/>
      <c r="GGI123" s="1460"/>
      <c r="GGJ123" s="1460"/>
      <c r="GGK123" s="1460"/>
      <c r="GGL123" s="1460"/>
      <c r="GGM123" s="1460"/>
      <c r="GGN123" s="1460"/>
      <c r="GGO123" s="1460"/>
      <c r="GGP123" s="1460"/>
      <c r="GGQ123" s="1460"/>
      <c r="GGR123" s="1460"/>
      <c r="GGS123" s="1460"/>
      <c r="GGT123" s="1460"/>
      <c r="GGU123" s="1460"/>
      <c r="GGV123" s="1460"/>
      <c r="GGW123" s="1460"/>
      <c r="GGX123" s="1460"/>
      <c r="GGY123" s="1460"/>
      <c r="GGZ123" s="1460"/>
      <c r="GHA123" s="1460"/>
      <c r="GHB123" s="1460"/>
      <c r="GHC123" s="1460"/>
      <c r="GHD123" s="1460"/>
      <c r="GHE123" s="1460"/>
      <c r="GHF123" s="1460"/>
      <c r="GHG123" s="1460"/>
      <c r="GHH123" s="1460"/>
      <c r="GHI123" s="1460"/>
      <c r="GHJ123" s="1460"/>
      <c r="GHK123" s="1460"/>
      <c r="GHL123" s="1460"/>
      <c r="GHM123" s="1460"/>
      <c r="GHN123" s="1460"/>
      <c r="GHO123" s="1460"/>
      <c r="GHP123" s="1460"/>
      <c r="GHQ123" s="1460"/>
      <c r="GHR123" s="1460"/>
      <c r="GHS123" s="1460"/>
      <c r="GHT123" s="1460"/>
      <c r="GHU123" s="1460"/>
      <c r="GHV123" s="1460"/>
      <c r="GHW123" s="1460"/>
      <c r="GHX123" s="1460"/>
      <c r="GHY123" s="1460"/>
      <c r="GHZ123" s="1460"/>
      <c r="GIA123" s="1460"/>
      <c r="GIB123" s="1460"/>
      <c r="GIC123" s="1460"/>
      <c r="GID123" s="1460"/>
      <c r="GIE123" s="1460"/>
      <c r="GIF123" s="1460"/>
      <c r="GIG123" s="1460"/>
      <c r="GIH123" s="1460"/>
      <c r="GII123" s="1460"/>
      <c r="GIJ123" s="1460"/>
      <c r="GIK123" s="1460"/>
      <c r="GIL123" s="1460"/>
      <c r="GIM123" s="1460"/>
      <c r="GIN123" s="1460"/>
      <c r="GIO123" s="1460"/>
      <c r="GIP123" s="1460"/>
      <c r="GIQ123" s="1460"/>
      <c r="GIR123" s="1460"/>
      <c r="GIS123" s="1460"/>
      <c r="GIT123" s="1460"/>
      <c r="GIU123" s="1460"/>
      <c r="GIV123" s="1460"/>
      <c r="GIW123" s="1460"/>
      <c r="GIX123" s="1460"/>
      <c r="GIY123" s="1460"/>
      <c r="GIZ123" s="1460"/>
      <c r="GJA123" s="1460"/>
      <c r="GJB123" s="1460"/>
      <c r="GJC123" s="1460"/>
      <c r="GJD123" s="1460"/>
      <c r="GJE123" s="1460"/>
      <c r="GJF123" s="1460"/>
      <c r="GJG123" s="1460"/>
      <c r="GJH123" s="1460"/>
      <c r="GJI123" s="1460"/>
      <c r="GJJ123" s="1460"/>
      <c r="GJK123" s="1460"/>
      <c r="GJL123" s="1460"/>
      <c r="GJM123" s="1460"/>
      <c r="GJN123" s="1460"/>
      <c r="GJO123" s="1460"/>
      <c r="GJP123" s="1460"/>
      <c r="GJQ123" s="1460"/>
      <c r="GJR123" s="1460"/>
      <c r="GJS123" s="1460"/>
      <c r="GJT123" s="1460"/>
      <c r="GJU123" s="1460"/>
      <c r="GJV123" s="1460"/>
      <c r="GJW123" s="1460"/>
      <c r="GJX123" s="1460"/>
      <c r="GJY123" s="1460"/>
      <c r="GJZ123" s="1460"/>
      <c r="GKA123" s="1460"/>
      <c r="GKB123" s="1460"/>
      <c r="GKC123" s="1460"/>
      <c r="GKD123" s="1460"/>
      <c r="GKE123" s="1460"/>
      <c r="GKF123" s="1460"/>
      <c r="GKG123" s="1460"/>
      <c r="GKH123" s="1460"/>
      <c r="GKI123" s="1460"/>
      <c r="GKJ123" s="1460"/>
      <c r="GKK123" s="1460"/>
      <c r="GKL123" s="1460"/>
      <c r="GKM123" s="1460"/>
      <c r="GKN123" s="1460"/>
      <c r="GKO123" s="1460"/>
      <c r="GKP123" s="1460"/>
      <c r="GKQ123" s="1460"/>
      <c r="GKR123" s="1460"/>
      <c r="GKS123" s="1460"/>
      <c r="GKT123" s="1460"/>
      <c r="GKU123" s="1460"/>
      <c r="GKV123" s="1460"/>
      <c r="GKW123" s="1460"/>
      <c r="GKX123" s="1460"/>
      <c r="GKY123" s="1460"/>
      <c r="GKZ123" s="1460"/>
      <c r="GLA123" s="1460"/>
      <c r="GLB123" s="1460"/>
      <c r="GLC123" s="1460"/>
      <c r="GLD123" s="1460"/>
      <c r="GLE123" s="1460"/>
      <c r="GLF123" s="1460"/>
      <c r="GLG123" s="1460"/>
      <c r="GLH123" s="1460"/>
      <c r="GLI123" s="1460"/>
      <c r="GLJ123" s="1460"/>
      <c r="GLK123" s="1460"/>
      <c r="GLL123" s="1460"/>
      <c r="GLM123" s="1460"/>
      <c r="GLN123" s="1460"/>
      <c r="GLO123" s="1460"/>
      <c r="GLP123" s="1460"/>
      <c r="GLQ123" s="1460"/>
      <c r="GLR123" s="1460"/>
      <c r="GLS123" s="1460"/>
      <c r="GLT123" s="1460"/>
      <c r="GLU123" s="1460"/>
      <c r="GLV123" s="1460"/>
      <c r="GLW123" s="1460"/>
      <c r="GLX123" s="1460"/>
      <c r="GLY123" s="1460"/>
      <c r="GLZ123" s="1460"/>
      <c r="GMA123" s="1460"/>
      <c r="GMB123" s="1460"/>
      <c r="GMC123" s="1460"/>
      <c r="GMD123" s="1460"/>
      <c r="GME123" s="1460"/>
      <c r="GMF123" s="1460"/>
      <c r="GMG123" s="1460"/>
      <c r="GMH123" s="1460"/>
      <c r="GMI123" s="1460"/>
      <c r="GMJ123" s="1460"/>
      <c r="GMK123" s="1460"/>
      <c r="GML123" s="1460"/>
      <c r="GMM123" s="1460"/>
      <c r="GMN123" s="1460"/>
      <c r="GMO123" s="1460"/>
      <c r="GMP123" s="1460"/>
      <c r="GMQ123" s="1460"/>
      <c r="GMR123" s="1460"/>
      <c r="GMS123" s="1460"/>
      <c r="GMT123" s="1460"/>
      <c r="GMU123" s="1460"/>
      <c r="GMV123" s="1460"/>
      <c r="GMW123" s="1460"/>
      <c r="GMX123" s="1460"/>
      <c r="GMY123" s="1460"/>
      <c r="GMZ123" s="1460"/>
      <c r="GNA123" s="1460"/>
      <c r="GNB123" s="1460"/>
      <c r="GNC123" s="1460"/>
      <c r="GND123" s="1460"/>
      <c r="GNE123" s="1460"/>
      <c r="GNF123" s="1460"/>
      <c r="GNG123" s="1460"/>
      <c r="GNH123" s="1460"/>
      <c r="GNI123" s="1460"/>
      <c r="GNJ123" s="1460"/>
      <c r="GNK123" s="1460"/>
      <c r="GNL123" s="1460"/>
      <c r="GNM123" s="1460"/>
      <c r="GNN123" s="1460"/>
      <c r="GNO123" s="1460"/>
      <c r="GNP123" s="1460"/>
      <c r="GNQ123" s="1460"/>
      <c r="GNR123" s="1460"/>
      <c r="GNS123" s="1460"/>
      <c r="GNT123" s="1460"/>
      <c r="GNU123" s="1460"/>
      <c r="GNV123" s="1460"/>
      <c r="GNW123" s="1460"/>
      <c r="GNX123" s="1460"/>
      <c r="GNY123" s="1460"/>
      <c r="GNZ123" s="1460"/>
      <c r="GOA123" s="1460"/>
      <c r="GOB123" s="1460"/>
      <c r="GOC123" s="1460"/>
      <c r="GOD123" s="1460"/>
      <c r="GOE123" s="1460"/>
      <c r="GOF123" s="1460"/>
      <c r="GOG123" s="1460"/>
      <c r="GOH123" s="1460"/>
      <c r="GOI123" s="1460"/>
      <c r="GOJ123" s="1460"/>
      <c r="GOK123" s="1460"/>
      <c r="GOL123" s="1460"/>
      <c r="GOM123" s="1460"/>
      <c r="GON123" s="1460"/>
      <c r="GOO123" s="1460"/>
      <c r="GOP123" s="1460"/>
      <c r="GOQ123" s="1460"/>
      <c r="GOR123" s="1460"/>
      <c r="GOS123" s="1460"/>
      <c r="GOT123" s="1460"/>
      <c r="GOU123" s="1460"/>
      <c r="GOV123" s="1460"/>
      <c r="GOW123" s="1460"/>
      <c r="GOX123" s="1460"/>
      <c r="GOY123" s="1460"/>
      <c r="GOZ123" s="1460"/>
      <c r="GPA123" s="1460"/>
      <c r="GPB123" s="1460"/>
      <c r="GPC123" s="1460"/>
      <c r="GPD123" s="1460"/>
      <c r="GPE123" s="1460"/>
      <c r="GPF123" s="1460"/>
      <c r="GPG123" s="1460"/>
      <c r="GPH123" s="1460"/>
      <c r="GPI123" s="1460"/>
      <c r="GPJ123" s="1460"/>
      <c r="GPK123" s="1460"/>
      <c r="GPL123" s="1460"/>
      <c r="GPM123" s="1460"/>
      <c r="GPN123" s="1460"/>
      <c r="GPO123" s="1460"/>
      <c r="GPP123" s="1460"/>
      <c r="GPQ123" s="1460"/>
      <c r="GPR123" s="1460"/>
      <c r="GPS123" s="1460"/>
      <c r="GPT123" s="1460"/>
      <c r="GPU123" s="1460"/>
      <c r="GPV123" s="1460"/>
      <c r="GPW123" s="1460"/>
      <c r="GPX123" s="1460"/>
      <c r="GPY123" s="1460"/>
      <c r="GPZ123" s="1460"/>
      <c r="GQA123" s="1460"/>
      <c r="GQB123" s="1460"/>
      <c r="GQC123" s="1460"/>
      <c r="GQD123" s="1460"/>
      <c r="GQE123" s="1460"/>
      <c r="GQF123" s="1460"/>
      <c r="GQG123" s="1460"/>
      <c r="GQH123" s="1460"/>
      <c r="GQI123" s="1460"/>
      <c r="GQJ123" s="1460"/>
      <c r="GQK123" s="1460"/>
      <c r="GQL123" s="1460"/>
      <c r="GQM123" s="1460"/>
      <c r="GQN123" s="1460"/>
      <c r="GQO123" s="1460"/>
      <c r="GQP123" s="1460"/>
      <c r="GQQ123" s="1460"/>
      <c r="GQR123" s="1460"/>
      <c r="GQS123" s="1460"/>
      <c r="GQT123" s="1460"/>
      <c r="GQU123" s="1460"/>
      <c r="GQV123" s="1460"/>
      <c r="GQW123" s="1460"/>
      <c r="GQX123" s="1460"/>
      <c r="GQY123" s="1460"/>
      <c r="GQZ123" s="1460"/>
      <c r="GRA123" s="1460"/>
      <c r="GRB123" s="1460"/>
      <c r="GRC123" s="1460"/>
      <c r="GRD123" s="1460"/>
      <c r="GRE123" s="1460"/>
      <c r="GRF123" s="1460"/>
      <c r="GRG123" s="1460"/>
      <c r="GRH123" s="1460"/>
      <c r="GRI123" s="1460"/>
      <c r="GRJ123" s="1460"/>
      <c r="GRK123" s="1460"/>
      <c r="GRL123" s="1460"/>
      <c r="GRM123" s="1460"/>
      <c r="GRN123" s="1460"/>
      <c r="GRO123" s="1460"/>
      <c r="GRP123" s="1460"/>
      <c r="GRQ123" s="1460"/>
      <c r="GRR123" s="1460"/>
      <c r="GRS123" s="1460"/>
      <c r="GRT123" s="1460"/>
      <c r="GRU123" s="1460"/>
      <c r="GRV123" s="1460"/>
      <c r="GRW123" s="1460"/>
      <c r="GRX123" s="1460"/>
      <c r="GRY123" s="1460"/>
      <c r="GRZ123" s="1460"/>
      <c r="GSA123" s="1460"/>
      <c r="GSB123" s="1460"/>
      <c r="GSC123" s="1460"/>
      <c r="GSD123" s="1460"/>
      <c r="GSE123" s="1460"/>
      <c r="GSF123" s="1460"/>
      <c r="GSG123" s="1460"/>
      <c r="GSH123" s="1460"/>
      <c r="GSI123" s="1460"/>
      <c r="GSJ123" s="1460"/>
      <c r="GSK123" s="1460"/>
      <c r="GSL123" s="1460"/>
      <c r="GSM123" s="1460"/>
      <c r="GSN123" s="1460"/>
      <c r="GSO123" s="1460"/>
      <c r="GSP123" s="1460"/>
      <c r="GSQ123" s="1460"/>
      <c r="GSR123" s="1460"/>
      <c r="GSS123" s="1460"/>
      <c r="GST123" s="1460"/>
      <c r="GSU123" s="1460"/>
      <c r="GSV123" s="1460"/>
      <c r="GSW123" s="1460"/>
      <c r="GSX123" s="1460"/>
      <c r="GSY123" s="1460"/>
      <c r="GSZ123" s="1460"/>
      <c r="GTA123" s="1460"/>
      <c r="GTB123" s="1460"/>
      <c r="GTC123" s="1460"/>
      <c r="GTD123" s="1460"/>
      <c r="GTE123" s="1460"/>
      <c r="GTF123" s="1460"/>
      <c r="GTG123" s="1460"/>
      <c r="GTH123" s="1460"/>
      <c r="GTI123" s="1460"/>
      <c r="GTJ123" s="1460"/>
      <c r="GTK123" s="1460"/>
      <c r="GTL123" s="1460"/>
      <c r="GTM123" s="1460"/>
      <c r="GTN123" s="1460"/>
      <c r="GTO123" s="1460"/>
      <c r="GTP123" s="1460"/>
      <c r="GTQ123" s="1460"/>
      <c r="GTR123" s="1460"/>
      <c r="GTS123" s="1460"/>
      <c r="GTT123" s="1460"/>
      <c r="GTU123" s="1460"/>
      <c r="GTV123" s="1460"/>
      <c r="GTW123" s="1460"/>
      <c r="GTX123" s="1460"/>
      <c r="GTY123" s="1460"/>
      <c r="GTZ123" s="1460"/>
      <c r="GUA123" s="1460"/>
      <c r="GUB123" s="1460"/>
      <c r="GUC123" s="1460"/>
      <c r="GUD123" s="1460"/>
      <c r="GUE123" s="1460"/>
      <c r="GUF123" s="1460"/>
      <c r="GUG123" s="1460"/>
      <c r="GUH123" s="1460"/>
      <c r="GUI123" s="1460"/>
      <c r="GUJ123" s="1460"/>
      <c r="GUK123" s="1460"/>
      <c r="GUL123" s="1460"/>
      <c r="GUM123" s="1460"/>
      <c r="GUN123" s="1460"/>
      <c r="GUO123" s="1460"/>
      <c r="GUP123" s="1460"/>
      <c r="GUQ123" s="1460"/>
      <c r="GUR123" s="1460"/>
      <c r="GUS123" s="1460"/>
      <c r="GUT123" s="1460"/>
      <c r="GUU123" s="1460"/>
      <c r="GUV123" s="1460"/>
      <c r="GUW123" s="1460"/>
      <c r="GUX123" s="1460"/>
      <c r="GUY123" s="1460"/>
      <c r="GUZ123" s="1460"/>
      <c r="GVA123" s="1460"/>
      <c r="GVB123" s="1460"/>
      <c r="GVC123" s="1460"/>
      <c r="GVD123" s="1460"/>
      <c r="GVE123" s="1460"/>
      <c r="GVF123" s="1460"/>
      <c r="GVG123" s="1460"/>
      <c r="GVH123" s="1460"/>
      <c r="GVI123" s="1460"/>
      <c r="GVJ123" s="1460"/>
      <c r="GVK123" s="1460"/>
      <c r="GVL123" s="1460"/>
      <c r="GVM123" s="1460"/>
      <c r="GVN123" s="1460"/>
      <c r="GVO123" s="1460"/>
      <c r="GVP123" s="1460"/>
      <c r="GVQ123" s="1460"/>
      <c r="GVR123" s="1460"/>
      <c r="GVS123" s="1460"/>
      <c r="GVT123" s="1460"/>
      <c r="GVU123" s="1460"/>
      <c r="GVV123" s="1460"/>
      <c r="GVW123" s="1460"/>
      <c r="GVX123" s="1460"/>
      <c r="GVY123" s="1460"/>
      <c r="GVZ123" s="1460"/>
      <c r="GWA123" s="1460"/>
      <c r="GWB123" s="1460"/>
      <c r="GWC123" s="1460"/>
      <c r="GWD123" s="1460"/>
      <c r="GWE123" s="1460"/>
      <c r="GWF123" s="1460"/>
      <c r="GWG123" s="1460"/>
      <c r="GWH123" s="1460"/>
      <c r="GWI123" s="1460"/>
      <c r="GWJ123" s="1460"/>
      <c r="GWK123" s="1460"/>
      <c r="GWL123" s="1460"/>
      <c r="GWM123" s="1460"/>
      <c r="GWN123" s="1460"/>
      <c r="GWO123" s="1460"/>
      <c r="GWP123" s="1460"/>
      <c r="GWQ123" s="1460"/>
      <c r="GWR123" s="1460"/>
      <c r="GWS123" s="1460"/>
      <c r="GWT123" s="1460"/>
      <c r="GWU123" s="1460"/>
      <c r="GWV123" s="1460"/>
      <c r="GWW123" s="1460"/>
      <c r="GWX123" s="1460"/>
      <c r="GWY123" s="1460"/>
      <c r="GWZ123" s="1460"/>
      <c r="GXA123" s="1460"/>
      <c r="GXB123" s="1460"/>
      <c r="GXC123" s="1460"/>
      <c r="GXD123" s="1460"/>
      <c r="GXE123" s="1460"/>
      <c r="GXF123" s="1460"/>
      <c r="GXG123" s="1460"/>
      <c r="GXH123" s="1460"/>
      <c r="GXI123" s="1460"/>
      <c r="GXJ123" s="1460"/>
      <c r="GXK123" s="1460"/>
      <c r="GXL123" s="1460"/>
      <c r="GXM123" s="1460"/>
      <c r="GXN123" s="1460"/>
      <c r="GXO123" s="1460"/>
      <c r="GXP123" s="1460"/>
      <c r="GXQ123" s="1460"/>
      <c r="GXR123" s="1460"/>
      <c r="GXS123" s="1460"/>
      <c r="GXT123" s="1460"/>
      <c r="GXU123" s="1460"/>
      <c r="GXV123" s="1460"/>
      <c r="GXW123" s="1460"/>
      <c r="GXX123" s="1460"/>
      <c r="GXY123" s="1460"/>
      <c r="GXZ123" s="1460"/>
      <c r="GYA123" s="1460"/>
      <c r="GYB123" s="1460"/>
      <c r="GYC123" s="1460"/>
      <c r="GYD123" s="1460"/>
      <c r="GYE123" s="1460"/>
      <c r="GYF123" s="1460"/>
      <c r="GYG123" s="1460"/>
      <c r="GYH123" s="1460"/>
      <c r="GYI123" s="1460"/>
      <c r="GYJ123" s="1460"/>
      <c r="GYK123" s="1460"/>
      <c r="GYL123" s="1460"/>
      <c r="GYM123" s="1460"/>
      <c r="GYN123" s="1460"/>
      <c r="GYO123" s="1460"/>
      <c r="GYP123" s="1460"/>
      <c r="GYQ123" s="1460"/>
      <c r="GYR123" s="1460"/>
      <c r="GYS123" s="1460"/>
      <c r="GYT123" s="1460"/>
      <c r="GYU123" s="1460"/>
      <c r="GYV123" s="1460"/>
      <c r="GYW123" s="1460"/>
      <c r="GYX123" s="1460"/>
      <c r="GYY123" s="1460"/>
      <c r="GYZ123" s="1460"/>
      <c r="GZA123" s="1460"/>
      <c r="GZB123" s="1460"/>
      <c r="GZC123" s="1460"/>
      <c r="GZD123" s="1460"/>
      <c r="GZE123" s="1460"/>
      <c r="GZF123" s="1460"/>
      <c r="GZG123" s="1460"/>
      <c r="GZH123" s="1460"/>
      <c r="GZI123" s="1460"/>
      <c r="GZJ123" s="1460"/>
      <c r="GZK123" s="1460"/>
      <c r="GZL123" s="1460"/>
      <c r="GZM123" s="1460"/>
      <c r="GZN123" s="1460"/>
      <c r="GZO123" s="1460"/>
      <c r="GZP123" s="1460"/>
      <c r="GZQ123" s="1460"/>
      <c r="GZR123" s="1460"/>
      <c r="GZS123" s="1460"/>
      <c r="GZT123" s="1460"/>
      <c r="GZU123" s="1460"/>
      <c r="GZV123" s="1460"/>
      <c r="GZW123" s="1460"/>
      <c r="GZX123" s="1460"/>
      <c r="GZY123" s="1460"/>
      <c r="GZZ123" s="1460"/>
      <c r="HAA123" s="1460"/>
      <c r="HAB123" s="1460"/>
      <c r="HAC123" s="1460"/>
      <c r="HAD123" s="1460"/>
      <c r="HAE123" s="1460"/>
      <c r="HAF123" s="1460"/>
      <c r="HAG123" s="1460"/>
      <c r="HAH123" s="1460"/>
      <c r="HAI123" s="1460"/>
      <c r="HAJ123" s="1460"/>
      <c r="HAK123" s="1460"/>
      <c r="HAL123" s="1460"/>
      <c r="HAM123" s="1460"/>
      <c r="HAN123" s="1460"/>
      <c r="HAO123" s="1460"/>
      <c r="HAP123" s="1460"/>
      <c r="HAQ123" s="1460"/>
      <c r="HAR123" s="1460"/>
      <c r="HAS123" s="1460"/>
      <c r="HAT123" s="1460"/>
      <c r="HAU123" s="1460"/>
      <c r="HAV123" s="1460"/>
      <c r="HAW123" s="1460"/>
      <c r="HAX123" s="1460"/>
      <c r="HAY123" s="1460"/>
      <c r="HAZ123" s="1460"/>
      <c r="HBA123" s="1460"/>
      <c r="HBB123" s="1460"/>
      <c r="HBC123" s="1460"/>
      <c r="HBD123" s="1460"/>
      <c r="HBE123" s="1460"/>
      <c r="HBF123" s="1460"/>
      <c r="HBG123" s="1460"/>
      <c r="HBH123" s="1460"/>
      <c r="HBI123" s="1460"/>
      <c r="HBJ123" s="1460"/>
      <c r="HBK123" s="1460"/>
      <c r="HBL123" s="1460"/>
      <c r="HBM123" s="1460"/>
      <c r="HBN123" s="1460"/>
      <c r="HBO123" s="1460"/>
      <c r="HBP123" s="1460"/>
      <c r="HBQ123" s="1460"/>
      <c r="HBR123" s="1460"/>
      <c r="HBS123" s="1460"/>
      <c r="HBT123" s="1460"/>
      <c r="HBU123" s="1460"/>
      <c r="HBV123" s="1460"/>
      <c r="HBW123" s="1460"/>
      <c r="HBX123" s="1460"/>
      <c r="HBY123" s="1460"/>
      <c r="HBZ123" s="1460"/>
      <c r="HCA123" s="1460"/>
      <c r="HCB123" s="1460"/>
      <c r="HCC123" s="1460"/>
      <c r="HCD123" s="1460"/>
      <c r="HCE123" s="1460"/>
      <c r="HCF123" s="1460"/>
      <c r="HCG123" s="1460"/>
      <c r="HCH123" s="1460"/>
      <c r="HCI123" s="1460"/>
      <c r="HCJ123" s="1460"/>
      <c r="HCK123" s="1460"/>
      <c r="HCL123" s="1460"/>
      <c r="HCM123" s="1460"/>
      <c r="HCN123" s="1460"/>
      <c r="HCO123" s="1460"/>
      <c r="HCP123" s="1460"/>
      <c r="HCQ123" s="1460"/>
      <c r="HCR123" s="1460"/>
      <c r="HCS123" s="1460"/>
      <c r="HCT123" s="1460"/>
      <c r="HCU123" s="1460"/>
      <c r="HCV123" s="1460"/>
      <c r="HCW123" s="1460"/>
      <c r="HCX123" s="1460"/>
      <c r="HCY123" s="1460"/>
      <c r="HCZ123" s="1460"/>
      <c r="HDA123" s="1460"/>
      <c r="HDB123" s="1460"/>
      <c r="HDC123" s="1460"/>
      <c r="HDD123" s="1460"/>
      <c r="HDE123" s="1460"/>
      <c r="HDF123" s="1460"/>
      <c r="HDG123" s="1460"/>
      <c r="HDH123" s="1460"/>
      <c r="HDI123" s="1460"/>
      <c r="HDJ123" s="1460"/>
      <c r="HDK123" s="1460"/>
      <c r="HDL123" s="1460"/>
      <c r="HDM123" s="1460"/>
      <c r="HDN123" s="1460"/>
      <c r="HDO123" s="1460"/>
      <c r="HDP123" s="1460"/>
      <c r="HDQ123" s="1460"/>
      <c r="HDR123" s="1460"/>
      <c r="HDS123" s="1460"/>
      <c r="HDT123" s="1460"/>
      <c r="HDU123" s="1460"/>
      <c r="HDV123" s="1460"/>
      <c r="HDW123" s="1460"/>
      <c r="HDX123" s="1460"/>
      <c r="HDY123" s="1460"/>
      <c r="HDZ123" s="1460"/>
      <c r="HEA123" s="1460"/>
      <c r="HEB123" s="1460"/>
      <c r="HEC123" s="1460"/>
      <c r="HED123" s="1460"/>
      <c r="HEE123" s="1460"/>
      <c r="HEF123" s="1460"/>
      <c r="HEG123" s="1460"/>
      <c r="HEH123" s="1460"/>
      <c r="HEI123" s="1460"/>
      <c r="HEJ123" s="1460"/>
      <c r="HEK123" s="1460"/>
      <c r="HEL123" s="1460"/>
      <c r="HEM123" s="1460"/>
      <c r="HEN123" s="1460"/>
      <c r="HEO123" s="1460"/>
      <c r="HEP123" s="1460"/>
      <c r="HEQ123" s="1460"/>
      <c r="HER123" s="1460"/>
      <c r="HES123" s="1460"/>
      <c r="HET123" s="1460"/>
      <c r="HEU123" s="1460"/>
      <c r="HEV123" s="1460"/>
      <c r="HEW123" s="1460"/>
      <c r="HEX123" s="1460"/>
      <c r="HEY123" s="1460"/>
      <c r="HEZ123" s="1460"/>
      <c r="HFA123" s="1460"/>
      <c r="HFB123" s="1460"/>
      <c r="HFC123" s="1460"/>
      <c r="HFD123" s="1460"/>
      <c r="HFE123" s="1460"/>
      <c r="HFF123" s="1460"/>
      <c r="HFG123" s="1460"/>
      <c r="HFH123" s="1460"/>
      <c r="HFI123" s="1460"/>
      <c r="HFJ123" s="1460"/>
      <c r="HFK123" s="1460"/>
      <c r="HFL123" s="1460"/>
      <c r="HFM123" s="1460"/>
      <c r="HFN123" s="1460"/>
      <c r="HFO123" s="1460"/>
      <c r="HFP123" s="1460"/>
      <c r="HFQ123" s="1460"/>
      <c r="HFR123" s="1460"/>
      <c r="HFS123" s="1460"/>
      <c r="HFT123" s="1460"/>
      <c r="HFU123" s="1460"/>
      <c r="HFV123" s="1460"/>
      <c r="HFW123" s="1460"/>
      <c r="HFX123" s="1460"/>
      <c r="HFY123" s="1460"/>
      <c r="HFZ123" s="1460"/>
      <c r="HGA123" s="1460"/>
      <c r="HGB123" s="1460"/>
      <c r="HGC123" s="1460"/>
      <c r="HGD123" s="1460"/>
      <c r="HGE123" s="1460"/>
      <c r="HGF123" s="1460"/>
      <c r="HGG123" s="1460"/>
      <c r="HGH123" s="1460"/>
      <c r="HGI123" s="1460"/>
      <c r="HGJ123" s="1460"/>
      <c r="HGK123" s="1460"/>
      <c r="HGL123" s="1460"/>
      <c r="HGM123" s="1460"/>
      <c r="HGN123" s="1460"/>
      <c r="HGO123" s="1460"/>
      <c r="HGP123" s="1460"/>
      <c r="HGQ123" s="1460"/>
      <c r="HGR123" s="1460"/>
      <c r="HGS123" s="1460"/>
      <c r="HGT123" s="1460"/>
      <c r="HGU123" s="1460"/>
      <c r="HGV123" s="1460"/>
      <c r="HGW123" s="1460"/>
      <c r="HGX123" s="1460"/>
      <c r="HGY123" s="1460"/>
      <c r="HGZ123" s="1460"/>
      <c r="HHA123" s="1460"/>
      <c r="HHB123" s="1460"/>
      <c r="HHC123" s="1460"/>
      <c r="HHD123" s="1460"/>
      <c r="HHE123" s="1460"/>
      <c r="HHF123" s="1460"/>
      <c r="HHG123" s="1460"/>
      <c r="HHH123" s="1460"/>
      <c r="HHI123" s="1460"/>
      <c r="HHJ123" s="1460"/>
      <c r="HHK123" s="1460"/>
      <c r="HHL123" s="1460"/>
      <c r="HHM123" s="1460"/>
      <c r="HHN123" s="1460"/>
      <c r="HHO123" s="1460"/>
      <c r="HHP123" s="1460"/>
      <c r="HHQ123" s="1460"/>
      <c r="HHR123" s="1460"/>
      <c r="HHS123" s="1460"/>
      <c r="HHT123" s="1460"/>
      <c r="HHU123" s="1460"/>
      <c r="HHV123" s="1460"/>
      <c r="HHW123" s="1460"/>
      <c r="HHX123" s="1460"/>
      <c r="HHY123" s="1460"/>
      <c r="HHZ123" s="1460"/>
      <c r="HIA123" s="1460"/>
      <c r="HIB123" s="1460"/>
      <c r="HIC123" s="1460"/>
      <c r="HID123" s="1460"/>
      <c r="HIE123" s="1460"/>
      <c r="HIF123" s="1460"/>
      <c r="HIG123" s="1460"/>
      <c r="HIH123" s="1460"/>
      <c r="HII123" s="1460"/>
      <c r="HIJ123" s="1460"/>
      <c r="HIK123" s="1460"/>
      <c r="HIL123" s="1460"/>
      <c r="HIM123" s="1460"/>
      <c r="HIN123" s="1460"/>
      <c r="HIO123" s="1460"/>
      <c r="HIP123" s="1460"/>
      <c r="HIQ123" s="1460"/>
      <c r="HIR123" s="1460"/>
      <c r="HIS123" s="1460"/>
      <c r="HIT123" s="1460"/>
      <c r="HIU123" s="1460"/>
      <c r="HIV123" s="1460"/>
      <c r="HIW123" s="1460"/>
      <c r="HIX123" s="1460"/>
      <c r="HIY123" s="1460"/>
      <c r="HIZ123" s="1460"/>
      <c r="HJA123" s="1460"/>
      <c r="HJB123" s="1460"/>
      <c r="HJC123" s="1460"/>
      <c r="HJD123" s="1460"/>
      <c r="HJE123" s="1460"/>
      <c r="HJF123" s="1460"/>
      <c r="HJG123" s="1460"/>
      <c r="HJH123" s="1460"/>
      <c r="HJI123" s="1460"/>
      <c r="HJJ123" s="1460"/>
      <c r="HJK123" s="1460"/>
      <c r="HJL123" s="1460"/>
      <c r="HJM123" s="1460"/>
      <c r="HJN123" s="1460"/>
      <c r="HJO123" s="1460"/>
      <c r="HJP123" s="1460"/>
      <c r="HJQ123" s="1460"/>
      <c r="HJR123" s="1460"/>
      <c r="HJS123" s="1460"/>
      <c r="HJT123" s="1460"/>
      <c r="HJU123" s="1460"/>
      <c r="HJV123" s="1460"/>
      <c r="HJW123" s="1460"/>
      <c r="HJX123" s="1460"/>
      <c r="HJY123" s="1460"/>
      <c r="HJZ123" s="1460"/>
      <c r="HKA123" s="1460"/>
      <c r="HKB123" s="1460"/>
      <c r="HKC123" s="1460"/>
      <c r="HKD123" s="1460"/>
      <c r="HKE123" s="1460"/>
      <c r="HKF123" s="1460"/>
      <c r="HKG123" s="1460"/>
      <c r="HKH123" s="1460"/>
      <c r="HKI123" s="1460"/>
      <c r="HKJ123" s="1460"/>
      <c r="HKK123" s="1460"/>
      <c r="HKL123" s="1460"/>
      <c r="HKM123" s="1460"/>
      <c r="HKN123" s="1460"/>
      <c r="HKO123" s="1460"/>
      <c r="HKP123" s="1460"/>
      <c r="HKQ123" s="1460"/>
      <c r="HKR123" s="1460"/>
      <c r="HKS123" s="1460"/>
      <c r="HKT123" s="1460"/>
      <c r="HKU123" s="1460"/>
      <c r="HKV123" s="1460"/>
      <c r="HKW123" s="1460"/>
      <c r="HKX123" s="1460"/>
      <c r="HKY123" s="1460"/>
      <c r="HKZ123" s="1460"/>
      <c r="HLA123" s="1460"/>
      <c r="HLB123" s="1460"/>
      <c r="HLC123" s="1460"/>
      <c r="HLD123" s="1460"/>
      <c r="HLE123" s="1460"/>
      <c r="HLF123" s="1460"/>
      <c r="HLG123" s="1460"/>
      <c r="HLH123" s="1460"/>
      <c r="HLI123" s="1460"/>
      <c r="HLJ123" s="1460"/>
      <c r="HLK123" s="1460"/>
      <c r="HLL123" s="1460"/>
      <c r="HLM123" s="1460"/>
      <c r="HLN123" s="1460"/>
      <c r="HLO123" s="1460"/>
      <c r="HLP123" s="1460"/>
      <c r="HLQ123" s="1460"/>
      <c r="HLR123" s="1460"/>
      <c r="HLS123" s="1460"/>
      <c r="HLT123" s="1460"/>
      <c r="HLU123" s="1460"/>
      <c r="HLV123" s="1460"/>
      <c r="HLW123" s="1460"/>
      <c r="HLX123" s="1460"/>
      <c r="HLY123" s="1460"/>
      <c r="HLZ123" s="1460"/>
      <c r="HMA123" s="1460"/>
      <c r="HMB123" s="1460"/>
      <c r="HMC123" s="1460"/>
      <c r="HMD123" s="1460"/>
      <c r="HME123" s="1460"/>
      <c r="HMF123" s="1460"/>
      <c r="HMG123" s="1460"/>
      <c r="HMH123" s="1460"/>
      <c r="HMI123" s="1460"/>
      <c r="HMJ123" s="1460"/>
      <c r="HMK123" s="1460"/>
      <c r="HML123" s="1460"/>
      <c r="HMM123" s="1460"/>
      <c r="HMN123" s="1460"/>
      <c r="HMO123" s="1460"/>
      <c r="HMP123" s="1460"/>
      <c r="HMQ123" s="1460"/>
      <c r="HMR123" s="1460"/>
      <c r="HMS123" s="1460"/>
      <c r="HMT123" s="1460"/>
      <c r="HMU123" s="1460"/>
      <c r="HMV123" s="1460"/>
      <c r="HMW123" s="1460"/>
      <c r="HMX123" s="1460"/>
      <c r="HMY123" s="1460"/>
      <c r="HMZ123" s="1460"/>
      <c r="HNA123" s="1460"/>
      <c r="HNB123" s="1460"/>
      <c r="HNC123" s="1460"/>
      <c r="HND123" s="1460"/>
      <c r="HNE123" s="1460"/>
      <c r="HNF123" s="1460"/>
      <c r="HNG123" s="1460"/>
      <c r="HNH123" s="1460"/>
      <c r="HNI123" s="1460"/>
      <c r="HNJ123" s="1460"/>
      <c r="HNK123" s="1460"/>
      <c r="HNL123" s="1460"/>
      <c r="HNM123" s="1460"/>
      <c r="HNN123" s="1460"/>
      <c r="HNO123" s="1460"/>
      <c r="HNP123" s="1460"/>
      <c r="HNQ123" s="1460"/>
      <c r="HNR123" s="1460"/>
      <c r="HNS123" s="1460"/>
      <c r="HNT123" s="1460"/>
      <c r="HNU123" s="1460"/>
      <c r="HNV123" s="1460"/>
      <c r="HNW123" s="1460"/>
      <c r="HNX123" s="1460"/>
      <c r="HNY123" s="1460"/>
      <c r="HNZ123" s="1460"/>
      <c r="HOA123" s="1460"/>
      <c r="HOB123" s="1460"/>
      <c r="HOC123" s="1460"/>
      <c r="HOD123" s="1460"/>
      <c r="HOE123" s="1460"/>
      <c r="HOF123" s="1460"/>
      <c r="HOG123" s="1460"/>
      <c r="HOH123" s="1460"/>
      <c r="HOI123" s="1460"/>
      <c r="HOJ123" s="1460"/>
      <c r="HOK123" s="1460"/>
      <c r="HOL123" s="1460"/>
      <c r="HOM123" s="1460"/>
      <c r="HON123" s="1460"/>
      <c r="HOO123" s="1460"/>
      <c r="HOP123" s="1460"/>
      <c r="HOQ123" s="1460"/>
      <c r="HOR123" s="1460"/>
      <c r="HOS123" s="1460"/>
      <c r="HOT123" s="1460"/>
      <c r="HOU123" s="1460"/>
      <c r="HOV123" s="1460"/>
      <c r="HOW123" s="1460"/>
      <c r="HOX123" s="1460"/>
      <c r="HOY123" s="1460"/>
      <c r="HOZ123" s="1460"/>
      <c r="HPA123" s="1460"/>
      <c r="HPB123" s="1460"/>
      <c r="HPC123" s="1460"/>
      <c r="HPD123" s="1460"/>
      <c r="HPE123" s="1460"/>
      <c r="HPF123" s="1460"/>
      <c r="HPG123" s="1460"/>
      <c r="HPH123" s="1460"/>
      <c r="HPI123" s="1460"/>
      <c r="HPJ123" s="1460"/>
      <c r="HPK123" s="1460"/>
      <c r="HPL123" s="1460"/>
      <c r="HPM123" s="1460"/>
      <c r="HPN123" s="1460"/>
      <c r="HPO123" s="1460"/>
      <c r="HPP123" s="1460"/>
      <c r="HPQ123" s="1460"/>
      <c r="HPR123" s="1460"/>
      <c r="HPS123" s="1460"/>
      <c r="HPT123" s="1460"/>
      <c r="HPU123" s="1460"/>
      <c r="HPV123" s="1460"/>
      <c r="HPW123" s="1460"/>
      <c r="HPX123" s="1460"/>
      <c r="HPY123" s="1460"/>
      <c r="HPZ123" s="1460"/>
      <c r="HQA123" s="1460"/>
      <c r="HQB123" s="1460"/>
      <c r="HQC123" s="1460"/>
      <c r="HQD123" s="1460"/>
      <c r="HQE123" s="1460"/>
      <c r="HQF123" s="1460"/>
      <c r="HQG123" s="1460"/>
      <c r="HQH123" s="1460"/>
      <c r="HQI123" s="1460"/>
      <c r="HQJ123" s="1460"/>
      <c r="HQK123" s="1460"/>
      <c r="HQL123" s="1460"/>
      <c r="HQM123" s="1460"/>
      <c r="HQN123" s="1460"/>
      <c r="HQO123" s="1460"/>
      <c r="HQP123" s="1460"/>
      <c r="HQQ123" s="1460"/>
      <c r="HQR123" s="1460"/>
      <c r="HQS123" s="1460"/>
      <c r="HQT123" s="1460"/>
      <c r="HQU123" s="1460"/>
      <c r="HQV123" s="1460"/>
      <c r="HQW123" s="1460"/>
      <c r="HQX123" s="1460"/>
      <c r="HQY123" s="1460"/>
      <c r="HQZ123" s="1460"/>
      <c r="HRA123" s="1460"/>
      <c r="HRB123" s="1460"/>
      <c r="HRC123" s="1460"/>
      <c r="HRD123" s="1460"/>
      <c r="HRE123" s="1460"/>
      <c r="HRF123" s="1460"/>
      <c r="HRG123" s="1460"/>
      <c r="HRH123" s="1460"/>
      <c r="HRI123" s="1460"/>
      <c r="HRJ123" s="1460"/>
      <c r="HRK123" s="1460"/>
      <c r="HRL123" s="1460"/>
      <c r="HRM123" s="1460"/>
      <c r="HRN123" s="1460"/>
      <c r="HRO123" s="1460"/>
      <c r="HRP123" s="1460"/>
      <c r="HRQ123" s="1460"/>
      <c r="HRR123" s="1460"/>
      <c r="HRS123" s="1460"/>
      <c r="HRT123" s="1460"/>
      <c r="HRU123" s="1460"/>
      <c r="HRV123" s="1460"/>
      <c r="HRW123" s="1460"/>
      <c r="HRX123" s="1460"/>
      <c r="HRY123" s="1460"/>
      <c r="HRZ123" s="1460"/>
      <c r="HSA123" s="1460"/>
      <c r="HSB123" s="1460"/>
      <c r="HSC123" s="1460"/>
      <c r="HSD123" s="1460"/>
      <c r="HSE123" s="1460"/>
      <c r="HSF123" s="1460"/>
      <c r="HSG123" s="1460"/>
      <c r="HSH123" s="1460"/>
      <c r="HSI123" s="1460"/>
      <c r="HSJ123" s="1460"/>
      <c r="HSK123" s="1460"/>
      <c r="HSL123" s="1460"/>
      <c r="HSM123" s="1460"/>
      <c r="HSN123" s="1460"/>
      <c r="HSO123" s="1460"/>
      <c r="HSP123" s="1460"/>
      <c r="HSQ123" s="1460"/>
      <c r="HSR123" s="1460"/>
      <c r="HSS123" s="1460"/>
      <c r="HST123" s="1460"/>
      <c r="HSU123" s="1460"/>
      <c r="HSV123" s="1460"/>
      <c r="HSW123" s="1460"/>
      <c r="HSX123" s="1460"/>
      <c r="HSY123" s="1460"/>
      <c r="HSZ123" s="1460"/>
      <c r="HTA123" s="1460"/>
      <c r="HTB123" s="1460"/>
      <c r="HTC123" s="1460"/>
      <c r="HTD123" s="1460"/>
      <c r="HTE123" s="1460"/>
      <c r="HTF123" s="1460"/>
      <c r="HTG123" s="1460"/>
      <c r="HTH123" s="1460"/>
      <c r="HTI123" s="1460"/>
      <c r="HTJ123" s="1460"/>
      <c r="HTK123" s="1460"/>
      <c r="HTL123" s="1460"/>
      <c r="HTM123" s="1460"/>
      <c r="HTN123" s="1460"/>
      <c r="HTO123" s="1460"/>
      <c r="HTP123" s="1460"/>
      <c r="HTQ123" s="1460"/>
      <c r="HTR123" s="1460"/>
      <c r="HTS123" s="1460"/>
      <c r="HTT123" s="1460"/>
      <c r="HTU123" s="1460"/>
      <c r="HTV123" s="1460"/>
      <c r="HTW123" s="1460"/>
      <c r="HTX123" s="1460"/>
      <c r="HTY123" s="1460"/>
      <c r="HTZ123" s="1460"/>
      <c r="HUA123" s="1460"/>
      <c r="HUB123" s="1460"/>
      <c r="HUC123" s="1460"/>
      <c r="HUD123" s="1460"/>
      <c r="HUE123" s="1460"/>
      <c r="HUF123" s="1460"/>
      <c r="HUG123" s="1460"/>
      <c r="HUH123" s="1460"/>
      <c r="HUI123" s="1460"/>
      <c r="HUJ123" s="1460"/>
      <c r="HUK123" s="1460"/>
      <c r="HUL123" s="1460"/>
      <c r="HUM123" s="1460"/>
      <c r="HUN123" s="1460"/>
      <c r="HUO123" s="1460"/>
      <c r="HUP123" s="1460"/>
      <c r="HUQ123" s="1460"/>
      <c r="HUR123" s="1460"/>
      <c r="HUS123" s="1460"/>
      <c r="HUT123" s="1460"/>
      <c r="HUU123" s="1460"/>
      <c r="HUV123" s="1460"/>
      <c r="HUW123" s="1460"/>
      <c r="HUX123" s="1460"/>
      <c r="HUY123" s="1460"/>
      <c r="HUZ123" s="1460"/>
      <c r="HVA123" s="1460"/>
      <c r="HVB123" s="1460"/>
      <c r="HVC123" s="1460"/>
      <c r="HVD123" s="1460"/>
      <c r="HVE123" s="1460"/>
      <c r="HVF123" s="1460"/>
      <c r="HVG123" s="1460"/>
      <c r="HVH123" s="1460"/>
      <c r="HVI123" s="1460"/>
      <c r="HVJ123" s="1460"/>
      <c r="HVK123" s="1460"/>
      <c r="HVL123" s="1460"/>
      <c r="HVM123" s="1460"/>
      <c r="HVN123" s="1460"/>
      <c r="HVO123" s="1460"/>
      <c r="HVP123" s="1460"/>
      <c r="HVQ123" s="1460"/>
      <c r="HVR123" s="1460"/>
      <c r="HVS123" s="1460"/>
      <c r="HVT123" s="1460"/>
      <c r="HVU123" s="1460"/>
      <c r="HVV123" s="1460"/>
      <c r="HVW123" s="1460"/>
      <c r="HVX123" s="1460"/>
      <c r="HVY123" s="1460"/>
      <c r="HVZ123" s="1460"/>
      <c r="HWA123" s="1460"/>
      <c r="HWB123" s="1460"/>
      <c r="HWC123" s="1460"/>
      <c r="HWD123" s="1460"/>
      <c r="HWE123" s="1460"/>
      <c r="HWF123" s="1460"/>
      <c r="HWG123" s="1460"/>
      <c r="HWH123" s="1460"/>
      <c r="HWI123" s="1460"/>
      <c r="HWJ123" s="1460"/>
      <c r="HWK123" s="1460"/>
      <c r="HWL123" s="1460"/>
      <c r="HWM123" s="1460"/>
      <c r="HWN123" s="1460"/>
      <c r="HWO123" s="1460"/>
      <c r="HWP123" s="1460"/>
      <c r="HWQ123" s="1460"/>
      <c r="HWR123" s="1460"/>
      <c r="HWS123" s="1460"/>
      <c r="HWT123" s="1460"/>
      <c r="HWU123" s="1460"/>
      <c r="HWV123" s="1460"/>
      <c r="HWW123" s="1460"/>
      <c r="HWX123" s="1460"/>
      <c r="HWY123" s="1460"/>
      <c r="HWZ123" s="1460"/>
      <c r="HXA123" s="1460"/>
      <c r="HXB123" s="1460"/>
      <c r="HXC123" s="1460"/>
      <c r="HXD123" s="1460"/>
      <c r="HXE123" s="1460"/>
      <c r="HXF123" s="1460"/>
      <c r="HXG123" s="1460"/>
      <c r="HXH123" s="1460"/>
      <c r="HXI123" s="1460"/>
      <c r="HXJ123" s="1460"/>
      <c r="HXK123" s="1460"/>
      <c r="HXL123" s="1460"/>
      <c r="HXM123" s="1460"/>
      <c r="HXN123" s="1460"/>
      <c r="HXO123" s="1460"/>
      <c r="HXP123" s="1460"/>
      <c r="HXQ123" s="1460"/>
      <c r="HXR123" s="1460"/>
      <c r="HXS123" s="1460"/>
      <c r="HXT123" s="1460"/>
      <c r="HXU123" s="1460"/>
      <c r="HXV123" s="1460"/>
      <c r="HXW123" s="1460"/>
      <c r="HXX123" s="1460"/>
      <c r="HXY123" s="1460"/>
      <c r="HXZ123" s="1460"/>
      <c r="HYA123" s="1460"/>
      <c r="HYB123" s="1460"/>
      <c r="HYC123" s="1460"/>
      <c r="HYD123" s="1460"/>
      <c r="HYE123" s="1460"/>
      <c r="HYF123" s="1460"/>
      <c r="HYG123" s="1460"/>
      <c r="HYH123" s="1460"/>
      <c r="HYI123" s="1460"/>
      <c r="HYJ123" s="1460"/>
      <c r="HYK123" s="1460"/>
      <c r="HYL123" s="1460"/>
      <c r="HYM123" s="1460"/>
      <c r="HYN123" s="1460"/>
      <c r="HYO123" s="1460"/>
      <c r="HYP123" s="1460"/>
      <c r="HYQ123" s="1460"/>
      <c r="HYR123" s="1460"/>
      <c r="HYS123" s="1460"/>
      <c r="HYT123" s="1460"/>
      <c r="HYU123" s="1460"/>
      <c r="HYV123" s="1460"/>
      <c r="HYW123" s="1460"/>
      <c r="HYX123" s="1460"/>
      <c r="HYY123" s="1460"/>
      <c r="HYZ123" s="1460"/>
      <c r="HZA123" s="1460"/>
      <c r="HZB123" s="1460"/>
      <c r="HZC123" s="1460"/>
      <c r="HZD123" s="1460"/>
      <c r="HZE123" s="1460"/>
      <c r="HZF123" s="1460"/>
      <c r="HZG123" s="1460"/>
      <c r="HZH123" s="1460"/>
      <c r="HZI123" s="1460"/>
      <c r="HZJ123" s="1460"/>
      <c r="HZK123" s="1460"/>
      <c r="HZL123" s="1460"/>
      <c r="HZM123" s="1460"/>
      <c r="HZN123" s="1460"/>
      <c r="HZO123" s="1460"/>
      <c r="HZP123" s="1460"/>
      <c r="HZQ123" s="1460"/>
      <c r="HZR123" s="1460"/>
      <c r="HZS123" s="1460"/>
      <c r="HZT123" s="1460"/>
      <c r="HZU123" s="1460"/>
      <c r="HZV123" s="1460"/>
      <c r="HZW123" s="1460"/>
      <c r="HZX123" s="1460"/>
      <c r="HZY123" s="1460"/>
      <c r="HZZ123" s="1460"/>
      <c r="IAA123" s="1460"/>
      <c r="IAB123" s="1460"/>
      <c r="IAC123" s="1460"/>
      <c r="IAD123" s="1460"/>
      <c r="IAE123" s="1460"/>
      <c r="IAF123" s="1460"/>
      <c r="IAG123" s="1460"/>
      <c r="IAH123" s="1460"/>
      <c r="IAI123" s="1460"/>
      <c r="IAJ123" s="1460"/>
      <c r="IAK123" s="1460"/>
      <c r="IAL123" s="1460"/>
      <c r="IAM123" s="1460"/>
      <c r="IAN123" s="1460"/>
      <c r="IAO123" s="1460"/>
      <c r="IAP123" s="1460"/>
      <c r="IAQ123" s="1460"/>
      <c r="IAR123" s="1460"/>
      <c r="IAS123" s="1460"/>
      <c r="IAT123" s="1460"/>
      <c r="IAU123" s="1460"/>
      <c r="IAV123" s="1460"/>
      <c r="IAW123" s="1460"/>
      <c r="IAX123" s="1460"/>
      <c r="IAY123" s="1460"/>
      <c r="IAZ123" s="1460"/>
      <c r="IBA123" s="1460"/>
      <c r="IBB123" s="1460"/>
      <c r="IBC123" s="1460"/>
      <c r="IBD123" s="1460"/>
      <c r="IBE123" s="1460"/>
      <c r="IBF123" s="1460"/>
      <c r="IBG123" s="1460"/>
      <c r="IBH123" s="1460"/>
      <c r="IBI123" s="1460"/>
      <c r="IBJ123" s="1460"/>
      <c r="IBK123" s="1460"/>
      <c r="IBL123" s="1460"/>
      <c r="IBM123" s="1460"/>
      <c r="IBN123" s="1460"/>
      <c r="IBO123" s="1460"/>
      <c r="IBP123" s="1460"/>
      <c r="IBQ123" s="1460"/>
      <c r="IBR123" s="1460"/>
      <c r="IBS123" s="1460"/>
      <c r="IBT123" s="1460"/>
      <c r="IBU123" s="1460"/>
      <c r="IBV123" s="1460"/>
      <c r="IBW123" s="1460"/>
      <c r="IBX123" s="1460"/>
      <c r="IBY123" s="1460"/>
      <c r="IBZ123" s="1460"/>
      <c r="ICA123" s="1460"/>
      <c r="ICB123" s="1460"/>
      <c r="ICC123" s="1460"/>
      <c r="ICD123" s="1460"/>
      <c r="ICE123" s="1460"/>
      <c r="ICF123" s="1460"/>
      <c r="ICG123" s="1460"/>
      <c r="ICH123" s="1460"/>
      <c r="ICI123" s="1460"/>
      <c r="ICJ123" s="1460"/>
      <c r="ICK123" s="1460"/>
      <c r="ICL123" s="1460"/>
      <c r="ICM123" s="1460"/>
      <c r="ICN123" s="1460"/>
      <c r="ICO123" s="1460"/>
      <c r="ICP123" s="1460"/>
      <c r="ICQ123" s="1460"/>
      <c r="ICR123" s="1460"/>
      <c r="ICS123" s="1460"/>
      <c r="ICT123" s="1460"/>
      <c r="ICU123" s="1460"/>
      <c r="ICV123" s="1460"/>
      <c r="ICW123" s="1460"/>
      <c r="ICX123" s="1460"/>
      <c r="ICY123" s="1460"/>
      <c r="ICZ123" s="1460"/>
      <c r="IDA123" s="1460"/>
      <c r="IDB123" s="1460"/>
      <c r="IDC123" s="1460"/>
      <c r="IDD123" s="1460"/>
      <c r="IDE123" s="1460"/>
      <c r="IDF123" s="1460"/>
      <c r="IDG123" s="1460"/>
      <c r="IDH123" s="1460"/>
      <c r="IDI123" s="1460"/>
      <c r="IDJ123" s="1460"/>
      <c r="IDK123" s="1460"/>
      <c r="IDL123" s="1460"/>
      <c r="IDM123" s="1460"/>
      <c r="IDN123" s="1460"/>
      <c r="IDO123" s="1460"/>
      <c r="IDP123" s="1460"/>
      <c r="IDQ123" s="1460"/>
      <c r="IDR123" s="1460"/>
      <c r="IDS123" s="1460"/>
      <c r="IDT123" s="1460"/>
      <c r="IDU123" s="1460"/>
      <c r="IDV123" s="1460"/>
      <c r="IDW123" s="1460"/>
      <c r="IDX123" s="1460"/>
      <c r="IDY123" s="1460"/>
      <c r="IDZ123" s="1460"/>
      <c r="IEA123" s="1460"/>
      <c r="IEB123" s="1460"/>
      <c r="IEC123" s="1460"/>
      <c r="IED123" s="1460"/>
      <c r="IEE123" s="1460"/>
      <c r="IEF123" s="1460"/>
      <c r="IEG123" s="1460"/>
      <c r="IEH123" s="1460"/>
      <c r="IEI123" s="1460"/>
      <c r="IEJ123" s="1460"/>
      <c r="IEK123" s="1460"/>
      <c r="IEL123" s="1460"/>
      <c r="IEM123" s="1460"/>
      <c r="IEN123" s="1460"/>
      <c r="IEO123" s="1460"/>
      <c r="IEP123" s="1460"/>
      <c r="IEQ123" s="1460"/>
      <c r="IER123" s="1460"/>
      <c r="IES123" s="1460"/>
      <c r="IET123" s="1460"/>
      <c r="IEU123" s="1460"/>
      <c r="IEV123" s="1460"/>
      <c r="IEW123" s="1460"/>
      <c r="IEX123" s="1460"/>
      <c r="IEY123" s="1460"/>
      <c r="IEZ123" s="1460"/>
      <c r="IFA123" s="1460"/>
      <c r="IFB123" s="1460"/>
      <c r="IFC123" s="1460"/>
      <c r="IFD123" s="1460"/>
      <c r="IFE123" s="1460"/>
      <c r="IFF123" s="1460"/>
      <c r="IFG123" s="1460"/>
      <c r="IFH123" s="1460"/>
      <c r="IFI123" s="1460"/>
      <c r="IFJ123" s="1460"/>
      <c r="IFK123" s="1460"/>
      <c r="IFL123" s="1460"/>
      <c r="IFM123" s="1460"/>
      <c r="IFN123" s="1460"/>
      <c r="IFO123" s="1460"/>
      <c r="IFP123" s="1460"/>
      <c r="IFQ123" s="1460"/>
      <c r="IFR123" s="1460"/>
      <c r="IFS123" s="1460"/>
      <c r="IFT123" s="1460"/>
      <c r="IFU123" s="1460"/>
      <c r="IFV123" s="1460"/>
      <c r="IFW123" s="1460"/>
      <c r="IFX123" s="1460"/>
      <c r="IFY123" s="1460"/>
      <c r="IFZ123" s="1460"/>
      <c r="IGA123" s="1460"/>
      <c r="IGB123" s="1460"/>
      <c r="IGC123" s="1460"/>
      <c r="IGD123" s="1460"/>
      <c r="IGE123" s="1460"/>
      <c r="IGF123" s="1460"/>
      <c r="IGG123" s="1460"/>
      <c r="IGH123" s="1460"/>
      <c r="IGI123" s="1460"/>
      <c r="IGJ123" s="1460"/>
      <c r="IGK123" s="1460"/>
      <c r="IGL123" s="1460"/>
      <c r="IGM123" s="1460"/>
      <c r="IGN123" s="1460"/>
      <c r="IGO123" s="1460"/>
      <c r="IGP123" s="1460"/>
      <c r="IGQ123" s="1460"/>
      <c r="IGR123" s="1460"/>
      <c r="IGS123" s="1460"/>
      <c r="IGT123" s="1460"/>
      <c r="IGU123" s="1460"/>
      <c r="IGV123" s="1460"/>
      <c r="IGW123" s="1460"/>
      <c r="IGX123" s="1460"/>
      <c r="IGY123" s="1460"/>
      <c r="IGZ123" s="1460"/>
      <c r="IHA123" s="1460"/>
      <c r="IHB123" s="1460"/>
      <c r="IHC123" s="1460"/>
      <c r="IHD123" s="1460"/>
      <c r="IHE123" s="1460"/>
      <c r="IHF123" s="1460"/>
      <c r="IHG123" s="1460"/>
      <c r="IHH123" s="1460"/>
      <c r="IHI123" s="1460"/>
      <c r="IHJ123" s="1460"/>
      <c r="IHK123" s="1460"/>
      <c r="IHL123" s="1460"/>
      <c r="IHM123" s="1460"/>
      <c r="IHN123" s="1460"/>
      <c r="IHO123" s="1460"/>
      <c r="IHP123" s="1460"/>
      <c r="IHQ123" s="1460"/>
      <c r="IHR123" s="1460"/>
      <c r="IHS123" s="1460"/>
      <c r="IHT123" s="1460"/>
      <c r="IHU123" s="1460"/>
      <c r="IHV123" s="1460"/>
      <c r="IHW123" s="1460"/>
      <c r="IHX123" s="1460"/>
      <c r="IHY123" s="1460"/>
      <c r="IHZ123" s="1460"/>
      <c r="IIA123" s="1460"/>
      <c r="IIB123" s="1460"/>
      <c r="IIC123" s="1460"/>
      <c r="IID123" s="1460"/>
      <c r="IIE123" s="1460"/>
      <c r="IIF123" s="1460"/>
      <c r="IIG123" s="1460"/>
      <c r="IIH123" s="1460"/>
      <c r="III123" s="1460"/>
      <c r="IIJ123" s="1460"/>
      <c r="IIK123" s="1460"/>
      <c r="IIL123" s="1460"/>
      <c r="IIM123" s="1460"/>
      <c r="IIN123" s="1460"/>
      <c r="IIO123" s="1460"/>
      <c r="IIP123" s="1460"/>
      <c r="IIQ123" s="1460"/>
      <c r="IIR123" s="1460"/>
      <c r="IIS123" s="1460"/>
      <c r="IIT123" s="1460"/>
      <c r="IIU123" s="1460"/>
      <c r="IIV123" s="1460"/>
      <c r="IIW123" s="1460"/>
      <c r="IIX123" s="1460"/>
      <c r="IIY123" s="1460"/>
      <c r="IIZ123" s="1460"/>
      <c r="IJA123" s="1460"/>
      <c r="IJB123" s="1460"/>
      <c r="IJC123" s="1460"/>
      <c r="IJD123" s="1460"/>
      <c r="IJE123" s="1460"/>
      <c r="IJF123" s="1460"/>
      <c r="IJG123" s="1460"/>
      <c r="IJH123" s="1460"/>
      <c r="IJI123" s="1460"/>
      <c r="IJJ123" s="1460"/>
      <c r="IJK123" s="1460"/>
      <c r="IJL123" s="1460"/>
      <c r="IJM123" s="1460"/>
      <c r="IJN123" s="1460"/>
      <c r="IJO123" s="1460"/>
      <c r="IJP123" s="1460"/>
      <c r="IJQ123" s="1460"/>
      <c r="IJR123" s="1460"/>
      <c r="IJS123" s="1460"/>
      <c r="IJT123" s="1460"/>
      <c r="IJU123" s="1460"/>
      <c r="IJV123" s="1460"/>
      <c r="IJW123" s="1460"/>
      <c r="IJX123" s="1460"/>
      <c r="IJY123" s="1460"/>
      <c r="IJZ123" s="1460"/>
      <c r="IKA123" s="1460"/>
      <c r="IKB123" s="1460"/>
      <c r="IKC123" s="1460"/>
      <c r="IKD123" s="1460"/>
      <c r="IKE123" s="1460"/>
      <c r="IKF123" s="1460"/>
      <c r="IKG123" s="1460"/>
      <c r="IKH123" s="1460"/>
      <c r="IKI123" s="1460"/>
      <c r="IKJ123" s="1460"/>
      <c r="IKK123" s="1460"/>
      <c r="IKL123" s="1460"/>
      <c r="IKM123" s="1460"/>
      <c r="IKN123" s="1460"/>
      <c r="IKO123" s="1460"/>
      <c r="IKP123" s="1460"/>
      <c r="IKQ123" s="1460"/>
      <c r="IKR123" s="1460"/>
      <c r="IKS123" s="1460"/>
      <c r="IKT123" s="1460"/>
      <c r="IKU123" s="1460"/>
      <c r="IKV123" s="1460"/>
      <c r="IKW123" s="1460"/>
      <c r="IKX123" s="1460"/>
      <c r="IKY123" s="1460"/>
      <c r="IKZ123" s="1460"/>
      <c r="ILA123" s="1460"/>
      <c r="ILB123" s="1460"/>
      <c r="ILC123" s="1460"/>
      <c r="ILD123" s="1460"/>
      <c r="ILE123" s="1460"/>
      <c r="ILF123" s="1460"/>
      <c r="ILG123" s="1460"/>
      <c r="ILH123" s="1460"/>
      <c r="ILI123" s="1460"/>
      <c r="ILJ123" s="1460"/>
      <c r="ILK123" s="1460"/>
      <c r="ILL123" s="1460"/>
      <c r="ILM123" s="1460"/>
      <c r="ILN123" s="1460"/>
      <c r="ILO123" s="1460"/>
      <c r="ILP123" s="1460"/>
      <c r="ILQ123" s="1460"/>
      <c r="ILR123" s="1460"/>
      <c r="ILS123" s="1460"/>
      <c r="ILT123" s="1460"/>
      <c r="ILU123" s="1460"/>
      <c r="ILV123" s="1460"/>
      <c r="ILW123" s="1460"/>
      <c r="ILX123" s="1460"/>
      <c r="ILY123" s="1460"/>
      <c r="ILZ123" s="1460"/>
      <c r="IMA123" s="1460"/>
      <c r="IMB123" s="1460"/>
      <c r="IMC123" s="1460"/>
      <c r="IMD123" s="1460"/>
      <c r="IME123" s="1460"/>
      <c r="IMF123" s="1460"/>
      <c r="IMG123" s="1460"/>
      <c r="IMH123" s="1460"/>
      <c r="IMI123" s="1460"/>
      <c r="IMJ123" s="1460"/>
      <c r="IMK123" s="1460"/>
      <c r="IML123" s="1460"/>
      <c r="IMM123" s="1460"/>
      <c r="IMN123" s="1460"/>
      <c r="IMO123" s="1460"/>
      <c r="IMP123" s="1460"/>
      <c r="IMQ123" s="1460"/>
      <c r="IMR123" s="1460"/>
      <c r="IMS123" s="1460"/>
      <c r="IMT123" s="1460"/>
      <c r="IMU123" s="1460"/>
      <c r="IMV123" s="1460"/>
      <c r="IMW123" s="1460"/>
      <c r="IMX123" s="1460"/>
      <c r="IMY123" s="1460"/>
      <c r="IMZ123" s="1460"/>
      <c r="INA123" s="1460"/>
      <c r="INB123" s="1460"/>
      <c r="INC123" s="1460"/>
      <c r="IND123" s="1460"/>
      <c r="INE123" s="1460"/>
      <c r="INF123" s="1460"/>
      <c r="ING123" s="1460"/>
      <c r="INH123" s="1460"/>
      <c r="INI123" s="1460"/>
      <c r="INJ123" s="1460"/>
      <c r="INK123" s="1460"/>
      <c r="INL123" s="1460"/>
      <c r="INM123" s="1460"/>
      <c r="INN123" s="1460"/>
      <c r="INO123" s="1460"/>
      <c r="INP123" s="1460"/>
      <c r="INQ123" s="1460"/>
      <c r="INR123" s="1460"/>
      <c r="INS123" s="1460"/>
      <c r="INT123" s="1460"/>
      <c r="INU123" s="1460"/>
      <c r="INV123" s="1460"/>
      <c r="INW123" s="1460"/>
      <c r="INX123" s="1460"/>
      <c r="INY123" s="1460"/>
      <c r="INZ123" s="1460"/>
      <c r="IOA123" s="1460"/>
      <c r="IOB123" s="1460"/>
      <c r="IOC123" s="1460"/>
      <c r="IOD123" s="1460"/>
      <c r="IOE123" s="1460"/>
      <c r="IOF123" s="1460"/>
      <c r="IOG123" s="1460"/>
      <c r="IOH123" s="1460"/>
      <c r="IOI123" s="1460"/>
      <c r="IOJ123" s="1460"/>
      <c r="IOK123" s="1460"/>
      <c r="IOL123" s="1460"/>
      <c r="IOM123" s="1460"/>
      <c r="ION123" s="1460"/>
      <c r="IOO123" s="1460"/>
      <c r="IOP123" s="1460"/>
      <c r="IOQ123" s="1460"/>
      <c r="IOR123" s="1460"/>
      <c r="IOS123" s="1460"/>
      <c r="IOT123" s="1460"/>
      <c r="IOU123" s="1460"/>
      <c r="IOV123" s="1460"/>
      <c r="IOW123" s="1460"/>
      <c r="IOX123" s="1460"/>
      <c r="IOY123" s="1460"/>
      <c r="IOZ123" s="1460"/>
      <c r="IPA123" s="1460"/>
      <c r="IPB123" s="1460"/>
      <c r="IPC123" s="1460"/>
      <c r="IPD123" s="1460"/>
      <c r="IPE123" s="1460"/>
      <c r="IPF123" s="1460"/>
      <c r="IPG123" s="1460"/>
      <c r="IPH123" s="1460"/>
      <c r="IPI123" s="1460"/>
      <c r="IPJ123" s="1460"/>
      <c r="IPK123" s="1460"/>
      <c r="IPL123" s="1460"/>
      <c r="IPM123" s="1460"/>
      <c r="IPN123" s="1460"/>
      <c r="IPO123" s="1460"/>
      <c r="IPP123" s="1460"/>
      <c r="IPQ123" s="1460"/>
      <c r="IPR123" s="1460"/>
      <c r="IPS123" s="1460"/>
      <c r="IPT123" s="1460"/>
      <c r="IPU123" s="1460"/>
      <c r="IPV123" s="1460"/>
      <c r="IPW123" s="1460"/>
      <c r="IPX123" s="1460"/>
      <c r="IPY123" s="1460"/>
      <c r="IPZ123" s="1460"/>
      <c r="IQA123" s="1460"/>
      <c r="IQB123" s="1460"/>
      <c r="IQC123" s="1460"/>
      <c r="IQD123" s="1460"/>
      <c r="IQE123" s="1460"/>
      <c r="IQF123" s="1460"/>
      <c r="IQG123" s="1460"/>
      <c r="IQH123" s="1460"/>
      <c r="IQI123" s="1460"/>
      <c r="IQJ123" s="1460"/>
      <c r="IQK123" s="1460"/>
      <c r="IQL123" s="1460"/>
      <c r="IQM123" s="1460"/>
      <c r="IQN123" s="1460"/>
      <c r="IQO123" s="1460"/>
      <c r="IQP123" s="1460"/>
      <c r="IQQ123" s="1460"/>
      <c r="IQR123" s="1460"/>
      <c r="IQS123" s="1460"/>
      <c r="IQT123" s="1460"/>
      <c r="IQU123" s="1460"/>
      <c r="IQV123" s="1460"/>
      <c r="IQW123" s="1460"/>
      <c r="IQX123" s="1460"/>
      <c r="IQY123" s="1460"/>
      <c r="IQZ123" s="1460"/>
      <c r="IRA123" s="1460"/>
      <c r="IRB123" s="1460"/>
      <c r="IRC123" s="1460"/>
      <c r="IRD123" s="1460"/>
      <c r="IRE123" s="1460"/>
      <c r="IRF123" s="1460"/>
      <c r="IRG123" s="1460"/>
      <c r="IRH123" s="1460"/>
      <c r="IRI123" s="1460"/>
      <c r="IRJ123" s="1460"/>
      <c r="IRK123" s="1460"/>
      <c r="IRL123" s="1460"/>
      <c r="IRM123" s="1460"/>
      <c r="IRN123" s="1460"/>
      <c r="IRO123" s="1460"/>
      <c r="IRP123" s="1460"/>
      <c r="IRQ123" s="1460"/>
      <c r="IRR123" s="1460"/>
      <c r="IRS123" s="1460"/>
      <c r="IRT123" s="1460"/>
      <c r="IRU123" s="1460"/>
      <c r="IRV123" s="1460"/>
      <c r="IRW123" s="1460"/>
      <c r="IRX123" s="1460"/>
      <c r="IRY123" s="1460"/>
      <c r="IRZ123" s="1460"/>
      <c r="ISA123" s="1460"/>
      <c r="ISB123" s="1460"/>
      <c r="ISC123" s="1460"/>
      <c r="ISD123" s="1460"/>
      <c r="ISE123" s="1460"/>
      <c r="ISF123" s="1460"/>
      <c r="ISG123" s="1460"/>
      <c r="ISH123" s="1460"/>
      <c r="ISI123" s="1460"/>
      <c r="ISJ123" s="1460"/>
      <c r="ISK123" s="1460"/>
      <c r="ISL123" s="1460"/>
      <c r="ISM123" s="1460"/>
      <c r="ISN123" s="1460"/>
      <c r="ISO123" s="1460"/>
      <c r="ISP123" s="1460"/>
      <c r="ISQ123" s="1460"/>
      <c r="ISR123" s="1460"/>
      <c r="ISS123" s="1460"/>
      <c r="IST123" s="1460"/>
      <c r="ISU123" s="1460"/>
      <c r="ISV123" s="1460"/>
      <c r="ISW123" s="1460"/>
      <c r="ISX123" s="1460"/>
      <c r="ISY123" s="1460"/>
      <c r="ISZ123" s="1460"/>
      <c r="ITA123" s="1460"/>
      <c r="ITB123" s="1460"/>
      <c r="ITC123" s="1460"/>
      <c r="ITD123" s="1460"/>
      <c r="ITE123" s="1460"/>
      <c r="ITF123" s="1460"/>
      <c r="ITG123" s="1460"/>
      <c r="ITH123" s="1460"/>
      <c r="ITI123" s="1460"/>
      <c r="ITJ123" s="1460"/>
      <c r="ITK123" s="1460"/>
      <c r="ITL123" s="1460"/>
      <c r="ITM123" s="1460"/>
      <c r="ITN123" s="1460"/>
      <c r="ITO123" s="1460"/>
      <c r="ITP123" s="1460"/>
      <c r="ITQ123" s="1460"/>
      <c r="ITR123" s="1460"/>
      <c r="ITS123" s="1460"/>
      <c r="ITT123" s="1460"/>
      <c r="ITU123" s="1460"/>
      <c r="ITV123" s="1460"/>
      <c r="ITW123" s="1460"/>
      <c r="ITX123" s="1460"/>
      <c r="ITY123" s="1460"/>
      <c r="ITZ123" s="1460"/>
      <c r="IUA123" s="1460"/>
      <c r="IUB123" s="1460"/>
      <c r="IUC123" s="1460"/>
      <c r="IUD123" s="1460"/>
      <c r="IUE123" s="1460"/>
      <c r="IUF123" s="1460"/>
      <c r="IUG123" s="1460"/>
      <c r="IUH123" s="1460"/>
      <c r="IUI123" s="1460"/>
      <c r="IUJ123" s="1460"/>
      <c r="IUK123" s="1460"/>
      <c r="IUL123" s="1460"/>
      <c r="IUM123" s="1460"/>
      <c r="IUN123" s="1460"/>
      <c r="IUO123" s="1460"/>
      <c r="IUP123" s="1460"/>
      <c r="IUQ123" s="1460"/>
      <c r="IUR123" s="1460"/>
      <c r="IUS123" s="1460"/>
      <c r="IUT123" s="1460"/>
      <c r="IUU123" s="1460"/>
      <c r="IUV123" s="1460"/>
      <c r="IUW123" s="1460"/>
      <c r="IUX123" s="1460"/>
      <c r="IUY123" s="1460"/>
      <c r="IUZ123" s="1460"/>
      <c r="IVA123" s="1460"/>
      <c r="IVB123" s="1460"/>
      <c r="IVC123" s="1460"/>
      <c r="IVD123" s="1460"/>
      <c r="IVE123" s="1460"/>
      <c r="IVF123" s="1460"/>
      <c r="IVG123" s="1460"/>
      <c r="IVH123" s="1460"/>
      <c r="IVI123" s="1460"/>
      <c r="IVJ123" s="1460"/>
      <c r="IVK123" s="1460"/>
      <c r="IVL123" s="1460"/>
      <c r="IVM123" s="1460"/>
      <c r="IVN123" s="1460"/>
      <c r="IVO123" s="1460"/>
      <c r="IVP123" s="1460"/>
      <c r="IVQ123" s="1460"/>
      <c r="IVR123" s="1460"/>
      <c r="IVS123" s="1460"/>
      <c r="IVT123" s="1460"/>
      <c r="IVU123" s="1460"/>
      <c r="IVV123" s="1460"/>
      <c r="IVW123" s="1460"/>
      <c r="IVX123" s="1460"/>
      <c r="IVY123" s="1460"/>
      <c r="IVZ123" s="1460"/>
      <c r="IWA123" s="1460"/>
      <c r="IWB123" s="1460"/>
      <c r="IWC123" s="1460"/>
      <c r="IWD123" s="1460"/>
      <c r="IWE123" s="1460"/>
      <c r="IWF123" s="1460"/>
      <c r="IWG123" s="1460"/>
      <c r="IWH123" s="1460"/>
      <c r="IWI123" s="1460"/>
      <c r="IWJ123" s="1460"/>
      <c r="IWK123" s="1460"/>
      <c r="IWL123" s="1460"/>
      <c r="IWM123" s="1460"/>
      <c r="IWN123" s="1460"/>
      <c r="IWO123" s="1460"/>
      <c r="IWP123" s="1460"/>
      <c r="IWQ123" s="1460"/>
      <c r="IWR123" s="1460"/>
      <c r="IWS123" s="1460"/>
      <c r="IWT123" s="1460"/>
      <c r="IWU123" s="1460"/>
      <c r="IWV123" s="1460"/>
      <c r="IWW123" s="1460"/>
      <c r="IWX123" s="1460"/>
      <c r="IWY123" s="1460"/>
      <c r="IWZ123" s="1460"/>
      <c r="IXA123" s="1460"/>
      <c r="IXB123" s="1460"/>
      <c r="IXC123" s="1460"/>
      <c r="IXD123" s="1460"/>
      <c r="IXE123" s="1460"/>
      <c r="IXF123" s="1460"/>
      <c r="IXG123" s="1460"/>
      <c r="IXH123" s="1460"/>
      <c r="IXI123" s="1460"/>
      <c r="IXJ123" s="1460"/>
      <c r="IXK123" s="1460"/>
      <c r="IXL123" s="1460"/>
      <c r="IXM123" s="1460"/>
      <c r="IXN123" s="1460"/>
      <c r="IXO123" s="1460"/>
      <c r="IXP123" s="1460"/>
      <c r="IXQ123" s="1460"/>
      <c r="IXR123" s="1460"/>
      <c r="IXS123" s="1460"/>
      <c r="IXT123" s="1460"/>
      <c r="IXU123" s="1460"/>
      <c r="IXV123" s="1460"/>
      <c r="IXW123" s="1460"/>
      <c r="IXX123" s="1460"/>
      <c r="IXY123" s="1460"/>
      <c r="IXZ123" s="1460"/>
      <c r="IYA123" s="1460"/>
      <c r="IYB123" s="1460"/>
      <c r="IYC123" s="1460"/>
      <c r="IYD123" s="1460"/>
      <c r="IYE123" s="1460"/>
      <c r="IYF123" s="1460"/>
      <c r="IYG123" s="1460"/>
      <c r="IYH123" s="1460"/>
      <c r="IYI123" s="1460"/>
      <c r="IYJ123" s="1460"/>
      <c r="IYK123" s="1460"/>
      <c r="IYL123" s="1460"/>
      <c r="IYM123" s="1460"/>
      <c r="IYN123" s="1460"/>
      <c r="IYO123" s="1460"/>
      <c r="IYP123" s="1460"/>
      <c r="IYQ123" s="1460"/>
      <c r="IYR123" s="1460"/>
      <c r="IYS123" s="1460"/>
      <c r="IYT123" s="1460"/>
      <c r="IYU123" s="1460"/>
      <c r="IYV123" s="1460"/>
      <c r="IYW123" s="1460"/>
      <c r="IYX123" s="1460"/>
      <c r="IYY123" s="1460"/>
      <c r="IYZ123" s="1460"/>
      <c r="IZA123" s="1460"/>
      <c r="IZB123" s="1460"/>
      <c r="IZC123" s="1460"/>
      <c r="IZD123" s="1460"/>
      <c r="IZE123" s="1460"/>
      <c r="IZF123" s="1460"/>
      <c r="IZG123" s="1460"/>
      <c r="IZH123" s="1460"/>
      <c r="IZI123" s="1460"/>
      <c r="IZJ123" s="1460"/>
      <c r="IZK123" s="1460"/>
      <c r="IZL123" s="1460"/>
      <c r="IZM123" s="1460"/>
      <c r="IZN123" s="1460"/>
      <c r="IZO123" s="1460"/>
      <c r="IZP123" s="1460"/>
      <c r="IZQ123" s="1460"/>
      <c r="IZR123" s="1460"/>
      <c r="IZS123" s="1460"/>
      <c r="IZT123" s="1460"/>
      <c r="IZU123" s="1460"/>
      <c r="IZV123" s="1460"/>
      <c r="IZW123" s="1460"/>
      <c r="IZX123" s="1460"/>
      <c r="IZY123" s="1460"/>
      <c r="IZZ123" s="1460"/>
      <c r="JAA123" s="1460"/>
      <c r="JAB123" s="1460"/>
      <c r="JAC123" s="1460"/>
      <c r="JAD123" s="1460"/>
      <c r="JAE123" s="1460"/>
      <c r="JAF123" s="1460"/>
      <c r="JAG123" s="1460"/>
      <c r="JAH123" s="1460"/>
      <c r="JAI123" s="1460"/>
      <c r="JAJ123" s="1460"/>
      <c r="JAK123" s="1460"/>
      <c r="JAL123" s="1460"/>
      <c r="JAM123" s="1460"/>
      <c r="JAN123" s="1460"/>
      <c r="JAO123" s="1460"/>
      <c r="JAP123" s="1460"/>
      <c r="JAQ123" s="1460"/>
      <c r="JAR123" s="1460"/>
      <c r="JAS123" s="1460"/>
      <c r="JAT123" s="1460"/>
      <c r="JAU123" s="1460"/>
      <c r="JAV123" s="1460"/>
      <c r="JAW123" s="1460"/>
      <c r="JAX123" s="1460"/>
      <c r="JAY123" s="1460"/>
      <c r="JAZ123" s="1460"/>
      <c r="JBA123" s="1460"/>
      <c r="JBB123" s="1460"/>
      <c r="JBC123" s="1460"/>
      <c r="JBD123" s="1460"/>
      <c r="JBE123" s="1460"/>
      <c r="JBF123" s="1460"/>
      <c r="JBG123" s="1460"/>
      <c r="JBH123" s="1460"/>
      <c r="JBI123" s="1460"/>
      <c r="JBJ123" s="1460"/>
      <c r="JBK123" s="1460"/>
      <c r="JBL123" s="1460"/>
      <c r="JBM123" s="1460"/>
      <c r="JBN123" s="1460"/>
      <c r="JBO123" s="1460"/>
      <c r="JBP123" s="1460"/>
      <c r="JBQ123" s="1460"/>
      <c r="JBR123" s="1460"/>
      <c r="JBS123" s="1460"/>
      <c r="JBT123" s="1460"/>
      <c r="JBU123" s="1460"/>
      <c r="JBV123" s="1460"/>
      <c r="JBW123" s="1460"/>
      <c r="JBX123" s="1460"/>
      <c r="JBY123" s="1460"/>
      <c r="JBZ123" s="1460"/>
      <c r="JCA123" s="1460"/>
      <c r="JCB123" s="1460"/>
      <c r="JCC123" s="1460"/>
      <c r="JCD123" s="1460"/>
      <c r="JCE123" s="1460"/>
      <c r="JCF123" s="1460"/>
      <c r="JCG123" s="1460"/>
      <c r="JCH123" s="1460"/>
      <c r="JCI123" s="1460"/>
      <c r="JCJ123" s="1460"/>
      <c r="JCK123" s="1460"/>
      <c r="JCL123" s="1460"/>
      <c r="JCM123" s="1460"/>
      <c r="JCN123" s="1460"/>
      <c r="JCO123" s="1460"/>
      <c r="JCP123" s="1460"/>
      <c r="JCQ123" s="1460"/>
      <c r="JCR123" s="1460"/>
      <c r="JCS123" s="1460"/>
      <c r="JCT123" s="1460"/>
      <c r="JCU123" s="1460"/>
      <c r="JCV123" s="1460"/>
      <c r="JCW123" s="1460"/>
      <c r="JCX123" s="1460"/>
      <c r="JCY123" s="1460"/>
      <c r="JCZ123" s="1460"/>
      <c r="JDA123" s="1460"/>
      <c r="JDB123" s="1460"/>
      <c r="JDC123" s="1460"/>
      <c r="JDD123" s="1460"/>
      <c r="JDE123" s="1460"/>
      <c r="JDF123" s="1460"/>
      <c r="JDG123" s="1460"/>
      <c r="JDH123" s="1460"/>
      <c r="JDI123" s="1460"/>
      <c r="JDJ123" s="1460"/>
      <c r="JDK123" s="1460"/>
      <c r="JDL123" s="1460"/>
      <c r="JDM123" s="1460"/>
      <c r="JDN123" s="1460"/>
      <c r="JDO123" s="1460"/>
      <c r="JDP123" s="1460"/>
      <c r="JDQ123" s="1460"/>
      <c r="JDR123" s="1460"/>
      <c r="JDS123" s="1460"/>
      <c r="JDT123" s="1460"/>
      <c r="JDU123" s="1460"/>
      <c r="JDV123" s="1460"/>
      <c r="JDW123" s="1460"/>
      <c r="JDX123" s="1460"/>
      <c r="JDY123" s="1460"/>
      <c r="JDZ123" s="1460"/>
      <c r="JEA123" s="1460"/>
      <c r="JEB123" s="1460"/>
      <c r="JEC123" s="1460"/>
      <c r="JED123" s="1460"/>
      <c r="JEE123" s="1460"/>
      <c r="JEF123" s="1460"/>
      <c r="JEG123" s="1460"/>
      <c r="JEH123" s="1460"/>
      <c r="JEI123" s="1460"/>
      <c r="JEJ123" s="1460"/>
      <c r="JEK123" s="1460"/>
      <c r="JEL123" s="1460"/>
      <c r="JEM123" s="1460"/>
      <c r="JEN123" s="1460"/>
      <c r="JEO123" s="1460"/>
      <c r="JEP123" s="1460"/>
      <c r="JEQ123" s="1460"/>
      <c r="JER123" s="1460"/>
      <c r="JES123" s="1460"/>
      <c r="JET123" s="1460"/>
      <c r="JEU123" s="1460"/>
      <c r="JEV123" s="1460"/>
      <c r="JEW123" s="1460"/>
      <c r="JEX123" s="1460"/>
      <c r="JEY123" s="1460"/>
      <c r="JEZ123" s="1460"/>
      <c r="JFA123" s="1460"/>
      <c r="JFB123" s="1460"/>
      <c r="JFC123" s="1460"/>
      <c r="JFD123" s="1460"/>
      <c r="JFE123" s="1460"/>
      <c r="JFF123" s="1460"/>
      <c r="JFG123" s="1460"/>
      <c r="JFH123" s="1460"/>
      <c r="JFI123" s="1460"/>
      <c r="JFJ123" s="1460"/>
      <c r="JFK123" s="1460"/>
      <c r="JFL123" s="1460"/>
      <c r="JFM123" s="1460"/>
      <c r="JFN123" s="1460"/>
      <c r="JFO123" s="1460"/>
      <c r="JFP123" s="1460"/>
      <c r="JFQ123" s="1460"/>
      <c r="JFR123" s="1460"/>
      <c r="JFS123" s="1460"/>
      <c r="JFT123" s="1460"/>
      <c r="JFU123" s="1460"/>
      <c r="JFV123" s="1460"/>
      <c r="JFW123" s="1460"/>
      <c r="JFX123" s="1460"/>
      <c r="JFY123" s="1460"/>
      <c r="JFZ123" s="1460"/>
      <c r="JGA123" s="1460"/>
      <c r="JGB123" s="1460"/>
      <c r="JGC123" s="1460"/>
      <c r="JGD123" s="1460"/>
      <c r="JGE123" s="1460"/>
      <c r="JGF123" s="1460"/>
      <c r="JGG123" s="1460"/>
      <c r="JGH123" s="1460"/>
      <c r="JGI123" s="1460"/>
      <c r="JGJ123" s="1460"/>
      <c r="JGK123" s="1460"/>
      <c r="JGL123" s="1460"/>
      <c r="JGM123" s="1460"/>
      <c r="JGN123" s="1460"/>
      <c r="JGO123" s="1460"/>
      <c r="JGP123" s="1460"/>
      <c r="JGQ123" s="1460"/>
      <c r="JGR123" s="1460"/>
      <c r="JGS123" s="1460"/>
      <c r="JGT123" s="1460"/>
      <c r="JGU123" s="1460"/>
      <c r="JGV123" s="1460"/>
      <c r="JGW123" s="1460"/>
      <c r="JGX123" s="1460"/>
      <c r="JGY123" s="1460"/>
      <c r="JGZ123" s="1460"/>
      <c r="JHA123" s="1460"/>
      <c r="JHB123" s="1460"/>
      <c r="JHC123" s="1460"/>
      <c r="JHD123" s="1460"/>
      <c r="JHE123" s="1460"/>
      <c r="JHF123" s="1460"/>
      <c r="JHG123" s="1460"/>
      <c r="JHH123" s="1460"/>
      <c r="JHI123" s="1460"/>
      <c r="JHJ123" s="1460"/>
      <c r="JHK123" s="1460"/>
      <c r="JHL123" s="1460"/>
      <c r="JHM123" s="1460"/>
      <c r="JHN123" s="1460"/>
      <c r="JHO123" s="1460"/>
      <c r="JHP123" s="1460"/>
      <c r="JHQ123" s="1460"/>
      <c r="JHR123" s="1460"/>
      <c r="JHS123" s="1460"/>
      <c r="JHT123" s="1460"/>
      <c r="JHU123" s="1460"/>
      <c r="JHV123" s="1460"/>
      <c r="JHW123" s="1460"/>
      <c r="JHX123" s="1460"/>
      <c r="JHY123" s="1460"/>
      <c r="JHZ123" s="1460"/>
      <c r="JIA123" s="1460"/>
      <c r="JIB123" s="1460"/>
      <c r="JIC123" s="1460"/>
      <c r="JID123" s="1460"/>
      <c r="JIE123" s="1460"/>
      <c r="JIF123" s="1460"/>
      <c r="JIG123" s="1460"/>
      <c r="JIH123" s="1460"/>
      <c r="JII123" s="1460"/>
      <c r="JIJ123" s="1460"/>
      <c r="JIK123" s="1460"/>
      <c r="JIL123" s="1460"/>
      <c r="JIM123" s="1460"/>
      <c r="JIN123" s="1460"/>
      <c r="JIO123" s="1460"/>
      <c r="JIP123" s="1460"/>
      <c r="JIQ123" s="1460"/>
      <c r="JIR123" s="1460"/>
      <c r="JIS123" s="1460"/>
      <c r="JIT123" s="1460"/>
      <c r="JIU123" s="1460"/>
      <c r="JIV123" s="1460"/>
      <c r="JIW123" s="1460"/>
      <c r="JIX123" s="1460"/>
      <c r="JIY123" s="1460"/>
      <c r="JIZ123" s="1460"/>
      <c r="JJA123" s="1460"/>
      <c r="JJB123" s="1460"/>
      <c r="JJC123" s="1460"/>
      <c r="JJD123" s="1460"/>
      <c r="JJE123" s="1460"/>
      <c r="JJF123" s="1460"/>
      <c r="JJG123" s="1460"/>
      <c r="JJH123" s="1460"/>
      <c r="JJI123" s="1460"/>
      <c r="JJJ123" s="1460"/>
      <c r="JJK123" s="1460"/>
      <c r="JJL123" s="1460"/>
      <c r="JJM123" s="1460"/>
      <c r="JJN123" s="1460"/>
      <c r="JJO123" s="1460"/>
      <c r="JJP123" s="1460"/>
      <c r="JJQ123" s="1460"/>
      <c r="JJR123" s="1460"/>
      <c r="JJS123" s="1460"/>
      <c r="JJT123" s="1460"/>
      <c r="JJU123" s="1460"/>
      <c r="JJV123" s="1460"/>
      <c r="JJW123" s="1460"/>
      <c r="JJX123" s="1460"/>
      <c r="JJY123" s="1460"/>
      <c r="JJZ123" s="1460"/>
      <c r="JKA123" s="1460"/>
      <c r="JKB123" s="1460"/>
      <c r="JKC123" s="1460"/>
      <c r="JKD123" s="1460"/>
      <c r="JKE123" s="1460"/>
      <c r="JKF123" s="1460"/>
      <c r="JKG123" s="1460"/>
      <c r="JKH123" s="1460"/>
      <c r="JKI123" s="1460"/>
      <c r="JKJ123" s="1460"/>
      <c r="JKK123" s="1460"/>
      <c r="JKL123" s="1460"/>
      <c r="JKM123" s="1460"/>
      <c r="JKN123" s="1460"/>
      <c r="JKO123" s="1460"/>
      <c r="JKP123" s="1460"/>
      <c r="JKQ123" s="1460"/>
      <c r="JKR123" s="1460"/>
      <c r="JKS123" s="1460"/>
      <c r="JKT123" s="1460"/>
      <c r="JKU123" s="1460"/>
      <c r="JKV123" s="1460"/>
      <c r="JKW123" s="1460"/>
      <c r="JKX123" s="1460"/>
      <c r="JKY123" s="1460"/>
      <c r="JKZ123" s="1460"/>
      <c r="JLA123" s="1460"/>
      <c r="JLB123" s="1460"/>
      <c r="JLC123" s="1460"/>
      <c r="JLD123" s="1460"/>
      <c r="JLE123" s="1460"/>
      <c r="JLF123" s="1460"/>
      <c r="JLG123" s="1460"/>
      <c r="JLH123" s="1460"/>
      <c r="JLI123" s="1460"/>
      <c r="JLJ123" s="1460"/>
      <c r="JLK123" s="1460"/>
      <c r="JLL123" s="1460"/>
      <c r="JLM123" s="1460"/>
      <c r="JLN123" s="1460"/>
      <c r="JLO123" s="1460"/>
      <c r="JLP123" s="1460"/>
      <c r="JLQ123" s="1460"/>
      <c r="JLR123" s="1460"/>
      <c r="JLS123" s="1460"/>
      <c r="JLT123" s="1460"/>
      <c r="JLU123" s="1460"/>
      <c r="JLV123" s="1460"/>
      <c r="JLW123" s="1460"/>
      <c r="JLX123" s="1460"/>
      <c r="JLY123" s="1460"/>
      <c r="JLZ123" s="1460"/>
      <c r="JMA123" s="1460"/>
      <c r="JMB123" s="1460"/>
      <c r="JMC123" s="1460"/>
      <c r="JMD123" s="1460"/>
      <c r="JME123" s="1460"/>
      <c r="JMF123" s="1460"/>
      <c r="JMG123" s="1460"/>
      <c r="JMH123" s="1460"/>
      <c r="JMI123" s="1460"/>
      <c r="JMJ123" s="1460"/>
      <c r="JMK123" s="1460"/>
      <c r="JML123" s="1460"/>
      <c r="JMM123" s="1460"/>
      <c r="JMN123" s="1460"/>
      <c r="JMO123" s="1460"/>
      <c r="JMP123" s="1460"/>
      <c r="JMQ123" s="1460"/>
      <c r="JMR123" s="1460"/>
      <c r="JMS123" s="1460"/>
      <c r="JMT123" s="1460"/>
      <c r="JMU123" s="1460"/>
      <c r="JMV123" s="1460"/>
      <c r="JMW123" s="1460"/>
      <c r="JMX123" s="1460"/>
      <c r="JMY123" s="1460"/>
      <c r="JMZ123" s="1460"/>
      <c r="JNA123" s="1460"/>
      <c r="JNB123" s="1460"/>
      <c r="JNC123" s="1460"/>
      <c r="JND123" s="1460"/>
      <c r="JNE123" s="1460"/>
      <c r="JNF123" s="1460"/>
      <c r="JNG123" s="1460"/>
      <c r="JNH123" s="1460"/>
      <c r="JNI123" s="1460"/>
      <c r="JNJ123" s="1460"/>
      <c r="JNK123" s="1460"/>
      <c r="JNL123" s="1460"/>
      <c r="JNM123" s="1460"/>
      <c r="JNN123" s="1460"/>
      <c r="JNO123" s="1460"/>
      <c r="JNP123" s="1460"/>
      <c r="JNQ123" s="1460"/>
      <c r="JNR123" s="1460"/>
      <c r="JNS123" s="1460"/>
      <c r="JNT123" s="1460"/>
      <c r="JNU123" s="1460"/>
      <c r="JNV123" s="1460"/>
      <c r="JNW123" s="1460"/>
      <c r="JNX123" s="1460"/>
      <c r="JNY123" s="1460"/>
      <c r="JNZ123" s="1460"/>
      <c r="JOA123" s="1460"/>
      <c r="JOB123" s="1460"/>
      <c r="JOC123" s="1460"/>
      <c r="JOD123" s="1460"/>
      <c r="JOE123" s="1460"/>
      <c r="JOF123" s="1460"/>
      <c r="JOG123" s="1460"/>
      <c r="JOH123" s="1460"/>
      <c r="JOI123" s="1460"/>
      <c r="JOJ123" s="1460"/>
      <c r="JOK123" s="1460"/>
      <c r="JOL123" s="1460"/>
      <c r="JOM123" s="1460"/>
      <c r="JON123" s="1460"/>
      <c r="JOO123" s="1460"/>
      <c r="JOP123" s="1460"/>
      <c r="JOQ123" s="1460"/>
      <c r="JOR123" s="1460"/>
      <c r="JOS123" s="1460"/>
      <c r="JOT123" s="1460"/>
      <c r="JOU123" s="1460"/>
      <c r="JOV123" s="1460"/>
      <c r="JOW123" s="1460"/>
      <c r="JOX123" s="1460"/>
      <c r="JOY123" s="1460"/>
      <c r="JOZ123" s="1460"/>
      <c r="JPA123" s="1460"/>
      <c r="JPB123" s="1460"/>
      <c r="JPC123" s="1460"/>
      <c r="JPD123" s="1460"/>
      <c r="JPE123" s="1460"/>
      <c r="JPF123" s="1460"/>
      <c r="JPG123" s="1460"/>
      <c r="JPH123" s="1460"/>
      <c r="JPI123" s="1460"/>
      <c r="JPJ123" s="1460"/>
      <c r="JPK123" s="1460"/>
      <c r="JPL123" s="1460"/>
      <c r="JPM123" s="1460"/>
      <c r="JPN123" s="1460"/>
      <c r="JPO123" s="1460"/>
      <c r="JPP123" s="1460"/>
      <c r="JPQ123" s="1460"/>
      <c r="JPR123" s="1460"/>
      <c r="JPS123" s="1460"/>
      <c r="JPT123" s="1460"/>
      <c r="JPU123" s="1460"/>
      <c r="JPV123" s="1460"/>
      <c r="JPW123" s="1460"/>
      <c r="JPX123" s="1460"/>
      <c r="JPY123" s="1460"/>
      <c r="JPZ123" s="1460"/>
      <c r="JQA123" s="1460"/>
      <c r="JQB123" s="1460"/>
      <c r="JQC123" s="1460"/>
      <c r="JQD123" s="1460"/>
      <c r="JQE123" s="1460"/>
      <c r="JQF123" s="1460"/>
      <c r="JQG123" s="1460"/>
      <c r="JQH123" s="1460"/>
      <c r="JQI123" s="1460"/>
      <c r="JQJ123" s="1460"/>
      <c r="JQK123" s="1460"/>
      <c r="JQL123" s="1460"/>
      <c r="JQM123" s="1460"/>
      <c r="JQN123" s="1460"/>
      <c r="JQO123" s="1460"/>
      <c r="JQP123" s="1460"/>
      <c r="JQQ123" s="1460"/>
      <c r="JQR123" s="1460"/>
      <c r="JQS123" s="1460"/>
      <c r="JQT123" s="1460"/>
      <c r="JQU123" s="1460"/>
      <c r="JQV123" s="1460"/>
      <c r="JQW123" s="1460"/>
      <c r="JQX123" s="1460"/>
      <c r="JQY123" s="1460"/>
      <c r="JQZ123" s="1460"/>
      <c r="JRA123" s="1460"/>
      <c r="JRB123" s="1460"/>
      <c r="JRC123" s="1460"/>
      <c r="JRD123" s="1460"/>
      <c r="JRE123" s="1460"/>
      <c r="JRF123" s="1460"/>
      <c r="JRG123" s="1460"/>
      <c r="JRH123" s="1460"/>
      <c r="JRI123" s="1460"/>
      <c r="JRJ123" s="1460"/>
      <c r="JRK123" s="1460"/>
      <c r="JRL123" s="1460"/>
      <c r="JRM123" s="1460"/>
      <c r="JRN123" s="1460"/>
      <c r="JRO123" s="1460"/>
      <c r="JRP123" s="1460"/>
      <c r="JRQ123" s="1460"/>
      <c r="JRR123" s="1460"/>
      <c r="JRS123" s="1460"/>
      <c r="JRT123" s="1460"/>
      <c r="JRU123" s="1460"/>
      <c r="JRV123" s="1460"/>
      <c r="JRW123" s="1460"/>
      <c r="JRX123" s="1460"/>
      <c r="JRY123" s="1460"/>
      <c r="JRZ123" s="1460"/>
      <c r="JSA123" s="1460"/>
      <c r="JSB123" s="1460"/>
      <c r="JSC123" s="1460"/>
      <c r="JSD123" s="1460"/>
      <c r="JSE123" s="1460"/>
      <c r="JSF123" s="1460"/>
      <c r="JSG123" s="1460"/>
      <c r="JSH123" s="1460"/>
      <c r="JSI123" s="1460"/>
      <c r="JSJ123" s="1460"/>
      <c r="JSK123" s="1460"/>
      <c r="JSL123" s="1460"/>
      <c r="JSM123" s="1460"/>
      <c r="JSN123" s="1460"/>
      <c r="JSO123" s="1460"/>
      <c r="JSP123" s="1460"/>
      <c r="JSQ123" s="1460"/>
      <c r="JSR123" s="1460"/>
      <c r="JSS123" s="1460"/>
      <c r="JST123" s="1460"/>
      <c r="JSU123" s="1460"/>
      <c r="JSV123" s="1460"/>
      <c r="JSW123" s="1460"/>
      <c r="JSX123" s="1460"/>
      <c r="JSY123" s="1460"/>
      <c r="JSZ123" s="1460"/>
      <c r="JTA123" s="1460"/>
      <c r="JTB123" s="1460"/>
      <c r="JTC123" s="1460"/>
      <c r="JTD123" s="1460"/>
      <c r="JTE123" s="1460"/>
      <c r="JTF123" s="1460"/>
      <c r="JTG123" s="1460"/>
      <c r="JTH123" s="1460"/>
      <c r="JTI123" s="1460"/>
      <c r="JTJ123" s="1460"/>
      <c r="JTK123" s="1460"/>
      <c r="JTL123" s="1460"/>
      <c r="JTM123" s="1460"/>
      <c r="JTN123" s="1460"/>
      <c r="JTO123" s="1460"/>
      <c r="JTP123" s="1460"/>
      <c r="JTQ123" s="1460"/>
      <c r="JTR123" s="1460"/>
      <c r="JTS123" s="1460"/>
      <c r="JTT123" s="1460"/>
      <c r="JTU123" s="1460"/>
      <c r="JTV123" s="1460"/>
      <c r="JTW123" s="1460"/>
      <c r="JTX123" s="1460"/>
      <c r="JTY123" s="1460"/>
      <c r="JTZ123" s="1460"/>
      <c r="JUA123" s="1460"/>
      <c r="JUB123" s="1460"/>
      <c r="JUC123" s="1460"/>
      <c r="JUD123" s="1460"/>
      <c r="JUE123" s="1460"/>
      <c r="JUF123" s="1460"/>
      <c r="JUG123" s="1460"/>
      <c r="JUH123" s="1460"/>
      <c r="JUI123" s="1460"/>
      <c r="JUJ123" s="1460"/>
      <c r="JUK123" s="1460"/>
      <c r="JUL123" s="1460"/>
      <c r="JUM123" s="1460"/>
      <c r="JUN123" s="1460"/>
      <c r="JUO123" s="1460"/>
      <c r="JUP123" s="1460"/>
      <c r="JUQ123" s="1460"/>
      <c r="JUR123" s="1460"/>
      <c r="JUS123" s="1460"/>
      <c r="JUT123" s="1460"/>
      <c r="JUU123" s="1460"/>
      <c r="JUV123" s="1460"/>
      <c r="JUW123" s="1460"/>
      <c r="JUX123" s="1460"/>
      <c r="JUY123" s="1460"/>
      <c r="JUZ123" s="1460"/>
      <c r="JVA123" s="1460"/>
      <c r="JVB123" s="1460"/>
      <c r="JVC123" s="1460"/>
      <c r="JVD123" s="1460"/>
      <c r="JVE123" s="1460"/>
      <c r="JVF123" s="1460"/>
      <c r="JVG123" s="1460"/>
      <c r="JVH123" s="1460"/>
      <c r="JVI123" s="1460"/>
      <c r="JVJ123" s="1460"/>
      <c r="JVK123" s="1460"/>
      <c r="JVL123" s="1460"/>
      <c r="JVM123" s="1460"/>
      <c r="JVN123" s="1460"/>
      <c r="JVO123" s="1460"/>
      <c r="JVP123" s="1460"/>
      <c r="JVQ123" s="1460"/>
      <c r="JVR123" s="1460"/>
      <c r="JVS123" s="1460"/>
      <c r="JVT123" s="1460"/>
      <c r="JVU123" s="1460"/>
      <c r="JVV123" s="1460"/>
      <c r="JVW123" s="1460"/>
      <c r="JVX123" s="1460"/>
      <c r="JVY123" s="1460"/>
      <c r="JVZ123" s="1460"/>
      <c r="JWA123" s="1460"/>
      <c r="JWB123" s="1460"/>
      <c r="JWC123" s="1460"/>
      <c r="JWD123" s="1460"/>
      <c r="JWE123" s="1460"/>
      <c r="JWF123" s="1460"/>
      <c r="JWG123" s="1460"/>
      <c r="JWH123" s="1460"/>
      <c r="JWI123" s="1460"/>
      <c r="JWJ123" s="1460"/>
      <c r="JWK123" s="1460"/>
      <c r="JWL123" s="1460"/>
      <c r="JWM123" s="1460"/>
      <c r="JWN123" s="1460"/>
      <c r="JWO123" s="1460"/>
      <c r="JWP123" s="1460"/>
      <c r="JWQ123" s="1460"/>
      <c r="JWR123" s="1460"/>
      <c r="JWS123" s="1460"/>
      <c r="JWT123" s="1460"/>
      <c r="JWU123" s="1460"/>
      <c r="JWV123" s="1460"/>
      <c r="JWW123" s="1460"/>
      <c r="JWX123" s="1460"/>
      <c r="JWY123" s="1460"/>
      <c r="JWZ123" s="1460"/>
      <c r="JXA123" s="1460"/>
      <c r="JXB123" s="1460"/>
      <c r="JXC123" s="1460"/>
      <c r="JXD123" s="1460"/>
      <c r="JXE123" s="1460"/>
      <c r="JXF123" s="1460"/>
      <c r="JXG123" s="1460"/>
      <c r="JXH123" s="1460"/>
      <c r="JXI123" s="1460"/>
      <c r="JXJ123" s="1460"/>
      <c r="JXK123" s="1460"/>
      <c r="JXL123" s="1460"/>
      <c r="JXM123" s="1460"/>
      <c r="JXN123" s="1460"/>
      <c r="JXO123" s="1460"/>
      <c r="JXP123" s="1460"/>
      <c r="JXQ123" s="1460"/>
      <c r="JXR123" s="1460"/>
      <c r="JXS123" s="1460"/>
      <c r="JXT123" s="1460"/>
      <c r="JXU123" s="1460"/>
      <c r="JXV123" s="1460"/>
      <c r="JXW123" s="1460"/>
      <c r="JXX123" s="1460"/>
      <c r="JXY123" s="1460"/>
      <c r="JXZ123" s="1460"/>
      <c r="JYA123" s="1460"/>
      <c r="JYB123" s="1460"/>
      <c r="JYC123" s="1460"/>
      <c r="JYD123" s="1460"/>
      <c r="JYE123" s="1460"/>
      <c r="JYF123" s="1460"/>
      <c r="JYG123" s="1460"/>
      <c r="JYH123" s="1460"/>
      <c r="JYI123" s="1460"/>
      <c r="JYJ123" s="1460"/>
      <c r="JYK123" s="1460"/>
      <c r="JYL123" s="1460"/>
      <c r="JYM123" s="1460"/>
      <c r="JYN123" s="1460"/>
      <c r="JYO123" s="1460"/>
      <c r="JYP123" s="1460"/>
      <c r="JYQ123" s="1460"/>
      <c r="JYR123" s="1460"/>
      <c r="JYS123" s="1460"/>
      <c r="JYT123" s="1460"/>
      <c r="JYU123" s="1460"/>
      <c r="JYV123" s="1460"/>
      <c r="JYW123" s="1460"/>
      <c r="JYX123" s="1460"/>
      <c r="JYY123" s="1460"/>
      <c r="JYZ123" s="1460"/>
      <c r="JZA123" s="1460"/>
      <c r="JZB123" s="1460"/>
      <c r="JZC123" s="1460"/>
      <c r="JZD123" s="1460"/>
      <c r="JZE123" s="1460"/>
      <c r="JZF123" s="1460"/>
      <c r="JZG123" s="1460"/>
      <c r="JZH123" s="1460"/>
      <c r="JZI123" s="1460"/>
      <c r="JZJ123" s="1460"/>
      <c r="JZK123" s="1460"/>
      <c r="JZL123" s="1460"/>
      <c r="JZM123" s="1460"/>
      <c r="JZN123" s="1460"/>
      <c r="JZO123" s="1460"/>
      <c r="JZP123" s="1460"/>
      <c r="JZQ123" s="1460"/>
      <c r="JZR123" s="1460"/>
      <c r="JZS123" s="1460"/>
      <c r="JZT123" s="1460"/>
      <c r="JZU123" s="1460"/>
      <c r="JZV123" s="1460"/>
      <c r="JZW123" s="1460"/>
      <c r="JZX123" s="1460"/>
      <c r="JZY123" s="1460"/>
      <c r="JZZ123" s="1460"/>
      <c r="KAA123" s="1460"/>
      <c r="KAB123" s="1460"/>
      <c r="KAC123" s="1460"/>
      <c r="KAD123" s="1460"/>
      <c r="KAE123" s="1460"/>
      <c r="KAF123" s="1460"/>
      <c r="KAG123" s="1460"/>
      <c r="KAH123" s="1460"/>
      <c r="KAI123" s="1460"/>
      <c r="KAJ123" s="1460"/>
      <c r="KAK123" s="1460"/>
      <c r="KAL123" s="1460"/>
      <c r="KAM123" s="1460"/>
      <c r="KAN123" s="1460"/>
      <c r="KAO123" s="1460"/>
      <c r="KAP123" s="1460"/>
      <c r="KAQ123" s="1460"/>
      <c r="KAR123" s="1460"/>
      <c r="KAS123" s="1460"/>
      <c r="KAT123" s="1460"/>
      <c r="KAU123" s="1460"/>
      <c r="KAV123" s="1460"/>
      <c r="KAW123" s="1460"/>
      <c r="KAX123" s="1460"/>
      <c r="KAY123" s="1460"/>
      <c r="KAZ123" s="1460"/>
      <c r="KBA123" s="1460"/>
      <c r="KBB123" s="1460"/>
      <c r="KBC123" s="1460"/>
      <c r="KBD123" s="1460"/>
      <c r="KBE123" s="1460"/>
      <c r="KBF123" s="1460"/>
      <c r="KBG123" s="1460"/>
      <c r="KBH123" s="1460"/>
      <c r="KBI123" s="1460"/>
      <c r="KBJ123" s="1460"/>
      <c r="KBK123" s="1460"/>
      <c r="KBL123" s="1460"/>
      <c r="KBM123" s="1460"/>
      <c r="KBN123" s="1460"/>
      <c r="KBO123" s="1460"/>
      <c r="KBP123" s="1460"/>
      <c r="KBQ123" s="1460"/>
      <c r="KBR123" s="1460"/>
      <c r="KBS123" s="1460"/>
      <c r="KBT123" s="1460"/>
      <c r="KBU123" s="1460"/>
      <c r="KBV123" s="1460"/>
      <c r="KBW123" s="1460"/>
      <c r="KBX123" s="1460"/>
      <c r="KBY123" s="1460"/>
      <c r="KBZ123" s="1460"/>
      <c r="KCA123" s="1460"/>
      <c r="KCB123" s="1460"/>
      <c r="KCC123" s="1460"/>
      <c r="KCD123" s="1460"/>
      <c r="KCE123" s="1460"/>
      <c r="KCF123" s="1460"/>
      <c r="KCG123" s="1460"/>
      <c r="KCH123" s="1460"/>
      <c r="KCI123" s="1460"/>
      <c r="KCJ123" s="1460"/>
      <c r="KCK123" s="1460"/>
      <c r="KCL123" s="1460"/>
      <c r="KCM123" s="1460"/>
      <c r="KCN123" s="1460"/>
      <c r="KCO123" s="1460"/>
      <c r="KCP123" s="1460"/>
      <c r="KCQ123" s="1460"/>
      <c r="KCR123" s="1460"/>
      <c r="KCS123" s="1460"/>
      <c r="KCT123" s="1460"/>
      <c r="KCU123" s="1460"/>
      <c r="KCV123" s="1460"/>
      <c r="KCW123" s="1460"/>
      <c r="KCX123" s="1460"/>
      <c r="KCY123" s="1460"/>
      <c r="KCZ123" s="1460"/>
      <c r="KDA123" s="1460"/>
      <c r="KDB123" s="1460"/>
      <c r="KDC123" s="1460"/>
      <c r="KDD123" s="1460"/>
      <c r="KDE123" s="1460"/>
      <c r="KDF123" s="1460"/>
      <c r="KDG123" s="1460"/>
      <c r="KDH123" s="1460"/>
      <c r="KDI123" s="1460"/>
      <c r="KDJ123" s="1460"/>
      <c r="KDK123" s="1460"/>
      <c r="KDL123" s="1460"/>
      <c r="KDM123" s="1460"/>
      <c r="KDN123" s="1460"/>
      <c r="KDO123" s="1460"/>
      <c r="KDP123" s="1460"/>
      <c r="KDQ123" s="1460"/>
      <c r="KDR123" s="1460"/>
      <c r="KDS123" s="1460"/>
      <c r="KDT123" s="1460"/>
      <c r="KDU123" s="1460"/>
      <c r="KDV123" s="1460"/>
      <c r="KDW123" s="1460"/>
      <c r="KDX123" s="1460"/>
      <c r="KDY123" s="1460"/>
      <c r="KDZ123" s="1460"/>
      <c r="KEA123" s="1460"/>
      <c r="KEB123" s="1460"/>
      <c r="KEC123" s="1460"/>
      <c r="KED123" s="1460"/>
      <c r="KEE123" s="1460"/>
      <c r="KEF123" s="1460"/>
      <c r="KEG123" s="1460"/>
      <c r="KEH123" s="1460"/>
      <c r="KEI123" s="1460"/>
      <c r="KEJ123" s="1460"/>
      <c r="KEK123" s="1460"/>
      <c r="KEL123" s="1460"/>
      <c r="KEM123" s="1460"/>
      <c r="KEN123" s="1460"/>
      <c r="KEO123" s="1460"/>
      <c r="KEP123" s="1460"/>
      <c r="KEQ123" s="1460"/>
      <c r="KER123" s="1460"/>
      <c r="KES123" s="1460"/>
      <c r="KET123" s="1460"/>
      <c r="KEU123" s="1460"/>
      <c r="KEV123" s="1460"/>
      <c r="KEW123" s="1460"/>
      <c r="KEX123" s="1460"/>
      <c r="KEY123" s="1460"/>
      <c r="KEZ123" s="1460"/>
      <c r="KFA123" s="1460"/>
      <c r="KFB123" s="1460"/>
      <c r="KFC123" s="1460"/>
      <c r="KFD123" s="1460"/>
      <c r="KFE123" s="1460"/>
      <c r="KFF123" s="1460"/>
      <c r="KFG123" s="1460"/>
      <c r="KFH123" s="1460"/>
      <c r="KFI123" s="1460"/>
      <c r="KFJ123" s="1460"/>
      <c r="KFK123" s="1460"/>
      <c r="KFL123" s="1460"/>
      <c r="KFM123" s="1460"/>
      <c r="KFN123" s="1460"/>
      <c r="KFO123" s="1460"/>
      <c r="KFP123" s="1460"/>
      <c r="KFQ123" s="1460"/>
      <c r="KFR123" s="1460"/>
      <c r="KFS123" s="1460"/>
      <c r="KFT123" s="1460"/>
      <c r="KFU123" s="1460"/>
      <c r="KFV123" s="1460"/>
      <c r="KFW123" s="1460"/>
      <c r="KFX123" s="1460"/>
      <c r="KFY123" s="1460"/>
      <c r="KFZ123" s="1460"/>
      <c r="KGA123" s="1460"/>
      <c r="KGB123" s="1460"/>
      <c r="KGC123" s="1460"/>
      <c r="KGD123" s="1460"/>
      <c r="KGE123" s="1460"/>
      <c r="KGF123" s="1460"/>
      <c r="KGG123" s="1460"/>
      <c r="KGH123" s="1460"/>
      <c r="KGI123" s="1460"/>
      <c r="KGJ123" s="1460"/>
      <c r="KGK123" s="1460"/>
      <c r="KGL123" s="1460"/>
      <c r="KGM123" s="1460"/>
      <c r="KGN123" s="1460"/>
      <c r="KGO123" s="1460"/>
      <c r="KGP123" s="1460"/>
      <c r="KGQ123" s="1460"/>
      <c r="KGR123" s="1460"/>
      <c r="KGS123" s="1460"/>
      <c r="KGT123" s="1460"/>
      <c r="KGU123" s="1460"/>
      <c r="KGV123" s="1460"/>
      <c r="KGW123" s="1460"/>
      <c r="KGX123" s="1460"/>
      <c r="KGY123" s="1460"/>
      <c r="KGZ123" s="1460"/>
      <c r="KHA123" s="1460"/>
      <c r="KHB123" s="1460"/>
      <c r="KHC123" s="1460"/>
      <c r="KHD123" s="1460"/>
      <c r="KHE123" s="1460"/>
      <c r="KHF123" s="1460"/>
      <c r="KHG123" s="1460"/>
      <c r="KHH123" s="1460"/>
      <c r="KHI123" s="1460"/>
      <c r="KHJ123" s="1460"/>
      <c r="KHK123" s="1460"/>
      <c r="KHL123" s="1460"/>
      <c r="KHM123" s="1460"/>
      <c r="KHN123" s="1460"/>
      <c r="KHO123" s="1460"/>
      <c r="KHP123" s="1460"/>
      <c r="KHQ123" s="1460"/>
      <c r="KHR123" s="1460"/>
      <c r="KHS123" s="1460"/>
      <c r="KHT123" s="1460"/>
      <c r="KHU123" s="1460"/>
      <c r="KHV123" s="1460"/>
      <c r="KHW123" s="1460"/>
      <c r="KHX123" s="1460"/>
      <c r="KHY123" s="1460"/>
      <c r="KHZ123" s="1460"/>
      <c r="KIA123" s="1460"/>
      <c r="KIB123" s="1460"/>
      <c r="KIC123" s="1460"/>
      <c r="KID123" s="1460"/>
      <c r="KIE123" s="1460"/>
      <c r="KIF123" s="1460"/>
      <c r="KIG123" s="1460"/>
      <c r="KIH123" s="1460"/>
      <c r="KII123" s="1460"/>
      <c r="KIJ123" s="1460"/>
      <c r="KIK123" s="1460"/>
      <c r="KIL123" s="1460"/>
      <c r="KIM123" s="1460"/>
      <c r="KIN123" s="1460"/>
      <c r="KIO123" s="1460"/>
      <c r="KIP123" s="1460"/>
      <c r="KIQ123" s="1460"/>
      <c r="KIR123" s="1460"/>
      <c r="KIS123" s="1460"/>
      <c r="KIT123" s="1460"/>
      <c r="KIU123" s="1460"/>
      <c r="KIV123" s="1460"/>
      <c r="KIW123" s="1460"/>
      <c r="KIX123" s="1460"/>
      <c r="KIY123" s="1460"/>
      <c r="KIZ123" s="1460"/>
      <c r="KJA123" s="1460"/>
      <c r="KJB123" s="1460"/>
      <c r="KJC123" s="1460"/>
      <c r="KJD123" s="1460"/>
      <c r="KJE123" s="1460"/>
      <c r="KJF123" s="1460"/>
      <c r="KJG123" s="1460"/>
      <c r="KJH123" s="1460"/>
      <c r="KJI123" s="1460"/>
      <c r="KJJ123" s="1460"/>
      <c r="KJK123" s="1460"/>
      <c r="KJL123" s="1460"/>
      <c r="KJM123" s="1460"/>
      <c r="KJN123" s="1460"/>
      <c r="KJO123" s="1460"/>
      <c r="KJP123" s="1460"/>
      <c r="KJQ123" s="1460"/>
      <c r="KJR123" s="1460"/>
      <c r="KJS123" s="1460"/>
      <c r="KJT123" s="1460"/>
      <c r="KJU123" s="1460"/>
      <c r="KJV123" s="1460"/>
      <c r="KJW123" s="1460"/>
      <c r="KJX123" s="1460"/>
      <c r="KJY123" s="1460"/>
      <c r="KJZ123" s="1460"/>
      <c r="KKA123" s="1460"/>
      <c r="KKB123" s="1460"/>
      <c r="KKC123" s="1460"/>
      <c r="KKD123" s="1460"/>
      <c r="KKE123" s="1460"/>
      <c r="KKF123" s="1460"/>
      <c r="KKG123" s="1460"/>
      <c r="KKH123" s="1460"/>
      <c r="KKI123" s="1460"/>
      <c r="KKJ123" s="1460"/>
      <c r="KKK123" s="1460"/>
      <c r="KKL123" s="1460"/>
      <c r="KKM123" s="1460"/>
      <c r="KKN123" s="1460"/>
      <c r="KKO123" s="1460"/>
      <c r="KKP123" s="1460"/>
      <c r="KKQ123" s="1460"/>
      <c r="KKR123" s="1460"/>
      <c r="KKS123" s="1460"/>
      <c r="KKT123" s="1460"/>
      <c r="KKU123" s="1460"/>
      <c r="KKV123" s="1460"/>
      <c r="KKW123" s="1460"/>
      <c r="KKX123" s="1460"/>
      <c r="KKY123" s="1460"/>
      <c r="KKZ123" s="1460"/>
      <c r="KLA123" s="1460"/>
      <c r="KLB123" s="1460"/>
      <c r="KLC123" s="1460"/>
      <c r="KLD123" s="1460"/>
      <c r="KLE123" s="1460"/>
      <c r="KLF123" s="1460"/>
      <c r="KLG123" s="1460"/>
      <c r="KLH123" s="1460"/>
      <c r="KLI123" s="1460"/>
      <c r="KLJ123" s="1460"/>
      <c r="KLK123" s="1460"/>
      <c r="KLL123" s="1460"/>
      <c r="KLM123" s="1460"/>
      <c r="KLN123" s="1460"/>
      <c r="KLO123" s="1460"/>
      <c r="KLP123" s="1460"/>
      <c r="KLQ123" s="1460"/>
      <c r="KLR123" s="1460"/>
      <c r="KLS123" s="1460"/>
      <c r="KLT123" s="1460"/>
      <c r="KLU123" s="1460"/>
      <c r="KLV123" s="1460"/>
      <c r="KLW123" s="1460"/>
      <c r="KLX123" s="1460"/>
      <c r="KLY123" s="1460"/>
      <c r="KLZ123" s="1460"/>
      <c r="KMA123" s="1460"/>
      <c r="KMB123" s="1460"/>
      <c r="KMC123" s="1460"/>
      <c r="KMD123" s="1460"/>
      <c r="KME123" s="1460"/>
      <c r="KMF123" s="1460"/>
      <c r="KMG123" s="1460"/>
      <c r="KMH123" s="1460"/>
      <c r="KMI123" s="1460"/>
      <c r="KMJ123" s="1460"/>
      <c r="KMK123" s="1460"/>
      <c r="KML123" s="1460"/>
      <c r="KMM123" s="1460"/>
      <c r="KMN123" s="1460"/>
      <c r="KMO123" s="1460"/>
      <c r="KMP123" s="1460"/>
      <c r="KMQ123" s="1460"/>
      <c r="KMR123" s="1460"/>
      <c r="KMS123" s="1460"/>
      <c r="KMT123" s="1460"/>
      <c r="KMU123" s="1460"/>
      <c r="KMV123" s="1460"/>
      <c r="KMW123" s="1460"/>
      <c r="KMX123" s="1460"/>
      <c r="KMY123" s="1460"/>
      <c r="KMZ123" s="1460"/>
      <c r="KNA123" s="1460"/>
      <c r="KNB123" s="1460"/>
      <c r="KNC123" s="1460"/>
      <c r="KND123" s="1460"/>
      <c r="KNE123" s="1460"/>
      <c r="KNF123" s="1460"/>
      <c r="KNG123" s="1460"/>
      <c r="KNH123" s="1460"/>
      <c r="KNI123" s="1460"/>
      <c r="KNJ123" s="1460"/>
      <c r="KNK123" s="1460"/>
      <c r="KNL123" s="1460"/>
      <c r="KNM123" s="1460"/>
      <c r="KNN123" s="1460"/>
      <c r="KNO123" s="1460"/>
      <c r="KNP123" s="1460"/>
      <c r="KNQ123" s="1460"/>
      <c r="KNR123" s="1460"/>
      <c r="KNS123" s="1460"/>
      <c r="KNT123" s="1460"/>
      <c r="KNU123" s="1460"/>
      <c r="KNV123" s="1460"/>
      <c r="KNW123" s="1460"/>
      <c r="KNX123" s="1460"/>
      <c r="KNY123" s="1460"/>
      <c r="KNZ123" s="1460"/>
      <c r="KOA123" s="1460"/>
      <c r="KOB123" s="1460"/>
      <c r="KOC123" s="1460"/>
      <c r="KOD123" s="1460"/>
      <c r="KOE123" s="1460"/>
      <c r="KOF123" s="1460"/>
      <c r="KOG123" s="1460"/>
      <c r="KOH123" s="1460"/>
      <c r="KOI123" s="1460"/>
      <c r="KOJ123" s="1460"/>
      <c r="KOK123" s="1460"/>
      <c r="KOL123" s="1460"/>
      <c r="KOM123" s="1460"/>
      <c r="KON123" s="1460"/>
      <c r="KOO123" s="1460"/>
      <c r="KOP123" s="1460"/>
      <c r="KOQ123" s="1460"/>
      <c r="KOR123" s="1460"/>
      <c r="KOS123" s="1460"/>
      <c r="KOT123" s="1460"/>
      <c r="KOU123" s="1460"/>
      <c r="KOV123" s="1460"/>
      <c r="KOW123" s="1460"/>
      <c r="KOX123" s="1460"/>
      <c r="KOY123" s="1460"/>
      <c r="KOZ123" s="1460"/>
      <c r="KPA123" s="1460"/>
      <c r="KPB123" s="1460"/>
      <c r="KPC123" s="1460"/>
      <c r="KPD123" s="1460"/>
      <c r="KPE123" s="1460"/>
      <c r="KPF123" s="1460"/>
      <c r="KPG123" s="1460"/>
      <c r="KPH123" s="1460"/>
      <c r="KPI123" s="1460"/>
      <c r="KPJ123" s="1460"/>
      <c r="KPK123" s="1460"/>
      <c r="KPL123" s="1460"/>
      <c r="KPM123" s="1460"/>
      <c r="KPN123" s="1460"/>
      <c r="KPO123" s="1460"/>
      <c r="KPP123" s="1460"/>
      <c r="KPQ123" s="1460"/>
      <c r="KPR123" s="1460"/>
      <c r="KPS123" s="1460"/>
      <c r="KPT123" s="1460"/>
      <c r="KPU123" s="1460"/>
      <c r="KPV123" s="1460"/>
      <c r="KPW123" s="1460"/>
      <c r="KPX123" s="1460"/>
      <c r="KPY123" s="1460"/>
      <c r="KPZ123" s="1460"/>
      <c r="KQA123" s="1460"/>
      <c r="KQB123" s="1460"/>
      <c r="KQC123" s="1460"/>
      <c r="KQD123" s="1460"/>
      <c r="KQE123" s="1460"/>
      <c r="KQF123" s="1460"/>
      <c r="KQG123" s="1460"/>
      <c r="KQH123" s="1460"/>
      <c r="KQI123" s="1460"/>
      <c r="KQJ123" s="1460"/>
      <c r="KQK123" s="1460"/>
      <c r="KQL123" s="1460"/>
      <c r="KQM123" s="1460"/>
      <c r="KQN123" s="1460"/>
      <c r="KQO123" s="1460"/>
      <c r="KQP123" s="1460"/>
      <c r="KQQ123" s="1460"/>
      <c r="KQR123" s="1460"/>
      <c r="KQS123" s="1460"/>
      <c r="KQT123" s="1460"/>
      <c r="KQU123" s="1460"/>
      <c r="KQV123" s="1460"/>
      <c r="KQW123" s="1460"/>
      <c r="KQX123" s="1460"/>
      <c r="KQY123" s="1460"/>
      <c r="KQZ123" s="1460"/>
      <c r="KRA123" s="1460"/>
      <c r="KRB123" s="1460"/>
      <c r="KRC123" s="1460"/>
      <c r="KRD123" s="1460"/>
      <c r="KRE123" s="1460"/>
      <c r="KRF123" s="1460"/>
      <c r="KRG123" s="1460"/>
      <c r="KRH123" s="1460"/>
      <c r="KRI123" s="1460"/>
      <c r="KRJ123" s="1460"/>
      <c r="KRK123" s="1460"/>
      <c r="KRL123" s="1460"/>
      <c r="KRM123" s="1460"/>
      <c r="KRN123" s="1460"/>
      <c r="KRO123" s="1460"/>
      <c r="KRP123" s="1460"/>
      <c r="KRQ123" s="1460"/>
      <c r="KRR123" s="1460"/>
      <c r="KRS123" s="1460"/>
      <c r="KRT123" s="1460"/>
      <c r="KRU123" s="1460"/>
      <c r="KRV123" s="1460"/>
      <c r="KRW123" s="1460"/>
      <c r="KRX123" s="1460"/>
      <c r="KRY123" s="1460"/>
      <c r="KRZ123" s="1460"/>
      <c r="KSA123" s="1460"/>
      <c r="KSB123" s="1460"/>
      <c r="KSC123" s="1460"/>
      <c r="KSD123" s="1460"/>
      <c r="KSE123" s="1460"/>
      <c r="KSF123" s="1460"/>
      <c r="KSG123" s="1460"/>
      <c r="KSH123" s="1460"/>
      <c r="KSI123" s="1460"/>
      <c r="KSJ123" s="1460"/>
      <c r="KSK123" s="1460"/>
      <c r="KSL123" s="1460"/>
      <c r="KSM123" s="1460"/>
      <c r="KSN123" s="1460"/>
      <c r="KSO123" s="1460"/>
      <c r="KSP123" s="1460"/>
      <c r="KSQ123" s="1460"/>
      <c r="KSR123" s="1460"/>
      <c r="KSS123" s="1460"/>
      <c r="KST123" s="1460"/>
      <c r="KSU123" s="1460"/>
      <c r="KSV123" s="1460"/>
      <c r="KSW123" s="1460"/>
      <c r="KSX123" s="1460"/>
      <c r="KSY123" s="1460"/>
      <c r="KSZ123" s="1460"/>
      <c r="KTA123" s="1460"/>
      <c r="KTB123" s="1460"/>
      <c r="KTC123" s="1460"/>
      <c r="KTD123" s="1460"/>
      <c r="KTE123" s="1460"/>
      <c r="KTF123" s="1460"/>
      <c r="KTG123" s="1460"/>
      <c r="KTH123" s="1460"/>
      <c r="KTI123" s="1460"/>
      <c r="KTJ123" s="1460"/>
      <c r="KTK123" s="1460"/>
      <c r="KTL123" s="1460"/>
      <c r="KTM123" s="1460"/>
      <c r="KTN123" s="1460"/>
      <c r="KTO123" s="1460"/>
      <c r="KTP123" s="1460"/>
      <c r="KTQ123" s="1460"/>
      <c r="KTR123" s="1460"/>
      <c r="KTS123" s="1460"/>
      <c r="KTT123" s="1460"/>
      <c r="KTU123" s="1460"/>
      <c r="KTV123" s="1460"/>
      <c r="KTW123" s="1460"/>
      <c r="KTX123" s="1460"/>
      <c r="KTY123" s="1460"/>
      <c r="KTZ123" s="1460"/>
      <c r="KUA123" s="1460"/>
      <c r="KUB123" s="1460"/>
      <c r="KUC123" s="1460"/>
      <c r="KUD123" s="1460"/>
      <c r="KUE123" s="1460"/>
      <c r="KUF123" s="1460"/>
      <c r="KUG123" s="1460"/>
      <c r="KUH123" s="1460"/>
      <c r="KUI123" s="1460"/>
      <c r="KUJ123" s="1460"/>
      <c r="KUK123" s="1460"/>
      <c r="KUL123" s="1460"/>
      <c r="KUM123" s="1460"/>
      <c r="KUN123" s="1460"/>
      <c r="KUO123" s="1460"/>
      <c r="KUP123" s="1460"/>
      <c r="KUQ123" s="1460"/>
      <c r="KUR123" s="1460"/>
      <c r="KUS123" s="1460"/>
      <c r="KUT123" s="1460"/>
      <c r="KUU123" s="1460"/>
      <c r="KUV123" s="1460"/>
      <c r="KUW123" s="1460"/>
      <c r="KUX123" s="1460"/>
      <c r="KUY123" s="1460"/>
      <c r="KUZ123" s="1460"/>
      <c r="KVA123" s="1460"/>
      <c r="KVB123" s="1460"/>
      <c r="KVC123" s="1460"/>
      <c r="KVD123" s="1460"/>
      <c r="KVE123" s="1460"/>
      <c r="KVF123" s="1460"/>
      <c r="KVG123" s="1460"/>
      <c r="KVH123" s="1460"/>
      <c r="KVI123" s="1460"/>
      <c r="KVJ123" s="1460"/>
      <c r="KVK123" s="1460"/>
      <c r="KVL123" s="1460"/>
      <c r="KVM123" s="1460"/>
      <c r="KVN123" s="1460"/>
      <c r="KVO123" s="1460"/>
      <c r="KVP123" s="1460"/>
      <c r="KVQ123" s="1460"/>
      <c r="KVR123" s="1460"/>
      <c r="KVS123" s="1460"/>
      <c r="KVT123" s="1460"/>
      <c r="KVU123" s="1460"/>
      <c r="KVV123" s="1460"/>
      <c r="KVW123" s="1460"/>
      <c r="KVX123" s="1460"/>
      <c r="KVY123" s="1460"/>
      <c r="KVZ123" s="1460"/>
      <c r="KWA123" s="1460"/>
      <c r="KWB123" s="1460"/>
      <c r="KWC123" s="1460"/>
      <c r="KWD123" s="1460"/>
      <c r="KWE123" s="1460"/>
      <c r="KWF123" s="1460"/>
      <c r="KWG123" s="1460"/>
      <c r="KWH123" s="1460"/>
      <c r="KWI123" s="1460"/>
      <c r="KWJ123" s="1460"/>
      <c r="KWK123" s="1460"/>
      <c r="KWL123" s="1460"/>
      <c r="KWM123" s="1460"/>
      <c r="KWN123" s="1460"/>
      <c r="KWO123" s="1460"/>
      <c r="KWP123" s="1460"/>
      <c r="KWQ123" s="1460"/>
      <c r="KWR123" s="1460"/>
      <c r="KWS123" s="1460"/>
      <c r="KWT123" s="1460"/>
      <c r="KWU123" s="1460"/>
      <c r="KWV123" s="1460"/>
      <c r="KWW123" s="1460"/>
      <c r="KWX123" s="1460"/>
      <c r="KWY123" s="1460"/>
      <c r="KWZ123" s="1460"/>
      <c r="KXA123" s="1460"/>
      <c r="KXB123" s="1460"/>
      <c r="KXC123" s="1460"/>
      <c r="KXD123" s="1460"/>
      <c r="KXE123" s="1460"/>
      <c r="KXF123" s="1460"/>
      <c r="KXG123" s="1460"/>
      <c r="KXH123" s="1460"/>
      <c r="KXI123" s="1460"/>
      <c r="KXJ123" s="1460"/>
      <c r="KXK123" s="1460"/>
      <c r="KXL123" s="1460"/>
      <c r="KXM123" s="1460"/>
      <c r="KXN123" s="1460"/>
      <c r="KXO123" s="1460"/>
      <c r="KXP123" s="1460"/>
      <c r="KXQ123" s="1460"/>
      <c r="KXR123" s="1460"/>
      <c r="KXS123" s="1460"/>
      <c r="KXT123" s="1460"/>
      <c r="KXU123" s="1460"/>
      <c r="KXV123" s="1460"/>
      <c r="KXW123" s="1460"/>
      <c r="KXX123" s="1460"/>
      <c r="KXY123" s="1460"/>
      <c r="KXZ123" s="1460"/>
      <c r="KYA123" s="1460"/>
      <c r="KYB123" s="1460"/>
      <c r="KYC123" s="1460"/>
      <c r="KYD123" s="1460"/>
      <c r="KYE123" s="1460"/>
      <c r="KYF123" s="1460"/>
      <c r="KYG123" s="1460"/>
      <c r="KYH123" s="1460"/>
      <c r="KYI123" s="1460"/>
      <c r="KYJ123" s="1460"/>
      <c r="KYK123" s="1460"/>
      <c r="KYL123" s="1460"/>
      <c r="KYM123" s="1460"/>
      <c r="KYN123" s="1460"/>
      <c r="KYO123" s="1460"/>
      <c r="KYP123" s="1460"/>
      <c r="KYQ123" s="1460"/>
      <c r="KYR123" s="1460"/>
      <c r="KYS123" s="1460"/>
      <c r="KYT123" s="1460"/>
      <c r="KYU123" s="1460"/>
      <c r="KYV123" s="1460"/>
      <c r="KYW123" s="1460"/>
      <c r="KYX123" s="1460"/>
      <c r="KYY123" s="1460"/>
      <c r="KYZ123" s="1460"/>
      <c r="KZA123" s="1460"/>
      <c r="KZB123" s="1460"/>
      <c r="KZC123" s="1460"/>
      <c r="KZD123" s="1460"/>
      <c r="KZE123" s="1460"/>
      <c r="KZF123" s="1460"/>
      <c r="KZG123" s="1460"/>
      <c r="KZH123" s="1460"/>
      <c r="KZI123" s="1460"/>
      <c r="KZJ123" s="1460"/>
      <c r="KZK123" s="1460"/>
      <c r="KZL123" s="1460"/>
      <c r="KZM123" s="1460"/>
      <c r="KZN123" s="1460"/>
      <c r="KZO123" s="1460"/>
      <c r="KZP123" s="1460"/>
      <c r="KZQ123" s="1460"/>
      <c r="KZR123" s="1460"/>
      <c r="KZS123" s="1460"/>
      <c r="KZT123" s="1460"/>
      <c r="KZU123" s="1460"/>
      <c r="KZV123" s="1460"/>
      <c r="KZW123" s="1460"/>
      <c r="KZX123" s="1460"/>
      <c r="KZY123" s="1460"/>
      <c r="KZZ123" s="1460"/>
      <c r="LAA123" s="1460"/>
      <c r="LAB123" s="1460"/>
      <c r="LAC123" s="1460"/>
      <c r="LAD123" s="1460"/>
      <c r="LAE123" s="1460"/>
      <c r="LAF123" s="1460"/>
      <c r="LAG123" s="1460"/>
      <c r="LAH123" s="1460"/>
      <c r="LAI123" s="1460"/>
      <c r="LAJ123" s="1460"/>
      <c r="LAK123" s="1460"/>
      <c r="LAL123" s="1460"/>
      <c r="LAM123" s="1460"/>
      <c r="LAN123" s="1460"/>
      <c r="LAO123" s="1460"/>
      <c r="LAP123" s="1460"/>
      <c r="LAQ123" s="1460"/>
      <c r="LAR123" s="1460"/>
      <c r="LAS123" s="1460"/>
      <c r="LAT123" s="1460"/>
      <c r="LAU123" s="1460"/>
      <c r="LAV123" s="1460"/>
      <c r="LAW123" s="1460"/>
      <c r="LAX123" s="1460"/>
      <c r="LAY123" s="1460"/>
      <c r="LAZ123" s="1460"/>
      <c r="LBA123" s="1460"/>
      <c r="LBB123" s="1460"/>
      <c r="LBC123" s="1460"/>
      <c r="LBD123" s="1460"/>
      <c r="LBE123" s="1460"/>
      <c r="LBF123" s="1460"/>
      <c r="LBG123" s="1460"/>
      <c r="LBH123" s="1460"/>
      <c r="LBI123" s="1460"/>
      <c r="LBJ123" s="1460"/>
      <c r="LBK123" s="1460"/>
      <c r="LBL123" s="1460"/>
      <c r="LBM123" s="1460"/>
      <c r="LBN123" s="1460"/>
      <c r="LBO123" s="1460"/>
      <c r="LBP123" s="1460"/>
      <c r="LBQ123" s="1460"/>
      <c r="LBR123" s="1460"/>
      <c r="LBS123" s="1460"/>
      <c r="LBT123" s="1460"/>
      <c r="LBU123" s="1460"/>
      <c r="LBV123" s="1460"/>
      <c r="LBW123" s="1460"/>
      <c r="LBX123" s="1460"/>
      <c r="LBY123" s="1460"/>
      <c r="LBZ123" s="1460"/>
      <c r="LCA123" s="1460"/>
      <c r="LCB123" s="1460"/>
      <c r="LCC123" s="1460"/>
      <c r="LCD123" s="1460"/>
      <c r="LCE123" s="1460"/>
      <c r="LCF123" s="1460"/>
      <c r="LCG123" s="1460"/>
      <c r="LCH123" s="1460"/>
      <c r="LCI123" s="1460"/>
      <c r="LCJ123" s="1460"/>
      <c r="LCK123" s="1460"/>
      <c r="LCL123" s="1460"/>
      <c r="LCM123" s="1460"/>
      <c r="LCN123" s="1460"/>
      <c r="LCO123" s="1460"/>
      <c r="LCP123" s="1460"/>
      <c r="LCQ123" s="1460"/>
      <c r="LCR123" s="1460"/>
      <c r="LCS123" s="1460"/>
      <c r="LCT123" s="1460"/>
      <c r="LCU123" s="1460"/>
      <c r="LCV123" s="1460"/>
      <c r="LCW123" s="1460"/>
      <c r="LCX123" s="1460"/>
      <c r="LCY123" s="1460"/>
      <c r="LCZ123" s="1460"/>
      <c r="LDA123" s="1460"/>
      <c r="LDB123" s="1460"/>
      <c r="LDC123" s="1460"/>
      <c r="LDD123" s="1460"/>
      <c r="LDE123" s="1460"/>
      <c r="LDF123" s="1460"/>
      <c r="LDG123" s="1460"/>
      <c r="LDH123" s="1460"/>
      <c r="LDI123" s="1460"/>
      <c r="LDJ123" s="1460"/>
      <c r="LDK123" s="1460"/>
      <c r="LDL123" s="1460"/>
      <c r="LDM123" s="1460"/>
      <c r="LDN123" s="1460"/>
      <c r="LDO123" s="1460"/>
      <c r="LDP123" s="1460"/>
      <c r="LDQ123" s="1460"/>
      <c r="LDR123" s="1460"/>
      <c r="LDS123" s="1460"/>
      <c r="LDT123" s="1460"/>
      <c r="LDU123" s="1460"/>
      <c r="LDV123" s="1460"/>
      <c r="LDW123" s="1460"/>
      <c r="LDX123" s="1460"/>
      <c r="LDY123" s="1460"/>
      <c r="LDZ123" s="1460"/>
      <c r="LEA123" s="1460"/>
      <c r="LEB123" s="1460"/>
      <c r="LEC123" s="1460"/>
      <c r="LED123" s="1460"/>
      <c r="LEE123" s="1460"/>
      <c r="LEF123" s="1460"/>
      <c r="LEG123" s="1460"/>
      <c r="LEH123" s="1460"/>
      <c r="LEI123" s="1460"/>
      <c r="LEJ123" s="1460"/>
      <c r="LEK123" s="1460"/>
      <c r="LEL123" s="1460"/>
      <c r="LEM123" s="1460"/>
      <c r="LEN123" s="1460"/>
      <c r="LEO123" s="1460"/>
      <c r="LEP123" s="1460"/>
      <c r="LEQ123" s="1460"/>
      <c r="LER123" s="1460"/>
      <c r="LES123" s="1460"/>
      <c r="LET123" s="1460"/>
      <c r="LEU123" s="1460"/>
      <c r="LEV123" s="1460"/>
      <c r="LEW123" s="1460"/>
      <c r="LEX123" s="1460"/>
      <c r="LEY123" s="1460"/>
      <c r="LEZ123" s="1460"/>
      <c r="LFA123" s="1460"/>
      <c r="LFB123" s="1460"/>
      <c r="LFC123" s="1460"/>
      <c r="LFD123" s="1460"/>
      <c r="LFE123" s="1460"/>
      <c r="LFF123" s="1460"/>
      <c r="LFG123" s="1460"/>
      <c r="LFH123" s="1460"/>
      <c r="LFI123" s="1460"/>
      <c r="LFJ123" s="1460"/>
      <c r="LFK123" s="1460"/>
      <c r="LFL123" s="1460"/>
      <c r="LFM123" s="1460"/>
      <c r="LFN123" s="1460"/>
      <c r="LFO123" s="1460"/>
      <c r="LFP123" s="1460"/>
      <c r="LFQ123" s="1460"/>
      <c r="LFR123" s="1460"/>
      <c r="LFS123" s="1460"/>
      <c r="LFT123" s="1460"/>
      <c r="LFU123" s="1460"/>
      <c r="LFV123" s="1460"/>
      <c r="LFW123" s="1460"/>
      <c r="LFX123" s="1460"/>
      <c r="LFY123" s="1460"/>
      <c r="LFZ123" s="1460"/>
      <c r="LGA123" s="1460"/>
      <c r="LGB123" s="1460"/>
      <c r="LGC123" s="1460"/>
      <c r="LGD123" s="1460"/>
      <c r="LGE123" s="1460"/>
      <c r="LGF123" s="1460"/>
      <c r="LGG123" s="1460"/>
      <c r="LGH123" s="1460"/>
      <c r="LGI123" s="1460"/>
      <c r="LGJ123" s="1460"/>
      <c r="LGK123" s="1460"/>
      <c r="LGL123" s="1460"/>
      <c r="LGM123" s="1460"/>
      <c r="LGN123" s="1460"/>
      <c r="LGO123" s="1460"/>
      <c r="LGP123" s="1460"/>
      <c r="LGQ123" s="1460"/>
      <c r="LGR123" s="1460"/>
      <c r="LGS123" s="1460"/>
      <c r="LGT123" s="1460"/>
      <c r="LGU123" s="1460"/>
      <c r="LGV123" s="1460"/>
      <c r="LGW123" s="1460"/>
      <c r="LGX123" s="1460"/>
      <c r="LGY123" s="1460"/>
      <c r="LGZ123" s="1460"/>
      <c r="LHA123" s="1460"/>
      <c r="LHB123" s="1460"/>
      <c r="LHC123" s="1460"/>
      <c r="LHD123" s="1460"/>
      <c r="LHE123" s="1460"/>
      <c r="LHF123" s="1460"/>
      <c r="LHG123" s="1460"/>
      <c r="LHH123" s="1460"/>
      <c r="LHI123" s="1460"/>
      <c r="LHJ123" s="1460"/>
      <c r="LHK123" s="1460"/>
      <c r="LHL123" s="1460"/>
      <c r="LHM123" s="1460"/>
      <c r="LHN123" s="1460"/>
      <c r="LHO123" s="1460"/>
      <c r="LHP123" s="1460"/>
      <c r="LHQ123" s="1460"/>
      <c r="LHR123" s="1460"/>
      <c r="LHS123" s="1460"/>
      <c r="LHT123" s="1460"/>
      <c r="LHU123" s="1460"/>
      <c r="LHV123" s="1460"/>
      <c r="LHW123" s="1460"/>
      <c r="LHX123" s="1460"/>
      <c r="LHY123" s="1460"/>
      <c r="LHZ123" s="1460"/>
      <c r="LIA123" s="1460"/>
      <c r="LIB123" s="1460"/>
      <c r="LIC123" s="1460"/>
      <c r="LID123" s="1460"/>
      <c r="LIE123" s="1460"/>
      <c r="LIF123" s="1460"/>
      <c r="LIG123" s="1460"/>
      <c r="LIH123" s="1460"/>
      <c r="LII123" s="1460"/>
      <c r="LIJ123" s="1460"/>
      <c r="LIK123" s="1460"/>
      <c r="LIL123" s="1460"/>
      <c r="LIM123" s="1460"/>
      <c r="LIN123" s="1460"/>
      <c r="LIO123" s="1460"/>
      <c r="LIP123" s="1460"/>
      <c r="LIQ123" s="1460"/>
      <c r="LIR123" s="1460"/>
      <c r="LIS123" s="1460"/>
      <c r="LIT123" s="1460"/>
      <c r="LIU123" s="1460"/>
      <c r="LIV123" s="1460"/>
      <c r="LIW123" s="1460"/>
      <c r="LIX123" s="1460"/>
      <c r="LIY123" s="1460"/>
      <c r="LIZ123" s="1460"/>
      <c r="LJA123" s="1460"/>
      <c r="LJB123" s="1460"/>
      <c r="LJC123" s="1460"/>
      <c r="LJD123" s="1460"/>
      <c r="LJE123" s="1460"/>
      <c r="LJF123" s="1460"/>
      <c r="LJG123" s="1460"/>
      <c r="LJH123" s="1460"/>
      <c r="LJI123" s="1460"/>
      <c r="LJJ123" s="1460"/>
      <c r="LJK123" s="1460"/>
      <c r="LJL123" s="1460"/>
      <c r="LJM123" s="1460"/>
      <c r="LJN123" s="1460"/>
      <c r="LJO123" s="1460"/>
      <c r="LJP123" s="1460"/>
      <c r="LJQ123" s="1460"/>
      <c r="LJR123" s="1460"/>
      <c r="LJS123" s="1460"/>
      <c r="LJT123" s="1460"/>
      <c r="LJU123" s="1460"/>
      <c r="LJV123" s="1460"/>
      <c r="LJW123" s="1460"/>
      <c r="LJX123" s="1460"/>
      <c r="LJY123" s="1460"/>
      <c r="LJZ123" s="1460"/>
      <c r="LKA123" s="1460"/>
      <c r="LKB123" s="1460"/>
      <c r="LKC123" s="1460"/>
      <c r="LKD123" s="1460"/>
      <c r="LKE123" s="1460"/>
      <c r="LKF123" s="1460"/>
      <c r="LKG123" s="1460"/>
      <c r="LKH123" s="1460"/>
      <c r="LKI123" s="1460"/>
      <c r="LKJ123" s="1460"/>
      <c r="LKK123" s="1460"/>
      <c r="LKL123" s="1460"/>
      <c r="LKM123" s="1460"/>
      <c r="LKN123" s="1460"/>
      <c r="LKO123" s="1460"/>
      <c r="LKP123" s="1460"/>
      <c r="LKQ123" s="1460"/>
      <c r="LKR123" s="1460"/>
      <c r="LKS123" s="1460"/>
      <c r="LKT123" s="1460"/>
      <c r="LKU123" s="1460"/>
      <c r="LKV123" s="1460"/>
      <c r="LKW123" s="1460"/>
      <c r="LKX123" s="1460"/>
      <c r="LKY123" s="1460"/>
      <c r="LKZ123" s="1460"/>
      <c r="LLA123" s="1460"/>
      <c r="LLB123" s="1460"/>
      <c r="LLC123" s="1460"/>
      <c r="LLD123" s="1460"/>
      <c r="LLE123" s="1460"/>
      <c r="LLF123" s="1460"/>
      <c r="LLG123" s="1460"/>
      <c r="LLH123" s="1460"/>
      <c r="LLI123" s="1460"/>
      <c r="LLJ123" s="1460"/>
      <c r="LLK123" s="1460"/>
      <c r="LLL123" s="1460"/>
      <c r="LLM123" s="1460"/>
      <c r="LLN123" s="1460"/>
      <c r="LLO123" s="1460"/>
      <c r="LLP123" s="1460"/>
      <c r="LLQ123" s="1460"/>
      <c r="LLR123" s="1460"/>
      <c r="LLS123" s="1460"/>
      <c r="LLT123" s="1460"/>
      <c r="LLU123" s="1460"/>
      <c r="LLV123" s="1460"/>
      <c r="LLW123" s="1460"/>
      <c r="LLX123" s="1460"/>
      <c r="LLY123" s="1460"/>
      <c r="LLZ123" s="1460"/>
      <c r="LMA123" s="1460"/>
      <c r="LMB123" s="1460"/>
      <c r="LMC123" s="1460"/>
      <c r="LMD123" s="1460"/>
      <c r="LME123" s="1460"/>
      <c r="LMF123" s="1460"/>
      <c r="LMG123" s="1460"/>
      <c r="LMH123" s="1460"/>
      <c r="LMI123" s="1460"/>
      <c r="LMJ123" s="1460"/>
      <c r="LMK123" s="1460"/>
      <c r="LML123" s="1460"/>
      <c r="LMM123" s="1460"/>
      <c r="LMN123" s="1460"/>
      <c r="LMO123" s="1460"/>
      <c r="LMP123" s="1460"/>
      <c r="LMQ123" s="1460"/>
      <c r="LMR123" s="1460"/>
      <c r="LMS123" s="1460"/>
      <c r="LMT123" s="1460"/>
      <c r="LMU123" s="1460"/>
      <c r="LMV123" s="1460"/>
      <c r="LMW123" s="1460"/>
      <c r="LMX123" s="1460"/>
      <c r="LMY123" s="1460"/>
      <c r="LMZ123" s="1460"/>
      <c r="LNA123" s="1460"/>
      <c r="LNB123" s="1460"/>
      <c r="LNC123" s="1460"/>
      <c r="LND123" s="1460"/>
      <c r="LNE123" s="1460"/>
      <c r="LNF123" s="1460"/>
      <c r="LNG123" s="1460"/>
      <c r="LNH123" s="1460"/>
      <c r="LNI123" s="1460"/>
      <c r="LNJ123" s="1460"/>
      <c r="LNK123" s="1460"/>
      <c r="LNL123" s="1460"/>
      <c r="LNM123" s="1460"/>
      <c r="LNN123" s="1460"/>
      <c r="LNO123" s="1460"/>
      <c r="LNP123" s="1460"/>
      <c r="LNQ123" s="1460"/>
      <c r="LNR123" s="1460"/>
      <c r="LNS123" s="1460"/>
      <c r="LNT123" s="1460"/>
      <c r="LNU123" s="1460"/>
      <c r="LNV123" s="1460"/>
      <c r="LNW123" s="1460"/>
      <c r="LNX123" s="1460"/>
      <c r="LNY123" s="1460"/>
      <c r="LNZ123" s="1460"/>
      <c r="LOA123" s="1460"/>
      <c r="LOB123" s="1460"/>
      <c r="LOC123" s="1460"/>
      <c r="LOD123" s="1460"/>
      <c r="LOE123" s="1460"/>
      <c r="LOF123" s="1460"/>
      <c r="LOG123" s="1460"/>
      <c r="LOH123" s="1460"/>
      <c r="LOI123" s="1460"/>
      <c r="LOJ123" s="1460"/>
      <c r="LOK123" s="1460"/>
      <c r="LOL123" s="1460"/>
      <c r="LOM123" s="1460"/>
      <c r="LON123" s="1460"/>
      <c r="LOO123" s="1460"/>
      <c r="LOP123" s="1460"/>
      <c r="LOQ123" s="1460"/>
      <c r="LOR123" s="1460"/>
      <c r="LOS123" s="1460"/>
      <c r="LOT123" s="1460"/>
      <c r="LOU123" s="1460"/>
      <c r="LOV123" s="1460"/>
      <c r="LOW123" s="1460"/>
      <c r="LOX123" s="1460"/>
      <c r="LOY123" s="1460"/>
      <c r="LOZ123" s="1460"/>
      <c r="LPA123" s="1460"/>
      <c r="LPB123" s="1460"/>
      <c r="LPC123" s="1460"/>
      <c r="LPD123" s="1460"/>
      <c r="LPE123" s="1460"/>
      <c r="LPF123" s="1460"/>
      <c r="LPG123" s="1460"/>
      <c r="LPH123" s="1460"/>
      <c r="LPI123" s="1460"/>
      <c r="LPJ123" s="1460"/>
      <c r="LPK123" s="1460"/>
      <c r="LPL123" s="1460"/>
      <c r="LPM123" s="1460"/>
      <c r="LPN123" s="1460"/>
      <c r="LPO123" s="1460"/>
      <c r="LPP123" s="1460"/>
      <c r="LPQ123" s="1460"/>
      <c r="LPR123" s="1460"/>
      <c r="LPS123" s="1460"/>
      <c r="LPT123" s="1460"/>
      <c r="LPU123" s="1460"/>
      <c r="LPV123" s="1460"/>
      <c r="LPW123" s="1460"/>
      <c r="LPX123" s="1460"/>
      <c r="LPY123" s="1460"/>
      <c r="LPZ123" s="1460"/>
      <c r="LQA123" s="1460"/>
      <c r="LQB123" s="1460"/>
      <c r="LQC123" s="1460"/>
      <c r="LQD123" s="1460"/>
      <c r="LQE123" s="1460"/>
      <c r="LQF123" s="1460"/>
      <c r="LQG123" s="1460"/>
      <c r="LQH123" s="1460"/>
      <c r="LQI123" s="1460"/>
      <c r="LQJ123" s="1460"/>
      <c r="LQK123" s="1460"/>
      <c r="LQL123" s="1460"/>
      <c r="LQM123" s="1460"/>
      <c r="LQN123" s="1460"/>
      <c r="LQO123" s="1460"/>
      <c r="LQP123" s="1460"/>
      <c r="LQQ123" s="1460"/>
      <c r="LQR123" s="1460"/>
      <c r="LQS123" s="1460"/>
      <c r="LQT123" s="1460"/>
      <c r="LQU123" s="1460"/>
      <c r="LQV123" s="1460"/>
      <c r="LQW123" s="1460"/>
      <c r="LQX123" s="1460"/>
      <c r="LQY123" s="1460"/>
      <c r="LQZ123" s="1460"/>
      <c r="LRA123" s="1460"/>
      <c r="LRB123" s="1460"/>
      <c r="LRC123" s="1460"/>
      <c r="LRD123" s="1460"/>
      <c r="LRE123" s="1460"/>
      <c r="LRF123" s="1460"/>
      <c r="LRG123" s="1460"/>
      <c r="LRH123" s="1460"/>
      <c r="LRI123" s="1460"/>
      <c r="LRJ123" s="1460"/>
      <c r="LRK123" s="1460"/>
      <c r="LRL123" s="1460"/>
      <c r="LRM123" s="1460"/>
      <c r="LRN123" s="1460"/>
      <c r="LRO123" s="1460"/>
      <c r="LRP123" s="1460"/>
      <c r="LRQ123" s="1460"/>
      <c r="LRR123" s="1460"/>
      <c r="LRS123" s="1460"/>
      <c r="LRT123" s="1460"/>
      <c r="LRU123" s="1460"/>
      <c r="LRV123" s="1460"/>
      <c r="LRW123" s="1460"/>
      <c r="LRX123" s="1460"/>
      <c r="LRY123" s="1460"/>
      <c r="LRZ123" s="1460"/>
      <c r="LSA123" s="1460"/>
      <c r="LSB123" s="1460"/>
      <c r="LSC123" s="1460"/>
      <c r="LSD123" s="1460"/>
      <c r="LSE123" s="1460"/>
      <c r="LSF123" s="1460"/>
      <c r="LSG123" s="1460"/>
      <c r="LSH123" s="1460"/>
      <c r="LSI123" s="1460"/>
      <c r="LSJ123" s="1460"/>
      <c r="LSK123" s="1460"/>
      <c r="LSL123" s="1460"/>
      <c r="LSM123" s="1460"/>
      <c r="LSN123" s="1460"/>
      <c r="LSO123" s="1460"/>
      <c r="LSP123" s="1460"/>
      <c r="LSQ123" s="1460"/>
      <c r="LSR123" s="1460"/>
      <c r="LSS123" s="1460"/>
      <c r="LST123" s="1460"/>
      <c r="LSU123" s="1460"/>
      <c r="LSV123" s="1460"/>
      <c r="LSW123" s="1460"/>
      <c r="LSX123" s="1460"/>
      <c r="LSY123" s="1460"/>
      <c r="LSZ123" s="1460"/>
      <c r="LTA123" s="1460"/>
      <c r="LTB123" s="1460"/>
      <c r="LTC123" s="1460"/>
      <c r="LTD123" s="1460"/>
      <c r="LTE123" s="1460"/>
      <c r="LTF123" s="1460"/>
      <c r="LTG123" s="1460"/>
      <c r="LTH123" s="1460"/>
      <c r="LTI123" s="1460"/>
      <c r="LTJ123" s="1460"/>
      <c r="LTK123" s="1460"/>
      <c r="LTL123" s="1460"/>
      <c r="LTM123" s="1460"/>
      <c r="LTN123" s="1460"/>
      <c r="LTO123" s="1460"/>
      <c r="LTP123" s="1460"/>
      <c r="LTQ123" s="1460"/>
      <c r="LTR123" s="1460"/>
      <c r="LTS123" s="1460"/>
      <c r="LTT123" s="1460"/>
      <c r="LTU123" s="1460"/>
      <c r="LTV123" s="1460"/>
      <c r="LTW123" s="1460"/>
      <c r="LTX123" s="1460"/>
      <c r="LTY123" s="1460"/>
      <c r="LTZ123" s="1460"/>
      <c r="LUA123" s="1460"/>
      <c r="LUB123" s="1460"/>
      <c r="LUC123" s="1460"/>
      <c r="LUD123" s="1460"/>
      <c r="LUE123" s="1460"/>
      <c r="LUF123" s="1460"/>
      <c r="LUG123" s="1460"/>
      <c r="LUH123" s="1460"/>
      <c r="LUI123" s="1460"/>
      <c r="LUJ123" s="1460"/>
      <c r="LUK123" s="1460"/>
      <c r="LUL123" s="1460"/>
      <c r="LUM123" s="1460"/>
      <c r="LUN123" s="1460"/>
      <c r="LUO123" s="1460"/>
      <c r="LUP123" s="1460"/>
      <c r="LUQ123" s="1460"/>
      <c r="LUR123" s="1460"/>
      <c r="LUS123" s="1460"/>
      <c r="LUT123" s="1460"/>
      <c r="LUU123" s="1460"/>
      <c r="LUV123" s="1460"/>
      <c r="LUW123" s="1460"/>
      <c r="LUX123" s="1460"/>
      <c r="LUY123" s="1460"/>
      <c r="LUZ123" s="1460"/>
      <c r="LVA123" s="1460"/>
      <c r="LVB123" s="1460"/>
      <c r="LVC123" s="1460"/>
      <c r="LVD123" s="1460"/>
      <c r="LVE123" s="1460"/>
      <c r="LVF123" s="1460"/>
      <c r="LVG123" s="1460"/>
      <c r="LVH123" s="1460"/>
      <c r="LVI123" s="1460"/>
      <c r="LVJ123" s="1460"/>
      <c r="LVK123" s="1460"/>
      <c r="LVL123" s="1460"/>
      <c r="LVM123" s="1460"/>
      <c r="LVN123" s="1460"/>
      <c r="LVO123" s="1460"/>
      <c r="LVP123" s="1460"/>
      <c r="LVQ123" s="1460"/>
      <c r="LVR123" s="1460"/>
      <c r="LVS123" s="1460"/>
      <c r="LVT123" s="1460"/>
      <c r="LVU123" s="1460"/>
      <c r="LVV123" s="1460"/>
      <c r="LVW123" s="1460"/>
      <c r="LVX123" s="1460"/>
      <c r="LVY123" s="1460"/>
      <c r="LVZ123" s="1460"/>
      <c r="LWA123" s="1460"/>
      <c r="LWB123" s="1460"/>
      <c r="LWC123" s="1460"/>
      <c r="LWD123" s="1460"/>
      <c r="LWE123" s="1460"/>
      <c r="LWF123" s="1460"/>
      <c r="LWG123" s="1460"/>
      <c r="LWH123" s="1460"/>
      <c r="LWI123" s="1460"/>
      <c r="LWJ123" s="1460"/>
      <c r="LWK123" s="1460"/>
      <c r="LWL123" s="1460"/>
      <c r="LWM123" s="1460"/>
      <c r="LWN123" s="1460"/>
      <c r="LWO123" s="1460"/>
      <c r="LWP123" s="1460"/>
      <c r="LWQ123" s="1460"/>
      <c r="LWR123" s="1460"/>
      <c r="LWS123" s="1460"/>
      <c r="LWT123" s="1460"/>
      <c r="LWU123" s="1460"/>
      <c r="LWV123" s="1460"/>
      <c r="LWW123" s="1460"/>
      <c r="LWX123" s="1460"/>
      <c r="LWY123" s="1460"/>
      <c r="LWZ123" s="1460"/>
      <c r="LXA123" s="1460"/>
      <c r="LXB123" s="1460"/>
      <c r="LXC123" s="1460"/>
      <c r="LXD123" s="1460"/>
      <c r="LXE123" s="1460"/>
      <c r="LXF123" s="1460"/>
      <c r="LXG123" s="1460"/>
      <c r="LXH123" s="1460"/>
      <c r="LXI123" s="1460"/>
      <c r="LXJ123" s="1460"/>
      <c r="LXK123" s="1460"/>
      <c r="LXL123" s="1460"/>
      <c r="LXM123" s="1460"/>
      <c r="LXN123" s="1460"/>
      <c r="LXO123" s="1460"/>
      <c r="LXP123" s="1460"/>
      <c r="LXQ123" s="1460"/>
      <c r="LXR123" s="1460"/>
      <c r="LXS123" s="1460"/>
      <c r="LXT123" s="1460"/>
      <c r="LXU123" s="1460"/>
      <c r="LXV123" s="1460"/>
      <c r="LXW123" s="1460"/>
      <c r="LXX123" s="1460"/>
      <c r="LXY123" s="1460"/>
      <c r="LXZ123" s="1460"/>
      <c r="LYA123" s="1460"/>
      <c r="LYB123" s="1460"/>
      <c r="LYC123" s="1460"/>
      <c r="LYD123" s="1460"/>
      <c r="LYE123" s="1460"/>
      <c r="LYF123" s="1460"/>
      <c r="LYG123" s="1460"/>
      <c r="LYH123" s="1460"/>
      <c r="LYI123" s="1460"/>
      <c r="LYJ123" s="1460"/>
      <c r="LYK123" s="1460"/>
      <c r="LYL123" s="1460"/>
      <c r="LYM123" s="1460"/>
      <c r="LYN123" s="1460"/>
      <c r="LYO123" s="1460"/>
      <c r="LYP123" s="1460"/>
      <c r="LYQ123" s="1460"/>
      <c r="LYR123" s="1460"/>
      <c r="LYS123" s="1460"/>
      <c r="LYT123" s="1460"/>
      <c r="LYU123" s="1460"/>
      <c r="LYV123" s="1460"/>
      <c r="LYW123" s="1460"/>
      <c r="LYX123" s="1460"/>
      <c r="LYY123" s="1460"/>
      <c r="LYZ123" s="1460"/>
      <c r="LZA123" s="1460"/>
      <c r="LZB123" s="1460"/>
      <c r="LZC123" s="1460"/>
      <c r="LZD123" s="1460"/>
      <c r="LZE123" s="1460"/>
      <c r="LZF123" s="1460"/>
      <c r="LZG123" s="1460"/>
      <c r="LZH123" s="1460"/>
      <c r="LZI123" s="1460"/>
      <c r="LZJ123" s="1460"/>
      <c r="LZK123" s="1460"/>
      <c r="LZL123" s="1460"/>
      <c r="LZM123" s="1460"/>
      <c r="LZN123" s="1460"/>
      <c r="LZO123" s="1460"/>
      <c r="LZP123" s="1460"/>
      <c r="LZQ123" s="1460"/>
      <c r="LZR123" s="1460"/>
      <c r="LZS123" s="1460"/>
      <c r="LZT123" s="1460"/>
      <c r="LZU123" s="1460"/>
      <c r="LZV123" s="1460"/>
      <c r="LZW123" s="1460"/>
      <c r="LZX123" s="1460"/>
      <c r="LZY123" s="1460"/>
      <c r="LZZ123" s="1460"/>
      <c r="MAA123" s="1460"/>
      <c r="MAB123" s="1460"/>
      <c r="MAC123" s="1460"/>
      <c r="MAD123" s="1460"/>
      <c r="MAE123" s="1460"/>
      <c r="MAF123" s="1460"/>
      <c r="MAG123" s="1460"/>
      <c r="MAH123" s="1460"/>
      <c r="MAI123" s="1460"/>
      <c r="MAJ123" s="1460"/>
      <c r="MAK123" s="1460"/>
      <c r="MAL123" s="1460"/>
      <c r="MAM123" s="1460"/>
      <c r="MAN123" s="1460"/>
      <c r="MAO123" s="1460"/>
      <c r="MAP123" s="1460"/>
      <c r="MAQ123" s="1460"/>
      <c r="MAR123" s="1460"/>
      <c r="MAS123" s="1460"/>
      <c r="MAT123" s="1460"/>
      <c r="MAU123" s="1460"/>
      <c r="MAV123" s="1460"/>
      <c r="MAW123" s="1460"/>
      <c r="MAX123" s="1460"/>
      <c r="MAY123" s="1460"/>
      <c r="MAZ123" s="1460"/>
      <c r="MBA123" s="1460"/>
      <c r="MBB123" s="1460"/>
      <c r="MBC123" s="1460"/>
      <c r="MBD123" s="1460"/>
      <c r="MBE123" s="1460"/>
      <c r="MBF123" s="1460"/>
      <c r="MBG123" s="1460"/>
      <c r="MBH123" s="1460"/>
      <c r="MBI123" s="1460"/>
      <c r="MBJ123" s="1460"/>
      <c r="MBK123" s="1460"/>
      <c r="MBL123" s="1460"/>
      <c r="MBM123" s="1460"/>
      <c r="MBN123" s="1460"/>
      <c r="MBO123" s="1460"/>
      <c r="MBP123" s="1460"/>
      <c r="MBQ123" s="1460"/>
      <c r="MBR123" s="1460"/>
      <c r="MBS123" s="1460"/>
      <c r="MBT123" s="1460"/>
      <c r="MBU123" s="1460"/>
      <c r="MBV123" s="1460"/>
      <c r="MBW123" s="1460"/>
      <c r="MBX123" s="1460"/>
      <c r="MBY123" s="1460"/>
      <c r="MBZ123" s="1460"/>
      <c r="MCA123" s="1460"/>
      <c r="MCB123" s="1460"/>
      <c r="MCC123" s="1460"/>
      <c r="MCD123" s="1460"/>
      <c r="MCE123" s="1460"/>
      <c r="MCF123" s="1460"/>
      <c r="MCG123" s="1460"/>
      <c r="MCH123" s="1460"/>
      <c r="MCI123" s="1460"/>
      <c r="MCJ123" s="1460"/>
      <c r="MCK123" s="1460"/>
      <c r="MCL123" s="1460"/>
      <c r="MCM123" s="1460"/>
      <c r="MCN123" s="1460"/>
      <c r="MCO123" s="1460"/>
      <c r="MCP123" s="1460"/>
      <c r="MCQ123" s="1460"/>
      <c r="MCR123" s="1460"/>
      <c r="MCS123" s="1460"/>
      <c r="MCT123" s="1460"/>
      <c r="MCU123" s="1460"/>
      <c r="MCV123" s="1460"/>
      <c r="MCW123" s="1460"/>
      <c r="MCX123" s="1460"/>
      <c r="MCY123" s="1460"/>
      <c r="MCZ123" s="1460"/>
      <c r="MDA123" s="1460"/>
      <c r="MDB123" s="1460"/>
      <c r="MDC123" s="1460"/>
      <c r="MDD123" s="1460"/>
      <c r="MDE123" s="1460"/>
      <c r="MDF123" s="1460"/>
      <c r="MDG123" s="1460"/>
      <c r="MDH123" s="1460"/>
      <c r="MDI123" s="1460"/>
      <c r="MDJ123" s="1460"/>
      <c r="MDK123" s="1460"/>
      <c r="MDL123" s="1460"/>
      <c r="MDM123" s="1460"/>
      <c r="MDN123" s="1460"/>
      <c r="MDO123" s="1460"/>
      <c r="MDP123" s="1460"/>
      <c r="MDQ123" s="1460"/>
      <c r="MDR123" s="1460"/>
      <c r="MDS123" s="1460"/>
      <c r="MDT123" s="1460"/>
      <c r="MDU123" s="1460"/>
      <c r="MDV123" s="1460"/>
      <c r="MDW123" s="1460"/>
      <c r="MDX123" s="1460"/>
      <c r="MDY123" s="1460"/>
      <c r="MDZ123" s="1460"/>
      <c r="MEA123" s="1460"/>
      <c r="MEB123" s="1460"/>
      <c r="MEC123" s="1460"/>
      <c r="MED123" s="1460"/>
      <c r="MEE123" s="1460"/>
      <c r="MEF123" s="1460"/>
      <c r="MEG123" s="1460"/>
      <c r="MEH123" s="1460"/>
      <c r="MEI123" s="1460"/>
      <c r="MEJ123" s="1460"/>
      <c r="MEK123" s="1460"/>
      <c r="MEL123" s="1460"/>
      <c r="MEM123" s="1460"/>
      <c r="MEN123" s="1460"/>
      <c r="MEO123" s="1460"/>
      <c r="MEP123" s="1460"/>
      <c r="MEQ123" s="1460"/>
      <c r="MER123" s="1460"/>
      <c r="MES123" s="1460"/>
      <c r="MET123" s="1460"/>
      <c r="MEU123" s="1460"/>
      <c r="MEV123" s="1460"/>
      <c r="MEW123" s="1460"/>
      <c r="MEX123" s="1460"/>
      <c r="MEY123" s="1460"/>
      <c r="MEZ123" s="1460"/>
      <c r="MFA123" s="1460"/>
      <c r="MFB123" s="1460"/>
      <c r="MFC123" s="1460"/>
      <c r="MFD123" s="1460"/>
      <c r="MFE123" s="1460"/>
      <c r="MFF123" s="1460"/>
      <c r="MFG123" s="1460"/>
      <c r="MFH123" s="1460"/>
      <c r="MFI123" s="1460"/>
      <c r="MFJ123" s="1460"/>
      <c r="MFK123" s="1460"/>
      <c r="MFL123" s="1460"/>
      <c r="MFM123" s="1460"/>
      <c r="MFN123" s="1460"/>
      <c r="MFO123" s="1460"/>
      <c r="MFP123" s="1460"/>
      <c r="MFQ123" s="1460"/>
      <c r="MFR123" s="1460"/>
      <c r="MFS123" s="1460"/>
      <c r="MFT123" s="1460"/>
      <c r="MFU123" s="1460"/>
      <c r="MFV123" s="1460"/>
      <c r="MFW123" s="1460"/>
      <c r="MFX123" s="1460"/>
      <c r="MFY123" s="1460"/>
      <c r="MFZ123" s="1460"/>
      <c r="MGA123" s="1460"/>
      <c r="MGB123" s="1460"/>
      <c r="MGC123" s="1460"/>
      <c r="MGD123" s="1460"/>
      <c r="MGE123" s="1460"/>
      <c r="MGF123" s="1460"/>
      <c r="MGG123" s="1460"/>
      <c r="MGH123" s="1460"/>
      <c r="MGI123" s="1460"/>
      <c r="MGJ123" s="1460"/>
      <c r="MGK123" s="1460"/>
      <c r="MGL123" s="1460"/>
      <c r="MGM123" s="1460"/>
      <c r="MGN123" s="1460"/>
      <c r="MGO123" s="1460"/>
      <c r="MGP123" s="1460"/>
      <c r="MGQ123" s="1460"/>
      <c r="MGR123" s="1460"/>
      <c r="MGS123" s="1460"/>
      <c r="MGT123" s="1460"/>
      <c r="MGU123" s="1460"/>
      <c r="MGV123" s="1460"/>
      <c r="MGW123" s="1460"/>
      <c r="MGX123" s="1460"/>
      <c r="MGY123" s="1460"/>
      <c r="MGZ123" s="1460"/>
      <c r="MHA123" s="1460"/>
      <c r="MHB123" s="1460"/>
      <c r="MHC123" s="1460"/>
      <c r="MHD123" s="1460"/>
      <c r="MHE123" s="1460"/>
      <c r="MHF123" s="1460"/>
      <c r="MHG123" s="1460"/>
      <c r="MHH123" s="1460"/>
      <c r="MHI123" s="1460"/>
      <c r="MHJ123" s="1460"/>
      <c r="MHK123" s="1460"/>
      <c r="MHL123" s="1460"/>
      <c r="MHM123" s="1460"/>
      <c r="MHN123" s="1460"/>
      <c r="MHO123" s="1460"/>
      <c r="MHP123" s="1460"/>
      <c r="MHQ123" s="1460"/>
      <c r="MHR123" s="1460"/>
      <c r="MHS123" s="1460"/>
      <c r="MHT123" s="1460"/>
      <c r="MHU123" s="1460"/>
      <c r="MHV123" s="1460"/>
      <c r="MHW123" s="1460"/>
      <c r="MHX123" s="1460"/>
      <c r="MHY123" s="1460"/>
      <c r="MHZ123" s="1460"/>
      <c r="MIA123" s="1460"/>
      <c r="MIB123" s="1460"/>
      <c r="MIC123" s="1460"/>
      <c r="MID123" s="1460"/>
      <c r="MIE123" s="1460"/>
      <c r="MIF123" s="1460"/>
      <c r="MIG123" s="1460"/>
      <c r="MIH123" s="1460"/>
      <c r="MII123" s="1460"/>
      <c r="MIJ123" s="1460"/>
      <c r="MIK123" s="1460"/>
      <c r="MIL123" s="1460"/>
      <c r="MIM123" s="1460"/>
      <c r="MIN123" s="1460"/>
      <c r="MIO123" s="1460"/>
      <c r="MIP123" s="1460"/>
      <c r="MIQ123" s="1460"/>
      <c r="MIR123" s="1460"/>
      <c r="MIS123" s="1460"/>
      <c r="MIT123" s="1460"/>
      <c r="MIU123" s="1460"/>
      <c r="MIV123" s="1460"/>
      <c r="MIW123" s="1460"/>
      <c r="MIX123" s="1460"/>
      <c r="MIY123" s="1460"/>
      <c r="MIZ123" s="1460"/>
      <c r="MJA123" s="1460"/>
      <c r="MJB123" s="1460"/>
      <c r="MJC123" s="1460"/>
      <c r="MJD123" s="1460"/>
      <c r="MJE123" s="1460"/>
      <c r="MJF123" s="1460"/>
      <c r="MJG123" s="1460"/>
      <c r="MJH123" s="1460"/>
      <c r="MJI123" s="1460"/>
      <c r="MJJ123" s="1460"/>
      <c r="MJK123" s="1460"/>
      <c r="MJL123" s="1460"/>
      <c r="MJM123" s="1460"/>
      <c r="MJN123" s="1460"/>
      <c r="MJO123" s="1460"/>
      <c r="MJP123" s="1460"/>
      <c r="MJQ123" s="1460"/>
      <c r="MJR123" s="1460"/>
      <c r="MJS123" s="1460"/>
      <c r="MJT123" s="1460"/>
      <c r="MJU123" s="1460"/>
      <c r="MJV123" s="1460"/>
      <c r="MJW123" s="1460"/>
      <c r="MJX123" s="1460"/>
      <c r="MJY123" s="1460"/>
      <c r="MJZ123" s="1460"/>
      <c r="MKA123" s="1460"/>
      <c r="MKB123" s="1460"/>
      <c r="MKC123" s="1460"/>
      <c r="MKD123" s="1460"/>
      <c r="MKE123" s="1460"/>
      <c r="MKF123" s="1460"/>
      <c r="MKG123" s="1460"/>
      <c r="MKH123" s="1460"/>
      <c r="MKI123" s="1460"/>
      <c r="MKJ123" s="1460"/>
      <c r="MKK123" s="1460"/>
      <c r="MKL123" s="1460"/>
      <c r="MKM123" s="1460"/>
      <c r="MKN123" s="1460"/>
      <c r="MKO123" s="1460"/>
      <c r="MKP123" s="1460"/>
      <c r="MKQ123" s="1460"/>
      <c r="MKR123" s="1460"/>
      <c r="MKS123" s="1460"/>
      <c r="MKT123" s="1460"/>
      <c r="MKU123" s="1460"/>
      <c r="MKV123" s="1460"/>
      <c r="MKW123" s="1460"/>
      <c r="MKX123" s="1460"/>
      <c r="MKY123" s="1460"/>
      <c r="MKZ123" s="1460"/>
      <c r="MLA123" s="1460"/>
      <c r="MLB123" s="1460"/>
      <c r="MLC123" s="1460"/>
      <c r="MLD123" s="1460"/>
      <c r="MLE123" s="1460"/>
      <c r="MLF123" s="1460"/>
      <c r="MLG123" s="1460"/>
      <c r="MLH123" s="1460"/>
      <c r="MLI123" s="1460"/>
      <c r="MLJ123" s="1460"/>
      <c r="MLK123" s="1460"/>
      <c r="MLL123" s="1460"/>
      <c r="MLM123" s="1460"/>
      <c r="MLN123" s="1460"/>
      <c r="MLO123" s="1460"/>
      <c r="MLP123" s="1460"/>
      <c r="MLQ123" s="1460"/>
      <c r="MLR123" s="1460"/>
      <c r="MLS123" s="1460"/>
      <c r="MLT123" s="1460"/>
      <c r="MLU123" s="1460"/>
      <c r="MLV123" s="1460"/>
      <c r="MLW123" s="1460"/>
      <c r="MLX123" s="1460"/>
      <c r="MLY123" s="1460"/>
      <c r="MLZ123" s="1460"/>
      <c r="MMA123" s="1460"/>
      <c r="MMB123" s="1460"/>
      <c r="MMC123" s="1460"/>
      <c r="MMD123" s="1460"/>
      <c r="MME123" s="1460"/>
      <c r="MMF123" s="1460"/>
      <c r="MMG123" s="1460"/>
      <c r="MMH123" s="1460"/>
      <c r="MMI123" s="1460"/>
      <c r="MMJ123" s="1460"/>
      <c r="MMK123" s="1460"/>
      <c r="MML123" s="1460"/>
      <c r="MMM123" s="1460"/>
      <c r="MMN123" s="1460"/>
      <c r="MMO123" s="1460"/>
      <c r="MMP123" s="1460"/>
      <c r="MMQ123" s="1460"/>
      <c r="MMR123" s="1460"/>
      <c r="MMS123" s="1460"/>
      <c r="MMT123" s="1460"/>
      <c r="MMU123" s="1460"/>
      <c r="MMV123" s="1460"/>
      <c r="MMW123" s="1460"/>
      <c r="MMX123" s="1460"/>
      <c r="MMY123" s="1460"/>
      <c r="MMZ123" s="1460"/>
      <c r="MNA123" s="1460"/>
      <c r="MNB123" s="1460"/>
      <c r="MNC123" s="1460"/>
      <c r="MND123" s="1460"/>
      <c r="MNE123" s="1460"/>
      <c r="MNF123" s="1460"/>
      <c r="MNG123" s="1460"/>
      <c r="MNH123" s="1460"/>
      <c r="MNI123" s="1460"/>
      <c r="MNJ123" s="1460"/>
      <c r="MNK123" s="1460"/>
      <c r="MNL123" s="1460"/>
      <c r="MNM123" s="1460"/>
      <c r="MNN123" s="1460"/>
      <c r="MNO123" s="1460"/>
      <c r="MNP123" s="1460"/>
      <c r="MNQ123" s="1460"/>
      <c r="MNR123" s="1460"/>
      <c r="MNS123" s="1460"/>
      <c r="MNT123" s="1460"/>
      <c r="MNU123" s="1460"/>
      <c r="MNV123" s="1460"/>
      <c r="MNW123" s="1460"/>
      <c r="MNX123" s="1460"/>
      <c r="MNY123" s="1460"/>
      <c r="MNZ123" s="1460"/>
      <c r="MOA123" s="1460"/>
      <c r="MOB123" s="1460"/>
      <c r="MOC123" s="1460"/>
      <c r="MOD123" s="1460"/>
      <c r="MOE123" s="1460"/>
      <c r="MOF123" s="1460"/>
      <c r="MOG123" s="1460"/>
      <c r="MOH123" s="1460"/>
      <c r="MOI123" s="1460"/>
      <c r="MOJ123" s="1460"/>
      <c r="MOK123" s="1460"/>
      <c r="MOL123" s="1460"/>
      <c r="MOM123" s="1460"/>
      <c r="MON123" s="1460"/>
      <c r="MOO123" s="1460"/>
      <c r="MOP123" s="1460"/>
      <c r="MOQ123" s="1460"/>
      <c r="MOR123" s="1460"/>
      <c r="MOS123" s="1460"/>
      <c r="MOT123" s="1460"/>
      <c r="MOU123" s="1460"/>
      <c r="MOV123" s="1460"/>
      <c r="MOW123" s="1460"/>
      <c r="MOX123" s="1460"/>
      <c r="MOY123" s="1460"/>
      <c r="MOZ123" s="1460"/>
      <c r="MPA123" s="1460"/>
      <c r="MPB123" s="1460"/>
      <c r="MPC123" s="1460"/>
      <c r="MPD123" s="1460"/>
      <c r="MPE123" s="1460"/>
      <c r="MPF123" s="1460"/>
      <c r="MPG123" s="1460"/>
      <c r="MPH123" s="1460"/>
      <c r="MPI123" s="1460"/>
      <c r="MPJ123" s="1460"/>
      <c r="MPK123" s="1460"/>
      <c r="MPL123" s="1460"/>
      <c r="MPM123" s="1460"/>
      <c r="MPN123" s="1460"/>
      <c r="MPO123" s="1460"/>
      <c r="MPP123" s="1460"/>
      <c r="MPQ123" s="1460"/>
      <c r="MPR123" s="1460"/>
      <c r="MPS123" s="1460"/>
      <c r="MPT123" s="1460"/>
      <c r="MPU123" s="1460"/>
      <c r="MPV123" s="1460"/>
      <c r="MPW123" s="1460"/>
      <c r="MPX123" s="1460"/>
      <c r="MPY123" s="1460"/>
      <c r="MPZ123" s="1460"/>
      <c r="MQA123" s="1460"/>
      <c r="MQB123" s="1460"/>
      <c r="MQC123" s="1460"/>
      <c r="MQD123" s="1460"/>
      <c r="MQE123" s="1460"/>
      <c r="MQF123" s="1460"/>
      <c r="MQG123" s="1460"/>
      <c r="MQH123" s="1460"/>
      <c r="MQI123" s="1460"/>
      <c r="MQJ123" s="1460"/>
      <c r="MQK123" s="1460"/>
      <c r="MQL123" s="1460"/>
      <c r="MQM123" s="1460"/>
      <c r="MQN123" s="1460"/>
      <c r="MQO123" s="1460"/>
      <c r="MQP123" s="1460"/>
      <c r="MQQ123" s="1460"/>
      <c r="MQR123" s="1460"/>
      <c r="MQS123" s="1460"/>
      <c r="MQT123" s="1460"/>
      <c r="MQU123" s="1460"/>
      <c r="MQV123" s="1460"/>
      <c r="MQW123" s="1460"/>
      <c r="MQX123" s="1460"/>
      <c r="MQY123" s="1460"/>
      <c r="MQZ123" s="1460"/>
      <c r="MRA123" s="1460"/>
      <c r="MRB123" s="1460"/>
      <c r="MRC123" s="1460"/>
      <c r="MRD123" s="1460"/>
      <c r="MRE123" s="1460"/>
      <c r="MRF123" s="1460"/>
      <c r="MRG123" s="1460"/>
      <c r="MRH123" s="1460"/>
      <c r="MRI123" s="1460"/>
      <c r="MRJ123" s="1460"/>
      <c r="MRK123" s="1460"/>
      <c r="MRL123" s="1460"/>
      <c r="MRM123" s="1460"/>
      <c r="MRN123" s="1460"/>
      <c r="MRO123" s="1460"/>
      <c r="MRP123" s="1460"/>
      <c r="MRQ123" s="1460"/>
      <c r="MRR123" s="1460"/>
      <c r="MRS123" s="1460"/>
      <c r="MRT123" s="1460"/>
      <c r="MRU123" s="1460"/>
      <c r="MRV123" s="1460"/>
      <c r="MRW123" s="1460"/>
      <c r="MRX123" s="1460"/>
      <c r="MRY123" s="1460"/>
      <c r="MRZ123" s="1460"/>
      <c r="MSA123" s="1460"/>
      <c r="MSB123" s="1460"/>
      <c r="MSC123" s="1460"/>
      <c r="MSD123" s="1460"/>
      <c r="MSE123" s="1460"/>
      <c r="MSF123" s="1460"/>
      <c r="MSG123" s="1460"/>
      <c r="MSH123" s="1460"/>
      <c r="MSI123" s="1460"/>
      <c r="MSJ123" s="1460"/>
      <c r="MSK123" s="1460"/>
      <c r="MSL123" s="1460"/>
      <c r="MSM123" s="1460"/>
      <c r="MSN123" s="1460"/>
      <c r="MSO123" s="1460"/>
      <c r="MSP123" s="1460"/>
      <c r="MSQ123" s="1460"/>
      <c r="MSR123" s="1460"/>
      <c r="MSS123" s="1460"/>
      <c r="MST123" s="1460"/>
      <c r="MSU123" s="1460"/>
      <c r="MSV123" s="1460"/>
      <c r="MSW123" s="1460"/>
      <c r="MSX123" s="1460"/>
      <c r="MSY123" s="1460"/>
      <c r="MSZ123" s="1460"/>
      <c r="MTA123" s="1460"/>
      <c r="MTB123" s="1460"/>
      <c r="MTC123" s="1460"/>
      <c r="MTD123" s="1460"/>
      <c r="MTE123" s="1460"/>
      <c r="MTF123" s="1460"/>
      <c r="MTG123" s="1460"/>
      <c r="MTH123" s="1460"/>
      <c r="MTI123" s="1460"/>
      <c r="MTJ123" s="1460"/>
      <c r="MTK123" s="1460"/>
      <c r="MTL123" s="1460"/>
      <c r="MTM123" s="1460"/>
      <c r="MTN123" s="1460"/>
      <c r="MTO123" s="1460"/>
      <c r="MTP123" s="1460"/>
      <c r="MTQ123" s="1460"/>
      <c r="MTR123" s="1460"/>
      <c r="MTS123" s="1460"/>
      <c r="MTT123" s="1460"/>
      <c r="MTU123" s="1460"/>
      <c r="MTV123" s="1460"/>
      <c r="MTW123" s="1460"/>
      <c r="MTX123" s="1460"/>
      <c r="MTY123" s="1460"/>
      <c r="MTZ123" s="1460"/>
      <c r="MUA123" s="1460"/>
      <c r="MUB123" s="1460"/>
      <c r="MUC123" s="1460"/>
      <c r="MUD123" s="1460"/>
      <c r="MUE123" s="1460"/>
      <c r="MUF123" s="1460"/>
      <c r="MUG123" s="1460"/>
      <c r="MUH123" s="1460"/>
      <c r="MUI123" s="1460"/>
      <c r="MUJ123" s="1460"/>
      <c r="MUK123" s="1460"/>
      <c r="MUL123" s="1460"/>
      <c r="MUM123" s="1460"/>
      <c r="MUN123" s="1460"/>
      <c r="MUO123" s="1460"/>
      <c r="MUP123" s="1460"/>
      <c r="MUQ123" s="1460"/>
      <c r="MUR123" s="1460"/>
      <c r="MUS123" s="1460"/>
      <c r="MUT123" s="1460"/>
      <c r="MUU123" s="1460"/>
      <c r="MUV123" s="1460"/>
      <c r="MUW123" s="1460"/>
      <c r="MUX123" s="1460"/>
      <c r="MUY123" s="1460"/>
      <c r="MUZ123" s="1460"/>
      <c r="MVA123" s="1460"/>
      <c r="MVB123" s="1460"/>
      <c r="MVC123" s="1460"/>
      <c r="MVD123" s="1460"/>
      <c r="MVE123" s="1460"/>
      <c r="MVF123" s="1460"/>
      <c r="MVG123" s="1460"/>
      <c r="MVH123" s="1460"/>
      <c r="MVI123" s="1460"/>
      <c r="MVJ123" s="1460"/>
      <c r="MVK123" s="1460"/>
      <c r="MVL123" s="1460"/>
      <c r="MVM123" s="1460"/>
      <c r="MVN123" s="1460"/>
      <c r="MVO123" s="1460"/>
      <c r="MVP123" s="1460"/>
      <c r="MVQ123" s="1460"/>
      <c r="MVR123" s="1460"/>
      <c r="MVS123" s="1460"/>
      <c r="MVT123" s="1460"/>
      <c r="MVU123" s="1460"/>
      <c r="MVV123" s="1460"/>
      <c r="MVW123" s="1460"/>
      <c r="MVX123" s="1460"/>
      <c r="MVY123" s="1460"/>
      <c r="MVZ123" s="1460"/>
      <c r="MWA123" s="1460"/>
      <c r="MWB123" s="1460"/>
      <c r="MWC123" s="1460"/>
      <c r="MWD123" s="1460"/>
      <c r="MWE123" s="1460"/>
      <c r="MWF123" s="1460"/>
      <c r="MWG123" s="1460"/>
      <c r="MWH123" s="1460"/>
      <c r="MWI123" s="1460"/>
      <c r="MWJ123" s="1460"/>
      <c r="MWK123" s="1460"/>
      <c r="MWL123" s="1460"/>
      <c r="MWM123" s="1460"/>
      <c r="MWN123" s="1460"/>
      <c r="MWO123" s="1460"/>
      <c r="MWP123" s="1460"/>
      <c r="MWQ123" s="1460"/>
      <c r="MWR123" s="1460"/>
      <c r="MWS123" s="1460"/>
      <c r="MWT123" s="1460"/>
      <c r="MWU123" s="1460"/>
      <c r="MWV123" s="1460"/>
      <c r="MWW123" s="1460"/>
      <c r="MWX123" s="1460"/>
      <c r="MWY123" s="1460"/>
      <c r="MWZ123" s="1460"/>
      <c r="MXA123" s="1460"/>
      <c r="MXB123" s="1460"/>
      <c r="MXC123" s="1460"/>
      <c r="MXD123" s="1460"/>
      <c r="MXE123" s="1460"/>
      <c r="MXF123" s="1460"/>
      <c r="MXG123" s="1460"/>
      <c r="MXH123" s="1460"/>
      <c r="MXI123" s="1460"/>
      <c r="MXJ123" s="1460"/>
      <c r="MXK123" s="1460"/>
      <c r="MXL123" s="1460"/>
      <c r="MXM123" s="1460"/>
      <c r="MXN123" s="1460"/>
      <c r="MXO123" s="1460"/>
      <c r="MXP123" s="1460"/>
      <c r="MXQ123" s="1460"/>
      <c r="MXR123" s="1460"/>
      <c r="MXS123" s="1460"/>
      <c r="MXT123" s="1460"/>
      <c r="MXU123" s="1460"/>
      <c r="MXV123" s="1460"/>
      <c r="MXW123" s="1460"/>
      <c r="MXX123" s="1460"/>
      <c r="MXY123" s="1460"/>
      <c r="MXZ123" s="1460"/>
      <c r="MYA123" s="1460"/>
      <c r="MYB123" s="1460"/>
      <c r="MYC123" s="1460"/>
      <c r="MYD123" s="1460"/>
      <c r="MYE123" s="1460"/>
      <c r="MYF123" s="1460"/>
      <c r="MYG123" s="1460"/>
      <c r="MYH123" s="1460"/>
      <c r="MYI123" s="1460"/>
      <c r="MYJ123" s="1460"/>
      <c r="MYK123" s="1460"/>
      <c r="MYL123" s="1460"/>
      <c r="MYM123" s="1460"/>
      <c r="MYN123" s="1460"/>
      <c r="MYO123" s="1460"/>
      <c r="MYP123" s="1460"/>
      <c r="MYQ123" s="1460"/>
      <c r="MYR123" s="1460"/>
      <c r="MYS123" s="1460"/>
      <c r="MYT123" s="1460"/>
      <c r="MYU123" s="1460"/>
      <c r="MYV123" s="1460"/>
      <c r="MYW123" s="1460"/>
      <c r="MYX123" s="1460"/>
      <c r="MYY123" s="1460"/>
      <c r="MYZ123" s="1460"/>
      <c r="MZA123" s="1460"/>
      <c r="MZB123" s="1460"/>
      <c r="MZC123" s="1460"/>
      <c r="MZD123" s="1460"/>
      <c r="MZE123" s="1460"/>
      <c r="MZF123" s="1460"/>
      <c r="MZG123" s="1460"/>
      <c r="MZH123" s="1460"/>
      <c r="MZI123" s="1460"/>
      <c r="MZJ123" s="1460"/>
      <c r="MZK123" s="1460"/>
      <c r="MZL123" s="1460"/>
      <c r="MZM123" s="1460"/>
      <c r="MZN123" s="1460"/>
      <c r="MZO123" s="1460"/>
      <c r="MZP123" s="1460"/>
      <c r="MZQ123" s="1460"/>
      <c r="MZR123" s="1460"/>
      <c r="MZS123" s="1460"/>
      <c r="MZT123" s="1460"/>
      <c r="MZU123" s="1460"/>
      <c r="MZV123" s="1460"/>
      <c r="MZW123" s="1460"/>
      <c r="MZX123" s="1460"/>
      <c r="MZY123" s="1460"/>
      <c r="MZZ123" s="1460"/>
      <c r="NAA123" s="1460"/>
      <c r="NAB123" s="1460"/>
      <c r="NAC123" s="1460"/>
      <c r="NAD123" s="1460"/>
      <c r="NAE123" s="1460"/>
      <c r="NAF123" s="1460"/>
      <c r="NAG123" s="1460"/>
      <c r="NAH123" s="1460"/>
      <c r="NAI123" s="1460"/>
      <c r="NAJ123" s="1460"/>
      <c r="NAK123" s="1460"/>
      <c r="NAL123" s="1460"/>
      <c r="NAM123" s="1460"/>
      <c r="NAN123" s="1460"/>
      <c r="NAO123" s="1460"/>
      <c r="NAP123" s="1460"/>
      <c r="NAQ123" s="1460"/>
      <c r="NAR123" s="1460"/>
      <c r="NAS123" s="1460"/>
      <c r="NAT123" s="1460"/>
      <c r="NAU123" s="1460"/>
      <c r="NAV123" s="1460"/>
      <c r="NAW123" s="1460"/>
      <c r="NAX123" s="1460"/>
      <c r="NAY123" s="1460"/>
      <c r="NAZ123" s="1460"/>
      <c r="NBA123" s="1460"/>
      <c r="NBB123" s="1460"/>
      <c r="NBC123" s="1460"/>
      <c r="NBD123" s="1460"/>
      <c r="NBE123" s="1460"/>
      <c r="NBF123" s="1460"/>
      <c r="NBG123" s="1460"/>
      <c r="NBH123" s="1460"/>
      <c r="NBI123" s="1460"/>
      <c r="NBJ123" s="1460"/>
      <c r="NBK123" s="1460"/>
      <c r="NBL123" s="1460"/>
      <c r="NBM123" s="1460"/>
      <c r="NBN123" s="1460"/>
      <c r="NBO123" s="1460"/>
      <c r="NBP123" s="1460"/>
      <c r="NBQ123" s="1460"/>
      <c r="NBR123" s="1460"/>
      <c r="NBS123" s="1460"/>
      <c r="NBT123" s="1460"/>
      <c r="NBU123" s="1460"/>
      <c r="NBV123" s="1460"/>
      <c r="NBW123" s="1460"/>
      <c r="NBX123" s="1460"/>
      <c r="NBY123" s="1460"/>
      <c r="NBZ123" s="1460"/>
      <c r="NCA123" s="1460"/>
      <c r="NCB123" s="1460"/>
      <c r="NCC123" s="1460"/>
      <c r="NCD123" s="1460"/>
      <c r="NCE123" s="1460"/>
      <c r="NCF123" s="1460"/>
      <c r="NCG123" s="1460"/>
      <c r="NCH123" s="1460"/>
      <c r="NCI123" s="1460"/>
      <c r="NCJ123" s="1460"/>
      <c r="NCK123" s="1460"/>
      <c r="NCL123" s="1460"/>
      <c r="NCM123" s="1460"/>
      <c r="NCN123" s="1460"/>
      <c r="NCO123" s="1460"/>
      <c r="NCP123" s="1460"/>
      <c r="NCQ123" s="1460"/>
      <c r="NCR123" s="1460"/>
      <c r="NCS123" s="1460"/>
      <c r="NCT123" s="1460"/>
      <c r="NCU123" s="1460"/>
      <c r="NCV123" s="1460"/>
      <c r="NCW123" s="1460"/>
      <c r="NCX123" s="1460"/>
      <c r="NCY123" s="1460"/>
      <c r="NCZ123" s="1460"/>
      <c r="NDA123" s="1460"/>
      <c r="NDB123" s="1460"/>
      <c r="NDC123" s="1460"/>
      <c r="NDD123" s="1460"/>
      <c r="NDE123" s="1460"/>
      <c r="NDF123" s="1460"/>
      <c r="NDG123" s="1460"/>
      <c r="NDH123" s="1460"/>
      <c r="NDI123" s="1460"/>
      <c r="NDJ123" s="1460"/>
      <c r="NDK123" s="1460"/>
      <c r="NDL123" s="1460"/>
      <c r="NDM123" s="1460"/>
      <c r="NDN123" s="1460"/>
      <c r="NDO123" s="1460"/>
      <c r="NDP123" s="1460"/>
      <c r="NDQ123" s="1460"/>
      <c r="NDR123" s="1460"/>
      <c r="NDS123" s="1460"/>
      <c r="NDT123" s="1460"/>
      <c r="NDU123" s="1460"/>
      <c r="NDV123" s="1460"/>
      <c r="NDW123" s="1460"/>
      <c r="NDX123" s="1460"/>
      <c r="NDY123" s="1460"/>
      <c r="NDZ123" s="1460"/>
      <c r="NEA123" s="1460"/>
      <c r="NEB123" s="1460"/>
      <c r="NEC123" s="1460"/>
      <c r="NED123" s="1460"/>
      <c r="NEE123" s="1460"/>
      <c r="NEF123" s="1460"/>
      <c r="NEG123" s="1460"/>
      <c r="NEH123" s="1460"/>
      <c r="NEI123" s="1460"/>
      <c r="NEJ123" s="1460"/>
      <c r="NEK123" s="1460"/>
      <c r="NEL123" s="1460"/>
      <c r="NEM123" s="1460"/>
      <c r="NEN123" s="1460"/>
      <c r="NEO123" s="1460"/>
      <c r="NEP123" s="1460"/>
      <c r="NEQ123" s="1460"/>
      <c r="NER123" s="1460"/>
      <c r="NES123" s="1460"/>
      <c r="NET123" s="1460"/>
      <c r="NEU123" s="1460"/>
      <c r="NEV123" s="1460"/>
      <c r="NEW123" s="1460"/>
      <c r="NEX123" s="1460"/>
      <c r="NEY123" s="1460"/>
      <c r="NEZ123" s="1460"/>
      <c r="NFA123" s="1460"/>
      <c r="NFB123" s="1460"/>
      <c r="NFC123" s="1460"/>
      <c r="NFD123" s="1460"/>
      <c r="NFE123" s="1460"/>
      <c r="NFF123" s="1460"/>
      <c r="NFG123" s="1460"/>
      <c r="NFH123" s="1460"/>
      <c r="NFI123" s="1460"/>
      <c r="NFJ123" s="1460"/>
      <c r="NFK123" s="1460"/>
      <c r="NFL123" s="1460"/>
      <c r="NFM123" s="1460"/>
      <c r="NFN123" s="1460"/>
      <c r="NFO123" s="1460"/>
      <c r="NFP123" s="1460"/>
      <c r="NFQ123" s="1460"/>
      <c r="NFR123" s="1460"/>
      <c r="NFS123" s="1460"/>
      <c r="NFT123" s="1460"/>
      <c r="NFU123" s="1460"/>
      <c r="NFV123" s="1460"/>
      <c r="NFW123" s="1460"/>
      <c r="NFX123" s="1460"/>
      <c r="NFY123" s="1460"/>
      <c r="NFZ123" s="1460"/>
      <c r="NGA123" s="1460"/>
      <c r="NGB123" s="1460"/>
      <c r="NGC123" s="1460"/>
      <c r="NGD123" s="1460"/>
      <c r="NGE123" s="1460"/>
      <c r="NGF123" s="1460"/>
      <c r="NGG123" s="1460"/>
      <c r="NGH123" s="1460"/>
      <c r="NGI123" s="1460"/>
      <c r="NGJ123" s="1460"/>
      <c r="NGK123" s="1460"/>
      <c r="NGL123" s="1460"/>
      <c r="NGM123" s="1460"/>
      <c r="NGN123" s="1460"/>
      <c r="NGO123" s="1460"/>
      <c r="NGP123" s="1460"/>
      <c r="NGQ123" s="1460"/>
      <c r="NGR123" s="1460"/>
      <c r="NGS123" s="1460"/>
      <c r="NGT123" s="1460"/>
      <c r="NGU123" s="1460"/>
      <c r="NGV123" s="1460"/>
      <c r="NGW123" s="1460"/>
      <c r="NGX123" s="1460"/>
      <c r="NGY123" s="1460"/>
      <c r="NGZ123" s="1460"/>
      <c r="NHA123" s="1460"/>
      <c r="NHB123" s="1460"/>
      <c r="NHC123" s="1460"/>
      <c r="NHD123" s="1460"/>
      <c r="NHE123" s="1460"/>
      <c r="NHF123" s="1460"/>
      <c r="NHG123" s="1460"/>
      <c r="NHH123" s="1460"/>
      <c r="NHI123" s="1460"/>
      <c r="NHJ123" s="1460"/>
      <c r="NHK123" s="1460"/>
      <c r="NHL123" s="1460"/>
      <c r="NHM123" s="1460"/>
      <c r="NHN123" s="1460"/>
      <c r="NHO123" s="1460"/>
      <c r="NHP123" s="1460"/>
      <c r="NHQ123" s="1460"/>
      <c r="NHR123" s="1460"/>
      <c r="NHS123" s="1460"/>
      <c r="NHT123" s="1460"/>
      <c r="NHU123" s="1460"/>
      <c r="NHV123" s="1460"/>
      <c r="NHW123" s="1460"/>
      <c r="NHX123" s="1460"/>
      <c r="NHY123" s="1460"/>
      <c r="NHZ123" s="1460"/>
      <c r="NIA123" s="1460"/>
      <c r="NIB123" s="1460"/>
      <c r="NIC123" s="1460"/>
      <c r="NID123" s="1460"/>
      <c r="NIE123" s="1460"/>
      <c r="NIF123" s="1460"/>
      <c r="NIG123" s="1460"/>
      <c r="NIH123" s="1460"/>
      <c r="NII123" s="1460"/>
      <c r="NIJ123" s="1460"/>
      <c r="NIK123" s="1460"/>
      <c r="NIL123" s="1460"/>
      <c r="NIM123" s="1460"/>
      <c r="NIN123" s="1460"/>
      <c r="NIO123" s="1460"/>
      <c r="NIP123" s="1460"/>
      <c r="NIQ123" s="1460"/>
      <c r="NIR123" s="1460"/>
      <c r="NIS123" s="1460"/>
      <c r="NIT123" s="1460"/>
      <c r="NIU123" s="1460"/>
      <c r="NIV123" s="1460"/>
      <c r="NIW123" s="1460"/>
      <c r="NIX123" s="1460"/>
      <c r="NIY123" s="1460"/>
      <c r="NIZ123" s="1460"/>
      <c r="NJA123" s="1460"/>
      <c r="NJB123" s="1460"/>
      <c r="NJC123" s="1460"/>
      <c r="NJD123" s="1460"/>
      <c r="NJE123" s="1460"/>
      <c r="NJF123" s="1460"/>
      <c r="NJG123" s="1460"/>
      <c r="NJH123" s="1460"/>
      <c r="NJI123" s="1460"/>
      <c r="NJJ123" s="1460"/>
      <c r="NJK123" s="1460"/>
      <c r="NJL123" s="1460"/>
      <c r="NJM123" s="1460"/>
      <c r="NJN123" s="1460"/>
      <c r="NJO123" s="1460"/>
      <c r="NJP123" s="1460"/>
      <c r="NJQ123" s="1460"/>
      <c r="NJR123" s="1460"/>
      <c r="NJS123" s="1460"/>
      <c r="NJT123" s="1460"/>
      <c r="NJU123" s="1460"/>
      <c r="NJV123" s="1460"/>
      <c r="NJW123" s="1460"/>
      <c r="NJX123" s="1460"/>
      <c r="NJY123" s="1460"/>
      <c r="NJZ123" s="1460"/>
      <c r="NKA123" s="1460"/>
      <c r="NKB123" s="1460"/>
      <c r="NKC123" s="1460"/>
      <c r="NKD123" s="1460"/>
      <c r="NKE123" s="1460"/>
      <c r="NKF123" s="1460"/>
      <c r="NKG123" s="1460"/>
      <c r="NKH123" s="1460"/>
      <c r="NKI123" s="1460"/>
      <c r="NKJ123" s="1460"/>
      <c r="NKK123" s="1460"/>
      <c r="NKL123" s="1460"/>
      <c r="NKM123" s="1460"/>
      <c r="NKN123" s="1460"/>
      <c r="NKO123" s="1460"/>
      <c r="NKP123" s="1460"/>
      <c r="NKQ123" s="1460"/>
      <c r="NKR123" s="1460"/>
      <c r="NKS123" s="1460"/>
      <c r="NKT123" s="1460"/>
      <c r="NKU123" s="1460"/>
      <c r="NKV123" s="1460"/>
      <c r="NKW123" s="1460"/>
      <c r="NKX123" s="1460"/>
      <c r="NKY123" s="1460"/>
      <c r="NKZ123" s="1460"/>
      <c r="NLA123" s="1460"/>
      <c r="NLB123" s="1460"/>
      <c r="NLC123" s="1460"/>
      <c r="NLD123" s="1460"/>
      <c r="NLE123" s="1460"/>
      <c r="NLF123" s="1460"/>
      <c r="NLG123" s="1460"/>
      <c r="NLH123" s="1460"/>
      <c r="NLI123" s="1460"/>
      <c r="NLJ123" s="1460"/>
      <c r="NLK123" s="1460"/>
      <c r="NLL123" s="1460"/>
      <c r="NLM123" s="1460"/>
      <c r="NLN123" s="1460"/>
      <c r="NLO123" s="1460"/>
      <c r="NLP123" s="1460"/>
      <c r="NLQ123" s="1460"/>
      <c r="NLR123" s="1460"/>
      <c r="NLS123" s="1460"/>
      <c r="NLT123" s="1460"/>
      <c r="NLU123" s="1460"/>
      <c r="NLV123" s="1460"/>
      <c r="NLW123" s="1460"/>
      <c r="NLX123" s="1460"/>
      <c r="NLY123" s="1460"/>
      <c r="NLZ123" s="1460"/>
      <c r="NMA123" s="1460"/>
      <c r="NMB123" s="1460"/>
      <c r="NMC123" s="1460"/>
      <c r="NMD123" s="1460"/>
      <c r="NME123" s="1460"/>
      <c r="NMF123" s="1460"/>
      <c r="NMG123" s="1460"/>
      <c r="NMH123" s="1460"/>
      <c r="NMI123" s="1460"/>
      <c r="NMJ123" s="1460"/>
      <c r="NMK123" s="1460"/>
      <c r="NML123" s="1460"/>
      <c r="NMM123" s="1460"/>
      <c r="NMN123" s="1460"/>
      <c r="NMO123" s="1460"/>
      <c r="NMP123" s="1460"/>
      <c r="NMQ123" s="1460"/>
      <c r="NMR123" s="1460"/>
      <c r="NMS123" s="1460"/>
      <c r="NMT123" s="1460"/>
      <c r="NMU123" s="1460"/>
      <c r="NMV123" s="1460"/>
      <c r="NMW123" s="1460"/>
      <c r="NMX123" s="1460"/>
      <c r="NMY123" s="1460"/>
      <c r="NMZ123" s="1460"/>
      <c r="NNA123" s="1460"/>
      <c r="NNB123" s="1460"/>
      <c r="NNC123" s="1460"/>
      <c r="NND123" s="1460"/>
      <c r="NNE123" s="1460"/>
      <c r="NNF123" s="1460"/>
      <c r="NNG123" s="1460"/>
      <c r="NNH123" s="1460"/>
      <c r="NNI123" s="1460"/>
      <c r="NNJ123" s="1460"/>
      <c r="NNK123" s="1460"/>
      <c r="NNL123" s="1460"/>
      <c r="NNM123" s="1460"/>
      <c r="NNN123" s="1460"/>
      <c r="NNO123" s="1460"/>
      <c r="NNP123" s="1460"/>
      <c r="NNQ123" s="1460"/>
      <c r="NNR123" s="1460"/>
      <c r="NNS123" s="1460"/>
      <c r="NNT123" s="1460"/>
      <c r="NNU123" s="1460"/>
      <c r="NNV123" s="1460"/>
      <c r="NNW123" s="1460"/>
      <c r="NNX123" s="1460"/>
      <c r="NNY123" s="1460"/>
      <c r="NNZ123" s="1460"/>
      <c r="NOA123" s="1460"/>
      <c r="NOB123" s="1460"/>
      <c r="NOC123" s="1460"/>
      <c r="NOD123" s="1460"/>
      <c r="NOE123" s="1460"/>
      <c r="NOF123" s="1460"/>
      <c r="NOG123" s="1460"/>
      <c r="NOH123" s="1460"/>
      <c r="NOI123" s="1460"/>
      <c r="NOJ123" s="1460"/>
      <c r="NOK123" s="1460"/>
      <c r="NOL123" s="1460"/>
      <c r="NOM123" s="1460"/>
      <c r="NON123" s="1460"/>
      <c r="NOO123" s="1460"/>
      <c r="NOP123" s="1460"/>
      <c r="NOQ123" s="1460"/>
      <c r="NOR123" s="1460"/>
      <c r="NOS123" s="1460"/>
      <c r="NOT123" s="1460"/>
      <c r="NOU123" s="1460"/>
      <c r="NOV123" s="1460"/>
      <c r="NOW123" s="1460"/>
      <c r="NOX123" s="1460"/>
      <c r="NOY123" s="1460"/>
      <c r="NOZ123" s="1460"/>
      <c r="NPA123" s="1460"/>
      <c r="NPB123" s="1460"/>
      <c r="NPC123" s="1460"/>
      <c r="NPD123" s="1460"/>
      <c r="NPE123" s="1460"/>
      <c r="NPF123" s="1460"/>
      <c r="NPG123" s="1460"/>
      <c r="NPH123" s="1460"/>
      <c r="NPI123" s="1460"/>
      <c r="NPJ123" s="1460"/>
      <c r="NPK123" s="1460"/>
      <c r="NPL123" s="1460"/>
      <c r="NPM123" s="1460"/>
      <c r="NPN123" s="1460"/>
      <c r="NPO123" s="1460"/>
      <c r="NPP123" s="1460"/>
      <c r="NPQ123" s="1460"/>
      <c r="NPR123" s="1460"/>
      <c r="NPS123" s="1460"/>
      <c r="NPT123" s="1460"/>
      <c r="NPU123" s="1460"/>
      <c r="NPV123" s="1460"/>
      <c r="NPW123" s="1460"/>
      <c r="NPX123" s="1460"/>
      <c r="NPY123" s="1460"/>
      <c r="NPZ123" s="1460"/>
      <c r="NQA123" s="1460"/>
      <c r="NQB123" s="1460"/>
      <c r="NQC123" s="1460"/>
      <c r="NQD123" s="1460"/>
      <c r="NQE123" s="1460"/>
      <c r="NQF123" s="1460"/>
      <c r="NQG123" s="1460"/>
      <c r="NQH123" s="1460"/>
      <c r="NQI123" s="1460"/>
      <c r="NQJ123" s="1460"/>
      <c r="NQK123" s="1460"/>
      <c r="NQL123" s="1460"/>
      <c r="NQM123" s="1460"/>
      <c r="NQN123" s="1460"/>
      <c r="NQO123" s="1460"/>
      <c r="NQP123" s="1460"/>
      <c r="NQQ123" s="1460"/>
      <c r="NQR123" s="1460"/>
      <c r="NQS123" s="1460"/>
      <c r="NQT123" s="1460"/>
      <c r="NQU123" s="1460"/>
      <c r="NQV123" s="1460"/>
      <c r="NQW123" s="1460"/>
      <c r="NQX123" s="1460"/>
      <c r="NQY123" s="1460"/>
      <c r="NQZ123" s="1460"/>
      <c r="NRA123" s="1460"/>
      <c r="NRB123" s="1460"/>
      <c r="NRC123" s="1460"/>
      <c r="NRD123" s="1460"/>
      <c r="NRE123" s="1460"/>
      <c r="NRF123" s="1460"/>
      <c r="NRG123" s="1460"/>
      <c r="NRH123" s="1460"/>
      <c r="NRI123" s="1460"/>
      <c r="NRJ123" s="1460"/>
      <c r="NRK123" s="1460"/>
      <c r="NRL123" s="1460"/>
      <c r="NRM123" s="1460"/>
      <c r="NRN123" s="1460"/>
      <c r="NRO123" s="1460"/>
      <c r="NRP123" s="1460"/>
      <c r="NRQ123" s="1460"/>
      <c r="NRR123" s="1460"/>
      <c r="NRS123" s="1460"/>
      <c r="NRT123" s="1460"/>
      <c r="NRU123" s="1460"/>
      <c r="NRV123" s="1460"/>
      <c r="NRW123" s="1460"/>
      <c r="NRX123" s="1460"/>
      <c r="NRY123" s="1460"/>
      <c r="NRZ123" s="1460"/>
      <c r="NSA123" s="1460"/>
      <c r="NSB123" s="1460"/>
      <c r="NSC123" s="1460"/>
      <c r="NSD123" s="1460"/>
      <c r="NSE123" s="1460"/>
      <c r="NSF123" s="1460"/>
      <c r="NSG123" s="1460"/>
      <c r="NSH123" s="1460"/>
      <c r="NSI123" s="1460"/>
      <c r="NSJ123" s="1460"/>
      <c r="NSK123" s="1460"/>
      <c r="NSL123" s="1460"/>
      <c r="NSM123" s="1460"/>
      <c r="NSN123" s="1460"/>
      <c r="NSO123" s="1460"/>
      <c r="NSP123" s="1460"/>
      <c r="NSQ123" s="1460"/>
      <c r="NSR123" s="1460"/>
      <c r="NSS123" s="1460"/>
      <c r="NST123" s="1460"/>
      <c r="NSU123" s="1460"/>
      <c r="NSV123" s="1460"/>
      <c r="NSW123" s="1460"/>
      <c r="NSX123" s="1460"/>
      <c r="NSY123" s="1460"/>
      <c r="NSZ123" s="1460"/>
      <c r="NTA123" s="1460"/>
      <c r="NTB123" s="1460"/>
      <c r="NTC123" s="1460"/>
      <c r="NTD123" s="1460"/>
      <c r="NTE123" s="1460"/>
      <c r="NTF123" s="1460"/>
      <c r="NTG123" s="1460"/>
      <c r="NTH123" s="1460"/>
      <c r="NTI123" s="1460"/>
      <c r="NTJ123" s="1460"/>
      <c r="NTK123" s="1460"/>
      <c r="NTL123" s="1460"/>
      <c r="NTM123" s="1460"/>
      <c r="NTN123" s="1460"/>
      <c r="NTO123" s="1460"/>
      <c r="NTP123" s="1460"/>
      <c r="NTQ123" s="1460"/>
      <c r="NTR123" s="1460"/>
      <c r="NTS123" s="1460"/>
      <c r="NTT123" s="1460"/>
      <c r="NTU123" s="1460"/>
      <c r="NTV123" s="1460"/>
      <c r="NTW123" s="1460"/>
      <c r="NTX123" s="1460"/>
      <c r="NTY123" s="1460"/>
      <c r="NTZ123" s="1460"/>
      <c r="NUA123" s="1460"/>
      <c r="NUB123" s="1460"/>
      <c r="NUC123" s="1460"/>
      <c r="NUD123" s="1460"/>
      <c r="NUE123" s="1460"/>
      <c r="NUF123" s="1460"/>
      <c r="NUG123" s="1460"/>
      <c r="NUH123" s="1460"/>
      <c r="NUI123" s="1460"/>
      <c r="NUJ123" s="1460"/>
      <c r="NUK123" s="1460"/>
      <c r="NUL123" s="1460"/>
      <c r="NUM123" s="1460"/>
      <c r="NUN123" s="1460"/>
      <c r="NUO123" s="1460"/>
      <c r="NUP123" s="1460"/>
      <c r="NUQ123" s="1460"/>
      <c r="NUR123" s="1460"/>
      <c r="NUS123" s="1460"/>
      <c r="NUT123" s="1460"/>
      <c r="NUU123" s="1460"/>
      <c r="NUV123" s="1460"/>
      <c r="NUW123" s="1460"/>
      <c r="NUX123" s="1460"/>
      <c r="NUY123" s="1460"/>
      <c r="NUZ123" s="1460"/>
      <c r="NVA123" s="1460"/>
      <c r="NVB123" s="1460"/>
      <c r="NVC123" s="1460"/>
      <c r="NVD123" s="1460"/>
      <c r="NVE123" s="1460"/>
      <c r="NVF123" s="1460"/>
      <c r="NVG123" s="1460"/>
      <c r="NVH123" s="1460"/>
      <c r="NVI123" s="1460"/>
      <c r="NVJ123" s="1460"/>
      <c r="NVK123" s="1460"/>
      <c r="NVL123" s="1460"/>
      <c r="NVM123" s="1460"/>
      <c r="NVN123" s="1460"/>
      <c r="NVO123" s="1460"/>
      <c r="NVP123" s="1460"/>
      <c r="NVQ123" s="1460"/>
      <c r="NVR123" s="1460"/>
      <c r="NVS123" s="1460"/>
      <c r="NVT123" s="1460"/>
      <c r="NVU123" s="1460"/>
      <c r="NVV123" s="1460"/>
      <c r="NVW123" s="1460"/>
      <c r="NVX123" s="1460"/>
      <c r="NVY123" s="1460"/>
      <c r="NVZ123" s="1460"/>
      <c r="NWA123" s="1460"/>
      <c r="NWB123" s="1460"/>
      <c r="NWC123" s="1460"/>
      <c r="NWD123" s="1460"/>
      <c r="NWE123" s="1460"/>
      <c r="NWF123" s="1460"/>
      <c r="NWG123" s="1460"/>
      <c r="NWH123" s="1460"/>
      <c r="NWI123" s="1460"/>
      <c r="NWJ123" s="1460"/>
      <c r="NWK123" s="1460"/>
      <c r="NWL123" s="1460"/>
      <c r="NWM123" s="1460"/>
      <c r="NWN123" s="1460"/>
      <c r="NWO123" s="1460"/>
      <c r="NWP123" s="1460"/>
      <c r="NWQ123" s="1460"/>
      <c r="NWR123" s="1460"/>
      <c r="NWS123" s="1460"/>
      <c r="NWT123" s="1460"/>
      <c r="NWU123" s="1460"/>
      <c r="NWV123" s="1460"/>
      <c r="NWW123" s="1460"/>
      <c r="NWX123" s="1460"/>
      <c r="NWY123" s="1460"/>
      <c r="NWZ123" s="1460"/>
      <c r="NXA123" s="1460"/>
      <c r="NXB123" s="1460"/>
      <c r="NXC123" s="1460"/>
      <c r="NXD123" s="1460"/>
      <c r="NXE123" s="1460"/>
      <c r="NXF123" s="1460"/>
      <c r="NXG123" s="1460"/>
      <c r="NXH123" s="1460"/>
      <c r="NXI123" s="1460"/>
      <c r="NXJ123" s="1460"/>
      <c r="NXK123" s="1460"/>
      <c r="NXL123" s="1460"/>
      <c r="NXM123" s="1460"/>
      <c r="NXN123" s="1460"/>
      <c r="NXO123" s="1460"/>
      <c r="NXP123" s="1460"/>
      <c r="NXQ123" s="1460"/>
      <c r="NXR123" s="1460"/>
      <c r="NXS123" s="1460"/>
      <c r="NXT123" s="1460"/>
      <c r="NXU123" s="1460"/>
      <c r="NXV123" s="1460"/>
      <c r="NXW123" s="1460"/>
      <c r="NXX123" s="1460"/>
      <c r="NXY123" s="1460"/>
      <c r="NXZ123" s="1460"/>
      <c r="NYA123" s="1460"/>
      <c r="NYB123" s="1460"/>
      <c r="NYC123" s="1460"/>
      <c r="NYD123" s="1460"/>
      <c r="NYE123" s="1460"/>
      <c r="NYF123" s="1460"/>
      <c r="NYG123" s="1460"/>
      <c r="NYH123" s="1460"/>
      <c r="NYI123" s="1460"/>
      <c r="NYJ123" s="1460"/>
      <c r="NYK123" s="1460"/>
      <c r="NYL123" s="1460"/>
      <c r="NYM123" s="1460"/>
      <c r="NYN123" s="1460"/>
      <c r="NYO123" s="1460"/>
      <c r="NYP123" s="1460"/>
      <c r="NYQ123" s="1460"/>
      <c r="NYR123" s="1460"/>
      <c r="NYS123" s="1460"/>
      <c r="NYT123" s="1460"/>
      <c r="NYU123" s="1460"/>
      <c r="NYV123" s="1460"/>
      <c r="NYW123" s="1460"/>
      <c r="NYX123" s="1460"/>
      <c r="NYY123" s="1460"/>
      <c r="NYZ123" s="1460"/>
      <c r="NZA123" s="1460"/>
      <c r="NZB123" s="1460"/>
      <c r="NZC123" s="1460"/>
      <c r="NZD123" s="1460"/>
      <c r="NZE123" s="1460"/>
      <c r="NZF123" s="1460"/>
      <c r="NZG123" s="1460"/>
      <c r="NZH123" s="1460"/>
      <c r="NZI123" s="1460"/>
      <c r="NZJ123" s="1460"/>
      <c r="NZK123" s="1460"/>
      <c r="NZL123" s="1460"/>
      <c r="NZM123" s="1460"/>
      <c r="NZN123" s="1460"/>
      <c r="NZO123" s="1460"/>
      <c r="NZP123" s="1460"/>
      <c r="NZQ123" s="1460"/>
      <c r="NZR123" s="1460"/>
      <c r="NZS123" s="1460"/>
      <c r="NZT123" s="1460"/>
      <c r="NZU123" s="1460"/>
      <c r="NZV123" s="1460"/>
      <c r="NZW123" s="1460"/>
      <c r="NZX123" s="1460"/>
      <c r="NZY123" s="1460"/>
      <c r="NZZ123" s="1460"/>
      <c r="OAA123" s="1460"/>
      <c r="OAB123" s="1460"/>
      <c r="OAC123" s="1460"/>
      <c r="OAD123" s="1460"/>
      <c r="OAE123" s="1460"/>
      <c r="OAF123" s="1460"/>
      <c r="OAG123" s="1460"/>
      <c r="OAH123" s="1460"/>
      <c r="OAI123" s="1460"/>
      <c r="OAJ123" s="1460"/>
      <c r="OAK123" s="1460"/>
      <c r="OAL123" s="1460"/>
      <c r="OAM123" s="1460"/>
      <c r="OAN123" s="1460"/>
      <c r="OAO123" s="1460"/>
      <c r="OAP123" s="1460"/>
      <c r="OAQ123" s="1460"/>
      <c r="OAR123" s="1460"/>
      <c r="OAS123" s="1460"/>
      <c r="OAT123" s="1460"/>
      <c r="OAU123" s="1460"/>
      <c r="OAV123" s="1460"/>
      <c r="OAW123" s="1460"/>
      <c r="OAX123" s="1460"/>
      <c r="OAY123" s="1460"/>
      <c r="OAZ123" s="1460"/>
      <c r="OBA123" s="1460"/>
      <c r="OBB123" s="1460"/>
      <c r="OBC123" s="1460"/>
      <c r="OBD123" s="1460"/>
      <c r="OBE123" s="1460"/>
      <c r="OBF123" s="1460"/>
      <c r="OBG123" s="1460"/>
      <c r="OBH123" s="1460"/>
      <c r="OBI123" s="1460"/>
      <c r="OBJ123" s="1460"/>
      <c r="OBK123" s="1460"/>
      <c r="OBL123" s="1460"/>
      <c r="OBM123" s="1460"/>
      <c r="OBN123" s="1460"/>
      <c r="OBO123" s="1460"/>
      <c r="OBP123" s="1460"/>
      <c r="OBQ123" s="1460"/>
      <c r="OBR123" s="1460"/>
      <c r="OBS123" s="1460"/>
      <c r="OBT123" s="1460"/>
      <c r="OBU123" s="1460"/>
      <c r="OBV123" s="1460"/>
      <c r="OBW123" s="1460"/>
      <c r="OBX123" s="1460"/>
      <c r="OBY123" s="1460"/>
      <c r="OBZ123" s="1460"/>
      <c r="OCA123" s="1460"/>
      <c r="OCB123" s="1460"/>
      <c r="OCC123" s="1460"/>
      <c r="OCD123" s="1460"/>
      <c r="OCE123" s="1460"/>
      <c r="OCF123" s="1460"/>
      <c r="OCG123" s="1460"/>
      <c r="OCH123" s="1460"/>
      <c r="OCI123" s="1460"/>
      <c r="OCJ123" s="1460"/>
      <c r="OCK123" s="1460"/>
      <c r="OCL123" s="1460"/>
      <c r="OCM123" s="1460"/>
      <c r="OCN123" s="1460"/>
      <c r="OCO123" s="1460"/>
      <c r="OCP123" s="1460"/>
      <c r="OCQ123" s="1460"/>
      <c r="OCR123" s="1460"/>
      <c r="OCS123" s="1460"/>
      <c r="OCT123" s="1460"/>
      <c r="OCU123" s="1460"/>
      <c r="OCV123" s="1460"/>
      <c r="OCW123" s="1460"/>
      <c r="OCX123" s="1460"/>
      <c r="OCY123" s="1460"/>
      <c r="OCZ123" s="1460"/>
      <c r="ODA123" s="1460"/>
      <c r="ODB123" s="1460"/>
      <c r="ODC123" s="1460"/>
      <c r="ODD123" s="1460"/>
      <c r="ODE123" s="1460"/>
      <c r="ODF123" s="1460"/>
      <c r="ODG123" s="1460"/>
      <c r="ODH123" s="1460"/>
      <c r="ODI123" s="1460"/>
      <c r="ODJ123" s="1460"/>
      <c r="ODK123" s="1460"/>
      <c r="ODL123" s="1460"/>
      <c r="ODM123" s="1460"/>
      <c r="ODN123" s="1460"/>
      <c r="ODO123" s="1460"/>
      <c r="ODP123" s="1460"/>
      <c r="ODQ123" s="1460"/>
      <c r="ODR123" s="1460"/>
      <c r="ODS123" s="1460"/>
      <c r="ODT123" s="1460"/>
      <c r="ODU123" s="1460"/>
      <c r="ODV123" s="1460"/>
      <c r="ODW123" s="1460"/>
      <c r="ODX123" s="1460"/>
      <c r="ODY123" s="1460"/>
      <c r="ODZ123" s="1460"/>
      <c r="OEA123" s="1460"/>
      <c r="OEB123" s="1460"/>
      <c r="OEC123" s="1460"/>
      <c r="OED123" s="1460"/>
      <c r="OEE123" s="1460"/>
      <c r="OEF123" s="1460"/>
      <c r="OEG123" s="1460"/>
      <c r="OEH123" s="1460"/>
      <c r="OEI123" s="1460"/>
      <c r="OEJ123" s="1460"/>
      <c r="OEK123" s="1460"/>
      <c r="OEL123" s="1460"/>
      <c r="OEM123" s="1460"/>
      <c r="OEN123" s="1460"/>
      <c r="OEO123" s="1460"/>
      <c r="OEP123" s="1460"/>
      <c r="OEQ123" s="1460"/>
      <c r="OER123" s="1460"/>
      <c r="OES123" s="1460"/>
      <c r="OET123" s="1460"/>
      <c r="OEU123" s="1460"/>
      <c r="OEV123" s="1460"/>
      <c r="OEW123" s="1460"/>
      <c r="OEX123" s="1460"/>
      <c r="OEY123" s="1460"/>
      <c r="OEZ123" s="1460"/>
      <c r="OFA123" s="1460"/>
      <c r="OFB123" s="1460"/>
      <c r="OFC123" s="1460"/>
      <c r="OFD123" s="1460"/>
      <c r="OFE123" s="1460"/>
      <c r="OFF123" s="1460"/>
      <c r="OFG123" s="1460"/>
      <c r="OFH123" s="1460"/>
      <c r="OFI123" s="1460"/>
      <c r="OFJ123" s="1460"/>
      <c r="OFK123" s="1460"/>
      <c r="OFL123" s="1460"/>
      <c r="OFM123" s="1460"/>
      <c r="OFN123" s="1460"/>
      <c r="OFO123" s="1460"/>
      <c r="OFP123" s="1460"/>
      <c r="OFQ123" s="1460"/>
      <c r="OFR123" s="1460"/>
      <c r="OFS123" s="1460"/>
      <c r="OFT123" s="1460"/>
      <c r="OFU123" s="1460"/>
      <c r="OFV123" s="1460"/>
      <c r="OFW123" s="1460"/>
      <c r="OFX123" s="1460"/>
      <c r="OFY123" s="1460"/>
      <c r="OFZ123" s="1460"/>
      <c r="OGA123" s="1460"/>
      <c r="OGB123" s="1460"/>
      <c r="OGC123" s="1460"/>
      <c r="OGD123" s="1460"/>
      <c r="OGE123" s="1460"/>
      <c r="OGF123" s="1460"/>
      <c r="OGG123" s="1460"/>
      <c r="OGH123" s="1460"/>
      <c r="OGI123" s="1460"/>
      <c r="OGJ123" s="1460"/>
      <c r="OGK123" s="1460"/>
      <c r="OGL123" s="1460"/>
      <c r="OGM123" s="1460"/>
      <c r="OGN123" s="1460"/>
      <c r="OGO123" s="1460"/>
      <c r="OGP123" s="1460"/>
      <c r="OGQ123" s="1460"/>
      <c r="OGR123" s="1460"/>
      <c r="OGS123" s="1460"/>
      <c r="OGT123" s="1460"/>
      <c r="OGU123" s="1460"/>
      <c r="OGV123" s="1460"/>
      <c r="OGW123" s="1460"/>
      <c r="OGX123" s="1460"/>
      <c r="OGY123" s="1460"/>
      <c r="OGZ123" s="1460"/>
      <c r="OHA123" s="1460"/>
      <c r="OHB123" s="1460"/>
      <c r="OHC123" s="1460"/>
      <c r="OHD123" s="1460"/>
      <c r="OHE123" s="1460"/>
      <c r="OHF123" s="1460"/>
      <c r="OHG123" s="1460"/>
      <c r="OHH123" s="1460"/>
      <c r="OHI123" s="1460"/>
      <c r="OHJ123" s="1460"/>
      <c r="OHK123" s="1460"/>
      <c r="OHL123" s="1460"/>
      <c r="OHM123" s="1460"/>
      <c r="OHN123" s="1460"/>
      <c r="OHO123" s="1460"/>
      <c r="OHP123" s="1460"/>
      <c r="OHQ123" s="1460"/>
      <c r="OHR123" s="1460"/>
      <c r="OHS123" s="1460"/>
      <c r="OHT123" s="1460"/>
      <c r="OHU123" s="1460"/>
      <c r="OHV123" s="1460"/>
      <c r="OHW123" s="1460"/>
      <c r="OHX123" s="1460"/>
      <c r="OHY123" s="1460"/>
      <c r="OHZ123" s="1460"/>
      <c r="OIA123" s="1460"/>
      <c r="OIB123" s="1460"/>
      <c r="OIC123" s="1460"/>
      <c r="OID123" s="1460"/>
      <c r="OIE123" s="1460"/>
      <c r="OIF123" s="1460"/>
      <c r="OIG123" s="1460"/>
      <c r="OIH123" s="1460"/>
      <c r="OII123" s="1460"/>
      <c r="OIJ123" s="1460"/>
      <c r="OIK123" s="1460"/>
      <c r="OIL123" s="1460"/>
      <c r="OIM123" s="1460"/>
      <c r="OIN123" s="1460"/>
      <c r="OIO123" s="1460"/>
      <c r="OIP123" s="1460"/>
      <c r="OIQ123" s="1460"/>
      <c r="OIR123" s="1460"/>
      <c r="OIS123" s="1460"/>
      <c r="OIT123" s="1460"/>
      <c r="OIU123" s="1460"/>
      <c r="OIV123" s="1460"/>
      <c r="OIW123" s="1460"/>
      <c r="OIX123" s="1460"/>
      <c r="OIY123" s="1460"/>
      <c r="OIZ123" s="1460"/>
      <c r="OJA123" s="1460"/>
      <c r="OJB123" s="1460"/>
      <c r="OJC123" s="1460"/>
      <c r="OJD123" s="1460"/>
      <c r="OJE123" s="1460"/>
      <c r="OJF123" s="1460"/>
      <c r="OJG123" s="1460"/>
      <c r="OJH123" s="1460"/>
      <c r="OJI123" s="1460"/>
      <c r="OJJ123" s="1460"/>
      <c r="OJK123" s="1460"/>
      <c r="OJL123" s="1460"/>
      <c r="OJM123" s="1460"/>
      <c r="OJN123" s="1460"/>
      <c r="OJO123" s="1460"/>
      <c r="OJP123" s="1460"/>
      <c r="OJQ123" s="1460"/>
      <c r="OJR123" s="1460"/>
      <c r="OJS123" s="1460"/>
      <c r="OJT123" s="1460"/>
      <c r="OJU123" s="1460"/>
      <c r="OJV123" s="1460"/>
      <c r="OJW123" s="1460"/>
      <c r="OJX123" s="1460"/>
      <c r="OJY123" s="1460"/>
      <c r="OJZ123" s="1460"/>
      <c r="OKA123" s="1460"/>
      <c r="OKB123" s="1460"/>
      <c r="OKC123" s="1460"/>
      <c r="OKD123" s="1460"/>
      <c r="OKE123" s="1460"/>
      <c r="OKF123" s="1460"/>
      <c r="OKG123" s="1460"/>
      <c r="OKH123" s="1460"/>
      <c r="OKI123" s="1460"/>
      <c r="OKJ123" s="1460"/>
      <c r="OKK123" s="1460"/>
      <c r="OKL123" s="1460"/>
      <c r="OKM123" s="1460"/>
      <c r="OKN123" s="1460"/>
      <c r="OKO123" s="1460"/>
      <c r="OKP123" s="1460"/>
      <c r="OKQ123" s="1460"/>
      <c r="OKR123" s="1460"/>
      <c r="OKS123" s="1460"/>
      <c r="OKT123" s="1460"/>
      <c r="OKU123" s="1460"/>
      <c r="OKV123" s="1460"/>
      <c r="OKW123" s="1460"/>
      <c r="OKX123" s="1460"/>
      <c r="OKY123" s="1460"/>
      <c r="OKZ123" s="1460"/>
      <c r="OLA123" s="1460"/>
      <c r="OLB123" s="1460"/>
      <c r="OLC123" s="1460"/>
      <c r="OLD123" s="1460"/>
      <c r="OLE123" s="1460"/>
      <c r="OLF123" s="1460"/>
      <c r="OLG123" s="1460"/>
      <c r="OLH123" s="1460"/>
      <c r="OLI123" s="1460"/>
      <c r="OLJ123" s="1460"/>
      <c r="OLK123" s="1460"/>
      <c r="OLL123" s="1460"/>
      <c r="OLM123" s="1460"/>
      <c r="OLN123" s="1460"/>
      <c r="OLO123" s="1460"/>
      <c r="OLP123" s="1460"/>
      <c r="OLQ123" s="1460"/>
      <c r="OLR123" s="1460"/>
      <c r="OLS123" s="1460"/>
      <c r="OLT123" s="1460"/>
      <c r="OLU123" s="1460"/>
      <c r="OLV123" s="1460"/>
      <c r="OLW123" s="1460"/>
      <c r="OLX123" s="1460"/>
      <c r="OLY123" s="1460"/>
      <c r="OLZ123" s="1460"/>
      <c r="OMA123" s="1460"/>
      <c r="OMB123" s="1460"/>
      <c r="OMC123" s="1460"/>
      <c r="OMD123" s="1460"/>
      <c r="OME123" s="1460"/>
      <c r="OMF123" s="1460"/>
      <c r="OMG123" s="1460"/>
      <c r="OMH123" s="1460"/>
      <c r="OMI123" s="1460"/>
      <c r="OMJ123" s="1460"/>
      <c r="OMK123" s="1460"/>
      <c r="OML123" s="1460"/>
      <c r="OMM123" s="1460"/>
      <c r="OMN123" s="1460"/>
      <c r="OMO123" s="1460"/>
      <c r="OMP123" s="1460"/>
      <c r="OMQ123" s="1460"/>
      <c r="OMR123" s="1460"/>
      <c r="OMS123" s="1460"/>
      <c r="OMT123" s="1460"/>
      <c r="OMU123" s="1460"/>
      <c r="OMV123" s="1460"/>
      <c r="OMW123" s="1460"/>
      <c r="OMX123" s="1460"/>
      <c r="OMY123" s="1460"/>
      <c r="OMZ123" s="1460"/>
      <c r="ONA123" s="1460"/>
      <c r="ONB123" s="1460"/>
      <c r="ONC123" s="1460"/>
      <c r="OND123" s="1460"/>
      <c r="ONE123" s="1460"/>
      <c r="ONF123" s="1460"/>
      <c r="ONG123" s="1460"/>
      <c r="ONH123" s="1460"/>
      <c r="ONI123" s="1460"/>
      <c r="ONJ123" s="1460"/>
      <c r="ONK123" s="1460"/>
      <c r="ONL123" s="1460"/>
      <c r="ONM123" s="1460"/>
      <c r="ONN123" s="1460"/>
      <c r="ONO123" s="1460"/>
      <c r="ONP123" s="1460"/>
      <c r="ONQ123" s="1460"/>
      <c r="ONR123" s="1460"/>
      <c r="ONS123" s="1460"/>
      <c r="ONT123" s="1460"/>
      <c r="ONU123" s="1460"/>
      <c r="ONV123" s="1460"/>
      <c r="ONW123" s="1460"/>
      <c r="ONX123" s="1460"/>
      <c r="ONY123" s="1460"/>
      <c r="ONZ123" s="1460"/>
      <c r="OOA123" s="1460"/>
      <c r="OOB123" s="1460"/>
      <c r="OOC123" s="1460"/>
      <c r="OOD123" s="1460"/>
      <c r="OOE123" s="1460"/>
      <c r="OOF123" s="1460"/>
      <c r="OOG123" s="1460"/>
      <c r="OOH123" s="1460"/>
      <c r="OOI123" s="1460"/>
      <c r="OOJ123" s="1460"/>
      <c r="OOK123" s="1460"/>
      <c r="OOL123" s="1460"/>
      <c r="OOM123" s="1460"/>
      <c r="OON123" s="1460"/>
      <c r="OOO123" s="1460"/>
      <c r="OOP123" s="1460"/>
      <c r="OOQ123" s="1460"/>
      <c r="OOR123" s="1460"/>
      <c r="OOS123" s="1460"/>
      <c r="OOT123" s="1460"/>
      <c r="OOU123" s="1460"/>
      <c r="OOV123" s="1460"/>
      <c r="OOW123" s="1460"/>
      <c r="OOX123" s="1460"/>
      <c r="OOY123" s="1460"/>
      <c r="OOZ123" s="1460"/>
      <c r="OPA123" s="1460"/>
      <c r="OPB123" s="1460"/>
      <c r="OPC123" s="1460"/>
      <c r="OPD123" s="1460"/>
      <c r="OPE123" s="1460"/>
      <c r="OPF123" s="1460"/>
      <c r="OPG123" s="1460"/>
      <c r="OPH123" s="1460"/>
      <c r="OPI123" s="1460"/>
      <c r="OPJ123" s="1460"/>
      <c r="OPK123" s="1460"/>
      <c r="OPL123" s="1460"/>
      <c r="OPM123" s="1460"/>
      <c r="OPN123" s="1460"/>
      <c r="OPO123" s="1460"/>
      <c r="OPP123" s="1460"/>
      <c r="OPQ123" s="1460"/>
      <c r="OPR123" s="1460"/>
      <c r="OPS123" s="1460"/>
      <c r="OPT123" s="1460"/>
      <c r="OPU123" s="1460"/>
      <c r="OPV123" s="1460"/>
      <c r="OPW123" s="1460"/>
      <c r="OPX123" s="1460"/>
      <c r="OPY123" s="1460"/>
      <c r="OPZ123" s="1460"/>
      <c r="OQA123" s="1460"/>
      <c r="OQB123" s="1460"/>
      <c r="OQC123" s="1460"/>
      <c r="OQD123" s="1460"/>
      <c r="OQE123" s="1460"/>
      <c r="OQF123" s="1460"/>
      <c r="OQG123" s="1460"/>
      <c r="OQH123" s="1460"/>
      <c r="OQI123" s="1460"/>
      <c r="OQJ123" s="1460"/>
      <c r="OQK123" s="1460"/>
      <c r="OQL123" s="1460"/>
      <c r="OQM123" s="1460"/>
      <c r="OQN123" s="1460"/>
      <c r="OQO123" s="1460"/>
      <c r="OQP123" s="1460"/>
      <c r="OQQ123" s="1460"/>
      <c r="OQR123" s="1460"/>
      <c r="OQS123" s="1460"/>
      <c r="OQT123" s="1460"/>
      <c r="OQU123" s="1460"/>
      <c r="OQV123" s="1460"/>
      <c r="OQW123" s="1460"/>
      <c r="OQX123" s="1460"/>
      <c r="OQY123" s="1460"/>
      <c r="OQZ123" s="1460"/>
      <c r="ORA123" s="1460"/>
      <c r="ORB123" s="1460"/>
      <c r="ORC123" s="1460"/>
      <c r="ORD123" s="1460"/>
      <c r="ORE123" s="1460"/>
      <c r="ORF123" s="1460"/>
      <c r="ORG123" s="1460"/>
      <c r="ORH123" s="1460"/>
      <c r="ORI123" s="1460"/>
      <c r="ORJ123" s="1460"/>
      <c r="ORK123" s="1460"/>
      <c r="ORL123" s="1460"/>
      <c r="ORM123" s="1460"/>
      <c r="ORN123" s="1460"/>
      <c r="ORO123" s="1460"/>
      <c r="ORP123" s="1460"/>
      <c r="ORQ123" s="1460"/>
      <c r="ORR123" s="1460"/>
      <c r="ORS123" s="1460"/>
      <c r="ORT123" s="1460"/>
      <c r="ORU123" s="1460"/>
      <c r="ORV123" s="1460"/>
      <c r="ORW123" s="1460"/>
      <c r="ORX123" s="1460"/>
      <c r="ORY123" s="1460"/>
      <c r="ORZ123" s="1460"/>
      <c r="OSA123" s="1460"/>
      <c r="OSB123" s="1460"/>
      <c r="OSC123" s="1460"/>
      <c r="OSD123" s="1460"/>
      <c r="OSE123" s="1460"/>
      <c r="OSF123" s="1460"/>
      <c r="OSG123" s="1460"/>
      <c r="OSH123" s="1460"/>
      <c r="OSI123" s="1460"/>
      <c r="OSJ123" s="1460"/>
      <c r="OSK123" s="1460"/>
      <c r="OSL123" s="1460"/>
      <c r="OSM123" s="1460"/>
      <c r="OSN123" s="1460"/>
      <c r="OSO123" s="1460"/>
      <c r="OSP123" s="1460"/>
      <c r="OSQ123" s="1460"/>
      <c r="OSR123" s="1460"/>
      <c r="OSS123" s="1460"/>
      <c r="OST123" s="1460"/>
      <c r="OSU123" s="1460"/>
      <c r="OSV123" s="1460"/>
      <c r="OSW123" s="1460"/>
      <c r="OSX123" s="1460"/>
      <c r="OSY123" s="1460"/>
      <c r="OSZ123" s="1460"/>
      <c r="OTA123" s="1460"/>
      <c r="OTB123" s="1460"/>
      <c r="OTC123" s="1460"/>
      <c r="OTD123" s="1460"/>
      <c r="OTE123" s="1460"/>
      <c r="OTF123" s="1460"/>
      <c r="OTG123" s="1460"/>
      <c r="OTH123" s="1460"/>
      <c r="OTI123" s="1460"/>
      <c r="OTJ123" s="1460"/>
      <c r="OTK123" s="1460"/>
      <c r="OTL123" s="1460"/>
      <c r="OTM123" s="1460"/>
      <c r="OTN123" s="1460"/>
      <c r="OTO123" s="1460"/>
      <c r="OTP123" s="1460"/>
      <c r="OTQ123" s="1460"/>
      <c r="OTR123" s="1460"/>
      <c r="OTS123" s="1460"/>
      <c r="OTT123" s="1460"/>
      <c r="OTU123" s="1460"/>
      <c r="OTV123" s="1460"/>
      <c r="OTW123" s="1460"/>
      <c r="OTX123" s="1460"/>
      <c r="OTY123" s="1460"/>
      <c r="OTZ123" s="1460"/>
      <c r="OUA123" s="1460"/>
      <c r="OUB123" s="1460"/>
      <c r="OUC123" s="1460"/>
      <c r="OUD123" s="1460"/>
      <c r="OUE123" s="1460"/>
      <c r="OUF123" s="1460"/>
      <c r="OUG123" s="1460"/>
      <c r="OUH123" s="1460"/>
      <c r="OUI123" s="1460"/>
      <c r="OUJ123" s="1460"/>
      <c r="OUK123" s="1460"/>
      <c r="OUL123" s="1460"/>
      <c r="OUM123" s="1460"/>
      <c r="OUN123" s="1460"/>
      <c r="OUO123" s="1460"/>
      <c r="OUP123" s="1460"/>
      <c r="OUQ123" s="1460"/>
      <c r="OUR123" s="1460"/>
      <c r="OUS123" s="1460"/>
      <c r="OUT123" s="1460"/>
      <c r="OUU123" s="1460"/>
      <c r="OUV123" s="1460"/>
      <c r="OUW123" s="1460"/>
      <c r="OUX123" s="1460"/>
      <c r="OUY123" s="1460"/>
      <c r="OUZ123" s="1460"/>
      <c r="OVA123" s="1460"/>
      <c r="OVB123" s="1460"/>
      <c r="OVC123" s="1460"/>
      <c r="OVD123" s="1460"/>
      <c r="OVE123" s="1460"/>
      <c r="OVF123" s="1460"/>
      <c r="OVG123" s="1460"/>
      <c r="OVH123" s="1460"/>
      <c r="OVI123" s="1460"/>
      <c r="OVJ123" s="1460"/>
      <c r="OVK123" s="1460"/>
      <c r="OVL123" s="1460"/>
      <c r="OVM123" s="1460"/>
      <c r="OVN123" s="1460"/>
      <c r="OVO123" s="1460"/>
      <c r="OVP123" s="1460"/>
      <c r="OVQ123" s="1460"/>
      <c r="OVR123" s="1460"/>
      <c r="OVS123" s="1460"/>
      <c r="OVT123" s="1460"/>
      <c r="OVU123" s="1460"/>
      <c r="OVV123" s="1460"/>
      <c r="OVW123" s="1460"/>
      <c r="OVX123" s="1460"/>
      <c r="OVY123" s="1460"/>
      <c r="OVZ123" s="1460"/>
      <c r="OWA123" s="1460"/>
      <c r="OWB123" s="1460"/>
      <c r="OWC123" s="1460"/>
      <c r="OWD123" s="1460"/>
      <c r="OWE123" s="1460"/>
      <c r="OWF123" s="1460"/>
      <c r="OWG123" s="1460"/>
      <c r="OWH123" s="1460"/>
      <c r="OWI123" s="1460"/>
      <c r="OWJ123" s="1460"/>
      <c r="OWK123" s="1460"/>
      <c r="OWL123" s="1460"/>
      <c r="OWM123" s="1460"/>
      <c r="OWN123" s="1460"/>
      <c r="OWO123" s="1460"/>
      <c r="OWP123" s="1460"/>
      <c r="OWQ123" s="1460"/>
      <c r="OWR123" s="1460"/>
      <c r="OWS123" s="1460"/>
      <c r="OWT123" s="1460"/>
      <c r="OWU123" s="1460"/>
      <c r="OWV123" s="1460"/>
      <c r="OWW123" s="1460"/>
      <c r="OWX123" s="1460"/>
      <c r="OWY123" s="1460"/>
      <c r="OWZ123" s="1460"/>
      <c r="OXA123" s="1460"/>
      <c r="OXB123" s="1460"/>
      <c r="OXC123" s="1460"/>
      <c r="OXD123" s="1460"/>
      <c r="OXE123" s="1460"/>
      <c r="OXF123" s="1460"/>
      <c r="OXG123" s="1460"/>
      <c r="OXH123" s="1460"/>
      <c r="OXI123" s="1460"/>
      <c r="OXJ123" s="1460"/>
      <c r="OXK123" s="1460"/>
      <c r="OXL123" s="1460"/>
      <c r="OXM123" s="1460"/>
      <c r="OXN123" s="1460"/>
      <c r="OXO123" s="1460"/>
      <c r="OXP123" s="1460"/>
      <c r="OXQ123" s="1460"/>
      <c r="OXR123" s="1460"/>
      <c r="OXS123" s="1460"/>
      <c r="OXT123" s="1460"/>
      <c r="OXU123" s="1460"/>
      <c r="OXV123" s="1460"/>
      <c r="OXW123" s="1460"/>
      <c r="OXX123" s="1460"/>
      <c r="OXY123" s="1460"/>
      <c r="OXZ123" s="1460"/>
      <c r="OYA123" s="1460"/>
      <c r="OYB123" s="1460"/>
      <c r="OYC123" s="1460"/>
      <c r="OYD123" s="1460"/>
      <c r="OYE123" s="1460"/>
      <c r="OYF123" s="1460"/>
      <c r="OYG123" s="1460"/>
      <c r="OYH123" s="1460"/>
      <c r="OYI123" s="1460"/>
      <c r="OYJ123" s="1460"/>
      <c r="OYK123" s="1460"/>
      <c r="OYL123" s="1460"/>
      <c r="OYM123" s="1460"/>
      <c r="OYN123" s="1460"/>
      <c r="OYO123" s="1460"/>
      <c r="OYP123" s="1460"/>
      <c r="OYQ123" s="1460"/>
      <c r="OYR123" s="1460"/>
      <c r="OYS123" s="1460"/>
      <c r="OYT123" s="1460"/>
      <c r="OYU123" s="1460"/>
      <c r="OYV123" s="1460"/>
      <c r="OYW123" s="1460"/>
      <c r="OYX123" s="1460"/>
      <c r="OYY123" s="1460"/>
      <c r="OYZ123" s="1460"/>
      <c r="OZA123" s="1460"/>
      <c r="OZB123" s="1460"/>
      <c r="OZC123" s="1460"/>
      <c r="OZD123" s="1460"/>
      <c r="OZE123" s="1460"/>
      <c r="OZF123" s="1460"/>
      <c r="OZG123" s="1460"/>
      <c r="OZH123" s="1460"/>
      <c r="OZI123" s="1460"/>
      <c r="OZJ123" s="1460"/>
      <c r="OZK123" s="1460"/>
      <c r="OZL123" s="1460"/>
      <c r="OZM123" s="1460"/>
      <c r="OZN123" s="1460"/>
      <c r="OZO123" s="1460"/>
      <c r="OZP123" s="1460"/>
      <c r="OZQ123" s="1460"/>
      <c r="OZR123" s="1460"/>
      <c r="OZS123" s="1460"/>
      <c r="OZT123" s="1460"/>
      <c r="OZU123" s="1460"/>
      <c r="OZV123" s="1460"/>
      <c r="OZW123" s="1460"/>
      <c r="OZX123" s="1460"/>
      <c r="OZY123" s="1460"/>
      <c r="OZZ123" s="1460"/>
      <c r="PAA123" s="1460"/>
      <c r="PAB123" s="1460"/>
      <c r="PAC123" s="1460"/>
      <c r="PAD123" s="1460"/>
      <c r="PAE123" s="1460"/>
      <c r="PAF123" s="1460"/>
      <c r="PAG123" s="1460"/>
      <c r="PAH123" s="1460"/>
      <c r="PAI123" s="1460"/>
      <c r="PAJ123" s="1460"/>
      <c r="PAK123" s="1460"/>
      <c r="PAL123" s="1460"/>
      <c r="PAM123" s="1460"/>
      <c r="PAN123" s="1460"/>
      <c r="PAO123" s="1460"/>
      <c r="PAP123" s="1460"/>
      <c r="PAQ123" s="1460"/>
      <c r="PAR123" s="1460"/>
      <c r="PAS123" s="1460"/>
      <c r="PAT123" s="1460"/>
      <c r="PAU123" s="1460"/>
      <c r="PAV123" s="1460"/>
      <c r="PAW123" s="1460"/>
      <c r="PAX123" s="1460"/>
      <c r="PAY123" s="1460"/>
      <c r="PAZ123" s="1460"/>
      <c r="PBA123" s="1460"/>
      <c r="PBB123" s="1460"/>
      <c r="PBC123" s="1460"/>
      <c r="PBD123" s="1460"/>
      <c r="PBE123" s="1460"/>
      <c r="PBF123" s="1460"/>
      <c r="PBG123" s="1460"/>
      <c r="PBH123" s="1460"/>
      <c r="PBI123" s="1460"/>
      <c r="PBJ123" s="1460"/>
      <c r="PBK123" s="1460"/>
      <c r="PBL123" s="1460"/>
      <c r="PBM123" s="1460"/>
      <c r="PBN123" s="1460"/>
      <c r="PBO123" s="1460"/>
      <c r="PBP123" s="1460"/>
      <c r="PBQ123" s="1460"/>
      <c r="PBR123" s="1460"/>
      <c r="PBS123" s="1460"/>
      <c r="PBT123" s="1460"/>
      <c r="PBU123" s="1460"/>
      <c r="PBV123" s="1460"/>
      <c r="PBW123" s="1460"/>
      <c r="PBX123" s="1460"/>
      <c r="PBY123" s="1460"/>
      <c r="PBZ123" s="1460"/>
      <c r="PCA123" s="1460"/>
      <c r="PCB123" s="1460"/>
      <c r="PCC123" s="1460"/>
      <c r="PCD123" s="1460"/>
      <c r="PCE123" s="1460"/>
      <c r="PCF123" s="1460"/>
      <c r="PCG123" s="1460"/>
      <c r="PCH123" s="1460"/>
      <c r="PCI123" s="1460"/>
      <c r="PCJ123" s="1460"/>
      <c r="PCK123" s="1460"/>
      <c r="PCL123" s="1460"/>
      <c r="PCM123" s="1460"/>
      <c r="PCN123" s="1460"/>
      <c r="PCO123" s="1460"/>
      <c r="PCP123" s="1460"/>
      <c r="PCQ123" s="1460"/>
      <c r="PCR123" s="1460"/>
      <c r="PCS123" s="1460"/>
      <c r="PCT123" s="1460"/>
      <c r="PCU123" s="1460"/>
      <c r="PCV123" s="1460"/>
      <c r="PCW123" s="1460"/>
      <c r="PCX123" s="1460"/>
      <c r="PCY123" s="1460"/>
      <c r="PCZ123" s="1460"/>
      <c r="PDA123" s="1460"/>
      <c r="PDB123" s="1460"/>
      <c r="PDC123" s="1460"/>
      <c r="PDD123" s="1460"/>
      <c r="PDE123" s="1460"/>
      <c r="PDF123" s="1460"/>
      <c r="PDG123" s="1460"/>
      <c r="PDH123" s="1460"/>
      <c r="PDI123" s="1460"/>
      <c r="PDJ123" s="1460"/>
      <c r="PDK123" s="1460"/>
      <c r="PDL123" s="1460"/>
      <c r="PDM123" s="1460"/>
      <c r="PDN123" s="1460"/>
      <c r="PDO123" s="1460"/>
      <c r="PDP123" s="1460"/>
      <c r="PDQ123" s="1460"/>
      <c r="PDR123" s="1460"/>
      <c r="PDS123" s="1460"/>
      <c r="PDT123" s="1460"/>
      <c r="PDU123" s="1460"/>
      <c r="PDV123" s="1460"/>
      <c r="PDW123" s="1460"/>
      <c r="PDX123" s="1460"/>
      <c r="PDY123" s="1460"/>
      <c r="PDZ123" s="1460"/>
      <c r="PEA123" s="1460"/>
      <c r="PEB123" s="1460"/>
      <c r="PEC123" s="1460"/>
      <c r="PED123" s="1460"/>
      <c r="PEE123" s="1460"/>
      <c r="PEF123" s="1460"/>
      <c r="PEG123" s="1460"/>
      <c r="PEH123" s="1460"/>
      <c r="PEI123" s="1460"/>
      <c r="PEJ123" s="1460"/>
      <c r="PEK123" s="1460"/>
      <c r="PEL123" s="1460"/>
      <c r="PEM123" s="1460"/>
      <c r="PEN123" s="1460"/>
      <c r="PEO123" s="1460"/>
      <c r="PEP123" s="1460"/>
      <c r="PEQ123" s="1460"/>
      <c r="PER123" s="1460"/>
      <c r="PES123" s="1460"/>
      <c r="PET123" s="1460"/>
      <c r="PEU123" s="1460"/>
      <c r="PEV123" s="1460"/>
      <c r="PEW123" s="1460"/>
      <c r="PEX123" s="1460"/>
      <c r="PEY123" s="1460"/>
      <c r="PEZ123" s="1460"/>
      <c r="PFA123" s="1460"/>
      <c r="PFB123" s="1460"/>
      <c r="PFC123" s="1460"/>
      <c r="PFD123" s="1460"/>
      <c r="PFE123" s="1460"/>
      <c r="PFF123" s="1460"/>
      <c r="PFG123" s="1460"/>
      <c r="PFH123" s="1460"/>
      <c r="PFI123" s="1460"/>
      <c r="PFJ123" s="1460"/>
      <c r="PFK123" s="1460"/>
      <c r="PFL123" s="1460"/>
      <c r="PFM123" s="1460"/>
      <c r="PFN123" s="1460"/>
      <c r="PFO123" s="1460"/>
      <c r="PFP123" s="1460"/>
      <c r="PFQ123" s="1460"/>
      <c r="PFR123" s="1460"/>
      <c r="PFS123" s="1460"/>
      <c r="PFT123" s="1460"/>
      <c r="PFU123" s="1460"/>
      <c r="PFV123" s="1460"/>
      <c r="PFW123" s="1460"/>
      <c r="PFX123" s="1460"/>
      <c r="PFY123" s="1460"/>
      <c r="PFZ123" s="1460"/>
      <c r="PGA123" s="1460"/>
      <c r="PGB123" s="1460"/>
      <c r="PGC123" s="1460"/>
      <c r="PGD123" s="1460"/>
      <c r="PGE123" s="1460"/>
      <c r="PGF123" s="1460"/>
      <c r="PGG123" s="1460"/>
      <c r="PGH123" s="1460"/>
      <c r="PGI123" s="1460"/>
      <c r="PGJ123" s="1460"/>
      <c r="PGK123" s="1460"/>
      <c r="PGL123" s="1460"/>
      <c r="PGM123" s="1460"/>
      <c r="PGN123" s="1460"/>
      <c r="PGO123" s="1460"/>
      <c r="PGP123" s="1460"/>
      <c r="PGQ123" s="1460"/>
      <c r="PGR123" s="1460"/>
      <c r="PGS123" s="1460"/>
      <c r="PGT123" s="1460"/>
      <c r="PGU123" s="1460"/>
      <c r="PGV123" s="1460"/>
      <c r="PGW123" s="1460"/>
      <c r="PGX123" s="1460"/>
      <c r="PGY123" s="1460"/>
      <c r="PGZ123" s="1460"/>
      <c r="PHA123" s="1460"/>
      <c r="PHB123" s="1460"/>
      <c r="PHC123" s="1460"/>
      <c r="PHD123" s="1460"/>
      <c r="PHE123" s="1460"/>
      <c r="PHF123" s="1460"/>
      <c r="PHG123" s="1460"/>
      <c r="PHH123" s="1460"/>
      <c r="PHI123" s="1460"/>
      <c r="PHJ123" s="1460"/>
      <c r="PHK123" s="1460"/>
      <c r="PHL123" s="1460"/>
      <c r="PHM123" s="1460"/>
      <c r="PHN123" s="1460"/>
      <c r="PHO123" s="1460"/>
      <c r="PHP123" s="1460"/>
      <c r="PHQ123" s="1460"/>
      <c r="PHR123" s="1460"/>
      <c r="PHS123" s="1460"/>
      <c r="PHT123" s="1460"/>
      <c r="PHU123" s="1460"/>
      <c r="PHV123" s="1460"/>
      <c r="PHW123" s="1460"/>
      <c r="PHX123" s="1460"/>
      <c r="PHY123" s="1460"/>
      <c r="PHZ123" s="1460"/>
      <c r="PIA123" s="1460"/>
      <c r="PIB123" s="1460"/>
      <c r="PIC123" s="1460"/>
      <c r="PID123" s="1460"/>
      <c r="PIE123" s="1460"/>
      <c r="PIF123" s="1460"/>
      <c r="PIG123" s="1460"/>
      <c r="PIH123" s="1460"/>
      <c r="PII123" s="1460"/>
      <c r="PIJ123" s="1460"/>
      <c r="PIK123" s="1460"/>
      <c r="PIL123" s="1460"/>
      <c r="PIM123" s="1460"/>
      <c r="PIN123" s="1460"/>
      <c r="PIO123" s="1460"/>
      <c r="PIP123" s="1460"/>
      <c r="PIQ123" s="1460"/>
      <c r="PIR123" s="1460"/>
      <c r="PIS123" s="1460"/>
      <c r="PIT123" s="1460"/>
      <c r="PIU123" s="1460"/>
      <c r="PIV123" s="1460"/>
      <c r="PIW123" s="1460"/>
      <c r="PIX123" s="1460"/>
      <c r="PIY123" s="1460"/>
      <c r="PIZ123" s="1460"/>
      <c r="PJA123" s="1460"/>
      <c r="PJB123" s="1460"/>
      <c r="PJC123" s="1460"/>
      <c r="PJD123" s="1460"/>
      <c r="PJE123" s="1460"/>
      <c r="PJF123" s="1460"/>
      <c r="PJG123" s="1460"/>
      <c r="PJH123" s="1460"/>
      <c r="PJI123" s="1460"/>
      <c r="PJJ123" s="1460"/>
      <c r="PJK123" s="1460"/>
      <c r="PJL123" s="1460"/>
      <c r="PJM123" s="1460"/>
      <c r="PJN123" s="1460"/>
      <c r="PJO123" s="1460"/>
      <c r="PJP123" s="1460"/>
      <c r="PJQ123" s="1460"/>
      <c r="PJR123" s="1460"/>
      <c r="PJS123" s="1460"/>
      <c r="PJT123" s="1460"/>
      <c r="PJU123" s="1460"/>
      <c r="PJV123" s="1460"/>
      <c r="PJW123" s="1460"/>
      <c r="PJX123" s="1460"/>
      <c r="PJY123" s="1460"/>
      <c r="PJZ123" s="1460"/>
      <c r="PKA123" s="1460"/>
      <c r="PKB123" s="1460"/>
      <c r="PKC123" s="1460"/>
      <c r="PKD123" s="1460"/>
      <c r="PKE123" s="1460"/>
      <c r="PKF123" s="1460"/>
      <c r="PKG123" s="1460"/>
      <c r="PKH123" s="1460"/>
      <c r="PKI123" s="1460"/>
      <c r="PKJ123" s="1460"/>
      <c r="PKK123" s="1460"/>
      <c r="PKL123" s="1460"/>
      <c r="PKM123" s="1460"/>
      <c r="PKN123" s="1460"/>
      <c r="PKO123" s="1460"/>
      <c r="PKP123" s="1460"/>
      <c r="PKQ123" s="1460"/>
      <c r="PKR123" s="1460"/>
      <c r="PKS123" s="1460"/>
      <c r="PKT123" s="1460"/>
      <c r="PKU123" s="1460"/>
      <c r="PKV123" s="1460"/>
      <c r="PKW123" s="1460"/>
      <c r="PKX123" s="1460"/>
      <c r="PKY123" s="1460"/>
      <c r="PKZ123" s="1460"/>
      <c r="PLA123" s="1460"/>
      <c r="PLB123" s="1460"/>
      <c r="PLC123" s="1460"/>
      <c r="PLD123" s="1460"/>
      <c r="PLE123" s="1460"/>
      <c r="PLF123" s="1460"/>
      <c r="PLG123" s="1460"/>
      <c r="PLH123" s="1460"/>
      <c r="PLI123" s="1460"/>
      <c r="PLJ123" s="1460"/>
      <c r="PLK123" s="1460"/>
      <c r="PLL123" s="1460"/>
      <c r="PLM123" s="1460"/>
      <c r="PLN123" s="1460"/>
      <c r="PLO123" s="1460"/>
      <c r="PLP123" s="1460"/>
      <c r="PLQ123" s="1460"/>
      <c r="PLR123" s="1460"/>
      <c r="PLS123" s="1460"/>
      <c r="PLT123" s="1460"/>
      <c r="PLU123" s="1460"/>
      <c r="PLV123" s="1460"/>
      <c r="PLW123" s="1460"/>
      <c r="PLX123" s="1460"/>
      <c r="PLY123" s="1460"/>
      <c r="PLZ123" s="1460"/>
      <c r="PMA123" s="1460"/>
      <c r="PMB123" s="1460"/>
      <c r="PMC123" s="1460"/>
      <c r="PMD123" s="1460"/>
      <c r="PME123" s="1460"/>
      <c r="PMF123" s="1460"/>
      <c r="PMG123" s="1460"/>
      <c r="PMH123" s="1460"/>
      <c r="PMI123" s="1460"/>
      <c r="PMJ123" s="1460"/>
      <c r="PMK123" s="1460"/>
      <c r="PML123" s="1460"/>
      <c r="PMM123" s="1460"/>
      <c r="PMN123" s="1460"/>
      <c r="PMO123" s="1460"/>
      <c r="PMP123" s="1460"/>
      <c r="PMQ123" s="1460"/>
      <c r="PMR123" s="1460"/>
      <c r="PMS123" s="1460"/>
      <c r="PMT123" s="1460"/>
      <c r="PMU123" s="1460"/>
      <c r="PMV123" s="1460"/>
      <c r="PMW123" s="1460"/>
      <c r="PMX123" s="1460"/>
      <c r="PMY123" s="1460"/>
      <c r="PMZ123" s="1460"/>
      <c r="PNA123" s="1460"/>
      <c r="PNB123" s="1460"/>
      <c r="PNC123" s="1460"/>
      <c r="PND123" s="1460"/>
      <c r="PNE123" s="1460"/>
      <c r="PNF123" s="1460"/>
      <c r="PNG123" s="1460"/>
      <c r="PNH123" s="1460"/>
      <c r="PNI123" s="1460"/>
      <c r="PNJ123" s="1460"/>
      <c r="PNK123" s="1460"/>
      <c r="PNL123" s="1460"/>
      <c r="PNM123" s="1460"/>
      <c r="PNN123" s="1460"/>
      <c r="PNO123" s="1460"/>
      <c r="PNP123" s="1460"/>
      <c r="PNQ123" s="1460"/>
      <c r="PNR123" s="1460"/>
      <c r="PNS123" s="1460"/>
      <c r="PNT123" s="1460"/>
      <c r="PNU123" s="1460"/>
      <c r="PNV123" s="1460"/>
      <c r="PNW123" s="1460"/>
      <c r="PNX123" s="1460"/>
      <c r="PNY123" s="1460"/>
      <c r="PNZ123" s="1460"/>
      <c r="POA123" s="1460"/>
      <c r="POB123" s="1460"/>
      <c r="POC123" s="1460"/>
      <c r="POD123" s="1460"/>
      <c r="POE123" s="1460"/>
      <c r="POF123" s="1460"/>
      <c r="POG123" s="1460"/>
      <c r="POH123" s="1460"/>
      <c r="POI123" s="1460"/>
      <c r="POJ123" s="1460"/>
      <c r="POK123" s="1460"/>
      <c r="POL123" s="1460"/>
      <c r="POM123" s="1460"/>
      <c r="PON123" s="1460"/>
      <c r="POO123" s="1460"/>
      <c r="POP123" s="1460"/>
      <c r="POQ123" s="1460"/>
      <c r="POR123" s="1460"/>
      <c r="POS123" s="1460"/>
      <c r="POT123" s="1460"/>
      <c r="POU123" s="1460"/>
      <c r="POV123" s="1460"/>
      <c r="POW123" s="1460"/>
      <c r="POX123" s="1460"/>
      <c r="POY123" s="1460"/>
      <c r="POZ123" s="1460"/>
      <c r="PPA123" s="1460"/>
      <c r="PPB123" s="1460"/>
      <c r="PPC123" s="1460"/>
      <c r="PPD123" s="1460"/>
      <c r="PPE123" s="1460"/>
      <c r="PPF123" s="1460"/>
      <c r="PPG123" s="1460"/>
      <c r="PPH123" s="1460"/>
      <c r="PPI123" s="1460"/>
      <c r="PPJ123" s="1460"/>
      <c r="PPK123" s="1460"/>
      <c r="PPL123" s="1460"/>
      <c r="PPM123" s="1460"/>
      <c r="PPN123" s="1460"/>
      <c r="PPO123" s="1460"/>
      <c r="PPP123" s="1460"/>
      <c r="PPQ123" s="1460"/>
      <c r="PPR123" s="1460"/>
      <c r="PPS123" s="1460"/>
      <c r="PPT123" s="1460"/>
      <c r="PPU123" s="1460"/>
      <c r="PPV123" s="1460"/>
      <c r="PPW123" s="1460"/>
      <c r="PPX123" s="1460"/>
      <c r="PPY123" s="1460"/>
      <c r="PPZ123" s="1460"/>
      <c r="PQA123" s="1460"/>
      <c r="PQB123" s="1460"/>
      <c r="PQC123" s="1460"/>
      <c r="PQD123" s="1460"/>
      <c r="PQE123" s="1460"/>
      <c r="PQF123" s="1460"/>
      <c r="PQG123" s="1460"/>
      <c r="PQH123" s="1460"/>
      <c r="PQI123" s="1460"/>
      <c r="PQJ123" s="1460"/>
      <c r="PQK123" s="1460"/>
      <c r="PQL123" s="1460"/>
      <c r="PQM123" s="1460"/>
      <c r="PQN123" s="1460"/>
      <c r="PQO123" s="1460"/>
      <c r="PQP123" s="1460"/>
      <c r="PQQ123" s="1460"/>
      <c r="PQR123" s="1460"/>
      <c r="PQS123" s="1460"/>
      <c r="PQT123" s="1460"/>
      <c r="PQU123" s="1460"/>
      <c r="PQV123" s="1460"/>
      <c r="PQW123" s="1460"/>
      <c r="PQX123" s="1460"/>
      <c r="PQY123" s="1460"/>
      <c r="PQZ123" s="1460"/>
      <c r="PRA123" s="1460"/>
      <c r="PRB123" s="1460"/>
      <c r="PRC123" s="1460"/>
      <c r="PRD123" s="1460"/>
      <c r="PRE123" s="1460"/>
      <c r="PRF123" s="1460"/>
      <c r="PRG123" s="1460"/>
      <c r="PRH123" s="1460"/>
      <c r="PRI123" s="1460"/>
      <c r="PRJ123" s="1460"/>
      <c r="PRK123" s="1460"/>
      <c r="PRL123" s="1460"/>
      <c r="PRM123" s="1460"/>
      <c r="PRN123" s="1460"/>
      <c r="PRO123" s="1460"/>
      <c r="PRP123" s="1460"/>
      <c r="PRQ123" s="1460"/>
      <c r="PRR123" s="1460"/>
      <c r="PRS123" s="1460"/>
      <c r="PRT123" s="1460"/>
      <c r="PRU123" s="1460"/>
      <c r="PRV123" s="1460"/>
      <c r="PRW123" s="1460"/>
      <c r="PRX123" s="1460"/>
      <c r="PRY123" s="1460"/>
      <c r="PRZ123" s="1460"/>
      <c r="PSA123" s="1460"/>
      <c r="PSB123" s="1460"/>
      <c r="PSC123" s="1460"/>
      <c r="PSD123" s="1460"/>
      <c r="PSE123" s="1460"/>
      <c r="PSF123" s="1460"/>
      <c r="PSG123" s="1460"/>
      <c r="PSH123" s="1460"/>
      <c r="PSI123" s="1460"/>
      <c r="PSJ123" s="1460"/>
      <c r="PSK123" s="1460"/>
      <c r="PSL123" s="1460"/>
      <c r="PSM123" s="1460"/>
      <c r="PSN123" s="1460"/>
      <c r="PSO123" s="1460"/>
      <c r="PSP123" s="1460"/>
      <c r="PSQ123" s="1460"/>
      <c r="PSR123" s="1460"/>
      <c r="PSS123" s="1460"/>
      <c r="PST123" s="1460"/>
      <c r="PSU123" s="1460"/>
      <c r="PSV123" s="1460"/>
      <c r="PSW123" s="1460"/>
      <c r="PSX123" s="1460"/>
      <c r="PSY123" s="1460"/>
      <c r="PSZ123" s="1460"/>
      <c r="PTA123" s="1460"/>
      <c r="PTB123" s="1460"/>
      <c r="PTC123" s="1460"/>
      <c r="PTD123" s="1460"/>
      <c r="PTE123" s="1460"/>
      <c r="PTF123" s="1460"/>
      <c r="PTG123" s="1460"/>
      <c r="PTH123" s="1460"/>
      <c r="PTI123" s="1460"/>
      <c r="PTJ123" s="1460"/>
      <c r="PTK123" s="1460"/>
      <c r="PTL123" s="1460"/>
      <c r="PTM123" s="1460"/>
      <c r="PTN123" s="1460"/>
      <c r="PTO123" s="1460"/>
      <c r="PTP123" s="1460"/>
      <c r="PTQ123" s="1460"/>
      <c r="PTR123" s="1460"/>
      <c r="PTS123" s="1460"/>
      <c r="PTT123" s="1460"/>
      <c r="PTU123" s="1460"/>
      <c r="PTV123" s="1460"/>
      <c r="PTW123" s="1460"/>
      <c r="PTX123" s="1460"/>
      <c r="PTY123" s="1460"/>
      <c r="PTZ123" s="1460"/>
      <c r="PUA123" s="1460"/>
      <c r="PUB123" s="1460"/>
      <c r="PUC123" s="1460"/>
      <c r="PUD123" s="1460"/>
      <c r="PUE123" s="1460"/>
      <c r="PUF123" s="1460"/>
      <c r="PUG123" s="1460"/>
      <c r="PUH123" s="1460"/>
      <c r="PUI123" s="1460"/>
      <c r="PUJ123" s="1460"/>
      <c r="PUK123" s="1460"/>
      <c r="PUL123" s="1460"/>
      <c r="PUM123" s="1460"/>
      <c r="PUN123" s="1460"/>
      <c r="PUO123" s="1460"/>
      <c r="PUP123" s="1460"/>
      <c r="PUQ123" s="1460"/>
      <c r="PUR123" s="1460"/>
      <c r="PUS123" s="1460"/>
      <c r="PUT123" s="1460"/>
      <c r="PUU123" s="1460"/>
      <c r="PUV123" s="1460"/>
      <c r="PUW123" s="1460"/>
      <c r="PUX123" s="1460"/>
      <c r="PUY123" s="1460"/>
      <c r="PUZ123" s="1460"/>
      <c r="PVA123" s="1460"/>
      <c r="PVB123" s="1460"/>
      <c r="PVC123" s="1460"/>
      <c r="PVD123" s="1460"/>
      <c r="PVE123" s="1460"/>
      <c r="PVF123" s="1460"/>
      <c r="PVG123" s="1460"/>
      <c r="PVH123" s="1460"/>
      <c r="PVI123" s="1460"/>
      <c r="PVJ123" s="1460"/>
      <c r="PVK123" s="1460"/>
      <c r="PVL123" s="1460"/>
      <c r="PVM123" s="1460"/>
      <c r="PVN123" s="1460"/>
      <c r="PVO123" s="1460"/>
      <c r="PVP123" s="1460"/>
      <c r="PVQ123" s="1460"/>
      <c r="PVR123" s="1460"/>
      <c r="PVS123" s="1460"/>
      <c r="PVT123" s="1460"/>
      <c r="PVU123" s="1460"/>
      <c r="PVV123" s="1460"/>
      <c r="PVW123" s="1460"/>
      <c r="PVX123" s="1460"/>
      <c r="PVY123" s="1460"/>
      <c r="PVZ123" s="1460"/>
      <c r="PWA123" s="1460"/>
      <c r="PWB123" s="1460"/>
      <c r="PWC123" s="1460"/>
      <c r="PWD123" s="1460"/>
      <c r="PWE123" s="1460"/>
      <c r="PWF123" s="1460"/>
      <c r="PWG123" s="1460"/>
      <c r="PWH123" s="1460"/>
      <c r="PWI123" s="1460"/>
      <c r="PWJ123" s="1460"/>
      <c r="PWK123" s="1460"/>
      <c r="PWL123" s="1460"/>
      <c r="PWM123" s="1460"/>
      <c r="PWN123" s="1460"/>
      <c r="PWO123" s="1460"/>
      <c r="PWP123" s="1460"/>
      <c r="PWQ123" s="1460"/>
      <c r="PWR123" s="1460"/>
      <c r="PWS123" s="1460"/>
      <c r="PWT123" s="1460"/>
      <c r="PWU123" s="1460"/>
      <c r="PWV123" s="1460"/>
      <c r="PWW123" s="1460"/>
      <c r="PWX123" s="1460"/>
      <c r="PWY123" s="1460"/>
      <c r="PWZ123" s="1460"/>
      <c r="PXA123" s="1460"/>
      <c r="PXB123" s="1460"/>
      <c r="PXC123" s="1460"/>
      <c r="PXD123" s="1460"/>
      <c r="PXE123" s="1460"/>
      <c r="PXF123" s="1460"/>
      <c r="PXG123" s="1460"/>
      <c r="PXH123" s="1460"/>
      <c r="PXI123" s="1460"/>
      <c r="PXJ123" s="1460"/>
      <c r="PXK123" s="1460"/>
      <c r="PXL123" s="1460"/>
      <c r="PXM123" s="1460"/>
      <c r="PXN123" s="1460"/>
      <c r="PXO123" s="1460"/>
      <c r="PXP123" s="1460"/>
      <c r="PXQ123" s="1460"/>
      <c r="PXR123" s="1460"/>
      <c r="PXS123" s="1460"/>
      <c r="PXT123" s="1460"/>
      <c r="PXU123" s="1460"/>
      <c r="PXV123" s="1460"/>
      <c r="PXW123" s="1460"/>
      <c r="PXX123" s="1460"/>
      <c r="PXY123" s="1460"/>
      <c r="PXZ123" s="1460"/>
      <c r="PYA123" s="1460"/>
      <c r="PYB123" s="1460"/>
      <c r="PYC123" s="1460"/>
      <c r="PYD123" s="1460"/>
      <c r="PYE123" s="1460"/>
      <c r="PYF123" s="1460"/>
      <c r="PYG123" s="1460"/>
      <c r="PYH123" s="1460"/>
      <c r="PYI123" s="1460"/>
      <c r="PYJ123" s="1460"/>
      <c r="PYK123" s="1460"/>
      <c r="PYL123" s="1460"/>
      <c r="PYM123" s="1460"/>
      <c r="PYN123" s="1460"/>
      <c r="PYO123" s="1460"/>
      <c r="PYP123" s="1460"/>
      <c r="PYQ123" s="1460"/>
      <c r="PYR123" s="1460"/>
      <c r="PYS123" s="1460"/>
      <c r="PYT123" s="1460"/>
      <c r="PYU123" s="1460"/>
      <c r="PYV123" s="1460"/>
      <c r="PYW123" s="1460"/>
      <c r="PYX123" s="1460"/>
      <c r="PYY123" s="1460"/>
      <c r="PYZ123" s="1460"/>
      <c r="PZA123" s="1460"/>
      <c r="PZB123" s="1460"/>
      <c r="PZC123" s="1460"/>
      <c r="PZD123" s="1460"/>
      <c r="PZE123" s="1460"/>
      <c r="PZF123" s="1460"/>
      <c r="PZG123" s="1460"/>
      <c r="PZH123" s="1460"/>
      <c r="PZI123" s="1460"/>
      <c r="PZJ123" s="1460"/>
      <c r="PZK123" s="1460"/>
      <c r="PZL123" s="1460"/>
      <c r="PZM123" s="1460"/>
      <c r="PZN123" s="1460"/>
      <c r="PZO123" s="1460"/>
      <c r="PZP123" s="1460"/>
      <c r="PZQ123" s="1460"/>
      <c r="PZR123" s="1460"/>
      <c r="PZS123" s="1460"/>
      <c r="PZT123" s="1460"/>
      <c r="PZU123" s="1460"/>
      <c r="PZV123" s="1460"/>
      <c r="PZW123" s="1460"/>
      <c r="PZX123" s="1460"/>
      <c r="PZY123" s="1460"/>
      <c r="PZZ123" s="1460"/>
      <c r="QAA123" s="1460"/>
      <c r="QAB123" s="1460"/>
      <c r="QAC123" s="1460"/>
      <c r="QAD123" s="1460"/>
      <c r="QAE123" s="1460"/>
      <c r="QAF123" s="1460"/>
      <c r="QAG123" s="1460"/>
      <c r="QAH123" s="1460"/>
      <c r="QAI123" s="1460"/>
      <c r="QAJ123" s="1460"/>
      <c r="QAK123" s="1460"/>
      <c r="QAL123" s="1460"/>
      <c r="QAM123" s="1460"/>
      <c r="QAN123" s="1460"/>
      <c r="QAO123" s="1460"/>
      <c r="QAP123" s="1460"/>
      <c r="QAQ123" s="1460"/>
      <c r="QAR123" s="1460"/>
      <c r="QAS123" s="1460"/>
      <c r="QAT123" s="1460"/>
      <c r="QAU123" s="1460"/>
      <c r="QAV123" s="1460"/>
      <c r="QAW123" s="1460"/>
      <c r="QAX123" s="1460"/>
      <c r="QAY123" s="1460"/>
      <c r="QAZ123" s="1460"/>
      <c r="QBA123" s="1460"/>
      <c r="QBB123" s="1460"/>
      <c r="QBC123" s="1460"/>
      <c r="QBD123" s="1460"/>
      <c r="QBE123" s="1460"/>
      <c r="QBF123" s="1460"/>
      <c r="QBG123" s="1460"/>
      <c r="QBH123" s="1460"/>
      <c r="QBI123" s="1460"/>
      <c r="QBJ123" s="1460"/>
      <c r="QBK123" s="1460"/>
      <c r="QBL123" s="1460"/>
      <c r="QBM123" s="1460"/>
      <c r="QBN123" s="1460"/>
      <c r="QBO123" s="1460"/>
      <c r="QBP123" s="1460"/>
      <c r="QBQ123" s="1460"/>
      <c r="QBR123" s="1460"/>
      <c r="QBS123" s="1460"/>
      <c r="QBT123" s="1460"/>
      <c r="QBU123" s="1460"/>
      <c r="QBV123" s="1460"/>
      <c r="QBW123" s="1460"/>
      <c r="QBX123" s="1460"/>
      <c r="QBY123" s="1460"/>
      <c r="QBZ123" s="1460"/>
      <c r="QCA123" s="1460"/>
      <c r="QCB123" s="1460"/>
      <c r="QCC123" s="1460"/>
      <c r="QCD123" s="1460"/>
      <c r="QCE123" s="1460"/>
      <c r="QCF123" s="1460"/>
      <c r="QCG123" s="1460"/>
      <c r="QCH123" s="1460"/>
      <c r="QCI123" s="1460"/>
      <c r="QCJ123" s="1460"/>
      <c r="QCK123" s="1460"/>
      <c r="QCL123" s="1460"/>
      <c r="QCM123" s="1460"/>
      <c r="QCN123" s="1460"/>
      <c r="QCO123" s="1460"/>
      <c r="QCP123" s="1460"/>
      <c r="QCQ123" s="1460"/>
      <c r="QCR123" s="1460"/>
      <c r="QCS123" s="1460"/>
      <c r="QCT123" s="1460"/>
      <c r="QCU123" s="1460"/>
      <c r="QCV123" s="1460"/>
      <c r="QCW123" s="1460"/>
      <c r="QCX123" s="1460"/>
      <c r="QCY123" s="1460"/>
      <c r="QCZ123" s="1460"/>
      <c r="QDA123" s="1460"/>
      <c r="QDB123" s="1460"/>
      <c r="QDC123" s="1460"/>
      <c r="QDD123" s="1460"/>
      <c r="QDE123" s="1460"/>
      <c r="QDF123" s="1460"/>
      <c r="QDG123" s="1460"/>
      <c r="QDH123" s="1460"/>
      <c r="QDI123" s="1460"/>
      <c r="QDJ123" s="1460"/>
      <c r="QDK123" s="1460"/>
      <c r="QDL123" s="1460"/>
      <c r="QDM123" s="1460"/>
      <c r="QDN123" s="1460"/>
      <c r="QDO123" s="1460"/>
      <c r="QDP123" s="1460"/>
      <c r="QDQ123" s="1460"/>
      <c r="QDR123" s="1460"/>
      <c r="QDS123" s="1460"/>
      <c r="QDT123" s="1460"/>
      <c r="QDU123" s="1460"/>
      <c r="QDV123" s="1460"/>
      <c r="QDW123" s="1460"/>
      <c r="QDX123" s="1460"/>
      <c r="QDY123" s="1460"/>
      <c r="QDZ123" s="1460"/>
      <c r="QEA123" s="1460"/>
      <c r="QEB123" s="1460"/>
      <c r="QEC123" s="1460"/>
      <c r="QED123" s="1460"/>
      <c r="QEE123" s="1460"/>
      <c r="QEF123" s="1460"/>
      <c r="QEG123" s="1460"/>
      <c r="QEH123" s="1460"/>
      <c r="QEI123" s="1460"/>
      <c r="QEJ123" s="1460"/>
      <c r="QEK123" s="1460"/>
      <c r="QEL123" s="1460"/>
      <c r="QEM123" s="1460"/>
      <c r="QEN123" s="1460"/>
      <c r="QEO123" s="1460"/>
      <c r="QEP123" s="1460"/>
      <c r="QEQ123" s="1460"/>
      <c r="QER123" s="1460"/>
      <c r="QES123" s="1460"/>
      <c r="QET123" s="1460"/>
      <c r="QEU123" s="1460"/>
      <c r="QEV123" s="1460"/>
      <c r="QEW123" s="1460"/>
      <c r="QEX123" s="1460"/>
      <c r="QEY123" s="1460"/>
      <c r="QEZ123" s="1460"/>
      <c r="QFA123" s="1460"/>
      <c r="QFB123" s="1460"/>
      <c r="QFC123" s="1460"/>
      <c r="QFD123" s="1460"/>
      <c r="QFE123" s="1460"/>
      <c r="QFF123" s="1460"/>
      <c r="QFG123" s="1460"/>
      <c r="QFH123" s="1460"/>
      <c r="QFI123" s="1460"/>
      <c r="QFJ123" s="1460"/>
      <c r="QFK123" s="1460"/>
      <c r="QFL123" s="1460"/>
      <c r="QFM123" s="1460"/>
      <c r="QFN123" s="1460"/>
      <c r="QFO123" s="1460"/>
      <c r="QFP123" s="1460"/>
      <c r="QFQ123" s="1460"/>
      <c r="QFR123" s="1460"/>
      <c r="QFS123" s="1460"/>
      <c r="QFT123" s="1460"/>
      <c r="QFU123" s="1460"/>
      <c r="QFV123" s="1460"/>
      <c r="QFW123" s="1460"/>
      <c r="QFX123" s="1460"/>
      <c r="QFY123" s="1460"/>
      <c r="QFZ123" s="1460"/>
      <c r="QGA123" s="1460"/>
      <c r="QGB123" s="1460"/>
      <c r="QGC123" s="1460"/>
      <c r="QGD123" s="1460"/>
      <c r="QGE123" s="1460"/>
      <c r="QGF123" s="1460"/>
      <c r="QGG123" s="1460"/>
      <c r="QGH123" s="1460"/>
      <c r="QGI123" s="1460"/>
      <c r="QGJ123" s="1460"/>
      <c r="QGK123" s="1460"/>
      <c r="QGL123" s="1460"/>
      <c r="QGM123" s="1460"/>
      <c r="QGN123" s="1460"/>
      <c r="QGO123" s="1460"/>
      <c r="QGP123" s="1460"/>
      <c r="QGQ123" s="1460"/>
      <c r="QGR123" s="1460"/>
      <c r="QGS123" s="1460"/>
      <c r="QGT123" s="1460"/>
      <c r="QGU123" s="1460"/>
      <c r="QGV123" s="1460"/>
      <c r="QGW123" s="1460"/>
      <c r="QGX123" s="1460"/>
      <c r="QGY123" s="1460"/>
      <c r="QGZ123" s="1460"/>
      <c r="QHA123" s="1460"/>
      <c r="QHB123" s="1460"/>
      <c r="QHC123" s="1460"/>
      <c r="QHD123" s="1460"/>
      <c r="QHE123" s="1460"/>
      <c r="QHF123" s="1460"/>
      <c r="QHG123" s="1460"/>
      <c r="QHH123" s="1460"/>
      <c r="QHI123" s="1460"/>
      <c r="QHJ123" s="1460"/>
      <c r="QHK123" s="1460"/>
      <c r="QHL123" s="1460"/>
      <c r="QHM123" s="1460"/>
      <c r="QHN123" s="1460"/>
      <c r="QHO123" s="1460"/>
      <c r="QHP123" s="1460"/>
      <c r="QHQ123" s="1460"/>
      <c r="QHR123" s="1460"/>
      <c r="QHS123" s="1460"/>
      <c r="QHT123" s="1460"/>
      <c r="QHU123" s="1460"/>
      <c r="QHV123" s="1460"/>
      <c r="QHW123" s="1460"/>
      <c r="QHX123" s="1460"/>
      <c r="QHY123" s="1460"/>
      <c r="QHZ123" s="1460"/>
      <c r="QIA123" s="1460"/>
      <c r="QIB123" s="1460"/>
      <c r="QIC123" s="1460"/>
      <c r="QID123" s="1460"/>
      <c r="QIE123" s="1460"/>
      <c r="QIF123" s="1460"/>
      <c r="QIG123" s="1460"/>
      <c r="QIH123" s="1460"/>
      <c r="QII123" s="1460"/>
      <c r="QIJ123" s="1460"/>
      <c r="QIK123" s="1460"/>
      <c r="QIL123" s="1460"/>
      <c r="QIM123" s="1460"/>
      <c r="QIN123" s="1460"/>
      <c r="QIO123" s="1460"/>
      <c r="QIP123" s="1460"/>
      <c r="QIQ123" s="1460"/>
      <c r="QIR123" s="1460"/>
      <c r="QIS123" s="1460"/>
      <c r="QIT123" s="1460"/>
      <c r="QIU123" s="1460"/>
      <c r="QIV123" s="1460"/>
      <c r="QIW123" s="1460"/>
      <c r="QIX123" s="1460"/>
      <c r="QIY123" s="1460"/>
      <c r="QIZ123" s="1460"/>
      <c r="QJA123" s="1460"/>
      <c r="QJB123" s="1460"/>
      <c r="QJC123" s="1460"/>
      <c r="QJD123" s="1460"/>
      <c r="QJE123" s="1460"/>
      <c r="QJF123" s="1460"/>
      <c r="QJG123" s="1460"/>
      <c r="QJH123" s="1460"/>
      <c r="QJI123" s="1460"/>
      <c r="QJJ123" s="1460"/>
      <c r="QJK123" s="1460"/>
      <c r="QJL123" s="1460"/>
      <c r="QJM123" s="1460"/>
      <c r="QJN123" s="1460"/>
      <c r="QJO123" s="1460"/>
      <c r="QJP123" s="1460"/>
      <c r="QJQ123" s="1460"/>
      <c r="QJR123" s="1460"/>
      <c r="QJS123" s="1460"/>
      <c r="QJT123" s="1460"/>
      <c r="QJU123" s="1460"/>
      <c r="QJV123" s="1460"/>
      <c r="QJW123" s="1460"/>
      <c r="QJX123" s="1460"/>
      <c r="QJY123" s="1460"/>
      <c r="QJZ123" s="1460"/>
      <c r="QKA123" s="1460"/>
      <c r="QKB123" s="1460"/>
      <c r="QKC123" s="1460"/>
      <c r="QKD123" s="1460"/>
      <c r="QKE123" s="1460"/>
      <c r="QKF123" s="1460"/>
      <c r="QKG123" s="1460"/>
      <c r="QKH123" s="1460"/>
      <c r="QKI123" s="1460"/>
      <c r="QKJ123" s="1460"/>
      <c r="QKK123" s="1460"/>
      <c r="QKL123" s="1460"/>
      <c r="QKM123" s="1460"/>
      <c r="QKN123" s="1460"/>
      <c r="QKO123" s="1460"/>
      <c r="QKP123" s="1460"/>
      <c r="QKQ123" s="1460"/>
      <c r="QKR123" s="1460"/>
      <c r="QKS123" s="1460"/>
      <c r="QKT123" s="1460"/>
      <c r="QKU123" s="1460"/>
      <c r="QKV123" s="1460"/>
      <c r="QKW123" s="1460"/>
      <c r="QKX123" s="1460"/>
      <c r="QKY123" s="1460"/>
      <c r="QKZ123" s="1460"/>
      <c r="QLA123" s="1460"/>
      <c r="QLB123" s="1460"/>
      <c r="QLC123" s="1460"/>
      <c r="QLD123" s="1460"/>
      <c r="QLE123" s="1460"/>
      <c r="QLF123" s="1460"/>
      <c r="QLG123" s="1460"/>
      <c r="QLH123" s="1460"/>
      <c r="QLI123" s="1460"/>
      <c r="QLJ123" s="1460"/>
      <c r="QLK123" s="1460"/>
      <c r="QLL123" s="1460"/>
      <c r="QLM123" s="1460"/>
      <c r="QLN123" s="1460"/>
      <c r="QLO123" s="1460"/>
      <c r="QLP123" s="1460"/>
      <c r="QLQ123" s="1460"/>
      <c r="QLR123" s="1460"/>
      <c r="QLS123" s="1460"/>
      <c r="QLT123" s="1460"/>
      <c r="QLU123" s="1460"/>
      <c r="QLV123" s="1460"/>
      <c r="QLW123" s="1460"/>
      <c r="QLX123" s="1460"/>
      <c r="QLY123" s="1460"/>
      <c r="QLZ123" s="1460"/>
      <c r="QMA123" s="1460"/>
      <c r="QMB123" s="1460"/>
      <c r="QMC123" s="1460"/>
      <c r="QMD123" s="1460"/>
      <c r="QME123" s="1460"/>
      <c r="QMF123" s="1460"/>
      <c r="QMG123" s="1460"/>
      <c r="QMH123" s="1460"/>
      <c r="QMI123" s="1460"/>
      <c r="QMJ123" s="1460"/>
      <c r="QMK123" s="1460"/>
      <c r="QML123" s="1460"/>
      <c r="QMM123" s="1460"/>
      <c r="QMN123" s="1460"/>
      <c r="QMO123" s="1460"/>
      <c r="QMP123" s="1460"/>
      <c r="QMQ123" s="1460"/>
      <c r="QMR123" s="1460"/>
      <c r="QMS123" s="1460"/>
      <c r="QMT123" s="1460"/>
      <c r="QMU123" s="1460"/>
      <c r="QMV123" s="1460"/>
      <c r="QMW123" s="1460"/>
      <c r="QMX123" s="1460"/>
      <c r="QMY123" s="1460"/>
      <c r="QMZ123" s="1460"/>
      <c r="QNA123" s="1460"/>
      <c r="QNB123" s="1460"/>
      <c r="QNC123" s="1460"/>
      <c r="QND123" s="1460"/>
      <c r="QNE123" s="1460"/>
      <c r="QNF123" s="1460"/>
      <c r="QNG123" s="1460"/>
      <c r="QNH123" s="1460"/>
      <c r="QNI123" s="1460"/>
      <c r="QNJ123" s="1460"/>
      <c r="QNK123" s="1460"/>
      <c r="QNL123" s="1460"/>
      <c r="QNM123" s="1460"/>
      <c r="QNN123" s="1460"/>
      <c r="QNO123" s="1460"/>
      <c r="QNP123" s="1460"/>
      <c r="QNQ123" s="1460"/>
      <c r="QNR123" s="1460"/>
      <c r="QNS123" s="1460"/>
      <c r="QNT123" s="1460"/>
      <c r="QNU123" s="1460"/>
      <c r="QNV123" s="1460"/>
      <c r="QNW123" s="1460"/>
      <c r="QNX123" s="1460"/>
      <c r="QNY123" s="1460"/>
      <c r="QNZ123" s="1460"/>
      <c r="QOA123" s="1460"/>
      <c r="QOB123" s="1460"/>
      <c r="QOC123" s="1460"/>
      <c r="QOD123" s="1460"/>
      <c r="QOE123" s="1460"/>
      <c r="QOF123" s="1460"/>
      <c r="QOG123" s="1460"/>
      <c r="QOH123" s="1460"/>
      <c r="QOI123" s="1460"/>
      <c r="QOJ123" s="1460"/>
      <c r="QOK123" s="1460"/>
      <c r="QOL123" s="1460"/>
      <c r="QOM123" s="1460"/>
      <c r="QON123" s="1460"/>
      <c r="QOO123" s="1460"/>
      <c r="QOP123" s="1460"/>
      <c r="QOQ123" s="1460"/>
      <c r="QOR123" s="1460"/>
      <c r="QOS123" s="1460"/>
      <c r="QOT123" s="1460"/>
      <c r="QOU123" s="1460"/>
      <c r="QOV123" s="1460"/>
      <c r="QOW123" s="1460"/>
      <c r="QOX123" s="1460"/>
      <c r="QOY123" s="1460"/>
      <c r="QOZ123" s="1460"/>
      <c r="QPA123" s="1460"/>
      <c r="QPB123" s="1460"/>
      <c r="QPC123" s="1460"/>
      <c r="QPD123" s="1460"/>
      <c r="QPE123" s="1460"/>
      <c r="QPF123" s="1460"/>
      <c r="QPG123" s="1460"/>
      <c r="QPH123" s="1460"/>
      <c r="QPI123" s="1460"/>
      <c r="QPJ123" s="1460"/>
      <c r="QPK123" s="1460"/>
      <c r="QPL123" s="1460"/>
      <c r="QPM123" s="1460"/>
      <c r="QPN123" s="1460"/>
      <c r="QPO123" s="1460"/>
      <c r="QPP123" s="1460"/>
      <c r="QPQ123" s="1460"/>
      <c r="QPR123" s="1460"/>
      <c r="QPS123" s="1460"/>
      <c r="QPT123" s="1460"/>
      <c r="QPU123" s="1460"/>
      <c r="QPV123" s="1460"/>
      <c r="QPW123" s="1460"/>
      <c r="QPX123" s="1460"/>
      <c r="QPY123" s="1460"/>
      <c r="QPZ123" s="1460"/>
      <c r="QQA123" s="1460"/>
      <c r="QQB123" s="1460"/>
      <c r="QQC123" s="1460"/>
      <c r="QQD123" s="1460"/>
      <c r="QQE123" s="1460"/>
      <c r="QQF123" s="1460"/>
      <c r="QQG123" s="1460"/>
      <c r="QQH123" s="1460"/>
      <c r="QQI123" s="1460"/>
      <c r="QQJ123" s="1460"/>
      <c r="QQK123" s="1460"/>
      <c r="QQL123" s="1460"/>
      <c r="QQM123" s="1460"/>
      <c r="QQN123" s="1460"/>
      <c r="QQO123" s="1460"/>
      <c r="QQP123" s="1460"/>
      <c r="QQQ123" s="1460"/>
      <c r="QQR123" s="1460"/>
      <c r="QQS123" s="1460"/>
      <c r="QQT123" s="1460"/>
      <c r="QQU123" s="1460"/>
      <c r="QQV123" s="1460"/>
      <c r="QQW123" s="1460"/>
      <c r="QQX123" s="1460"/>
      <c r="QQY123" s="1460"/>
      <c r="QQZ123" s="1460"/>
      <c r="QRA123" s="1460"/>
      <c r="QRB123" s="1460"/>
      <c r="QRC123" s="1460"/>
      <c r="QRD123" s="1460"/>
      <c r="QRE123" s="1460"/>
      <c r="QRF123" s="1460"/>
      <c r="QRG123" s="1460"/>
      <c r="QRH123" s="1460"/>
      <c r="QRI123" s="1460"/>
      <c r="QRJ123" s="1460"/>
      <c r="QRK123" s="1460"/>
      <c r="QRL123" s="1460"/>
      <c r="QRM123" s="1460"/>
      <c r="QRN123" s="1460"/>
      <c r="QRO123" s="1460"/>
      <c r="QRP123" s="1460"/>
      <c r="QRQ123" s="1460"/>
      <c r="QRR123" s="1460"/>
      <c r="QRS123" s="1460"/>
      <c r="QRT123" s="1460"/>
      <c r="QRU123" s="1460"/>
      <c r="QRV123" s="1460"/>
      <c r="QRW123" s="1460"/>
      <c r="QRX123" s="1460"/>
      <c r="QRY123" s="1460"/>
      <c r="QRZ123" s="1460"/>
      <c r="QSA123" s="1460"/>
      <c r="QSB123" s="1460"/>
      <c r="QSC123" s="1460"/>
      <c r="QSD123" s="1460"/>
      <c r="QSE123" s="1460"/>
      <c r="QSF123" s="1460"/>
      <c r="QSG123" s="1460"/>
      <c r="QSH123" s="1460"/>
      <c r="QSI123" s="1460"/>
      <c r="QSJ123" s="1460"/>
      <c r="QSK123" s="1460"/>
      <c r="QSL123" s="1460"/>
      <c r="QSM123" s="1460"/>
      <c r="QSN123" s="1460"/>
      <c r="QSO123" s="1460"/>
      <c r="QSP123" s="1460"/>
      <c r="QSQ123" s="1460"/>
      <c r="QSR123" s="1460"/>
      <c r="QSS123" s="1460"/>
      <c r="QST123" s="1460"/>
      <c r="QSU123" s="1460"/>
      <c r="QSV123" s="1460"/>
      <c r="QSW123" s="1460"/>
      <c r="QSX123" s="1460"/>
      <c r="QSY123" s="1460"/>
      <c r="QSZ123" s="1460"/>
      <c r="QTA123" s="1460"/>
      <c r="QTB123" s="1460"/>
      <c r="QTC123" s="1460"/>
      <c r="QTD123" s="1460"/>
      <c r="QTE123" s="1460"/>
      <c r="QTF123" s="1460"/>
      <c r="QTG123" s="1460"/>
      <c r="QTH123" s="1460"/>
      <c r="QTI123" s="1460"/>
      <c r="QTJ123" s="1460"/>
      <c r="QTK123" s="1460"/>
      <c r="QTL123" s="1460"/>
      <c r="QTM123" s="1460"/>
      <c r="QTN123" s="1460"/>
      <c r="QTO123" s="1460"/>
      <c r="QTP123" s="1460"/>
      <c r="QTQ123" s="1460"/>
      <c r="QTR123" s="1460"/>
      <c r="QTS123" s="1460"/>
      <c r="QTT123" s="1460"/>
      <c r="QTU123" s="1460"/>
      <c r="QTV123" s="1460"/>
      <c r="QTW123" s="1460"/>
      <c r="QTX123" s="1460"/>
      <c r="QTY123" s="1460"/>
      <c r="QTZ123" s="1460"/>
      <c r="QUA123" s="1460"/>
      <c r="QUB123" s="1460"/>
      <c r="QUC123" s="1460"/>
      <c r="QUD123" s="1460"/>
      <c r="QUE123" s="1460"/>
      <c r="QUF123" s="1460"/>
      <c r="QUG123" s="1460"/>
      <c r="QUH123" s="1460"/>
      <c r="QUI123" s="1460"/>
      <c r="QUJ123" s="1460"/>
      <c r="QUK123" s="1460"/>
      <c r="QUL123" s="1460"/>
      <c r="QUM123" s="1460"/>
      <c r="QUN123" s="1460"/>
      <c r="QUO123" s="1460"/>
      <c r="QUP123" s="1460"/>
      <c r="QUQ123" s="1460"/>
      <c r="QUR123" s="1460"/>
      <c r="QUS123" s="1460"/>
      <c r="QUT123" s="1460"/>
      <c r="QUU123" s="1460"/>
      <c r="QUV123" s="1460"/>
      <c r="QUW123" s="1460"/>
      <c r="QUX123" s="1460"/>
      <c r="QUY123" s="1460"/>
      <c r="QUZ123" s="1460"/>
      <c r="QVA123" s="1460"/>
      <c r="QVB123" s="1460"/>
      <c r="QVC123" s="1460"/>
      <c r="QVD123" s="1460"/>
      <c r="QVE123" s="1460"/>
      <c r="QVF123" s="1460"/>
      <c r="QVG123" s="1460"/>
      <c r="QVH123" s="1460"/>
      <c r="QVI123" s="1460"/>
      <c r="QVJ123" s="1460"/>
      <c r="QVK123" s="1460"/>
      <c r="QVL123" s="1460"/>
      <c r="QVM123" s="1460"/>
      <c r="QVN123" s="1460"/>
      <c r="QVO123" s="1460"/>
      <c r="QVP123" s="1460"/>
      <c r="QVQ123" s="1460"/>
      <c r="QVR123" s="1460"/>
      <c r="QVS123" s="1460"/>
      <c r="QVT123" s="1460"/>
      <c r="QVU123" s="1460"/>
      <c r="QVV123" s="1460"/>
      <c r="QVW123" s="1460"/>
      <c r="QVX123" s="1460"/>
      <c r="QVY123" s="1460"/>
      <c r="QVZ123" s="1460"/>
      <c r="QWA123" s="1460"/>
      <c r="QWB123" s="1460"/>
      <c r="QWC123" s="1460"/>
      <c r="QWD123" s="1460"/>
      <c r="QWE123" s="1460"/>
      <c r="QWF123" s="1460"/>
      <c r="QWG123" s="1460"/>
      <c r="QWH123" s="1460"/>
      <c r="QWI123" s="1460"/>
      <c r="QWJ123" s="1460"/>
      <c r="QWK123" s="1460"/>
      <c r="QWL123" s="1460"/>
      <c r="QWM123" s="1460"/>
      <c r="QWN123" s="1460"/>
      <c r="QWO123" s="1460"/>
      <c r="QWP123" s="1460"/>
      <c r="QWQ123" s="1460"/>
      <c r="QWR123" s="1460"/>
      <c r="QWS123" s="1460"/>
      <c r="QWT123" s="1460"/>
      <c r="QWU123" s="1460"/>
      <c r="QWV123" s="1460"/>
      <c r="QWW123" s="1460"/>
      <c r="QWX123" s="1460"/>
      <c r="QWY123" s="1460"/>
      <c r="QWZ123" s="1460"/>
      <c r="QXA123" s="1460"/>
      <c r="QXB123" s="1460"/>
      <c r="QXC123" s="1460"/>
      <c r="QXD123" s="1460"/>
      <c r="QXE123" s="1460"/>
      <c r="QXF123" s="1460"/>
      <c r="QXG123" s="1460"/>
      <c r="QXH123" s="1460"/>
      <c r="QXI123" s="1460"/>
      <c r="QXJ123" s="1460"/>
      <c r="QXK123" s="1460"/>
      <c r="QXL123" s="1460"/>
      <c r="QXM123" s="1460"/>
      <c r="QXN123" s="1460"/>
      <c r="QXO123" s="1460"/>
      <c r="QXP123" s="1460"/>
      <c r="QXQ123" s="1460"/>
      <c r="QXR123" s="1460"/>
      <c r="QXS123" s="1460"/>
      <c r="QXT123" s="1460"/>
      <c r="QXU123" s="1460"/>
      <c r="QXV123" s="1460"/>
      <c r="QXW123" s="1460"/>
      <c r="QXX123" s="1460"/>
      <c r="QXY123" s="1460"/>
      <c r="QXZ123" s="1460"/>
      <c r="QYA123" s="1460"/>
      <c r="QYB123" s="1460"/>
      <c r="QYC123" s="1460"/>
      <c r="QYD123" s="1460"/>
      <c r="QYE123" s="1460"/>
      <c r="QYF123" s="1460"/>
      <c r="QYG123" s="1460"/>
      <c r="QYH123" s="1460"/>
      <c r="QYI123" s="1460"/>
      <c r="QYJ123" s="1460"/>
      <c r="QYK123" s="1460"/>
      <c r="QYL123" s="1460"/>
      <c r="QYM123" s="1460"/>
      <c r="QYN123" s="1460"/>
      <c r="QYO123" s="1460"/>
      <c r="QYP123" s="1460"/>
      <c r="QYQ123" s="1460"/>
      <c r="QYR123" s="1460"/>
      <c r="QYS123" s="1460"/>
      <c r="QYT123" s="1460"/>
      <c r="QYU123" s="1460"/>
      <c r="QYV123" s="1460"/>
      <c r="QYW123" s="1460"/>
      <c r="QYX123" s="1460"/>
      <c r="QYY123" s="1460"/>
      <c r="QYZ123" s="1460"/>
      <c r="QZA123" s="1460"/>
      <c r="QZB123" s="1460"/>
      <c r="QZC123" s="1460"/>
      <c r="QZD123" s="1460"/>
      <c r="QZE123" s="1460"/>
      <c r="QZF123" s="1460"/>
      <c r="QZG123" s="1460"/>
      <c r="QZH123" s="1460"/>
      <c r="QZI123" s="1460"/>
      <c r="QZJ123" s="1460"/>
      <c r="QZK123" s="1460"/>
      <c r="QZL123" s="1460"/>
      <c r="QZM123" s="1460"/>
      <c r="QZN123" s="1460"/>
      <c r="QZO123" s="1460"/>
      <c r="QZP123" s="1460"/>
      <c r="QZQ123" s="1460"/>
      <c r="QZR123" s="1460"/>
      <c r="QZS123" s="1460"/>
      <c r="QZT123" s="1460"/>
      <c r="QZU123" s="1460"/>
      <c r="QZV123" s="1460"/>
      <c r="QZW123" s="1460"/>
      <c r="QZX123" s="1460"/>
      <c r="QZY123" s="1460"/>
      <c r="QZZ123" s="1460"/>
      <c r="RAA123" s="1460"/>
      <c r="RAB123" s="1460"/>
      <c r="RAC123" s="1460"/>
      <c r="RAD123" s="1460"/>
      <c r="RAE123" s="1460"/>
      <c r="RAF123" s="1460"/>
      <c r="RAG123" s="1460"/>
      <c r="RAH123" s="1460"/>
      <c r="RAI123" s="1460"/>
      <c r="RAJ123" s="1460"/>
      <c r="RAK123" s="1460"/>
      <c r="RAL123" s="1460"/>
      <c r="RAM123" s="1460"/>
      <c r="RAN123" s="1460"/>
      <c r="RAO123" s="1460"/>
      <c r="RAP123" s="1460"/>
      <c r="RAQ123" s="1460"/>
      <c r="RAR123" s="1460"/>
      <c r="RAS123" s="1460"/>
      <c r="RAT123" s="1460"/>
      <c r="RAU123" s="1460"/>
      <c r="RAV123" s="1460"/>
      <c r="RAW123" s="1460"/>
      <c r="RAX123" s="1460"/>
      <c r="RAY123" s="1460"/>
      <c r="RAZ123" s="1460"/>
      <c r="RBA123" s="1460"/>
      <c r="RBB123" s="1460"/>
      <c r="RBC123" s="1460"/>
      <c r="RBD123" s="1460"/>
      <c r="RBE123" s="1460"/>
      <c r="RBF123" s="1460"/>
      <c r="RBG123" s="1460"/>
      <c r="RBH123" s="1460"/>
      <c r="RBI123" s="1460"/>
      <c r="RBJ123" s="1460"/>
      <c r="RBK123" s="1460"/>
      <c r="RBL123" s="1460"/>
      <c r="RBM123" s="1460"/>
      <c r="RBN123" s="1460"/>
      <c r="RBO123" s="1460"/>
      <c r="RBP123" s="1460"/>
      <c r="RBQ123" s="1460"/>
      <c r="RBR123" s="1460"/>
      <c r="RBS123" s="1460"/>
      <c r="RBT123" s="1460"/>
      <c r="RBU123" s="1460"/>
      <c r="RBV123" s="1460"/>
      <c r="RBW123" s="1460"/>
      <c r="RBX123" s="1460"/>
      <c r="RBY123" s="1460"/>
      <c r="RBZ123" s="1460"/>
      <c r="RCA123" s="1460"/>
      <c r="RCB123" s="1460"/>
      <c r="RCC123" s="1460"/>
      <c r="RCD123" s="1460"/>
      <c r="RCE123" s="1460"/>
      <c r="RCF123" s="1460"/>
      <c r="RCG123" s="1460"/>
      <c r="RCH123" s="1460"/>
      <c r="RCI123" s="1460"/>
      <c r="RCJ123" s="1460"/>
      <c r="RCK123" s="1460"/>
      <c r="RCL123" s="1460"/>
      <c r="RCM123" s="1460"/>
      <c r="RCN123" s="1460"/>
      <c r="RCO123" s="1460"/>
      <c r="RCP123" s="1460"/>
      <c r="RCQ123" s="1460"/>
      <c r="RCR123" s="1460"/>
      <c r="RCS123" s="1460"/>
      <c r="RCT123" s="1460"/>
      <c r="RCU123" s="1460"/>
      <c r="RCV123" s="1460"/>
      <c r="RCW123" s="1460"/>
      <c r="RCX123" s="1460"/>
      <c r="RCY123" s="1460"/>
      <c r="RCZ123" s="1460"/>
      <c r="RDA123" s="1460"/>
      <c r="RDB123" s="1460"/>
      <c r="RDC123" s="1460"/>
      <c r="RDD123" s="1460"/>
      <c r="RDE123" s="1460"/>
      <c r="RDF123" s="1460"/>
      <c r="RDG123" s="1460"/>
      <c r="RDH123" s="1460"/>
      <c r="RDI123" s="1460"/>
      <c r="RDJ123" s="1460"/>
      <c r="RDK123" s="1460"/>
      <c r="RDL123" s="1460"/>
      <c r="RDM123" s="1460"/>
      <c r="RDN123" s="1460"/>
      <c r="RDO123" s="1460"/>
      <c r="RDP123" s="1460"/>
      <c r="RDQ123" s="1460"/>
      <c r="RDR123" s="1460"/>
      <c r="RDS123" s="1460"/>
      <c r="RDT123" s="1460"/>
      <c r="RDU123" s="1460"/>
      <c r="RDV123" s="1460"/>
      <c r="RDW123" s="1460"/>
      <c r="RDX123" s="1460"/>
      <c r="RDY123" s="1460"/>
      <c r="RDZ123" s="1460"/>
      <c r="REA123" s="1460"/>
      <c r="REB123" s="1460"/>
      <c r="REC123" s="1460"/>
      <c r="RED123" s="1460"/>
      <c r="REE123" s="1460"/>
      <c r="REF123" s="1460"/>
      <c r="REG123" s="1460"/>
      <c r="REH123" s="1460"/>
      <c r="REI123" s="1460"/>
      <c r="REJ123" s="1460"/>
      <c r="REK123" s="1460"/>
      <c r="REL123" s="1460"/>
      <c r="REM123" s="1460"/>
      <c r="REN123" s="1460"/>
      <c r="REO123" s="1460"/>
      <c r="REP123" s="1460"/>
      <c r="REQ123" s="1460"/>
      <c r="RER123" s="1460"/>
      <c r="RES123" s="1460"/>
      <c r="RET123" s="1460"/>
      <c r="REU123" s="1460"/>
      <c r="REV123" s="1460"/>
      <c r="REW123" s="1460"/>
      <c r="REX123" s="1460"/>
      <c r="REY123" s="1460"/>
      <c r="REZ123" s="1460"/>
      <c r="RFA123" s="1460"/>
      <c r="RFB123" s="1460"/>
      <c r="RFC123" s="1460"/>
      <c r="RFD123" s="1460"/>
      <c r="RFE123" s="1460"/>
      <c r="RFF123" s="1460"/>
      <c r="RFG123" s="1460"/>
      <c r="RFH123" s="1460"/>
      <c r="RFI123" s="1460"/>
      <c r="RFJ123" s="1460"/>
      <c r="RFK123" s="1460"/>
      <c r="RFL123" s="1460"/>
      <c r="RFM123" s="1460"/>
      <c r="RFN123" s="1460"/>
      <c r="RFO123" s="1460"/>
      <c r="RFP123" s="1460"/>
      <c r="RFQ123" s="1460"/>
      <c r="RFR123" s="1460"/>
      <c r="RFS123" s="1460"/>
      <c r="RFT123" s="1460"/>
      <c r="RFU123" s="1460"/>
      <c r="RFV123" s="1460"/>
      <c r="RFW123" s="1460"/>
      <c r="RFX123" s="1460"/>
      <c r="RFY123" s="1460"/>
      <c r="RFZ123" s="1460"/>
      <c r="RGA123" s="1460"/>
      <c r="RGB123" s="1460"/>
      <c r="RGC123" s="1460"/>
      <c r="RGD123" s="1460"/>
      <c r="RGE123" s="1460"/>
      <c r="RGF123" s="1460"/>
      <c r="RGG123" s="1460"/>
      <c r="RGH123" s="1460"/>
      <c r="RGI123" s="1460"/>
      <c r="RGJ123" s="1460"/>
      <c r="RGK123" s="1460"/>
      <c r="RGL123" s="1460"/>
      <c r="RGM123" s="1460"/>
      <c r="RGN123" s="1460"/>
      <c r="RGO123" s="1460"/>
      <c r="RGP123" s="1460"/>
      <c r="RGQ123" s="1460"/>
      <c r="RGR123" s="1460"/>
      <c r="RGS123" s="1460"/>
      <c r="RGT123" s="1460"/>
      <c r="RGU123" s="1460"/>
      <c r="RGV123" s="1460"/>
      <c r="RGW123" s="1460"/>
      <c r="RGX123" s="1460"/>
      <c r="RGY123" s="1460"/>
      <c r="RGZ123" s="1460"/>
      <c r="RHA123" s="1460"/>
      <c r="RHB123" s="1460"/>
      <c r="RHC123" s="1460"/>
      <c r="RHD123" s="1460"/>
      <c r="RHE123" s="1460"/>
      <c r="RHF123" s="1460"/>
      <c r="RHG123" s="1460"/>
      <c r="RHH123" s="1460"/>
      <c r="RHI123" s="1460"/>
      <c r="RHJ123" s="1460"/>
      <c r="RHK123" s="1460"/>
      <c r="RHL123" s="1460"/>
      <c r="RHM123" s="1460"/>
      <c r="RHN123" s="1460"/>
      <c r="RHO123" s="1460"/>
      <c r="RHP123" s="1460"/>
      <c r="RHQ123" s="1460"/>
      <c r="RHR123" s="1460"/>
      <c r="RHS123" s="1460"/>
      <c r="RHT123" s="1460"/>
      <c r="RHU123" s="1460"/>
      <c r="RHV123" s="1460"/>
      <c r="RHW123" s="1460"/>
      <c r="RHX123" s="1460"/>
      <c r="RHY123" s="1460"/>
      <c r="RHZ123" s="1460"/>
      <c r="RIA123" s="1460"/>
      <c r="RIB123" s="1460"/>
      <c r="RIC123" s="1460"/>
      <c r="RID123" s="1460"/>
      <c r="RIE123" s="1460"/>
      <c r="RIF123" s="1460"/>
      <c r="RIG123" s="1460"/>
      <c r="RIH123" s="1460"/>
      <c r="RII123" s="1460"/>
      <c r="RIJ123" s="1460"/>
      <c r="RIK123" s="1460"/>
      <c r="RIL123" s="1460"/>
      <c r="RIM123" s="1460"/>
      <c r="RIN123" s="1460"/>
      <c r="RIO123" s="1460"/>
      <c r="RIP123" s="1460"/>
      <c r="RIQ123" s="1460"/>
      <c r="RIR123" s="1460"/>
      <c r="RIS123" s="1460"/>
      <c r="RIT123" s="1460"/>
      <c r="RIU123" s="1460"/>
      <c r="RIV123" s="1460"/>
      <c r="RIW123" s="1460"/>
      <c r="RIX123" s="1460"/>
      <c r="RIY123" s="1460"/>
      <c r="RIZ123" s="1460"/>
      <c r="RJA123" s="1460"/>
      <c r="RJB123" s="1460"/>
      <c r="RJC123" s="1460"/>
      <c r="RJD123" s="1460"/>
      <c r="RJE123" s="1460"/>
      <c r="RJF123" s="1460"/>
      <c r="RJG123" s="1460"/>
      <c r="RJH123" s="1460"/>
      <c r="RJI123" s="1460"/>
      <c r="RJJ123" s="1460"/>
      <c r="RJK123" s="1460"/>
      <c r="RJL123" s="1460"/>
      <c r="RJM123" s="1460"/>
      <c r="RJN123" s="1460"/>
      <c r="RJO123" s="1460"/>
      <c r="RJP123" s="1460"/>
      <c r="RJQ123" s="1460"/>
      <c r="RJR123" s="1460"/>
      <c r="RJS123" s="1460"/>
      <c r="RJT123" s="1460"/>
      <c r="RJU123" s="1460"/>
      <c r="RJV123" s="1460"/>
      <c r="RJW123" s="1460"/>
      <c r="RJX123" s="1460"/>
      <c r="RJY123" s="1460"/>
      <c r="RJZ123" s="1460"/>
      <c r="RKA123" s="1460"/>
      <c r="RKB123" s="1460"/>
      <c r="RKC123" s="1460"/>
      <c r="RKD123" s="1460"/>
      <c r="RKE123" s="1460"/>
      <c r="RKF123" s="1460"/>
      <c r="RKG123" s="1460"/>
      <c r="RKH123" s="1460"/>
      <c r="RKI123" s="1460"/>
      <c r="RKJ123" s="1460"/>
      <c r="RKK123" s="1460"/>
      <c r="RKL123" s="1460"/>
      <c r="RKM123" s="1460"/>
      <c r="RKN123" s="1460"/>
      <c r="RKO123" s="1460"/>
      <c r="RKP123" s="1460"/>
      <c r="RKQ123" s="1460"/>
      <c r="RKR123" s="1460"/>
      <c r="RKS123" s="1460"/>
      <c r="RKT123" s="1460"/>
      <c r="RKU123" s="1460"/>
      <c r="RKV123" s="1460"/>
      <c r="RKW123" s="1460"/>
      <c r="RKX123" s="1460"/>
      <c r="RKY123" s="1460"/>
      <c r="RKZ123" s="1460"/>
      <c r="RLA123" s="1460"/>
      <c r="RLB123" s="1460"/>
      <c r="RLC123" s="1460"/>
      <c r="RLD123" s="1460"/>
      <c r="RLE123" s="1460"/>
      <c r="RLF123" s="1460"/>
      <c r="RLG123" s="1460"/>
      <c r="RLH123" s="1460"/>
      <c r="RLI123" s="1460"/>
      <c r="RLJ123" s="1460"/>
      <c r="RLK123" s="1460"/>
      <c r="RLL123" s="1460"/>
      <c r="RLM123" s="1460"/>
      <c r="RLN123" s="1460"/>
      <c r="RLO123" s="1460"/>
      <c r="RLP123" s="1460"/>
      <c r="RLQ123" s="1460"/>
      <c r="RLR123" s="1460"/>
      <c r="RLS123" s="1460"/>
      <c r="RLT123" s="1460"/>
      <c r="RLU123" s="1460"/>
      <c r="RLV123" s="1460"/>
      <c r="RLW123" s="1460"/>
      <c r="RLX123" s="1460"/>
      <c r="RLY123" s="1460"/>
      <c r="RLZ123" s="1460"/>
      <c r="RMA123" s="1460"/>
      <c r="RMB123" s="1460"/>
      <c r="RMC123" s="1460"/>
      <c r="RMD123" s="1460"/>
      <c r="RME123" s="1460"/>
      <c r="RMF123" s="1460"/>
      <c r="RMG123" s="1460"/>
      <c r="RMH123" s="1460"/>
      <c r="RMI123" s="1460"/>
      <c r="RMJ123" s="1460"/>
      <c r="RMK123" s="1460"/>
      <c r="RML123" s="1460"/>
      <c r="RMM123" s="1460"/>
      <c r="RMN123" s="1460"/>
      <c r="RMO123" s="1460"/>
      <c r="RMP123" s="1460"/>
      <c r="RMQ123" s="1460"/>
      <c r="RMR123" s="1460"/>
      <c r="RMS123" s="1460"/>
      <c r="RMT123" s="1460"/>
      <c r="RMU123" s="1460"/>
      <c r="RMV123" s="1460"/>
      <c r="RMW123" s="1460"/>
      <c r="RMX123" s="1460"/>
      <c r="RMY123" s="1460"/>
      <c r="RMZ123" s="1460"/>
      <c r="RNA123" s="1460"/>
      <c r="RNB123" s="1460"/>
      <c r="RNC123" s="1460"/>
      <c r="RND123" s="1460"/>
      <c r="RNE123" s="1460"/>
      <c r="RNF123" s="1460"/>
      <c r="RNG123" s="1460"/>
      <c r="RNH123" s="1460"/>
      <c r="RNI123" s="1460"/>
      <c r="RNJ123" s="1460"/>
      <c r="RNK123" s="1460"/>
      <c r="RNL123" s="1460"/>
      <c r="RNM123" s="1460"/>
      <c r="RNN123" s="1460"/>
      <c r="RNO123" s="1460"/>
      <c r="RNP123" s="1460"/>
      <c r="RNQ123" s="1460"/>
      <c r="RNR123" s="1460"/>
      <c r="RNS123" s="1460"/>
      <c r="RNT123" s="1460"/>
      <c r="RNU123" s="1460"/>
      <c r="RNV123" s="1460"/>
      <c r="RNW123" s="1460"/>
      <c r="RNX123" s="1460"/>
      <c r="RNY123" s="1460"/>
      <c r="RNZ123" s="1460"/>
      <c r="ROA123" s="1460"/>
      <c r="ROB123" s="1460"/>
      <c r="ROC123" s="1460"/>
      <c r="ROD123" s="1460"/>
      <c r="ROE123" s="1460"/>
      <c r="ROF123" s="1460"/>
      <c r="ROG123" s="1460"/>
      <c r="ROH123" s="1460"/>
      <c r="ROI123" s="1460"/>
      <c r="ROJ123" s="1460"/>
      <c r="ROK123" s="1460"/>
      <c r="ROL123" s="1460"/>
      <c r="ROM123" s="1460"/>
      <c r="RON123" s="1460"/>
      <c r="ROO123" s="1460"/>
      <c r="ROP123" s="1460"/>
      <c r="ROQ123" s="1460"/>
      <c r="ROR123" s="1460"/>
      <c r="ROS123" s="1460"/>
      <c r="ROT123" s="1460"/>
      <c r="ROU123" s="1460"/>
      <c r="ROV123" s="1460"/>
      <c r="ROW123" s="1460"/>
      <c r="ROX123" s="1460"/>
      <c r="ROY123" s="1460"/>
      <c r="ROZ123" s="1460"/>
      <c r="RPA123" s="1460"/>
      <c r="RPB123" s="1460"/>
      <c r="RPC123" s="1460"/>
      <c r="RPD123" s="1460"/>
      <c r="RPE123" s="1460"/>
      <c r="RPF123" s="1460"/>
      <c r="RPG123" s="1460"/>
      <c r="RPH123" s="1460"/>
      <c r="RPI123" s="1460"/>
      <c r="RPJ123" s="1460"/>
      <c r="RPK123" s="1460"/>
      <c r="RPL123" s="1460"/>
      <c r="RPM123" s="1460"/>
      <c r="RPN123" s="1460"/>
      <c r="RPO123" s="1460"/>
      <c r="RPP123" s="1460"/>
      <c r="RPQ123" s="1460"/>
      <c r="RPR123" s="1460"/>
      <c r="RPS123" s="1460"/>
      <c r="RPT123" s="1460"/>
      <c r="RPU123" s="1460"/>
      <c r="RPV123" s="1460"/>
      <c r="RPW123" s="1460"/>
      <c r="RPX123" s="1460"/>
      <c r="RPY123" s="1460"/>
      <c r="RPZ123" s="1460"/>
      <c r="RQA123" s="1460"/>
      <c r="RQB123" s="1460"/>
      <c r="RQC123" s="1460"/>
      <c r="RQD123" s="1460"/>
      <c r="RQE123" s="1460"/>
      <c r="RQF123" s="1460"/>
      <c r="RQG123" s="1460"/>
      <c r="RQH123" s="1460"/>
      <c r="RQI123" s="1460"/>
      <c r="RQJ123" s="1460"/>
      <c r="RQK123" s="1460"/>
      <c r="RQL123" s="1460"/>
      <c r="RQM123" s="1460"/>
      <c r="RQN123" s="1460"/>
      <c r="RQO123" s="1460"/>
      <c r="RQP123" s="1460"/>
      <c r="RQQ123" s="1460"/>
      <c r="RQR123" s="1460"/>
      <c r="RQS123" s="1460"/>
      <c r="RQT123" s="1460"/>
      <c r="RQU123" s="1460"/>
      <c r="RQV123" s="1460"/>
      <c r="RQW123" s="1460"/>
      <c r="RQX123" s="1460"/>
      <c r="RQY123" s="1460"/>
      <c r="RQZ123" s="1460"/>
      <c r="RRA123" s="1460"/>
      <c r="RRB123" s="1460"/>
      <c r="RRC123" s="1460"/>
      <c r="RRD123" s="1460"/>
      <c r="RRE123" s="1460"/>
      <c r="RRF123" s="1460"/>
      <c r="RRG123" s="1460"/>
      <c r="RRH123" s="1460"/>
      <c r="RRI123" s="1460"/>
      <c r="RRJ123" s="1460"/>
      <c r="RRK123" s="1460"/>
      <c r="RRL123" s="1460"/>
      <c r="RRM123" s="1460"/>
      <c r="RRN123" s="1460"/>
      <c r="RRO123" s="1460"/>
      <c r="RRP123" s="1460"/>
      <c r="RRQ123" s="1460"/>
      <c r="RRR123" s="1460"/>
      <c r="RRS123" s="1460"/>
      <c r="RRT123" s="1460"/>
      <c r="RRU123" s="1460"/>
      <c r="RRV123" s="1460"/>
      <c r="RRW123" s="1460"/>
      <c r="RRX123" s="1460"/>
      <c r="RRY123" s="1460"/>
      <c r="RRZ123" s="1460"/>
      <c r="RSA123" s="1460"/>
      <c r="RSB123" s="1460"/>
      <c r="RSC123" s="1460"/>
      <c r="RSD123" s="1460"/>
      <c r="RSE123" s="1460"/>
      <c r="RSF123" s="1460"/>
      <c r="RSG123" s="1460"/>
      <c r="RSH123" s="1460"/>
      <c r="RSI123" s="1460"/>
      <c r="RSJ123" s="1460"/>
      <c r="RSK123" s="1460"/>
      <c r="RSL123" s="1460"/>
      <c r="RSM123" s="1460"/>
      <c r="RSN123" s="1460"/>
      <c r="RSO123" s="1460"/>
      <c r="RSP123" s="1460"/>
      <c r="RSQ123" s="1460"/>
      <c r="RSR123" s="1460"/>
      <c r="RSS123" s="1460"/>
      <c r="RST123" s="1460"/>
      <c r="RSU123" s="1460"/>
      <c r="RSV123" s="1460"/>
      <c r="RSW123" s="1460"/>
      <c r="RSX123" s="1460"/>
      <c r="RSY123" s="1460"/>
      <c r="RSZ123" s="1460"/>
      <c r="RTA123" s="1460"/>
      <c r="RTB123" s="1460"/>
      <c r="RTC123" s="1460"/>
      <c r="RTD123" s="1460"/>
      <c r="RTE123" s="1460"/>
      <c r="RTF123" s="1460"/>
      <c r="RTG123" s="1460"/>
      <c r="RTH123" s="1460"/>
      <c r="RTI123" s="1460"/>
      <c r="RTJ123" s="1460"/>
      <c r="RTK123" s="1460"/>
      <c r="RTL123" s="1460"/>
      <c r="RTM123" s="1460"/>
      <c r="RTN123" s="1460"/>
      <c r="RTO123" s="1460"/>
      <c r="RTP123" s="1460"/>
      <c r="RTQ123" s="1460"/>
      <c r="RTR123" s="1460"/>
      <c r="RTS123" s="1460"/>
      <c r="RTT123" s="1460"/>
      <c r="RTU123" s="1460"/>
      <c r="RTV123" s="1460"/>
      <c r="RTW123" s="1460"/>
      <c r="RTX123" s="1460"/>
      <c r="RTY123" s="1460"/>
      <c r="RTZ123" s="1460"/>
      <c r="RUA123" s="1460"/>
      <c r="RUB123" s="1460"/>
      <c r="RUC123" s="1460"/>
      <c r="RUD123" s="1460"/>
      <c r="RUE123" s="1460"/>
      <c r="RUF123" s="1460"/>
      <c r="RUG123" s="1460"/>
      <c r="RUH123" s="1460"/>
      <c r="RUI123" s="1460"/>
      <c r="RUJ123" s="1460"/>
      <c r="RUK123" s="1460"/>
      <c r="RUL123" s="1460"/>
      <c r="RUM123" s="1460"/>
      <c r="RUN123" s="1460"/>
      <c r="RUO123" s="1460"/>
      <c r="RUP123" s="1460"/>
      <c r="RUQ123" s="1460"/>
      <c r="RUR123" s="1460"/>
      <c r="RUS123" s="1460"/>
      <c r="RUT123" s="1460"/>
      <c r="RUU123" s="1460"/>
      <c r="RUV123" s="1460"/>
      <c r="RUW123" s="1460"/>
      <c r="RUX123" s="1460"/>
      <c r="RUY123" s="1460"/>
      <c r="RUZ123" s="1460"/>
      <c r="RVA123" s="1460"/>
      <c r="RVB123" s="1460"/>
      <c r="RVC123" s="1460"/>
      <c r="RVD123" s="1460"/>
      <c r="RVE123" s="1460"/>
      <c r="RVF123" s="1460"/>
      <c r="RVG123" s="1460"/>
      <c r="RVH123" s="1460"/>
      <c r="RVI123" s="1460"/>
      <c r="RVJ123" s="1460"/>
      <c r="RVK123" s="1460"/>
      <c r="RVL123" s="1460"/>
      <c r="RVM123" s="1460"/>
      <c r="RVN123" s="1460"/>
      <c r="RVO123" s="1460"/>
      <c r="RVP123" s="1460"/>
      <c r="RVQ123" s="1460"/>
      <c r="RVR123" s="1460"/>
      <c r="RVS123" s="1460"/>
      <c r="RVT123" s="1460"/>
      <c r="RVU123" s="1460"/>
      <c r="RVV123" s="1460"/>
      <c r="RVW123" s="1460"/>
      <c r="RVX123" s="1460"/>
      <c r="RVY123" s="1460"/>
      <c r="RVZ123" s="1460"/>
      <c r="RWA123" s="1460"/>
      <c r="RWB123" s="1460"/>
      <c r="RWC123" s="1460"/>
      <c r="RWD123" s="1460"/>
      <c r="RWE123" s="1460"/>
      <c r="RWF123" s="1460"/>
      <c r="RWG123" s="1460"/>
      <c r="RWH123" s="1460"/>
      <c r="RWI123" s="1460"/>
      <c r="RWJ123" s="1460"/>
      <c r="RWK123" s="1460"/>
      <c r="RWL123" s="1460"/>
      <c r="RWM123" s="1460"/>
      <c r="RWN123" s="1460"/>
      <c r="RWO123" s="1460"/>
      <c r="RWP123" s="1460"/>
      <c r="RWQ123" s="1460"/>
      <c r="RWR123" s="1460"/>
      <c r="RWS123" s="1460"/>
      <c r="RWT123" s="1460"/>
      <c r="RWU123" s="1460"/>
      <c r="RWV123" s="1460"/>
      <c r="RWW123" s="1460"/>
      <c r="RWX123" s="1460"/>
      <c r="RWY123" s="1460"/>
      <c r="RWZ123" s="1460"/>
      <c r="RXA123" s="1460"/>
      <c r="RXB123" s="1460"/>
      <c r="RXC123" s="1460"/>
      <c r="RXD123" s="1460"/>
      <c r="RXE123" s="1460"/>
      <c r="RXF123" s="1460"/>
      <c r="RXG123" s="1460"/>
      <c r="RXH123" s="1460"/>
      <c r="RXI123" s="1460"/>
      <c r="RXJ123" s="1460"/>
      <c r="RXK123" s="1460"/>
      <c r="RXL123" s="1460"/>
      <c r="RXM123" s="1460"/>
      <c r="RXN123" s="1460"/>
      <c r="RXO123" s="1460"/>
      <c r="RXP123" s="1460"/>
      <c r="RXQ123" s="1460"/>
      <c r="RXR123" s="1460"/>
      <c r="RXS123" s="1460"/>
      <c r="RXT123" s="1460"/>
      <c r="RXU123" s="1460"/>
      <c r="RXV123" s="1460"/>
      <c r="RXW123" s="1460"/>
      <c r="RXX123" s="1460"/>
      <c r="RXY123" s="1460"/>
      <c r="RXZ123" s="1460"/>
      <c r="RYA123" s="1460"/>
      <c r="RYB123" s="1460"/>
      <c r="RYC123" s="1460"/>
      <c r="RYD123" s="1460"/>
      <c r="RYE123" s="1460"/>
      <c r="RYF123" s="1460"/>
      <c r="RYG123" s="1460"/>
      <c r="RYH123" s="1460"/>
      <c r="RYI123" s="1460"/>
      <c r="RYJ123" s="1460"/>
      <c r="RYK123" s="1460"/>
      <c r="RYL123" s="1460"/>
      <c r="RYM123" s="1460"/>
      <c r="RYN123" s="1460"/>
      <c r="RYO123" s="1460"/>
      <c r="RYP123" s="1460"/>
      <c r="RYQ123" s="1460"/>
      <c r="RYR123" s="1460"/>
      <c r="RYS123" s="1460"/>
      <c r="RYT123" s="1460"/>
      <c r="RYU123" s="1460"/>
      <c r="RYV123" s="1460"/>
      <c r="RYW123" s="1460"/>
      <c r="RYX123" s="1460"/>
      <c r="RYY123" s="1460"/>
      <c r="RYZ123" s="1460"/>
      <c r="RZA123" s="1460"/>
      <c r="RZB123" s="1460"/>
      <c r="RZC123" s="1460"/>
      <c r="RZD123" s="1460"/>
      <c r="RZE123" s="1460"/>
      <c r="RZF123" s="1460"/>
      <c r="RZG123" s="1460"/>
      <c r="RZH123" s="1460"/>
      <c r="RZI123" s="1460"/>
      <c r="RZJ123" s="1460"/>
      <c r="RZK123" s="1460"/>
      <c r="RZL123" s="1460"/>
      <c r="RZM123" s="1460"/>
      <c r="RZN123" s="1460"/>
      <c r="RZO123" s="1460"/>
      <c r="RZP123" s="1460"/>
      <c r="RZQ123" s="1460"/>
      <c r="RZR123" s="1460"/>
      <c r="RZS123" s="1460"/>
      <c r="RZT123" s="1460"/>
      <c r="RZU123" s="1460"/>
      <c r="RZV123" s="1460"/>
      <c r="RZW123" s="1460"/>
      <c r="RZX123" s="1460"/>
      <c r="RZY123" s="1460"/>
      <c r="RZZ123" s="1460"/>
      <c r="SAA123" s="1460"/>
      <c r="SAB123" s="1460"/>
      <c r="SAC123" s="1460"/>
      <c r="SAD123" s="1460"/>
      <c r="SAE123" s="1460"/>
      <c r="SAF123" s="1460"/>
      <c r="SAG123" s="1460"/>
      <c r="SAH123" s="1460"/>
      <c r="SAI123" s="1460"/>
      <c r="SAJ123" s="1460"/>
      <c r="SAK123" s="1460"/>
      <c r="SAL123" s="1460"/>
      <c r="SAM123" s="1460"/>
      <c r="SAN123" s="1460"/>
      <c r="SAO123" s="1460"/>
      <c r="SAP123" s="1460"/>
      <c r="SAQ123" s="1460"/>
      <c r="SAR123" s="1460"/>
      <c r="SAS123" s="1460"/>
      <c r="SAT123" s="1460"/>
      <c r="SAU123" s="1460"/>
      <c r="SAV123" s="1460"/>
      <c r="SAW123" s="1460"/>
      <c r="SAX123" s="1460"/>
      <c r="SAY123" s="1460"/>
      <c r="SAZ123" s="1460"/>
      <c r="SBA123" s="1460"/>
      <c r="SBB123" s="1460"/>
      <c r="SBC123" s="1460"/>
      <c r="SBD123" s="1460"/>
      <c r="SBE123" s="1460"/>
      <c r="SBF123" s="1460"/>
      <c r="SBG123" s="1460"/>
      <c r="SBH123" s="1460"/>
      <c r="SBI123" s="1460"/>
      <c r="SBJ123" s="1460"/>
      <c r="SBK123" s="1460"/>
      <c r="SBL123" s="1460"/>
      <c r="SBM123" s="1460"/>
      <c r="SBN123" s="1460"/>
      <c r="SBO123" s="1460"/>
      <c r="SBP123" s="1460"/>
      <c r="SBQ123" s="1460"/>
      <c r="SBR123" s="1460"/>
      <c r="SBS123" s="1460"/>
      <c r="SBT123" s="1460"/>
      <c r="SBU123" s="1460"/>
      <c r="SBV123" s="1460"/>
      <c r="SBW123" s="1460"/>
      <c r="SBX123" s="1460"/>
      <c r="SBY123" s="1460"/>
      <c r="SBZ123" s="1460"/>
      <c r="SCA123" s="1460"/>
      <c r="SCB123" s="1460"/>
      <c r="SCC123" s="1460"/>
      <c r="SCD123" s="1460"/>
      <c r="SCE123" s="1460"/>
      <c r="SCF123" s="1460"/>
      <c r="SCG123" s="1460"/>
      <c r="SCH123" s="1460"/>
      <c r="SCI123" s="1460"/>
      <c r="SCJ123" s="1460"/>
      <c r="SCK123" s="1460"/>
      <c r="SCL123" s="1460"/>
      <c r="SCM123" s="1460"/>
      <c r="SCN123" s="1460"/>
      <c r="SCO123" s="1460"/>
      <c r="SCP123" s="1460"/>
      <c r="SCQ123" s="1460"/>
      <c r="SCR123" s="1460"/>
      <c r="SCS123" s="1460"/>
      <c r="SCT123" s="1460"/>
      <c r="SCU123" s="1460"/>
      <c r="SCV123" s="1460"/>
      <c r="SCW123" s="1460"/>
      <c r="SCX123" s="1460"/>
      <c r="SCY123" s="1460"/>
      <c r="SCZ123" s="1460"/>
      <c r="SDA123" s="1460"/>
      <c r="SDB123" s="1460"/>
      <c r="SDC123" s="1460"/>
      <c r="SDD123" s="1460"/>
      <c r="SDE123" s="1460"/>
      <c r="SDF123" s="1460"/>
      <c r="SDG123" s="1460"/>
      <c r="SDH123" s="1460"/>
      <c r="SDI123" s="1460"/>
      <c r="SDJ123" s="1460"/>
      <c r="SDK123" s="1460"/>
      <c r="SDL123" s="1460"/>
      <c r="SDM123" s="1460"/>
      <c r="SDN123" s="1460"/>
      <c r="SDO123" s="1460"/>
      <c r="SDP123" s="1460"/>
      <c r="SDQ123" s="1460"/>
      <c r="SDR123" s="1460"/>
      <c r="SDS123" s="1460"/>
      <c r="SDT123" s="1460"/>
      <c r="SDU123" s="1460"/>
      <c r="SDV123" s="1460"/>
      <c r="SDW123" s="1460"/>
      <c r="SDX123" s="1460"/>
      <c r="SDY123" s="1460"/>
      <c r="SDZ123" s="1460"/>
      <c r="SEA123" s="1460"/>
      <c r="SEB123" s="1460"/>
      <c r="SEC123" s="1460"/>
      <c r="SED123" s="1460"/>
      <c r="SEE123" s="1460"/>
      <c r="SEF123" s="1460"/>
      <c r="SEG123" s="1460"/>
      <c r="SEH123" s="1460"/>
      <c r="SEI123" s="1460"/>
      <c r="SEJ123" s="1460"/>
      <c r="SEK123" s="1460"/>
      <c r="SEL123" s="1460"/>
      <c r="SEM123" s="1460"/>
      <c r="SEN123" s="1460"/>
      <c r="SEO123" s="1460"/>
      <c r="SEP123" s="1460"/>
      <c r="SEQ123" s="1460"/>
      <c r="SER123" s="1460"/>
      <c r="SES123" s="1460"/>
      <c r="SET123" s="1460"/>
      <c r="SEU123" s="1460"/>
      <c r="SEV123" s="1460"/>
      <c r="SEW123" s="1460"/>
      <c r="SEX123" s="1460"/>
      <c r="SEY123" s="1460"/>
      <c r="SEZ123" s="1460"/>
      <c r="SFA123" s="1460"/>
      <c r="SFB123" s="1460"/>
      <c r="SFC123" s="1460"/>
      <c r="SFD123" s="1460"/>
      <c r="SFE123" s="1460"/>
      <c r="SFF123" s="1460"/>
      <c r="SFG123" s="1460"/>
      <c r="SFH123" s="1460"/>
      <c r="SFI123" s="1460"/>
      <c r="SFJ123" s="1460"/>
      <c r="SFK123" s="1460"/>
      <c r="SFL123" s="1460"/>
      <c r="SFM123" s="1460"/>
      <c r="SFN123" s="1460"/>
      <c r="SFO123" s="1460"/>
      <c r="SFP123" s="1460"/>
      <c r="SFQ123" s="1460"/>
      <c r="SFR123" s="1460"/>
      <c r="SFS123" s="1460"/>
      <c r="SFT123" s="1460"/>
      <c r="SFU123" s="1460"/>
      <c r="SFV123" s="1460"/>
      <c r="SFW123" s="1460"/>
      <c r="SFX123" s="1460"/>
      <c r="SFY123" s="1460"/>
      <c r="SFZ123" s="1460"/>
      <c r="SGA123" s="1460"/>
      <c r="SGB123" s="1460"/>
      <c r="SGC123" s="1460"/>
      <c r="SGD123" s="1460"/>
      <c r="SGE123" s="1460"/>
      <c r="SGF123" s="1460"/>
      <c r="SGG123" s="1460"/>
      <c r="SGH123" s="1460"/>
      <c r="SGI123" s="1460"/>
      <c r="SGJ123" s="1460"/>
      <c r="SGK123" s="1460"/>
      <c r="SGL123" s="1460"/>
      <c r="SGM123" s="1460"/>
      <c r="SGN123" s="1460"/>
      <c r="SGO123" s="1460"/>
      <c r="SGP123" s="1460"/>
      <c r="SGQ123" s="1460"/>
      <c r="SGR123" s="1460"/>
      <c r="SGS123" s="1460"/>
      <c r="SGT123" s="1460"/>
      <c r="SGU123" s="1460"/>
      <c r="SGV123" s="1460"/>
      <c r="SGW123" s="1460"/>
      <c r="SGX123" s="1460"/>
      <c r="SGY123" s="1460"/>
      <c r="SGZ123" s="1460"/>
      <c r="SHA123" s="1460"/>
      <c r="SHB123" s="1460"/>
      <c r="SHC123" s="1460"/>
      <c r="SHD123" s="1460"/>
      <c r="SHE123" s="1460"/>
      <c r="SHF123" s="1460"/>
      <c r="SHG123" s="1460"/>
      <c r="SHH123" s="1460"/>
      <c r="SHI123" s="1460"/>
      <c r="SHJ123" s="1460"/>
      <c r="SHK123" s="1460"/>
      <c r="SHL123" s="1460"/>
      <c r="SHM123" s="1460"/>
      <c r="SHN123" s="1460"/>
      <c r="SHO123" s="1460"/>
      <c r="SHP123" s="1460"/>
      <c r="SHQ123" s="1460"/>
      <c r="SHR123" s="1460"/>
      <c r="SHS123" s="1460"/>
      <c r="SHT123" s="1460"/>
      <c r="SHU123" s="1460"/>
      <c r="SHV123" s="1460"/>
      <c r="SHW123" s="1460"/>
      <c r="SHX123" s="1460"/>
      <c r="SHY123" s="1460"/>
      <c r="SHZ123" s="1460"/>
      <c r="SIA123" s="1460"/>
      <c r="SIB123" s="1460"/>
      <c r="SIC123" s="1460"/>
      <c r="SID123" s="1460"/>
      <c r="SIE123" s="1460"/>
      <c r="SIF123" s="1460"/>
      <c r="SIG123" s="1460"/>
      <c r="SIH123" s="1460"/>
      <c r="SII123" s="1460"/>
      <c r="SIJ123" s="1460"/>
      <c r="SIK123" s="1460"/>
      <c r="SIL123" s="1460"/>
      <c r="SIM123" s="1460"/>
      <c r="SIN123" s="1460"/>
      <c r="SIO123" s="1460"/>
      <c r="SIP123" s="1460"/>
      <c r="SIQ123" s="1460"/>
      <c r="SIR123" s="1460"/>
      <c r="SIS123" s="1460"/>
      <c r="SIT123" s="1460"/>
      <c r="SIU123" s="1460"/>
      <c r="SIV123" s="1460"/>
      <c r="SIW123" s="1460"/>
      <c r="SIX123" s="1460"/>
      <c r="SIY123" s="1460"/>
      <c r="SIZ123" s="1460"/>
      <c r="SJA123" s="1460"/>
      <c r="SJB123" s="1460"/>
      <c r="SJC123" s="1460"/>
      <c r="SJD123" s="1460"/>
      <c r="SJE123" s="1460"/>
      <c r="SJF123" s="1460"/>
      <c r="SJG123" s="1460"/>
      <c r="SJH123" s="1460"/>
      <c r="SJI123" s="1460"/>
      <c r="SJJ123" s="1460"/>
      <c r="SJK123" s="1460"/>
      <c r="SJL123" s="1460"/>
      <c r="SJM123" s="1460"/>
      <c r="SJN123" s="1460"/>
      <c r="SJO123" s="1460"/>
      <c r="SJP123" s="1460"/>
      <c r="SJQ123" s="1460"/>
      <c r="SJR123" s="1460"/>
      <c r="SJS123" s="1460"/>
      <c r="SJT123" s="1460"/>
      <c r="SJU123" s="1460"/>
      <c r="SJV123" s="1460"/>
      <c r="SJW123" s="1460"/>
      <c r="SJX123" s="1460"/>
      <c r="SJY123" s="1460"/>
      <c r="SJZ123" s="1460"/>
      <c r="SKA123" s="1460"/>
      <c r="SKB123" s="1460"/>
      <c r="SKC123" s="1460"/>
      <c r="SKD123" s="1460"/>
      <c r="SKE123" s="1460"/>
      <c r="SKF123" s="1460"/>
      <c r="SKG123" s="1460"/>
      <c r="SKH123" s="1460"/>
      <c r="SKI123" s="1460"/>
      <c r="SKJ123" s="1460"/>
      <c r="SKK123" s="1460"/>
      <c r="SKL123" s="1460"/>
      <c r="SKM123" s="1460"/>
      <c r="SKN123" s="1460"/>
      <c r="SKO123" s="1460"/>
      <c r="SKP123" s="1460"/>
      <c r="SKQ123" s="1460"/>
      <c r="SKR123" s="1460"/>
      <c r="SKS123" s="1460"/>
      <c r="SKT123" s="1460"/>
      <c r="SKU123" s="1460"/>
      <c r="SKV123" s="1460"/>
      <c r="SKW123" s="1460"/>
      <c r="SKX123" s="1460"/>
      <c r="SKY123" s="1460"/>
      <c r="SKZ123" s="1460"/>
      <c r="SLA123" s="1460"/>
      <c r="SLB123" s="1460"/>
      <c r="SLC123" s="1460"/>
      <c r="SLD123" s="1460"/>
      <c r="SLE123" s="1460"/>
      <c r="SLF123" s="1460"/>
      <c r="SLG123" s="1460"/>
      <c r="SLH123" s="1460"/>
      <c r="SLI123" s="1460"/>
      <c r="SLJ123" s="1460"/>
      <c r="SLK123" s="1460"/>
      <c r="SLL123" s="1460"/>
      <c r="SLM123" s="1460"/>
      <c r="SLN123" s="1460"/>
      <c r="SLO123" s="1460"/>
      <c r="SLP123" s="1460"/>
      <c r="SLQ123" s="1460"/>
      <c r="SLR123" s="1460"/>
      <c r="SLS123" s="1460"/>
      <c r="SLT123" s="1460"/>
      <c r="SLU123" s="1460"/>
      <c r="SLV123" s="1460"/>
      <c r="SLW123" s="1460"/>
      <c r="SLX123" s="1460"/>
      <c r="SLY123" s="1460"/>
      <c r="SLZ123" s="1460"/>
      <c r="SMA123" s="1460"/>
      <c r="SMB123" s="1460"/>
      <c r="SMC123" s="1460"/>
      <c r="SMD123" s="1460"/>
      <c r="SME123" s="1460"/>
      <c r="SMF123" s="1460"/>
      <c r="SMG123" s="1460"/>
      <c r="SMH123" s="1460"/>
      <c r="SMI123" s="1460"/>
      <c r="SMJ123" s="1460"/>
      <c r="SMK123" s="1460"/>
      <c r="SML123" s="1460"/>
      <c r="SMM123" s="1460"/>
      <c r="SMN123" s="1460"/>
      <c r="SMO123" s="1460"/>
      <c r="SMP123" s="1460"/>
      <c r="SMQ123" s="1460"/>
      <c r="SMR123" s="1460"/>
      <c r="SMS123" s="1460"/>
      <c r="SMT123" s="1460"/>
      <c r="SMU123" s="1460"/>
      <c r="SMV123" s="1460"/>
      <c r="SMW123" s="1460"/>
      <c r="SMX123" s="1460"/>
      <c r="SMY123" s="1460"/>
      <c r="SMZ123" s="1460"/>
      <c r="SNA123" s="1460"/>
      <c r="SNB123" s="1460"/>
      <c r="SNC123" s="1460"/>
      <c r="SND123" s="1460"/>
      <c r="SNE123" s="1460"/>
      <c r="SNF123" s="1460"/>
      <c r="SNG123" s="1460"/>
      <c r="SNH123" s="1460"/>
      <c r="SNI123" s="1460"/>
      <c r="SNJ123" s="1460"/>
      <c r="SNK123" s="1460"/>
      <c r="SNL123" s="1460"/>
      <c r="SNM123" s="1460"/>
      <c r="SNN123" s="1460"/>
      <c r="SNO123" s="1460"/>
      <c r="SNP123" s="1460"/>
      <c r="SNQ123" s="1460"/>
      <c r="SNR123" s="1460"/>
      <c r="SNS123" s="1460"/>
      <c r="SNT123" s="1460"/>
      <c r="SNU123" s="1460"/>
      <c r="SNV123" s="1460"/>
      <c r="SNW123" s="1460"/>
      <c r="SNX123" s="1460"/>
      <c r="SNY123" s="1460"/>
      <c r="SNZ123" s="1460"/>
      <c r="SOA123" s="1460"/>
      <c r="SOB123" s="1460"/>
      <c r="SOC123" s="1460"/>
      <c r="SOD123" s="1460"/>
      <c r="SOE123" s="1460"/>
      <c r="SOF123" s="1460"/>
      <c r="SOG123" s="1460"/>
      <c r="SOH123" s="1460"/>
      <c r="SOI123" s="1460"/>
      <c r="SOJ123" s="1460"/>
      <c r="SOK123" s="1460"/>
      <c r="SOL123" s="1460"/>
      <c r="SOM123" s="1460"/>
      <c r="SON123" s="1460"/>
      <c r="SOO123" s="1460"/>
      <c r="SOP123" s="1460"/>
      <c r="SOQ123" s="1460"/>
      <c r="SOR123" s="1460"/>
      <c r="SOS123" s="1460"/>
      <c r="SOT123" s="1460"/>
      <c r="SOU123" s="1460"/>
      <c r="SOV123" s="1460"/>
      <c r="SOW123" s="1460"/>
      <c r="SOX123" s="1460"/>
      <c r="SOY123" s="1460"/>
      <c r="SOZ123" s="1460"/>
      <c r="SPA123" s="1460"/>
      <c r="SPB123" s="1460"/>
      <c r="SPC123" s="1460"/>
      <c r="SPD123" s="1460"/>
      <c r="SPE123" s="1460"/>
      <c r="SPF123" s="1460"/>
      <c r="SPG123" s="1460"/>
      <c r="SPH123" s="1460"/>
      <c r="SPI123" s="1460"/>
      <c r="SPJ123" s="1460"/>
      <c r="SPK123" s="1460"/>
      <c r="SPL123" s="1460"/>
      <c r="SPM123" s="1460"/>
      <c r="SPN123" s="1460"/>
      <c r="SPO123" s="1460"/>
      <c r="SPP123" s="1460"/>
      <c r="SPQ123" s="1460"/>
      <c r="SPR123" s="1460"/>
      <c r="SPS123" s="1460"/>
      <c r="SPT123" s="1460"/>
      <c r="SPU123" s="1460"/>
      <c r="SPV123" s="1460"/>
      <c r="SPW123" s="1460"/>
      <c r="SPX123" s="1460"/>
      <c r="SPY123" s="1460"/>
      <c r="SPZ123" s="1460"/>
      <c r="SQA123" s="1460"/>
      <c r="SQB123" s="1460"/>
      <c r="SQC123" s="1460"/>
      <c r="SQD123" s="1460"/>
      <c r="SQE123" s="1460"/>
      <c r="SQF123" s="1460"/>
      <c r="SQG123" s="1460"/>
      <c r="SQH123" s="1460"/>
      <c r="SQI123" s="1460"/>
      <c r="SQJ123" s="1460"/>
      <c r="SQK123" s="1460"/>
      <c r="SQL123" s="1460"/>
      <c r="SQM123" s="1460"/>
      <c r="SQN123" s="1460"/>
      <c r="SQO123" s="1460"/>
      <c r="SQP123" s="1460"/>
      <c r="SQQ123" s="1460"/>
      <c r="SQR123" s="1460"/>
      <c r="SQS123" s="1460"/>
      <c r="SQT123" s="1460"/>
      <c r="SQU123" s="1460"/>
      <c r="SQV123" s="1460"/>
      <c r="SQW123" s="1460"/>
      <c r="SQX123" s="1460"/>
      <c r="SQY123" s="1460"/>
      <c r="SQZ123" s="1460"/>
      <c r="SRA123" s="1460"/>
      <c r="SRB123" s="1460"/>
      <c r="SRC123" s="1460"/>
      <c r="SRD123" s="1460"/>
      <c r="SRE123" s="1460"/>
      <c r="SRF123" s="1460"/>
      <c r="SRG123" s="1460"/>
      <c r="SRH123" s="1460"/>
      <c r="SRI123" s="1460"/>
      <c r="SRJ123" s="1460"/>
      <c r="SRK123" s="1460"/>
      <c r="SRL123" s="1460"/>
      <c r="SRM123" s="1460"/>
      <c r="SRN123" s="1460"/>
      <c r="SRO123" s="1460"/>
      <c r="SRP123" s="1460"/>
      <c r="SRQ123" s="1460"/>
      <c r="SRR123" s="1460"/>
      <c r="SRS123" s="1460"/>
      <c r="SRT123" s="1460"/>
      <c r="SRU123" s="1460"/>
      <c r="SRV123" s="1460"/>
      <c r="SRW123" s="1460"/>
      <c r="SRX123" s="1460"/>
      <c r="SRY123" s="1460"/>
      <c r="SRZ123" s="1460"/>
      <c r="SSA123" s="1460"/>
      <c r="SSB123" s="1460"/>
      <c r="SSC123" s="1460"/>
      <c r="SSD123" s="1460"/>
      <c r="SSE123" s="1460"/>
      <c r="SSF123" s="1460"/>
      <c r="SSG123" s="1460"/>
      <c r="SSH123" s="1460"/>
      <c r="SSI123" s="1460"/>
      <c r="SSJ123" s="1460"/>
      <c r="SSK123" s="1460"/>
      <c r="SSL123" s="1460"/>
      <c r="SSM123" s="1460"/>
      <c r="SSN123" s="1460"/>
      <c r="SSO123" s="1460"/>
      <c r="SSP123" s="1460"/>
      <c r="SSQ123" s="1460"/>
      <c r="SSR123" s="1460"/>
      <c r="SSS123" s="1460"/>
      <c r="SST123" s="1460"/>
      <c r="SSU123" s="1460"/>
      <c r="SSV123" s="1460"/>
      <c r="SSW123" s="1460"/>
      <c r="SSX123" s="1460"/>
      <c r="SSY123" s="1460"/>
      <c r="SSZ123" s="1460"/>
      <c r="STA123" s="1460"/>
      <c r="STB123" s="1460"/>
      <c r="STC123" s="1460"/>
      <c r="STD123" s="1460"/>
      <c r="STE123" s="1460"/>
      <c r="STF123" s="1460"/>
      <c r="STG123" s="1460"/>
      <c r="STH123" s="1460"/>
      <c r="STI123" s="1460"/>
      <c r="STJ123" s="1460"/>
      <c r="STK123" s="1460"/>
      <c r="STL123" s="1460"/>
      <c r="STM123" s="1460"/>
      <c r="STN123" s="1460"/>
      <c r="STO123" s="1460"/>
      <c r="STP123" s="1460"/>
      <c r="STQ123" s="1460"/>
      <c r="STR123" s="1460"/>
      <c r="STS123" s="1460"/>
      <c r="STT123" s="1460"/>
      <c r="STU123" s="1460"/>
      <c r="STV123" s="1460"/>
      <c r="STW123" s="1460"/>
      <c r="STX123" s="1460"/>
      <c r="STY123" s="1460"/>
      <c r="STZ123" s="1460"/>
      <c r="SUA123" s="1460"/>
      <c r="SUB123" s="1460"/>
      <c r="SUC123" s="1460"/>
      <c r="SUD123" s="1460"/>
      <c r="SUE123" s="1460"/>
      <c r="SUF123" s="1460"/>
      <c r="SUG123" s="1460"/>
      <c r="SUH123" s="1460"/>
      <c r="SUI123" s="1460"/>
      <c r="SUJ123" s="1460"/>
      <c r="SUK123" s="1460"/>
      <c r="SUL123" s="1460"/>
      <c r="SUM123" s="1460"/>
      <c r="SUN123" s="1460"/>
      <c r="SUO123" s="1460"/>
      <c r="SUP123" s="1460"/>
      <c r="SUQ123" s="1460"/>
      <c r="SUR123" s="1460"/>
      <c r="SUS123" s="1460"/>
      <c r="SUT123" s="1460"/>
      <c r="SUU123" s="1460"/>
      <c r="SUV123" s="1460"/>
      <c r="SUW123" s="1460"/>
      <c r="SUX123" s="1460"/>
      <c r="SUY123" s="1460"/>
      <c r="SUZ123" s="1460"/>
      <c r="SVA123" s="1460"/>
      <c r="SVB123" s="1460"/>
      <c r="SVC123" s="1460"/>
      <c r="SVD123" s="1460"/>
      <c r="SVE123" s="1460"/>
      <c r="SVF123" s="1460"/>
      <c r="SVG123" s="1460"/>
      <c r="SVH123" s="1460"/>
      <c r="SVI123" s="1460"/>
      <c r="SVJ123" s="1460"/>
      <c r="SVK123" s="1460"/>
      <c r="SVL123" s="1460"/>
      <c r="SVM123" s="1460"/>
      <c r="SVN123" s="1460"/>
      <c r="SVO123" s="1460"/>
      <c r="SVP123" s="1460"/>
      <c r="SVQ123" s="1460"/>
      <c r="SVR123" s="1460"/>
      <c r="SVS123" s="1460"/>
      <c r="SVT123" s="1460"/>
      <c r="SVU123" s="1460"/>
      <c r="SVV123" s="1460"/>
      <c r="SVW123" s="1460"/>
      <c r="SVX123" s="1460"/>
      <c r="SVY123" s="1460"/>
      <c r="SVZ123" s="1460"/>
      <c r="SWA123" s="1460"/>
      <c r="SWB123" s="1460"/>
      <c r="SWC123" s="1460"/>
      <c r="SWD123" s="1460"/>
      <c r="SWE123" s="1460"/>
      <c r="SWF123" s="1460"/>
      <c r="SWG123" s="1460"/>
      <c r="SWH123" s="1460"/>
      <c r="SWI123" s="1460"/>
      <c r="SWJ123" s="1460"/>
      <c r="SWK123" s="1460"/>
      <c r="SWL123" s="1460"/>
      <c r="SWM123" s="1460"/>
      <c r="SWN123" s="1460"/>
      <c r="SWO123" s="1460"/>
      <c r="SWP123" s="1460"/>
      <c r="SWQ123" s="1460"/>
      <c r="SWR123" s="1460"/>
      <c r="SWS123" s="1460"/>
      <c r="SWT123" s="1460"/>
      <c r="SWU123" s="1460"/>
      <c r="SWV123" s="1460"/>
      <c r="SWW123" s="1460"/>
      <c r="SWX123" s="1460"/>
      <c r="SWY123" s="1460"/>
      <c r="SWZ123" s="1460"/>
      <c r="SXA123" s="1460"/>
      <c r="SXB123" s="1460"/>
      <c r="SXC123" s="1460"/>
      <c r="SXD123" s="1460"/>
      <c r="SXE123" s="1460"/>
      <c r="SXF123" s="1460"/>
      <c r="SXG123" s="1460"/>
      <c r="SXH123" s="1460"/>
      <c r="SXI123" s="1460"/>
      <c r="SXJ123" s="1460"/>
      <c r="SXK123" s="1460"/>
      <c r="SXL123" s="1460"/>
      <c r="SXM123" s="1460"/>
      <c r="SXN123" s="1460"/>
      <c r="SXO123" s="1460"/>
      <c r="SXP123" s="1460"/>
      <c r="SXQ123" s="1460"/>
      <c r="SXR123" s="1460"/>
      <c r="SXS123" s="1460"/>
      <c r="SXT123" s="1460"/>
      <c r="SXU123" s="1460"/>
      <c r="SXV123" s="1460"/>
      <c r="SXW123" s="1460"/>
      <c r="SXX123" s="1460"/>
      <c r="SXY123" s="1460"/>
      <c r="SXZ123" s="1460"/>
      <c r="SYA123" s="1460"/>
      <c r="SYB123" s="1460"/>
      <c r="SYC123" s="1460"/>
      <c r="SYD123" s="1460"/>
      <c r="SYE123" s="1460"/>
      <c r="SYF123" s="1460"/>
      <c r="SYG123" s="1460"/>
      <c r="SYH123" s="1460"/>
      <c r="SYI123" s="1460"/>
      <c r="SYJ123" s="1460"/>
      <c r="SYK123" s="1460"/>
      <c r="SYL123" s="1460"/>
      <c r="SYM123" s="1460"/>
      <c r="SYN123" s="1460"/>
      <c r="SYO123" s="1460"/>
      <c r="SYP123" s="1460"/>
      <c r="SYQ123" s="1460"/>
      <c r="SYR123" s="1460"/>
      <c r="SYS123" s="1460"/>
      <c r="SYT123" s="1460"/>
      <c r="SYU123" s="1460"/>
      <c r="SYV123" s="1460"/>
      <c r="SYW123" s="1460"/>
      <c r="SYX123" s="1460"/>
      <c r="SYY123" s="1460"/>
      <c r="SYZ123" s="1460"/>
      <c r="SZA123" s="1460"/>
      <c r="SZB123" s="1460"/>
      <c r="SZC123" s="1460"/>
      <c r="SZD123" s="1460"/>
      <c r="SZE123" s="1460"/>
      <c r="SZF123" s="1460"/>
      <c r="SZG123" s="1460"/>
      <c r="SZH123" s="1460"/>
      <c r="SZI123" s="1460"/>
      <c r="SZJ123" s="1460"/>
      <c r="SZK123" s="1460"/>
      <c r="SZL123" s="1460"/>
      <c r="SZM123" s="1460"/>
      <c r="SZN123" s="1460"/>
      <c r="SZO123" s="1460"/>
      <c r="SZP123" s="1460"/>
      <c r="SZQ123" s="1460"/>
      <c r="SZR123" s="1460"/>
      <c r="SZS123" s="1460"/>
      <c r="SZT123" s="1460"/>
      <c r="SZU123" s="1460"/>
      <c r="SZV123" s="1460"/>
      <c r="SZW123" s="1460"/>
      <c r="SZX123" s="1460"/>
      <c r="SZY123" s="1460"/>
      <c r="SZZ123" s="1460"/>
      <c r="TAA123" s="1460"/>
      <c r="TAB123" s="1460"/>
      <c r="TAC123" s="1460"/>
      <c r="TAD123" s="1460"/>
      <c r="TAE123" s="1460"/>
      <c r="TAF123" s="1460"/>
      <c r="TAG123" s="1460"/>
      <c r="TAH123" s="1460"/>
      <c r="TAI123" s="1460"/>
      <c r="TAJ123" s="1460"/>
      <c r="TAK123" s="1460"/>
      <c r="TAL123" s="1460"/>
      <c r="TAM123" s="1460"/>
      <c r="TAN123" s="1460"/>
      <c r="TAO123" s="1460"/>
      <c r="TAP123" s="1460"/>
      <c r="TAQ123" s="1460"/>
      <c r="TAR123" s="1460"/>
      <c r="TAS123" s="1460"/>
      <c r="TAT123" s="1460"/>
      <c r="TAU123" s="1460"/>
      <c r="TAV123" s="1460"/>
      <c r="TAW123" s="1460"/>
      <c r="TAX123" s="1460"/>
      <c r="TAY123" s="1460"/>
      <c r="TAZ123" s="1460"/>
      <c r="TBA123" s="1460"/>
      <c r="TBB123" s="1460"/>
      <c r="TBC123" s="1460"/>
      <c r="TBD123" s="1460"/>
      <c r="TBE123" s="1460"/>
      <c r="TBF123" s="1460"/>
      <c r="TBG123" s="1460"/>
      <c r="TBH123" s="1460"/>
      <c r="TBI123" s="1460"/>
      <c r="TBJ123" s="1460"/>
      <c r="TBK123" s="1460"/>
      <c r="TBL123" s="1460"/>
      <c r="TBM123" s="1460"/>
      <c r="TBN123" s="1460"/>
      <c r="TBO123" s="1460"/>
      <c r="TBP123" s="1460"/>
      <c r="TBQ123" s="1460"/>
      <c r="TBR123" s="1460"/>
      <c r="TBS123" s="1460"/>
      <c r="TBT123" s="1460"/>
      <c r="TBU123" s="1460"/>
      <c r="TBV123" s="1460"/>
      <c r="TBW123" s="1460"/>
      <c r="TBX123" s="1460"/>
      <c r="TBY123" s="1460"/>
      <c r="TBZ123" s="1460"/>
      <c r="TCA123" s="1460"/>
      <c r="TCB123" s="1460"/>
      <c r="TCC123" s="1460"/>
      <c r="TCD123" s="1460"/>
      <c r="TCE123" s="1460"/>
      <c r="TCF123" s="1460"/>
      <c r="TCG123" s="1460"/>
      <c r="TCH123" s="1460"/>
      <c r="TCI123" s="1460"/>
      <c r="TCJ123" s="1460"/>
      <c r="TCK123" s="1460"/>
      <c r="TCL123" s="1460"/>
      <c r="TCM123" s="1460"/>
      <c r="TCN123" s="1460"/>
      <c r="TCO123" s="1460"/>
      <c r="TCP123" s="1460"/>
      <c r="TCQ123" s="1460"/>
      <c r="TCR123" s="1460"/>
      <c r="TCS123" s="1460"/>
      <c r="TCT123" s="1460"/>
      <c r="TCU123" s="1460"/>
      <c r="TCV123" s="1460"/>
      <c r="TCW123" s="1460"/>
      <c r="TCX123" s="1460"/>
      <c r="TCY123" s="1460"/>
      <c r="TCZ123" s="1460"/>
      <c r="TDA123" s="1460"/>
      <c r="TDB123" s="1460"/>
      <c r="TDC123" s="1460"/>
      <c r="TDD123" s="1460"/>
      <c r="TDE123" s="1460"/>
      <c r="TDF123" s="1460"/>
      <c r="TDG123" s="1460"/>
      <c r="TDH123" s="1460"/>
      <c r="TDI123" s="1460"/>
      <c r="TDJ123" s="1460"/>
      <c r="TDK123" s="1460"/>
      <c r="TDL123" s="1460"/>
      <c r="TDM123" s="1460"/>
      <c r="TDN123" s="1460"/>
      <c r="TDO123" s="1460"/>
      <c r="TDP123" s="1460"/>
      <c r="TDQ123" s="1460"/>
      <c r="TDR123" s="1460"/>
      <c r="TDS123" s="1460"/>
      <c r="TDT123" s="1460"/>
      <c r="TDU123" s="1460"/>
      <c r="TDV123" s="1460"/>
      <c r="TDW123" s="1460"/>
      <c r="TDX123" s="1460"/>
      <c r="TDY123" s="1460"/>
      <c r="TDZ123" s="1460"/>
      <c r="TEA123" s="1460"/>
      <c r="TEB123" s="1460"/>
      <c r="TEC123" s="1460"/>
      <c r="TED123" s="1460"/>
      <c r="TEE123" s="1460"/>
      <c r="TEF123" s="1460"/>
      <c r="TEG123" s="1460"/>
      <c r="TEH123" s="1460"/>
      <c r="TEI123" s="1460"/>
      <c r="TEJ123" s="1460"/>
      <c r="TEK123" s="1460"/>
      <c r="TEL123" s="1460"/>
      <c r="TEM123" s="1460"/>
      <c r="TEN123" s="1460"/>
      <c r="TEO123" s="1460"/>
      <c r="TEP123" s="1460"/>
      <c r="TEQ123" s="1460"/>
      <c r="TER123" s="1460"/>
      <c r="TES123" s="1460"/>
      <c r="TET123" s="1460"/>
      <c r="TEU123" s="1460"/>
      <c r="TEV123" s="1460"/>
      <c r="TEW123" s="1460"/>
      <c r="TEX123" s="1460"/>
      <c r="TEY123" s="1460"/>
      <c r="TEZ123" s="1460"/>
      <c r="TFA123" s="1460"/>
      <c r="TFB123" s="1460"/>
      <c r="TFC123" s="1460"/>
      <c r="TFD123" s="1460"/>
      <c r="TFE123" s="1460"/>
      <c r="TFF123" s="1460"/>
      <c r="TFG123" s="1460"/>
      <c r="TFH123" s="1460"/>
      <c r="TFI123" s="1460"/>
      <c r="TFJ123" s="1460"/>
      <c r="TFK123" s="1460"/>
      <c r="TFL123" s="1460"/>
      <c r="TFM123" s="1460"/>
      <c r="TFN123" s="1460"/>
      <c r="TFO123" s="1460"/>
      <c r="TFP123" s="1460"/>
      <c r="TFQ123" s="1460"/>
      <c r="TFR123" s="1460"/>
      <c r="TFS123" s="1460"/>
      <c r="TFT123" s="1460"/>
      <c r="TFU123" s="1460"/>
      <c r="TFV123" s="1460"/>
      <c r="TFW123" s="1460"/>
      <c r="TFX123" s="1460"/>
      <c r="TFY123" s="1460"/>
      <c r="TFZ123" s="1460"/>
      <c r="TGA123" s="1460"/>
      <c r="TGB123" s="1460"/>
      <c r="TGC123" s="1460"/>
      <c r="TGD123" s="1460"/>
      <c r="TGE123" s="1460"/>
      <c r="TGF123" s="1460"/>
      <c r="TGG123" s="1460"/>
      <c r="TGH123" s="1460"/>
      <c r="TGI123" s="1460"/>
      <c r="TGJ123" s="1460"/>
      <c r="TGK123" s="1460"/>
      <c r="TGL123" s="1460"/>
      <c r="TGM123" s="1460"/>
      <c r="TGN123" s="1460"/>
      <c r="TGO123" s="1460"/>
      <c r="TGP123" s="1460"/>
      <c r="TGQ123" s="1460"/>
      <c r="TGR123" s="1460"/>
      <c r="TGS123" s="1460"/>
      <c r="TGT123" s="1460"/>
      <c r="TGU123" s="1460"/>
      <c r="TGV123" s="1460"/>
      <c r="TGW123" s="1460"/>
      <c r="TGX123" s="1460"/>
      <c r="TGY123" s="1460"/>
      <c r="TGZ123" s="1460"/>
      <c r="THA123" s="1460"/>
      <c r="THB123" s="1460"/>
      <c r="THC123" s="1460"/>
      <c r="THD123" s="1460"/>
      <c r="THE123" s="1460"/>
      <c r="THF123" s="1460"/>
      <c r="THG123" s="1460"/>
      <c r="THH123" s="1460"/>
      <c r="THI123" s="1460"/>
      <c r="THJ123" s="1460"/>
      <c r="THK123" s="1460"/>
      <c r="THL123" s="1460"/>
      <c r="THM123" s="1460"/>
      <c r="THN123" s="1460"/>
      <c r="THO123" s="1460"/>
      <c r="THP123" s="1460"/>
      <c r="THQ123" s="1460"/>
      <c r="THR123" s="1460"/>
      <c r="THS123" s="1460"/>
      <c r="THT123" s="1460"/>
      <c r="THU123" s="1460"/>
      <c r="THV123" s="1460"/>
      <c r="THW123" s="1460"/>
      <c r="THX123" s="1460"/>
      <c r="THY123" s="1460"/>
      <c r="THZ123" s="1460"/>
      <c r="TIA123" s="1460"/>
      <c r="TIB123" s="1460"/>
      <c r="TIC123" s="1460"/>
      <c r="TID123" s="1460"/>
      <c r="TIE123" s="1460"/>
      <c r="TIF123" s="1460"/>
      <c r="TIG123" s="1460"/>
      <c r="TIH123" s="1460"/>
      <c r="TII123" s="1460"/>
      <c r="TIJ123" s="1460"/>
      <c r="TIK123" s="1460"/>
      <c r="TIL123" s="1460"/>
      <c r="TIM123" s="1460"/>
      <c r="TIN123" s="1460"/>
      <c r="TIO123" s="1460"/>
      <c r="TIP123" s="1460"/>
      <c r="TIQ123" s="1460"/>
      <c r="TIR123" s="1460"/>
      <c r="TIS123" s="1460"/>
      <c r="TIT123" s="1460"/>
      <c r="TIU123" s="1460"/>
      <c r="TIV123" s="1460"/>
      <c r="TIW123" s="1460"/>
      <c r="TIX123" s="1460"/>
      <c r="TIY123" s="1460"/>
      <c r="TIZ123" s="1460"/>
      <c r="TJA123" s="1460"/>
      <c r="TJB123" s="1460"/>
      <c r="TJC123" s="1460"/>
      <c r="TJD123" s="1460"/>
      <c r="TJE123" s="1460"/>
      <c r="TJF123" s="1460"/>
      <c r="TJG123" s="1460"/>
      <c r="TJH123" s="1460"/>
      <c r="TJI123" s="1460"/>
      <c r="TJJ123" s="1460"/>
      <c r="TJK123" s="1460"/>
      <c r="TJL123" s="1460"/>
      <c r="TJM123" s="1460"/>
      <c r="TJN123" s="1460"/>
      <c r="TJO123" s="1460"/>
      <c r="TJP123" s="1460"/>
      <c r="TJQ123" s="1460"/>
      <c r="TJR123" s="1460"/>
      <c r="TJS123" s="1460"/>
      <c r="TJT123" s="1460"/>
      <c r="TJU123" s="1460"/>
      <c r="TJV123" s="1460"/>
      <c r="TJW123" s="1460"/>
      <c r="TJX123" s="1460"/>
      <c r="TJY123" s="1460"/>
      <c r="TJZ123" s="1460"/>
      <c r="TKA123" s="1460"/>
      <c r="TKB123" s="1460"/>
      <c r="TKC123" s="1460"/>
      <c r="TKD123" s="1460"/>
      <c r="TKE123" s="1460"/>
      <c r="TKF123" s="1460"/>
      <c r="TKG123" s="1460"/>
      <c r="TKH123" s="1460"/>
      <c r="TKI123" s="1460"/>
      <c r="TKJ123" s="1460"/>
      <c r="TKK123" s="1460"/>
      <c r="TKL123" s="1460"/>
      <c r="TKM123" s="1460"/>
      <c r="TKN123" s="1460"/>
      <c r="TKO123" s="1460"/>
      <c r="TKP123" s="1460"/>
      <c r="TKQ123" s="1460"/>
      <c r="TKR123" s="1460"/>
      <c r="TKS123" s="1460"/>
      <c r="TKT123" s="1460"/>
      <c r="TKU123" s="1460"/>
      <c r="TKV123" s="1460"/>
      <c r="TKW123" s="1460"/>
      <c r="TKX123" s="1460"/>
      <c r="TKY123" s="1460"/>
      <c r="TKZ123" s="1460"/>
      <c r="TLA123" s="1460"/>
      <c r="TLB123" s="1460"/>
      <c r="TLC123" s="1460"/>
      <c r="TLD123" s="1460"/>
      <c r="TLE123" s="1460"/>
      <c r="TLF123" s="1460"/>
      <c r="TLG123" s="1460"/>
      <c r="TLH123" s="1460"/>
      <c r="TLI123" s="1460"/>
      <c r="TLJ123" s="1460"/>
      <c r="TLK123" s="1460"/>
      <c r="TLL123" s="1460"/>
      <c r="TLM123" s="1460"/>
      <c r="TLN123" s="1460"/>
      <c r="TLO123" s="1460"/>
      <c r="TLP123" s="1460"/>
      <c r="TLQ123" s="1460"/>
      <c r="TLR123" s="1460"/>
      <c r="TLS123" s="1460"/>
      <c r="TLT123" s="1460"/>
      <c r="TLU123" s="1460"/>
      <c r="TLV123" s="1460"/>
      <c r="TLW123" s="1460"/>
      <c r="TLX123" s="1460"/>
      <c r="TLY123" s="1460"/>
      <c r="TLZ123" s="1460"/>
      <c r="TMA123" s="1460"/>
      <c r="TMB123" s="1460"/>
      <c r="TMC123" s="1460"/>
      <c r="TMD123" s="1460"/>
      <c r="TME123" s="1460"/>
      <c r="TMF123" s="1460"/>
      <c r="TMG123" s="1460"/>
      <c r="TMH123" s="1460"/>
      <c r="TMI123" s="1460"/>
      <c r="TMJ123" s="1460"/>
      <c r="TMK123" s="1460"/>
      <c r="TML123" s="1460"/>
      <c r="TMM123" s="1460"/>
      <c r="TMN123" s="1460"/>
      <c r="TMO123" s="1460"/>
      <c r="TMP123" s="1460"/>
      <c r="TMQ123" s="1460"/>
      <c r="TMR123" s="1460"/>
      <c r="TMS123" s="1460"/>
      <c r="TMT123" s="1460"/>
      <c r="TMU123" s="1460"/>
      <c r="TMV123" s="1460"/>
      <c r="TMW123" s="1460"/>
      <c r="TMX123" s="1460"/>
      <c r="TMY123" s="1460"/>
      <c r="TMZ123" s="1460"/>
      <c r="TNA123" s="1460"/>
      <c r="TNB123" s="1460"/>
      <c r="TNC123" s="1460"/>
      <c r="TND123" s="1460"/>
      <c r="TNE123" s="1460"/>
      <c r="TNF123" s="1460"/>
      <c r="TNG123" s="1460"/>
      <c r="TNH123" s="1460"/>
      <c r="TNI123" s="1460"/>
      <c r="TNJ123" s="1460"/>
      <c r="TNK123" s="1460"/>
      <c r="TNL123" s="1460"/>
      <c r="TNM123" s="1460"/>
      <c r="TNN123" s="1460"/>
      <c r="TNO123" s="1460"/>
      <c r="TNP123" s="1460"/>
      <c r="TNQ123" s="1460"/>
      <c r="TNR123" s="1460"/>
      <c r="TNS123" s="1460"/>
      <c r="TNT123" s="1460"/>
      <c r="TNU123" s="1460"/>
      <c r="TNV123" s="1460"/>
      <c r="TNW123" s="1460"/>
      <c r="TNX123" s="1460"/>
      <c r="TNY123" s="1460"/>
      <c r="TNZ123" s="1460"/>
      <c r="TOA123" s="1460"/>
      <c r="TOB123" s="1460"/>
      <c r="TOC123" s="1460"/>
      <c r="TOD123" s="1460"/>
      <c r="TOE123" s="1460"/>
      <c r="TOF123" s="1460"/>
      <c r="TOG123" s="1460"/>
      <c r="TOH123" s="1460"/>
      <c r="TOI123" s="1460"/>
      <c r="TOJ123" s="1460"/>
      <c r="TOK123" s="1460"/>
      <c r="TOL123" s="1460"/>
      <c r="TOM123" s="1460"/>
      <c r="TON123" s="1460"/>
      <c r="TOO123" s="1460"/>
      <c r="TOP123" s="1460"/>
      <c r="TOQ123" s="1460"/>
      <c r="TOR123" s="1460"/>
      <c r="TOS123" s="1460"/>
      <c r="TOT123" s="1460"/>
      <c r="TOU123" s="1460"/>
      <c r="TOV123" s="1460"/>
      <c r="TOW123" s="1460"/>
      <c r="TOX123" s="1460"/>
      <c r="TOY123" s="1460"/>
      <c r="TOZ123" s="1460"/>
      <c r="TPA123" s="1460"/>
      <c r="TPB123" s="1460"/>
      <c r="TPC123" s="1460"/>
      <c r="TPD123" s="1460"/>
      <c r="TPE123" s="1460"/>
      <c r="TPF123" s="1460"/>
      <c r="TPG123" s="1460"/>
      <c r="TPH123" s="1460"/>
      <c r="TPI123" s="1460"/>
      <c r="TPJ123" s="1460"/>
      <c r="TPK123" s="1460"/>
      <c r="TPL123" s="1460"/>
      <c r="TPM123" s="1460"/>
      <c r="TPN123" s="1460"/>
      <c r="TPO123" s="1460"/>
      <c r="TPP123" s="1460"/>
      <c r="TPQ123" s="1460"/>
      <c r="TPR123" s="1460"/>
      <c r="TPS123" s="1460"/>
      <c r="TPT123" s="1460"/>
      <c r="TPU123" s="1460"/>
      <c r="TPV123" s="1460"/>
      <c r="TPW123" s="1460"/>
      <c r="TPX123" s="1460"/>
      <c r="TPY123" s="1460"/>
      <c r="TPZ123" s="1460"/>
      <c r="TQA123" s="1460"/>
      <c r="TQB123" s="1460"/>
      <c r="TQC123" s="1460"/>
      <c r="TQD123" s="1460"/>
      <c r="TQE123" s="1460"/>
      <c r="TQF123" s="1460"/>
      <c r="TQG123" s="1460"/>
      <c r="TQH123" s="1460"/>
      <c r="TQI123" s="1460"/>
      <c r="TQJ123" s="1460"/>
      <c r="TQK123" s="1460"/>
      <c r="TQL123" s="1460"/>
      <c r="TQM123" s="1460"/>
      <c r="TQN123" s="1460"/>
      <c r="TQO123" s="1460"/>
      <c r="TQP123" s="1460"/>
      <c r="TQQ123" s="1460"/>
      <c r="TQR123" s="1460"/>
      <c r="TQS123" s="1460"/>
      <c r="TQT123" s="1460"/>
      <c r="TQU123" s="1460"/>
      <c r="TQV123" s="1460"/>
      <c r="TQW123" s="1460"/>
      <c r="TQX123" s="1460"/>
      <c r="TQY123" s="1460"/>
      <c r="TQZ123" s="1460"/>
      <c r="TRA123" s="1460"/>
      <c r="TRB123" s="1460"/>
      <c r="TRC123" s="1460"/>
      <c r="TRD123" s="1460"/>
      <c r="TRE123" s="1460"/>
      <c r="TRF123" s="1460"/>
      <c r="TRG123" s="1460"/>
      <c r="TRH123" s="1460"/>
      <c r="TRI123" s="1460"/>
      <c r="TRJ123" s="1460"/>
      <c r="TRK123" s="1460"/>
      <c r="TRL123" s="1460"/>
      <c r="TRM123" s="1460"/>
      <c r="TRN123" s="1460"/>
      <c r="TRO123" s="1460"/>
      <c r="TRP123" s="1460"/>
      <c r="TRQ123" s="1460"/>
      <c r="TRR123" s="1460"/>
      <c r="TRS123" s="1460"/>
      <c r="TRT123" s="1460"/>
      <c r="TRU123" s="1460"/>
      <c r="TRV123" s="1460"/>
      <c r="TRW123" s="1460"/>
      <c r="TRX123" s="1460"/>
      <c r="TRY123" s="1460"/>
      <c r="TRZ123" s="1460"/>
      <c r="TSA123" s="1460"/>
      <c r="TSB123" s="1460"/>
      <c r="TSC123" s="1460"/>
      <c r="TSD123" s="1460"/>
      <c r="TSE123" s="1460"/>
      <c r="TSF123" s="1460"/>
      <c r="TSG123" s="1460"/>
      <c r="TSH123" s="1460"/>
      <c r="TSI123" s="1460"/>
      <c r="TSJ123" s="1460"/>
      <c r="TSK123" s="1460"/>
      <c r="TSL123" s="1460"/>
      <c r="TSM123" s="1460"/>
      <c r="TSN123" s="1460"/>
      <c r="TSO123" s="1460"/>
      <c r="TSP123" s="1460"/>
      <c r="TSQ123" s="1460"/>
      <c r="TSR123" s="1460"/>
      <c r="TSS123" s="1460"/>
      <c r="TST123" s="1460"/>
      <c r="TSU123" s="1460"/>
      <c r="TSV123" s="1460"/>
      <c r="TSW123" s="1460"/>
      <c r="TSX123" s="1460"/>
      <c r="TSY123" s="1460"/>
      <c r="TSZ123" s="1460"/>
      <c r="TTA123" s="1460"/>
      <c r="TTB123" s="1460"/>
      <c r="TTC123" s="1460"/>
      <c r="TTD123" s="1460"/>
      <c r="TTE123" s="1460"/>
      <c r="TTF123" s="1460"/>
      <c r="TTG123" s="1460"/>
      <c r="TTH123" s="1460"/>
      <c r="TTI123" s="1460"/>
      <c r="TTJ123" s="1460"/>
      <c r="TTK123" s="1460"/>
      <c r="TTL123" s="1460"/>
      <c r="TTM123" s="1460"/>
      <c r="TTN123" s="1460"/>
      <c r="TTO123" s="1460"/>
      <c r="TTP123" s="1460"/>
      <c r="TTQ123" s="1460"/>
      <c r="TTR123" s="1460"/>
      <c r="TTS123" s="1460"/>
      <c r="TTT123" s="1460"/>
      <c r="TTU123" s="1460"/>
      <c r="TTV123" s="1460"/>
      <c r="TTW123" s="1460"/>
      <c r="TTX123" s="1460"/>
      <c r="TTY123" s="1460"/>
      <c r="TTZ123" s="1460"/>
      <c r="TUA123" s="1460"/>
      <c r="TUB123" s="1460"/>
      <c r="TUC123" s="1460"/>
      <c r="TUD123" s="1460"/>
      <c r="TUE123" s="1460"/>
      <c r="TUF123" s="1460"/>
      <c r="TUG123" s="1460"/>
      <c r="TUH123" s="1460"/>
      <c r="TUI123" s="1460"/>
      <c r="TUJ123" s="1460"/>
      <c r="TUK123" s="1460"/>
      <c r="TUL123" s="1460"/>
      <c r="TUM123" s="1460"/>
      <c r="TUN123" s="1460"/>
      <c r="TUO123" s="1460"/>
      <c r="TUP123" s="1460"/>
      <c r="TUQ123" s="1460"/>
      <c r="TUR123" s="1460"/>
      <c r="TUS123" s="1460"/>
      <c r="TUT123" s="1460"/>
      <c r="TUU123" s="1460"/>
      <c r="TUV123" s="1460"/>
      <c r="TUW123" s="1460"/>
      <c r="TUX123" s="1460"/>
      <c r="TUY123" s="1460"/>
      <c r="TUZ123" s="1460"/>
      <c r="TVA123" s="1460"/>
      <c r="TVB123" s="1460"/>
      <c r="TVC123" s="1460"/>
      <c r="TVD123" s="1460"/>
      <c r="TVE123" s="1460"/>
      <c r="TVF123" s="1460"/>
      <c r="TVG123" s="1460"/>
      <c r="TVH123" s="1460"/>
      <c r="TVI123" s="1460"/>
      <c r="TVJ123" s="1460"/>
      <c r="TVK123" s="1460"/>
      <c r="TVL123" s="1460"/>
      <c r="TVM123" s="1460"/>
      <c r="TVN123" s="1460"/>
      <c r="TVO123" s="1460"/>
      <c r="TVP123" s="1460"/>
      <c r="TVQ123" s="1460"/>
      <c r="TVR123" s="1460"/>
      <c r="TVS123" s="1460"/>
      <c r="TVT123" s="1460"/>
      <c r="TVU123" s="1460"/>
      <c r="TVV123" s="1460"/>
      <c r="TVW123" s="1460"/>
      <c r="TVX123" s="1460"/>
      <c r="TVY123" s="1460"/>
      <c r="TVZ123" s="1460"/>
      <c r="TWA123" s="1460"/>
      <c r="TWB123" s="1460"/>
      <c r="TWC123" s="1460"/>
      <c r="TWD123" s="1460"/>
      <c r="TWE123" s="1460"/>
      <c r="TWF123" s="1460"/>
      <c r="TWG123" s="1460"/>
      <c r="TWH123" s="1460"/>
      <c r="TWI123" s="1460"/>
      <c r="TWJ123" s="1460"/>
      <c r="TWK123" s="1460"/>
      <c r="TWL123" s="1460"/>
      <c r="TWM123" s="1460"/>
      <c r="TWN123" s="1460"/>
      <c r="TWO123" s="1460"/>
      <c r="TWP123" s="1460"/>
      <c r="TWQ123" s="1460"/>
      <c r="TWR123" s="1460"/>
      <c r="TWS123" s="1460"/>
      <c r="TWT123" s="1460"/>
      <c r="TWU123" s="1460"/>
      <c r="TWV123" s="1460"/>
      <c r="TWW123" s="1460"/>
      <c r="TWX123" s="1460"/>
      <c r="TWY123" s="1460"/>
      <c r="TWZ123" s="1460"/>
      <c r="TXA123" s="1460"/>
      <c r="TXB123" s="1460"/>
      <c r="TXC123" s="1460"/>
      <c r="TXD123" s="1460"/>
      <c r="TXE123" s="1460"/>
      <c r="TXF123" s="1460"/>
      <c r="TXG123" s="1460"/>
      <c r="TXH123" s="1460"/>
      <c r="TXI123" s="1460"/>
      <c r="TXJ123" s="1460"/>
      <c r="TXK123" s="1460"/>
      <c r="TXL123" s="1460"/>
      <c r="TXM123" s="1460"/>
      <c r="TXN123" s="1460"/>
      <c r="TXO123" s="1460"/>
      <c r="TXP123" s="1460"/>
      <c r="TXQ123" s="1460"/>
      <c r="TXR123" s="1460"/>
      <c r="TXS123" s="1460"/>
      <c r="TXT123" s="1460"/>
      <c r="TXU123" s="1460"/>
      <c r="TXV123" s="1460"/>
      <c r="TXW123" s="1460"/>
      <c r="TXX123" s="1460"/>
      <c r="TXY123" s="1460"/>
      <c r="TXZ123" s="1460"/>
      <c r="TYA123" s="1460"/>
      <c r="TYB123" s="1460"/>
      <c r="TYC123" s="1460"/>
      <c r="TYD123" s="1460"/>
      <c r="TYE123" s="1460"/>
      <c r="TYF123" s="1460"/>
      <c r="TYG123" s="1460"/>
      <c r="TYH123" s="1460"/>
      <c r="TYI123" s="1460"/>
      <c r="TYJ123" s="1460"/>
      <c r="TYK123" s="1460"/>
      <c r="TYL123" s="1460"/>
      <c r="TYM123" s="1460"/>
      <c r="TYN123" s="1460"/>
      <c r="TYO123" s="1460"/>
      <c r="TYP123" s="1460"/>
      <c r="TYQ123" s="1460"/>
      <c r="TYR123" s="1460"/>
      <c r="TYS123" s="1460"/>
      <c r="TYT123" s="1460"/>
      <c r="TYU123" s="1460"/>
      <c r="TYV123" s="1460"/>
      <c r="TYW123" s="1460"/>
      <c r="TYX123" s="1460"/>
      <c r="TYY123" s="1460"/>
      <c r="TYZ123" s="1460"/>
      <c r="TZA123" s="1460"/>
      <c r="TZB123" s="1460"/>
      <c r="TZC123" s="1460"/>
      <c r="TZD123" s="1460"/>
      <c r="TZE123" s="1460"/>
      <c r="TZF123" s="1460"/>
      <c r="TZG123" s="1460"/>
      <c r="TZH123" s="1460"/>
      <c r="TZI123" s="1460"/>
      <c r="TZJ123" s="1460"/>
      <c r="TZK123" s="1460"/>
      <c r="TZL123" s="1460"/>
      <c r="TZM123" s="1460"/>
      <c r="TZN123" s="1460"/>
      <c r="TZO123" s="1460"/>
      <c r="TZP123" s="1460"/>
      <c r="TZQ123" s="1460"/>
      <c r="TZR123" s="1460"/>
      <c r="TZS123" s="1460"/>
      <c r="TZT123" s="1460"/>
      <c r="TZU123" s="1460"/>
      <c r="TZV123" s="1460"/>
      <c r="TZW123" s="1460"/>
      <c r="TZX123" s="1460"/>
      <c r="TZY123" s="1460"/>
      <c r="TZZ123" s="1460"/>
      <c r="UAA123" s="1460"/>
      <c r="UAB123" s="1460"/>
      <c r="UAC123" s="1460"/>
      <c r="UAD123" s="1460"/>
      <c r="UAE123" s="1460"/>
      <c r="UAF123" s="1460"/>
      <c r="UAG123" s="1460"/>
      <c r="UAH123" s="1460"/>
      <c r="UAI123" s="1460"/>
      <c r="UAJ123" s="1460"/>
      <c r="UAK123" s="1460"/>
      <c r="UAL123" s="1460"/>
      <c r="UAM123" s="1460"/>
      <c r="UAN123" s="1460"/>
      <c r="UAO123" s="1460"/>
      <c r="UAP123" s="1460"/>
      <c r="UAQ123" s="1460"/>
      <c r="UAR123" s="1460"/>
      <c r="UAS123" s="1460"/>
      <c r="UAT123" s="1460"/>
      <c r="UAU123" s="1460"/>
      <c r="UAV123" s="1460"/>
      <c r="UAW123" s="1460"/>
      <c r="UAX123" s="1460"/>
      <c r="UAY123" s="1460"/>
      <c r="UAZ123" s="1460"/>
      <c r="UBA123" s="1460"/>
      <c r="UBB123" s="1460"/>
      <c r="UBC123" s="1460"/>
      <c r="UBD123" s="1460"/>
      <c r="UBE123" s="1460"/>
      <c r="UBF123" s="1460"/>
      <c r="UBG123" s="1460"/>
      <c r="UBH123" s="1460"/>
      <c r="UBI123" s="1460"/>
      <c r="UBJ123" s="1460"/>
      <c r="UBK123" s="1460"/>
      <c r="UBL123" s="1460"/>
      <c r="UBM123" s="1460"/>
      <c r="UBN123" s="1460"/>
      <c r="UBO123" s="1460"/>
      <c r="UBP123" s="1460"/>
      <c r="UBQ123" s="1460"/>
      <c r="UBR123" s="1460"/>
      <c r="UBS123" s="1460"/>
      <c r="UBT123" s="1460"/>
      <c r="UBU123" s="1460"/>
      <c r="UBV123" s="1460"/>
      <c r="UBW123" s="1460"/>
      <c r="UBX123" s="1460"/>
      <c r="UBY123" s="1460"/>
      <c r="UBZ123" s="1460"/>
      <c r="UCA123" s="1460"/>
      <c r="UCB123" s="1460"/>
      <c r="UCC123" s="1460"/>
      <c r="UCD123" s="1460"/>
      <c r="UCE123" s="1460"/>
      <c r="UCF123" s="1460"/>
      <c r="UCG123" s="1460"/>
      <c r="UCH123" s="1460"/>
      <c r="UCI123" s="1460"/>
      <c r="UCJ123" s="1460"/>
      <c r="UCK123" s="1460"/>
      <c r="UCL123" s="1460"/>
      <c r="UCM123" s="1460"/>
      <c r="UCN123" s="1460"/>
      <c r="UCO123" s="1460"/>
      <c r="UCP123" s="1460"/>
      <c r="UCQ123" s="1460"/>
      <c r="UCR123" s="1460"/>
      <c r="UCS123" s="1460"/>
      <c r="UCT123" s="1460"/>
      <c r="UCU123" s="1460"/>
      <c r="UCV123" s="1460"/>
      <c r="UCW123" s="1460"/>
      <c r="UCX123" s="1460"/>
      <c r="UCY123" s="1460"/>
      <c r="UCZ123" s="1460"/>
      <c r="UDA123" s="1460"/>
      <c r="UDB123" s="1460"/>
      <c r="UDC123" s="1460"/>
      <c r="UDD123" s="1460"/>
      <c r="UDE123" s="1460"/>
      <c r="UDF123" s="1460"/>
      <c r="UDG123" s="1460"/>
      <c r="UDH123" s="1460"/>
      <c r="UDI123" s="1460"/>
      <c r="UDJ123" s="1460"/>
      <c r="UDK123" s="1460"/>
      <c r="UDL123" s="1460"/>
      <c r="UDM123" s="1460"/>
      <c r="UDN123" s="1460"/>
      <c r="UDO123" s="1460"/>
      <c r="UDP123" s="1460"/>
      <c r="UDQ123" s="1460"/>
      <c r="UDR123" s="1460"/>
      <c r="UDS123" s="1460"/>
      <c r="UDT123" s="1460"/>
      <c r="UDU123" s="1460"/>
      <c r="UDV123" s="1460"/>
      <c r="UDW123" s="1460"/>
      <c r="UDX123" s="1460"/>
      <c r="UDY123" s="1460"/>
      <c r="UDZ123" s="1460"/>
      <c r="UEA123" s="1460"/>
      <c r="UEB123" s="1460"/>
      <c r="UEC123" s="1460"/>
      <c r="UED123" s="1460"/>
      <c r="UEE123" s="1460"/>
      <c r="UEF123" s="1460"/>
      <c r="UEG123" s="1460"/>
      <c r="UEH123" s="1460"/>
      <c r="UEI123" s="1460"/>
      <c r="UEJ123" s="1460"/>
      <c r="UEK123" s="1460"/>
      <c r="UEL123" s="1460"/>
      <c r="UEM123" s="1460"/>
      <c r="UEN123" s="1460"/>
      <c r="UEO123" s="1460"/>
      <c r="UEP123" s="1460"/>
      <c r="UEQ123" s="1460"/>
      <c r="UER123" s="1460"/>
      <c r="UES123" s="1460"/>
      <c r="UET123" s="1460"/>
      <c r="UEU123" s="1460"/>
      <c r="UEV123" s="1460"/>
      <c r="UEW123" s="1460"/>
      <c r="UEX123" s="1460"/>
      <c r="UEY123" s="1460"/>
      <c r="UEZ123" s="1460"/>
      <c r="UFA123" s="1460"/>
      <c r="UFB123" s="1460"/>
      <c r="UFC123" s="1460"/>
      <c r="UFD123" s="1460"/>
      <c r="UFE123" s="1460"/>
      <c r="UFF123" s="1460"/>
      <c r="UFG123" s="1460"/>
      <c r="UFH123" s="1460"/>
      <c r="UFI123" s="1460"/>
      <c r="UFJ123" s="1460"/>
      <c r="UFK123" s="1460"/>
      <c r="UFL123" s="1460"/>
      <c r="UFM123" s="1460"/>
      <c r="UFN123" s="1460"/>
      <c r="UFO123" s="1460"/>
      <c r="UFP123" s="1460"/>
      <c r="UFQ123" s="1460"/>
      <c r="UFR123" s="1460"/>
      <c r="UFS123" s="1460"/>
      <c r="UFT123" s="1460"/>
      <c r="UFU123" s="1460"/>
      <c r="UFV123" s="1460"/>
      <c r="UFW123" s="1460"/>
      <c r="UFX123" s="1460"/>
      <c r="UFY123" s="1460"/>
      <c r="UFZ123" s="1460"/>
      <c r="UGA123" s="1460"/>
      <c r="UGB123" s="1460"/>
      <c r="UGC123" s="1460"/>
      <c r="UGD123" s="1460"/>
      <c r="UGE123" s="1460"/>
      <c r="UGF123" s="1460"/>
      <c r="UGG123" s="1460"/>
      <c r="UGH123" s="1460"/>
      <c r="UGI123" s="1460"/>
      <c r="UGJ123" s="1460"/>
      <c r="UGK123" s="1460"/>
      <c r="UGL123" s="1460"/>
      <c r="UGM123" s="1460"/>
      <c r="UGN123" s="1460"/>
      <c r="UGO123" s="1460"/>
      <c r="UGP123" s="1460"/>
      <c r="UGQ123" s="1460"/>
      <c r="UGR123" s="1460"/>
      <c r="UGS123" s="1460"/>
      <c r="UGT123" s="1460"/>
      <c r="UGU123" s="1460"/>
      <c r="UGV123" s="1460"/>
      <c r="UGW123" s="1460"/>
      <c r="UGX123" s="1460"/>
      <c r="UGY123" s="1460"/>
      <c r="UGZ123" s="1460"/>
      <c r="UHA123" s="1460"/>
      <c r="UHB123" s="1460"/>
      <c r="UHC123" s="1460"/>
      <c r="UHD123" s="1460"/>
      <c r="UHE123" s="1460"/>
      <c r="UHF123" s="1460"/>
      <c r="UHG123" s="1460"/>
      <c r="UHH123" s="1460"/>
      <c r="UHI123" s="1460"/>
      <c r="UHJ123" s="1460"/>
      <c r="UHK123" s="1460"/>
      <c r="UHL123" s="1460"/>
      <c r="UHM123" s="1460"/>
      <c r="UHN123" s="1460"/>
      <c r="UHO123" s="1460"/>
      <c r="UHP123" s="1460"/>
      <c r="UHQ123" s="1460"/>
      <c r="UHR123" s="1460"/>
      <c r="UHS123" s="1460"/>
      <c r="UHT123" s="1460"/>
      <c r="UHU123" s="1460"/>
      <c r="UHV123" s="1460"/>
      <c r="UHW123" s="1460"/>
      <c r="UHX123" s="1460"/>
      <c r="UHY123" s="1460"/>
      <c r="UHZ123" s="1460"/>
      <c r="UIA123" s="1460"/>
      <c r="UIB123" s="1460"/>
      <c r="UIC123" s="1460"/>
      <c r="UID123" s="1460"/>
      <c r="UIE123" s="1460"/>
      <c r="UIF123" s="1460"/>
      <c r="UIG123" s="1460"/>
      <c r="UIH123" s="1460"/>
      <c r="UII123" s="1460"/>
      <c r="UIJ123" s="1460"/>
      <c r="UIK123" s="1460"/>
      <c r="UIL123" s="1460"/>
      <c r="UIM123" s="1460"/>
      <c r="UIN123" s="1460"/>
      <c r="UIO123" s="1460"/>
      <c r="UIP123" s="1460"/>
      <c r="UIQ123" s="1460"/>
      <c r="UIR123" s="1460"/>
      <c r="UIS123" s="1460"/>
      <c r="UIT123" s="1460"/>
      <c r="UIU123" s="1460"/>
      <c r="UIV123" s="1460"/>
      <c r="UIW123" s="1460"/>
      <c r="UIX123" s="1460"/>
      <c r="UIY123" s="1460"/>
      <c r="UIZ123" s="1460"/>
      <c r="UJA123" s="1460"/>
      <c r="UJB123" s="1460"/>
      <c r="UJC123" s="1460"/>
      <c r="UJD123" s="1460"/>
      <c r="UJE123" s="1460"/>
      <c r="UJF123" s="1460"/>
      <c r="UJG123" s="1460"/>
      <c r="UJH123" s="1460"/>
      <c r="UJI123" s="1460"/>
      <c r="UJJ123" s="1460"/>
      <c r="UJK123" s="1460"/>
      <c r="UJL123" s="1460"/>
      <c r="UJM123" s="1460"/>
      <c r="UJN123" s="1460"/>
      <c r="UJO123" s="1460"/>
      <c r="UJP123" s="1460"/>
      <c r="UJQ123" s="1460"/>
      <c r="UJR123" s="1460"/>
      <c r="UJS123" s="1460"/>
      <c r="UJT123" s="1460"/>
      <c r="UJU123" s="1460"/>
      <c r="UJV123" s="1460"/>
      <c r="UJW123" s="1460"/>
      <c r="UJX123" s="1460"/>
      <c r="UJY123" s="1460"/>
      <c r="UJZ123" s="1460"/>
      <c r="UKA123" s="1460"/>
      <c r="UKB123" s="1460"/>
      <c r="UKC123" s="1460"/>
      <c r="UKD123" s="1460"/>
      <c r="UKE123" s="1460"/>
      <c r="UKF123" s="1460"/>
      <c r="UKG123" s="1460"/>
      <c r="UKH123" s="1460"/>
      <c r="UKI123" s="1460"/>
      <c r="UKJ123" s="1460"/>
      <c r="UKK123" s="1460"/>
      <c r="UKL123" s="1460"/>
      <c r="UKM123" s="1460"/>
      <c r="UKN123" s="1460"/>
      <c r="UKO123" s="1460"/>
      <c r="UKP123" s="1460"/>
      <c r="UKQ123" s="1460"/>
      <c r="UKR123" s="1460"/>
      <c r="UKS123" s="1460"/>
      <c r="UKT123" s="1460"/>
      <c r="UKU123" s="1460"/>
      <c r="UKV123" s="1460"/>
      <c r="UKW123" s="1460"/>
      <c r="UKX123" s="1460"/>
      <c r="UKY123" s="1460"/>
      <c r="UKZ123" s="1460"/>
      <c r="ULA123" s="1460"/>
      <c r="ULB123" s="1460"/>
      <c r="ULC123" s="1460"/>
      <c r="ULD123" s="1460"/>
      <c r="ULE123" s="1460"/>
      <c r="ULF123" s="1460"/>
      <c r="ULG123" s="1460"/>
      <c r="ULH123" s="1460"/>
      <c r="ULI123" s="1460"/>
      <c r="ULJ123" s="1460"/>
      <c r="ULK123" s="1460"/>
      <c r="ULL123" s="1460"/>
      <c r="ULM123" s="1460"/>
      <c r="ULN123" s="1460"/>
      <c r="ULO123" s="1460"/>
      <c r="ULP123" s="1460"/>
      <c r="ULQ123" s="1460"/>
      <c r="ULR123" s="1460"/>
      <c r="ULS123" s="1460"/>
      <c r="ULT123" s="1460"/>
      <c r="ULU123" s="1460"/>
      <c r="ULV123" s="1460"/>
      <c r="ULW123" s="1460"/>
      <c r="ULX123" s="1460"/>
      <c r="ULY123" s="1460"/>
      <c r="ULZ123" s="1460"/>
      <c r="UMA123" s="1460"/>
      <c r="UMB123" s="1460"/>
      <c r="UMC123" s="1460"/>
      <c r="UMD123" s="1460"/>
      <c r="UME123" s="1460"/>
      <c r="UMF123" s="1460"/>
      <c r="UMG123" s="1460"/>
      <c r="UMH123" s="1460"/>
      <c r="UMI123" s="1460"/>
      <c r="UMJ123" s="1460"/>
      <c r="UMK123" s="1460"/>
      <c r="UML123" s="1460"/>
      <c r="UMM123" s="1460"/>
      <c r="UMN123" s="1460"/>
      <c r="UMO123" s="1460"/>
      <c r="UMP123" s="1460"/>
      <c r="UMQ123" s="1460"/>
      <c r="UMR123" s="1460"/>
      <c r="UMS123" s="1460"/>
      <c r="UMT123" s="1460"/>
      <c r="UMU123" s="1460"/>
      <c r="UMV123" s="1460"/>
      <c r="UMW123" s="1460"/>
      <c r="UMX123" s="1460"/>
      <c r="UMY123" s="1460"/>
      <c r="UMZ123" s="1460"/>
      <c r="UNA123" s="1460"/>
      <c r="UNB123" s="1460"/>
      <c r="UNC123" s="1460"/>
      <c r="UND123" s="1460"/>
      <c r="UNE123" s="1460"/>
      <c r="UNF123" s="1460"/>
      <c r="UNG123" s="1460"/>
      <c r="UNH123" s="1460"/>
      <c r="UNI123" s="1460"/>
      <c r="UNJ123" s="1460"/>
      <c r="UNK123" s="1460"/>
      <c r="UNL123" s="1460"/>
      <c r="UNM123" s="1460"/>
      <c r="UNN123" s="1460"/>
      <c r="UNO123" s="1460"/>
      <c r="UNP123" s="1460"/>
      <c r="UNQ123" s="1460"/>
      <c r="UNR123" s="1460"/>
      <c r="UNS123" s="1460"/>
      <c r="UNT123" s="1460"/>
      <c r="UNU123" s="1460"/>
      <c r="UNV123" s="1460"/>
      <c r="UNW123" s="1460"/>
      <c r="UNX123" s="1460"/>
      <c r="UNY123" s="1460"/>
      <c r="UNZ123" s="1460"/>
      <c r="UOA123" s="1460"/>
      <c r="UOB123" s="1460"/>
      <c r="UOC123" s="1460"/>
      <c r="UOD123" s="1460"/>
      <c r="UOE123" s="1460"/>
      <c r="UOF123" s="1460"/>
      <c r="UOG123" s="1460"/>
      <c r="UOH123" s="1460"/>
      <c r="UOI123" s="1460"/>
      <c r="UOJ123" s="1460"/>
      <c r="UOK123" s="1460"/>
      <c r="UOL123" s="1460"/>
      <c r="UOM123" s="1460"/>
      <c r="UON123" s="1460"/>
      <c r="UOO123" s="1460"/>
      <c r="UOP123" s="1460"/>
      <c r="UOQ123" s="1460"/>
      <c r="UOR123" s="1460"/>
      <c r="UOS123" s="1460"/>
      <c r="UOT123" s="1460"/>
      <c r="UOU123" s="1460"/>
      <c r="UOV123" s="1460"/>
      <c r="UOW123" s="1460"/>
      <c r="UOX123" s="1460"/>
      <c r="UOY123" s="1460"/>
      <c r="UOZ123" s="1460"/>
      <c r="UPA123" s="1460"/>
      <c r="UPB123" s="1460"/>
      <c r="UPC123" s="1460"/>
      <c r="UPD123" s="1460"/>
      <c r="UPE123" s="1460"/>
      <c r="UPF123" s="1460"/>
      <c r="UPG123" s="1460"/>
      <c r="UPH123" s="1460"/>
      <c r="UPI123" s="1460"/>
      <c r="UPJ123" s="1460"/>
      <c r="UPK123" s="1460"/>
      <c r="UPL123" s="1460"/>
      <c r="UPM123" s="1460"/>
      <c r="UPN123" s="1460"/>
      <c r="UPO123" s="1460"/>
      <c r="UPP123" s="1460"/>
      <c r="UPQ123" s="1460"/>
      <c r="UPR123" s="1460"/>
      <c r="UPS123" s="1460"/>
      <c r="UPT123" s="1460"/>
      <c r="UPU123" s="1460"/>
      <c r="UPV123" s="1460"/>
      <c r="UPW123" s="1460"/>
      <c r="UPX123" s="1460"/>
      <c r="UPY123" s="1460"/>
      <c r="UPZ123" s="1460"/>
      <c r="UQA123" s="1460"/>
      <c r="UQB123" s="1460"/>
      <c r="UQC123" s="1460"/>
      <c r="UQD123" s="1460"/>
      <c r="UQE123" s="1460"/>
      <c r="UQF123" s="1460"/>
      <c r="UQG123" s="1460"/>
      <c r="UQH123" s="1460"/>
      <c r="UQI123" s="1460"/>
      <c r="UQJ123" s="1460"/>
      <c r="UQK123" s="1460"/>
      <c r="UQL123" s="1460"/>
      <c r="UQM123" s="1460"/>
      <c r="UQN123" s="1460"/>
      <c r="UQO123" s="1460"/>
      <c r="UQP123" s="1460"/>
      <c r="UQQ123" s="1460"/>
      <c r="UQR123" s="1460"/>
      <c r="UQS123" s="1460"/>
      <c r="UQT123" s="1460"/>
      <c r="UQU123" s="1460"/>
      <c r="UQV123" s="1460"/>
      <c r="UQW123" s="1460"/>
      <c r="UQX123" s="1460"/>
      <c r="UQY123" s="1460"/>
      <c r="UQZ123" s="1460"/>
      <c r="URA123" s="1460"/>
      <c r="URB123" s="1460"/>
      <c r="URC123" s="1460"/>
      <c r="URD123" s="1460"/>
      <c r="URE123" s="1460"/>
      <c r="URF123" s="1460"/>
      <c r="URG123" s="1460"/>
      <c r="URH123" s="1460"/>
      <c r="URI123" s="1460"/>
      <c r="URJ123" s="1460"/>
      <c r="URK123" s="1460"/>
      <c r="URL123" s="1460"/>
      <c r="URM123" s="1460"/>
      <c r="URN123" s="1460"/>
      <c r="URO123" s="1460"/>
      <c r="URP123" s="1460"/>
      <c r="URQ123" s="1460"/>
      <c r="URR123" s="1460"/>
      <c r="URS123" s="1460"/>
      <c r="URT123" s="1460"/>
      <c r="URU123" s="1460"/>
      <c r="URV123" s="1460"/>
      <c r="URW123" s="1460"/>
      <c r="URX123" s="1460"/>
      <c r="URY123" s="1460"/>
      <c r="URZ123" s="1460"/>
      <c r="USA123" s="1460"/>
      <c r="USB123" s="1460"/>
      <c r="USC123" s="1460"/>
      <c r="USD123" s="1460"/>
      <c r="USE123" s="1460"/>
      <c r="USF123" s="1460"/>
      <c r="USG123" s="1460"/>
      <c r="USH123" s="1460"/>
      <c r="USI123" s="1460"/>
      <c r="USJ123" s="1460"/>
      <c r="USK123" s="1460"/>
      <c r="USL123" s="1460"/>
      <c r="USM123" s="1460"/>
      <c r="USN123" s="1460"/>
      <c r="USO123" s="1460"/>
      <c r="USP123" s="1460"/>
      <c r="USQ123" s="1460"/>
      <c r="USR123" s="1460"/>
      <c r="USS123" s="1460"/>
      <c r="UST123" s="1460"/>
      <c r="USU123" s="1460"/>
      <c r="USV123" s="1460"/>
      <c r="USW123" s="1460"/>
      <c r="USX123" s="1460"/>
      <c r="USY123" s="1460"/>
      <c r="USZ123" s="1460"/>
      <c r="UTA123" s="1460"/>
      <c r="UTB123" s="1460"/>
      <c r="UTC123" s="1460"/>
      <c r="UTD123" s="1460"/>
      <c r="UTE123" s="1460"/>
      <c r="UTF123" s="1460"/>
      <c r="UTG123" s="1460"/>
      <c r="UTH123" s="1460"/>
      <c r="UTI123" s="1460"/>
      <c r="UTJ123" s="1460"/>
      <c r="UTK123" s="1460"/>
      <c r="UTL123" s="1460"/>
      <c r="UTM123" s="1460"/>
      <c r="UTN123" s="1460"/>
      <c r="UTO123" s="1460"/>
      <c r="UTP123" s="1460"/>
      <c r="UTQ123" s="1460"/>
      <c r="UTR123" s="1460"/>
      <c r="UTS123" s="1460"/>
      <c r="UTT123" s="1460"/>
      <c r="UTU123" s="1460"/>
      <c r="UTV123" s="1460"/>
      <c r="UTW123" s="1460"/>
      <c r="UTX123" s="1460"/>
      <c r="UTY123" s="1460"/>
      <c r="UTZ123" s="1460"/>
      <c r="UUA123" s="1460"/>
      <c r="UUB123" s="1460"/>
      <c r="UUC123" s="1460"/>
      <c r="UUD123" s="1460"/>
      <c r="UUE123" s="1460"/>
      <c r="UUF123" s="1460"/>
      <c r="UUG123" s="1460"/>
      <c r="UUH123" s="1460"/>
      <c r="UUI123" s="1460"/>
      <c r="UUJ123" s="1460"/>
      <c r="UUK123" s="1460"/>
      <c r="UUL123" s="1460"/>
      <c r="UUM123" s="1460"/>
      <c r="UUN123" s="1460"/>
      <c r="UUO123" s="1460"/>
      <c r="UUP123" s="1460"/>
      <c r="UUQ123" s="1460"/>
      <c r="UUR123" s="1460"/>
      <c r="UUS123" s="1460"/>
      <c r="UUT123" s="1460"/>
      <c r="UUU123" s="1460"/>
      <c r="UUV123" s="1460"/>
      <c r="UUW123" s="1460"/>
      <c r="UUX123" s="1460"/>
      <c r="UUY123" s="1460"/>
      <c r="UUZ123" s="1460"/>
      <c r="UVA123" s="1460"/>
      <c r="UVB123" s="1460"/>
      <c r="UVC123" s="1460"/>
      <c r="UVD123" s="1460"/>
      <c r="UVE123" s="1460"/>
      <c r="UVF123" s="1460"/>
      <c r="UVG123" s="1460"/>
      <c r="UVH123" s="1460"/>
      <c r="UVI123" s="1460"/>
      <c r="UVJ123" s="1460"/>
      <c r="UVK123" s="1460"/>
      <c r="UVL123" s="1460"/>
      <c r="UVM123" s="1460"/>
      <c r="UVN123" s="1460"/>
      <c r="UVO123" s="1460"/>
      <c r="UVP123" s="1460"/>
      <c r="UVQ123" s="1460"/>
      <c r="UVR123" s="1460"/>
      <c r="UVS123" s="1460"/>
      <c r="UVT123" s="1460"/>
      <c r="UVU123" s="1460"/>
      <c r="UVV123" s="1460"/>
      <c r="UVW123" s="1460"/>
      <c r="UVX123" s="1460"/>
      <c r="UVY123" s="1460"/>
      <c r="UVZ123" s="1460"/>
      <c r="UWA123" s="1460"/>
      <c r="UWB123" s="1460"/>
      <c r="UWC123" s="1460"/>
      <c r="UWD123" s="1460"/>
      <c r="UWE123" s="1460"/>
      <c r="UWF123" s="1460"/>
      <c r="UWG123" s="1460"/>
      <c r="UWH123" s="1460"/>
      <c r="UWI123" s="1460"/>
      <c r="UWJ123" s="1460"/>
      <c r="UWK123" s="1460"/>
      <c r="UWL123" s="1460"/>
      <c r="UWM123" s="1460"/>
      <c r="UWN123" s="1460"/>
      <c r="UWO123" s="1460"/>
      <c r="UWP123" s="1460"/>
      <c r="UWQ123" s="1460"/>
      <c r="UWR123" s="1460"/>
      <c r="UWS123" s="1460"/>
      <c r="UWT123" s="1460"/>
      <c r="UWU123" s="1460"/>
      <c r="UWV123" s="1460"/>
      <c r="UWW123" s="1460"/>
      <c r="UWX123" s="1460"/>
      <c r="UWY123" s="1460"/>
      <c r="UWZ123" s="1460"/>
      <c r="UXA123" s="1460"/>
      <c r="UXB123" s="1460"/>
      <c r="UXC123" s="1460"/>
      <c r="UXD123" s="1460"/>
      <c r="UXE123" s="1460"/>
      <c r="UXF123" s="1460"/>
      <c r="UXG123" s="1460"/>
      <c r="UXH123" s="1460"/>
      <c r="UXI123" s="1460"/>
      <c r="UXJ123" s="1460"/>
      <c r="UXK123" s="1460"/>
      <c r="UXL123" s="1460"/>
      <c r="UXM123" s="1460"/>
      <c r="UXN123" s="1460"/>
      <c r="UXO123" s="1460"/>
      <c r="UXP123" s="1460"/>
      <c r="UXQ123" s="1460"/>
      <c r="UXR123" s="1460"/>
      <c r="UXS123" s="1460"/>
      <c r="UXT123" s="1460"/>
      <c r="UXU123" s="1460"/>
      <c r="UXV123" s="1460"/>
      <c r="UXW123" s="1460"/>
      <c r="UXX123" s="1460"/>
      <c r="UXY123" s="1460"/>
      <c r="UXZ123" s="1460"/>
      <c r="UYA123" s="1460"/>
      <c r="UYB123" s="1460"/>
      <c r="UYC123" s="1460"/>
      <c r="UYD123" s="1460"/>
      <c r="UYE123" s="1460"/>
      <c r="UYF123" s="1460"/>
      <c r="UYG123" s="1460"/>
      <c r="UYH123" s="1460"/>
      <c r="UYI123" s="1460"/>
      <c r="UYJ123" s="1460"/>
      <c r="UYK123" s="1460"/>
      <c r="UYL123" s="1460"/>
      <c r="UYM123" s="1460"/>
      <c r="UYN123" s="1460"/>
      <c r="UYO123" s="1460"/>
      <c r="UYP123" s="1460"/>
      <c r="UYQ123" s="1460"/>
      <c r="UYR123" s="1460"/>
      <c r="UYS123" s="1460"/>
      <c r="UYT123" s="1460"/>
      <c r="UYU123" s="1460"/>
      <c r="UYV123" s="1460"/>
      <c r="UYW123" s="1460"/>
      <c r="UYX123" s="1460"/>
      <c r="UYY123" s="1460"/>
      <c r="UYZ123" s="1460"/>
      <c r="UZA123" s="1460"/>
      <c r="UZB123" s="1460"/>
      <c r="UZC123" s="1460"/>
      <c r="UZD123" s="1460"/>
      <c r="UZE123" s="1460"/>
      <c r="UZF123" s="1460"/>
      <c r="UZG123" s="1460"/>
      <c r="UZH123" s="1460"/>
      <c r="UZI123" s="1460"/>
      <c r="UZJ123" s="1460"/>
      <c r="UZK123" s="1460"/>
      <c r="UZL123" s="1460"/>
      <c r="UZM123" s="1460"/>
      <c r="UZN123" s="1460"/>
      <c r="UZO123" s="1460"/>
      <c r="UZP123" s="1460"/>
      <c r="UZQ123" s="1460"/>
      <c r="UZR123" s="1460"/>
      <c r="UZS123" s="1460"/>
      <c r="UZT123" s="1460"/>
      <c r="UZU123" s="1460"/>
      <c r="UZV123" s="1460"/>
      <c r="UZW123" s="1460"/>
      <c r="UZX123" s="1460"/>
      <c r="UZY123" s="1460"/>
      <c r="UZZ123" s="1460"/>
      <c r="VAA123" s="1460"/>
      <c r="VAB123" s="1460"/>
      <c r="VAC123" s="1460"/>
      <c r="VAD123" s="1460"/>
      <c r="VAE123" s="1460"/>
      <c r="VAF123" s="1460"/>
      <c r="VAG123" s="1460"/>
      <c r="VAH123" s="1460"/>
      <c r="VAI123" s="1460"/>
      <c r="VAJ123" s="1460"/>
      <c r="VAK123" s="1460"/>
      <c r="VAL123" s="1460"/>
      <c r="VAM123" s="1460"/>
      <c r="VAN123" s="1460"/>
      <c r="VAO123" s="1460"/>
      <c r="VAP123" s="1460"/>
      <c r="VAQ123" s="1460"/>
      <c r="VAR123" s="1460"/>
      <c r="VAS123" s="1460"/>
      <c r="VAT123" s="1460"/>
      <c r="VAU123" s="1460"/>
      <c r="VAV123" s="1460"/>
      <c r="VAW123" s="1460"/>
      <c r="VAX123" s="1460"/>
      <c r="VAY123" s="1460"/>
      <c r="VAZ123" s="1460"/>
      <c r="VBA123" s="1460"/>
      <c r="VBB123" s="1460"/>
      <c r="VBC123" s="1460"/>
      <c r="VBD123" s="1460"/>
      <c r="VBE123" s="1460"/>
      <c r="VBF123" s="1460"/>
      <c r="VBG123" s="1460"/>
      <c r="VBH123" s="1460"/>
      <c r="VBI123" s="1460"/>
      <c r="VBJ123" s="1460"/>
      <c r="VBK123" s="1460"/>
      <c r="VBL123" s="1460"/>
      <c r="VBM123" s="1460"/>
      <c r="VBN123" s="1460"/>
      <c r="VBO123" s="1460"/>
      <c r="VBP123" s="1460"/>
      <c r="VBQ123" s="1460"/>
      <c r="VBR123" s="1460"/>
      <c r="VBS123" s="1460"/>
      <c r="VBT123" s="1460"/>
      <c r="VBU123" s="1460"/>
      <c r="VBV123" s="1460"/>
      <c r="VBW123" s="1460"/>
      <c r="VBX123" s="1460"/>
      <c r="VBY123" s="1460"/>
      <c r="VBZ123" s="1460"/>
      <c r="VCA123" s="1460"/>
      <c r="VCB123" s="1460"/>
      <c r="VCC123" s="1460"/>
      <c r="VCD123" s="1460"/>
      <c r="VCE123" s="1460"/>
      <c r="VCF123" s="1460"/>
      <c r="VCG123" s="1460"/>
      <c r="VCH123" s="1460"/>
      <c r="VCI123" s="1460"/>
      <c r="VCJ123" s="1460"/>
      <c r="VCK123" s="1460"/>
      <c r="VCL123" s="1460"/>
      <c r="VCM123" s="1460"/>
      <c r="VCN123" s="1460"/>
      <c r="VCO123" s="1460"/>
      <c r="VCP123" s="1460"/>
      <c r="VCQ123" s="1460"/>
      <c r="VCR123" s="1460"/>
      <c r="VCS123" s="1460"/>
      <c r="VCT123" s="1460"/>
      <c r="VCU123" s="1460"/>
      <c r="VCV123" s="1460"/>
      <c r="VCW123" s="1460"/>
      <c r="VCX123" s="1460"/>
      <c r="VCY123" s="1460"/>
      <c r="VCZ123" s="1460"/>
      <c r="VDA123" s="1460"/>
      <c r="VDB123" s="1460"/>
      <c r="VDC123" s="1460"/>
      <c r="VDD123" s="1460"/>
      <c r="VDE123" s="1460"/>
      <c r="VDF123" s="1460"/>
      <c r="VDG123" s="1460"/>
      <c r="VDH123" s="1460"/>
      <c r="VDI123" s="1460"/>
      <c r="VDJ123" s="1460"/>
      <c r="VDK123" s="1460"/>
      <c r="VDL123" s="1460"/>
      <c r="VDM123" s="1460"/>
      <c r="VDN123" s="1460"/>
      <c r="VDO123" s="1460"/>
      <c r="VDP123" s="1460"/>
      <c r="VDQ123" s="1460"/>
      <c r="VDR123" s="1460"/>
      <c r="VDS123" s="1460"/>
      <c r="VDT123" s="1460"/>
      <c r="VDU123" s="1460"/>
      <c r="VDV123" s="1460"/>
      <c r="VDW123" s="1460"/>
      <c r="VDX123" s="1460"/>
      <c r="VDY123" s="1460"/>
      <c r="VDZ123" s="1460"/>
      <c r="VEA123" s="1460"/>
      <c r="VEB123" s="1460"/>
      <c r="VEC123" s="1460"/>
      <c r="VED123" s="1460"/>
      <c r="VEE123" s="1460"/>
      <c r="VEF123" s="1460"/>
      <c r="VEG123" s="1460"/>
      <c r="VEH123" s="1460"/>
      <c r="VEI123" s="1460"/>
      <c r="VEJ123" s="1460"/>
      <c r="VEK123" s="1460"/>
      <c r="VEL123" s="1460"/>
      <c r="VEM123" s="1460"/>
      <c r="VEN123" s="1460"/>
      <c r="VEO123" s="1460"/>
      <c r="VEP123" s="1460"/>
      <c r="VEQ123" s="1460"/>
      <c r="VER123" s="1460"/>
      <c r="VES123" s="1460"/>
      <c r="VET123" s="1460"/>
      <c r="VEU123" s="1460"/>
      <c r="VEV123" s="1460"/>
      <c r="VEW123" s="1460"/>
      <c r="VEX123" s="1460"/>
      <c r="VEY123" s="1460"/>
      <c r="VEZ123" s="1460"/>
      <c r="VFA123" s="1460"/>
      <c r="VFB123" s="1460"/>
      <c r="VFC123" s="1460"/>
      <c r="VFD123" s="1460"/>
      <c r="VFE123" s="1460"/>
      <c r="VFF123" s="1460"/>
      <c r="VFG123" s="1460"/>
      <c r="VFH123" s="1460"/>
      <c r="VFI123" s="1460"/>
      <c r="VFJ123" s="1460"/>
      <c r="VFK123" s="1460"/>
      <c r="VFL123" s="1460"/>
      <c r="VFM123" s="1460"/>
      <c r="VFN123" s="1460"/>
      <c r="VFO123" s="1460"/>
      <c r="VFP123" s="1460"/>
      <c r="VFQ123" s="1460"/>
      <c r="VFR123" s="1460"/>
      <c r="VFS123" s="1460"/>
      <c r="VFT123" s="1460"/>
      <c r="VFU123" s="1460"/>
      <c r="VFV123" s="1460"/>
      <c r="VFW123" s="1460"/>
      <c r="VFX123" s="1460"/>
      <c r="VFY123" s="1460"/>
      <c r="VFZ123" s="1460"/>
      <c r="VGA123" s="1460"/>
      <c r="VGB123" s="1460"/>
      <c r="VGC123" s="1460"/>
      <c r="VGD123" s="1460"/>
      <c r="VGE123" s="1460"/>
      <c r="VGF123" s="1460"/>
      <c r="VGG123" s="1460"/>
      <c r="VGH123" s="1460"/>
      <c r="VGI123" s="1460"/>
      <c r="VGJ123" s="1460"/>
      <c r="VGK123" s="1460"/>
      <c r="VGL123" s="1460"/>
      <c r="VGM123" s="1460"/>
      <c r="VGN123" s="1460"/>
      <c r="VGO123" s="1460"/>
      <c r="VGP123" s="1460"/>
      <c r="VGQ123" s="1460"/>
      <c r="VGR123" s="1460"/>
      <c r="VGS123" s="1460"/>
      <c r="VGT123" s="1460"/>
      <c r="VGU123" s="1460"/>
      <c r="VGV123" s="1460"/>
      <c r="VGW123" s="1460"/>
      <c r="VGX123" s="1460"/>
      <c r="VGY123" s="1460"/>
      <c r="VGZ123" s="1460"/>
      <c r="VHA123" s="1460"/>
      <c r="VHB123" s="1460"/>
      <c r="VHC123" s="1460"/>
      <c r="VHD123" s="1460"/>
      <c r="VHE123" s="1460"/>
      <c r="VHF123" s="1460"/>
      <c r="VHG123" s="1460"/>
      <c r="VHH123" s="1460"/>
      <c r="VHI123" s="1460"/>
      <c r="VHJ123" s="1460"/>
      <c r="VHK123" s="1460"/>
      <c r="VHL123" s="1460"/>
      <c r="VHM123" s="1460"/>
      <c r="VHN123" s="1460"/>
      <c r="VHO123" s="1460"/>
      <c r="VHP123" s="1460"/>
      <c r="VHQ123" s="1460"/>
      <c r="VHR123" s="1460"/>
      <c r="VHS123" s="1460"/>
      <c r="VHT123" s="1460"/>
      <c r="VHU123" s="1460"/>
      <c r="VHV123" s="1460"/>
      <c r="VHW123" s="1460"/>
      <c r="VHX123" s="1460"/>
      <c r="VHY123" s="1460"/>
      <c r="VHZ123" s="1460"/>
      <c r="VIA123" s="1460"/>
      <c r="VIB123" s="1460"/>
      <c r="VIC123" s="1460"/>
      <c r="VID123" s="1460"/>
      <c r="VIE123" s="1460"/>
      <c r="VIF123" s="1460"/>
      <c r="VIG123" s="1460"/>
      <c r="VIH123" s="1460"/>
      <c r="VII123" s="1460"/>
      <c r="VIJ123" s="1460"/>
      <c r="VIK123" s="1460"/>
      <c r="VIL123" s="1460"/>
      <c r="VIM123" s="1460"/>
      <c r="VIN123" s="1460"/>
      <c r="VIO123" s="1460"/>
      <c r="VIP123" s="1460"/>
      <c r="VIQ123" s="1460"/>
      <c r="VIR123" s="1460"/>
      <c r="VIS123" s="1460"/>
      <c r="VIT123" s="1460"/>
      <c r="VIU123" s="1460"/>
      <c r="VIV123" s="1460"/>
      <c r="VIW123" s="1460"/>
      <c r="VIX123" s="1460"/>
      <c r="VIY123" s="1460"/>
      <c r="VIZ123" s="1460"/>
      <c r="VJA123" s="1460"/>
      <c r="VJB123" s="1460"/>
      <c r="VJC123" s="1460"/>
      <c r="VJD123" s="1460"/>
      <c r="VJE123" s="1460"/>
      <c r="VJF123" s="1460"/>
      <c r="VJG123" s="1460"/>
      <c r="VJH123" s="1460"/>
      <c r="VJI123" s="1460"/>
      <c r="VJJ123" s="1460"/>
      <c r="VJK123" s="1460"/>
      <c r="VJL123" s="1460"/>
      <c r="VJM123" s="1460"/>
      <c r="VJN123" s="1460"/>
      <c r="VJO123" s="1460"/>
      <c r="VJP123" s="1460"/>
      <c r="VJQ123" s="1460"/>
      <c r="VJR123" s="1460"/>
      <c r="VJS123" s="1460"/>
      <c r="VJT123" s="1460"/>
      <c r="VJU123" s="1460"/>
      <c r="VJV123" s="1460"/>
      <c r="VJW123" s="1460"/>
      <c r="VJX123" s="1460"/>
      <c r="VJY123" s="1460"/>
      <c r="VJZ123" s="1460"/>
      <c r="VKA123" s="1460"/>
      <c r="VKB123" s="1460"/>
      <c r="VKC123" s="1460"/>
      <c r="VKD123" s="1460"/>
      <c r="VKE123" s="1460"/>
      <c r="VKF123" s="1460"/>
      <c r="VKG123" s="1460"/>
      <c r="VKH123" s="1460"/>
      <c r="VKI123" s="1460"/>
      <c r="VKJ123" s="1460"/>
      <c r="VKK123" s="1460"/>
      <c r="VKL123" s="1460"/>
      <c r="VKM123" s="1460"/>
      <c r="VKN123" s="1460"/>
      <c r="VKO123" s="1460"/>
      <c r="VKP123" s="1460"/>
      <c r="VKQ123" s="1460"/>
      <c r="VKR123" s="1460"/>
      <c r="VKS123" s="1460"/>
      <c r="VKT123" s="1460"/>
      <c r="VKU123" s="1460"/>
      <c r="VKV123" s="1460"/>
      <c r="VKW123" s="1460"/>
      <c r="VKX123" s="1460"/>
      <c r="VKY123" s="1460"/>
      <c r="VKZ123" s="1460"/>
      <c r="VLA123" s="1460"/>
      <c r="VLB123" s="1460"/>
      <c r="VLC123" s="1460"/>
      <c r="VLD123" s="1460"/>
      <c r="VLE123" s="1460"/>
      <c r="VLF123" s="1460"/>
      <c r="VLG123" s="1460"/>
      <c r="VLH123" s="1460"/>
      <c r="VLI123" s="1460"/>
      <c r="VLJ123" s="1460"/>
      <c r="VLK123" s="1460"/>
      <c r="VLL123" s="1460"/>
      <c r="VLM123" s="1460"/>
      <c r="VLN123" s="1460"/>
      <c r="VLO123" s="1460"/>
      <c r="VLP123" s="1460"/>
      <c r="VLQ123" s="1460"/>
      <c r="VLR123" s="1460"/>
      <c r="VLS123" s="1460"/>
      <c r="VLT123" s="1460"/>
      <c r="VLU123" s="1460"/>
      <c r="VLV123" s="1460"/>
      <c r="VLW123" s="1460"/>
      <c r="VLX123" s="1460"/>
      <c r="VLY123" s="1460"/>
      <c r="VLZ123" s="1460"/>
      <c r="VMA123" s="1460"/>
      <c r="VMB123" s="1460"/>
      <c r="VMC123" s="1460"/>
      <c r="VMD123" s="1460"/>
      <c r="VME123" s="1460"/>
      <c r="VMF123" s="1460"/>
      <c r="VMG123" s="1460"/>
      <c r="VMH123" s="1460"/>
      <c r="VMI123" s="1460"/>
      <c r="VMJ123" s="1460"/>
      <c r="VMK123" s="1460"/>
      <c r="VML123" s="1460"/>
      <c r="VMM123" s="1460"/>
      <c r="VMN123" s="1460"/>
      <c r="VMO123" s="1460"/>
      <c r="VMP123" s="1460"/>
      <c r="VMQ123" s="1460"/>
      <c r="VMR123" s="1460"/>
      <c r="VMS123" s="1460"/>
      <c r="VMT123" s="1460"/>
      <c r="VMU123" s="1460"/>
      <c r="VMV123" s="1460"/>
      <c r="VMW123" s="1460"/>
      <c r="VMX123" s="1460"/>
      <c r="VMY123" s="1460"/>
      <c r="VMZ123" s="1460"/>
      <c r="VNA123" s="1460"/>
      <c r="VNB123" s="1460"/>
      <c r="VNC123" s="1460"/>
      <c r="VND123" s="1460"/>
      <c r="VNE123" s="1460"/>
      <c r="VNF123" s="1460"/>
      <c r="VNG123" s="1460"/>
      <c r="VNH123" s="1460"/>
      <c r="VNI123" s="1460"/>
      <c r="VNJ123" s="1460"/>
      <c r="VNK123" s="1460"/>
      <c r="VNL123" s="1460"/>
      <c r="VNM123" s="1460"/>
      <c r="VNN123" s="1460"/>
      <c r="VNO123" s="1460"/>
      <c r="VNP123" s="1460"/>
      <c r="VNQ123" s="1460"/>
      <c r="VNR123" s="1460"/>
      <c r="VNS123" s="1460"/>
      <c r="VNT123" s="1460"/>
      <c r="VNU123" s="1460"/>
      <c r="VNV123" s="1460"/>
      <c r="VNW123" s="1460"/>
      <c r="VNX123" s="1460"/>
      <c r="VNY123" s="1460"/>
      <c r="VNZ123" s="1460"/>
      <c r="VOA123" s="1460"/>
      <c r="VOB123" s="1460"/>
      <c r="VOC123" s="1460"/>
      <c r="VOD123" s="1460"/>
      <c r="VOE123" s="1460"/>
      <c r="VOF123" s="1460"/>
      <c r="VOG123" s="1460"/>
      <c r="VOH123" s="1460"/>
      <c r="VOI123" s="1460"/>
      <c r="VOJ123" s="1460"/>
      <c r="VOK123" s="1460"/>
      <c r="VOL123" s="1460"/>
      <c r="VOM123" s="1460"/>
      <c r="VON123" s="1460"/>
      <c r="VOO123" s="1460"/>
      <c r="VOP123" s="1460"/>
      <c r="VOQ123" s="1460"/>
      <c r="VOR123" s="1460"/>
      <c r="VOS123" s="1460"/>
      <c r="VOT123" s="1460"/>
      <c r="VOU123" s="1460"/>
      <c r="VOV123" s="1460"/>
      <c r="VOW123" s="1460"/>
      <c r="VOX123" s="1460"/>
      <c r="VOY123" s="1460"/>
      <c r="VOZ123" s="1460"/>
      <c r="VPA123" s="1460"/>
      <c r="VPB123" s="1460"/>
      <c r="VPC123" s="1460"/>
      <c r="VPD123" s="1460"/>
      <c r="VPE123" s="1460"/>
      <c r="VPF123" s="1460"/>
      <c r="VPG123" s="1460"/>
      <c r="VPH123" s="1460"/>
      <c r="VPI123" s="1460"/>
      <c r="VPJ123" s="1460"/>
      <c r="VPK123" s="1460"/>
      <c r="VPL123" s="1460"/>
      <c r="VPM123" s="1460"/>
      <c r="VPN123" s="1460"/>
      <c r="VPO123" s="1460"/>
      <c r="VPP123" s="1460"/>
      <c r="VPQ123" s="1460"/>
      <c r="VPR123" s="1460"/>
      <c r="VPS123" s="1460"/>
      <c r="VPT123" s="1460"/>
      <c r="VPU123" s="1460"/>
      <c r="VPV123" s="1460"/>
      <c r="VPW123" s="1460"/>
      <c r="VPX123" s="1460"/>
      <c r="VPY123" s="1460"/>
      <c r="VPZ123" s="1460"/>
      <c r="VQA123" s="1460"/>
      <c r="VQB123" s="1460"/>
      <c r="VQC123" s="1460"/>
      <c r="VQD123" s="1460"/>
      <c r="VQE123" s="1460"/>
      <c r="VQF123" s="1460"/>
      <c r="VQG123" s="1460"/>
      <c r="VQH123" s="1460"/>
      <c r="VQI123" s="1460"/>
      <c r="VQJ123" s="1460"/>
      <c r="VQK123" s="1460"/>
      <c r="VQL123" s="1460"/>
      <c r="VQM123" s="1460"/>
      <c r="VQN123" s="1460"/>
      <c r="VQO123" s="1460"/>
      <c r="VQP123" s="1460"/>
      <c r="VQQ123" s="1460"/>
      <c r="VQR123" s="1460"/>
      <c r="VQS123" s="1460"/>
      <c r="VQT123" s="1460"/>
      <c r="VQU123" s="1460"/>
      <c r="VQV123" s="1460"/>
      <c r="VQW123" s="1460"/>
      <c r="VQX123" s="1460"/>
      <c r="VQY123" s="1460"/>
      <c r="VQZ123" s="1460"/>
      <c r="VRA123" s="1460"/>
      <c r="VRB123" s="1460"/>
      <c r="VRC123" s="1460"/>
      <c r="VRD123" s="1460"/>
      <c r="VRE123" s="1460"/>
      <c r="VRF123" s="1460"/>
      <c r="VRG123" s="1460"/>
      <c r="VRH123" s="1460"/>
      <c r="VRI123" s="1460"/>
      <c r="VRJ123" s="1460"/>
      <c r="VRK123" s="1460"/>
      <c r="VRL123" s="1460"/>
      <c r="VRM123" s="1460"/>
      <c r="VRN123" s="1460"/>
      <c r="VRO123" s="1460"/>
      <c r="VRP123" s="1460"/>
      <c r="VRQ123" s="1460"/>
      <c r="VRR123" s="1460"/>
      <c r="VRS123" s="1460"/>
      <c r="VRT123" s="1460"/>
      <c r="VRU123" s="1460"/>
      <c r="VRV123" s="1460"/>
      <c r="VRW123" s="1460"/>
      <c r="VRX123" s="1460"/>
      <c r="VRY123" s="1460"/>
      <c r="VRZ123" s="1460"/>
      <c r="VSA123" s="1460"/>
      <c r="VSB123" s="1460"/>
      <c r="VSC123" s="1460"/>
      <c r="VSD123" s="1460"/>
      <c r="VSE123" s="1460"/>
      <c r="VSF123" s="1460"/>
      <c r="VSG123" s="1460"/>
      <c r="VSH123" s="1460"/>
      <c r="VSI123" s="1460"/>
      <c r="VSJ123" s="1460"/>
      <c r="VSK123" s="1460"/>
      <c r="VSL123" s="1460"/>
      <c r="VSM123" s="1460"/>
      <c r="VSN123" s="1460"/>
      <c r="VSO123" s="1460"/>
      <c r="VSP123" s="1460"/>
      <c r="VSQ123" s="1460"/>
      <c r="VSR123" s="1460"/>
      <c r="VSS123" s="1460"/>
      <c r="VST123" s="1460"/>
      <c r="VSU123" s="1460"/>
      <c r="VSV123" s="1460"/>
      <c r="VSW123" s="1460"/>
      <c r="VSX123" s="1460"/>
      <c r="VSY123" s="1460"/>
      <c r="VSZ123" s="1460"/>
      <c r="VTA123" s="1460"/>
      <c r="VTB123" s="1460"/>
      <c r="VTC123" s="1460"/>
      <c r="VTD123" s="1460"/>
      <c r="VTE123" s="1460"/>
      <c r="VTF123" s="1460"/>
      <c r="VTG123" s="1460"/>
      <c r="VTH123" s="1460"/>
      <c r="VTI123" s="1460"/>
      <c r="VTJ123" s="1460"/>
      <c r="VTK123" s="1460"/>
      <c r="VTL123" s="1460"/>
      <c r="VTM123" s="1460"/>
      <c r="VTN123" s="1460"/>
      <c r="VTO123" s="1460"/>
      <c r="VTP123" s="1460"/>
      <c r="VTQ123" s="1460"/>
      <c r="VTR123" s="1460"/>
      <c r="VTS123" s="1460"/>
      <c r="VTT123" s="1460"/>
      <c r="VTU123" s="1460"/>
      <c r="VTV123" s="1460"/>
      <c r="VTW123" s="1460"/>
      <c r="VTX123" s="1460"/>
      <c r="VTY123" s="1460"/>
      <c r="VTZ123" s="1460"/>
      <c r="VUA123" s="1460"/>
      <c r="VUB123" s="1460"/>
      <c r="VUC123" s="1460"/>
      <c r="VUD123" s="1460"/>
      <c r="VUE123" s="1460"/>
      <c r="VUF123" s="1460"/>
      <c r="VUG123" s="1460"/>
      <c r="VUH123" s="1460"/>
      <c r="VUI123" s="1460"/>
      <c r="VUJ123" s="1460"/>
      <c r="VUK123" s="1460"/>
      <c r="VUL123" s="1460"/>
      <c r="VUM123" s="1460"/>
      <c r="VUN123" s="1460"/>
      <c r="VUO123" s="1460"/>
      <c r="VUP123" s="1460"/>
      <c r="VUQ123" s="1460"/>
      <c r="VUR123" s="1460"/>
      <c r="VUS123" s="1460"/>
      <c r="VUT123" s="1460"/>
      <c r="VUU123" s="1460"/>
      <c r="VUV123" s="1460"/>
      <c r="VUW123" s="1460"/>
      <c r="VUX123" s="1460"/>
      <c r="VUY123" s="1460"/>
      <c r="VUZ123" s="1460"/>
      <c r="VVA123" s="1460"/>
      <c r="VVB123" s="1460"/>
      <c r="VVC123" s="1460"/>
      <c r="VVD123" s="1460"/>
      <c r="VVE123" s="1460"/>
      <c r="VVF123" s="1460"/>
      <c r="VVG123" s="1460"/>
      <c r="VVH123" s="1460"/>
      <c r="VVI123" s="1460"/>
      <c r="VVJ123" s="1460"/>
      <c r="VVK123" s="1460"/>
      <c r="VVL123" s="1460"/>
      <c r="VVM123" s="1460"/>
      <c r="VVN123" s="1460"/>
      <c r="VVO123" s="1460"/>
      <c r="VVP123" s="1460"/>
      <c r="VVQ123" s="1460"/>
      <c r="VVR123" s="1460"/>
      <c r="VVS123" s="1460"/>
      <c r="VVT123" s="1460"/>
      <c r="VVU123" s="1460"/>
      <c r="VVV123" s="1460"/>
      <c r="VVW123" s="1460"/>
      <c r="VVX123" s="1460"/>
      <c r="VVY123" s="1460"/>
      <c r="VVZ123" s="1460"/>
      <c r="VWA123" s="1460"/>
      <c r="VWB123" s="1460"/>
      <c r="VWC123" s="1460"/>
      <c r="VWD123" s="1460"/>
      <c r="VWE123" s="1460"/>
      <c r="VWF123" s="1460"/>
      <c r="VWG123" s="1460"/>
      <c r="VWH123" s="1460"/>
      <c r="VWI123" s="1460"/>
      <c r="VWJ123" s="1460"/>
      <c r="VWK123" s="1460"/>
      <c r="VWL123" s="1460"/>
      <c r="VWM123" s="1460"/>
      <c r="VWN123" s="1460"/>
      <c r="VWO123" s="1460"/>
      <c r="VWP123" s="1460"/>
      <c r="VWQ123" s="1460"/>
      <c r="VWR123" s="1460"/>
      <c r="VWS123" s="1460"/>
      <c r="VWT123" s="1460"/>
      <c r="VWU123" s="1460"/>
      <c r="VWV123" s="1460"/>
      <c r="VWW123" s="1460"/>
      <c r="VWX123" s="1460"/>
      <c r="VWY123" s="1460"/>
      <c r="VWZ123" s="1460"/>
      <c r="VXA123" s="1460"/>
      <c r="VXB123" s="1460"/>
      <c r="VXC123" s="1460"/>
      <c r="VXD123" s="1460"/>
      <c r="VXE123" s="1460"/>
      <c r="VXF123" s="1460"/>
      <c r="VXG123" s="1460"/>
      <c r="VXH123" s="1460"/>
      <c r="VXI123" s="1460"/>
      <c r="VXJ123" s="1460"/>
      <c r="VXK123" s="1460"/>
      <c r="VXL123" s="1460"/>
      <c r="VXM123" s="1460"/>
      <c r="VXN123" s="1460"/>
      <c r="VXO123" s="1460"/>
      <c r="VXP123" s="1460"/>
      <c r="VXQ123" s="1460"/>
      <c r="VXR123" s="1460"/>
      <c r="VXS123" s="1460"/>
      <c r="VXT123" s="1460"/>
      <c r="VXU123" s="1460"/>
      <c r="VXV123" s="1460"/>
      <c r="VXW123" s="1460"/>
      <c r="VXX123" s="1460"/>
      <c r="VXY123" s="1460"/>
      <c r="VXZ123" s="1460"/>
      <c r="VYA123" s="1460"/>
      <c r="VYB123" s="1460"/>
      <c r="VYC123" s="1460"/>
      <c r="VYD123" s="1460"/>
      <c r="VYE123" s="1460"/>
      <c r="VYF123" s="1460"/>
      <c r="VYG123" s="1460"/>
      <c r="VYH123" s="1460"/>
      <c r="VYI123" s="1460"/>
      <c r="VYJ123" s="1460"/>
      <c r="VYK123" s="1460"/>
      <c r="VYL123" s="1460"/>
      <c r="VYM123" s="1460"/>
      <c r="VYN123" s="1460"/>
      <c r="VYO123" s="1460"/>
      <c r="VYP123" s="1460"/>
      <c r="VYQ123" s="1460"/>
      <c r="VYR123" s="1460"/>
      <c r="VYS123" s="1460"/>
      <c r="VYT123" s="1460"/>
      <c r="VYU123" s="1460"/>
      <c r="VYV123" s="1460"/>
      <c r="VYW123" s="1460"/>
      <c r="VYX123" s="1460"/>
      <c r="VYY123" s="1460"/>
      <c r="VYZ123" s="1460"/>
      <c r="VZA123" s="1460"/>
      <c r="VZB123" s="1460"/>
      <c r="VZC123" s="1460"/>
      <c r="VZD123" s="1460"/>
      <c r="VZE123" s="1460"/>
      <c r="VZF123" s="1460"/>
      <c r="VZG123" s="1460"/>
      <c r="VZH123" s="1460"/>
      <c r="VZI123" s="1460"/>
      <c r="VZJ123" s="1460"/>
      <c r="VZK123" s="1460"/>
      <c r="VZL123" s="1460"/>
      <c r="VZM123" s="1460"/>
      <c r="VZN123" s="1460"/>
      <c r="VZO123" s="1460"/>
      <c r="VZP123" s="1460"/>
      <c r="VZQ123" s="1460"/>
      <c r="VZR123" s="1460"/>
      <c r="VZS123" s="1460"/>
      <c r="VZT123" s="1460"/>
      <c r="VZU123" s="1460"/>
      <c r="VZV123" s="1460"/>
      <c r="VZW123" s="1460"/>
      <c r="VZX123" s="1460"/>
      <c r="VZY123" s="1460"/>
      <c r="VZZ123" s="1460"/>
      <c r="WAA123" s="1460"/>
      <c r="WAB123" s="1460"/>
      <c r="WAC123" s="1460"/>
      <c r="WAD123" s="1460"/>
      <c r="WAE123" s="1460"/>
      <c r="WAF123" s="1460"/>
      <c r="WAG123" s="1460"/>
      <c r="WAH123" s="1460"/>
      <c r="WAI123" s="1460"/>
      <c r="WAJ123" s="1460"/>
      <c r="WAK123" s="1460"/>
      <c r="WAL123" s="1460"/>
      <c r="WAM123" s="1460"/>
      <c r="WAN123" s="1460"/>
      <c r="WAO123" s="1460"/>
      <c r="WAP123" s="1460"/>
      <c r="WAQ123" s="1460"/>
      <c r="WAR123" s="1460"/>
      <c r="WAS123" s="1460"/>
      <c r="WAT123" s="1460"/>
      <c r="WAU123" s="1460"/>
      <c r="WAV123" s="1460"/>
      <c r="WAW123" s="1460"/>
      <c r="WAX123" s="1460"/>
      <c r="WAY123" s="1460"/>
      <c r="WAZ123" s="1460"/>
      <c r="WBA123" s="1460"/>
      <c r="WBB123" s="1460"/>
      <c r="WBC123" s="1460"/>
      <c r="WBD123" s="1460"/>
      <c r="WBE123" s="1460"/>
      <c r="WBF123" s="1460"/>
      <c r="WBG123" s="1460"/>
      <c r="WBH123" s="1460"/>
      <c r="WBI123" s="1460"/>
      <c r="WBJ123" s="1460"/>
      <c r="WBK123" s="1460"/>
      <c r="WBL123" s="1460"/>
      <c r="WBM123" s="1460"/>
      <c r="WBN123" s="1460"/>
      <c r="WBO123" s="1460"/>
      <c r="WBP123" s="1460"/>
      <c r="WBQ123" s="1460"/>
      <c r="WBR123" s="1460"/>
      <c r="WBS123" s="1460"/>
      <c r="WBT123" s="1460"/>
      <c r="WBU123" s="1460"/>
      <c r="WBV123" s="1460"/>
      <c r="WBW123" s="1460"/>
      <c r="WBX123" s="1460"/>
      <c r="WBY123" s="1460"/>
      <c r="WBZ123" s="1460"/>
      <c r="WCA123" s="1460"/>
      <c r="WCB123" s="1460"/>
      <c r="WCC123" s="1460"/>
      <c r="WCD123" s="1460"/>
      <c r="WCE123" s="1460"/>
      <c r="WCF123" s="1460"/>
      <c r="WCG123" s="1460"/>
      <c r="WCH123" s="1460"/>
      <c r="WCI123" s="1460"/>
      <c r="WCJ123" s="1460"/>
      <c r="WCK123" s="1460"/>
      <c r="WCL123" s="1460"/>
      <c r="WCM123" s="1460"/>
      <c r="WCN123" s="1460"/>
      <c r="WCO123" s="1460"/>
      <c r="WCP123" s="1460"/>
      <c r="WCQ123" s="1460"/>
      <c r="WCR123" s="1460"/>
      <c r="WCS123" s="1460"/>
      <c r="WCT123" s="1460"/>
      <c r="WCU123" s="1460"/>
      <c r="WCV123" s="1460"/>
      <c r="WCW123" s="1460"/>
      <c r="WCX123" s="1460"/>
      <c r="WCY123" s="1460"/>
      <c r="WCZ123" s="1460"/>
      <c r="WDA123" s="1460"/>
      <c r="WDB123" s="1460"/>
      <c r="WDC123" s="1460"/>
      <c r="WDD123" s="1460"/>
      <c r="WDE123" s="1460"/>
      <c r="WDF123" s="1460"/>
      <c r="WDG123" s="1460"/>
      <c r="WDH123" s="1460"/>
      <c r="WDI123" s="1460"/>
      <c r="WDJ123" s="1460"/>
      <c r="WDK123" s="1460"/>
      <c r="WDL123" s="1460"/>
      <c r="WDM123" s="1460"/>
      <c r="WDN123" s="1460"/>
      <c r="WDO123" s="1460"/>
      <c r="WDP123" s="1460"/>
      <c r="WDQ123" s="1460"/>
      <c r="WDR123" s="1460"/>
      <c r="WDS123" s="1460"/>
      <c r="WDT123" s="1460"/>
      <c r="WDU123" s="1460"/>
      <c r="WDV123" s="1460"/>
      <c r="WDW123" s="1460"/>
      <c r="WDX123" s="1460"/>
      <c r="WDY123" s="1460"/>
      <c r="WDZ123" s="1460"/>
      <c r="WEA123" s="1460"/>
      <c r="WEB123" s="1460"/>
      <c r="WEC123" s="1460"/>
      <c r="WED123" s="1460"/>
      <c r="WEE123" s="1460"/>
      <c r="WEF123" s="1460"/>
      <c r="WEG123" s="1460"/>
      <c r="WEH123" s="1460"/>
      <c r="WEI123" s="1460"/>
      <c r="WEJ123" s="1460"/>
      <c r="WEK123" s="1460"/>
      <c r="WEL123" s="1460"/>
      <c r="WEM123" s="1460"/>
      <c r="WEN123" s="1460"/>
      <c r="WEO123" s="1460"/>
      <c r="WEP123" s="1460"/>
      <c r="WEQ123" s="1460"/>
      <c r="WER123" s="1460"/>
      <c r="WES123" s="1460"/>
      <c r="WET123" s="1460"/>
      <c r="WEU123" s="1460"/>
      <c r="WEV123" s="1460"/>
      <c r="WEW123" s="1460"/>
      <c r="WEX123" s="1460"/>
      <c r="WEY123" s="1460"/>
      <c r="WEZ123" s="1460"/>
      <c r="WFA123" s="1460"/>
      <c r="WFB123" s="1460"/>
      <c r="WFC123" s="1460"/>
      <c r="WFD123" s="1460"/>
      <c r="WFE123" s="1460"/>
      <c r="WFF123" s="1460"/>
      <c r="WFG123" s="1460"/>
      <c r="WFH123" s="1460"/>
      <c r="WFI123" s="1460"/>
      <c r="WFJ123" s="1460"/>
      <c r="WFK123" s="1460"/>
      <c r="WFL123" s="1460"/>
      <c r="WFM123" s="1460"/>
      <c r="WFN123" s="1460"/>
      <c r="WFO123" s="1460"/>
      <c r="WFP123" s="1460"/>
      <c r="WFQ123" s="1460"/>
      <c r="WFR123" s="1460"/>
      <c r="WFS123" s="1460"/>
      <c r="WFT123" s="1460"/>
      <c r="WFU123" s="1460"/>
      <c r="WFV123" s="1460"/>
      <c r="WFW123" s="1460"/>
      <c r="WFX123" s="1460"/>
      <c r="WFY123" s="1460"/>
      <c r="WFZ123" s="1460"/>
      <c r="WGA123" s="1460"/>
      <c r="WGB123" s="1460"/>
      <c r="WGC123" s="1460"/>
      <c r="WGD123" s="1460"/>
      <c r="WGE123" s="1460"/>
      <c r="WGF123" s="1460"/>
      <c r="WGG123" s="1460"/>
      <c r="WGH123" s="1460"/>
      <c r="WGI123" s="1460"/>
      <c r="WGJ123" s="1460"/>
      <c r="WGK123" s="1460"/>
      <c r="WGL123" s="1460"/>
      <c r="WGM123" s="1460"/>
      <c r="WGN123" s="1460"/>
      <c r="WGO123" s="1460"/>
      <c r="WGP123" s="1460"/>
      <c r="WGQ123" s="1460"/>
      <c r="WGR123" s="1460"/>
      <c r="WGS123" s="1460"/>
      <c r="WGT123" s="1460"/>
      <c r="WGU123" s="1460"/>
      <c r="WGV123" s="1460"/>
      <c r="WGW123" s="1460"/>
      <c r="WGX123" s="1460"/>
      <c r="WGY123" s="1460"/>
      <c r="WGZ123" s="1460"/>
      <c r="WHA123" s="1460"/>
      <c r="WHB123" s="1460"/>
      <c r="WHC123" s="1460"/>
      <c r="WHD123" s="1460"/>
      <c r="WHE123" s="1460"/>
      <c r="WHF123" s="1460"/>
      <c r="WHG123" s="1460"/>
      <c r="WHH123" s="1460"/>
      <c r="WHI123" s="1460"/>
      <c r="WHJ123" s="1460"/>
      <c r="WHK123" s="1460"/>
      <c r="WHL123" s="1460"/>
      <c r="WHM123" s="1460"/>
      <c r="WHN123" s="1460"/>
      <c r="WHO123" s="1460"/>
      <c r="WHP123" s="1460"/>
      <c r="WHQ123" s="1460"/>
      <c r="WHR123" s="1460"/>
      <c r="WHS123" s="1460"/>
      <c r="WHT123" s="1460"/>
      <c r="WHU123" s="1460"/>
      <c r="WHV123" s="1460"/>
      <c r="WHW123" s="1460"/>
      <c r="WHX123" s="1460"/>
      <c r="WHY123" s="1460"/>
      <c r="WHZ123" s="1460"/>
      <c r="WIA123" s="1460"/>
      <c r="WIB123" s="1460"/>
      <c r="WIC123" s="1460"/>
      <c r="WID123" s="1460"/>
      <c r="WIE123" s="1460"/>
      <c r="WIF123" s="1460"/>
      <c r="WIG123" s="1460"/>
      <c r="WIH123" s="1460"/>
      <c r="WII123" s="1460"/>
      <c r="WIJ123" s="1460"/>
      <c r="WIK123" s="1460"/>
      <c r="WIL123" s="1460"/>
      <c r="WIM123" s="1460"/>
      <c r="WIN123" s="1460"/>
      <c r="WIO123" s="1460"/>
      <c r="WIP123" s="1460"/>
      <c r="WIQ123" s="1460"/>
      <c r="WIR123" s="1460"/>
      <c r="WIS123" s="1460"/>
      <c r="WIT123" s="1460"/>
      <c r="WIU123" s="1460"/>
      <c r="WIV123" s="1460"/>
      <c r="WIW123" s="1460"/>
      <c r="WIX123" s="1460"/>
      <c r="WIY123" s="1460"/>
      <c r="WIZ123" s="1460"/>
      <c r="WJA123" s="1460"/>
      <c r="WJB123" s="1460"/>
      <c r="WJC123" s="1460"/>
      <c r="WJD123" s="1460"/>
      <c r="WJE123" s="1460"/>
      <c r="WJF123" s="1460"/>
      <c r="WJG123" s="1460"/>
      <c r="WJH123" s="1460"/>
      <c r="WJI123" s="1460"/>
      <c r="WJJ123" s="1460"/>
      <c r="WJK123" s="1460"/>
      <c r="WJL123" s="1460"/>
      <c r="WJM123" s="1460"/>
      <c r="WJN123" s="1460"/>
      <c r="WJO123" s="1460"/>
      <c r="WJP123" s="1460"/>
      <c r="WJQ123" s="1460"/>
      <c r="WJR123" s="1460"/>
      <c r="WJS123" s="1460"/>
      <c r="WJT123" s="1460"/>
      <c r="WJU123" s="1460"/>
      <c r="WJV123" s="1460"/>
      <c r="WJW123" s="1460"/>
      <c r="WJX123" s="1460"/>
      <c r="WJY123" s="1460"/>
      <c r="WJZ123" s="1460"/>
      <c r="WKA123" s="1460"/>
      <c r="WKB123" s="1460"/>
      <c r="WKC123" s="1460"/>
      <c r="WKD123" s="1460"/>
      <c r="WKE123" s="1460"/>
      <c r="WKF123" s="1460"/>
      <c r="WKG123" s="1460"/>
      <c r="WKH123" s="1460"/>
      <c r="WKI123" s="1460"/>
      <c r="WKJ123" s="1460"/>
      <c r="WKK123" s="1460"/>
      <c r="WKL123" s="1460"/>
      <c r="WKM123" s="1460"/>
      <c r="WKN123" s="1460"/>
      <c r="WKO123" s="1460"/>
      <c r="WKP123" s="1460"/>
      <c r="WKQ123" s="1460"/>
      <c r="WKR123" s="1460"/>
      <c r="WKS123" s="1460"/>
      <c r="WKT123" s="1460"/>
      <c r="WKU123" s="1460"/>
      <c r="WKV123" s="1460"/>
      <c r="WKW123" s="1460"/>
      <c r="WKX123" s="1460"/>
      <c r="WKY123" s="1460"/>
      <c r="WKZ123" s="1460"/>
      <c r="WLA123" s="1460"/>
      <c r="WLB123" s="1460"/>
      <c r="WLC123" s="1460"/>
      <c r="WLD123" s="1460"/>
      <c r="WLE123" s="1460"/>
      <c r="WLF123" s="1460"/>
      <c r="WLG123" s="1460"/>
      <c r="WLH123" s="1460"/>
      <c r="WLI123" s="1460"/>
      <c r="WLJ123" s="1460"/>
      <c r="WLK123" s="1460"/>
      <c r="WLL123" s="1460"/>
      <c r="WLM123" s="1460"/>
      <c r="WLN123" s="1460"/>
      <c r="WLO123" s="1460"/>
      <c r="WLP123" s="1460"/>
      <c r="WLQ123" s="1460"/>
      <c r="WLR123" s="1460"/>
      <c r="WLS123" s="1460"/>
      <c r="WLT123" s="1460"/>
      <c r="WLU123" s="1460"/>
      <c r="WLV123" s="1460"/>
      <c r="WLW123" s="1460"/>
      <c r="WLX123" s="1460"/>
      <c r="WLY123" s="1460"/>
      <c r="WLZ123" s="1460"/>
      <c r="WMA123" s="1460"/>
      <c r="WMB123" s="1460"/>
      <c r="WMC123" s="1460"/>
      <c r="WMD123" s="1460"/>
      <c r="WME123" s="1460"/>
      <c r="WMF123" s="1460"/>
      <c r="WMG123" s="1460"/>
      <c r="WMH123" s="1460"/>
      <c r="WMI123" s="1460"/>
      <c r="WMJ123" s="1460"/>
      <c r="WMK123" s="1460"/>
      <c r="WML123" s="1460"/>
      <c r="WMM123" s="1460"/>
      <c r="WMN123" s="1460"/>
      <c r="WMO123" s="1460"/>
      <c r="WMP123" s="1460"/>
      <c r="WMQ123" s="1460"/>
      <c r="WMR123" s="1460"/>
      <c r="WMS123" s="1460"/>
      <c r="WMT123" s="1460"/>
      <c r="WMU123" s="1460"/>
      <c r="WMV123" s="1460"/>
      <c r="WMW123" s="1460"/>
      <c r="WMX123" s="1460"/>
      <c r="WMY123" s="1460"/>
      <c r="WMZ123" s="1460"/>
      <c r="WNA123" s="1460"/>
      <c r="WNB123" s="1460"/>
      <c r="WNC123" s="1460"/>
      <c r="WND123" s="1460"/>
      <c r="WNE123" s="1460"/>
      <c r="WNF123" s="1460"/>
      <c r="WNG123" s="1460"/>
      <c r="WNH123" s="1460"/>
      <c r="WNI123" s="1460"/>
      <c r="WNJ123" s="1460"/>
      <c r="WNK123" s="1460"/>
      <c r="WNL123" s="1460"/>
      <c r="WNM123" s="1460"/>
      <c r="WNN123" s="1460"/>
      <c r="WNO123" s="1460"/>
      <c r="WNP123" s="1460"/>
      <c r="WNQ123" s="1460"/>
      <c r="WNR123" s="1460"/>
      <c r="WNS123" s="1460"/>
      <c r="WNT123" s="1460"/>
      <c r="WNU123" s="1460"/>
      <c r="WNV123" s="1460"/>
      <c r="WNW123" s="1460"/>
      <c r="WNX123" s="1460"/>
      <c r="WNY123" s="1460"/>
      <c r="WNZ123" s="1460"/>
      <c r="WOA123" s="1460"/>
      <c r="WOB123" s="1460"/>
      <c r="WOC123" s="1460"/>
      <c r="WOD123" s="1460"/>
      <c r="WOE123" s="1460"/>
      <c r="WOF123" s="1460"/>
      <c r="WOG123" s="1460"/>
      <c r="WOH123" s="1460"/>
      <c r="WOI123" s="1460"/>
      <c r="WOJ123" s="1460"/>
      <c r="WOK123" s="1460"/>
      <c r="WOL123" s="1460"/>
      <c r="WOM123" s="1460"/>
      <c r="WON123" s="1460"/>
      <c r="WOO123" s="1460"/>
      <c r="WOP123" s="1460"/>
      <c r="WOQ123" s="1460"/>
      <c r="WOR123" s="1460"/>
      <c r="WOS123" s="1460"/>
      <c r="WOT123" s="1460"/>
      <c r="WOU123" s="1460"/>
      <c r="WOV123" s="1460"/>
      <c r="WOW123" s="1460"/>
      <c r="WOX123" s="1460"/>
      <c r="WOY123" s="1460"/>
      <c r="WOZ123" s="1460"/>
      <c r="WPA123" s="1460"/>
      <c r="WPB123" s="1460"/>
      <c r="WPC123" s="1460"/>
      <c r="WPD123" s="1460"/>
      <c r="WPE123" s="1460"/>
      <c r="WPF123" s="1460"/>
      <c r="WPG123" s="1460"/>
      <c r="WPH123" s="1460"/>
      <c r="WPI123" s="1460"/>
      <c r="WPJ123" s="1460"/>
      <c r="WPK123" s="1460"/>
      <c r="WPL123" s="1460"/>
      <c r="WPM123" s="1460"/>
      <c r="WPN123" s="1460"/>
      <c r="WPO123" s="1460"/>
      <c r="WPP123" s="1460"/>
      <c r="WPQ123" s="1460"/>
      <c r="WPR123" s="1460"/>
      <c r="WPS123" s="1460"/>
      <c r="WPT123" s="1460"/>
      <c r="WPU123" s="1460"/>
      <c r="WPV123" s="1460"/>
      <c r="WPW123" s="1460"/>
      <c r="WPX123" s="1460"/>
      <c r="WPY123" s="1460"/>
      <c r="WPZ123" s="1460"/>
      <c r="WQA123" s="1460"/>
      <c r="WQB123" s="1460"/>
      <c r="WQC123" s="1460"/>
      <c r="WQD123" s="1460"/>
      <c r="WQE123" s="1460"/>
      <c r="WQF123" s="1460"/>
      <c r="WQG123" s="1460"/>
      <c r="WQH123" s="1460"/>
      <c r="WQI123" s="1460"/>
      <c r="WQJ123" s="1460"/>
      <c r="WQK123" s="1460"/>
      <c r="WQL123" s="1460"/>
      <c r="WQM123" s="1460"/>
      <c r="WQN123" s="1460"/>
      <c r="WQO123" s="1460"/>
      <c r="WQP123" s="1460"/>
      <c r="WQQ123" s="1460"/>
      <c r="WQR123" s="1460"/>
      <c r="WQS123" s="1460"/>
      <c r="WQT123" s="1460"/>
      <c r="WQU123" s="1460"/>
      <c r="WQV123" s="1460"/>
      <c r="WQW123" s="1460"/>
      <c r="WQX123" s="1460"/>
      <c r="WQY123" s="1460"/>
      <c r="WQZ123" s="1460"/>
      <c r="WRA123" s="1460"/>
      <c r="WRB123" s="1460"/>
      <c r="WRC123" s="1460"/>
      <c r="WRD123" s="1460"/>
      <c r="WRE123" s="1460"/>
      <c r="WRF123" s="1460"/>
      <c r="WRG123" s="1460"/>
      <c r="WRH123" s="1460"/>
      <c r="WRI123" s="1460"/>
      <c r="WRJ123" s="1460"/>
      <c r="WRK123" s="1460"/>
      <c r="WRL123" s="1460"/>
      <c r="WRM123" s="1460"/>
      <c r="WRN123" s="1460"/>
      <c r="WRO123" s="1460"/>
      <c r="WRP123" s="1460"/>
      <c r="WRQ123" s="1460"/>
      <c r="WRR123" s="1460"/>
      <c r="WRS123" s="1460"/>
      <c r="WRT123" s="1460"/>
      <c r="WRU123" s="1460"/>
      <c r="WRV123" s="1460"/>
      <c r="WRW123" s="1460"/>
      <c r="WRX123" s="1460"/>
      <c r="WRY123" s="1460"/>
      <c r="WRZ123" s="1460"/>
      <c r="WSA123" s="1460"/>
      <c r="WSB123" s="1460"/>
      <c r="WSC123" s="1460"/>
      <c r="WSD123" s="1460"/>
      <c r="WSE123" s="1460"/>
      <c r="WSF123" s="1460"/>
      <c r="WSG123" s="1460"/>
      <c r="WSH123" s="1460"/>
      <c r="WSI123" s="1460"/>
      <c r="WSJ123" s="1460"/>
      <c r="WSK123" s="1460"/>
      <c r="WSL123" s="1460"/>
      <c r="WSM123" s="1460"/>
      <c r="WSN123" s="1460"/>
      <c r="WSO123" s="1460"/>
      <c r="WSP123" s="1460"/>
      <c r="WSQ123" s="1460"/>
      <c r="WSR123" s="1460"/>
      <c r="WSS123" s="1460"/>
      <c r="WST123" s="1460"/>
      <c r="WSU123" s="1460"/>
      <c r="WSV123" s="1460"/>
      <c r="WSW123" s="1460"/>
      <c r="WSX123" s="1460"/>
      <c r="WSY123" s="1460"/>
      <c r="WSZ123" s="1460"/>
      <c r="WTA123" s="1460"/>
      <c r="WTB123" s="1460"/>
      <c r="WTC123" s="1460"/>
      <c r="WTD123" s="1460"/>
      <c r="WTE123" s="1460"/>
      <c r="WTF123" s="1460"/>
      <c r="WTG123" s="1460"/>
      <c r="WTH123" s="1460"/>
      <c r="WTI123" s="1460"/>
      <c r="WTJ123" s="1460"/>
      <c r="WTK123" s="1460"/>
      <c r="WTL123" s="1460"/>
      <c r="WTM123" s="1460"/>
      <c r="WTN123" s="1460"/>
      <c r="WTO123" s="1460"/>
      <c r="WTP123" s="1460"/>
      <c r="WTQ123" s="1460"/>
      <c r="WTR123" s="1460"/>
      <c r="WTS123" s="1460"/>
      <c r="WTT123" s="1460"/>
      <c r="WTU123" s="1460"/>
      <c r="WTV123" s="1460"/>
      <c r="WTW123" s="1460"/>
      <c r="WTX123" s="1460"/>
      <c r="WTY123" s="1460"/>
      <c r="WTZ123" s="1460"/>
      <c r="WUA123" s="1460"/>
      <c r="WUB123" s="1460"/>
      <c r="WUC123" s="1460"/>
      <c r="WUD123" s="1460"/>
      <c r="WUE123" s="1460"/>
      <c r="WUF123" s="1460"/>
      <c r="WUG123" s="1460"/>
      <c r="WUH123" s="1460"/>
      <c r="WUI123" s="1460"/>
      <c r="WUJ123" s="1460"/>
      <c r="WUK123" s="1460"/>
      <c r="WUL123" s="1460"/>
      <c r="WUM123" s="1460"/>
      <c r="WUN123" s="1460"/>
      <c r="WUO123" s="1460"/>
      <c r="WUP123" s="1460"/>
      <c r="WUQ123" s="1460"/>
      <c r="WUR123" s="1460"/>
      <c r="WUS123" s="1460"/>
      <c r="WUT123" s="1460"/>
      <c r="WUU123" s="1460"/>
      <c r="WUV123" s="1460"/>
      <c r="WUW123" s="1460"/>
      <c r="WUX123" s="1460"/>
      <c r="WUY123" s="1460"/>
      <c r="WUZ123" s="1460"/>
      <c r="WVA123" s="1460"/>
      <c r="WVB123" s="1460"/>
      <c r="WVC123" s="1460"/>
      <c r="WVD123" s="1460"/>
      <c r="WVE123" s="1460"/>
      <c r="WVF123" s="1460"/>
      <c r="WVG123" s="1460"/>
      <c r="WVH123" s="1460"/>
      <c r="WVI123" s="1460"/>
      <c r="WVJ123" s="1460"/>
      <c r="WVK123" s="1460"/>
      <c r="WVL123" s="1460"/>
      <c r="WVM123" s="1460"/>
      <c r="WVN123" s="1460"/>
      <c r="WVO123" s="1460"/>
      <c r="WVP123" s="1460"/>
      <c r="WVQ123" s="1460"/>
      <c r="WVR123" s="1460"/>
      <c r="WVS123" s="1460"/>
      <c r="WVT123" s="1460"/>
      <c r="WVU123" s="1460"/>
      <c r="WVV123" s="1460"/>
      <c r="WVW123" s="1460"/>
      <c r="WVX123" s="1460"/>
      <c r="WVY123" s="1460"/>
      <c r="WVZ123" s="1460"/>
      <c r="WWA123" s="1460"/>
      <c r="WWB123" s="1460"/>
      <c r="WWC123" s="1460"/>
    </row>
  </sheetData>
  <mergeCells count="38">
    <mergeCell ref="I46:J46"/>
    <mergeCell ref="D35:D36"/>
    <mergeCell ref="E35:F36"/>
    <mergeCell ref="G35:H36"/>
    <mergeCell ref="I35:J36"/>
    <mergeCell ref="C5:C8"/>
    <mergeCell ref="D5:D8"/>
    <mergeCell ref="E5:H5"/>
    <mergeCell ref="I5:K5"/>
    <mergeCell ref="E6:E8"/>
    <mergeCell ref="F6:F8"/>
    <mergeCell ref="G6:G8"/>
    <mergeCell ref="H6:H8"/>
    <mergeCell ref="I6:I8"/>
    <mergeCell ref="H51:K51"/>
    <mergeCell ref="J6:J8"/>
    <mergeCell ref="K6:K8"/>
    <mergeCell ref="M5:M8"/>
    <mergeCell ref="E9:K9"/>
    <mergeCell ref="K35:K36"/>
    <mergeCell ref="M35:M36"/>
    <mergeCell ref="G40:H40"/>
    <mergeCell ref="G41:H41"/>
    <mergeCell ref="G42:H42"/>
    <mergeCell ref="G43:H43"/>
    <mergeCell ref="G46:H46"/>
    <mergeCell ref="I40:J40"/>
    <mergeCell ref="I41:J41"/>
    <mergeCell ref="I42:J42"/>
    <mergeCell ref="I43:J43"/>
    <mergeCell ref="J52:J53"/>
    <mergeCell ref="K52:K53"/>
    <mergeCell ref="H54:K54"/>
    <mergeCell ref="E52:E53"/>
    <mergeCell ref="F52:F53"/>
    <mergeCell ref="G52:G53"/>
    <mergeCell ref="H52:H53"/>
    <mergeCell ref="I52:I53"/>
  </mergeCells>
  <pageMargins left="0.6" right="0.25" top="0.53" bottom="0" header="0.25" footer="0"/>
  <pageSetup paperSize="9" scale="55" firstPageNumber="15" orientation="landscape" useFirstPageNumber="1" r:id="rId1"/>
  <headerFooter>
    <oddHeader>&amp;C&amp;"Arial Black,Regular"&amp;11&amp;P&amp;R&amp;"Arial Black,Regular"&amp;11ALHAMRA ISLAMIC PENSION FUND</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Q42"/>
  <sheetViews>
    <sheetView showGridLines="0" view="pageBreakPreview" zoomScale="90" zoomScaleSheetLayoutView="90" workbookViewId="0">
      <selection activeCell="B14" sqref="B14"/>
    </sheetView>
  </sheetViews>
  <sheetFormatPr defaultColWidth="9.28515625" defaultRowHeight="12.75"/>
  <cols>
    <col min="1" max="1" width="10.28515625" style="1103" customWidth="1"/>
    <col min="2" max="2" width="13.5703125" style="1103" customWidth="1"/>
    <col min="3" max="3" width="5.28515625" style="1103" customWidth="1"/>
    <col min="4" max="4" width="17.28515625" style="1103" customWidth="1"/>
    <col min="5" max="5" width="19.28515625" style="1103" bestFit="1" customWidth="1"/>
    <col min="6" max="6" width="19.7109375" style="1103" customWidth="1"/>
    <col min="7" max="7" width="11.7109375" style="1103" customWidth="1"/>
    <col min="8" max="8" width="11.28515625" style="1103" customWidth="1"/>
    <col min="9" max="9" width="10.7109375" style="1103" customWidth="1"/>
    <col min="10" max="10" width="13.7109375" style="1103" bestFit="1" customWidth="1"/>
    <col min="11" max="11" width="14.7109375" style="1103" customWidth="1"/>
    <col min="12" max="13" width="9.28515625" style="1103"/>
    <col min="14" max="14" width="1.42578125" style="1103" customWidth="1"/>
    <col min="15" max="16384" width="9.28515625" style="1103"/>
  </cols>
  <sheetData>
    <row r="2" spans="1:17" ht="15">
      <c r="A2" s="1118" t="s">
        <v>3864</v>
      </c>
      <c r="B2" s="1076" t="s">
        <v>3878</v>
      </c>
      <c r="C2" s="883"/>
      <c r="D2" s="883"/>
      <c r="E2" s="883"/>
      <c r="F2" s="883"/>
      <c r="G2" s="1077"/>
      <c r="H2" s="883"/>
      <c r="I2" s="883"/>
      <c r="J2" s="883"/>
      <c r="K2" s="883"/>
      <c r="L2" s="883"/>
      <c r="M2" s="883"/>
      <c r="N2" s="883"/>
      <c r="O2" s="883"/>
      <c r="P2" s="883"/>
      <c r="Q2" s="883"/>
    </row>
    <row r="3" spans="1:17" ht="15">
      <c r="A3" s="646"/>
      <c r="B3" s="646"/>
      <c r="C3" s="646"/>
      <c r="D3" s="646"/>
      <c r="E3" s="646"/>
      <c r="F3" s="646"/>
      <c r="G3" s="646"/>
      <c r="H3" s="646"/>
      <c r="I3" s="646"/>
      <c r="J3" s="646"/>
      <c r="K3" s="646"/>
      <c r="L3" s="646"/>
      <c r="M3" s="646"/>
      <c r="N3" s="646"/>
      <c r="O3" s="646"/>
      <c r="P3" s="646"/>
      <c r="Q3" s="646"/>
    </row>
    <row r="4" spans="1:17" ht="15" customHeight="1">
      <c r="A4" s="2968" t="s">
        <v>3823</v>
      </c>
      <c r="B4" s="2976"/>
      <c r="C4" s="2969"/>
      <c r="D4" s="2937" t="s">
        <v>3824</v>
      </c>
      <c r="E4" s="2939" t="s">
        <v>3099</v>
      </c>
      <c r="F4" s="2937" t="s">
        <v>3825</v>
      </c>
      <c r="G4" s="2968" t="s">
        <v>3904</v>
      </c>
      <c r="H4" s="2969"/>
      <c r="I4" s="2960" t="s">
        <v>3883</v>
      </c>
      <c r="J4" s="2961"/>
      <c r="K4" s="2948" t="s">
        <v>3884</v>
      </c>
      <c r="L4" s="2949"/>
      <c r="M4" s="2949"/>
      <c r="N4" s="2950"/>
      <c r="O4" s="646"/>
      <c r="P4" s="646"/>
      <c r="Q4" s="646"/>
    </row>
    <row r="5" spans="1:17" ht="39.75" customHeight="1">
      <c r="A5" s="2970"/>
      <c r="B5" s="2977"/>
      <c r="C5" s="2971"/>
      <c r="D5" s="2938"/>
      <c r="E5" s="2940"/>
      <c r="F5" s="2938"/>
      <c r="G5" s="2970"/>
      <c r="H5" s="2971"/>
      <c r="I5" s="2962"/>
      <c r="J5" s="2963"/>
      <c r="K5" s="2951"/>
      <c r="L5" s="2952"/>
      <c r="M5" s="2952"/>
      <c r="N5" s="2953"/>
      <c r="O5" s="646"/>
      <c r="P5" s="646"/>
      <c r="Q5" s="646"/>
    </row>
    <row r="6" spans="1:17" ht="15">
      <c r="A6" s="646"/>
      <c r="B6" s="646"/>
      <c r="C6" s="1092"/>
      <c r="D6" s="1092"/>
      <c r="E6" s="1092"/>
      <c r="G6" s="2972" t="s">
        <v>3875</v>
      </c>
      <c r="H6" s="2972"/>
      <c r="I6" s="1104"/>
      <c r="J6" s="1104" t="s">
        <v>3872</v>
      </c>
      <c r="K6" s="1104"/>
      <c r="L6" s="1104"/>
      <c r="M6" s="1104"/>
      <c r="N6" s="1104"/>
      <c r="O6" s="646"/>
      <c r="P6" s="646"/>
      <c r="Q6" s="646"/>
    </row>
    <row r="7" spans="1:17" ht="15">
      <c r="A7" s="646"/>
      <c r="B7" s="646"/>
      <c r="C7" s="887"/>
      <c r="D7" s="887"/>
      <c r="E7" s="887"/>
      <c r="F7" s="888"/>
      <c r="G7" s="888"/>
      <c r="H7" s="888"/>
      <c r="I7" s="888"/>
      <c r="J7" s="888"/>
      <c r="K7" s="646"/>
      <c r="L7" s="646"/>
      <c r="M7" s="646"/>
      <c r="N7" s="646"/>
      <c r="O7" s="646"/>
      <c r="P7" s="646"/>
      <c r="Q7" s="646"/>
    </row>
    <row r="8" spans="1:17" ht="15">
      <c r="A8" s="1091" t="s">
        <v>3837</v>
      </c>
      <c r="B8" s="646"/>
      <c r="D8" s="891">
        <v>0.06</v>
      </c>
      <c r="E8" s="1084">
        <v>42824</v>
      </c>
      <c r="F8" s="1084">
        <v>43189</v>
      </c>
      <c r="G8" s="2973">
        <v>33000000</v>
      </c>
      <c r="H8" s="2973"/>
      <c r="I8" s="2965">
        <f>G8/BS!G30</f>
        <v>83.7149</v>
      </c>
      <c r="J8" s="2965"/>
      <c r="K8" s="2941">
        <f>G8/BS!$G$12</f>
        <v>135.72649999999999</v>
      </c>
      <c r="L8" s="2941"/>
      <c r="M8" s="2941"/>
      <c r="N8" s="2941"/>
      <c r="O8" s="646"/>
      <c r="P8" s="646"/>
      <c r="Q8" s="646"/>
    </row>
    <row r="9" spans="1:17" ht="15">
      <c r="A9" s="1091" t="s">
        <v>3895</v>
      </c>
      <c r="B9" s="646"/>
      <c r="D9" s="891">
        <v>5.5100000000000003E-2</v>
      </c>
      <c r="E9" s="1084">
        <v>43077</v>
      </c>
      <c r="F9" s="1084">
        <v>43108</v>
      </c>
      <c r="G9" s="2973">
        <v>10000000</v>
      </c>
      <c r="H9" s="2973"/>
      <c r="I9" s="2965">
        <f>G9/BS!G30</f>
        <v>25.368200000000002</v>
      </c>
      <c r="J9" s="2965"/>
      <c r="K9" s="2964">
        <f>G9/BS!$G$12</f>
        <v>41.129199999999997</v>
      </c>
      <c r="L9" s="2964"/>
      <c r="M9" s="2964"/>
      <c r="N9" s="2964"/>
      <c r="O9" s="1088">
        <f>13*150</f>
        <v>1950</v>
      </c>
      <c r="P9" s="646"/>
      <c r="Q9" s="646"/>
    </row>
    <row r="10" spans="1:17" ht="15">
      <c r="A10" s="646"/>
      <c r="B10" s="646"/>
      <c r="C10" s="889"/>
      <c r="D10" s="646"/>
      <c r="E10" s="646"/>
      <c r="G10" s="890"/>
      <c r="H10" s="1085"/>
      <c r="I10" s="1085"/>
      <c r="J10" s="1084"/>
      <c r="K10" s="1084"/>
      <c r="L10" s="646"/>
      <c r="M10" s="646"/>
      <c r="N10" s="646"/>
      <c r="O10" s="646"/>
      <c r="P10" s="646"/>
      <c r="Q10" s="646"/>
    </row>
    <row r="11" spans="1:17" ht="15.75" thickBot="1">
      <c r="A11" s="885" t="s">
        <v>3868</v>
      </c>
      <c r="B11" s="646"/>
      <c r="C11" s="885"/>
      <c r="D11" s="646"/>
      <c r="E11" s="646"/>
      <c r="G11" s="2974">
        <f>G8+G9</f>
        <v>43000000</v>
      </c>
      <c r="H11" s="2974"/>
      <c r="I11" s="646"/>
      <c r="J11" s="646"/>
      <c r="K11" s="646"/>
      <c r="L11" s="646"/>
      <c r="M11" s="646"/>
      <c r="N11" s="646"/>
      <c r="O11" s="646"/>
      <c r="P11" s="646"/>
      <c r="Q11" s="646"/>
    </row>
    <row r="12" spans="1:17" ht="15.75" thickTop="1">
      <c r="A12" s="646"/>
      <c r="B12" s="646"/>
      <c r="C12" s="646"/>
      <c r="D12" s="646"/>
      <c r="E12" s="893"/>
      <c r="G12" s="2975"/>
      <c r="H12" s="2975"/>
      <c r="I12" s="646"/>
      <c r="J12" s="646"/>
      <c r="K12" s="646"/>
      <c r="L12" s="646"/>
      <c r="M12" s="646"/>
      <c r="N12" s="646"/>
      <c r="O12" s="646"/>
      <c r="P12" s="646"/>
      <c r="Q12" s="646"/>
    </row>
    <row r="13" spans="1:17" ht="15.75" thickBot="1">
      <c r="A13" s="1091" t="s">
        <v>3870</v>
      </c>
      <c r="B13" s="646"/>
      <c r="C13" s="646"/>
      <c r="D13" s="646"/>
      <c r="E13" s="646"/>
      <c r="G13" s="2974">
        <v>33000000</v>
      </c>
      <c r="H13" s="2974"/>
      <c r="I13" s="646"/>
      <c r="J13" s="646"/>
      <c r="K13" s="646"/>
      <c r="L13" s="646"/>
      <c r="M13" s="646"/>
      <c r="N13" s="646"/>
      <c r="O13" s="646"/>
      <c r="P13" s="646"/>
      <c r="Q13" s="646"/>
    </row>
    <row r="14" spans="1:17" ht="15.75" thickTop="1">
      <c r="A14" s="646"/>
      <c r="B14" s="646"/>
      <c r="C14" s="646"/>
      <c r="D14" s="646"/>
      <c r="E14" s="893"/>
      <c r="F14" s="646"/>
      <c r="G14" s="646"/>
      <c r="H14" s="646"/>
      <c r="I14" s="646"/>
      <c r="J14" s="646"/>
      <c r="K14" s="646"/>
      <c r="L14" s="646"/>
      <c r="M14" s="646"/>
      <c r="N14" s="646"/>
      <c r="O14" s="646"/>
      <c r="P14" s="646"/>
      <c r="Q14" s="646"/>
    </row>
    <row r="15" spans="1:17" ht="15">
      <c r="A15" s="1118" t="s">
        <v>3865</v>
      </c>
      <c r="B15" s="1076" t="s">
        <v>3853</v>
      </c>
      <c r="C15" s="883"/>
      <c r="D15" s="883"/>
      <c r="E15" s="883"/>
      <c r="F15" s="883"/>
      <c r="G15" s="1077"/>
      <c r="H15" s="883"/>
      <c r="I15" s="883"/>
      <c r="J15" s="883"/>
      <c r="K15" s="883"/>
      <c r="L15" s="883"/>
      <c r="M15" s="883"/>
      <c r="N15" s="883"/>
      <c r="O15" s="883"/>
      <c r="P15" s="883"/>
      <c r="Q15" s="883"/>
    </row>
    <row r="16" spans="1:17" ht="15">
      <c r="A16" s="646"/>
      <c r="B16" s="646"/>
      <c r="C16" s="646"/>
      <c r="D16" s="646"/>
      <c r="E16" s="646"/>
      <c r="F16" s="646"/>
      <c r="G16" s="646"/>
      <c r="H16" s="646"/>
      <c r="I16" s="646"/>
      <c r="J16" s="646"/>
      <c r="K16" s="646"/>
      <c r="L16" s="646"/>
      <c r="M16" s="646"/>
      <c r="N16" s="646"/>
      <c r="O16" s="646"/>
      <c r="P16" s="646"/>
      <c r="Q16" s="646"/>
    </row>
    <row r="17" spans="1:17" ht="15" customHeight="1">
      <c r="A17" s="2968" t="s">
        <v>3823</v>
      </c>
      <c r="B17" s="2976"/>
      <c r="C17" s="2969"/>
      <c r="D17" s="2937" t="s">
        <v>3824</v>
      </c>
      <c r="E17" s="2939" t="s">
        <v>3099</v>
      </c>
      <c r="F17" s="2937" t="s">
        <v>3825</v>
      </c>
      <c r="G17" s="2968" t="s">
        <v>3786</v>
      </c>
      <c r="H17" s="2969"/>
      <c r="I17" s="2960" t="s">
        <v>3883</v>
      </c>
      <c r="J17" s="2961"/>
      <c r="K17" s="2954" t="s">
        <v>3884</v>
      </c>
      <c r="L17" s="2955"/>
      <c r="M17" s="2955"/>
      <c r="N17" s="2956"/>
      <c r="O17" s="646"/>
      <c r="P17" s="646"/>
      <c r="Q17" s="646"/>
    </row>
    <row r="18" spans="1:17" ht="39" customHeight="1">
      <c r="A18" s="2970"/>
      <c r="B18" s="2977"/>
      <c r="C18" s="2971"/>
      <c r="D18" s="2938"/>
      <c r="E18" s="2940"/>
      <c r="F18" s="2938"/>
      <c r="G18" s="2970"/>
      <c r="H18" s="2971"/>
      <c r="I18" s="2962"/>
      <c r="J18" s="2963"/>
      <c r="K18" s="2957"/>
      <c r="L18" s="2958"/>
      <c r="M18" s="2958"/>
      <c r="N18" s="2959"/>
      <c r="O18" s="646"/>
      <c r="P18" s="646"/>
      <c r="Q18" s="646"/>
    </row>
    <row r="19" spans="1:17" ht="15">
      <c r="A19" s="646"/>
      <c r="B19" s="646"/>
      <c r="C19" s="1092"/>
      <c r="D19" s="1092"/>
      <c r="E19" s="1092"/>
      <c r="G19" s="2972" t="s">
        <v>3875</v>
      </c>
      <c r="H19" s="2972"/>
      <c r="I19" s="1104"/>
      <c r="J19" s="1104" t="s">
        <v>3872</v>
      </c>
      <c r="K19" s="1104"/>
      <c r="L19" s="1104"/>
      <c r="M19" s="1104"/>
      <c r="N19" s="1104"/>
      <c r="O19" s="646"/>
      <c r="P19" s="646"/>
      <c r="Q19" s="646"/>
    </row>
    <row r="20" spans="1:17" ht="15">
      <c r="A20" s="646"/>
      <c r="B20" s="646"/>
      <c r="C20" s="887"/>
      <c r="D20" s="887"/>
      <c r="E20" s="887"/>
      <c r="G20" s="888"/>
      <c r="H20" s="888"/>
      <c r="I20" s="888"/>
      <c r="J20" s="888"/>
      <c r="K20" s="646"/>
      <c r="L20" s="646"/>
      <c r="M20" s="646"/>
      <c r="N20" s="646"/>
      <c r="O20" s="646"/>
      <c r="P20" s="646"/>
      <c r="Q20" s="646"/>
    </row>
    <row r="21" spans="1:17" ht="15">
      <c r="A21" s="1091" t="s">
        <v>3837</v>
      </c>
      <c r="B21" s="646"/>
      <c r="D21" s="1102">
        <v>0.06</v>
      </c>
      <c r="E21" s="1084">
        <v>43004</v>
      </c>
      <c r="F21" s="1084">
        <v>43184</v>
      </c>
      <c r="G21" s="2973">
        <v>14000000</v>
      </c>
      <c r="H21" s="2973"/>
      <c r="I21" s="2965">
        <f>G21/BS!I30</f>
        <v>35.1509</v>
      </c>
      <c r="J21" s="2965"/>
      <c r="K21" s="2965">
        <f>G21/BS!$I$12</f>
        <v>187.09569999999999</v>
      </c>
      <c r="L21" s="2965"/>
      <c r="M21" s="2965"/>
      <c r="N21" s="2965"/>
      <c r="O21" s="646"/>
      <c r="P21" s="646"/>
      <c r="Q21" s="646"/>
    </row>
    <row r="22" spans="1:17" ht="15">
      <c r="A22" s="1091" t="s">
        <v>3895</v>
      </c>
      <c r="B22" s="646"/>
      <c r="D22" s="1102">
        <v>5.5100000000000003E-2</v>
      </c>
      <c r="E22" s="1084">
        <v>43077</v>
      </c>
      <c r="F22" s="1084">
        <v>43108</v>
      </c>
      <c r="G22" s="2973">
        <v>14000000</v>
      </c>
      <c r="H22" s="2973"/>
      <c r="I22" s="2965">
        <f>G22/BS!I30</f>
        <v>35.1509</v>
      </c>
      <c r="J22" s="2965"/>
      <c r="K22" s="2965">
        <f>G22/BS!$I$12</f>
        <v>187.09569999999999</v>
      </c>
      <c r="L22" s="2965"/>
      <c r="M22" s="2965"/>
      <c r="N22" s="2965"/>
      <c r="O22" s="646"/>
      <c r="P22" s="646"/>
      <c r="Q22" s="646"/>
    </row>
    <row r="23" spans="1:17" ht="15">
      <c r="A23" s="646"/>
      <c r="B23" s="646"/>
      <c r="C23" s="646"/>
      <c r="D23" s="646"/>
      <c r="E23" s="646"/>
      <c r="G23" s="646"/>
      <c r="H23" s="646"/>
      <c r="I23" s="646"/>
      <c r="J23" s="646"/>
      <c r="K23" s="646"/>
      <c r="L23" s="646"/>
      <c r="M23" s="646"/>
      <c r="N23" s="646"/>
      <c r="O23" s="646"/>
      <c r="P23" s="1088" t="s">
        <v>3873</v>
      </c>
      <c r="Q23" s="1088" t="s">
        <v>3843</v>
      </c>
    </row>
    <row r="24" spans="1:17" ht="15.75" thickBot="1">
      <c r="A24" s="885" t="s">
        <v>3868</v>
      </c>
      <c r="B24" s="646"/>
      <c r="C24" s="646"/>
      <c r="D24" s="646"/>
      <c r="E24" s="646"/>
      <c r="G24" s="2974">
        <f>G21+G22</f>
        <v>28000000</v>
      </c>
      <c r="H24" s="2974"/>
      <c r="I24" s="646"/>
      <c r="J24" s="646"/>
      <c r="K24" s="646"/>
      <c r="L24" s="646"/>
      <c r="M24" s="646"/>
      <c r="N24" s="646"/>
      <c r="O24" s="646">
        <f>G22+G9</f>
        <v>24000000</v>
      </c>
      <c r="P24" s="1088">
        <f>G9</f>
        <v>10000000</v>
      </c>
      <c r="Q24" s="1089">
        <f>G22</f>
        <v>14000000</v>
      </c>
    </row>
    <row r="25" spans="1:17" ht="15.75" thickTop="1">
      <c r="A25" s="646"/>
      <c r="B25" s="646"/>
      <c r="C25" s="646"/>
      <c r="D25" s="646"/>
      <c r="E25" s="646"/>
      <c r="G25" s="646"/>
      <c r="H25" s="646"/>
      <c r="I25" s="646"/>
      <c r="J25" s="646"/>
      <c r="K25" s="646"/>
      <c r="L25" s="646"/>
      <c r="M25" s="646"/>
      <c r="N25" s="646"/>
      <c r="O25" s="646"/>
      <c r="P25" s="646"/>
      <c r="Q25" s="646"/>
    </row>
    <row r="26" spans="1:17" ht="15.75" thickBot="1">
      <c r="A26" s="1091" t="s">
        <v>3870</v>
      </c>
      <c r="B26" s="646"/>
      <c r="C26" s="646"/>
      <c r="D26" s="646"/>
      <c r="E26" s="646"/>
      <c r="G26" s="2974">
        <v>13000000</v>
      </c>
      <c r="H26" s="2974"/>
      <c r="I26" s="646"/>
      <c r="J26" s="646"/>
      <c r="K26" s="646"/>
      <c r="L26" s="646"/>
      <c r="M26" s="646"/>
      <c r="N26" s="646"/>
      <c r="O26" s="646"/>
      <c r="P26" s="646"/>
      <c r="Q26" s="646"/>
    </row>
    <row r="27" spans="1:17" ht="15.75" thickTop="1">
      <c r="A27" s="646"/>
      <c r="B27" s="646"/>
      <c r="C27" s="646"/>
      <c r="D27" s="646"/>
      <c r="E27" s="646"/>
      <c r="F27" s="646"/>
      <c r="G27" s="646"/>
      <c r="H27" s="646"/>
      <c r="I27" s="646"/>
      <c r="J27" s="646"/>
      <c r="K27" s="646"/>
      <c r="L27" s="646"/>
      <c r="M27" s="646"/>
      <c r="N27" s="646"/>
      <c r="O27" s="646"/>
      <c r="P27" s="646"/>
      <c r="Q27" s="646"/>
    </row>
    <row r="28" spans="1:17" ht="15">
      <c r="A28" s="1118">
        <v>6.6</v>
      </c>
      <c r="B28" s="884" t="s">
        <v>3890</v>
      </c>
      <c r="C28" s="882"/>
      <c r="D28" s="882"/>
      <c r="E28" s="882"/>
      <c r="F28" s="882"/>
      <c r="G28" s="882"/>
      <c r="H28" s="882"/>
      <c r="I28" s="882"/>
      <c r="J28" s="882"/>
      <c r="K28" s="882"/>
      <c r="L28" s="882"/>
      <c r="M28" s="882"/>
      <c r="N28" s="882"/>
      <c r="O28" s="883"/>
      <c r="P28" s="883"/>
      <c r="Q28" s="883"/>
    </row>
    <row r="29" spans="1:17" ht="15">
      <c r="A29" s="605"/>
      <c r="B29" s="622" t="s">
        <v>3891</v>
      </c>
      <c r="C29" s="646"/>
      <c r="D29" s="725"/>
      <c r="E29" s="646"/>
      <c r="F29" s="613"/>
      <c r="G29" s="613"/>
      <c r="H29" s="614"/>
      <c r="I29" s="613"/>
      <c r="J29" s="640"/>
      <c r="K29" s="725"/>
      <c r="L29" s="605"/>
      <c r="M29" s="605"/>
      <c r="N29" s="605"/>
      <c r="O29" s="646"/>
      <c r="P29" s="646"/>
      <c r="Q29" s="646"/>
    </row>
    <row r="30" spans="1:17" ht="15">
      <c r="A30" s="2935" t="s">
        <v>3867</v>
      </c>
      <c r="B30" s="2936"/>
      <c r="C30" s="2942" t="s">
        <v>3627</v>
      </c>
      <c r="D30" s="2943"/>
      <c r="E30" s="2855" t="s">
        <v>3035</v>
      </c>
      <c r="F30" s="2856"/>
      <c r="G30" s="2856"/>
      <c r="H30" s="2860"/>
      <c r="I30" s="2855" t="s">
        <v>3786</v>
      </c>
      <c r="J30" s="2856"/>
      <c r="K30" s="2860"/>
      <c r="L30" s="2887" t="s">
        <v>3315</v>
      </c>
      <c r="M30" s="2891"/>
      <c r="N30" s="2888"/>
      <c r="O30" s="646"/>
      <c r="P30" s="646"/>
      <c r="Q30" s="646"/>
    </row>
    <row r="31" spans="1:17" ht="15">
      <c r="A31" s="2851"/>
      <c r="B31" s="2852"/>
      <c r="C31" s="2944"/>
      <c r="D31" s="2945"/>
      <c r="E31" s="2876" t="s">
        <v>3785</v>
      </c>
      <c r="F31" s="2876" t="s">
        <v>2980</v>
      </c>
      <c r="G31" s="2876" t="s">
        <v>3313</v>
      </c>
      <c r="H31" s="2876" t="s">
        <v>3786</v>
      </c>
      <c r="I31" s="2876" t="s">
        <v>3156</v>
      </c>
      <c r="J31" s="2876" t="s">
        <v>2984</v>
      </c>
      <c r="K31" s="2876" t="s">
        <v>3626</v>
      </c>
      <c r="L31" s="2864"/>
      <c r="M31" s="2865"/>
      <c r="N31" s="2866"/>
      <c r="O31" s="646"/>
      <c r="P31" s="646"/>
      <c r="Q31" s="646"/>
    </row>
    <row r="32" spans="1:17" ht="15">
      <c r="A32" s="2851"/>
      <c r="B32" s="2852"/>
      <c r="C32" s="2944"/>
      <c r="D32" s="2945"/>
      <c r="E32" s="2871"/>
      <c r="F32" s="2871"/>
      <c r="G32" s="2871"/>
      <c r="H32" s="2871"/>
      <c r="I32" s="2871"/>
      <c r="J32" s="2871"/>
      <c r="K32" s="2871"/>
      <c r="L32" s="2864"/>
      <c r="M32" s="2865"/>
      <c r="N32" s="2866"/>
      <c r="O32" s="646"/>
      <c r="P32" s="646"/>
      <c r="Q32" s="646"/>
    </row>
    <row r="33" spans="1:17" ht="15">
      <c r="A33" s="2851"/>
      <c r="B33" s="2852"/>
      <c r="C33" s="2944"/>
      <c r="D33" s="2945"/>
      <c r="E33" s="2871"/>
      <c r="F33" s="2871"/>
      <c r="G33" s="2871"/>
      <c r="H33" s="2871"/>
      <c r="I33" s="2871"/>
      <c r="J33" s="2871"/>
      <c r="K33" s="2871"/>
      <c r="L33" s="2864"/>
      <c r="M33" s="2865"/>
      <c r="N33" s="2866"/>
      <c r="O33" s="646"/>
      <c r="P33" s="646"/>
      <c r="Q33" s="646"/>
    </row>
    <row r="34" spans="1:17" ht="15">
      <c r="A34" s="2853"/>
      <c r="B34" s="2854"/>
      <c r="C34" s="2946"/>
      <c r="D34" s="2947"/>
      <c r="E34" s="2872"/>
      <c r="F34" s="2872"/>
      <c r="G34" s="2872"/>
      <c r="H34" s="2872"/>
      <c r="I34" s="2872"/>
      <c r="J34" s="2872"/>
      <c r="K34" s="2872"/>
      <c r="L34" s="2867"/>
      <c r="M34" s="2868"/>
      <c r="N34" s="2869"/>
      <c r="O34" s="646"/>
      <c r="P34" s="646"/>
      <c r="Q34" s="646"/>
    </row>
    <row r="35" spans="1:17" ht="15">
      <c r="A35" s="646"/>
      <c r="B35" s="646"/>
      <c r="C35" s="646"/>
      <c r="D35" s="646"/>
      <c r="E35" s="2890" t="s">
        <v>3889</v>
      </c>
      <c r="F35" s="2890"/>
      <c r="G35" s="2890"/>
      <c r="H35" s="2890"/>
      <c r="I35" s="2890"/>
      <c r="J35" s="2890"/>
      <c r="K35" s="2890"/>
      <c r="L35" s="2967" t="s">
        <v>2988</v>
      </c>
      <c r="M35" s="2967"/>
      <c r="N35" s="2967"/>
      <c r="O35" s="646"/>
      <c r="P35" s="646"/>
      <c r="Q35" s="646"/>
    </row>
    <row r="36" spans="1:17" ht="15">
      <c r="A36" s="646"/>
      <c r="B36" s="646"/>
      <c r="C36" s="646"/>
      <c r="D36" s="646"/>
      <c r="E36" s="646"/>
      <c r="F36" s="646"/>
      <c r="G36" s="646"/>
      <c r="H36" s="646"/>
      <c r="I36" s="646"/>
      <c r="J36" s="646"/>
      <c r="K36" s="646"/>
      <c r="L36" s="646"/>
      <c r="M36" s="646"/>
      <c r="N36" s="646"/>
      <c r="O36" s="646"/>
      <c r="P36" s="646"/>
      <c r="Q36" s="646"/>
    </row>
    <row r="37" spans="1:17" ht="15">
      <c r="A37" s="1076" t="s">
        <v>3821</v>
      </c>
      <c r="B37" s="883"/>
      <c r="C37" s="2966">
        <v>43098</v>
      </c>
      <c r="D37" s="2966"/>
      <c r="E37" s="890">
        <v>0</v>
      </c>
      <c r="F37" s="890">
        <v>4820681</v>
      </c>
      <c r="G37" s="890">
        <v>0</v>
      </c>
      <c r="H37" s="890">
        <f>E37+F37-G37</f>
        <v>4820681</v>
      </c>
      <c r="I37" s="893">
        <v>4820681</v>
      </c>
      <c r="J37" s="893">
        <v>4823636</v>
      </c>
      <c r="K37" s="893">
        <f>J37-I37</f>
        <v>2955</v>
      </c>
      <c r="L37" s="2893">
        <f>+J37/BS!$I$30</f>
        <v>12.1111</v>
      </c>
      <c r="M37" s="2893"/>
      <c r="N37" s="2893"/>
      <c r="O37" s="883"/>
      <c r="P37" s="883"/>
      <c r="Q37" s="883"/>
    </row>
    <row r="38" spans="1:17" ht="15">
      <c r="A38" s="646"/>
      <c r="B38" s="646"/>
      <c r="C38" s="646"/>
      <c r="D38" s="646"/>
      <c r="E38" s="646"/>
      <c r="F38" s="646"/>
      <c r="G38" s="646"/>
      <c r="H38" s="646"/>
      <c r="I38" s="646"/>
      <c r="J38" s="646"/>
      <c r="K38" s="646"/>
      <c r="L38" s="646"/>
      <c r="M38" s="646"/>
      <c r="N38" s="646"/>
      <c r="O38" s="646"/>
      <c r="P38" s="646"/>
      <c r="Q38" s="646"/>
    </row>
    <row r="39" spans="1:17" ht="22.5" customHeight="1">
      <c r="A39" s="885" t="s">
        <v>3868</v>
      </c>
      <c r="B39" s="646"/>
      <c r="C39" s="646"/>
      <c r="D39" s="646"/>
      <c r="E39" s="1086">
        <f t="shared" ref="E39:K39" si="0">E37</f>
        <v>0</v>
      </c>
      <c r="F39" s="1086">
        <f t="shared" si="0"/>
        <v>4820681</v>
      </c>
      <c r="G39" s="1086">
        <f t="shared" si="0"/>
        <v>0</v>
      </c>
      <c r="H39" s="1086">
        <f t="shared" si="0"/>
        <v>4820681</v>
      </c>
      <c r="I39" s="1087">
        <f t="shared" si="0"/>
        <v>4820681</v>
      </c>
      <c r="J39" s="1087">
        <f t="shared" si="0"/>
        <v>4823636</v>
      </c>
      <c r="K39" s="1087">
        <f t="shared" si="0"/>
        <v>2955</v>
      </c>
      <c r="L39" s="646"/>
      <c r="M39" s="646"/>
      <c r="N39" s="646"/>
      <c r="O39" s="646"/>
      <c r="P39" s="646"/>
      <c r="Q39" s="646"/>
    </row>
    <row r="40" spans="1:17" ht="15">
      <c r="A40" s="885"/>
      <c r="B40" s="646"/>
      <c r="C40" s="646"/>
      <c r="D40" s="646"/>
      <c r="E40" s="1086"/>
      <c r="F40" s="1086"/>
      <c r="G40" s="1086"/>
      <c r="H40" s="1086"/>
      <c r="I40" s="1087"/>
      <c r="J40" s="1087"/>
      <c r="K40" s="1087"/>
      <c r="L40" s="646"/>
      <c r="M40" s="646"/>
      <c r="N40" s="646"/>
      <c r="O40" s="646"/>
      <c r="P40" s="646"/>
      <c r="Q40" s="646"/>
    </row>
    <row r="41" spans="1:17" ht="23.25" customHeight="1" thickBot="1">
      <c r="A41" s="937" t="s">
        <v>3791</v>
      </c>
      <c r="B41" s="1064"/>
      <c r="C41" s="1065"/>
      <c r="D41" s="1066"/>
      <c r="E41" s="1070">
        <v>0</v>
      </c>
      <c r="F41" s="1070">
        <v>0</v>
      </c>
      <c r="G41" s="1070">
        <v>0</v>
      </c>
      <c r="H41" s="927">
        <v>0</v>
      </c>
      <c r="I41" s="1070">
        <v>0</v>
      </c>
      <c r="J41" s="1070">
        <v>0</v>
      </c>
      <c r="K41" s="927">
        <v>0</v>
      </c>
      <c r="L41" s="1071"/>
      <c r="M41" s="1072"/>
      <c r="N41" s="1072"/>
      <c r="O41" s="873"/>
      <c r="P41" s="873"/>
      <c r="Q41" s="873"/>
    </row>
    <row r="42" spans="1:17" ht="15.75" thickTop="1">
      <c r="A42" s="646"/>
      <c r="B42" s="646"/>
      <c r="C42" s="646"/>
      <c r="D42" s="646"/>
      <c r="E42" s="646"/>
      <c r="F42" s="646"/>
      <c r="G42" s="646"/>
      <c r="H42" s="646"/>
      <c r="I42" s="646"/>
      <c r="J42" s="646"/>
      <c r="K42" s="646"/>
      <c r="L42" s="646"/>
      <c r="M42" s="646"/>
      <c r="N42" s="646"/>
      <c r="O42" s="646"/>
      <c r="P42" s="646"/>
      <c r="Q42" s="646"/>
    </row>
  </sheetData>
  <mergeCells count="49">
    <mergeCell ref="G24:H24"/>
    <mergeCell ref="G26:H26"/>
    <mergeCell ref="F4:F5"/>
    <mergeCell ref="A4:C5"/>
    <mergeCell ref="A17:C18"/>
    <mergeCell ref="D17:D18"/>
    <mergeCell ref="E17:E18"/>
    <mergeCell ref="F17:F18"/>
    <mergeCell ref="I22:J22"/>
    <mergeCell ref="G4:H5"/>
    <mergeCell ref="G17:H18"/>
    <mergeCell ref="G6:H6"/>
    <mergeCell ref="G8:H8"/>
    <mergeCell ref="G9:H9"/>
    <mergeCell ref="G11:H11"/>
    <mergeCell ref="G12:H12"/>
    <mergeCell ref="G13:H13"/>
    <mergeCell ref="G19:H19"/>
    <mergeCell ref="G21:H21"/>
    <mergeCell ref="G22:H22"/>
    <mergeCell ref="C37:D37"/>
    <mergeCell ref="L30:N34"/>
    <mergeCell ref="L35:N35"/>
    <mergeCell ref="I30:K30"/>
    <mergeCell ref="E35:K35"/>
    <mergeCell ref="F31:F34"/>
    <mergeCell ref="G31:G34"/>
    <mergeCell ref="H31:H34"/>
    <mergeCell ref="I31:I34"/>
    <mergeCell ref="J31:J34"/>
    <mergeCell ref="K31:K34"/>
    <mergeCell ref="E31:E34"/>
    <mergeCell ref="L37:N37"/>
    <mergeCell ref="A30:B34"/>
    <mergeCell ref="E30:H30"/>
    <mergeCell ref="D4:D5"/>
    <mergeCell ref="E4:E5"/>
    <mergeCell ref="K8:N8"/>
    <mergeCell ref="C30:D34"/>
    <mergeCell ref="K4:N5"/>
    <mergeCell ref="K17:N18"/>
    <mergeCell ref="I4:J5"/>
    <mergeCell ref="I17:J18"/>
    <mergeCell ref="K9:N9"/>
    <mergeCell ref="K21:N21"/>
    <mergeCell ref="K22:N22"/>
    <mergeCell ref="I8:J8"/>
    <mergeCell ref="I9:J9"/>
    <mergeCell ref="I21:J21"/>
  </mergeCells>
  <pageMargins left="0.46" right="0.33" top="0.81" bottom="0.4" header="0.5" footer="0.21"/>
  <pageSetup scale="77"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L96"/>
  <sheetViews>
    <sheetView showGridLines="0" view="pageBreakPreview" topLeftCell="A43" zoomScale="80" zoomScaleSheetLayoutView="80" workbookViewId="0">
      <selection activeCell="A69" sqref="A69"/>
    </sheetView>
  </sheetViews>
  <sheetFormatPr defaultColWidth="9.28515625" defaultRowHeight="15"/>
  <cols>
    <col min="1" max="1" width="7.7109375" style="646" customWidth="1"/>
    <col min="2" max="2" width="21.5703125" style="646" customWidth="1"/>
    <col min="3" max="3" width="11.28515625" style="646" customWidth="1"/>
    <col min="4" max="5" width="13.28515625" style="646" customWidth="1"/>
    <col min="6" max="6" width="12.7109375" style="646" customWidth="1"/>
    <col min="7" max="7" width="12.28515625" style="646" customWidth="1"/>
    <col min="8" max="8" width="12.7109375" style="646" customWidth="1"/>
    <col min="9" max="9" width="13.7109375" style="646" customWidth="1"/>
    <col min="10" max="10" width="13.28515625" style="646" customWidth="1"/>
    <col min="11" max="11" width="13.7109375" style="646" customWidth="1"/>
    <col min="12" max="12" width="8" style="646" customWidth="1"/>
    <col min="13" max="13" width="0.7109375" style="646" customWidth="1"/>
    <col min="14" max="14" width="4.5703125" style="646" customWidth="1"/>
    <col min="15" max="15" width="15.7109375" style="646" customWidth="1"/>
    <col min="16" max="16" width="11.28515625" style="646" customWidth="1"/>
    <col min="17" max="17" width="16.42578125" style="646" bestFit="1" customWidth="1"/>
    <col min="18" max="19" width="9.7109375" style="646" bestFit="1" customWidth="1"/>
    <col min="20" max="20" width="11.28515625" style="646" bestFit="1" customWidth="1"/>
    <col min="21" max="21" width="9.7109375" style="646" bestFit="1" customWidth="1"/>
    <col min="22" max="23" width="11.28515625" style="646" bestFit="1" customWidth="1"/>
    <col min="24" max="24" width="9.28515625" style="646" bestFit="1" customWidth="1"/>
    <col min="25" max="16384" width="9.28515625" style="646"/>
  </cols>
  <sheetData>
    <row r="1" spans="1:24">
      <c r="A1" s="757"/>
      <c r="B1" s="757"/>
      <c r="C1" s="748"/>
      <c r="D1" s="748"/>
      <c r="E1" s="748"/>
      <c r="F1" s="748"/>
      <c r="G1" s="748"/>
      <c r="H1" s="748"/>
      <c r="I1" s="748"/>
      <c r="J1" s="748"/>
      <c r="K1" s="748"/>
      <c r="L1" s="748"/>
      <c r="M1" s="748"/>
      <c r="N1" s="748"/>
    </row>
    <row r="2" spans="1:24" s="585" customFormat="1">
      <c r="A2" s="769" t="s">
        <v>3848</v>
      </c>
      <c r="B2" s="769" t="s">
        <v>3849</v>
      </c>
      <c r="C2" s="771"/>
      <c r="D2" s="771"/>
      <c r="E2" s="771"/>
      <c r="F2" s="771"/>
      <c r="G2" s="771"/>
      <c r="H2" s="799"/>
      <c r="I2" s="770"/>
      <c r="J2" s="771"/>
      <c r="K2" s="771"/>
      <c r="L2" s="771"/>
      <c r="M2" s="771"/>
      <c r="N2" s="747"/>
      <c r="R2" s="703"/>
    </row>
    <row r="3" spans="1:24">
      <c r="A3" s="748"/>
      <c r="B3" s="748"/>
      <c r="C3" s="748"/>
      <c r="D3" s="748"/>
      <c r="E3" s="748"/>
      <c r="F3" s="748"/>
      <c r="G3" s="748"/>
      <c r="H3" s="748"/>
      <c r="I3" s="748"/>
      <c r="J3" s="748"/>
      <c r="K3" s="748"/>
      <c r="L3" s="748"/>
      <c r="M3" s="748"/>
      <c r="N3" s="748"/>
    </row>
    <row r="4" spans="1:24">
      <c r="A4" s="2849" t="s">
        <v>3867</v>
      </c>
      <c r="B4" s="2850"/>
      <c r="C4" s="2873" t="s">
        <v>3627</v>
      </c>
      <c r="D4" s="2873" t="s">
        <v>3628</v>
      </c>
      <c r="E4" s="2855" t="s">
        <v>3035</v>
      </c>
      <c r="F4" s="2901"/>
      <c r="G4" s="2901"/>
      <c r="H4" s="2902"/>
      <c r="I4" s="2855" t="s">
        <v>3786</v>
      </c>
      <c r="J4" s="2856"/>
      <c r="K4" s="2857"/>
      <c r="L4" s="2861" t="s">
        <v>3315</v>
      </c>
      <c r="M4" s="2862"/>
      <c r="N4" s="2863"/>
    </row>
    <row r="5" spans="1:24">
      <c r="A5" s="2851"/>
      <c r="B5" s="2852"/>
      <c r="C5" s="2874"/>
      <c r="D5" s="2874"/>
      <c r="E5" s="2870" t="s">
        <v>3785</v>
      </c>
      <c r="F5" s="2870" t="s">
        <v>2980</v>
      </c>
      <c r="G5" s="2870" t="s">
        <v>3313</v>
      </c>
      <c r="H5" s="2870" t="s">
        <v>3786</v>
      </c>
      <c r="I5" s="2870" t="s">
        <v>3156</v>
      </c>
      <c r="J5" s="2870" t="s">
        <v>2984</v>
      </c>
      <c r="K5" s="2870" t="s">
        <v>3626</v>
      </c>
      <c r="L5" s="2864"/>
      <c r="M5" s="2865"/>
      <c r="N5" s="2866"/>
    </row>
    <row r="6" spans="1:24">
      <c r="A6" s="2851"/>
      <c r="B6" s="2852"/>
      <c r="C6" s="2874"/>
      <c r="D6" s="2874"/>
      <c r="E6" s="2871"/>
      <c r="F6" s="2871"/>
      <c r="G6" s="2871"/>
      <c r="H6" s="2903"/>
      <c r="I6" s="2871"/>
      <c r="J6" s="2871"/>
      <c r="K6" s="2871"/>
      <c r="L6" s="2864"/>
      <c r="M6" s="2865"/>
      <c r="N6" s="2866"/>
    </row>
    <row r="7" spans="1:24">
      <c r="A7" s="2851"/>
      <c r="B7" s="2852"/>
      <c r="C7" s="2874"/>
      <c r="D7" s="2874"/>
      <c r="E7" s="2871"/>
      <c r="F7" s="2871"/>
      <c r="G7" s="2871"/>
      <c r="H7" s="2903"/>
      <c r="I7" s="2871"/>
      <c r="J7" s="2871"/>
      <c r="K7" s="2871"/>
      <c r="L7" s="2864"/>
      <c r="M7" s="2865"/>
      <c r="N7" s="2866"/>
    </row>
    <row r="8" spans="1:24">
      <c r="A8" s="2853"/>
      <c r="B8" s="2854"/>
      <c r="C8" s="2875"/>
      <c r="D8" s="2875"/>
      <c r="E8" s="2872"/>
      <c r="F8" s="2872"/>
      <c r="G8" s="2872"/>
      <c r="H8" s="2904"/>
      <c r="I8" s="2872"/>
      <c r="J8" s="2872"/>
      <c r="K8" s="2872"/>
      <c r="L8" s="2867"/>
      <c r="M8" s="2868"/>
      <c r="N8" s="2869"/>
    </row>
    <row r="9" spans="1:24">
      <c r="A9" s="746"/>
      <c r="B9" s="746"/>
      <c r="C9" s="748"/>
      <c r="D9" s="748"/>
      <c r="E9" s="2900" t="s">
        <v>3194</v>
      </c>
      <c r="F9" s="2900"/>
      <c r="G9" s="2900"/>
      <c r="H9" s="2900"/>
      <c r="I9" s="2900"/>
      <c r="J9" s="2900"/>
      <c r="K9" s="2900"/>
      <c r="L9" s="2899" t="s">
        <v>2988</v>
      </c>
      <c r="M9" s="2899"/>
      <c r="N9" s="2899"/>
    </row>
    <row r="10" spans="1:24">
      <c r="A10" s="746"/>
      <c r="B10" s="746"/>
      <c r="C10" s="748"/>
      <c r="D10" s="748"/>
      <c r="E10" s="751"/>
      <c r="F10" s="751"/>
      <c r="G10" s="751"/>
      <c r="H10" s="751"/>
      <c r="I10" s="751"/>
      <c r="J10" s="751"/>
      <c r="K10" s="751"/>
      <c r="L10" s="751"/>
      <c r="M10" s="751"/>
      <c r="N10" s="745"/>
    </row>
    <row r="11" spans="1:24">
      <c r="A11" s="885" t="s">
        <v>3850</v>
      </c>
      <c r="B11" s="744" t="s">
        <v>3857</v>
      </c>
      <c r="C11" s="744"/>
      <c r="D11" s="744"/>
      <c r="E11" s="748"/>
      <c r="F11" s="748"/>
      <c r="G11" s="748"/>
      <c r="H11" s="748"/>
      <c r="I11" s="748"/>
      <c r="J11" s="748"/>
      <c r="K11" s="748"/>
      <c r="L11" s="748"/>
      <c r="M11" s="748"/>
      <c r="N11" s="748"/>
    </row>
    <row r="12" spans="1:24">
      <c r="A12" s="885"/>
      <c r="B12" s="744"/>
      <c r="C12" s="744"/>
      <c r="D12" s="744"/>
      <c r="E12" s="748"/>
      <c r="F12" s="748"/>
      <c r="G12" s="748"/>
      <c r="H12" s="748"/>
      <c r="I12" s="748"/>
      <c r="J12" s="748"/>
      <c r="K12" s="748"/>
      <c r="L12" s="748"/>
      <c r="M12" s="748"/>
      <c r="N12" s="748"/>
    </row>
    <row r="13" spans="1:24" s="883" customFormat="1">
      <c r="A13" s="940" t="s">
        <v>3789</v>
      </c>
      <c r="B13" s="989"/>
      <c r="C13" s="990">
        <v>42356</v>
      </c>
      <c r="D13" s="990">
        <v>43452</v>
      </c>
      <c r="E13" s="950">
        <v>68000000</v>
      </c>
      <c r="F13" s="950">
        <v>0</v>
      </c>
      <c r="G13" s="951">
        <v>7500000</v>
      </c>
      <c r="H13" s="950">
        <f>E13+F13-G13</f>
        <v>60500000</v>
      </c>
      <c r="I13" s="948">
        <v>61289881</v>
      </c>
      <c r="J13" s="948">
        <v>60929550</v>
      </c>
      <c r="K13" s="948">
        <f>+J13-I13</f>
        <v>-360331</v>
      </c>
      <c r="L13" s="2893">
        <f>+J13/BS!$G$30</f>
        <v>154.56700000000001</v>
      </c>
      <c r="M13" s="2893"/>
      <c r="N13" s="2893"/>
      <c r="R13" s="991"/>
      <c r="S13" s="991"/>
      <c r="T13" s="992"/>
      <c r="U13" s="991"/>
      <c r="V13" s="993"/>
      <c r="W13" s="993"/>
      <c r="X13" s="993"/>
    </row>
    <row r="14" spans="1:24" s="883" customFormat="1">
      <c r="A14" s="940" t="s">
        <v>3790</v>
      </c>
      <c r="B14" s="989"/>
      <c r="C14" s="990">
        <v>42916</v>
      </c>
      <c r="D14" s="990">
        <v>44012</v>
      </c>
      <c r="E14" s="950">
        <v>70000000</v>
      </c>
      <c r="F14" s="950">
        <v>0</v>
      </c>
      <c r="G14" s="951">
        <v>70000000</v>
      </c>
      <c r="H14" s="950">
        <f>E14+F14-G14</f>
        <v>0</v>
      </c>
      <c r="I14" s="948">
        <v>0</v>
      </c>
      <c r="J14" s="948">
        <v>0</v>
      </c>
      <c r="K14" s="948">
        <v>0</v>
      </c>
      <c r="L14" s="2898" t="s">
        <v>2969</v>
      </c>
      <c r="M14" s="2898"/>
      <c r="N14" s="2898"/>
      <c r="R14" s="991"/>
      <c r="S14" s="991"/>
      <c r="T14" s="992"/>
      <c r="U14" s="991"/>
      <c r="V14" s="993"/>
      <c r="W14" s="993"/>
      <c r="X14" s="993"/>
    </row>
    <row r="15" spans="1:24" s="883" customFormat="1">
      <c r="A15" s="940"/>
      <c r="B15" s="989"/>
      <c r="C15" s="990"/>
      <c r="D15" s="990"/>
      <c r="E15" s="950"/>
      <c r="F15" s="950"/>
      <c r="G15" s="951"/>
      <c r="H15" s="950"/>
      <c r="I15" s="948"/>
      <c r="J15" s="948"/>
      <c r="K15" s="948"/>
      <c r="L15" s="1100"/>
      <c r="M15" s="1100"/>
      <c r="N15" s="1100"/>
      <c r="R15" s="991"/>
      <c r="S15" s="991"/>
      <c r="T15" s="992"/>
      <c r="U15" s="991"/>
      <c r="V15" s="993"/>
      <c r="W15" s="993"/>
      <c r="X15" s="993"/>
    </row>
    <row r="16" spans="1:24" s="996" customFormat="1" ht="21" customHeight="1" thickBot="1">
      <c r="A16" s="980" t="s">
        <v>3784</v>
      </c>
      <c r="B16" s="995"/>
      <c r="E16" s="987">
        <f>SUM(E13:E15)</f>
        <v>138000000</v>
      </c>
      <c r="F16" s="987">
        <f>SUM(F13:F15)</f>
        <v>0</v>
      </c>
      <c r="G16" s="987">
        <f>SUM(G13:G15)</f>
        <v>77500000</v>
      </c>
      <c r="H16" s="987">
        <f>SUM(H13:H13)</f>
        <v>60500000</v>
      </c>
      <c r="I16" s="987">
        <f>SUM(I13:I13)</f>
        <v>61289881</v>
      </c>
      <c r="J16" s="987">
        <f>SUM(J13:J13)</f>
        <v>60929550</v>
      </c>
      <c r="K16" s="987">
        <f>SUM(K13:K13)</f>
        <v>-360331</v>
      </c>
      <c r="L16" s="997"/>
      <c r="M16" s="997"/>
      <c r="N16" s="981"/>
    </row>
    <row r="17" spans="1:17" s="883" customFormat="1" ht="15.75" thickTop="1">
      <c r="A17" s="937"/>
      <c r="B17" s="989"/>
      <c r="C17" s="991"/>
      <c r="D17" s="991"/>
      <c r="E17" s="991"/>
      <c r="F17" s="991"/>
      <c r="G17" s="991"/>
      <c r="H17" s="991"/>
      <c r="K17" s="967"/>
      <c r="L17" s="967"/>
      <c r="M17" s="967"/>
      <c r="N17" s="967"/>
      <c r="O17" s="998"/>
      <c r="P17" s="999"/>
    </row>
    <row r="18" spans="1:17" s="996" customFormat="1" ht="21" customHeight="1" thickBot="1">
      <c r="A18" s="937" t="s">
        <v>3791</v>
      </c>
      <c r="B18" s="995"/>
      <c r="C18" s="1000"/>
      <c r="D18" s="1000"/>
      <c r="E18" s="1001">
        <v>145200000</v>
      </c>
      <c r="F18" s="1001">
        <v>74500000</v>
      </c>
      <c r="G18" s="1001">
        <v>81700000</v>
      </c>
      <c r="H18" s="1001">
        <f>E18+F18-G18</f>
        <v>138000000</v>
      </c>
      <c r="I18" s="1002">
        <v>138469916</v>
      </c>
      <c r="J18" s="1002">
        <v>139822200</v>
      </c>
      <c r="K18" s="1003">
        <f>J18-I18</f>
        <v>1352284</v>
      </c>
      <c r="L18" s="1004"/>
      <c r="M18" s="1004"/>
      <c r="N18" s="1004"/>
      <c r="P18" s="1005"/>
    </row>
    <row r="19" spans="1:17" s="585" customFormat="1" ht="15.75" thickTop="1">
      <c r="D19" s="720"/>
    </row>
    <row r="20" spans="1:17">
      <c r="A20" s="844"/>
      <c r="B20" s="849"/>
      <c r="C20" s="849"/>
      <c r="D20" s="849"/>
      <c r="E20" s="849"/>
      <c r="F20" s="849"/>
      <c r="G20" s="849"/>
      <c r="H20" s="849"/>
      <c r="I20" s="849"/>
      <c r="J20" s="849"/>
      <c r="K20" s="849"/>
      <c r="L20" s="849"/>
      <c r="M20" s="849"/>
      <c r="N20" s="849"/>
      <c r="P20" s="648"/>
    </row>
    <row r="21" spans="1:17">
      <c r="A21" s="748"/>
      <c r="B21" s="748"/>
      <c r="C21" s="748"/>
      <c r="D21" s="748"/>
      <c r="E21" s="748"/>
      <c r="F21" s="748"/>
      <c r="G21" s="748"/>
      <c r="H21" s="748"/>
      <c r="I21" s="748"/>
      <c r="J21" s="748"/>
      <c r="K21" s="748"/>
      <c r="L21" s="748"/>
      <c r="M21" s="748"/>
      <c r="N21" s="748"/>
    </row>
    <row r="22" spans="1:17" s="714" customFormat="1" ht="15" customHeight="1">
      <c r="A22" s="2849" t="s">
        <v>3867</v>
      </c>
      <c r="B22" s="2850"/>
      <c r="C22" s="2877" t="s">
        <v>3627</v>
      </c>
      <c r="D22" s="2873" t="s">
        <v>3628</v>
      </c>
      <c r="E22" s="2855" t="s">
        <v>3035</v>
      </c>
      <c r="F22" s="2856"/>
      <c r="G22" s="2856"/>
      <c r="H22" s="2860"/>
      <c r="I22" s="2855" t="s">
        <v>3786</v>
      </c>
      <c r="J22" s="2856"/>
      <c r="K22" s="2860"/>
      <c r="L22" s="2861" t="s">
        <v>3315</v>
      </c>
      <c r="M22" s="2862"/>
      <c r="N22" s="2863"/>
    </row>
    <row r="23" spans="1:17" s="714" customFormat="1" ht="15" customHeight="1">
      <c r="A23" s="2851"/>
      <c r="B23" s="2852"/>
      <c r="C23" s="2878"/>
      <c r="D23" s="2874"/>
      <c r="E23" s="2870" t="s">
        <v>3785</v>
      </c>
      <c r="F23" s="2870" t="s">
        <v>2980</v>
      </c>
      <c r="G23" s="2870" t="s">
        <v>3313</v>
      </c>
      <c r="H23" s="2870" t="s">
        <v>3786</v>
      </c>
      <c r="I23" s="2870" t="s">
        <v>3156</v>
      </c>
      <c r="J23" s="2870" t="s">
        <v>2984</v>
      </c>
      <c r="K23" s="2870" t="s">
        <v>3626</v>
      </c>
      <c r="L23" s="2864"/>
      <c r="M23" s="2865"/>
      <c r="N23" s="2866"/>
    </row>
    <row r="24" spans="1:17" s="714" customFormat="1">
      <c r="A24" s="2851"/>
      <c r="B24" s="2852"/>
      <c r="C24" s="2878"/>
      <c r="D24" s="2874"/>
      <c r="E24" s="2871"/>
      <c r="F24" s="2871"/>
      <c r="G24" s="2871"/>
      <c r="H24" s="2871"/>
      <c r="I24" s="2871"/>
      <c r="J24" s="2871"/>
      <c r="K24" s="2871"/>
      <c r="L24" s="2864"/>
      <c r="M24" s="2865"/>
      <c r="N24" s="2866"/>
    </row>
    <row r="25" spans="1:17" s="714" customFormat="1">
      <c r="A25" s="2851"/>
      <c r="B25" s="2852"/>
      <c r="C25" s="2878"/>
      <c r="D25" s="2874"/>
      <c r="E25" s="2871"/>
      <c r="F25" s="2871"/>
      <c r="G25" s="2871"/>
      <c r="H25" s="2871"/>
      <c r="I25" s="2871"/>
      <c r="J25" s="2871"/>
      <c r="K25" s="2871"/>
      <c r="L25" s="2864"/>
      <c r="M25" s="2865"/>
      <c r="N25" s="2866"/>
    </row>
    <row r="26" spans="1:17" s="714" customFormat="1">
      <c r="A26" s="2853"/>
      <c r="B26" s="2854"/>
      <c r="C26" s="2879"/>
      <c r="D26" s="2875"/>
      <c r="E26" s="2872"/>
      <c r="F26" s="2872"/>
      <c r="G26" s="2872"/>
      <c r="H26" s="2872"/>
      <c r="I26" s="2872"/>
      <c r="J26" s="2872"/>
      <c r="K26" s="2872"/>
      <c r="L26" s="2867"/>
      <c r="M26" s="2868"/>
      <c r="N26" s="2869"/>
    </row>
    <row r="27" spans="1:17">
      <c r="A27" s="746"/>
      <c r="B27" s="746"/>
      <c r="C27" s="748"/>
      <c r="D27" s="742"/>
      <c r="E27" s="2883" t="s">
        <v>3306</v>
      </c>
      <c r="F27" s="2883"/>
      <c r="G27" s="2883"/>
      <c r="H27" s="2883"/>
      <c r="I27" s="2883"/>
      <c r="J27" s="2883"/>
      <c r="K27" s="2883"/>
      <c r="L27" s="2978"/>
      <c r="M27" s="2978"/>
      <c r="N27" s="2978"/>
    </row>
    <row r="28" spans="1:17">
      <c r="A28" s="651" t="s">
        <v>3851</v>
      </c>
      <c r="B28" s="744" t="s">
        <v>3858</v>
      </c>
      <c r="C28" s="744"/>
      <c r="D28" s="744"/>
      <c r="E28" s="741"/>
      <c r="F28" s="741"/>
      <c r="G28" s="741"/>
      <c r="H28" s="741"/>
      <c r="I28" s="741"/>
      <c r="J28" s="741"/>
      <c r="K28" s="748"/>
      <c r="L28" s="748"/>
      <c r="M28" s="748"/>
      <c r="N28" s="748"/>
    </row>
    <row r="29" spans="1:17">
      <c r="A29" s="647"/>
      <c r="B29" s="647"/>
      <c r="C29" s="647"/>
      <c r="D29" s="647"/>
      <c r="E29" s="650"/>
      <c r="F29" s="650"/>
      <c r="G29" s="650"/>
      <c r="H29" s="650"/>
      <c r="I29" s="650"/>
      <c r="J29" s="650"/>
    </row>
    <row r="30" spans="1:17" s="871" customFormat="1">
      <c r="A30" s="1074" t="s">
        <v>3885</v>
      </c>
      <c r="B30" s="990"/>
      <c r="C30" s="990">
        <v>42415</v>
      </c>
      <c r="D30" s="990">
        <v>43511</v>
      </c>
      <c r="E30" s="890">
        <v>0</v>
      </c>
      <c r="F30" s="890">
        <v>2000000</v>
      </c>
      <c r="G30" s="890">
        <v>0</v>
      </c>
      <c r="H30" s="890">
        <f>E30+F30-G30</f>
        <v>2000000</v>
      </c>
      <c r="I30" s="916">
        <v>2000000</v>
      </c>
      <c r="J30" s="916">
        <v>2027000</v>
      </c>
      <c r="K30" s="916">
        <f>+J30-I30</f>
        <v>27000</v>
      </c>
      <c r="L30" s="2893">
        <f>+J30/BS!$I$30</f>
        <v>5.0892999999999997</v>
      </c>
      <c r="M30" s="2893"/>
      <c r="N30" s="2893"/>
      <c r="O30" s="883"/>
      <c r="P30" s="883"/>
      <c r="Q30" s="883"/>
    </row>
    <row r="31" spans="1:17" s="883" customFormat="1">
      <c r="A31" s="1074" t="s">
        <v>3789</v>
      </c>
      <c r="B31" s="990"/>
      <c r="C31" s="990">
        <v>42356</v>
      </c>
      <c r="D31" s="990">
        <v>43452</v>
      </c>
      <c r="E31" s="890">
        <v>7000000</v>
      </c>
      <c r="F31" s="890">
        <v>0</v>
      </c>
      <c r="G31" s="890">
        <v>0</v>
      </c>
      <c r="H31" s="890">
        <f>E31+F31-G31</f>
        <v>7000000</v>
      </c>
      <c r="I31" s="916">
        <v>7091391</v>
      </c>
      <c r="J31" s="916">
        <v>7049700</v>
      </c>
      <c r="K31" s="916">
        <f>+J31-I31</f>
        <v>-41691</v>
      </c>
      <c r="L31" s="2893">
        <f>+J31/BS!$I$30</f>
        <v>17.700199999999999</v>
      </c>
      <c r="M31" s="2893"/>
      <c r="N31" s="2893"/>
    </row>
    <row r="32" spans="1:17" s="883" customFormat="1">
      <c r="A32" s="1074" t="s">
        <v>3790</v>
      </c>
      <c r="B32" s="990"/>
      <c r="C32" s="990">
        <v>42916</v>
      </c>
      <c r="D32" s="990">
        <v>44012</v>
      </c>
      <c r="E32" s="890">
        <v>15000000</v>
      </c>
      <c r="F32" s="890">
        <v>10000000</v>
      </c>
      <c r="G32" s="890">
        <v>25000000</v>
      </c>
      <c r="H32" s="890">
        <f>E32+F32-G32</f>
        <v>0</v>
      </c>
      <c r="I32" s="916">
        <v>0</v>
      </c>
      <c r="J32" s="916">
        <v>0</v>
      </c>
      <c r="K32" s="916">
        <f>+J32-I32</f>
        <v>0</v>
      </c>
      <c r="L32" s="1100"/>
      <c r="M32" s="2893"/>
      <c r="N32" s="2893"/>
      <c r="O32" s="2893"/>
    </row>
    <row r="33" spans="1:38" s="883" customFormat="1">
      <c r="A33" s="1074"/>
      <c r="B33" s="990"/>
      <c r="C33" s="990"/>
      <c r="D33" s="990"/>
      <c r="E33" s="890"/>
      <c r="F33" s="890"/>
      <c r="G33" s="890"/>
      <c r="H33" s="890"/>
      <c r="I33" s="916"/>
      <c r="J33" s="916"/>
      <c r="K33" s="916"/>
      <c r="L33" s="1100"/>
      <c r="M33" s="1100"/>
      <c r="N33" s="1100"/>
    </row>
    <row r="34" spans="1:38" s="996" customFormat="1" ht="21" customHeight="1" thickBot="1">
      <c r="A34" s="980" t="s">
        <v>3784</v>
      </c>
      <c r="B34" s="995"/>
      <c r="C34" s="995"/>
      <c r="D34" s="995"/>
      <c r="E34" s="987">
        <f t="shared" ref="E34:K34" si="0">SUM(E30:E33)</f>
        <v>22000000</v>
      </c>
      <c r="F34" s="987">
        <f t="shared" si="0"/>
        <v>12000000</v>
      </c>
      <c r="G34" s="987">
        <f t="shared" si="0"/>
        <v>25000000</v>
      </c>
      <c r="H34" s="987">
        <f t="shared" si="0"/>
        <v>9000000</v>
      </c>
      <c r="I34" s="987">
        <f t="shared" si="0"/>
        <v>9091391</v>
      </c>
      <c r="J34" s="987">
        <f t="shared" si="0"/>
        <v>9076700</v>
      </c>
      <c r="K34" s="987">
        <f t="shared" si="0"/>
        <v>-14691</v>
      </c>
      <c r="L34" s="997"/>
      <c r="M34" s="997"/>
      <c r="N34" s="1075"/>
    </row>
    <row r="35" spans="1:38" s="883" customFormat="1" ht="19.5" customHeight="1" thickTop="1">
      <c r="A35" s="989"/>
      <c r="B35" s="989"/>
      <c r="C35" s="989"/>
      <c r="D35" s="989"/>
      <c r="E35" s="991"/>
      <c r="F35" s="991"/>
      <c r="G35" s="991"/>
      <c r="H35" s="991"/>
      <c r="I35" s="991"/>
    </row>
    <row r="36" spans="1:38" s="996" customFormat="1" ht="21" customHeight="1" thickBot="1">
      <c r="A36" s="937" t="s">
        <v>3791</v>
      </c>
      <c r="B36" s="995"/>
      <c r="C36" s="995"/>
      <c r="D36" s="995"/>
      <c r="E36" s="1001">
        <v>26300000</v>
      </c>
      <c r="F36" s="1001">
        <v>20000000</v>
      </c>
      <c r="G36" s="1001">
        <v>24300000</v>
      </c>
      <c r="H36" s="1001">
        <f>E36+F36-G36</f>
        <v>22000000</v>
      </c>
      <c r="I36" s="1002">
        <v>22049623</v>
      </c>
      <c r="J36" s="1002">
        <v>22239800</v>
      </c>
      <c r="K36" s="1003">
        <f>J36-I36</f>
        <v>190177</v>
      </c>
      <c r="L36" s="1004"/>
      <c r="M36" s="1004"/>
      <c r="N36" s="1004"/>
    </row>
    <row r="37" spans="1:38" s="605" customFormat="1" ht="15.75" thickTop="1">
      <c r="A37" s="795"/>
      <c r="B37" s="1098"/>
      <c r="C37" s="1098"/>
      <c r="D37" s="1098"/>
      <c r="E37" s="1098"/>
      <c r="F37" s="794"/>
      <c r="G37" s="794"/>
      <c r="H37" s="794"/>
      <c r="I37" s="794"/>
      <c r="J37" s="1098"/>
      <c r="K37" s="1098"/>
      <c r="L37" s="1098"/>
      <c r="M37" s="1098"/>
      <c r="N37" s="1098"/>
      <c r="O37" s="620"/>
      <c r="P37" s="620"/>
      <c r="Q37" s="620"/>
      <c r="R37" s="620"/>
      <c r="S37" s="620"/>
      <c r="T37" s="620"/>
      <c r="U37" s="620"/>
      <c r="X37" s="620"/>
      <c r="AB37" s="620"/>
      <c r="AC37" s="620"/>
      <c r="AD37" s="620"/>
      <c r="AE37" s="620"/>
      <c r="AF37" s="620"/>
      <c r="AG37" s="620"/>
      <c r="AJ37" s="620"/>
      <c r="AK37" s="620"/>
      <c r="AL37" s="620"/>
    </row>
    <row r="38" spans="1:38" s="585" customFormat="1">
      <c r="A38" s="756" t="s">
        <v>3847</v>
      </c>
      <c r="B38" s="769" t="s">
        <v>3852</v>
      </c>
      <c r="C38" s="771"/>
      <c r="D38" s="771"/>
      <c r="E38" s="771"/>
      <c r="F38" s="771"/>
      <c r="G38" s="771"/>
      <c r="H38" s="799"/>
      <c r="I38" s="770"/>
      <c r="J38" s="771"/>
      <c r="K38" s="771"/>
      <c r="L38" s="771"/>
      <c r="M38" s="771"/>
      <c r="N38" s="747"/>
      <c r="R38" s="703"/>
    </row>
    <row r="39" spans="1:38" s="715" customFormat="1">
      <c r="A39" s="826"/>
      <c r="B39" s="826"/>
      <c r="C39" s="827"/>
      <c r="D39" s="828"/>
      <c r="E39" s="828"/>
      <c r="F39" s="828"/>
      <c r="G39" s="828"/>
      <c r="H39" s="828"/>
      <c r="I39" s="829"/>
      <c r="J39" s="829"/>
      <c r="K39" s="830"/>
      <c r="L39" s="830"/>
      <c r="M39" s="743"/>
      <c r="N39" s="743"/>
    </row>
    <row r="40" spans="1:38" s="715" customFormat="1" ht="12.75" customHeight="1">
      <c r="A40" s="2887" t="s">
        <v>3867</v>
      </c>
      <c r="B40" s="2888"/>
      <c r="C40" s="2876" t="s">
        <v>3627</v>
      </c>
      <c r="D40" s="2884" t="s">
        <v>3044</v>
      </c>
      <c r="E40" s="2885"/>
      <c r="F40" s="2885"/>
      <c r="G40" s="2886"/>
      <c r="H40" s="2880" t="s">
        <v>3792</v>
      </c>
      <c r="I40" s="2881"/>
      <c r="J40" s="2882"/>
      <c r="K40" s="2876" t="s">
        <v>3036</v>
      </c>
      <c r="L40" s="2887" t="s">
        <v>3045</v>
      </c>
      <c r="M40" s="2891"/>
      <c r="N40" s="2888"/>
    </row>
    <row r="41" spans="1:38" s="715" customFormat="1" ht="12.75" customHeight="1">
      <c r="A41" s="2864"/>
      <c r="B41" s="2866"/>
      <c r="C41" s="2871"/>
      <c r="D41" s="2876" t="s">
        <v>3785</v>
      </c>
      <c r="E41" s="2876" t="s">
        <v>3638</v>
      </c>
      <c r="F41" s="2876" t="s">
        <v>3745</v>
      </c>
      <c r="G41" s="2876" t="s">
        <v>3786</v>
      </c>
      <c r="H41" s="2876" t="s">
        <v>2983</v>
      </c>
      <c r="I41" s="2876" t="s">
        <v>3048</v>
      </c>
      <c r="J41" s="2876" t="s">
        <v>3533</v>
      </c>
      <c r="K41" s="2871"/>
      <c r="L41" s="2864"/>
      <c r="M41" s="2865"/>
      <c r="N41" s="2866"/>
    </row>
    <row r="42" spans="1:38" s="715" customFormat="1" ht="12.75" customHeight="1">
      <c r="A42" s="2864"/>
      <c r="B42" s="2866"/>
      <c r="C42" s="2871"/>
      <c r="D42" s="2871"/>
      <c r="E42" s="2871"/>
      <c r="F42" s="2871"/>
      <c r="G42" s="2871"/>
      <c r="H42" s="2871"/>
      <c r="I42" s="2871"/>
      <c r="J42" s="2871"/>
      <c r="K42" s="2871"/>
      <c r="L42" s="2864"/>
      <c r="M42" s="2865"/>
      <c r="N42" s="2866"/>
    </row>
    <row r="43" spans="1:38" s="715" customFormat="1" ht="12.75" customHeight="1">
      <c r="A43" s="2864"/>
      <c r="B43" s="2866"/>
      <c r="C43" s="2871"/>
      <c r="D43" s="2871"/>
      <c r="E43" s="2871"/>
      <c r="F43" s="2871"/>
      <c r="G43" s="2871"/>
      <c r="H43" s="2871"/>
      <c r="I43" s="2871"/>
      <c r="J43" s="2871"/>
      <c r="K43" s="2871"/>
      <c r="L43" s="2864"/>
      <c r="M43" s="2865"/>
      <c r="N43" s="2866"/>
    </row>
    <row r="44" spans="1:38" s="715" customFormat="1" ht="12.75" customHeight="1">
      <c r="A44" s="2864"/>
      <c r="B44" s="2866"/>
      <c r="C44" s="2871"/>
      <c r="D44" s="2871"/>
      <c r="E44" s="2871"/>
      <c r="F44" s="2871"/>
      <c r="G44" s="2871"/>
      <c r="H44" s="2871"/>
      <c r="I44" s="2871"/>
      <c r="J44" s="2871"/>
      <c r="K44" s="2871"/>
      <c r="L44" s="2864"/>
      <c r="M44" s="2865"/>
      <c r="N44" s="2866"/>
    </row>
    <row r="45" spans="1:38" s="715" customFormat="1">
      <c r="A45" s="2867"/>
      <c r="B45" s="2869"/>
      <c r="C45" s="2872"/>
      <c r="D45" s="2872"/>
      <c r="E45" s="2872"/>
      <c r="F45" s="2872"/>
      <c r="G45" s="2872"/>
      <c r="H45" s="2872"/>
      <c r="I45" s="2872"/>
      <c r="J45" s="2872"/>
      <c r="K45" s="2872"/>
      <c r="L45" s="2867"/>
      <c r="M45" s="2868"/>
      <c r="N45" s="2869"/>
    </row>
    <row r="46" spans="1:38" s="715" customFormat="1">
      <c r="A46" s="755"/>
      <c r="B46" s="755"/>
      <c r="C46" s="755"/>
      <c r="D46" s="755"/>
      <c r="E46" s="755"/>
      <c r="F46" s="755"/>
      <c r="G46" s="1090"/>
      <c r="H46" s="2890" t="s">
        <v>3874</v>
      </c>
      <c r="I46" s="2890"/>
      <c r="J46" s="2890"/>
      <c r="K46" s="1099" t="s">
        <v>2988</v>
      </c>
      <c r="L46" s="2891" t="s">
        <v>2988</v>
      </c>
      <c r="M46" s="2891"/>
      <c r="N46" s="2891"/>
    </row>
    <row r="47" spans="1:38" s="715" customFormat="1">
      <c r="A47" s="709"/>
      <c r="B47" s="709"/>
      <c r="C47" s="716"/>
      <c r="D47" s="716"/>
      <c r="E47" s="716"/>
      <c r="F47" s="716"/>
      <c r="G47" s="718"/>
      <c r="H47" s="708"/>
      <c r="I47" s="708"/>
      <c r="J47" s="717"/>
      <c r="K47" s="717"/>
      <c r="L47" s="717"/>
    </row>
    <row r="48" spans="1:38" s="872" customFormat="1">
      <c r="A48" s="1054" t="s">
        <v>3793</v>
      </c>
      <c r="B48" s="1054"/>
      <c r="C48" s="1055">
        <v>42768</v>
      </c>
      <c r="D48" s="1056">
        <v>40</v>
      </c>
      <c r="E48" s="992">
        <v>0</v>
      </c>
      <c r="F48" s="1057">
        <v>0</v>
      </c>
      <c r="G48" s="1058">
        <f>D48+E48-F48</f>
        <v>40</v>
      </c>
      <c r="H48" s="1057">
        <v>3535000</v>
      </c>
      <c r="I48" s="1057">
        <v>3511312</v>
      </c>
      <c r="J48" s="1059">
        <f>I48-H48</f>
        <v>-23688</v>
      </c>
      <c r="K48" s="1060">
        <f>I48/BS!$G$30</f>
        <v>8.9076000000000004</v>
      </c>
      <c r="L48" s="2859">
        <f>I48/BS!$G$12</f>
        <v>14.441800000000001</v>
      </c>
      <c r="M48" s="2859"/>
      <c r="N48" s="2859"/>
    </row>
    <row r="49" spans="1:15" s="872" customFormat="1">
      <c r="A49" s="1054" t="s">
        <v>3022</v>
      </c>
      <c r="B49" s="1061"/>
      <c r="C49" s="1055">
        <v>42635</v>
      </c>
      <c r="D49" s="1056">
        <v>8</v>
      </c>
      <c r="E49" s="992">
        <v>0</v>
      </c>
      <c r="F49" s="1057">
        <v>0</v>
      </c>
      <c r="G49" s="1058">
        <f>D49+E49-F49</f>
        <v>8</v>
      </c>
      <c r="H49" s="1057">
        <v>8340752</v>
      </c>
      <c r="I49" s="951">
        <v>8306901</v>
      </c>
      <c r="J49" s="1059">
        <f>I49-H49</f>
        <v>-33851</v>
      </c>
      <c r="K49" s="1060">
        <f>I49/BS!$G$30</f>
        <v>21.0731</v>
      </c>
      <c r="L49" s="2859">
        <f>I49/BS!$G$12</f>
        <v>34.165700000000001</v>
      </c>
      <c r="M49" s="2859"/>
      <c r="N49" s="2859"/>
    </row>
    <row r="50" spans="1:15" s="872" customFormat="1">
      <c r="A50" s="2858" t="s">
        <v>3837</v>
      </c>
      <c r="B50" s="2858"/>
      <c r="C50" s="1055">
        <v>42930</v>
      </c>
      <c r="D50" s="1062">
        <v>0</v>
      </c>
      <c r="E50" s="1058">
        <v>5</v>
      </c>
      <c r="F50" s="1057">
        <v>0</v>
      </c>
      <c r="G50" s="1058">
        <f>D50+E50-F50</f>
        <v>5</v>
      </c>
      <c r="H50" s="1062">
        <v>5000000</v>
      </c>
      <c r="I50" s="1039">
        <v>5087865</v>
      </c>
      <c r="J50" s="1063">
        <f>I50-H50</f>
        <v>87865</v>
      </c>
      <c r="K50" s="1060">
        <f>I50/BS!$G$30</f>
        <v>12.907</v>
      </c>
      <c r="L50" s="2859">
        <f>I50/BS!$G$12</f>
        <v>20.925999999999998</v>
      </c>
      <c r="M50" s="2859"/>
      <c r="N50" s="2859"/>
    </row>
    <row r="51" spans="1:15" s="873" customFormat="1" ht="21" customHeight="1" thickBot="1">
      <c r="A51" s="980" t="s">
        <v>3784</v>
      </c>
      <c r="B51" s="1064"/>
      <c r="C51" s="1065"/>
      <c r="D51" s="1066"/>
      <c r="E51" s="1066"/>
      <c r="F51" s="1066"/>
      <c r="G51" s="1066"/>
      <c r="H51" s="987">
        <f>SUM(H48:H50)</f>
        <v>16875752</v>
      </c>
      <c r="I51" s="987">
        <f>SUM(I48:I50)</f>
        <v>16906078</v>
      </c>
      <c r="J51" s="987">
        <f>SUM(J48:J50)</f>
        <v>30326</v>
      </c>
      <c r="K51" s="1067"/>
      <c r="L51" s="1067"/>
      <c r="M51" s="1072"/>
      <c r="N51"/>
    </row>
    <row r="52" spans="1:15" s="715" customFormat="1" ht="15.75" thickTop="1">
      <c r="A52" s="937"/>
      <c r="B52" s="1064"/>
      <c r="C52" s="1065"/>
      <c r="D52" s="1068"/>
      <c r="E52" s="1068"/>
      <c r="F52" s="1068"/>
      <c r="G52" s="1068"/>
      <c r="H52" s="978"/>
      <c r="I52" s="979"/>
      <c r="J52" s="1069"/>
      <c r="K52" s="2889"/>
      <c r="L52" s="2889"/>
      <c r="M52" s="1073"/>
      <c r="N52" s="1073"/>
    </row>
    <row r="53" spans="1:15" s="873" customFormat="1" ht="21" customHeight="1" thickBot="1">
      <c r="A53" s="937" t="s">
        <v>3791</v>
      </c>
      <c r="B53" s="1064"/>
      <c r="C53" s="1065"/>
      <c r="D53" s="1066"/>
      <c r="E53" s="1066"/>
      <c r="F53" s="1066"/>
      <c r="G53" s="1066"/>
      <c r="H53" s="1070">
        <v>12177333</v>
      </c>
      <c r="I53" s="1070">
        <v>12212417</v>
      </c>
      <c r="J53" s="927">
        <f>I53-H53</f>
        <v>35084</v>
      </c>
      <c r="K53" s="1071"/>
      <c r="L53" s="1071"/>
      <c r="M53" s="1072"/>
      <c r="N53" s="1072"/>
    </row>
    <row r="54" spans="1:15" s="715" customFormat="1" ht="24" customHeight="1" thickTop="1">
      <c r="A54" s="847"/>
      <c r="B54" s="847"/>
      <c r="C54" s="845"/>
      <c r="D54" s="846"/>
      <c r="E54" s="846"/>
      <c r="F54" s="846"/>
      <c r="G54" s="846"/>
      <c r="H54" s="846"/>
      <c r="I54" s="848"/>
      <c r="J54" s="848"/>
      <c r="K54" s="2979"/>
      <c r="L54" s="2980"/>
    </row>
    <row r="55" spans="1:15" s="883" customFormat="1">
      <c r="A55" s="1078" t="s">
        <v>3864</v>
      </c>
      <c r="B55" s="1076" t="s">
        <v>3878</v>
      </c>
      <c r="G55" s="1077"/>
    </row>
    <row r="57" spans="1:15" ht="15" customHeight="1">
      <c r="A57" s="2968" t="s">
        <v>3823</v>
      </c>
      <c r="B57" s="2969"/>
      <c r="C57" s="2968" t="s">
        <v>3824</v>
      </c>
      <c r="D57" s="2939" t="s">
        <v>3099</v>
      </c>
      <c r="E57" s="2937" t="s">
        <v>3825</v>
      </c>
      <c r="F57" s="2968" t="s">
        <v>3786</v>
      </c>
      <c r="G57" s="2981" t="s">
        <v>3883</v>
      </c>
      <c r="H57" s="2981"/>
      <c r="I57" s="2981"/>
      <c r="J57" s="2954" t="s">
        <v>3884</v>
      </c>
      <c r="K57" s="2955"/>
      <c r="L57" s="2955"/>
      <c r="M57" s="2955"/>
      <c r="N57" s="2956"/>
    </row>
    <row r="58" spans="1:15" ht="37.5" customHeight="1">
      <c r="A58" s="2970"/>
      <c r="B58" s="2971"/>
      <c r="C58" s="2970"/>
      <c r="D58" s="2940"/>
      <c r="E58" s="2938"/>
      <c r="F58" s="2970"/>
      <c r="G58" s="2981"/>
      <c r="H58" s="2981"/>
      <c r="I58" s="2981"/>
      <c r="J58" s="2957"/>
      <c r="K58" s="2958"/>
      <c r="L58" s="2958"/>
      <c r="M58" s="2958"/>
      <c r="N58" s="2959"/>
    </row>
    <row r="59" spans="1:15">
      <c r="C59" s="1092"/>
      <c r="D59" s="1092"/>
      <c r="E59" s="1092"/>
      <c r="F59" s="1093" t="s">
        <v>3875</v>
      </c>
      <c r="G59" s="2982" t="s">
        <v>3872</v>
      </c>
      <c r="H59" s="2982"/>
      <c r="I59" s="2982"/>
      <c r="J59" s="2982"/>
      <c r="K59" s="2982"/>
      <c r="L59" s="2982"/>
      <c r="M59" s="2982"/>
      <c r="N59" s="2982"/>
    </row>
    <row r="60" spans="1:15">
      <c r="C60" s="887"/>
      <c r="D60" s="887"/>
      <c r="E60" s="887"/>
      <c r="F60" s="888"/>
      <c r="G60" s="888"/>
      <c r="H60" s="888"/>
      <c r="I60" s="888"/>
      <c r="J60" s="888"/>
    </row>
    <row r="61" spans="1:15">
      <c r="A61" s="1091" t="s">
        <v>3837</v>
      </c>
      <c r="C61" s="1102">
        <v>0.06</v>
      </c>
      <c r="D61" s="646">
        <v>42824</v>
      </c>
      <c r="E61" s="646">
        <v>43189</v>
      </c>
      <c r="F61" s="890">
        <v>33000000</v>
      </c>
      <c r="G61" s="2965">
        <f>F61/BS!G30</f>
        <v>83.7149</v>
      </c>
      <c r="H61" s="2965"/>
      <c r="I61" s="2965"/>
      <c r="J61" s="2941">
        <f>F61/BS!$G$12</f>
        <v>135.72649999999999</v>
      </c>
      <c r="K61" s="2941"/>
      <c r="L61" s="2941"/>
      <c r="M61" s="2941"/>
      <c r="N61" s="2941"/>
    </row>
    <row r="62" spans="1:15">
      <c r="A62" s="1091" t="s">
        <v>3838</v>
      </c>
      <c r="C62" s="1102">
        <v>5.5100000000000003E-2</v>
      </c>
      <c r="D62" s="646">
        <v>43077</v>
      </c>
      <c r="E62" s="646">
        <v>43108</v>
      </c>
      <c r="F62" s="890">
        <v>10000000</v>
      </c>
      <c r="G62" s="2965">
        <f>F62/BS!G30</f>
        <v>25.368200000000002</v>
      </c>
      <c r="H62" s="2965"/>
      <c r="I62" s="2965"/>
      <c r="J62" s="2964">
        <f>F62/BS!$G$12</f>
        <v>41.129199999999997</v>
      </c>
      <c r="K62" s="2964"/>
      <c r="L62" s="2964"/>
      <c r="M62" s="2964"/>
      <c r="N62" s="2964"/>
      <c r="O62" s="1088">
        <f>13*150</f>
        <v>1950</v>
      </c>
    </row>
    <row r="63" spans="1:15" ht="1.5" customHeight="1">
      <c r="C63" s="889"/>
      <c r="F63" s="890"/>
      <c r="G63" s="1102"/>
      <c r="H63" s="1102"/>
      <c r="I63" s="1102"/>
      <c r="J63" s="1084"/>
      <c r="K63" s="1084"/>
    </row>
    <row r="64" spans="1:15" ht="20.25" customHeight="1" thickBot="1">
      <c r="A64" s="885" t="s">
        <v>3868</v>
      </c>
      <c r="C64" s="885"/>
      <c r="F64" s="892">
        <f>F61+F62</f>
        <v>43000000</v>
      </c>
    </row>
    <row r="65" spans="1:17" ht="7.5" customHeight="1" thickTop="1">
      <c r="E65" s="893"/>
    </row>
    <row r="66" spans="1:17" ht="16.5" customHeight="1" thickBot="1">
      <c r="A66" s="1091" t="s">
        <v>3870</v>
      </c>
      <c r="F66" s="892">
        <v>0</v>
      </c>
    </row>
    <row r="67" spans="1:17" ht="15.75" thickTop="1">
      <c r="E67" s="893"/>
    </row>
    <row r="68" spans="1:17" s="883" customFormat="1">
      <c r="A68" s="1078" t="s">
        <v>3865</v>
      </c>
      <c r="B68" s="1076" t="s">
        <v>3853</v>
      </c>
      <c r="G68" s="1077"/>
    </row>
    <row r="70" spans="1:17" ht="15" customHeight="1">
      <c r="A70" s="2968" t="s">
        <v>3823</v>
      </c>
      <c r="B70" s="2969"/>
      <c r="C70" s="2968" t="s">
        <v>3824</v>
      </c>
      <c r="D70" s="2939" t="s">
        <v>3099</v>
      </c>
      <c r="E70" s="2937" t="s">
        <v>3825</v>
      </c>
      <c r="F70" s="2968" t="s">
        <v>3786</v>
      </c>
      <c r="G70" s="2981" t="s">
        <v>3883</v>
      </c>
      <c r="H70" s="2981"/>
      <c r="I70" s="2981"/>
      <c r="J70" s="2954" t="s">
        <v>3884</v>
      </c>
      <c r="K70" s="2955"/>
      <c r="L70" s="2955"/>
      <c r="M70" s="2955"/>
      <c r="N70" s="2956"/>
    </row>
    <row r="71" spans="1:17" ht="40.5" customHeight="1">
      <c r="A71" s="2970"/>
      <c r="B71" s="2971"/>
      <c r="C71" s="2970"/>
      <c r="D71" s="2940"/>
      <c r="E71" s="2938"/>
      <c r="F71" s="2970"/>
      <c r="G71" s="2981"/>
      <c r="H71" s="2981"/>
      <c r="I71" s="2981"/>
      <c r="J71" s="2957"/>
      <c r="K71" s="2958"/>
      <c r="L71" s="2958"/>
      <c r="M71" s="2958"/>
      <c r="N71" s="2959"/>
    </row>
    <row r="72" spans="1:17">
      <c r="C72" s="1092"/>
      <c r="D72" s="1092"/>
      <c r="E72" s="1092"/>
      <c r="F72" s="1093" t="s">
        <v>3875</v>
      </c>
      <c r="G72" s="2982" t="s">
        <v>3872</v>
      </c>
      <c r="H72" s="2982"/>
      <c r="I72" s="2982"/>
      <c r="J72" s="2982"/>
      <c r="K72" s="2982"/>
      <c r="L72" s="2982"/>
      <c r="M72" s="2982"/>
      <c r="N72" s="2982"/>
    </row>
    <row r="73" spans="1:17">
      <c r="C73" s="887"/>
      <c r="D73" s="887"/>
      <c r="E73" s="887"/>
      <c r="F73" s="888"/>
      <c r="G73" s="888"/>
      <c r="H73" s="888"/>
      <c r="I73" s="888"/>
      <c r="J73" s="888"/>
    </row>
    <row r="74" spans="1:17">
      <c r="A74" s="1091" t="s">
        <v>3837</v>
      </c>
      <c r="C74" s="1102">
        <v>0.06</v>
      </c>
      <c r="D74" s="646">
        <v>43004</v>
      </c>
      <c r="E74" s="646">
        <v>43184</v>
      </c>
      <c r="F74" s="890">
        <v>14000000</v>
      </c>
      <c r="G74" s="2965">
        <f>F74/BS!I30</f>
        <v>35.1509</v>
      </c>
      <c r="H74" s="2965"/>
      <c r="I74" s="2965"/>
      <c r="J74" s="2965">
        <f>F74/BS!$I$12</f>
        <v>187.09569999999999</v>
      </c>
      <c r="K74" s="2965"/>
      <c r="L74" s="2965"/>
      <c r="M74" s="2965"/>
      <c r="N74" s="2965"/>
    </row>
    <row r="75" spans="1:17">
      <c r="A75" s="1091" t="s">
        <v>3838</v>
      </c>
      <c r="C75" s="1102">
        <v>5.5100000000000003E-2</v>
      </c>
      <c r="D75" s="646">
        <v>43077</v>
      </c>
      <c r="E75" s="646">
        <v>43108</v>
      </c>
      <c r="F75" s="890">
        <v>14000000</v>
      </c>
      <c r="G75" s="2965">
        <f>F75/BS!I30</f>
        <v>35.1509</v>
      </c>
      <c r="H75" s="2965"/>
      <c r="I75" s="2965"/>
      <c r="J75" s="2965">
        <f>F75/BS!$I$12</f>
        <v>187.09569999999999</v>
      </c>
      <c r="K75" s="2965"/>
      <c r="L75" s="2965"/>
      <c r="M75" s="2965"/>
      <c r="N75" s="2965"/>
    </row>
    <row r="76" spans="1:17">
      <c r="P76" s="1088" t="s">
        <v>3873</v>
      </c>
      <c r="Q76" s="1088" t="s">
        <v>3843</v>
      </c>
    </row>
    <row r="77" spans="1:17" ht="31.5" customHeight="1" thickBot="1">
      <c r="A77" s="885" t="s">
        <v>3868</v>
      </c>
      <c r="F77" s="892">
        <f>F74+F75</f>
        <v>28000000</v>
      </c>
      <c r="O77" s="646">
        <f>F75+F62</f>
        <v>24000000</v>
      </c>
      <c r="P77" s="1088">
        <f>F62</f>
        <v>10000000</v>
      </c>
      <c r="Q77" s="1089">
        <f>F75</f>
        <v>14000000</v>
      </c>
    </row>
    <row r="78" spans="1:17" ht="7.5" customHeight="1" thickTop="1"/>
    <row r="79" spans="1:17" ht="15.75" thickBot="1">
      <c r="A79" s="1091" t="s">
        <v>3870</v>
      </c>
      <c r="F79" s="892">
        <v>0</v>
      </c>
    </row>
    <row r="80" spans="1:17" ht="15.75" thickTop="1"/>
    <row r="81" spans="1:14" s="883" customFormat="1">
      <c r="A81" s="1078">
        <v>6.6</v>
      </c>
      <c r="B81" s="884" t="s">
        <v>3866</v>
      </c>
      <c r="C81" s="882"/>
      <c r="D81" s="882"/>
      <c r="E81" s="882"/>
      <c r="F81" s="882"/>
      <c r="G81" s="882"/>
      <c r="H81" s="882"/>
      <c r="I81" s="882"/>
      <c r="J81" s="882"/>
      <c r="K81" s="882"/>
      <c r="L81" s="882"/>
      <c r="M81" s="882"/>
      <c r="N81" s="882"/>
    </row>
    <row r="82" spans="1:14">
      <c r="A82" s="605"/>
      <c r="B82" s="605"/>
      <c r="D82" s="725"/>
      <c r="F82" s="613"/>
      <c r="G82" s="613"/>
      <c r="H82" s="614"/>
      <c r="I82" s="613"/>
      <c r="J82" s="640"/>
      <c r="K82" s="725"/>
      <c r="L82" s="605"/>
      <c r="M82" s="605"/>
      <c r="N82" s="605"/>
    </row>
    <row r="83" spans="1:14">
      <c r="A83" s="2849" t="s">
        <v>3867</v>
      </c>
      <c r="B83" s="2850"/>
      <c r="C83" s="2942" t="s">
        <v>3627</v>
      </c>
      <c r="D83" s="2943"/>
      <c r="E83" s="2855" t="s">
        <v>3035</v>
      </c>
      <c r="F83" s="2856"/>
      <c r="G83" s="2856"/>
      <c r="H83" s="2860"/>
      <c r="I83" s="2855" t="s">
        <v>3786</v>
      </c>
      <c r="J83" s="2856"/>
      <c r="K83" s="2860"/>
      <c r="L83" s="2861" t="s">
        <v>3315</v>
      </c>
      <c r="M83" s="2862"/>
      <c r="N83" s="2863"/>
    </row>
    <row r="84" spans="1:14">
      <c r="A84" s="2851"/>
      <c r="B84" s="2852"/>
      <c r="C84" s="2944"/>
      <c r="D84" s="2945"/>
      <c r="E84" s="2870" t="s">
        <v>3785</v>
      </c>
      <c r="F84" s="2870" t="s">
        <v>2980</v>
      </c>
      <c r="G84" s="2870" t="s">
        <v>3313</v>
      </c>
      <c r="H84" s="2870" t="s">
        <v>3786</v>
      </c>
      <c r="I84" s="2870" t="s">
        <v>3156</v>
      </c>
      <c r="J84" s="2870" t="s">
        <v>2984</v>
      </c>
      <c r="K84" s="2870" t="s">
        <v>3626</v>
      </c>
      <c r="L84" s="2864"/>
      <c r="M84" s="2865"/>
      <c r="N84" s="2866"/>
    </row>
    <row r="85" spans="1:14">
      <c r="A85" s="2851"/>
      <c r="B85" s="2852"/>
      <c r="C85" s="2944"/>
      <c r="D85" s="2945"/>
      <c r="E85" s="2871"/>
      <c r="F85" s="2871"/>
      <c r="G85" s="2871"/>
      <c r="H85" s="2871"/>
      <c r="I85" s="2871"/>
      <c r="J85" s="2871"/>
      <c r="K85" s="2871"/>
      <c r="L85" s="2864"/>
      <c r="M85" s="2865"/>
      <c r="N85" s="2866"/>
    </row>
    <row r="86" spans="1:14">
      <c r="A86" s="2851"/>
      <c r="B86" s="2852"/>
      <c r="C86" s="2944"/>
      <c r="D86" s="2945"/>
      <c r="E86" s="2871"/>
      <c r="F86" s="2871"/>
      <c r="G86" s="2871"/>
      <c r="H86" s="2871"/>
      <c r="I86" s="2871"/>
      <c r="J86" s="2871"/>
      <c r="K86" s="2871"/>
      <c r="L86" s="2864"/>
      <c r="M86" s="2865"/>
      <c r="N86" s="2866"/>
    </row>
    <row r="87" spans="1:14">
      <c r="A87" s="2853"/>
      <c r="B87" s="2854"/>
      <c r="C87" s="2946"/>
      <c r="D87" s="2947"/>
      <c r="E87" s="2872"/>
      <c r="F87" s="2872"/>
      <c r="G87" s="2872"/>
      <c r="H87" s="2872"/>
      <c r="I87" s="2872"/>
      <c r="J87" s="2872"/>
      <c r="K87" s="2872"/>
      <c r="L87" s="2867"/>
      <c r="M87" s="2868"/>
      <c r="N87" s="2869"/>
    </row>
    <row r="88" spans="1:14">
      <c r="E88" s="2890" t="s">
        <v>3869</v>
      </c>
      <c r="F88" s="2890"/>
      <c r="G88" s="2890"/>
      <c r="H88" s="2890"/>
      <c r="I88" s="2890"/>
      <c r="J88" s="2890"/>
      <c r="K88" s="2890"/>
      <c r="L88" s="2967" t="s">
        <v>2988</v>
      </c>
      <c r="M88" s="2967"/>
      <c r="N88" s="2967"/>
    </row>
    <row r="91" spans="1:14" s="883" customFormat="1">
      <c r="A91" s="1076" t="s">
        <v>3821</v>
      </c>
      <c r="C91" s="2966">
        <v>43098</v>
      </c>
      <c r="D91" s="2966"/>
      <c r="E91" s="890">
        <v>0</v>
      </c>
      <c r="F91" s="890">
        <v>4820681</v>
      </c>
      <c r="G91" s="890">
        <v>0</v>
      </c>
      <c r="H91" s="890">
        <f>E91+F91-G91</f>
        <v>4820681</v>
      </c>
      <c r="I91" s="893">
        <v>4820681</v>
      </c>
      <c r="J91" s="893">
        <v>4823636</v>
      </c>
      <c r="K91" s="893">
        <f>J91-I91</f>
        <v>2955</v>
      </c>
      <c r="L91" s="2893">
        <f>+J91/BS!$I$30</f>
        <v>12.1111</v>
      </c>
      <c r="M91" s="2893"/>
      <c r="N91" s="2893"/>
    </row>
    <row r="93" spans="1:14">
      <c r="A93" s="885" t="s">
        <v>3868</v>
      </c>
      <c r="E93" s="1086">
        <f>E91</f>
        <v>0</v>
      </c>
      <c r="F93" s="1086">
        <f t="shared" ref="F93:K93" si="1">F91</f>
        <v>4820681</v>
      </c>
      <c r="G93" s="1086">
        <f t="shared" si="1"/>
        <v>0</v>
      </c>
      <c r="H93" s="1086">
        <f t="shared" si="1"/>
        <v>4820681</v>
      </c>
      <c r="I93" s="1087">
        <f t="shared" si="1"/>
        <v>4820681</v>
      </c>
      <c r="J93" s="1087">
        <f t="shared" si="1"/>
        <v>4823636</v>
      </c>
      <c r="K93" s="1087">
        <f t="shared" si="1"/>
        <v>2955</v>
      </c>
    </row>
    <row r="94" spans="1:14">
      <c r="A94" s="885"/>
      <c r="E94" s="1086"/>
      <c r="F94" s="1086"/>
      <c r="G94" s="1086"/>
      <c r="H94" s="1086"/>
      <c r="I94" s="1087"/>
      <c r="J94" s="1087"/>
      <c r="K94" s="1087"/>
    </row>
    <row r="95" spans="1:14" s="873" customFormat="1" ht="21" customHeight="1" thickBot="1">
      <c r="A95" s="980" t="s">
        <v>3791</v>
      </c>
      <c r="B95" s="1064"/>
      <c r="C95" s="1065"/>
      <c r="D95" s="1066"/>
      <c r="E95" s="1070">
        <v>0</v>
      </c>
      <c r="F95" s="1070">
        <v>0</v>
      </c>
      <c r="G95" s="1070">
        <v>0</v>
      </c>
      <c r="H95" s="927">
        <v>0</v>
      </c>
      <c r="I95" s="1070">
        <v>0</v>
      </c>
      <c r="J95" s="1070">
        <v>0</v>
      </c>
      <c r="K95" s="927">
        <v>0</v>
      </c>
      <c r="L95" s="1071"/>
      <c r="M95" s="1072"/>
      <c r="N95" s="1072"/>
    </row>
    <row r="96" spans="1:14" ht="15.75" thickTop="1"/>
  </sheetData>
  <mergeCells count="96">
    <mergeCell ref="E88:K88"/>
    <mergeCell ref="L88:N88"/>
    <mergeCell ref="C91:D91"/>
    <mergeCell ref="L91:N91"/>
    <mergeCell ref="A83:B87"/>
    <mergeCell ref="C83:D87"/>
    <mergeCell ref="E83:H83"/>
    <mergeCell ref="I83:K83"/>
    <mergeCell ref="L83:N87"/>
    <mergeCell ref="E84:E87"/>
    <mergeCell ref="F84:F87"/>
    <mergeCell ref="G84:G87"/>
    <mergeCell ref="H84:H87"/>
    <mergeCell ref="I84:I87"/>
    <mergeCell ref="J84:J87"/>
    <mergeCell ref="K84:K87"/>
    <mergeCell ref="G75:I75"/>
    <mergeCell ref="J75:N75"/>
    <mergeCell ref="G59:N59"/>
    <mergeCell ref="G61:I61"/>
    <mergeCell ref="J61:N61"/>
    <mergeCell ref="G62:I62"/>
    <mergeCell ref="J62:N62"/>
    <mergeCell ref="G70:I71"/>
    <mergeCell ref="J70:N71"/>
    <mergeCell ref="G72:N72"/>
    <mergeCell ref="G74:I74"/>
    <mergeCell ref="J74:N74"/>
    <mergeCell ref="A70:B71"/>
    <mergeCell ref="C70:C71"/>
    <mergeCell ref="D70:D71"/>
    <mergeCell ref="E70:E71"/>
    <mergeCell ref="F70:F71"/>
    <mergeCell ref="K52:L52"/>
    <mergeCell ref="K54:L54"/>
    <mergeCell ref="A57:B58"/>
    <mergeCell ref="C57:C58"/>
    <mergeCell ref="D57:D58"/>
    <mergeCell ref="E57:E58"/>
    <mergeCell ref="F57:F58"/>
    <mergeCell ref="G57:I58"/>
    <mergeCell ref="J57:N58"/>
    <mergeCell ref="H46:J46"/>
    <mergeCell ref="L46:N46"/>
    <mergeCell ref="L48:N48"/>
    <mergeCell ref="L49:N49"/>
    <mergeCell ref="A50:B50"/>
    <mergeCell ref="L50:N50"/>
    <mergeCell ref="J41:J45"/>
    <mergeCell ref="L30:N30"/>
    <mergeCell ref="L31:N31"/>
    <mergeCell ref="M32:O32"/>
    <mergeCell ref="A40:B45"/>
    <mergeCell ref="C40:C45"/>
    <mergeCell ref="D40:G40"/>
    <mergeCell ref="H40:J40"/>
    <mergeCell ref="K40:K45"/>
    <mergeCell ref="L40:N45"/>
    <mergeCell ref="D41:D45"/>
    <mergeCell ref="E41:E45"/>
    <mergeCell ref="F41:F45"/>
    <mergeCell ref="G41:G45"/>
    <mergeCell ref="H41:H45"/>
    <mergeCell ref="I41:I45"/>
    <mergeCell ref="L27:N27"/>
    <mergeCell ref="L14:N14"/>
    <mergeCell ref="A22:B26"/>
    <mergeCell ref="C22:C26"/>
    <mergeCell ref="D22:D26"/>
    <mergeCell ref="E22:H22"/>
    <mergeCell ref="I22:K22"/>
    <mergeCell ref="L22:N26"/>
    <mergeCell ref="E23:E26"/>
    <mergeCell ref="F23:F26"/>
    <mergeCell ref="G23:G26"/>
    <mergeCell ref="H23:H26"/>
    <mergeCell ref="I23:I26"/>
    <mergeCell ref="J23:J26"/>
    <mergeCell ref="K23:K26"/>
    <mergeCell ref="E27:K27"/>
    <mergeCell ref="L13:N13"/>
    <mergeCell ref="A4:B8"/>
    <mergeCell ref="C4:C8"/>
    <mergeCell ref="D4:D8"/>
    <mergeCell ref="E4:H4"/>
    <mergeCell ref="I4:K4"/>
    <mergeCell ref="L4:N8"/>
    <mergeCell ref="E5:E8"/>
    <mergeCell ref="F5:F8"/>
    <mergeCell ref="G5:G8"/>
    <mergeCell ref="H5:H8"/>
    <mergeCell ref="I5:I8"/>
    <mergeCell ref="J5:J8"/>
    <mergeCell ref="K5:K8"/>
    <mergeCell ref="E9:K9"/>
    <mergeCell ref="L9:N9"/>
  </mergeCells>
  <pageMargins left="0.47" right="0.25" top="0.64" bottom="0" header="0.25" footer="0"/>
  <pageSetup scale="84" firstPageNumber="13" orientation="landscape" useFirstPageNumber="1" r:id="rId1"/>
  <rowBreaks count="3" manualBreakCount="3">
    <brk id="19" max="13" man="1"/>
    <brk id="37" max="13" man="1"/>
    <brk id="67" max="1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tint="-0.499984740745262"/>
  </sheetPr>
  <dimension ref="A1:O96"/>
  <sheetViews>
    <sheetView showGridLines="0" view="pageBreakPreview" zoomScale="70" zoomScaleNormal="70" zoomScaleSheetLayoutView="70" workbookViewId="0">
      <selection activeCell="H20" sqref="H20"/>
    </sheetView>
  </sheetViews>
  <sheetFormatPr defaultColWidth="9.28515625" defaultRowHeight="12.75"/>
  <cols>
    <col min="1" max="1" width="39.5703125" style="126" customWidth="1"/>
    <col min="2" max="2" width="12.5703125" style="126" customWidth="1"/>
    <col min="3" max="3" width="12.42578125" style="126" customWidth="1"/>
    <col min="4" max="4" width="14.28515625" style="126" customWidth="1"/>
    <col min="5" max="5" width="8.7109375" style="126" customWidth="1"/>
    <col min="6" max="6" width="12.5703125" style="126" customWidth="1"/>
    <col min="7" max="7" width="13.7109375" style="229" bestFit="1" customWidth="1"/>
    <col min="8" max="8" width="16" style="230" customWidth="1"/>
    <col min="9" max="9" width="15.5703125" style="126" customWidth="1"/>
    <col min="10" max="10" width="12.28515625" style="126" customWidth="1"/>
    <col min="11" max="11" width="10" style="93" customWidth="1"/>
    <col min="12" max="12" width="20.28515625" style="93" bestFit="1" customWidth="1"/>
    <col min="13" max="13" width="18.42578125" style="125" customWidth="1"/>
    <col min="14" max="14" width="18.7109375" style="93" customWidth="1"/>
    <col min="15" max="15" width="16.7109375" style="126" customWidth="1"/>
    <col min="16" max="16384" width="9.28515625" style="126"/>
  </cols>
  <sheetData>
    <row r="1" spans="1:15" ht="15">
      <c r="A1" s="119" t="s">
        <v>2946</v>
      </c>
      <c r="B1" s="120"/>
      <c r="C1" s="120"/>
      <c r="D1" s="120"/>
      <c r="E1" s="121"/>
      <c r="F1" s="121"/>
      <c r="G1" s="122"/>
      <c r="H1" s="123"/>
      <c r="I1" s="121"/>
      <c r="J1" s="121"/>
      <c r="K1" s="121"/>
      <c r="L1" s="124"/>
    </row>
    <row r="2" spans="1:15" ht="15">
      <c r="A2" s="127" t="s">
        <v>2972</v>
      </c>
      <c r="B2" s="120"/>
      <c r="C2" s="120"/>
      <c r="D2" s="120"/>
      <c r="E2" s="121"/>
      <c r="F2" s="121"/>
      <c r="G2" s="122"/>
      <c r="H2" s="123"/>
      <c r="I2" s="121"/>
      <c r="J2" s="121"/>
      <c r="K2" s="121"/>
      <c r="L2" s="124"/>
      <c r="N2" s="128"/>
      <c r="O2" s="129"/>
    </row>
    <row r="3" spans="1:15" ht="15">
      <c r="A3" s="384" t="str">
        <f>+BS!A3</f>
        <v>AS AT MARCH 31, 2022</v>
      </c>
      <c r="B3" s="131"/>
      <c r="C3" s="131"/>
      <c r="D3" s="131"/>
      <c r="E3" s="132"/>
      <c r="F3" s="132"/>
      <c r="G3" s="122"/>
      <c r="H3" s="123"/>
      <c r="I3" s="132"/>
      <c r="J3" s="132"/>
      <c r="K3" s="132"/>
      <c r="L3" s="133"/>
      <c r="N3" s="128"/>
      <c r="O3" s="129"/>
    </row>
    <row r="4" spans="1:15" ht="14.25">
      <c r="A4" s="134"/>
      <c r="B4" s="134"/>
      <c r="C4" s="134"/>
      <c r="D4" s="134"/>
      <c r="E4" s="135"/>
      <c r="F4" s="135"/>
      <c r="G4" s="136"/>
      <c r="H4" s="137"/>
      <c r="I4" s="135"/>
      <c r="J4" s="135"/>
      <c r="K4" s="135"/>
      <c r="L4" s="138"/>
      <c r="N4" s="128"/>
      <c r="O4" s="139"/>
    </row>
    <row r="5" spans="1:15" ht="15.75">
      <c r="A5" s="140" t="s">
        <v>2973</v>
      </c>
      <c r="B5" s="134"/>
      <c r="C5" s="134"/>
      <c r="D5" s="134"/>
      <c r="E5" s="135"/>
      <c r="F5" s="135"/>
      <c r="G5" s="136"/>
      <c r="H5" s="137"/>
      <c r="I5" s="135"/>
      <c r="J5" s="135"/>
      <c r="K5" s="135"/>
      <c r="L5" s="138"/>
      <c r="N5" s="128"/>
      <c r="O5" s="139"/>
    </row>
    <row r="6" spans="1:15" ht="15">
      <c r="A6" s="120" t="s">
        <v>2974</v>
      </c>
      <c r="B6" s="134"/>
      <c r="C6" s="134"/>
      <c r="D6" s="134"/>
      <c r="E6" s="135"/>
      <c r="F6" s="135"/>
      <c r="G6" s="136"/>
      <c r="H6" s="137"/>
      <c r="I6" s="135"/>
      <c r="J6" s="135"/>
      <c r="K6" s="135"/>
      <c r="L6" s="138"/>
      <c r="N6" s="129"/>
      <c r="O6" s="141"/>
    </row>
    <row r="7" spans="1:15" ht="15">
      <c r="A7" s="130" t="s">
        <v>2975</v>
      </c>
      <c r="B7" s="134"/>
      <c r="C7" s="134"/>
      <c r="D7" s="134"/>
      <c r="E7" s="135"/>
      <c r="F7" s="135"/>
      <c r="G7" s="136"/>
      <c r="H7" s="137"/>
      <c r="I7" s="135"/>
      <c r="J7" s="135"/>
      <c r="K7" s="135"/>
      <c r="L7" s="138"/>
    </row>
    <row r="8" spans="1:15">
      <c r="A8" s="92"/>
      <c r="B8" s="135"/>
      <c r="C8" s="135"/>
      <c r="D8" s="135"/>
      <c r="E8" s="135"/>
      <c r="F8" s="135"/>
      <c r="G8" s="136"/>
      <c r="H8" s="137"/>
      <c r="I8" s="135"/>
      <c r="J8" s="135"/>
      <c r="K8" s="135"/>
      <c r="L8" s="138"/>
    </row>
    <row r="9" spans="1:15">
      <c r="A9" s="2993" t="s">
        <v>2976</v>
      </c>
      <c r="B9" s="3010"/>
      <c r="C9" s="3011"/>
      <c r="D9" s="3011"/>
      <c r="E9" s="3011"/>
      <c r="F9" s="3011"/>
      <c r="G9" s="3004" t="s">
        <v>3085</v>
      </c>
      <c r="H9" s="3005" t="s">
        <v>2977</v>
      </c>
      <c r="I9" s="3006"/>
      <c r="J9" s="2993" t="s">
        <v>2978</v>
      </c>
      <c r="K9" s="2993" t="s">
        <v>2979</v>
      </c>
      <c r="L9" s="142"/>
    </row>
    <row r="10" spans="1:15">
      <c r="A10" s="2994"/>
      <c r="B10" s="2985" t="s">
        <v>3086</v>
      </c>
      <c r="C10" s="2989" t="s">
        <v>2980</v>
      </c>
      <c r="D10" s="2989" t="s">
        <v>2981</v>
      </c>
      <c r="E10" s="2989" t="s">
        <v>2982</v>
      </c>
      <c r="F10" s="2985" t="s">
        <v>3087</v>
      </c>
      <c r="G10" s="3007"/>
      <c r="H10" s="3008"/>
      <c r="I10" s="3009"/>
      <c r="J10" s="2994"/>
      <c r="K10" s="2994"/>
      <c r="L10" s="142"/>
    </row>
    <row r="11" spans="1:15" ht="12.75" customHeight="1">
      <c r="A11" s="2994"/>
      <c r="B11" s="2986"/>
      <c r="C11" s="2990"/>
      <c r="D11" s="2990"/>
      <c r="E11" s="2990"/>
      <c r="F11" s="2986"/>
      <c r="G11" s="2996" t="s">
        <v>2983</v>
      </c>
      <c r="H11" s="2999" t="s">
        <v>2984</v>
      </c>
      <c r="I11" s="2993" t="s">
        <v>2985</v>
      </c>
      <c r="J11" s="2994"/>
      <c r="K11" s="2994"/>
      <c r="L11" s="142"/>
    </row>
    <row r="12" spans="1:15">
      <c r="A12" s="2994"/>
      <c r="B12" s="2986"/>
      <c r="C12" s="2990"/>
      <c r="D12" s="2990"/>
      <c r="E12" s="2990"/>
      <c r="F12" s="2986"/>
      <c r="G12" s="2997"/>
      <c r="H12" s="3000"/>
      <c r="I12" s="2994"/>
      <c r="J12" s="2994"/>
      <c r="K12" s="2994"/>
      <c r="L12" s="142"/>
    </row>
    <row r="13" spans="1:15">
      <c r="A13" s="2994"/>
      <c r="B13" s="2986"/>
      <c r="C13" s="2990"/>
      <c r="D13" s="2990"/>
      <c r="E13" s="2990"/>
      <c r="F13" s="2986"/>
      <c r="G13" s="2997"/>
      <c r="H13" s="3000"/>
      <c r="I13" s="2994"/>
      <c r="J13" s="2994"/>
      <c r="K13" s="2994"/>
      <c r="L13" s="142"/>
    </row>
    <row r="14" spans="1:15">
      <c r="A14" s="2995"/>
      <c r="B14" s="2987"/>
      <c r="C14" s="2991"/>
      <c r="D14" s="2991"/>
      <c r="E14" s="2991"/>
      <c r="F14" s="2987"/>
      <c r="G14" s="2998"/>
      <c r="H14" s="3001"/>
      <c r="I14" s="2995"/>
      <c r="J14" s="2995"/>
      <c r="K14" s="2995"/>
      <c r="L14" s="142"/>
    </row>
    <row r="15" spans="1:15" ht="12.75" customHeight="1">
      <c r="A15" s="143"/>
      <c r="B15" s="3002" t="s">
        <v>2986</v>
      </c>
      <c r="C15" s="3002"/>
      <c r="D15" s="3002"/>
      <c r="E15" s="3003"/>
      <c r="F15" s="3003"/>
      <c r="G15" s="2988" t="s">
        <v>2987</v>
      </c>
      <c r="H15" s="2988" t="s">
        <v>2987</v>
      </c>
      <c r="I15" s="2988"/>
      <c r="J15" s="144" t="s">
        <v>2988</v>
      </c>
      <c r="K15" s="144" t="s">
        <v>2988</v>
      </c>
      <c r="L15" s="142"/>
    </row>
    <row r="16" spans="1:15">
      <c r="A16" s="145" t="s">
        <v>2989</v>
      </c>
      <c r="B16" s="144"/>
      <c r="C16" s="144"/>
      <c r="D16" s="144"/>
      <c r="E16" s="144"/>
      <c r="F16" s="144"/>
      <c r="G16" s="146"/>
      <c r="H16" s="147"/>
      <c r="I16" s="144"/>
      <c r="J16" s="144"/>
      <c r="K16" s="144"/>
      <c r="L16" s="142"/>
    </row>
    <row r="17" spans="1:15" ht="15">
      <c r="A17" s="148" t="s">
        <v>2990</v>
      </c>
      <c r="B17" s="149">
        <v>8470</v>
      </c>
      <c r="C17" s="149">
        <v>1434</v>
      </c>
      <c r="D17" s="149">
        <v>0</v>
      </c>
      <c r="E17" s="149">
        <v>0</v>
      </c>
      <c r="F17" s="149">
        <f>B17+C17-E17+D17</f>
        <v>9904</v>
      </c>
      <c r="G17" s="150">
        <v>2710496</v>
      </c>
      <c r="H17" s="151">
        <v>2250288</v>
      </c>
      <c r="I17" s="149">
        <f>+H17-G17</f>
        <v>-460208</v>
      </c>
      <c r="J17" s="152">
        <f>+H17/BS!$E$30*100</f>
        <v>361.9</v>
      </c>
      <c r="K17" s="153">
        <f>F17*N17/M17*100</f>
        <v>5.7999999999999996E-3</v>
      </c>
      <c r="L17" s="154">
        <v>227</v>
      </c>
      <c r="M17" s="155">
        <v>1715190000</v>
      </c>
      <c r="N17" s="156">
        <v>10</v>
      </c>
      <c r="O17" s="157"/>
    </row>
    <row r="18" spans="1:15" ht="15">
      <c r="A18" s="158" t="s">
        <v>2991</v>
      </c>
      <c r="B18" s="149">
        <v>11876</v>
      </c>
      <c r="C18" s="149">
        <v>0</v>
      </c>
      <c r="D18" s="149">
        <v>0</v>
      </c>
      <c r="E18" s="149">
        <v>3651</v>
      </c>
      <c r="F18" s="149">
        <f>B18+C18-E18+D18</f>
        <v>8225</v>
      </c>
      <c r="G18" s="150">
        <v>1970988</v>
      </c>
      <c r="H18" s="151">
        <v>2849551</v>
      </c>
      <c r="I18" s="149">
        <f>+H18-G18</f>
        <v>878563</v>
      </c>
      <c r="J18" s="152">
        <f>+H18/BS!$E$30*100</f>
        <v>458.28</v>
      </c>
      <c r="K18" s="153">
        <f>F18*N18/M18*100</f>
        <v>3.5000000000000001E-3</v>
      </c>
      <c r="L18" s="154">
        <v>346</v>
      </c>
      <c r="M18" s="155">
        <v>2365459000</v>
      </c>
      <c r="N18" s="156">
        <v>10</v>
      </c>
      <c r="O18" s="157"/>
    </row>
    <row r="19" spans="1:15" ht="15">
      <c r="A19" s="158" t="s">
        <v>2992</v>
      </c>
      <c r="B19" s="149">
        <v>0</v>
      </c>
      <c r="C19" s="149">
        <v>15100</v>
      </c>
      <c r="D19" s="149">
        <v>0</v>
      </c>
      <c r="E19" s="149">
        <v>0</v>
      </c>
      <c r="F19" s="149">
        <f>B19+C19-E19+D19</f>
        <v>15100</v>
      </c>
      <c r="G19" s="150">
        <v>2117766</v>
      </c>
      <c r="H19" s="151">
        <v>2289462</v>
      </c>
      <c r="I19" s="149">
        <f>+H19-G19</f>
        <v>171696</v>
      </c>
      <c r="J19" s="152">
        <f>+H19/BS!$E$30*100</f>
        <v>368.2</v>
      </c>
      <c r="K19" s="153">
        <f>F19*N19/M19*100</f>
        <v>4.0000000000000002E-4</v>
      </c>
      <c r="L19" s="154">
        <v>152</v>
      </c>
      <c r="M19" s="155">
        <v>43009284000</v>
      </c>
      <c r="N19" s="156">
        <v>10</v>
      </c>
      <c r="O19" s="157"/>
    </row>
    <row r="20" spans="1:15" ht="15">
      <c r="A20" s="158" t="s">
        <v>2993</v>
      </c>
      <c r="B20" s="149">
        <v>0</v>
      </c>
      <c r="C20" s="149">
        <v>6658</v>
      </c>
      <c r="D20" s="149">
        <v>0</v>
      </c>
      <c r="E20" s="149">
        <v>2000</v>
      </c>
      <c r="F20" s="149">
        <f>B20+C20-E20+D20</f>
        <v>4658</v>
      </c>
      <c r="G20" s="150">
        <v>1910091</v>
      </c>
      <c r="H20" s="151">
        <v>1921425</v>
      </c>
      <c r="I20" s="149">
        <f>+H20-G20</f>
        <v>11334</v>
      </c>
      <c r="J20" s="152">
        <f>+H20/BS!$E$30*100</f>
        <v>309.01</v>
      </c>
      <c r="K20" s="153">
        <f>F20*N20/M20*100</f>
        <v>7.9000000000000008E-3</v>
      </c>
      <c r="L20" s="154">
        <v>413</v>
      </c>
      <c r="M20" s="155">
        <v>591200000</v>
      </c>
      <c r="N20" s="155">
        <v>10</v>
      </c>
      <c r="O20" s="157"/>
    </row>
    <row r="21" spans="1:15" ht="15">
      <c r="A21" s="148" t="s">
        <v>2994</v>
      </c>
      <c r="B21" s="149">
        <v>16954</v>
      </c>
      <c r="C21" s="149">
        <v>4690</v>
      </c>
      <c r="D21" s="149">
        <v>1695</v>
      </c>
      <c r="E21" s="149">
        <v>0</v>
      </c>
      <c r="F21" s="149">
        <f>B21+C21-E21+D21</f>
        <v>23339</v>
      </c>
      <c r="G21" s="150">
        <v>3272265</v>
      </c>
      <c r="H21" s="151">
        <v>3928420</v>
      </c>
      <c r="I21" s="149">
        <f>+H21-G21</f>
        <v>656155</v>
      </c>
      <c r="J21" s="152">
        <f>+H21/BS!$E$30*100</f>
        <v>631.78</v>
      </c>
      <c r="K21" s="153">
        <f>F21*N21/M21*100</f>
        <v>1.8E-3</v>
      </c>
      <c r="L21" s="154">
        <v>168</v>
      </c>
      <c r="M21" s="155">
        <v>13144760000</v>
      </c>
      <c r="N21" s="156">
        <v>10</v>
      </c>
      <c r="O21" s="157"/>
    </row>
    <row r="22" spans="1:15">
      <c r="A22" s="148"/>
      <c r="B22" s="149"/>
      <c r="C22" s="149"/>
      <c r="D22" s="149"/>
      <c r="E22" s="149"/>
      <c r="F22" s="159"/>
      <c r="G22" s="160">
        <f>SUM(G17:G21)</f>
        <v>11981606</v>
      </c>
      <c r="H22" s="160">
        <f>SUM(H17:H21)</f>
        <v>13239146</v>
      </c>
      <c r="I22" s="161">
        <f>SUM(I17:I21)</f>
        <v>1257540</v>
      </c>
      <c r="J22" s="162">
        <f>SUM(J17:J21)</f>
        <v>2129.17</v>
      </c>
      <c r="K22" s="163"/>
      <c r="L22" s="164"/>
      <c r="M22" s="93"/>
      <c r="O22" s="165">
        <v>0.1</v>
      </c>
    </row>
    <row r="23" spans="1:15">
      <c r="A23" s="166" t="s">
        <v>2995</v>
      </c>
      <c r="B23" s="149"/>
      <c r="C23" s="149"/>
      <c r="D23" s="149"/>
      <c r="E23" s="149"/>
      <c r="F23" s="149"/>
      <c r="G23" s="150"/>
      <c r="H23" s="151"/>
      <c r="I23" s="149"/>
      <c r="J23" s="152"/>
      <c r="K23" s="153"/>
      <c r="L23" s="167"/>
      <c r="M23" s="93"/>
      <c r="O23" s="157"/>
    </row>
    <row r="24" spans="1:15" ht="15">
      <c r="A24" s="148" t="s">
        <v>2996</v>
      </c>
      <c r="B24" s="149">
        <v>26233</v>
      </c>
      <c r="C24" s="149">
        <v>15500</v>
      </c>
      <c r="D24" s="149">
        <v>0</v>
      </c>
      <c r="E24" s="149">
        <v>41000</v>
      </c>
      <c r="F24" s="149">
        <f>B24+C24-E24+D24</f>
        <v>733</v>
      </c>
      <c r="G24" s="150">
        <v>22553</v>
      </c>
      <c r="H24" s="151">
        <v>31101</v>
      </c>
      <c r="I24" s="149">
        <f>+H24-G24</f>
        <v>8548</v>
      </c>
      <c r="J24" s="152">
        <f>+H24/BS!$E$30*100</f>
        <v>5</v>
      </c>
      <c r="K24" s="153">
        <f>F24*N24/M24*100</f>
        <v>1E-4</v>
      </c>
      <c r="L24" s="154">
        <v>42</v>
      </c>
      <c r="M24" s="155">
        <v>9341100000</v>
      </c>
      <c r="N24" s="156">
        <v>10</v>
      </c>
      <c r="O24" s="157"/>
    </row>
    <row r="25" spans="1:15" ht="15">
      <c r="A25" s="148" t="s">
        <v>2997</v>
      </c>
      <c r="B25" s="149">
        <v>18875</v>
      </c>
      <c r="C25" s="149">
        <v>4000</v>
      </c>
      <c r="D25" s="149">
        <v>0</v>
      </c>
      <c r="E25" s="149">
        <v>0</v>
      </c>
      <c r="F25" s="149">
        <f>B25+C25-E25+D25</f>
        <v>22875</v>
      </c>
      <c r="G25" s="150">
        <v>2001094</v>
      </c>
      <c r="H25" s="151">
        <v>3420728</v>
      </c>
      <c r="I25" s="149">
        <f>+H25-G25</f>
        <v>1419634</v>
      </c>
      <c r="J25" s="152">
        <f>+H25/BS!$E$30*100</f>
        <v>550.13</v>
      </c>
      <c r="K25" s="153">
        <f>F25*N25/M25*100</f>
        <v>2.7000000000000001E-3</v>
      </c>
      <c r="L25" s="154">
        <v>150</v>
      </c>
      <c r="M25" s="155">
        <v>8481588000</v>
      </c>
      <c r="N25" s="156">
        <v>10</v>
      </c>
      <c r="O25" s="157"/>
    </row>
    <row r="26" spans="1:15" ht="15">
      <c r="A26" s="148" t="s">
        <v>2998</v>
      </c>
      <c r="B26" s="149">
        <v>13450</v>
      </c>
      <c r="C26" s="149">
        <v>0</v>
      </c>
      <c r="D26" s="149">
        <v>0</v>
      </c>
      <c r="E26" s="149">
        <v>0</v>
      </c>
      <c r="F26" s="149">
        <f>B26+C26-E26+D26</f>
        <v>13450</v>
      </c>
      <c r="G26" s="150">
        <v>1914320</v>
      </c>
      <c r="H26" s="151">
        <v>971090</v>
      </c>
      <c r="I26" s="149">
        <f>+H26-G26</f>
        <v>-943230</v>
      </c>
      <c r="J26" s="152">
        <f>+H26/BS!$E$30*100</f>
        <v>156.16999999999999</v>
      </c>
      <c r="K26" s="153">
        <f>F26*N26/M26*100</f>
        <v>6.2799999999999995E-2</v>
      </c>
      <c r="L26" s="154">
        <v>72</v>
      </c>
      <c r="M26" s="155">
        <v>214295000</v>
      </c>
      <c r="N26" s="156">
        <v>10</v>
      </c>
      <c r="O26" s="157"/>
    </row>
    <row r="27" spans="1:15">
      <c r="A27" s="148"/>
      <c r="B27" s="149"/>
      <c r="C27" s="149"/>
      <c r="D27" s="149"/>
      <c r="E27" s="149"/>
      <c r="F27" s="159"/>
      <c r="G27" s="168">
        <f>SUM(G24:G26)</f>
        <v>3937967</v>
      </c>
      <c r="H27" s="168">
        <f>SUM(H24:H26)</f>
        <v>4422919</v>
      </c>
      <c r="I27" s="161">
        <f>SUM(I24:I26)</f>
        <v>484952</v>
      </c>
      <c r="J27" s="162">
        <f>SUM(J24:J26)</f>
        <v>711.3</v>
      </c>
      <c r="K27" s="163"/>
      <c r="L27" s="164"/>
      <c r="M27" s="93"/>
      <c r="O27" s="157"/>
    </row>
    <row r="28" spans="1:15">
      <c r="A28" s="148"/>
      <c r="B28" s="149"/>
      <c r="C28" s="149"/>
      <c r="D28" s="149"/>
      <c r="E28" s="149"/>
      <c r="F28" s="159"/>
      <c r="G28" s="169"/>
      <c r="H28" s="170"/>
      <c r="I28" s="159"/>
      <c r="J28" s="171"/>
      <c r="K28" s="163"/>
      <c r="L28" s="164"/>
      <c r="M28" s="93"/>
      <c r="O28" s="157"/>
    </row>
    <row r="29" spans="1:15">
      <c r="A29" s="166" t="s">
        <v>2999</v>
      </c>
      <c r="B29" s="149"/>
      <c r="C29" s="149"/>
      <c r="D29" s="149"/>
      <c r="E29" s="149"/>
      <c r="F29" s="159"/>
      <c r="G29" s="169"/>
      <c r="H29" s="170"/>
      <c r="I29" s="159"/>
      <c r="J29" s="171"/>
      <c r="K29" s="163"/>
      <c r="L29" s="164"/>
      <c r="M29" s="93"/>
      <c r="O29" s="157"/>
    </row>
    <row r="30" spans="1:15" ht="15">
      <c r="A30" s="148" t="s">
        <v>3000</v>
      </c>
      <c r="B30" s="149">
        <v>0</v>
      </c>
      <c r="C30" s="149">
        <v>9805</v>
      </c>
      <c r="D30" s="149">
        <v>0</v>
      </c>
      <c r="E30" s="149">
        <v>9805</v>
      </c>
      <c r="F30" s="149">
        <f>B30+C30-E30+D30</f>
        <v>0</v>
      </c>
      <c r="G30" s="169">
        <v>0</v>
      </c>
      <c r="H30" s="170">
        <v>0</v>
      </c>
      <c r="I30" s="149">
        <f>+H30-G30</f>
        <v>0</v>
      </c>
      <c r="J30" s="152">
        <f>+H30/BS!$E$30*100</f>
        <v>0</v>
      </c>
      <c r="K30" s="153" t="s">
        <v>2969</v>
      </c>
      <c r="L30" s="167">
        <v>0</v>
      </c>
      <c r="M30" s="156"/>
      <c r="N30" s="156">
        <v>10</v>
      </c>
      <c r="O30" s="157"/>
    </row>
    <row r="31" spans="1:15">
      <c r="A31" s="148"/>
      <c r="B31" s="149"/>
      <c r="C31" s="149"/>
      <c r="D31" s="149"/>
      <c r="E31" s="149"/>
      <c r="F31" s="159"/>
      <c r="G31" s="169"/>
      <c r="H31" s="170"/>
      <c r="I31" s="159"/>
      <c r="J31" s="171"/>
      <c r="K31" s="163"/>
      <c r="L31" s="164"/>
      <c r="M31" s="93"/>
      <c r="O31" s="157"/>
    </row>
    <row r="32" spans="1:15">
      <c r="A32" s="166" t="s">
        <v>3001</v>
      </c>
      <c r="B32" s="149"/>
      <c r="C32" s="149"/>
      <c r="D32" s="149"/>
      <c r="E32" s="149"/>
      <c r="F32" s="149"/>
      <c r="G32" s="150"/>
      <c r="H32" s="151"/>
      <c r="I32" s="149"/>
      <c r="J32" s="152"/>
      <c r="K32" s="163"/>
      <c r="L32" s="164"/>
      <c r="M32" s="93"/>
      <c r="O32" s="157"/>
    </row>
    <row r="33" spans="1:15" ht="15">
      <c r="A33" s="148" t="s">
        <v>3002</v>
      </c>
      <c r="B33" s="149">
        <v>40021</v>
      </c>
      <c r="C33" s="149">
        <v>21000</v>
      </c>
      <c r="D33" s="149">
        <v>0</v>
      </c>
      <c r="E33" s="149">
        <v>12000</v>
      </c>
      <c r="F33" s="149">
        <f>B33+C33-E33+D33</f>
        <v>49021</v>
      </c>
      <c r="G33" s="150">
        <v>3541469</v>
      </c>
      <c r="H33" s="151">
        <v>3678536</v>
      </c>
      <c r="I33" s="149">
        <f>+H33-G33</f>
        <v>137067</v>
      </c>
      <c r="J33" s="152">
        <f>+H33/BS!$E$30*100</f>
        <v>591.6</v>
      </c>
      <c r="K33" s="153">
        <f>F33*N33/M33*100</f>
        <v>1.52E-2</v>
      </c>
      <c r="L33" s="154">
        <v>75</v>
      </c>
      <c r="M33" s="155">
        <v>3233750000</v>
      </c>
      <c r="N33" s="156">
        <v>10</v>
      </c>
      <c r="O33" s="157"/>
    </row>
    <row r="34" spans="1:15">
      <c r="A34" s="148"/>
      <c r="B34" s="149"/>
      <c r="C34" s="149"/>
      <c r="D34" s="149"/>
      <c r="E34" s="149"/>
      <c r="F34" s="149"/>
      <c r="G34" s="150">
        <v>0</v>
      </c>
      <c r="H34" s="170">
        <v>0</v>
      </c>
      <c r="I34" s="159"/>
      <c r="J34" s="171"/>
      <c r="K34" s="153"/>
      <c r="L34" s="167"/>
      <c r="M34" s="93"/>
      <c r="O34" s="157"/>
    </row>
    <row r="35" spans="1:15">
      <c r="A35" s="172" t="s">
        <v>3003</v>
      </c>
      <c r="B35" s="149"/>
      <c r="C35" s="149"/>
      <c r="D35" s="149"/>
      <c r="E35" s="149"/>
      <c r="F35" s="149"/>
      <c r="G35" s="150">
        <v>0</v>
      </c>
      <c r="H35" s="151">
        <v>0</v>
      </c>
      <c r="I35" s="149"/>
      <c r="J35" s="152"/>
      <c r="K35" s="153"/>
      <c r="L35" s="167"/>
      <c r="M35" s="93"/>
      <c r="O35" s="157"/>
    </row>
    <row r="36" spans="1:15" ht="15">
      <c r="A36" s="148" t="s">
        <v>3004</v>
      </c>
      <c r="B36" s="149">
        <v>9658</v>
      </c>
      <c r="C36" s="149">
        <v>7757</v>
      </c>
      <c r="D36" s="149">
        <v>0</v>
      </c>
      <c r="E36" s="149">
        <v>0</v>
      </c>
      <c r="F36" s="149">
        <f>B36+C36-E36+D36</f>
        <v>17415</v>
      </c>
      <c r="G36" s="150">
        <v>2289762</v>
      </c>
      <c r="H36" s="151">
        <v>2791625</v>
      </c>
      <c r="I36" s="149">
        <f>+H36-G36</f>
        <v>501863</v>
      </c>
      <c r="J36" s="152">
        <f>+H36/BS!$E$30*100</f>
        <v>448.96</v>
      </c>
      <c r="K36" s="153">
        <f>F36*N36/M36*100</f>
        <v>5.8099999999999999E-2</v>
      </c>
      <c r="L36" s="154">
        <v>160</v>
      </c>
      <c r="M36" s="155">
        <v>300000000</v>
      </c>
      <c r="N36" s="156">
        <v>10</v>
      </c>
      <c r="O36" s="157"/>
    </row>
    <row r="37" spans="1:15" ht="15">
      <c r="A37" s="148" t="s">
        <v>3005</v>
      </c>
      <c r="B37" s="149">
        <v>27130</v>
      </c>
      <c r="C37" s="149">
        <v>0</v>
      </c>
      <c r="D37" s="149">
        <v>0</v>
      </c>
      <c r="E37" s="149">
        <v>27130</v>
      </c>
      <c r="F37" s="149">
        <f>B37+C37-E37+D37</f>
        <v>0</v>
      </c>
      <c r="G37" s="150">
        <v>0</v>
      </c>
      <c r="H37" s="151">
        <v>0</v>
      </c>
      <c r="I37" s="149">
        <f>+H37-G37</f>
        <v>0</v>
      </c>
      <c r="J37" s="152">
        <f>+H37/BS!$E$30*100</f>
        <v>0</v>
      </c>
      <c r="K37" s="153">
        <f>F37*N37/M37*100</f>
        <v>0</v>
      </c>
      <c r="L37" s="167"/>
      <c r="M37" s="156">
        <v>843795000</v>
      </c>
      <c r="N37" s="156">
        <v>10</v>
      </c>
      <c r="O37" s="157"/>
    </row>
    <row r="38" spans="1:15" ht="15">
      <c r="A38" s="148" t="s">
        <v>3006</v>
      </c>
      <c r="B38" s="149">
        <v>19912</v>
      </c>
      <c r="C38" s="149">
        <v>0</v>
      </c>
      <c r="D38" s="149">
        <v>1874</v>
      </c>
      <c r="E38" s="149">
        <v>10539</v>
      </c>
      <c r="F38" s="149">
        <f>B38+C38-E38+D38</f>
        <v>11247</v>
      </c>
      <c r="G38" s="150">
        <v>919491</v>
      </c>
      <c r="H38" s="151">
        <v>920006</v>
      </c>
      <c r="I38" s="149">
        <f>+H38-G38</f>
        <v>515</v>
      </c>
      <c r="J38" s="152">
        <f>+H38/BS!$E$30*100</f>
        <v>147.96</v>
      </c>
      <c r="K38" s="153">
        <f>F38*N38/M38*100</f>
        <v>1.4500000000000001E-2</v>
      </c>
      <c r="L38" s="154">
        <v>82</v>
      </c>
      <c r="M38" s="155">
        <v>388317000</v>
      </c>
      <c r="N38" s="156">
        <v>5</v>
      </c>
      <c r="O38" s="157"/>
    </row>
    <row r="39" spans="1:15">
      <c r="A39" s="148"/>
      <c r="B39" s="149"/>
      <c r="C39" s="149"/>
      <c r="D39" s="149"/>
      <c r="E39" s="149"/>
      <c r="F39" s="149"/>
      <c r="G39" s="160">
        <f>SUM(G36:G38)</f>
        <v>3209253</v>
      </c>
      <c r="H39" s="160">
        <f>SUM(H36:H38)</f>
        <v>3711631</v>
      </c>
      <c r="I39" s="161">
        <f>SUM(I36:I38)</f>
        <v>502378</v>
      </c>
      <c r="J39" s="162">
        <f>SUM(J36:J38)</f>
        <v>596.91999999999996</v>
      </c>
      <c r="K39" s="153"/>
      <c r="L39" s="167"/>
      <c r="M39" s="93"/>
      <c r="O39" s="157"/>
    </row>
    <row r="40" spans="1:15" s="93" customFormat="1" ht="12.75" hidden="1" customHeight="1">
      <c r="A40" s="172" t="s">
        <v>3007</v>
      </c>
      <c r="B40" s="149"/>
      <c r="C40" s="149"/>
      <c r="D40" s="149"/>
      <c r="E40" s="149"/>
      <c r="F40" s="149"/>
      <c r="G40" s="150"/>
      <c r="H40" s="151"/>
      <c r="I40" s="149"/>
      <c r="J40" s="152"/>
      <c r="K40" s="163"/>
      <c r="L40" s="164"/>
      <c r="O40" s="157"/>
    </row>
    <row r="41" spans="1:15" ht="12.75" hidden="1" customHeight="1">
      <c r="A41" s="148" t="s">
        <v>3008</v>
      </c>
      <c r="B41" s="149">
        <v>0</v>
      </c>
      <c r="C41" s="149"/>
      <c r="D41" s="149"/>
      <c r="E41" s="149"/>
      <c r="F41" s="149">
        <f>B41+C41-E41+D41</f>
        <v>0</v>
      </c>
      <c r="G41" s="150">
        <v>0</v>
      </c>
      <c r="H41" s="151">
        <v>0</v>
      </c>
      <c r="I41" s="149">
        <f>+H41-G41</f>
        <v>0</v>
      </c>
      <c r="J41" s="152">
        <v>0</v>
      </c>
      <c r="K41" s="153">
        <f>IF(F41=0,0,F41*10/M41*100)</f>
        <v>0</v>
      </c>
      <c r="L41" s="167"/>
      <c r="M41" s="95"/>
      <c r="N41" s="95"/>
      <c r="O41" s="157"/>
    </row>
    <row r="42" spans="1:15">
      <c r="A42" s="148"/>
      <c r="B42" s="149"/>
      <c r="C42" s="149"/>
      <c r="D42" s="149"/>
      <c r="E42" s="149"/>
      <c r="F42" s="149"/>
      <c r="G42" s="169"/>
      <c r="H42" s="170"/>
      <c r="I42" s="159"/>
      <c r="J42" s="171"/>
      <c r="K42" s="153"/>
      <c r="L42" s="167"/>
      <c r="M42" s="93"/>
      <c r="O42" s="157"/>
    </row>
    <row r="43" spans="1:15">
      <c r="A43" s="172" t="s">
        <v>3009</v>
      </c>
      <c r="B43" s="149"/>
      <c r="C43" s="149"/>
      <c r="D43" s="149"/>
      <c r="E43" s="149"/>
      <c r="F43" s="149"/>
      <c r="G43" s="150"/>
      <c r="H43" s="151"/>
      <c r="I43" s="149"/>
      <c r="J43" s="152"/>
      <c r="K43" s="153"/>
      <c r="L43" s="167"/>
      <c r="M43" s="93"/>
      <c r="O43" s="157"/>
    </row>
    <row r="44" spans="1:15" ht="15">
      <c r="A44" s="148" t="s">
        <v>3010</v>
      </c>
      <c r="B44" s="149">
        <v>18664</v>
      </c>
      <c r="C44" s="149">
        <v>0</v>
      </c>
      <c r="D44" s="149">
        <v>0</v>
      </c>
      <c r="E44" s="149">
        <v>18664</v>
      </c>
      <c r="F44" s="149">
        <f>B44+C44-E44+D44</f>
        <v>0</v>
      </c>
      <c r="G44" s="150">
        <v>0</v>
      </c>
      <c r="H44" s="151">
        <v>0</v>
      </c>
      <c r="I44" s="149">
        <f>+H44-G44</f>
        <v>0</v>
      </c>
      <c r="J44" s="152">
        <f>+H44/BS!$E$30*100</f>
        <v>0</v>
      </c>
      <c r="K44" s="153">
        <f>F44*N44/M44*100</f>
        <v>0</v>
      </c>
      <c r="L44" s="167"/>
      <c r="M44" s="156">
        <v>822999000</v>
      </c>
      <c r="N44" s="156">
        <v>10</v>
      </c>
      <c r="O44" s="157"/>
    </row>
    <row r="45" spans="1:15" ht="15">
      <c r="A45" s="148" t="s">
        <v>3011</v>
      </c>
      <c r="B45" s="149">
        <v>26287</v>
      </c>
      <c r="C45" s="149">
        <v>0</v>
      </c>
      <c r="D45" s="149">
        <v>0</v>
      </c>
      <c r="E45" s="149">
        <v>26287</v>
      </c>
      <c r="F45" s="149">
        <f>B45+C45-E45+D45</f>
        <v>0</v>
      </c>
      <c r="G45" s="150">
        <v>0</v>
      </c>
      <c r="H45" s="151">
        <v>0</v>
      </c>
      <c r="I45" s="149">
        <f>+H45-G45</f>
        <v>0</v>
      </c>
      <c r="J45" s="152">
        <f>+H45/BS!$E$30*100</f>
        <v>0</v>
      </c>
      <c r="K45" s="153">
        <f>F45*N45/M45*100</f>
        <v>0</v>
      </c>
      <c r="L45" s="173"/>
      <c r="M45" s="156">
        <v>144000000</v>
      </c>
      <c r="N45" s="156">
        <v>5</v>
      </c>
      <c r="O45" s="157"/>
    </row>
    <row r="46" spans="1:15">
      <c r="A46" s="148"/>
      <c r="B46" s="149"/>
      <c r="C46" s="149"/>
      <c r="D46" s="149"/>
      <c r="E46" s="149"/>
      <c r="F46" s="149"/>
      <c r="G46" s="161">
        <f>SUM(G44:G45)</f>
        <v>0</v>
      </c>
      <c r="H46" s="161">
        <f>SUM(H44:H45)</f>
        <v>0</v>
      </c>
      <c r="I46" s="161">
        <f>SUM(I44:I45)</f>
        <v>0</v>
      </c>
      <c r="J46" s="162">
        <f>SUM(J44:J45)</f>
        <v>0</v>
      </c>
      <c r="K46" s="153"/>
      <c r="L46" s="167"/>
      <c r="M46" s="93"/>
      <c r="O46" s="157"/>
    </row>
    <row r="47" spans="1:15" s="93" customFormat="1">
      <c r="A47" s="172" t="s">
        <v>3012</v>
      </c>
      <c r="B47" s="149"/>
      <c r="C47" s="149"/>
      <c r="D47" s="149"/>
      <c r="E47" s="149"/>
      <c r="F47" s="149"/>
      <c r="G47" s="150"/>
      <c r="H47" s="151"/>
      <c r="I47" s="149"/>
      <c r="J47" s="152"/>
      <c r="K47" s="153"/>
      <c r="L47" s="167"/>
      <c r="O47" s="157"/>
    </row>
    <row r="48" spans="1:15" ht="15">
      <c r="A48" s="148" t="s">
        <v>3013</v>
      </c>
      <c r="B48" s="149">
        <v>46500</v>
      </c>
      <c r="C48" s="149">
        <v>0</v>
      </c>
      <c r="D48" s="149">
        <v>0</v>
      </c>
      <c r="E48" s="149">
        <v>46500</v>
      </c>
      <c r="F48" s="149">
        <f>B48+C48-E48+D48</f>
        <v>0</v>
      </c>
      <c r="G48" s="150">
        <v>0</v>
      </c>
      <c r="H48" s="151">
        <v>0</v>
      </c>
      <c r="I48" s="149">
        <f>+H48-G48</f>
        <v>0</v>
      </c>
      <c r="J48" s="152">
        <f>+H48/BS!$E$30*100</f>
        <v>0</v>
      </c>
      <c r="K48" s="153">
        <f>F48*N48/M48*100</f>
        <v>0</v>
      </c>
      <c r="L48" s="167"/>
      <c r="M48" s="156">
        <v>3515998000</v>
      </c>
      <c r="N48" s="156">
        <v>10</v>
      </c>
      <c r="O48" s="157"/>
    </row>
    <row r="49" spans="1:15">
      <c r="A49" s="148"/>
      <c r="B49" s="149"/>
      <c r="C49" s="149"/>
      <c r="D49" s="149"/>
      <c r="E49" s="159"/>
      <c r="F49" s="159"/>
      <c r="G49" s="169"/>
      <c r="H49" s="170"/>
      <c r="I49" s="159"/>
      <c r="J49" s="171"/>
      <c r="K49" s="163"/>
      <c r="L49" s="164"/>
      <c r="M49" s="93"/>
      <c r="O49" s="157"/>
    </row>
    <row r="50" spans="1:15">
      <c r="A50" s="121" t="s">
        <v>3014</v>
      </c>
      <c r="B50" s="149"/>
      <c r="C50" s="149"/>
      <c r="D50" s="149"/>
      <c r="E50" s="159"/>
      <c r="F50" s="159"/>
      <c r="G50" s="150"/>
      <c r="H50" s="151"/>
      <c r="I50" s="149"/>
      <c r="J50" s="152"/>
      <c r="K50" s="163"/>
      <c r="L50" s="164"/>
      <c r="M50" s="93"/>
      <c r="O50" s="157"/>
    </row>
    <row r="51" spans="1:15" ht="15">
      <c r="A51" s="174" t="s">
        <v>3015</v>
      </c>
      <c r="B51" s="175">
        <v>6608</v>
      </c>
      <c r="C51" s="149">
        <v>0</v>
      </c>
      <c r="D51" s="149">
        <v>991</v>
      </c>
      <c r="E51" s="159">
        <v>0</v>
      </c>
      <c r="F51" s="149">
        <f>B51+C51-E51+D51</f>
        <v>7599</v>
      </c>
      <c r="G51" s="150">
        <v>655726</v>
      </c>
      <c r="H51" s="151">
        <f>623042-1</f>
        <v>623041</v>
      </c>
      <c r="I51" s="149">
        <f>+H51-G51</f>
        <v>-32685</v>
      </c>
      <c r="J51" s="152">
        <f>+H51/BS!$E$30*100</f>
        <v>100.2</v>
      </c>
      <c r="K51" s="153">
        <f>F51*N51/M51*100</f>
        <v>2.64E-2</v>
      </c>
      <c r="L51" s="176">
        <v>82</v>
      </c>
      <c r="M51" s="177">
        <v>287494000</v>
      </c>
      <c r="N51" s="178">
        <v>10</v>
      </c>
      <c r="O51" s="157"/>
    </row>
    <row r="52" spans="1:15">
      <c r="A52" s="148"/>
      <c r="B52" s="175"/>
      <c r="C52" s="175"/>
      <c r="D52" s="149"/>
      <c r="E52" s="159"/>
      <c r="F52" s="159"/>
      <c r="G52" s="169"/>
      <c r="H52" s="170"/>
      <c r="I52" s="159"/>
      <c r="J52" s="171"/>
      <c r="K52" s="179"/>
      <c r="L52" s="180"/>
      <c r="M52" s="93"/>
      <c r="O52" s="157"/>
    </row>
    <row r="53" spans="1:15">
      <c r="A53" s="166" t="s">
        <v>3016</v>
      </c>
      <c r="B53" s="175"/>
      <c r="C53" s="175"/>
      <c r="D53" s="149"/>
      <c r="E53" s="159"/>
      <c r="F53" s="159"/>
      <c r="G53" s="169"/>
      <c r="H53" s="170"/>
      <c r="I53" s="159"/>
      <c r="J53" s="171"/>
      <c r="K53" s="179"/>
      <c r="L53" s="180"/>
      <c r="M53" s="93"/>
      <c r="O53" s="157"/>
    </row>
    <row r="54" spans="1:15">
      <c r="A54" s="148" t="s">
        <v>3017</v>
      </c>
      <c r="B54" s="175"/>
      <c r="C54" s="149"/>
      <c r="D54" s="149"/>
      <c r="E54" s="149"/>
      <c r="F54" s="159"/>
      <c r="G54" s="169"/>
      <c r="H54" s="170"/>
      <c r="I54" s="159"/>
      <c r="J54" s="171"/>
      <c r="K54" s="179"/>
      <c r="L54" s="180"/>
      <c r="M54" s="93"/>
      <c r="O54" s="157"/>
    </row>
    <row r="55" spans="1:15" ht="15">
      <c r="A55" s="148" t="s">
        <v>3018</v>
      </c>
      <c r="B55" s="149">
        <v>48800</v>
      </c>
      <c r="C55" s="149">
        <v>323000</v>
      </c>
      <c r="D55" s="149">
        <v>0</v>
      </c>
      <c r="E55" s="149">
        <v>48800</v>
      </c>
      <c r="F55" s="149">
        <f>B55+C55-E55+D55</f>
        <v>323000</v>
      </c>
      <c r="G55" s="150">
        <v>3557508</v>
      </c>
      <c r="H55" s="151">
        <v>3355970</v>
      </c>
      <c r="I55" s="149">
        <f>+H55-G55</f>
        <v>-201538</v>
      </c>
      <c r="J55" s="152">
        <f>+H55/BS!$E$30*100</f>
        <v>539.72</v>
      </c>
      <c r="K55" s="153">
        <f>F55*N55/M55*100</f>
        <v>8.6E-3</v>
      </c>
      <c r="L55" s="154">
        <v>10</v>
      </c>
      <c r="M55" s="155">
        <v>37740000000</v>
      </c>
      <c r="N55" s="156">
        <v>10</v>
      </c>
      <c r="O55" s="157"/>
    </row>
    <row r="56" spans="1:15">
      <c r="A56" s="148"/>
      <c r="B56" s="149"/>
      <c r="C56" s="149"/>
      <c r="D56" s="149"/>
      <c r="E56" s="149"/>
      <c r="F56" s="149"/>
      <c r="G56" s="169"/>
      <c r="H56" s="170"/>
      <c r="I56" s="159"/>
      <c r="J56" s="171"/>
      <c r="K56" s="153"/>
      <c r="L56" s="167"/>
      <c r="M56" s="93"/>
      <c r="O56" s="157"/>
    </row>
    <row r="57" spans="1:15">
      <c r="A57" s="166" t="s">
        <v>3019</v>
      </c>
      <c r="B57" s="175"/>
      <c r="C57" s="175"/>
      <c r="D57" s="149"/>
      <c r="E57" s="159"/>
      <c r="F57" s="159"/>
      <c r="G57" s="169"/>
      <c r="H57" s="170"/>
      <c r="I57" s="159"/>
      <c r="J57" s="171"/>
      <c r="K57" s="179"/>
      <c r="L57" s="180"/>
      <c r="M57" s="93"/>
      <c r="O57" s="157"/>
    </row>
    <row r="58" spans="1:15" ht="15">
      <c r="A58" s="174" t="s">
        <v>3020</v>
      </c>
      <c r="B58" s="175">
        <v>86004</v>
      </c>
      <c r="C58" s="175">
        <v>50900</v>
      </c>
      <c r="D58" s="149">
        <v>0</v>
      </c>
      <c r="E58" s="149">
        <v>22000</v>
      </c>
      <c r="F58" s="149">
        <f>B58+C58-E58+D58</f>
        <v>114904</v>
      </c>
      <c r="G58" s="150">
        <v>4206634</v>
      </c>
      <c r="H58" s="151">
        <v>3929717</v>
      </c>
      <c r="I58" s="149">
        <f>+H58-G58</f>
        <v>-276917</v>
      </c>
      <c r="J58" s="152">
        <f>+H58/BS!$E$30*100</f>
        <v>631.99</v>
      </c>
      <c r="K58" s="153">
        <f>F58*N58/M58*100</f>
        <v>9.9000000000000008E-3</v>
      </c>
      <c r="L58" s="154">
        <v>34</v>
      </c>
      <c r="M58" s="155">
        <v>11571544000</v>
      </c>
      <c r="N58" s="156">
        <v>10</v>
      </c>
      <c r="O58" s="157"/>
    </row>
    <row r="59" spans="1:15">
      <c r="A59" s="148"/>
      <c r="B59" s="175"/>
      <c r="C59" s="175"/>
      <c r="D59" s="149"/>
      <c r="E59" s="159"/>
      <c r="F59" s="159"/>
      <c r="G59" s="169"/>
      <c r="H59" s="170"/>
      <c r="I59" s="159"/>
      <c r="J59" s="171"/>
      <c r="K59" s="159"/>
      <c r="L59" s="181"/>
      <c r="M59" s="93"/>
      <c r="O59" s="157"/>
    </row>
    <row r="60" spans="1:15">
      <c r="A60" s="166" t="s">
        <v>3021</v>
      </c>
      <c r="B60" s="149"/>
      <c r="C60" s="149"/>
      <c r="D60" s="149"/>
      <c r="E60" s="149"/>
      <c r="F60" s="149"/>
      <c r="G60" s="150"/>
      <c r="H60" s="151"/>
      <c r="I60" s="149"/>
      <c r="J60" s="152"/>
      <c r="K60" s="182"/>
      <c r="L60" s="183"/>
      <c r="M60" s="93"/>
      <c r="O60" s="157"/>
    </row>
    <row r="61" spans="1:15" ht="15">
      <c r="A61" s="135" t="s">
        <v>3022</v>
      </c>
      <c r="B61" s="175">
        <v>113201</v>
      </c>
      <c r="C61" s="175">
        <v>100000</v>
      </c>
      <c r="D61" s="175">
        <v>0</v>
      </c>
      <c r="E61" s="184">
        <v>0</v>
      </c>
      <c r="F61" s="149">
        <f>B61+C61-E61+D61</f>
        <v>213201</v>
      </c>
      <c r="G61" s="150">
        <v>3634315</v>
      </c>
      <c r="H61" s="137">
        <v>3705433</v>
      </c>
      <c r="I61" s="149">
        <f>+H61-G61</f>
        <v>71118</v>
      </c>
      <c r="J61" s="152">
        <f>+H61/BS!$E$30*100</f>
        <v>595.91999999999996</v>
      </c>
      <c r="K61" s="153">
        <f>F61*N61/M61*100</f>
        <v>2.6599999999999999E-2</v>
      </c>
      <c r="L61" s="154">
        <v>17</v>
      </c>
      <c r="M61" s="155">
        <v>8029933000</v>
      </c>
      <c r="N61" s="156">
        <v>10</v>
      </c>
      <c r="O61" s="157"/>
    </row>
    <row r="62" spans="1:15">
      <c r="A62" s="92"/>
      <c r="B62" s="175"/>
      <c r="C62" s="184"/>
      <c r="D62" s="184"/>
      <c r="E62" s="184"/>
      <c r="F62" s="184"/>
      <c r="G62" s="169"/>
      <c r="H62" s="170"/>
      <c r="I62" s="159"/>
      <c r="J62" s="171"/>
      <c r="K62" s="185"/>
      <c r="L62" s="186"/>
      <c r="O62" s="157"/>
    </row>
    <row r="63" spans="1:15">
      <c r="A63" s="92"/>
      <c r="B63" s="175"/>
      <c r="C63" s="184"/>
      <c r="D63" s="184"/>
      <c r="E63" s="184"/>
      <c r="F63" s="184"/>
      <c r="G63" s="169"/>
      <c r="H63" s="170"/>
      <c r="I63" s="159"/>
      <c r="J63" s="187"/>
      <c r="K63" s="185"/>
      <c r="L63" s="186"/>
    </row>
    <row r="64" spans="1:15" ht="13.5" thickBot="1">
      <c r="A64" s="121" t="s">
        <v>3023</v>
      </c>
      <c r="B64" s="159"/>
      <c r="C64" s="159"/>
      <c r="D64" s="159"/>
      <c r="E64" s="159"/>
      <c r="F64" s="159"/>
      <c r="G64" s="188">
        <f>+G61+G58+G55+G51+G48+G46+G39+G33+G30+G27+G22</f>
        <v>34724478</v>
      </c>
      <c r="H64" s="188">
        <f>+H61+H58+H55+H51+H48+H46+H39+H33+H30+H27+H22</f>
        <v>36666393</v>
      </c>
      <c r="I64" s="188">
        <f>+I61+I58+I55+I51+I48+I46+I39+I33+I30+I27+I22</f>
        <v>1941915</v>
      </c>
      <c r="J64" s="189">
        <f>+J61+J58+J55+J51+J48+J46+J39+J33+J30+J27+J22</f>
        <v>5896.82</v>
      </c>
      <c r="K64" s="179"/>
      <c r="L64" s="180">
        <v>34724478</v>
      </c>
      <c r="M64" s="125">
        <v>36666393</v>
      </c>
      <c r="N64" s="93">
        <v>1941915.5446250001</v>
      </c>
    </row>
    <row r="65" spans="1:15" ht="13.5" thickTop="1">
      <c r="A65" s="92"/>
      <c r="B65" s="175"/>
      <c r="C65" s="184"/>
      <c r="D65" s="184"/>
      <c r="E65" s="184"/>
      <c r="F65" s="184"/>
      <c r="G65" s="122"/>
      <c r="H65" s="123"/>
      <c r="I65" s="184"/>
      <c r="J65" s="185"/>
      <c r="K65" s="185"/>
      <c r="L65" s="186"/>
      <c r="M65" s="93"/>
      <c r="N65" s="190">
        <f>+N64-I64</f>
        <v>1</v>
      </c>
    </row>
    <row r="66" spans="1:15">
      <c r="A66" s="191"/>
      <c r="B66" s="192"/>
      <c r="C66" s="192"/>
      <c r="D66" s="192"/>
      <c r="E66" s="192"/>
      <c r="F66" s="192"/>
      <c r="G66" s="193"/>
      <c r="H66" s="193"/>
      <c r="I66" s="2983" t="s">
        <v>3024</v>
      </c>
      <c r="J66" s="2984"/>
      <c r="K66" s="135"/>
      <c r="L66" s="194">
        <f>+L64-G64</f>
        <v>0</v>
      </c>
      <c r="M66" s="194">
        <f>+M64-H64</f>
        <v>0</v>
      </c>
      <c r="O66" s="93"/>
    </row>
    <row r="67" spans="1:15" ht="38.25">
      <c r="A67" s="191"/>
      <c r="B67" s="192"/>
      <c r="C67" s="192"/>
      <c r="D67" s="192"/>
      <c r="E67" s="192"/>
      <c r="F67" s="192"/>
      <c r="G67" s="192"/>
      <c r="H67" s="136"/>
      <c r="I67" s="385" t="s">
        <v>3089</v>
      </c>
      <c r="J67" s="386" t="s">
        <v>3088</v>
      </c>
      <c r="K67" s="135"/>
      <c r="L67" s="138"/>
      <c r="M67" s="138"/>
      <c r="O67" s="93"/>
    </row>
    <row r="68" spans="1:15">
      <c r="A68" s="191"/>
      <c r="B68" s="192"/>
      <c r="C68" s="192"/>
      <c r="D68" s="192"/>
      <c r="E68" s="192"/>
      <c r="F68" s="192"/>
      <c r="G68" s="192"/>
      <c r="H68" s="136"/>
      <c r="I68" s="197" t="s">
        <v>3027</v>
      </c>
      <c r="J68" s="109"/>
      <c r="K68" s="135"/>
      <c r="L68" s="138"/>
      <c r="M68" s="138"/>
      <c r="O68" s="93"/>
    </row>
    <row r="69" spans="1:15">
      <c r="A69" s="191"/>
      <c r="B69" s="192"/>
      <c r="C69" s="192"/>
      <c r="D69" s="192"/>
      <c r="E69" s="192"/>
      <c r="F69" s="192"/>
      <c r="G69" s="192"/>
      <c r="H69" s="136"/>
      <c r="I69" s="198"/>
      <c r="J69" s="199"/>
      <c r="K69" s="135"/>
      <c r="L69" s="138"/>
      <c r="M69" s="138"/>
      <c r="O69" s="93"/>
    </row>
    <row r="70" spans="1:15" ht="13.5" thickBot="1">
      <c r="A70" s="191" t="s">
        <v>3028</v>
      </c>
      <c r="B70" s="192"/>
      <c r="C70" s="192"/>
      <c r="D70" s="192"/>
      <c r="E70" s="192"/>
      <c r="F70" s="192"/>
      <c r="G70" s="192"/>
      <c r="H70" s="136"/>
      <c r="I70" s="387">
        <f>+H64</f>
        <v>36666393</v>
      </c>
      <c r="J70" s="387">
        <v>36639561</v>
      </c>
      <c r="K70" s="135"/>
      <c r="L70" s="138"/>
      <c r="M70" s="138"/>
      <c r="O70" s="93"/>
    </row>
    <row r="71" spans="1:15" ht="13.5" thickTop="1">
      <c r="A71" s="135"/>
      <c r="B71" s="175"/>
      <c r="C71" s="184"/>
      <c r="D71" s="184"/>
      <c r="E71" s="184"/>
      <c r="F71" s="184"/>
      <c r="G71" s="122"/>
      <c r="H71" s="123"/>
      <c r="I71" s="184"/>
      <c r="J71" s="185"/>
      <c r="K71" s="185"/>
      <c r="L71" s="186"/>
    </row>
    <row r="72" spans="1:15">
      <c r="A72" s="135"/>
      <c r="B72" s="175"/>
      <c r="C72" s="184"/>
      <c r="D72" s="184"/>
      <c r="E72" s="184"/>
      <c r="F72" s="184"/>
      <c r="G72" s="122"/>
      <c r="H72" s="123"/>
      <c r="I72" s="184"/>
      <c r="J72" s="185"/>
      <c r="K72" s="185"/>
      <c r="L72" s="186"/>
    </row>
    <row r="73" spans="1:15">
      <c r="A73" s="96" t="str">
        <f>+BS!A46</f>
        <v>The annexed notes from 1 to 15 form an integral part of these interim financial statements.</v>
      </c>
      <c r="B73" s="175"/>
      <c r="C73" s="184"/>
      <c r="D73" s="184"/>
      <c r="E73" s="184"/>
      <c r="F73" s="184"/>
      <c r="G73" s="122"/>
      <c r="H73" s="123"/>
      <c r="I73" s="184"/>
      <c r="J73" s="185"/>
      <c r="K73" s="185"/>
      <c r="L73" s="186"/>
    </row>
    <row r="74" spans="1:15" ht="12.75" hidden="1" customHeight="1">
      <c r="A74" s="135"/>
      <c r="B74" s="175"/>
      <c r="C74" s="184"/>
      <c r="D74" s="184"/>
      <c r="E74" s="184"/>
      <c r="F74" s="184"/>
      <c r="G74" s="122"/>
      <c r="H74" s="123"/>
      <c r="I74" s="184"/>
      <c r="J74" s="185"/>
      <c r="K74" s="185"/>
      <c r="L74" s="186"/>
    </row>
    <row r="75" spans="1:15" ht="12.75" hidden="1" customHeight="1">
      <c r="A75" s="135"/>
      <c r="B75" s="175"/>
      <c r="C75" s="184"/>
      <c r="D75" s="184"/>
      <c r="E75" s="184"/>
      <c r="F75" s="184"/>
      <c r="G75" s="122"/>
      <c r="H75" s="123"/>
      <c r="I75" s="184"/>
      <c r="J75" s="185"/>
      <c r="K75" s="185"/>
      <c r="L75" s="186"/>
    </row>
    <row r="76" spans="1:15" ht="12.75" hidden="1" customHeight="1">
      <c r="A76" s="135"/>
      <c r="B76" s="175"/>
      <c r="C76" s="184"/>
      <c r="D76" s="184"/>
      <c r="E76" s="184"/>
      <c r="F76" s="184"/>
      <c r="G76" s="122"/>
      <c r="H76" s="123"/>
      <c r="I76" s="184"/>
      <c r="J76" s="185"/>
      <c r="K76" s="185"/>
      <c r="L76" s="186"/>
    </row>
    <row r="77" spans="1:15" ht="12.75" hidden="1" customHeight="1">
      <c r="A77" s="135"/>
      <c r="B77" s="175"/>
      <c r="C77" s="184"/>
      <c r="D77" s="184"/>
      <c r="E77" s="184"/>
      <c r="F77" s="184"/>
      <c r="G77" s="122"/>
      <c r="H77" s="123"/>
      <c r="I77" s="184"/>
      <c r="J77" s="185"/>
      <c r="K77" s="185"/>
      <c r="L77" s="186"/>
    </row>
    <row r="78" spans="1:15" ht="12.75" hidden="1" customHeight="1">
      <c r="A78" s="135"/>
      <c r="B78" s="175"/>
      <c r="C78" s="184"/>
      <c r="D78" s="184"/>
      <c r="E78" s="184"/>
      <c r="F78" s="184"/>
      <c r="G78" s="122"/>
      <c r="H78" s="123"/>
      <c r="I78" s="184"/>
      <c r="J78" s="185"/>
      <c r="K78" s="185"/>
      <c r="L78" s="186"/>
    </row>
    <row r="79" spans="1:15" ht="12.75" hidden="1" customHeight="1">
      <c r="A79" s="3012" t="s">
        <v>2941</v>
      </c>
      <c r="B79" s="3012"/>
      <c r="C79" s="3012"/>
      <c r="D79" s="3012"/>
      <c r="E79" s="3012"/>
      <c r="F79" s="3012"/>
      <c r="G79" s="3012"/>
      <c r="H79" s="3012"/>
      <c r="I79" s="3012"/>
      <c r="J79" s="3012"/>
      <c r="K79" s="3012"/>
      <c r="L79" s="202"/>
    </row>
    <row r="80" spans="1:15" ht="12.75" hidden="1" customHeight="1">
      <c r="A80" s="3012" t="s">
        <v>3029</v>
      </c>
      <c r="B80" s="3012"/>
      <c r="C80" s="3012"/>
      <c r="D80" s="3012"/>
      <c r="E80" s="3012"/>
      <c r="F80" s="3012"/>
      <c r="G80" s="3012"/>
      <c r="H80" s="3012"/>
      <c r="I80" s="3012"/>
      <c r="J80" s="3012"/>
      <c r="K80" s="3012"/>
      <c r="L80" s="202"/>
    </row>
    <row r="81" spans="1:14" ht="12.75" hidden="1" customHeight="1">
      <c r="A81" s="3012" t="s">
        <v>2942</v>
      </c>
      <c r="B81" s="3012"/>
      <c r="C81" s="3012"/>
      <c r="D81" s="3012"/>
      <c r="E81" s="3012"/>
      <c r="F81" s="3012"/>
      <c r="G81" s="3012"/>
      <c r="H81" s="3012"/>
      <c r="I81" s="3012"/>
      <c r="J81" s="3012"/>
      <c r="K81" s="3012"/>
      <c r="L81" s="202"/>
    </row>
    <row r="82" spans="1:14" ht="12.75" hidden="1" customHeight="1">
      <c r="A82" s="201"/>
      <c r="B82" s="201"/>
      <c r="C82" s="201"/>
      <c r="D82" s="201"/>
      <c r="E82" s="201"/>
      <c r="F82" s="201"/>
      <c r="G82" s="203"/>
      <c r="H82" s="204"/>
      <c r="I82" s="201"/>
      <c r="J82" s="201"/>
      <c r="K82" s="201"/>
      <c r="L82" s="202"/>
    </row>
    <row r="83" spans="1:14" ht="12.75" hidden="1" customHeight="1">
      <c r="A83" s="121"/>
      <c r="B83" s="175"/>
      <c r="C83" s="175"/>
      <c r="D83" s="175"/>
      <c r="E83" s="149"/>
      <c r="F83" s="175"/>
      <c r="G83" s="169"/>
      <c r="H83" s="151"/>
      <c r="I83" s="149"/>
      <c r="J83" s="205"/>
      <c r="K83" s="135"/>
      <c r="L83" s="138"/>
    </row>
    <row r="84" spans="1:14" ht="12.75" hidden="1" customHeight="1">
      <c r="A84" s="206"/>
      <c r="B84" s="175"/>
      <c r="C84" s="175"/>
      <c r="D84" s="175"/>
      <c r="E84" s="149"/>
      <c r="F84" s="149"/>
      <c r="G84" s="150"/>
      <c r="H84" s="151"/>
      <c r="I84" s="149"/>
      <c r="J84" s="205"/>
      <c r="K84" s="135"/>
      <c r="L84" s="138"/>
    </row>
    <row r="85" spans="1:14" ht="12.75" hidden="1" customHeight="1">
      <c r="A85" s="135"/>
      <c r="B85" s="175"/>
      <c r="C85" s="175"/>
      <c r="D85" s="175"/>
      <c r="E85" s="175"/>
      <c r="F85" s="149"/>
      <c r="G85" s="150"/>
      <c r="H85" s="151"/>
      <c r="I85" s="149"/>
      <c r="J85" s="205" t="s">
        <v>3030</v>
      </c>
      <c r="K85" s="135"/>
      <c r="L85" s="138"/>
    </row>
    <row r="86" spans="1:14" ht="12.75" hidden="1" customHeight="1">
      <c r="A86" s="206"/>
      <c r="B86" s="175"/>
      <c r="C86" s="175"/>
      <c r="D86" s="175"/>
      <c r="E86" s="149"/>
      <c r="F86" s="175"/>
      <c r="G86" s="169"/>
      <c r="H86" s="170"/>
      <c r="I86" s="159"/>
      <c r="J86" s="205"/>
      <c r="K86" s="135"/>
      <c r="L86" s="138"/>
    </row>
    <row r="87" spans="1:14">
      <c r="A87" s="121"/>
      <c r="B87" s="135"/>
      <c r="C87" s="135"/>
      <c r="D87" s="135"/>
      <c r="E87" s="175"/>
      <c r="F87" s="175"/>
      <c r="G87" s="150"/>
      <c r="H87" s="151"/>
      <c r="I87" s="149"/>
      <c r="J87" s="175"/>
      <c r="K87" s="135"/>
      <c r="L87" s="138"/>
    </row>
    <row r="88" spans="1:14">
      <c r="A88" s="207"/>
      <c r="B88" s="208"/>
      <c r="C88" s="208"/>
      <c r="D88" s="208"/>
      <c r="E88" s="208"/>
      <c r="F88" s="209"/>
      <c r="G88" s="210"/>
      <c r="H88" s="211"/>
      <c r="I88" s="209"/>
      <c r="J88" s="212"/>
      <c r="K88" s="213"/>
      <c r="L88" s="214"/>
    </row>
    <row r="89" spans="1:14" s="104" customFormat="1" ht="15.75">
      <c r="A89" s="2992" t="s">
        <v>2941</v>
      </c>
      <c r="B89" s="2992"/>
      <c r="C89" s="2992"/>
      <c r="D89" s="2992"/>
      <c r="E89" s="2992"/>
      <c r="F89" s="2992"/>
      <c r="G89" s="2992"/>
      <c r="H89" s="2992"/>
      <c r="I89" s="2992"/>
      <c r="J89" s="2992"/>
      <c r="K89" s="2992"/>
      <c r="L89" s="215"/>
      <c r="M89" s="125"/>
      <c r="N89" s="105"/>
    </row>
    <row r="90" spans="1:14" s="104" customFormat="1" ht="15.75">
      <c r="A90" s="2992" t="s">
        <v>2942</v>
      </c>
      <c r="B90" s="2992"/>
      <c r="C90" s="2992"/>
      <c r="D90" s="2992"/>
      <c r="E90" s="2992"/>
      <c r="F90" s="2992"/>
      <c r="G90" s="2992"/>
      <c r="H90" s="2992"/>
      <c r="I90" s="2992"/>
      <c r="J90" s="2992"/>
      <c r="K90" s="2992"/>
      <c r="L90" s="215"/>
      <c r="M90" s="125"/>
      <c r="N90" s="105"/>
    </row>
    <row r="91" spans="1:14" s="102" customFormat="1" ht="15.75">
      <c r="A91" s="216"/>
      <c r="B91" s="216"/>
      <c r="C91" s="216"/>
      <c r="D91" s="216"/>
      <c r="E91" s="216"/>
      <c r="F91" s="216"/>
      <c r="G91" s="217"/>
      <c r="H91" s="218"/>
      <c r="I91" s="216"/>
      <c r="J91" s="216"/>
      <c r="K91" s="219"/>
      <c r="L91" s="220"/>
      <c r="M91" s="125"/>
      <c r="N91" s="91"/>
    </row>
    <row r="92" spans="1:14" s="102" customFormat="1" ht="15.75">
      <c r="A92" s="216"/>
      <c r="B92" s="216"/>
      <c r="C92" s="216"/>
      <c r="D92" s="216"/>
      <c r="E92" s="216"/>
      <c r="F92" s="216"/>
      <c r="G92" s="217"/>
      <c r="H92" s="218"/>
      <c r="I92" s="216"/>
      <c r="J92" s="216"/>
      <c r="K92" s="219"/>
      <c r="L92" s="220"/>
      <c r="M92" s="125"/>
      <c r="N92" s="91"/>
    </row>
    <row r="93" spans="1:14" s="102" customFormat="1" ht="15.75">
      <c r="A93" s="216"/>
      <c r="B93" s="216"/>
      <c r="C93" s="216"/>
      <c r="D93" s="216"/>
      <c r="E93" s="216"/>
      <c r="F93" s="216"/>
      <c r="G93" s="217"/>
      <c r="H93" s="218"/>
      <c r="I93" s="216"/>
      <c r="J93" s="216"/>
      <c r="K93" s="216"/>
      <c r="L93" s="221"/>
      <c r="M93" s="125"/>
      <c r="N93" s="91"/>
    </row>
    <row r="94" spans="1:14" s="102" customFormat="1" ht="15.75">
      <c r="A94" s="216"/>
      <c r="B94" s="216"/>
      <c r="C94" s="216"/>
      <c r="D94" s="216"/>
      <c r="E94" s="216"/>
      <c r="F94" s="216"/>
      <c r="G94" s="217"/>
      <c r="H94" s="218"/>
      <c r="I94" s="216"/>
      <c r="J94" s="216"/>
      <c r="K94" s="216"/>
      <c r="L94" s="221"/>
      <c r="M94" s="125"/>
      <c r="N94" s="91"/>
    </row>
    <row r="95" spans="1:14" s="104" customFormat="1" ht="15.75">
      <c r="A95" s="222" t="s">
        <v>3031</v>
      </c>
      <c r="B95" s="223"/>
      <c r="C95" s="223"/>
      <c r="D95" s="223"/>
      <c r="E95" s="223"/>
      <c r="F95" s="223"/>
      <c r="G95" s="224"/>
      <c r="H95" s="225"/>
      <c r="I95" s="226" t="s">
        <v>3032</v>
      </c>
      <c r="J95" s="227"/>
      <c r="K95" s="228"/>
      <c r="L95" s="215"/>
      <c r="M95" s="125"/>
      <c r="N95" s="105"/>
    </row>
    <row r="96" spans="1:14" s="102" customFormat="1" ht="15.75">
      <c r="A96" s="216"/>
      <c r="B96" s="216"/>
      <c r="C96" s="216"/>
      <c r="D96" s="216"/>
      <c r="E96" s="216"/>
      <c r="F96" s="216"/>
      <c r="G96" s="217"/>
      <c r="H96" s="218"/>
      <c r="I96" s="216"/>
      <c r="J96" s="216"/>
      <c r="K96" s="216"/>
      <c r="L96" s="221"/>
      <c r="M96" s="125"/>
      <c r="N96" s="91"/>
    </row>
  </sheetData>
  <mergeCells count="21">
    <mergeCell ref="A89:K89"/>
    <mergeCell ref="J9:J14"/>
    <mergeCell ref="A90:K90"/>
    <mergeCell ref="G11:G14"/>
    <mergeCell ref="H11:H14"/>
    <mergeCell ref="I11:I14"/>
    <mergeCell ref="B15:F15"/>
    <mergeCell ref="G9:I10"/>
    <mergeCell ref="A9:A14"/>
    <mergeCell ref="E10:E14"/>
    <mergeCell ref="B9:F9"/>
    <mergeCell ref="A80:K80"/>
    <mergeCell ref="F10:F14"/>
    <mergeCell ref="A79:K79"/>
    <mergeCell ref="K9:K14"/>
    <mergeCell ref="A81:K81"/>
    <mergeCell ref="I66:J66"/>
    <mergeCell ref="B10:B14"/>
    <mergeCell ref="G15:I15"/>
    <mergeCell ref="C10:C14"/>
    <mergeCell ref="D10:D14"/>
  </mergeCells>
  <pageMargins left="0.56999999999999995" right="0.26" top="0.5" bottom="0.25" header="0.3" footer="0.3"/>
  <pageSetup scale="5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sheetPr>
  <dimension ref="A1:IR104"/>
  <sheetViews>
    <sheetView showGridLines="0" view="pageBreakPreview" topLeftCell="A3" zoomScale="85" zoomScaleNormal="85" zoomScaleSheetLayoutView="85" workbookViewId="0">
      <selection activeCell="Q45" sqref="Q45:Q46"/>
    </sheetView>
  </sheetViews>
  <sheetFormatPr defaultColWidth="9" defaultRowHeight="12.75"/>
  <cols>
    <col min="1" max="1" width="29.28515625" style="326" customWidth="1"/>
    <col min="2" max="2" width="12.28515625" style="326" customWidth="1"/>
    <col min="3" max="4" width="12.42578125" style="326" customWidth="1"/>
    <col min="5" max="5" width="12.7109375" style="233" customWidth="1"/>
    <col min="6" max="7" width="11.42578125" style="233" customWidth="1"/>
    <col min="8" max="8" width="12.7109375" style="233" customWidth="1"/>
    <col min="9" max="9" width="12" style="233" customWidth="1"/>
    <col min="10" max="10" width="11.28515625" style="336" hidden="1" customWidth="1"/>
    <col min="11" max="11" width="21.5703125" style="233" hidden="1" customWidth="1"/>
    <col min="12" max="12" width="9" style="233" hidden="1" customWidth="1"/>
    <col min="13" max="13" width="21.28515625" style="233" hidden="1" customWidth="1"/>
    <col min="14" max="14" width="12.7109375" style="233" customWidth="1"/>
    <col min="15" max="15" width="1.28515625" style="233" customWidth="1"/>
    <col min="16" max="16" width="13.7109375" style="233" customWidth="1"/>
    <col min="17" max="17" width="21.28515625" style="233" customWidth="1"/>
    <col min="18" max="18" width="10.7109375" style="233" bestFit="1" customWidth="1"/>
    <col min="19" max="19" width="9.28515625" style="233" bestFit="1" customWidth="1"/>
    <col min="20" max="20" width="9.7109375" style="233" bestFit="1" customWidth="1"/>
    <col min="21" max="25" width="9.28515625" style="233" bestFit="1" customWidth="1"/>
    <col min="26" max="16384" width="9" style="233"/>
  </cols>
  <sheetData>
    <row r="1" spans="1:252">
      <c r="A1" s="231"/>
      <c r="B1" s="231"/>
      <c r="C1" s="231"/>
      <c r="D1" s="231"/>
      <c r="E1" s="192"/>
      <c r="F1" s="192"/>
      <c r="G1" s="192"/>
      <c r="H1" s="192"/>
      <c r="I1" s="192"/>
      <c r="J1" s="232"/>
      <c r="K1" s="192"/>
      <c r="L1" s="192"/>
      <c r="M1" s="192"/>
      <c r="N1" s="192"/>
      <c r="O1" s="192"/>
      <c r="P1" s="192"/>
    </row>
    <row r="2" spans="1:252">
      <c r="A2" s="234" t="s">
        <v>2946</v>
      </c>
      <c r="B2" s="234"/>
      <c r="C2" s="234"/>
      <c r="D2" s="234"/>
      <c r="E2" s="192"/>
      <c r="F2" s="192"/>
      <c r="G2" s="192"/>
      <c r="H2" s="192"/>
      <c r="I2" s="235"/>
      <c r="J2" s="232"/>
      <c r="K2" s="192"/>
      <c r="L2" s="192"/>
      <c r="M2" s="192"/>
      <c r="N2" s="192"/>
      <c r="O2" s="192"/>
      <c r="P2" s="192"/>
    </row>
    <row r="3" spans="1:252">
      <c r="A3" s="550" t="s">
        <v>3157</v>
      </c>
      <c r="B3" s="109"/>
      <c r="C3" s="109"/>
      <c r="D3" s="109"/>
      <c r="E3" s="192"/>
      <c r="F3" s="192"/>
      <c r="G3" s="192"/>
      <c r="H3" s="192"/>
      <c r="I3" s="236"/>
      <c r="J3" s="232"/>
      <c r="K3" s="192"/>
      <c r="L3" s="192"/>
      <c r="M3" s="192"/>
      <c r="N3" s="192"/>
      <c r="O3" s="192"/>
      <c r="P3" s="192"/>
    </row>
    <row r="4" spans="1:252" s="240" customFormat="1">
      <c r="A4" s="109" t="str">
        <f>+BS!A3</f>
        <v>AS AT MARCH 31, 2022</v>
      </c>
      <c r="B4" s="109"/>
      <c r="C4" s="109"/>
      <c r="D4" s="109"/>
      <c r="E4" s="237"/>
      <c r="F4" s="237"/>
      <c r="G4" s="237"/>
      <c r="H4" s="237"/>
      <c r="I4" s="238"/>
      <c r="J4" s="239"/>
      <c r="K4" s="238"/>
      <c r="L4" s="238"/>
      <c r="M4" s="238"/>
      <c r="N4" s="238"/>
      <c r="O4" s="238"/>
      <c r="P4" s="238"/>
    </row>
    <row r="5" spans="1:252" s="240" customFormat="1">
      <c r="A5" s="109"/>
      <c r="B5" s="109"/>
      <c r="C5" s="109"/>
      <c r="D5" s="109"/>
      <c r="E5" s="237"/>
      <c r="F5" s="237"/>
      <c r="G5" s="237"/>
      <c r="H5" s="237"/>
      <c r="I5" s="112"/>
      <c r="J5" s="239"/>
      <c r="K5" s="238"/>
      <c r="L5" s="238"/>
      <c r="M5" s="238"/>
      <c r="P5" s="112" t="s">
        <v>2951</v>
      </c>
    </row>
    <row r="6" spans="1:252" s="240" customFormat="1">
      <c r="A6" s="121" t="s">
        <v>3033</v>
      </c>
      <c r="B6" s="109"/>
      <c r="C6" s="109"/>
      <c r="D6" s="109"/>
      <c r="E6" s="237"/>
      <c r="F6" s="237"/>
      <c r="G6" s="237"/>
      <c r="H6" s="237"/>
      <c r="I6" s="238"/>
      <c r="J6" s="239"/>
      <c r="K6" s="238"/>
      <c r="L6" s="238"/>
      <c r="M6" s="238"/>
      <c r="N6" s="238"/>
      <c r="O6" s="238"/>
      <c r="P6" s="238"/>
    </row>
    <row r="7" spans="1:252" s="240" customFormat="1">
      <c r="A7" s="388" t="s">
        <v>3061</v>
      </c>
      <c r="B7" s="109"/>
      <c r="C7" s="109"/>
      <c r="D7" s="109"/>
      <c r="E7" s="237"/>
      <c r="F7" s="237"/>
      <c r="G7" s="237"/>
      <c r="H7" s="237"/>
      <c r="I7" s="238"/>
      <c r="J7" s="239"/>
      <c r="K7" s="238"/>
      <c r="L7" s="238"/>
      <c r="M7" s="238"/>
      <c r="N7" s="238"/>
      <c r="O7" s="238"/>
      <c r="P7" s="238"/>
    </row>
    <row r="8" spans="1:252">
      <c r="A8" s="233"/>
      <c r="B8" s="241"/>
      <c r="C8" s="241"/>
      <c r="D8" s="241"/>
      <c r="E8" s="242"/>
      <c r="F8" s="242"/>
      <c r="G8" s="242"/>
      <c r="H8" s="242"/>
      <c r="I8" s="242"/>
      <c r="J8" s="243"/>
      <c r="K8" s="242"/>
      <c r="L8" s="242"/>
      <c r="M8" s="242"/>
      <c r="N8" s="242"/>
      <c r="O8" s="242"/>
      <c r="P8" s="242"/>
      <c r="Q8" s="244"/>
    </row>
    <row r="9" spans="1:252" ht="15.75" customHeight="1">
      <c r="A9" s="3019" t="s">
        <v>3034</v>
      </c>
      <c r="B9" s="3022" t="s">
        <v>3035</v>
      </c>
      <c r="C9" s="3023"/>
      <c r="D9" s="3023"/>
      <c r="E9" s="3024"/>
      <c r="F9" s="3025" t="s">
        <v>3090</v>
      </c>
      <c r="G9" s="3026"/>
      <c r="H9" s="3027"/>
      <c r="I9" s="3028" t="s">
        <v>3036</v>
      </c>
      <c r="J9" s="3031" t="s">
        <v>3037</v>
      </c>
      <c r="K9" s="245"/>
      <c r="L9" s="246"/>
      <c r="M9" s="246"/>
      <c r="N9" s="246"/>
      <c r="O9" s="246"/>
      <c r="P9" s="246"/>
      <c r="Q9" s="247"/>
    </row>
    <row r="10" spans="1:252" ht="12.75" customHeight="1">
      <c r="A10" s="3020"/>
      <c r="B10" s="3018" t="s">
        <v>3091</v>
      </c>
      <c r="C10" s="3018" t="s">
        <v>2980</v>
      </c>
      <c r="D10" s="3018" t="s">
        <v>3038</v>
      </c>
      <c r="E10" s="3031" t="s">
        <v>3090</v>
      </c>
      <c r="F10" s="3031" t="s">
        <v>2983</v>
      </c>
      <c r="G10" s="3031" t="s">
        <v>2984</v>
      </c>
      <c r="H10" s="3018" t="s">
        <v>2985</v>
      </c>
      <c r="I10" s="3029"/>
      <c r="J10" s="3018"/>
      <c r="K10" s="249"/>
      <c r="L10" s="246"/>
      <c r="M10" s="3018"/>
      <c r="N10" s="250"/>
      <c r="O10" s="250"/>
      <c r="P10" s="250"/>
      <c r="Q10" s="251"/>
      <c r="IR10" s="233" t="s">
        <v>3040</v>
      </c>
    </row>
    <row r="11" spans="1:252">
      <c r="A11" s="3020"/>
      <c r="B11" s="3018"/>
      <c r="C11" s="3018"/>
      <c r="D11" s="3018"/>
      <c r="E11" s="3018"/>
      <c r="F11" s="3018"/>
      <c r="G11" s="3018"/>
      <c r="H11" s="3018"/>
      <c r="I11" s="3029"/>
      <c r="J11" s="3018"/>
      <c r="K11" s="249"/>
      <c r="L11" s="246"/>
      <c r="M11" s="3018"/>
      <c r="N11" s="250"/>
      <c r="O11" s="250"/>
      <c r="P11" s="250"/>
      <c r="Q11" s="251"/>
    </row>
    <row r="12" spans="1:252">
      <c r="A12" s="3020"/>
      <c r="B12" s="3018"/>
      <c r="C12" s="3018"/>
      <c r="D12" s="3018"/>
      <c r="E12" s="3018"/>
      <c r="F12" s="3018"/>
      <c r="G12" s="3018"/>
      <c r="H12" s="3018"/>
      <c r="I12" s="3029"/>
      <c r="J12" s="3018"/>
      <c r="K12" s="249"/>
      <c r="L12" s="246"/>
      <c r="M12" s="3018"/>
      <c r="N12" s="250"/>
      <c r="O12" s="250"/>
      <c r="P12" s="250"/>
      <c r="Q12" s="251"/>
    </row>
    <row r="13" spans="1:252">
      <c r="A13" s="3020"/>
      <c r="B13" s="3018"/>
      <c r="C13" s="3018"/>
      <c r="D13" s="3018"/>
      <c r="E13" s="3018"/>
      <c r="F13" s="3018"/>
      <c r="G13" s="3018"/>
      <c r="H13" s="3018"/>
      <c r="I13" s="3029"/>
      <c r="J13" s="3018"/>
      <c r="K13" s="249"/>
      <c r="L13" s="246"/>
      <c r="M13" s="3018"/>
      <c r="N13" s="250"/>
      <c r="O13" s="250"/>
      <c r="P13" s="250"/>
      <c r="Q13" s="251"/>
    </row>
    <row r="14" spans="1:252">
      <c r="A14" s="3021"/>
      <c r="B14" s="3032"/>
      <c r="C14" s="3032"/>
      <c r="D14" s="3032"/>
      <c r="E14" s="3032"/>
      <c r="F14" s="3032"/>
      <c r="G14" s="3032"/>
      <c r="H14" s="3032"/>
      <c r="I14" s="3030"/>
      <c r="J14" s="3032"/>
      <c r="K14" s="249"/>
      <c r="L14" s="246"/>
      <c r="M14" s="3018"/>
      <c r="N14" s="250"/>
      <c r="O14" s="250"/>
      <c r="P14" s="250"/>
      <c r="Q14" s="251"/>
    </row>
    <row r="15" spans="1:252">
      <c r="A15" s="252"/>
      <c r="B15" s="3015" t="s">
        <v>3041</v>
      </c>
      <c r="C15" s="3015"/>
      <c r="D15" s="3015"/>
      <c r="E15" s="3015"/>
      <c r="F15" s="3015"/>
      <c r="G15" s="3015"/>
      <c r="H15" s="3015"/>
      <c r="I15" s="100" t="s">
        <v>2988</v>
      </c>
      <c r="J15" s="110"/>
      <c r="K15" s="110"/>
      <c r="L15" s="110"/>
      <c r="M15" s="242"/>
      <c r="N15" s="242"/>
      <c r="O15" s="242"/>
      <c r="P15" s="242"/>
      <c r="Q15" s="244"/>
    </row>
    <row r="16" spans="1:252">
      <c r="A16" s="389" t="s">
        <v>3096</v>
      </c>
      <c r="B16" s="252"/>
      <c r="C16" s="94"/>
      <c r="D16" s="98"/>
      <c r="E16" s="98"/>
      <c r="F16" s="98"/>
      <c r="G16" s="98"/>
      <c r="H16" s="98"/>
      <c r="I16" s="110"/>
      <c r="J16" s="110"/>
      <c r="K16" s="110"/>
      <c r="L16" s="110"/>
      <c r="M16" s="242"/>
      <c r="N16" s="242"/>
      <c r="O16" s="242"/>
      <c r="P16" s="242"/>
      <c r="Q16" s="244"/>
    </row>
    <row r="17" spans="1:25">
      <c r="A17" s="389"/>
      <c r="B17" s="252"/>
      <c r="C17" s="94"/>
      <c r="D17" s="98"/>
      <c r="E17" s="98"/>
      <c r="F17" s="98"/>
      <c r="G17" s="98"/>
      <c r="H17" s="98"/>
      <c r="I17" s="110"/>
      <c r="J17" s="110"/>
      <c r="K17" s="110"/>
      <c r="L17" s="110"/>
      <c r="M17" s="242"/>
      <c r="N17" s="242"/>
      <c r="O17" s="242"/>
      <c r="P17" s="242"/>
      <c r="Q17" s="244"/>
    </row>
    <row r="18" spans="1:25" ht="25.5">
      <c r="A18" s="253" t="s">
        <v>3042</v>
      </c>
      <c r="B18" s="254">
        <v>8500000</v>
      </c>
      <c r="C18" s="255">
        <v>32000000</v>
      </c>
      <c r="D18" s="255">
        <v>0</v>
      </c>
      <c r="E18" s="255">
        <f>+SUM(B18+C18-D18)</f>
        <v>40500000</v>
      </c>
      <c r="F18" s="255">
        <v>40612000</v>
      </c>
      <c r="G18" s="255">
        <v>40793050</v>
      </c>
      <c r="H18" s="255">
        <f>+G18-F18</f>
        <v>181050</v>
      </c>
      <c r="I18" s="256">
        <f>+G18/BS!$G$30*100</f>
        <v>10348.44</v>
      </c>
      <c r="J18" s="257"/>
      <c r="K18" s="258"/>
      <c r="L18" s="118"/>
      <c r="M18" s="259"/>
      <c r="N18" s="259"/>
      <c r="O18" s="259"/>
      <c r="P18" s="259"/>
      <c r="Q18" s="260"/>
      <c r="S18" s="233">
        <v>160</v>
      </c>
      <c r="T18" s="233">
        <v>100000</v>
      </c>
      <c r="U18" s="233">
        <f>S18*T18</f>
        <v>16000000</v>
      </c>
      <c r="V18" s="233">
        <v>325</v>
      </c>
      <c r="W18" s="233">
        <f>U18+V18</f>
        <v>16000325</v>
      </c>
      <c r="X18" s="233">
        <v>101</v>
      </c>
      <c r="Y18" s="233">
        <f>W18/100*X18</f>
        <v>16160328.25</v>
      </c>
    </row>
    <row r="19" spans="1:25">
      <c r="A19" s="261"/>
      <c r="B19" s="254"/>
      <c r="C19" s="255"/>
      <c r="D19" s="255"/>
      <c r="E19" s="255"/>
      <c r="F19" s="255"/>
      <c r="G19" s="255"/>
      <c r="H19" s="255"/>
      <c r="I19" s="256"/>
      <c r="J19" s="257"/>
      <c r="K19" s="258"/>
      <c r="L19" s="118"/>
      <c r="M19" s="259"/>
      <c r="N19" s="259"/>
      <c r="O19" s="259"/>
      <c r="P19" s="259"/>
      <c r="Q19" s="260"/>
      <c r="Y19" s="233">
        <f>SUM(Y18:Y18)</f>
        <v>16160328.25</v>
      </c>
    </row>
    <row r="20" spans="1:25">
      <c r="A20" s="261"/>
      <c r="B20" s="254"/>
      <c r="C20" s="255"/>
      <c r="D20" s="255"/>
      <c r="E20" s="255"/>
      <c r="F20" s="255"/>
      <c r="G20" s="255"/>
      <c r="H20" s="255"/>
      <c r="I20" s="256"/>
      <c r="J20" s="257"/>
      <c r="K20" s="258"/>
      <c r="L20" s="118"/>
      <c r="M20" s="259"/>
      <c r="N20" s="259"/>
      <c r="O20" s="259"/>
      <c r="P20" s="259"/>
      <c r="Q20" s="260"/>
    </row>
    <row r="21" spans="1:25">
      <c r="A21" s="390" t="s">
        <v>3097</v>
      </c>
      <c r="B21" s="254"/>
      <c r="C21" s="255"/>
      <c r="D21" s="255"/>
      <c r="E21" s="255"/>
      <c r="F21" s="255"/>
      <c r="G21" s="255"/>
      <c r="H21" s="255"/>
      <c r="I21" s="256"/>
      <c r="J21" s="257"/>
      <c r="K21" s="258"/>
      <c r="L21" s="118"/>
      <c r="M21" s="259"/>
      <c r="N21" s="259"/>
      <c r="O21" s="259"/>
      <c r="P21" s="259"/>
      <c r="Q21" s="260"/>
    </row>
    <row r="22" spans="1:25">
      <c r="A22" s="261"/>
      <c r="B22" s="254"/>
      <c r="C22" s="255"/>
      <c r="D22" s="255"/>
      <c r="E22" s="255"/>
      <c r="F22" s="255"/>
      <c r="G22" s="255"/>
      <c r="H22" s="255"/>
      <c r="I22" s="256"/>
      <c r="J22" s="257"/>
      <c r="K22" s="258"/>
      <c r="L22" s="118"/>
      <c r="M22" s="259"/>
      <c r="N22" s="259"/>
      <c r="O22" s="259"/>
      <c r="P22" s="259"/>
      <c r="Q22" s="260"/>
    </row>
    <row r="23" spans="1:25" ht="25.5">
      <c r="A23" s="253" t="s">
        <v>3042</v>
      </c>
      <c r="B23" s="254">
        <v>45000000</v>
      </c>
      <c r="C23" s="255">
        <v>0</v>
      </c>
      <c r="D23" s="255">
        <v>23500000</v>
      </c>
      <c r="E23" s="255">
        <f>+SUM(B23+C23-D23)</f>
        <v>21500000</v>
      </c>
      <c r="F23" s="255">
        <f>21735000+325</f>
        <v>21735325</v>
      </c>
      <c r="G23" s="255">
        <f>21700700+325</f>
        <v>21701025</v>
      </c>
      <c r="H23" s="489">
        <f>+G23-F23</f>
        <v>-34300</v>
      </c>
      <c r="I23" s="256">
        <f>+G23/BS!$G$30*100</f>
        <v>5505.15</v>
      </c>
      <c r="J23" s="257"/>
      <c r="K23" s="258"/>
      <c r="L23" s="118"/>
      <c r="M23" s="259"/>
      <c r="N23" s="259"/>
      <c r="O23" s="259"/>
      <c r="P23" s="259"/>
      <c r="Q23" s="260"/>
    </row>
    <row r="24" spans="1:25">
      <c r="A24" s="261"/>
      <c r="B24" s="254"/>
      <c r="C24" s="255"/>
      <c r="D24" s="255"/>
      <c r="E24" s="255"/>
      <c r="F24" s="255"/>
      <c r="G24" s="255"/>
      <c r="H24" s="255"/>
      <c r="I24" s="256"/>
      <c r="J24" s="257"/>
      <c r="K24" s="258"/>
      <c r="L24" s="118"/>
      <c r="M24" s="259"/>
      <c r="N24" s="259"/>
      <c r="O24" s="259"/>
      <c r="P24" s="259"/>
      <c r="Q24" s="260"/>
    </row>
    <row r="25" spans="1:25" s="240" customFormat="1" ht="13.5" thickBot="1">
      <c r="A25" s="262"/>
      <c r="B25" s="263">
        <f t="shared" ref="B25:I25" si="0">+SUM(B18:B23)</f>
        <v>53500000</v>
      </c>
      <c r="C25" s="263">
        <f t="shared" si="0"/>
        <v>32000000</v>
      </c>
      <c r="D25" s="263">
        <f t="shared" si="0"/>
        <v>23500000</v>
      </c>
      <c r="E25" s="263">
        <f t="shared" si="0"/>
        <v>62000000</v>
      </c>
      <c r="F25" s="263">
        <f t="shared" si="0"/>
        <v>62347325</v>
      </c>
      <c r="G25" s="263">
        <f t="shared" si="0"/>
        <v>62494075</v>
      </c>
      <c r="H25" s="263">
        <f t="shared" si="0"/>
        <v>146750</v>
      </c>
      <c r="I25" s="263">
        <f t="shared" si="0"/>
        <v>15854</v>
      </c>
      <c r="J25" s="239"/>
      <c r="K25" s="238"/>
      <c r="L25" s="238"/>
      <c r="M25" s="238"/>
      <c r="N25" s="238"/>
      <c r="O25" s="238"/>
      <c r="P25" s="238"/>
    </row>
    <row r="26" spans="1:25" s="240" customFormat="1" ht="13.5" thickTop="1">
      <c r="A26" s="264"/>
      <c r="B26" s="264"/>
      <c r="C26" s="264"/>
      <c r="D26" s="264"/>
      <c r="E26" s="265"/>
      <c r="F26" s="265"/>
      <c r="G26" s="265"/>
      <c r="H26" s="265"/>
      <c r="I26" s="256"/>
      <c r="J26" s="239"/>
      <c r="K26" s="238"/>
      <c r="L26" s="238"/>
      <c r="M26" s="238"/>
      <c r="N26" s="238"/>
      <c r="O26" s="238"/>
      <c r="P26" s="238"/>
    </row>
    <row r="27" spans="1:25" s="240" customFormat="1" hidden="1">
      <c r="A27" s="264"/>
      <c r="B27" s="264"/>
      <c r="C27" s="264"/>
      <c r="D27" s="264"/>
      <c r="E27" s="265"/>
      <c r="F27" s="265"/>
      <c r="G27" s="265"/>
      <c r="H27" s="265"/>
      <c r="I27" s="266"/>
      <c r="J27" s="239"/>
      <c r="K27" s="238"/>
      <c r="L27" s="238"/>
      <c r="M27" s="238"/>
      <c r="N27" s="238"/>
      <c r="O27" s="238"/>
      <c r="P27" s="238"/>
    </row>
    <row r="28" spans="1:25" s="240" customFormat="1" ht="12.75" hidden="1" customHeight="1">
      <c r="A28" s="264"/>
      <c r="B28" s="264"/>
      <c r="C28" s="264"/>
      <c r="D28" s="264"/>
      <c r="E28" s="265"/>
      <c r="F28" s="238"/>
      <c r="G28" s="238"/>
      <c r="H28" s="238"/>
      <c r="I28" s="238"/>
      <c r="J28" s="239"/>
      <c r="K28" s="238"/>
      <c r="L28" s="238"/>
      <c r="M28" s="238"/>
      <c r="N28" s="2983" t="s">
        <v>3024</v>
      </c>
      <c r="O28" s="2983"/>
      <c r="P28" s="2983"/>
    </row>
    <row r="29" spans="1:25" s="240" customFormat="1" ht="42" hidden="1" customHeight="1">
      <c r="A29" s="264"/>
      <c r="B29" s="264"/>
      <c r="C29" s="264"/>
      <c r="D29" s="264"/>
      <c r="E29" s="265"/>
      <c r="F29" s="238"/>
      <c r="G29" s="238"/>
      <c r="H29" s="238"/>
      <c r="I29" s="238"/>
      <c r="J29" s="239"/>
      <c r="K29" s="238"/>
      <c r="L29" s="238"/>
      <c r="M29" s="238"/>
      <c r="N29" s="195" t="s">
        <v>3025</v>
      </c>
      <c r="O29" s="195"/>
      <c r="P29" s="196" t="s">
        <v>3026</v>
      </c>
    </row>
    <row r="30" spans="1:25" s="240" customFormat="1" hidden="1">
      <c r="A30" s="264"/>
      <c r="B30" s="264"/>
      <c r="C30" s="264"/>
      <c r="D30" s="264"/>
      <c r="E30" s="265"/>
      <c r="F30" s="238"/>
      <c r="G30" s="238"/>
      <c r="H30" s="238"/>
      <c r="I30" s="238"/>
      <c r="J30" s="239"/>
      <c r="K30" s="238"/>
      <c r="L30" s="238"/>
      <c r="M30" s="238"/>
      <c r="N30" s="2983" t="s">
        <v>3027</v>
      </c>
      <c r="O30" s="2983"/>
      <c r="P30" s="2983"/>
    </row>
    <row r="31" spans="1:25" s="240" customFormat="1" hidden="1">
      <c r="A31" s="264"/>
      <c r="B31" s="264"/>
      <c r="C31" s="264"/>
      <c r="D31" s="264"/>
      <c r="E31" s="265"/>
      <c r="F31" s="238"/>
      <c r="G31" s="238"/>
      <c r="H31" s="238"/>
      <c r="I31" s="238"/>
      <c r="J31" s="239"/>
      <c r="K31" s="238"/>
      <c r="L31" s="238"/>
      <c r="M31" s="238"/>
      <c r="N31" s="199"/>
      <c r="O31" s="199"/>
      <c r="P31" s="199"/>
    </row>
    <row r="32" spans="1:25" s="240" customFormat="1" ht="13.5" hidden="1" thickBot="1">
      <c r="A32" s="191" t="s">
        <v>2933</v>
      </c>
      <c r="B32" s="264"/>
      <c r="C32" s="264"/>
      <c r="D32" s="264"/>
      <c r="E32" s="265"/>
      <c r="F32" s="238"/>
      <c r="G32" s="238"/>
      <c r="H32" s="238"/>
      <c r="I32" s="238"/>
      <c r="J32" s="239"/>
      <c r="K32" s="238"/>
      <c r="L32" s="238"/>
      <c r="M32" s="238"/>
      <c r="N32" s="267">
        <f>+G25</f>
        <v>62494075</v>
      </c>
      <c r="O32" s="267"/>
      <c r="P32" s="200">
        <v>42176076</v>
      </c>
    </row>
    <row r="33" spans="1:20" s="240" customFormat="1">
      <c r="A33" s="264"/>
      <c r="B33" s="264"/>
      <c r="C33" s="264"/>
      <c r="D33" s="264"/>
      <c r="E33" s="265"/>
      <c r="F33" s="265"/>
      <c r="G33" s="265"/>
      <c r="H33" s="265"/>
      <c r="I33" s="266"/>
      <c r="J33" s="239"/>
      <c r="K33" s="238"/>
      <c r="L33" s="238"/>
      <c r="M33" s="238"/>
      <c r="N33" s="238"/>
      <c r="O33" s="238"/>
      <c r="P33" s="238"/>
      <c r="T33" s="268">
        <f>'Lead (2) DEC 11-H'!K17</f>
        <v>0</v>
      </c>
    </row>
    <row r="34" spans="1:20" s="93" customFormat="1">
      <c r="A34" s="297"/>
      <c r="B34" s="298"/>
      <c r="C34" s="90"/>
      <c r="D34" s="90"/>
      <c r="E34" s="90"/>
      <c r="F34" s="90"/>
      <c r="G34" s="90"/>
      <c r="H34" s="299"/>
      <c r="I34" s="299"/>
      <c r="J34" s="92"/>
      <c r="K34" s="92"/>
      <c r="L34" s="92"/>
      <c r="M34" s="92"/>
      <c r="N34" s="92"/>
      <c r="O34" s="92"/>
      <c r="P34" s="92"/>
    </row>
    <row r="35" spans="1:20" s="93" customFormat="1">
      <c r="A35" s="297"/>
      <c r="B35" s="298"/>
      <c r="C35" s="90"/>
      <c r="D35" s="90"/>
      <c r="E35" s="90"/>
      <c r="F35" s="90"/>
      <c r="G35" s="90"/>
      <c r="H35" s="299"/>
      <c r="I35" s="299"/>
      <c r="J35" s="92"/>
      <c r="K35" s="92"/>
      <c r="L35" s="92"/>
      <c r="M35" s="92"/>
      <c r="N35" s="92"/>
      <c r="O35" s="92"/>
      <c r="P35" s="92"/>
    </row>
    <row r="36" spans="1:20" s="93" customFormat="1">
      <c r="A36" s="92"/>
      <c r="B36" s="298"/>
      <c r="C36" s="90"/>
      <c r="D36" s="90"/>
      <c r="E36" s="90"/>
      <c r="F36" s="490"/>
      <c r="G36" s="92"/>
      <c r="H36" s="92"/>
      <c r="I36" s="299"/>
      <c r="J36" s="3014" t="s">
        <v>2928</v>
      </c>
      <c r="K36" s="3014"/>
      <c r="L36" s="92"/>
      <c r="M36" s="92"/>
      <c r="N36" s="2983" t="s">
        <v>3024</v>
      </c>
      <c r="O36" s="2983"/>
      <c r="P36" s="2983"/>
    </row>
    <row r="37" spans="1:20" s="93" customFormat="1" ht="38.25">
      <c r="A37" s="297"/>
      <c r="B37" s="298"/>
      <c r="C37" s="90"/>
      <c r="D37" s="90"/>
      <c r="E37" s="90"/>
      <c r="F37" s="90"/>
      <c r="G37" s="92"/>
      <c r="H37" s="92"/>
      <c r="I37" s="299"/>
      <c r="J37" s="98">
        <v>2011</v>
      </c>
      <c r="K37" s="98">
        <v>2010</v>
      </c>
      <c r="L37" s="92"/>
      <c r="M37" s="92"/>
      <c r="N37" s="195" t="s">
        <v>3152</v>
      </c>
      <c r="O37" s="195"/>
      <c r="P37" s="196" t="s">
        <v>3088</v>
      </c>
    </row>
    <row r="38" spans="1:20" s="93" customFormat="1">
      <c r="A38" s="297"/>
      <c r="B38" s="298"/>
      <c r="C38" s="90"/>
      <c r="D38" s="90"/>
      <c r="E38" s="90"/>
      <c r="F38" s="90"/>
      <c r="G38" s="92"/>
      <c r="H38" s="92"/>
      <c r="I38" s="299"/>
      <c r="J38" s="3015" t="s">
        <v>3055</v>
      </c>
      <c r="K38" s="3016"/>
      <c r="L38" s="92"/>
      <c r="M38" s="92"/>
      <c r="N38" s="2983" t="s">
        <v>3027</v>
      </c>
      <c r="O38" s="2983"/>
      <c r="P38" s="2983"/>
    </row>
    <row r="39" spans="1:20" s="93" customFormat="1">
      <c r="A39" s="297"/>
      <c r="B39" s="298"/>
      <c r="C39" s="90"/>
      <c r="D39" s="90"/>
      <c r="E39" s="90"/>
      <c r="F39" s="90"/>
      <c r="G39" s="92"/>
      <c r="H39" s="92"/>
      <c r="I39" s="299"/>
      <c r="J39" s="90"/>
      <c r="K39" s="90"/>
      <c r="L39" s="92"/>
      <c r="M39" s="92"/>
      <c r="N39" s="199"/>
      <c r="O39" s="199"/>
      <c r="P39" s="199"/>
    </row>
    <row r="40" spans="1:20" s="93" customFormat="1">
      <c r="A40" s="300" t="s">
        <v>3056</v>
      </c>
      <c r="B40" s="298"/>
      <c r="C40" s="90"/>
      <c r="D40" s="90"/>
      <c r="E40" s="90"/>
      <c r="F40" s="90"/>
      <c r="G40" s="92"/>
      <c r="H40" s="92"/>
      <c r="I40" s="299"/>
      <c r="J40" s="90"/>
      <c r="K40" s="90"/>
      <c r="L40" s="92"/>
      <c r="M40" s="92"/>
      <c r="N40" s="500">
        <f>+G25</f>
        <v>62494075</v>
      </c>
      <c r="O40" s="500"/>
      <c r="P40" s="502">
        <v>53525375</v>
      </c>
    </row>
    <row r="41" spans="1:20" s="240" customFormat="1" ht="12.75" customHeight="1">
      <c r="A41" s="264"/>
      <c r="B41" s="264"/>
      <c r="C41" s="264"/>
      <c r="D41" s="264"/>
      <c r="E41" s="265"/>
      <c r="F41" s="265"/>
      <c r="G41" s="265"/>
      <c r="H41" s="265"/>
      <c r="I41" s="266"/>
      <c r="J41" s="239"/>
      <c r="K41" s="238"/>
      <c r="L41" s="238"/>
      <c r="M41" s="238"/>
      <c r="N41" s="238"/>
      <c r="O41" s="238"/>
      <c r="P41" s="238"/>
      <c r="T41" s="240">
        <f>T33/BS!G30</f>
        <v>0</v>
      </c>
    </row>
    <row r="42" spans="1:20" s="307" customFormat="1" ht="12.75" customHeight="1" thickBot="1">
      <c r="A42" s="303" t="s">
        <v>2933</v>
      </c>
      <c r="B42" s="264"/>
      <c r="C42" s="264"/>
      <c r="D42" s="264"/>
      <c r="E42" s="265"/>
      <c r="F42" s="265"/>
      <c r="G42" s="265"/>
      <c r="H42" s="265"/>
      <c r="I42" s="266"/>
      <c r="J42" s="304"/>
      <c r="K42" s="305"/>
      <c r="L42" s="305"/>
      <c r="M42" s="305"/>
      <c r="N42" s="306">
        <f>SUM(N40:N41)</f>
        <v>62494075</v>
      </c>
      <c r="O42" s="304"/>
      <c r="P42" s="306">
        <f>SUM(P40:P41)</f>
        <v>53525375</v>
      </c>
      <c r="S42" s="308"/>
    </row>
    <row r="43" spans="1:20" s="240" customFormat="1" ht="13.5" thickTop="1">
      <c r="A43" s="264"/>
      <c r="B43" s="264"/>
      <c r="C43" s="264"/>
      <c r="D43" s="264"/>
      <c r="E43" s="265"/>
      <c r="F43" s="265"/>
      <c r="G43" s="265"/>
      <c r="H43" s="265"/>
      <c r="I43" s="266"/>
      <c r="J43" s="239"/>
      <c r="K43" s="238"/>
      <c r="L43" s="238"/>
      <c r="M43" s="238"/>
      <c r="Q43" s="238">
        <f>+BS!G12</f>
        <v>243136</v>
      </c>
      <c r="R43" s="238"/>
    </row>
    <row r="44" spans="1:20" s="240" customFormat="1">
      <c r="A44" s="264"/>
      <c r="B44" s="264"/>
      <c r="C44" s="264"/>
      <c r="D44" s="264"/>
      <c r="E44" s="265"/>
      <c r="F44" s="265"/>
      <c r="G44" s="265"/>
      <c r="H44" s="265"/>
      <c r="I44" s="266"/>
      <c r="J44" s="239"/>
      <c r="K44" s="238"/>
      <c r="L44" s="238"/>
      <c r="M44" s="238"/>
      <c r="Q44" s="239">
        <f>+Q43-N42</f>
        <v>-62250939</v>
      </c>
      <c r="R44" s="238"/>
      <c r="T44" s="240">
        <f>'Lead (2) DEC 11-H'!K46/BS!I30</f>
        <v>0</v>
      </c>
    </row>
    <row r="45" spans="1:20" s="240" customFormat="1">
      <c r="A45" s="309" t="str">
        <f>BS!A46</f>
        <v>The annexed notes from 1 to 15 form an integral part of these interim financial statements.</v>
      </c>
      <c r="B45" s="309"/>
      <c r="C45" s="309"/>
      <c r="D45" s="309"/>
      <c r="E45" s="111"/>
      <c r="F45" s="111"/>
      <c r="G45" s="111"/>
      <c r="H45" s="111"/>
      <c r="I45" s="266"/>
      <c r="J45" s="239"/>
      <c r="K45" s="238"/>
      <c r="L45" s="238"/>
      <c r="M45" s="238"/>
      <c r="Q45" s="238"/>
      <c r="R45" s="238" t="s">
        <v>3104</v>
      </c>
    </row>
    <row r="46" spans="1:20" s="240" customFormat="1">
      <c r="A46" s="309"/>
      <c r="B46" s="309"/>
      <c r="C46" s="309"/>
      <c r="D46" s="309"/>
      <c r="E46" s="111"/>
      <c r="F46" s="111"/>
      <c r="G46" s="111"/>
      <c r="H46" s="111"/>
      <c r="I46" s="266"/>
      <c r="J46" s="239"/>
      <c r="K46" s="238"/>
      <c r="L46" s="238"/>
      <c r="M46" s="238"/>
      <c r="Q46" s="239"/>
      <c r="R46" s="238" t="s">
        <v>3103</v>
      </c>
    </row>
    <row r="47" spans="1:20" s="240" customFormat="1" ht="14.25" customHeight="1">
      <c r="A47" s="309"/>
      <c r="B47" s="309"/>
      <c r="C47" s="309"/>
      <c r="D47" s="309"/>
      <c r="E47" s="111"/>
      <c r="F47" s="111"/>
      <c r="G47" s="111"/>
      <c r="H47" s="111"/>
      <c r="I47" s="266"/>
      <c r="J47" s="239"/>
      <c r="K47" s="238"/>
      <c r="L47" s="238"/>
      <c r="M47" s="238"/>
      <c r="N47" s="238"/>
      <c r="O47" s="238"/>
      <c r="P47" s="238"/>
    </row>
    <row r="48" spans="1:20" s="240" customFormat="1" ht="15" customHeight="1">
      <c r="A48" s="310"/>
      <c r="B48" s="310"/>
      <c r="C48" s="310"/>
      <c r="D48" s="310"/>
      <c r="E48" s="238"/>
      <c r="F48" s="238"/>
      <c r="G48" s="238"/>
      <c r="H48" s="238"/>
      <c r="I48" s="266"/>
      <c r="J48" s="239"/>
      <c r="K48" s="238"/>
      <c r="L48" s="238"/>
      <c r="M48" s="238"/>
      <c r="N48" s="238"/>
      <c r="O48" s="238"/>
      <c r="P48" s="238"/>
    </row>
    <row r="49" spans="1:17" s="240" customFormat="1">
      <c r="A49" s="3017" t="s">
        <v>2941</v>
      </c>
      <c r="B49" s="3017"/>
      <c r="C49" s="3017"/>
      <c r="D49" s="3017"/>
      <c r="E49" s="3017"/>
      <c r="F49" s="3017"/>
      <c r="G49" s="3017"/>
      <c r="H49" s="3017"/>
      <c r="I49" s="3017"/>
      <c r="J49" s="3017"/>
      <c r="K49" s="3017"/>
      <c r="L49" s="3017"/>
      <c r="M49" s="3017"/>
      <c r="N49" s="3017"/>
      <c r="O49" s="3017"/>
      <c r="P49" s="3017"/>
    </row>
    <row r="50" spans="1:17" s="240" customFormat="1">
      <c r="A50" s="3017" t="str">
        <f>+BS!A50</f>
        <v>(Pension Fund Manager)</v>
      </c>
      <c r="B50" s="3017"/>
      <c r="C50" s="3017"/>
      <c r="D50" s="3017"/>
      <c r="E50" s="3017"/>
      <c r="F50" s="3017"/>
      <c r="G50" s="3017"/>
      <c r="H50" s="3017"/>
      <c r="I50" s="3017"/>
      <c r="J50" s="3017"/>
      <c r="K50" s="3017"/>
      <c r="L50" s="3017"/>
      <c r="M50" s="3017"/>
      <c r="N50" s="3017"/>
      <c r="O50" s="3017"/>
      <c r="P50" s="3017"/>
    </row>
    <row r="51" spans="1:17" s="240" customFormat="1">
      <c r="A51" s="96"/>
      <c r="B51" s="96"/>
      <c r="C51" s="96"/>
      <c r="D51" s="96"/>
      <c r="E51" s="96"/>
      <c r="F51" s="96"/>
      <c r="G51" s="96"/>
      <c r="H51" s="96"/>
      <c r="I51" s="96"/>
      <c r="J51" s="239"/>
      <c r="K51" s="238"/>
      <c r="L51" s="238"/>
      <c r="M51" s="238"/>
      <c r="N51" s="238"/>
      <c r="O51" s="238"/>
      <c r="P51" s="238"/>
    </row>
    <row r="52" spans="1:17" s="240" customFormat="1">
      <c r="A52" s="96"/>
      <c r="B52" s="96"/>
      <c r="C52" s="96"/>
      <c r="D52" s="96"/>
      <c r="E52" s="96"/>
      <c r="F52" s="96"/>
      <c r="G52" s="96"/>
      <c r="H52" s="96"/>
      <c r="I52" s="96"/>
      <c r="J52" s="239"/>
      <c r="K52" s="238"/>
      <c r="L52" s="238"/>
      <c r="M52" s="238"/>
      <c r="N52" s="238"/>
      <c r="O52" s="238"/>
      <c r="P52" s="238"/>
    </row>
    <row r="53" spans="1:17" s="240" customFormat="1">
      <c r="A53" s="96"/>
      <c r="B53" s="96"/>
      <c r="C53" s="96"/>
      <c r="D53" s="96"/>
      <c r="E53" s="96"/>
      <c r="F53" s="96"/>
      <c r="G53" s="96"/>
      <c r="H53" s="96"/>
      <c r="I53" s="96"/>
      <c r="J53" s="239"/>
      <c r="K53" s="238"/>
      <c r="L53" s="238"/>
      <c r="M53" s="238"/>
      <c r="N53" s="238"/>
      <c r="O53" s="238"/>
      <c r="P53" s="238"/>
    </row>
    <row r="54" spans="1:17" s="240" customFormat="1">
      <c r="A54" s="96"/>
      <c r="B54" s="96"/>
      <c r="C54" s="96"/>
      <c r="D54" s="96"/>
      <c r="E54" s="96"/>
      <c r="F54" s="96"/>
      <c r="G54" s="96"/>
      <c r="H54" s="96"/>
      <c r="I54" s="96"/>
      <c r="J54" s="257"/>
      <c r="K54" s="311"/>
      <c r="L54" s="312"/>
      <c r="M54" s="255"/>
      <c r="N54" s="255"/>
      <c r="O54" s="255"/>
      <c r="P54" s="255"/>
      <c r="Q54" s="139"/>
    </row>
    <row r="55" spans="1:17" s="240" customFormat="1">
      <c r="A55" s="96"/>
      <c r="B55" s="96"/>
      <c r="C55" s="96"/>
      <c r="D55" s="96"/>
      <c r="E55" s="96"/>
      <c r="F55" s="96"/>
      <c r="G55" s="96"/>
      <c r="H55" s="96"/>
      <c r="I55" s="96"/>
      <c r="J55" s="257"/>
      <c r="K55" s="311"/>
      <c r="L55" s="312"/>
      <c r="M55" s="255"/>
      <c r="N55" s="255"/>
      <c r="O55" s="255"/>
      <c r="P55" s="255"/>
      <c r="Q55" s="139"/>
    </row>
    <row r="56" spans="1:17" s="240" customFormat="1">
      <c r="A56" s="313"/>
      <c r="B56" s="313" t="s">
        <v>3058</v>
      </c>
      <c r="D56" s="314"/>
      <c r="E56" s="314"/>
      <c r="F56" s="314"/>
      <c r="G56" s="314"/>
      <c r="H56" s="314"/>
      <c r="I56" s="314" t="s">
        <v>3030</v>
      </c>
      <c r="J56" s="257"/>
      <c r="K56" s="311"/>
      <c r="L56" s="312"/>
      <c r="M56" s="255"/>
      <c r="N56" s="255"/>
      <c r="O56" s="255"/>
      <c r="P56" s="255"/>
      <c r="Q56" s="139"/>
    </row>
    <row r="57" spans="1:17" s="240" customFormat="1">
      <c r="A57" s="96"/>
      <c r="B57" s="96"/>
      <c r="C57" s="96"/>
      <c r="D57" s="96"/>
      <c r="E57" s="96"/>
      <c r="F57" s="96"/>
      <c r="G57" s="96"/>
      <c r="H57" s="96"/>
      <c r="I57" s="96"/>
      <c r="J57" s="257"/>
      <c r="K57" s="311"/>
      <c r="L57" s="312"/>
      <c r="M57" s="255"/>
      <c r="N57" s="255"/>
      <c r="O57" s="255"/>
      <c r="P57" s="255"/>
      <c r="Q57" s="139"/>
    </row>
    <row r="58" spans="1:17" s="240" customFormat="1">
      <c r="A58" s="3013"/>
      <c r="B58" s="250"/>
      <c r="C58" s="250"/>
      <c r="D58" s="250"/>
      <c r="E58" s="96"/>
      <c r="F58" s="96"/>
      <c r="G58" s="96"/>
      <c r="H58" s="96"/>
      <c r="I58" s="3013"/>
      <c r="J58" s="257"/>
      <c r="K58" s="311"/>
      <c r="L58" s="312"/>
      <c r="M58" s="255"/>
      <c r="N58" s="255"/>
      <c r="O58" s="255"/>
      <c r="P58" s="255"/>
      <c r="Q58" s="139"/>
    </row>
    <row r="59" spans="1:17" s="105" customFormat="1">
      <c r="A59" s="3013"/>
      <c r="B59" s="250"/>
      <c r="C59" s="250"/>
      <c r="D59" s="250"/>
      <c r="E59" s="3013"/>
      <c r="F59" s="250"/>
      <c r="G59" s="250"/>
      <c r="H59" s="250"/>
      <c r="I59" s="3013"/>
      <c r="J59" s="315"/>
      <c r="K59" s="107"/>
      <c r="L59" s="107"/>
      <c r="M59" s="107"/>
      <c r="N59" s="107"/>
      <c r="O59" s="107"/>
      <c r="P59" s="107"/>
    </row>
    <row r="60" spans="1:17" s="105" customFormat="1">
      <c r="A60" s="3013"/>
      <c r="B60" s="250"/>
      <c r="C60" s="250"/>
      <c r="D60" s="250"/>
      <c r="E60" s="3013"/>
      <c r="F60" s="250"/>
      <c r="G60" s="250"/>
      <c r="H60" s="250"/>
      <c r="I60" s="3013"/>
      <c r="J60" s="315"/>
      <c r="K60" s="107"/>
      <c r="L60" s="107"/>
      <c r="M60" s="107"/>
      <c r="N60" s="107"/>
      <c r="O60" s="107"/>
      <c r="P60" s="107"/>
    </row>
    <row r="61" spans="1:17" s="91" customFormat="1">
      <c r="A61" s="3013"/>
      <c r="B61" s="250"/>
      <c r="C61" s="250"/>
      <c r="D61" s="250"/>
      <c r="E61" s="3013"/>
      <c r="F61" s="250"/>
      <c r="G61" s="250"/>
      <c r="H61" s="250"/>
      <c r="I61" s="3013"/>
      <c r="J61" s="96"/>
      <c r="K61" s="96"/>
      <c r="L61" s="96"/>
      <c r="M61" s="96"/>
      <c r="N61" s="96"/>
      <c r="O61" s="96"/>
      <c r="P61" s="96"/>
    </row>
    <row r="62" spans="1:17" s="91" customFormat="1">
      <c r="A62" s="3013"/>
      <c r="B62" s="250"/>
      <c r="C62" s="250"/>
      <c r="D62" s="250"/>
      <c r="E62" s="3013"/>
      <c r="F62" s="250"/>
      <c r="G62" s="250"/>
      <c r="H62" s="250"/>
      <c r="I62" s="3013"/>
      <c r="J62" s="96"/>
      <c r="K62" s="96"/>
      <c r="L62" s="96"/>
      <c r="M62" s="96"/>
      <c r="N62" s="96"/>
      <c r="O62" s="96"/>
      <c r="P62" s="96"/>
    </row>
    <row r="63" spans="1:17" s="91" customFormat="1">
      <c r="A63" s="3013"/>
      <c r="B63" s="250"/>
      <c r="C63" s="250"/>
      <c r="D63" s="250"/>
      <c r="E63" s="3013"/>
      <c r="F63" s="250"/>
      <c r="G63" s="250"/>
      <c r="H63" s="250"/>
      <c r="I63" s="3013"/>
      <c r="J63" s="96"/>
      <c r="K63" s="96"/>
      <c r="L63" s="96"/>
      <c r="M63" s="96"/>
      <c r="N63" s="96"/>
      <c r="O63" s="96"/>
      <c r="P63" s="96"/>
    </row>
    <row r="64" spans="1:17" s="91" customFormat="1">
      <c r="A64" s="309"/>
      <c r="B64" s="309"/>
      <c r="C64" s="309"/>
      <c r="D64" s="309"/>
      <c r="E64" s="111"/>
      <c r="F64" s="111"/>
      <c r="G64" s="111"/>
      <c r="H64" s="111"/>
      <c r="I64" s="266"/>
      <c r="J64" s="96"/>
      <c r="K64" s="96"/>
      <c r="L64" s="96"/>
      <c r="M64" s="96"/>
      <c r="N64" s="96"/>
      <c r="O64" s="96"/>
      <c r="P64" s="96"/>
    </row>
    <row r="65" spans="1:18" s="91" customFormat="1">
      <c r="A65" s="309"/>
      <c r="B65" s="309"/>
      <c r="C65" s="309"/>
      <c r="D65" s="309"/>
      <c r="E65" s="238"/>
      <c r="F65" s="238"/>
      <c r="G65" s="238"/>
      <c r="H65" s="238"/>
      <c r="I65" s="266"/>
      <c r="J65" s="96"/>
      <c r="K65" s="96"/>
      <c r="L65" s="96"/>
      <c r="M65" s="96"/>
      <c r="N65" s="96"/>
      <c r="O65" s="96"/>
      <c r="P65" s="96"/>
    </row>
    <row r="66" spans="1:18" s="105" customFormat="1">
      <c r="A66" s="309"/>
      <c r="B66" s="309"/>
      <c r="C66" s="309"/>
      <c r="D66" s="309"/>
      <c r="E66" s="238"/>
      <c r="F66" s="238"/>
      <c r="G66" s="238"/>
      <c r="H66" s="238"/>
      <c r="I66" s="266"/>
      <c r="J66" s="314"/>
      <c r="K66" s="314"/>
      <c r="L66" s="314"/>
      <c r="M66" s="314"/>
      <c r="N66" s="314"/>
      <c r="O66" s="314"/>
      <c r="P66" s="314"/>
      <c r="Q66" s="316"/>
    </row>
    <row r="67" spans="1:18" s="91" customFormat="1">
      <c r="A67" s="309"/>
      <c r="B67" s="309"/>
      <c r="C67" s="309"/>
      <c r="D67" s="309"/>
      <c r="E67" s="238"/>
      <c r="F67" s="238"/>
      <c r="G67" s="238"/>
      <c r="H67" s="238"/>
      <c r="I67" s="266"/>
      <c r="J67" s="96"/>
      <c r="K67" s="96"/>
      <c r="L67" s="96"/>
      <c r="M67" s="96"/>
      <c r="N67" s="96"/>
      <c r="O67" s="96"/>
      <c r="P67" s="96"/>
    </row>
    <row r="68" spans="1:18" s="91" customFormat="1">
      <c r="A68" s="309"/>
      <c r="B68" s="309"/>
      <c r="C68" s="309"/>
      <c r="D68" s="309"/>
      <c r="E68" s="111"/>
      <c r="F68" s="111"/>
      <c r="G68" s="111"/>
      <c r="H68" s="111"/>
      <c r="I68" s="265"/>
      <c r="J68" s="96"/>
      <c r="K68" s="96"/>
      <c r="L68" s="96"/>
      <c r="M68" s="96"/>
      <c r="N68" s="96"/>
      <c r="O68" s="96"/>
      <c r="P68" s="96"/>
    </row>
    <row r="69" spans="1:18" s="240" customFormat="1">
      <c r="A69" s="309"/>
      <c r="B69" s="309"/>
      <c r="C69" s="309"/>
      <c r="D69" s="309"/>
      <c r="E69" s="111"/>
      <c r="F69" s="111"/>
      <c r="G69" s="111"/>
      <c r="H69" s="111"/>
      <c r="I69" s="317"/>
      <c r="J69" s="257"/>
      <c r="K69" s="311"/>
      <c r="L69" s="312"/>
      <c r="M69" s="255"/>
      <c r="N69" s="255"/>
      <c r="O69" s="255"/>
      <c r="P69" s="255"/>
      <c r="Q69" s="139"/>
    </row>
    <row r="70" spans="1:18" s="240" customFormat="1">
      <c r="A70" s="309"/>
      <c r="B70" s="309"/>
      <c r="C70" s="309"/>
      <c r="D70" s="309"/>
      <c r="E70" s="255"/>
      <c r="F70" s="255"/>
      <c r="G70" s="255"/>
      <c r="H70" s="255"/>
      <c r="I70" s="266"/>
      <c r="J70" s="257"/>
      <c r="K70" s="311"/>
      <c r="L70" s="312"/>
      <c r="M70" s="255"/>
      <c r="N70" s="255"/>
      <c r="O70" s="255"/>
      <c r="P70" s="255"/>
      <c r="Q70" s="139"/>
    </row>
    <row r="71" spans="1:18" s="240" customFormat="1">
      <c r="A71" s="309"/>
      <c r="B71" s="309"/>
      <c r="C71" s="309"/>
      <c r="D71" s="309"/>
      <c r="E71" s="318"/>
      <c r="F71" s="318"/>
      <c r="G71" s="318"/>
      <c r="H71" s="318"/>
      <c r="I71" s="319"/>
      <c r="J71" s="257"/>
      <c r="K71" s="311"/>
      <c r="L71" s="312"/>
      <c r="M71" s="255"/>
      <c r="N71" s="255"/>
      <c r="O71" s="255"/>
      <c r="P71" s="255"/>
      <c r="Q71" s="139"/>
    </row>
    <row r="72" spans="1:18" s="240" customFormat="1">
      <c r="A72" s="320"/>
      <c r="B72" s="320"/>
      <c r="C72" s="320"/>
      <c r="D72" s="320"/>
      <c r="E72" s="321"/>
      <c r="F72" s="321"/>
      <c r="G72" s="321"/>
      <c r="H72" s="321"/>
      <c r="I72" s="238"/>
      <c r="J72" s="257"/>
      <c r="K72" s="311"/>
      <c r="L72" s="312"/>
      <c r="M72" s="255"/>
      <c r="N72" s="255"/>
      <c r="O72" s="255"/>
      <c r="P72" s="255"/>
      <c r="Q72" s="139"/>
    </row>
    <row r="73" spans="1:18" s="240" customFormat="1">
      <c r="A73" s="231"/>
      <c r="B73" s="231"/>
      <c r="C73" s="231"/>
      <c r="D73" s="231"/>
      <c r="E73" s="321"/>
      <c r="F73" s="321"/>
      <c r="G73" s="321"/>
      <c r="H73" s="321"/>
      <c r="I73" s="192"/>
      <c r="J73" s="257"/>
      <c r="K73" s="311"/>
      <c r="L73" s="312"/>
      <c r="M73" s="255"/>
      <c r="N73" s="255"/>
      <c r="O73" s="255"/>
      <c r="P73" s="255"/>
      <c r="Q73" s="139"/>
    </row>
    <row r="74" spans="1:18" s="240" customFormat="1">
      <c r="A74" s="191"/>
      <c r="B74" s="191"/>
      <c r="C74" s="191"/>
      <c r="D74" s="191"/>
      <c r="E74" s="322"/>
      <c r="F74" s="322"/>
      <c r="G74" s="322"/>
      <c r="H74" s="322"/>
      <c r="I74" s="192"/>
      <c r="J74" s="257"/>
      <c r="K74" s="311"/>
      <c r="L74" s="312"/>
      <c r="M74" s="323"/>
      <c r="N74" s="323"/>
      <c r="O74" s="323"/>
      <c r="P74" s="323"/>
      <c r="Q74" s="324"/>
    </row>
    <row r="75" spans="1:18" s="240" customFormat="1">
      <c r="A75" s="109" t="s">
        <v>3059</v>
      </c>
      <c r="B75" s="109"/>
      <c r="C75" s="109"/>
      <c r="D75" s="109"/>
      <c r="E75" s="322"/>
      <c r="F75" s="322"/>
      <c r="G75" s="322"/>
      <c r="H75" s="322"/>
      <c r="I75" s="192"/>
      <c r="J75" s="257"/>
      <c r="K75" s="311"/>
      <c r="L75" s="312"/>
      <c r="M75" s="255"/>
      <c r="N75" s="255"/>
      <c r="O75" s="255"/>
      <c r="P75" s="255"/>
      <c r="Q75" s="139"/>
      <c r="R75" s="325"/>
    </row>
    <row r="76" spans="1:18" s="240" customFormat="1">
      <c r="A76" s="326"/>
      <c r="B76" s="326"/>
      <c r="C76" s="326"/>
      <c r="D76" s="326"/>
      <c r="I76" s="233"/>
      <c r="J76" s="327"/>
      <c r="K76" s="328"/>
      <c r="L76" s="329"/>
      <c r="M76" s="324"/>
      <c r="N76" s="324"/>
      <c r="O76" s="324"/>
      <c r="P76" s="324"/>
      <c r="Q76" s="324"/>
      <c r="R76" s="325"/>
    </row>
    <row r="77" spans="1:18" s="240" customFormat="1">
      <c r="A77" s="326"/>
      <c r="B77" s="326"/>
      <c r="C77" s="326"/>
      <c r="D77" s="326"/>
      <c r="I77" s="330"/>
      <c r="J77" s="327"/>
      <c r="K77" s="328"/>
      <c r="L77" s="329"/>
      <c r="M77" s="139"/>
      <c r="N77" s="139"/>
      <c r="O77" s="139"/>
      <c r="P77" s="139"/>
      <c r="Q77" s="139"/>
      <c r="R77" s="325"/>
    </row>
    <row r="78" spans="1:18" s="240" customFormat="1">
      <c r="A78" s="326"/>
      <c r="B78" s="326"/>
      <c r="C78" s="326"/>
      <c r="D78" s="326"/>
      <c r="I78" s="331"/>
      <c r="J78" s="327"/>
      <c r="K78" s="328"/>
      <c r="L78" s="329"/>
      <c r="M78" s="139"/>
      <c r="N78" s="139"/>
      <c r="O78" s="139"/>
      <c r="P78" s="139"/>
      <c r="Q78" s="139"/>
    </row>
    <row r="79" spans="1:18" s="240" customFormat="1">
      <c r="A79" s="326"/>
      <c r="B79" s="326"/>
      <c r="C79" s="326"/>
      <c r="D79" s="326"/>
      <c r="E79" s="139"/>
      <c r="F79" s="139"/>
      <c r="G79" s="139"/>
      <c r="H79" s="139"/>
      <c r="I79" s="331"/>
      <c r="J79" s="327"/>
      <c r="K79" s="328"/>
      <c r="L79" s="329"/>
      <c r="M79" s="139"/>
      <c r="N79" s="139"/>
      <c r="O79" s="139"/>
      <c r="P79" s="139"/>
      <c r="Q79" s="139"/>
    </row>
    <row r="80" spans="1:18" s="240" customFormat="1">
      <c r="A80" s="326"/>
      <c r="B80" s="326"/>
      <c r="C80" s="326"/>
      <c r="D80" s="326"/>
      <c r="E80" s="139"/>
      <c r="F80" s="139"/>
      <c r="G80" s="139"/>
      <c r="H80" s="139"/>
      <c r="I80" s="233"/>
      <c r="J80" s="327"/>
      <c r="K80" s="328"/>
      <c r="L80" s="329"/>
      <c r="M80" s="139"/>
      <c r="N80" s="139"/>
      <c r="O80" s="139"/>
      <c r="P80" s="139"/>
      <c r="Q80" s="139"/>
    </row>
    <row r="81" spans="1:10" s="334" customFormat="1">
      <c r="A81" s="233"/>
      <c r="B81" s="233"/>
      <c r="C81" s="233"/>
      <c r="D81" s="233"/>
      <c r="E81" s="332"/>
      <c r="F81" s="332"/>
      <c r="G81" s="332"/>
      <c r="H81" s="332"/>
      <c r="I81" s="233"/>
      <c r="J81" s="333"/>
    </row>
    <row r="82" spans="1:10" s="240" customFormat="1">
      <c r="A82" s="233"/>
      <c r="B82" s="233"/>
      <c r="C82" s="233"/>
      <c r="D82" s="233"/>
      <c r="E82" s="139"/>
      <c r="F82" s="139"/>
      <c r="G82" s="139"/>
      <c r="H82" s="139"/>
      <c r="I82" s="233"/>
      <c r="J82" s="335"/>
    </row>
    <row r="83" spans="1:10">
      <c r="A83" s="233"/>
      <c r="B83" s="233"/>
      <c r="C83" s="233"/>
      <c r="D83" s="233"/>
      <c r="E83" s="139"/>
      <c r="F83" s="139"/>
      <c r="G83" s="139"/>
      <c r="H83" s="139"/>
    </row>
    <row r="84" spans="1:10">
      <c r="A84" s="233"/>
      <c r="B84" s="233"/>
      <c r="C84" s="233"/>
      <c r="D84" s="233"/>
      <c r="E84" s="139"/>
      <c r="F84" s="139"/>
      <c r="G84" s="139"/>
      <c r="H84" s="139"/>
    </row>
    <row r="85" spans="1:10">
      <c r="A85" s="233"/>
      <c r="B85" s="233"/>
      <c r="C85" s="233"/>
      <c r="D85" s="233"/>
      <c r="E85" s="139"/>
      <c r="F85" s="139"/>
      <c r="G85" s="139"/>
      <c r="H85" s="139"/>
    </row>
    <row r="86" spans="1:10">
      <c r="A86" s="233"/>
      <c r="B86" s="233"/>
      <c r="C86" s="233"/>
      <c r="D86" s="233"/>
      <c r="E86" s="337"/>
      <c r="F86" s="337"/>
      <c r="G86" s="337"/>
      <c r="H86" s="337"/>
    </row>
    <row r="87" spans="1:10">
      <c r="A87" s="233"/>
      <c r="B87" s="233"/>
      <c r="C87" s="233"/>
      <c r="D87" s="233"/>
      <c r="E87" s="240"/>
      <c r="F87" s="240"/>
      <c r="G87" s="240"/>
      <c r="H87" s="240"/>
    </row>
    <row r="88" spans="1:10">
      <c r="A88" s="233"/>
      <c r="B88" s="233"/>
      <c r="C88" s="233"/>
      <c r="D88" s="233"/>
      <c r="E88" s="240"/>
      <c r="F88" s="240"/>
      <c r="G88" s="240"/>
      <c r="H88" s="240"/>
    </row>
    <row r="89" spans="1:10">
      <c r="A89" s="233"/>
      <c r="B89" s="233"/>
      <c r="C89" s="233"/>
      <c r="D89" s="233"/>
      <c r="E89" s="240"/>
      <c r="F89" s="240"/>
      <c r="G89" s="240"/>
      <c r="H89" s="240"/>
    </row>
    <row r="90" spans="1:10">
      <c r="A90" s="233"/>
      <c r="B90" s="233"/>
      <c r="C90" s="233"/>
      <c r="D90" s="233"/>
      <c r="E90" s="240"/>
      <c r="F90" s="240"/>
      <c r="G90" s="240"/>
      <c r="H90" s="240"/>
    </row>
    <row r="91" spans="1:10">
      <c r="A91" s="233"/>
      <c r="B91" s="233"/>
      <c r="C91" s="233"/>
      <c r="D91" s="233"/>
      <c r="E91" s="335"/>
      <c r="F91" s="335"/>
      <c r="G91" s="335"/>
      <c r="H91" s="335"/>
      <c r="J91" s="233"/>
    </row>
    <row r="92" spans="1:10">
      <c r="A92" s="233"/>
      <c r="B92" s="233"/>
      <c r="C92" s="233"/>
      <c r="D92" s="233"/>
      <c r="E92" s="335"/>
      <c r="F92" s="335"/>
      <c r="G92" s="335"/>
      <c r="H92" s="335"/>
      <c r="J92" s="233"/>
    </row>
    <row r="93" spans="1:10">
      <c r="A93" s="233"/>
      <c r="B93" s="233"/>
      <c r="C93" s="233"/>
      <c r="D93" s="233"/>
      <c r="E93" s="335"/>
      <c r="F93" s="335"/>
      <c r="G93" s="335"/>
      <c r="H93" s="335"/>
      <c r="J93" s="233"/>
    </row>
    <row r="94" spans="1:10">
      <c r="A94" s="338"/>
      <c r="B94" s="338"/>
      <c r="C94" s="338"/>
      <c r="D94" s="338"/>
      <c r="E94" s="240"/>
      <c r="F94" s="240"/>
      <c r="G94" s="240"/>
      <c r="H94" s="240"/>
      <c r="J94" s="233"/>
    </row>
    <row r="95" spans="1:10">
      <c r="A95" s="339"/>
      <c r="B95" s="339"/>
      <c r="C95" s="339"/>
      <c r="D95" s="339"/>
      <c r="J95" s="233"/>
    </row>
    <row r="96" spans="1:10">
      <c r="J96" s="233"/>
    </row>
    <row r="97" spans="10:10">
      <c r="J97" s="233"/>
    </row>
    <row r="98" spans="10:10">
      <c r="J98" s="233"/>
    </row>
    <row r="99" spans="10:10">
      <c r="J99" s="233"/>
    </row>
    <row r="100" spans="10:10">
      <c r="J100" s="233"/>
    </row>
    <row r="101" spans="10:10">
      <c r="J101" s="233"/>
    </row>
    <row r="102" spans="10:10">
      <c r="J102" s="233"/>
    </row>
    <row r="103" spans="10:10">
      <c r="J103" s="233"/>
    </row>
    <row r="104" spans="10:10">
      <c r="J104" s="233"/>
    </row>
  </sheetData>
  <mergeCells count="25">
    <mergeCell ref="M10:M14"/>
    <mergeCell ref="B15:H15"/>
    <mergeCell ref="N28:P28"/>
    <mergeCell ref="N30:P30"/>
    <mergeCell ref="A9:A14"/>
    <mergeCell ref="B9:E9"/>
    <mergeCell ref="F9:H9"/>
    <mergeCell ref="I9:I14"/>
    <mergeCell ref="J9:J14"/>
    <mergeCell ref="B10:B14"/>
    <mergeCell ref="C10:C14"/>
    <mergeCell ref="D10:D14"/>
    <mergeCell ref="F10:F14"/>
    <mergeCell ref="E10:E14"/>
    <mergeCell ref="G10:G14"/>
    <mergeCell ref="H10:H14"/>
    <mergeCell ref="A58:A63"/>
    <mergeCell ref="I58:I63"/>
    <mergeCell ref="J36:K36"/>
    <mergeCell ref="N36:P36"/>
    <mergeCell ref="J38:K38"/>
    <mergeCell ref="N38:P38"/>
    <mergeCell ref="E59:E63"/>
    <mergeCell ref="A49:P49"/>
    <mergeCell ref="A50:P50"/>
  </mergeCells>
  <pageMargins left="0.65" right="0.24" top="0.51" bottom="0.25" header="0.5" footer="0.5"/>
  <pageSetup scale="64"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sheetPr>
  <dimension ref="A1:U101"/>
  <sheetViews>
    <sheetView showGridLines="0" view="pageBreakPreview" zoomScale="85" zoomScaleNormal="85" zoomScaleSheetLayoutView="85" workbookViewId="0">
      <selection activeCell="O16" sqref="O16"/>
    </sheetView>
  </sheetViews>
  <sheetFormatPr defaultColWidth="9" defaultRowHeight="12.75"/>
  <cols>
    <col min="1" max="2" width="23.28515625" style="326" customWidth="1"/>
    <col min="3" max="3" width="12.28515625" style="326" customWidth="1"/>
    <col min="4" max="5" width="12.42578125" style="326" customWidth="1"/>
    <col min="6" max="6" width="12.7109375" style="233" customWidth="1"/>
    <col min="7" max="8" width="11.42578125" style="233" customWidth="1"/>
    <col min="9" max="9" width="12.7109375" style="233" customWidth="1"/>
    <col min="10" max="10" width="12" style="233" customWidth="1"/>
    <col min="11" max="11" width="11.28515625" style="336" hidden="1" customWidth="1"/>
    <col min="12" max="12" width="21.5703125" style="233" hidden="1" customWidth="1"/>
    <col min="13" max="13" width="9" style="233" hidden="1" customWidth="1"/>
    <col min="14" max="14" width="21.28515625" style="233" hidden="1" customWidth="1"/>
    <col min="15" max="15" width="12.7109375" style="233" customWidth="1"/>
    <col min="16" max="16" width="1.28515625" style="233" customWidth="1"/>
    <col min="17" max="17" width="13.7109375" style="233" customWidth="1"/>
    <col min="18" max="18" width="21.28515625" style="233" customWidth="1"/>
    <col min="19" max="19" width="10.7109375" style="233" bestFit="1" customWidth="1"/>
    <col min="20" max="20" width="9.28515625" style="233" bestFit="1" customWidth="1"/>
    <col min="21" max="21" width="9.7109375" style="233" bestFit="1" customWidth="1"/>
    <col min="22" max="26" width="9.28515625" style="233" bestFit="1" customWidth="1"/>
    <col min="27" max="16384" width="9" style="233"/>
  </cols>
  <sheetData>
    <row r="1" spans="1:18">
      <c r="A1" s="231"/>
      <c r="B1" s="231"/>
      <c r="C1" s="231"/>
      <c r="D1" s="231"/>
      <c r="E1" s="231"/>
      <c r="F1" s="192"/>
      <c r="G1" s="192"/>
      <c r="H1" s="192"/>
      <c r="I1" s="192"/>
      <c r="J1" s="192"/>
      <c r="K1" s="232"/>
      <c r="L1" s="192"/>
      <c r="M1" s="192"/>
      <c r="N1" s="192"/>
      <c r="O1" s="192"/>
      <c r="P1" s="192"/>
      <c r="Q1" s="192"/>
    </row>
    <row r="2" spans="1:18">
      <c r="A2" s="234" t="s">
        <v>2946</v>
      </c>
      <c r="B2" s="234"/>
      <c r="C2" s="234"/>
      <c r="D2" s="234"/>
      <c r="E2" s="234"/>
      <c r="F2" s="192"/>
      <c r="G2" s="192"/>
      <c r="H2" s="192"/>
      <c r="I2" s="192"/>
      <c r="J2" s="235"/>
      <c r="K2" s="232"/>
      <c r="L2" s="192"/>
      <c r="M2" s="192"/>
      <c r="N2" s="192"/>
      <c r="O2" s="192"/>
      <c r="P2" s="192"/>
      <c r="Q2" s="192"/>
    </row>
    <row r="3" spans="1:18">
      <c r="A3" s="550" t="s">
        <v>3157</v>
      </c>
      <c r="B3" s="109"/>
      <c r="C3" s="109"/>
      <c r="D3" s="109"/>
      <c r="E3" s="109"/>
      <c r="F3" s="192"/>
      <c r="G3" s="192"/>
      <c r="H3" s="192"/>
      <c r="I3" s="192"/>
      <c r="J3" s="236"/>
      <c r="K3" s="232"/>
      <c r="L3" s="192"/>
      <c r="M3" s="192"/>
      <c r="N3" s="192"/>
      <c r="O3" s="192"/>
      <c r="P3" s="192"/>
      <c r="Q3" s="192"/>
    </row>
    <row r="4" spans="1:18" s="240" customFormat="1">
      <c r="A4" s="109" t="str">
        <f>+BS!A3</f>
        <v>AS AT MARCH 31, 2022</v>
      </c>
      <c r="B4" s="109"/>
      <c r="C4" s="109"/>
      <c r="D4" s="109"/>
      <c r="E4" s="109"/>
      <c r="F4" s="237"/>
      <c r="G4" s="237"/>
      <c r="H4" s="237"/>
      <c r="I4" s="237"/>
      <c r="J4" s="238"/>
      <c r="K4" s="239"/>
      <c r="L4" s="238"/>
      <c r="M4" s="238"/>
      <c r="N4" s="238"/>
      <c r="O4" s="238"/>
      <c r="P4" s="238"/>
      <c r="Q4" s="238"/>
    </row>
    <row r="5" spans="1:18" s="240" customFormat="1">
      <c r="A5" s="549"/>
      <c r="B5" s="549"/>
      <c r="C5" s="109"/>
      <c r="D5" s="109"/>
      <c r="E5" s="109"/>
      <c r="F5" s="237"/>
      <c r="G5" s="237"/>
      <c r="H5" s="237"/>
      <c r="I5" s="237"/>
      <c r="J5" s="238"/>
      <c r="K5" s="239"/>
      <c r="L5" s="238"/>
      <c r="M5" s="238"/>
      <c r="N5" s="238"/>
      <c r="O5" s="238"/>
      <c r="P5" s="238"/>
      <c r="Q5" s="238"/>
    </row>
    <row r="6" spans="1:18" s="240" customFormat="1">
      <c r="A6" s="388" t="s">
        <v>3098</v>
      </c>
      <c r="B6" s="388"/>
      <c r="C6" s="109"/>
      <c r="D6" s="109"/>
      <c r="E6" s="109"/>
      <c r="F6" s="237"/>
      <c r="G6" s="237"/>
      <c r="H6" s="237"/>
      <c r="I6" s="237"/>
      <c r="J6" s="112"/>
      <c r="K6" s="239"/>
      <c r="L6" s="238"/>
      <c r="M6" s="238"/>
      <c r="N6" s="238"/>
      <c r="Q6" s="112" t="s">
        <v>2957</v>
      </c>
    </row>
    <row r="7" spans="1:18" s="240" customFormat="1">
      <c r="A7" s="275" t="s">
        <v>3050</v>
      </c>
      <c r="B7" s="275"/>
      <c r="C7" s="109"/>
      <c r="D7" s="109"/>
      <c r="E7" s="109"/>
      <c r="F7" s="237"/>
      <c r="G7" s="237"/>
      <c r="H7" s="237"/>
      <c r="I7" s="237"/>
      <c r="J7" s="238"/>
      <c r="K7" s="239"/>
      <c r="L7" s="238"/>
      <c r="M7" s="238"/>
      <c r="N7" s="238"/>
      <c r="O7" s="238"/>
      <c r="P7" s="238"/>
      <c r="Q7" s="238"/>
    </row>
    <row r="8" spans="1:18">
      <c r="A8" s="109"/>
      <c r="B8" s="109"/>
      <c r="C8" s="241"/>
      <c r="D8" s="241"/>
      <c r="E8" s="241"/>
      <c r="F8" s="242"/>
      <c r="G8" s="242"/>
      <c r="H8" s="242"/>
      <c r="I8" s="242"/>
      <c r="J8" s="242"/>
      <c r="K8" s="243"/>
      <c r="L8" s="242"/>
      <c r="M8" s="242"/>
      <c r="N8" s="242"/>
      <c r="O8" s="242"/>
      <c r="P8" s="242"/>
      <c r="Q8" s="242"/>
      <c r="R8" s="244"/>
    </row>
    <row r="9" spans="1:18">
      <c r="A9" s="109"/>
      <c r="B9" s="109"/>
      <c r="C9" s="241"/>
      <c r="D9" s="241"/>
      <c r="E9" s="241"/>
      <c r="F9" s="242"/>
      <c r="G9" s="242"/>
      <c r="H9" s="242"/>
      <c r="I9" s="242"/>
      <c r="J9" s="242"/>
      <c r="K9" s="243"/>
      <c r="L9" s="242"/>
      <c r="M9" s="242"/>
      <c r="N9" s="242"/>
      <c r="O9" s="242"/>
      <c r="P9" s="242"/>
      <c r="Q9" s="242"/>
      <c r="R9" s="244"/>
    </row>
    <row r="10" spans="1:18" s="240" customFormat="1">
      <c r="A10" s="264"/>
      <c r="B10" s="264"/>
      <c r="C10" s="264"/>
      <c r="D10" s="264"/>
      <c r="E10" s="264"/>
      <c r="F10" s="265"/>
      <c r="G10" s="265"/>
      <c r="H10" s="265"/>
      <c r="I10" s="265"/>
      <c r="J10" s="256"/>
      <c r="K10" s="239"/>
      <c r="L10" s="238"/>
      <c r="M10" s="238"/>
      <c r="N10" s="238"/>
      <c r="O10" s="238"/>
      <c r="P10" s="238"/>
      <c r="Q10" s="238"/>
    </row>
    <row r="11" spans="1:18" s="240" customFormat="1" hidden="1">
      <c r="A11" s="264"/>
      <c r="B11" s="264"/>
      <c r="C11" s="264"/>
      <c r="D11" s="264"/>
      <c r="E11" s="264"/>
      <c r="F11" s="265"/>
      <c r="G11" s="265"/>
      <c r="H11" s="265"/>
      <c r="I11" s="265"/>
      <c r="J11" s="266"/>
      <c r="K11" s="239"/>
      <c r="L11" s="238"/>
      <c r="M11" s="238"/>
      <c r="N11" s="238"/>
      <c r="O11" s="238"/>
      <c r="P11" s="238"/>
      <c r="Q11" s="238"/>
    </row>
    <row r="12" spans="1:18" s="240" customFormat="1" ht="12.75" hidden="1" customHeight="1">
      <c r="A12" s="264"/>
      <c r="B12" s="264"/>
      <c r="C12" s="264"/>
      <c r="D12" s="264"/>
      <c r="E12" s="264"/>
      <c r="F12" s="265"/>
      <c r="G12" s="238"/>
      <c r="H12" s="238"/>
      <c r="I12" s="238"/>
      <c r="J12" s="238"/>
      <c r="K12" s="239"/>
      <c r="L12" s="238"/>
      <c r="M12" s="238"/>
      <c r="N12" s="238"/>
      <c r="O12" s="2983" t="s">
        <v>3024</v>
      </c>
      <c r="P12" s="2983"/>
      <c r="Q12" s="2983"/>
    </row>
    <row r="13" spans="1:18" s="240" customFormat="1" ht="42" hidden="1" customHeight="1">
      <c r="A13" s="264"/>
      <c r="B13" s="264"/>
      <c r="C13" s="264"/>
      <c r="D13" s="264"/>
      <c r="E13" s="264"/>
      <c r="F13" s="265"/>
      <c r="G13" s="238"/>
      <c r="H13" s="238"/>
      <c r="I13" s="238"/>
      <c r="J13" s="238"/>
      <c r="K13" s="239"/>
      <c r="L13" s="238"/>
      <c r="M13" s="238"/>
      <c r="N13" s="238"/>
      <c r="O13" s="195" t="s">
        <v>3025</v>
      </c>
      <c r="P13" s="195"/>
      <c r="Q13" s="196" t="s">
        <v>3026</v>
      </c>
    </row>
    <row r="14" spans="1:18" s="240" customFormat="1" hidden="1">
      <c r="A14" s="264"/>
      <c r="B14" s="264"/>
      <c r="C14" s="264"/>
      <c r="D14" s="264"/>
      <c r="E14" s="264"/>
      <c r="F14" s="265"/>
      <c r="G14" s="238"/>
      <c r="H14" s="238"/>
      <c r="I14" s="238"/>
      <c r="J14" s="238"/>
      <c r="K14" s="239"/>
      <c r="L14" s="238"/>
      <c r="M14" s="238"/>
      <c r="N14" s="238"/>
      <c r="O14" s="2983" t="s">
        <v>3027</v>
      </c>
      <c r="P14" s="2983"/>
      <c r="Q14" s="2983"/>
    </row>
    <row r="15" spans="1:18" s="240" customFormat="1" hidden="1">
      <c r="A15" s="264"/>
      <c r="B15" s="264"/>
      <c r="C15" s="264"/>
      <c r="D15" s="264"/>
      <c r="E15" s="264"/>
      <c r="F15" s="265"/>
      <c r="G15" s="238"/>
      <c r="H15" s="238"/>
      <c r="I15" s="238"/>
      <c r="J15" s="238"/>
      <c r="K15" s="239"/>
      <c r="L15" s="238"/>
      <c r="M15" s="238"/>
      <c r="N15" s="238"/>
      <c r="O15" s="199"/>
      <c r="P15" s="199"/>
      <c r="Q15" s="199"/>
    </row>
    <row r="16" spans="1:18" s="240" customFormat="1" ht="10.5" customHeight="1" thickBot="1">
      <c r="A16" s="191" t="s">
        <v>2933</v>
      </c>
      <c r="B16" s="191"/>
      <c r="C16" s="264"/>
      <c r="D16" s="264"/>
      <c r="E16" s="264"/>
      <c r="F16" s="265"/>
      <c r="G16" s="238"/>
      <c r="H16" s="238"/>
      <c r="I16" s="238"/>
      <c r="J16" s="238"/>
      <c r="K16" s="239"/>
      <c r="L16" s="238"/>
      <c r="M16" s="238"/>
      <c r="N16" s="238"/>
      <c r="O16" s="267"/>
      <c r="P16" s="267"/>
      <c r="Q16" s="200">
        <v>42176076</v>
      </c>
    </row>
    <row r="17" spans="1:21" s="240" customFormat="1" ht="13.5" thickTop="1">
      <c r="A17" s="264"/>
      <c r="B17" s="264"/>
      <c r="C17" s="264"/>
      <c r="D17" s="264"/>
      <c r="E17" s="264"/>
      <c r="F17" s="265"/>
      <c r="G17" s="265"/>
      <c r="H17" s="265"/>
      <c r="I17" s="265"/>
      <c r="J17" s="266"/>
      <c r="K17" s="239"/>
      <c r="L17" s="238"/>
      <c r="M17" s="238"/>
      <c r="N17" s="238"/>
      <c r="O17" s="238"/>
      <c r="P17" s="238"/>
      <c r="Q17" s="238"/>
      <c r="U17" s="268">
        <f>'Lead (2) DEC 11-H'!K17</f>
        <v>0</v>
      </c>
    </row>
    <row r="18" spans="1:21" s="93" customFormat="1">
      <c r="A18" s="3038" t="s">
        <v>3043</v>
      </c>
      <c r="B18" s="3028" t="s">
        <v>3099</v>
      </c>
      <c r="C18" s="3039" t="s">
        <v>3044</v>
      </c>
      <c r="D18" s="3039"/>
      <c r="E18" s="3039"/>
      <c r="F18" s="3039"/>
      <c r="G18" s="3040" t="s">
        <v>3090</v>
      </c>
      <c r="H18" s="3040"/>
      <c r="I18" s="3040"/>
      <c r="J18" s="3035" t="s">
        <v>3036</v>
      </c>
      <c r="K18" s="3035" t="s">
        <v>3045</v>
      </c>
      <c r="L18" s="3028" t="s">
        <v>3046</v>
      </c>
      <c r="M18" s="269"/>
      <c r="N18" s="92"/>
      <c r="O18" s="3035" t="s">
        <v>3045</v>
      </c>
      <c r="P18" s="495"/>
      <c r="Q18" s="3028" t="s">
        <v>3046</v>
      </c>
    </row>
    <row r="19" spans="1:21" s="93" customFormat="1" ht="12.75" customHeight="1">
      <c r="A19" s="3038"/>
      <c r="B19" s="3029"/>
      <c r="C19" s="3028" t="s">
        <v>3134</v>
      </c>
      <c r="D19" s="3041" t="s">
        <v>2980</v>
      </c>
      <c r="E19" s="3041" t="s">
        <v>3047</v>
      </c>
      <c r="F19" s="3018" t="s">
        <v>3090</v>
      </c>
      <c r="G19" s="3041" t="s">
        <v>2983</v>
      </c>
      <c r="H19" s="3041" t="s">
        <v>3048</v>
      </c>
      <c r="I19" s="3042" t="s">
        <v>3158</v>
      </c>
      <c r="J19" s="3036"/>
      <c r="K19" s="3036"/>
      <c r="L19" s="3029"/>
      <c r="M19" s="269"/>
      <c r="N19" s="92"/>
      <c r="O19" s="3036"/>
      <c r="P19" s="496"/>
      <c r="Q19" s="3029"/>
    </row>
    <row r="20" spans="1:21" s="93" customFormat="1">
      <c r="A20" s="3038"/>
      <c r="B20" s="3029"/>
      <c r="C20" s="3029"/>
      <c r="D20" s="3041"/>
      <c r="E20" s="3041"/>
      <c r="F20" s="3018"/>
      <c r="G20" s="3041"/>
      <c r="H20" s="3041"/>
      <c r="I20" s="3042"/>
      <c r="J20" s="3036"/>
      <c r="K20" s="3036"/>
      <c r="L20" s="3029"/>
      <c r="M20" s="92"/>
      <c r="N20" s="92"/>
      <c r="O20" s="3036"/>
      <c r="P20" s="496"/>
      <c r="Q20" s="3029"/>
    </row>
    <row r="21" spans="1:21" s="93" customFormat="1">
      <c r="A21" s="3038"/>
      <c r="B21" s="3029"/>
      <c r="C21" s="3029"/>
      <c r="D21" s="3041"/>
      <c r="E21" s="3041"/>
      <c r="F21" s="3018"/>
      <c r="G21" s="3041"/>
      <c r="H21" s="3041"/>
      <c r="I21" s="3042"/>
      <c r="J21" s="3036"/>
      <c r="K21" s="3036"/>
      <c r="L21" s="3029"/>
      <c r="M21" s="92"/>
      <c r="N21" s="92"/>
      <c r="O21" s="3036"/>
      <c r="P21" s="496"/>
      <c r="Q21" s="3029"/>
    </row>
    <row r="22" spans="1:21" s="93" customFormat="1">
      <c r="A22" s="3038"/>
      <c r="B22" s="3029"/>
      <c r="C22" s="3029"/>
      <c r="D22" s="3041"/>
      <c r="E22" s="3041"/>
      <c r="F22" s="3018"/>
      <c r="G22" s="3041"/>
      <c r="H22" s="3041"/>
      <c r="I22" s="3042"/>
      <c r="J22" s="3036"/>
      <c r="K22" s="3036"/>
      <c r="L22" s="3029"/>
      <c r="M22" s="92"/>
      <c r="N22" s="92"/>
      <c r="O22" s="3036"/>
      <c r="P22" s="496"/>
      <c r="Q22" s="3029"/>
    </row>
    <row r="23" spans="1:21" s="93" customFormat="1">
      <c r="A23" s="3038"/>
      <c r="B23" s="3030"/>
      <c r="C23" s="3030"/>
      <c r="D23" s="3041"/>
      <c r="E23" s="3041"/>
      <c r="F23" s="3032"/>
      <c r="G23" s="3041"/>
      <c r="H23" s="3041"/>
      <c r="I23" s="3042"/>
      <c r="J23" s="3037"/>
      <c r="K23" s="3037"/>
      <c r="L23" s="3030"/>
      <c r="M23" s="92"/>
      <c r="N23" s="92"/>
      <c r="O23" s="3037"/>
      <c r="P23" s="497"/>
      <c r="Q23" s="3030"/>
    </row>
    <row r="24" spans="1:21" s="93" customFormat="1">
      <c r="A24" s="270"/>
      <c r="B24" s="270"/>
      <c r="C24" s="271"/>
      <c r="D24" s="271"/>
      <c r="E24" s="271"/>
      <c r="F24" s="271"/>
      <c r="G24" s="3033" t="s">
        <v>3049</v>
      </c>
      <c r="H24" s="3034"/>
      <c r="I24" s="3034"/>
      <c r="J24" s="274" t="s">
        <v>2988</v>
      </c>
      <c r="K24" s="274" t="s">
        <v>2988</v>
      </c>
      <c r="L24" s="274" t="s">
        <v>2988</v>
      </c>
      <c r="M24" s="92"/>
      <c r="N24" s="92"/>
      <c r="O24" s="274" t="s">
        <v>2988</v>
      </c>
      <c r="P24" s="274"/>
      <c r="Q24" s="274" t="s">
        <v>2988</v>
      </c>
    </row>
    <row r="25" spans="1:21" s="93" customFormat="1">
      <c r="A25" s="503" t="s">
        <v>3133</v>
      </c>
      <c r="B25" s="275"/>
      <c r="C25" s="271"/>
      <c r="D25" s="271"/>
      <c r="E25" s="271"/>
      <c r="F25" s="271"/>
      <c r="G25" s="272"/>
      <c r="H25" s="273"/>
      <c r="I25" s="273"/>
      <c r="J25" s="276"/>
      <c r="K25" s="276"/>
      <c r="L25" s="277"/>
      <c r="M25" s="92"/>
      <c r="N25" s="92"/>
      <c r="O25" s="92"/>
      <c r="P25" s="92"/>
      <c r="Q25" s="92"/>
    </row>
    <row r="26" spans="1:21" s="93" customFormat="1">
      <c r="A26" s="278" t="s">
        <v>3051</v>
      </c>
      <c r="B26" s="278"/>
      <c r="C26" s="271"/>
      <c r="D26" s="271"/>
      <c r="E26" s="271"/>
      <c r="F26" s="271"/>
      <c r="G26" s="272"/>
      <c r="H26" s="273"/>
      <c r="I26" s="273"/>
      <c r="J26" s="279"/>
      <c r="K26" s="279"/>
      <c r="L26" s="277"/>
      <c r="M26" s="277" t="s">
        <v>3052</v>
      </c>
      <c r="N26" s="280" t="s">
        <v>3053</v>
      </c>
      <c r="O26" s="280"/>
      <c r="P26" s="280"/>
      <c r="Q26" s="280"/>
      <c r="R26" s="281" t="s">
        <v>3052</v>
      </c>
      <c r="S26" s="282" t="s">
        <v>3053</v>
      </c>
    </row>
    <row r="27" spans="1:21" s="93" customFormat="1">
      <c r="A27" s="504" t="s">
        <v>3054</v>
      </c>
      <c r="B27" s="505">
        <v>39353</v>
      </c>
      <c r="C27" s="283">
        <v>550</v>
      </c>
      <c r="D27" s="284">
        <v>0</v>
      </c>
      <c r="E27" s="283">
        <v>0</v>
      </c>
      <c r="F27" s="284">
        <f>C27+D27-E27</f>
        <v>550</v>
      </c>
      <c r="G27" s="285">
        <v>1011220</v>
      </c>
      <c r="H27" s="506">
        <v>212143</v>
      </c>
      <c r="I27" s="286">
        <f>H27-G27</f>
        <v>-799077</v>
      </c>
      <c r="J27" s="287">
        <f>+H27/BS!$G$30*100</f>
        <v>53.82</v>
      </c>
      <c r="K27" s="99" t="e">
        <v>#DIV/0!</v>
      </c>
      <c r="L27" s="288">
        <f>F27*N27/M27*100</f>
        <v>0</v>
      </c>
      <c r="M27" s="101">
        <v>1200000000</v>
      </c>
      <c r="N27" s="101">
        <v>1785</v>
      </c>
      <c r="O27" s="289">
        <f>+H27/BS!$G$12*100</f>
        <v>87.25</v>
      </c>
      <c r="P27" s="289"/>
      <c r="Q27" s="507">
        <f>+F27*S27/R27*100</f>
        <v>0.08</v>
      </c>
      <c r="R27" s="282">
        <v>1200000000</v>
      </c>
      <c r="S27" s="282">
        <v>1785</v>
      </c>
    </row>
    <row r="28" spans="1:21" s="93" customFormat="1">
      <c r="A28" s="277"/>
      <c r="B28" s="277"/>
      <c r="C28" s="283"/>
      <c r="D28" s="284"/>
      <c r="E28" s="284"/>
      <c r="F28" s="284"/>
      <c r="G28" s="290"/>
      <c r="H28" s="290"/>
      <c r="I28" s="286"/>
      <c r="J28" s="291"/>
      <c r="K28" s="291"/>
      <c r="L28" s="292"/>
      <c r="M28" s="92"/>
      <c r="N28" s="92"/>
      <c r="O28" s="92"/>
      <c r="P28" s="92"/>
      <c r="Q28" s="92"/>
    </row>
    <row r="29" spans="1:21" s="93" customFormat="1" ht="13.5" thickBot="1">
      <c r="A29" s="278"/>
      <c r="B29" s="278"/>
      <c r="C29" s="285"/>
      <c r="D29" s="285"/>
      <c r="E29" s="285"/>
      <c r="F29" s="285"/>
      <c r="G29" s="293">
        <f>G27</f>
        <v>1011220</v>
      </c>
      <c r="H29" s="293">
        <f>H27</f>
        <v>212143</v>
      </c>
      <c r="I29" s="294">
        <f>I27</f>
        <v>-799077</v>
      </c>
      <c r="J29" s="295"/>
      <c r="K29" s="295"/>
      <c r="L29" s="296"/>
      <c r="M29" s="92"/>
      <c r="N29" s="92"/>
      <c r="O29" s="92"/>
      <c r="P29" s="92"/>
      <c r="Q29" s="92"/>
      <c r="S29" s="93">
        <f>+'gis sukuk Debt'!G23</f>
        <v>21701025</v>
      </c>
    </row>
    <row r="30" spans="1:21" s="93" customFormat="1" ht="13.5" thickTop="1">
      <c r="A30" s="297"/>
      <c r="B30" s="297"/>
      <c r="C30" s="298"/>
      <c r="D30" s="90"/>
      <c r="E30" s="90"/>
      <c r="F30" s="90"/>
      <c r="G30" s="90"/>
      <c r="H30" s="90"/>
      <c r="I30" s="299"/>
      <c r="J30" s="299"/>
      <c r="K30" s="92"/>
      <c r="L30" s="92"/>
      <c r="M30" s="92"/>
      <c r="N30" s="92"/>
      <c r="O30" s="92"/>
      <c r="P30" s="92"/>
      <c r="Q30" s="92"/>
      <c r="S30" s="95">
        <f>+H27</f>
        <v>212143</v>
      </c>
    </row>
    <row r="31" spans="1:21" s="93" customFormat="1">
      <c r="A31" s="297"/>
      <c r="B31" s="297"/>
      <c r="C31" s="298"/>
      <c r="D31" s="90"/>
      <c r="E31" s="90"/>
      <c r="F31" s="90"/>
      <c r="G31" s="90"/>
      <c r="H31" s="90"/>
      <c r="I31" s="299"/>
      <c r="J31" s="299"/>
      <c r="K31" s="92"/>
      <c r="L31" s="92"/>
      <c r="M31" s="92"/>
      <c r="N31" s="92"/>
      <c r="O31" s="92"/>
      <c r="P31" s="92"/>
      <c r="Q31" s="92"/>
      <c r="S31" s="93">
        <f>SUM(S29:S30)</f>
        <v>21913168</v>
      </c>
    </row>
    <row r="32" spans="1:21" s="93" customFormat="1">
      <c r="A32" s="297"/>
      <c r="B32" s="297"/>
      <c r="C32" s="298"/>
      <c r="D32" s="90"/>
      <c r="E32" s="90"/>
      <c r="F32" s="90"/>
      <c r="G32" s="90"/>
      <c r="H32" s="90"/>
      <c r="I32" s="299"/>
      <c r="J32" s="299"/>
      <c r="K32" s="92"/>
      <c r="L32" s="92"/>
      <c r="M32" s="92"/>
      <c r="N32" s="92"/>
      <c r="O32" s="92"/>
      <c r="P32" s="92"/>
      <c r="Q32" s="92"/>
    </row>
    <row r="33" spans="1:21" s="93" customFormat="1">
      <c r="A33" s="92"/>
      <c r="B33" s="92"/>
      <c r="C33" s="298"/>
      <c r="D33" s="90"/>
      <c r="E33" s="90"/>
      <c r="F33" s="90"/>
      <c r="G33" s="90"/>
      <c r="H33" s="92"/>
      <c r="I33" s="92"/>
      <c r="J33" s="299"/>
      <c r="K33" s="3014" t="s">
        <v>2928</v>
      </c>
      <c r="L33" s="3014"/>
      <c r="M33" s="92"/>
      <c r="N33" s="92"/>
      <c r="O33" s="2983" t="s">
        <v>3024</v>
      </c>
      <c r="P33" s="2983"/>
      <c r="Q33" s="2983"/>
    </row>
    <row r="34" spans="1:21" s="93" customFormat="1" ht="38.25">
      <c r="A34" s="297"/>
      <c r="B34" s="297"/>
      <c r="C34" s="298"/>
      <c r="D34" s="90"/>
      <c r="E34" s="90"/>
      <c r="F34" s="90"/>
      <c r="G34" s="90"/>
      <c r="H34" s="92"/>
      <c r="I34" s="92"/>
      <c r="J34" s="299"/>
      <c r="K34" s="98">
        <v>2011</v>
      </c>
      <c r="L34" s="98">
        <v>2010</v>
      </c>
      <c r="M34" s="92"/>
      <c r="N34" s="92"/>
      <c r="O34" s="195" t="s">
        <v>3152</v>
      </c>
      <c r="P34" s="195"/>
      <c r="Q34" s="196" t="s">
        <v>3088</v>
      </c>
    </row>
    <row r="35" spans="1:21" s="93" customFormat="1">
      <c r="A35" s="297"/>
      <c r="B35" s="297"/>
      <c r="C35" s="298"/>
      <c r="D35" s="90"/>
      <c r="E35" s="90"/>
      <c r="F35" s="90"/>
      <c r="G35" s="90"/>
      <c r="H35" s="92"/>
      <c r="I35" s="92"/>
      <c r="J35" s="299"/>
      <c r="K35" s="3015" t="s">
        <v>3055</v>
      </c>
      <c r="L35" s="3016"/>
      <c r="M35" s="92"/>
      <c r="N35" s="92"/>
      <c r="O35" s="2983" t="s">
        <v>3027</v>
      </c>
      <c r="P35" s="2983"/>
      <c r="Q35" s="2983"/>
    </row>
    <row r="36" spans="1:21" s="93" customFormat="1">
      <c r="A36" s="297"/>
      <c r="B36" s="297"/>
      <c r="C36" s="298"/>
      <c r="D36" s="90"/>
      <c r="E36" s="90"/>
      <c r="F36" s="90"/>
      <c r="G36" s="90"/>
      <c r="H36" s="92"/>
      <c r="I36" s="92"/>
      <c r="J36" s="299"/>
      <c r="K36" s="90"/>
      <c r="L36" s="90"/>
      <c r="M36" s="92"/>
      <c r="N36" s="92"/>
      <c r="O36" s="199"/>
      <c r="P36" s="199"/>
      <c r="Q36" s="199"/>
    </row>
    <row r="37" spans="1:21" s="93" customFormat="1" ht="13.5" thickBot="1">
      <c r="A37" s="300" t="s">
        <v>3057</v>
      </c>
      <c r="B37" s="300"/>
      <c r="C37" s="298"/>
      <c r="D37" s="90"/>
      <c r="E37" s="90"/>
      <c r="F37" s="90"/>
      <c r="G37" s="90"/>
      <c r="H37" s="92"/>
      <c r="I37" s="92"/>
      <c r="J37" s="299"/>
      <c r="K37" s="301">
        <f>+H27</f>
        <v>212143</v>
      </c>
      <c r="L37" s="302">
        <v>1732769</v>
      </c>
      <c r="M37" s="92"/>
      <c r="N37" s="92"/>
      <c r="O37" s="498">
        <f>+H29</f>
        <v>212143</v>
      </c>
      <c r="P37" s="498"/>
      <c r="Q37" s="525">
        <v>825004</v>
      </c>
    </row>
    <row r="38" spans="1:21" s="240" customFormat="1" ht="12.75" customHeight="1" thickTop="1">
      <c r="A38" s="264"/>
      <c r="B38" s="264"/>
      <c r="C38" s="264"/>
      <c r="D38" s="264"/>
      <c r="E38" s="264"/>
      <c r="F38" s="265"/>
      <c r="G38" s="265"/>
      <c r="H38" s="265"/>
      <c r="I38" s="265"/>
      <c r="J38" s="266"/>
      <c r="K38" s="239"/>
      <c r="L38" s="238"/>
      <c r="M38" s="238"/>
      <c r="N38" s="238"/>
      <c r="O38" s="238"/>
      <c r="P38" s="238"/>
      <c r="Q38" s="238"/>
      <c r="U38" s="240">
        <f>U17/BS!G30</f>
        <v>0</v>
      </c>
    </row>
    <row r="39" spans="1:21" s="307" customFormat="1" ht="12.75" customHeight="1" thickBot="1">
      <c r="A39" s="303" t="s">
        <v>2933</v>
      </c>
      <c r="B39" s="303"/>
      <c r="C39" s="264"/>
      <c r="D39" s="264"/>
      <c r="E39" s="264"/>
      <c r="F39" s="265"/>
      <c r="G39" s="265"/>
      <c r="H39" s="265"/>
      <c r="I39" s="265"/>
      <c r="J39" s="266"/>
      <c r="K39" s="304"/>
      <c r="L39" s="305"/>
      <c r="M39" s="305"/>
      <c r="N39" s="305"/>
      <c r="O39" s="306">
        <f>SUM(O37:O38)</f>
        <v>212143</v>
      </c>
      <c r="P39" s="304"/>
      <c r="Q39" s="306">
        <f>SUM(Q37:Q38)</f>
        <v>825004</v>
      </c>
      <c r="T39" s="308"/>
    </row>
    <row r="40" spans="1:21" s="240" customFormat="1" ht="13.5" thickTop="1">
      <c r="A40" s="264"/>
      <c r="B40" s="264"/>
      <c r="C40" s="264"/>
      <c r="D40" s="264"/>
      <c r="E40" s="264"/>
      <c r="F40" s="265"/>
      <c r="G40" s="265"/>
      <c r="H40" s="265"/>
      <c r="I40" s="265"/>
      <c r="J40" s="266"/>
      <c r="K40" s="239"/>
      <c r="L40" s="238"/>
      <c r="M40" s="238"/>
      <c r="N40" s="238"/>
      <c r="O40" s="238"/>
      <c r="P40" s="238"/>
      <c r="Q40" s="238"/>
    </row>
    <row r="41" spans="1:21" s="240" customFormat="1">
      <c r="A41" s="264"/>
      <c r="B41" s="264"/>
      <c r="C41" s="264"/>
      <c r="D41" s="264"/>
      <c r="E41" s="264"/>
      <c r="F41" s="265"/>
      <c r="G41" s="265"/>
      <c r="H41" s="265"/>
      <c r="I41" s="265"/>
      <c r="J41" s="266"/>
      <c r="K41" s="239"/>
      <c r="L41" s="238"/>
      <c r="M41" s="238"/>
      <c r="N41" s="238"/>
      <c r="O41" s="238"/>
      <c r="P41" s="238"/>
      <c r="Q41" s="238"/>
      <c r="U41" s="240">
        <f>'Lead (2) DEC 11-H'!K46/BS!I30</f>
        <v>0</v>
      </c>
    </row>
    <row r="42" spans="1:21" s="240" customFormat="1">
      <c r="A42" s="309" t="str">
        <f>BS!A46</f>
        <v>The annexed notes from 1 to 15 form an integral part of these interim financial statements.</v>
      </c>
      <c r="B42" s="309"/>
      <c r="C42" s="309"/>
      <c r="D42" s="309"/>
      <c r="E42" s="309"/>
      <c r="F42" s="111"/>
      <c r="G42" s="111"/>
      <c r="H42" s="111"/>
      <c r="I42" s="111"/>
      <c r="J42" s="266"/>
      <c r="K42" s="239"/>
      <c r="L42" s="238"/>
      <c r="M42" s="238"/>
      <c r="N42" s="238"/>
      <c r="O42" s="238"/>
      <c r="P42" s="238"/>
      <c r="Q42" s="238"/>
    </row>
    <row r="43" spans="1:21" s="240" customFormat="1">
      <c r="A43" s="309"/>
      <c r="B43" s="309"/>
      <c r="C43" s="309"/>
      <c r="D43" s="309"/>
      <c r="E43" s="309"/>
      <c r="F43" s="111"/>
      <c r="G43" s="111"/>
      <c r="H43" s="111"/>
      <c r="I43" s="111"/>
      <c r="J43" s="266"/>
      <c r="K43" s="239"/>
      <c r="L43" s="238"/>
      <c r="M43" s="238"/>
      <c r="N43" s="238"/>
      <c r="O43" s="238"/>
      <c r="P43" s="238"/>
      <c r="Q43" s="238"/>
    </row>
    <row r="44" spans="1:21" s="240" customFormat="1" ht="14.25" customHeight="1">
      <c r="A44" s="309"/>
      <c r="B44" s="309"/>
      <c r="C44" s="309"/>
      <c r="D44" s="309"/>
      <c r="E44" s="309"/>
      <c r="F44" s="111"/>
      <c r="G44" s="111"/>
      <c r="H44" s="111"/>
      <c r="I44" s="111"/>
      <c r="J44" s="266"/>
      <c r="K44" s="239"/>
      <c r="L44" s="238"/>
      <c r="M44" s="238"/>
      <c r="N44" s="238"/>
      <c r="O44" s="238"/>
      <c r="P44" s="238"/>
      <c r="Q44" s="238"/>
    </row>
    <row r="45" spans="1:21" s="240" customFormat="1" ht="15" customHeight="1">
      <c r="A45" s="310"/>
      <c r="B45" s="310"/>
      <c r="C45" s="310"/>
      <c r="D45" s="310"/>
      <c r="E45" s="310"/>
      <c r="F45" s="238"/>
      <c r="G45" s="238"/>
      <c r="H45" s="238"/>
      <c r="I45" s="238"/>
      <c r="J45" s="266"/>
      <c r="K45" s="239"/>
      <c r="L45" s="238"/>
      <c r="M45" s="238"/>
      <c r="N45" s="238"/>
      <c r="O45" s="238"/>
      <c r="P45" s="238"/>
      <c r="Q45" s="238"/>
    </row>
    <row r="46" spans="1:21" s="240" customFormat="1">
      <c r="A46" s="3017" t="s">
        <v>2941</v>
      </c>
      <c r="B46" s="3017"/>
      <c r="C46" s="3017"/>
      <c r="D46" s="3017"/>
      <c r="E46" s="3017"/>
      <c r="F46" s="3017"/>
      <c r="G46" s="3017"/>
      <c r="H46" s="3017"/>
      <c r="I46" s="3017"/>
      <c r="J46" s="3017"/>
      <c r="K46" s="3017"/>
      <c r="L46" s="3017"/>
      <c r="M46" s="3017"/>
      <c r="N46" s="3017"/>
      <c r="O46" s="3017"/>
      <c r="P46" s="3017"/>
      <c r="Q46" s="3017"/>
    </row>
    <row r="47" spans="1:21" s="240" customFormat="1">
      <c r="A47" s="3017" t="str">
        <f>+BS!A50</f>
        <v>(Pension Fund Manager)</v>
      </c>
      <c r="B47" s="3017"/>
      <c r="C47" s="3017"/>
      <c r="D47" s="3017"/>
      <c r="E47" s="3017"/>
      <c r="F47" s="3017"/>
      <c r="G47" s="3017"/>
      <c r="H47" s="3017"/>
      <c r="I47" s="3017"/>
      <c r="J47" s="3017"/>
      <c r="K47" s="3017"/>
      <c r="L47" s="3017"/>
      <c r="M47" s="3017"/>
      <c r="N47" s="3017"/>
      <c r="O47" s="3017"/>
      <c r="P47" s="3017"/>
      <c r="Q47" s="3017"/>
    </row>
    <row r="48" spans="1:21" s="240" customFormat="1">
      <c r="A48" s="96"/>
      <c r="B48" s="96"/>
      <c r="C48" s="96"/>
      <c r="D48" s="96"/>
      <c r="E48" s="96"/>
      <c r="F48" s="96"/>
      <c r="G48" s="96"/>
      <c r="H48" s="96"/>
      <c r="I48" s="96"/>
      <c r="J48" s="96"/>
      <c r="K48" s="239"/>
      <c r="L48" s="238"/>
      <c r="M48" s="238"/>
      <c r="N48" s="238"/>
      <c r="O48" s="238"/>
      <c r="P48" s="238"/>
      <c r="Q48" s="238"/>
    </row>
    <row r="49" spans="1:18" s="240" customFormat="1">
      <c r="A49" s="96"/>
      <c r="B49" s="96"/>
      <c r="C49" s="96"/>
      <c r="D49" s="96"/>
      <c r="E49" s="96"/>
      <c r="F49" s="96"/>
      <c r="G49" s="96"/>
      <c r="H49" s="96"/>
      <c r="I49" s="96"/>
      <c r="J49" s="96"/>
      <c r="K49" s="239"/>
      <c r="L49" s="238"/>
      <c r="M49" s="238"/>
      <c r="N49" s="238"/>
      <c r="O49" s="238"/>
      <c r="P49" s="238"/>
      <c r="Q49" s="238"/>
    </row>
    <row r="50" spans="1:18" s="240" customFormat="1">
      <c r="A50" s="96"/>
      <c r="B50" s="96"/>
      <c r="C50" s="96"/>
      <c r="D50" s="96"/>
      <c r="E50" s="96"/>
      <c r="F50" s="96"/>
      <c r="G50" s="96"/>
      <c r="H50" s="96"/>
      <c r="I50" s="96"/>
      <c r="J50" s="96"/>
      <c r="K50" s="239"/>
      <c r="L50" s="238"/>
      <c r="M50" s="238"/>
      <c r="N50" s="238"/>
      <c r="O50" s="238"/>
      <c r="P50" s="238"/>
      <c r="Q50" s="238"/>
    </row>
    <row r="51" spans="1:18" s="240" customFormat="1">
      <c r="A51" s="96"/>
      <c r="B51" s="96"/>
      <c r="C51" s="96"/>
      <c r="D51" s="96"/>
      <c r="E51" s="96"/>
      <c r="F51" s="96"/>
      <c r="G51" s="96"/>
      <c r="H51" s="96"/>
      <c r="I51" s="96"/>
      <c r="J51" s="96"/>
      <c r="K51" s="257"/>
      <c r="L51" s="311"/>
      <c r="M51" s="312"/>
      <c r="N51" s="255"/>
      <c r="O51" s="255"/>
      <c r="P51" s="255"/>
      <c r="Q51" s="255"/>
      <c r="R51" s="139"/>
    </row>
    <row r="52" spans="1:18" s="240" customFormat="1">
      <c r="A52" s="96"/>
      <c r="B52" s="96"/>
      <c r="C52" s="96"/>
      <c r="D52" s="96"/>
      <c r="E52" s="96"/>
      <c r="F52" s="96"/>
      <c r="G52" s="96"/>
      <c r="H52" s="96"/>
      <c r="I52" s="96"/>
      <c r="J52" s="96"/>
      <c r="K52" s="257"/>
      <c r="L52" s="311"/>
      <c r="M52" s="312"/>
      <c r="N52" s="255"/>
      <c r="O52" s="255"/>
      <c r="P52" s="255"/>
      <c r="Q52" s="255"/>
      <c r="R52" s="139"/>
    </row>
    <row r="53" spans="1:18" s="240" customFormat="1">
      <c r="A53" s="313"/>
      <c r="B53" s="313"/>
      <c r="C53" s="313" t="s">
        <v>3058</v>
      </c>
      <c r="E53" s="314"/>
      <c r="F53" s="314"/>
      <c r="G53" s="314"/>
      <c r="H53" s="314"/>
      <c r="I53" s="314"/>
      <c r="J53" s="314" t="s">
        <v>3030</v>
      </c>
      <c r="K53" s="257"/>
      <c r="L53" s="311"/>
      <c r="M53" s="312"/>
      <c r="N53" s="255"/>
      <c r="O53" s="255"/>
      <c r="P53" s="255"/>
      <c r="Q53" s="255"/>
      <c r="R53" s="139"/>
    </row>
    <row r="54" spans="1:18" s="240" customFormat="1">
      <c r="A54" s="96"/>
      <c r="B54" s="96"/>
      <c r="C54" s="96"/>
      <c r="D54" s="96"/>
      <c r="E54" s="96"/>
      <c r="F54" s="96"/>
      <c r="G54" s="96"/>
      <c r="H54" s="96"/>
      <c r="I54" s="96"/>
      <c r="J54" s="96"/>
      <c r="K54" s="257"/>
      <c r="L54" s="311"/>
      <c r="M54" s="312"/>
      <c r="N54" s="255"/>
      <c r="O54" s="255"/>
      <c r="P54" s="255"/>
      <c r="Q54" s="255"/>
      <c r="R54" s="139"/>
    </row>
    <row r="55" spans="1:18" s="240" customFormat="1">
      <c r="A55" s="3013"/>
      <c r="B55" s="250"/>
      <c r="C55" s="250"/>
      <c r="D55" s="250"/>
      <c r="E55" s="250"/>
      <c r="F55" s="96"/>
      <c r="G55" s="96"/>
      <c r="H55" s="96"/>
      <c r="I55" s="96"/>
      <c r="J55" s="3013"/>
      <c r="K55" s="257"/>
      <c r="L55" s="311"/>
      <c r="M55" s="312"/>
      <c r="N55" s="255"/>
      <c r="O55" s="255"/>
      <c r="P55" s="255"/>
      <c r="Q55" s="255"/>
      <c r="R55" s="139"/>
    </row>
    <row r="56" spans="1:18" s="105" customFormat="1">
      <c r="A56" s="3013"/>
      <c r="B56" s="250"/>
      <c r="C56" s="250"/>
      <c r="D56" s="250"/>
      <c r="E56" s="250"/>
      <c r="F56" s="3013"/>
      <c r="G56" s="250"/>
      <c r="H56" s="250"/>
      <c r="I56" s="250"/>
      <c r="J56" s="3013"/>
      <c r="K56" s="315"/>
      <c r="L56" s="107"/>
      <c r="M56" s="107"/>
      <c r="N56" s="107"/>
      <c r="O56" s="107"/>
      <c r="P56" s="107"/>
      <c r="Q56" s="107"/>
    </row>
    <row r="57" spans="1:18" s="105" customFormat="1">
      <c r="A57" s="3013"/>
      <c r="B57" s="250"/>
      <c r="C57" s="250"/>
      <c r="D57" s="250"/>
      <c r="E57" s="250"/>
      <c r="F57" s="3013"/>
      <c r="G57" s="250"/>
      <c r="H57" s="250"/>
      <c r="I57" s="250"/>
      <c r="J57" s="3013"/>
      <c r="K57" s="315"/>
      <c r="L57" s="107"/>
      <c r="M57" s="107"/>
      <c r="N57" s="107"/>
      <c r="O57" s="107"/>
      <c r="P57" s="107"/>
      <c r="Q57" s="107"/>
    </row>
    <row r="58" spans="1:18" s="91" customFormat="1">
      <c r="A58" s="3013"/>
      <c r="B58" s="250"/>
      <c r="C58" s="250"/>
      <c r="D58" s="250"/>
      <c r="E58" s="250"/>
      <c r="F58" s="3013"/>
      <c r="G58" s="250"/>
      <c r="H58" s="250"/>
      <c r="I58" s="250"/>
      <c r="J58" s="3013"/>
      <c r="K58" s="96"/>
      <c r="L58" s="96"/>
      <c r="M58" s="96"/>
      <c r="N58" s="96"/>
      <c r="O58" s="96"/>
      <c r="P58" s="96"/>
      <c r="Q58" s="96"/>
    </row>
    <row r="59" spans="1:18" s="91" customFormat="1">
      <c r="A59" s="3013"/>
      <c r="B59" s="250"/>
      <c r="C59" s="250"/>
      <c r="D59" s="250"/>
      <c r="E59" s="250"/>
      <c r="F59" s="3013"/>
      <c r="G59" s="250"/>
      <c r="H59" s="250"/>
      <c r="I59" s="250"/>
      <c r="J59" s="3013"/>
      <c r="K59" s="96"/>
      <c r="L59" s="96"/>
      <c r="M59" s="96"/>
      <c r="N59" s="96"/>
      <c r="O59" s="96"/>
      <c r="P59" s="96"/>
      <c r="Q59" s="96"/>
    </row>
    <row r="60" spans="1:18" s="91" customFormat="1">
      <c r="A60" s="3013"/>
      <c r="B60" s="250"/>
      <c r="C60" s="250"/>
      <c r="D60" s="250"/>
      <c r="E60" s="250"/>
      <c r="F60" s="3013"/>
      <c r="G60" s="250"/>
      <c r="H60" s="250"/>
      <c r="I60" s="250"/>
      <c r="J60" s="3013"/>
      <c r="K60" s="96"/>
      <c r="L60" s="96"/>
      <c r="M60" s="96"/>
      <c r="N60" s="96"/>
      <c r="O60" s="96"/>
      <c r="P60" s="96"/>
      <c r="Q60" s="96"/>
    </row>
    <row r="61" spans="1:18" s="91" customFormat="1">
      <c r="A61" s="309"/>
      <c r="B61" s="309"/>
      <c r="C61" s="309"/>
      <c r="D61" s="309"/>
      <c r="E61" s="309"/>
      <c r="F61" s="111"/>
      <c r="G61" s="111"/>
      <c r="H61" s="111"/>
      <c r="I61" s="111"/>
      <c r="J61" s="266"/>
      <c r="K61" s="96"/>
      <c r="L61" s="96"/>
      <c r="M61" s="96"/>
      <c r="N61" s="96"/>
      <c r="O61" s="96"/>
      <c r="P61" s="96"/>
      <c r="Q61" s="96"/>
    </row>
    <row r="62" spans="1:18" s="91" customFormat="1">
      <c r="A62" s="309"/>
      <c r="B62" s="309"/>
      <c r="C62" s="309"/>
      <c r="D62" s="309"/>
      <c r="E62" s="309"/>
      <c r="F62" s="238"/>
      <c r="G62" s="238"/>
      <c r="H62" s="238"/>
      <c r="I62" s="238"/>
      <c r="J62" s="266"/>
      <c r="K62" s="96"/>
      <c r="L62" s="96"/>
      <c r="M62" s="96"/>
      <c r="N62" s="96"/>
      <c r="O62" s="96"/>
      <c r="P62" s="96"/>
      <c r="Q62" s="96"/>
    </row>
    <row r="63" spans="1:18" s="105" customFormat="1">
      <c r="A63" s="309"/>
      <c r="B63" s="309"/>
      <c r="C63" s="309"/>
      <c r="D63" s="309"/>
      <c r="E63" s="309"/>
      <c r="F63" s="238"/>
      <c r="G63" s="238"/>
      <c r="H63" s="238"/>
      <c r="I63" s="238"/>
      <c r="J63" s="266"/>
      <c r="K63" s="314"/>
      <c r="L63" s="314"/>
      <c r="M63" s="314"/>
      <c r="N63" s="314"/>
      <c r="O63" s="314"/>
      <c r="P63" s="314"/>
      <c r="Q63" s="314"/>
      <c r="R63" s="316"/>
    </row>
    <row r="64" spans="1:18" s="91" customFormat="1">
      <c r="A64" s="309"/>
      <c r="B64" s="309"/>
      <c r="C64" s="309"/>
      <c r="D64" s="309"/>
      <c r="E64" s="309"/>
      <c r="F64" s="238"/>
      <c r="G64" s="238"/>
      <c r="H64" s="238"/>
      <c r="I64" s="238"/>
      <c r="J64" s="266"/>
      <c r="K64" s="96"/>
      <c r="L64" s="96"/>
      <c r="M64" s="96"/>
      <c r="N64" s="96"/>
      <c r="O64" s="96"/>
      <c r="P64" s="96"/>
      <c r="Q64" s="96"/>
    </row>
    <row r="65" spans="1:19" s="91" customFormat="1">
      <c r="A65" s="309"/>
      <c r="B65" s="309"/>
      <c r="C65" s="309"/>
      <c r="D65" s="309"/>
      <c r="E65" s="309"/>
      <c r="F65" s="111"/>
      <c r="G65" s="111"/>
      <c r="H65" s="111"/>
      <c r="I65" s="111"/>
      <c r="J65" s="265"/>
      <c r="K65" s="96"/>
      <c r="L65" s="96"/>
      <c r="M65" s="96"/>
      <c r="N65" s="96"/>
      <c r="O65" s="96"/>
      <c r="P65" s="96"/>
      <c r="Q65" s="96"/>
    </row>
    <row r="66" spans="1:19" s="240" customFormat="1">
      <c r="A66" s="309"/>
      <c r="B66" s="309"/>
      <c r="C66" s="309"/>
      <c r="D66" s="309"/>
      <c r="E66" s="309"/>
      <c r="F66" s="111"/>
      <c r="G66" s="111"/>
      <c r="H66" s="111"/>
      <c r="I66" s="111"/>
      <c r="J66" s="317"/>
      <c r="K66" s="257"/>
      <c r="L66" s="311"/>
      <c r="M66" s="312"/>
      <c r="N66" s="255"/>
      <c r="O66" s="255"/>
      <c r="P66" s="255"/>
      <c r="Q66" s="255"/>
      <c r="R66" s="139"/>
    </row>
    <row r="67" spans="1:19" s="240" customFormat="1">
      <c r="A67" s="309"/>
      <c r="B67" s="309"/>
      <c r="C67" s="309"/>
      <c r="D67" s="309"/>
      <c r="E67" s="309"/>
      <c r="F67" s="255"/>
      <c r="G67" s="255"/>
      <c r="H67" s="255"/>
      <c r="I67" s="255"/>
      <c r="J67" s="266"/>
      <c r="K67" s="257"/>
      <c r="L67" s="311"/>
      <c r="M67" s="312"/>
      <c r="N67" s="255"/>
      <c r="O67" s="255"/>
      <c r="P67" s="255"/>
      <c r="Q67" s="255"/>
      <c r="R67" s="139"/>
    </row>
    <row r="68" spans="1:19" s="240" customFormat="1">
      <c r="A68" s="309"/>
      <c r="B68" s="309"/>
      <c r="C68" s="309"/>
      <c r="D68" s="309"/>
      <c r="E68" s="309"/>
      <c r="F68" s="318"/>
      <c r="G68" s="318"/>
      <c r="H68" s="318"/>
      <c r="I68" s="318"/>
      <c r="J68" s="319"/>
      <c r="K68" s="257"/>
      <c r="L68" s="311"/>
      <c r="M68" s="312"/>
      <c r="N68" s="255"/>
      <c r="O68" s="255"/>
      <c r="P68" s="255"/>
      <c r="Q68" s="255"/>
      <c r="R68" s="139"/>
    </row>
    <row r="69" spans="1:19" s="240" customFormat="1">
      <c r="A69" s="320"/>
      <c r="B69" s="320"/>
      <c r="C69" s="320"/>
      <c r="D69" s="320"/>
      <c r="E69" s="320"/>
      <c r="F69" s="321"/>
      <c r="G69" s="321"/>
      <c r="H69" s="321"/>
      <c r="I69" s="321"/>
      <c r="J69" s="238"/>
      <c r="K69" s="257"/>
      <c r="L69" s="311"/>
      <c r="M69" s="312"/>
      <c r="N69" s="255"/>
      <c r="O69" s="255"/>
      <c r="P69" s="255"/>
      <c r="Q69" s="255"/>
      <c r="R69" s="139"/>
    </row>
    <row r="70" spans="1:19" s="240" customFormat="1">
      <c r="A70" s="231"/>
      <c r="B70" s="231"/>
      <c r="C70" s="231"/>
      <c r="D70" s="231"/>
      <c r="E70" s="231"/>
      <c r="F70" s="321"/>
      <c r="G70" s="321"/>
      <c r="H70" s="321"/>
      <c r="I70" s="321"/>
      <c r="J70" s="192"/>
      <c r="K70" s="257"/>
      <c r="L70" s="311"/>
      <c r="M70" s="312"/>
      <c r="N70" s="255"/>
      <c r="O70" s="255"/>
      <c r="P70" s="255"/>
      <c r="Q70" s="255"/>
      <c r="R70" s="139"/>
    </row>
    <row r="71" spans="1:19" s="240" customFormat="1">
      <c r="A71" s="191"/>
      <c r="B71" s="191"/>
      <c r="C71" s="191"/>
      <c r="D71" s="191"/>
      <c r="E71" s="191"/>
      <c r="F71" s="322"/>
      <c r="G71" s="322"/>
      <c r="H71" s="322"/>
      <c r="I71" s="322"/>
      <c r="J71" s="192"/>
      <c r="K71" s="257"/>
      <c r="L71" s="311"/>
      <c r="M71" s="312"/>
      <c r="N71" s="323"/>
      <c r="O71" s="323"/>
      <c r="P71" s="323"/>
      <c r="Q71" s="323"/>
      <c r="R71" s="324"/>
    </row>
    <row r="72" spans="1:19" s="240" customFormat="1">
      <c r="A72" s="109" t="s">
        <v>3059</v>
      </c>
      <c r="B72" s="109"/>
      <c r="C72" s="109"/>
      <c r="D72" s="109"/>
      <c r="E72" s="109"/>
      <c r="F72" s="322"/>
      <c r="G72" s="322"/>
      <c r="H72" s="322"/>
      <c r="I72" s="322"/>
      <c r="J72" s="192"/>
      <c r="K72" s="257"/>
      <c r="L72" s="311"/>
      <c r="M72" s="312"/>
      <c r="N72" s="255"/>
      <c r="O72" s="255"/>
      <c r="P72" s="255"/>
      <c r="Q72" s="255"/>
      <c r="R72" s="139"/>
      <c r="S72" s="325"/>
    </row>
    <row r="73" spans="1:19" s="240" customFormat="1">
      <c r="A73" s="326"/>
      <c r="B73" s="326"/>
      <c r="C73" s="326"/>
      <c r="D73" s="326"/>
      <c r="E73" s="326"/>
      <c r="J73" s="233"/>
      <c r="K73" s="327"/>
      <c r="L73" s="328"/>
      <c r="M73" s="329"/>
      <c r="N73" s="324"/>
      <c r="O73" s="324"/>
      <c r="P73" s="324"/>
      <c r="Q73" s="324"/>
      <c r="R73" s="324"/>
      <c r="S73" s="325"/>
    </row>
    <row r="74" spans="1:19" s="240" customFormat="1">
      <c r="A74" s="326"/>
      <c r="B74" s="326"/>
      <c r="C74" s="326"/>
      <c r="D74" s="326"/>
      <c r="E74" s="326"/>
      <c r="J74" s="330"/>
      <c r="K74" s="327"/>
      <c r="L74" s="328"/>
      <c r="M74" s="329"/>
      <c r="N74" s="139"/>
      <c r="O74" s="139"/>
      <c r="P74" s="139"/>
      <c r="Q74" s="139"/>
      <c r="R74" s="139"/>
      <c r="S74" s="325"/>
    </row>
    <row r="75" spans="1:19" s="240" customFormat="1">
      <c r="A75" s="326"/>
      <c r="B75" s="326"/>
      <c r="C75" s="326"/>
      <c r="D75" s="326"/>
      <c r="E75" s="326"/>
      <c r="J75" s="331"/>
      <c r="K75" s="327"/>
      <c r="L75" s="328"/>
      <c r="M75" s="329"/>
      <c r="N75" s="139"/>
      <c r="O75" s="139"/>
      <c r="P75" s="139"/>
      <c r="Q75" s="139"/>
      <c r="R75" s="139"/>
    </row>
    <row r="76" spans="1:19" s="240" customFormat="1">
      <c r="A76" s="326"/>
      <c r="B76" s="326"/>
      <c r="C76" s="326"/>
      <c r="D76" s="326"/>
      <c r="E76" s="326"/>
      <c r="F76" s="139"/>
      <c r="G76" s="139"/>
      <c r="H76" s="139"/>
      <c r="I76" s="139"/>
      <c r="J76" s="331"/>
      <c r="K76" s="327"/>
      <c r="L76" s="328"/>
      <c r="M76" s="329"/>
      <c r="N76" s="139"/>
      <c r="O76" s="139"/>
      <c r="P76" s="139"/>
      <c r="Q76" s="139"/>
      <c r="R76" s="139"/>
    </row>
    <row r="77" spans="1:19" s="240" customFormat="1">
      <c r="A77" s="326"/>
      <c r="B77" s="326"/>
      <c r="C77" s="326"/>
      <c r="D77" s="326"/>
      <c r="E77" s="326"/>
      <c r="F77" s="139"/>
      <c r="G77" s="139"/>
      <c r="H77" s="139"/>
      <c r="I77" s="139"/>
      <c r="J77" s="233"/>
      <c r="K77" s="327"/>
      <c r="L77" s="328"/>
      <c r="M77" s="329"/>
      <c r="N77" s="139"/>
      <c r="O77" s="139"/>
      <c r="P77" s="139"/>
      <c r="Q77" s="139"/>
      <c r="R77" s="139"/>
    </row>
    <row r="78" spans="1:19" s="334" customFormat="1">
      <c r="A78" s="233"/>
      <c r="B78" s="233"/>
      <c r="C78" s="233"/>
      <c r="D78" s="233"/>
      <c r="E78" s="233"/>
      <c r="F78" s="332"/>
      <c r="G78" s="332"/>
      <c r="H78" s="332"/>
      <c r="I78" s="332"/>
      <c r="J78" s="233"/>
      <c r="K78" s="333"/>
    </row>
    <row r="79" spans="1:19" s="240" customFormat="1">
      <c r="A79" s="233"/>
      <c r="B79" s="233"/>
      <c r="C79" s="233"/>
      <c r="D79" s="233"/>
      <c r="E79" s="233"/>
      <c r="F79" s="139"/>
      <c r="G79" s="139"/>
      <c r="H79" s="139"/>
      <c r="I79" s="139"/>
      <c r="J79" s="233"/>
      <c r="K79" s="335"/>
    </row>
    <row r="80" spans="1:19">
      <c r="A80" s="233"/>
      <c r="B80" s="233"/>
      <c r="C80" s="233"/>
      <c r="D80" s="233"/>
      <c r="E80" s="233"/>
      <c r="F80" s="139"/>
      <c r="G80" s="139"/>
      <c r="H80" s="139"/>
      <c r="I80" s="139"/>
    </row>
    <row r="81" spans="1:11">
      <c r="A81" s="233"/>
      <c r="B81" s="233"/>
      <c r="C81" s="233"/>
      <c r="D81" s="233"/>
      <c r="E81" s="233"/>
      <c r="F81" s="139"/>
      <c r="G81" s="139"/>
      <c r="H81" s="139"/>
      <c r="I81" s="139"/>
    </row>
    <row r="82" spans="1:11">
      <c r="A82" s="233"/>
      <c r="B82" s="233"/>
      <c r="C82" s="233"/>
      <c r="D82" s="233"/>
      <c r="E82" s="233"/>
      <c r="F82" s="139"/>
      <c r="G82" s="139"/>
      <c r="H82" s="139"/>
      <c r="I82" s="139"/>
    </row>
    <row r="83" spans="1:11">
      <c r="A83" s="233"/>
      <c r="B83" s="233"/>
      <c r="C83" s="233"/>
      <c r="D83" s="233"/>
      <c r="E83" s="233"/>
      <c r="F83" s="337"/>
      <c r="G83" s="337"/>
      <c r="H83" s="337"/>
      <c r="I83" s="337"/>
    </row>
    <row r="84" spans="1:11">
      <c r="A84" s="233"/>
      <c r="B84" s="233"/>
      <c r="C84" s="233"/>
      <c r="D84" s="233"/>
      <c r="E84" s="233"/>
      <c r="F84" s="240"/>
      <c r="G84" s="240"/>
      <c r="H84" s="240"/>
      <c r="I84" s="240"/>
    </row>
    <row r="85" spans="1:11">
      <c r="A85" s="233"/>
      <c r="B85" s="233"/>
      <c r="C85" s="233"/>
      <c r="D85" s="233"/>
      <c r="E85" s="233"/>
      <c r="F85" s="240"/>
      <c r="G85" s="240"/>
      <c r="H85" s="240"/>
      <c r="I85" s="240"/>
    </row>
    <row r="86" spans="1:11">
      <c r="A86" s="233"/>
      <c r="B86" s="233"/>
      <c r="C86" s="233"/>
      <c r="D86" s="233"/>
      <c r="E86" s="233"/>
      <c r="F86" s="240"/>
      <c r="G86" s="240"/>
      <c r="H86" s="240"/>
      <c r="I86" s="240"/>
    </row>
    <row r="87" spans="1:11">
      <c r="A87" s="233"/>
      <c r="B87" s="233"/>
      <c r="C87" s="233"/>
      <c r="D87" s="233"/>
      <c r="E87" s="233"/>
      <c r="F87" s="240"/>
      <c r="G87" s="240"/>
      <c r="H87" s="240"/>
      <c r="I87" s="240"/>
    </row>
    <row r="88" spans="1:11">
      <c r="A88" s="233"/>
      <c r="B88" s="233"/>
      <c r="C88" s="233"/>
      <c r="D88" s="233"/>
      <c r="E88" s="233"/>
      <c r="F88" s="335"/>
      <c r="G88" s="335"/>
      <c r="H88" s="335"/>
      <c r="I88" s="335"/>
      <c r="K88" s="233"/>
    </row>
    <row r="89" spans="1:11">
      <c r="A89" s="233"/>
      <c r="B89" s="233"/>
      <c r="C89" s="233"/>
      <c r="D89" s="233"/>
      <c r="E89" s="233"/>
      <c r="F89" s="335"/>
      <c r="G89" s="335"/>
      <c r="H89" s="335"/>
      <c r="I89" s="335"/>
      <c r="K89" s="233"/>
    </row>
    <row r="90" spans="1:11">
      <c r="A90" s="233"/>
      <c r="B90" s="233"/>
      <c r="C90" s="233"/>
      <c r="D90" s="233"/>
      <c r="E90" s="233"/>
      <c r="F90" s="335"/>
      <c r="G90" s="335"/>
      <c r="H90" s="335"/>
      <c r="I90" s="335"/>
      <c r="K90" s="233"/>
    </row>
    <row r="91" spans="1:11">
      <c r="A91" s="338"/>
      <c r="B91" s="338"/>
      <c r="C91" s="338"/>
      <c r="D91" s="338"/>
      <c r="E91" s="338"/>
      <c r="F91" s="240"/>
      <c r="G91" s="240"/>
      <c r="H91" s="240"/>
      <c r="I91" s="240"/>
      <c r="K91" s="233"/>
    </row>
    <row r="92" spans="1:11">
      <c r="A92" s="339"/>
      <c r="B92" s="339"/>
      <c r="C92" s="339"/>
      <c r="D92" s="339"/>
      <c r="E92" s="339"/>
      <c r="K92" s="233"/>
    </row>
    <row r="93" spans="1:11">
      <c r="K93" s="233"/>
    </row>
    <row r="94" spans="1:11">
      <c r="K94" s="233"/>
    </row>
    <row r="95" spans="1:11">
      <c r="K95" s="233"/>
    </row>
    <row r="96" spans="1:11">
      <c r="K96" s="233"/>
    </row>
    <row r="97" spans="11:11">
      <c r="K97" s="233"/>
    </row>
    <row r="98" spans="11:11">
      <c r="K98" s="233"/>
    </row>
    <row r="99" spans="11:11">
      <c r="K99" s="233"/>
    </row>
    <row r="100" spans="11:11">
      <c r="K100" s="233"/>
    </row>
    <row r="101" spans="11:11">
      <c r="K101" s="233"/>
    </row>
  </sheetData>
  <mergeCells count="28">
    <mergeCell ref="A18:A23"/>
    <mergeCell ref="C18:F18"/>
    <mergeCell ref="G18:I18"/>
    <mergeCell ref="J18:J23"/>
    <mergeCell ref="K18:K23"/>
    <mergeCell ref="F19:F23"/>
    <mergeCell ref="G19:G23"/>
    <mergeCell ref="H19:H23"/>
    <mergeCell ref="I19:I23"/>
    <mergeCell ref="C19:C23"/>
    <mergeCell ref="D19:D23"/>
    <mergeCell ref="E19:E23"/>
    <mergeCell ref="O12:Q12"/>
    <mergeCell ref="O14:Q14"/>
    <mergeCell ref="L18:L23"/>
    <mergeCell ref="A47:Q47"/>
    <mergeCell ref="A55:A60"/>
    <mergeCell ref="J55:J60"/>
    <mergeCell ref="F56:F60"/>
    <mergeCell ref="B18:B23"/>
    <mergeCell ref="G24:I24"/>
    <mergeCell ref="K33:L33"/>
    <mergeCell ref="O33:Q33"/>
    <mergeCell ref="K35:L35"/>
    <mergeCell ref="O35:Q35"/>
    <mergeCell ref="A46:Q46"/>
    <mergeCell ref="O18:O23"/>
    <mergeCell ref="Q18:Q23"/>
  </mergeCells>
  <pageMargins left="0.65" right="0.24" top="0.51" bottom="0.25" header="0.5" footer="0.5"/>
  <pageSetup scale="57"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sheetPr>
  <dimension ref="A1:IQ95"/>
  <sheetViews>
    <sheetView showGridLines="0" view="pageBreakPreview" zoomScale="85" zoomScaleSheetLayoutView="85" workbookViewId="0">
      <selection activeCell="H24" sqref="H24:J24"/>
    </sheetView>
  </sheetViews>
  <sheetFormatPr defaultColWidth="9" defaultRowHeight="12.75"/>
  <cols>
    <col min="1" max="1" width="26.7109375" style="326" customWidth="1"/>
    <col min="2" max="2" width="1" style="378" customWidth="1"/>
    <col min="3" max="3" width="12.28515625" style="326" customWidth="1"/>
    <col min="4" max="4" width="13.7109375" style="326" customWidth="1"/>
    <col min="5" max="5" width="12.28515625" style="326" customWidth="1"/>
    <col min="6" max="6" width="11.7109375" style="233" customWidth="1"/>
    <col min="7" max="7" width="1" style="378" customWidth="1"/>
    <col min="8" max="8" width="11.7109375" style="233" customWidth="1"/>
    <col min="9" max="9" width="12.28515625" style="233" customWidth="1"/>
    <col min="10" max="10" width="13" style="233" customWidth="1"/>
    <col min="11" max="11" width="1.28515625" style="233" customWidth="1"/>
    <col min="12" max="12" width="14.28515625" style="233" customWidth="1"/>
    <col min="13" max="13" width="11.28515625" style="336" hidden="1" customWidth="1"/>
    <col min="14" max="14" width="21.5703125" style="233" hidden="1" customWidth="1"/>
    <col min="15" max="15" width="9" style="233" hidden="1" customWidth="1"/>
    <col min="16" max="16" width="21.28515625" style="233" hidden="1" customWidth="1"/>
    <col min="17" max="17" width="9.7109375" style="233" bestFit="1" customWidth="1"/>
    <col min="18" max="16384" width="9" style="233"/>
  </cols>
  <sheetData>
    <row r="1" spans="1:251">
      <c r="A1" s="231"/>
      <c r="B1" s="320"/>
      <c r="C1" s="231"/>
      <c r="D1" s="231"/>
      <c r="E1" s="231"/>
      <c r="F1" s="192"/>
      <c r="G1" s="320"/>
      <c r="H1" s="192"/>
      <c r="I1" s="192"/>
      <c r="J1" s="192"/>
      <c r="K1" s="192"/>
      <c r="L1" s="192"/>
    </row>
    <row r="2" spans="1:251">
      <c r="A2" s="234" t="s">
        <v>2946</v>
      </c>
      <c r="B2" s="234"/>
      <c r="C2" s="234"/>
      <c r="D2" s="234"/>
      <c r="E2" s="234"/>
      <c r="F2" s="192"/>
      <c r="G2" s="234"/>
      <c r="H2" s="192"/>
      <c r="I2" s="192"/>
      <c r="J2" s="192"/>
      <c r="K2" s="192"/>
      <c r="L2" s="235"/>
    </row>
    <row r="3" spans="1:251">
      <c r="A3" s="550" t="s">
        <v>3157</v>
      </c>
      <c r="B3" s="90"/>
      <c r="C3" s="109"/>
      <c r="D3" s="109"/>
      <c r="E3" s="109"/>
      <c r="F3" s="192"/>
      <c r="G3" s="90"/>
      <c r="H3" s="192"/>
      <c r="I3" s="192"/>
      <c r="J3" s="192"/>
      <c r="K3" s="192"/>
      <c r="L3" s="236"/>
    </row>
    <row r="4" spans="1:251" s="240" customFormat="1">
      <c r="A4" s="109" t="str">
        <f>+BS!A3</f>
        <v>AS AT MARCH 31, 2022</v>
      </c>
      <c r="B4" s="90"/>
      <c r="C4" s="109"/>
      <c r="D4" s="109"/>
      <c r="E4" s="109"/>
      <c r="F4" s="237"/>
      <c r="G4" s="90"/>
      <c r="H4" s="237"/>
      <c r="I4" s="237"/>
      <c r="J4" s="237"/>
      <c r="K4" s="237"/>
      <c r="L4" s="238"/>
      <c r="M4" s="335"/>
    </row>
    <row r="5" spans="1:251" s="240" customFormat="1">
      <c r="A5" s="275"/>
      <c r="B5" s="90"/>
      <c r="C5" s="109"/>
      <c r="D5" s="109"/>
      <c r="E5" s="109"/>
      <c r="F5" s="237"/>
      <c r="G5" s="90"/>
      <c r="H5" s="237"/>
      <c r="I5" s="237"/>
      <c r="J5" s="237"/>
      <c r="K5" s="237"/>
      <c r="L5" s="238"/>
      <c r="M5" s="335"/>
    </row>
    <row r="6" spans="1:251" s="240" customFormat="1">
      <c r="A6" s="275" t="s">
        <v>3100</v>
      </c>
      <c r="B6" s="90"/>
      <c r="C6" s="109"/>
      <c r="D6" s="109"/>
      <c r="E6" s="109"/>
      <c r="F6" s="237"/>
      <c r="G6" s="90"/>
      <c r="H6" s="237"/>
      <c r="I6" s="237"/>
      <c r="J6" s="237"/>
      <c r="K6" s="237"/>
      <c r="L6" s="112"/>
      <c r="M6" s="335"/>
    </row>
    <row r="7" spans="1:251" s="240" customFormat="1">
      <c r="A7" s="388" t="s">
        <v>3061</v>
      </c>
      <c r="B7" s="90"/>
      <c r="C7" s="109"/>
      <c r="D7" s="109"/>
      <c r="E7" s="109"/>
      <c r="F7" s="237"/>
      <c r="G7" s="90"/>
      <c r="H7" s="237"/>
      <c r="I7" s="237"/>
      <c r="J7" s="237"/>
      <c r="K7" s="237"/>
      <c r="L7" s="238"/>
      <c r="M7" s="335"/>
    </row>
    <row r="8" spans="1:251">
      <c r="A8" s="241"/>
      <c r="B8" s="340"/>
      <c r="C8" s="241"/>
      <c r="D8" s="241"/>
      <c r="E8" s="241"/>
      <c r="F8" s="242"/>
      <c r="G8" s="340"/>
      <c r="H8" s="242"/>
      <c r="I8" s="242"/>
      <c r="J8" s="242"/>
      <c r="K8" s="242"/>
      <c r="L8" s="242"/>
      <c r="M8" s="341"/>
      <c r="N8" s="244"/>
      <c r="O8" s="244"/>
      <c r="P8" s="244"/>
      <c r="Q8" s="240"/>
    </row>
    <row r="9" spans="1:251" ht="15.75" customHeight="1">
      <c r="A9" s="3019" t="s">
        <v>3034</v>
      </c>
      <c r="B9" s="248"/>
      <c r="C9" s="3022" t="s">
        <v>3053</v>
      </c>
      <c r="D9" s="3023"/>
      <c r="E9" s="3023"/>
      <c r="F9" s="3024"/>
      <c r="G9" s="248"/>
      <c r="H9" s="3025" t="s">
        <v>3090</v>
      </c>
      <c r="I9" s="3026"/>
      <c r="J9" s="3027"/>
      <c r="K9" s="508"/>
      <c r="L9" s="3028" t="s">
        <v>3036</v>
      </c>
      <c r="M9" s="3043" t="s">
        <v>3037</v>
      </c>
      <c r="N9" s="342"/>
      <c r="O9" s="247"/>
      <c r="P9" s="247"/>
      <c r="Q9" s="3046"/>
    </row>
    <row r="10" spans="1:251" ht="12.75" customHeight="1">
      <c r="A10" s="3020"/>
      <c r="B10" s="248"/>
      <c r="C10" s="3018" t="s">
        <v>3134</v>
      </c>
      <c r="D10" s="3018" t="s">
        <v>2980</v>
      </c>
      <c r="E10" s="3018" t="s">
        <v>3135</v>
      </c>
      <c r="F10" s="3018" t="s">
        <v>3090</v>
      </c>
      <c r="G10" s="248"/>
      <c r="H10" s="3031" t="s">
        <v>2983</v>
      </c>
      <c r="I10" s="3031" t="s">
        <v>2984</v>
      </c>
      <c r="J10" s="3018" t="s">
        <v>3039</v>
      </c>
      <c r="K10" s="493"/>
      <c r="L10" s="3029"/>
      <c r="M10" s="3044"/>
      <c r="N10" s="509"/>
      <c r="O10" s="247"/>
      <c r="P10" s="3044"/>
      <c r="Q10" s="3046"/>
      <c r="IQ10" s="233" t="s">
        <v>3040</v>
      </c>
    </row>
    <row r="11" spans="1:251">
      <c r="A11" s="3020"/>
      <c r="B11" s="248"/>
      <c r="C11" s="3018"/>
      <c r="D11" s="3018"/>
      <c r="E11" s="3018"/>
      <c r="F11" s="3018"/>
      <c r="G11" s="248"/>
      <c r="H11" s="3018"/>
      <c r="I11" s="3018"/>
      <c r="J11" s="3018"/>
      <c r="K11" s="493"/>
      <c r="L11" s="3029"/>
      <c r="M11" s="3044"/>
      <c r="N11" s="509"/>
      <c r="O11" s="247"/>
      <c r="P11" s="3044"/>
      <c r="Q11" s="3046"/>
    </row>
    <row r="12" spans="1:251">
      <c r="A12" s="3020"/>
      <c r="B12" s="248"/>
      <c r="C12" s="3018"/>
      <c r="D12" s="3018"/>
      <c r="E12" s="3018"/>
      <c r="F12" s="3018"/>
      <c r="G12" s="248"/>
      <c r="H12" s="3018"/>
      <c r="I12" s="3018"/>
      <c r="J12" s="3018"/>
      <c r="K12" s="493"/>
      <c r="L12" s="3029"/>
      <c r="M12" s="3044"/>
      <c r="N12" s="509"/>
      <c r="O12" s="247"/>
      <c r="P12" s="3044"/>
      <c r="Q12" s="3046"/>
    </row>
    <row r="13" spans="1:251">
      <c r="A13" s="3020"/>
      <c r="B13" s="248"/>
      <c r="C13" s="3018"/>
      <c r="D13" s="3018"/>
      <c r="E13" s="3018"/>
      <c r="F13" s="3018"/>
      <c r="G13" s="248"/>
      <c r="H13" s="3018"/>
      <c r="I13" s="3018"/>
      <c r="J13" s="3018"/>
      <c r="K13" s="493"/>
      <c r="L13" s="3029"/>
      <c r="M13" s="3044"/>
      <c r="N13" s="509"/>
      <c r="O13" s="247"/>
      <c r="P13" s="3044"/>
      <c r="Q13" s="3046"/>
    </row>
    <row r="14" spans="1:251">
      <c r="A14" s="3021"/>
      <c r="B14" s="248"/>
      <c r="C14" s="3032"/>
      <c r="D14" s="3032"/>
      <c r="E14" s="3032"/>
      <c r="F14" s="3032"/>
      <c r="G14" s="248"/>
      <c r="H14" s="3032"/>
      <c r="I14" s="3032"/>
      <c r="J14" s="3032"/>
      <c r="K14" s="494"/>
      <c r="L14" s="3030"/>
      <c r="M14" s="3045"/>
      <c r="N14" s="509"/>
      <c r="O14" s="247"/>
      <c r="P14" s="3044"/>
      <c r="Q14" s="3046"/>
    </row>
    <row r="15" spans="1:251">
      <c r="A15" s="252"/>
      <c r="B15" s="252"/>
      <c r="C15" s="343"/>
      <c r="D15" s="343"/>
      <c r="E15" s="343"/>
      <c r="F15" s="343"/>
      <c r="G15" s="343"/>
      <c r="H15" s="115" t="s">
        <v>3060</v>
      </c>
      <c r="I15" s="115"/>
      <c r="J15" s="115"/>
      <c r="K15" s="115"/>
      <c r="L15" s="110"/>
      <c r="M15" s="108"/>
      <c r="N15" s="108"/>
      <c r="O15" s="108"/>
      <c r="P15" s="244"/>
      <c r="Q15" s="240"/>
    </row>
    <row r="16" spans="1:251" ht="25.5">
      <c r="A16" s="391" t="s">
        <v>3101</v>
      </c>
      <c r="B16" s="252"/>
      <c r="C16" s="252"/>
      <c r="D16" s="94"/>
      <c r="E16" s="98"/>
      <c r="F16" s="98"/>
      <c r="G16" s="252"/>
      <c r="H16" s="98"/>
      <c r="I16" s="98"/>
      <c r="J16" s="98"/>
      <c r="K16" s="98"/>
      <c r="L16" s="110"/>
      <c r="M16" s="108"/>
      <c r="N16" s="108"/>
      <c r="O16" s="108"/>
      <c r="P16" s="244"/>
    </row>
    <row r="17" spans="1:16">
      <c r="A17" s="391"/>
      <c r="B17" s="252"/>
      <c r="C17" s="252"/>
      <c r="D17" s="94"/>
      <c r="E17" s="98"/>
      <c r="F17" s="98"/>
      <c r="G17" s="252"/>
      <c r="H17" s="98"/>
      <c r="I17" s="98"/>
      <c r="J17" s="98"/>
      <c r="K17" s="98"/>
      <c r="L17" s="110"/>
      <c r="M17" s="108"/>
      <c r="N17" s="108"/>
      <c r="O17" s="108"/>
      <c r="P17" s="244"/>
    </row>
    <row r="18" spans="1:16">
      <c r="A18" s="253" t="s">
        <v>3062</v>
      </c>
      <c r="B18" s="347"/>
      <c r="C18" s="254">
        <v>12000000</v>
      </c>
      <c r="D18" s="284">
        <v>25500000</v>
      </c>
      <c r="E18" s="284">
        <v>0</v>
      </c>
      <c r="F18" s="284">
        <f>+C18+D18-E18</f>
        <v>37500000</v>
      </c>
      <c r="G18" s="347"/>
      <c r="H18" s="284">
        <v>37724250</v>
      </c>
      <c r="I18" s="284">
        <v>37816700</v>
      </c>
      <c r="J18" s="284">
        <f>+I18-H18</f>
        <v>92450</v>
      </c>
      <c r="K18" s="284"/>
      <c r="L18" s="510">
        <f>+I18/BS!$I$30</f>
        <v>94.949299999999994</v>
      </c>
      <c r="M18" s="348"/>
      <c r="N18" s="349"/>
      <c r="O18" s="350"/>
      <c r="P18" s="350"/>
    </row>
    <row r="19" spans="1:16">
      <c r="A19" s="351" t="s">
        <v>3063</v>
      </c>
      <c r="B19" s="347"/>
      <c r="C19" s="254"/>
      <c r="D19" s="284"/>
      <c r="E19" s="284"/>
      <c r="F19" s="284"/>
      <c r="G19" s="347"/>
      <c r="H19" s="284"/>
      <c r="I19" s="284"/>
      <c r="J19" s="284"/>
      <c r="K19" s="284"/>
      <c r="L19" s="352"/>
      <c r="M19" s="344"/>
      <c r="N19" s="353"/>
      <c r="O19" s="346"/>
      <c r="P19" s="260"/>
    </row>
    <row r="20" spans="1:16">
      <c r="A20" s="351"/>
      <c r="B20" s="347"/>
      <c r="C20" s="254"/>
      <c r="D20" s="284"/>
      <c r="E20" s="284"/>
      <c r="F20" s="284"/>
      <c r="G20" s="347"/>
      <c r="H20" s="284"/>
      <c r="I20" s="284"/>
      <c r="J20" s="284"/>
      <c r="K20" s="284"/>
      <c r="L20" s="352"/>
      <c r="M20" s="344"/>
      <c r="N20" s="353"/>
      <c r="O20" s="346"/>
      <c r="P20" s="260"/>
    </row>
    <row r="21" spans="1:16">
      <c r="A21" s="351"/>
      <c r="B21" s="347"/>
      <c r="C21" s="254"/>
      <c r="D21" s="284"/>
      <c r="E21" s="284"/>
      <c r="F21" s="284"/>
      <c r="G21" s="347"/>
      <c r="H21" s="284"/>
      <c r="I21" s="284"/>
      <c r="J21" s="284"/>
      <c r="K21" s="284"/>
      <c r="L21" s="352"/>
      <c r="M21" s="344"/>
      <c r="N21" s="353"/>
      <c r="O21" s="346"/>
      <c r="P21" s="260"/>
    </row>
    <row r="22" spans="1:16" ht="25.5">
      <c r="A22" s="391" t="s">
        <v>3102</v>
      </c>
      <c r="B22" s="347"/>
      <c r="C22" s="254"/>
      <c r="D22" s="284"/>
      <c r="E22" s="284"/>
      <c r="F22" s="284"/>
      <c r="G22" s="347"/>
      <c r="H22" s="284"/>
      <c r="I22" s="284"/>
      <c r="J22" s="284"/>
      <c r="K22" s="284"/>
      <c r="L22" s="352"/>
      <c r="M22" s="344"/>
      <c r="N22" s="353"/>
      <c r="O22" s="346"/>
      <c r="P22" s="260"/>
    </row>
    <row r="23" spans="1:16">
      <c r="A23" s="392"/>
      <c r="B23" s="347"/>
      <c r="C23" s="254"/>
      <c r="D23" s="284"/>
      <c r="E23" s="284"/>
      <c r="F23" s="284"/>
      <c r="G23" s="347"/>
      <c r="H23" s="284"/>
      <c r="I23" s="284"/>
      <c r="J23" s="284"/>
      <c r="K23" s="284"/>
      <c r="L23" s="352"/>
      <c r="M23" s="344"/>
      <c r="N23" s="353"/>
      <c r="O23" s="346"/>
      <c r="P23" s="260"/>
    </row>
    <row r="24" spans="1:16" ht="25.5">
      <c r="A24" s="253" t="s">
        <v>3042</v>
      </c>
      <c r="B24" s="347"/>
      <c r="C24" s="254">
        <v>24000000</v>
      </c>
      <c r="D24" s="254">
        <v>0</v>
      </c>
      <c r="E24" s="254">
        <v>24000000</v>
      </c>
      <c r="F24" s="284">
        <f>+C24+D24-E24</f>
        <v>0</v>
      </c>
      <c r="G24" s="254">
        <v>0</v>
      </c>
      <c r="H24" s="284">
        <v>0</v>
      </c>
      <c r="I24" s="284">
        <v>0</v>
      </c>
      <c r="J24" s="284">
        <v>0</v>
      </c>
      <c r="K24" s="284"/>
      <c r="L24" s="284">
        <v>0</v>
      </c>
      <c r="M24" s="344"/>
      <c r="N24" s="353"/>
      <c r="O24" s="346"/>
      <c r="P24" s="260"/>
    </row>
    <row r="25" spans="1:16">
      <c r="A25" s="351"/>
      <c r="B25" s="347"/>
      <c r="C25" s="254"/>
      <c r="D25" s="284"/>
      <c r="E25" s="284"/>
      <c r="F25" s="284"/>
      <c r="G25" s="347"/>
      <c r="H25" s="284"/>
      <c r="I25" s="284"/>
      <c r="J25" s="284"/>
      <c r="K25" s="284"/>
      <c r="L25" s="352"/>
      <c r="M25" s="344"/>
      <c r="N25" s="353"/>
      <c r="O25" s="346"/>
      <c r="P25" s="260"/>
    </row>
    <row r="26" spans="1:16" s="240" customFormat="1" ht="13.5" thickBot="1">
      <c r="A26" s="262"/>
      <c r="B26" s="354"/>
      <c r="C26" s="263">
        <f>+SUM(C18:C24)</f>
        <v>36000000</v>
      </c>
      <c r="D26" s="263">
        <f>+SUM(D18:D24)</f>
        <v>25500000</v>
      </c>
      <c r="E26" s="263">
        <f>+SUM(E18:E24)</f>
        <v>24000000</v>
      </c>
      <c r="F26" s="263">
        <f>+SUM(F18:F24)</f>
        <v>37500000</v>
      </c>
      <c r="G26" s="354"/>
      <c r="H26" s="263">
        <f>+SUM(H18:H24)</f>
        <v>37724250</v>
      </c>
      <c r="I26" s="263">
        <f>+SUM(I18:I24)</f>
        <v>37816700</v>
      </c>
      <c r="J26" s="263">
        <f>+SUM(J18:J24)</f>
        <v>92450</v>
      </c>
      <c r="K26" s="263"/>
      <c r="L26" s="501">
        <f>+SUM(L18:L24)</f>
        <v>94.949299999999994</v>
      </c>
      <c r="M26" s="335"/>
    </row>
    <row r="27" spans="1:16" s="240" customFormat="1" ht="13.5" thickTop="1">
      <c r="A27" s="264"/>
      <c r="B27" s="264"/>
      <c r="C27" s="264"/>
      <c r="D27" s="264"/>
      <c r="E27" s="264"/>
      <c r="F27" s="265"/>
      <c r="G27" s="264"/>
      <c r="H27" s="265"/>
      <c r="I27" s="265"/>
      <c r="J27" s="265"/>
      <c r="K27" s="265"/>
      <c r="L27" s="266"/>
      <c r="M27" s="335"/>
    </row>
    <row r="28" spans="1:16" s="240" customFormat="1">
      <c r="A28" s="264"/>
      <c r="B28" s="264"/>
      <c r="C28" s="264"/>
      <c r="D28" s="264"/>
      <c r="E28" s="264"/>
      <c r="F28" s="265"/>
      <c r="G28" s="264"/>
      <c r="H28" s="265"/>
      <c r="I28" s="265"/>
      <c r="J28" s="265"/>
      <c r="K28" s="265"/>
      <c r="L28" s="266"/>
      <c r="M28" s="335"/>
    </row>
    <row r="29" spans="1:16" s="240" customFormat="1" hidden="1">
      <c r="A29" s="264"/>
      <c r="B29" s="264"/>
      <c r="C29" s="264"/>
      <c r="D29" s="264"/>
      <c r="E29" s="264"/>
      <c r="F29" s="265"/>
      <c r="G29" s="264"/>
      <c r="H29" s="264"/>
      <c r="I29" s="265"/>
      <c r="J29" s="2983" t="s">
        <v>3024</v>
      </c>
      <c r="K29" s="2983"/>
      <c r="L29" s="2983"/>
      <c r="N29" s="335"/>
    </row>
    <row r="30" spans="1:16" s="240" customFormat="1" ht="38.25" hidden="1" customHeight="1">
      <c r="A30" s="264"/>
      <c r="B30" s="264"/>
      <c r="C30" s="264"/>
      <c r="D30" s="264"/>
      <c r="E30" s="264"/>
      <c r="F30" s="265"/>
      <c r="G30" s="264"/>
      <c r="H30" s="264"/>
      <c r="I30" s="265"/>
      <c r="J30" s="195" t="s">
        <v>3025</v>
      </c>
      <c r="K30" s="195"/>
      <c r="L30" s="196" t="s">
        <v>3026</v>
      </c>
      <c r="N30" s="335"/>
    </row>
    <row r="31" spans="1:16" s="240" customFormat="1" hidden="1">
      <c r="A31" s="264"/>
      <c r="B31" s="264"/>
      <c r="C31" s="264"/>
      <c r="D31" s="264"/>
      <c r="E31" s="264"/>
      <c r="F31" s="265"/>
      <c r="G31" s="264"/>
      <c r="H31" s="264"/>
      <c r="I31" s="265"/>
      <c r="J31" s="2983" t="s">
        <v>3027</v>
      </c>
      <c r="K31" s="2983"/>
      <c r="L31" s="2983"/>
      <c r="N31" s="335"/>
    </row>
    <row r="32" spans="1:16" s="240" customFormat="1" hidden="1">
      <c r="A32" s="264"/>
      <c r="B32" s="264"/>
      <c r="C32" s="264"/>
      <c r="D32" s="264"/>
      <c r="E32" s="264"/>
      <c r="F32" s="265"/>
      <c r="G32" s="264"/>
      <c r="H32" s="264"/>
      <c r="I32" s="265"/>
      <c r="J32" s="199"/>
      <c r="K32" s="199"/>
      <c r="L32" s="199"/>
      <c r="N32" s="335"/>
    </row>
    <row r="33" spans="1:16" s="240" customFormat="1" ht="15" hidden="1" customHeight="1" thickBot="1">
      <c r="A33" s="191" t="s">
        <v>2933</v>
      </c>
      <c r="B33" s="264"/>
      <c r="C33" s="264"/>
      <c r="D33" s="264"/>
      <c r="E33" s="264"/>
      <c r="F33" s="265"/>
      <c r="G33" s="264"/>
      <c r="H33" s="264"/>
      <c r="I33" s="265"/>
      <c r="J33" s="355">
        <f>+I26</f>
        <v>37816700</v>
      </c>
      <c r="K33" s="355"/>
      <c r="L33" s="355">
        <v>20079000</v>
      </c>
      <c r="N33" s="335"/>
    </row>
    <row r="34" spans="1:16" s="240" customFormat="1">
      <c r="A34" s="264"/>
      <c r="B34" s="264"/>
      <c r="C34" s="264"/>
      <c r="D34" s="264"/>
      <c r="E34" s="264"/>
      <c r="F34" s="265"/>
      <c r="G34" s="264"/>
      <c r="H34" s="265"/>
      <c r="I34" s="265"/>
      <c r="J34" s="265"/>
      <c r="K34" s="265"/>
      <c r="L34" s="266"/>
      <c r="M34" s="335"/>
    </row>
    <row r="35" spans="1:16" s="240" customFormat="1">
      <c r="A35" s="278"/>
      <c r="B35" s="285"/>
      <c r="C35" s="285"/>
      <c r="D35" s="285"/>
      <c r="E35" s="285"/>
      <c r="F35" s="356"/>
      <c r="G35" s="356"/>
      <c r="H35" s="356"/>
      <c r="I35" s="357"/>
      <c r="J35" s="265"/>
      <c r="K35" s="265"/>
      <c r="L35" s="266"/>
      <c r="M35" s="335"/>
    </row>
    <row r="36" spans="1:16" s="240" customFormat="1">
      <c r="A36" s="278"/>
      <c r="B36" s="285"/>
      <c r="C36" s="285"/>
      <c r="D36" s="285"/>
      <c r="E36" s="285"/>
      <c r="F36" s="356"/>
      <c r="G36" s="356"/>
      <c r="H36" s="356"/>
      <c r="I36" s="357"/>
      <c r="J36" s="2983" t="s">
        <v>3024</v>
      </c>
      <c r="K36" s="2983"/>
      <c r="L36" s="2983"/>
      <c r="M36" s="335"/>
    </row>
    <row r="37" spans="1:16" s="240" customFormat="1" ht="38.25">
      <c r="A37" s="278"/>
      <c r="B37" s="285"/>
      <c r="C37" s="285"/>
      <c r="D37" s="285"/>
      <c r="E37" s="285"/>
      <c r="F37" s="356"/>
      <c r="G37" s="356"/>
      <c r="H37" s="356"/>
      <c r="I37" s="357"/>
      <c r="J37" s="195" t="s">
        <v>3152</v>
      </c>
      <c r="K37" s="195"/>
      <c r="L37" s="196" t="s">
        <v>3088</v>
      </c>
      <c r="M37" s="335"/>
    </row>
    <row r="38" spans="1:16" s="240" customFormat="1">
      <c r="A38" s="278"/>
      <c r="B38" s="285"/>
      <c r="C38" s="285"/>
      <c r="D38" s="285"/>
      <c r="E38" s="285"/>
      <c r="F38" s="356"/>
      <c r="G38" s="356"/>
      <c r="H38" s="356"/>
      <c r="I38" s="357"/>
      <c r="J38" s="2983" t="s">
        <v>3027</v>
      </c>
      <c r="K38" s="2983"/>
      <c r="L38" s="2983"/>
      <c r="M38" s="335"/>
    </row>
    <row r="39" spans="1:16" s="240" customFormat="1">
      <c r="A39" s="278"/>
      <c r="B39" s="285"/>
      <c r="C39" s="285"/>
      <c r="D39" s="285"/>
      <c r="E39" s="285"/>
      <c r="F39" s="356"/>
      <c r="G39" s="356"/>
      <c r="H39" s="356"/>
      <c r="I39" s="357"/>
      <c r="J39" s="199"/>
      <c r="K39" s="199"/>
      <c r="L39" s="199"/>
      <c r="M39" s="335"/>
    </row>
    <row r="40" spans="1:16" s="240" customFormat="1">
      <c r="A40" s="300" t="s">
        <v>3056</v>
      </c>
      <c r="B40" s="285"/>
      <c r="C40" s="285"/>
      <c r="D40" s="285"/>
      <c r="E40" s="285"/>
      <c r="F40" s="356"/>
      <c r="G40" s="356"/>
      <c r="H40" s="356"/>
      <c r="I40" s="357"/>
      <c r="J40" s="500">
        <f>+I26</f>
        <v>37816700</v>
      </c>
      <c r="K40" s="500"/>
      <c r="L40" s="502">
        <v>36016800</v>
      </c>
      <c r="M40" s="335"/>
    </row>
    <row r="41" spans="1:16" s="240" customFormat="1">
      <c r="A41" s="278"/>
      <c r="B41" s="285"/>
      <c r="C41" s="285"/>
      <c r="D41" s="285"/>
      <c r="E41" s="285"/>
      <c r="F41" s="356"/>
      <c r="G41" s="356"/>
      <c r="H41" s="356"/>
      <c r="I41" s="357"/>
      <c r="J41" s="358"/>
      <c r="K41" s="358"/>
      <c r="L41" s="358"/>
      <c r="M41" s="335"/>
    </row>
    <row r="42" spans="1:16" s="240" customFormat="1" ht="13.5" thickBot="1">
      <c r="A42" s="303" t="s">
        <v>2933</v>
      </c>
      <c r="B42" s="285"/>
      <c r="C42" s="285"/>
      <c r="D42" s="285"/>
      <c r="E42" s="285"/>
      <c r="F42" s="356"/>
      <c r="G42" s="356"/>
      <c r="H42" s="356"/>
      <c r="I42" s="357"/>
      <c r="J42" s="359">
        <f>SUM(J40:J40)</f>
        <v>37816700</v>
      </c>
      <c r="K42" s="499"/>
      <c r="L42" s="359">
        <f>SUM(L40:L40)</f>
        <v>36016800</v>
      </c>
      <c r="M42" s="335"/>
    </row>
    <row r="43" spans="1:16" s="240" customFormat="1" ht="13.5" thickTop="1">
      <c r="A43" s="360"/>
      <c r="B43" s="360"/>
      <c r="C43" s="360"/>
      <c r="D43" s="360"/>
      <c r="E43" s="360"/>
      <c r="F43" s="360"/>
      <c r="G43" s="360"/>
      <c r="H43" s="360"/>
      <c r="I43" s="360"/>
      <c r="J43" s="111"/>
      <c r="K43" s="111"/>
      <c r="L43" s="266"/>
      <c r="M43" s="344"/>
      <c r="N43" s="345"/>
      <c r="O43" s="329"/>
      <c r="P43" s="361"/>
    </row>
    <row r="44" spans="1:16" s="240" customFormat="1">
      <c r="A44" s="362" t="str">
        <f>BS!A46</f>
        <v>The annexed notes from 1 to 15 form an integral part of these interim financial statements.</v>
      </c>
      <c r="B44" s="362"/>
      <c r="C44" s="362"/>
      <c r="D44" s="362"/>
      <c r="E44" s="362"/>
      <c r="F44" s="111"/>
      <c r="G44" s="362"/>
      <c r="H44" s="111"/>
      <c r="I44" s="111"/>
      <c r="J44" s="111"/>
      <c r="K44" s="111"/>
      <c r="L44" s="266"/>
      <c r="M44" s="344"/>
      <c r="N44" s="345"/>
      <c r="O44" s="329"/>
      <c r="P44" s="361"/>
    </row>
    <row r="45" spans="1:16" s="240" customFormat="1">
      <c r="A45" s="362"/>
      <c r="B45" s="362"/>
      <c r="C45" s="362"/>
      <c r="D45" s="362"/>
      <c r="E45" s="362"/>
      <c r="F45" s="111"/>
      <c r="G45" s="362"/>
      <c r="H45" s="111"/>
      <c r="I45" s="111"/>
      <c r="J45" s="111"/>
      <c r="K45" s="111"/>
      <c r="L45" s="266"/>
      <c r="M45" s="344"/>
      <c r="N45" s="345"/>
      <c r="O45" s="329"/>
      <c r="P45" s="361"/>
    </row>
    <row r="46" spans="1:16" s="240" customFormat="1">
      <c r="A46" s="362"/>
      <c r="B46" s="362"/>
      <c r="C46" s="362"/>
      <c r="D46" s="362"/>
      <c r="E46" s="362"/>
      <c r="F46" s="111"/>
      <c r="G46" s="362"/>
      <c r="H46" s="111"/>
      <c r="I46" s="111"/>
      <c r="J46" s="111"/>
      <c r="K46" s="111"/>
      <c r="L46" s="266"/>
      <c r="M46" s="344"/>
      <c r="N46" s="345"/>
      <c r="O46" s="329"/>
      <c r="P46" s="361"/>
    </row>
    <row r="47" spans="1:16" s="240" customFormat="1">
      <c r="A47" s="362"/>
      <c r="B47" s="362"/>
      <c r="C47" s="362"/>
      <c r="D47" s="362"/>
      <c r="E47" s="362"/>
      <c r="F47" s="238"/>
      <c r="G47" s="362"/>
      <c r="H47" s="238"/>
      <c r="I47" s="238"/>
      <c r="J47" s="238"/>
      <c r="K47" s="238"/>
      <c r="L47" s="266"/>
      <c r="M47" s="344"/>
      <c r="N47" s="345"/>
      <c r="O47" s="329"/>
      <c r="P47" s="361"/>
    </row>
    <row r="48" spans="1:16" s="240" customFormat="1">
      <c r="A48" s="310"/>
      <c r="B48" s="310"/>
      <c r="C48" s="310"/>
      <c r="D48" s="310"/>
      <c r="E48" s="310"/>
      <c r="F48" s="238"/>
      <c r="G48" s="310"/>
      <c r="H48" s="238"/>
      <c r="I48" s="238"/>
      <c r="J48" s="238"/>
      <c r="K48" s="238"/>
      <c r="L48" s="266"/>
      <c r="M48" s="344"/>
      <c r="N48" s="345"/>
      <c r="O48" s="329"/>
      <c r="P48" s="361"/>
    </row>
    <row r="49" spans="1:16" s="105" customFormat="1">
      <c r="A49" s="363" t="s">
        <v>2941</v>
      </c>
      <c r="B49" s="364"/>
      <c r="C49" s="363"/>
      <c r="D49" s="363"/>
      <c r="E49" s="363"/>
      <c r="F49" s="103"/>
      <c r="G49" s="364"/>
      <c r="H49" s="103"/>
      <c r="I49" s="103"/>
      <c r="J49" s="103"/>
      <c r="K49" s="103"/>
      <c r="L49" s="103"/>
      <c r="M49" s="116"/>
    </row>
    <row r="50" spans="1:16" s="105" customFormat="1">
      <c r="A50" s="363" t="str">
        <f>+BS!A50</f>
        <v>(Pension Fund Manager)</v>
      </c>
      <c r="B50" s="364"/>
      <c r="C50" s="363"/>
      <c r="D50" s="363"/>
      <c r="E50" s="363"/>
      <c r="F50" s="103"/>
      <c r="G50" s="364"/>
      <c r="H50" s="103"/>
      <c r="I50" s="103"/>
      <c r="J50" s="103"/>
      <c r="K50" s="103"/>
      <c r="L50" s="103"/>
      <c r="M50" s="116"/>
    </row>
    <row r="51" spans="1:16" s="367" customFormat="1">
      <c r="A51" s="365"/>
      <c r="B51" s="366"/>
      <c r="C51" s="365"/>
      <c r="D51" s="365"/>
      <c r="E51" s="365"/>
      <c r="F51" s="365"/>
      <c r="G51" s="366"/>
      <c r="H51" s="365"/>
      <c r="I51" s="365"/>
      <c r="J51" s="365"/>
      <c r="K51" s="365"/>
      <c r="L51" s="365"/>
    </row>
    <row r="52" spans="1:16" s="367" customFormat="1">
      <c r="A52" s="365"/>
      <c r="B52" s="366"/>
      <c r="C52" s="365"/>
      <c r="D52" s="365"/>
      <c r="E52" s="365"/>
      <c r="F52" s="365"/>
      <c r="G52" s="366"/>
      <c r="H52" s="365"/>
      <c r="I52" s="365"/>
      <c r="J52" s="365"/>
      <c r="K52" s="365"/>
      <c r="L52" s="365"/>
    </row>
    <row r="53" spans="1:16" s="367" customFormat="1">
      <c r="A53" s="365"/>
      <c r="B53" s="366"/>
      <c r="C53" s="365"/>
      <c r="D53" s="365"/>
      <c r="E53" s="365"/>
      <c r="F53" s="365"/>
      <c r="G53" s="366"/>
      <c r="H53" s="365"/>
      <c r="I53" s="365"/>
      <c r="J53" s="365"/>
      <c r="K53" s="365"/>
      <c r="L53" s="365"/>
    </row>
    <row r="54" spans="1:16" s="367" customFormat="1">
      <c r="A54" s="365"/>
      <c r="B54" s="366"/>
      <c r="C54" s="365"/>
      <c r="D54" s="365"/>
      <c r="E54" s="365"/>
      <c r="F54" s="365"/>
      <c r="G54" s="366"/>
      <c r="H54" s="365"/>
      <c r="I54" s="365"/>
      <c r="J54" s="365"/>
      <c r="K54" s="365"/>
      <c r="L54" s="365"/>
    </row>
    <row r="55" spans="1:16" s="367" customFormat="1">
      <c r="A55" s="365"/>
      <c r="B55" s="366"/>
      <c r="C55" s="365"/>
      <c r="D55" s="365"/>
      <c r="E55" s="365"/>
      <c r="F55" s="365"/>
      <c r="G55" s="366"/>
      <c r="H55" s="365"/>
      <c r="I55" s="365"/>
      <c r="J55" s="365"/>
      <c r="K55" s="365"/>
      <c r="L55" s="365"/>
    </row>
    <row r="56" spans="1:16" s="105" customFormat="1">
      <c r="A56" s="114" t="s">
        <v>3064</v>
      </c>
      <c r="B56" s="368"/>
      <c r="C56" s="106"/>
      <c r="D56" s="106"/>
      <c r="E56" s="106"/>
      <c r="F56" s="103"/>
      <c r="G56" s="368"/>
      <c r="H56" s="103"/>
      <c r="I56" s="103"/>
      <c r="J56" s="103"/>
      <c r="K56" s="103"/>
      <c r="L56" s="103"/>
      <c r="M56" s="117"/>
    </row>
    <row r="57" spans="1:16" s="91" customFormat="1">
      <c r="A57" s="96"/>
      <c r="B57" s="97"/>
      <c r="C57" s="96"/>
      <c r="D57" s="96"/>
      <c r="E57" s="96"/>
      <c r="F57" s="96"/>
      <c r="G57" s="97"/>
      <c r="H57" s="96"/>
      <c r="I57" s="96"/>
      <c r="J57" s="96"/>
      <c r="K57" s="96"/>
      <c r="L57" s="96"/>
    </row>
    <row r="58" spans="1:16" s="91" customFormat="1">
      <c r="A58" s="3046"/>
      <c r="B58" s="251"/>
      <c r="C58" s="251"/>
      <c r="D58" s="251"/>
      <c r="E58" s="251"/>
      <c r="G58" s="251"/>
      <c r="L58" s="3046"/>
    </row>
    <row r="59" spans="1:16" s="240" customFormat="1">
      <c r="A59" s="3046"/>
      <c r="B59" s="251"/>
      <c r="C59" s="251"/>
      <c r="D59" s="251"/>
      <c r="E59" s="251"/>
      <c r="F59" s="3046"/>
      <c r="G59" s="251"/>
      <c r="H59" s="251"/>
      <c r="I59" s="251"/>
      <c r="J59" s="251"/>
      <c r="K59" s="251"/>
      <c r="L59" s="3046"/>
      <c r="M59" s="344"/>
      <c r="N59" s="345"/>
      <c r="O59" s="329"/>
      <c r="P59" s="361"/>
    </row>
    <row r="60" spans="1:16" s="240" customFormat="1">
      <c r="A60" s="3046"/>
      <c r="B60" s="251"/>
      <c r="C60" s="251"/>
      <c r="D60" s="251"/>
      <c r="E60" s="251"/>
      <c r="F60" s="3046"/>
      <c r="G60" s="251"/>
      <c r="H60" s="251"/>
      <c r="I60" s="251"/>
      <c r="J60" s="251"/>
      <c r="K60" s="251"/>
      <c r="L60" s="3046"/>
      <c r="M60" s="344"/>
      <c r="N60" s="345"/>
      <c r="O60" s="329"/>
      <c r="P60" s="361"/>
    </row>
    <row r="61" spans="1:16" s="240" customFormat="1">
      <c r="A61" s="3046"/>
      <c r="B61" s="251"/>
      <c r="C61" s="251"/>
      <c r="D61" s="251"/>
      <c r="E61" s="251"/>
      <c r="F61" s="3046"/>
      <c r="G61" s="251"/>
      <c r="H61" s="251"/>
      <c r="I61" s="251"/>
      <c r="J61" s="251"/>
      <c r="K61" s="251"/>
      <c r="L61" s="3046"/>
      <c r="M61" s="344"/>
      <c r="N61" s="345"/>
      <c r="O61" s="329"/>
      <c r="P61" s="361"/>
    </row>
    <row r="62" spans="1:16" s="240" customFormat="1">
      <c r="A62" s="3046"/>
      <c r="B62" s="251"/>
      <c r="C62" s="251"/>
      <c r="D62" s="251"/>
      <c r="E62" s="251"/>
      <c r="F62" s="3046"/>
      <c r="G62" s="251"/>
      <c r="H62" s="251"/>
      <c r="I62" s="251"/>
      <c r="J62" s="251"/>
      <c r="K62" s="251"/>
      <c r="L62" s="3046"/>
      <c r="M62" s="344"/>
      <c r="N62" s="345"/>
      <c r="O62" s="329"/>
      <c r="P62" s="361"/>
    </row>
    <row r="63" spans="1:16" s="240" customFormat="1">
      <c r="A63" s="3046"/>
      <c r="B63" s="251"/>
      <c r="C63" s="251"/>
      <c r="D63" s="251"/>
      <c r="E63" s="251"/>
      <c r="F63" s="3046"/>
      <c r="G63" s="251"/>
      <c r="H63" s="251"/>
      <c r="I63" s="251"/>
      <c r="J63" s="251"/>
      <c r="K63" s="251"/>
      <c r="L63" s="3046"/>
      <c r="M63" s="344"/>
      <c r="N63" s="345"/>
      <c r="O63" s="329"/>
      <c r="P63" s="361"/>
    </row>
    <row r="64" spans="1:16" s="240" customFormat="1">
      <c r="A64" s="369"/>
      <c r="B64" s="369"/>
      <c r="C64" s="369"/>
      <c r="D64" s="369"/>
      <c r="E64" s="369"/>
      <c r="F64" s="113"/>
      <c r="G64" s="369"/>
      <c r="H64" s="113"/>
      <c r="I64" s="113"/>
      <c r="J64" s="113"/>
      <c r="K64" s="113"/>
      <c r="L64" s="370"/>
      <c r="M64" s="344"/>
      <c r="N64" s="345"/>
      <c r="O64" s="329"/>
      <c r="P64" s="324"/>
    </row>
    <row r="65" spans="1:17" s="240" customFormat="1">
      <c r="A65" s="369"/>
      <c r="B65" s="369"/>
      <c r="C65" s="369"/>
      <c r="D65" s="369"/>
      <c r="E65" s="369"/>
      <c r="G65" s="369"/>
      <c r="L65" s="370"/>
      <c r="M65" s="344"/>
      <c r="N65" s="345"/>
      <c r="O65" s="329"/>
      <c r="P65" s="361"/>
      <c r="Q65" s="371"/>
    </row>
    <row r="66" spans="1:17" s="240" customFormat="1">
      <c r="A66" s="369"/>
      <c r="B66" s="369"/>
      <c r="C66" s="369"/>
      <c r="D66" s="369"/>
      <c r="E66" s="369"/>
      <c r="G66" s="369"/>
      <c r="L66" s="370"/>
      <c r="M66" s="344"/>
      <c r="N66" s="345"/>
      <c r="O66" s="329"/>
      <c r="P66" s="324"/>
      <c r="Q66" s="371"/>
    </row>
    <row r="67" spans="1:17" s="240" customFormat="1">
      <c r="A67" s="369"/>
      <c r="B67" s="369"/>
      <c r="C67" s="369"/>
      <c r="D67" s="369"/>
      <c r="E67" s="369"/>
      <c r="G67" s="369"/>
      <c r="L67" s="370"/>
      <c r="M67" s="344"/>
      <c r="N67" s="345"/>
      <c r="O67" s="329"/>
      <c r="P67" s="361"/>
      <c r="Q67" s="371"/>
    </row>
    <row r="68" spans="1:17" s="240" customFormat="1">
      <c r="A68" s="369"/>
      <c r="B68" s="369"/>
      <c r="C68" s="369"/>
      <c r="D68" s="369"/>
      <c r="E68" s="369"/>
      <c r="F68" s="113"/>
      <c r="G68" s="369"/>
      <c r="H68" s="113"/>
      <c r="I68" s="113"/>
      <c r="J68" s="113"/>
      <c r="K68" s="113"/>
      <c r="L68" s="372"/>
      <c r="M68" s="344"/>
      <c r="N68" s="345"/>
      <c r="O68" s="329"/>
      <c r="P68" s="361"/>
    </row>
    <row r="69" spans="1:17" s="240" customFormat="1">
      <c r="A69" s="369"/>
      <c r="B69" s="369"/>
      <c r="C69" s="369"/>
      <c r="D69" s="369"/>
      <c r="E69" s="369"/>
      <c r="F69" s="113"/>
      <c r="G69" s="369"/>
      <c r="H69" s="113"/>
      <c r="I69" s="113"/>
      <c r="J69" s="113"/>
      <c r="K69" s="113"/>
      <c r="L69" s="373"/>
      <c r="M69" s="344"/>
      <c r="N69" s="345"/>
      <c r="O69" s="329"/>
      <c r="P69" s="361"/>
    </row>
    <row r="70" spans="1:17" s="240" customFormat="1">
      <c r="A70" s="374"/>
      <c r="B70" s="374"/>
      <c r="C70" s="374"/>
      <c r="D70" s="374"/>
      <c r="E70" s="374"/>
      <c r="F70" s="361"/>
      <c r="G70" s="374"/>
      <c r="H70" s="361"/>
      <c r="I70" s="361"/>
      <c r="J70" s="361"/>
      <c r="K70" s="361"/>
      <c r="L70" s="370"/>
      <c r="M70" s="344"/>
      <c r="N70" s="345"/>
      <c r="O70" s="329"/>
      <c r="P70" s="361"/>
    </row>
    <row r="71" spans="1:17" s="334" customFormat="1">
      <c r="A71" s="369"/>
      <c r="B71" s="369"/>
      <c r="C71" s="369"/>
      <c r="D71" s="369"/>
      <c r="E71" s="369"/>
      <c r="F71" s="375"/>
      <c r="G71" s="369"/>
      <c r="H71" s="375"/>
      <c r="I71" s="375"/>
      <c r="J71" s="375"/>
      <c r="K71" s="375"/>
      <c r="L71" s="376"/>
      <c r="M71" s="377"/>
    </row>
    <row r="72" spans="1:17" s="240" customFormat="1">
      <c r="A72" s="378"/>
      <c r="B72" s="378"/>
      <c r="C72" s="378"/>
      <c r="D72" s="378"/>
      <c r="E72" s="378"/>
      <c r="F72" s="379"/>
      <c r="G72" s="378"/>
      <c r="H72" s="379"/>
      <c r="I72" s="379"/>
      <c r="J72" s="379"/>
      <c r="K72" s="379"/>
      <c r="M72" s="335"/>
    </row>
    <row r="73" spans="1:17">
      <c r="F73" s="379"/>
      <c r="H73" s="379"/>
      <c r="I73" s="379"/>
      <c r="J73" s="379"/>
      <c r="K73" s="379"/>
    </row>
    <row r="74" spans="1:17">
      <c r="A74" s="338"/>
      <c r="B74" s="338"/>
      <c r="C74" s="338"/>
      <c r="D74" s="338"/>
      <c r="E74" s="338"/>
      <c r="F74" s="380"/>
      <c r="G74" s="338"/>
      <c r="H74" s="380"/>
      <c r="I74" s="380"/>
      <c r="J74" s="380"/>
      <c r="K74" s="380"/>
    </row>
    <row r="75" spans="1:17">
      <c r="A75" s="381"/>
      <c r="B75" s="382"/>
      <c r="C75" s="381"/>
      <c r="D75" s="381"/>
      <c r="E75" s="381"/>
      <c r="F75" s="380"/>
      <c r="G75" s="382"/>
      <c r="H75" s="380"/>
      <c r="I75" s="380"/>
      <c r="J75" s="380"/>
      <c r="K75" s="380"/>
    </row>
    <row r="76" spans="1:17">
      <c r="F76" s="240"/>
      <c r="H76" s="240"/>
      <c r="I76" s="240"/>
      <c r="J76" s="240"/>
      <c r="K76" s="240"/>
    </row>
    <row r="77" spans="1:17">
      <c r="F77" s="240"/>
      <c r="H77" s="240"/>
      <c r="I77" s="240"/>
      <c r="J77" s="240"/>
      <c r="K77" s="240"/>
      <c r="L77" s="330"/>
    </row>
    <row r="78" spans="1:17">
      <c r="F78" s="240"/>
      <c r="H78" s="240"/>
      <c r="I78" s="240"/>
      <c r="J78" s="240"/>
      <c r="K78" s="240"/>
      <c r="L78" s="331"/>
    </row>
    <row r="79" spans="1:17">
      <c r="F79" s="361"/>
      <c r="H79" s="361"/>
      <c r="I79" s="361"/>
      <c r="J79" s="361"/>
      <c r="K79" s="361"/>
      <c r="L79" s="331"/>
    </row>
    <row r="80" spans="1:17">
      <c r="F80" s="361"/>
      <c r="H80" s="361"/>
      <c r="I80" s="361"/>
      <c r="J80" s="361"/>
      <c r="K80" s="361"/>
    </row>
    <row r="81" spans="1:13">
      <c r="A81" s="233"/>
      <c r="B81" s="240"/>
      <c r="C81" s="233"/>
      <c r="D81" s="233"/>
      <c r="E81" s="233"/>
      <c r="F81" s="383"/>
      <c r="G81" s="240"/>
      <c r="H81" s="383"/>
      <c r="I81" s="383"/>
      <c r="J81" s="383"/>
      <c r="K81" s="383"/>
      <c r="M81" s="233"/>
    </row>
    <row r="82" spans="1:13">
      <c r="A82" s="233"/>
      <c r="B82" s="240"/>
      <c r="C82" s="233"/>
      <c r="D82" s="233"/>
      <c r="E82" s="233"/>
      <c r="F82" s="361"/>
      <c r="G82" s="240"/>
      <c r="H82" s="361"/>
      <c r="I82" s="361"/>
      <c r="J82" s="361"/>
      <c r="K82" s="361"/>
      <c r="M82" s="233"/>
    </row>
    <row r="83" spans="1:13">
      <c r="A83" s="233"/>
      <c r="B83" s="240"/>
      <c r="C83" s="233"/>
      <c r="D83" s="233"/>
      <c r="E83" s="233"/>
      <c r="F83" s="361"/>
      <c r="G83" s="240"/>
      <c r="H83" s="361"/>
      <c r="I83" s="361"/>
      <c r="J83" s="361"/>
      <c r="K83" s="361"/>
      <c r="M83" s="233"/>
    </row>
    <row r="84" spans="1:13">
      <c r="A84" s="233"/>
      <c r="B84" s="240"/>
      <c r="C84" s="233"/>
      <c r="D84" s="233"/>
      <c r="E84" s="233"/>
      <c r="F84" s="361"/>
      <c r="G84" s="240"/>
      <c r="H84" s="361"/>
      <c r="I84" s="361"/>
      <c r="J84" s="361"/>
      <c r="K84" s="361"/>
      <c r="M84" s="233"/>
    </row>
    <row r="85" spans="1:13">
      <c r="A85" s="233"/>
      <c r="B85" s="240"/>
      <c r="C85" s="233"/>
      <c r="D85" s="233"/>
      <c r="E85" s="233"/>
      <c r="F85" s="361"/>
      <c r="G85" s="240"/>
      <c r="H85" s="361"/>
      <c r="I85" s="361"/>
      <c r="J85" s="361"/>
      <c r="K85" s="361"/>
      <c r="M85" s="233"/>
    </row>
    <row r="86" spans="1:13">
      <c r="A86" s="233"/>
      <c r="B86" s="240"/>
      <c r="C86" s="233"/>
      <c r="D86" s="233"/>
      <c r="E86" s="233"/>
      <c r="F86" s="337"/>
      <c r="G86" s="240"/>
      <c r="H86" s="337"/>
      <c r="I86" s="337"/>
      <c r="J86" s="337"/>
      <c r="K86" s="337"/>
      <c r="M86" s="233"/>
    </row>
    <row r="87" spans="1:13">
      <c r="A87" s="233"/>
      <c r="B87" s="240"/>
      <c r="C87" s="233"/>
      <c r="D87" s="233"/>
      <c r="E87" s="233"/>
      <c r="F87" s="240"/>
      <c r="G87" s="240"/>
      <c r="H87" s="240"/>
      <c r="I87" s="240"/>
      <c r="J87" s="240"/>
      <c r="K87" s="240"/>
      <c r="M87" s="233"/>
    </row>
    <row r="88" spans="1:13">
      <c r="A88" s="233"/>
      <c r="B88" s="240"/>
      <c r="C88" s="233"/>
      <c r="D88" s="233"/>
      <c r="E88" s="233"/>
      <c r="F88" s="240"/>
      <c r="G88" s="240"/>
      <c r="H88" s="240"/>
      <c r="I88" s="240"/>
      <c r="J88" s="240"/>
      <c r="K88" s="240"/>
      <c r="M88" s="233"/>
    </row>
    <row r="89" spans="1:13">
      <c r="A89" s="233"/>
      <c r="B89" s="240"/>
      <c r="C89" s="233"/>
      <c r="D89" s="233"/>
      <c r="E89" s="233"/>
      <c r="F89" s="240"/>
      <c r="G89" s="240"/>
      <c r="H89" s="240"/>
      <c r="I89" s="240"/>
      <c r="J89" s="240"/>
      <c r="K89" s="240"/>
      <c r="M89" s="233"/>
    </row>
    <row r="90" spans="1:13">
      <c r="A90" s="233"/>
      <c r="B90" s="240"/>
      <c r="C90" s="233"/>
      <c r="D90" s="233"/>
      <c r="E90" s="233"/>
      <c r="F90" s="240"/>
      <c r="G90" s="240"/>
      <c r="H90" s="240"/>
      <c r="I90" s="240"/>
      <c r="J90" s="240"/>
      <c r="K90" s="240"/>
      <c r="M90" s="233"/>
    </row>
    <row r="91" spans="1:13">
      <c r="A91" s="233"/>
      <c r="B91" s="240"/>
      <c r="C91" s="233"/>
      <c r="D91" s="233"/>
      <c r="E91" s="233"/>
      <c r="F91" s="335"/>
      <c r="G91" s="240"/>
      <c r="H91" s="335"/>
      <c r="I91" s="335"/>
      <c r="J91" s="335"/>
      <c r="K91" s="335"/>
      <c r="M91" s="233"/>
    </row>
    <row r="92" spans="1:13">
      <c r="A92" s="233"/>
      <c r="B92" s="240"/>
      <c r="C92" s="233"/>
      <c r="D92" s="233"/>
      <c r="E92" s="233"/>
      <c r="F92" s="335"/>
      <c r="G92" s="240"/>
      <c r="H92" s="335"/>
      <c r="I92" s="335"/>
      <c r="J92" s="335"/>
      <c r="K92" s="335"/>
      <c r="M92" s="233"/>
    </row>
    <row r="93" spans="1:13">
      <c r="A93" s="233"/>
      <c r="B93" s="240"/>
      <c r="C93" s="233"/>
      <c r="D93" s="233"/>
      <c r="E93" s="233"/>
      <c r="F93" s="335"/>
      <c r="G93" s="240"/>
      <c r="H93" s="335"/>
      <c r="I93" s="335"/>
      <c r="J93" s="335"/>
      <c r="K93" s="335"/>
      <c r="M93" s="233"/>
    </row>
    <row r="94" spans="1:13">
      <c r="A94" s="338"/>
      <c r="B94" s="338"/>
      <c r="C94" s="338"/>
      <c r="D94" s="338"/>
      <c r="E94" s="338"/>
      <c r="F94" s="240"/>
      <c r="G94" s="338"/>
      <c r="H94" s="240"/>
      <c r="I94" s="240"/>
      <c r="J94" s="240"/>
      <c r="K94" s="240"/>
      <c r="M94" s="233"/>
    </row>
    <row r="95" spans="1:13">
      <c r="A95" s="381"/>
      <c r="B95" s="382"/>
      <c r="C95" s="381"/>
      <c r="D95" s="381"/>
      <c r="E95" s="381"/>
      <c r="G95" s="382"/>
    </row>
  </sheetData>
  <mergeCells count="21">
    <mergeCell ref="A58:A63"/>
    <mergeCell ref="L58:L63"/>
    <mergeCell ref="F59:F63"/>
    <mergeCell ref="H10:H14"/>
    <mergeCell ref="I10:I14"/>
    <mergeCell ref="J38:L38"/>
    <mergeCell ref="J29:L29"/>
    <mergeCell ref="L9:L14"/>
    <mergeCell ref="A9:A14"/>
    <mergeCell ref="C10:C14"/>
    <mergeCell ref="J31:L31"/>
    <mergeCell ref="D10:D14"/>
    <mergeCell ref="C9:F9"/>
    <mergeCell ref="M9:M14"/>
    <mergeCell ref="J36:L36"/>
    <mergeCell ref="E10:E14"/>
    <mergeCell ref="Q9:Q14"/>
    <mergeCell ref="H9:J9"/>
    <mergeCell ref="P10:P14"/>
    <mergeCell ref="J10:J14"/>
    <mergeCell ref="F10:F14"/>
  </mergeCells>
  <printOptions horizontalCentered="1"/>
  <pageMargins left="0.53" right="0.24" top="0.5" bottom="0.25" header="0.5" footer="0.5"/>
  <pageSetup scale="70" fitToHeight="0" orientation="portrait" r:id="rId1"/>
  <headerFooter alignWithMargins="0"/>
  <colBreaks count="1" manualBreakCount="1">
    <brk id="16" max="6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113"/>
  <sheetViews>
    <sheetView view="pageBreakPreview" topLeftCell="A12" zoomScale="110" zoomScaleSheetLayoutView="110" workbookViewId="0">
      <selection sqref="A1:M1"/>
    </sheetView>
  </sheetViews>
  <sheetFormatPr defaultRowHeight="12.75"/>
  <cols>
    <col min="1" max="1" width="22.7109375" style="576" customWidth="1"/>
    <col min="2" max="2" width="11.42578125" style="576" customWidth="1"/>
    <col min="3" max="3" width="26.28515625" style="576" customWidth="1"/>
    <col min="4" max="4" width="2.28515625" style="576" customWidth="1"/>
    <col min="5" max="5" width="5.5703125" style="576" customWidth="1"/>
    <col min="6" max="6" width="2.28515625" style="576" customWidth="1"/>
    <col min="7" max="7" width="16.5703125" style="576" customWidth="1"/>
    <col min="8" max="8" width="2.28515625" style="576" customWidth="1"/>
    <col min="9" max="9" width="7.7109375" style="576" customWidth="1"/>
    <col min="10" max="10" width="2.28515625" style="576" customWidth="1"/>
    <col min="11" max="11" width="7" style="576" customWidth="1"/>
    <col min="12" max="12" width="2.28515625" style="576" customWidth="1"/>
    <col min="13" max="13" width="6.28515625" style="576" customWidth="1"/>
    <col min="14" max="14" width="2.28515625" style="576" customWidth="1"/>
    <col min="15" max="15" width="6.42578125" style="576" customWidth="1"/>
    <col min="16" max="16" width="2.28515625" style="576" customWidth="1"/>
    <col min="17" max="252" width="9.28515625" style="576"/>
    <col min="253" max="253" width="7.5703125" style="576" customWidth="1"/>
    <col min="254" max="254" width="22.7109375" style="576" customWidth="1"/>
    <col min="255" max="255" width="11.42578125" style="576" customWidth="1"/>
    <col min="256" max="256" width="2.28515625" style="576" customWidth="1"/>
    <col min="257" max="257" width="21" style="576" customWidth="1"/>
    <col min="258" max="258" width="2.28515625" style="576" customWidth="1"/>
    <col min="259" max="259" width="26.28515625" style="576" customWidth="1"/>
    <col min="260" max="260" width="2.28515625" style="576" customWidth="1"/>
    <col min="261" max="261" width="5.5703125" style="576" customWidth="1"/>
    <col min="262" max="262" width="2.28515625" style="576" customWidth="1"/>
    <col min="263" max="263" width="16.5703125" style="576" customWidth="1"/>
    <col min="264" max="264" width="2.28515625" style="576" customWidth="1"/>
    <col min="265" max="265" width="7.7109375" style="576" customWidth="1"/>
    <col min="266" max="266" width="2.28515625" style="576" customWidth="1"/>
    <col min="267" max="267" width="7" style="576" customWidth="1"/>
    <col min="268" max="268" width="2.28515625" style="576" customWidth="1"/>
    <col min="269" max="269" width="6.28515625" style="576" customWidth="1"/>
    <col min="270" max="270" width="2.28515625" style="576" customWidth="1"/>
    <col min="271" max="271" width="6.42578125" style="576" customWidth="1"/>
    <col min="272" max="272" width="2.28515625" style="576" customWidth="1"/>
    <col min="273" max="508" width="9.28515625" style="576"/>
    <col min="509" max="509" width="7.5703125" style="576" customWidth="1"/>
    <col min="510" max="510" width="22.7109375" style="576" customWidth="1"/>
    <col min="511" max="511" width="11.42578125" style="576" customWidth="1"/>
    <col min="512" max="512" width="2.28515625" style="576" customWidth="1"/>
    <col min="513" max="513" width="21" style="576" customWidth="1"/>
    <col min="514" max="514" width="2.28515625" style="576" customWidth="1"/>
    <col min="515" max="515" width="26.28515625" style="576" customWidth="1"/>
    <col min="516" max="516" width="2.28515625" style="576" customWidth="1"/>
    <col min="517" max="517" width="5.5703125" style="576" customWidth="1"/>
    <col min="518" max="518" width="2.28515625" style="576" customWidth="1"/>
    <col min="519" max="519" width="16.5703125" style="576" customWidth="1"/>
    <col min="520" max="520" width="2.28515625" style="576" customWidth="1"/>
    <col min="521" max="521" width="7.7109375" style="576" customWidth="1"/>
    <col min="522" max="522" width="2.28515625" style="576" customWidth="1"/>
    <col min="523" max="523" width="7" style="576" customWidth="1"/>
    <col min="524" max="524" width="2.28515625" style="576" customWidth="1"/>
    <col min="525" max="525" width="6.28515625" style="576" customWidth="1"/>
    <col min="526" max="526" width="2.28515625" style="576" customWidth="1"/>
    <col min="527" max="527" width="6.42578125" style="576" customWidth="1"/>
    <col min="528" max="528" width="2.28515625" style="576" customWidth="1"/>
    <col min="529" max="764" width="9.28515625" style="576"/>
    <col min="765" max="765" width="7.5703125" style="576" customWidth="1"/>
    <col min="766" max="766" width="22.7109375" style="576" customWidth="1"/>
    <col min="767" max="767" width="11.42578125" style="576" customWidth="1"/>
    <col min="768" max="768" width="2.28515625" style="576" customWidth="1"/>
    <col min="769" max="769" width="21" style="576" customWidth="1"/>
    <col min="770" max="770" width="2.28515625" style="576" customWidth="1"/>
    <col min="771" max="771" width="26.28515625" style="576" customWidth="1"/>
    <col min="772" max="772" width="2.28515625" style="576" customWidth="1"/>
    <col min="773" max="773" width="5.5703125" style="576" customWidth="1"/>
    <col min="774" max="774" width="2.28515625" style="576" customWidth="1"/>
    <col min="775" max="775" width="16.5703125" style="576" customWidth="1"/>
    <col min="776" max="776" width="2.28515625" style="576" customWidth="1"/>
    <col min="777" max="777" width="7.7109375" style="576" customWidth="1"/>
    <col min="778" max="778" width="2.28515625" style="576" customWidth="1"/>
    <col min="779" max="779" width="7" style="576" customWidth="1"/>
    <col min="780" max="780" width="2.28515625" style="576" customWidth="1"/>
    <col min="781" max="781" width="6.28515625" style="576" customWidth="1"/>
    <col min="782" max="782" width="2.28515625" style="576" customWidth="1"/>
    <col min="783" max="783" width="6.42578125" style="576" customWidth="1"/>
    <col min="784" max="784" width="2.28515625" style="576" customWidth="1"/>
    <col min="785" max="1020" width="9.28515625" style="576"/>
    <col min="1021" max="1021" width="7.5703125" style="576" customWidth="1"/>
    <col min="1022" max="1022" width="22.7109375" style="576" customWidth="1"/>
    <col min="1023" max="1023" width="11.42578125" style="576" customWidth="1"/>
    <col min="1024" max="1024" width="2.28515625" style="576" customWidth="1"/>
    <col min="1025" max="1025" width="21" style="576" customWidth="1"/>
    <col min="1026" max="1026" width="2.28515625" style="576" customWidth="1"/>
    <col min="1027" max="1027" width="26.28515625" style="576" customWidth="1"/>
    <col min="1028" max="1028" width="2.28515625" style="576" customWidth="1"/>
    <col min="1029" max="1029" width="5.5703125" style="576" customWidth="1"/>
    <col min="1030" max="1030" width="2.28515625" style="576" customWidth="1"/>
    <col min="1031" max="1031" width="16.5703125" style="576" customWidth="1"/>
    <col min="1032" max="1032" width="2.28515625" style="576" customWidth="1"/>
    <col min="1033" max="1033" width="7.7109375" style="576" customWidth="1"/>
    <col min="1034" max="1034" width="2.28515625" style="576" customWidth="1"/>
    <col min="1035" max="1035" width="7" style="576" customWidth="1"/>
    <col min="1036" max="1036" width="2.28515625" style="576" customWidth="1"/>
    <col min="1037" max="1037" width="6.28515625" style="576" customWidth="1"/>
    <col min="1038" max="1038" width="2.28515625" style="576" customWidth="1"/>
    <col min="1039" max="1039" width="6.42578125" style="576" customWidth="1"/>
    <col min="1040" max="1040" width="2.28515625" style="576" customWidth="1"/>
    <col min="1041" max="1276" width="9.28515625" style="576"/>
    <col min="1277" max="1277" width="7.5703125" style="576" customWidth="1"/>
    <col min="1278" max="1278" width="22.7109375" style="576" customWidth="1"/>
    <col min="1279" max="1279" width="11.42578125" style="576" customWidth="1"/>
    <col min="1280" max="1280" width="2.28515625" style="576" customWidth="1"/>
    <col min="1281" max="1281" width="21" style="576" customWidth="1"/>
    <col min="1282" max="1282" width="2.28515625" style="576" customWidth="1"/>
    <col min="1283" max="1283" width="26.28515625" style="576" customWidth="1"/>
    <col min="1284" max="1284" width="2.28515625" style="576" customWidth="1"/>
    <col min="1285" max="1285" width="5.5703125" style="576" customWidth="1"/>
    <col min="1286" max="1286" width="2.28515625" style="576" customWidth="1"/>
    <col min="1287" max="1287" width="16.5703125" style="576" customWidth="1"/>
    <col min="1288" max="1288" width="2.28515625" style="576" customWidth="1"/>
    <col min="1289" max="1289" width="7.7109375" style="576" customWidth="1"/>
    <col min="1290" max="1290" width="2.28515625" style="576" customWidth="1"/>
    <col min="1291" max="1291" width="7" style="576" customWidth="1"/>
    <col min="1292" max="1292" width="2.28515625" style="576" customWidth="1"/>
    <col min="1293" max="1293" width="6.28515625" style="576" customWidth="1"/>
    <col min="1294" max="1294" width="2.28515625" style="576" customWidth="1"/>
    <col min="1295" max="1295" width="6.42578125" style="576" customWidth="1"/>
    <col min="1296" max="1296" width="2.28515625" style="576" customWidth="1"/>
    <col min="1297" max="1532" width="9.28515625" style="576"/>
    <col min="1533" max="1533" width="7.5703125" style="576" customWidth="1"/>
    <col min="1534" max="1534" width="22.7109375" style="576" customWidth="1"/>
    <col min="1535" max="1535" width="11.42578125" style="576" customWidth="1"/>
    <col min="1536" max="1536" width="2.28515625" style="576" customWidth="1"/>
    <col min="1537" max="1537" width="21" style="576" customWidth="1"/>
    <col min="1538" max="1538" width="2.28515625" style="576" customWidth="1"/>
    <col min="1539" max="1539" width="26.28515625" style="576" customWidth="1"/>
    <col min="1540" max="1540" width="2.28515625" style="576" customWidth="1"/>
    <col min="1541" max="1541" width="5.5703125" style="576" customWidth="1"/>
    <col min="1542" max="1542" width="2.28515625" style="576" customWidth="1"/>
    <col min="1543" max="1543" width="16.5703125" style="576" customWidth="1"/>
    <col min="1544" max="1544" width="2.28515625" style="576" customWidth="1"/>
    <col min="1545" max="1545" width="7.7109375" style="576" customWidth="1"/>
    <col min="1546" max="1546" width="2.28515625" style="576" customWidth="1"/>
    <col min="1547" max="1547" width="7" style="576" customWidth="1"/>
    <col min="1548" max="1548" width="2.28515625" style="576" customWidth="1"/>
    <col min="1549" max="1549" width="6.28515625" style="576" customWidth="1"/>
    <col min="1550" max="1550" width="2.28515625" style="576" customWidth="1"/>
    <col min="1551" max="1551" width="6.42578125" style="576" customWidth="1"/>
    <col min="1552" max="1552" width="2.28515625" style="576" customWidth="1"/>
    <col min="1553" max="1788" width="9.28515625" style="576"/>
    <col min="1789" max="1789" width="7.5703125" style="576" customWidth="1"/>
    <col min="1790" max="1790" width="22.7109375" style="576" customWidth="1"/>
    <col min="1791" max="1791" width="11.42578125" style="576" customWidth="1"/>
    <col min="1792" max="1792" width="2.28515625" style="576" customWidth="1"/>
    <col min="1793" max="1793" width="21" style="576" customWidth="1"/>
    <col min="1794" max="1794" width="2.28515625" style="576" customWidth="1"/>
    <col min="1795" max="1795" width="26.28515625" style="576" customWidth="1"/>
    <col min="1796" max="1796" width="2.28515625" style="576" customWidth="1"/>
    <col min="1797" max="1797" width="5.5703125" style="576" customWidth="1"/>
    <col min="1798" max="1798" width="2.28515625" style="576" customWidth="1"/>
    <col min="1799" max="1799" width="16.5703125" style="576" customWidth="1"/>
    <col min="1800" max="1800" width="2.28515625" style="576" customWidth="1"/>
    <col min="1801" max="1801" width="7.7109375" style="576" customWidth="1"/>
    <col min="1802" max="1802" width="2.28515625" style="576" customWidth="1"/>
    <col min="1803" max="1803" width="7" style="576" customWidth="1"/>
    <col min="1804" max="1804" width="2.28515625" style="576" customWidth="1"/>
    <col min="1805" max="1805" width="6.28515625" style="576" customWidth="1"/>
    <col min="1806" max="1806" width="2.28515625" style="576" customWidth="1"/>
    <col min="1807" max="1807" width="6.42578125" style="576" customWidth="1"/>
    <col min="1808" max="1808" width="2.28515625" style="576" customWidth="1"/>
    <col min="1809" max="2044" width="9.28515625" style="576"/>
    <col min="2045" max="2045" width="7.5703125" style="576" customWidth="1"/>
    <col min="2046" max="2046" width="22.7109375" style="576" customWidth="1"/>
    <col min="2047" max="2047" width="11.42578125" style="576" customWidth="1"/>
    <col min="2048" max="2048" width="2.28515625" style="576" customWidth="1"/>
    <col min="2049" max="2049" width="21" style="576" customWidth="1"/>
    <col min="2050" max="2050" width="2.28515625" style="576" customWidth="1"/>
    <col min="2051" max="2051" width="26.28515625" style="576" customWidth="1"/>
    <col min="2052" max="2052" width="2.28515625" style="576" customWidth="1"/>
    <col min="2053" max="2053" width="5.5703125" style="576" customWidth="1"/>
    <col min="2054" max="2054" width="2.28515625" style="576" customWidth="1"/>
    <col min="2055" max="2055" width="16.5703125" style="576" customWidth="1"/>
    <col min="2056" max="2056" width="2.28515625" style="576" customWidth="1"/>
    <col min="2057" max="2057" width="7.7109375" style="576" customWidth="1"/>
    <col min="2058" max="2058" width="2.28515625" style="576" customWidth="1"/>
    <col min="2059" max="2059" width="7" style="576" customWidth="1"/>
    <col min="2060" max="2060" width="2.28515625" style="576" customWidth="1"/>
    <col min="2061" max="2061" width="6.28515625" style="576" customWidth="1"/>
    <col min="2062" max="2062" width="2.28515625" style="576" customWidth="1"/>
    <col min="2063" max="2063" width="6.42578125" style="576" customWidth="1"/>
    <col min="2064" max="2064" width="2.28515625" style="576" customWidth="1"/>
    <col min="2065" max="2300" width="9.28515625" style="576"/>
    <col min="2301" max="2301" width="7.5703125" style="576" customWidth="1"/>
    <col min="2302" max="2302" width="22.7109375" style="576" customWidth="1"/>
    <col min="2303" max="2303" width="11.42578125" style="576" customWidth="1"/>
    <col min="2304" max="2304" width="2.28515625" style="576" customWidth="1"/>
    <col min="2305" max="2305" width="21" style="576" customWidth="1"/>
    <col min="2306" max="2306" width="2.28515625" style="576" customWidth="1"/>
    <col min="2307" max="2307" width="26.28515625" style="576" customWidth="1"/>
    <col min="2308" max="2308" width="2.28515625" style="576" customWidth="1"/>
    <col min="2309" max="2309" width="5.5703125" style="576" customWidth="1"/>
    <col min="2310" max="2310" width="2.28515625" style="576" customWidth="1"/>
    <col min="2311" max="2311" width="16.5703125" style="576" customWidth="1"/>
    <col min="2312" max="2312" width="2.28515625" style="576" customWidth="1"/>
    <col min="2313" max="2313" width="7.7109375" style="576" customWidth="1"/>
    <col min="2314" max="2314" width="2.28515625" style="576" customWidth="1"/>
    <col min="2315" max="2315" width="7" style="576" customWidth="1"/>
    <col min="2316" max="2316" width="2.28515625" style="576" customWidth="1"/>
    <col min="2317" max="2317" width="6.28515625" style="576" customWidth="1"/>
    <col min="2318" max="2318" width="2.28515625" style="576" customWidth="1"/>
    <col min="2319" max="2319" width="6.42578125" style="576" customWidth="1"/>
    <col min="2320" max="2320" width="2.28515625" style="576" customWidth="1"/>
    <col min="2321" max="2556" width="9.28515625" style="576"/>
    <col min="2557" max="2557" width="7.5703125" style="576" customWidth="1"/>
    <col min="2558" max="2558" width="22.7109375" style="576" customWidth="1"/>
    <col min="2559" max="2559" width="11.42578125" style="576" customWidth="1"/>
    <col min="2560" max="2560" width="2.28515625" style="576" customWidth="1"/>
    <col min="2561" max="2561" width="21" style="576" customWidth="1"/>
    <col min="2562" max="2562" width="2.28515625" style="576" customWidth="1"/>
    <col min="2563" max="2563" width="26.28515625" style="576" customWidth="1"/>
    <col min="2564" max="2564" width="2.28515625" style="576" customWidth="1"/>
    <col min="2565" max="2565" width="5.5703125" style="576" customWidth="1"/>
    <col min="2566" max="2566" width="2.28515625" style="576" customWidth="1"/>
    <col min="2567" max="2567" width="16.5703125" style="576" customWidth="1"/>
    <col min="2568" max="2568" width="2.28515625" style="576" customWidth="1"/>
    <col min="2569" max="2569" width="7.7109375" style="576" customWidth="1"/>
    <col min="2570" max="2570" width="2.28515625" style="576" customWidth="1"/>
    <col min="2571" max="2571" width="7" style="576" customWidth="1"/>
    <col min="2572" max="2572" width="2.28515625" style="576" customWidth="1"/>
    <col min="2573" max="2573" width="6.28515625" style="576" customWidth="1"/>
    <col min="2574" max="2574" width="2.28515625" style="576" customWidth="1"/>
    <col min="2575" max="2575" width="6.42578125" style="576" customWidth="1"/>
    <col min="2576" max="2576" width="2.28515625" style="576" customWidth="1"/>
    <col min="2577" max="2812" width="9.28515625" style="576"/>
    <col min="2813" max="2813" width="7.5703125" style="576" customWidth="1"/>
    <col min="2814" max="2814" width="22.7109375" style="576" customWidth="1"/>
    <col min="2815" max="2815" width="11.42578125" style="576" customWidth="1"/>
    <col min="2816" max="2816" width="2.28515625" style="576" customWidth="1"/>
    <col min="2817" max="2817" width="21" style="576" customWidth="1"/>
    <col min="2818" max="2818" width="2.28515625" style="576" customWidth="1"/>
    <col min="2819" max="2819" width="26.28515625" style="576" customWidth="1"/>
    <col min="2820" max="2820" width="2.28515625" style="576" customWidth="1"/>
    <col min="2821" max="2821" width="5.5703125" style="576" customWidth="1"/>
    <col min="2822" max="2822" width="2.28515625" style="576" customWidth="1"/>
    <col min="2823" max="2823" width="16.5703125" style="576" customWidth="1"/>
    <col min="2824" max="2824" width="2.28515625" style="576" customWidth="1"/>
    <col min="2825" max="2825" width="7.7109375" style="576" customWidth="1"/>
    <col min="2826" max="2826" width="2.28515625" style="576" customWidth="1"/>
    <col min="2827" max="2827" width="7" style="576" customWidth="1"/>
    <col min="2828" max="2828" width="2.28515625" style="576" customWidth="1"/>
    <col min="2829" max="2829" width="6.28515625" style="576" customWidth="1"/>
    <col min="2830" max="2830" width="2.28515625" style="576" customWidth="1"/>
    <col min="2831" max="2831" width="6.42578125" style="576" customWidth="1"/>
    <col min="2832" max="2832" width="2.28515625" style="576" customWidth="1"/>
    <col min="2833" max="3068" width="9.28515625" style="576"/>
    <col min="3069" max="3069" width="7.5703125" style="576" customWidth="1"/>
    <col min="3070" max="3070" width="22.7109375" style="576" customWidth="1"/>
    <col min="3071" max="3071" width="11.42578125" style="576" customWidth="1"/>
    <col min="3072" max="3072" width="2.28515625" style="576" customWidth="1"/>
    <col min="3073" max="3073" width="21" style="576" customWidth="1"/>
    <col min="3074" max="3074" width="2.28515625" style="576" customWidth="1"/>
    <col min="3075" max="3075" width="26.28515625" style="576" customWidth="1"/>
    <col min="3076" max="3076" width="2.28515625" style="576" customWidth="1"/>
    <col min="3077" max="3077" width="5.5703125" style="576" customWidth="1"/>
    <col min="3078" max="3078" width="2.28515625" style="576" customWidth="1"/>
    <col min="3079" max="3079" width="16.5703125" style="576" customWidth="1"/>
    <col min="3080" max="3080" width="2.28515625" style="576" customWidth="1"/>
    <col min="3081" max="3081" width="7.7109375" style="576" customWidth="1"/>
    <col min="3082" max="3082" width="2.28515625" style="576" customWidth="1"/>
    <col min="3083" max="3083" width="7" style="576" customWidth="1"/>
    <col min="3084" max="3084" width="2.28515625" style="576" customWidth="1"/>
    <col min="3085" max="3085" width="6.28515625" style="576" customWidth="1"/>
    <col min="3086" max="3086" width="2.28515625" style="576" customWidth="1"/>
    <col min="3087" max="3087" width="6.42578125" style="576" customWidth="1"/>
    <col min="3088" max="3088" width="2.28515625" style="576" customWidth="1"/>
    <col min="3089" max="3324" width="9.28515625" style="576"/>
    <col min="3325" max="3325" width="7.5703125" style="576" customWidth="1"/>
    <col min="3326" max="3326" width="22.7109375" style="576" customWidth="1"/>
    <col min="3327" max="3327" width="11.42578125" style="576" customWidth="1"/>
    <col min="3328" max="3328" width="2.28515625" style="576" customWidth="1"/>
    <col min="3329" max="3329" width="21" style="576" customWidth="1"/>
    <col min="3330" max="3330" width="2.28515625" style="576" customWidth="1"/>
    <col min="3331" max="3331" width="26.28515625" style="576" customWidth="1"/>
    <col min="3332" max="3332" width="2.28515625" style="576" customWidth="1"/>
    <col min="3333" max="3333" width="5.5703125" style="576" customWidth="1"/>
    <col min="3334" max="3334" width="2.28515625" style="576" customWidth="1"/>
    <col min="3335" max="3335" width="16.5703125" style="576" customWidth="1"/>
    <col min="3336" max="3336" width="2.28515625" style="576" customWidth="1"/>
    <col min="3337" max="3337" width="7.7109375" style="576" customWidth="1"/>
    <col min="3338" max="3338" width="2.28515625" style="576" customWidth="1"/>
    <col min="3339" max="3339" width="7" style="576" customWidth="1"/>
    <col min="3340" max="3340" width="2.28515625" style="576" customWidth="1"/>
    <col min="3341" max="3341" width="6.28515625" style="576" customWidth="1"/>
    <col min="3342" max="3342" width="2.28515625" style="576" customWidth="1"/>
    <col min="3343" max="3343" width="6.42578125" style="576" customWidth="1"/>
    <col min="3344" max="3344" width="2.28515625" style="576" customWidth="1"/>
    <col min="3345" max="3580" width="9.28515625" style="576"/>
    <col min="3581" max="3581" width="7.5703125" style="576" customWidth="1"/>
    <col min="3582" max="3582" width="22.7109375" style="576" customWidth="1"/>
    <col min="3583" max="3583" width="11.42578125" style="576" customWidth="1"/>
    <col min="3584" max="3584" width="2.28515625" style="576" customWidth="1"/>
    <col min="3585" max="3585" width="21" style="576" customWidth="1"/>
    <col min="3586" max="3586" width="2.28515625" style="576" customWidth="1"/>
    <col min="3587" max="3587" width="26.28515625" style="576" customWidth="1"/>
    <col min="3588" max="3588" width="2.28515625" style="576" customWidth="1"/>
    <col min="3589" max="3589" width="5.5703125" style="576" customWidth="1"/>
    <col min="3590" max="3590" width="2.28515625" style="576" customWidth="1"/>
    <col min="3591" max="3591" width="16.5703125" style="576" customWidth="1"/>
    <col min="3592" max="3592" width="2.28515625" style="576" customWidth="1"/>
    <col min="3593" max="3593" width="7.7109375" style="576" customWidth="1"/>
    <col min="3594" max="3594" width="2.28515625" style="576" customWidth="1"/>
    <col min="3595" max="3595" width="7" style="576" customWidth="1"/>
    <col min="3596" max="3596" width="2.28515625" style="576" customWidth="1"/>
    <col min="3597" max="3597" width="6.28515625" style="576" customWidth="1"/>
    <col min="3598" max="3598" width="2.28515625" style="576" customWidth="1"/>
    <col min="3599" max="3599" width="6.42578125" style="576" customWidth="1"/>
    <col min="3600" max="3600" width="2.28515625" style="576" customWidth="1"/>
    <col min="3601" max="3836" width="9.28515625" style="576"/>
    <col min="3837" max="3837" width="7.5703125" style="576" customWidth="1"/>
    <col min="3838" max="3838" width="22.7109375" style="576" customWidth="1"/>
    <col min="3839" max="3839" width="11.42578125" style="576" customWidth="1"/>
    <col min="3840" max="3840" width="2.28515625" style="576" customWidth="1"/>
    <col min="3841" max="3841" width="21" style="576" customWidth="1"/>
    <col min="3842" max="3842" width="2.28515625" style="576" customWidth="1"/>
    <col min="3843" max="3843" width="26.28515625" style="576" customWidth="1"/>
    <col min="3844" max="3844" width="2.28515625" style="576" customWidth="1"/>
    <col min="3845" max="3845" width="5.5703125" style="576" customWidth="1"/>
    <col min="3846" max="3846" width="2.28515625" style="576" customWidth="1"/>
    <col min="3847" max="3847" width="16.5703125" style="576" customWidth="1"/>
    <col min="3848" max="3848" width="2.28515625" style="576" customWidth="1"/>
    <col min="3849" max="3849" width="7.7109375" style="576" customWidth="1"/>
    <col min="3850" max="3850" width="2.28515625" style="576" customWidth="1"/>
    <col min="3851" max="3851" width="7" style="576" customWidth="1"/>
    <col min="3852" max="3852" width="2.28515625" style="576" customWidth="1"/>
    <col min="3853" max="3853" width="6.28515625" style="576" customWidth="1"/>
    <col min="3854" max="3854" width="2.28515625" style="576" customWidth="1"/>
    <col min="3855" max="3855" width="6.42578125" style="576" customWidth="1"/>
    <col min="3856" max="3856" width="2.28515625" style="576" customWidth="1"/>
    <col min="3857" max="4092" width="9.28515625" style="576"/>
    <col min="4093" max="4093" width="7.5703125" style="576" customWidth="1"/>
    <col min="4094" max="4094" width="22.7109375" style="576" customWidth="1"/>
    <col min="4095" max="4095" width="11.42578125" style="576" customWidth="1"/>
    <col min="4096" max="4096" width="2.28515625" style="576" customWidth="1"/>
    <col min="4097" max="4097" width="21" style="576" customWidth="1"/>
    <col min="4098" max="4098" width="2.28515625" style="576" customWidth="1"/>
    <col min="4099" max="4099" width="26.28515625" style="576" customWidth="1"/>
    <col min="4100" max="4100" width="2.28515625" style="576" customWidth="1"/>
    <col min="4101" max="4101" width="5.5703125" style="576" customWidth="1"/>
    <col min="4102" max="4102" width="2.28515625" style="576" customWidth="1"/>
    <col min="4103" max="4103" width="16.5703125" style="576" customWidth="1"/>
    <col min="4104" max="4104" width="2.28515625" style="576" customWidth="1"/>
    <col min="4105" max="4105" width="7.7109375" style="576" customWidth="1"/>
    <col min="4106" max="4106" width="2.28515625" style="576" customWidth="1"/>
    <col min="4107" max="4107" width="7" style="576" customWidth="1"/>
    <col min="4108" max="4108" width="2.28515625" style="576" customWidth="1"/>
    <col min="4109" max="4109" width="6.28515625" style="576" customWidth="1"/>
    <col min="4110" max="4110" width="2.28515625" style="576" customWidth="1"/>
    <col min="4111" max="4111" width="6.42578125" style="576" customWidth="1"/>
    <col min="4112" max="4112" width="2.28515625" style="576" customWidth="1"/>
    <col min="4113" max="4348" width="9.28515625" style="576"/>
    <col min="4349" max="4349" width="7.5703125" style="576" customWidth="1"/>
    <col min="4350" max="4350" width="22.7109375" style="576" customWidth="1"/>
    <col min="4351" max="4351" width="11.42578125" style="576" customWidth="1"/>
    <col min="4352" max="4352" width="2.28515625" style="576" customWidth="1"/>
    <col min="4353" max="4353" width="21" style="576" customWidth="1"/>
    <col min="4354" max="4354" width="2.28515625" style="576" customWidth="1"/>
    <col min="4355" max="4355" width="26.28515625" style="576" customWidth="1"/>
    <col min="4356" max="4356" width="2.28515625" style="576" customWidth="1"/>
    <col min="4357" max="4357" width="5.5703125" style="576" customWidth="1"/>
    <col min="4358" max="4358" width="2.28515625" style="576" customWidth="1"/>
    <col min="4359" max="4359" width="16.5703125" style="576" customWidth="1"/>
    <col min="4360" max="4360" width="2.28515625" style="576" customWidth="1"/>
    <col min="4361" max="4361" width="7.7109375" style="576" customWidth="1"/>
    <col min="4362" max="4362" width="2.28515625" style="576" customWidth="1"/>
    <col min="4363" max="4363" width="7" style="576" customWidth="1"/>
    <col min="4364" max="4364" width="2.28515625" style="576" customWidth="1"/>
    <col min="4365" max="4365" width="6.28515625" style="576" customWidth="1"/>
    <col min="4366" max="4366" width="2.28515625" style="576" customWidth="1"/>
    <col min="4367" max="4367" width="6.42578125" style="576" customWidth="1"/>
    <col min="4368" max="4368" width="2.28515625" style="576" customWidth="1"/>
    <col min="4369" max="4604" width="9.28515625" style="576"/>
    <col min="4605" max="4605" width="7.5703125" style="576" customWidth="1"/>
    <col min="4606" max="4606" width="22.7109375" style="576" customWidth="1"/>
    <col min="4607" max="4607" width="11.42578125" style="576" customWidth="1"/>
    <col min="4608" max="4608" width="2.28515625" style="576" customWidth="1"/>
    <col min="4609" max="4609" width="21" style="576" customWidth="1"/>
    <col min="4610" max="4610" width="2.28515625" style="576" customWidth="1"/>
    <col min="4611" max="4611" width="26.28515625" style="576" customWidth="1"/>
    <col min="4612" max="4612" width="2.28515625" style="576" customWidth="1"/>
    <col min="4613" max="4613" width="5.5703125" style="576" customWidth="1"/>
    <col min="4614" max="4614" width="2.28515625" style="576" customWidth="1"/>
    <col min="4615" max="4615" width="16.5703125" style="576" customWidth="1"/>
    <col min="4616" max="4616" width="2.28515625" style="576" customWidth="1"/>
    <col min="4617" max="4617" width="7.7109375" style="576" customWidth="1"/>
    <col min="4618" max="4618" width="2.28515625" style="576" customWidth="1"/>
    <col min="4619" max="4619" width="7" style="576" customWidth="1"/>
    <col min="4620" max="4620" width="2.28515625" style="576" customWidth="1"/>
    <col min="4621" max="4621" width="6.28515625" style="576" customWidth="1"/>
    <col min="4622" max="4622" width="2.28515625" style="576" customWidth="1"/>
    <col min="4623" max="4623" width="6.42578125" style="576" customWidth="1"/>
    <col min="4624" max="4624" width="2.28515625" style="576" customWidth="1"/>
    <col min="4625" max="4860" width="9.28515625" style="576"/>
    <col min="4861" max="4861" width="7.5703125" style="576" customWidth="1"/>
    <col min="4862" max="4862" width="22.7109375" style="576" customWidth="1"/>
    <col min="4863" max="4863" width="11.42578125" style="576" customWidth="1"/>
    <col min="4864" max="4864" width="2.28515625" style="576" customWidth="1"/>
    <col min="4865" max="4865" width="21" style="576" customWidth="1"/>
    <col min="4866" max="4866" width="2.28515625" style="576" customWidth="1"/>
    <col min="4867" max="4867" width="26.28515625" style="576" customWidth="1"/>
    <col min="4868" max="4868" width="2.28515625" style="576" customWidth="1"/>
    <col min="4869" max="4869" width="5.5703125" style="576" customWidth="1"/>
    <col min="4870" max="4870" width="2.28515625" style="576" customWidth="1"/>
    <col min="4871" max="4871" width="16.5703125" style="576" customWidth="1"/>
    <col min="4872" max="4872" width="2.28515625" style="576" customWidth="1"/>
    <col min="4873" max="4873" width="7.7109375" style="576" customWidth="1"/>
    <col min="4874" max="4874" width="2.28515625" style="576" customWidth="1"/>
    <col min="4875" max="4875" width="7" style="576" customWidth="1"/>
    <col min="4876" max="4876" width="2.28515625" style="576" customWidth="1"/>
    <col min="4877" max="4877" width="6.28515625" style="576" customWidth="1"/>
    <col min="4878" max="4878" width="2.28515625" style="576" customWidth="1"/>
    <col min="4879" max="4879" width="6.42578125" style="576" customWidth="1"/>
    <col min="4880" max="4880" width="2.28515625" style="576" customWidth="1"/>
    <col min="4881" max="5116" width="9.28515625" style="576"/>
    <col min="5117" max="5117" width="7.5703125" style="576" customWidth="1"/>
    <col min="5118" max="5118" width="22.7109375" style="576" customWidth="1"/>
    <col min="5119" max="5119" width="11.42578125" style="576" customWidth="1"/>
    <col min="5120" max="5120" width="2.28515625" style="576" customWidth="1"/>
    <col min="5121" max="5121" width="21" style="576" customWidth="1"/>
    <col min="5122" max="5122" width="2.28515625" style="576" customWidth="1"/>
    <col min="5123" max="5123" width="26.28515625" style="576" customWidth="1"/>
    <col min="5124" max="5124" width="2.28515625" style="576" customWidth="1"/>
    <col min="5125" max="5125" width="5.5703125" style="576" customWidth="1"/>
    <col min="5126" max="5126" width="2.28515625" style="576" customWidth="1"/>
    <col min="5127" max="5127" width="16.5703125" style="576" customWidth="1"/>
    <col min="5128" max="5128" width="2.28515625" style="576" customWidth="1"/>
    <col min="5129" max="5129" width="7.7109375" style="576" customWidth="1"/>
    <col min="5130" max="5130" width="2.28515625" style="576" customWidth="1"/>
    <col min="5131" max="5131" width="7" style="576" customWidth="1"/>
    <col min="5132" max="5132" width="2.28515625" style="576" customWidth="1"/>
    <col min="5133" max="5133" width="6.28515625" style="576" customWidth="1"/>
    <col min="5134" max="5134" width="2.28515625" style="576" customWidth="1"/>
    <col min="5135" max="5135" width="6.42578125" style="576" customWidth="1"/>
    <col min="5136" max="5136" width="2.28515625" style="576" customWidth="1"/>
    <col min="5137" max="5372" width="9.28515625" style="576"/>
    <col min="5373" max="5373" width="7.5703125" style="576" customWidth="1"/>
    <col min="5374" max="5374" width="22.7109375" style="576" customWidth="1"/>
    <col min="5375" max="5375" width="11.42578125" style="576" customWidth="1"/>
    <col min="5376" max="5376" width="2.28515625" style="576" customWidth="1"/>
    <col min="5377" max="5377" width="21" style="576" customWidth="1"/>
    <col min="5378" max="5378" width="2.28515625" style="576" customWidth="1"/>
    <col min="5379" max="5379" width="26.28515625" style="576" customWidth="1"/>
    <col min="5380" max="5380" width="2.28515625" style="576" customWidth="1"/>
    <col min="5381" max="5381" width="5.5703125" style="576" customWidth="1"/>
    <col min="5382" max="5382" width="2.28515625" style="576" customWidth="1"/>
    <col min="5383" max="5383" width="16.5703125" style="576" customWidth="1"/>
    <col min="5384" max="5384" width="2.28515625" style="576" customWidth="1"/>
    <col min="5385" max="5385" width="7.7109375" style="576" customWidth="1"/>
    <col min="5386" max="5386" width="2.28515625" style="576" customWidth="1"/>
    <col min="5387" max="5387" width="7" style="576" customWidth="1"/>
    <col min="5388" max="5388" width="2.28515625" style="576" customWidth="1"/>
    <col min="5389" max="5389" width="6.28515625" style="576" customWidth="1"/>
    <col min="5390" max="5390" width="2.28515625" style="576" customWidth="1"/>
    <col min="5391" max="5391" width="6.42578125" style="576" customWidth="1"/>
    <col min="5392" max="5392" width="2.28515625" style="576" customWidth="1"/>
    <col min="5393" max="5628" width="9.28515625" style="576"/>
    <col min="5629" max="5629" width="7.5703125" style="576" customWidth="1"/>
    <col min="5630" max="5630" width="22.7109375" style="576" customWidth="1"/>
    <col min="5631" max="5631" width="11.42578125" style="576" customWidth="1"/>
    <col min="5632" max="5632" width="2.28515625" style="576" customWidth="1"/>
    <col min="5633" max="5633" width="21" style="576" customWidth="1"/>
    <col min="5634" max="5634" width="2.28515625" style="576" customWidth="1"/>
    <col min="5635" max="5635" width="26.28515625" style="576" customWidth="1"/>
    <col min="5636" max="5636" width="2.28515625" style="576" customWidth="1"/>
    <col min="5637" max="5637" width="5.5703125" style="576" customWidth="1"/>
    <col min="5638" max="5638" width="2.28515625" style="576" customWidth="1"/>
    <col min="5639" max="5639" width="16.5703125" style="576" customWidth="1"/>
    <col min="5640" max="5640" width="2.28515625" style="576" customWidth="1"/>
    <col min="5641" max="5641" width="7.7109375" style="576" customWidth="1"/>
    <col min="5642" max="5642" width="2.28515625" style="576" customWidth="1"/>
    <col min="5643" max="5643" width="7" style="576" customWidth="1"/>
    <col min="5644" max="5644" width="2.28515625" style="576" customWidth="1"/>
    <col min="5645" max="5645" width="6.28515625" style="576" customWidth="1"/>
    <col min="5646" max="5646" width="2.28515625" style="576" customWidth="1"/>
    <col min="5647" max="5647" width="6.42578125" style="576" customWidth="1"/>
    <col min="5648" max="5648" width="2.28515625" style="576" customWidth="1"/>
    <col min="5649" max="5884" width="9.28515625" style="576"/>
    <col min="5885" max="5885" width="7.5703125" style="576" customWidth="1"/>
    <col min="5886" max="5886" width="22.7109375" style="576" customWidth="1"/>
    <col min="5887" max="5887" width="11.42578125" style="576" customWidth="1"/>
    <col min="5888" max="5888" width="2.28515625" style="576" customWidth="1"/>
    <col min="5889" max="5889" width="21" style="576" customWidth="1"/>
    <col min="5890" max="5890" width="2.28515625" style="576" customWidth="1"/>
    <col min="5891" max="5891" width="26.28515625" style="576" customWidth="1"/>
    <col min="5892" max="5892" width="2.28515625" style="576" customWidth="1"/>
    <col min="5893" max="5893" width="5.5703125" style="576" customWidth="1"/>
    <col min="5894" max="5894" width="2.28515625" style="576" customWidth="1"/>
    <col min="5895" max="5895" width="16.5703125" style="576" customWidth="1"/>
    <col min="5896" max="5896" width="2.28515625" style="576" customWidth="1"/>
    <col min="5897" max="5897" width="7.7109375" style="576" customWidth="1"/>
    <col min="5898" max="5898" width="2.28515625" style="576" customWidth="1"/>
    <col min="5899" max="5899" width="7" style="576" customWidth="1"/>
    <col min="5900" max="5900" width="2.28515625" style="576" customWidth="1"/>
    <col min="5901" max="5901" width="6.28515625" style="576" customWidth="1"/>
    <col min="5902" max="5902" width="2.28515625" style="576" customWidth="1"/>
    <col min="5903" max="5903" width="6.42578125" style="576" customWidth="1"/>
    <col min="5904" max="5904" width="2.28515625" style="576" customWidth="1"/>
    <col min="5905" max="6140" width="9.28515625" style="576"/>
    <col min="6141" max="6141" width="7.5703125" style="576" customWidth="1"/>
    <col min="6142" max="6142" width="22.7109375" style="576" customWidth="1"/>
    <col min="6143" max="6143" width="11.42578125" style="576" customWidth="1"/>
    <col min="6144" max="6144" width="2.28515625" style="576" customWidth="1"/>
    <col min="6145" max="6145" width="21" style="576" customWidth="1"/>
    <col min="6146" max="6146" width="2.28515625" style="576" customWidth="1"/>
    <col min="6147" max="6147" width="26.28515625" style="576" customWidth="1"/>
    <col min="6148" max="6148" width="2.28515625" style="576" customWidth="1"/>
    <col min="6149" max="6149" width="5.5703125" style="576" customWidth="1"/>
    <col min="6150" max="6150" width="2.28515625" style="576" customWidth="1"/>
    <col min="6151" max="6151" width="16.5703125" style="576" customWidth="1"/>
    <col min="6152" max="6152" width="2.28515625" style="576" customWidth="1"/>
    <col min="6153" max="6153" width="7.7109375" style="576" customWidth="1"/>
    <col min="6154" max="6154" width="2.28515625" style="576" customWidth="1"/>
    <col min="6155" max="6155" width="7" style="576" customWidth="1"/>
    <col min="6156" max="6156" width="2.28515625" style="576" customWidth="1"/>
    <col min="6157" max="6157" width="6.28515625" style="576" customWidth="1"/>
    <col min="6158" max="6158" width="2.28515625" style="576" customWidth="1"/>
    <col min="6159" max="6159" width="6.42578125" style="576" customWidth="1"/>
    <col min="6160" max="6160" width="2.28515625" style="576" customWidth="1"/>
    <col min="6161" max="6396" width="9.28515625" style="576"/>
    <col min="6397" max="6397" width="7.5703125" style="576" customWidth="1"/>
    <col min="6398" max="6398" width="22.7109375" style="576" customWidth="1"/>
    <col min="6399" max="6399" width="11.42578125" style="576" customWidth="1"/>
    <col min="6400" max="6400" width="2.28515625" style="576" customWidth="1"/>
    <col min="6401" max="6401" width="21" style="576" customWidth="1"/>
    <col min="6402" max="6402" width="2.28515625" style="576" customWidth="1"/>
    <col min="6403" max="6403" width="26.28515625" style="576" customWidth="1"/>
    <col min="6404" max="6404" width="2.28515625" style="576" customWidth="1"/>
    <col min="6405" max="6405" width="5.5703125" style="576" customWidth="1"/>
    <col min="6406" max="6406" width="2.28515625" style="576" customWidth="1"/>
    <col min="6407" max="6407" width="16.5703125" style="576" customWidth="1"/>
    <col min="6408" max="6408" width="2.28515625" style="576" customWidth="1"/>
    <col min="6409" max="6409" width="7.7109375" style="576" customWidth="1"/>
    <col min="6410" max="6410" width="2.28515625" style="576" customWidth="1"/>
    <col min="6411" max="6411" width="7" style="576" customWidth="1"/>
    <col min="6412" max="6412" width="2.28515625" style="576" customWidth="1"/>
    <col min="6413" max="6413" width="6.28515625" style="576" customWidth="1"/>
    <col min="6414" max="6414" width="2.28515625" style="576" customWidth="1"/>
    <col min="6415" max="6415" width="6.42578125" style="576" customWidth="1"/>
    <col min="6416" max="6416" width="2.28515625" style="576" customWidth="1"/>
    <col min="6417" max="6652" width="9.28515625" style="576"/>
    <col min="6653" max="6653" width="7.5703125" style="576" customWidth="1"/>
    <col min="6654" max="6654" width="22.7109375" style="576" customWidth="1"/>
    <col min="6655" max="6655" width="11.42578125" style="576" customWidth="1"/>
    <col min="6656" max="6656" width="2.28515625" style="576" customWidth="1"/>
    <col min="6657" max="6657" width="21" style="576" customWidth="1"/>
    <col min="6658" max="6658" width="2.28515625" style="576" customWidth="1"/>
    <col min="6659" max="6659" width="26.28515625" style="576" customWidth="1"/>
    <col min="6660" max="6660" width="2.28515625" style="576" customWidth="1"/>
    <col min="6661" max="6661" width="5.5703125" style="576" customWidth="1"/>
    <col min="6662" max="6662" width="2.28515625" style="576" customWidth="1"/>
    <col min="6663" max="6663" width="16.5703125" style="576" customWidth="1"/>
    <col min="6664" max="6664" width="2.28515625" style="576" customWidth="1"/>
    <col min="6665" max="6665" width="7.7109375" style="576" customWidth="1"/>
    <col min="6666" max="6666" width="2.28515625" style="576" customWidth="1"/>
    <col min="6667" max="6667" width="7" style="576" customWidth="1"/>
    <col min="6668" max="6668" width="2.28515625" style="576" customWidth="1"/>
    <col min="6669" max="6669" width="6.28515625" style="576" customWidth="1"/>
    <col min="6670" max="6670" width="2.28515625" style="576" customWidth="1"/>
    <col min="6671" max="6671" width="6.42578125" style="576" customWidth="1"/>
    <col min="6672" max="6672" width="2.28515625" style="576" customWidth="1"/>
    <col min="6673" max="6908" width="9.28515625" style="576"/>
    <col min="6909" max="6909" width="7.5703125" style="576" customWidth="1"/>
    <col min="6910" max="6910" width="22.7109375" style="576" customWidth="1"/>
    <col min="6911" max="6911" width="11.42578125" style="576" customWidth="1"/>
    <col min="6912" max="6912" width="2.28515625" style="576" customWidth="1"/>
    <col min="6913" max="6913" width="21" style="576" customWidth="1"/>
    <col min="6914" max="6914" width="2.28515625" style="576" customWidth="1"/>
    <col min="6915" max="6915" width="26.28515625" style="576" customWidth="1"/>
    <col min="6916" max="6916" width="2.28515625" style="576" customWidth="1"/>
    <col min="6917" max="6917" width="5.5703125" style="576" customWidth="1"/>
    <col min="6918" max="6918" width="2.28515625" style="576" customWidth="1"/>
    <col min="6919" max="6919" width="16.5703125" style="576" customWidth="1"/>
    <col min="6920" max="6920" width="2.28515625" style="576" customWidth="1"/>
    <col min="6921" max="6921" width="7.7109375" style="576" customWidth="1"/>
    <col min="6922" max="6922" width="2.28515625" style="576" customWidth="1"/>
    <col min="6923" max="6923" width="7" style="576" customWidth="1"/>
    <col min="6924" max="6924" width="2.28515625" style="576" customWidth="1"/>
    <col min="6925" max="6925" width="6.28515625" style="576" customWidth="1"/>
    <col min="6926" max="6926" width="2.28515625" style="576" customWidth="1"/>
    <col min="6927" max="6927" width="6.42578125" style="576" customWidth="1"/>
    <col min="6928" max="6928" width="2.28515625" style="576" customWidth="1"/>
    <col min="6929" max="7164" width="9.28515625" style="576"/>
    <col min="7165" max="7165" width="7.5703125" style="576" customWidth="1"/>
    <col min="7166" max="7166" width="22.7109375" style="576" customWidth="1"/>
    <col min="7167" max="7167" width="11.42578125" style="576" customWidth="1"/>
    <col min="7168" max="7168" width="2.28515625" style="576" customWidth="1"/>
    <col min="7169" max="7169" width="21" style="576" customWidth="1"/>
    <col min="7170" max="7170" width="2.28515625" style="576" customWidth="1"/>
    <col min="7171" max="7171" width="26.28515625" style="576" customWidth="1"/>
    <col min="7172" max="7172" width="2.28515625" style="576" customWidth="1"/>
    <col min="7173" max="7173" width="5.5703125" style="576" customWidth="1"/>
    <col min="7174" max="7174" width="2.28515625" style="576" customWidth="1"/>
    <col min="7175" max="7175" width="16.5703125" style="576" customWidth="1"/>
    <col min="7176" max="7176" width="2.28515625" style="576" customWidth="1"/>
    <col min="7177" max="7177" width="7.7109375" style="576" customWidth="1"/>
    <col min="7178" max="7178" width="2.28515625" style="576" customWidth="1"/>
    <col min="7179" max="7179" width="7" style="576" customWidth="1"/>
    <col min="7180" max="7180" width="2.28515625" style="576" customWidth="1"/>
    <col min="7181" max="7181" width="6.28515625" style="576" customWidth="1"/>
    <col min="7182" max="7182" width="2.28515625" style="576" customWidth="1"/>
    <col min="7183" max="7183" width="6.42578125" style="576" customWidth="1"/>
    <col min="7184" max="7184" width="2.28515625" style="576" customWidth="1"/>
    <col min="7185" max="7420" width="9.28515625" style="576"/>
    <col min="7421" max="7421" width="7.5703125" style="576" customWidth="1"/>
    <col min="7422" max="7422" width="22.7109375" style="576" customWidth="1"/>
    <col min="7423" max="7423" width="11.42578125" style="576" customWidth="1"/>
    <col min="7424" max="7424" width="2.28515625" style="576" customWidth="1"/>
    <col min="7425" max="7425" width="21" style="576" customWidth="1"/>
    <col min="7426" max="7426" width="2.28515625" style="576" customWidth="1"/>
    <col min="7427" max="7427" width="26.28515625" style="576" customWidth="1"/>
    <col min="7428" max="7428" width="2.28515625" style="576" customWidth="1"/>
    <col min="7429" max="7429" width="5.5703125" style="576" customWidth="1"/>
    <col min="7430" max="7430" width="2.28515625" style="576" customWidth="1"/>
    <col min="7431" max="7431" width="16.5703125" style="576" customWidth="1"/>
    <col min="7432" max="7432" width="2.28515625" style="576" customWidth="1"/>
    <col min="7433" max="7433" width="7.7109375" style="576" customWidth="1"/>
    <col min="7434" max="7434" width="2.28515625" style="576" customWidth="1"/>
    <col min="7435" max="7435" width="7" style="576" customWidth="1"/>
    <col min="7436" max="7436" width="2.28515625" style="576" customWidth="1"/>
    <col min="7437" max="7437" width="6.28515625" style="576" customWidth="1"/>
    <col min="7438" max="7438" width="2.28515625" style="576" customWidth="1"/>
    <col min="7439" max="7439" width="6.42578125" style="576" customWidth="1"/>
    <col min="7440" max="7440" width="2.28515625" style="576" customWidth="1"/>
    <col min="7441" max="7676" width="9.28515625" style="576"/>
    <col min="7677" max="7677" width="7.5703125" style="576" customWidth="1"/>
    <col min="7678" max="7678" width="22.7109375" style="576" customWidth="1"/>
    <col min="7679" max="7679" width="11.42578125" style="576" customWidth="1"/>
    <col min="7680" max="7680" width="2.28515625" style="576" customWidth="1"/>
    <col min="7681" max="7681" width="21" style="576" customWidth="1"/>
    <col min="7682" max="7682" width="2.28515625" style="576" customWidth="1"/>
    <col min="7683" max="7683" width="26.28515625" style="576" customWidth="1"/>
    <col min="7684" max="7684" width="2.28515625" style="576" customWidth="1"/>
    <col min="7685" max="7685" width="5.5703125" style="576" customWidth="1"/>
    <col min="7686" max="7686" width="2.28515625" style="576" customWidth="1"/>
    <col min="7687" max="7687" width="16.5703125" style="576" customWidth="1"/>
    <col min="7688" max="7688" width="2.28515625" style="576" customWidth="1"/>
    <col min="7689" max="7689" width="7.7109375" style="576" customWidth="1"/>
    <col min="7690" max="7690" width="2.28515625" style="576" customWidth="1"/>
    <col min="7691" max="7691" width="7" style="576" customWidth="1"/>
    <col min="7692" max="7692" width="2.28515625" style="576" customWidth="1"/>
    <col min="7693" max="7693" width="6.28515625" style="576" customWidth="1"/>
    <col min="7694" max="7694" width="2.28515625" style="576" customWidth="1"/>
    <col min="7695" max="7695" width="6.42578125" style="576" customWidth="1"/>
    <col min="7696" max="7696" width="2.28515625" style="576" customWidth="1"/>
    <col min="7697" max="7932" width="9.28515625" style="576"/>
    <col min="7933" max="7933" width="7.5703125" style="576" customWidth="1"/>
    <col min="7934" max="7934" width="22.7109375" style="576" customWidth="1"/>
    <col min="7935" max="7935" width="11.42578125" style="576" customWidth="1"/>
    <col min="7936" max="7936" width="2.28515625" style="576" customWidth="1"/>
    <col min="7937" max="7937" width="21" style="576" customWidth="1"/>
    <col min="7938" max="7938" width="2.28515625" style="576" customWidth="1"/>
    <col min="7939" max="7939" width="26.28515625" style="576" customWidth="1"/>
    <col min="7940" max="7940" width="2.28515625" style="576" customWidth="1"/>
    <col min="7941" max="7941" width="5.5703125" style="576" customWidth="1"/>
    <col min="7942" max="7942" width="2.28515625" style="576" customWidth="1"/>
    <col min="7943" max="7943" width="16.5703125" style="576" customWidth="1"/>
    <col min="7944" max="7944" width="2.28515625" style="576" customWidth="1"/>
    <col min="7945" max="7945" width="7.7109375" style="576" customWidth="1"/>
    <col min="7946" max="7946" width="2.28515625" style="576" customWidth="1"/>
    <col min="7947" max="7947" width="7" style="576" customWidth="1"/>
    <col min="7948" max="7948" width="2.28515625" style="576" customWidth="1"/>
    <col min="7949" max="7949" width="6.28515625" style="576" customWidth="1"/>
    <col min="7950" max="7950" width="2.28515625" style="576" customWidth="1"/>
    <col min="7951" max="7951" width="6.42578125" style="576" customWidth="1"/>
    <col min="7952" max="7952" width="2.28515625" style="576" customWidth="1"/>
    <col min="7953" max="8188" width="9.28515625" style="576"/>
    <col min="8189" max="8189" width="7.5703125" style="576" customWidth="1"/>
    <col min="8190" max="8190" width="22.7109375" style="576" customWidth="1"/>
    <col min="8191" max="8191" width="11.42578125" style="576" customWidth="1"/>
    <col min="8192" max="8192" width="2.28515625" style="576" customWidth="1"/>
    <col min="8193" max="8193" width="21" style="576" customWidth="1"/>
    <col min="8194" max="8194" width="2.28515625" style="576" customWidth="1"/>
    <col min="8195" max="8195" width="26.28515625" style="576" customWidth="1"/>
    <col min="8196" max="8196" width="2.28515625" style="576" customWidth="1"/>
    <col min="8197" max="8197" width="5.5703125" style="576" customWidth="1"/>
    <col min="8198" max="8198" width="2.28515625" style="576" customWidth="1"/>
    <col min="8199" max="8199" width="16.5703125" style="576" customWidth="1"/>
    <col min="8200" max="8200" width="2.28515625" style="576" customWidth="1"/>
    <col min="8201" max="8201" width="7.7109375" style="576" customWidth="1"/>
    <col min="8202" max="8202" width="2.28515625" style="576" customWidth="1"/>
    <col min="8203" max="8203" width="7" style="576" customWidth="1"/>
    <col min="8204" max="8204" width="2.28515625" style="576" customWidth="1"/>
    <col min="8205" max="8205" width="6.28515625" style="576" customWidth="1"/>
    <col min="8206" max="8206" width="2.28515625" style="576" customWidth="1"/>
    <col min="8207" max="8207" width="6.42578125" style="576" customWidth="1"/>
    <col min="8208" max="8208" width="2.28515625" style="576" customWidth="1"/>
    <col min="8209" max="8444" width="9.28515625" style="576"/>
    <col min="8445" max="8445" width="7.5703125" style="576" customWidth="1"/>
    <col min="8446" max="8446" width="22.7109375" style="576" customWidth="1"/>
    <col min="8447" max="8447" width="11.42578125" style="576" customWidth="1"/>
    <col min="8448" max="8448" width="2.28515625" style="576" customWidth="1"/>
    <col min="8449" max="8449" width="21" style="576" customWidth="1"/>
    <col min="8450" max="8450" width="2.28515625" style="576" customWidth="1"/>
    <col min="8451" max="8451" width="26.28515625" style="576" customWidth="1"/>
    <col min="8452" max="8452" width="2.28515625" style="576" customWidth="1"/>
    <col min="8453" max="8453" width="5.5703125" style="576" customWidth="1"/>
    <col min="8454" max="8454" width="2.28515625" style="576" customWidth="1"/>
    <col min="8455" max="8455" width="16.5703125" style="576" customWidth="1"/>
    <col min="8456" max="8456" width="2.28515625" style="576" customWidth="1"/>
    <col min="8457" max="8457" width="7.7109375" style="576" customWidth="1"/>
    <col min="8458" max="8458" width="2.28515625" style="576" customWidth="1"/>
    <col min="8459" max="8459" width="7" style="576" customWidth="1"/>
    <col min="8460" max="8460" width="2.28515625" style="576" customWidth="1"/>
    <col min="8461" max="8461" width="6.28515625" style="576" customWidth="1"/>
    <col min="8462" max="8462" width="2.28515625" style="576" customWidth="1"/>
    <col min="8463" max="8463" width="6.42578125" style="576" customWidth="1"/>
    <col min="8464" max="8464" width="2.28515625" style="576" customWidth="1"/>
    <col min="8465" max="8700" width="9.28515625" style="576"/>
    <col min="8701" max="8701" width="7.5703125" style="576" customWidth="1"/>
    <col min="8702" max="8702" width="22.7109375" style="576" customWidth="1"/>
    <col min="8703" max="8703" width="11.42578125" style="576" customWidth="1"/>
    <col min="8704" max="8704" width="2.28515625" style="576" customWidth="1"/>
    <col min="8705" max="8705" width="21" style="576" customWidth="1"/>
    <col min="8706" max="8706" width="2.28515625" style="576" customWidth="1"/>
    <col min="8707" max="8707" width="26.28515625" style="576" customWidth="1"/>
    <col min="8708" max="8708" width="2.28515625" style="576" customWidth="1"/>
    <col min="8709" max="8709" width="5.5703125" style="576" customWidth="1"/>
    <col min="8710" max="8710" width="2.28515625" style="576" customWidth="1"/>
    <col min="8711" max="8711" width="16.5703125" style="576" customWidth="1"/>
    <col min="8712" max="8712" width="2.28515625" style="576" customWidth="1"/>
    <col min="8713" max="8713" width="7.7109375" style="576" customWidth="1"/>
    <col min="8714" max="8714" width="2.28515625" style="576" customWidth="1"/>
    <col min="8715" max="8715" width="7" style="576" customWidth="1"/>
    <col min="8716" max="8716" width="2.28515625" style="576" customWidth="1"/>
    <col min="8717" max="8717" width="6.28515625" style="576" customWidth="1"/>
    <col min="8718" max="8718" width="2.28515625" style="576" customWidth="1"/>
    <col min="8719" max="8719" width="6.42578125" style="576" customWidth="1"/>
    <col min="8720" max="8720" width="2.28515625" style="576" customWidth="1"/>
    <col min="8721" max="8956" width="9.28515625" style="576"/>
    <col min="8957" max="8957" width="7.5703125" style="576" customWidth="1"/>
    <col min="8958" max="8958" width="22.7109375" style="576" customWidth="1"/>
    <col min="8959" max="8959" width="11.42578125" style="576" customWidth="1"/>
    <col min="8960" max="8960" width="2.28515625" style="576" customWidth="1"/>
    <col min="8961" max="8961" width="21" style="576" customWidth="1"/>
    <col min="8962" max="8962" width="2.28515625" style="576" customWidth="1"/>
    <col min="8963" max="8963" width="26.28515625" style="576" customWidth="1"/>
    <col min="8964" max="8964" width="2.28515625" style="576" customWidth="1"/>
    <col min="8965" max="8965" width="5.5703125" style="576" customWidth="1"/>
    <col min="8966" max="8966" width="2.28515625" style="576" customWidth="1"/>
    <col min="8967" max="8967" width="16.5703125" style="576" customWidth="1"/>
    <col min="8968" max="8968" width="2.28515625" style="576" customWidth="1"/>
    <col min="8969" max="8969" width="7.7109375" style="576" customWidth="1"/>
    <col min="8970" max="8970" width="2.28515625" style="576" customWidth="1"/>
    <col min="8971" max="8971" width="7" style="576" customWidth="1"/>
    <col min="8972" max="8972" width="2.28515625" style="576" customWidth="1"/>
    <col min="8973" max="8973" width="6.28515625" style="576" customWidth="1"/>
    <col min="8974" max="8974" width="2.28515625" style="576" customWidth="1"/>
    <col min="8975" max="8975" width="6.42578125" style="576" customWidth="1"/>
    <col min="8976" max="8976" width="2.28515625" style="576" customWidth="1"/>
    <col min="8977" max="9212" width="9.28515625" style="576"/>
    <col min="9213" max="9213" width="7.5703125" style="576" customWidth="1"/>
    <col min="9214" max="9214" width="22.7109375" style="576" customWidth="1"/>
    <col min="9215" max="9215" width="11.42578125" style="576" customWidth="1"/>
    <col min="9216" max="9216" width="2.28515625" style="576" customWidth="1"/>
    <col min="9217" max="9217" width="21" style="576" customWidth="1"/>
    <col min="9218" max="9218" width="2.28515625" style="576" customWidth="1"/>
    <col min="9219" max="9219" width="26.28515625" style="576" customWidth="1"/>
    <col min="9220" max="9220" width="2.28515625" style="576" customWidth="1"/>
    <col min="9221" max="9221" width="5.5703125" style="576" customWidth="1"/>
    <col min="9222" max="9222" width="2.28515625" style="576" customWidth="1"/>
    <col min="9223" max="9223" width="16.5703125" style="576" customWidth="1"/>
    <col min="9224" max="9224" width="2.28515625" style="576" customWidth="1"/>
    <col min="9225" max="9225" width="7.7109375" style="576" customWidth="1"/>
    <col min="9226" max="9226" width="2.28515625" style="576" customWidth="1"/>
    <col min="9227" max="9227" width="7" style="576" customWidth="1"/>
    <col min="9228" max="9228" width="2.28515625" style="576" customWidth="1"/>
    <col min="9229" max="9229" width="6.28515625" style="576" customWidth="1"/>
    <col min="9230" max="9230" width="2.28515625" style="576" customWidth="1"/>
    <col min="9231" max="9231" width="6.42578125" style="576" customWidth="1"/>
    <col min="9232" max="9232" width="2.28515625" style="576" customWidth="1"/>
    <col min="9233" max="9468" width="9.28515625" style="576"/>
    <col min="9469" max="9469" width="7.5703125" style="576" customWidth="1"/>
    <col min="9470" max="9470" width="22.7109375" style="576" customWidth="1"/>
    <col min="9471" max="9471" width="11.42578125" style="576" customWidth="1"/>
    <col min="9472" max="9472" width="2.28515625" style="576" customWidth="1"/>
    <col min="9473" max="9473" width="21" style="576" customWidth="1"/>
    <col min="9474" max="9474" width="2.28515625" style="576" customWidth="1"/>
    <col min="9475" max="9475" width="26.28515625" style="576" customWidth="1"/>
    <col min="9476" max="9476" width="2.28515625" style="576" customWidth="1"/>
    <col min="9477" max="9477" width="5.5703125" style="576" customWidth="1"/>
    <col min="9478" max="9478" width="2.28515625" style="576" customWidth="1"/>
    <col min="9479" max="9479" width="16.5703125" style="576" customWidth="1"/>
    <col min="9480" max="9480" width="2.28515625" style="576" customWidth="1"/>
    <col min="9481" max="9481" width="7.7109375" style="576" customWidth="1"/>
    <col min="9482" max="9482" width="2.28515625" style="576" customWidth="1"/>
    <col min="9483" max="9483" width="7" style="576" customWidth="1"/>
    <col min="9484" max="9484" width="2.28515625" style="576" customWidth="1"/>
    <col min="9485" max="9485" width="6.28515625" style="576" customWidth="1"/>
    <col min="9486" max="9486" width="2.28515625" style="576" customWidth="1"/>
    <col min="9487" max="9487" width="6.42578125" style="576" customWidth="1"/>
    <col min="9488" max="9488" width="2.28515625" style="576" customWidth="1"/>
    <col min="9489" max="9724" width="9.28515625" style="576"/>
    <col min="9725" max="9725" width="7.5703125" style="576" customWidth="1"/>
    <col min="9726" max="9726" width="22.7109375" style="576" customWidth="1"/>
    <col min="9727" max="9727" width="11.42578125" style="576" customWidth="1"/>
    <col min="9728" max="9728" width="2.28515625" style="576" customWidth="1"/>
    <col min="9729" max="9729" width="21" style="576" customWidth="1"/>
    <col min="9730" max="9730" width="2.28515625" style="576" customWidth="1"/>
    <col min="9731" max="9731" width="26.28515625" style="576" customWidth="1"/>
    <col min="9732" max="9732" width="2.28515625" style="576" customWidth="1"/>
    <col min="9733" max="9733" width="5.5703125" style="576" customWidth="1"/>
    <col min="9734" max="9734" width="2.28515625" style="576" customWidth="1"/>
    <col min="9735" max="9735" width="16.5703125" style="576" customWidth="1"/>
    <col min="9736" max="9736" width="2.28515625" style="576" customWidth="1"/>
    <col min="9737" max="9737" width="7.7109375" style="576" customWidth="1"/>
    <col min="9738" max="9738" width="2.28515625" style="576" customWidth="1"/>
    <col min="9739" max="9739" width="7" style="576" customWidth="1"/>
    <col min="9740" max="9740" width="2.28515625" style="576" customWidth="1"/>
    <col min="9741" max="9741" width="6.28515625" style="576" customWidth="1"/>
    <col min="9742" max="9742" width="2.28515625" style="576" customWidth="1"/>
    <col min="9743" max="9743" width="6.42578125" style="576" customWidth="1"/>
    <col min="9744" max="9744" width="2.28515625" style="576" customWidth="1"/>
    <col min="9745" max="9980" width="9.28515625" style="576"/>
    <col min="9981" max="9981" width="7.5703125" style="576" customWidth="1"/>
    <col min="9982" max="9982" width="22.7109375" style="576" customWidth="1"/>
    <col min="9983" max="9983" width="11.42578125" style="576" customWidth="1"/>
    <col min="9984" max="9984" width="2.28515625" style="576" customWidth="1"/>
    <col min="9985" max="9985" width="21" style="576" customWidth="1"/>
    <col min="9986" max="9986" width="2.28515625" style="576" customWidth="1"/>
    <col min="9987" max="9987" width="26.28515625" style="576" customWidth="1"/>
    <col min="9988" max="9988" width="2.28515625" style="576" customWidth="1"/>
    <col min="9989" max="9989" width="5.5703125" style="576" customWidth="1"/>
    <col min="9990" max="9990" width="2.28515625" style="576" customWidth="1"/>
    <col min="9991" max="9991" width="16.5703125" style="576" customWidth="1"/>
    <col min="9992" max="9992" width="2.28515625" style="576" customWidth="1"/>
    <col min="9993" max="9993" width="7.7109375" style="576" customWidth="1"/>
    <col min="9994" max="9994" width="2.28515625" style="576" customWidth="1"/>
    <col min="9995" max="9995" width="7" style="576" customWidth="1"/>
    <col min="9996" max="9996" width="2.28515625" style="576" customWidth="1"/>
    <col min="9997" max="9997" width="6.28515625" style="576" customWidth="1"/>
    <col min="9998" max="9998" width="2.28515625" style="576" customWidth="1"/>
    <col min="9999" max="9999" width="6.42578125" style="576" customWidth="1"/>
    <col min="10000" max="10000" width="2.28515625" style="576" customWidth="1"/>
    <col min="10001" max="10236" width="9.28515625" style="576"/>
    <col min="10237" max="10237" width="7.5703125" style="576" customWidth="1"/>
    <col min="10238" max="10238" width="22.7109375" style="576" customWidth="1"/>
    <col min="10239" max="10239" width="11.42578125" style="576" customWidth="1"/>
    <col min="10240" max="10240" width="2.28515625" style="576" customWidth="1"/>
    <col min="10241" max="10241" width="21" style="576" customWidth="1"/>
    <col min="10242" max="10242" width="2.28515625" style="576" customWidth="1"/>
    <col min="10243" max="10243" width="26.28515625" style="576" customWidth="1"/>
    <col min="10244" max="10244" width="2.28515625" style="576" customWidth="1"/>
    <col min="10245" max="10245" width="5.5703125" style="576" customWidth="1"/>
    <col min="10246" max="10246" width="2.28515625" style="576" customWidth="1"/>
    <col min="10247" max="10247" width="16.5703125" style="576" customWidth="1"/>
    <col min="10248" max="10248" width="2.28515625" style="576" customWidth="1"/>
    <col min="10249" max="10249" width="7.7109375" style="576" customWidth="1"/>
    <col min="10250" max="10250" width="2.28515625" style="576" customWidth="1"/>
    <col min="10251" max="10251" width="7" style="576" customWidth="1"/>
    <col min="10252" max="10252" width="2.28515625" style="576" customWidth="1"/>
    <col min="10253" max="10253" width="6.28515625" style="576" customWidth="1"/>
    <col min="10254" max="10254" width="2.28515625" style="576" customWidth="1"/>
    <col min="10255" max="10255" width="6.42578125" style="576" customWidth="1"/>
    <col min="10256" max="10256" width="2.28515625" style="576" customWidth="1"/>
    <col min="10257" max="10492" width="9.28515625" style="576"/>
    <col min="10493" max="10493" width="7.5703125" style="576" customWidth="1"/>
    <col min="10494" max="10494" width="22.7109375" style="576" customWidth="1"/>
    <col min="10495" max="10495" width="11.42578125" style="576" customWidth="1"/>
    <col min="10496" max="10496" width="2.28515625" style="576" customWidth="1"/>
    <col min="10497" max="10497" width="21" style="576" customWidth="1"/>
    <col min="10498" max="10498" width="2.28515625" style="576" customWidth="1"/>
    <col min="10499" max="10499" width="26.28515625" style="576" customWidth="1"/>
    <col min="10500" max="10500" width="2.28515625" style="576" customWidth="1"/>
    <col min="10501" max="10501" width="5.5703125" style="576" customWidth="1"/>
    <col min="10502" max="10502" width="2.28515625" style="576" customWidth="1"/>
    <col min="10503" max="10503" width="16.5703125" style="576" customWidth="1"/>
    <col min="10504" max="10504" width="2.28515625" style="576" customWidth="1"/>
    <col min="10505" max="10505" width="7.7109375" style="576" customWidth="1"/>
    <col min="10506" max="10506" width="2.28515625" style="576" customWidth="1"/>
    <col min="10507" max="10507" width="7" style="576" customWidth="1"/>
    <col min="10508" max="10508" width="2.28515625" style="576" customWidth="1"/>
    <col min="10509" max="10509" width="6.28515625" style="576" customWidth="1"/>
    <col min="10510" max="10510" width="2.28515625" style="576" customWidth="1"/>
    <col min="10511" max="10511" width="6.42578125" style="576" customWidth="1"/>
    <col min="10512" max="10512" width="2.28515625" style="576" customWidth="1"/>
    <col min="10513" max="10748" width="9.28515625" style="576"/>
    <col min="10749" max="10749" width="7.5703125" style="576" customWidth="1"/>
    <col min="10750" max="10750" width="22.7109375" style="576" customWidth="1"/>
    <col min="10751" max="10751" width="11.42578125" style="576" customWidth="1"/>
    <col min="10752" max="10752" width="2.28515625" style="576" customWidth="1"/>
    <col min="10753" max="10753" width="21" style="576" customWidth="1"/>
    <col min="10754" max="10754" width="2.28515625" style="576" customWidth="1"/>
    <col min="10755" max="10755" width="26.28515625" style="576" customWidth="1"/>
    <col min="10756" max="10756" width="2.28515625" style="576" customWidth="1"/>
    <col min="10757" max="10757" width="5.5703125" style="576" customWidth="1"/>
    <col min="10758" max="10758" width="2.28515625" style="576" customWidth="1"/>
    <col min="10759" max="10759" width="16.5703125" style="576" customWidth="1"/>
    <col min="10760" max="10760" width="2.28515625" style="576" customWidth="1"/>
    <col min="10761" max="10761" width="7.7109375" style="576" customWidth="1"/>
    <col min="10762" max="10762" width="2.28515625" style="576" customWidth="1"/>
    <col min="10763" max="10763" width="7" style="576" customWidth="1"/>
    <col min="10764" max="10764" width="2.28515625" style="576" customWidth="1"/>
    <col min="10765" max="10765" width="6.28515625" style="576" customWidth="1"/>
    <col min="10766" max="10766" width="2.28515625" style="576" customWidth="1"/>
    <col min="10767" max="10767" width="6.42578125" style="576" customWidth="1"/>
    <col min="10768" max="10768" width="2.28515625" style="576" customWidth="1"/>
    <col min="10769" max="11004" width="9.28515625" style="576"/>
    <col min="11005" max="11005" width="7.5703125" style="576" customWidth="1"/>
    <col min="11006" max="11006" width="22.7109375" style="576" customWidth="1"/>
    <col min="11007" max="11007" width="11.42578125" style="576" customWidth="1"/>
    <col min="11008" max="11008" width="2.28515625" style="576" customWidth="1"/>
    <col min="11009" max="11009" width="21" style="576" customWidth="1"/>
    <col min="11010" max="11010" width="2.28515625" style="576" customWidth="1"/>
    <col min="11011" max="11011" width="26.28515625" style="576" customWidth="1"/>
    <col min="11012" max="11012" width="2.28515625" style="576" customWidth="1"/>
    <col min="11013" max="11013" width="5.5703125" style="576" customWidth="1"/>
    <col min="11014" max="11014" width="2.28515625" style="576" customWidth="1"/>
    <col min="11015" max="11015" width="16.5703125" style="576" customWidth="1"/>
    <col min="11016" max="11016" width="2.28515625" style="576" customWidth="1"/>
    <col min="11017" max="11017" width="7.7109375" style="576" customWidth="1"/>
    <col min="11018" max="11018" width="2.28515625" style="576" customWidth="1"/>
    <col min="11019" max="11019" width="7" style="576" customWidth="1"/>
    <col min="11020" max="11020" width="2.28515625" style="576" customWidth="1"/>
    <col min="11021" max="11021" width="6.28515625" style="576" customWidth="1"/>
    <col min="11022" max="11022" width="2.28515625" style="576" customWidth="1"/>
    <col min="11023" max="11023" width="6.42578125" style="576" customWidth="1"/>
    <col min="11024" max="11024" width="2.28515625" style="576" customWidth="1"/>
    <col min="11025" max="11260" width="9.28515625" style="576"/>
    <col min="11261" max="11261" width="7.5703125" style="576" customWidth="1"/>
    <col min="11262" max="11262" width="22.7109375" style="576" customWidth="1"/>
    <col min="11263" max="11263" width="11.42578125" style="576" customWidth="1"/>
    <col min="11264" max="11264" width="2.28515625" style="576" customWidth="1"/>
    <col min="11265" max="11265" width="21" style="576" customWidth="1"/>
    <col min="11266" max="11266" width="2.28515625" style="576" customWidth="1"/>
    <col min="11267" max="11267" width="26.28515625" style="576" customWidth="1"/>
    <col min="11268" max="11268" width="2.28515625" style="576" customWidth="1"/>
    <col min="11269" max="11269" width="5.5703125" style="576" customWidth="1"/>
    <col min="11270" max="11270" width="2.28515625" style="576" customWidth="1"/>
    <col min="11271" max="11271" width="16.5703125" style="576" customWidth="1"/>
    <col min="11272" max="11272" width="2.28515625" style="576" customWidth="1"/>
    <col min="11273" max="11273" width="7.7109375" style="576" customWidth="1"/>
    <col min="11274" max="11274" width="2.28515625" style="576" customWidth="1"/>
    <col min="11275" max="11275" width="7" style="576" customWidth="1"/>
    <col min="11276" max="11276" width="2.28515625" style="576" customWidth="1"/>
    <col min="11277" max="11277" width="6.28515625" style="576" customWidth="1"/>
    <col min="11278" max="11278" width="2.28515625" style="576" customWidth="1"/>
    <col min="11279" max="11279" width="6.42578125" style="576" customWidth="1"/>
    <col min="11280" max="11280" width="2.28515625" style="576" customWidth="1"/>
    <col min="11281" max="11516" width="9.28515625" style="576"/>
    <col min="11517" max="11517" width="7.5703125" style="576" customWidth="1"/>
    <col min="11518" max="11518" width="22.7109375" style="576" customWidth="1"/>
    <col min="11519" max="11519" width="11.42578125" style="576" customWidth="1"/>
    <col min="11520" max="11520" width="2.28515625" style="576" customWidth="1"/>
    <col min="11521" max="11521" width="21" style="576" customWidth="1"/>
    <col min="11522" max="11522" width="2.28515625" style="576" customWidth="1"/>
    <col min="11523" max="11523" width="26.28515625" style="576" customWidth="1"/>
    <col min="11524" max="11524" width="2.28515625" style="576" customWidth="1"/>
    <col min="11525" max="11525" width="5.5703125" style="576" customWidth="1"/>
    <col min="11526" max="11526" width="2.28515625" style="576" customWidth="1"/>
    <col min="11527" max="11527" width="16.5703125" style="576" customWidth="1"/>
    <col min="11528" max="11528" width="2.28515625" style="576" customWidth="1"/>
    <col min="11529" max="11529" width="7.7109375" style="576" customWidth="1"/>
    <col min="11530" max="11530" width="2.28515625" style="576" customWidth="1"/>
    <col min="11531" max="11531" width="7" style="576" customWidth="1"/>
    <col min="11532" max="11532" width="2.28515625" style="576" customWidth="1"/>
    <col min="11533" max="11533" width="6.28515625" style="576" customWidth="1"/>
    <col min="11534" max="11534" width="2.28515625" style="576" customWidth="1"/>
    <col min="11535" max="11535" width="6.42578125" style="576" customWidth="1"/>
    <col min="11536" max="11536" width="2.28515625" style="576" customWidth="1"/>
    <col min="11537" max="11772" width="9.28515625" style="576"/>
    <col min="11773" max="11773" width="7.5703125" style="576" customWidth="1"/>
    <col min="11774" max="11774" width="22.7109375" style="576" customWidth="1"/>
    <col min="11775" max="11775" width="11.42578125" style="576" customWidth="1"/>
    <col min="11776" max="11776" width="2.28515625" style="576" customWidth="1"/>
    <col min="11777" max="11777" width="21" style="576" customWidth="1"/>
    <col min="11778" max="11778" width="2.28515625" style="576" customWidth="1"/>
    <col min="11779" max="11779" width="26.28515625" style="576" customWidth="1"/>
    <col min="11780" max="11780" width="2.28515625" style="576" customWidth="1"/>
    <col min="11781" max="11781" width="5.5703125" style="576" customWidth="1"/>
    <col min="11782" max="11782" width="2.28515625" style="576" customWidth="1"/>
    <col min="11783" max="11783" width="16.5703125" style="576" customWidth="1"/>
    <col min="11784" max="11784" width="2.28515625" style="576" customWidth="1"/>
    <col min="11785" max="11785" width="7.7109375" style="576" customWidth="1"/>
    <col min="11786" max="11786" width="2.28515625" style="576" customWidth="1"/>
    <col min="11787" max="11787" width="7" style="576" customWidth="1"/>
    <col min="11788" max="11788" width="2.28515625" style="576" customWidth="1"/>
    <col min="11789" max="11789" width="6.28515625" style="576" customWidth="1"/>
    <col min="11790" max="11790" width="2.28515625" style="576" customWidth="1"/>
    <col min="11791" max="11791" width="6.42578125" style="576" customWidth="1"/>
    <col min="11792" max="11792" width="2.28515625" style="576" customWidth="1"/>
    <col min="11793" max="12028" width="9.28515625" style="576"/>
    <col min="12029" max="12029" width="7.5703125" style="576" customWidth="1"/>
    <col min="12030" max="12030" width="22.7109375" style="576" customWidth="1"/>
    <col min="12031" max="12031" width="11.42578125" style="576" customWidth="1"/>
    <col min="12032" max="12032" width="2.28515625" style="576" customWidth="1"/>
    <col min="12033" max="12033" width="21" style="576" customWidth="1"/>
    <col min="12034" max="12034" width="2.28515625" style="576" customWidth="1"/>
    <col min="12035" max="12035" width="26.28515625" style="576" customWidth="1"/>
    <col min="12036" max="12036" width="2.28515625" style="576" customWidth="1"/>
    <col min="12037" max="12037" width="5.5703125" style="576" customWidth="1"/>
    <col min="12038" max="12038" width="2.28515625" style="576" customWidth="1"/>
    <col min="12039" max="12039" width="16.5703125" style="576" customWidth="1"/>
    <col min="12040" max="12040" width="2.28515625" style="576" customWidth="1"/>
    <col min="12041" max="12041" width="7.7109375" style="576" customWidth="1"/>
    <col min="12042" max="12042" width="2.28515625" style="576" customWidth="1"/>
    <col min="12043" max="12043" width="7" style="576" customWidth="1"/>
    <col min="12044" max="12044" width="2.28515625" style="576" customWidth="1"/>
    <col min="12045" max="12045" width="6.28515625" style="576" customWidth="1"/>
    <col min="12046" max="12046" width="2.28515625" style="576" customWidth="1"/>
    <col min="12047" max="12047" width="6.42578125" style="576" customWidth="1"/>
    <col min="12048" max="12048" width="2.28515625" style="576" customWidth="1"/>
    <col min="12049" max="12284" width="9.28515625" style="576"/>
    <col min="12285" max="12285" width="7.5703125" style="576" customWidth="1"/>
    <col min="12286" max="12286" width="22.7109375" style="576" customWidth="1"/>
    <col min="12287" max="12287" width="11.42578125" style="576" customWidth="1"/>
    <col min="12288" max="12288" width="2.28515625" style="576" customWidth="1"/>
    <col min="12289" max="12289" width="21" style="576" customWidth="1"/>
    <col min="12290" max="12290" width="2.28515625" style="576" customWidth="1"/>
    <col min="12291" max="12291" width="26.28515625" style="576" customWidth="1"/>
    <col min="12292" max="12292" width="2.28515625" style="576" customWidth="1"/>
    <col min="12293" max="12293" width="5.5703125" style="576" customWidth="1"/>
    <col min="12294" max="12294" width="2.28515625" style="576" customWidth="1"/>
    <col min="12295" max="12295" width="16.5703125" style="576" customWidth="1"/>
    <col min="12296" max="12296" width="2.28515625" style="576" customWidth="1"/>
    <col min="12297" max="12297" width="7.7109375" style="576" customWidth="1"/>
    <col min="12298" max="12298" width="2.28515625" style="576" customWidth="1"/>
    <col min="12299" max="12299" width="7" style="576" customWidth="1"/>
    <col min="12300" max="12300" width="2.28515625" style="576" customWidth="1"/>
    <col min="12301" max="12301" width="6.28515625" style="576" customWidth="1"/>
    <col min="12302" max="12302" width="2.28515625" style="576" customWidth="1"/>
    <col min="12303" max="12303" width="6.42578125" style="576" customWidth="1"/>
    <col min="12304" max="12304" width="2.28515625" style="576" customWidth="1"/>
    <col min="12305" max="12540" width="9.28515625" style="576"/>
    <col min="12541" max="12541" width="7.5703125" style="576" customWidth="1"/>
    <col min="12542" max="12542" width="22.7109375" style="576" customWidth="1"/>
    <col min="12543" max="12543" width="11.42578125" style="576" customWidth="1"/>
    <col min="12544" max="12544" width="2.28515625" style="576" customWidth="1"/>
    <col min="12545" max="12545" width="21" style="576" customWidth="1"/>
    <col min="12546" max="12546" width="2.28515625" style="576" customWidth="1"/>
    <col min="12547" max="12547" width="26.28515625" style="576" customWidth="1"/>
    <col min="12548" max="12548" width="2.28515625" style="576" customWidth="1"/>
    <col min="12549" max="12549" width="5.5703125" style="576" customWidth="1"/>
    <col min="12550" max="12550" width="2.28515625" style="576" customWidth="1"/>
    <col min="12551" max="12551" width="16.5703125" style="576" customWidth="1"/>
    <col min="12552" max="12552" width="2.28515625" style="576" customWidth="1"/>
    <col min="12553" max="12553" width="7.7109375" style="576" customWidth="1"/>
    <col min="12554" max="12554" width="2.28515625" style="576" customWidth="1"/>
    <col min="12555" max="12555" width="7" style="576" customWidth="1"/>
    <col min="12556" max="12556" width="2.28515625" style="576" customWidth="1"/>
    <col min="12557" max="12557" width="6.28515625" style="576" customWidth="1"/>
    <col min="12558" max="12558" width="2.28515625" style="576" customWidth="1"/>
    <col min="12559" max="12559" width="6.42578125" style="576" customWidth="1"/>
    <col min="12560" max="12560" width="2.28515625" style="576" customWidth="1"/>
    <col min="12561" max="12796" width="9.28515625" style="576"/>
    <col min="12797" max="12797" width="7.5703125" style="576" customWidth="1"/>
    <col min="12798" max="12798" width="22.7109375" style="576" customWidth="1"/>
    <col min="12799" max="12799" width="11.42578125" style="576" customWidth="1"/>
    <col min="12800" max="12800" width="2.28515625" style="576" customWidth="1"/>
    <col min="12801" max="12801" width="21" style="576" customWidth="1"/>
    <col min="12802" max="12802" width="2.28515625" style="576" customWidth="1"/>
    <col min="12803" max="12803" width="26.28515625" style="576" customWidth="1"/>
    <col min="12804" max="12804" width="2.28515625" style="576" customWidth="1"/>
    <col min="12805" max="12805" width="5.5703125" style="576" customWidth="1"/>
    <col min="12806" max="12806" width="2.28515625" style="576" customWidth="1"/>
    <col min="12807" max="12807" width="16.5703125" style="576" customWidth="1"/>
    <col min="12808" max="12808" width="2.28515625" style="576" customWidth="1"/>
    <col min="12809" max="12809" width="7.7109375" style="576" customWidth="1"/>
    <col min="12810" max="12810" width="2.28515625" style="576" customWidth="1"/>
    <col min="12811" max="12811" width="7" style="576" customWidth="1"/>
    <col min="12812" max="12812" width="2.28515625" style="576" customWidth="1"/>
    <col min="12813" max="12813" width="6.28515625" style="576" customWidth="1"/>
    <col min="12814" max="12814" width="2.28515625" style="576" customWidth="1"/>
    <col min="12815" max="12815" width="6.42578125" style="576" customWidth="1"/>
    <col min="12816" max="12816" width="2.28515625" style="576" customWidth="1"/>
    <col min="12817" max="13052" width="9.28515625" style="576"/>
    <col min="13053" max="13053" width="7.5703125" style="576" customWidth="1"/>
    <col min="13054" max="13054" width="22.7109375" style="576" customWidth="1"/>
    <col min="13055" max="13055" width="11.42578125" style="576" customWidth="1"/>
    <col min="13056" max="13056" width="2.28515625" style="576" customWidth="1"/>
    <col min="13057" max="13057" width="21" style="576" customWidth="1"/>
    <col min="13058" max="13058" width="2.28515625" style="576" customWidth="1"/>
    <col min="13059" max="13059" width="26.28515625" style="576" customWidth="1"/>
    <col min="13060" max="13060" width="2.28515625" style="576" customWidth="1"/>
    <col min="13061" max="13061" width="5.5703125" style="576" customWidth="1"/>
    <col min="13062" max="13062" width="2.28515625" style="576" customWidth="1"/>
    <col min="13063" max="13063" width="16.5703125" style="576" customWidth="1"/>
    <col min="13064" max="13064" width="2.28515625" style="576" customWidth="1"/>
    <col min="13065" max="13065" width="7.7109375" style="576" customWidth="1"/>
    <col min="13066" max="13066" width="2.28515625" style="576" customWidth="1"/>
    <col min="13067" max="13067" width="7" style="576" customWidth="1"/>
    <col min="13068" max="13068" width="2.28515625" style="576" customWidth="1"/>
    <col min="13069" max="13069" width="6.28515625" style="576" customWidth="1"/>
    <col min="13070" max="13070" width="2.28515625" style="576" customWidth="1"/>
    <col min="13071" max="13071" width="6.42578125" style="576" customWidth="1"/>
    <col min="13072" max="13072" width="2.28515625" style="576" customWidth="1"/>
    <col min="13073" max="13308" width="9.28515625" style="576"/>
    <col min="13309" max="13309" width="7.5703125" style="576" customWidth="1"/>
    <col min="13310" max="13310" width="22.7109375" style="576" customWidth="1"/>
    <col min="13311" max="13311" width="11.42578125" style="576" customWidth="1"/>
    <col min="13312" max="13312" width="2.28515625" style="576" customWidth="1"/>
    <col min="13313" max="13313" width="21" style="576" customWidth="1"/>
    <col min="13314" max="13314" width="2.28515625" style="576" customWidth="1"/>
    <col min="13315" max="13315" width="26.28515625" style="576" customWidth="1"/>
    <col min="13316" max="13316" width="2.28515625" style="576" customWidth="1"/>
    <col min="13317" max="13317" width="5.5703125" style="576" customWidth="1"/>
    <col min="13318" max="13318" width="2.28515625" style="576" customWidth="1"/>
    <col min="13319" max="13319" width="16.5703125" style="576" customWidth="1"/>
    <col min="13320" max="13320" width="2.28515625" style="576" customWidth="1"/>
    <col min="13321" max="13321" width="7.7109375" style="576" customWidth="1"/>
    <col min="13322" max="13322" width="2.28515625" style="576" customWidth="1"/>
    <col min="13323" max="13323" width="7" style="576" customWidth="1"/>
    <col min="13324" max="13324" width="2.28515625" style="576" customWidth="1"/>
    <col min="13325" max="13325" width="6.28515625" style="576" customWidth="1"/>
    <col min="13326" max="13326" width="2.28515625" style="576" customWidth="1"/>
    <col min="13327" max="13327" width="6.42578125" style="576" customWidth="1"/>
    <col min="13328" max="13328" width="2.28515625" style="576" customWidth="1"/>
    <col min="13329" max="13564" width="9.28515625" style="576"/>
    <col min="13565" max="13565" width="7.5703125" style="576" customWidth="1"/>
    <col min="13566" max="13566" width="22.7109375" style="576" customWidth="1"/>
    <col min="13567" max="13567" width="11.42578125" style="576" customWidth="1"/>
    <col min="13568" max="13568" width="2.28515625" style="576" customWidth="1"/>
    <col min="13569" max="13569" width="21" style="576" customWidth="1"/>
    <col min="13570" max="13570" width="2.28515625" style="576" customWidth="1"/>
    <col min="13571" max="13571" width="26.28515625" style="576" customWidth="1"/>
    <col min="13572" max="13572" width="2.28515625" style="576" customWidth="1"/>
    <col min="13573" max="13573" width="5.5703125" style="576" customWidth="1"/>
    <col min="13574" max="13574" width="2.28515625" style="576" customWidth="1"/>
    <col min="13575" max="13575" width="16.5703125" style="576" customWidth="1"/>
    <col min="13576" max="13576" width="2.28515625" style="576" customWidth="1"/>
    <col min="13577" max="13577" width="7.7109375" style="576" customWidth="1"/>
    <col min="13578" max="13578" width="2.28515625" style="576" customWidth="1"/>
    <col min="13579" max="13579" width="7" style="576" customWidth="1"/>
    <col min="13580" max="13580" width="2.28515625" style="576" customWidth="1"/>
    <col min="13581" max="13581" width="6.28515625" style="576" customWidth="1"/>
    <col min="13582" max="13582" width="2.28515625" style="576" customWidth="1"/>
    <col min="13583" max="13583" width="6.42578125" style="576" customWidth="1"/>
    <col min="13584" max="13584" width="2.28515625" style="576" customWidth="1"/>
    <col min="13585" max="13820" width="9.28515625" style="576"/>
    <col min="13821" max="13821" width="7.5703125" style="576" customWidth="1"/>
    <col min="13822" max="13822" width="22.7109375" style="576" customWidth="1"/>
    <col min="13823" max="13823" width="11.42578125" style="576" customWidth="1"/>
    <col min="13824" max="13824" width="2.28515625" style="576" customWidth="1"/>
    <col min="13825" max="13825" width="21" style="576" customWidth="1"/>
    <col min="13826" max="13826" width="2.28515625" style="576" customWidth="1"/>
    <col min="13827" max="13827" width="26.28515625" style="576" customWidth="1"/>
    <col min="13828" max="13828" width="2.28515625" style="576" customWidth="1"/>
    <col min="13829" max="13829" width="5.5703125" style="576" customWidth="1"/>
    <col min="13830" max="13830" width="2.28515625" style="576" customWidth="1"/>
    <col min="13831" max="13831" width="16.5703125" style="576" customWidth="1"/>
    <col min="13832" max="13832" width="2.28515625" style="576" customWidth="1"/>
    <col min="13833" max="13833" width="7.7109375" style="576" customWidth="1"/>
    <col min="13834" max="13834" width="2.28515625" style="576" customWidth="1"/>
    <col min="13835" max="13835" width="7" style="576" customWidth="1"/>
    <col min="13836" max="13836" width="2.28515625" style="576" customWidth="1"/>
    <col min="13837" max="13837" width="6.28515625" style="576" customWidth="1"/>
    <col min="13838" max="13838" width="2.28515625" style="576" customWidth="1"/>
    <col min="13839" max="13839" width="6.42578125" style="576" customWidth="1"/>
    <col min="13840" max="13840" width="2.28515625" style="576" customWidth="1"/>
    <col min="13841" max="14076" width="9.28515625" style="576"/>
    <col min="14077" max="14077" width="7.5703125" style="576" customWidth="1"/>
    <col min="14078" max="14078" width="22.7109375" style="576" customWidth="1"/>
    <col min="14079" max="14079" width="11.42578125" style="576" customWidth="1"/>
    <col min="14080" max="14080" width="2.28515625" style="576" customWidth="1"/>
    <col min="14081" max="14081" width="21" style="576" customWidth="1"/>
    <col min="14082" max="14082" width="2.28515625" style="576" customWidth="1"/>
    <col min="14083" max="14083" width="26.28515625" style="576" customWidth="1"/>
    <col min="14084" max="14084" width="2.28515625" style="576" customWidth="1"/>
    <col min="14085" max="14085" width="5.5703125" style="576" customWidth="1"/>
    <col min="14086" max="14086" width="2.28515625" style="576" customWidth="1"/>
    <col min="14087" max="14087" width="16.5703125" style="576" customWidth="1"/>
    <col min="14088" max="14088" width="2.28515625" style="576" customWidth="1"/>
    <col min="14089" max="14089" width="7.7109375" style="576" customWidth="1"/>
    <col min="14090" max="14090" width="2.28515625" style="576" customWidth="1"/>
    <col min="14091" max="14091" width="7" style="576" customWidth="1"/>
    <col min="14092" max="14092" width="2.28515625" style="576" customWidth="1"/>
    <col min="14093" max="14093" width="6.28515625" style="576" customWidth="1"/>
    <col min="14094" max="14094" width="2.28515625" style="576" customWidth="1"/>
    <col min="14095" max="14095" width="6.42578125" style="576" customWidth="1"/>
    <col min="14096" max="14096" width="2.28515625" style="576" customWidth="1"/>
    <col min="14097" max="14332" width="9.28515625" style="576"/>
    <col min="14333" max="14333" width="7.5703125" style="576" customWidth="1"/>
    <col min="14334" max="14334" width="22.7109375" style="576" customWidth="1"/>
    <col min="14335" max="14335" width="11.42578125" style="576" customWidth="1"/>
    <col min="14336" max="14336" width="2.28515625" style="576" customWidth="1"/>
    <col min="14337" max="14337" width="21" style="576" customWidth="1"/>
    <col min="14338" max="14338" width="2.28515625" style="576" customWidth="1"/>
    <col min="14339" max="14339" width="26.28515625" style="576" customWidth="1"/>
    <col min="14340" max="14340" width="2.28515625" style="576" customWidth="1"/>
    <col min="14341" max="14341" width="5.5703125" style="576" customWidth="1"/>
    <col min="14342" max="14342" width="2.28515625" style="576" customWidth="1"/>
    <col min="14343" max="14343" width="16.5703125" style="576" customWidth="1"/>
    <col min="14344" max="14344" width="2.28515625" style="576" customWidth="1"/>
    <col min="14345" max="14345" width="7.7109375" style="576" customWidth="1"/>
    <col min="14346" max="14346" width="2.28515625" style="576" customWidth="1"/>
    <col min="14347" max="14347" width="7" style="576" customWidth="1"/>
    <col min="14348" max="14348" width="2.28515625" style="576" customWidth="1"/>
    <col min="14349" max="14349" width="6.28515625" style="576" customWidth="1"/>
    <col min="14350" max="14350" width="2.28515625" style="576" customWidth="1"/>
    <col min="14351" max="14351" width="6.42578125" style="576" customWidth="1"/>
    <col min="14352" max="14352" width="2.28515625" style="576" customWidth="1"/>
    <col min="14353" max="14588" width="9.28515625" style="576"/>
    <col min="14589" max="14589" width="7.5703125" style="576" customWidth="1"/>
    <col min="14590" max="14590" width="22.7109375" style="576" customWidth="1"/>
    <col min="14591" max="14591" width="11.42578125" style="576" customWidth="1"/>
    <col min="14592" max="14592" width="2.28515625" style="576" customWidth="1"/>
    <col min="14593" max="14593" width="21" style="576" customWidth="1"/>
    <col min="14594" max="14594" width="2.28515625" style="576" customWidth="1"/>
    <col min="14595" max="14595" width="26.28515625" style="576" customWidth="1"/>
    <col min="14596" max="14596" width="2.28515625" style="576" customWidth="1"/>
    <col min="14597" max="14597" width="5.5703125" style="576" customWidth="1"/>
    <col min="14598" max="14598" width="2.28515625" style="576" customWidth="1"/>
    <col min="14599" max="14599" width="16.5703125" style="576" customWidth="1"/>
    <col min="14600" max="14600" width="2.28515625" style="576" customWidth="1"/>
    <col min="14601" max="14601" width="7.7109375" style="576" customWidth="1"/>
    <col min="14602" max="14602" width="2.28515625" style="576" customWidth="1"/>
    <col min="14603" max="14603" width="7" style="576" customWidth="1"/>
    <col min="14604" max="14604" width="2.28515625" style="576" customWidth="1"/>
    <col min="14605" max="14605" width="6.28515625" style="576" customWidth="1"/>
    <col min="14606" max="14606" width="2.28515625" style="576" customWidth="1"/>
    <col min="14607" max="14607" width="6.42578125" style="576" customWidth="1"/>
    <col min="14608" max="14608" width="2.28515625" style="576" customWidth="1"/>
    <col min="14609" max="14844" width="9.28515625" style="576"/>
    <col min="14845" max="14845" width="7.5703125" style="576" customWidth="1"/>
    <col min="14846" max="14846" width="22.7109375" style="576" customWidth="1"/>
    <col min="14847" max="14847" width="11.42578125" style="576" customWidth="1"/>
    <col min="14848" max="14848" width="2.28515625" style="576" customWidth="1"/>
    <col min="14849" max="14849" width="21" style="576" customWidth="1"/>
    <col min="14850" max="14850" width="2.28515625" style="576" customWidth="1"/>
    <col min="14851" max="14851" width="26.28515625" style="576" customWidth="1"/>
    <col min="14852" max="14852" width="2.28515625" style="576" customWidth="1"/>
    <col min="14853" max="14853" width="5.5703125" style="576" customWidth="1"/>
    <col min="14854" max="14854" width="2.28515625" style="576" customWidth="1"/>
    <col min="14855" max="14855" width="16.5703125" style="576" customWidth="1"/>
    <col min="14856" max="14856" width="2.28515625" style="576" customWidth="1"/>
    <col min="14857" max="14857" width="7.7109375" style="576" customWidth="1"/>
    <col min="14858" max="14858" width="2.28515625" style="576" customWidth="1"/>
    <col min="14859" max="14859" width="7" style="576" customWidth="1"/>
    <col min="14860" max="14860" width="2.28515625" style="576" customWidth="1"/>
    <col min="14861" max="14861" width="6.28515625" style="576" customWidth="1"/>
    <col min="14862" max="14862" width="2.28515625" style="576" customWidth="1"/>
    <col min="14863" max="14863" width="6.42578125" style="576" customWidth="1"/>
    <col min="14864" max="14864" width="2.28515625" style="576" customWidth="1"/>
    <col min="14865" max="15100" width="9.28515625" style="576"/>
    <col min="15101" max="15101" width="7.5703125" style="576" customWidth="1"/>
    <col min="15102" max="15102" width="22.7109375" style="576" customWidth="1"/>
    <col min="15103" max="15103" width="11.42578125" style="576" customWidth="1"/>
    <col min="15104" max="15104" width="2.28515625" style="576" customWidth="1"/>
    <col min="15105" max="15105" width="21" style="576" customWidth="1"/>
    <col min="15106" max="15106" width="2.28515625" style="576" customWidth="1"/>
    <col min="15107" max="15107" width="26.28515625" style="576" customWidth="1"/>
    <col min="15108" max="15108" width="2.28515625" style="576" customWidth="1"/>
    <col min="15109" max="15109" width="5.5703125" style="576" customWidth="1"/>
    <col min="15110" max="15110" width="2.28515625" style="576" customWidth="1"/>
    <col min="15111" max="15111" width="16.5703125" style="576" customWidth="1"/>
    <col min="15112" max="15112" width="2.28515625" style="576" customWidth="1"/>
    <col min="15113" max="15113" width="7.7109375" style="576" customWidth="1"/>
    <col min="15114" max="15114" width="2.28515625" style="576" customWidth="1"/>
    <col min="15115" max="15115" width="7" style="576" customWidth="1"/>
    <col min="15116" max="15116" width="2.28515625" style="576" customWidth="1"/>
    <col min="15117" max="15117" width="6.28515625" style="576" customWidth="1"/>
    <col min="15118" max="15118" width="2.28515625" style="576" customWidth="1"/>
    <col min="15119" max="15119" width="6.42578125" style="576" customWidth="1"/>
    <col min="15120" max="15120" width="2.28515625" style="576" customWidth="1"/>
    <col min="15121" max="15356" width="9.28515625" style="576"/>
    <col min="15357" max="15357" width="7.5703125" style="576" customWidth="1"/>
    <col min="15358" max="15358" width="22.7109375" style="576" customWidth="1"/>
    <col min="15359" max="15359" width="11.42578125" style="576" customWidth="1"/>
    <col min="15360" max="15360" width="2.28515625" style="576" customWidth="1"/>
    <col min="15361" max="15361" width="21" style="576" customWidth="1"/>
    <col min="15362" max="15362" width="2.28515625" style="576" customWidth="1"/>
    <col min="15363" max="15363" width="26.28515625" style="576" customWidth="1"/>
    <col min="15364" max="15364" width="2.28515625" style="576" customWidth="1"/>
    <col min="15365" max="15365" width="5.5703125" style="576" customWidth="1"/>
    <col min="15366" max="15366" width="2.28515625" style="576" customWidth="1"/>
    <col min="15367" max="15367" width="16.5703125" style="576" customWidth="1"/>
    <col min="15368" max="15368" width="2.28515625" style="576" customWidth="1"/>
    <col min="15369" max="15369" width="7.7109375" style="576" customWidth="1"/>
    <col min="15370" max="15370" width="2.28515625" style="576" customWidth="1"/>
    <col min="15371" max="15371" width="7" style="576" customWidth="1"/>
    <col min="15372" max="15372" width="2.28515625" style="576" customWidth="1"/>
    <col min="15373" max="15373" width="6.28515625" style="576" customWidth="1"/>
    <col min="15374" max="15374" width="2.28515625" style="576" customWidth="1"/>
    <col min="15375" max="15375" width="6.42578125" style="576" customWidth="1"/>
    <col min="15376" max="15376" width="2.28515625" style="576" customWidth="1"/>
    <col min="15377" max="15612" width="9.28515625" style="576"/>
    <col min="15613" max="15613" width="7.5703125" style="576" customWidth="1"/>
    <col min="15614" max="15614" width="22.7109375" style="576" customWidth="1"/>
    <col min="15615" max="15615" width="11.42578125" style="576" customWidth="1"/>
    <col min="15616" max="15616" width="2.28515625" style="576" customWidth="1"/>
    <col min="15617" max="15617" width="21" style="576" customWidth="1"/>
    <col min="15618" max="15618" width="2.28515625" style="576" customWidth="1"/>
    <col min="15619" max="15619" width="26.28515625" style="576" customWidth="1"/>
    <col min="15620" max="15620" width="2.28515625" style="576" customWidth="1"/>
    <col min="15621" max="15621" width="5.5703125" style="576" customWidth="1"/>
    <col min="15622" max="15622" width="2.28515625" style="576" customWidth="1"/>
    <col min="15623" max="15623" width="16.5703125" style="576" customWidth="1"/>
    <col min="15624" max="15624" width="2.28515625" style="576" customWidth="1"/>
    <col min="15625" max="15625" width="7.7109375" style="576" customWidth="1"/>
    <col min="15626" max="15626" width="2.28515625" style="576" customWidth="1"/>
    <col min="15627" max="15627" width="7" style="576" customWidth="1"/>
    <col min="15628" max="15628" width="2.28515625" style="576" customWidth="1"/>
    <col min="15629" max="15629" width="6.28515625" style="576" customWidth="1"/>
    <col min="15630" max="15630" width="2.28515625" style="576" customWidth="1"/>
    <col min="15631" max="15631" width="6.42578125" style="576" customWidth="1"/>
    <col min="15632" max="15632" width="2.28515625" style="576" customWidth="1"/>
    <col min="15633" max="15868" width="9.28515625" style="576"/>
    <col min="15869" max="15869" width="7.5703125" style="576" customWidth="1"/>
    <col min="15870" max="15870" width="22.7109375" style="576" customWidth="1"/>
    <col min="15871" max="15871" width="11.42578125" style="576" customWidth="1"/>
    <col min="15872" max="15872" width="2.28515625" style="576" customWidth="1"/>
    <col min="15873" max="15873" width="21" style="576" customWidth="1"/>
    <col min="15874" max="15874" width="2.28515625" style="576" customWidth="1"/>
    <col min="15875" max="15875" width="26.28515625" style="576" customWidth="1"/>
    <col min="15876" max="15876" width="2.28515625" style="576" customWidth="1"/>
    <col min="15877" max="15877" width="5.5703125" style="576" customWidth="1"/>
    <col min="15878" max="15878" width="2.28515625" style="576" customWidth="1"/>
    <col min="15879" max="15879" width="16.5703125" style="576" customWidth="1"/>
    <col min="15880" max="15880" width="2.28515625" style="576" customWidth="1"/>
    <col min="15881" max="15881" width="7.7109375" style="576" customWidth="1"/>
    <col min="15882" max="15882" width="2.28515625" style="576" customWidth="1"/>
    <col min="15883" max="15883" width="7" style="576" customWidth="1"/>
    <col min="15884" max="15884" width="2.28515625" style="576" customWidth="1"/>
    <col min="15885" max="15885" width="6.28515625" style="576" customWidth="1"/>
    <col min="15886" max="15886" width="2.28515625" style="576" customWidth="1"/>
    <col min="15887" max="15887" width="6.42578125" style="576" customWidth="1"/>
    <col min="15888" max="15888" width="2.28515625" style="576" customWidth="1"/>
    <col min="15889" max="16124" width="9.28515625" style="576"/>
    <col min="16125" max="16125" width="7.5703125" style="576" customWidth="1"/>
    <col min="16126" max="16126" width="22.7109375" style="576" customWidth="1"/>
    <col min="16127" max="16127" width="11.42578125" style="576" customWidth="1"/>
    <col min="16128" max="16128" width="2.28515625" style="576" customWidth="1"/>
    <col min="16129" max="16129" width="21" style="576" customWidth="1"/>
    <col min="16130" max="16130" width="2.28515625" style="576" customWidth="1"/>
    <col min="16131" max="16131" width="26.28515625" style="576" customWidth="1"/>
    <col min="16132" max="16132" width="2.28515625" style="576" customWidth="1"/>
    <col min="16133" max="16133" width="5.5703125" style="576" customWidth="1"/>
    <col min="16134" max="16134" width="2.28515625" style="576" customWidth="1"/>
    <col min="16135" max="16135" width="16.5703125" style="576" customWidth="1"/>
    <col min="16136" max="16136" width="2.28515625" style="576" customWidth="1"/>
    <col min="16137" max="16137" width="7.7109375" style="576" customWidth="1"/>
    <col min="16138" max="16138" width="2.28515625" style="576" customWidth="1"/>
    <col min="16139" max="16139" width="7" style="576" customWidth="1"/>
    <col min="16140" max="16140" width="2.28515625" style="576" customWidth="1"/>
    <col min="16141" max="16141" width="6.28515625" style="576" customWidth="1"/>
    <col min="16142" max="16142" width="2.28515625" style="576" customWidth="1"/>
    <col min="16143" max="16143" width="6.42578125" style="576" customWidth="1"/>
    <col min="16144" max="16144" width="2.28515625" style="576" customWidth="1"/>
    <col min="16145" max="16384" width="9.28515625" style="576"/>
  </cols>
  <sheetData>
    <row r="1" spans="1:15" ht="13.35" customHeight="1">
      <c r="A1" s="2617" t="s">
        <v>3080</v>
      </c>
      <c r="B1" s="2617"/>
      <c r="C1" s="577"/>
      <c r="E1" s="578" t="s">
        <v>38</v>
      </c>
      <c r="G1" s="578" t="s">
        <v>38</v>
      </c>
      <c r="I1" s="577" t="s">
        <v>38</v>
      </c>
      <c r="K1" s="578" t="s">
        <v>38</v>
      </c>
      <c r="M1" s="578" t="s">
        <v>38</v>
      </c>
      <c r="O1" s="578" t="s">
        <v>38</v>
      </c>
    </row>
    <row r="2" spans="1:15" ht="13.35" customHeight="1">
      <c r="A2" s="2616" t="s">
        <v>140</v>
      </c>
      <c r="B2" s="2616"/>
      <c r="C2" s="580">
        <v>0</v>
      </c>
      <c r="E2" s="578" t="s">
        <v>38</v>
      </c>
      <c r="G2" s="578" t="s">
        <v>38</v>
      </c>
      <c r="I2" s="577" t="s">
        <v>38</v>
      </c>
      <c r="K2" s="578" t="s">
        <v>38</v>
      </c>
      <c r="M2" s="578" t="s">
        <v>38</v>
      </c>
      <c r="O2" s="578" t="s">
        <v>38</v>
      </c>
    </row>
    <row r="3" spans="1:15" ht="13.35" customHeight="1">
      <c r="A3" s="2616" t="s">
        <v>3252</v>
      </c>
      <c r="B3" s="2616"/>
      <c r="C3" s="580">
        <v>65373176</v>
      </c>
      <c r="E3" s="578" t="s">
        <v>38</v>
      </c>
      <c r="G3" s="578" t="s">
        <v>38</v>
      </c>
      <c r="I3" s="577" t="s">
        <v>38</v>
      </c>
      <c r="K3" s="578" t="s">
        <v>38</v>
      </c>
      <c r="M3" s="578" t="s">
        <v>38</v>
      </c>
      <c r="O3" s="578" t="s">
        <v>38</v>
      </c>
    </row>
    <row r="4" spans="1:15" ht="13.35" customHeight="1">
      <c r="A4" s="2616" t="s">
        <v>3253</v>
      </c>
      <c r="B4" s="2616"/>
      <c r="C4" s="580">
        <v>17594825</v>
      </c>
      <c r="E4" s="578" t="s">
        <v>38</v>
      </c>
      <c r="G4" s="578" t="s">
        <v>38</v>
      </c>
      <c r="I4" s="577" t="s">
        <v>38</v>
      </c>
      <c r="K4" s="578" t="s">
        <v>38</v>
      </c>
      <c r="M4" s="578" t="s">
        <v>38</v>
      </c>
      <c r="O4" s="578" t="s">
        <v>38</v>
      </c>
    </row>
    <row r="5" spans="1:15" ht="13.35" customHeight="1">
      <c r="A5" s="2616" t="s">
        <v>3206</v>
      </c>
      <c r="B5" s="2616"/>
      <c r="C5" s="580">
        <v>9991589</v>
      </c>
      <c r="E5" s="578" t="s">
        <v>38</v>
      </c>
      <c r="G5" s="578" t="s">
        <v>38</v>
      </c>
      <c r="I5" s="577" t="s">
        <v>38</v>
      </c>
      <c r="K5" s="578" t="s">
        <v>38</v>
      </c>
      <c r="M5" s="578" t="s">
        <v>38</v>
      </c>
      <c r="O5" s="578" t="s">
        <v>38</v>
      </c>
    </row>
    <row r="6" spans="1:15" ht="13.35" customHeight="1">
      <c r="A6" s="2616" t="s">
        <v>3254</v>
      </c>
      <c r="B6" s="2616"/>
      <c r="C6" s="580">
        <v>0</v>
      </c>
      <c r="E6" s="578" t="s">
        <v>38</v>
      </c>
      <c r="G6" s="578" t="s">
        <v>38</v>
      </c>
      <c r="I6" s="577" t="s">
        <v>38</v>
      </c>
      <c r="K6" s="578" t="s">
        <v>38</v>
      </c>
      <c r="M6" s="578" t="s">
        <v>38</v>
      </c>
      <c r="O6" s="578" t="s">
        <v>38</v>
      </c>
    </row>
    <row r="7" spans="1:15" ht="13.35" customHeight="1">
      <c r="A7" s="2616" t="s">
        <v>268</v>
      </c>
      <c r="B7" s="2616"/>
      <c r="C7" s="580">
        <v>249924</v>
      </c>
      <c r="E7" s="578" t="s">
        <v>38</v>
      </c>
      <c r="G7" s="578" t="s">
        <v>38</v>
      </c>
      <c r="I7" s="577" t="s">
        <v>38</v>
      </c>
      <c r="K7" s="578" t="s">
        <v>38</v>
      </c>
      <c r="M7" s="578" t="s">
        <v>38</v>
      </c>
      <c r="O7" s="578" t="s">
        <v>38</v>
      </c>
    </row>
    <row r="8" spans="1:15" ht="13.35" customHeight="1">
      <c r="A8" s="2616" t="s">
        <v>270</v>
      </c>
      <c r="B8" s="2616"/>
      <c r="C8" s="580">
        <v>0</v>
      </c>
      <c r="E8" s="578" t="s">
        <v>38</v>
      </c>
      <c r="G8" s="578" t="s">
        <v>38</v>
      </c>
      <c r="I8" s="577" t="s">
        <v>38</v>
      </c>
      <c r="K8" s="578" t="s">
        <v>38</v>
      </c>
      <c r="M8" s="578" t="s">
        <v>38</v>
      </c>
      <c r="O8" s="578" t="s">
        <v>38</v>
      </c>
    </row>
    <row r="9" spans="1:15" ht="13.35" customHeight="1">
      <c r="A9" s="2616" t="s">
        <v>3255</v>
      </c>
      <c r="B9" s="2616"/>
      <c r="C9" s="580">
        <v>997581</v>
      </c>
      <c r="E9" s="578" t="s">
        <v>38</v>
      </c>
      <c r="G9" s="578" t="s">
        <v>38</v>
      </c>
      <c r="I9" s="577" t="s">
        <v>38</v>
      </c>
      <c r="K9" s="578" t="s">
        <v>38</v>
      </c>
      <c r="M9" s="578" t="s">
        <v>38</v>
      </c>
      <c r="O9" s="578" t="s">
        <v>38</v>
      </c>
    </row>
    <row r="10" spans="1:15" ht="13.35" customHeight="1">
      <c r="A10" s="2616" t="s">
        <v>3082</v>
      </c>
      <c r="B10" s="2616"/>
      <c r="C10" s="580">
        <v>215698</v>
      </c>
      <c r="E10" s="578" t="s">
        <v>38</v>
      </c>
      <c r="G10" s="578" t="s">
        <v>38</v>
      </c>
      <c r="I10" s="577" t="s">
        <v>38</v>
      </c>
      <c r="K10" s="578" t="s">
        <v>38</v>
      </c>
      <c r="M10" s="578" t="s">
        <v>38</v>
      </c>
      <c r="O10" s="578" t="s">
        <v>38</v>
      </c>
    </row>
    <row r="11" spans="1:15" ht="13.35" customHeight="1">
      <c r="A11" s="2616" t="s">
        <v>2943</v>
      </c>
      <c r="B11" s="2616"/>
      <c r="C11" s="580">
        <v>200000</v>
      </c>
      <c r="E11" s="578" t="s">
        <v>38</v>
      </c>
      <c r="G11" s="578" t="s">
        <v>38</v>
      </c>
      <c r="I11" s="577" t="s">
        <v>38</v>
      </c>
      <c r="K11" s="578" t="s">
        <v>38</v>
      </c>
      <c r="M11" s="578" t="s">
        <v>38</v>
      </c>
      <c r="O11" s="578" t="s">
        <v>38</v>
      </c>
    </row>
    <row r="12" spans="1:15" ht="13.35" customHeight="1">
      <c r="A12" s="2616" t="s">
        <v>3207</v>
      </c>
      <c r="B12" s="2616"/>
      <c r="C12" s="580">
        <v>0</v>
      </c>
      <c r="E12" s="578" t="s">
        <v>38</v>
      </c>
      <c r="G12" s="578" t="s">
        <v>38</v>
      </c>
      <c r="I12" s="577" t="s">
        <v>38</v>
      </c>
      <c r="K12" s="578" t="s">
        <v>38</v>
      </c>
      <c r="M12" s="578" t="s">
        <v>38</v>
      </c>
      <c r="O12" s="578" t="s">
        <v>38</v>
      </c>
    </row>
    <row r="13" spans="1:15" ht="13.35" customHeight="1">
      <c r="A13" s="2616" t="s">
        <v>3208</v>
      </c>
      <c r="B13" s="2616"/>
      <c r="C13" s="580">
        <v>1000</v>
      </c>
      <c r="E13" s="578" t="s">
        <v>38</v>
      </c>
      <c r="G13" s="578" t="s">
        <v>38</v>
      </c>
      <c r="I13" s="577" t="s">
        <v>38</v>
      </c>
      <c r="K13" s="578" t="s">
        <v>38</v>
      </c>
      <c r="M13" s="578" t="s">
        <v>38</v>
      </c>
      <c r="O13" s="578" t="s">
        <v>38</v>
      </c>
    </row>
    <row r="14" spans="1:15" ht="13.35" customHeight="1">
      <c r="A14" s="2616" t="s">
        <v>3209</v>
      </c>
      <c r="B14" s="2616"/>
      <c r="C14" s="580">
        <v>0</v>
      </c>
      <c r="E14" s="578" t="s">
        <v>38</v>
      </c>
      <c r="G14" s="578" t="s">
        <v>38</v>
      </c>
      <c r="I14" s="577" t="s">
        <v>38</v>
      </c>
      <c r="K14" s="578" t="s">
        <v>38</v>
      </c>
      <c r="M14" s="578" t="s">
        <v>38</v>
      </c>
      <c r="O14" s="578" t="s">
        <v>38</v>
      </c>
    </row>
    <row r="15" spans="1:15" ht="13.35" customHeight="1">
      <c r="A15" s="2617" t="s">
        <v>3210</v>
      </c>
      <c r="B15" s="2617"/>
      <c r="C15" s="581">
        <v>94623792</v>
      </c>
      <c r="E15" s="578" t="s">
        <v>38</v>
      </c>
      <c r="G15" s="578" t="s">
        <v>38</v>
      </c>
      <c r="I15" s="577" t="s">
        <v>38</v>
      </c>
      <c r="K15" s="578" t="s">
        <v>38</v>
      </c>
      <c r="M15" s="578" t="s">
        <v>38</v>
      </c>
      <c r="O15" s="578" t="s">
        <v>38</v>
      </c>
    </row>
    <row r="16" spans="1:15" ht="13.35" customHeight="1">
      <c r="A16" s="2616" t="s">
        <v>38</v>
      </c>
      <c r="B16" s="2616"/>
      <c r="C16" s="580" t="s">
        <v>38</v>
      </c>
      <c r="E16" s="578" t="s">
        <v>38</v>
      </c>
      <c r="G16" s="578" t="s">
        <v>38</v>
      </c>
      <c r="I16" s="577" t="s">
        <v>38</v>
      </c>
      <c r="K16" s="578" t="s">
        <v>38</v>
      </c>
      <c r="M16" s="578" t="s">
        <v>38</v>
      </c>
      <c r="O16" s="578" t="s">
        <v>38</v>
      </c>
    </row>
    <row r="17" spans="1:15" ht="13.35" customHeight="1">
      <c r="A17" s="2617" t="s">
        <v>3083</v>
      </c>
      <c r="B17" s="2617"/>
      <c r="C17" s="580" t="s">
        <v>38</v>
      </c>
      <c r="E17" s="578" t="s">
        <v>38</v>
      </c>
      <c r="G17" s="578" t="s">
        <v>38</v>
      </c>
      <c r="I17" s="577" t="s">
        <v>38</v>
      </c>
      <c r="K17" s="578" t="s">
        <v>38</v>
      </c>
      <c r="M17" s="578" t="s">
        <v>38</v>
      </c>
      <c r="O17" s="578" t="s">
        <v>38</v>
      </c>
    </row>
    <row r="18" spans="1:15" ht="13.35" customHeight="1">
      <c r="A18" s="2616" t="s">
        <v>38</v>
      </c>
      <c r="B18" s="2616"/>
      <c r="C18" s="580" t="s">
        <v>38</v>
      </c>
      <c r="E18" s="578" t="s">
        <v>38</v>
      </c>
      <c r="G18" s="578" t="s">
        <v>38</v>
      </c>
      <c r="I18" s="577" t="s">
        <v>38</v>
      </c>
      <c r="K18" s="578" t="s">
        <v>38</v>
      </c>
      <c r="M18" s="578" t="s">
        <v>38</v>
      </c>
      <c r="O18" s="578" t="s">
        <v>38</v>
      </c>
    </row>
    <row r="19" spans="1:15" ht="13.35" customHeight="1">
      <c r="A19" s="2616" t="s">
        <v>517</v>
      </c>
      <c r="B19" s="2616"/>
      <c r="C19" s="580">
        <v>118637</v>
      </c>
      <c r="E19" s="578" t="s">
        <v>38</v>
      </c>
      <c r="G19" s="578" t="s">
        <v>38</v>
      </c>
      <c r="I19" s="577" t="s">
        <v>38</v>
      </c>
      <c r="K19" s="578" t="s">
        <v>38</v>
      </c>
      <c r="M19" s="578" t="s">
        <v>38</v>
      </c>
      <c r="O19" s="578" t="s">
        <v>38</v>
      </c>
    </row>
    <row r="20" spans="1:15" ht="13.35" customHeight="1">
      <c r="A20" s="2616" t="s">
        <v>519</v>
      </c>
      <c r="B20" s="2616"/>
      <c r="C20" s="580">
        <v>18982</v>
      </c>
      <c r="E20" s="578" t="s">
        <v>38</v>
      </c>
      <c r="G20" s="578" t="s">
        <v>38</v>
      </c>
      <c r="I20" s="577" t="s">
        <v>38</v>
      </c>
      <c r="K20" s="578" t="s">
        <v>38</v>
      </c>
      <c r="M20" s="578" t="s">
        <v>38</v>
      </c>
      <c r="O20" s="578" t="s">
        <v>38</v>
      </c>
    </row>
    <row r="21" spans="1:15" ht="13.35" customHeight="1">
      <c r="A21" s="2616" t="s">
        <v>3256</v>
      </c>
      <c r="B21" s="2616"/>
      <c r="C21" s="580">
        <v>130277</v>
      </c>
      <c r="E21" s="578" t="s">
        <v>38</v>
      </c>
      <c r="G21" s="578" t="s">
        <v>38</v>
      </c>
      <c r="I21" s="577" t="s">
        <v>38</v>
      </c>
      <c r="K21" s="578" t="s">
        <v>38</v>
      </c>
      <c r="M21" s="578" t="s">
        <v>38</v>
      </c>
      <c r="O21" s="578" t="s">
        <v>38</v>
      </c>
    </row>
    <row r="22" spans="1:15" ht="13.35" customHeight="1">
      <c r="A22" s="2616" t="s">
        <v>3211</v>
      </c>
      <c r="B22" s="2616"/>
      <c r="C22" s="580">
        <v>15165</v>
      </c>
      <c r="E22" s="578" t="s">
        <v>38</v>
      </c>
      <c r="G22" s="578" t="s">
        <v>38</v>
      </c>
      <c r="I22" s="577" t="s">
        <v>38</v>
      </c>
      <c r="K22" s="578" t="s">
        <v>38</v>
      </c>
      <c r="M22" s="578" t="s">
        <v>38</v>
      </c>
      <c r="O22" s="578" t="s">
        <v>38</v>
      </c>
    </row>
    <row r="23" spans="1:15" ht="13.35" customHeight="1">
      <c r="A23" s="2616" t="s">
        <v>3212</v>
      </c>
      <c r="B23" s="2616"/>
      <c r="C23" s="580">
        <v>14350</v>
      </c>
      <c r="E23" s="578" t="s">
        <v>38</v>
      </c>
      <c r="G23" s="578" t="s">
        <v>38</v>
      </c>
      <c r="I23" s="577" t="s">
        <v>38</v>
      </c>
      <c r="K23" s="578" t="s">
        <v>38</v>
      </c>
      <c r="M23" s="578" t="s">
        <v>38</v>
      </c>
      <c r="O23" s="578" t="s">
        <v>38</v>
      </c>
    </row>
    <row r="24" spans="1:15" ht="13.35" customHeight="1">
      <c r="A24" s="2616" t="s">
        <v>3213</v>
      </c>
      <c r="B24" s="2616"/>
      <c r="C24" s="580">
        <v>83872</v>
      </c>
      <c r="E24" s="578" t="s">
        <v>38</v>
      </c>
      <c r="G24" s="578" t="s">
        <v>38</v>
      </c>
      <c r="I24" s="577" t="s">
        <v>38</v>
      </c>
      <c r="K24" s="578" t="s">
        <v>38</v>
      </c>
      <c r="M24" s="578" t="s">
        <v>38</v>
      </c>
      <c r="O24" s="578" t="s">
        <v>38</v>
      </c>
    </row>
    <row r="25" spans="1:15" ht="13.35" customHeight="1">
      <c r="A25" s="2616" t="s">
        <v>3214</v>
      </c>
      <c r="B25" s="2616"/>
      <c r="C25" s="580">
        <v>51026</v>
      </c>
      <c r="E25" s="578" t="s">
        <v>38</v>
      </c>
      <c r="G25" s="578" t="s">
        <v>38</v>
      </c>
      <c r="I25" s="577" t="s">
        <v>38</v>
      </c>
      <c r="K25" s="578" t="s">
        <v>38</v>
      </c>
      <c r="M25" s="578" t="s">
        <v>38</v>
      </c>
      <c r="O25" s="578" t="s">
        <v>38</v>
      </c>
    </row>
    <row r="26" spans="1:15" ht="13.35" customHeight="1">
      <c r="A26" s="2616" t="s">
        <v>3215</v>
      </c>
      <c r="B26" s="2616"/>
      <c r="C26" s="580">
        <v>0</v>
      </c>
      <c r="E26" s="578" t="s">
        <v>38</v>
      </c>
      <c r="G26" s="578" t="s">
        <v>38</v>
      </c>
      <c r="I26" s="577" t="s">
        <v>38</v>
      </c>
      <c r="K26" s="578" t="s">
        <v>38</v>
      </c>
      <c r="M26" s="578" t="s">
        <v>38</v>
      </c>
      <c r="O26" s="578" t="s">
        <v>38</v>
      </c>
    </row>
    <row r="27" spans="1:15" ht="13.35" customHeight="1">
      <c r="A27" s="2616" t="s">
        <v>3257</v>
      </c>
      <c r="B27" s="2616"/>
      <c r="C27" s="580">
        <v>0</v>
      </c>
      <c r="E27" s="578" t="s">
        <v>38</v>
      </c>
      <c r="G27" s="578" t="s">
        <v>38</v>
      </c>
      <c r="I27" s="577" t="s">
        <v>38</v>
      </c>
      <c r="K27" s="578" t="s">
        <v>38</v>
      </c>
      <c r="M27" s="578" t="s">
        <v>38</v>
      </c>
      <c r="O27" s="578" t="s">
        <v>38</v>
      </c>
    </row>
    <row r="28" spans="1:15" ht="13.35" customHeight="1">
      <c r="A28" s="2616" t="s">
        <v>2931</v>
      </c>
      <c r="B28" s="2616"/>
      <c r="C28" s="580">
        <v>0</v>
      </c>
      <c r="E28" s="578" t="s">
        <v>38</v>
      </c>
      <c r="G28" s="578" t="s">
        <v>38</v>
      </c>
      <c r="I28" s="577" t="s">
        <v>38</v>
      </c>
      <c r="K28" s="578" t="s">
        <v>38</v>
      </c>
      <c r="M28" s="578" t="s">
        <v>38</v>
      </c>
      <c r="O28" s="578" t="s">
        <v>38</v>
      </c>
    </row>
    <row r="29" spans="1:15" ht="13.35" customHeight="1">
      <c r="A29" s="2616" t="s">
        <v>3258</v>
      </c>
      <c r="B29" s="2616"/>
      <c r="C29" s="580">
        <v>0</v>
      </c>
      <c r="E29" s="578" t="s">
        <v>38</v>
      </c>
      <c r="G29" s="578" t="s">
        <v>38</v>
      </c>
      <c r="I29" s="577" t="s">
        <v>38</v>
      </c>
      <c r="K29" s="578" t="s">
        <v>38</v>
      </c>
      <c r="M29" s="578" t="s">
        <v>38</v>
      </c>
      <c r="O29" s="578" t="s">
        <v>38</v>
      </c>
    </row>
    <row r="30" spans="1:15" ht="13.35" customHeight="1">
      <c r="A30" s="2616" t="s">
        <v>3216</v>
      </c>
      <c r="B30" s="2616"/>
      <c r="C30" s="580">
        <v>0</v>
      </c>
      <c r="E30" s="578" t="s">
        <v>38</v>
      </c>
      <c r="G30" s="578" t="s">
        <v>38</v>
      </c>
      <c r="I30" s="577" t="s">
        <v>38</v>
      </c>
      <c r="K30" s="578" t="s">
        <v>38</v>
      </c>
      <c r="M30" s="578" t="s">
        <v>38</v>
      </c>
      <c r="O30" s="578" t="s">
        <v>38</v>
      </c>
    </row>
    <row r="31" spans="1:15" ht="13.35" customHeight="1">
      <c r="A31" s="2616" t="s">
        <v>3217</v>
      </c>
      <c r="B31" s="2616"/>
      <c r="C31" s="580">
        <v>0</v>
      </c>
      <c r="E31" s="578" t="s">
        <v>38</v>
      </c>
      <c r="G31" s="578" t="s">
        <v>38</v>
      </c>
      <c r="I31" s="577" t="s">
        <v>38</v>
      </c>
      <c r="K31" s="578" t="s">
        <v>38</v>
      </c>
      <c r="M31" s="578" t="s">
        <v>38</v>
      </c>
      <c r="O31" s="578" t="s">
        <v>38</v>
      </c>
    </row>
    <row r="32" spans="1:15" ht="13.35" customHeight="1">
      <c r="A32" s="2616" t="s">
        <v>2944</v>
      </c>
      <c r="B32" s="2616"/>
      <c r="C32" s="580">
        <v>0</v>
      </c>
      <c r="E32" s="578" t="s">
        <v>38</v>
      </c>
      <c r="G32" s="578" t="s">
        <v>38</v>
      </c>
      <c r="I32" s="577" t="s">
        <v>38</v>
      </c>
      <c r="K32" s="578" t="s">
        <v>38</v>
      </c>
      <c r="M32" s="578" t="s">
        <v>38</v>
      </c>
      <c r="O32" s="578" t="s">
        <v>38</v>
      </c>
    </row>
    <row r="33" spans="1:15" ht="13.35" customHeight="1">
      <c r="A33" s="2616" t="s">
        <v>3218</v>
      </c>
      <c r="B33" s="2616"/>
      <c r="C33" s="580">
        <v>0</v>
      </c>
      <c r="E33" s="578" t="s">
        <v>38</v>
      </c>
      <c r="G33" s="578" t="s">
        <v>38</v>
      </c>
      <c r="I33" s="577" t="s">
        <v>38</v>
      </c>
      <c r="K33" s="578" t="s">
        <v>38</v>
      </c>
      <c r="M33" s="578" t="s">
        <v>38</v>
      </c>
      <c r="O33" s="578" t="s">
        <v>38</v>
      </c>
    </row>
    <row r="34" spans="1:15" ht="13.35" customHeight="1">
      <c r="A34" s="2616" t="s">
        <v>3259</v>
      </c>
      <c r="B34" s="2616"/>
      <c r="C34" s="580">
        <v>0</v>
      </c>
      <c r="E34" s="578" t="s">
        <v>38</v>
      </c>
      <c r="G34" s="578" t="s">
        <v>38</v>
      </c>
      <c r="I34" s="577" t="s">
        <v>38</v>
      </c>
      <c r="K34" s="578" t="s">
        <v>38</v>
      </c>
      <c r="M34" s="578" t="s">
        <v>38</v>
      </c>
      <c r="O34" s="578" t="s">
        <v>38</v>
      </c>
    </row>
    <row r="35" spans="1:15" ht="13.35" customHeight="1">
      <c r="A35" s="2616" t="s">
        <v>3219</v>
      </c>
      <c r="B35" s="2616"/>
      <c r="C35" s="580">
        <v>0</v>
      </c>
      <c r="E35" s="578" t="s">
        <v>38</v>
      </c>
      <c r="G35" s="578" t="s">
        <v>38</v>
      </c>
      <c r="I35" s="577" t="s">
        <v>38</v>
      </c>
      <c r="K35" s="578" t="s">
        <v>38</v>
      </c>
      <c r="M35" s="578" t="s">
        <v>38</v>
      </c>
      <c r="O35" s="578" t="s">
        <v>38</v>
      </c>
    </row>
    <row r="36" spans="1:15" ht="13.35" customHeight="1">
      <c r="A36" s="2616" t="s">
        <v>3221</v>
      </c>
      <c r="B36" s="2616"/>
      <c r="C36" s="580">
        <v>0</v>
      </c>
      <c r="E36" s="578" t="s">
        <v>38</v>
      </c>
      <c r="G36" s="578" t="s">
        <v>38</v>
      </c>
      <c r="I36" s="577" t="s">
        <v>38</v>
      </c>
      <c r="K36" s="578" t="s">
        <v>38</v>
      </c>
      <c r="M36" s="578" t="s">
        <v>38</v>
      </c>
      <c r="O36" s="578" t="s">
        <v>38</v>
      </c>
    </row>
    <row r="37" spans="1:15" ht="13.35" customHeight="1">
      <c r="A37" s="2616" t="s">
        <v>3220</v>
      </c>
      <c r="B37" s="2616"/>
      <c r="C37" s="580">
        <v>0</v>
      </c>
      <c r="E37" s="578" t="s">
        <v>38</v>
      </c>
      <c r="G37" s="578" t="s">
        <v>38</v>
      </c>
      <c r="I37" s="577" t="s">
        <v>38</v>
      </c>
      <c r="K37" s="578" t="s">
        <v>38</v>
      </c>
      <c r="M37" s="578" t="s">
        <v>38</v>
      </c>
      <c r="O37" s="578" t="s">
        <v>38</v>
      </c>
    </row>
    <row r="38" spans="1:15" ht="13.35" customHeight="1">
      <c r="A38" s="2616" t="s">
        <v>3222</v>
      </c>
      <c r="B38" s="2616"/>
      <c r="C38" s="580">
        <v>92122</v>
      </c>
      <c r="E38" s="578" t="s">
        <v>38</v>
      </c>
      <c r="G38" s="578" t="s">
        <v>38</v>
      </c>
      <c r="I38" s="577" t="s">
        <v>38</v>
      </c>
      <c r="K38" s="578" t="s">
        <v>38</v>
      </c>
      <c r="M38" s="578" t="s">
        <v>38</v>
      </c>
      <c r="O38" s="578" t="s">
        <v>38</v>
      </c>
    </row>
    <row r="39" spans="1:15" ht="13.35" customHeight="1">
      <c r="A39" s="2616" t="s">
        <v>3223</v>
      </c>
      <c r="B39" s="2616"/>
      <c r="C39" s="580">
        <v>0</v>
      </c>
      <c r="E39" s="578" t="s">
        <v>38</v>
      </c>
      <c r="G39" s="578" t="s">
        <v>38</v>
      </c>
      <c r="I39" s="577" t="s">
        <v>38</v>
      </c>
      <c r="K39" s="578" t="s">
        <v>38</v>
      </c>
      <c r="M39" s="578" t="s">
        <v>38</v>
      </c>
      <c r="O39" s="578" t="s">
        <v>38</v>
      </c>
    </row>
    <row r="40" spans="1:15" ht="13.35" customHeight="1">
      <c r="A40" s="2617" t="s">
        <v>3224</v>
      </c>
      <c r="B40" s="2617"/>
      <c r="C40" s="581">
        <v>524431</v>
      </c>
      <c r="E40" s="578" t="s">
        <v>38</v>
      </c>
      <c r="G40" s="578" t="s">
        <v>38</v>
      </c>
      <c r="I40" s="577" t="s">
        <v>38</v>
      </c>
      <c r="K40" s="578" t="s">
        <v>38</v>
      </c>
      <c r="M40" s="578" t="s">
        <v>38</v>
      </c>
      <c r="O40" s="578" t="s">
        <v>38</v>
      </c>
    </row>
    <row r="41" spans="1:15" ht="13.35" customHeight="1">
      <c r="A41" s="2616" t="s">
        <v>38</v>
      </c>
      <c r="B41" s="2616"/>
      <c r="C41" s="580" t="s">
        <v>38</v>
      </c>
      <c r="E41" s="578" t="s">
        <v>38</v>
      </c>
      <c r="G41" s="578" t="s">
        <v>38</v>
      </c>
      <c r="I41" s="577" t="s">
        <v>38</v>
      </c>
      <c r="K41" s="578" t="s">
        <v>38</v>
      </c>
      <c r="M41" s="578" t="s">
        <v>38</v>
      </c>
      <c r="O41" s="578" t="s">
        <v>38</v>
      </c>
    </row>
    <row r="42" spans="1:15" ht="13.35" customHeight="1">
      <c r="A42" s="2616" t="s">
        <v>38</v>
      </c>
      <c r="B42" s="2616"/>
      <c r="C42" s="580" t="s">
        <v>38</v>
      </c>
      <c r="E42" s="578" t="s">
        <v>38</v>
      </c>
      <c r="G42" s="578" t="s">
        <v>38</v>
      </c>
      <c r="I42" s="577" t="s">
        <v>38</v>
      </c>
      <c r="K42" s="578" t="s">
        <v>38</v>
      </c>
      <c r="M42" s="578" t="s">
        <v>38</v>
      </c>
      <c r="O42" s="578" t="s">
        <v>38</v>
      </c>
    </row>
    <row r="43" spans="1:15" ht="13.35" customHeight="1">
      <c r="A43" s="2617" t="s">
        <v>3146</v>
      </c>
      <c r="B43" s="2617"/>
      <c r="C43" s="581">
        <v>94099362</v>
      </c>
      <c r="E43" s="578" t="s">
        <v>38</v>
      </c>
      <c r="G43" s="578" t="s">
        <v>38</v>
      </c>
      <c r="I43" s="577" t="s">
        <v>38</v>
      </c>
      <c r="K43" s="578" t="s">
        <v>38</v>
      </c>
      <c r="M43" s="578" t="s">
        <v>38</v>
      </c>
      <c r="O43" s="578" t="s">
        <v>38</v>
      </c>
    </row>
    <row r="44" spans="1:15" ht="13.35" customHeight="1">
      <c r="A44" s="2616" t="s">
        <v>3172</v>
      </c>
      <c r="B44" s="2616"/>
      <c r="C44" s="580">
        <v>575931</v>
      </c>
      <c r="E44" s="578" t="s">
        <v>38</v>
      </c>
      <c r="G44" s="578" t="s">
        <v>38</v>
      </c>
      <c r="I44" s="577" t="s">
        <v>38</v>
      </c>
      <c r="K44" s="578" t="s">
        <v>38</v>
      </c>
      <c r="M44" s="578" t="s">
        <v>38</v>
      </c>
      <c r="O44" s="578" t="s">
        <v>38</v>
      </c>
    </row>
    <row r="45" spans="1:15" ht="13.35" customHeight="1">
      <c r="A45" s="2617" t="s">
        <v>3225</v>
      </c>
      <c r="B45" s="2617"/>
      <c r="C45" s="581">
        <v>163</v>
      </c>
      <c r="E45" s="578" t="s">
        <v>38</v>
      </c>
      <c r="G45" s="579" t="s">
        <v>38</v>
      </c>
      <c r="I45" s="577" t="s">
        <v>38</v>
      </c>
      <c r="K45" s="578" t="s">
        <v>38</v>
      </c>
      <c r="M45" s="578" t="s">
        <v>38</v>
      </c>
      <c r="O45" s="578" t="s">
        <v>38</v>
      </c>
    </row>
    <row r="46" spans="1:15" ht="13.35" customHeight="1">
      <c r="A46" s="2616" t="s">
        <v>38</v>
      </c>
      <c r="B46" s="2616"/>
      <c r="C46" s="580" t="s">
        <v>38</v>
      </c>
      <c r="E46" s="578" t="s">
        <v>38</v>
      </c>
      <c r="G46" s="578" t="s">
        <v>38</v>
      </c>
      <c r="I46" s="577" t="s">
        <v>38</v>
      </c>
      <c r="K46" s="578" t="s">
        <v>38</v>
      </c>
      <c r="M46" s="578" t="s">
        <v>38</v>
      </c>
      <c r="O46" s="578" t="s">
        <v>38</v>
      </c>
    </row>
    <row r="47" spans="1:15" ht="13.35" customHeight="1">
      <c r="A47" s="2616" t="s">
        <v>38</v>
      </c>
      <c r="B47" s="2616"/>
      <c r="C47" s="580" t="s">
        <v>38</v>
      </c>
      <c r="E47" s="578" t="s">
        <v>38</v>
      </c>
      <c r="G47" s="578" t="s">
        <v>38</v>
      </c>
      <c r="I47" s="577" t="s">
        <v>38</v>
      </c>
      <c r="K47" s="578" t="s">
        <v>38</v>
      </c>
      <c r="M47" s="578" t="s">
        <v>38</v>
      </c>
      <c r="O47" s="578" t="s">
        <v>38</v>
      </c>
    </row>
    <row r="48" spans="1:15" ht="13.35" customHeight="1">
      <c r="A48" s="2616" t="s">
        <v>38</v>
      </c>
      <c r="B48" s="2616"/>
      <c r="C48" s="580" t="s">
        <v>38</v>
      </c>
      <c r="E48" s="578" t="s">
        <v>38</v>
      </c>
      <c r="G48" s="578" t="s">
        <v>38</v>
      </c>
      <c r="I48" s="577" t="s">
        <v>38</v>
      </c>
      <c r="K48" s="578" t="s">
        <v>38</v>
      </c>
      <c r="M48" s="578" t="s">
        <v>38</v>
      </c>
      <c r="O48" s="578" t="s">
        <v>38</v>
      </c>
    </row>
    <row r="49" spans="1:15" ht="13.35" customHeight="1">
      <c r="A49" s="2616" t="s">
        <v>38</v>
      </c>
      <c r="B49" s="2616"/>
      <c r="C49" s="580" t="s">
        <v>38</v>
      </c>
      <c r="E49" s="578" t="s">
        <v>38</v>
      </c>
      <c r="G49" s="578" t="s">
        <v>38</v>
      </c>
      <c r="I49" s="577" t="s">
        <v>38</v>
      </c>
      <c r="K49" s="578" t="s">
        <v>38</v>
      </c>
      <c r="M49" s="578" t="s">
        <v>38</v>
      </c>
      <c r="O49" s="578" t="s">
        <v>38</v>
      </c>
    </row>
    <row r="50" spans="1:15" ht="13.35" customHeight="1">
      <c r="A50" s="2617" t="s">
        <v>3226</v>
      </c>
      <c r="B50" s="2617"/>
      <c r="C50" s="580" t="s">
        <v>38</v>
      </c>
      <c r="E50" s="578" t="s">
        <v>38</v>
      </c>
      <c r="G50" s="578" t="s">
        <v>38</v>
      </c>
      <c r="I50" s="577" t="s">
        <v>38</v>
      </c>
      <c r="K50" s="578" t="s">
        <v>38</v>
      </c>
      <c r="M50" s="578" t="s">
        <v>38</v>
      </c>
      <c r="O50" s="578" t="s">
        <v>38</v>
      </c>
    </row>
    <row r="51" spans="1:15" ht="13.35" customHeight="1">
      <c r="A51" s="2616" t="s">
        <v>3260</v>
      </c>
      <c r="B51" s="2616"/>
      <c r="C51" s="580">
        <v>100</v>
      </c>
      <c r="E51" s="578" t="s">
        <v>38</v>
      </c>
      <c r="G51" s="578" t="s">
        <v>38</v>
      </c>
      <c r="I51" s="577" t="s">
        <v>38</v>
      </c>
      <c r="K51" s="578" t="s">
        <v>38</v>
      </c>
      <c r="M51" s="578" t="s">
        <v>38</v>
      </c>
      <c r="O51" s="578" t="s">
        <v>38</v>
      </c>
    </row>
    <row r="52" spans="1:15" ht="13.35" customHeight="1">
      <c r="A52" s="2616" t="s">
        <v>3228</v>
      </c>
      <c r="B52" s="2616"/>
      <c r="C52" s="580">
        <v>6</v>
      </c>
      <c r="E52" s="578" t="s">
        <v>38</v>
      </c>
      <c r="G52" s="578" t="s">
        <v>3261</v>
      </c>
      <c r="I52" s="577" t="s">
        <v>38</v>
      </c>
      <c r="K52" s="578" t="s">
        <v>38</v>
      </c>
      <c r="M52" s="578" t="s">
        <v>38</v>
      </c>
      <c r="O52" s="578" t="s">
        <v>38</v>
      </c>
    </row>
    <row r="53" spans="1:15" ht="13.35" customHeight="1">
      <c r="A53" s="2616" t="s">
        <v>3262</v>
      </c>
      <c r="B53" s="2616"/>
      <c r="C53" s="580">
        <v>57</v>
      </c>
      <c r="E53" s="578" t="s">
        <v>38</v>
      </c>
      <c r="G53" s="578" t="s">
        <v>38</v>
      </c>
      <c r="I53" s="577" t="s">
        <v>38</v>
      </c>
      <c r="K53" s="578" t="s">
        <v>38</v>
      </c>
      <c r="M53" s="578" t="s">
        <v>38</v>
      </c>
      <c r="O53" s="578" t="s">
        <v>38</v>
      </c>
    </row>
    <row r="54" spans="1:15" ht="13.35" customHeight="1">
      <c r="A54" s="2617" t="s">
        <v>2928</v>
      </c>
      <c r="B54" s="2617"/>
      <c r="C54" s="581">
        <v>163</v>
      </c>
      <c r="E54" s="578" t="s">
        <v>38</v>
      </c>
      <c r="G54" s="578" t="s">
        <v>38</v>
      </c>
      <c r="I54" s="577" t="s">
        <v>38</v>
      </c>
      <c r="K54" s="578" t="s">
        <v>38</v>
      </c>
      <c r="M54" s="578" t="s">
        <v>38</v>
      </c>
      <c r="O54" s="578" t="s">
        <v>38</v>
      </c>
    </row>
    <row r="55" spans="1:15" ht="13.35" customHeight="1">
      <c r="A55" s="2616" t="s">
        <v>38</v>
      </c>
      <c r="B55" s="2616"/>
      <c r="C55" s="580" t="s">
        <v>38</v>
      </c>
      <c r="E55" s="578" t="s">
        <v>38</v>
      </c>
      <c r="G55" s="578" t="s">
        <v>38</v>
      </c>
      <c r="I55" s="577" t="s">
        <v>38</v>
      </c>
      <c r="K55" s="578" t="s">
        <v>38</v>
      </c>
      <c r="M55" s="578" t="s">
        <v>38</v>
      </c>
      <c r="O55" s="578" t="s">
        <v>38</v>
      </c>
    </row>
    <row r="56" spans="1:15" ht="13.35" customHeight="1">
      <c r="A56" s="2616" t="s">
        <v>38</v>
      </c>
      <c r="B56" s="2616"/>
      <c r="C56" s="580" t="s">
        <v>38</v>
      </c>
      <c r="E56" s="578" t="s">
        <v>38</v>
      </c>
      <c r="G56" s="578" t="s">
        <v>38</v>
      </c>
      <c r="I56" s="577" t="s">
        <v>38</v>
      </c>
      <c r="K56" s="578" t="s">
        <v>38</v>
      </c>
      <c r="M56" s="578" t="s">
        <v>38</v>
      </c>
      <c r="O56" s="578" t="s">
        <v>38</v>
      </c>
    </row>
    <row r="57" spans="1:15" ht="13.35" customHeight="1">
      <c r="A57" s="2618" t="s">
        <v>3229</v>
      </c>
      <c r="B57" s="2618"/>
      <c r="C57" s="580" t="s">
        <v>38</v>
      </c>
      <c r="E57" s="578" t="s">
        <v>38</v>
      </c>
      <c r="G57" s="578" t="s">
        <v>38</v>
      </c>
      <c r="I57" s="577" t="s">
        <v>38</v>
      </c>
      <c r="K57" s="578" t="s">
        <v>38</v>
      </c>
      <c r="M57" s="578" t="s">
        <v>38</v>
      </c>
      <c r="O57" s="578" t="s">
        <v>38</v>
      </c>
    </row>
    <row r="58" spans="1:15" ht="13.35" customHeight="1">
      <c r="A58" s="2617" t="s">
        <v>3176</v>
      </c>
      <c r="B58" s="2617"/>
      <c r="C58" s="580" t="s">
        <v>38</v>
      </c>
      <c r="E58" s="578" t="s">
        <v>38</v>
      </c>
      <c r="G58" s="578" t="s">
        <v>38</v>
      </c>
      <c r="I58" s="577" t="s">
        <v>38</v>
      </c>
      <c r="K58" s="578" t="s">
        <v>38</v>
      </c>
      <c r="M58" s="578" t="s">
        <v>38</v>
      </c>
      <c r="O58" s="578" t="s">
        <v>38</v>
      </c>
    </row>
    <row r="59" spans="1:15" ht="13.35" customHeight="1">
      <c r="A59" s="2616" t="s">
        <v>3263</v>
      </c>
      <c r="B59" s="2616"/>
      <c r="C59" s="580">
        <v>2605421</v>
      </c>
      <c r="E59" s="578" t="s">
        <v>38</v>
      </c>
      <c r="G59" s="578" t="s">
        <v>38</v>
      </c>
      <c r="I59" s="577" t="s">
        <v>38</v>
      </c>
      <c r="K59" s="578" t="s">
        <v>38</v>
      </c>
      <c r="M59" s="578" t="s">
        <v>38</v>
      </c>
      <c r="O59" s="578" t="s">
        <v>38</v>
      </c>
    </row>
    <row r="60" spans="1:15" ht="13.35" customHeight="1">
      <c r="A60" s="2616" t="s">
        <v>3264</v>
      </c>
      <c r="B60" s="2616"/>
      <c r="C60" s="580">
        <v>890967</v>
      </c>
      <c r="E60" s="578" t="s">
        <v>38</v>
      </c>
      <c r="G60" s="578" t="s">
        <v>38</v>
      </c>
      <c r="I60" s="577" t="s">
        <v>38</v>
      </c>
      <c r="K60" s="578" t="s">
        <v>38</v>
      </c>
      <c r="M60" s="578" t="s">
        <v>38</v>
      </c>
      <c r="O60" s="578" t="s">
        <v>38</v>
      </c>
    </row>
    <row r="61" spans="1:15" ht="13.35" customHeight="1">
      <c r="A61" s="2616" t="s">
        <v>3265</v>
      </c>
      <c r="B61" s="2616"/>
      <c r="C61" s="580">
        <v>0</v>
      </c>
      <c r="E61" s="578" t="s">
        <v>38</v>
      </c>
      <c r="G61" s="578" t="s">
        <v>38</v>
      </c>
      <c r="I61" s="577" t="s">
        <v>38</v>
      </c>
      <c r="K61" s="578" t="s">
        <v>38</v>
      </c>
      <c r="M61" s="578" t="s">
        <v>38</v>
      </c>
      <c r="O61" s="578" t="s">
        <v>38</v>
      </c>
    </row>
    <row r="62" spans="1:15" ht="13.35" customHeight="1">
      <c r="A62" s="2616" t="s">
        <v>3266</v>
      </c>
      <c r="B62" s="2616"/>
      <c r="C62" s="580">
        <v>0</v>
      </c>
      <c r="E62" s="578" t="s">
        <v>38</v>
      </c>
      <c r="G62" s="578" t="s">
        <v>38</v>
      </c>
      <c r="I62" s="577" t="s">
        <v>38</v>
      </c>
      <c r="K62" s="578" t="s">
        <v>38</v>
      </c>
      <c r="M62" s="578" t="s">
        <v>38</v>
      </c>
      <c r="O62" s="578" t="s">
        <v>38</v>
      </c>
    </row>
    <row r="63" spans="1:15" ht="13.35" customHeight="1">
      <c r="A63" s="2616" t="s">
        <v>3267</v>
      </c>
      <c r="B63" s="2616"/>
      <c r="C63" s="580">
        <v>568866</v>
      </c>
      <c r="E63" s="578" t="s">
        <v>38</v>
      </c>
      <c r="G63" s="578" t="s">
        <v>38</v>
      </c>
      <c r="I63" s="577" t="s">
        <v>38</v>
      </c>
      <c r="K63" s="578" t="s">
        <v>38</v>
      </c>
      <c r="M63" s="578" t="s">
        <v>38</v>
      </c>
      <c r="O63" s="578" t="s">
        <v>38</v>
      </c>
    </row>
    <row r="64" spans="1:15" ht="13.35" customHeight="1">
      <c r="A64" s="2616" t="s">
        <v>3268</v>
      </c>
      <c r="B64" s="2616"/>
      <c r="C64" s="580">
        <v>0</v>
      </c>
      <c r="E64" s="578" t="s">
        <v>38</v>
      </c>
      <c r="G64" s="578" t="s">
        <v>38</v>
      </c>
      <c r="I64" s="577" t="s">
        <v>38</v>
      </c>
      <c r="K64" s="578" t="s">
        <v>38</v>
      </c>
      <c r="M64" s="578" t="s">
        <v>38</v>
      </c>
      <c r="O64" s="578" t="s">
        <v>38</v>
      </c>
    </row>
    <row r="65" spans="1:15" ht="13.35" customHeight="1">
      <c r="A65" s="2616" t="s">
        <v>3269</v>
      </c>
      <c r="B65" s="2616"/>
      <c r="C65" s="580">
        <v>0</v>
      </c>
      <c r="E65" s="578" t="s">
        <v>38</v>
      </c>
      <c r="G65" s="578" t="s">
        <v>38</v>
      </c>
      <c r="I65" s="577" t="s">
        <v>38</v>
      </c>
      <c r="K65" s="578" t="s">
        <v>38</v>
      </c>
      <c r="M65" s="578" t="s">
        <v>38</v>
      </c>
      <c r="O65" s="578" t="s">
        <v>38</v>
      </c>
    </row>
    <row r="66" spans="1:15" ht="13.35" customHeight="1">
      <c r="A66" s="2616" t="s">
        <v>3270</v>
      </c>
      <c r="B66" s="2616"/>
      <c r="C66" s="580">
        <v>0</v>
      </c>
      <c r="E66" s="578" t="s">
        <v>38</v>
      </c>
      <c r="G66" s="578" t="s">
        <v>38</v>
      </c>
      <c r="I66" s="577" t="s">
        <v>38</v>
      </c>
      <c r="K66" s="578" t="s">
        <v>38</v>
      </c>
      <c r="M66" s="578" t="s">
        <v>38</v>
      </c>
      <c r="O66" s="578" t="s">
        <v>38</v>
      </c>
    </row>
    <row r="67" spans="1:15" ht="13.35" customHeight="1">
      <c r="A67" s="2616" t="s">
        <v>3271</v>
      </c>
      <c r="B67" s="2616"/>
      <c r="C67" s="580">
        <v>0</v>
      </c>
      <c r="E67" s="578" t="s">
        <v>38</v>
      </c>
      <c r="G67" s="578" t="s">
        <v>38</v>
      </c>
      <c r="I67" s="577" t="s">
        <v>38</v>
      </c>
      <c r="K67" s="578" t="s">
        <v>38</v>
      </c>
      <c r="M67" s="578" t="s">
        <v>38</v>
      </c>
      <c r="O67" s="578" t="s">
        <v>38</v>
      </c>
    </row>
    <row r="68" spans="1:15" ht="13.35" customHeight="1">
      <c r="A68" s="2616" t="s">
        <v>3272</v>
      </c>
      <c r="B68" s="2616"/>
      <c r="C68" s="580">
        <v>0</v>
      </c>
      <c r="E68" s="578" t="s">
        <v>38</v>
      </c>
      <c r="G68" s="578" t="s">
        <v>38</v>
      </c>
      <c r="I68" s="577" t="s">
        <v>38</v>
      </c>
      <c r="K68" s="578" t="s">
        <v>38</v>
      </c>
      <c r="M68" s="578" t="s">
        <v>38</v>
      </c>
      <c r="O68" s="578" t="s">
        <v>38</v>
      </c>
    </row>
    <row r="69" spans="1:15" ht="13.35" customHeight="1">
      <c r="A69" s="2616" t="s">
        <v>3230</v>
      </c>
      <c r="B69" s="2616"/>
      <c r="C69" s="580">
        <v>0</v>
      </c>
      <c r="E69" s="578" t="s">
        <v>38</v>
      </c>
      <c r="G69" s="578" t="s">
        <v>38</v>
      </c>
      <c r="I69" s="577" t="s">
        <v>38</v>
      </c>
      <c r="K69" s="578" t="s">
        <v>38</v>
      </c>
      <c r="M69" s="578" t="s">
        <v>38</v>
      </c>
      <c r="O69" s="578" t="s">
        <v>38</v>
      </c>
    </row>
    <row r="70" spans="1:15" ht="13.35" customHeight="1">
      <c r="A70" s="2616" t="s">
        <v>3273</v>
      </c>
      <c r="B70" s="2616"/>
      <c r="C70" s="580">
        <v>299098</v>
      </c>
      <c r="E70" s="578" t="s">
        <v>38</v>
      </c>
      <c r="G70" s="578" t="s">
        <v>38</v>
      </c>
      <c r="I70" s="577" t="s">
        <v>38</v>
      </c>
      <c r="K70" s="578" t="s">
        <v>38</v>
      </c>
      <c r="M70" s="578" t="s">
        <v>38</v>
      </c>
      <c r="O70" s="578" t="s">
        <v>38</v>
      </c>
    </row>
    <row r="71" spans="1:15" ht="13.35" customHeight="1">
      <c r="A71" s="2616" t="s">
        <v>3231</v>
      </c>
      <c r="B71" s="2616"/>
      <c r="C71" s="580">
        <v>0</v>
      </c>
      <c r="E71" s="578" t="s">
        <v>38</v>
      </c>
      <c r="G71" s="578" t="s">
        <v>38</v>
      </c>
      <c r="I71" s="577" t="s">
        <v>38</v>
      </c>
      <c r="K71" s="578" t="s">
        <v>38</v>
      </c>
      <c r="M71" s="578" t="s">
        <v>38</v>
      </c>
      <c r="O71" s="578" t="s">
        <v>38</v>
      </c>
    </row>
    <row r="72" spans="1:15" ht="13.35" customHeight="1">
      <c r="A72" s="2616" t="s">
        <v>3274</v>
      </c>
      <c r="B72" s="2616"/>
      <c r="C72" s="580">
        <v>0</v>
      </c>
      <c r="E72" s="578" t="s">
        <v>38</v>
      </c>
      <c r="G72" s="578" t="s">
        <v>38</v>
      </c>
      <c r="I72" s="577" t="s">
        <v>38</v>
      </c>
      <c r="K72" s="578" t="s">
        <v>38</v>
      </c>
      <c r="M72" s="578" t="s">
        <v>38</v>
      </c>
      <c r="O72" s="578" t="s">
        <v>38</v>
      </c>
    </row>
    <row r="73" spans="1:15" ht="13.35" customHeight="1">
      <c r="A73" s="2617" t="s">
        <v>3232</v>
      </c>
      <c r="B73" s="2617"/>
      <c r="C73" s="581">
        <v>4364352</v>
      </c>
      <c r="E73" s="578" t="s">
        <v>38</v>
      </c>
      <c r="G73" s="578" t="s">
        <v>38</v>
      </c>
      <c r="I73" s="577" t="s">
        <v>38</v>
      </c>
      <c r="K73" s="578" t="s">
        <v>38</v>
      </c>
      <c r="M73" s="578" t="s">
        <v>38</v>
      </c>
      <c r="O73" s="578" t="s">
        <v>38</v>
      </c>
    </row>
    <row r="74" spans="1:15" ht="13.35" customHeight="1">
      <c r="A74" s="2616" t="s">
        <v>38</v>
      </c>
      <c r="B74" s="2616"/>
      <c r="C74" s="580" t="s">
        <v>38</v>
      </c>
      <c r="E74" s="578" t="s">
        <v>38</v>
      </c>
      <c r="G74" s="578" t="s">
        <v>38</v>
      </c>
      <c r="I74" s="577" t="s">
        <v>38</v>
      </c>
      <c r="K74" s="578" t="s">
        <v>38</v>
      </c>
      <c r="M74" s="578" t="s">
        <v>38</v>
      </c>
      <c r="O74" s="578" t="s">
        <v>38</v>
      </c>
    </row>
    <row r="75" spans="1:15" ht="13.35" customHeight="1">
      <c r="A75" s="2616" t="s">
        <v>38</v>
      </c>
      <c r="B75" s="2616"/>
      <c r="C75" s="580" t="s">
        <v>38</v>
      </c>
      <c r="E75" s="578" t="s">
        <v>38</v>
      </c>
      <c r="G75" s="578" t="s">
        <v>38</v>
      </c>
      <c r="I75" s="577" t="s">
        <v>38</v>
      </c>
      <c r="K75" s="578" t="s">
        <v>38</v>
      </c>
      <c r="M75" s="578" t="s">
        <v>38</v>
      </c>
      <c r="O75" s="578" t="s">
        <v>38</v>
      </c>
    </row>
    <row r="76" spans="1:15" ht="13.35" customHeight="1">
      <c r="A76" s="2617" t="s">
        <v>3177</v>
      </c>
      <c r="B76" s="2617"/>
      <c r="C76" s="580" t="s">
        <v>38</v>
      </c>
      <c r="E76" s="578" t="s">
        <v>38</v>
      </c>
      <c r="G76" s="578" t="s">
        <v>38</v>
      </c>
      <c r="I76" s="577" t="s">
        <v>38</v>
      </c>
      <c r="K76" s="578" t="s">
        <v>38</v>
      </c>
      <c r="M76" s="578" t="s">
        <v>38</v>
      </c>
      <c r="O76" s="578" t="s">
        <v>38</v>
      </c>
    </row>
    <row r="77" spans="1:15" ht="13.35" customHeight="1">
      <c r="A77" s="2616" t="s">
        <v>1530</v>
      </c>
      <c r="B77" s="2616"/>
      <c r="C77" s="580">
        <v>645738</v>
      </c>
      <c r="E77" s="578" t="s">
        <v>38</v>
      </c>
      <c r="G77" s="578" t="s">
        <v>38</v>
      </c>
      <c r="I77" s="577" t="s">
        <v>38</v>
      </c>
      <c r="K77" s="578" t="s">
        <v>38</v>
      </c>
      <c r="M77" s="578" t="s">
        <v>38</v>
      </c>
      <c r="O77" s="578" t="s">
        <v>38</v>
      </c>
    </row>
    <row r="78" spans="1:15" ht="13.35" customHeight="1">
      <c r="A78" s="2616" t="s">
        <v>1532</v>
      </c>
      <c r="B78" s="2616"/>
      <c r="C78" s="580">
        <v>119849</v>
      </c>
      <c r="E78" s="578" t="s">
        <v>38</v>
      </c>
      <c r="G78" s="578" t="s">
        <v>38</v>
      </c>
      <c r="I78" s="577" t="s">
        <v>38</v>
      </c>
      <c r="K78" s="578" t="s">
        <v>38</v>
      </c>
      <c r="M78" s="578" t="s">
        <v>38</v>
      </c>
      <c r="O78" s="578" t="s">
        <v>38</v>
      </c>
    </row>
    <row r="79" spans="1:15" ht="13.35" customHeight="1">
      <c r="A79" s="2616" t="s">
        <v>3275</v>
      </c>
      <c r="B79" s="2616"/>
      <c r="C79" s="580">
        <v>103318</v>
      </c>
      <c r="E79" s="578" t="s">
        <v>38</v>
      </c>
      <c r="G79" s="578" t="s">
        <v>38</v>
      </c>
      <c r="I79" s="577" t="s">
        <v>38</v>
      </c>
      <c r="K79" s="578" t="s">
        <v>38</v>
      </c>
      <c r="M79" s="578" t="s">
        <v>38</v>
      </c>
      <c r="O79" s="578" t="s">
        <v>38</v>
      </c>
    </row>
    <row r="80" spans="1:15" ht="13.35" customHeight="1">
      <c r="A80" s="2616" t="s">
        <v>3233</v>
      </c>
      <c r="B80" s="2616"/>
      <c r="C80" s="580">
        <v>83012</v>
      </c>
      <c r="E80" s="578" t="s">
        <v>38</v>
      </c>
      <c r="G80" s="578" t="s">
        <v>38</v>
      </c>
      <c r="I80" s="577" t="s">
        <v>38</v>
      </c>
      <c r="K80" s="578" t="s">
        <v>38</v>
      </c>
      <c r="M80" s="578" t="s">
        <v>38</v>
      </c>
      <c r="O80" s="578" t="s">
        <v>38</v>
      </c>
    </row>
    <row r="81" spans="1:15" ht="13.35" customHeight="1">
      <c r="A81" s="2616" t="s">
        <v>3234</v>
      </c>
      <c r="B81" s="2616"/>
      <c r="C81" s="580">
        <v>14350</v>
      </c>
      <c r="E81" s="578" t="s">
        <v>38</v>
      </c>
      <c r="G81" s="578" t="s">
        <v>38</v>
      </c>
      <c r="I81" s="577" t="s">
        <v>38</v>
      </c>
      <c r="K81" s="578" t="s">
        <v>38</v>
      </c>
      <c r="M81" s="578" t="s">
        <v>38</v>
      </c>
      <c r="O81" s="578" t="s">
        <v>38</v>
      </c>
    </row>
    <row r="82" spans="1:15" ht="13.35" customHeight="1">
      <c r="A82" s="2616" t="s">
        <v>3235</v>
      </c>
      <c r="B82" s="2616"/>
      <c r="C82" s="580">
        <v>97814</v>
      </c>
      <c r="E82" s="578" t="s">
        <v>38</v>
      </c>
      <c r="G82" s="578" t="s">
        <v>38</v>
      </c>
      <c r="I82" s="577" t="s">
        <v>38</v>
      </c>
      <c r="K82" s="578" t="s">
        <v>38</v>
      </c>
      <c r="M82" s="578" t="s">
        <v>38</v>
      </c>
      <c r="O82" s="578" t="s">
        <v>38</v>
      </c>
    </row>
    <row r="83" spans="1:15" ht="13.35" customHeight="1">
      <c r="A83" s="2616" t="s">
        <v>3236</v>
      </c>
      <c r="B83" s="2616"/>
      <c r="C83" s="580">
        <v>12930</v>
      </c>
      <c r="E83" s="578" t="s">
        <v>38</v>
      </c>
      <c r="G83" s="578" t="s">
        <v>38</v>
      </c>
      <c r="I83" s="577" t="s">
        <v>38</v>
      </c>
      <c r="K83" s="578" t="s">
        <v>38</v>
      </c>
      <c r="M83" s="578" t="s">
        <v>38</v>
      </c>
      <c r="O83" s="578" t="s">
        <v>38</v>
      </c>
    </row>
    <row r="84" spans="1:15" ht="13.35" customHeight="1">
      <c r="A84" s="2616" t="s">
        <v>3237</v>
      </c>
      <c r="B84" s="2616"/>
      <c r="C84" s="580">
        <v>3763</v>
      </c>
      <c r="E84" s="578" t="s">
        <v>38</v>
      </c>
      <c r="G84" s="578" t="s">
        <v>38</v>
      </c>
      <c r="I84" s="577" t="s">
        <v>38</v>
      </c>
      <c r="K84" s="578" t="s">
        <v>38</v>
      </c>
      <c r="M84" s="578" t="s">
        <v>38</v>
      </c>
      <c r="O84" s="578" t="s">
        <v>38</v>
      </c>
    </row>
    <row r="85" spans="1:15" ht="13.35" customHeight="1">
      <c r="A85" s="2616" t="s">
        <v>3238</v>
      </c>
      <c r="B85" s="2616"/>
      <c r="C85" s="580">
        <v>0</v>
      </c>
      <c r="E85" s="578" t="s">
        <v>38</v>
      </c>
      <c r="G85" s="578" t="s">
        <v>38</v>
      </c>
      <c r="I85" s="577" t="s">
        <v>38</v>
      </c>
      <c r="K85" s="578" t="s">
        <v>38</v>
      </c>
      <c r="M85" s="578" t="s">
        <v>38</v>
      </c>
      <c r="O85" s="578" t="s">
        <v>38</v>
      </c>
    </row>
    <row r="86" spans="1:15" ht="13.35" customHeight="1">
      <c r="A86" s="2616" t="s">
        <v>3276</v>
      </c>
      <c r="B86" s="2616"/>
      <c r="C86" s="580">
        <v>0</v>
      </c>
      <c r="E86" s="578" t="s">
        <v>38</v>
      </c>
      <c r="G86" s="578" t="s">
        <v>38</v>
      </c>
      <c r="I86" s="577" t="s">
        <v>38</v>
      </c>
      <c r="K86" s="578" t="s">
        <v>38</v>
      </c>
      <c r="M86" s="578" t="s">
        <v>38</v>
      </c>
      <c r="O86" s="578" t="s">
        <v>38</v>
      </c>
    </row>
    <row r="87" spans="1:15" ht="13.35" customHeight="1">
      <c r="A87" s="2616" t="s">
        <v>1635</v>
      </c>
      <c r="B87" s="2616"/>
      <c r="C87" s="580">
        <v>2000</v>
      </c>
      <c r="E87" s="578" t="s">
        <v>38</v>
      </c>
      <c r="G87" s="578" t="s">
        <v>38</v>
      </c>
      <c r="I87" s="577" t="s">
        <v>38</v>
      </c>
      <c r="K87" s="578" t="s">
        <v>38</v>
      </c>
      <c r="M87" s="578" t="s">
        <v>38</v>
      </c>
      <c r="O87" s="578" t="s">
        <v>38</v>
      </c>
    </row>
    <row r="88" spans="1:15" ht="13.35" customHeight="1">
      <c r="A88" s="2616" t="s">
        <v>1762</v>
      </c>
      <c r="B88" s="2616"/>
      <c r="C88" s="580">
        <v>28325</v>
      </c>
      <c r="E88" s="578" t="s">
        <v>38</v>
      </c>
      <c r="G88" s="578" t="s">
        <v>38</v>
      </c>
      <c r="I88" s="577" t="s">
        <v>38</v>
      </c>
      <c r="K88" s="578" t="s">
        <v>38</v>
      </c>
      <c r="M88" s="578" t="s">
        <v>38</v>
      </c>
      <c r="O88" s="578" t="s">
        <v>38</v>
      </c>
    </row>
    <row r="89" spans="1:15" ht="13.35" customHeight="1">
      <c r="A89" s="2616" t="s">
        <v>1747</v>
      </c>
      <c r="B89" s="2616"/>
      <c r="C89" s="580">
        <v>70760</v>
      </c>
      <c r="E89" s="578" t="s">
        <v>38</v>
      </c>
      <c r="G89" s="578" t="s">
        <v>38</v>
      </c>
      <c r="I89" s="577" t="s">
        <v>38</v>
      </c>
      <c r="K89" s="578" t="s">
        <v>38</v>
      </c>
      <c r="M89" s="578" t="s">
        <v>38</v>
      </c>
      <c r="O89" s="578" t="s">
        <v>38</v>
      </c>
    </row>
    <row r="90" spans="1:15" ht="13.35" customHeight="1">
      <c r="A90" s="2616" t="s">
        <v>3239</v>
      </c>
      <c r="B90" s="2616"/>
      <c r="C90" s="580">
        <v>-35840</v>
      </c>
      <c r="E90" s="578" t="s">
        <v>38</v>
      </c>
      <c r="G90" s="578" t="s">
        <v>38</v>
      </c>
      <c r="I90" s="577" t="s">
        <v>38</v>
      </c>
      <c r="K90" s="578" t="s">
        <v>38</v>
      </c>
      <c r="M90" s="578" t="s">
        <v>38</v>
      </c>
      <c r="O90" s="578" t="s">
        <v>38</v>
      </c>
    </row>
    <row r="91" spans="1:15" ht="13.35" customHeight="1">
      <c r="A91" s="2617" t="s">
        <v>3240</v>
      </c>
      <c r="B91" s="2617"/>
      <c r="C91" s="581">
        <v>1146020</v>
      </c>
      <c r="E91" s="578" t="s">
        <v>38</v>
      </c>
      <c r="G91" s="578" t="s">
        <v>38</v>
      </c>
      <c r="I91" s="577" t="s">
        <v>38</v>
      </c>
      <c r="K91" s="578" t="s">
        <v>38</v>
      </c>
      <c r="M91" s="578" t="s">
        <v>38</v>
      </c>
      <c r="O91" s="578" t="s">
        <v>38</v>
      </c>
    </row>
    <row r="92" spans="1:15" ht="13.35" customHeight="1">
      <c r="A92" s="2616" t="s">
        <v>38</v>
      </c>
      <c r="B92" s="2616"/>
      <c r="C92" s="580" t="s">
        <v>38</v>
      </c>
      <c r="E92" s="578" t="s">
        <v>38</v>
      </c>
      <c r="G92" s="578" t="s">
        <v>38</v>
      </c>
      <c r="I92" s="577" t="s">
        <v>38</v>
      </c>
      <c r="K92" s="578" t="s">
        <v>38</v>
      </c>
      <c r="M92" s="578" t="s">
        <v>38</v>
      </c>
      <c r="O92" s="578" t="s">
        <v>38</v>
      </c>
    </row>
    <row r="93" spans="1:15" ht="13.35" customHeight="1">
      <c r="A93" s="2617" t="s">
        <v>3241</v>
      </c>
      <c r="B93" s="2617"/>
      <c r="C93" s="581">
        <v>3218332</v>
      </c>
      <c r="E93" s="578" t="s">
        <v>38</v>
      </c>
      <c r="G93" s="578" t="s">
        <v>38</v>
      </c>
      <c r="I93" s="577" t="s">
        <v>38</v>
      </c>
      <c r="K93" s="578" t="s">
        <v>38</v>
      </c>
      <c r="M93" s="578" t="s">
        <v>38</v>
      </c>
      <c r="O93" s="578" t="s">
        <v>38</v>
      </c>
    </row>
    <row r="94" spans="1:15" ht="13.35" customHeight="1">
      <c r="A94" s="2616" t="s">
        <v>38</v>
      </c>
      <c r="B94" s="2616"/>
      <c r="C94" s="580" t="s">
        <v>38</v>
      </c>
      <c r="E94" s="578" t="s">
        <v>38</v>
      </c>
      <c r="G94" s="578" t="s">
        <v>38</v>
      </c>
      <c r="I94" s="577" t="s">
        <v>38</v>
      </c>
      <c r="K94" s="578" t="s">
        <v>38</v>
      </c>
      <c r="M94" s="578" t="s">
        <v>38</v>
      </c>
      <c r="O94" s="578" t="s">
        <v>38</v>
      </c>
    </row>
    <row r="95" spans="1:15" ht="13.35" customHeight="1">
      <c r="A95" s="2616" t="s">
        <v>38</v>
      </c>
      <c r="B95" s="2616"/>
      <c r="C95" s="580" t="s">
        <v>38</v>
      </c>
      <c r="E95" s="578" t="s">
        <v>38</v>
      </c>
      <c r="G95" s="578" t="s">
        <v>38</v>
      </c>
      <c r="I95" s="577" t="s">
        <v>38</v>
      </c>
      <c r="K95" s="578" t="s">
        <v>38</v>
      </c>
      <c r="M95" s="578" t="s">
        <v>38</v>
      </c>
      <c r="O95" s="578" t="s">
        <v>38</v>
      </c>
    </row>
    <row r="96" spans="1:15" ht="13.35" customHeight="1">
      <c r="A96" s="2616" t="s">
        <v>3242</v>
      </c>
      <c r="B96" s="2616"/>
      <c r="C96" s="580">
        <v>248929</v>
      </c>
      <c r="E96" s="578" t="s">
        <v>38</v>
      </c>
      <c r="G96" s="578" t="s">
        <v>38</v>
      </c>
      <c r="I96" s="577" t="s">
        <v>38</v>
      </c>
      <c r="K96" s="578" t="s">
        <v>38</v>
      </c>
      <c r="M96" s="578" t="s">
        <v>38</v>
      </c>
      <c r="O96" s="578" t="s">
        <v>38</v>
      </c>
    </row>
    <row r="97" spans="1:15" ht="13.35" customHeight="1">
      <c r="A97" s="2616" t="s">
        <v>3243</v>
      </c>
      <c r="B97" s="2616"/>
      <c r="C97" s="580">
        <v>3826187</v>
      </c>
      <c r="E97" s="578" t="s">
        <v>38</v>
      </c>
      <c r="G97" s="578" t="s">
        <v>38</v>
      </c>
      <c r="I97" s="577" t="s">
        <v>38</v>
      </c>
      <c r="K97" s="578" t="s">
        <v>38</v>
      </c>
      <c r="M97" s="578" t="s">
        <v>38</v>
      </c>
      <c r="O97" s="578" t="s">
        <v>38</v>
      </c>
    </row>
    <row r="98" spans="1:15" ht="13.35" customHeight="1">
      <c r="A98" s="2616" t="s">
        <v>3244</v>
      </c>
      <c r="B98" s="2616"/>
      <c r="C98" s="580">
        <v>4075116</v>
      </c>
      <c r="E98" s="578" t="s">
        <v>38</v>
      </c>
      <c r="G98" s="578" t="s">
        <v>38</v>
      </c>
      <c r="I98" s="577" t="s">
        <v>38</v>
      </c>
      <c r="K98" s="578" t="s">
        <v>38</v>
      </c>
      <c r="M98" s="578" t="s">
        <v>38</v>
      </c>
      <c r="O98" s="578" t="s">
        <v>38</v>
      </c>
    </row>
    <row r="99" spans="1:15" ht="13.35" customHeight="1">
      <c r="A99" s="2617" t="s">
        <v>3245</v>
      </c>
      <c r="B99" s="2617"/>
      <c r="C99" s="581">
        <v>7293448</v>
      </c>
      <c r="E99" s="578" t="s">
        <v>38</v>
      </c>
      <c r="G99" s="578" t="s">
        <v>38</v>
      </c>
      <c r="I99" s="577" t="s">
        <v>38</v>
      </c>
      <c r="K99" s="578" t="s">
        <v>38</v>
      </c>
      <c r="M99" s="578" t="s">
        <v>38</v>
      </c>
      <c r="O99" s="578" t="s">
        <v>38</v>
      </c>
    </row>
    <row r="100" spans="1:15" ht="13.35" customHeight="1">
      <c r="A100" s="2616" t="s">
        <v>38</v>
      </c>
      <c r="B100" s="2616"/>
      <c r="C100" s="580" t="s">
        <v>38</v>
      </c>
      <c r="E100" s="578" t="s">
        <v>38</v>
      </c>
      <c r="G100" s="578" t="s">
        <v>38</v>
      </c>
      <c r="I100" s="577" t="s">
        <v>38</v>
      </c>
      <c r="K100" s="578" t="s">
        <v>38</v>
      </c>
      <c r="M100" s="578" t="s">
        <v>38</v>
      </c>
      <c r="O100" s="578" t="s">
        <v>38</v>
      </c>
    </row>
    <row r="101" spans="1:15" ht="13.35" customHeight="1">
      <c r="A101" s="2618" t="s">
        <v>3246</v>
      </c>
      <c r="B101" s="2618"/>
      <c r="C101" s="580" t="s">
        <v>38</v>
      </c>
      <c r="E101" s="578" t="s">
        <v>38</v>
      </c>
      <c r="G101" s="578" t="s">
        <v>38</v>
      </c>
      <c r="I101" s="577" t="s">
        <v>38</v>
      </c>
      <c r="K101" s="578" t="s">
        <v>38</v>
      </c>
      <c r="M101" s="578" t="s">
        <v>38</v>
      </c>
      <c r="O101" s="578" t="s">
        <v>38</v>
      </c>
    </row>
    <row r="102" spans="1:15" ht="13.35" customHeight="1">
      <c r="A102" s="2616" t="s">
        <v>3247</v>
      </c>
      <c r="B102" s="2616"/>
      <c r="C102" s="580">
        <v>79933068</v>
      </c>
      <c r="E102" s="578" t="s">
        <v>38</v>
      </c>
      <c r="G102" s="578" t="s">
        <v>38</v>
      </c>
      <c r="I102" s="577" t="s">
        <v>38</v>
      </c>
      <c r="K102" s="578" t="s">
        <v>38</v>
      </c>
      <c r="M102" s="578" t="s">
        <v>38</v>
      </c>
      <c r="O102" s="578" t="s">
        <v>38</v>
      </c>
    </row>
    <row r="103" spans="1:15" ht="13.35" customHeight="1">
      <c r="A103" s="2616" t="s">
        <v>3248</v>
      </c>
      <c r="B103" s="2616"/>
      <c r="C103" s="580">
        <v>11756759</v>
      </c>
      <c r="E103" s="578" t="s">
        <v>38</v>
      </c>
      <c r="G103" s="578" t="s">
        <v>38</v>
      </c>
      <c r="I103" s="577" t="s">
        <v>38</v>
      </c>
      <c r="K103" s="578" t="s">
        <v>38</v>
      </c>
      <c r="M103" s="578" t="s">
        <v>38</v>
      </c>
      <c r="O103" s="578" t="s">
        <v>38</v>
      </c>
    </row>
    <row r="104" spans="1:15" ht="13.35" customHeight="1">
      <c r="A104" s="2616" t="s">
        <v>3249</v>
      </c>
      <c r="B104" s="2616"/>
      <c r="C104" s="580">
        <v>-953623</v>
      </c>
      <c r="E104" s="578" t="s">
        <v>38</v>
      </c>
      <c r="G104" s="578" t="s">
        <v>38</v>
      </c>
      <c r="I104" s="577" t="s">
        <v>38</v>
      </c>
      <c r="K104" s="578" t="s">
        <v>38</v>
      </c>
      <c r="M104" s="578" t="s">
        <v>38</v>
      </c>
      <c r="O104" s="578" t="s">
        <v>38</v>
      </c>
    </row>
    <row r="105" spans="1:15" ht="13.35" customHeight="1">
      <c r="A105" s="2617" t="s">
        <v>3250</v>
      </c>
      <c r="B105" s="2617"/>
      <c r="C105" s="581">
        <v>90736204</v>
      </c>
      <c r="E105" s="578" t="s">
        <v>38</v>
      </c>
      <c r="G105" s="578" t="s">
        <v>38</v>
      </c>
      <c r="I105" s="577" t="s">
        <v>38</v>
      </c>
      <c r="K105" s="578" t="s">
        <v>38</v>
      </c>
      <c r="M105" s="578" t="s">
        <v>38</v>
      </c>
      <c r="O105" s="578" t="s">
        <v>38</v>
      </c>
    </row>
    <row r="106" spans="1:15" ht="13.35" customHeight="1">
      <c r="A106" s="2616" t="s">
        <v>38</v>
      </c>
      <c r="B106" s="2616"/>
      <c r="C106" s="580" t="s">
        <v>38</v>
      </c>
      <c r="E106" s="578" t="s">
        <v>38</v>
      </c>
      <c r="G106" s="578" t="s">
        <v>38</v>
      </c>
      <c r="I106" s="577" t="s">
        <v>38</v>
      </c>
      <c r="K106" s="578" t="s">
        <v>38</v>
      </c>
      <c r="M106" s="578" t="s">
        <v>38</v>
      </c>
      <c r="O106" s="578" t="s">
        <v>38</v>
      </c>
    </row>
    <row r="107" spans="1:15" ht="13.35" customHeight="1">
      <c r="A107" s="2616" t="s">
        <v>3242</v>
      </c>
      <c r="B107" s="2616"/>
      <c r="C107" s="580">
        <v>-248929</v>
      </c>
      <c r="E107" s="578" t="s">
        <v>38</v>
      </c>
      <c r="G107" s="578" t="s">
        <v>38</v>
      </c>
      <c r="I107" s="577" t="s">
        <v>38</v>
      </c>
      <c r="K107" s="578" t="s">
        <v>38</v>
      </c>
      <c r="M107" s="578" t="s">
        <v>38</v>
      </c>
      <c r="O107" s="578" t="s">
        <v>38</v>
      </c>
    </row>
    <row r="108" spans="1:15" ht="13.35" customHeight="1">
      <c r="A108" s="2616" t="s">
        <v>3243</v>
      </c>
      <c r="B108" s="2616"/>
      <c r="C108" s="580">
        <v>-3826187</v>
      </c>
      <c r="E108" s="578" t="s">
        <v>38</v>
      </c>
      <c r="G108" s="578" t="s">
        <v>38</v>
      </c>
      <c r="I108" s="577" t="s">
        <v>38</v>
      </c>
      <c r="K108" s="578" t="s">
        <v>38</v>
      </c>
      <c r="M108" s="578" t="s">
        <v>38</v>
      </c>
      <c r="O108" s="578" t="s">
        <v>38</v>
      </c>
    </row>
    <row r="109" spans="1:15" ht="13.35" customHeight="1">
      <c r="A109" s="2616" t="s">
        <v>3251</v>
      </c>
      <c r="B109" s="2616"/>
      <c r="C109" s="580">
        <v>7293448</v>
      </c>
      <c r="E109" s="578" t="s">
        <v>38</v>
      </c>
      <c r="G109" s="578" t="s">
        <v>38</v>
      </c>
      <c r="I109" s="577" t="s">
        <v>38</v>
      </c>
      <c r="K109" s="578" t="s">
        <v>38</v>
      </c>
      <c r="M109" s="578" t="s">
        <v>38</v>
      </c>
      <c r="O109" s="578" t="s">
        <v>38</v>
      </c>
    </row>
    <row r="110" spans="1:15" ht="13.35" customHeight="1">
      <c r="A110" s="2616" t="s">
        <v>3272</v>
      </c>
      <c r="B110" s="2616"/>
      <c r="C110" s="580">
        <v>144825</v>
      </c>
      <c r="E110" s="578" t="s">
        <v>38</v>
      </c>
      <c r="G110" s="578" t="s">
        <v>38</v>
      </c>
      <c r="I110" s="577" t="s">
        <v>38</v>
      </c>
      <c r="K110" s="578" t="s">
        <v>38</v>
      </c>
      <c r="M110" s="578" t="s">
        <v>38</v>
      </c>
      <c r="O110" s="578" t="s">
        <v>38</v>
      </c>
    </row>
    <row r="111" spans="1:15" ht="13.35" customHeight="1">
      <c r="A111" s="2617" t="s">
        <v>3146</v>
      </c>
      <c r="B111" s="2617"/>
      <c r="C111" s="581">
        <v>94099362</v>
      </c>
      <c r="E111" s="578" t="s">
        <v>38</v>
      </c>
      <c r="G111" s="578" t="s">
        <v>38</v>
      </c>
      <c r="I111" s="577" t="s">
        <v>38</v>
      </c>
      <c r="K111" s="578" t="s">
        <v>38</v>
      </c>
      <c r="M111" s="578" t="s">
        <v>38</v>
      </c>
      <c r="O111" s="578" t="s">
        <v>38</v>
      </c>
    </row>
    <row r="112" spans="1:15" ht="13.35" customHeight="1">
      <c r="A112" s="2616" t="s">
        <v>38</v>
      </c>
      <c r="B112" s="2616"/>
      <c r="C112" s="580" t="s">
        <v>38</v>
      </c>
      <c r="E112" s="578" t="s">
        <v>38</v>
      </c>
      <c r="G112" s="578" t="s">
        <v>38</v>
      </c>
      <c r="I112" s="577" t="s">
        <v>38</v>
      </c>
      <c r="K112" s="578" t="s">
        <v>38</v>
      </c>
      <c r="M112" s="578" t="s">
        <v>38</v>
      </c>
      <c r="O112" s="578" t="s">
        <v>38</v>
      </c>
    </row>
    <row r="113" spans="1:15" ht="13.35" customHeight="1">
      <c r="A113" s="2616" t="s">
        <v>3093</v>
      </c>
      <c r="B113" s="2616"/>
      <c r="C113" s="580">
        <v>0</v>
      </c>
      <c r="E113" s="578" t="s">
        <v>38</v>
      </c>
      <c r="G113" s="578" t="s">
        <v>38</v>
      </c>
      <c r="I113" s="577" t="s">
        <v>38</v>
      </c>
      <c r="K113" s="578" t="s">
        <v>38</v>
      </c>
      <c r="M113" s="578" t="s">
        <v>38</v>
      </c>
      <c r="O113" s="578" t="s">
        <v>38</v>
      </c>
    </row>
  </sheetData>
  <mergeCells count="113">
    <mergeCell ref="A110:B110"/>
    <mergeCell ref="A111:B111"/>
    <mergeCell ref="A112:B112"/>
    <mergeCell ref="A113:B113"/>
    <mergeCell ref="A104:B104"/>
    <mergeCell ref="A105:B105"/>
    <mergeCell ref="A106:B106"/>
    <mergeCell ref="A107:B107"/>
    <mergeCell ref="A108:B108"/>
    <mergeCell ref="A109:B109"/>
    <mergeCell ref="A98:B98"/>
    <mergeCell ref="A99:B99"/>
    <mergeCell ref="A100:B100"/>
    <mergeCell ref="A101:B101"/>
    <mergeCell ref="A102:B102"/>
    <mergeCell ref="A103:B103"/>
    <mergeCell ref="A92:B92"/>
    <mergeCell ref="A93:B93"/>
    <mergeCell ref="A94:B94"/>
    <mergeCell ref="A95:B95"/>
    <mergeCell ref="A96:B96"/>
    <mergeCell ref="A97:B97"/>
    <mergeCell ref="A86:B86"/>
    <mergeCell ref="A87:B87"/>
    <mergeCell ref="A88:B88"/>
    <mergeCell ref="A89:B89"/>
    <mergeCell ref="A90:B90"/>
    <mergeCell ref="A91:B91"/>
    <mergeCell ref="A80:B80"/>
    <mergeCell ref="A81:B81"/>
    <mergeCell ref="A82:B82"/>
    <mergeCell ref="A83:B83"/>
    <mergeCell ref="A84:B84"/>
    <mergeCell ref="A85:B85"/>
    <mergeCell ref="A74:B74"/>
    <mergeCell ref="A75:B75"/>
    <mergeCell ref="A76:B76"/>
    <mergeCell ref="A77:B77"/>
    <mergeCell ref="A78:B78"/>
    <mergeCell ref="A79:B79"/>
    <mergeCell ref="A68:B68"/>
    <mergeCell ref="A69:B69"/>
    <mergeCell ref="A70:B70"/>
    <mergeCell ref="A71:B71"/>
    <mergeCell ref="A72:B72"/>
    <mergeCell ref="A73:B73"/>
    <mergeCell ref="A62:B62"/>
    <mergeCell ref="A63:B63"/>
    <mergeCell ref="A64:B64"/>
    <mergeCell ref="A65:B65"/>
    <mergeCell ref="A66:B66"/>
    <mergeCell ref="A67:B67"/>
    <mergeCell ref="A56:B56"/>
    <mergeCell ref="A57:B57"/>
    <mergeCell ref="A58:B58"/>
    <mergeCell ref="A59:B59"/>
    <mergeCell ref="A60:B60"/>
    <mergeCell ref="A61:B61"/>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A16:B16"/>
    <mergeCell ref="A17:B17"/>
    <mergeCell ref="A18:B18"/>
    <mergeCell ref="A19:B19"/>
    <mergeCell ref="A8:B8"/>
    <mergeCell ref="A9:B9"/>
    <mergeCell ref="A10:B10"/>
    <mergeCell ref="A11:B11"/>
    <mergeCell ref="A12:B12"/>
    <mergeCell ref="A13:B13"/>
    <mergeCell ref="A2:B2"/>
    <mergeCell ref="A3:B3"/>
    <mergeCell ref="A4:B4"/>
    <mergeCell ref="A5:B5"/>
    <mergeCell ref="A6:B6"/>
    <mergeCell ref="A7:B7"/>
    <mergeCell ref="A1:B1"/>
    <mergeCell ref="A14:B14"/>
    <mergeCell ref="A15:B15"/>
  </mergeCells>
  <printOptions gridLines="1" gridLinesSet="0"/>
  <pageMargins left="0.75" right="0.75" top="1" bottom="0.75" header="0.5" footer="0.5"/>
  <pageSetup paperSize="9" scale="47" fitToWidth="0" fitToHeight="0" orientation="portrait" r:id="rId1"/>
  <headerFooter alignWithMargins="0"/>
  <colBreaks count="1" manualBreakCount="1">
    <brk id="3"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1"/>
  </sheetPr>
  <dimension ref="A1:AL134"/>
  <sheetViews>
    <sheetView showGridLines="0" view="pageBreakPreview" zoomScale="80" zoomScaleNormal="80" zoomScaleSheetLayoutView="80" workbookViewId="0">
      <selection sqref="A1:M1"/>
    </sheetView>
  </sheetViews>
  <sheetFormatPr defaultColWidth="9.28515625" defaultRowHeight="15"/>
  <cols>
    <col min="1" max="1" width="2.7109375" style="850" customWidth="1"/>
    <col min="2" max="2" width="49.7109375" style="850" customWidth="1"/>
    <col min="3" max="3" width="8.28515625" style="850" customWidth="1"/>
    <col min="4" max="4" width="10.28515625" style="850" customWidth="1"/>
    <col min="5" max="5" width="8.5703125" style="850" customWidth="1"/>
    <col min="6" max="6" width="7.7109375" style="850" customWidth="1"/>
    <col min="7" max="7" width="10.5703125" style="850" customWidth="1"/>
    <col min="8" max="8" width="9.28515625" style="850" customWidth="1"/>
    <col min="9" max="9" width="9.7109375" style="850" customWidth="1"/>
    <col min="10" max="10" width="14.28515625" style="850" customWidth="1"/>
    <col min="11" max="11" width="12" style="850" customWidth="1"/>
    <col min="12" max="12" width="1" style="850" customWidth="1"/>
    <col min="13" max="13" width="11.42578125" style="850" customWidth="1"/>
    <col min="14" max="14" width="17.7109375" style="850" bestFit="1" customWidth="1"/>
    <col min="15" max="15" width="9.28515625" style="850"/>
    <col min="16" max="16" width="17.7109375" style="850" bestFit="1" customWidth="1"/>
    <col min="17" max="16384" width="9.28515625" style="850"/>
  </cols>
  <sheetData>
    <row r="1" spans="1:18">
      <c r="A1" s="3055" t="s">
        <v>3787</v>
      </c>
      <c r="B1" s="3055"/>
      <c r="C1" s="3055"/>
      <c r="D1" s="3055"/>
      <c r="E1" s="3055"/>
      <c r="F1" s="3055"/>
      <c r="G1" s="3055"/>
      <c r="H1" s="3055"/>
      <c r="I1" s="3055"/>
      <c r="J1" s="3055"/>
      <c r="K1" s="3055"/>
      <c r="L1" s="3055"/>
      <c r="M1" s="3055"/>
    </row>
    <row r="2" spans="1:18">
      <c r="A2" s="2642" t="s">
        <v>3744</v>
      </c>
      <c r="B2" s="2642"/>
      <c r="C2" s="2642"/>
      <c r="D2" s="2642"/>
      <c r="E2" s="2642"/>
      <c r="F2" s="2642"/>
      <c r="G2" s="2642"/>
      <c r="H2" s="2642"/>
      <c r="I2" s="2642"/>
      <c r="J2" s="2642"/>
      <c r="K2" s="2642"/>
      <c r="L2" s="2642"/>
      <c r="M2" s="2642"/>
    </row>
    <row r="3" spans="1:18">
      <c r="A3" s="2642" t="s">
        <v>3585</v>
      </c>
      <c r="B3" s="2642"/>
      <c r="C3" s="2642"/>
      <c r="D3" s="2642"/>
      <c r="E3" s="2642"/>
      <c r="F3" s="2642"/>
      <c r="G3" s="2642"/>
      <c r="H3" s="2642"/>
      <c r="I3" s="2642"/>
      <c r="J3" s="2642"/>
      <c r="K3" s="2642"/>
      <c r="L3" s="2642"/>
      <c r="M3" s="2642"/>
    </row>
    <row r="4" spans="1:18">
      <c r="A4" s="757" t="s">
        <v>3201</v>
      </c>
      <c r="B4" s="757"/>
      <c r="C4" s="771"/>
      <c r="D4" s="771"/>
      <c r="E4" s="771"/>
      <c r="F4" s="771"/>
      <c r="G4" s="771"/>
      <c r="H4" s="799"/>
      <c r="I4" s="770"/>
      <c r="J4" s="771"/>
      <c r="K4" s="771"/>
      <c r="L4" s="771"/>
      <c r="M4" s="771"/>
    </row>
    <row r="5" spans="1:18">
      <c r="A5" s="756" t="s">
        <v>3623</v>
      </c>
      <c r="B5" s="757"/>
      <c r="C5" s="771"/>
      <c r="D5" s="771"/>
      <c r="E5" s="771"/>
      <c r="F5" s="771"/>
      <c r="G5" s="771"/>
      <c r="H5" s="799"/>
      <c r="I5" s="770"/>
      <c r="J5" s="771"/>
      <c r="K5" s="771"/>
      <c r="L5" s="771"/>
      <c r="M5" s="771"/>
    </row>
    <row r="6" spans="1:18">
      <c r="A6" s="769" t="s">
        <v>3618</v>
      </c>
      <c r="B6" s="757"/>
      <c r="C6" s="771"/>
      <c r="D6" s="771"/>
      <c r="E6" s="771"/>
      <c r="F6" s="771"/>
      <c r="G6" s="771"/>
      <c r="H6" s="799"/>
      <c r="I6" s="770"/>
      <c r="J6" s="771"/>
      <c r="K6" s="771"/>
      <c r="L6" s="771"/>
      <c r="M6" s="771"/>
    </row>
    <row r="7" spans="1:18" ht="12" customHeight="1">
      <c r="A7" s="851"/>
      <c r="B7" s="757"/>
      <c r="C7" s="771"/>
      <c r="D7" s="771"/>
      <c r="E7" s="771"/>
      <c r="F7" s="771"/>
      <c r="G7" s="771"/>
      <c r="H7" s="799"/>
      <c r="I7" s="770"/>
      <c r="J7" s="771"/>
      <c r="K7" s="771"/>
      <c r="L7" s="771"/>
      <c r="M7" s="771"/>
    </row>
    <row r="8" spans="1:18" s="585" customFormat="1" ht="40.5" customHeight="1">
      <c r="A8" s="2849" t="s">
        <v>3761</v>
      </c>
      <c r="B8" s="2850"/>
      <c r="C8" s="3058" t="s">
        <v>3590</v>
      </c>
      <c r="D8" s="3058" t="s">
        <v>2980</v>
      </c>
      <c r="E8" s="3058" t="s">
        <v>3598</v>
      </c>
      <c r="F8" s="3058" t="s">
        <v>3625</v>
      </c>
      <c r="G8" s="3058" t="s">
        <v>3589</v>
      </c>
      <c r="H8" s="3059" t="s">
        <v>3589</v>
      </c>
      <c r="I8" s="3060"/>
      <c r="J8" s="3061"/>
      <c r="K8" s="2849" t="s">
        <v>3191</v>
      </c>
      <c r="L8" s="2850"/>
      <c r="M8" s="2873" t="s">
        <v>3599</v>
      </c>
      <c r="N8" s="3047" t="s">
        <v>3110</v>
      </c>
      <c r="R8" s="703"/>
    </row>
    <row r="9" spans="1:18" s="585" customFormat="1" ht="15" customHeight="1">
      <c r="A9" s="2851"/>
      <c r="B9" s="2852"/>
      <c r="C9" s="2874"/>
      <c r="D9" s="2874"/>
      <c r="E9" s="2874"/>
      <c r="F9" s="2874"/>
      <c r="G9" s="2874"/>
      <c r="H9" s="3048" t="s">
        <v>2983</v>
      </c>
      <c r="I9" s="2873" t="s">
        <v>2984</v>
      </c>
      <c r="J9" s="2873" t="s">
        <v>3533</v>
      </c>
      <c r="K9" s="2851"/>
      <c r="L9" s="2852"/>
      <c r="M9" s="2874"/>
      <c r="N9" s="3047"/>
      <c r="R9" s="703"/>
    </row>
    <row r="10" spans="1:18" s="585" customFormat="1" ht="15" customHeight="1">
      <c r="A10" s="2851"/>
      <c r="B10" s="2852"/>
      <c r="C10" s="2874"/>
      <c r="D10" s="2874"/>
      <c r="E10" s="2874"/>
      <c r="F10" s="2874"/>
      <c r="G10" s="2874"/>
      <c r="H10" s="3049"/>
      <c r="I10" s="2874"/>
      <c r="J10" s="2874"/>
      <c r="K10" s="2851"/>
      <c r="L10" s="2852"/>
      <c r="M10" s="2874"/>
      <c r="N10" s="855"/>
      <c r="R10" s="703"/>
    </row>
    <row r="11" spans="1:18" s="585" customFormat="1">
      <c r="A11" s="2851"/>
      <c r="B11" s="2852"/>
      <c r="C11" s="2874"/>
      <c r="D11" s="2874"/>
      <c r="E11" s="2874"/>
      <c r="F11" s="2874"/>
      <c r="G11" s="2874"/>
      <c r="H11" s="3049"/>
      <c r="I11" s="2874"/>
      <c r="J11" s="2874"/>
      <c r="K11" s="2851"/>
      <c r="L11" s="2852"/>
      <c r="M11" s="2874"/>
      <c r="R11" s="703"/>
    </row>
    <row r="12" spans="1:18" s="585" customFormat="1" ht="12.75" customHeight="1">
      <c r="A12" s="2853"/>
      <c r="B12" s="2854"/>
      <c r="C12" s="2875"/>
      <c r="D12" s="2875"/>
      <c r="E12" s="2875"/>
      <c r="F12" s="2875"/>
      <c r="G12" s="2875"/>
      <c r="H12" s="3050"/>
      <c r="I12" s="2875"/>
      <c r="J12" s="2875"/>
      <c r="K12" s="2853"/>
      <c r="L12" s="2854"/>
      <c r="M12" s="2875"/>
      <c r="R12" s="703"/>
    </row>
    <row r="13" spans="1:18" s="585" customFormat="1" ht="15" customHeight="1">
      <c r="A13" s="755"/>
      <c r="B13" s="755"/>
      <c r="C13" s="2900" t="s">
        <v>3192</v>
      </c>
      <c r="D13" s="2900"/>
      <c r="E13" s="2900"/>
      <c r="F13" s="3062"/>
      <c r="G13" s="3062"/>
      <c r="H13" s="2900" t="s">
        <v>3167</v>
      </c>
      <c r="I13" s="2900"/>
      <c r="J13" s="2900"/>
      <c r="K13" s="754" t="s">
        <v>2988</v>
      </c>
      <c r="L13" s="753"/>
      <c r="M13" s="753" t="s">
        <v>2988</v>
      </c>
    </row>
    <row r="14" spans="1:18" s="585" customFormat="1" ht="15" customHeight="1">
      <c r="A14" s="769" t="s">
        <v>3624</v>
      </c>
      <c r="B14" s="768"/>
      <c r="C14" s="751"/>
      <c r="D14" s="751"/>
      <c r="E14" s="751"/>
      <c r="F14" s="811"/>
      <c r="G14" s="811"/>
      <c r="H14" s="751"/>
      <c r="I14" s="751"/>
      <c r="J14" s="751"/>
      <c r="K14" s="754"/>
      <c r="L14" s="753"/>
      <c r="M14" s="753"/>
    </row>
    <row r="15" spans="1:18" s="585" customFormat="1" ht="15" customHeight="1">
      <c r="A15" s="767" t="s">
        <v>3622</v>
      </c>
      <c r="B15" s="768"/>
      <c r="C15" s="751"/>
      <c r="D15" s="751"/>
      <c r="E15" s="751"/>
      <c r="F15" s="811"/>
      <c r="G15" s="811"/>
      <c r="H15" s="751"/>
      <c r="I15" s="751"/>
      <c r="J15" s="751"/>
      <c r="K15" s="754"/>
      <c r="L15" s="753"/>
      <c r="M15" s="753"/>
    </row>
    <row r="16" spans="1:18" s="585" customFormat="1" ht="15" customHeight="1">
      <c r="A16" s="767" t="s">
        <v>3621</v>
      </c>
      <c r="B16" s="768"/>
      <c r="C16" s="751"/>
      <c r="D16" s="751"/>
      <c r="E16" s="751"/>
      <c r="F16" s="811"/>
      <c r="G16" s="811"/>
      <c r="H16" s="751"/>
      <c r="I16" s="751"/>
      <c r="J16" s="751"/>
      <c r="K16" s="754"/>
      <c r="L16" s="753"/>
      <c r="M16" s="753"/>
    </row>
    <row r="17" spans="1:19" ht="8.25" customHeight="1">
      <c r="A17" s="757"/>
      <c r="B17" s="757"/>
      <c r="C17" s="771"/>
      <c r="D17" s="771"/>
      <c r="E17" s="771"/>
      <c r="F17" s="771"/>
      <c r="G17" s="771"/>
      <c r="H17" s="799"/>
      <c r="I17" s="770"/>
      <c r="J17" s="771"/>
      <c r="K17" s="771"/>
      <c r="L17" s="771"/>
      <c r="M17" s="771"/>
    </row>
    <row r="18" spans="1:19" s="852" customFormat="1" ht="12.75" customHeight="1">
      <c r="A18" s="750" t="s">
        <v>3466</v>
      </c>
      <c r="B18" s="749"/>
      <c r="C18" s="3056"/>
      <c r="D18" s="3056"/>
      <c r="E18" s="3056"/>
      <c r="F18" s="3056"/>
      <c r="G18" s="3056"/>
      <c r="H18" s="3057"/>
      <c r="I18" s="3057"/>
      <c r="J18" s="3057"/>
      <c r="K18" s="3057"/>
      <c r="L18" s="3057"/>
      <c r="M18" s="822"/>
    </row>
    <row r="19" spans="1:19" s="852" customFormat="1" ht="8.25" customHeight="1">
      <c r="A19" s="707"/>
      <c r="B19" s="710"/>
      <c r="C19" s="723"/>
      <c r="D19" s="723"/>
      <c r="E19" s="723"/>
      <c r="F19" s="723"/>
      <c r="G19" s="723"/>
      <c r="H19" s="724"/>
      <c r="I19" s="724"/>
      <c r="J19" s="724"/>
      <c r="K19" s="724"/>
      <c r="L19" s="724"/>
      <c r="M19" s="724"/>
    </row>
    <row r="20" spans="1:19">
      <c r="A20" s="766" t="s">
        <v>3616</v>
      </c>
      <c r="B20" s="757"/>
      <c r="C20" s="604">
        <v>3750</v>
      </c>
      <c r="D20" s="652">
        <v>0</v>
      </c>
      <c r="E20" s="652">
        <v>0</v>
      </c>
      <c r="F20" s="604">
        <v>0</v>
      </c>
      <c r="G20" s="652">
        <f>C20+D20-F20+E20</f>
        <v>3750</v>
      </c>
      <c r="H20" s="706">
        <v>0</v>
      </c>
      <c r="I20" s="706">
        <v>0</v>
      </c>
      <c r="J20" s="706">
        <f>+I20-H20</f>
        <v>0</v>
      </c>
      <c r="K20" s="675">
        <f>+I20/BS!$E$30*100</f>
        <v>0</v>
      </c>
      <c r="L20" s="675"/>
      <c r="M20" s="705">
        <f>G20*10/N20*100</f>
        <v>0</v>
      </c>
      <c r="N20" s="624">
        <f>3184672760*30%</f>
        <v>955401828</v>
      </c>
      <c r="O20" s="704">
        <v>4.0000000000000002E-4</v>
      </c>
      <c r="P20" s="863">
        <f>G20*62</f>
        <v>232500</v>
      </c>
    </row>
    <row r="21" spans="1:19" ht="12.75" customHeight="1">
      <c r="A21" s="757"/>
      <c r="B21" s="757"/>
      <c r="C21" s="586"/>
      <c r="D21" s="586"/>
      <c r="E21" s="586"/>
      <c r="F21" s="586"/>
      <c r="G21" s="586"/>
      <c r="H21" s="587"/>
      <c r="I21" s="588"/>
      <c r="J21" s="586"/>
      <c r="K21" s="586"/>
      <c r="L21" s="586"/>
      <c r="M21" s="586"/>
      <c r="P21" s="850">
        <f>H20/G20</f>
        <v>0</v>
      </c>
    </row>
    <row r="22" spans="1:19" ht="21.75" customHeight="1" thickBot="1">
      <c r="A22" s="803" t="s">
        <v>3629</v>
      </c>
      <c r="B22" s="757"/>
      <c r="C22" s="586"/>
      <c r="D22" s="586"/>
      <c r="E22" s="586"/>
      <c r="F22" s="586"/>
      <c r="G22" s="586"/>
      <c r="H22" s="653">
        <f>SUM(H20)</f>
        <v>0</v>
      </c>
      <c r="I22" s="653">
        <f>SUM(I20)</f>
        <v>0</v>
      </c>
      <c r="J22" s="653">
        <f>SUM(J20)</f>
        <v>0</v>
      </c>
      <c r="K22" s="586"/>
      <c r="L22" s="586"/>
      <c r="M22" s="586"/>
    </row>
    <row r="23" spans="1:19" ht="14.25" customHeight="1" thickTop="1">
      <c r="A23" s="802"/>
      <c r="B23" s="757"/>
      <c r="C23" s="586"/>
      <c r="D23" s="586"/>
      <c r="E23" s="586"/>
      <c r="F23" s="586"/>
      <c r="G23" s="586"/>
      <c r="H23" s="587"/>
      <c r="I23" s="588"/>
      <c r="J23" s="586"/>
      <c r="K23" s="586"/>
      <c r="L23" s="586"/>
      <c r="M23" s="586"/>
    </row>
    <row r="24" spans="1:19" s="585" customFormat="1" ht="21.75" customHeight="1" thickBot="1">
      <c r="A24" s="803" t="s">
        <v>3630</v>
      </c>
      <c r="B24" s="772"/>
      <c r="C24" s="602"/>
      <c r="D24" s="602"/>
      <c r="E24" s="602"/>
      <c r="F24" s="602"/>
      <c r="G24" s="602"/>
      <c r="H24" s="711">
        <v>232523</v>
      </c>
      <c r="I24" s="711">
        <v>232500</v>
      </c>
      <c r="J24" s="712">
        <f>I24-H24</f>
        <v>-23</v>
      </c>
      <c r="N24" s="3054"/>
      <c r="O24" s="3054"/>
      <c r="P24" s="3054"/>
      <c r="Q24" s="667"/>
      <c r="S24" s="703"/>
    </row>
    <row r="25" spans="1:19" s="585" customFormat="1" ht="15" customHeight="1" thickTop="1">
      <c r="A25" s="589"/>
      <c r="B25" s="589"/>
      <c r="C25" s="602"/>
      <c r="D25" s="602"/>
      <c r="E25" s="602"/>
      <c r="F25" s="602"/>
      <c r="G25" s="602"/>
      <c r="H25" s="603"/>
      <c r="I25" s="603"/>
      <c r="N25" s="670"/>
      <c r="O25" s="816"/>
      <c r="P25" s="670"/>
      <c r="Q25" s="667"/>
      <c r="S25" s="703"/>
    </row>
    <row r="26" spans="1:19" s="585" customFormat="1" ht="12.75" hidden="1" customHeight="1">
      <c r="A26" s="586"/>
      <c r="B26" s="586"/>
      <c r="C26" s="597"/>
      <c r="D26" s="598"/>
      <c r="E26" s="598"/>
      <c r="F26" s="598"/>
      <c r="G26" s="598"/>
      <c r="H26" s="599"/>
      <c r="I26" s="600"/>
      <c r="J26" s="598"/>
      <c r="K26" s="601"/>
      <c r="L26" s="601"/>
      <c r="M26" s="601"/>
      <c r="N26" s="694"/>
    </row>
    <row r="27" spans="1:19" s="585" customFormat="1" ht="12.75" hidden="1" customHeight="1">
      <c r="A27" s="586"/>
      <c r="B27" s="586"/>
      <c r="C27" s="597"/>
      <c r="D27" s="598"/>
      <c r="E27" s="598"/>
      <c r="F27" s="598"/>
      <c r="G27" s="598"/>
      <c r="H27" s="599"/>
      <c r="I27" s="600"/>
      <c r="J27" s="598"/>
      <c r="K27" s="601"/>
      <c r="L27" s="601"/>
      <c r="M27" s="601"/>
      <c r="N27" s="694"/>
    </row>
    <row r="28" spans="1:19" s="585" customFormat="1" ht="12.75" hidden="1" customHeight="1">
      <c r="A28" s="586"/>
      <c r="B28" s="586"/>
      <c r="C28" s="597"/>
      <c r="D28" s="598"/>
      <c r="E28" s="598"/>
      <c r="F28" s="598"/>
      <c r="G28" s="598"/>
      <c r="H28" s="599"/>
      <c r="I28" s="600"/>
      <c r="J28" s="598"/>
      <c r="K28" s="601"/>
      <c r="L28" s="601"/>
      <c r="M28" s="601"/>
      <c r="N28" s="694"/>
    </row>
    <row r="29" spans="1:19" s="585" customFormat="1" ht="12.75" hidden="1" customHeight="1">
      <c r="A29" s="586"/>
      <c r="B29" s="586"/>
      <c r="C29" s="597"/>
      <c r="D29" s="598"/>
      <c r="E29" s="598"/>
      <c r="F29" s="598"/>
      <c r="G29" s="598"/>
      <c r="H29" s="599"/>
      <c r="I29" s="600"/>
      <c r="J29" s="598"/>
      <c r="K29" s="601"/>
      <c r="L29" s="601"/>
      <c r="M29" s="601"/>
      <c r="N29" s="654"/>
      <c r="O29" s="594"/>
      <c r="P29" s="595"/>
    </row>
    <row r="30" spans="1:19" s="585" customFormat="1" ht="12.75" hidden="1" customHeight="1">
      <c r="A30" s="586"/>
      <c r="B30" s="586"/>
      <c r="C30" s="597"/>
      <c r="D30" s="598"/>
      <c r="E30" s="598"/>
      <c r="F30" s="598"/>
      <c r="G30" s="598"/>
      <c r="H30" s="599"/>
      <c r="I30" s="600"/>
      <c r="J30" s="598"/>
      <c r="K30" s="601"/>
      <c r="L30" s="601"/>
      <c r="M30" s="601"/>
      <c r="N30" s="694"/>
    </row>
    <row r="31" spans="1:19" s="585" customFormat="1" ht="12.75" hidden="1" customHeight="1">
      <c r="A31" s="3052" t="s">
        <v>2941</v>
      </c>
      <c r="B31" s="3052"/>
      <c r="C31" s="3052"/>
      <c r="D31" s="3052"/>
      <c r="E31" s="3052"/>
      <c r="F31" s="3052"/>
      <c r="G31" s="3052"/>
      <c r="H31" s="3052"/>
      <c r="I31" s="3052"/>
      <c r="J31" s="3052"/>
      <c r="K31" s="3052"/>
      <c r="L31" s="3052"/>
      <c r="M31" s="3052"/>
      <c r="N31" s="694"/>
    </row>
    <row r="32" spans="1:19" s="585" customFormat="1" ht="12.75" hidden="1" customHeight="1">
      <c r="A32" s="3052" t="s">
        <v>3029</v>
      </c>
      <c r="B32" s="3052"/>
      <c r="C32" s="3052"/>
      <c r="D32" s="3052"/>
      <c r="E32" s="3052"/>
      <c r="F32" s="3052"/>
      <c r="G32" s="3052"/>
      <c r="H32" s="3052"/>
      <c r="I32" s="3052"/>
      <c r="J32" s="3052"/>
      <c r="K32" s="3052"/>
      <c r="L32" s="3052"/>
      <c r="M32" s="3052"/>
      <c r="N32" s="654"/>
      <c r="O32" s="594"/>
      <c r="P32" s="595"/>
    </row>
    <row r="33" spans="1:16" s="585" customFormat="1" ht="12.75" hidden="1" customHeight="1">
      <c r="A33" s="3052" t="s">
        <v>2942</v>
      </c>
      <c r="B33" s="3052"/>
      <c r="C33" s="3052"/>
      <c r="D33" s="3052"/>
      <c r="E33" s="3052"/>
      <c r="F33" s="3052"/>
      <c r="G33" s="3052"/>
      <c r="H33" s="3052"/>
      <c r="I33" s="3052"/>
      <c r="J33" s="3052"/>
      <c r="K33" s="3052"/>
      <c r="L33" s="3052"/>
      <c r="M33" s="3052"/>
      <c r="N33" s="694"/>
    </row>
    <row r="34" spans="1:16" s="585" customFormat="1" ht="12.75" hidden="1" customHeight="1">
      <c r="A34" s="823"/>
      <c r="B34" s="823"/>
      <c r="C34" s="823"/>
      <c r="D34" s="823"/>
      <c r="E34" s="823"/>
      <c r="F34" s="823"/>
      <c r="G34" s="823"/>
      <c r="H34" s="606"/>
      <c r="I34" s="607"/>
      <c r="J34" s="823"/>
      <c r="K34" s="823"/>
      <c r="L34" s="823"/>
      <c r="M34" s="823"/>
      <c r="N34" s="694"/>
    </row>
    <row r="35" spans="1:16" s="585" customFormat="1" ht="12.75" hidden="1" customHeight="1">
      <c r="A35" s="596"/>
      <c r="B35" s="596"/>
      <c r="C35" s="597"/>
      <c r="D35" s="597"/>
      <c r="E35" s="597"/>
      <c r="F35" s="590"/>
      <c r="G35" s="597"/>
      <c r="H35" s="591"/>
      <c r="I35" s="608"/>
      <c r="J35" s="590"/>
      <c r="K35" s="609"/>
      <c r="L35" s="609"/>
      <c r="M35" s="586"/>
      <c r="N35" s="654"/>
      <c r="O35" s="594"/>
      <c r="P35" s="595"/>
    </row>
    <row r="36" spans="1:16" s="585" customFormat="1" ht="12.75" hidden="1" customHeight="1">
      <c r="A36" s="610"/>
      <c r="B36" s="610"/>
      <c r="C36" s="597"/>
      <c r="D36" s="597"/>
      <c r="E36" s="597"/>
      <c r="F36" s="590"/>
      <c r="G36" s="590"/>
      <c r="H36" s="611"/>
      <c r="I36" s="608"/>
      <c r="J36" s="590"/>
      <c r="K36" s="609"/>
      <c r="L36" s="609"/>
      <c r="M36" s="586"/>
      <c r="N36" s="654"/>
      <c r="O36" s="594"/>
      <c r="P36" s="595"/>
    </row>
    <row r="37" spans="1:16" s="585" customFormat="1" ht="12.75" hidden="1" customHeight="1">
      <c r="A37" s="586"/>
      <c r="B37" s="586"/>
      <c r="C37" s="597"/>
      <c r="D37" s="597"/>
      <c r="E37" s="597"/>
      <c r="F37" s="597"/>
      <c r="G37" s="590"/>
      <c r="H37" s="611"/>
      <c r="I37" s="608"/>
      <c r="J37" s="590"/>
      <c r="K37" s="609" t="s">
        <v>3030</v>
      </c>
      <c r="L37" s="609"/>
      <c r="M37" s="586"/>
      <c r="N37" s="655"/>
      <c r="O37" s="594"/>
      <c r="P37" s="595"/>
    </row>
    <row r="38" spans="1:16" s="585" customFormat="1" ht="12.75" hidden="1" customHeight="1">
      <c r="A38" s="610"/>
      <c r="B38" s="610"/>
      <c r="C38" s="597"/>
      <c r="D38" s="597"/>
      <c r="E38" s="597"/>
      <c r="F38" s="590"/>
      <c r="G38" s="597"/>
      <c r="H38" s="591"/>
      <c r="I38" s="592"/>
      <c r="J38" s="593"/>
      <c r="K38" s="609"/>
      <c r="L38" s="609"/>
      <c r="M38" s="586"/>
      <c r="N38" s="694"/>
    </row>
    <row r="39" spans="1:16" s="585" customFormat="1" ht="15" customHeight="1">
      <c r="A39" s="765" t="s">
        <v>3617</v>
      </c>
      <c r="B39" s="3053" t="s">
        <v>3762</v>
      </c>
      <c r="C39" s="3053"/>
      <c r="D39" s="3053"/>
      <c r="E39" s="3053"/>
      <c r="F39" s="3053"/>
      <c r="G39" s="3053"/>
      <c r="H39" s="3053"/>
      <c r="I39" s="3053"/>
      <c r="J39" s="3053"/>
      <c r="K39" s="3053"/>
      <c r="L39" s="3053"/>
      <c r="M39" s="3053"/>
      <c r="P39" s="703"/>
    </row>
    <row r="40" spans="1:16" s="585" customFormat="1" ht="15" customHeight="1">
      <c r="A40" s="765"/>
      <c r="B40" s="3053"/>
      <c r="C40" s="3053"/>
      <c r="D40" s="3053"/>
      <c r="E40" s="3053"/>
      <c r="F40" s="3053"/>
      <c r="G40" s="3053"/>
      <c r="H40" s="3053"/>
      <c r="I40" s="3053"/>
      <c r="J40" s="3053"/>
      <c r="K40" s="3053"/>
      <c r="L40" s="3053"/>
      <c r="M40" s="3053"/>
      <c r="P40" s="703"/>
    </row>
    <row r="41" spans="1:16" s="585" customFormat="1" ht="15" customHeight="1">
      <c r="A41" s="765"/>
      <c r="B41" s="3053"/>
      <c r="C41" s="3053"/>
      <c r="D41" s="3053"/>
      <c r="E41" s="3053"/>
      <c r="F41" s="3053"/>
      <c r="G41" s="3053"/>
      <c r="H41" s="3053"/>
      <c r="I41" s="3053"/>
      <c r="J41" s="3053"/>
      <c r="K41" s="3053"/>
      <c r="L41" s="3053"/>
      <c r="M41" s="3053"/>
      <c r="P41" s="703"/>
    </row>
    <row r="42" spans="1:16" s="585" customFormat="1" ht="15" customHeight="1">
      <c r="A42" s="765"/>
      <c r="B42" s="3053"/>
      <c r="C42" s="3053"/>
      <c r="D42" s="3053"/>
      <c r="E42" s="3053"/>
      <c r="F42" s="3053"/>
      <c r="G42" s="3053"/>
      <c r="H42" s="3053"/>
      <c r="I42" s="3053"/>
      <c r="J42" s="3053"/>
      <c r="K42" s="3053"/>
      <c r="L42" s="3053"/>
      <c r="M42" s="3053"/>
      <c r="P42" s="703"/>
    </row>
    <row r="43" spans="1:16" s="585" customFormat="1" ht="15" customHeight="1">
      <c r="A43" s="765"/>
      <c r="B43" s="3053"/>
      <c r="C43" s="3053"/>
      <c r="D43" s="3053"/>
      <c r="E43" s="3053"/>
      <c r="F43" s="3053"/>
      <c r="G43" s="3053"/>
      <c r="H43" s="3053"/>
      <c r="I43" s="3053"/>
      <c r="J43" s="3053"/>
      <c r="K43" s="3053"/>
      <c r="L43" s="3053"/>
      <c r="M43" s="3053"/>
      <c r="P43" s="703"/>
    </row>
    <row r="44" spans="1:16" s="585" customFormat="1" ht="15" customHeight="1">
      <c r="A44" s="765"/>
      <c r="B44" s="3053"/>
      <c r="C44" s="3053"/>
      <c r="D44" s="3053"/>
      <c r="E44" s="3053"/>
      <c r="F44" s="3053"/>
      <c r="G44" s="3053"/>
      <c r="H44" s="3053"/>
      <c r="I44" s="3053"/>
      <c r="J44" s="3053"/>
      <c r="K44" s="3053"/>
      <c r="L44" s="3053"/>
      <c r="M44" s="3053"/>
      <c r="P44" s="703"/>
    </row>
    <row r="45" spans="1:16" s="585" customFormat="1" ht="31.5" customHeight="1">
      <c r="A45" s="765"/>
      <c r="B45" s="3053"/>
      <c r="C45" s="3053"/>
      <c r="D45" s="3053"/>
      <c r="E45" s="3053"/>
      <c r="F45" s="3053"/>
      <c r="G45" s="3053"/>
      <c r="H45" s="3053"/>
      <c r="I45" s="3053"/>
      <c r="J45" s="3053"/>
      <c r="K45" s="3053"/>
      <c r="L45" s="3053"/>
      <c r="M45" s="3053"/>
      <c r="P45" s="703"/>
    </row>
    <row r="46" spans="1:16" s="585" customFormat="1" ht="14.25" customHeight="1">
      <c r="A46" s="765"/>
      <c r="P46" s="703"/>
    </row>
    <row r="47" spans="1:16" s="585" customFormat="1" ht="20.25" customHeight="1">
      <c r="A47" s="765"/>
      <c r="B47" s="3053" t="s">
        <v>3760</v>
      </c>
      <c r="C47" s="3053"/>
      <c r="D47" s="3053"/>
      <c r="E47" s="3053"/>
      <c r="F47" s="3053"/>
      <c r="G47" s="3053"/>
      <c r="H47" s="3053"/>
      <c r="I47" s="3053"/>
      <c r="J47" s="3053"/>
      <c r="K47" s="3053"/>
      <c r="L47" s="3053"/>
      <c r="M47" s="3053"/>
      <c r="P47" s="703"/>
    </row>
    <row r="48" spans="1:16" s="585" customFormat="1" ht="5.25" customHeight="1">
      <c r="A48" s="764"/>
      <c r="B48" s="764"/>
      <c r="C48" s="763"/>
      <c r="D48" s="763"/>
      <c r="E48" s="763"/>
      <c r="F48" s="763"/>
      <c r="G48" s="762"/>
      <c r="H48" s="761"/>
      <c r="I48" s="760"/>
      <c r="J48" s="762"/>
      <c r="K48" s="762"/>
      <c r="L48" s="762"/>
      <c r="M48" s="759"/>
      <c r="N48" s="654"/>
      <c r="O48" s="594"/>
      <c r="P48" s="595"/>
    </row>
    <row r="49" spans="1:38" s="612" customFormat="1" ht="15" customHeight="1">
      <c r="A49" s="612" t="e">
        <f>#REF!</f>
        <v>#REF!</v>
      </c>
      <c r="N49" s="654"/>
      <c r="O49" s="594"/>
      <c r="P49" s="595"/>
      <c r="Q49" s="585"/>
    </row>
    <row r="50" spans="1:38" s="612" customFormat="1" ht="15" customHeight="1">
      <c r="N50" s="694"/>
      <c r="O50" s="585"/>
      <c r="P50" s="585"/>
      <c r="Q50" s="585"/>
    </row>
    <row r="51" spans="1:38" s="605" customFormat="1">
      <c r="A51" s="2642" t="e">
        <f>#REF!</f>
        <v>#REF!</v>
      </c>
      <c r="B51" s="2642"/>
      <c r="C51" s="2642"/>
      <c r="D51" s="2642"/>
      <c r="E51" s="2642"/>
      <c r="F51" s="2642"/>
      <c r="G51" s="2642"/>
      <c r="H51" s="2642"/>
      <c r="I51" s="2642"/>
      <c r="J51" s="2642"/>
      <c r="K51" s="2642"/>
      <c r="L51" s="2642"/>
      <c r="M51" s="2642"/>
      <c r="N51" s="667"/>
      <c r="O51" s="585"/>
      <c r="P51" s="585"/>
      <c r="Q51" s="585"/>
    </row>
    <row r="52" spans="1:38" s="605" customFormat="1">
      <c r="A52" s="2642" t="e">
        <f>#REF!</f>
        <v>#REF!</v>
      </c>
      <c r="B52" s="2642"/>
      <c r="C52" s="2642"/>
      <c r="D52" s="2642"/>
      <c r="E52" s="2642"/>
      <c r="F52" s="2642"/>
      <c r="G52" s="2642"/>
      <c r="H52" s="2642"/>
      <c r="I52" s="2642"/>
      <c r="J52" s="2642"/>
      <c r="K52" s="2642"/>
      <c r="L52" s="2642"/>
      <c r="M52" s="2642"/>
      <c r="N52" s="667"/>
      <c r="O52" s="585"/>
      <c r="P52" s="585"/>
      <c r="Q52" s="585"/>
    </row>
    <row r="53" spans="1:38" s="605" customFormat="1">
      <c r="A53" s="808"/>
      <c r="B53" s="808"/>
      <c r="C53" s="808"/>
      <c r="D53" s="808"/>
      <c r="E53" s="808"/>
      <c r="F53" s="808"/>
      <c r="G53" s="808"/>
      <c r="H53" s="800"/>
      <c r="I53" s="758"/>
      <c r="J53" s="808"/>
      <c r="K53" s="808"/>
      <c r="L53" s="808"/>
      <c r="M53" s="752"/>
      <c r="N53" s="667"/>
      <c r="O53" s="585"/>
      <c r="P53" s="585"/>
      <c r="Q53" s="585"/>
    </row>
    <row r="54" spans="1:38" s="605" customFormat="1" ht="12" customHeight="1">
      <c r="A54" s="808"/>
      <c r="B54" s="2655"/>
      <c r="C54" s="2655"/>
      <c r="D54" s="798"/>
      <c r="E54" s="797"/>
      <c r="F54" s="797"/>
      <c r="G54" s="797"/>
      <c r="H54" s="797"/>
      <c r="I54" s="797"/>
      <c r="J54" s="797"/>
      <c r="K54" s="808"/>
      <c r="L54" s="796"/>
      <c r="M54" s="808"/>
      <c r="N54" s="620"/>
      <c r="O54" s="620"/>
      <c r="P54" s="620"/>
      <c r="Q54" s="620"/>
      <c r="R54" s="620"/>
      <c r="S54" s="620"/>
      <c r="T54" s="620"/>
      <c r="U54" s="620"/>
      <c r="X54" s="620"/>
      <c r="AB54" s="620"/>
      <c r="AC54" s="620"/>
      <c r="AD54" s="620"/>
      <c r="AE54" s="620"/>
      <c r="AF54" s="620"/>
      <c r="AG54" s="620"/>
      <c r="AJ54" s="620"/>
      <c r="AK54" s="620"/>
      <c r="AL54" s="620"/>
    </row>
    <row r="55" spans="1:38" s="605" customFormat="1">
      <c r="A55" s="795"/>
      <c r="B55" s="3051" t="s">
        <v>3767</v>
      </c>
      <c r="C55" s="3051"/>
      <c r="D55" s="808"/>
      <c r="E55" s="794"/>
      <c r="F55" s="794"/>
      <c r="G55" s="794"/>
      <c r="H55" s="794"/>
      <c r="I55" s="794"/>
      <c r="J55" s="818" t="s">
        <v>3030</v>
      </c>
      <c r="K55" s="808"/>
      <c r="M55" s="808"/>
      <c r="N55" s="620"/>
      <c r="O55" s="620"/>
      <c r="P55" s="620"/>
      <c r="Q55" s="620"/>
      <c r="R55" s="620"/>
      <c r="S55" s="620"/>
      <c r="T55" s="620"/>
      <c r="U55" s="620"/>
      <c r="X55" s="620"/>
      <c r="AB55" s="620"/>
      <c r="AC55" s="620"/>
      <c r="AD55" s="620"/>
      <c r="AE55" s="620"/>
      <c r="AF55" s="620"/>
      <c r="AG55" s="620"/>
      <c r="AJ55" s="620"/>
      <c r="AK55" s="620"/>
      <c r="AL55" s="620"/>
    </row>
    <row r="56" spans="1:38" ht="14.25" customHeight="1">
      <c r="A56" s="853" t="s">
        <v>38</v>
      </c>
      <c r="B56" s="757"/>
      <c r="C56" s="771"/>
      <c r="D56" s="771"/>
      <c r="E56" s="771"/>
      <c r="F56" s="771"/>
      <c r="G56" s="771"/>
      <c r="H56" s="799"/>
      <c r="I56" s="770"/>
      <c r="J56" s="771"/>
      <c r="K56" s="771"/>
      <c r="L56" s="771"/>
      <c r="M56" s="771"/>
    </row>
    <row r="110" spans="2:16">
      <c r="B110" s="856"/>
      <c r="C110" s="856"/>
      <c r="D110" s="856"/>
      <c r="E110" s="856"/>
      <c r="F110" s="856"/>
      <c r="G110" s="856"/>
      <c r="H110" s="856"/>
      <c r="I110" s="856"/>
      <c r="J110" s="856"/>
      <c r="K110" s="856"/>
      <c r="L110" s="856"/>
      <c r="M110" s="856"/>
      <c r="N110" s="856"/>
      <c r="O110" s="856"/>
      <c r="P110" s="856"/>
    </row>
    <row r="111" spans="2:16">
      <c r="B111" s="856"/>
      <c r="C111" s="856"/>
      <c r="D111" s="856"/>
      <c r="E111" s="856"/>
      <c r="F111" s="856"/>
      <c r="G111" s="856"/>
      <c r="H111" s="856"/>
      <c r="I111" s="856"/>
      <c r="J111" s="856"/>
      <c r="K111" s="856"/>
      <c r="L111" s="856"/>
      <c r="M111" s="856"/>
      <c r="N111" s="856"/>
      <c r="O111" s="856"/>
      <c r="P111" s="856"/>
    </row>
    <row r="112" spans="2:16">
      <c r="B112" s="856"/>
      <c r="C112" s="856"/>
      <c r="D112" s="856"/>
      <c r="E112" s="856"/>
      <c r="F112" s="856"/>
      <c r="G112" s="856"/>
      <c r="H112" s="856"/>
      <c r="I112" s="856"/>
      <c r="J112" s="856"/>
      <c r="K112" s="856"/>
      <c r="L112" s="856"/>
      <c r="M112" s="856"/>
      <c r="N112" s="856"/>
      <c r="O112" s="856"/>
      <c r="P112" s="856"/>
    </row>
    <row r="113" spans="2:16">
      <c r="B113" s="856"/>
      <c r="C113" s="856"/>
      <c r="D113" s="856"/>
      <c r="E113" s="856"/>
      <c r="F113" s="856"/>
      <c r="G113" s="856"/>
      <c r="H113" s="856"/>
      <c r="I113" s="856"/>
      <c r="J113" s="856"/>
      <c r="K113" s="856"/>
      <c r="L113" s="856"/>
      <c r="M113" s="856"/>
      <c r="N113" s="856"/>
      <c r="O113" s="856"/>
      <c r="P113" s="856"/>
    </row>
    <row r="114" spans="2:16">
      <c r="B114" s="856"/>
      <c r="C114" s="856"/>
      <c r="D114" s="856"/>
      <c r="E114" s="856"/>
      <c r="F114" s="856"/>
      <c r="G114" s="856"/>
      <c r="H114" s="856"/>
      <c r="I114" s="856"/>
      <c r="J114" s="856"/>
      <c r="K114" s="856"/>
      <c r="L114" s="856"/>
      <c r="M114" s="856"/>
      <c r="N114" s="856"/>
      <c r="O114" s="856"/>
      <c r="P114" s="856"/>
    </row>
    <row r="115" spans="2:16">
      <c r="B115" s="856"/>
      <c r="C115" s="856"/>
      <c r="D115" s="856"/>
      <c r="E115" s="856"/>
      <c r="F115" s="856"/>
      <c r="G115" s="856"/>
      <c r="H115" s="856"/>
      <c r="I115" s="856"/>
      <c r="J115" s="856"/>
      <c r="K115" s="856"/>
      <c r="L115" s="856"/>
      <c r="M115" s="856"/>
      <c r="N115" s="856"/>
      <c r="O115" s="856"/>
      <c r="P115" s="856"/>
    </row>
    <row r="116" spans="2:16">
      <c r="B116" s="856"/>
      <c r="C116" s="856"/>
      <c r="D116" s="856"/>
      <c r="E116" s="856"/>
      <c r="F116" s="856"/>
      <c r="G116" s="856"/>
      <c r="H116" s="856"/>
      <c r="I116" s="856"/>
      <c r="J116" s="856"/>
      <c r="K116" s="856"/>
      <c r="L116" s="856"/>
      <c r="M116" s="856"/>
      <c r="N116" s="856"/>
      <c r="O116" s="856"/>
      <c r="P116" s="856"/>
    </row>
    <row r="117" spans="2:16">
      <c r="B117" s="856"/>
      <c r="C117" s="856"/>
      <c r="D117" s="856"/>
      <c r="E117" s="856"/>
      <c r="F117" s="856"/>
      <c r="G117" s="856"/>
      <c r="H117" s="856"/>
      <c r="I117" s="856"/>
      <c r="J117" s="856"/>
      <c r="K117" s="856"/>
      <c r="L117" s="856"/>
      <c r="M117" s="856"/>
      <c r="N117" s="856"/>
      <c r="O117" s="856"/>
      <c r="P117" s="856"/>
    </row>
    <row r="118" spans="2:16">
      <c r="B118" s="856"/>
      <c r="C118" s="856"/>
      <c r="D118" s="856"/>
      <c r="E118" s="856"/>
      <c r="F118" s="856"/>
      <c r="G118" s="856"/>
      <c r="H118" s="856"/>
      <c r="I118" s="856"/>
      <c r="J118" s="856"/>
      <c r="K118" s="856"/>
      <c r="L118" s="856"/>
      <c r="M118" s="856"/>
      <c r="N118" s="856"/>
      <c r="O118" s="856"/>
      <c r="P118" s="856"/>
    </row>
    <row r="119" spans="2:16">
      <c r="B119" s="856"/>
      <c r="C119" s="856"/>
      <c r="D119" s="856"/>
      <c r="E119" s="856"/>
      <c r="F119" s="856"/>
      <c r="G119" s="856"/>
      <c r="H119" s="856"/>
      <c r="I119" s="856"/>
      <c r="J119" s="856"/>
      <c r="K119" s="856"/>
      <c r="L119" s="856"/>
      <c r="M119" s="856"/>
      <c r="N119" s="856"/>
      <c r="O119" s="856"/>
      <c r="P119" s="856"/>
    </row>
    <row r="129" spans="2:16">
      <c r="B129" s="856"/>
      <c r="C129" s="856"/>
      <c r="D129" s="856"/>
      <c r="E129" s="856"/>
      <c r="F129" s="856"/>
      <c r="G129" s="856"/>
      <c r="H129" s="856"/>
      <c r="I129" s="856"/>
      <c r="J129" s="856"/>
      <c r="K129" s="856"/>
      <c r="L129" s="856"/>
      <c r="M129" s="856"/>
      <c r="N129" s="856"/>
      <c r="O129" s="856"/>
      <c r="P129" s="856"/>
    </row>
    <row r="130" spans="2:16">
      <c r="B130" s="856"/>
      <c r="C130" s="856"/>
      <c r="D130" s="856"/>
      <c r="E130" s="856"/>
      <c r="F130" s="856"/>
      <c r="G130" s="856"/>
      <c r="H130" s="856"/>
      <c r="I130" s="856"/>
      <c r="J130" s="856"/>
      <c r="K130" s="856"/>
      <c r="L130" s="856"/>
      <c r="M130" s="856"/>
      <c r="N130" s="856"/>
      <c r="O130" s="856"/>
      <c r="P130" s="856"/>
    </row>
    <row r="131" spans="2:16">
      <c r="B131" s="856"/>
      <c r="C131" s="856"/>
      <c r="D131" s="856"/>
      <c r="E131" s="856"/>
      <c r="F131" s="856"/>
      <c r="G131" s="856"/>
      <c r="H131" s="856"/>
      <c r="I131" s="856"/>
      <c r="J131" s="856"/>
      <c r="K131" s="856"/>
      <c r="L131" s="856"/>
      <c r="M131" s="856"/>
      <c r="N131" s="856"/>
      <c r="O131" s="856"/>
      <c r="P131" s="856"/>
    </row>
    <row r="132" spans="2:16">
      <c r="B132" s="856"/>
      <c r="C132" s="856"/>
      <c r="D132" s="856"/>
      <c r="E132" s="856"/>
      <c r="F132" s="856"/>
      <c r="G132" s="856"/>
      <c r="H132" s="856"/>
      <c r="I132" s="856"/>
      <c r="J132" s="856"/>
      <c r="K132" s="856"/>
      <c r="L132" s="856"/>
      <c r="M132" s="856"/>
      <c r="N132" s="856"/>
      <c r="O132" s="856"/>
      <c r="P132" s="856"/>
    </row>
    <row r="133" spans="2:16">
      <c r="B133" s="856"/>
      <c r="C133" s="856"/>
      <c r="D133" s="856"/>
      <c r="E133" s="856"/>
      <c r="F133" s="856"/>
      <c r="G133" s="856"/>
      <c r="H133" s="856"/>
      <c r="I133" s="856"/>
      <c r="J133" s="856"/>
      <c r="K133" s="856"/>
      <c r="L133" s="856"/>
      <c r="M133" s="856"/>
      <c r="N133" s="856"/>
      <c r="O133" s="856"/>
      <c r="P133" s="856"/>
    </row>
    <row r="134" spans="2:16">
      <c r="B134" s="856"/>
      <c r="C134" s="856"/>
      <c r="D134" s="856"/>
      <c r="E134" s="856"/>
      <c r="F134" s="856"/>
      <c r="G134" s="856"/>
      <c r="H134" s="856"/>
      <c r="I134" s="856"/>
      <c r="J134" s="856"/>
      <c r="K134" s="856"/>
      <c r="L134" s="856"/>
      <c r="M134" s="856"/>
      <c r="N134" s="856"/>
      <c r="O134" s="856"/>
      <c r="P134" s="856"/>
    </row>
  </sheetData>
  <mergeCells count="31">
    <mergeCell ref="N24:P24"/>
    <mergeCell ref="A1:M1"/>
    <mergeCell ref="A2:M2"/>
    <mergeCell ref="A3:M3"/>
    <mergeCell ref="C18:G18"/>
    <mergeCell ref="H18:J18"/>
    <mergeCell ref="K18:L18"/>
    <mergeCell ref="A8:B12"/>
    <mergeCell ref="C8:C12"/>
    <mergeCell ref="D8:D12"/>
    <mergeCell ref="E8:E12"/>
    <mergeCell ref="F8:F12"/>
    <mergeCell ref="G8:G12"/>
    <mergeCell ref="H8:J8"/>
    <mergeCell ref="K8:L12"/>
    <mergeCell ref="C13:G13"/>
    <mergeCell ref="B54:C54"/>
    <mergeCell ref="B55:C55"/>
    <mergeCell ref="A31:M31"/>
    <mergeCell ref="A32:M32"/>
    <mergeCell ref="A33:M33"/>
    <mergeCell ref="A51:M51"/>
    <mergeCell ref="A52:M52"/>
    <mergeCell ref="B39:M45"/>
    <mergeCell ref="B47:M47"/>
    <mergeCell ref="H13:J13"/>
    <mergeCell ref="M8:M12"/>
    <mergeCell ref="N8:N9"/>
    <mergeCell ref="H9:H12"/>
    <mergeCell ref="I9:I12"/>
    <mergeCell ref="J9:J12"/>
  </mergeCells>
  <pageMargins left="0.47" right="0.25" top="0.48" bottom="0.25" header="0.38" footer="0"/>
  <pageSetup scale="8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W36"/>
  <sheetViews>
    <sheetView showGridLines="0" view="pageBreakPreview" zoomScale="80" zoomScaleSheetLayoutView="80" workbookViewId="0"/>
  </sheetViews>
  <sheetFormatPr defaultColWidth="9.28515625" defaultRowHeight="12.75"/>
  <cols>
    <col min="1" max="1" width="6.5703125" style="895" customWidth="1"/>
    <col min="2" max="2" width="43" style="895" bestFit="1" customWidth="1"/>
    <col min="3" max="4" width="9.28515625" style="895"/>
    <col min="5" max="5" width="10.28515625" style="895" bestFit="1" customWidth="1"/>
    <col min="6" max="6" width="10.7109375" style="895" bestFit="1" customWidth="1"/>
    <col min="7" max="16384" width="9.28515625" style="895"/>
  </cols>
  <sheetData>
    <row r="4" spans="1:17" s="875" customFormat="1">
      <c r="A4" s="897" t="e">
        <f>#REF!+0.1</f>
        <v>#REF!</v>
      </c>
      <c r="B4" s="898" t="s">
        <v>3830</v>
      </c>
      <c r="F4" s="899"/>
      <c r="H4" s="150"/>
      <c r="I4" s="900"/>
      <c r="J4" s="901"/>
      <c r="K4" s="902"/>
      <c r="L4" s="902"/>
      <c r="M4" s="903"/>
      <c r="N4" s="149"/>
      <c r="O4" s="149"/>
      <c r="P4" s="876"/>
      <c r="Q4" s="904"/>
    </row>
    <row r="5" spans="1:17" s="875" customFormat="1">
      <c r="A5" s="897"/>
      <c r="B5" s="898"/>
      <c r="F5" s="899"/>
      <c r="H5" s="150"/>
      <c r="I5" s="900"/>
      <c r="J5" s="901"/>
      <c r="K5" s="902"/>
      <c r="L5" s="902"/>
      <c r="M5" s="903"/>
      <c r="N5" s="149"/>
      <c r="O5" s="149"/>
      <c r="P5" s="876"/>
      <c r="Q5" s="904"/>
    </row>
    <row r="6" spans="1:17" s="909" customFormat="1" ht="38.25" customHeight="1">
      <c r="A6" s="905"/>
      <c r="B6" s="3069" t="s">
        <v>3831</v>
      </c>
      <c r="C6" s="3069"/>
      <c r="D6" s="906" t="s">
        <v>3832</v>
      </c>
      <c r="E6" s="907" t="s">
        <v>3627</v>
      </c>
      <c r="F6" s="907" t="s">
        <v>3628</v>
      </c>
      <c r="G6" s="3070" t="s">
        <v>3786</v>
      </c>
      <c r="H6" s="3071"/>
      <c r="I6" s="3070" t="s">
        <v>3833</v>
      </c>
      <c r="J6" s="3071"/>
      <c r="K6" s="3070" t="s">
        <v>3834</v>
      </c>
      <c r="L6" s="3072"/>
      <c r="M6" s="3071"/>
      <c r="N6" s="908"/>
    </row>
    <row r="7" spans="1:17" s="875" customFormat="1">
      <c r="A7" s="897"/>
      <c r="B7" s="898"/>
      <c r="F7" s="899"/>
      <c r="G7" s="3073" t="s">
        <v>3193</v>
      </c>
      <c r="H7" s="3074"/>
      <c r="I7" s="3075" t="s">
        <v>2988</v>
      </c>
      <c r="J7" s="3075"/>
      <c r="K7" s="3076" t="s">
        <v>2988</v>
      </c>
      <c r="L7" s="3076"/>
      <c r="M7" s="3076"/>
      <c r="N7" s="149"/>
      <c r="O7" s="149"/>
      <c r="P7" s="876"/>
      <c r="Q7" s="904"/>
    </row>
    <row r="8" spans="1:17" s="875" customFormat="1">
      <c r="A8" s="897"/>
      <c r="B8" s="875" t="s">
        <v>3835</v>
      </c>
      <c r="D8" s="910">
        <v>6.1499999999999999E-2</v>
      </c>
      <c r="E8" s="911">
        <v>42824</v>
      </c>
      <c r="F8" s="911">
        <v>43189</v>
      </c>
      <c r="G8" s="3066">
        <v>33000000</v>
      </c>
      <c r="H8" s="3066"/>
      <c r="I8" s="3067">
        <v>0.16</v>
      </c>
      <c r="J8" s="3067"/>
      <c r="K8" s="3068">
        <v>0.18</v>
      </c>
      <c r="L8" s="3068"/>
      <c r="M8" s="3068"/>
      <c r="N8" s="149"/>
      <c r="O8" s="149"/>
      <c r="P8" s="876"/>
      <c r="Q8" s="904"/>
    </row>
    <row r="9" spans="1:17" s="875" customFormat="1" ht="15">
      <c r="A9" s="897"/>
      <c r="B9" s="875" t="s">
        <v>3826</v>
      </c>
      <c r="D9" s="889">
        <v>5.5100000000000003E-2</v>
      </c>
      <c r="E9" s="881"/>
      <c r="F9" s="911">
        <v>43108</v>
      </c>
      <c r="G9" s="3066">
        <v>10000000</v>
      </c>
      <c r="H9" s="3066"/>
      <c r="I9" s="915"/>
      <c r="J9" s="913"/>
      <c r="K9" s="914"/>
      <c r="L9" s="914"/>
      <c r="M9" s="914"/>
      <c r="N9" s="149"/>
      <c r="O9" s="149"/>
      <c r="P9" s="876"/>
      <c r="Q9" s="904"/>
    </row>
    <row r="10" spans="1:17" s="875" customFormat="1">
      <c r="A10" s="897"/>
      <c r="D10" s="910"/>
      <c r="E10" s="911"/>
      <c r="F10" s="911"/>
      <c r="G10" s="912"/>
      <c r="H10" s="912"/>
      <c r="I10" s="913"/>
      <c r="J10" s="913"/>
      <c r="K10" s="914"/>
      <c r="L10" s="914"/>
      <c r="M10" s="914"/>
      <c r="N10" s="149"/>
      <c r="O10" s="149"/>
      <c r="P10" s="876"/>
      <c r="Q10" s="904"/>
    </row>
    <row r="11" spans="1:17" s="875" customFormat="1">
      <c r="A11" s="897"/>
      <c r="D11" s="910"/>
      <c r="E11" s="911"/>
      <c r="F11" s="911"/>
      <c r="G11" s="912"/>
      <c r="H11" s="912"/>
      <c r="I11" s="913"/>
      <c r="J11" s="913"/>
      <c r="K11" s="914"/>
      <c r="L11" s="914"/>
      <c r="M11" s="914"/>
      <c r="N11" s="149"/>
      <c r="O11" s="149"/>
      <c r="P11" s="876"/>
      <c r="Q11" s="904"/>
    </row>
    <row r="12" spans="1:17" s="875" customFormat="1">
      <c r="B12" s="875" t="s">
        <v>3836</v>
      </c>
      <c r="D12" s="910">
        <v>6.1499999999999999E-2</v>
      </c>
      <c r="E12" s="911">
        <v>42824</v>
      </c>
      <c r="F12" s="911">
        <v>43004</v>
      </c>
      <c r="G12" s="3066">
        <v>13000000</v>
      </c>
      <c r="H12" s="3066"/>
      <c r="I12" s="3067">
        <v>0.06</v>
      </c>
      <c r="J12" s="3067"/>
      <c r="K12" s="3068">
        <v>7.0000000000000007E-2</v>
      </c>
      <c r="L12" s="3068"/>
      <c r="M12" s="3068"/>
      <c r="N12" s="149"/>
      <c r="O12" s="149"/>
      <c r="P12" s="876"/>
      <c r="Q12" s="904"/>
    </row>
    <row r="13" spans="1:17" s="875" customFormat="1" ht="13.5" thickBot="1">
      <c r="F13" s="899"/>
      <c r="G13" s="3063">
        <f>SUM(G8:H12)</f>
        <v>56000000</v>
      </c>
      <c r="H13" s="3063"/>
      <c r="I13" s="3064">
        <f>SUM(I8:J12)</f>
        <v>0.22</v>
      </c>
      <c r="J13" s="3064"/>
      <c r="K13" s="3065"/>
      <c r="L13" s="3065"/>
      <c r="M13" s="3065"/>
      <c r="N13" s="149"/>
      <c r="O13" s="149"/>
      <c r="P13" s="876"/>
      <c r="Q13" s="904"/>
    </row>
    <row r="14" spans="1:17" ht="13.5" thickTop="1"/>
    <row r="36" spans="23:23">
      <c r="W36" s="896" t="s">
        <v>3829</v>
      </c>
    </row>
  </sheetData>
  <mergeCells count="17">
    <mergeCell ref="B6:C6"/>
    <mergeCell ref="G6:H6"/>
    <mergeCell ref="I6:J6"/>
    <mergeCell ref="K6:M6"/>
    <mergeCell ref="G7:H7"/>
    <mergeCell ref="I7:J7"/>
    <mergeCell ref="K7:M7"/>
    <mergeCell ref="G13:H13"/>
    <mergeCell ref="I13:J13"/>
    <mergeCell ref="K13:M13"/>
    <mergeCell ref="G9:H9"/>
    <mergeCell ref="G8:H8"/>
    <mergeCell ref="I8:J8"/>
    <mergeCell ref="K8:M8"/>
    <mergeCell ref="G12:H12"/>
    <mergeCell ref="I12:J12"/>
    <mergeCell ref="K12:M12"/>
  </mergeCells>
  <pageMargins left="0.75" right="0.75" top="1" bottom="1" header="0.5" footer="0.5"/>
  <pageSetup scale="5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sheetPr>
  <dimension ref="A1:AL41"/>
  <sheetViews>
    <sheetView showGridLines="0" view="pageBreakPreview" zoomScale="80" zoomScaleNormal="85" zoomScaleSheetLayoutView="80" workbookViewId="0">
      <selection sqref="A1:J1"/>
    </sheetView>
  </sheetViews>
  <sheetFormatPr defaultColWidth="9.28515625" defaultRowHeight="15"/>
  <cols>
    <col min="1" max="1" width="2.7109375" style="928" customWidth="1"/>
    <col min="2" max="2" width="20.5703125" style="928" customWidth="1"/>
    <col min="3" max="3" width="9.7109375" style="928" customWidth="1"/>
    <col min="4" max="4" width="13.7109375" style="928" customWidth="1"/>
    <col min="5" max="5" width="11.5703125" style="928" customWidth="1"/>
    <col min="6" max="6" width="13.5703125" style="928" customWidth="1"/>
    <col min="7" max="7" width="9.7109375" style="928" customWidth="1"/>
    <col min="8" max="8" width="12.42578125" style="928" customWidth="1"/>
    <col min="9" max="9" width="13.7109375" style="928" customWidth="1"/>
    <col min="10" max="10" width="13.28515625" style="928" customWidth="1"/>
    <col min="11" max="11" width="9.28515625" style="920" bestFit="1" customWidth="1"/>
    <col min="12" max="12" width="13" style="920" bestFit="1" customWidth="1"/>
    <col min="13" max="13" width="9.5703125" style="920" bestFit="1" customWidth="1"/>
    <col min="14" max="14" width="13" style="920" bestFit="1" customWidth="1"/>
    <col min="15" max="15" width="9.28515625" style="920" bestFit="1" customWidth="1"/>
    <col min="16" max="16" width="13" style="920" bestFit="1" customWidth="1"/>
    <col min="17" max="17" width="9.28515625" style="928"/>
    <col min="18" max="18" width="14.5703125" style="928" bestFit="1" customWidth="1"/>
    <col min="19" max="16384" width="9.28515625" style="928"/>
  </cols>
  <sheetData>
    <row r="1" spans="1:16">
      <c r="A1" s="3077" t="s">
        <v>3787</v>
      </c>
      <c r="B1" s="3077"/>
      <c r="C1" s="3077"/>
      <c r="D1" s="3077"/>
      <c r="E1" s="3077"/>
      <c r="F1" s="3077"/>
      <c r="G1" s="3077"/>
      <c r="H1" s="3077"/>
      <c r="I1" s="3077"/>
      <c r="J1" s="3077"/>
    </row>
    <row r="2" spans="1:16">
      <c r="A2" s="3078" t="s">
        <v>3065</v>
      </c>
      <c r="B2" s="3078"/>
      <c r="C2" s="3078"/>
      <c r="D2" s="3078"/>
      <c r="E2" s="3078"/>
      <c r="F2" s="3078"/>
      <c r="G2" s="3078"/>
      <c r="H2" s="3078"/>
      <c r="I2" s="3078"/>
      <c r="J2" s="3078"/>
    </row>
    <row r="3" spans="1:16">
      <c r="A3" s="3078" t="s">
        <v>3795</v>
      </c>
      <c r="B3" s="3078"/>
      <c r="C3" s="3078"/>
      <c r="D3" s="3078"/>
      <c r="E3" s="3078"/>
      <c r="F3" s="3078"/>
      <c r="G3" s="3078"/>
      <c r="H3" s="3078"/>
      <c r="I3" s="3078"/>
      <c r="J3" s="3078"/>
    </row>
    <row r="4" spans="1:16">
      <c r="A4" s="1006"/>
      <c r="B4" s="1006"/>
      <c r="C4" s="1006"/>
      <c r="D4" s="1006"/>
      <c r="E4" s="1006"/>
      <c r="F4" s="1006"/>
      <c r="G4" s="1006"/>
      <c r="H4" s="1006"/>
      <c r="I4" s="1006"/>
      <c r="J4" s="963"/>
    </row>
    <row r="5" spans="1:16">
      <c r="A5" s="1006"/>
      <c r="B5" s="1006"/>
      <c r="C5" s="1006"/>
      <c r="D5" s="1006"/>
      <c r="E5" s="1006"/>
      <c r="F5" s="1006"/>
      <c r="G5" s="1006"/>
      <c r="H5" s="1006"/>
      <c r="I5" s="1006"/>
      <c r="J5" s="1006"/>
    </row>
    <row r="6" spans="1:16">
      <c r="A6" s="3079" t="s">
        <v>3583</v>
      </c>
      <c r="B6" s="3080"/>
      <c r="C6" s="3091" t="s">
        <v>3796</v>
      </c>
      <c r="D6" s="3092"/>
      <c r="E6" s="3092"/>
      <c r="F6" s="3092"/>
      <c r="G6" s="3092"/>
      <c r="H6" s="3092"/>
      <c r="I6" s="3093"/>
      <c r="J6" s="3085" t="s">
        <v>3588</v>
      </c>
    </row>
    <row r="7" spans="1:16">
      <c r="A7" s="3081"/>
      <c r="B7" s="3082"/>
      <c r="C7" s="3079" t="s">
        <v>3078</v>
      </c>
      <c r="D7" s="3080"/>
      <c r="E7" s="3079" t="s">
        <v>3198</v>
      </c>
      <c r="F7" s="3080"/>
      <c r="G7" s="3096" t="s">
        <v>3174</v>
      </c>
      <c r="H7" s="3097"/>
      <c r="I7" s="3085" t="s">
        <v>3066</v>
      </c>
      <c r="J7" s="3089"/>
    </row>
    <row r="8" spans="1:16">
      <c r="A8" s="3081"/>
      <c r="B8" s="3082"/>
      <c r="C8" s="3094"/>
      <c r="D8" s="3095"/>
      <c r="E8" s="3094"/>
      <c r="F8" s="3095"/>
      <c r="G8" s="3098"/>
      <c r="H8" s="3099"/>
      <c r="I8" s="3086"/>
      <c r="J8" s="3089"/>
    </row>
    <row r="9" spans="1:16">
      <c r="A9" s="3083"/>
      <c r="B9" s="3084"/>
      <c r="C9" s="1007" t="s">
        <v>3067</v>
      </c>
      <c r="D9" s="1007" t="s">
        <v>3068</v>
      </c>
      <c r="E9" s="1007" t="s">
        <v>3067</v>
      </c>
      <c r="F9" s="1007" t="s">
        <v>3068</v>
      </c>
      <c r="G9" s="1007" t="s">
        <v>3067</v>
      </c>
      <c r="H9" s="1007" t="s">
        <v>3068</v>
      </c>
      <c r="I9" s="3087"/>
      <c r="J9" s="3090"/>
    </row>
    <row r="10" spans="1:16">
      <c r="A10" s="1016"/>
      <c r="B10" s="1016"/>
      <c r="C10" s="1017"/>
      <c r="D10" s="1017"/>
      <c r="E10" s="1017"/>
      <c r="F10" s="1017"/>
      <c r="G10" s="1017"/>
      <c r="H10" s="1017"/>
      <c r="I10" s="3088" t="s">
        <v>3193</v>
      </c>
      <c r="J10" s="3088"/>
    </row>
    <row r="11" spans="1:16">
      <c r="A11" s="1008"/>
      <c r="B11" s="1008"/>
      <c r="C11" s="1009"/>
      <c r="D11" s="1009"/>
      <c r="E11" s="1009"/>
      <c r="F11" s="1009"/>
      <c r="G11" s="1009"/>
      <c r="H11" s="1009"/>
      <c r="I11" s="1009"/>
      <c r="J11" s="1009"/>
    </row>
    <row r="12" spans="1:16">
      <c r="A12" s="966" t="s">
        <v>3069</v>
      </c>
      <c r="B12" s="966"/>
      <c r="C12" s="917">
        <v>794220</v>
      </c>
      <c r="D12" s="917">
        <v>206424163</v>
      </c>
      <c r="E12" s="917">
        <v>1064715</v>
      </c>
      <c r="F12" s="917">
        <v>159341491</v>
      </c>
      <c r="G12" s="917">
        <v>420157</v>
      </c>
      <c r="H12" s="917">
        <v>46938793</v>
      </c>
      <c r="I12" s="917">
        <f>+H12+F12+D12</f>
        <v>412704447</v>
      </c>
      <c r="J12" s="1018">
        <v>294960858</v>
      </c>
      <c r="K12" s="920" t="s">
        <v>3815</v>
      </c>
    </row>
    <row r="13" spans="1:16" ht="15.75" thickBot="1">
      <c r="A13" s="1006"/>
      <c r="B13" s="1006"/>
      <c r="C13" s="947"/>
      <c r="D13" s="947"/>
      <c r="E13" s="947"/>
      <c r="F13" s="947"/>
      <c r="G13" s="947"/>
      <c r="H13" s="947"/>
      <c r="I13" s="947"/>
      <c r="J13" s="951"/>
    </row>
    <row r="14" spans="1:16" ht="15.75" thickBot="1">
      <c r="A14" s="958" t="s">
        <v>3750</v>
      </c>
      <c r="B14" s="958"/>
      <c r="C14" s="947"/>
      <c r="D14" s="947"/>
      <c r="E14" s="947"/>
      <c r="F14" s="947"/>
      <c r="G14" s="947"/>
      <c r="H14" s="947"/>
      <c r="I14" s="947"/>
      <c r="J14" s="951"/>
      <c r="K14" s="3102" t="s">
        <v>3142</v>
      </c>
      <c r="L14" s="3102"/>
      <c r="M14" s="3102" t="s">
        <v>3449</v>
      </c>
      <c r="N14" s="3102"/>
      <c r="O14" s="3102" t="s">
        <v>3092</v>
      </c>
      <c r="P14" s="3102"/>
    </row>
    <row r="15" spans="1:16">
      <c r="A15" s="1010" t="s">
        <v>3635</v>
      </c>
      <c r="B15" s="1011"/>
      <c r="C15" s="936">
        <f>CT!C15-'FORM 8 Q'!K15</f>
        <v>87808</v>
      </c>
      <c r="D15" s="936">
        <f>CT!D15-'FORM 8 Q'!L15+2</f>
        <v>43287601</v>
      </c>
      <c r="E15" s="936">
        <f>CT!E15-'FORM 8 Q'!M15</f>
        <v>183615</v>
      </c>
      <c r="F15" s="936">
        <f>CT!F15-N15</f>
        <v>37501425</v>
      </c>
      <c r="G15" s="936">
        <f>CT!G15-O15</f>
        <v>103092</v>
      </c>
      <c r="H15" s="936">
        <f>CT!H15-'FORM 8 Q'!P15</f>
        <v>18808196</v>
      </c>
      <c r="I15" s="936">
        <f>+H15+F15+D15</f>
        <v>99597222</v>
      </c>
      <c r="J15" s="1019">
        <v>17868531</v>
      </c>
      <c r="K15" s="924">
        <v>42506</v>
      </c>
      <c r="L15" s="924">
        <v>23529729</v>
      </c>
      <c r="M15" s="924">
        <v>49037</v>
      </c>
      <c r="N15" s="924">
        <v>9288683</v>
      </c>
      <c r="O15" s="924">
        <v>7656</v>
      </c>
      <c r="P15" s="924">
        <v>1319971</v>
      </c>
    </row>
    <row r="16" spans="1:16">
      <c r="A16" s="958"/>
      <c r="B16" s="958"/>
      <c r="C16" s="930"/>
      <c r="D16" s="930"/>
      <c r="E16" s="930"/>
      <c r="F16" s="930"/>
      <c r="G16" s="930"/>
      <c r="H16" s="930"/>
      <c r="I16" s="930"/>
      <c r="J16" s="922"/>
      <c r="K16" s="924"/>
      <c r="L16" s="924"/>
      <c r="M16" s="924"/>
      <c r="N16" s="924"/>
      <c r="O16" s="924"/>
      <c r="P16" s="924"/>
    </row>
    <row r="17" spans="1:38">
      <c r="A17" s="1010" t="s">
        <v>3636</v>
      </c>
      <c r="B17" s="958"/>
      <c r="C17" s="931">
        <f>CT!C17-'FORM 8 Q'!K17</f>
        <v>-26564</v>
      </c>
      <c r="D17" s="931">
        <f>CT!D17-'FORM 8 Q'!L17</f>
        <v>-12293017</v>
      </c>
      <c r="E17" s="931">
        <f>CT!E17-'FORM 8 Q'!M17</f>
        <v>-121274</v>
      </c>
      <c r="F17" s="931">
        <f>CT!F17-N17</f>
        <v>-24834495</v>
      </c>
      <c r="G17" s="931">
        <f>CT!G17-O17</f>
        <v>-82986</v>
      </c>
      <c r="H17" s="931">
        <f>CT!H17-'FORM 8 Q'!P17</f>
        <v>-15085473</v>
      </c>
      <c r="I17" s="931">
        <f>D17+F17+H17</f>
        <v>-52212985</v>
      </c>
      <c r="J17" s="1020">
        <v>-16599446</v>
      </c>
      <c r="K17" s="925">
        <v>-23516</v>
      </c>
      <c r="L17" s="925">
        <v>-12523059</v>
      </c>
      <c r="M17" s="925">
        <v>-32511</v>
      </c>
      <c r="N17" s="925">
        <v>-6094990</v>
      </c>
      <c r="O17" s="925">
        <v>-5073</v>
      </c>
      <c r="P17" s="925">
        <v>-871206</v>
      </c>
    </row>
    <row r="18" spans="1:38">
      <c r="A18" s="958"/>
      <c r="B18" s="958"/>
      <c r="C18" s="917">
        <f t="shared" ref="C18:P18" si="0">SUM(C15:C17)</f>
        <v>61244</v>
      </c>
      <c r="D18" s="917">
        <f t="shared" si="0"/>
        <v>30994584</v>
      </c>
      <c r="E18" s="917">
        <f t="shared" si="0"/>
        <v>62341</v>
      </c>
      <c r="F18" s="917">
        <f t="shared" si="0"/>
        <v>12666930</v>
      </c>
      <c r="G18" s="917">
        <f t="shared" si="0"/>
        <v>20106</v>
      </c>
      <c r="H18" s="917">
        <f t="shared" si="0"/>
        <v>3722723</v>
      </c>
      <c r="I18" s="917">
        <f t="shared" si="0"/>
        <v>47384237</v>
      </c>
      <c r="J18" s="917">
        <f t="shared" si="0"/>
        <v>1269085</v>
      </c>
      <c r="K18" s="917">
        <f t="shared" si="0"/>
        <v>18990</v>
      </c>
      <c r="L18" s="917">
        <f t="shared" si="0"/>
        <v>11006670</v>
      </c>
      <c r="M18" s="917">
        <f t="shared" si="0"/>
        <v>16526</v>
      </c>
      <c r="N18" s="917">
        <f t="shared" si="0"/>
        <v>3193693</v>
      </c>
      <c r="O18" s="917">
        <f t="shared" si="0"/>
        <v>2583</v>
      </c>
      <c r="P18" s="917">
        <f t="shared" si="0"/>
        <v>448765</v>
      </c>
    </row>
    <row r="19" spans="1:38">
      <c r="A19" s="958"/>
      <c r="B19" s="958"/>
      <c r="C19" s="917"/>
      <c r="D19" s="917"/>
      <c r="E19" s="917"/>
      <c r="F19" s="917"/>
      <c r="G19" s="917"/>
      <c r="H19" s="917"/>
      <c r="I19" s="917"/>
      <c r="J19" s="920"/>
    </row>
    <row r="20" spans="1:38" s="988" customFormat="1" ht="21" customHeight="1" thickBot="1">
      <c r="A20" s="1012" t="s">
        <v>3070</v>
      </c>
      <c r="B20" s="1012"/>
      <c r="C20" s="987">
        <f t="shared" ref="C20:J20" si="1">+C18+C12</f>
        <v>855464</v>
      </c>
      <c r="D20" s="987">
        <f t="shared" si="1"/>
        <v>237418747</v>
      </c>
      <c r="E20" s="987">
        <f t="shared" si="1"/>
        <v>1127056</v>
      </c>
      <c r="F20" s="987">
        <f t="shared" si="1"/>
        <v>172008421</v>
      </c>
      <c r="G20" s="987">
        <f t="shared" si="1"/>
        <v>440263</v>
      </c>
      <c r="H20" s="987">
        <f t="shared" si="1"/>
        <v>50661516</v>
      </c>
      <c r="I20" s="987">
        <f t="shared" si="1"/>
        <v>460088684</v>
      </c>
      <c r="J20" s="927">
        <f t="shared" si="1"/>
        <v>296229943</v>
      </c>
      <c r="K20" s="977"/>
      <c r="L20" s="977"/>
      <c r="M20" s="977"/>
      <c r="N20" s="977"/>
      <c r="O20" s="977"/>
      <c r="P20" s="977"/>
    </row>
    <row r="21" spans="1:38" ht="15.75" thickTop="1">
      <c r="A21" s="958"/>
      <c r="B21" s="958"/>
      <c r="C21" s="1013"/>
      <c r="D21" s="1013"/>
      <c r="E21" s="1013"/>
      <c r="F21" s="1013"/>
      <c r="G21" s="1013"/>
      <c r="H21" s="1013"/>
      <c r="I21" s="1013"/>
      <c r="J21" s="1013"/>
    </row>
    <row r="22" spans="1:38">
      <c r="A22" s="958"/>
      <c r="B22" s="958"/>
      <c r="C22" s="1021"/>
      <c r="D22" s="1021"/>
      <c r="E22" s="1021"/>
      <c r="F22" s="1021"/>
      <c r="G22" s="1021"/>
      <c r="H22" s="1021"/>
      <c r="I22" s="1021"/>
      <c r="J22" s="1021"/>
    </row>
    <row r="23" spans="1:38">
      <c r="A23" s="958" t="str">
        <f>BS!A46</f>
        <v>The annexed notes from 1 to 15 form an integral part of these interim financial statements.</v>
      </c>
      <c r="B23" s="958"/>
      <c r="C23" s="958"/>
      <c r="D23" s="958"/>
      <c r="E23" s="958"/>
      <c r="F23" s="958"/>
      <c r="G23" s="958"/>
      <c r="H23" s="958"/>
      <c r="I23" s="958"/>
      <c r="J23" s="958"/>
    </row>
    <row r="24" spans="1:38">
      <c r="A24" s="958"/>
      <c r="B24" s="958"/>
      <c r="C24" s="958"/>
      <c r="D24" s="958"/>
      <c r="E24" s="958"/>
      <c r="F24" s="958"/>
      <c r="G24" s="958"/>
      <c r="H24" s="958"/>
      <c r="I24" s="958"/>
      <c r="J24" s="958"/>
    </row>
    <row r="25" spans="1:38">
      <c r="A25" s="958"/>
      <c r="B25" s="958"/>
      <c r="C25" s="958"/>
      <c r="D25" s="958"/>
      <c r="E25" s="958"/>
      <c r="F25" s="958"/>
      <c r="G25" s="958"/>
      <c r="H25" s="958"/>
      <c r="I25" s="958"/>
      <c r="J25" s="958"/>
    </row>
    <row r="26" spans="1:38" s="982" customFormat="1">
      <c r="A26" s="2674" t="str">
        <f>CT!A26:J26</f>
        <v>MCB-Arif Habib Savings and Investments Limited</v>
      </c>
      <c r="B26" s="2674"/>
      <c r="C26" s="2674"/>
      <c r="D26" s="2674"/>
      <c r="E26" s="2674"/>
      <c r="F26" s="2674"/>
      <c r="G26" s="2674"/>
      <c r="H26" s="2674"/>
      <c r="I26" s="2674"/>
      <c r="J26" s="2674"/>
      <c r="K26" s="1022"/>
      <c r="L26" s="1022"/>
      <c r="M26" s="1022"/>
      <c r="N26" s="1022"/>
      <c r="O26" s="1022"/>
      <c r="P26" s="1022"/>
    </row>
    <row r="27" spans="1:38" s="982" customFormat="1">
      <c r="A27" s="2674" t="str">
        <f>+BS!A50</f>
        <v>(Pension Fund Manager)</v>
      </c>
      <c r="B27" s="2674"/>
      <c r="C27" s="2674"/>
      <c r="D27" s="2674"/>
      <c r="E27" s="2674"/>
      <c r="F27" s="2674"/>
      <c r="G27" s="2674"/>
      <c r="H27" s="2674"/>
      <c r="I27" s="2674"/>
      <c r="J27" s="2674"/>
      <c r="K27" s="1022"/>
      <c r="L27" s="1022"/>
      <c r="M27" s="1022"/>
      <c r="N27" s="1022"/>
      <c r="O27" s="1022"/>
      <c r="P27" s="1022"/>
    </row>
    <row r="28" spans="1:38" s="929" customFormat="1">
      <c r="A28" s="923"/>
      <c r="B28" s="923"/>
      <c r="C28" s="923"/>
      <c r="D28" s="923"/>
      <c r="E28" s="923"/>
      <c r="F28" s="923"/>
      <c r="G28" s="923"/>
      <c r="H28" s="923"/>
      <c r="I28" s="923"/>
      <c r="J28" s="923"/>
      <c r="K28" s="919"/>
      <c r="L28" s="919"/>
      <c r="M28" s="919"/>
      <c r="N28" s="919"/>
      <c r="O28" s="919"/>
      <c r="P28" s="919"/>
    </row>
    <row r="29" spans="1:38" s="929" customFormat="1">
      <c r="A29" s="923"/>
      <c r="B29" s="923"/>
      <c r="C29" s="923"/>
      <c r="D29" s="923"/>
      <c r="E29" s="923"/>
      <c r="F29" s="923"/>
      <c r="G29" s="923"/>
      <c r="H29" s="923"/>
      <c r="I29" s="923"/>
      <c r="J29" s="923"/>
      <c r="K29" s="919"/>
      <c r="L29" s="919"/>
      <c r="M29" s="919"/>
      <c r="N29" s="919"/>
      <c r="O29" s="919"/>
      <c r="P29" s="919"/>
    </row>
    <row r="30" spans="1:38" s="929" customFormat="1">
      <c r="A30" s="923"/>
      <c r="B30" s="923"/>
      <c r="C30" s="923"/>
      <c r="D30" s="923"/>
      <c r="E30" s="923"/>
      <c r="F30" s="923"/>
      <c r="G30" s="923"/>
      <c r="H30" s="923"/>
      <c r="I30" s="923"/>
      <c r="J30" s="923"/>
      <c r="K30" s="919"/>
      <c r="L30" s="919"/>
      <c r="M30" s="919"/>
      <c r="N30" s="919"/>
      <c r="O30" s="919"/>
      <c r="P30" s="919"/>
    </row>
    <row r="31" spans="1:38" s="929" customFormat="1">
      <c r="A31" s="923"/>
      <c r="B31" s="923"/>
      <c r="C31" s="923"/>
      <c r="D31" s="923"/>
      <c r="E31" s="923"/>
      <c r="F31" s="923"/>
      <c r="G31" s="923"/>
      <c r="H31" s="923"/>
      <c r="I31" s="923"/>
      <c r="J31" s="923"/>
      <c r="K31" s="919"/>
      <c r="L31" s="919"/>
      <c r="M31" s="919"/>
      <c r="N31" s="919"/>
      <c r="O31" s="919"/>
      <c r="P31" s="919"/>
    </row>
    <row r="32" spans="1:38" s="929" customFormat="1">
      <c r="A32" s="923"/>
      <c r="B32" s="3103"/>
      <c r="C32" s="3103"/>
      <c r="D32" s="983"/>
      <c r="E32" s="984"/>
      <c r="F32" s="984"/>
      <c r="G32" s="984"/>
      <c r="H32" s="984"/>
      <c r="I32" s="976"/>
      <c r="J32" s="984"/>
      <c r="N32" s="919"/>
      <c r="O32" s="919"/>
      <c r="P32" s="919"/>
      <c r="Q32" s="919"/>
      <c r="R32" s="919"/>
      <c r="S32" s="919"/>
      <c r="T32" s="919"/>
      <c r="U32" s="919"/>
      <c r="X32" s="919"/>
      <c r="AB32" s="919"/>
      <c r="AC32" s="919"/>
      <c r="AD32" s="919"/>
      <c r="AE32" s="919"/>
      <c r="AF32" s="919"/>
      <c r="AG32" s="919"/>
      <c r="AJ32" s="919"/>
      <c r="AK32" s="919"/>
      <c r="AL32" s="919"/>
    </row>
    <row r="33" spans="1:38" s="929" customFormat="1">
      <c r="A33" s="985"/>
      <c r="B33" s="3104" t="s">
        <v>3587</v>
      </c>
      <c r="C33" s="3104"/>
      <c r="D33" s="923"/>
      <c r="E33" s="986"/>
      <c r="F33" s="986"/>
      <c r="G33" s="986"/>
      <c r="H33" s="986"/>
      <c r="I33" s="1015" t="s">
        <v>3030</v>
      </c>
      <c r="J33" s="986"/>
      <c r="N33" s="919"/>
      <c r="O33" s="919"/>
      <c r="P33" s="919"/>
      <c r="Q33" s="919"/>
      <c r="R33" s="919"/>
      <c r="S33" s="919"/>
      <c r="T33" s="919"/>
      <c r="U33" s="919"/>
      <c r="X33" s="919"/>
      <c r="AB33" s="919"/>
      <c r="AC33" s="919"/>
      <c r="AD33" s="919"/>
      <c r="AE33" s="919"/>
      <c r="AF33" s="919"/>
      <c r="AG33" s="919"/>
      <c r="AJ33" s="919"/>
      <c r="AK33" s="919"/>
      <c r="AL33" s="919"/>
    </row>
    <row r="34" spans="1:38" s="870" customFormat="1">
      <c r="A34" s="937"/>
      <c r="B34" s="937"/>
      <c r="C34" s="937"/>
      <c r="D34" s="1014"/>
      <c r="E34" s="937"/>
      <c r="F34" s="937"/>
      <c r="G34" s="937"/>
      <c r="H34" s="937"/>
      <c r="I34" s="937"/>
      <c r="J34" s="937"/>
    </row>
    <row r="35" spans="1:38" s="982" customFormat="1">
      <c r="A35" s="1023"/>
      <c r="B35" s="3100"/>
      <c r="C35" s="3101"/>
      <c r="D35" s="3101"/>
      <c r="E35" s="3101"/>
      <c r="F35" s="3101"/>
      <c r="G35" s="3101"/>
      <c r="H35" s="3101"/>
      <c r="I35" s="3101"/>
      <c r="J35" s="3101"/>
      <c r="K35" s="1022"/>
      <c r="L35" s="1022"/>
      <c r="M35" s="1022"/>
      <c r="N35" s="1022"/>
      <c r="O35" s="1022"/>
      <c r="P35" s="1022"/>
    </row>
    <row r="36" spans="1:38" s="982" customFormat="1">
      <c r="A36" s="1024"/>
      <c r="B36" s="3101"/>
      <c r="C36" s="3101"/>
      <c r="D36" s="3101"/>
      <c r="E36" s="3101"/>
      <c r="F36" s="3101"/>
      <c r="G36" s="3101"/>
      <c r="H36" s="3101"/>
      <c r="I36" s="3101"/>
      <c r="J36" s="3101"/>
      <c r="K36" s="1022"/>
      <c r="L36" s="1022"/>
      <c r="M36" s="1022"/>
      <c r="N36" s="1022"/>
      <c r="O36" s="1022"/>
      <c r="P36" s="1022"/>
    </row>
    <row r="37" spans="1:38" s="982" customFormat="1">
      <c r="A37" s="985"/>
      <c r="B37" s="3101"/>
      <c r="C37" s="3101"/>
      <c r="D37" s="3101"/>
      <c r="E37" s="3101"/>
      <c r="F37" s="3101"/>
      <c r="G37" s="3101"/>
      <c r="H37" s="3101"/>
      <c r="I37" s="3101"/>
      <c r="J37" s="3101"/>
      <c r="K37" s="1022"/>
      <c r="L37" s="1022"/>
      <c r="M37" s="1022"/>
      <c r="N37" s="1022"/>
      <c r="O37" s="1022"/>
      <c r="P37" s="1022"/>
    </row>
    <row r="40" spans="1:38">
      <c r="D40" s="957"/>
      <c r="F40" s="957"/>
      <c r="H40" s="957"/>
      <c r="I40" s="957"/>
      <c r="J40" s="957"/>
    </row>
    <row r="41" spans="1:38">
      <c r="C41" s="957">
        <f>C20-CT!C20</f>
        <v>-110965</v>
      </c>
      <c r="D41" s="957">
        <f>D20-CT!D20</f>
        <v>-60266014</v>
      </c>
      <c r="E41" s="957">
        <f>E20-CT!E20</f>
        <v>-98829</v>
      </c>
      <c r="F41" s="957">
        <f>F20-CT!F20</f>
        <v>-19474362</v>
      </c>
      <c r="G41" s="957">
        <f>G20-CT!G20</f>
        <v>-82329</v>
      </c>
      <c r="H41" s="957">
        <f>H20-CT!H20</f>
        <v>-14647311</v>
      </c>
      <c r="I41" s="957">
        <f>I20-CT!I20</f>
        <v>-94387687</v>
      </c>
    </row>
  </sheetData>
  <mergeCells count="19">
    <mergeCell ref="B35:J37"/>
    <mergeCell ref="K14:L14"/>
    <mergeCell ref="M14:N14"/>
    <mergeCell ref="O14:P14"/>
    <mergeCell ref="A27:J27"/>
    <mergeCell ref="B32:C32"/>
    <mergeCell ref="B33:C33"/>
    <mergeCell ref="A1:J1"/>
    <mergeCell ref="A2:J2"/>
    <mergeCell ref="A3:J3"/>
    <mergeCell ref="A6:B9"/>
    <mergeCell ref="A26:J26"/>
    <mergeCell ref="I7:I9"/>
    <mergeCell ref="I10:J10"/>
    <mergeCell ref="J6:J9"/>
    <mergeCell ref="C6:I6"/>
    <mergeCell ref="C7:D8"/>
    <mergeCell ref="E7:F8"/>
    <mergeCell ref="G7:H8"/>
  </mergeCells>
  <pageMargins left="0.75" right="0.25" top="0.66" bottom="0" header="0.25" footer="0"/>
  <pageSetup scale="80" firstPageNumber="17" fitToHeight="0" orientation="portrait" useFirstPageNumber="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1"/>
  </sheetPr>
  <dimension ref="A1:AL41"/>
  <sheetViews>
    <sheetView showGridLines="0" view="pageBreakPreview" zoomScale="80" zoomScaleNormal="85" zoomScaleSheetLayoutView="80" workbookViewId="0">
      <selection sqref="A1:M1"/>
    </sheetView>
  </sheetViews>
  <sheetFormatPr defaultColWidth="9.28515625" defaultRowHeight="15"/>
  <cols>
    <col min="1" max="1" width="2.7109375" style="928" customWidth="1"/>
    <col min="2" max="2" width="11.7109375" style="928" customWidth="1"/>
    <col min="3" max="3" width="18.5703125" style="928" customWidth="1"/>
    <col min="4" max="4" width="8.5703125" style="928" customWidth="1"/>
    <col min="5" max="5" width="13.28515625" style="928" customWidth="1"/>
    <col min="6" max="6" width="0.7109375" style="928" customWidth="1"/>
    <col min="7" max="7" width="13.28515625" style="928" customWidth="1"/>
    <col min="8" max="8" width="0.7109375" style="928" customWidth="1"/>
    <col min="9" max="9" width="13.28515625" style="928" customWidth="1"/>
    <col min="10" max="10" width="0.7109375" style="928" customWidth="1"/>
    <col min="11" max="11" width="13.28515625" style="928" customWidth="1"/>
    <col min="12" max="12" width="0.7109375" style="928" customWidth="1"/>
    <col min="13" max="13" width="13.28515625" style="928" customWidth="1"/>
    <col min="14" max="14" width="11" style="928" customWidth="1"/>
    <col min="15" max="15" width="1.42578125" style="928" customWidth="1"/>
    <col min="16" max="16" width="11" style="928" customWidth="1"/>
    <col min="17" max="17" width="1.42578125" style="928" customWidth="1"/>
    <col min="18" max="18" width="11" style="928" customWidth="1"/>
    <col min="19" max="16384" width="9.28515625" style="928"/>
  </cols>
  <sheetData>
    <row r="1" spans="1:18">
      <c r="A1" s="3077" t="s">
        <v>3787</v>
      </c>
      <c r="B1" s="3077"/>
      <c r="C1" s="3077"/>
      <c r="D1" s="3077"/>
      <c r="E1" s="3077"/>
      <c r="F1" s="3077"/>
      <c r="G1" s="3077"/>
      <c r="H1" s="3077"/>
      <c r="I1" s="3077"/>
      <c r="J1" s="3077"/>
      <c r="K1" s="3077"/>
      <c r="L1" s="3077"/>
      <c r="M1" s="3077"/>
      <c r="N1" s="1008"/>
      <c r="O1" s="1008"/>
      <c r="P1" s="1008"/>
      <c r="Q1" s="1008"/>
      <c r="R1" s="1008"/>
    </row>
    <row r="2" spans="1:18">
      <c r="A2" s="3078" t="s">
        <v>3071</v>
      </c>
      <c r="B2" s="3078"/>
      <c r="C2" s="3078"/>
      <c r="D2" s="3078"/>
      <c r="E2" s="3078"/>
      <c r="F2" s="3078"/>
      <c r="G2" s="3078"/>
      <c r="H2" s="3078"/>
      <c r="I2" s="3078"/>
      <c r="J2" s="3078"/>
      <c r="K2" s="3078"/>
      <c r="L2" s="3078"/>
      <c r="M2" s="3078"/>
      <c r="N2" s="1008"/>
      <c r="O2" s="1008"/>
      <c r="P2" s="1008"/>
      <c r="Q2" s="1008"/>
      <c r="R2" s="1008"/>
    </row>
    <row r="3" spans="1:18">
      <c r="A3" s="3078" t="s">
        <v>3795</v>
      </c>
      <c r="B3" s="3078"/>
      <c r="C3" s="3078"/>
      <c r="D3" s="3078"/>
      <c r="E3" s="3078"/>
      <c r="F3" s="3078"/>
      <c r="G3" s="3078"/>
      <c r="H3" s="3078"/>
      <c r="I3" s="3078"/>
      <c r="J3" s="3078"/>
      <c r="K3" s="3078"/>
      <c r="L3" s="3078"/>
      <c r="M3" s="3078"/>
      <c r="N3" s="1008"/>
      <c r="O3" s="1008"/>
      <c r="P3" s="1008"/>
      <c r="Q3" s="1008"/>
      <c r="R3" s="1008"/>
    </row>
    <row r="4" spans="1:18">
      <c r="A4" s="1006"/>
      <c r="B4" s="1006"/>
      <c r="C4" s="1006"/>
      <c r="D4" s="1006"/>
      <c r="E4" s="1006"/>
      <c r="F4" s="1006"/>
      <c r="G4" s="1006"/>
      <c r="H4" s="1006"/>
      <c r="I4" s="963"/>
      <c r="J4" s="963"/>
      <c r="K4" s="963"/>
      <c r="L4" s="963"/>
      <c r="M4" s="958"/>
      <c r="N4" s="1028"/>
      <c r="O4" s="1008"/>
      <c r="P4" s="1008"/>
      <c r="Q4" s="1008"/>
      <c r="R4" s="1029"/>
    </row>
    <row r="5" spans="1:18">
      <c r="A5" s="958"/>
      <c r="B5" s="958"/>
      <c r="C5" s="958"/>
      <c r="D5" s="958"/>
      <c r="E5" s="958"/>
      <c r="F5" s="958"/>
      <c r="G5" s="958"/>
      <c r="H5" s="958"/>
      <c r="I5" s="958"/>
      <c r="J5" s="958"/>
      <c r="K5" s="958"/>
      <c r="L5" s="958"/>
      <c r="M5" s="958"/>
    </row>
    <row r="6" spans="1:18">
      <c r="A6" s="958"/>
      <c r="B6" s="958"/>
      <c r="C6" s="958"/>
      <c r="D6" s="958"/>
      <c r="E6" s="3106" t="s">
        <v>3796</v>
      </c>
      <c r="F6" s="3106"/>
      <c r="G6" s="3106"/>
      <c r="H6" s="3106"/>
      <c r="I6" s="3106"/>
      <c r="J6" s="3106"/>
      <c r="K6" s="3106"/>
      <c r="L6" s="1030"/>
      <c r="M6" s="958"/>
      <c r="N6" s="3105"/>
      <c r="O6" s="3105"/>
      <c r="P6" s="3105"/>
      <c r="Q6" s="3105"/>
      <c r="R6" s="3105"/>
    </row>
    <row r="7" spans="1:18">
      <c r="A7" s="958"/>
      <c r="B7" s="958"/>
      <c r="C7" s="958"/>
      <c r="D7" s="958"/>
      <c r="E7" s="2650" t="s">
        <v>3199</v>
      </c>
      <c r="F7" s="1025"/>
      <c r="G7" s="2650" t="s">
        <v>3196</v>
      </c>
      <c r="H7" s="1025"/>
      <c r="I7" s="2650" t="s">
        <v>3174</v>
      </c>
      <c r="J7" s="1026"/>
      <c r="K7" s="2650" t="s">
        <v>2928</v>
      </c>
      <c r="L7" s="1026"/>
      <c r="M7" s="2650" t="s">
        <v>3588</v>
      </c>
      <c r="N7" s="938"/>
      <c r="O7" s="938"/>
      <c r="P7" s="938"/>
      <c r="Q7" s="938"/>
      <c r="R7" s="938"/>
    </row>
    <row r="8" spans="1:18">
      <c r="A8" s="958"/>
      <c r="B8" s="958"/>
      <c r="C8" s="958"/>
      <c r="D8" s="958"/>
      <c r="E8" s="2650"/>
      <c r="F8" s="1025"/>
      <c r="G8" s="2650"/>
      <c r="H8" s="1025"/>
      <c r="I8" s="2650"/>
      <c r="J8" s="1026"/>
      <c r="K8" s="2650"/>
      <c r="L8" s="1026"/>
      <c r="M8" s="2650"/>
      <c r="N8" s="938"/>
      <c r="O8" s="938"/>
      <c r="P8" s="938"/>
      <c r="Q8" s="938"/>
      <c r="R8" s="938"/>
    </row>
    <row r="9" spans="1:18">
      <c r="A9" s="958"/>
      <c r="B9" s="958"/>
      <c r="C9" s="958"/>
      <c r="D9" s="958"/>
      <c r="E9" s="3107"/>
      <c r="F9" s="1025"/>
      <c r="G9" s="3107"/>
      <c r="H9" s="1025"/>
      <c r="I9" s="3107"/>
      <c r="J9" s="1027"/>
      <c r="K9" s="2650"/>
      <c r="L9" s="1026"/>
      <c r="M9" s="2650"/>
      <c r="N9" s="938"/>
      <c r="O9" s="938"/>
      <c r="P9" s="938"/>
      <c r="Q9" s="938"/>
      <c r="R9" s="938"/>
    </row>
    <row r="10" spans="1:18">
      <c r="A10" s="958"/>
      <c r="B10" s="958"/>
      <c r="C10" s="958"/>
      <c r="D10" s="958"/>
      <c r="E10" s="3107"/>
      <c r="F10" s="1016"/>
      <c r="G10" s="3107"/>
      <c r="H10" s="1016"/>
      <c r="I10" s="3107"/>
      <c r="J10" s="1027"/>
      <c r="K10" s="2650"/>
      <c r="L10" s="1026"/>
      <c r="M10" s="2650"/>
      <c r="N10" s="1031"/>
      <c r="O10" s="1031"/>
      <c r="P10" s="1031"/>
      <c r="Q10" s="1031"/>
      <c r="R10" s="1031"/>
    </row>
    <row r="11" spans="1:18">
      <c r="A11" s="958"/>
      <c r="B11" s="958"/>
      <c r="C11" s="958"/>
      <c r="D11" s="958"/>
      <c r="E11" s="3108" t="s">
        <v>3460</v>
      </c>
      <c r="F11" s="3108"/>
      <c r="G11" s="3108"/>
      <c r="H11" s="3108"/>
      <c r="I11" s="3108"/>
      <c r="J11" s="3108"/>
      <c r="K11" s="3108"/>
      <c r="L11" s="3108"/>
      <c r="M11" s="3108"/>
      <c r="N11" s="1032"/>
      <c r="O11" s="1033"/>
      <c r="P11" s="1033"/>
      <c r="Q11" s="1033"/>
      <c r="R11" s="1033"/>
    </row>
    <row r="12" spans="1:18">
      <c r="A12" s="958"/>
      <c r="B12" s="958"/>
      <c r="C12" s="958"/>
      <c r="D12" s="958"/>
      <c r="E12" s="958"/>
      <c r="F12" s="958"/>
      <c r="G12" s="958"/>
      <c r="H12" s="958"/>
      <c r="I12" s="958"/>
      <c r="J12" s="958"/>
      <c r="K12" s="958"/>
      <c r="L12" s="958"/>
      <c r="M12" s="958"/>
    </row>
    <row r="13" spans="1:18">
      <c r="A13" s="958" t="s">
        <v>3461</v>
      </c>
      <c r="B13" s="958"/>
      <c r="C13" s="958"/>
      <c r="D13" s="958"/>
    </row>
    <row r="14" spans="1:18">
      <c r="A14" s="1011" t="s">
        <v>3462</v>
      </c>
      <c r="B14" s="958"/>
      <c r="C14" s="958"/>
      <c r="D14" s="958"/>
      <c r="E14" s="1034">
        <f>'FORM 8 Q'!C12</f>
        <v>794220</v>
      </c>
      <c r="F14" s="1034"/>
      <c r="G14" s="1034">
        <f>'FORM 8 Q'!E12</f>
        <v>1064715</v>
      </c>
      <c r="H14" s="1034"/>
      <c r="I14" s="1034">
        <f>'FORM 8 Q'!G12</f>
        <v>420157</v>
      </c>
      <c r="J14" s="1034"/>
      <c r="K14" s="917">
        <f>SUM(E14:I14)</f>
        <v>2279092</v>
      </c>
      <c r="L14" s="920"/>
      <c r="M14" s="920">
        <v>1958816</v>
      </c>
      <c r="N14" s="934"/>
      <c r="O14" s="934"/>
      <c r="P14" s="934"/>
      <c r="Q14" s="934"/>
      <c r="R14" s="934"/>
    </row>
    <row r="15" spans="1:18">
      <c r="A15" s="958"/>
      <c r="B15" s="958"/>
      <c r="C15" s="958"/>
      <c r="D15" s="958"/>
      <c r="E15" s="1034"/>
      <c r="F15" s="1034"/>
      <c r="G15" s="1034"/>
      <c r="H15" s="1034"/>
      <c r="I15" s="1034"/>
      <c r="J15" s="1034"/>
      <c r="K15" s="917"/>
      <c r="L15" s="920"/>
      <c r="M15" s="920"/>
      <c r="N15" s="934"/>
      <c r="O15" s="934"/>
      <c r="P15" s="934"/>
      <c r="Q15" s="934"/>
      <c r="R15" s="934"/>
    </row>
    <row r="16" spans="1:18">
      <c r="A16" s="958" t="s">
        <v>3073</v>
      </c>
      <c r="B16" s="958"/>
      <c r="C16" s="958"/>
      <c r="D16" s="958"/>
      <c r="E16" s="1034">
        <f>'FORM 8 Q'!C15</f>
        <v>87808</v>
      </c>
      <c r="F16" s="1034"/>
      <c r="G16" s="1034">
        <f>'FORM 8 Q'!E15</f>
        <v>183615</v>
      </c>
      <c r="H16" s="1034"/>
      <c r="I16" s="1034">
        <f>'FORM 8 Q'!G15</f>
        <v>103092</v>
      </c>
      <c r="J16" s="1034"/>
      <c r="K16" s="917">
        <f>SUM(E16:I16)</f>
        <v>374515</v>
      </c>
      <c r="L16" s="920"/>
      <c r="M16" s="920">
        <v>48892</v>
      </c>
      <c r="N16" s="1035">
        <v>42506</v>
      </c>
      <c r="O16" s="920"/>
      <c r="P16" s="1035">
        <v>49037</v>
      </c>
      <c r="Q16" s="920"/>
      <c r="R16" s="1035">
        <v>7656</v>
      </c>
    </row>
    <row r="17" spans="1:38">
      <c r="A17" s="958"/>
      <c r="B17" s="958"/>
      <c r="C17" s="958"/>
      <c r="D17" s="958"/>
      <c r="E17" s="1034"/>
      <c r="F17" s="1034"/>
      <c r="G17" s="1034"/>
      <c r="H17" s="1034"/>
      <c r="I17" s="1034"/>
      <c r="J17" s="1034"/>
      <c r="K17" s="917"/>
      <c r="L17" s="920"/>
      <c r="M17" s="920"/>
      <c r="N17" s="920"/>
      <c r="O17" s="920"/>
      <c r="P17" s="920"/>
      <c r="Q17" s="920"/>
      <c r="R17" s="920"/>
    </row>
    <row r="18" spans="1:38">
      <c r="A18" s="958" t="s">
        <v>3074</v>
      </c>
      <c r="B18" s="958"/>
      <c r="C18" s="958"/>
      <c r="D18" s="958"/>
      <c r="E18" s="1034">
        <f>'FORM 8 Q'!C17</f>
        <v>-26564</v>
      </c>
      <c r="F18" s="1034"/>
      <c r="G18" s="1034">
        <f>'FORM 8 Q'!E17</f>
        <v>-121274</v>
      </c>
      <c r="H18" s="1034"/>
      <c r="I18" s="1034">
        <f>'FORM 8 Q'!G17</f>
        <v>-82986</v>
      </c>
      <c r="J18" s="1034"/>
      <c r="K18" s="917">
        <f>SUM(E18:I18)</f>
        <v>-230824</v>
      </c>
      <c r="L18" s="920"/>
      <c r="M18" s="920">
        <v>-52800</v>
      </c>
      <c r="N18" s="1035">
        <v>-23516</v>
      </c>
      <c r="O18" s="920"/>
      <c r="P18" s="1035">
        <v>-32511</v>
      </c>
      <c r="Q18" s="920"/>
      <c r="R18" s="1035">
        <v>-5073</v>
      </c>
    </row>
    <row r="19" spans="1:38">
      <c r="A19" s="958"/>
      <c r="B19" s="958"/>
      <c r="C19" s="958"/>
      <c r="D19" s="958"/>
      <c r="E19" s="1034"/>
      <c r="F19" s="1034"/>
      <c r="G19" s="1034"/>
      <c r="H19" s="1034"/>
      <c r="I19" s="1034"/>
      <c r="J19" s="1034"/>
      <c r="K19" s="917"/>
      <c r="L19" s="920"/>
      <c r="M19" s="920"/>
      <c r="N19" s="934"/>
      <c r="O19" s="934"/>
      <c r="P19" s="934"/>
      <c r="Q19" s="934"/>
      <c r="R19" s="934"/>
    </row>
    <row r="20" spans="1:38" s="988" customFormat="1" ht="21" customHeight="1" thickBot="1">
      <c r="A20" s="1012" t="s">
        <v>3075</v>
      </c>
      <c r="B20" s="1012"/>
      <c r="C20" s="1012"/>
      <c r="D20" s="1012"/>
      <c r="E20" s="975">
        <f>SUM(E14:E18)</f>
        <v>855464</v>
      </c>
      <c r="F20" s="1036"/>
      <c r="G20" s="975">
        <f>SUM(G14:G18)</f>
        <v>1127056</v>
      </c>
      <c r="H20" s="1036"/>
      <c r="I20" s="975">
        <f>SUM(I14:I18)</f>
        <v>440263</v>
      </c>
      <c r="K20" s="975">
        <f>SUM(K14:K18)</f>
        <v>2422783</v>
      </c>
      <c r="M20" s="944">
        <f>SUM(M14:M18)</f>
        <v>1954908</v>
      </c>
      <c r="N20" s="943"/>
      <c r="O20" s="943"/>
      <c r="P20" s="943"/>
      <c r="Q20" s="943"/>
      <c r="R20" s="943"/>
    </row>
    <row r="21" spans="1:38" ht="15.75" thickTop="1">
      <c r="A21" s="958"/>
      <c r="B21" s="958"/>
      <c r="C21" s="958"/>
      <c r="D21" s="958"/>
      <c r="E21" s="958"/>
      <c r="F21" s="958"/>
      <c r="G21" s="958"/>
      <c r="H21" s="958"/>
      <c r="I21" s="958"/>
      <c r="J21" s="958"/>
      <c r="K21" s="958"/>
      <c r="L21" s="958"/>
      <c r="M21" s="958"/>
    </row>
    <row r="22" spans="1:38">
      <c r="A22" s="958"/>
      <c r="B22" s="958"/>
      <c r="C22" s="958"/>
      <c r="D22" s="958"/>
      <c r="E22" s="958"/>
      <c r="F22" s="958"/>
      <c r="G22" s="958"/>
      <c r="H22" s="958"/>
      <c r="I22" s="958"/>
      <c r="J22" s="958"/>
      <c r="K22" s="958"/>
      <c r="L22" s="958"/>
      <c r="M22" s="958"/>
    </row>
    <row r="23" spans="1:38">
      <c r="A23" s="958" t="str">
        <f>+'FORM 9'!A23</f>
        <v>The annexed notes from 1 to 15 form an integral part of these interim financial statements.</v>
      </c>
      <c r="B23" s="958"/>
      <c r="C23" s="958"/>
      <c r="D23" s="958"/>
      <c r="E23" s="958"/>
      <c r="F23" s="958"/>
      <c r="G23" s="958"/>
      <c r="H23" s="958"/>
      <c r="I23" s="958"/>
      <c r="J23" s="958"/>
      <c r="K23" s="958"/>
      <c r="L23" s="958"/>
      <c r="M23" s="958"/>
    </row>
    <row r="24" spans="1:38">
      <c r="A24" s="958"/>
      <c r="B24" s="958"/>
      <c r="C24" s="958"/>
      <c r="D24" s="958"/>
      <c r="E24" s="958"/>
      <c r="F24" s="958"/>
      <c r="G24" s="958"/>
      <c r="H24" s="958"/>
      <c r="I24" s="958"/>
      <c r="J24" s="958"/>
      <c r="K24" s="958"/>
      <c r="L24" s="958"/>
      <c r="M24" s="958"/>
    </row>
    <row r="25" spans="1:38">
      <c r="A25" s="958"/>
      <c r="B25" s="958"/>
      <c r="C25" s="958"/>
      <c r="D25" s="958"/>
      <c r="E25" s="958"/>
      <c r="F25" s="958"/>
      <c r="G25" s="958"/>
      <c r="H25" s="958"/>
      <c r="I25" s="958"/>
      <c r="J25" s="958"/>
      <c r="K25" s="958"/>
      <c r="L25" s="958"/>
      <c r="M25" s="958"/>
    </row>
    <row r="26" spans="1:38" s="982" customFormat="1">
      <c r="A26" s="2674" t="str">
        <f>'FORM 9'!A26:N26</f>
        <v>For MCB-Arif Habib Savings and Investments Limited</v>
      </c>
      <c r="B26" s="2674"/>
      <c r="C26" s="2674"/>
      <c r="D26" s="2674"/>
      <c r="E26" s="2674"/>
      <c r="F26" s="2674"/>
      <c r="G26" s="2674"/>
      <c r="H26" s="2674"/>
      <c r="I26" s="2674"/>
      <c r="J26" s="2674"/>
      <c r="K26" s="2674"/>
      <c r="L26" s="2674"/>
      <c r="M26" s="2674"/>
      <c r="N26" s="1037"/>
      <c r="O26" s="1037"/>
      <c r="P26" s="1037"/>
      <c r="Q26" s="1037"/>
      <c r="R26" s="1037"/>
    </row>
    <row r="27" spans="1:38" s="982" customFormat="1">
      <c r="A27" s="2674" t="str">
        <f>'FORM 9'!A27:N27</f>
        <v>(Pension Fund Manager)</v>
      </c>
      <c r="B27" s="2674"/>
      <c r="C27" s="2674"/>
      <c r="D27" s="2674"/>
      <c r="E27" s="2674"/>
      <c r="F27" s="2674"/>
      <c r="G27" s="2674"/>
      <c r="H27" s="2674"/>
      <c r="I27" s="2674"/>
      <c r="J27" s="2674"/>
      <c r="K27" s="2674"/>
      <c r="L27" s="2674"/>
      <c r="M27" s="2674"/>
      <c r="N27" s="1037"/>
      <c r="O27" s="1037"/>
      <c r="P27" s="1037"/>
      <c r="Q27" s="1037"/>
      <c r="R27" s="1037"/>
    </row>
    <row r="28" spans="1:38" s="929" customFormat="1">
      <c r="A28" s="923"/>
      <c r="B28" s="923"/>
      <c r="C28" s="923"/>
      <c r="D28" s="923"/>
      <c r="E28" s="923"/>
      <c r="F28" s="923"/>
      <c r="G28" s="923"/>
      <c r="H28" s="923"/>
      <c r="I28" s="923"/>
      <c r="J28" s="923"/>
      <c r="K28" s="923"/>
      <c r="L28" s="923"/>
      <c r="M28" s="923"/>
    </row>
    <row r="29" spans="1:38" s="929" customFormat="1">
      <c r="A29" s="923"/>
      <c r="B29" s="923"/>
      <c r="C29" s="923"/>
      <c r="D29" s="923"/>
      <c r="E29" s="923"/>
      <c r="F29" s="923"/>
      <c r="G29" s="923"/>
      <c r="H29" s="923"/>
      <c r="I29" s="923"/>
      <c r="J29" s="923"/>
      <c r="K29" s="923"/>
      <c r="L29" s="923"/>
      <c r="M29" s="923"/>
    </row>
    <row r="30" spans="1:38" s="929" customFormat="1">
      <c r="A30" s="923"/>
      <c r="B30" s="923"/>
      <c r="C30" s="923"/>
      <c r="D30" s="923"/>
      <c r="E30" s="923"/>
      <c r="F30" s="923"/>
      <c r="G30" s="923"/>
      <c r="H30" s="923"/>
      <c r="I30" s="923"/>
      <c r="J30" s="923"/>
      <c r="K30" s="923"/>
      <c r="L30" s="923"/>
      <c r="M30" s="923"/>
    </row>
    <row r="31" spans="1:38" s="929" customFormat="1">
      <c r="A31" s="923"/>
      <c r="B31" s="923"/>
      <c r="C31" s="923"/>
      <c r="D31" s="923"/>
      <c r="E31" s="923"/>
      <c r="F31" s="923"/>
      <c r="G31" s="923"/>
      <c r="H31" s="923"/>
      <c r="I31" s="923"/>
      <c r="J31" s="923"/>
      <c r="K31" s="923"/>
      <c r="L31" s="923"/>
      <c r="M31" s="923"/>
    </row>
    <row r="32" spans="1:38" s="929" customFormat="1">
      <c r="A32" s="923"/>
      <c r="B32" s="3103"/>
      <c r="C32" s="3103"/>
      <c r="D32" s="983"/>
      <c r="E32" s="984"/>
      <c r="F32" s="984"/>
      <c r="G32" s="984"/>
      <c r="H32" s="984"/>
      <c r="I32" s="984"/>
      <c r="J32" s="984"/>
      <c r="K32" s="923"/>
      <c r="L32" s="976"/>
      <c r="M32" s="923"/>
      <c r="N32" s="919"/>
      <c r="O32" s="919"/>
      <c r="P32" s="919"/>
      <c r="Q32" s="919"/>
      <c r="R32" s="919"/>
      <c r="S32" s="919"/>
      <c r="T32" s="919"/>
      <c r="U32" s="919"/>
      <c r="X32" s="919"/>
      <c r="AB32" s="919"/>
      <c r="AC32" s="919"/>
      <c r="AD32" s="919"/>
      <c r="AE32" s="919"/>
      <c r="AF32" s="919"/>
      <c r="AG32" s="919"/>
      <c r="AJ32" s="919"/>
      <c r="AK32" s="919"/>
      <c r="AL32" s="919"/>
    </row>
    <row r="33" spans="1:38" s="929" customFormat="1">
      <c r="A33" s="985"/>
      <c r="B33" s="3104" t="s">
        <v>3587</v>
      </c>
      <c r="C33" s="3104"/>
      <c r="D33" s="923"/>
      <c r="E33" s="986"/>
      <c r="F33" s="986"/>
      <c r="G33" s="986"/>
      <c r="H33" s="986"/>
      <c r="I33" s="986"/>
      <c r="J33" s="986"/>
      <c r="K33" s="923"/>
      <c r="L33" s="1015" t="s">
        <v>3030</v>
      </c>
      <c r="M33" s="923"/>
      <c r="N33" s="919"/>
      <c r="O33" s="919"/>
      <c r="P33" s="919"/>
      <c r="Q33" s="919"/>
      <c r="R33" s="919"/>
      <c r="S33" s="919"/>
      <c r="T33" s="919"/>
      <c r="U33" s="919"/>
      <c r="X33" s="919"/>
      <c r="AB33" s="919"/>
      <c r="AC33" s="919"/>
      <c r="AD33" s="919"/>
      <c r="AE33" s="919"/>
      <c r="AF33" s="919"/>
      <c r="AG33" s="919"/>
      <c r="AJ33" s="919"/>
      <c r="AK33" s="919"/>
      <c r="AL33" s="919"/>
    </row>
    <row r="34" spans="1:38" s="870" customFormat="1">
      <c r="A34" s="937"/>
      <c r="B34" s="937"/>
      <c r="C34" s="937"/>
      <c r="D34" s="1014"/>
      <c r="E34" s="937"/>
      <c r="F34" s="937"/>
      <c r="G34" s="937"/>
      <c r="H34" s="937"/>
      <c r="I34" s="937"/>
      <c r="J34" s="937"/>
      <c r="K34" s="937"/>
      <c r="L34" s="937"/>
      <c r="M34" s="937"/>
    </row>
    <row r="35" spans="1:38">
      <c r="A35" s="1023"/>
      <c r="B35" s="3100"/>
      <c r="C35" s="3101"/>
      <c r="D35" s="3101"/>
      <c r="E35" s="3101"/>
      <c r="F35" s="3101"/>
      <c r="G35" s="3101"/>
      <c r="H35" s="3101"/>
      <c r="I35" s="3101"/>
      <c r="J35" s="3101"/>
      <c r="K35" s="3101"/>
      <c r="L35" s="3101"/>
      <c r="M35" s="3101"/>
      <c r="N35" s="1038"/>
    </row>
    <row r="36" spans="1:38">
      <c r="A36" s="1024"/>
      <c r="B36" s="3101"/>
      <c r="C36" s="3101"/>
      <c r="D36" s="3101"/>
      <c r="E36" s="3101"/>
      <c r="F36" s="3101"/>
      <c r="G36" s="3101"/>
      <c r="H36" s="3101"/>
      <c r="I36" s="3101"/>
      <c r="J36" s="3101"/>
      <c r="K36" s="3101"/>
      <c r="L36" s="3101"/>
      <c r="M36" s="3101"/>
      <c r="N36" s="1038"/>
    </row>
    <row r="37" spans="1:38">
      <c r="A37" s="985"/>
      <c r="B37" s="3101"/>
      <c r="C37" s="3101"/>
      <c r="D37" s="3101"/>
      <c r="E37" s="3101"/>
      <c r="F37" s="3101"/>
      <c r="G37" s="3101"/>
      <c r="H37" s="3101"/>
      <c r="I37" s="3101"/>
      <c r="J37" s="3101"/>
      <c r="K37" s="3101"/>
      <c r="L37" s="3101"/>
      <c r="M37" s="3101"/>
      <c r="N37" s="1038"/>
    </row>
    <row r="39" spans="1:38">
      <c r="E39" s="920">
        <v>664323</v>
      </c>
      <c r="F39" s="920"/>
      <c r="G39" s="920">
        <v>884742</v>
      </c>
      <c r="H39" s="920"/>
      <c r="I39" s="920">
        <v>405843</v>
      </c>
    </row>
    <row r="41" spans="1:38">
      <c r="E41" s="920">
        <f>E20-E39</f>
        <v>191141</v>
      </c>
      <c r="F41" s="920"/>
      <c r="G41" s="920">
        <f>G20-G39</f>
        <v>242314</v>
      </c>
      <c r="H41" s="920"/>
      <c r="I41" s="920">
        <f>I20-I39</f>
        <v>34420</v>
      </c>
    </row>
  </sheetData>
  <mergeCells count="16">
    <mergeCell ref="A1:M1"/>
    <mergeCell ref="A2:M2"/>
    <mergeCell ref="A3:M3"/>
    <mergeCell ref="E11:M11"/>
    <mergeCell ref="A26:M26"/>
    <mergeCell ref="B35:M37"/>
    <mergeCell ref="A27:M27"/>
    <mergeCell ref="N6:R6"/>
    <mergeCell ref="E6:K6"/>
    <mergeCell ref="E7:E10"/>
    <mergeCell ref="G7:G10"/>
    <mergeCell ref="I7:I10"/>
    <mergeCell ref="K7:K10"/>
    <mergeCell ref="M7:M10"/>
    <mergeCell ref="B32:C32"/>
    <mergeCell ref="B33:C33"/>
  </mergeCells>
  <pageMargins left="0.75" right="0.25" top="0.6" bottom="0" header="0.25" footer="0"/>
  <pageSetup scale="85" firstPageNumber="19" fitToHeight="0" orientation="portrait" useFirstPageNumber="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M19"/>
  <sheetViews>
    <sheetView showGridLines="0" workbookViewId="0">
      <selection activeCell="M7" sqref="M7"/>
    </sheetView>
  </sheetViews>
  <sheetFormatPr defaultColWidth="9.28515625" defaultRowHeight="12.75"/>
  <cols>
    <col min="1" max="1" width="9.28515625" style="551"/>
    <col min="2" max="2" width="9.42578125" style="551" bestFit="1" customWidth="1"/>
    <col min="3" max="3" width="34.5703125" style="551" bestFit="1" customWidth="1"/>
    <col min="4" max="4" width="10.42578125" style="551" bestFit="1" customWidth="1"/>
    <col min="5" max="5" width="2.28515625" style="551" customWidth="1"/>
    <col min="6" max="6" width="10.42578125" style="551" bestFit="1" customWidth="1"/>
    <col min="7" max="7" width="3.5703125" style="551" customWidth="1"/>
    <col min="8" max="8" width="10.42578125" style="551" bestFit="1" customWidth="1"/>
    <col min="9" max="9" width="13.7109375" style="552" bestFit="1" customWidth="1"/>
    <col min="10" max="16384" width="9.28515625" style="551"/>
  </cols>
  <sheetData>
    <row r="2" spans="2:13">
      <c r="B2" s="551" t="s">
        <v>3154</v>
      </c>
    </row>
    <row r="3" spans="2:13" ht="13.5" thickBot="1"/>
    <row r="4" spans="2:13" s="553" customFormat="1" ht="13.5" thickBot="1">
      <c r="D4" s="554" t="s">
        <v>3142</v>
      </c>
      <c r="F4" s="554" t="s">
        <v>3141</v>
      </c>
      <c r="H4" s="554" t="s">
        <v>3092</v>
      </c>
      <c r="I4" s="555" t="s">
        <v>3140</v>
      </c>
    </row>
    <row r="5" spans="2:13" ht="13.5" thickBot="1"/>
    <row r="6" spans="2:13" ht="13.5" thickBot="1">
      <c r="B6" s="556">
        <v>41090</v>
      </c>
      <c r="C6" s="557" t="s">
        <v>3139</v>
      </c>
      <c r="D6" s="558">
        <v>9826386</v>
      </c>
      <c r="E6" s="559"/>
      <c r="F6" s="558">
        <v>5234432</v>
      </c>
      <c r="G6" s="559"/>
      <c r="H6" s="558">
        <v>3848256</v>
      </c>
      <c r="I6" s="560">
        <f>SUM(D6:H6)</f>
        <v>18909074</v>
      </c>
      <c r="M6" s="561">
        <f>+I12/M10</f>
        <v>0</v>
      </c>
    </row>
    <row r="7" spans="2:13">
      <c r="M7" s="552"/>
    </row>
    <row r="8" spans="2:13" ht="13.5" thickBot="1">
      <c r="M8" s="552"/>
    </row>
    <row r="9" spans="2:13">
      <c r="B9" s="3109" t="s">
        <v>3153</v>
      </c>
      <c r="C9" s="551" t="s">
        <v>3138</v>
      </c>
      <c r="D9" s="562">
        <f>+D6*0.02/1000000</f>
        <v>0.19700000000000001</v>
      </c>
      <c r="E9" s="563"/>
      <c r="F9" s="562">
        <f>+F6*0.02/1000000</f>
        <v>0.105</v>
      </c>
      <c r="H9" s="562">
        <f>+H6*0.02/1000000</f>
        <v>7.6999999999999999E-2</v>
      </c>
      <c r="I9" s="562">
        <f>+I6*0.02/1000000</f>
        <v>0.378</v>
      </c>
      <c r="M9" s="561">
        <v>0.40500000000000003</v>
      </c>
    </row>
    <row r="10" spans="2:13">
      <c r="B10" s="3110"/>
      <c r="C10" s="551" t="s">
        <v>3137</v>
      </c>
      <c r="D10" s="551">
        <v>0.13300000000000001</v>
      </c>
      <c r="F10" s="551">
        <v>0.16900000000000001</v>
      </c>
      <c r="H10" s="551">
        <v>0.10199999999999999</v>
      </c>
      <c r="I10" s="562">
        <f>405000/1000000</f>
        <v>0.40500000000000003</v>
      </c>
      <c r="M10" s="563">
        <v>1000000</v>
      </c>
    </row>
    <row r="11" spans="2:13">
      <c r="B11" s="3110"/>
      <c r="M11" s="563">
        <f>+M10*M9</f>
        <v>405000</v>
      </c>
    </row>
    <row r="12" spans="2:13" ht="13.5" thickBot="1">
      <c r="B12" s="3111"/>
      <c r="C12" s="551" t="s">
        <v>3136</v>
      </c>
      <c r="D12" s="564">
        <f>SUM(D9:D10)</f>
        <v>0.33</v>
      </c>
      <c r="E12" s="565"/>
      <c r="F12" s="564">
        <f>SUM(F9:F10)</f>
        <v>0.27400000000000002</v>
      </c>
      <c r="G12" s="565"/>
      <c r="H12" s="564">
        <f>SUM(H9:H10)</f>
        <v>0.17899999999999999</v>
      </c>
      <c r="I12" s="564">
        <f>SUM(I9:I10)</f>
        <v>0.78300000000000003</v>
      </c>
    </row>
    <row r="13" spans="2:13" ht="13.5" thickBot="1">
      <c r="D13" s="566"/>
      <c r="E13" s="565"/>
      <c r="F13" s="566"/>
      <c r="G13" s="565"/>
      <c r="H13" s="566"/>
      <c r="I13" s="567"/>
    </row>
    <row r="14" spans="2:13" ht="13.5" thickBot="1">
      <c r="B14" s="568">
        <v>41274</v>
      </c>
      <c r="C14" s="569" t="s">
        <v>3139</v>
      </c>
      <c r="D14" s="570">
        <f>+IS!E39</f>
        <v>-40142</v>
      </c>
      <c r="E14" s="571"/>
      <c r="F14" s="570">
        <f>+IS!G39</f>
        <v>18683</v>
      </c>
      <c r="G14" s="571"/>
      <c r="H14" s="570">
        <f>+IS!I39</f>
        <v>16716</v>
      </c>
      <c r="I14" s="572">
        <f>+SUM(D14:H14)</f>
        <v>-4743</v>
      </c>
    </row>
    <row r="15" spans="2:13" ht="13.5" thickBot="1">
      <c r="B15" s="573"/>
      <c r="D15" s="571"/>
      <c r="E15" s="571"/>
      <c r="F15" s="571"/>
      <c r="G15" s="571"/>
      <c r="H15" s="571"/>
    </row>
    <row r="16" spans="2:13">
      <c r="B16" s="3109" t="s">
        <v>3153</v>
      </c>
      <c r="C16" s="551" t="s">
        <v>3138</v>
      </c>
      <c r="D16" s="574">
        <f>+D14*0.02/1000000</f>
        <v>-1E-3</v>
      </c>
      <c r="E16" s="574"/>
      <c r="F16" s="574">
        <f>+F14*0.02/1000000</f>
        <v>0</v>
      </c>
      <c r="G16" s="574"/>
      <c r="H16" s="574">
        <f>+H14*0.02/1000000</f>
        <v>0</v>
      </c>
      <c r="I16" s="562">
        <f>+I14*0.02/1000000</f>
        <v>0</v>
      </c>
    </row>
    <row r="17" spans="2:9">
      <c r="B17" s="3110"/>
      <c r="C17" s="551" t="s">
        <v>3136</v>
      </c>
      <c r="D17" s="574">
        <v>0.33</v>
      </c>
      <c r="E17" s="574"/>
      <c r="F17" s="574">
        <v>0.27400000000000002</v>
      </c>
      <c r="G17" s="574"/>
      <c r="H17" s="574">
        <v>0.17899999999999999</v>
      </c>
      <c r="I17" s="562">
        <f>+I12</f>
        <v>0.78300000000000003</v>
      </c>
    </row>
    <row r="18" spans="2:9">
      <c r="B18" s="3110"/>
    </row>
    <row r="19" spans="2:9" ht="13.5" thickBot="1">
      <c r="B19" s="3111"/>
      <c r="C19" s="551" t="s">
        <v>3143</v>
      </c>
      <c r="D19" s="564">
        <f>SUM(D16:D17)</f>
        <v>0.32900000000000001</v>
      </c>
      <c r="E19" s="565"/>
      <c r="F19" s="564">
        <f>SUM(F16:F17)</f>
        <v>0.27400000000000002</v>
      </c>
      <c r="G19" s="565"/>
      <c r="H19" s="564">
        <f>SUM(H16:H17)</f>
        <v>0.17899999999999999</v>
      </c>
      <c r="I19" s="564">
        <f>SUM(I16:I17)</f>
        <v>0.78300000000000003</v>
      </c>
    </row>
  </sheetData>
  <mergeCells count="2">
    <mergeCell ref="B16:B19"/>
    <mergeCell ref="B9:B12"/>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01"/>
  <sheetViews>
    <sheetView showGridLines="0" topLeftCell="A177" workbookViewId="0">
      <selection activeCell="F197" sqref="A1:IV65536"/>
    </sheetView>
  </sheetViews>
  <sheetFormatPr defaultColWidth="9.28515625" defaultRowHeight="15"/>
  <cols>
    <col min="1" max="1" width="9.5703125" style="511" bestFit="1" customWidth="1"/>
    <col min="2" max="2" width="19.7109375" style="511" bestFit="1" customWidth="1"/>
    <col min="3" max="5" width="14" style="511" bestFit="1" customWidth="1"/>
    <col min="6" max="6" width="15" style="511" bestFit="1" customWidth="1"/>
    <col min="7" max="8" width="13.42578125" style="511" bestFit="1" customWidth="1"/>
    <col min="9" max="9" width="13.7109375" style="511" bestFit="1" customWidth="1"/>
    <col min="10" max="12" width="9.7109375" style="511" bestFit="1" customWidth="1"/>
    <col min="13" max="16384" width="9.28515625" style="511"/>
  </cols>
  <sheetData>
    <row r="1" spans="1:12" ht="15.75" thickBot="1"/>
    <row r="2" spans="1:12">
      <c r="A2" s="3115" t="s">
        <v>3144</v>
      </c>
      <c r="B2" s="3117" t="s">
        <v>3145</v>
      </c>
      <c r="C2" s="3119" t="s">
        <v>3146</v>
      </c>
      <c r="D2" s="3119"/>
      <c r="E2" s="3119"/>
      <c r="F2" s="3119"/>
      <c r="G2" s="3120" t="s">
        <v>3147</v>
      </c>
      <c r="H2" s="3120"/>
      <c r="I2" s="3120"/>
      <c r="J2" s="3112" t="s">
        <v>3148</v>
      </c>
      <c r="K2" s="3112"/>
      <c r="L2" s="3113"/>
    </row>
    <row r="3" spans="1:12" ht="15.75" thickBot="1">
      <c r="A3" s="3116"/>
      <c r="B3" s="3118"/>
      <c r="C3" s="512" t="s">
        <v>3142</v>
      </c>
      <c r="D3" s="512" t="s">
        <v>3141</v>
      </c>
      <c r="E3" s="513" t="s">
        <v>3092</v>
      </c>
      <c r="F3" s="513" t="s">
        <v>2928</v>
      </c>
      <c r="G3" s="514" t="s">
        <v>3142</v>
      </c>
      <c r="H3" s="514" t="s">
        <v>3141</v>
      </c>
      <c r="I3" s="514" t="s">
        <v>3092</v>
      </c>
      <c r="J3" s="515" t="s">
        <v>3142</v>
      </c>
      <c r="K3" s="515" t="s">
        <v>3141</v>
      </c>
      <c r="L3" s="516" t="s">
        <v>3092</v>
      </c>
    </row>
    <row r="5" spans="1:12">
      <c r="A5" s="520">
        <v>41091</v>
      </c>
      <c r="B5" s="520">
        <v>41092</v>
      </c>
      <c r="C5" s="517">
        <v>54068072</v>
      </c>
      <c r="D5" s="517">
        <v>60426935</v>
      </c>
      <c r="E5" s="517">
        <v>46831439</v>
      </c>
      <c r="F5" s="517">
        <f t="shared" ref="F5:F38" si="0">SUM(C5:E5)</f>
        <v>161326446</v>
      </c>
      <c r="G5" s="519">
        <v>397822</v>
      </c>
      <c r="H5" s="519">
        <v>410753</v>
      </c>
      <c r="I5" s="519">
        <v>344835</v>
      </c>
      <c r="J5" s="517">
        <f t="shared" ref="J5:J36" si="1">C5/G5</f>
        <v>136</v>
      </c>
      <c r="K5" s="517">
        <f t="shared" ref="K5:K36" si="2">D5/H5</f>
        <v>147</v>
      </c>
      <c r="L5" s="517">
        <f t="shared" ref="L5:L36" si="3">E5/I5</f>
        <v>136</v>
      </c>
    </row>
    <row r="6" spans="1:12">
      <c r="A6" s="520">
        <v>41092</v>
      </c>
      <c r="B6" s="520">
        <v>41093</v>
      </c>
      <c r="C6" s="517">
        <v>54068072</v>
      </c>
      <c r="D6" s="517">
        <v>60426935</v>
      </c>
      <c r="E6" s="517">
        <v>46831439</v>
      </c>
      <c r="F6" s="517">
        <f t="shared" si="0"/>
        <v>161326446</v>
      </c>
      <c r="G6" s="519">
        <v>397822</v>
      </c>
      <c r="H6" s="519">
        <v>410753</v>
      </c>
      <c r="I6" s="519">
        <v>344835</v>
      </c>
      <c r="J6" s="517">
        <f t="shared" si="1"/>
        <v>136</v>
      </c>
      <c r="K6" s="517">
        <f t="shared" si="2"/>
        <v>147</v>
      </c>
      <c r="L6" s="517">
        <f t="shared" si="3"/>
        <v>136</v>
      </c>
    </row>
    <row r="7" spans="1:12">
      <c r="A7" s="520">
        <v>41093</v>
      </c>
      <c r="B7" s="520">
        <v>41094</v>
      </c>
      <c r="C7" s="517">
        <v>54844941</v>
      </c>
      <c r="D7" s="517">
        <v>60459554</v>
      </c>
      <c r="E7" s="517">
        <v>46857877</v>
      </c>
      <c r="F7" s="517">
        <f t="shared" si="0"/>
        <v>162162372</v>
      </c>
      <c r="G7" s="519">
        <v>397822</v>
      </c>
      <c r="H7" s="519">
        <v>410753</v>
      </c>
      <c r="I7" s="519">
        <v>344835</v>
      </c>
      <c r="J7" s="517">
        <f t="shared" si="1"/>
        <v>138</v>
      </c>
      <c r="K7" s="517">
        <f t="shared" si="2"/>
        <v>147</v>
      </c>
      <c r="L7" s="517">
        <f t="shared" si="3"/>
        <v>136</v>
      </c>
    </row>
    <row r="8" spans="1:12">
      <c r="A8" s="520">
        <v>41094</v>
      </c>
      <c r="B8" s="520">
        <v>41095</v>
      </c>
      <c r="C8" s="517">
        <v>54798063</v>
      </c>
      <c r="D8" s="517">
        <v>60480666</v>
      </c>
      <c r="E8" s="517">
        <v>46883582</v>
      </c>
      <c r="F8" s="517">
        <f t="shared" si="0"/>
        <v>162162311</v>
      </c>
      <c r="G8" s="519">
        <v>397822</v>
      </c>
      <c r="H8" s="519">
        <v>410753</v>
      </c>
      <c r="I8" s="519">
        <v>344835</v>
      </c>
      <c r="J8" s="517">
        <f t="shared" si="1"/>
        <v>138</v>
      </c>
      <c r="K8" s="517">
        <f t="shared" si="2"/>
        <v>147</v>
      </c>
      <c r="L8" s="517">
        <f t="shared" si="3"/>
        <v>136</v>
      </c>
    </row>
    <row r="9" spans="1:12">
      <c r="A9" s="520">
        <v>41095</v>
      </c>
      <c r="B9" s="520">
        <v>41096</v>
      </c>
      <c r="C9" s="517">
        <v>55033725</v>
      </c>
      <c r="D9" s="517">
        <v>60494259</v>
      </c>
      <c r="E9" s="517">
        <v>46909286</v>
      </c>
      <c r="F9" s="517">
        <f t="shared" si="0"/>
        <v>162437270</v>
      </c>
      <c r="G9" s="519">
        <v>397822</v>
      </c>
      <c r="H9" s="519">
        <v>410753</v>
      </c>
      <c r="I9" s="519">
        <v>344835</v>
      </c>
      <c r="J9" s="517">
        <f t="shared" si="1"/>
        <v>138</v>
      </c>
      <c r="K9" s="517">
        <f t="shared" si="2"/>
        <v>147</v>
      </c>
      <c r="L9" s="517">
        <f t="shared" si="3"/>
        <v>136</v>
      </c>
    </row>
    <row r="10" spans="1:12">
      <c r="A10" s="520">
        <v>41096</v>
      </c>
      <c r="B10" s="520">
        <v>41097</v>
      </c>
      <c r="C10" s="517">
        <v>55512850</v>
      </c>
      <c r="D10" s="517">
        <v>60510527</v>
      </c>
      <c r="E10" s="517">
        <v>46936189</v>
      </c>
      <c r="F10" s="517">
        <f t="shared" si="0"/>
        <v>162959566</v>
      </c>
      <c r="G10" s="519">
        <v>397822</v>
      </c>
      <c r="H10" s="519">
        <v>410753</v>
      </c>
      <c r="I10" s="519">
        <v>344835</v>
      </c>
      <c r="J10" s="517">
        <f t="shared" si="1"/>
        <v>140</v>
      </c>
      <c r="K10" s="517">
        <f t="shared" si="2"/>
        <v>147</v>
      </c>
      <c r="L10" s="517">
        <f t="shared" si="3"/>
        <v>136</v>
      </c>
    </row>
    <row r="11" spans="1:12">
      <c r="A11" s="520">
        <v>41097</v>
      </c>
      <c r="B11" s="520">
        <v>41098</v>
      </c>
      <c r="C11" s="517">
        <v>55512850</v>
      </c>
      <c r="D11" s="517">
        <v>60510527</v>
      </c>
      <c r="E11" s="517">
        <v>46936189</v>
      </c>
      <c r="F11" s="517">
        <f t="shared" si="0"/>
        <v>162959566</v>
      </c>
      <c r="G11" s="519">
        <v>397822</v>
      </c>
      <c r="H11" s="519">
        <v>410753</v>
      </c>
      <c r="I11" s="519">
        <v>344835</v>
      </c>
      <c r="J11" s="517">
        <f t="shared" si="1"/>
        <v>140</v>
      </c>
      <c r="K11" s="517">
        <f t="shared" si="2"/>
        <v>147</v>
      </c>
      <c r="L11" s="517">
        <f t="shared" si="3"/>
        <v>136</v>
      </c>
    </row>
    <row r="12" spans="1:12">
      <c r="A12" s="520">
        <v>41098</v>
      </c>
      <c r="B12" s="520">
        <v>41099</v>
      </c>
      <c r="C12" s="517">
        <v>55512850</v>
      </c>
      <c r="D12" s="517">
        <v>60510527</v>
      </c>
      <c r="E12" s="517">
        <v>46936189</v>
      </c>
      <c r="F12" s="517">
        <f t="shared" si="0"/>
        <v>162959566</v>
      </c>
      <c r="G12" s="519">
        <v>397822</v>
      </c>
      <c r="H12" s="519">
        <v>410753</v>
      </c>
      <c r="I12" s="519">
        <v>344835</v>
      </c>
      <c r="J12" s="517">
        <f t="shared" si="1"/>
        <v>140</v>
      </c>
      <c r="K12" s="517">
        <f t="shared" si="2"/>
        <v>147</v>
      </c>
      <c r="L12" s="517">
        <f t="shared" si="3"/>
        <v>136</v>
      </c>
    </row>
    <row r="13" spans="1:12">
      <c r="A13" s="520">
        <v>41099</v>
      </c>
      <c r="B13" s="520">
        <v>41100</v>
      </c>
      <c r="C13" s="517">
        <v>55610119</v>
      </c>
      <c r="D13" s="517">
        <v>60564453</v>
      </c>
      <c r="E13" s="517">
        <v>46969856</v>
      </c>
      <c r="F13" s="517">
        <f t="shared" si="0"/>
        <v>163144428</v>
      </c>
      <c r="G13" s="519">
        <v>397822</v>
      </c>
      <c r="H13" s="519">
        <v>410753</v>
      </c>
      <c r="I13" s="519">
        <v>344835</v>
      </c>
      <c r="J13" s="517">
        <f t="shared" si="1"/>
        <v>140</v>
      </c>
      <c r="K13" s="517">
        <f t="shared" si="2"/>
        <v>147</v>
      </c>
      <c r="L13" s="517">
        <f t="shared" si="3"/>
        <v>136</v>
      </c>
    </row>
    <row r="14" spans="1:12">
      <c r="A14" s="520">
        <v>41100</v>
      </c>
      <c r="B14" s="520">
        <v>41101</v>
      </c>
      <c r="C14" s="517">
        <v>55940564</v>
      </c>
      <c r="D14" s="517">
        <v>60574059</v>
      </c>
      <c r="E14" s="517">
        <v>46974640</v>
      </c>
      <c r="F14" s="517">
        <f t="shared" si="0"/>
        <v>163489263</v>
      </c>
      <c r="G14" s="519">
        <v>397822</v>
      </c>
      <c r="H14" s="519">
        <v>410753</v>
      </c>
      <c r="I14" s="519">
        <v>344835</v>
      </c>
      <c r="J14" s="517">
        <f t="shared" si="1"/>
        <v>141</v>
      </c>
      <c r="K14" s="517">
        <f t="shared" si="2"/>
        <v>147</v>
      </c>
      <c r="L14" s="517">
        <f t="shared" si="3"/>
        <v>136</v>
      </c>
    </row>
    <row r="15" spans="1:12">
      <c r="A15" s="520">
        <v>41101</v>
      </c>
      <c r="B15" s="520">
        <v>41102</v>
      </c>
      <c r="C15" s="517">
        <v>55978247</v>
      </c>
      <c r="D15" s="517">
        <v>66586665</v>
      </c>
      <c r="E15" s="517">
        <v>46980624</v>
      </c>
      <c r="F15" s="517">
        <f t="shared" si="0"/>
        <v>169545536</v>
      </c>
      <c r="G15" s="519">
        <v>397822</v>
      </c>
      <c r="H15" s="519">
        <v>410753</v>
      </c>
      <c r="I15" s="519">
        <v>344835</v>
      </c>
      <c r="J15" s="517">
        <f t="shared" si="1"/>
        <v>141</v>
      </c>
      <c r="K15" s="517">
        <f t="shared" si="2"/>
        <v>162</v>
      </c>
      <c r="L15" s="517">
        <f t="shared" si="3"/>
        <v>136</v>
      </c>
    </row>
    <row r="16" spans="1:12">
      <c r="A16" s="520">
        <v>41102</v>
      </c>
      <c r="B16" s="520">
        <v>41103</v>
      </c>
      <c r="C16" s="517">
        <v>56294546</v>
      </c>
      <c r="D16" s="517">
        <v>66606637</v>
      </c>
      <c r="E16" s="517">
        <v>46994346</v>
      </c>
      <c r="F16" s="517">
        <f t="shared" si="0"/>
        <v>169895529</v>
      </c>
      <c r="G16" s="519">
        <v>397822</v>
      </c>
      <c r="H16" s="519">
        <v>410753</v>
      </c>
      <c r="I16" s="519">
        <v>344835</v>
      </c>
      <c r="J16" s="517">
        <f t="shared" si="1"/>
        <v>142</v>
      </c>
      <c r="K16" s="517">
        <f t="shared" si="2"/>
        <v>162</v>
      </c>
      <c r="L16" s="517">
        <f t="shared" si="3"/>
        <v>136</v>
      </c>
    </row>
    <row r="17" spans="1:12">
      <c r="A17" s="520">
        <v>41103</v>
      </c>
      <c r="B17" s="520">
        <v>41104</v>
      </c>
      <c r="C17" s="517">
        <v>56493282</v>
      </c>
      <c r="D17" s="517">
        <v>60627311</v>
      </c>
      <c r="E17" s="517">
        <v>46998784</v>
      </c>
      <c r="F17" s="517">
        <f t="shared" si="0"/>
        <v>164119377</v>
      </c>
      <c r="G17" s="519">
        <v>397822</v>
      </c>
      <c r="H17" s="519">
        <v>410753</v>
      </c>
      <c r="I17" s="519">
        <v>344835</v>
      </c>
      <c r="J17" s="517">
        <f t="shared" si="1"/>
        <v>142</v>
      </c>
      <c r="K17" s="517">
        <f t="shared" si="2"/>
        <v>148</v>
      </c>
      <c r="L17" s="517">
        <f t="shared" si="3"/>
        <v>136</v>
      </c>
    </row>
    <row r="18" spans="1:12">
      <c r="A18" s="520">
        <v>41104</v>
      </c>
      <c r="B18" s="520">
        <v>41105</v>
      </c>
      <c r="C18" s="517">
        <v>56493282</v>
      </c>
      <c r="D18" s="517">
        <v>60627311</v>
      </c>
      <c r="E18" s="517">
        <v>46998784</v>
      </c>
      <c r="F18" s="517">
        <f t="shared" si="0"/>
        <v>164119377</v>
      </c>
      <c r="G18" s="519">
        <v>397822</v>
      </c>
      <c r="H18" s="519">
        <v>410753</v>
      </c>
      <c r="I18" s="519">
        <v>344835</v>
      </c>
      <c r="J18" s="517">
        <f t="shared" si="1"/>
        <v>142</v>
      </c>
      <c r="K18" s="517">
        <f t="shared" si="2"/>
        <v>148</v>
      </c>
      <c r="L18" s="517">
        <f t="shared" si="3"/>
        <v>136</v>
      </c>
    </row>
    <row r="19" spans="1:12">
      <c r="A19" s="520">
        <v>41105</v>
      </c>
      <c r="B19" s="520">
        <v>41106</v>
      </c>
      <c r="C19" s="517">
        <v>56493282</v>
      </c>
      <c r="D19" s="517">
        <v>60627311</v>
      </c>
      <c r="E19" s="517">
        <v>46998784</v>
      </c>
      <c r="F19" s="517">
        <f t="shared" si="0"/>
        <v>164119377</v>
      </c>
      <c r="G19" s="519">
        <v>397822</v>
      </c>
      <c r="H19" s="519">
        <v>410753</v>
      </c>
      <c r="I19" s="519">
        <v>344835</v>
      </c>
      <c r="J19" s="517">
        <f t="shared" si="1"/>
        <v>142</v>
      </c>
      <c r="K19" s="517">
        <f t="shared" si="2"/>
        <v>148</v>
      </c>
      <c r="L19" s="517">
        <f t="shared" si="3"/>
        <v>136</v>
      </c>
    </row>
    <row r="20" spans="1:12">
      <c r="A20" s="520">
        <v>41106</v>
      </c>
      <c r="B20" s="520">
        <v>41107</v>
      </c>
      <c r="C20" s="517">
        <v>56918501</v>
      </c>
      <c r="D20" s="517">
        <v>60670676</v>
      </c>
      <c r="E20" s="517">
        <v>47031027</v>
      </c>
      <c r="F20" s="517">
        <f t="shared" si="0"/>
        <v>164620204</v>
      </c>
      <c r="G20" s="519">
        <v>397822</v>
      </c>
      <c r="H20" s="519">
        <v>410753</v>
      </c>
      <c r="I20" s="519">
        <v>344835</v>
      </c>
      <c r="J20" s="517">
        <f t="shared" si="1"/>
        <v>143</v>
      </c>
      <c r="K20" s="517">
        <f t="shared" si="2"/>
        <v>148</v>
      </c>
      <c r="L20" s="517">
        <f t="shared" si="3"/>
        <v>136</v>
      </c>
    </row>
    <row r="21" spans="1:12">
      <c r="A21" s="520">
        <v>41107</v>
      </c>
      <c r="B21" s="520">
        <v>41108</v>
      </c>
      <c r="C21" s="517">
        <v>56999746</v>
      </c>
      <c r="D21" s="517">
        <v>60687298</v>
      </c>
      <c r="E21" s="517">
        <v>47042974</v>
      </c>
      <c r="F21" s="517">
        <f t="shared" si="0"/>
        <v>164730018</v>
      </c>
      <c r="G21" s="519">
        <v>397822</v>
      </c>
      <c r="H21" s="519">
        <v>410753</v>
      </c>
      <c r="I21" s="519">
        <v>344835</v>
      </c>
      <c r="J21" s="517">
        <f t="shared" si="1"/>
        <v>143</v>
      </c>
      <c r="K21" s="517">
        <f t="shared" si="2"/>
        <v>148</v>
      </c>
      <c r="L21" s="517">
        <f t="shared" si="3"/>
        <v>136</v>
      </c>
    </row>
    <row r="22" spans="1:12">
      <c r="A22" s="520">
        <v>41108</v>
      </c>
      <c r="B22" s="520">
        <v>41109</v>
      </c>
      <c r="C22" s="517">
        <v>57545987</v>
      </c>
      <c r="D22" s="517">
        <v>60700921</v>
      </c>
      <c r="E22" s="517">
        <v>47054901</v>
      </c>
      <c r="F22" s="517">
        <f t="shared" si="0"/>
        <v>165301809</v>
      </c>
      <c r="G22" s="519">
        <v>397822</v>
      </c>
      <c r="H22" s="519">
        <v>410753</v>
      </c>
      <c r="I22" s="519">
        <v>344835</v>
      </c>
      <c r="J22" s="517">
        <f t="shared" si="1"/>
        <v>145</v>
      </c>
      <c r="K22" s="517">
        <f t="shared" si="2"/>
        <v>148</v>
      </c>
      <c r="L22" s="517">
        <f t="shared" si="3"/>
        <v>136</v>
      </c>
    </row>
    <row r="23" spans="1:12">
      <c r="A23" s="520">
        <v>41109</v>
      </c>
      <c r="B23" s="520">
        <v>41110</v>
      </c>
      <c r="C23" s="517">
        <v>57724163</v>
      </c>
      <c r="D23" s="517">
        <v>60715160</v>
      </c>
      <c r="E23" s="517">
        <v>47066497</v>
      </c>
      <c r="F23" s="517">
        <f t="shared" si="0"/>
        <v>165505820</v>
      </c>
      <c r="G23" s="519">
        <v>397822</v>
      </c>
      <c r="H23" s="519">
        <v>410753</v>
      </c>
      <c r="I23" s="519">
        <v>344835</v>
      </c>
      <c r="J23" s="517">
        <f t="shared" si="1"/>
        <v>145</v>
      </c>
      <c r="K23" s="517">
        <f t="shared" si="2"/>
        <v>148</v>
      </c>
      <c r="L23" s="517">
        <f t="shared" si="3"/>
        <v>136</v>
      </c>
    </row>
    <row r="24" spans="1:12">
      <c r="A24" s="520">
        <v>41110</v>
      </c>
      <c r="B24" s="520">
        <v>41111</v>
      </c>
      <c r="C24" s="517">
        <v>57577640</v>
      </c>
      <c r="D24" s="517">
        <v>60729396</v>
      </c>
      <c r="E24" s="517">
        <v>47078091</v>
      </c>
      <c r="F24" s="517">
        <f t="shared" si="0"/>
        <v>165385127</v>
      </c>
      <c r="G24" s="517">
        <v>397950</v>
      </c>
      <c r="H24" s="517">
        <v>410800</v>
      </c>
      <c r="I24" s="517">
        <v>344841</v>
      </c>
      <c r="J24" s="517">
        <f t="shared" si="1"/>
        <v>145</v>
      </c>
      <c r="K24" s="517">
        <f t="shared" si="2"/>
        <v>148</v>
      </c>
      <c r="L24" s="517">
        <f t="shared" si="3"/>
        <v>137</v>
      </c>
    </row>
    <row r="25" spans="1:12">
      <c r="A25" s="520">
        <v>41111</v>
      </c>
      <c r="B25" s="520">
        <v>41112</v>
      </c>
      <c r="C25" s="517">
        <v>57577640</v>
      </c>
      <c r="D25" s="517">
        <v>60729396</v>
      </c>
      <c r="E25" s="517">
        <v>47078091</v>
      </c>
      <c r="F25" s="517">
        <f t="shared" si="0"/>
        <v>165385127</v>
      </c>
      <c r="G25" s="517">
        <v>397950</v>
      </c>
      <c r="H25" s="517">
        <v>410800</v>
      </c>
      <c r="I25" s="517">
        <v>344841</v>
      </c>
      <c r="J25" s="517">
        <f t="shared" si="1"/>
        <v>145</v>
      </c>
      <c r="K25" s="517">
        <f t="shared" si="2"/>
        <v>148</v>
      </c>
      <c r="L25" s="517">
        <f t="shared" si="3"/>
        <v>137</v>
      </c>
    </row>
    <row r="26" spans="1:12">
      <c r="A26" s="520">
        <v>41112</v>
      </c>
      <c r="B26" s="520">
        <v>41113</v>
      </c>
      <c r="C26" s="517">
        <v>57577640</v>
      </c>
      <c r="D26" s="517">
        <v>60729396</v>
      </c>
      <c r="E26" s="517">
        <v>47078091</v>
      </c>
      <c r="F26" s="517">
        <f t="shared" si="0"/>
        <v>165385127</v>
      </c>
      <c r="G26" s="517">
        <v>397950</v>
      </c>
      <c r="H26" s="517">
        <v>410800</v>
      </c>
      <c r="I26" s="517">
        <v>344841</v>
      </c>
      <c r="J26" s="517">
        <f t="shared" si="1"/>
        <v>145</v>
      </c>
      <c r="K26" s="517">
        <f t="shared" si="2"/>
        <v>148</v>
      </c>
      <c r="L26" s="517">
        <f t="shared" si="3"/>
        <v>137</v>
      </c>
    </row>
    <row r="27" spans="1:12">
      <c r="A27" s="520">
        <v>41113</v>
      </c>
      <c r="B27" s="520">
        <v>41114</v>
      </c>
      <c r="C27" s="517">
        <v>57577640</v>
      </c>
      <c r="D27" s="517">
        <v>60729396</v>
      </c>
      <c r="E27" s="517">
        <v>47078091</v>
      </c>
      <c r="F27" s="517">
        <f t="shared" si="0"/>
        <v>165385127</v>
      </c>
      <c r="G27" s="517">
        <v>397950</v>
      </c>
      <c r="H27" s="517">
        <v>410800</v>
      </c>
      <c r="I27" s="517">
        <v>344841</v>
      </c>
      <c r="J27" s="517">
        <f t="shared" si="1"/>
        <v>145</v>
      </c>
      <c r="K27" s="517">
        <f t="shared" si="2"/>
        <v>148</v>
      </c>
      <c r="L27" s="517">
        <f t="shared" si="3"/>
        <v>137</v>
      </c>
    </row>
    <row r="28" spans="1:12">
      <c r="A28" s="520">
        <v>41114</v>
      </c>
      <c r="B28" s="520">
        <v>41115</v>
      </c>
      <c r="C28" s="517">
        <v>57198604</v>
      </c>
      <c r="D28" s="517">
        <v>60783904</v>
      </c>
      <c r="E28" s="517">
        <v>47113320</v>
      </c>
      <c r="F28" s="517">
        <f t="shared" si="0"/>
        <v>165095828</v>
      </c>
      <c r="G28" s="517">
        <v>397950</v>
      </c>
      <c r="H28" s="517">
        <v>410800</v>
      </c>
      <c r="I28" s="517">
        <v>344841</v>
      </c>
      <c r="J28" s="517">
        <f t="shared" si="1"/>
        <v>144</v>
      </c>
      <c r="K28" s="517">
        <f t="shared" si="2"/>
        <v>148</v>
      </c>
      <c r="L28" s="517">
        <f t="shared" si="3"/>
        <v>137</v>
      </c>
    </row>
    <row r="29" spans="1:12">
      <c r="A29" s="520">
        <v>41115</v>
      </c>
      <c r="B29" s="520">
        <v>41116</v>
      </c>
      <c r="C29" s="517">
        <v>57574732</v>
      </c>
      <c r="D29" s="517">
        <v>60798084</v>
      </c>
      <c r="E29" s="517">
        <v>47125017</v>
      </c>
      <c r="F29" s="517">
        <f t="shared" si="0"/>
        <v>165497833</v>
      </c>
      <c r="G29" s="517">
        <v>397950</v>
      </c>
      <c r="H29" s="517">
        <v>410800</v>
      </c>
      <c r="I29" s="517">
        <v>344841</v>
      </c>
      <c r="J29" s="517">
        <f t="shared" si="1"/>
        <v>145</v>
      </c>
      <c r="K29" s="517">
        <f t="shared" si="2"/>
        <v>148</v>
      </c>
      <c r="L29" s="517">
        <f t="shared" si="3"/>
        <v>137</v>
      </c>
    </row>
    <row r="30" spans="1:12">
      <c r="A30" s="520">
        <v>41116</v>
      </c>
      <c r="B30" s="520">
        <v>41117</v>
      </c>
      <c r="C30" s="517">
        <v>57719817</v>
      </c>
      <c r="D30" s="517">
        <v>60813811</v>
      </c>
      <c r="E30" s="517">
        <v>47138084</v>
      </c>
      <c r="F30" s="517">
        <f t="shared" si="0"/>
        <v>165671712</v>
      </c>
      <c r="G30" s="517">
        <v>397950</v>
      </c>
      <c r="H30" s="517">
        <v>410800</v>
      </c>
      <c r="I30" s="517">
        <v>344841</v>
      </c>
      <c r="J30" s="517">
        <f t="shared" si="1"/>
        <v>145</v>
      </c>
      <c r="K30" s="517">
        <f t="shared" si="2"/>
        <v>148</v>
      </c>
      <c r="L30" s="517">
        <f t="shared" si="3"/>
        <v>137</v>
      </c>
    </row>
    <row r="31" spans="1:12">
      <c r="A31" s="520">
        <v>41117</v>
      </c>
      <c r="B31" s="520">
        <v>41118</v>
      </c>
      <c r="C31" s="517">
        <v>57769073</v>
      </c>
      <c r="D31" s="517">
        <v>60827978</v>
      </c>
      <c r="E31" s="517">
        <v>47148687</v>
      </c>
      <c r="F31" s="517">
        <f t="shared" si="0"/>
        <v>165745738</v>
      </c>
      <c r="G31" s="517">
        <v>397950</v>
      </c>
      <c r="H31" s="517">
        <v>410800</v>
      </c>
      <c r="I31" s="517">
        <v>344841</v>
      </c>
      <c r="J31" s="517">
        <f t="shared" si="1"/>
        <v>145</v>
      </c>
      <c r="K31" s="517">
        <f t="shared" si="2"/>
        <v>148</v>
      </c>
      <c r="L31" s="517">
        <f t="shared" si="3"/>
        <v>137</v>
      </c>
    </row>
    <row r="32" spans="1:12">
      <c r="A32" s="520">
        <v>41118</v>
      </c>
      <c r="B32" s="520">
        <v>41119</v>
      </c>
      <c r="C32" s="517">
        <v>57769073</v>
      </c>
      <c r="D32" s="517">
        <v>60827978</v>
      </c>
      <c r="E32" s="517">
        <v>47148687</v>
      </c>
      <c r="F32" s="517">
        <f t="shared" si="0"/>
        <v>165745738</v>
      </c>
      <c r="G32" s="517">
        <v>397950</v>
      </c>
      <c r="H32" s="517">
        <v>410800</v>
      </c>
      <c r="I32" s="517">
        <v>344841</v>
      </c>
      <c r="J32" s="517">
        <f t="shared" si="1"/>
        <v>145</v>
      </c>
      <c r="K32" s="517">
        <f t="shared" si="2"/>
        <v>148</v>
      </c>
      <c r="L32" s="517">
        <f t="shared" si="3"/>
        <v>137</v>
      </c>
    </row>
    <row r="33" spans="1:12">
      <c r="A33" s="520">
        <v>41119</v>
      </c>
      <c r="B33" s="520">
        <v>41120</v>
      </c>
      <c r="C33" s="517">
        <v>57769073</v>
      </c>
      <c r="D33" s="517">
        <v>60827978</v>
      </c>
      <c r="E33" s="517">
        <v>47148687</v>
      </c>
      <c r="F33" s="517">
        <f t="shared" si="0"/>
        <v>165745738</v>
      </c>
      <c r="G33" s="517">
        <v>397950</v>
      </c>
      <c r="H33" s="517">
        <v>410800</v>
      </c>
      <c r="I33" s="517">
        <v>344841</v>
      </c>
      <c r="J33" s="517">
        <f t="shared" si="1"/>
        <v>145</v>
      </c>
      <c r="K33" s="517">
        <f t="shared" si="2"/>
        <v>148</v>
      </c>
      <c r="L33" s="517">
        <f t="shared" si="3"/>
        <v>137</v>
      </c>
    </row>
    <row r="34" spans="1:12">
      <c r="A34" s="520">
        <v>41120</v>
      </c>
      <c r="B34" s="520">
        <v>41121</v>
      </c>
      <c r="C34" s="517">
        <v>57860361</v>
      </c>
      <c r="D34" s="517">
        <v>60869675</v>
      </c>
      <c r="E34" s="517">
        <v>47179495</v>
      </c>
      <c r="F34" s="517">
        <f t="shared" si="0"/>
        <v>165909531</v>
      </c>
      <c r="G34" s="517">
        <v>397950</v>
      </c>
      <c r="H34" s="517">
        <v>410800</v>
      </c>
      <c r="I34" s="517">
        <v>344841</v>
      </c>
      <c r="J34" s="517">
        <f t="shared" si="1"/>
        <v>145</v>
      </c>
      <c r="K34" s="517">
        <f t="shared" si="2"/>
        <v>148</v>
      </c>
      <c r="L34" s="517">
        <f t="shared" si="3"/>
        <v>137</v>
      </c>
    </row>
    <row r="35" spans="1:12">
      <c r="A35" s="520">
        <v>41121</v>
      </c>
      <c r="B35" s="520">
        <v>41122</v>
      </c>
      <c r="C35" s="517">
        <v>57924260</v>
      </c>
      <c r="D35" s="517">
        <v>60889237</v>
      </c>
      <c r="E35" s="517">
        <v>47189933</v>
      </c>
      <c r="F35" s="517">
        <f t="shared" si="0"/>
        <v>166003430</v>
      </c>
      <c r="G35" s="517">
        <v>397950</v>
      </c>
      <c r="H35" s="517">
        <v>410800</v>
      </c>
      <c r="I35" s="517">
        <v>344841</v>
      </c>
      <c r="J35" s="517">
        <f t="shared" si="1"/>
        <v>146</v>
      </c>
      <c r="K35" s="517">
        <f t="shared" si="2"/>
        <v>148</v>
      </c>
      <c r="L35" s="517">
        <f t="shared" si="3"/>
        <v>137</v>
      </c>
    </row>
    <row r="36" spans="1:12">
      <c r="A36" s="520">
        <v>41122</v>
      </c>
      <c r="B36" s="520">
        <v>41123</v>
      </c>
      <c r="C36" s="517">
        <v>58545135</v>
      </c>
      <c r="D36" s="517">
        <v>60904708</v>
      </c>
      <c r="E36" s="517">
        <v>47205767</v>
      </c>
      <c r="F36" s="517">
        <f t="shared" si="0"/>
        <v>166655610</v>
      </c>
      <c r="G36" s="517">
        <v>397950</v>
      </c>
      <c r="H36" s="517">
        <v>410800</v>
      </c>
      <c r="I36" s="517">
        <v>344841</v>
      </c>
      <c r="J36" s="517">
        <f t="shared" si="1"/>
        <v>147</v>
      </c>
      <c r="K36" s="517">
        <f t="shared" si="2"/>
        <v>148</v>
      </c>
      <c r="L36" s="517">
        <f t="shared" si="3"/>
        <v>137</v>
      </c>
    </row>
    <row r="37" spans="1:12">
      <c r="A37" s="520">
        <v>41123</v>
      </c>
      <c r="B37" s="520">
        <v>41124</v>
      </c>
      <c r="C37" s="517">
        <v>58688458</v>
      </c>
      <c r="D37" s="517">
        <v>62337013</v>
      </c>
      <c r="E37" s="517">
        <v>48138821</v>
      </c>
      <c r="F37" s="517">
        <f t="shared" si="0"/>
        <v>169164292</v>
      </c>
      <c r="G37" s="517">
        <v>398128</v>
      </c>
      <c r="H37" s="517">
        <v>420647</v>
      </c>
      <c r="I37" s="517">
        <v>351763</v>
      </c>
      <c r="J37" s="517">
        <f t="shared" ref="J37:J68" si="4">C37/G37</f>
        <v>147</v>
      </c>
      <c r="K37" s="517">
        <f t="shared" ref="K37:K68" si="5">D37/H37</f>
        <v>148</v>
      </c>
      <c r="L37" s="517">
        <f t="shared" ref="L37:L68" si="6">E37/I37</f>
        <v>137</v>
      </c>
    </row>
    <row r="38" spans="1:12">
      <c r="A38" s="520">
        <v>41124</v>
      </c>
      <c r="B38" s="520">
        <v>41125</v>
      </c>
      <c r="C38" s="517">
        <v>58626519</v>
      </c>
      <c r="D38" s="517">
        <v>62375718</v>
      </c>
      <c r="E38" s="517">
        <v>48166208</v>
      </c>
      <c r="F38" s="517">
        <f t="shared" si="0"/>
        <v>169168445</v>
      </c>
      <c r="G38" s="517">
        <v>398128</v>
      </c>
      <c r="H38" s="517">
        <v>420647</v>
      </c>
      <c r="I38" s="517">
        <v>351763</v>
      </c>
      <c r="J38" s="517">
        <f t="shared" si="4"/>
        <v>147</v>
      </c>
      <c r="K38" s="517">
        <f t="shared" si="5"/>
        <v>148</v>
      </c>
      <c r="L38" s="517">
        <f t="shared" si="6"/>
        <v>137</v>
      </c>
    </row>
    <row r="39" spans="1:12">
      <c r="A39" s="520">
        <v>41125</v>
      </c>
      <c r="B39" s="520">
        <v>41126</v>
      </c>
      <c r="C39" s="517">
        <v>58626519</v>
      </c>
      <c r="D39" s="517">
        <v>62375718</v>
      </c>
      <c r="E39" s="517">
        <v>48166208</v>
      </c>
      <c r="F39" s="517">
        <v>169168445</v>
      </c>
      <c r="G39" s="517">
        <v>398128</v>
      </c>
      <c r="H39" s="517">
        <v>420647</v>
      </c>
      <c r="I39" s="517">
        <v>351763</v>
      </c>
      <c r="J39" s="517">
        <f t="shared" si="4"/>
        <v>147</v>
      </c>
      <c r="K39" s="517">
        <f t="shared" si="5"/>
        <v>148</v>
      </c>
      <c r="L39" s="517">
        <f t="shared" si="6"/>
        <v>137</v>
      </c>
    </row>
    <row r="40" spans="1:12">
      <c r="A40" s="520">
        <v>41126</v>
      </c>
      <c r="B40" s="520">
        <v>41127</v>
      </c>
      <c r="C40" s="517">
        <v>58626519</v>
      </c>
      <c r="D40" s="517">
        <v>62375718</v>
      </c>
      <c r="E40" s="517">
        <v>48166208</v>
      </c>
      <c r="F40" s="517">
        <v>169168445</v>
      </c>
      <c r="G40" s="517">
        <v>398128</v>
      </c>
      <c r="H40" s="517">
        <v>420647</v>
      </c>
      <c r="I40" s="517">
        <v>351763</v>
      </c>
      <c r="J40" s="517">
        <f t="shared" si="4"/>
        <v>147</v>
      </c>
      <c r="K40" s="517">
        <f t="shared" si="5"/>
        <v>148</v>
      </c>
      <c r="L40" s="517">
        <f t="shared" si="6"/>
        <v>137</v>
      </c>
    </row>
    <row r="41" spans="1:12">
      <c r="A41" s="520">
        <v>41127</v>
      </c>
      <c r="B41" s="520">
        <v>41128</v>
      </c>
      <c r="C41" s="517">
        <v>58585248</v>
      </c>
      <c r="D41" s="517">
        <v>62426785</v>
      </c>
      <c r="E41" s="517">
        <v>48202462</v>
      </c>
      <c r="F41" s="517">
        <f>SUM(C41:E41)</f>
        <v>169214495</v>
      </c>
      <c r="G41" s="517">
        <v>398128</v>
      </c>
      <c r="H41" s="517">
        <v>420647</v>
      </c>
      <c r="I41" s="517">
        <v>351763</v>
      </c>
      <c r="J41" s="517">
        <f t="shared" si="4"/>
        <v>147</v>
      </c>
      <c r="K41" s="517">
        <f t="shared" si="5"/>
        <v>148</v>
      </c>
      <c r="L41" s="517">
        <f t="shared" si="6"/>
        <v>137</v>
      </c>
    </row>
    <row r="42" spans="1:12">
      <c r="A42" s="520">
        <v>41128</v>
      </c>
      <c r="B42" s="520">
        <v>41129</v>
      </c>
      <c r="C42" s="517">
        <v>58763609</v>
      </c>
      <c r="D42" s="517">
        <v>62435609</v>
      </c>
      <c r="E42" s="517">
        <v>48216038</v>
      </c>
      <c r="F42" s="517">
        <f>SUM(C42:E42)</f>
        <v>169415256</v>
      </c>
      <c r="G42" s="517">
        <v>398128</v>
      </c>
      <c r="H42" s="517">
        <v>420647</v>
      </c>
      <c r="I42" s="517">
        <v>351763</v>
      </c>
      <c r="J42" s="517">
        <f t="shared" si="4"/>
        <v>148</v>
      </c>
      <c r="K42" s="517">
        <f t="shared" si="5"/>
        <v>148</v>
      </c>
      <c r="L42" s="517">
        <f t="shared" si="6"/>
        <v>137</v>
      </c>
    </row>
    <row r="43" spans="1:12">
      <c r="A43" s="520">
        <v>41129</v>
      </c>
      <c r="B43" s="520">
        <v>41130</v>
      </c>
      <c r="C43" s="517">
        <v>58725507</v>
      </c>
      <c r="D43" s="517">
        <v>62456259</v>
      </c>
      <c r="E43" s="517">
        <v>48230021</v>
      </c>
      <c r="F43" s="517">
        <f>SUM(C43:E43)</f>
        <v>169411787</v>
      </c>
      <c r="G43" s="517">
        <v>398128</v>
      </c>
      <c r="H43" s="517">
        <v>420647</v>
      </c>
      <c r="I43" s="517">
        <v>351763</v>
      </c>
      <c r="J43" s="517">
        <f t="shared" si="4"/>
        <v>148</v>
      </c>
      <c r="K43" s="517">
        <f t="shared" si="5"/>
        <v>148</v>
      </c>
      <c r="L43" s="517">
        <f t="shared" si="6"/>
        <v>137</v>
      </c>
    </row>
    <row r="44" spans="1:12">
      <c r="A44" s="520">
        <v>41130</v>
      </c>
      <c r="B44" s="520">
        <v>41131</v>
      </c>
      <c r="C44" s="517">
        <v>58718043</v>
      </c>
      <c r="D44" s="517">
        <v>62487657</v>
      </c>
      <c r="E44" s="517">
        <v>48249903</v>
      </c>
      <c r="F44" s="517">
        <f>SUM(C44:E44)</f>
        <v>169455603</v>
      </c>
      <c r="G44" s="517">
        <v>398128</v>
      </c>
      <c r="H44" s="517">
        <v>420647</v>
      </c>
      <c r="I44" s="517">
        <v>351763</v>
      </c>
      <c r="J44" s="517">
        <f t="shared" si="4"/>
        <v>147</v>
      </c>
      <c r="K44" s="517">
        <f t="shared" si="5"/>
        <v>149</v>
      </c>
      <c r="L44" s="517">
        <f t="shared" si="6"/>
        <v>137</v>
      </c>
    </row>
    <row r="45" spans="1:12">
      <c r="A45" s="520">
        <v>41131</v>
      </c>
      <c r="B45" s="520">
        <v>41132</v>
      </c>
      <c r="C45" s="517">
        <v>58762298</v>
      </c>
      <c r="D45" s="517">
        <v>62508204</v>
      </c>
      <c r="E45" s="517">
        <v>48264184</v>
      </c>
      <c r="F45" s="517">
        <f>SUM(C45:E45)</f>
        <v>169534686</v>
      </c>
      <c r="G45" s="517">
        <v>398128</v>
      </c>
      <c r="H45" s="517">
        <v>420647</v>
      </c>
      <c r="I45" s="517">
        <v>351763</v>
      </c>
      <c r="J45" s="517">
        <f t="shared" si="4"/>
        <v>148</v>
      </c>
      <c r="K45" s="517">
        <f t="shared" si="5"/>
        <v>149</v>
      </c>
      <c r="L45" s="517">
        <f t="shared" si="6"/>
        <v>137</v>
      </c>
    </row>
    <row r="46" spans="1:12">
      <c r="A46" s="520">
        <v>41132</v>
      </c>
      <c r="B46" s="520">
        <v>41133</v>
      </c>
      <c r="C46" s="517">
        <v>58762298</v>
      </c>
      <c r="D46" s="517">
        <v>62508204</v>
      </c>
      <c r="E46" s="517">
        <v>48264184</v>
      </c>
      <c r="F46" s="517">
        <v>169534686</v>
      </c>
      <c r="G46" s="517">
        <v>398128</v>
      </c>
      <c r="H46" s="517">
        <v>420647</v>
      </c>
      <c r="I46" s="517">
        <v>351763</v>
      </c>
      <c r="J46" s="517">
        <f t="shared" si="4"/>
        <v>148</v>
      </c>
      <c r="K46" s="517">
        <f t="shared" si="5"/>
        <v>149</v>
      </c>
      <c r="L46" s="517">
        <f t="shared" si="6"/>
        <v>137</v>
      </c>
    </row>
    <row r="47" spans="1:12">
      <c r="A47" s="520">
        <v>41133</v>
      </c>
      <c r="B47" s="520">
        <v>41134</v>
      </c>
      <c r="C47" s="517">
        <v>58762298</v>
      </c>
      <c r="D47" s="517">
        <v>62508204</v>
      </c>
      <c r="E47" s="517">
        <v>48264184</v>
      </c>
      <c r="F47" s="517">
        <v>169534686</v>
      </c>
      <c r="G47" s="517">
        <v>398128</v>
      </c>
      <c r="H47" s="517">
        <v>420647</v>
      </c>
      <c r="I47" s="517">
        <v>351763</v>
      </c>
      <c r="J47" s="517">
        <f t="shared" si="4"/>
        <v>148</v>
      </c>
      <c r="K47" s="517">
        <f t="shared" si="5"/>
        <v>149</v>
      </c>
      <c r="L47" s="517">
        <f t="shared" si="6"/>
        <v>137</v>
      </c>
    </row>
    <row r="48" spans="1:12">
      <c r="A48" s="520">
        <v>41134</v>
      </c>
      <c r="B48" s="520">
        <v>41135</v>
      </c>
      <c r="C48" s="517">
        <v>60025323</v>
      </c>
      <c r="D48" s="517">
        <v>62950300</v>
      </c>
      <c r="E48" s="517">
        <v>48561222</v>
      </c>
      <c r="F48" s="517">
        <f t="shared" ref="F48:F79" si="7">SUM(C48:E48)</f>
        <v>171536845</v>
      </c>
      <c r="G48" s="517">
        <v>398128</v>
      </c>
      <c r="H48" s="517">
        <v>420647</v>
      </c>
      <c r="I48" s="517">
        <v>351763</v>
      </c>
      <c r="J48" s="517">
        <f t="shared" si="4"/>
        <v>151</v>
      </c>
      <c r="K48" s="517">
        <f t="shared" si="5"/>
        <v>150</v>
      </c>
      <c r="L48" s="517">
        <f t="shared" si="6"/>
        <v>138</v>
      </c>
    </row>
    <row r="49" spans="1:12">
      <c r="A49" s="520">
        <v>41135</v>
      </c>
      <c r="B49" s="520">
        <v>41136</v>
      </c>
      <c r="C49" s="517">
        <v>60025323</v>
      </c>
      <c r="D49" s="517">
        <v>62950300</v>
      </c>
      <c r="E49" s="517">
        <v>48561222</v>
      </c>
      <c r="F49" s="517">
        <f t="shared" si="7"/>
        <v>171536845</v>
      </c>
      <c r="G49" s="517">
        <v>398128</v>
      </c>
      <c r="H49" s="517">
        <v>420647</v>
      </c>
      <c r="I49" s="517">
        <v>351763</v>
      </c>
      <c r="J49" s="517">
        <f t="shared" si="4"/>
        <v>151</v>
      </c>
      <c r="K49" s="517">
        <f t="shared" si="5"/>
        <v>150</v>
      </c>
      <c r="L49" s="517">
        <f t="shared" si="6"/>
        <v>138</v>
      </c>
    </row>
    <row r="50" spans="1:12">
      <c r="A50" s="520">
        <v>41136</v>
      </c>
      <c r="B50" s="520">
        <v>41137</v>
      </c>
      <c r="C50" s="517">
        <v>60085450</v>
      </c>
      <c r="D50" s="517">
        <v>62974153</v>
      </c>
      <c r="E50" s="517">
        <v>48576653</v>
      </c>
      <c r="F50" s="517">
        <f t="shared" si="7"/>
        <v>171636256</v>
      </c>
      <c r="G50" s="517">
        <v>398128</v>
      </c>
      <c r="H50" s="517">
        <v>420647</v>
      </c>
      <c r="I50" s="517">
        <v>351763</v>
      </c>
      <c r="J50" s="517">
        <f t="shared" si="4"/>
        <v>151</v>
      </c>
      <c r="K50" s="517">
        <f t="shared" si="5"/>
        <v>150</v>
      </c>
      <c r="L50" s="517">
        <f t="shared" si="6"/>
        <v>138</v>
      </c>
    </row>
    <row r="51" spans="1:12">
      <c r="A51" s="520">
        <v>41137</v>
      </c>
      <c r="B51" s="520">
        <v>41138</v>
      </c>
      <c r="C51" s="517">
        <v>60018284</v>
      </c>
      <c r="D51" s="517">
        <v>63041076</v>
      </c>
      <c r="E51" s="517">
        <v>48613419</v>
      </c>
      <c r="F51" s="517">
        <f t="shared" si="7"/>
        <v>171672779</v>
      </c>
      <c r="G51" s="517">
        <v>398128</v>
      </c>
      <c r="H51" s="517">
        <v>420647</v>
      </c>
      <c r="I51" s="517">
        <v>351763</v>
      </c>
      <c r="J51" s="517">
        <f t="shared" si="4"/>
        <v>151</v>
      </c>
      <c r="K51" s="517">
        <f t="shared" si="5"/>
        <v>150</v>
      </c>
      <c r="L51" s="517">
        <f t="shared" si="6"/>
        <v>138</v>
      </c>
    </row>
    <row r="52" spans="1:12">
      <c r="A52" s="520">
        <v>41138</v>
      </c>
      <c r="B52" s="520">
        <v>41139</v>
      </c>
      <c r="C52" s="517">
        <v>60014205</v>
      </c>
      <c r="D52" s="517">
        <v>63055794</v>
      </c>
      <c r="E52" s="517">
        <v>48624782</v>
      </c>
      <c r="F52" s="517">
        <f t="shared" si="7"/>
        <v>171694781</v>
      </c>
      <c r="G52" s="517">
        <v>398128</v>
      </c>
      <c r="H52" s="517">
        <v>420647</v>
      </c>
      <c r="I52" s="517">
        <v>351763</v>
      </c>
      <c r="J52" s="517">
        <f t="shared" si="4"/>
        <v>151</v>
      </c>
      <c r="K52" s="517">
        <f t="shared" si="5"/>
        <v>150</v>
      </c>
      <c r="L52" s="517">
        <f t="shared" si="6"/>
        <v>138</v>
      </c>
    </row>
    <row r="53" spans="1:12">
      <c r="A53" s="520">
        <v>41138</v>
      </c>
      <c r="B53" s="520">
        <v>41140</v>
      </c>
      <c r="C53" s="517">
        <v>60014205</v>
      </c>
      <c r="D53" s="517">
        <v>63055794</v>
      </c>
      <c r="E53" s="517">
        <v>48624782</v>
      </c>
      <c r="F53" s="517">
        <f t="shared" si="7"/>
        <v>171694781</v>
      </c>
      <c r="G53" s="517">
        <v>398128</v>
      </c>
      <c r="H53" s="517">
        <v>420647</v>
      </c>
      <c r="I53" s="517">
        <v>351763</v>
      </c>
      <c r="J53" s="517">
        <f t="shared" si="4"/>
        <v>151</v>
      </c>
      <c r="K53" s="517">
        <f t="shared" si="5"/>
        <v>150</v>
      </c>
      <c r="L53" s="517">
        <f t="shared" si="6"/>
        <v>138</v>
      </c>
    </row>
    <row r="54" spans="1:12">
      <c r="A54" s="520">
        <v>41138</v>
      </c>
      <c r="B54" s="520">
        <v>41141</v>
      </c>
      <c r="C54" s="517">
        <v>60014205</v>
      </c>
      <c r="D54" s="517">
        <v>63055794</v>
      </c>
      <c r="E54" s="517">
        <v>48624782</v>
      </c>
      <c r="F54" s="517">
        <f t="shared" si="7"/>
        <v>171694781</v>
      </c>
      <c r="G54" s="517">
        <v>398128</v>
      </c>
      <c r="H54" s="517">
        <v>420647</v>
      </c>
      <c r="I54" s="517">
        <v>351763</v>
      </c>
      <c r="J54" s="517">
        <f t="shared" si="4"/>
        <v>151</v>
      </c>
      <c r="K54" s="517">
        <f t="shared" si="5"/>
        <v>150</v>
      </c>
      <c r="L54" s="517">
        <f t="shared" si="6"/>
        <v>138</v>
      </c>
    </row>
    <row r="55" spans="1:12">
      <c r="A55" s="520">
        <v>41138</v>
      </c>
      <c r="B55" s="520">
        <v>41142</v>
      </c>
      <c r="C55" s="517">
        <v>60014205</v>
      </c>
      <c r="D55" s="517">
        <v>63055794</v>
      </c>
      <c r="E55" s="517">
        <v>48624782</v>
      </c>
      <c r="F55" s="517">
        <f t="shared" si="7"/>
        <v>171694781</v>
      </c>
      <c r="G55" s="517">
        <v>398128</v>
      </c>
      <c r="H55" s="517">
        <v>420647</v>
      </c>
      <c r="I55" s="517">
        <v>351763</v>
      </c>
      <c r="J55" s="517">
        <f t="shared" si="4"/>
        <v>151</v>
      </c>
      <c r="K55" s="517">
        <f t="shared" si="5"/>
        <v>150</v>
      </c>
      <c r="L55" s="517">
        <f t="shared" si="6"/>
        <v>138</v>
      </c>
    </row>
    <row r="56" spans="1:12">
      <c r="A56" s="520">
        <v>41138</v>
      </c>
      <c r="B56" s="520">
        <v>41143</v>
      </c>
      <c r="C56" s="517">
        <v>60014205</v>
      </c>
      <c r="D56" s="517">
        <v>63055794</v>
      </c>
      <c r="E56" s="517">
        <v>48624782</v>
      </c>
      <c r="F56" s="517">
        <f t="shared" si="7"/>
        <v>171694781</v>
      </c>
      <c r="G56" s="517">
        <v>398128</v>
      </c>
      <c r="H56" s="517">
        <v>420647</v>
      </c>
      <c r="I56" s="517">
        <v>351763</v>
      </c>
      <c r="J56" s="517">
        <f t="shared" si="4"/>
        <v>151</v>
      </c>
      <c r="K56" s="517">
        <f t="shared" si="5"/>
        <v>150</v>
      </c>
      <c r="L56" s="517">
        <f t="shared" si="6"/>
        <v>138</v>
      </c>
    </row>
    <row r="57" spans="1:12">
      <c r="A57" s="520">
        <v>41138</v>
      </c>
      <c r="B57" s="520">
        <v>41144</v>
      </c>
      <c r="C57" s="517">
        <v>60014205</v>
      </c>
      <c r="D57" s="517">
        <v>63055794</v>
      </c>
      <c r="E57" s="517">
        <v>48624782</v>
      </c>
      <c r="F57" s="517">
        <f t="shared" si="7"/>
        <v>171694781</v>
      </c>
      <c r="G57" s="517">
        <v>398128</v>
      </c>
      <c r="H57" s="517">
        <v>420647</v>
      </c>
      <c r="I57" s="517">
        <v>351763</v>
      </c>
      <c r="J57" s="517">
        <f t="shared" si="4"/>
        <v>151</v>
      </c>
      <c r="K57" s="517">
        <f t="shared" si="5"/>
        <v>150</v>
      </c>
      <c r="L57" s="517">
        <f t="shared" si="6"/>
        <v>138</v>
      </c>
    </row>
    <row r="58" spans="1:12">
      <c r="A58" s="520">
        <v>41144</v>
      </c>
      <c r="B58" s="520">
        <v>41145</v>
      </c>
      <c r="C58" s="517">
        <v>60136420</v>
      </c>
      <c r="D58" s="517">
        <v>63136648</v>
      </c>
      <c r="E58" s="517">
        <v>48686000</v>
      </c>
      <c r="F58" s="517">
        <f t="shared" si="7"/>
        <v>171959068</v>
      </c>
      <c r="G58" s="517">
        <v>398669</v>
      </c>
      <c r="H58" s="517">
        <v>420926</v>
      </c>
      <c r="I58" s="517">
        <v>351803</v>
      </c>
      <c r="J58" s="517">
        <f t="shared" si="4"/>
        <v>151</v>
      </c>
      <c r="K58" s="517">
        <f t="shared" si="5"/>
        <v>150</v>
      </c>
      <c r="L58" s="517">
        <f t="shared" si="6"/>
        <v>138</v>
      </c>
    </row>
    <row r="59" spans="1:12">
      <c r="A59" s="520">
        <v>41145</v>
      </c>
      <c r="B59" s="520">
        <v>41146</v>
      </c>
      <c r="C59" s="517">
        <v>60120076</v>
      </c>
      <c r="D59" s="517">
        <v>63094159</v>
      </c>
      <c r="E59" s="517">
        <v>48626292</v>
      </c>
      <c r="F59" s="517">
        <f t="shared" si="7"/>
        <v>171840527</v>
      </c>
      <c r="G59" s="517">
        <v>398669</v>
      </c>
      <c r="H59" s="517">
        <v>420926</v>
      </c>
      <c r="I59" s="517">
        <v>351803</v>
      </c>
      <c r="J59" s="517">
        <f t="shared" si="4"/>
        <v>151</v>
      </c>
      <c r="K59" s="517">
        <f t="shared" si="5"/>
        <v>150</v>
      </c>
      <c r="L59" s="517">
        <f t="shared" si="6"/>
        <v>138</v>
      </c>
    </row>
    <row r="60" spans="1:12">
      <c r="A60" s="520">
        <v>41146</v>
      </c>
      <c r="B60" s="520">
        <v>41147</v>
      </c>
      <c r="C60" s="517">
        <v>60120076</v>
      </c>
      <c r="D60" s="517">
        <v>63094159</v>
      </c>
      <c r="E60" s="517">
        <v>48626292</v>
      </c>
      <c r="F60" s="517">
        <f t="shared" si="7"/>
        <v>171840527</v>
      </c>
      <c r="G60" s="517">
        <v>398669</v>
      </c>
      <c r="H60" s="517">
        <v>420926</v>
      </c>
      <c r="I60" s="517">
        <v>351803</v>
      </c>
      <c r="J60" s="517">
        <f t="shared" si="4"/>
        <v>151</v>
      </c>
      <c r="K60" s="517">
        <f t="shared" si="5"/>
        <v>150</v>
      </c>
      <c r="L60" s="517">
        <f t="shared" si="6"/>
        <v>138</v>
      </c>
    </row>
    <row r="61" spans="1:12">
      <c r="A61" s="520">
        <v>41147</v>
      </c>
      <c r="B61" s="520">
        <v>41148</v>
      </c>
      <c r="C61" s="517">
        <v>60120076</v>
      </c>
      <c r="D61" s="517">
        <v>63094159</v>
      </c>
      <c r="E61" s="517">
        <v>48626292</v>
      </c>
      <c r="F61" s="517">
        <f t="shared" si="7"/>
        <v>171840527</v>
      </c>
      <c r="G61" s="517">
        <v>398669</v>
      </c>
      <c r="H61" s="517">
        <v>420926</v>
      </c>
      <c r="I61" s="517">
        <v>351803</v>
      </c>
      <c r="J61" s="517">
        <f t="shared" si="4"/>
        <v>151</v>
      </c>
      <c r="K61" s="517">
        <f t="shared" si="5"/>
        <v>150</v>
      </c>
      <c r="L61" s="517">
        <f t="shared" si="6"/>
        <v>138</v>
      </c>
    </row>
    <row r="62" spans="1:12">
      <c r="A62" s="520">
        <v>41148</v>
      </c>
      <c r="B62" s="520">
        <v>41149</v>
      </c>
      <c r="C62" s="517">
        <v>60308474</v>
      </c>
      <c r="D62" s="517">
        <v>63071383</v>
      </c>
      <c r="E62" s="517">
        <v>48628642</v>
      </c>
      <c r="F62" s="517">
        <f t="shared" si="7"/>
        <v>172008499</v>
      </c>
      <c r="G62" s="517">
        <v>398669</v>
      </c>
      <c r="H62" s="517">
        <v>420926</v>
      </c>
      <c r="I62" s="517">
        <v>351803</v>
      </c>
      <c r="J62" s="517">
        <f t="shared" si="4"/>
        <v>151</v>
      </c>
      <c r="K62" s="517">
        <f t="shared" si="5"/>
        <v>150</v>
      </c>
      <c r="L62" s="517">
        <f t="shared" si="6"/>
        <v>138</v>
      </c>
    </row>
    <row r="63" spans="1:12">
      <c r="A63" s="520">
        <v>41149</v>
      </c>
      <c r="B63" s="520">
        <v>41150</v>
      </c>
      <c r="C63" s="517">
        <v>60689427</v>
      </c>
      <c r="D63" s="517">
        <v>63119951</v>
      </c>
      <c r="E63" s="517">
        <v>48664492</v>
      </c>
      <c r="F63" s="517">
        <f t="shared" si="7"/>
        <v>172473870</v>
      </c>
      <c r="G63" s="517">
        <v>398669</v>
      </c>
      <c r="H63" s="517">
        <v>420926</v>
      </c>
      <c r="I63" s="517">
        <v>351803</v>
      </c>
      <c r="J63" s="517">
        <f t="shared" si="4"/>
        <v>152</v>
      </c>
      <c r="K63" s="517">
        <f t="shared" si="5"/>
        <v>150</v>
      </c>
      <c r="L63" s="517">
        <f t="shared" si="6"/>
        <v>138</v>
      </c>
    </row>
    <row r="64" spans="1:12">
      <c r="A64" s="520">
        <v>41150</v>
      </c>
      <c r="B64" s="520">
        <v>41151</v>
      </c>
      <c r="C64" s="517">
        <v>60585989</v>
      </c>
      <c r="D64" s="517">
        <v>63243659</v>
      </c>
      <c r="E64" s="517">
        <v>48738042</v>
      </c>
      <c r="F64" s="517">
        <f t="shared" si="7"/>
        <v>172567690</v>
      </c>
      <c r="G64" s="517">
        <v>398669</v>
      </c>
      <c r="H64" s="517">
        <v>420926</v>
      </c>
      <c r="I64" s="517">
        <v>351803</v>
      </c>
      <c r="J64" s="517">
        <f t="shared" si="4"/>
        <v>152</v>
      </c>
      <c r="K64" s="517">
        <f t="shared" si="5"/>
        <v>150</v>
      </c>
      <c r="L64" s="517">
        <f t="shared" si="6"/>
        <v>139</v>
      </c>
    </row>
    <row r="65" spans="1:12">
      <c r="A65" s="520">
        <v>41151</v>
      </c>
      <c r="B65" s="520">
        <v>41152</v>
      </c>
      <c r="C65" s="517">
        <v>61100211</v>
      </c>
      <c r="D65" s="517">
        <v>63266258</v>
      </c>
      <c r="E65" s="517">
        <v>48756345</v>
      </c>
      <c r="F65" s="517">
        <f t="shared" si="7"/>
        <v>173122814</v>
      </c>
      <c r="G65" s="517">
        <v>398669</v>
      </c>
      <c r="H65" s="517">
        <v>420926</v>
      </c>
      <c r="I65" s="517">
        <v>351803</v>
      </c>
      <c r="J65" s="517">
        <f t="shared" si="4"/>
        <v>153</v>
      </c>
      <c r="K65" s="517">
        <f t="shared" si="5"/>
        <v>150</v>
      </c>
      <c r="L65" s="517">
        <f t="shared" si="6"/>
        <v>139</v>
      </c>
    </row>
    <row r="66" spans="1:12">
      <c r="A66" s="520">
        <v>41152</v>
      </c>
      <c r="B66" s="520">
        <v>41153</v>
      </c>
      <c r="C66" s="517">
        <v>61484754</v>
      </c>
      <c r="D66" s="517">
        <v>63446429</v>
      </c>
      <c r="E66" s="517">
        <v>48800128</v>
      </c>
      <c r="F66" s="517">
        <f t="shared" si="7"/>
        <v>173731311</v>
      </c>
      <c r="G66" s="517">
        <v>399160</v>
      </c>
      <c r="H66" s="517">
        <v>422111</v>
      </c>
      <c r="I66" s="517">
        <v>352124</v>
      </c>
      <c r="J66" s="517">
        <f t="shared" si="4"/>
        <v>154</v>
      </c>
      <c r="K66" s="517">
        <f t="shared" si="5"/>
        <v>150</v>
      </c>
      <c r="L66" s="517">
        <f t="shared" si="6"/>
        <v>139</v>
      </c>
    </row>
    <row r="67" spans="1:12">
      <c r="A67" s="520">
        <v>41153</v>
      </c>
      <c r="B67" s="520">
        <v>41154</v>
      </c>
      <c r="C67" s="517">
        <v>61484754</v>
      </c>
      <c r="D67" s="517">
        <v>63446429</v>
      </c>
      <c r="E67" s="517">
        <v>48800128</v>
      </c>
      <c r="F67" s="517">
        <f t="shared" si="7"/>
        <v>173731311</v>
      </c>
      <c r="G67" s="517">
        <v>399160</v>
      </c>
      <c r="H67" s="517">
        <v>422111</v>
      </c>
      <c r="I67" s="517">
        <v>352124</v>
      </c>
      <c r="J67" s="517">
        <f t="shared" si="4"/>
        <v>154</v>
      </c>
      <c r="K67" s="517">
        <f t="shared" si="5"/>
        <v>150</v>
      </c>
      <c r="L67" s="517">
        <f t="shared" si="6"/>
        <v>139</v>
      </c>
    </row>
    <row r="68" spans="1:12">
      <c r="A68" s="520">
        <v>41154</v>
      </c>
      <c r="B68" s="520">
        <v>41155</v>
      </c>
      <c r="C68" s="517">
        <v>61484754</v>
      </c>
      <c r="D68" s="517">
        <v>63446429</v>
      </c>
      <c r="E68" s="517">
        <v>48800128</v>
      </c>
      <c r="F68" s="517">
        <f t="shared" si="7"/>
        <v>173731311</v>
      </c>
      <c r="G68" s="517">
        <v>399160</v>
      </c>
      <c r="H68" s="517">
        <v>422111</v>
      </c>
      <c r="I68" s="517">
        <v>352124</v>
      </c>
      <c r="J68" s="517">
        <f t="shared" si="4"/>
        <v>154</v>
      </c>
      <c r="K68" s="517">
        <f t="shared" si="5"/>
        <v>150</v>
      </c>
      <c r="L68" s="517">
        <f t="shared" si="6"/>
        <v>139</v>
      </c>
    </row>
    <row r="69" spans="1:12">
      <c r="A69" s="520">
        <v>41155</v>
      </c>
      <c r="B69" s="520">
        <v>41156</v>
      </c>
      <c r="C69" s="517">
        <v>61716442</v>
      </c>
      <c r="D69" s="517">
        <v>63459543</v>
      </c>
      <c r="E69" s="517">
        <v>48827469</v>
      </c>
      <c r="F69" s="517">
        <f t="shared" si="7"/>
        <v>174003454</v>
      </c>
      <c r="G69" s="517">
        <v>399160</v>
      </c>
      <c r="H69" s="517">
        <v>422111</v>
      </c>
      <c r="I69" s="517">
        <v>352124</v>
      </c>
      <c r="J69" s="517">
        <f t="shared" ref="J69:J100" si="8">C69/G69</f>
        <v>155</v>
      </c>
      <c r="K69" s="517">
        <f t="shared" ref="K69:K100" si="9">D69/H69</f>
        <v>150</v>
      </c>
      <c r="L69" s="517">
        <f t="shared" ref="L69:L100" si="10">E69/I69</f>
        <v>139</v>
      </c>
    </row>
    <row r="70" spans="1:12">
      <c r="A70" s="520">
        <v>41156</v>
      </c>
      <c r="B70" s="520">
        <v>41157</v>
      </c>
      <c r="C70" s="517">
        <v>61606895</v>
      </c>
      <c r="D70" s="517">
        <v>63464984</v>
      </c>
      <c r="E70" s="517">
        <v>48838617</v>
      </c>
      <c r="F70" s="517">
        <f t="shared" si="7"/>
        <v>173910496</v>
      </c>
      <c r="G70" s="517">
        <v>399160</v>
      </c>
      <c r="H70" s="517">
        <v>422111</v>
      </c>
      <c r="I70" s="517">
        <v>352124</v>
      </c>
      <c r="J70" s="517">
        <f t="shared" si="8"/>
        <v>154</v>
      </c>
      <c r="K70" s="517">
        <f t="shared" si="9"/>
        <v>150</v>
      </c>
      <c r="L70" s="517">
        <f t="shared" si="10"/>
        <v>139</v>
      </c>
    </row>
    <row r="71" spans="1:12">
      <c r="A71" s="520">
        <v>41157</v>
      </c>
      <c r="B71" s="520">
        <v>41158</v>
      </c>
      <c r="C71" s="517">
        <v>61369845</v>
      </c>
      <c r="D71" s="517">
        <v>63418810</v>
      </c>
      <c r="E71" s="517">
        <v>48795513</v>
      </c>
      <c r="F71" s="517">
        <f t="shared" si="7"/>
        <v>173584168</v>
      </c>
      <c r="G71" s="517">
        <v>399160</v>
      </c>
      <c r="H71" s="517">
        <v>422111</v>
      </c>
      <c r="I71" s="517">
        <v>352124</v>
      </c>
      <c r="J71" s="517">
        <f t="shared" si="8"/>
        <v>154</v>
      </c>
      <c r="K71" s="517">
        <f t="shared" si="9"/>
        <v>150</v>
      </c>
      <c r="L71" s="517">
        <f t="shared" si="10"/>
        <v>139</v>
      </c>
    </row>
    <row r="72" spans="1:12">
      <c r="A72" s="520">
        <v>41158</v>
      </c>
      <c r="B72" s="520">
        <v>41159</v>
      </c>
      <c r="C72" s="517">
        <v>60669514</v>
      </c>
      <c r="D72" s="517">
        <v>63413839</v>
      </c>
      <c r="E72" s="517">
        <v>48797012</v>
      </c>
      <c r="F72" s="517">
        <f t="shared" si="7"/>
        <v>172880365</v>
      </c>
      <c r="G72" s="517">
        <v>399160</v>
      </c>
      <c r="H72" s="517">
        <v>422111</v>
      </c>
      <c r="I72" s="517">
        <v>352124</v>
      </c>
      <c r="J72" s="517">
        <f t="shared" si="8"/>
        <v>152</v>
      </c>
      <c r="K72" s="517">
        <f t="shared" si="9"/>
        <v>150</v>
      </c>
      <c r="L72" s="517">
        <f t="shared" si="10"/>
        <v>139</v>
      </c>
    </row>
    <row r="73" spans="1:12">
      <c r="A73" s="520">
        <v>41159</v>
      </c>
      <c r="B73" s="520">
        <v>41160</v>
      </c>
      <c r="C73" s="517">
        <v>61054498</v>
      </c>
      <c r="D73" s="517">
        <v>63463692</v>
      </c>
      <c r="E73" s="517">
        <v>48834225</v>
      </c>
      <c r="F73" s="517">
        <f t="shared" si="7"/>
        <v>173352415</v>
      </c>
      <c r="G73" s="517">
        <v>399160</v>
      </c>
      <c r="H73" s="517">
        <v>422111</v>
      </c>
      <c r="I73" s="517">
        <v>352124</v>
      </c>
      <c r="J73" s="517">
        <f t="shared" si="8"/>
        <v>153</v>
      </c>
      <c r="K73" s="517">
        <f t="shared" si="9"/>
        <v>150</v>
      </c>
      <c r="L73" s="517">
        <f t="shared" si="10"/>
        <v>139</v>
      </c>
    </row>
    <row r="74" spans="1:12">
      <c r="A74" s="520">
        <v>41160</v>
      </c>
      <c r="B74" s="520">
        <v>41161</v>
      </c>
      <c r="C74" s="517">
        <v>61054498</v>
      </c>
      <c r="D74" s="517">
        <v>63463692</v>
      </c>
      <c r="E74" s="517">
        <v>48834225</v>
      </c>
      <c r="F74" s="517">
        <f t="shared" si="7"/>
        <v>173352415</v>
      </c>
      <c r="G74" s="517">
        <v>399160</v>
      </c>
      <c r="H74" s="517">
        <v>422111</v>
      </c>
      <c r="I74" s="517">
        <v>352124</v>
      </c>
      <c r="J74" s="517">
        <f t="shared" si="8"/>
        <v>153</v>
      </c>
      <c r="K74" s="517">
        <f t="shared" si="9"/>
        <v>150</v>
      </c>
      <c r="L74" s="517">
        <f t="shared" si="10"/>
        <v>139</v>
      </c>
    </row>
    <row r="75" spans="1:12">
      <c r="A75" s="520">
        <v>41161</v>
      </c>
      <c r="B75" s="520">
        <v>41162</v>
      </c>
      <c r="C75" s="517">
        <v>61054498</v>
      </c>
      <c r="D75" s="517">
        <v>63463692</v>
      </c>
      <c r="E75" s="517">
        <v>48834225</v>
      </c>
      <c r="F75" s="517">
        <f t="shared" si="7"/>
        <v>173352415</v>
      </c>
      <c r="G75" s="517">
        <v>399160</v>
      </c>
      <c r="H75" s="517">
        <v>422111</v>
      </c>
      <c r="I75" s="517">
        <v>352124</v>
      </c>
      <c r="J75" s="517">
        <f t="shared" si="8"/>
        <v>153</v>
      </c>
      <c r="K75" s="517">
        <f t="shared" si="9"/>
        <v>150</v>
      </c>
      <c r="L75" s="517">
        <f t="shared" si="10"/>
        <v>139</v>
      </c>
    </row>
    <row r="76" spans="1:12">
      <c r="A76" s="520">
        <v>41162</v>
      </c>
      <c r="B76" s="520">
        <v>41163</v>
      </c>
      <c r="C76" s="517">
        <v>60814176</v>
      </c>
      <c r="D76" s="517">
        <v>63566809</v>
      </c>
      <c r="E76" s="517">
        <v>48909904</v>
      </c>
      <c r="F76" s="517">
        <f t="shared" si="7"/>
        <v>173290889</v>
      </c>
      <c r="G76" s="517">
        <v>399160</v>
      </c>
      <c r="H76" s="517">
        <v>422111</v>
      </c>
      <c r="I76" s="517">
        <v>352124</v>
      </c>
      <c r="J76" s="517">
        <f t="shared" si="8"/>
        <v>152</v>
      </c>
      <c r="K76" s="517">
        <f t="shared" si="9"/>
        <v>151</v>
      </c>
      <c r="L76" s="517">
        <f t="shared" si="10"/>
        <v>139</v>
      </c>
    </row>
    <row r="77" spans="1:12">
      <c r="A77" s="520">
        <v>41163</v>
      </c>
      <c r="B77" s="520">
        <v>41164</v>
      </c>
      <c r="C77" s="517">
        <v>60822195</v>
      </c>
      <c r="D77" s="517">
        <v>63507196</v>
      </c>
      <c r="E77" s="517">
        <v>48863639</v>
      </c>
      <c r="F77" s="517">
        <f t="shared" si="7"/>
        <v>173193030</v>
      </c>
      <c r="G77" s="517">
        <v>399160</v>
      </c>
      <c r="H77" s="517">
        <v>422111</v>
      </c>
      <c r="I77" s="517">
        <v>352124</v>
      </c>
      <c r="J77" s="517">
        <f t="shared" si="8"/>
        <v>152</v>
      </c>
      <c r="K77" s="517">
        <f t="shared" si="9"/>
        <v>150</v>
      </c>
      <c r="L77" s="517">
        <f t="shared" si="10"/>
        <v>139</v>
      </c>
    </row>
    <row r="78" spans="1:12">
      <c r="A78" s="520">
        <v>41164</v>
      </c>
      <c r="B78" s="520">
        <v>41165</v>
      </c>
      <c r="C78" s="517">
        <v>61416367</v>
      </c>
      <c r="D78" s="517">
        <v>63721042</v>
      </c>
      <c r="E78" s="517">
        <v>48941978</v>
      </c>
      <c r="F78" s="517">
        <f t="shared" si="7"/>
        <v>174079387</v>
      </c>
      <c r="G78" s="517">
        <v>400176</v>
      </c>
      <c r="H78" s="517">
        <v>423220</v>
      </c>
      <c r="I78" s="517">
        <v>352398</v>
      </c>
      <c r="J78" s="517">
        <f t="shared" si="8"/>
        <v>153</v>
      </c>
      <c r="K78" s="517">
        <f t="shared" si="9"/>
        <v>151</v>
      </c>
      <c r="L78" s="517">
        <f t="shared" si="10"/>
        <v>139</v>
      </c>
    </row>
    <row r="79" spans="1:12">
      <c r="A79" s="520">
        <v>41165</v>
      </c>
      <c r="B79" s="520">
        <v>41166</v>
      </c>
      <c r="C79" s="517">
        <v>61537758</v>
      </c>
      <c r="D79" s="517">
        <v>63711599</v>
      </c>
      <c r="E79" s="517">
        <v>48935914</v>
      </c>
      <c r="F79" s="517">
        <f t="shared" si="7"/>
        <v>174185271</v>
      </c>
      <c r="G79" s="517">
        <v>400176</v>
      </c>
      <c r="H79" s="517">
        <v>423220</v>
      </c>
      <c r="I79" s="517">
        <v>352398</v>
      </c>
      <c r="J79" s="517">
        <f t="shared" si="8"/>
        <v>154</v>
      </c>
      <c r="K79" s="517">
        <f t="shared" si="9"/>
        <v>151</v>
      </c>
      <c r="L79" s="517">
        <f t="shared" si="10"/>
        <v>139</v>
      </c>
    </row>
    <row r="80" spans="1:12">
      <c r="A80" s="520">
        <v>41166</v>
      </c>
      <c r="B80" s="520">
        <v>41167</v>
      </c>
      <c r="C80" s="517">
        <v>61693211</v>
      </c>
      <c r="D80" s="517">
        <v>63726206</v>
      </c>
      <c r="E80" s="517">
        <v>48947798</v>
      </c>
      <c r="F80" s="517">
        <f t="shared" ref="F80:F111" si="11">SUM(C80:E80)</f>
        <v>174367215</v>
      </c>
      <c r="G80" s="517">
        <v>400176</v>
      </c>
      <c r="H80" s="517">
        <v>423220</v>
      </c>
      <c r="I80" s="517">
        <v>352398</v>
      </c>
      <c r="J80" s="517">
        <f t="shared" si="8"/>
        <v>154</v>
      </c>
      <c r="K80" s="517">
        <f t="shared" si="9"/>
        <v>151</v>
      </c>
      <c r="L80" s="517">
        <f t="shared" si="10"/>
        <v>139</v>
      </c>
    </row>
    <row r="81" spans="1:12">
      <c r="A81" s="520">
        <v>41166</v>
      </c>
      <c r="B81" s="520">
        <v>41168</v>
      </c>
      <c r="C81" s="517">
        <v>61693211</v>
      </c>
      <c r="D81" s="517">
        <v>63726206</v>
      </c>
      <c r="E81" s="517">
        <v>48947798</v>
      </c>
      <c r="F81" s="517">
        <f t="shared" si="11"/>
        <v>174367215</v>
      </c>
      <c r="G81" s="517">
        <v>400176</v>
      </c>
      <c r="H81" s="517">
        <v>423220</v>
      </c>
      <c r="I81" s="517">
        <v>352398</v>
      </c>
      <c r="J81" s="517">
        <f t="shared" si="8"/>
        <v>154</v>
      </c>
      <c r="K81" s="517">
        <f t="shared" si="9"/>
        <v>151</v>
      </c>
      <c r="L81" s="517">
        <f t="shared" si="10"/>
        <v>139</v>
      </c>
    </row>
    <row r="82" spans="1:12">
      <c r="A82" s="520">
        <v>41166</v>
      </c>
      <c r="B82" s="520">
        <v>41169</v>
      </c>
      <c r="C82" s="517">
        <v>61693211</v>
      </c>
      <c r="D82" s="517">
        <v>63726206</v>
      </c>
      <c r="E82" s="517">
        <v>48947798</v>
      </c>
      <c r="F82" s="517">
        <f t="shared" si="11"/>
        <v>174367215</v>
      </c>
      <c r="G82" s="517">
        <v>400176</v>
      </c>
      <c r="H82" s="517">
        <v>423220</v>
      </c>
      <c r="I82" s="517">
        <v>352398</v>
      </c>
      <c r="J82" s="517">
        <f t="shared" si="8"/>
        <v>154</v>
      </c>
      <c r="K82" s="517">
        <f t="shared" si="9"/>
        <v>151</v>
      </c>
      <c r="L82" s="517">
        <f t="shared" si="10"/>
        <v>139</v>
      </c>
    </row>
    <row r="83" spans="1:12">
      <c r="A83" s="520">
        <v>41169</v>
      </c>
      <c r="B83" s="520">
        <v>41170</v>
      </c>
      <c r="C83" s="517">
        <v>61624074</v>
      </c>
      <c r="D83" s="517">
        <v>63824127</v>
      </c>
      <c r="E83" s="517">
        <v>48984323</v>
      </c>
      <c r="F83" s="517">
        <f t="shared" si="11"/>
        <v>174432524</v>
      </c>
      <c r="G83" s="517">
        <v>400242</v>
      </c>
      <c r="H83" s="517">
        <v>423699</v>
      </c>
      <c r="I83" s="517">
        <v>352527</v>
      </c>
      <c r="J83" s="517">
        <f t="shared" si="8"/>
        <v>154</v>
      </c>
      <c r="K83" s="517">
        <f t="shared" si="9"/>
        <v>151</v>
      </c>
      <c r="L83" s="517">
        <f t="shared" si="10"/>
        <v>139</v>
      </c>
    </row>
    <row r="84" spans="1:12">
      <c r="A84" s="520">
        <v>41170</v>
      </c>
      <c r="B84" s="520">
        <v>41171</v>
      </c>
      <c r="C84" s="517">
        <v>61530686</v>
      </c>
      <c r="D84" s="517">
        <v>63836504</v>
      </c>
      <c r="E84" s="517">
        <v>48993782</v>
      </c>
      <c r="F84" s="517">
        <f t="shared" si="11"/>
        <v>174360972</v>
      </c>
      <c r="G84" s="517">
        <v>400242</v>
      </c>
      <c r="H84" s="517">
        <v>423699</v>
      </c>
      <c r="I84" s="517">
        <v>352527</v>
      </c>
      <c r="J84" s="517">
        <f t="shared" si="8"/>
        <v>154</v>
      </c>
      <c r="K84" s="517">
        <f t="shared" si="9"/>
        <v>151</v>
      </c>
      <c r="L84" s="517">
        <f t="shared" si="10"/>
        <v>139</v>
      </c>
    </row>
    <row r="85" spans="1:12">
      <c r="A85" s="520">
        <v>41171</v>
      </c>
      <c r="B85" s="520">
        <v>41172</v>
      </c>
      <c r="C85" s="517">
        <v>61809828</v>
      </c>
      <c r="D85" s="517">
        <v>63826778</v>
      </c>
      <c r="E85" s="517">
        <v>48989242</v>
      </c>
      <c r="F85" s="517">
        <f t="shared" si="11"/>
        <v>174625848</v>
      </c>
      <c r="G85" s="517">
        <v>400242</v>
      </c>
      <c r="H85" s="517">
        <v>423699</v>
      </c>
      <c r="I85" s="517">
        <v>352527</v>
      </c>
      <c r="J85" s="517">
        <f t="shared" si="8"/>
        <v>154</v>
      </c>
      <c r="K85" s="517">
        <f t="shared" si="9"/>
        <v>151</v>
      </c>
      <c r="L85" s="517">
        <f t="shared" si="10"/>
        <v>139</v>
      </c>
    </row>
    <row r="86" spans="1:12">
      <c r="A86" s="520">
        <v>41172</v>
      </c>
      <c r="B86" s="520">
        <v>41173</v>
      </c>
      <c r="C86" s="517">
        <v>61247204</v>
      </c>
      <c r="D86" s="517">
        <v>63722146</v>
      </c>
      <c r="E86" s="517">
        <v>49002689</v>
      </c>
      <c r="F86" s="517">
        <f t="shared" si="11"/>
        <v>173972039</v>
      </c>
      <c r="G86" s="517">
        <v>400242</v>
      </c>
      <c r="H86" s="517">
        <v>423699</v>
      </c>
      <c r="I86" s="517">
        <v>352527</v>
      </c>
      <c r="J86" s="517">
        <f t="shared" si="8"/>
        <v>153</v>
      </c>
      <c r="K86" s="517">
        <f t="shared" si="9"/>
        <v>150</v>
      </c>
      <c r="L86" s="517">
        <f t="shared" si="10"/>
        <v>139</v>
      </c>
    </row>
    <row r="87" spans="1:12">
      <c r="A87" s="520">
        <v>41172</v>
      </c>
      <c r="B87" s="520">
        <v>41174</v>
      </c>
      <c r="C87" s="517">
        <v>61247204</v>
      </c>
      <c r="D87" s="517">
        <v>63722146</v>
      </c>
      <c r="E87" s="517">
        <v>49002689</v>
      </c>
      <c r="F87" s="517">
        <f t="shared" si="11"/>
        <v>173972039</v>
      </c>
      <c r="G87" s="517">
        <v>400242</v>
      </c>
      <c r="H87" s="517">
        <v>423699</v>
      </c>
      <c r="I87" s="517">
        <v>352527</v>
      </c>
      <c r="J87" s="517">
        <f t="shared" si="8"/>
        <v>153</v>
      </c>
      <c r="K87" s="517">
        <f t="shared" si="9"/>
        <v>150</v>
      </c>
      <c r="L87" s="517">
        <f t="shared" si="10"/>
        <v>139</v>
      </c>
    </row>
    <row r="88" spans="1:12">
      <c r="A88" s="520">
        <v>41172</v>
      </c>
      <c r="B88" s="520">
        <v>41175</v>
      </c>
      <c r="C88" s="517">
        <v>61247204</v>
      </c>
      <c r="D88" s="517">
        <v>63722146</v>
      </c>
      <c r="E88" s="517">
        <v>49002689</v>
      </c>
      <c r="F88" s="517">
        <f t="shared" si="11"/>
        <v>173972039</v>
      </c>
      <c r="G88" s="517">
        <v>400242</v>
      </c>
      <c r="H88" s="517">
        <v>423699</v>
      </c>
      <c r="I88" s="517">
        <v>352527</v>
      </c>
      <c r="J88" s="517">
        <f t="shared" si="8"/>
        <v>153</v>
      </c>
      <c r="K88" s="517">
        <f t="shared" si="9"/>
        <v>150</v>
      </c>
      <c r="L88" s="517">
        <f t="shared" si="10"/>
        <v>139</v>
      </c>
    </row>
    <row r="89" spans="1:12">
      <c r="A89" s="520">
        <v>41172</v>
      </c>
      <c r="B89" s="520">
        <v>41176</v>
      </c>
      <c r="C89" s="517">
        <v>61247204</v>
      </c>
      <c r="D89" s="517">
        <v>63722146</v>
      </c>
      <c r="E89" s="517">
        <v>49002689</v>
      </c>
      <c r="F89" s="517">
        <f t="shared" si="11"/>
        <v>173972039</v>
      </c>
      <c r="G89" s="517">
        <v>400242</v>
      </c>
      <c r="H89" s="517">
        <v>423699</v>
      </c>
      <c r="I89" s="517">
        <v>352527</v>
      </c>
      <c r="J89" s="517">
        <f t="shared" si="8"/>
        <v>153</v>
      </c>
      <c r="K89" s="517">
        <f t="shared" si="9"/>
        <v>150</v>
      </c>
      <c r="L89" s="517">
        <f t="shared" si="10"/>
        <v>139</v>
      </c>
    </row>
    <row r="90" spans="1:12">
      <c r="A90" s="520">
        <v>41176</v>
      </c>
      <c r="B90" s="520">
        <v>41177</v>
      </c>
      <c r="C90" s="517">
        <v>60989067</v>
      </c>
      <c r="D90" s="517">
        <v>63785661</v>
      </c>
      <c r="E90" s="517">
        <v>49107600</v>
      </c>
      <c r="F90" s="517">
        <f t="shared" si="11"/>
        <v>173882328</v>
      </c>
      <c r="G90" s="517">
        <v>400242</v>
      </c>
      <c r="H90" s="517">
        <v>423699</v>
      </c>
      <c r="I90" s="517">
        <v>352527</v>
      </c>
      <c r="J90" s="517">
        <f t="shared" si="8"/>
        <v>152</v>
      </c>
      <c r="K90" s="517">
        <f t="shared" si="9"/>
        <v>151</v>
      </c>
      <c r="L90" s="517">
        <f t="shared" si="10"/>
        <v>139</v>
      </c>
    </row>
    <row r="91" spans="1:12">
      <c r="A91" s="520">
        <v>41177</v>
      </c>
      <c r="B91" s="520">
        <v>41178</v>
      </c>
      <c r="C91" s="517">
        <v>61097440</v>
      </c>
      <c r="D91" s="517">
        <v>63850809</v>
      </c>
      <c r="E91" s="517">
        <v>49104042</v>
      </c>
      <c r="F91" s="517">
        <f t="shared" si="11"/>
        <v>174052291</v>
      </c>
      <c r="G91" s="517">
        <v>400242</v>
      </c>
      <c r="H91" s="517">
        <v>423699</v>
      </c>
      <c r="I91" s="517">
        <v>352527</v>
      </c>
      <c r="J91" s="517">
        <f t="shared" si="8"/>
        <v>153</v>
      </c>
      <c r="K91" s="517">
        <f t="shared" si="9"/>
        <v>151</v>
      </c>
      <c r="L91" s="517">
        <f t="shared" si="10"/>
        <v>139</v>
      </c>
    </row>
    <row r="92" spans="1:12">
      <c r="A92" s="520">
        <v>41178</v>
      </c>
      <c r="B92" s="520">
        <v>41179</v>
      </c>
      <c r="C92" s="517">
        <v>61241195</v>
      </c>
      <c r="D92" s="517">
        <v>63916800</v>
      </c>
      <c r="E92" s="517">
        <v>49144738</v>
      </c>
      <c r="F92" s="517">
        <f t="shared" si="11"/>
        <v>174302733</v>
      </c>
      <c r="G92" s="517">
        <v>400270</v>
      </c>
      <c r="H92" s="517">
        <v>423768</v>
      </c>
      <c r="I92" s="517">
        <v>352546</v>
      </c>
      <c r="J92" s="517">
        <f t="shared" si="8"/>
        <v>153</v>
      </c>
      <c r="K92" s="517">
        <f t="shared" si="9"/>
        <v>151</v>
      </c>
      <c r="L92" s="517">
        <f t="shared" si="10"/>
        <v>139</v>
      </c>
    </row>
    <row r="93" spans="1:12">
      <c r="A93" s="520">
        <v>41179</v>
      </c>
      <c r="B93" s="520">
        <v>41180</v>
      </c>
      <c r="C93" s="517">
        <v>61214984</v>
      </c>
      <c r="D93" s="517">
        <v>63896007</v>
      </c>
      <c r="E93" s="517">
        <v>49149678</v>
      </c>
      <c r="F93" s="517">
        <f t="shared" si="11"/>
        <v>174260669</v>
      </c>
      <c r="G93" s="517">
        <v>400270</v>
      </c>
      <c r="H93" s="517">
        <v>423768</v>
      </c>
      <c r="I93" s="517">
        <v>352546</v>
      </c>
      <c r="J93" s="517">
        <f t="shared" si="8"/>
        <v>153</v>
      </c>
      <c r="K93" s="517">
        <f t="shared" si="9"/>
        <v>151</v>
      </c>
      <c r="L93" s="517">
        <f t="shared" si="10"/>
        <v>139</v>
      </c>
    </row>
    <row r="94" spans="1:12">
      <c r="A94" s="520">
        <v>41180</v>
      </c>
      <c r="B94" s="520">
        <v>41181</v>
      </c>
      <c r="C94" s="517">
        <v>61432797</v>
      </c>
      <c r="D94" s="517">
        <v>63913986</v>
      </c>
      <c r="E94" s="517">
        <v>49147818</v>
      </c>
      <c r="F94" s="517">
        <f t="shared" si="11"/>
        <v>174494601</v>
      </c>
      <c r="G94" s="517">
        <v>400270</v>
      </c>
      <c r="H94" s="517">
        <v>423768</v>
      </c>
      <c r="I94" s="517">
        <v>352546</v>
      </c>
      <c r="J94" s="517">
        <f t="shared" si="8"/>
        <v>153</v>
      </c>
      <c r="K94" s="517">
        <f t="shared" si="9"/>
        <v>151</v>
      </c>
      <c r="L94" s="517">
        <f t="shared" si="10"/>
        <v>139</v>
      </c>
    </row>
    <row r="95" spans="1:12">
      <c r="A95" s="520">
        <v>41181</v>
      </c>
      <c r="B95" s="520">
        <v>41182</v>
      </c>
      <c r="C95" s="517">
        <v>61432797</v>
      </c>
      <c r="D95" s="517">
        <v>63913986</v>
      </c>
      <c r="E95" s="517">
        <v>49147818</v>
      </c>
      <c r="F95" s="517">
        <f t="shared" si="11"/>
        <v>174494601</v>
      </c>
      <c r="G95" s="517">
        <v>400519</v>
      </c>
      <c r="H95" s="517">
        <v>423880</v>
      </c>
      <c r="I95" s="517">
        <v>352573</v>
      </c>
      <c r="J95" s="517">
        <f t="shared" si="8"/>
        <v>153</v>
      </c>
      <c r="K95" s="517">
        <f t="shared" si="9"/>
        <v>151</v>
      </c>
      <c r="L95" s="517">
        <f t="shared" si="10"/>
        <v>139</v>
      </c>
    </row>
    <row r="96" spans="1:12">
      <c r="A96" s="520">
        <v>41182</v>
      </c>
      <c r="B96" s="520">
        <v>41183</v>
      </c>
      <c r="C96" s="517">
        <v>61470363</v>
      </c>
      <c r="D96" s="517">
        <v>63998246</v>
      </c>
      <c r="E96" s="517">
        <v>49174315</v>
      </c>
      <c r="F96" s="517">
        <f t="shared" si="11"/>
        <v>174642924</v>
      </c>
      <c r="G96" s="517">
        <v>400519</v>
      </c>
      <c r="H96" s="517">
        <v>423880</v>
      </c>
      <c r="I96" s="517">
        <v>352573</v>
      </c>
      <c r="J96" s="517">
        <f t="shared" si="8"/>
        <v>153</v>
      </c>
      <c r="K96" s="517">
        <f t="shared" si="9"/>
        <v>151</v>
      </c>
      <c r="L96" s="517">
        <f t="shared" si="10"/>
        <v>139</v>
      </c>
    </row>
    <row r="97" spans="1:12">
      <c r="A97" s="520">
        <v>41183</v>
      </c>
      <c r="B97" s="520">
        <v>41184</v>
      </c>
      <c r="C97" s="517">
        <v>62106946</v>
      </c>
      <c r="D97" s="517">
        <v>64032220</v>
      </c>
      <c r="E97" s="517">
        <v>49199654</v>
      </c>
      <c r="F97" s="517">
        <f t="shared" si="11"/>
        <v>175338820</v>
      </c>
      <c r="G97" s="517">
        <v>400519</v>
      </c>
      <c r="H97" s="517">
        <v>423880</v>
      </c>
      <c r="I97" s="517">
        <v>352573</v>
      </c>
      <c r="J97" s="517">
        <f t="shared" si="8"/>
        <v>155</v>
      </c>
      <c r="K97" s="517">
        <f t="shared" si="9"/>
        <v>151</v>
      </c>
      <c r="L97" s="517">
        <f t="shared" si="10"/>
        <v>140</v>
      </c>
    </row>
    <row r="98" spans="1:12">
      <c r="A98" s="520">
        <v>41184</v>
      </c>
      <c r="B98" s="520">
        <v>41185</v>
      </c>
      <c r="C98" s="517">
        <v>62487173</v>
      </c>
      <c r="D98" s="517">
        <v>64058594</v>
      </c>
      <c r="E98" s="517">
        <v>49221594</v>
      </c>
      <c r="F98" s="517">
        <f t="shared" si="11"/>
        <v>175767361</v>
      </c>
      <c r="G98" s="517">
        <v>400519</v>
      </c>
      <c r="H98" s="517">
        <v>423880</v>
      </c>
      <c r="I98" s="517">
        <v>352573</v>
      </c>
      <c r="J98" s="517">
        <f t="shared" si="8"/>
        <v>156</v>
      </c>
      <c r="K98" s="517">
        <f t="shared" si="9"/>
        <v>151</v>
      </c>
      <c r="L98" s="517">
        <f t="shared" si="10"/>
        <v>140</v>
      </c>
    </row>
    <row r="99" spans="1:12">
      <c r="A99" s="520">
        <v>41185</v>
      </c>
      <c r="B99" s="520">
        <v>41186</v>
      </c>
      <c r="C99" s="517">
        <v>62729691</v>
      </c>
      <c r="D99" s="517">
        <v>64225519</v>
      </c>
      <c r="E99" s="517">
        <v>49287158</v>
      </c>
      <c r="F99" s="517">
        <f t="shared" si="11"/>
        <v>176242368</v>
      </c>
      <c r="G99" s="517">
        <v>400790</v>
      </c>
      <c r="H99" s="517">
        <v>424542</v>
      </c>
      <c r="I99" s="517">
        <v>352752</v>
      </c>
      <c r="J99" s="517">
        <f t="shared" si="8"/>
        <v>157</v>
      </c>
      <c r="K99" s="517">
        <f t="shared" si="9"/>
        <v>151</v>
      </c>
      <c r="L99" s="517">
        <f t="shared" si="10"/>
        <v>140</v>
      </c>
    </row>
    <row r="100" spans="1:12">
      <c r="A100" s="520">
        <v>41186</v>
      </c>
      <c r="B100" s="520">
        <v>41187</v>
      </c>
      <c r="C100" s="517">
        <v>63170887</v>
      </c>
      <c r="D100" s="517">
        <v>64225334</v>
      </c>
      <c r="E100" s="517">
        <v>49293794</v>
      </c>
      <c r="F100" s="517">
        <f t="shared" si="11"/>
        <v>176690015</v>
      </c>
      <c r="G100" s="517">
        <v>400790</v>
      </c>
      <c r="H100" s="517">
        <v>424542</v>
      </c>
      <c r="I100" s="517">
        <v>352752</v>
      </c>
      <c r="J100" s="517">
        <f t="shared" si="8"/>
        <v>158</v>
      </c>
      <c r="K100" s="517">
        <f t="shared" si="9"/>
        <v>151</v>
      </c>
      <c r="L100" s="517">
        <f t="shared" si="10"/>
        <v>140</v>
      </c>
    </row>
    <row r="101" spans="1:12">
      <c r="A101" s="520">
        <v>41187</v>
      </c>
      <c r="B101" s="520">
        <v>41188</v>
      </c>
      <c r="C101" s="517">
        <v>62955186</v>
      </c>
      <c r="D101" s="517">
        <v>64233600</v>
      </c>
      <c r="E101" s="517">
        <v>49302130</v>
      </c>
      <c r="F101" s="517">
        <f t="shared" si="11"/>
        <v>176490916</v>
      </c>
      <c r="G101" s="517">
        <v>400790</v>
      </c>
      <c r="H101" s="517">
        <v>424542</v>
      </c>
      <c r="I101" s="517">
        <v>352752</v>
      </c>
      <c r="J101" s="517">
        <f t="shared" ref="J101:J132" si="12">C101/G101</f>
        <v>157</v>
      </c>
      <c r="K101" s="517">
        <f t="shared" ref="K101:K132" si="13">D101/H101</f>
        <v>151</v>
      </c>
      <c r="L101" s="517">
        <f t="shared" ref="L101:L132" si="14">E101/I101</f>
        <v>140</v>
      </c>
    </row>
    <row r="102" spans="1:12">
      <c r="A102" s="520">
        <v>41187</v>
      </c>
      <c r="B102" s="520">
        <v>41189</v>
      </c>
      <c r="C102" s="517">
        <v>62955186</v>
      </c>
      <c r="D102" s="517">
        <v>64233600</v>
      </c>
      <c r="E102" s="517">
        <v>49302130</v>
      </c>
      <c r="F102" s="517">
        <f t="shared" si="11"/>
        <v>176490916</v>
      </c>
      <c r="G102" s="517">
        <v>400790</v>
      </c>
      <c r="H102" s="517">
        <v>424542</v>
      </c>
      <c r="I102" s="517">
        <v>352752</v>
      </c>
      <c r="J102" s="517">
        <f t="shared" si="12"/>
        <v>157</v>
      </c>
      <c r="K102" s="517">
        <f t="shared" si="13"/>
        <v>151</v>
      </c>
      <c r="L102" s="517">
        <f t="shared" si="14"/>
        <v>140</v>
      </c>
    </row>
    <row r="103" spans="1:12">
      <c r="A103" s="520">
        <v>41187</v>
      </c>
      <c r="B103" s="520">
        <v>41190</v>
      </c>
      <c r="C103" s="517">
        <v>62955186</v>
      </c>
      <c r="D103" s="517">
        <v>64233600</v>
      </c>
      <c r="E103" s="517">
        <v>49302130</v>
      </c>
      <c r="F103" s="517">
        <f t="shared" si="11"/>
        <v>176490916</v>
      </c>
      <c r="G103" s="517">
        <v>400790</v>
      </c>
      <c r="H103" s="517">
        <v>424542</v>
      </c>
      <c r="I103" s="517">
        <v>352752</v>
      </c>
      <c r="J103" s="517">
        <f t="shared" si="12"/>
        <v>157</v>
      </c>
      <c r="K103" s="517">
        <f t="shared" si="13"/>
        <v>151</v>
      </c>
      <c r="L103" s="517">
        <f t="shared" si="14"/>
        <v>140</v>
      </c>
    </row>
    <row r="104" spans="1:12">
      <c r="A104" s="520">
        <v>41190</v>
      </c>
      <c r="B104" s="520">
        <v>41191</v>
      </c>
      <c r="C104" s="517">
        <v>62360772</v>
      </c>
      <c r="D104" s="517">
        <v>64061507</v>
      </c>
      <c r="E104" s="517">
        <v>49320336</v>
      </c>
      <c r="F104" s="517">
        <f t="shared" si="11"/>
        <v>175742615</v>
      </c>
      <c r="G104" s="517">
        <v>400790</v>
      </c>
      <c r="H104" s="517">
        <v>424542</v>
      </c>
      <c r="I104" s="517">
        <v>352752</v>
      </c>
      <c r="J104" s="517">
        <f t="shared" si="12"/>
        <v>156</v>
      </c>
      <c r="K104" s="517">
        <f t="shared" si="13"/>
        <v>151</v>
      </c>
      <c r="L104" s="517">
        <f t="shared" si="14"/>
        <v>140</v>
      </c>
    </row>
    <row r="105" spans="1:12">
      <c r="A105" s="520">
        <v>41191</v>
      </c>
      <c r="B105" s="520">
        <v>41192</v>
      </c>
      <c r="C105" s="517">
        <v>62831573</v>
      </c>
      <c r="D105" s="517">
        <v>64042180</v>
      </c>
      <c r="E105" s="517">
        <v>49318469</v>
      </c>
      <c r="F105" s="517">
        <f t="shared" si="11"/>
        <v>176192222</v>
      </c>
      <c r="G105" s="517">
        <v>400790</v>
      </c>
      <c r="H105" s="517">
        <v>424542</v>
      </c>
      <c r="I105" s="517">
        <v>352752</v>
      </c>
      <c r="J105" s="517">
        <f t="shared" si="12"/>
        <v>157</v>
      </c>
      <c r="K105" s="517">
        <f t="shared" si="13"/>
        <v>151</v>
      </c>
      <c r="L105" s="517">
        <f t="shared" si="14"/>
        <v>140</v>
      </c>
    </row>
    <row r="106" spans="1:12">
      <c r="A106" s="520">
        <v>41192</v>
      </c>
      <c r="B106" s="520">
        <v>41193</v>
      </c>
      <c r="C106" s="517">
        <v>62859041</v>
      </c>
      <c r="D106" s="517">
        <v>64072504</v>
      </c>
      <c r="E106" s="517">
        <v>49345501</v>
      </c>
      <c r="F106" s="517">
        <f t="shared" si="11"/>
        <v>176277046</v>
      </c>
      <c r="G106" s="517">
        <v>400790</v>
      </c>
      <c r="H106" s="517">
        <v>424542</v>
      </c>
      <c r="I106" s="517">
        <v>352752</v>
      </c>
      <c r="J106" s="517">
        <f t="shared" si="12"/>
        <v>157</v>
      </c>
      <c r="K106" s="517">
        <f t="shared" si="13"/>
        <v>151</v>
      </c>
      <c r="L106" s="517">
        <f t="shared" si="14"/>
        <v>140</v>
      </c>
    </row>
    <row r="107" spans="1:12">
      <c r="A107" s="520">
        <v>41193</v>
      </c>
      <c r="B107" s="520">
        <v>41194</v>
      </c>
      <c r="C107" s="517">
        <v>62887310</v>
      </c>
      <c r="D107" s="517">
        <v>64075725</v>
      </c>
      <c r="E107" s="517">
        <v>49341932</v>
      </c>
      <c r="F107" s="517">
        <f t="shared" si="11"/>
        <v>176304967</v>
      </c>
      <c r="G107" s="517">
        <v>400790</v>
      </c>
      <c r="H107" s="517">
        <v>424542</v>
      </c>
      <c r="I107" s="517">
        <v>352752</v>
      </c>
      <c r="J107" s="517">
        <f t="shared" si="12"/>
        <v>157</v>
      </c>
      <c r="K107" s="517">
        <f t="shared" si="13"/>
        <v>151</v>
      </c>
      <c r="L107" s="517">
        <f t="shared" si="14"/>
        <v>140</v>
      </c>
    </row>
    <row r="108" spans="1:12">
      <c r="A108" s="520">
        <v>41194</v>
      </c>
      <c r="B108" s="520">
        <v>41195</v>
      </c>
      <c r="C108" s="517">
        <v>62531381</v>
      </c>
      <c r="D108" s="517">
        <v>64059370</v>
      </c>
      <c r="E108" s="517">
        <v>49326441</v>
      </c>
      <c r="F108" s="517">
        <f t="shared" si="11"/>
        <v>175917192</v>
      </c>
      <c r="G108" s="517">
        <v>400790</v>
      </c>
      <c r="H108" s="517">
        <v>424542</v>
      </c>
      <c r="I108" s="517">
        <v>352752</v>
      </c>
      <c r="J108" s="517">
        <f t="shared" si="12"/>
        <v>156</v>
      </c>
      <c r="K108" s="517">
        <f t="shared" si="13"/>
        <v>151</v>
      </c>
      <c r="L108" s="517">
        <f t="shared" si="14"/>
        <v>140</v>
      </c>
    </row>
    <row r="109" spans="1:12">
      <c r="A109" s="520">
        <v>41194</v>
      </c>
      <c r="B109" s="520">
        <v>41196</v>
      </c>
      <c r="C109" s="517">
        <v>62531381</v>
      </c>
      <c r="D109" s="517">
        <v>64059370</v>
      </c>
      <c r="E109" s="517">
        <v>49326441</v>
      </c>
      <c r="F109" s="517">
        <f t="shared" si="11"/>
        <v>175917192</v>
      </c>
      <c r="G109" s="517">
        <v>400790</v>
      </c>
      <c r="H109" s="517">
        <v>424542</v>
      </c>
      <c r="I109" s="517">
        <v>352752</v>
      </c>
      <c r="J109" s="517">
        <f t="shared" si="12"/>
        <v>156</v>
      </c>
      <c r="K109" s="517">
        <f t="shared" si="13"/>
        <v>151</v>
      </c>
      <c r="L109" s="517">
        <f t="shared" si="14"/>
        <v>140</v>
      </c>
    </row>
    <row r="110" spans="1:12">
      <c r="A110" s="520">
        <v>41194</v>
      </c>
      <c r="B110" s="520">
        <v>41197</v>
      </c>
      <c r="C110" s="517">
        <v>62531381</v>
      </c>
      <c r="D110" s="517">
        <v>64059370</v>
      </c>
      <c r="E110" s="517">
        <v>49326441</v>
      </c>
      <c r="F110" s="517">
        <f t="shared" si="11"/>
        <v>175917192</v>
      </c>
      <c r="G110" s="517">
        <v>400790</v>
      </c>
      <c r="H110" s="517">
        <v>424542</v>
      </c>
      <c r="I110" s="517">
        <v>352752</v>
      </c>
      <c r="J110" s="517">
        <f t="shared" si="12"/>
        <v>156</v>
      </c>
      <c r="K110" s="517">
        <f t="shared" si="13"/>
        <v>151</v>
      </c>
      <c r="L110" s="517">
        <f t="shared" si="14"/>
        <v>140</v>
      </c>
    </row>
    <row r="111" spans="1:12">
      <c r="A111" s="520">
        <v>41197</v>
      </c>
      <c r="B111" s="520">
        <v>41198</v>
      </c>
      <c r="C111" s="517">
        <v>62474609</v>
      </c>
      <c r="D111" s="517">
        <v>64083473</v>
      </c>
      <c r="E111" s="517">
        <v>49353103</v>
      </c>
      <c r="F111" s="517">
        <f t="shared" si="11"/>
        <v>175911185</v>
      </c>
      <c r="G111" s="517">
        <v>400790</v>
      </c>
      <c r="H111" s="517">
        <v>424542</v>
      </c>
      <c r="I111" s="517">
        <v>352752</v>
      </c>
      <c r="J111" s="517">
        <f t="shared" si="12"/>
        <v>156</v>
      </c>
      <c r="K111" s="517">
        <f t="shared" si="13"/>
        <v>151</v>
      </c>
      <c r="L111" s="517">
        <f t="shared" si="14"/>
        <v>140</v>
      </c>
    </row>
    <row r="112" spans="1:12">
      <c r="A112" s="520">
        <v>41198</v>
      </c>
      <c r="B112" s="520">
        <v>41199</v>
      </c>
      <c r="C112" s="517">
        <v>62218422</v>
      </c>
      <c r="D112" s="517">
        <v>64092530</v>
      </c>
      <c r="E112" s="517">
        <v>49361422</v>
      </c>
      <c r="F112" s="517">
        <f t="shared" ref="F112:F143" si="15">SUM(C112:E112)</f>
        <v>175672374</v>
      </c>
      <c r="G112" s="517">
        <v>400790</v>
      </c>
      <c r="H112" s="517">
        <v>424542</v>
      </c>
      <c r="I112" s="517">
        <v>352752</v>
      </c>
      <c r="J112" s="517">
        <f t="shared" si="12"/>
        <v>155</v>
      </c>
      <c r="K112" s="517">
        <f t="shared" si="13"/>
        <v>151</v>
      </c>
      <c r="L112" s="517">
        <f t="shared" si="14"/>
        <v>140</v>
      </c>
    </row>
    <row r="113" spans="1:12">
      <c r="A113" s="520">
        <v>41201</v>
      </c>
      <c r="B113" s="520">
        <v>41200</v>
      </c>
      <c r="C113" s="517">
        <v>61682672</v>
      </c>
      <c r="D113" s="517">
        <v>63971437</v>
      </c>
      <c r="E113" s="517">
        <v>49332527</v>
      </c>
      <c r="F113" s="517">
        <f t="shared" si="15"/>
        <v>174986636</v>
      </c>
      <c r="G113" s="517">
        <v>401153</v>
      </c>
      <c r="H113" s="517">
        <v>423634</v>
      </c>
      <c r="I113" s="517">
        <v>352462</v>
      </c>
      <c r="J113" s="517">
        <f t="shared" si="12"/>
        <v>154</v>
      </c>
      <c r="K113" s="517">
        <f t="shared" si="13"/>
        <v>151</v>
      </c>
      <c r="L113" s="517">
        <f t="shared" si="14"/>
        <v>140</v>
      </c>
    </row>
    <row r="114" spans="1:12">
      <c r="A114" s="520">
        <v>41201</v>
      </c>
      <c r="B114" s="520">
        <v>41201</v>
      </c>
      <c r="C114" s="517">
        <v>61925224</v>
      </c>
      <c r="D114" s="517">
        <v>63971437</v>
      </c>
      <c r="E114" s="517">
        <v>49344238</v>
      </c>
      <c r="F114" s="517">
        <f t="shared" si="15"/>
        <v>175240899</v>
      </c>
      <c r="G114" s="517">
        <v>401153</v>
      </c>
      <c r="H114" s="517">
        <v>423634</v>
      </c>
      <c r="I114" s="517">
        <v>352462</v>
      </c>
      <c r="J114" s="517">
        <f t="shared" si="12"/>
        <v>154</v>
      </c>
      <c r="K114" s="517">
        <f t="shared" si="13"/>
        <v>151</v>
      </c>
      <c r="L114" s="517">
        <f t="shared" si="14"/>
        <v>140</v>
      </c>
    </row>
    <row r="115" spans="1:12">
      <c r="A115" s="520">
        <v>41201</v>
      </c>
      <c r="B115" s="520">
        <v>41202</v>
      </c>
      <c r="C115" s="517">
        <v>62325044</v>
      </c>
      <c r="D115" s="517">
        <v>63997749</v>
      </c>
      <c r="E115" s="517">
        <v>49354236</v>
      </c>
      <c r="F115" s="517">
        <f t="shared" si="15"/>
        <v>175677029</v>
      </c>
      <c r="G115" s="517">
        <v>401153</v>
      </c>
      <c r="H115" s="517">
        <v>423634</v>
      </c>
      <c r="I115" s="517">
        <v>352462</v>
      </c>
      <c r="J115" s="517">
        <f t="shared" si="12"/>
        <v>155</v>
      </c>
      <c r="K115" s="517">
        <f t="shared" si="13"/>
        <v>151</v>
      </c>
      <c r="L115" s="517">
        <f t="shared" si="14"/>
        <v>140</v>
      </c>
    </row>
    <row r="116" spans="1:12">
      <c r="A116" s="520">
        <v>41201</v>
      </c>
      <c r="B116" s="520">
        <v>41203</v>
      </c>
      <c r="C116" s="517">
        <v>62325044</v>
      </c>
      <c r="D116" s="517">
        <v>63997749</v>
      </c>
      <c r="E116" s="517">
        <v>49354236</v>
      </c>
      <c r="F116" s="517">
        <f t="shared" si="15"/>
        <v>175677029</v>
      </c>
      <c r="G116" s="517">
        <v>401153</v>
      </c>
      <c r="H116" s="517">
        <v>423634</v>
      </c>
      <c r="I116" s="517">
        <v>352462</v>
      </c>
      <c r="J116" s="517">
        <f t="shared" si="12"/>
        <v>155</v>
      </c>
      <c r="K116" s="517">
        <f t="shared" si="13"/>
        <v>151</v>
      </c>
      <c r="L116" s="517">
        <f t="shared" si="14"/>
        <v>140</v>
      </c>
    </row>
    <row r="117" spans="1:12">
      <c r="A117" s="520">
        <v>41201</v>
      </c>
      <c r="B117" s="520">
        <v>41204</v>
      </c>
      <c r="C117" s="517">
        <v>62325044</v>
      </c>
      <c r="D117" s="517">
        <v>63997749</v>
      </c>
      <c r="E117" s="517">
        <v>49354236</v>
      </c>
      <c r="F117" s="517">
        <f t="shared" si="15"/>
        <v>175677029</v>
      </c>
      <c r="G117" s="517">
        <v>401153</v>
      </c>
      <c r="H117" s="517">
        <v>423634</v>
      </c>
      <c r="I117" s="517">
        <v>352462</v>
      </c>
      <c r="J117" s="517">
        <f t="shared" si="12"/>
        <v>155</v>
      </c>
      <c r="K117" s="517">
        <f t="shared" si="13"/>
        <v>151</v>
      </c>
      <c r="L117" s="517">
        <f t="shared" si="14"/>
        <v>140</v>
      </c>
    </row>
    <row r="118" spans="1:12">
      <c r="A118" s="520">
        <v>41204</v>
      </c>
      <c r="B118" s="520">
        <v>41205</v>
      </c>
      <c r="C118" s="517">
        <v>62452913</v>
      </c>
      <c r="D118" s="517">
        <v>64038183</v>
      </c>
      <c r="E118" s="517">
        <v>49387662</v>
      </c>
      <c r="F118" s="517">
        <f t="shared" si="15"/>
        <v>175878758</v>
      </c>
      <c r="G118" s="517">
        <v>401153</v>
      </c>
      <c r="H118" s="517">
        <v>423634</v>
      </c>
      <c r="I118" s="517">
        <v>352462</v>
      </c>
      <c r="J118" s="517">
        <f t="shared" si="12"/>
        <v>156</v>
      </c>
      <c r="K118" s="517">
        <f t="shared" si="13"/>
        <v>151</v>
      </c>
      <c r="L118" s="517">
        <f t="shared" si="14"/>
        <v>140</v>
      </c>
    </row>
    <row r="119" spans="1:12">
      <c r="A119" s="520">
        <v>41205</v>
      </c>
      <c r="B119" s="520">
        <v>41206</v>
      </c>
      <c r="C119" s="517">
        <v>62151601</v>
      </c>
      <c r="D119" s="517">
        <v>64022581</v>
      </c>
      <c r="E119" s="517">
        <v>49399318</v>
      </c>
      <c r="F119" s="517">
        <f t="shared" si="15"/>
        <v>175573500</v>
      </c>
      <c r="G119" s="517">
        <v>401153</v>
      </c>
      <c r="H119" s="517">
        <v>423634</v>
      </c>
      <c r="I119" s="517">
        <v>352462</v>
      </c>
      <c r="J119" s="517">
        <f t="shared" si="12"/>
        <v>155</v>
      </c>
      <c r="K119" s="517">
        <f t="shared" si="13"/>
        <v>151</v>
      </c>
      <c r="L119" s="517">
        <f t="shared" si="14"/>
        <v>140</v>
      </c>
    </row>
    <row r="120" spans="1:12">
      <c r="A120" s="520">
        <v>41206</v>
      </c>
      <c r="B120" s="520">
        <v>41207</v>
      </c>
      <c r="C120" s="517">
        <v>61837795</v>
      </c>
      <c r="D120" s="517">
        <v>63636893</v>
      </c>
      <c r="E120" s="517">
        <v>49331824</v>
      </c>
      <c r="F120" s="517">
        <f t="shared" si="15"/>
        <v>174806512</v>
      </c>
      <c r="G120" s="517">
        <v>398098</v>
      </c>
      <c r="H120" s="517">
        <v>421433</v>
      </c>
      <c r="I120" s="517">
        <v>351871</v>
      </c>
      <c r="J120" s="517">
        <f t="shared" si="12"/>
        <v>155</v>
      </c>
      <c r="K120" s="517">
        <f t="shared" si="13"/>
        <v>151</v>
      </c>
      <c r="L120" s="517">
        <f t="shared" si="14"/>
        <v>140</v>
      </c>
    </row>
    <row r="121" spans="1:12">
      <c r="A121" s="520">
        <v>41207</v>
      </c>
      <c r="B121" s="520">
        <v>41208</v>
      </c>
      <c r="C121" s="517">
        <v>61756758</v>
      </c>
      <c r="D121" s="517">
        <v>63655079</v>
      </c>
      <c r="E121" s="517">
        <v>49345229</v>
      </c>
      <c r="F121" s="517">
        <f t="shared" si="15"/>
        <v>174757066</v>
      </c>
      <c r="G121" s="517">
        <v>398098</v>
      </c>
      <c r="H121" s="517">
        <v>421433</v>
      </c>
      <c r="I121" s="517">
        <v>351871</v>
      </c>
      <c r="J121" s="517">
        <f t="shared" si="12"/>
        <v>155</v>
      </c>
      <c r="K121" s="517">
        <f t="shared" si="13"/>
        <v>151</v>
      </c>
      <c r="L121" s="517">
        <f t="shared" si="14"/>
        <v>140</v>
      </c>
    </row>
    <row r="122" spans="1:12">
      <c r="A122" s="520">
        <v>41208</v>
      </c>
      <c r="B122" s="520">
        <v>41209</v>
      </c>
      <c r="C122" s="517">
        <v>61756758</v>
      </c>
      <c r="D122" s="517">
        <v>63655079</v>
      </c>
      <c r="E122" s="517">
        <v>49345229</v>
      </c>
      <c r="F122" s="517">
        <f t="shared" si="15"/>
        <v>174757066</v>
      </c>
      <c r="G122" s="517">
        <v>398098</v>
      </c>
      <c r="H122" s="517">
        <v>421433</v>
      </c>
      <c r="I122" s="517">
        <v>351871</v>
      </c>
      <c r="J122" s="517">
        <f t="shared" si="12"/>
        <v>155</v>
      </c>
      <c r="K122" s="517">
        <f t="shared" si="13"/>
        <v>151</v>
      </c>
      <c r="L122" s="517">
        <f t="shared" si="14"/>
        <v>140</v>
      </c>
    </row>
    <row r="123" spans="1:12">
      <c r="A123" s="520">
        <v>41209</v>
      </c>
      <c r="B123" s="520">
        <v>41210</v>
      </c>
      <c r="C123" s="517">
        <v>61756758</v>
      </c>
      <c r="D123" s="517">
        <v>63655079</v>
      </c>
      <c r="E123" s="517">
        <v>49345229</v>
      </c>
      <c r="F123" s="517">
        <f t="shared" si="15"/>
        <v>174757066</v>
      </c>
      <c r="G123" s="517">
        <v>398098</v>
      </c>
      <c r="H123" s="517">
        <v>421433</v>
      </c>
      <c r="I123" s="517">
        <v>351871</v>
      </c>
      <c r="J123" s="517">
        <f t="shared" si="12"/>
        <v>155</v>
      </c>
      <c r="K123" s="517">
        <f t="shared" si="13"/>
        <v>151</v>
      </c>
      <c r="L123" s="517">
        <f t="shared" si="14"/>
        <v>140</v>
      </c>
    </row>
    <row r="124" spans="1:12">
      <c r="A124" s="520">
        <v>41210</v>
      </c>
      <c r="B124" s="520">
        <v>41211</v>
      </c>
      <c r="C124" s="517">
        <v>61756758</v>
      </c>
      <c r="D124" s="517">
        <v>63655079</v>
      </c>
      <c r="E124" s="517">
        <v>49345229</v>
      </c>
      <c r="F124" s="517">
        <f t="shared" si="15"/>
        <v>174757066</v>
      </c>
      <c r="G124" s="517">
        <v>398098</v>
      </c>
      <c r="H124" s="517">
        <v>421433</v>
      </c>
      <c r="I124" s="517">
        <v>351871</v>
      </c>
      <c r="J124" s="517">
        <f t="shared" si="12"/>
        <v>155</v>
      </c>
      <c r="K124" s="517">
        <f t="shared" si="13"/>
        <v>151</v>
      </c>
      <c r="L124" s="517">
        <f t="shared" si="14"/>
        <v>140</v>
      </c>
    </row>
    <row r="125" spans="1:12">
      <c r="A125" s="520">
        <v>41211</v>
      </c>
      <c r="B125" s="520">
        <v>41212</v>
      </c>
      <c r="C125" s="517">
        <v>61756758</v>
      </c>
      <c r="D125" s="517">
        <v>63655079</v>
      </c>
      <c r="E125" s="517">
        <v>49345229</v>
      </c>
      <c r="F125" s="517">
        <f t="shared" si="15"/>
        <v>174757066</v>
      </c>
      <c r="G125" s="517">
        <v>398098</v>
      </c>
      <c r="H125" s="517">
        <v>421433</v>
      </c>
      <c r="I125" s="517">
        <v>351871</v>
      </c>
      <c r="J125" s="517">
        <f t="shared" si="12"/>
        <v>155</v>
      </c>
      <c r="K125" s="517">
        <f t="shared" si="13"/>
        <v>151</v>
      </c>
      <c r="L125" s="517">
        <f t="shared" si="14"/>
        <v>140</v>
      </c>
    </row>
    <row r="126" spans="1:12">
      <c r="A126" s="520">
        <v>41212</v>
      </c>
      <c r="B126" s="520">
        <v>41213</v>
      </c>
      <c r="C126" s="517">
        <v>61763054</v>
      </c>
      <c r="D126" s="517">
        <v>63719702</v>
      </c>
      <c r="E126" s="517">
        <v>49391853</v>
      </c>
      <c r="F126" s="517">
        <f t="shared" si="15"/>
        <v>174874609</v>
      </c>
      <c r="G126" s="517">
        <v>398098</v>
      </c>
      <c r="H126" s="517">
        <v>421433</v>
      </c>
      <c r="I126" s="517">
        <v>351871</v>
      </c>
      <c r="J126" s="517">
        <f t="shared" si="12"/>
        <v>155</v>
      </c>
      <c r="K126" s="517">
        <f t="shared" si="13"/>
        <v>151</v>
      </c>
      <c r="L126" s="517">
        <f t="shared" si="14"/>
        <v>140</v>
      </c>
    </row>
    <row r="127" spans="1:12">
      <c r="A127" s="520">
        <v>41213</v>
      </c>
      <c r="B127" s="520">
        <v>41214</v>
      </c>
      <c r="C127" s="517">
        <v>62147081</v>
      </c>
      <c r="D127" s="517">
        <v>63732767</v>
      </c>
      <c r="E127" s="517">
        <v>49381796</v>
      </c>
      <c r="F127" s="517">
        <f t="shared" si="15"/>
        <v>175261644</v>
      </c>
      <c r="G127" s="517">
        <v>398305</v>
      </c>
      <c r="H127" s="517">
        <v>421531</v>
      </c>
      <c r="I127" s="517">
        <v>351898</v>
      </c>
      <c r="J127" s="517">
        <f t="shared" si="12"/>
        <v>156</v>
      </c>
      <c r="K127" s="517">
        <f t="shared" si="13"/>
        <v>151</v>
      </c>
      <c r="L127" s="517">
        <f t="shared" si="14"/>
        <v>140</v>
      </c>
    </row>
    <row r="128" spans="1:12">
      <c r="A128" s="520">
        <v>41214</v>
      </c>
      <c r="B128" s="520">
        <v>41215</v>
      </c>
      <c r="C128" s="517">
        <v>62399380</v>
      </c>
      <c r="D128" s="517">
        <v>63770999</v>
      </c>
      <c r="E128" s="517">
        <v>49386700</v>
      </c>
      <c r="F128" s="517">
        <f t="shared" si="15"/>
        <v>175557079</v>
      </c>
      <c r="G128" s="517">
        <v>398305</v>
      </c>
      <c r="H128" s="517">
        <v>421531</v>
      </c>
      <c r="I128" s="517">
        <v>351898</v>
      </c>
      <c r="J128" s="517">
        <f t="shared" si="12"/>
        <v>157</v>
      </c>
      <c r="K128" s="517">
        <f t="shared" si="13"/>
        <v>151</v>
      </c>
      <c r="L128" s="517">
        <f t="shared" si="14"/>
        <v>140</v>
      </c>
    </row>
    <row r="129" spans="1:12">
      <c r="A129" s="520">
        <v>41215</v>
      </c>
      <c r="B129" s="520">
        <v>41216</v>
      </c>
      <c r="C129" s="517">
        <v>62729240</v>
      </c>
      <c r="D129" s="517">
        <v>63799121</v>
      </c>
      <c r="E129" s="517">
        <v>49405203</v>
      </c>
      <c r="F129" s="517">
        <f t="shared" si="15"/>
        <v>175933564</v>
      </c>
      <c r="G129" s="517">
        <v>398305</v>
      </c>
      <c r="H129" s="517">
        <v>421531</v>
      </c>
      <c r="I129" s="517">
        <v>351898</v>
      </c>
      <c r="J129" s="517">
        <f t="shared" si="12"/>
        <v>157</v>
      </c>
      <c r="K129" s="517">
        <f t="shared" si="13"/>
        <v>151</v>
      </c>
      <c r="L129" s="517">
        <f t="shared" si="14"/>
        <v>140</v>
      </c>
    </row>
    <row r="130" spans="1:12">
      <c r="A130" s="520">
        <v>41216</v>
      </c>
      <c r="B130" s="520">
        <v>41217</v>
      </c>
      <c r="C130" s="517">
        <v>62729240</v>
      </c>
      <c r="D130" s="517">
        <v>63799121</v>
      </c>
      <c r="E130" s="517">
        <v>49405203</v>
      </c>
      <c r="F130" s="517">
        <f t="shared" si="15"/>
        <v>175933564</v>
      </c>
      <c r="G130" s="517">
        <v>398305</v>
      </c>
      <c r="H130" s="517">
        <v>421531</v>
      </c>
      <c r="I130" s="517">
        <v>351898</v>
      </c>
      <c r="J130" s="517">
        <f t="shared" si="12"/>
        <v>157</v>
      </c>
      <c r="K130" s="517">
        <f t="shared" si="13"/>
        <v>151</v>
      </c>
      <c r="L130" s="517">
        <f t="shared" si="14"/>
        <v>140</v>
      </c>
    </row>
    <row r="131" spans="1:12">
      <c r="A131" s="520">
        <v>41217</v>
      </c>
      <c r="B131" s="520">
        <v>41218</v>
      </c>
      <c r="C131" s="517">
        <v>62729240</v>
      </c>
      <c r="D131" s="517">
        <v>63799121</v>
      </c>
      <c r="E131" s="517">
        <v>49405203</v>
      </c>
      <c r="F131" s="517">
        <f t="shared" si="15"/>
        <v>175933564</v>
      </c>
      <c r="G131" s="517">
        <v>398305</v>
      </c>
      <c r="H131" s="517">
        <v>421531</v>
      </c>
      <c r="I131" s="517">
        <v>351898</v>
      </c>
      <c r="J131" s="517">
        <f t="shared" si="12"/>
        <v>157</v>
      </c>
      <c r="K131" s="517">
        <f t="shared" si="13"/>
        <v>151</v>
      </c>
      <c r="L131" s="517">
        <f t="shared" si="14"/>
        <v>140</v>
      </c>
    </row>
    <row r="132" spans="1:12">
      <c r="A132" s="520">
        <v>41218</v>
      </c>
      <c r="B132" s="520">
        <v>41219</v>
      </c>
      <c r="C132" s="517">
        <v>62631641</v>
      </c>
      <c r="D132" s="517">
        <v>63856293</v>
      </c>
      <c r="E132" s="517">
        <v>49447110</v>
      </c>
      <c r="F132" s="517">
        <f t="shared" si="15"/>
        <v>175935044</v>
      </c>
      <c r="G132" s="517">
        <v>398305</v>
      </c>
      <c r="H132" s="517">
        <v>421531</v>
      </c>
      <c r="I132" s="517">
        <v>351898</v>
      </c>
      <c r="J132" s="517">
        <f t="shared" si="12"/>
        <v>157</v>
      </c>
      <c r="K132" s="517">
        <f t="shared" si="13"/>
        <v>151</v>
      </c>
      <c r="L132" s="517">
        <f t="shared" si="14"/>
        <v>141</v>
      </c>
    </row>
    <row r="133" spans="1:12">
      <c r="A133" s="520">
        <v>41219</v>
      </c>
      <c r="B133" s="520">
        <v>41220</v>
      </c>
      <c r="C133" s="517">
        <v>62402521</v>
      </c>
      <c r="D133" s="517">
        <v>63898662</v>
      </c>
      <c r="E133" s="517">
        <v>49470710</v>
      </c>
      <c r="F133" s="517">
        <f t="shared" si="15"/>
        <v>175771893</v>
      </c>
      <c r="G133" s="517">
        <v>398305</v>
      </c>
      <c r="H133" s="517">
        <v>421531</v>
      </c>
      <c r="I133" s="517">
        <v>351898</v>
      </c>
      <c r="J133" s="517">
        <f t="shared" ref="J133:J164" si="16">C133/G133</f>
        <v>157</v>
      </c>
      <c r="K133" s="517">
        <f t="shared" ref="K133:K164" si="17">D133/H133</f>
        <v>152</v>
      </c>
      <c r="L133" s="517">
        <f t="shared" ref="L133:L164" si="18">E133/I133</f>
        <v>141</v>
      </c>
    </row>
    <row r="134" spans="1:12">
      <c r="A134" s="520">
        <v>41220</v>
      </c>
      <c r="B134" s="520">
        <v>41221</v>
      </c>
      <c r="C134" s="517">
        <v>62944634</v>
      </c>
      <c r="D134" s="517">
        <v>63912529</v>
      </c>
      <c r="E134" s="517">
        <v>49487505</v>
      </c>
      <c r="F134" s="517">
        <f t="shared" si="15"/>
        <v>176344668</v>
      </c>
      <c r="G134" s="517">
        <v>398305</v>
      </c>
      <c r="H134" s="517">
        <v>421531</v>
      </c>
      <c r="I134" s="517">
        <v>351898</v>
      </c>
      <c r="J134" s="517">
        <f t="shared" si="16"/>
        <v>158</v>
      </c>
      <c r="K134" s="517">
        <f t="shared" si="17"/>
        <v>152</v>
      </c>
      <c r="L134" s="517">
        <f t="shared" si="18"/>
        <v>141</v>
      </c>
    </row>
    <row r="135" spans="1:12">
      <c r="A135" s="520">
        <v>41221</v>
      </c>
      <c r="B135" s="520">
        <v>41222</v>
      </c>
      <c r="C135" s="517">
        <v>62859703</v>
      </c>
      <c r="D135" s="517">
        <v>63923321</v>
      </c>
      <c r="E135" s="517">
        <v>49495783</v>
      </c>
      <c r="F135" s="517">
        <f t="shared" si="15"/>
        <v>176278807</v>
      </c>
      <c r="G135" s="517">
        <v>398305</v>
      </c>
      <c r="H135" s="517">
        <v>421531</v>
      </c>
      <c r="I135" s="517">
        <v>351898</v>
      </c>
      <c r="J135" s="517">
        <f t="shared" si="16"/>
        <v>158</v>
      </c>
      <c r="K135" s="517">
        <f t="shared" si="17"/>
        <v>152</v>
      </c>
      <c r="L135" s="517">
        <f t="shared" si="18"/>
        <v>141</v>
      </c>
    </row>
    <row r="136" spans="1:12">
      <c r="A136" s="520">
        <v>41222</v>
      </c>
      <c r="B136" s="520">
        <v>41223</v>
      </c>
      <c r="C136" s="517">
        <v>62859703</v>
      </c>
      <c r="D136" s="517">
        <v>63923321</v>
      </c>
      <c r="E136" s="517">
        <v>49495783</v>
      </c>
      <c r="F136" s="517">
        <f t="shared" si="15"/>
        <v>176278807</v>
      </c>
      <c r="G136" s="517">
        <v>398305</v>
      </c>
      <c r="H136" s="517">
        <v>421531</v>
      </c>
      <c r="I136" s="517">
        <v>351898</v>
      </c>
      <c r="J136" s="517">
        <f t="shared" si="16"/>
        <v>158</v>
      </c>
      <c r="K136" s="517">
        <f t="shared" si="17"/>
        <v>152</v>
      </c>
      <c r="L136" s="517">
        <f t="shared" si="18"/>
        <v>141</v>
      </c>
    </row>
    <row r="137" spans="1:12">
      <c r="A137" s="520">
        <v>41223</v>
      </c>
      <c r="B137" s="520">
        <v>41224</v>
      </c>
      <c r="C137" s="517">
        <v>62859703</v>
      </c>
      <c r="D137" s="517">
        <v>63923321</v>
      </c>
      <c r="E137" s="517">
        <v>49495783</v>
      </c>
      <c r="F137" s="517">
        <f t="shared" si="15"/>
        <v>176278807</v>
      </c>
      <c r="G137" s="517">
        <v>398305</v>
      </c>
      <c r="H137" s="517">
        <v>421531</v>
      </c>
      <c r="I137" s="517">
        <v>351898</v>
      </c>
      <c r="J137" s="517">
        <f t="shared" si="16"/>
        <v>158</v>
      </c>
      <c r="K137" s="517">
        <f t="shared" si="17"/>
        <v>152</v>
      </c>
      <c r="L137" s="517">
        <f t="shared" si="18"/>
        <v>141</v>
      </c>
    </row>
    <row r="138" spans="1:12">
      <c r="A138" s="520">
        <v>41224</v>
      </c>
      <c r="B138" s="520">
        <v>41225</v>
      </c>
      <c r="C138" s="517">
        <v>62859703</v>
      </c>
      <c r="D138" s="517">
        <v>63923321</v>
      </c>
      <c r="E138" s="517">
        <v>49495783</v>
      </c>
      <c r="F138" s="517">
        <f t="shared" si="15"/>
        <v>176278807</v>
      </c>
      <c r="G138" s="517">
        <v>398305</v>
      </c>
      <c r="H138" s="517">
        <v>421531</v>
      </c>
      <c r="I138" s="517">
        <v>351898</v>
      </c>
      <c r="J138" s="517">
        <f t="shared" si="16"/>
        <v>158</v>
      </c>
      <c r="K138" s="517">
        <f t="shared" si="17"/>
        <v>152</v>
      </c>
      <c r="L138" s="517">
        <f t="shared" si="18"/>
        <v>141</v>
      </c>
    </row>
    <row r="139" spans="1:12">
      <c r="A139" s="520">
        <v>41225</v>
      </c>
      <c r="B139" s="520">
        <v>41226</v>
      </c>
      <c r="C139" s="517">
        <v>62725988</v>
      </c>
      <c r="D139" s="517">
        <v>63975289</v>
      </c>
      <c r="E139" s="517">
        <v>49532996</v>
      </c>
      <c r="F139" s="517">
        <f t="shared" si="15"/>
        <v>176234273</v>
      </c>
      <c r="G139" s="517">
        <v>398305</v>
      </c>
      <c r="H139" s="517">
        <v>421531</v>
      </c>
      <c r="I139" s="517">
        <v>351898</v>
      </c>
      <c r="J139" s="517">
        <f t="shared" si="16"/>
        <v>157</v>
      </c>
      <c r="K139" s="517">
        <f t="shared" si="17"/>
        <v>152</v>
      </c>
      <c r="L139" s="517">
        <f t="shared" si="18"/>
        <v>141</v>
      </c>
    </row>
    <row r="140" spans="1:12">
      <c r="A140" s="520">
        <v>41226</v>
      </c>
      <c r="B140" s="520">
        <v>41227</v>
      </c>
      <c r="C140" s="517">
        <v>62321629</v>
      </c>
      <c r="D140" s="517">
        <v>63991586</v>
      </c>
      <c r="E140" s="517">
        <v>49547472</v>
      </c>
      <c r="F140" s="517">
        <f t="shared" si="15"/>
        <v>175860687</v>
      </c>
      <c r="G140" s="517">
        <v>398305</v>
      </c>
      <c r="H140" s="517">
        <v>421531</v>
      </c>
      <c r="I140" s="517">
        <v>351898</v>
      </c>
      <c r="J140" s="517">
        <f t="shared" si="16"/>
        <v>156</v>
      </c>
      <c r="K140" s="517">
        <f t="shared" si="17"/>
        <v>152</v>
      </c>
      <c r="L140" s="517">
        <f t="shared" si="18"/>
        <v>141</v>
      </c>
    </row>
    <row r="141" spans="1:12">
      <c r="A141" s="520">
        <v>41227</v>
      </c>
      <c r="B141" s="520">
        <v>41228</v>
      </c>
      <c r="C141" s="517">
        <v>62415216</v>
      </c>
      <c r="D141" s="517">
        <v>64005580</v>
      </c>
      <c r="E141" s="517">
        <v>49558547</v>
      </c>
      <c r="F141" s="517">
        <f t="shared" si="15"/>
        <v>175979343</v>
      </c>
      <c r="G141" s="517">
        <v>398305</v>
      </c>
      <c r="H141" s="517">
        <v>421531</v>
      </c>
      <c r="I141" s="517">
        <v>351898</v>
      </c>
      <c r="J141" s="517">
        <f t="shared" si="16"/>
        <v>157</v>
      </c>
      <c r="K141" s="517">
        <f t="shared" si="17"/>
        <v>152</v>
      </c>
      <c r="L141" s="517">
        <f t="shared" si="18"/>
        <v>141</v>
      </c>
    </row>
    <row r="142" spans="1:12">
      <c r="A142" s="520">
        <v>41228</v>
      </c>
      <c r="B142" s="520">
        <v>41229</v>
      </c>
      <c r="C142" s="517">
        <v>62572821</v>
      </c>
      <c r="D142" s="517">
        <v>64030787</v>
      </c>
      <c r="E142" s="517">
        <v>49574823</v>
      </c>
      <c r="F142" s="517">
        <f t="shared" si="15"/>
        <v>176178431</v>
      </c>
      <c r="G142" s="517">
        <v>398305</v>
      </c>
      <c r="H142" s="517">
        <v>421531</v>
      </c>
      <c r="I142" s="517">
        <v>351898</v>
      </c>
      <c r="J142" s="517">
        <f t="shared" si="16"/>
        <v>157</v>
      </c>
      <c r="K142" s="517">
        <f t="shared" si="17"/>
        <v>152</v>
      </c>
      <c r="L142" s="517">
        <f t="shared" si="18"/>
        <v>141</v>
      </c>
    </row>
    <row r="143" spans="1:12">
      <c r="A143" s="520">
        <v>41229</v>
      </c>
      <c r="B143" s="520">
        <v>41230</v>
      </c>
      <c r="C143" s="517">
        <v>62845822</v>
      </c>
      <c r="D143" s="517">
        <v>64029885</v>
      </c>
      <c r="E143" s="517">
        <v>49577765</v>
      </c>
      <c r="F143" s="517">
        <f t="shared" si="15"/>
        <v>176453472</v>
      </c>
      <c r="G143" s="517">
        <v>398305</v>
      </c>
      <c r="H143" s="517">
        <v>421531</v>
      </c>
      <c r="I143" s="517">
        <v>351898</v>
      </c>
      <c r="J143" s="517">
        <f t="shared" si="16"/>
        <v>158</v>
      </c>
      <c r="K143" s="517">
        <f t="shared" si="17"/>
        <v>152</v>
      </c>
      <c r="L143" s="517">
        <f t="shared" si="18"/>
        <v>141</v>
      </c>
    </row>
    <row r="144" spans="1:12">
      <c r="A144" s="520">
        <v>41230</v>
      </c>
      <c r="B144" s="520">
        <v>41231</v>
      </c>
      <c r="C144" s="517">
        <v>62845822</v>
      </c>
      <c r="D144" s="517">
        <v>64029885</v>
      </c>
      <c r="E144" s="517">
        <v>49577765</v>
      </c>
      <c r="F144" s="517">
        <f t="shared" ref="F144:F175" si="19">SUM(C144:E144)</f>
        <v>176453472</v>
      </c>
      <c r="G144" s="517">
        <v>398305</v>
      </c>
      <c r="H144" s="517">
        <v>421531</v>
      </c>
      <c r="I144" s="517">
        <v>351898</v>
      </c>
      <c r="J144" s="517">
        <f t="shared" si="16"/>
        <v>158</v>
      </c>
      <c r="K144" s="517">
        <f t="shared" si="17"/>
        <v>152</v>
      </c>
      <c r="L144" s="517">
        <f t="shared" si="18"/>
        <v>141</v>
      </c>
    </row>
    <row r="145" spans="1:12">
      <c r="A145" s="520">
        <v>41231</v>
      </c>
      <c r="B145" s="520">
        <v>41232</v>
      </c>
      <c r="C145" s="517">
        <v>62845822</v>
      </c>
      <c r="D145" s="517">
        <v>64029885</v>
      </c>
      <c r="E145" s="517">
        <v>49577765</v>
      </c>
      <c r="F145" s="517">
        <f t="shared" si="19"/>
        <v>176453472</v>
      </c>
      <c r="G145" s="517">
        <v>398305</v>
      </c>
      <c r="H145" s="517">
        <v>421531</v>
      </c>
      <c r="I145" s="517">
        <v>351898</v>
      </c>
      <c r="J145" s="517">
        <f t="shared" si="16"/>
        <v>158</v>
      </c>
      <c r="K145" s="517">
        <f t="shared" si="17"/>
        <v>152</v>
      </c>
      <c r="L145" s="517">
        <f t="shared" si="18"/>
        <v>141</v>
      </c>
    </row>
    <row r="146" spans="1:12">
      <c r="A146" s="520">
        <v>41232</v>
      </c>
      <c r="B146" s="520">
        <v>41233</v>
      </c>
      <c r="C146" s="517">
        <v>62982963</v>
      </c>
      <c r="D146" s="517">
        <v>64260741</v>
      </c>
      <c r="E146" s="517">
        <v>49724877</v>
      </c>
      <c r="F146" s="517">
        <f t="shared" si="19"/>
        <v>176968581</v>
      </c>
      <c r="G146" s="517">
        <v>397458</v>
      </c>
      <c r="H146" s="517">
        <v>422827</v>
      </c>
      <c r="I146" s="517">
        <v>352749</v>
      </c>
      <c r="J146" s="517">
        <f t="shared" si="16"/>
        <v>158</v>
      </c>
      <c r="K146" s="517">
        <f t="shared" si="17"/>
        <v>152</v>
      </c>
      <c r="L146" s="517">
        <f t="shared" si="18"/>
        <v>141</v>
      </c>
    </row>
    <row r="147" spans="1:12">
      <c r="A147" s="520">
        <v>41233</v>
      </c>
      <c r="B147" s="520">
        <v>41234</v>
      </c>
      <c r="C147" s="517">
        <v>63178245</v>
      </c>
      <c r="D147" s="517">
        <v>64267286</v>
      </c>
      <c r="E147" s="517">
        <v>49730563</v>
      </c>
      <c r="F147" s="517">
        <f t="shared" si="19"/>
        <v>177176094</v>
      </c>
      <c r="G147" s="517">
        <v>397458</v>
      </c>
      <c r="H147" s="517">
        <v>422827</v>
      </c>
      <c r="I147" s="517">
        <v>352749</v>
      </c>
      <c r="J147" s="517">
        <f t="shared" si="16"/>
        <v>159</v>
      </c>
      <c r="K147" s="517">
        <f t="shared" si="17"/>
        <v>152</v>
      </c>
      <c r="L147" s="517">
        <f t="shared" si="18"/>
        <v>141</v>
      </c>
    </row>
    <row r="148" spans="1:12">
      <c r="A148" s="520">
        <v>41234</v>
      </c>
      <c r="B148" s="520">
        <v>41235</v>
      </c>
      <c r="C148" s="517">
        <v>62895628</v>
      </c>
      <c r="D148" s="517">
        <v>64278729</v>
      </c>
      <c r="E148" s="517">
        <v>49739647</v>
      </c>
      <c r="F148" s="517">
        <f t="shared" si="19"/>
        <v>176914004</v>
      </c>
      <c r="G148" s="517">
        <v>397458</v>
      </c>
      <c r="H148" s="517">
        <v>422827</v>
      </c>
      <c r="I148" s="517">
        <v>352749</v>
      </c>
      <c r="J148" s="517">
        <f t="shared" si="16"/>
        <v>158</v>
      </c>
      <c r="K148" s="517">
        <f t="shared" si="17"/>
        <v>152</v>
      </c>
      <c r="L148" s="517">
        <f t="shared" si="18"/>
        <v>141</v>
      </c>
    </row>
    <row r="149" spans="1:12">
      <c r="A149" s="520">
        <v>41235</v>
      </c>
      <c r="B149" s="520">
        <v>41236</v>
      </c>
      <c r="C149" s="517">
        <v>63149342</v>
      </c>
      <c r="D149" s="517">
        <v>64305831</v>
      </c>
      <c r="E149" s="517">
        <v>49752964</v>
      </c>
      <c r="F149" s="517">
        <f t="shared" si="19"/>
        <v>177208137</v>
      </c>
      <c r="G149" s="517">
        <v>397504</v>
      </c>
      <c r="H149" s="517">
        <v>422942</v>
      </c>
      <c r="I149" s="517">
        <v>352780</v>
      </c>
      <c r="J149" s="517">
        <f t="shared" si="16"/>
        <v>159</v>
      </c>
      <c r="K149" s="517">
        <f t="shared" si="17"/>
        <v>152</v>
      </c>
      <c r="L149" s="517">
        <f t="shared" si="18"/>
        <v>141</v>
      </c>
    </row>
    <row r="150" spans="1:12">
      <c r="A150" s="520">
        <v>41236</v>
      </c>
      <c r="B150" s="520">
        <v>41237</v>
      </c>
      <c r="C150" s="517">
        <v>62960997</v>
      </c>
      <c r="D150" s="517">
        <v>64309260</v>
      </c>
      <c r="E150" s="517">
        <v>49758470</v>
      </c>
      <c r="F150" s="517">
        <f t="shared" si="19"/>
        <v>177028727</v>
      </c>
      <c r="G150" s="517">
        <v>397504</v>
      </c>
      <c r="H150" s="517">
        <v>422942</v>
      </c>
      <c r="I150" s="517">
        <v>352780</v>
      </c>
      <c r="J150" s="517">
        <f t="shared" si="16"/>
        <v>158</v>
      </c>
      <c r="K150" s="517">
        <f t="shared" si="17"/>
        <v>152</v>
      </c>
      <c r="L150" s="517">
        <f t="shared" si="18"/>
        <v>141</v>
      </c>
    </row>
    <row r="151" spans="1:12">
      <c r="A151" s="520">
        <v>41236</v>
      </c>
      <c r="B151" s="520">
        <v>41238</v>
      </c>
      <c r="C151" s="517">
        <v>62960997</v>
      </c>
      <c r="D151" s="517">
        <v>64309260</v>
      </c>
      <c r="E151" s="517">
        <v>49758470</v>
      </c>
      <c r="F151" s="517">
        <f t="shared" si="19"/>
        <v>177028727</v>
      </c>
      <c r="G151" s="517">
        <v>397504</v>
      </c>
      <c r="H151" s="517">
        <v>422942</v>
      </c>
      <c r="I151" s="517">
        <v>352780</v>
      </c>
      <c r="J151" s="517">
        <f t="shared" si="16"/>
        <v>158</v>
      </c>
      <c r="K151" s="517">
        <f t="shared" si="17"/>
        <v>152</v>
      </c>
      <c r="L151" s="517">
        <f t="shared" si="18"/>
        <v>141</v>
      </c>
    </row>
    <row r="152" spans="1:12">
      <c r="A152" s="520">
        <v>41236</v>
      </c>
      <c r="B152" s="520">
        <v>41239</v>
      </c>
      <c r="C152" s="517">
        <v>62960997</v>
      </c>
      <c r="D152" s="517">
        <v>64309260</v>
      </c>
      <c r="E152" s="517">
        <v>49758470</v>
      </c>
      <c r="F152" s="517">
        <f t="shared" si="19"/>
        <v>177028727</v>
      </c>
      <c r="G152" s="517">
        <v>397504</v>
      </c>
      <c r="H152" s="517">
        <v>422942</v>
      </c>
      <c r="I152" s="517">
        <v>352780</v>
      </c>
      <c r="J152" s="517">
        <f t="shared" si="16"/>
        <v>158</v>
      </c>
      <c r="K152" s="517">
        <f t="shared" si="17"/>
        <v>152</v>
      </c>
      <c r="L152" s="517">
        <f t="shared" si="18"/>
        <v>141</v>
      </c>
    </row>
    <row r="153" spans="1:12">
      <c r="A153" s="520">
        <v>41239</v>
      </c>
      <c r="B153" s="520">
        <v>41240</v>
      </c>
      <c r="C153" s="517">
        <v>63156206</v>
      </c>
      <c r="D153" s="517">
        <v>64338605</v>
      </c>
      <c r="E153" s="517">
        <v>49781308</v>
      </c>
      <c r="F153" s="517">
        <f t="shared" si="19"/>
        <v>177276119</v>
      </c>
      <c r="G153" s="517">
        <v>397504</v>
      </c>
      <c r="H153" s="517">
        <v>422942</v>
      </c>
      <c r="I153" s="517">
        <v>352780</v>
      </c>
      <c r="J153" s="517">
        <f t="shared" si="16"/>
        <v>159</v>
      </c>
      <c r="K153" s="517">
        <f t="shared" si="17"/>
        <v>152</v>
      </c>
      <c r="L153" s="517">
        <f t="shared" si="18"/>
        <v>141</v>
      </c>
    </row>
    <row r="154" spans="1:12">
      <c r="A154" s="520">
        <v>41240</v>
      </c>
      <c r="B154" s="520">
        <v>41241</v>
      </c>
      <c r="C154" s="517">
        <v>64053837</v>
      </c>
      <c r="D154" s="517">
        <v>64350048</v>
      </c>
      <c r="E154" s="517">
        <v>49790418</v>
      </c>
      <c r="F154" s="517">
        <f t="shared" si="19"/>
        <v>178194303</v>
      </c>
      <c r="G154" s="517">
        <v>397504</v>
      </c>
      <c r="H154" s="517">
        <v>422942</v>
      </c>
      <c r="I154" s="517">
        <v>352780</v>
      </c>
      <c r="J154" s="517">
        <f t="shared" si="16"/>
        <v>161</v>
      </c>
      <c r="K154" s="517">
        <f t="shared" si="17"/>
        <v>152</v>
      </c>
      <c r="L154" s="517">
        <f t="shared" si="18"/>
        <v>141</v>
      </c>
    </row>
    <row r="155" spans="1:12">
      <c r="A155" s="520">
        <v>41241</v>
      </c>
      <c r="B155" s="520">
        <v>41242</v>
      </c>
      <c r="C155" s="517">
        <v>64013041</v>
      </c>
      <c r="D155" s="517">
        <v>64361496</v>
      </c>
      <c r="E155" s="517">
        <v>49799530</v>
      </c>
      <c r="F155" s="517">
        <f t="shared" si="19"/>
        <v>178174067</v>
      </c>
      <c r="G155" s="517">
        <v>397504</v>
      </c>
      <c r="H155" s="517">
        <v>422942</v>
      </c>
      <c r="I155" s="517">
        <v>352780</v>
      </c>
      <c r="J155" s="517">
        <f t="shared" si="16"/>
        <v>161</v>
      </c>
      <c r="K155" s="517">
        <f t="shared" si="17"/>
        <v>152</v>
      </c>
      <c r="L155" s="517">
        <f t="shared" si="18"/>
        <v>141</v>
      </c>
    </row>
    <row r="156" spans="1:12">
      <c r="A156" s="520">
        <v>41242</v>
      </c>
      <c r="B156" s="520">
        <v>41243</v>
      </c>
      <c r="C156" s="517">
        <v>64083303</v>
      </c>
      <c r="D156" s="517">
        <v>64372943</v>
      </c>
      <c r="E156" s="517">
        <v>49808642</v>
      </c>
      <c r="F156" s="517">
        <f t="shared" si="19"/>
        <v>178264888</v>
      </c>
      <c r="G156" s="517">
        <v>397504</v>
      </c>
      <c r="H156" s="517">
        <v>422942</v>
      </c>
      <c r="I156" s="517">
        <v>352780</v>
      </c>
      <c r="J156" s="517">
        <f t="shared" si="16"/>
        <v>161</v>
      </c>
      <c r="K156" s="517">
        <f t="shared" si="17"/>
        <v>152</v>
      </c>
      <c r="L156" s="517">
        <f t="shared" si="18"/>
        <v>141</v>
      </c>
    </row>
    <row r="157" spans="1:12">
      <c r="A157" s="520">
        <v>41243</v>
      </c>
      <c r="B157" s="520">
        <v>41244</v>
      </c>
      <c r="C157" s="517">
        <v>64201035</v>
      </c>
      <c r="D157" s="517">
        <v>64491640</v>
      </c>
      <c r="E157" s="517">
        <v>49842054</v>
      </c>
      <c r="F157" s="517">
        <f t="shared" si="19"/>
        <v>178534729</v>
      </c>
      <c r="G157" s="517">
        <v>398448</v>
      </c>
      <c r="H157" s="517">
        <v>423731</v>
      </c>
      <c r="I157" s="517">
        <v>352993</v>
      </c>
      <c r="J157" s="517">
        <f t="shared" si="16"/>
        <v>161</v>
      </c>
      <c r="K157" s="517">
        <f t="shared" si="17"/>
        <v>152</v>
      </c>
      <c r="L157" s="517">
        <f t="shared" si="18"/>
        <v>141</v>
      </c>
    </row>
    <row r="158" spans="1:12">
      <c r="A158" s="520">
        <v>41244</v>
      </c>
      <c r="B158" s="520">
        <v>41245</v>
      </c>
      <c r="C158" s="517">
        <v>64201035</v>
      </c>
      <c r="D158" s="517">
        <v>64491640</v>
      </c>
      <c r="E158" s="517">
        <v>49842054</v>
      </c>
      <c r="F158" s="517">
        <f t="shared" si="19"/>
        <v>178534729</v>
      </c>
      <c r="G158" s="517">
        <v>398448</v>
      </c>
      <c r="H158" s="517">
        <v>423731</v>
      </c>
      <c r="I158" s="517">
        <v>352993</v>
      </c>
      <c r="J158" s="517">
        <f t="shared" si="16"/>
        <v>161</v>
      </c>
      <c r="K158" s="517">
        <f t="shared" si="17"/>
        <v>152</v>
      </c>
      <c r="L158" s="517">
        <f t="shared" si="18"/>
        <v>141</v>
      </c>
    </row>
    <row r="159" spans="1:12">
      <c r="A159" s="520">
        <v>41245</v>
      </c>
      <c r="B159" s="520">
        <v>41246</v>
      </c>
      <c r="C159" s="517">
        <v>64201035</v>
      </c>
      <c r="D159" s="517">
        <v>64491640</v>
      </c>
      <c r="E159" s="517">
        <v>49842054</v>
      </c>
      <c r="F159" s="517">
        <f t="shared" si="19"/>
        <v>178534729</v>
      </c>
      <c r="G159" s="517">
        <v>398448</v>
      </c>
      <c r="H159" s="517">
        <v>423731</v>
      </c>
      <c r="I159" s="517">
        <v>352993</v>
      </c>
      <c r="J159" s="517">
        <f t="shared" si="16"/>
        <v>161</v>
      </c>
      <c r="K159" s="517">
        <f t="shared" si="17"/>
        <v>152</v>
      </c>
      <c r="L159" s="517">
        <f t="shared" si="18"/>
        <v>141</v>
      </c>
    </row>
    <row r="160" spans="1:12">
      <c r="A160" s="520">
        <v>41246</v>
      </c>
      <c r="B160" s="520">
        <v>41247</v>
      </c>
      <c r="C160" s="517">
        <v>64121493</v>
      </c>
      <c r="D160" s="517">
        <v>64538710</v>
      </c>
      <c r="E160" s="517">
        <v>49875084</v>
      </c>
      <c r="F160" s="517">
        <f t="shared" si="19"/>
        <v>178535287</v>
      </c>
      <c r="G160" s="517">
        <v>398448</v>
      </c>
      <c r="H160" s="517">
        <v>423731</v>
      </c>
      <c r="I160" s="517">
        <v>352993</v>
      </c>
      <c r="J160" s="517">
        <f t="shared" si="16"/>
        <v>161</v>
      </c>
      <c r="K160" s="517">
        <f t="shared" si="17"/>
        <v>152</v>
      </c>
      <c r="L160" s="517">
        <f t="shared" si="18"/>
        <v>141</v>
      </c>
    </row>
    <row r="161" spans="1:12">
      <c r="A161" s="520">
        <v>41247</v>
      </c>
      <c r="B161" s="520">
        <v>41248</v>
      </c>
      <c r="C161" s="517">
        <v>64357553</v>
      </c>
      <c r="D161" s="517">
        <v>64559148</v>
      </c>
      <c r="E161" s="517">
        <v>49885192</v>
      </c>
      <c r="F161" s="517">
        <f t="shared" si="19"/>
        <v>178801893</v>
      </c>
      <c r="G161" s="517">
        <v>398448</v>
      </c>
      <c r="H161" s="517">
        <v>423731</v>
      </c>
      <c r="I161" s="517">
        <v>352993</v>
      </c>
      <c r="J161" s="517">
        <f t="shared" si="16"/>
        <v>162</v>
      </c>
      <c r="K161" s="517">
        <f t="shared" si="17"/>
        <v>152</v>
      </c>
      <c r="L161" s="517">
        <f t="shared" si="18"/>
        <v>141</v>
      </c>
    </row>
    <row r="162" spans="1:12">
      <c r="A162" s="520">
        <v>41248</v>
      </c>
      <c r="B162" s="520">
        <v>41249</v>
      </c>
      <c r="C162" s="517">
        <v>64305536</v>
      </c>
      <c r="D162" s="517">
        <v>64550403</v>
      </c>
      <c r="E162" s="517">
        <v>49881123</v>
      </c>
      <c r="F162" s="517">
        <f t="shared" si="19"/>
        <v>178737062</v>
      </c>
      <c r="G162" s="517">
        <v>398448</v>
      </c>
      <c r="H162" s="517">
        <v>423731</v>
      </c>
      <c r="I162" s="517">
        <v>352993</v>
      </c>
      <c r="J162" s="517">
        <f t="shared" si="16"/>
        <v>161</v>
      </c>
      <c r="K162" s="517">
        <f t="shared" si="17"/>
        <v>152</v>
      </c>
      <c r="L162" s="517">
        <f t="shared" si="18"/>
        <v>141</v>
      </c>
    </row>
    <row r="163" spans="1:12">
      <c r="A163" s="520">
        <v>41249</v>
      </c>
      <c r="B163" s="520">
        <v>41250</v>
      </c>
      <c r="C163" s="517">
        <v>64606916</v>
      </c>
      <c r="D163" s="517">
        <v>64561840</v>
      </c>
      <c r="E163" s="517">
        <v>49890231</v>
      </c>
      <c r="F163" s="517">
        <f t="shared" si="19"/>
        <v>179058987</v>
      </c>
      <c r="G163" s="517">
        <v>398448</v>
      </c>
      <c r="H163" s="517">
        <v>423731</v>
      </c>
      <c r="I163" s="517">
        <v>352993</v>
      </c>
      <c r="J163" s="517">
        <f t="shared" si="16"/>
        <v>162</v>
      </c>
      <c r="K163" s="517">
        <f t="shared" si="17"/>
        <v>152</v>
      </c>
      <c r="L163" s="517">
        <f t="shared" si="18"/>
        <v>141</v>
      </c>
    </row>
    <row r="164" spans="1:12">
      <c r="A164" s="520">
        <v>41250</v>
      </c>
      <c r="B164" s="520">
        <v>41251</v>
      </c>
      <c r="C164" s="517">
        <v>64341178</v>
      </c>
      <c r="D164" s="517">
        <v>64564278</v>
      </c>
      <c r="E164" s="517">
        <v>49892539</v>
      </c>
      <c r="F164" s="517">
        <f t="shared" si="19"/>
        <v>178797995</v>
      </c>
      <c r="G164" s="517">
        <v>398448</v>
      </c>
      <c r="H164" s="517">
        <v>423731</v>
      </c>
      <c r="I164" s="517">
        <v>352993</v>
      </c>
      <c r="J164" s="517">
        <f t="shared" si="16"/>
        <v>161</v>
      </c>
      <c r="K164" s="517">
        <f t="shared" si="17"/>
        <v>152</v>
      </c>
      <c r="L164" s="517">
        <f t="shared" si="18"/>
        <v>141</v>
      </c>
    </row>
    <row r="165" spans="1:12">
      <c r="A165" s="520">
        <v>41251</v>
      </c>
      <c r="B165" s="520">
        <v>41252</v>
      </c>
      <c r="C165" s="517">
        <v>64341178</v>
      </c>
      <c r="D165" s="517">
        <v>64564278</v>
      </c>
      <c r="E165" s="517">
        <v>49892539</v>
      </c>
      <c r="F165" s="517">
        <f t="shared" si="19"/>
        <v>178797995</v>
      </c>
      <c r="G165" s="517">
        <v>398448</v>
      </c>
      <c r="H165" s="517">
        <v>423731</v>
      </c>
      <c r="I165" s="517">
        <v>352993</v>
      </c>
      <c r="J165" s="517">
        <f t="shared" ref="J165:J188" si="20">C165/G165</f>
        <v>161</v>
      </c>
      <c r="K165" s="517">
        <f t="shared" ref="K165:K188" si="21">D165/H165</f>
        <v>152</v>
      </c>
      <c r="L165" s="517">
        <f t="shared" ref="L165:L188" si="22">E165/I165</f>
        <v>141</v>
      </c>
    </row>
    <row r="166" spans="1:12">
      <c r="A166" s="520">
        <v>41252</v>
      </c>
      <c r="B166" s="520">
        <v>41253</v>
      </c>
      <c r="C166" s="517">
        <v>64341178</v>
      </c>
      <c r="D166" s="517">
        <v>64564278</v>
      </c>
      <c r="E166" s="517">
        <v>49892539</v>
      </c>
      <c r="F166" s="517">
        <f t="shared" si="19"/>
        <v>178797995</v>
      </c>
      <c r="G166" s="517">
        <v>398448</v>
      </c>
      <c r="H166" s="517">
        <v>423731</v>
      </c>
      <c r="I166" s="517">
        <v>352993</v>
      </c>
      <c r="J166" s="517">
        <f t="shared" si="20"/>
        <v>161</v>
      </c>
      <c r="K166" s="517">
        <f t="shared" si="21"/>
        <v>152</v>
      </c>
      <c r="L166" s="517">
        <f t="shared" si="22"/>
        <v>141</v>
      </c>
    </row>
    <row r="167" spans="1:12">
      <c r="A167" s="520">
        <v>41253</v>
      </c>
      <c r="B167" s="520">
        <v>41254</v>
      </c>
      <c r="C167" s="517">
        <v>64195080</v>
      </c>
      <c r="D167" s="517">
        <v>64436200</v>
      </c>
      <c r="E167" s="517">
        <v>49903762</v>
      </c>
      <c r="F167" s="517">
        <f t="shared" si="19"/>
        <v>178535042</v>
      </c>
      <c r="G167" s="517">
        <v>398448</v>
      </c>
      <c r="H167" s="517">
        <v>423731</v>
      </c>
      <c r="I167" s="517">
        <v>352993</v>
      </c>
      <c r="J167" s="517">
        <f t="shared" si="20"/>
        <v>161</v>
      </c>
      <c r="K167" s="517">
        <f t="shared" si="21"/>
        <v>152</v>
      </c>
      <c r="L167" s="517">
        <f t="shared" si="22"/>
        <v>141</v>
      </c>
    </row>
    <row r="168" spans="1:12">
      <c r="A168" s="520">
        <v>41254</v>
      </c>
      <c r="B168" s="520">
        <v>41255</v>
      </c>
      <c r="C168" s="517">
        <v>64022130</v>
      </c>
      <c r="D168" s="517">
        <v>64485293</v>
      </c>
      <c r="E168" s="517">
        <v>49935968</v>
      </c>
      <c r="F168" s="517">
        <f t="shared" si="19"/>
        <v>178443391</v>
      </c>
      <c r="G168" s="517">
        <v>398448</v>
      </c>
      <c r="H168" s="517">
        <v>423731</v>
      </c>
      <c r="I168" s="517">
        <v>352993</v>
      </c>
      <c r="J168" s="517">
        <f t="shared" si="20"/>
        <v>161</v>
      </c>
      <c r="K168" s="517">
        <f t="shared" si="21"/>
        <v>152</v>
      </c>
      <c r="L168" s="517">
        <f t="shared" si="22"/>
        <v>141</v>
      </c>
    </row>
    <row r="169" spans="1:12">
      <c r="A169" s="520">
        <v>41255</v>
      </c>
      <c r="B169" s="520">
        <v>41256</v>
      </c>
      <c r="C169" s="517">
        <v>64214213</v>
      </c>
      <c r="D169" s="517">
        <v>64487083</v>
      </c>
      <c r="E169" s="517">
        <v>49942571</v>
      </c>
      <c r="F169" s="517">
        <f t="shared" si="19"/>
        <v>178643867</v>
      </c>
      <c r="G169" s="517">
        <v>398448</v>
      </c>
      <c r="H169" s="517">
        <v>423731</v>
      </c>
      <c r="I169" s="517">
        <v>352993</v>
      </c>
      <c r="J169" s="517">
        <f t="shared" si="20"/>
        <v>161</v>
      </c>
      <c r="K169" s="517">
        <f t="shared" si="21"/>
        <v>152</v>
      </c>
      <c r="L169" s="517">
        <f t="shared" si="22"/>
        <v>141</v>
      </c>
    </row>
    <row r="170" spans="1:12">
      <c r="A170" s="520">
        <v>41256</v>
      </c>
      <c r="B170" s="520">
        <v>41257</v>
      </c>
      <c r="C170" s="517">
        <v>64570896</v>
      </c>
      <c r="D170" s="517">
        <v>64497361</v>
      </c>
      <c r="E170" s="517">
        <v>49952966</v>
      </c>
      <c r="F170" s="517">
        <f t="shared" si="19"/>
        <v>179021223</v>
      </c>
      <c r="G170" s="517">
        <v>398448</v>
      </c>
      <c r="H170" s="517">
        <v>423731</v>
      </c>
      <c r="I170" s="517">
        <v>352993</v>
      </c>
      <c r="J170" s="517">
        <f t="shared" si="20"/>
        <v>162</v>
      </c>
      <c r="K170" s="517">
        <f t="shared" si="21"/>
        <v>152</v>
      </c>
      <c r="L170" s="517">
        <f t="shared" si="22"/>
        <v>142</v>
      </c>
    </row>
    <row r="171" spans="1:12">
      <c r="A171" s="520">
        <v>41257</v>
      </c>
      <c r="B171" s="520">
        <v>41258</v>
      </c>
      <c r="C171" s="517">
        <v>64801113</v>
      </c>
      <c r="D171" s="517">
        <v>64507139</v>
      </c>
      <c r="E171" s="517">
        <v>49960360</v>
      </c>
      <c r="F171" s="517">
        <f t="shared" si="19"/>
        <v>179268612</v>
      </c>
      <c r="G171" s="517">
        <v>398448</v>
      </c>
      <c r="H171" s="517">
        <v>423731</v>
      </c>
      <c r="I171" s="517">
        <v>352993</v>
      </c>
      <c r="J171" s="517">
        <f t="shared" si="20"/>
        <v>163</v>
      </c>
      <c r="K171" s="517">
        <f t="shared" si="21"/>
        <v>152</v>
      </c>
      <c r="L171" s="517">
        <f t="shared" si="22"/>
        <v>142</v>
      </c>
    </row>
    <row r="172" spans="1:12">
      <c r="A172" s="520">
        <v>41258</v>
      </c>
      <c r="B172" s="520">
        <v>41259</v>
      </c>
      <c r="C172" s="517">
        <v>64801113</v>
      </c>
      <c r="D172" s="517">
        <v>64507139</v>
      </c>
      <c r="E172" s="517">
        <v>49960360</v>
      </c>
      <c r="F172" s="517">
        <f t="shared" si="19"/>
        <v>179268612</v>
      </c>
      <c r="G172" s="517">
        <v>398448</v>
      </c>
      <c r="H172" s="517">
        <v>423731</v>
      </c>
      <c r="I172" s="517">
        <v>352993</v>
      </c>
      <c r="J172" s="517">
        <f t="shared" si="20"/>
        <v>163</v>
      </c>
      <c r="K172" s="517">
        <f t="shared" si="21"/>
        <v>152</v>
      </c>
      <c r="L172" s="517">
        <f t="shared" si="22"/>
        <v>142</v>
      </c>
    </row>
    <row r="173" spans="1:12">
      <c r="A173" s="520">
        <v>41259</v>
      </c>
      <c r="B173" s="520">
        <v>41260</v>
      </c>
      <c r="C173" s="517">
        <v>64801113</v>
      </c>
      <c r="D173" s="517">
        <v>64507139</v>
      </c>
      <c r="E173" s="517">
        <v>49960360</v>
      </c>
      <c r="F173" s="517">
        <f t="shared" si="19"/>
        <v>179268612</v>
      </c>
      <c r="G173" s="517">
        <v>398448</v>
      </c>
      <c r="H173" s="517">
        <v>423731</v>
      </c>
      <c r="I173" s="517">
        <v>352993</v>
      </c>
      <c r="J173" s="517">
        <f t="shared" si="20"/>
        <v>163</v>
      </c>
      <c r="K173" s="517">
        <f t="shared" si="21"/>
        <v>152</v>
      </c>
      <c r="L173" s="517">
        <f t="shared" si="22"/>
        <v>142</v>
      </c>
    </row>
    <row r="174" spans="1:12">
      <c r="A174" s="520">
        <v>41260</v>
      </c>
      <c r="B174" s="520">
        <v>41261</v>
      </c>
      <c r="C174" s="517">
        <v>65321501</v>
      </c>
      <c r="D174" s="517">
        <v>64648720</v>
      </c>
      <c r="E174" s="517">
        <v>50012549</v>
      </c>
      <c r="F174" s="517">
        <f t="shared" si="19"/>
        <v>179982770</v>
      </c>
      <c r="G174" s="517">
        <v>398448</v>
      </c>
      <c r="H174" s="517">
        <v>423731</v>
      </c>
      <c r="I174" s="517">
        <v>352993</v>
      </c>
      <c r="J174" s="517">
        <f t="shared" si="20"/>
        <v>164</v>
      </c>
      <c r="K174" s="517">
        <f t="shared" si="21"/>
        <v>153</v>
      </c>
      <c r="L174" s="517">
        <f t="shared" si="22"/>
        <v>142</v>
      </c>
    </row>
    <row r="175" spans="1:12">
      <c r="A175" s="520">
        <v>41261</v>
      </c>
      <c r="B175" s="520">
        <v>41262</v>
      </c>
      <c r="C175" s="517">
        <v>65315249</v>
      </c>
      <c r="D175" s="517">
        <v>64660142</v>
      </c>
      <c r="E175" s="517">
        <v>50021641</v>
      </c>
      <c r="F175" s="517">
        <f t="shared" si="19"/>
        <v>179997032</v>
      </c>
      <c r="G175" s="517">
        <v>399113</v>
      </c>
      <c r="H175" s="517">
        <v>424436</v>
      </c>
      <c r="I175" s="517">
        <v>353169</v>
      </c>
      <c r="J175" s="517">
        <f t="shared" si="20"/>
        <v>164</v>
      </c>
      <c r="K175" s="517">
        <f t="shared" si="21"/>
        <v>152</v>
      </c>
      <c r="L175" s="517">
        <f t="shared" si="22"/>
        <v>142</v>
      </c>
    </row>
    <row r="176" spans="1:12">
      <c r="A176" s="520">
        <v>41262</v>
      </c>
      <c r="B176" s="520">
        <v>41263</v>
      </c>
      <c r="C176" s="517">
        <v>65567441</v>
      </c>
      <c r="D176" s="517">
        <v>64667960</v>
      </c>
      <c r="E176" s="517">
        <v>50030332</v>
      </c>
      <c r="F176" s="517">
        <f t="shared" ref="F176:F188" si="23">SUM(C176:E176)</f>
        <v>180265733</v>
      </c>
      <c r="G176" s="517">
        <v>399113</v>
      </c>
      <c r="H176" s="517">
        <v>424436</v>
      </c>
      <c r="I176" s="517">
        <v>353169</v>
      </c>
      <c r="J176" s="517">
        <f t="shared" si="20"/>
        <v>164</v>
      </c>
      <c r="K176" s="517">
        <f t="shared" si="21"/>
        <v>152</v>
      </c>
      <c r="L176" s="517">
        <f t="shared" si="22"/>
        <v>142</v>
      </c>
    </row>
    <row r="177" spans="1:12">
      <c r="A177" s="520">
        <v>41263</v>
      </c>
      <c r="B177" s="520">
        <v>41264</v>
      </c>
      <c r="C177" s="517">
        <v>65789630</v>
      </c>
      <c r="D177" s="517">
        <v>64679380</v>
      </c>
      <c r="E177" s="517">
        <v>50039423</v>
      </c>
      <c r="F177" s="517">
        <f t="shared" si="23"/>
        <v>180508433</v>
      </c>
      <c r="G177" s="517">
        <v>399113</v>
      </c>
      <c r="H177" s="517">
        <v>424436</v>
      </c>
      <c r="I177" s="517">
        <v>353169</v>
      </c>
      <c r="J177" s="517">
        <f t="shared" si="20"/>
        <v>165</v>
      </c>
      <c r="K177" s="517">
        <f t="shared" si="21"/>
        <v>152</v>
      </c>
      <c r="L177" s="517">
        <f t="shared" si="22"/>
        <v>142</v>
      </c>
    </row>
    <row r="178" spans="1:12">
      <c r="A178" s="520">
        <v>41264</v>
      </c>
      <c r="B178" s="520">
        <v>41265</v>
      </c>
      <c r="C178" s="517">
        <v>65634092</v>
      </c>
      <c r="D178" s="517">
        <v>64727455</v>
      </c>
      <c r="E178" s="517">
        <v>50048114</v>
      </c>
      <c r="F178" s="517">
        <f t="shared" si="23"/>
        <v>180409661</v>
      </c>
      <c r="G178" s="517">
        <v>399113</v>
      </c>
      <c r="H178" s="517">
        <v>424436</v>
      </c>
      <c r="I178" s="517">
        <v>353169</v>
      </c>
      <c r="J178" s="517">
        <f t="shared" si="20"/>
        <v>164</v>
      </c>
      <c r="K178" s="517">
        <f t="shared" si="21"/>
        <v>153</v>
      </c>
      <c r="L178" s="517">
        <f t="shared" si="22"/>
        <v>142</v>
      </c>
    </row>
    <row r="179" spans="1:12">
      <c r="A179" s="520">
        <v>41265</v>
      </c>
      <c r="B179" s="520">
        <v>41266</v>
      </c>
      <c r="C179" s="517">
        <v>65634092</v>
      </c>
      <c r="D179" s="517">
        <v>64727455</v>
      </c>
      <c r="E179" s="517">
        <v>50048114</v>
      </c>
      <c r="F179" s="517">
        <f t="shared" si="23"/>
        <v>180409661</v>
      </c>
      <c r="G179" s="517">
        <v>399113</v>
      </c>
      <c r="H179" s="517">
        <v>424436</v>
      </c>
      <c r="I179" s="517">
        <v>353169</v>
      </c>
      <c r="J179" s="517">
        <f t="shared" si="20"/>
        <v>164</v>
      </c>
      <c r="K179" s="517">
        <f t="shared" si="21"/>
        <v>153</v>
      </c>
      <c r="L179" s="517">
        <f t="shared" si="22"/>
        <v>142</v>
      </c>
    </row>
    <row r="180" spans="1:12">
      <c r="A180" s="520">
        <v>41266</v>
      </c>
      <c r="B180" s="520">
        <v>41267</v>
      </c>
      <c r="C180" s="517">
        <v>65634092</v>
      </c>
      <c r="D180" s="517">
        <v>64727455</v>
      </c>
      <c r="E180" s="517">
        <v>50048114</v>
      </c>
      <c r="F180" s="517">
        <f t="shared" si="23"/>
        <v>180409661</v>
      </c>
      <c r="G180" s="517">
        <v>399113</v>
      </c>
      <c r="H180" s="517">
        <v>424436</v>
      </c>
      <c r="I180" s="517">
        <v>353169</v>
      </c>
      <c r="J180" s="517">
        <f t="shared" si="20"/>
        <v>164</v>
      </c>
      <c r="K180" s="517">
        <f t="shared" si="21"/>
        <v>153</v>
      </c>
      <c r="L180" s="517">
        <f t="shared" si="22"/>
        <v>142</v>
      </c>
    </row>
    <row r="181" spans="1:12">
      <c r="A181" s="520">
        <v>41266</v>
      </c>
      <c r="B181" s="520">
        <v>41268</v>
      </c>
      <c r="C181" s="517">
        <v>65685122</v>
      </c>
      <c r="D181" s="517">
        <v>64761273</v>
      </c>
      <c r="E181" s="517">
        <v>50074721</v>
      </c>
      <c r="F181" s="517">
        <f t="shared" si="23"/>
        <v>180521116</v>
      </c>
      <c r="G181" s="517">
        <v>399113</v>
      </c>
      <c r="H181" s="517">
        <v>424436</v>
      </c>
      <c r="I181" s="517">
        <v>353169</v>
      </c>
      <c r="J181" s="517">
        <f t="shared" si="20"/>
        <v>165</v>
      </c>
      <c r="K181" s="517">
        <f t="shared" si="21"/>
        <v>153</v>
      </c>
      <c r="L181" s="517">
        <f t="shared" si="22"/>
        <v>142</v>
      </c>
    </row>
    <row r="182" spans="1:12">
      <c r="A182" s="520">
        <v>41266</v>
      </c>
      <c r="B182" s="520">
        <v>41269</v>
      </c>
      <c r="C182" s="517">
        <v>65685122</v>
      </c>
      <c r="D182" s="517">
        <v>64761273</v>
      </c>
      <c r="E182" s="517">
        <v>50074721</v>
      </c>
      <c r="F182" s="517">
        <f t="shared" si="23"/>
        <v>180521116</v>
      </c>
      <c r="G182" s="517">
        <v>399113</v>
      </c>
      <c r="H182" s="517">
        <v>424436</v>
      </c>
      <c r="I182" s="517">
        <v>353169</v>
      </c>
      <c r="J182" s="517">
        <f t="shared" si="20"/>
        <v>165</v>
      </c>
      <c r="K182" s="517">
        <f t="shared" si="21"/>
        <v>153</v>
      </c>
      <c r="L182" s="517">
        <f t="shared" si="22"/>
        <v>142</v>
      </c>
    </row>
    <row r="183" spans="1:12">
      <c r="A183" s="520">
        <v>41269</v>
      </c>
      <c r="B183" s="520">
        <v>41270</v>
      </c>
      <c r="C183" s="517">
        <v>65670788</v>
      </c>
      <c r="D183" s="517">
        <v>64760183</v>
      </c>
      <c r="E183" s="517">
        <v>50106911</v>
      </c>
      <c r="F183" s="517">
        <f t="shared" si="23"/>
        <v>180537882</v>
      </c>
      <c r="G183" s="517">
        <v>398086</v>
      </c>
      <c r="H183" s="517">
        <v>424334</v>
      </c>
      <c r="I183" s="517">
        <v>353306</v>
      </c>
      <c r="J183" s="517">
        <f t="shared" si="20"/>
        <v>165</v>
      </c>
      <c r="K183" s="517">
        <f t="shared" si="21"/>
        <v>153</v>
      </c>
      <c r="L183" s="517">
        <f t="shared" si="22"/>
        <v>142</v>
      </c>
    </row>
    <row r="184" spans="1:12">
      <c r="A184" s="520">
        <v>41270</v>
      </c>
      <c r="B184" s="520">
        <v>41271</v>
      </c>
      <c r="C184" s="517">
        <v>65627325</v>
      </c>
      <c r="D184" s="517">
        <v>64765637</v>
      </c>
      <c r="E184" s="517">
        <v>50122788</v>
      </c>
      <c r="F184" s="517">
        <f t="shared" si="23"/>
        <v>180515750</v>
      </c>
      <c r="G184" s="517">
        <v>398086</v>
      </c>
      <c r="H184" s="517">
        <v>424334</v>
      </c>
      <c r="I184" s="517">
        <v>353306</v>
      </c>
      <c r="J184" s="517">
        <f t="shared" si="20"/>
        <v>165</v>
      </c>
      <c r="K184" s="517">
        <f t="shared" si="21"/>
        <v>153</v>
      </c>
      <c r="L184" s="517">
        <f t="shared" si="22"/>
        <v>142</v>
      </c>
    </row>
    <row r="185" spans="1:12">
      <c r="A185" s="520">
        <v>41271</v>
      </c>
      <c r="B185" s="520">
        <v>41272</v>
      </c>
      <c r="C185" s="517">
        <v>65760503</v>
      </c>
      <c r="D185" s="517">
        <v>64753361</v>
      </c>
      <c r="E185" s="517">
        <v>50109224</v>
      </c>
      <c r="F185" s="517">
        <f t="shared" si="23"/>
        <v>180623088</v>
      </c>
      <c r="G185" s="517">
        <v>398086</v>
      </c>
      <c r="H185" s="517">
        <v>424334</v>
      </c>
      <c r="I185" s="517">
        <v>353306</v>
      </c>
      <c r="J185" s="517">
        <f t="shared" si="20"/>
        <v>165</v>
      </c>
      <c r="K185" s="517">
        <f t="shared" si="21"/>
        <v>153</v>
      </c>
      <c r="L185" s="517">
        <f t="shared" si="22"/>
        <v>142</v>
      </c>
    </row>
    <row r="186" spans="1:12">
      <c r="A186" s="520">
        <v>41272</v>
      </c>
      <c r="B186" s="520">
        <v>41273</v>
      </c>
      <c r="C186" s="517">
        <v>65760503</v>
      </c>
      <c r="D186" s="517">
        <v>64753361</v>
      </c>
      <c r="E186" s="517">
        <v>50109224</v>
      </c>
      <c r="F186" s="517">
        <f t="shared" si="23"/>
        <v>180623088</v>
      </c>
      <c r="G186" s="517">
        <v>398086</v>
      </c>
      <c r="H186" s="517">
        <v>424334</v>
      </c>
      <c r="I186" s="517">
        <v>353306</v>
      </c>
      <c r="J186" s="517">
        <f t="shared" si="20"/>
        <v>165</v>
      </c>
      <c r="K186" s="517">
        <f t="shared" si="21"/>
        <v>153</v>
      </c>
      <c r="L186" s="517">
        <f t="shared" si="22"/>
        <v>142</v>
      </c>
    </row>
    <row r="187" spans="1:12">
      <c r="A187" s="520">
        <v>41273</v>
      </c>
      <c r="B187" s="520">
        <v>41274</v>
      </c>
      <c r="C187" s="517">
        <v>65760503</v>
      </c>
      <c r="D187" s="517">
        <v>64753361</v>
      </c>
      <c r="E187" s="517">
        <v>50109224</v>
      </c>
      <c r="F187" s="517">
        <f t="shared" si="23"/>
        <v>180623088</v>
      </c>
      <c r="G187" s="517">
        <v>398086</v>
      </c>
      <c r="H187" s="517">
        <v>424334</v>
      </c>
      <c r="I187" s="517">
        <v>353306</v>
      </c>
      <c r="J187" s="517">
        <f t="shared" si="20"/>
        <v>165</v>
      </c>
      <c r="K187" s="517">
        <f t="shared" si="21"/>
        <v>153</v>
      </c>
      <c r="L187" s="517">
        <f t="shared" si="22"/>
        <v>142</v>
      </c>
    </row>
    <row r="188" spans="1:12">
      <c r="A188" s="520">
        <v>41274</v>
      </c>
      <c r="B188" s="521">
        <v>41275</v>
      </c>
      <c r="C188" s="519">
        <f>+BS!$E$34</f>
        <v>621798</v>
      </c>
      <c r="D188" s="519">
        <f>+BS!$G$34</f>
        <v>394195</v>
      </c>
      <c r="E188" s="519">
        <f>+BS!$I$34</f>
        <v>398283</v>
      </c>
      <c r="F188" s="517">
        <f t="shared" si="23"/>
        <v>1414276</v>
      </c>
      <c r="G188" s="519">
        <f>+BS!$E$38</f>
        <v>1031888</v>
      </c>
      <c r="H188" s="519">
        <f>+BS!$G$38</f>
        <v>1545549</v>
      </c>
      <c r="I188" s="519">
        <f>+BS!$I$38</f>
        <v>1733946</v>
      </c>
      <c r="J188" s="517">
        <f t="shared" si="20"/>
        <v>1</v>
      </c>
      <c r="K188" s="517">
        <f t="shared" si="21"/>
        <v>0</v>
      </c>
      <c r="L188" s="517">
        <f t="shared" si="22"/>
        <v>0</v>
      </c>
    </row>
    <row r="189" spans="1:12">
      <c r="H189" s="518"/>
    </row>
    <row r="190" spans="1:12" s="522" customFormat="1">
      <c r="E190" s="3114" t="s">
        <v>3149</v>
      </c>
      <c r="F190" s="3114"/>
    </row>
    <row r="191" spans="1:12" s="522" customFormat="1">
      <c r="E191" s="3114"/>
      <c r="F191" s="3114"/>
    </row>
    <row r="192" spans="1:12" s="522" customFormat="1" ht="15.75" thickBot="1">
      <c r="E192" s="3114"/>
      <c r="F192" s="3114"/>
      <c r="G192" s="523">
        <f>+AVERAGE(G5:G188)</f>
        <v>402235</v>
      </c>
      <c r="H192" s="523">
        <f>+AVERAGE(H5:H188)</f>
        <v>426724</v>
      </c>
      <c r="I192" s="523">
        <f>+AVERAGE(I5:I188)</f>
        <v>358584</v>
      </c>
    </row>
    <row r="193" spans="5:9" s="522" customFormat="1" ht="15.75" thickTop="1">
      <c r="E193" s="575"/>
      <c r="F193" s="575"/>
      <c r="G193" s="524"/>
      <c r="H193" s="524"/>
      <c r="I193" s="524"/>
    </row>
    <row r="194" spans="5:9" s="522" customFormat="1">
      <c r="E194" s="3114" t="s">
        <v>3150</v>
      </c>
      <c r="F194" s="3114"/>
    </row>
    <row r="195" spans="5:9" s="522" customFormat="1">
      <c r="E195" s="3114"/>
      <c r="F195" s="3114"/>
    </row>
    <row r="196" spans="5:9" s="522" customFormat="1" ht="15.75" thickBot="1">
      <c r="E196" s="3114"/>
      <c r="F196" s="3114"/>
      <c r="G196" s="523">
        <f>+AVERAGE(G97:G188)</f>
        <v>405808</v>
      </c>
      <c r="H196" s="523">
        <f>+AVERAGE(H97:H188)</f>
        <v>435411</v>
      </c>
      <c r="I196" s="523">
        <f>+AVERAGE(I97:I188)</f>
        <v>367611</v>
      </c>
    </row>
    <row r="197" spans="5:9" ht="15.75" thickTop="1"/>
    <row r="198" spans="5:9">
      <c r="E198" s="3114" t="s">
        <v>3151</v>
      </c>
      <c r="F198" s="3114"/>
    </row>
    <row r="199" spans="5:9">
      <c r="E199" s="3114"/>
      <c r="F199" s="3114"/>
    </row>
    <row r="200" spans="5:9" ht="15.75" thickBot="1">
      <c r="E200" s="3114"/>
      <c r="F200" s="3114"/>
      <c r="G200" s="523">
        <f>+AVERAGE(G5:G96)</f>
        <v>398661</v>
      </c>
      <c r="H200" s="523">
        <f>+AVERAGE(H5:H96)</f>
        <v>418038</v>
      </c>
      <c r="I200" s="523">
        <f>+AVERAGE(I5:I96)</f>
        <v>349557</v>
      </c>
    </row>
    <row r="201" spans="5:9" ht="15.75" thickTop="1"/>
  </sheetData>
  <mergeCells count="8">
    <mergeCell ref="J2:L2"/>
    <mergeCell ref="E190:F192"/>
    <mergeCell ref="E194:F196"/>
    <mergeCell ref="E198:F200"/>
    <mergeCell ref="A2:A3"/>
    <mergeCell ref="B2:B3"/>
    <mergeCell ref="C2:F2"/>
    <mergeCell ref="G2:I2"/>
  </mergeCells>
  <conditionalFormatting sqref="E190 E194:E196">
    <cfRule type="cellIs" dxfId="3" priority="4" operator="equal">
      <formula>$E$1</formula>
    </cfRule>
  </conditionalFormatting>
  <conditionalFormatting sqref="F194:F196">
    <cfRule type="cellIs" dxfId="2" priority="3" operator="equal">
      <formula>"Sunday"</formula>
    </cfRule>
  </conditionalFormatting>
  <conditionalFormatting sqref="E198:E200">
    <cfRule type="cellIs" dxfId="1" priority="2" operator="equal">
      <formula>$E$1</formula>
    </cfRule>
  </conditionalFormatting>
  <conditionalFormatting sqref="F198:F200">
    <cfRule type="cellIs" dxfId="0" priority="1" operator="equal">
      <formula>"Sunday"</formula>
    </cfRule>
  </conditionalFormatting>
  <pageMargins left="0.7" right="0.7" top="0.75" bottom="0.75" header="0.3" footer="0.3"/>
  <pageSetup orientation="portrait" horizontalDpi="200" verticalDpi="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1"/>
  </sheetPr>
  <dimension ref="A1:T421"/>
  <sheetViews>
    <sheetView showGridLines="0" view="pageBreakPreview" zoomScale="80" zoomScaleSheetLayoutView="80" workbookViewId="0">
      <selection activeCell="L51" sqref="L51"/>
    </sheetView>
  </sheetViews>
  <sheetFormatPr defaultColWidth="9.28515625" defaultRowHeight="15"/>
  <cols>
    <col min="1" max="1" width="5.7109375" style="629" customWidth="1"/>
    <col min="2" max="2" width="7.7109375" style="673" customWidth="1"/>
    <col min="3" max="3" width="6.5703125" style="629" customWidth="1"/>
    <col min="4" max="4" width="30.7109375" style="629" customWidth="1"/>
    <col min="5" max="5" width="15.5703125" style="629" customWidth="1"/>
    <col min="6" max="13" width="15" style="629" customWidth="1"/>
    <col min="14" max="14" width="8.28515625" style="629" bestFit="1" customWidth="1"/>
    <col min="15" max="15" width="7" style="674" bestFit="1" customWidth="1"/>
    <col min="16" max="16" width="23.28515625" style="629" customWidth="1"/>
    <col min="17" max="17" width="9.28515625" style="629"/>
    <col min="18" max="18" width="10.7109375" style="629" bestFit="1" customWidth="1"/>
    <col min="19" max="19" width="9.28515625" style="629"/>
    <col min="20" max="20" width="9.7109375" style="629" bestFit="1" customWidth="1"/>
    <col min="21" max="16384" width="9.28515625" style="629"/>
  </cols>
  <sheetData>
    <row r="1" spans="1:15" s="627" customFormat="1">
      <c r="A1" s="1139">
        <f>'3-5'!B227+1</f>
        <v>15</v>
      </c>
      <c r="B1" s="3136" t="s">
        <v>3752</v>
      </c>
      <c r="C1" s="3136"/>
      <c r="D1" s="3136"/>
      <c r="E1" s="3136"/>
      <c r="F1" s="3136"/>
      <c r="G1" s="3136"/>
      <c r="H1" s="684"/>
      <c r="I1" s="684"/>
      <c r="J1" s="684"/>
      <c r="K1" s="684"/>
      <c r="L1" s="684"/>
      <c r="M1" s="684"/>
      <c r="N1" s="684"/>
      <c r="O1" s="722"/>
    </row>
    <row r="2" spans="1:15" s="627" customFormat="1">
      <c r="B2" s="671"/>
      <c r="C2" s="684"/>
      <c r="D2" s="684"/>
      <c r="E2" s="684"/>
      <c r="F2" s="684"/>
      <c r="G2" s="684"/>
      <c r="H2" s="684"/>
      <c r="I2" s="684"/>
      <c r="J2" s="684"/>
      <c r="K2" s="684"/>
      <c r="L2" s="684"/>
      <c r="M2" s="684"/>
      <c r="N2" s="684"/>
      <c r="O2" s="722"/>
    </row>
    <row r="3" spans="1:15" s="627" customFormat="1">
      <c r="B3" s="3135" t="s">
        <v>3766</v>
      </c>
      <c r="C3" s="3135"/>
      <c r="D3" s="3135"/>
      <c r="E3" s="3135"/>
      <c r="F3" s="3135"/>
      <c r="G3" s="3135"/>
      <c r="H3" s="3135"/>
      <c r="I3" s="3135"/>
      <c r="J3" s="3135"/>
      <c r="K3" s="3135"/>
      <c r="L3" s="3135"/>
      <c r="M3" s="3135"/>
      <c r="N3" s="3135"/>
      <c r="O3" s="722"/>
    </row>
    <row r="4" spans="1:15" s="627" customFormat="1">
      <c r="B4" s="3135"/>
      <c r="C4" s="3135"/>
      <c r="D4" s="3135"/>
      <c r="E4" s="3135"/>
      <c r="F4" s="3135"/>
      <c r="G4" s="3135"/>
      <c r="H4" s="3135"/>
      <c r="I4" s="3135"/>
      <c r="J4" s="3135"/>
      <c r="K4" s="3135"/>
      <c r="L4" s="3135"/>
      <c r="M4" s="3135"/>
      <c r="N4" s="3135"/>
      <c r="O4" s="722"/>
    </row>
    <row r="5" spans="1:15" s="627" customFormat="1" ht="9" customHeight="1">
      <c r="B5" s="864"/>
      <c r="C5" s="864"/>
      <c r="D5" s="864"/>
      <c r="E5" s="864"/>
      <c r="F5" s="864"/>
      <c r="G5" s="864"/>
      <c r="H5" s="864"/>
      <c r="I5" s="864"/>
      <c r="J5" s="864"/>
      <c r="K5" s="864"/>
      <c r="L5" s="864"/>
      <c r="M5" s="864"/>
      <c r="N5" s="864"/>
      <c r="O5" s="722"/>
    </row>
    <row r="6" spans="1:15" s="627" customFormat="1">
      <c r="B6" s="3134" t="s">
        <v>3753</v>
      </c>
      <c r="C6" s="3134"/>
      <c r="D6" s="3134"/>
      <c r="E6" s="3134"/>
      <c r="F6" s="3134"/>
      <c r="G6" s="3134"/>
      <c r="H6" s="3134"/>
      <c r="I6" s="3134"/>
      <c r="J6" s="3134"/>
      <c r="K6" s="3134"/>
      <c r="L6" s="3134"/>
      <c r="M6" s="3134"/>
      <c r="N6" s="3134"/>
      <c r="O6" s="722"/>
    </row>
    <row r="7" spans="1:15" s="627" customFormat="1">
      <c r="B7" s="3134"/>
      <c r="C7" s="3134"/>
      <c r="D7" s="3134"/>
      <c r="E7" s="3134"/>
      <c r="F7" s="3134"/>
      <c r="G7" s="3134"/>
      <c r="H7" s="3134"/>
      <c r="I7" s="3134"/>
      <c r="J7" s="3134"/>
      <c r="K7" s="3134"/>
      <c r="L7" s="3134"/>
      <c r="M7" s="3134"/>
      <c r="N7" s="3134"/>
      <c r="O7" s="722"/>
    </row>
    <row r="8" spans="1:15" s="627" customFormat="1" ht="9" customHeight="1">
      <c r="B8" s="865"/>
      <c r="C8" s="865"/>
      <c r="D8" s="865"/>
      <c r="E8" s="865"/>
      <c r="F8" s="865"/>
      <c r="G8" s="865"/>
      <c r="H8" s="865"/>
      <c r="I8" s="865"/>
      <c r="J8" s="865"/>
      <c r="K8" s="865"/>
      <c r="L8" s="865"/>
      <c r="M8" s="865"/>
      <c r="N8" s="865"/>
      <c r="O8" s="722"/>
    </row>
    <row r="9" spans="1:15" s="627" customFormat="1">
      <c r="B9" s="3135" t="s">
        <v>3754</v>
      </c>
      <c r="C9" s="3135"/>
      <c r="D9" s="3135"/>
      <c r="E9" s="3135"/>
      <c r="F9" s="3135"/>
      <c r="G9" s="3135"/>
      <c r="H9" s="3135"/>
      <c r="I9" s="3135"/>
      <c r="J9" s="3135"/>
      <c r="K9" s="3135"/>
      <c r="L9" s="3135"/>
      <c r="M9" s="3135"/>
      <c r="N9" s="3135"/>
      <c r="O9" s="722"/>
    </row>
    <row r="10" spans="1:15" s="627" customFormat="1">
      <c r="B10" s="3135"/>
      <c r="C10" s="3135"/>
      <c r="D10" s="3135"/>
      <c r="E10" s="3135"/>
      <c r="F10" s="3135"/>
      <c r="G10" s="3135"/>
      <c r="H10" s="3135"/>
      <c r="I10" s="3135"/>
      <c r="J10" s="3135"/>
      <c r="K10" s="3135"/>
      <c r="L10" s="3135"/>
      <c r="M10" s="3135"/>
      <c r="N10" s="3135"/>
      <c r="O10" s="722"/>
    </row>
    <row r="11" spans="1:15" s="627" customFormat="1" ht="9" customHeight="1">
      <c r="B11" s="865"/>
      <c r="C11" s="865"/>
      <c r="D11" s="865"/>
      <c r="E11" s="865"/>
      <c r="F11" s="865"/>
      <c r="G11" s="865"/>
      <c r="H11" s="865"/>
      <c r="I11" s="865"/>
      <c r="J11" s="865"/>
      <c r="K11" s="865"/>
      <c r="L11" s="865"/>
      <c r="M11" s="865"/>
      <c r="N11" s="865"/>
      <c r="O11" s="722"/>
    </row>
    <row r="12" spans="1:15" s="627" customFormat="1">
      <c r="B12" s="3135" t="s">
        <v>3755</v>
      </c>
      <c r="C12" s="3135"/>
      <c r="D12" s="3135"/>
      <c r="E12" s="3135"/>
      <c r="F12" s="3135"/>
      <c r="G12" s="3135"/>
      <c r="H12" s="3135"/>
      <c r="I12" s="3135"/>
      <c r="J12" s="3135"/>
      <c r="K12" s="3135"/>
      <c r="L12" s="3135"/>
      <c r="M12" s="3135"/>
      <c r="N12" s="3135"/>
      <c r="O12" s="722"/>
    </row>
    <row r="13" spans="1:15" s="627" customFormat="1">
      <c r="B13" s="3135"/>
      <c r="C13" s="3135"/>
      <c r="D13" s="3135"/>
      <c r="E13" s="3135"/>
      <c r="F13" s="3135"/>
      <c r="G13" s="3135"/>
      <c r="H13" s="3135"/>
      <c r="I13" s="3135"/>
      <c r="J13" s="3135"/>
      <c r="K13" s="3135"/>
      <c r="L13" s="3135"/>
      <c r="M13" s="3135"/>
      <c r="N13" s="3135"/>
      <c r="O13" s="722"/>
    </row>
    <row r="14" spans="1:15" s="627" customFormat="1" ht="9" customHeight="1">
      <c r="B14" s="671"/>
      <c r="C14" s="682"/>
      <c r="D14" s="682"/>
      <c r="E14" s="682"/>
      <c r="F14" s="682"/>
      <c r="G14" s="682"/>
      <c r="H14" s="682"/>
      <c r="I14" s="682"/>
      <c r="J14" s="682"/>
      <c r="K14" s="682"/>
      <c r="L14" s="682"/>
      <c r="M14" s="682"/>
      <c r="N14" s="682"/>
      <c r="O14" s="722"/>
    </row>
    <row r="15" spans="1:15" s="627" customFormat="1">
      <c r="B15" s="861" t="s">
        <v>3538</v>
      </c>
      <c r="C15" s="862" t="s">
        <v>3756</v>
      </c>
      <c r="E15" s="679"/>
      <c r="F15" s="605"/>
      <c r="G15" s="680"/>
      <c r="H15" s="680"/>
      <c r="I15" s="680"/>
      <c r="J15" s="605"/>
    </row>
    <row r="16" spans="1:15" s="627" customFormat="1">
      <c r="E16" s="679"/>
      <c r="F16" s="605"/>
      <c r="G16" s="680"/>
      <c r="H16" s="680"/>
      <c r="I16" s="680"/>
      <c r="J16" s="605"/>
    </row>
    <row r="17" spans="2:20" s="627" customFormat="1">
      <c r="B17" s="861" t="s">
        <v>3539</v>
      </c>
      <c r="C17" s="3121" t="s">
        <v>3757</v>
      </c>
      <c r="D17" s="3122"/>
      <c r="E17" s="3122"/>
      <c r="F17" s="3122"/>
      <c r="G17" s="3122"/>
      <c r="H17" s="3122"/>
      <c r="I17" s="3122"/>
      <c r="J17" s="3122"/>
      <c r="K17" s="3122"/>
      <c r="L17" s="3122"/>
      <c r="M17" s="3122"/>
      <c r="N17" s="3123"/>
    </row>
    <row r="18" spans="2:20" s="627" customFormat="1">
      <c r="B18" s="681"/>
      <c r="C18" s="3122"/>
      <c r="D18" s="3122"/>
      <c r="E18" s="3122"/>
      <c r="F18" s="3122"/>
      <c r="G18" s="3122"/>
      <c r="H18" s="3122"/>
      <c r="I18" s="3122"/>
      <c r="J18" s="3122"/>
      <c r="K18" s="3122"/>
      <c r="L18" s="3122"/>
      <c r="M18" s="3122"/>
      <c r="N18" s="3123"/>
    </row>
    <row r="19" spans="2:20" s="627" customFormat="1">
      <c r="B19" s="739" t="s">
        <v>3540</v>
      </c>
      <c r="C19" s="740" t="s">
        <v>3758</v>
      </c>
      <c r="D19" s="683"/>
      <c r="E19" s="683"/>
      <c r="F19" s="683"/>
      <c r="G19" s="683"/>
      <c r="H19" s="683"/>
      <c r="I19" s="683"/>
      <c r="J19" s="683"/>
      <c r="K19" s="683"/>
      <c r="L19" s="683"/>
      <c r="M19" s="683"/>
    </row>
    <row r="20" spans="2:20" s="627" customFormat="1" ht="23.25" customHeight="1">
      <c r="B20" s="681"/>
      <c r="D20" s="683"/>
      <c r="E20" s="683"/>
      <c r="O20" s="722"/>
    </row>
    <row r="21" spans="2:20" s="605" customFormat="1" ht="15" customHeight="1">
      <c r="B21" s="685"/>
      <c r="E21" s="3124" t="s">
        <v>2928</v>
      </c>
      <c r="F21" s="3127" t="s">
        <v>3907</v>
      </c>
      <c r="G21" s="3128"/>
      <c r="H21" s="3128"/>
      <c r="I21" s="3128"/>
      <c r="J21" s="3128"/>
      <c r="K21" s="3128"/>
      <c r="L21" s="3128"/>
      <c r="M21" s="3128"/>
      <c r="N21" s="3129"/>
      <c r="O21" s="620"/>
    </row>
    <row r="22" spans="2:20" s="605" customFormat="1" ht="15" customHeight="1">
      <c r="B22" s="685"/>
      <c r="E22" s="3125"/>
      <c r="F22" s="3130" t="s">
        <v>3765</v>
      </c>
      <c r="G22" s="3131"/>
      <c r="H22" s="3132"/>
      <c r="I22" s="3130" t="s">
        <v>3079</v>
      </c>
      <c r="J22" s="3131"/>
      <c r="K22" s="3132"/>
      <c r="L22" s="3130" t="s">
        <v>3072</v>
      </c>
      <c r="M22" s="3131"/>
      <c r="N22" s="3132"/>
      <c r="O22" s="620"/>
    </row>
    <row r="23" spans="2:20" s="605" customFormat="1" ht="15" customHeight="1">
      <c r="B23" s="671"/>
      <c r="E23" s="3126"/>
      <c r="F23" s="732" t="s">
        <v>3541</v>
      </c>
      <c r="G23" s="732" t="s">
        <v>3542</v>
      </c>
      <c r="H23" s="732" t="s">
        <v>3543</v>
      </c>
      <c r="I23" s="732" t="s">
        <v>3541</v>
      </c>
      <c r="J23" s="732" t="s">
        <v>3542</v>
      </c>
      <c r="K23" s="732" t="s">
        <v>3543</v>
      </c>
      <c r="L23" s="732" t="s">
        <v>3541</v>
      </c>
      <c r="M23" s="732" t="s">
        <v>3542</v>
      </c>
      <c r="N23" s="732" t="s">
        <v>3543</v>
      </c>
      <c r="O23" s="620"/>
    </row>
    <row r="24" spans="2:20" s="627" customFormat="1" ht="22.5" customHeight="1">
      <c r="B24" s="671"/>
      <c r="D24" s="686"/>
      <c r="E24" s="3133" t="s">
        <v>3544</v>
      </c>
      <c r="F24" s="3133"/>
      <c r="G24" s="3133"/>
      <c r="H24" s="3133"/>
      <c r="I24" s="3133"/>
      <c r="J24" s="3133"/>
      <c r="K24" s="3133"/>
      <c r="L24" s="3133"/>
      <c r="M24" s="3133"/>
      <c r="N24" s="3133"/>
      <c r="O24" s="722"/>
    </row>
    <row r="25" spans="2:20" s="627" customFormat="1" ht="15" customHeight="1">
      <c r="B25" s="671"/>
      <c r="C25" s="738" t="s">
        <v>3818</v>
      </c>
      <c r="D25" s="738"/>
      <c r="E25" s="731"/>
      <c r="F25" s="731"/>
      <c r="G25" s="731"/>
      <c r="H25" s="731"/>
      <c r="I25" s="731"/>
      <c r="J25" s="731"/>
      <c r="K25" s="731"/>
      <c r="L25" s="731"/>
      <c r="M25" s="731"/>
      <c r="N25" s="731"/>
      <c r="O25" s="722"/>
    </row>
    <row r="26" spans="2:20" s="627" customFormat="1" ht="15" customHeight="1">
      <c r="B26" s="671"/>
      <c r="C26" s="879" t="s">
        <v>3819</v>
      </c>
      <c r="D26" s="738"/>
      <c r="E26" s="687"/>
      <c r="F26" s="687"/>
      <c r="G26" s="687"/>
      <c r="H26" s="687"/>
      <c r="I26" s="687"/>
      <c r="J26" s="687"/>
      <c r="K26" s="687"/>
      <c r="L26" s="687"/>
      <c r="M26" s="687"/>
      <c r="N26" s="687"/>
      <c r="O26" s="722"/>
    </row>
    <row r="27" spans="2:20" s="627" customFormat="1" ht="4.5" customHeight="1">
      <c r="B27" s="671"/>
      <c r="C27" s="737"/>
      <c r="D27" s="738"/>
      <c r="E27" s="688"/>
      <c r="F27" s="688"/>
      <c r="G27" s="688"/>
      <c r="H27" s="688"/>
      <c r="I27" s="688"/>
      <c r="J27" s="688"/>
      <c r="K27" s="688"/>
      <c r="O27" s="737" t="s">
        <v>3606</v>
      </c>
      <c r="P27" s="738"/>
    </row>
    <row r="28" spans="2:20" s="627" customFormat="1" ht="15" customHeight="1">
      <c r="B28" s="671"/>
      <c r="C28" s="736" t="s">
        <v>3189</v>
      </c>
      <c r="D28" s="738"/>
      <c r="E28" s="628">
        <f>SUM(F28:N28)</f>
        <v>603342</v>
      </c>
      <c r="F28" s="628">
        <f>'3-5'!F46</f>
        <v>603342</v>
      </c>
      <c r="G28" s="628">
        <v>0</v>
      </c>
      <c r="H28" s="628">
        <v>0</v>
      </c>
      <c r="I28" s="628">
        <v>0</v>
      </c>
      <c r="J28" s="628">
        <v>0</v>
      </c>
      <c r="K28" s="628">
        <v>0</v>
      </c>
      <c r="L28" s="628">
        <v>0</v>
      </c>
      <c r="M28" s="628">
        <v>0</v>
      </c>
      <c r="N28" s="628">
        <v>0</v>
      </c>
      <c r="O28" s="736" t="s">
        <v>3545</v>
      </c>
      <c r="P28" s="738"/>
    </row>
    <row r="29" spans="2:20" s="627" customFormat="1" ht="15" customHeight="1">
      <c r="B29" s="671"/>
      <c r="C29" s="735" t="s">
        <v>3190</v>
      </c>
      <c r="D29" s="738"/>
      <c r="E29" s="628">
        <f>SUM(F29:N29)</f>
        <v>130065</v>
      </c>
      <c r="F29" s="628">
        <v>0</v>
      </c>
      <c r="G29" s="628">
        <v>0</v>
      </c>
      <c r="H29" s="628">
        <v>0</v>
      </c>
      <c r="I29" s="628">
        <v>0</v>
      </c>
      <c r="J29" s="628">
        <f>'3-5'!G47</f>
        <v>90045</v>
      </c>
      <c r="K29" s="628">
        <v>0</v>
      </c>
      <c r="L29" s="628">
        <v>0</v>
      </c>
      <c r="M29" s="628">
        <f>'3-5'!H47</f>
        <v>40020</v>
      </c>
      <c r="N29" s="628">
        <v>0</v>
      </c>
      <c r="O29" s="735" t="s">
        <v>3759</v>
      </c>
      <c r="P29" s="738"/>
    </row>
    <row r="30" spans="2:20" s="627" customFormat="1" ht="15" customHeight="1">
      <c r="B30" s="671"/>
      <c r="C30" s="736" t="s">
        <v>3820</v>
      </c>
      <c r="D30" s="737"/>
      <c r="E30" s="689">
        <f>SUM(F30:N30)</f>
        <v>133316</v>
      </c>
      <c r="F30" s="689">
        <v>0</v>
      </c>
      <c r="G30" s="689">
        <v>0</v>
      </c>
      <c r="H30" s="689">
        <v>0</v>
      </c>
      <c r="I30" s="689">
        <v>0</v>
      </c>
      <c r="J30" s="689">
        <f>'3-5'!G48</f>
        <v>133316</v>
      </c>
      <c r="K30" s="689">
        <v>0</v>
      </c>
      <c r="L30" s="689">
        <v>0</v>
      </c>
      <c r="M30" s="689">
        <v>0</v>
      </c>
      <c r="N30" s="689">
        <v>0</v>
      </c>
      <c r="O30" s="736" t="s">
        <v>3546</v>
      </c>
      <c r="P30" s="737"/>
    </row>
    <row r="31" spans="2:20" s="627" customFormat="1" ht="15" customHeight="1">
      <c r="B31" s="671"/>
      <c r="O31" s="736"/>
      <c r="P31" s="737"/>
    </row>
    <row r="32" spans="2:20" s="627" customFormat="1" ht="8.25" customHeight="1">
      <c r="B32" s="671"/>
      <c r="C32" s="736"/>
      <c r="D32" s="737"/>
      <c r="E32" s="689"/>
      <c r="F32" s="689"/>
      <c r="G32" s="689"/>
      <c r="H32" s="689"/>
      <c r="I32" s="689"/>
      <c r="J32" s="689"/>
      <c r="K32" s="689"/>
      <c r="L32" s="689"/>
      <c r="M32" s="689"/>
      <c r="N32" s="689"/>
      <c r="O32" s="722"/>
      <c r="P32" s="734">
        <v>360177448</v>
      </c>
      <c r="Q32" s="734"/>
      <c r="R32" s="734">
        <v>125659264</v>
      </c>
      <c r="S32" s="734"/>
      <c r="T32" s="734">
        <v>37076700</v>
      </c>
    </row>
    <row r="33" spans="2:16" s="627" customFormat="1" ht="15" customHeight="1">
      <c r="B33" s="671"/>
      <c r="C33" s="738" t="s">
        <v>3817</v>
      </c>
      <c r="D33" s="737"/>
      <c r="E33" s="689"/>
      <c r="F33" s="689"/>
      <c r="G33" s="689"/>
      <c r="H33" s="689"/>
      <c r="I33" s="689"/>
      <c r="J33" s="689"/>
      <c r="K33" s="689"/>
      <c r="L33" s="689"/>
      <c r="M33" s="689"/>
      <c r="N33" s="689"/>
      <c r="O33" s="722"/>
    </row>
    <row r="34" spans="2:16" s="627" customFormat="1" ht="15" customHeight="1">
      <c r="B34" s="671"/>
      <c r="C34" s="879" t="s">
        <v>3520</v>
      </c>
      <c r="D34" s="737"/>
      <c r="E34" s="689"/>
      <c r="F34" s="689"/>
      <c r="G34" s="689"/>
      <c r="H34" s="689"/>
      <c r="I34" s="689"/>
      <c r="J34" s="689"/>
      <c r="K34" s="689"/>
      <c r="L34" s="689"/>
      <c r="M34" s="689"/>
      <c r="N34" s="689"/>
      <c r="O34" s="722"/>
    </row>
    <row r="35" spans="2:16" s="627" customFormat="1" ht="4.5" customHeight="1">
      <c r="B35" s="671"/>
      <c r="C35" s="736"/>
      <c r="D35" s="737"/>
      <c r="E35" s="689"/>
      <c r="F35" s="689"/>
      <c r="G35" s="689"/>
      <c r="H35" s="689"/>
      <c r="I35" s="689"/>
      <c r="J35" s="689"/>
      <c r="K35" s="689"/>
      <c r="L35" s="689"/>
      <c r="M35" s="689"/>
      <c r="N35" s="689"/>
      <c r="O35" s="722"/>
    </row>
    <row r="36" spans="2:16" s="627" customFormat="1" ht="15" customHeight="1">
      <c r="B36" s="671"/>
      <c r="C36" s="880" t="s">
        <v>3189</v>
      </c>
      <c r="D36" s="737"/>
      <c r="E36" s="689" t="e">
        <f>SUM(F36:N36)</f>
        <v>#REF!</v>
      </c>
      <c r="F36" s="689" t="e">
        <f>'3-5'!#REF!</f>
        <v>#REF!</v>
      </c>
      <c r="G36" s="689">
        <v>0</v>
      </c>
      <c r="H36" s="689">
        <v>0</v>
      </c>
      <c r="I36" s="689">
        <v>0</v>
      </c>
      <c r="J36" s="689">
        <v>0</v>
      </c>
      <c r="K36" s="689">
        <v>0</v>
      </c>
      <c r="L36" s="689">
        <v>0</v>
      </c>
      <c r="M36" s="689">
        <v>0</v>
      </c>
      <c r="N36" s="689">
        <v>0</v>
      </c>
      <c r="O36" s="722"/>
    </row>
    <row r="37" spans="2:16" s="627" customFormat="1" ht="4.5" customHeight="1">
      <c r="B37" s="671"/>
      <c r="C37" s="880"/>
      <c r="D37" s="737"/>
      <c r="E37" s="689"/>
      <c r="F37" s="689"/>
      <c r="G37" s="689"/>
      <c r="H37" s="689"/>
      <c r="I37" s="689"/>
      <c r="J37" s="689"/>
      <c r="K37" s="689"/>
      <c r="L37" s="689"/>
      <c r="M37" s="689"/>
      <c r="N37" s="689"/>
      <c r="O37" s="722"/>
    </row>
    <row r="38" spans="2:16" s="627" customFormat="1" ht="15" customHeight="1">
      <c r="B38" s="671"/>
      <c r="C38" s="806" t="s">
        <v>3827</v>
      </c>
      <c r="D38" s="737"/>
      <c r="E38" s="689"/>
      <c r="F38" s="689"/>
      <c r="G38" s="689"/>
      <c r="H38" s="689"/>
      <c r="I38" s="689"/>
      <c r="J38" s="689"/>
      <c r="K38" s="689"/>
      <c r="L38" s="689"/>
      <c r="M38" s="689"/>
      <c r="N38" s="689"/>
      <c r="O38" s="722"/>
    </row>
    <row r="39" spans="2:16" s="627" customFormat="1" ht="15" customHeight="1">
      <c r="B39" s="671"/>
      <c r="C39" s="790" t="s">
        <v>3828</v>
      </c>
      <c r="D39" s="737"/>
      <c r="E39" s="689" t="e">
        <f>SUM(F39:N39)</f>
        <v>#REF!</v>
      </c>
      <c r="F39" s="689">
        <v>0</v>
      </c>
      <c r="G39" s="689">
        <v>0</v>
      </c>
      <c r="H39" s="689">
        <v>0</v>
      </c>
      <c r="I39" s="689">
        <v>0</v>
      </c>
      <c r="J39" s="689" t="e">
        <f>'3-5'!#REF!</f>
        <v>#REF!</v>
      </c>
      <c r="K39" s="689">
        <v>0</v>
      </c>
      <c r="L39" s="689">
        <v>0</v>
      </c>
      <c r="M39" s="689" t="e">
        <f>'3-5'!#REF!</f>
        <v>#REF!</v>
      </c>
      <c r="N39" s="689">
        <v>0</v>
      </c>
      <c r="O39" s="722"/>
    </row>
    <row r="40" spans="2:16" s="627" customFormat="1">
      <c r="B40" s="671"/>
      <c r="C40" s="790" t="s">
        <v>3844</v>
      </c>
      <c r="D40" s="737"/>
      <c r="E40" s="689" t="e">
        <f>SUM(F40:N40)</f>
        <v>#REF!</v>
      </c>
      <c r="F40" s="689">
        <v>0</v>
      </c>
      <c r="G40" s="689">
        <v>0</v>
      </c>
      <c r="H40" s="689">
        <v>0</v>
      </c>
      <c r="I40" s="689">
        <v>0</v>
      </c>
      <c r="J40" s="689" t="e">
        <f>'3-5'!#REF!</f>
        <v>#REF!</v>
      </c>
      <c r="K40" s="689">
        <v>0</v>
      </c>
      <c r="L40" s="689">
        <v>0</v>
      </c>
      <c r="M40" s="689"/>
      <c r="N40" s="689"/>
      <c r="O40" s="722"/>
    </row>
    <row r="41" spans="2:16" s="627" customFormat="1">
      <c r="B41" s="671"/>
      <c r="C41" s="880"/>
      <c r="D41" s="737"/>
      <c r="E41" s="689"/>
      <c r="F41" s="689"/>
      <c r="G41" s="689"/>
      <c r="H41" s="689"/>
      <c r="I41" s="689"/>
      <c r="J41" s="689"/>
      <c r="K41" s="689"/>
      <c r="L41" s="689"/>
      <c r="M41" s="689"/>
      <c r="N41" s="689"/>
      <c r="O41" s="722"/>
    </row>
    <row r="42" spans="2:16" s="728" customFormat="1" ht="21" customHeight="1" thickBot="1">
      <c r="B42" s="672"/>
      <c r="D42" s="733"/>
      <c r="E42" s="727" t="e">
        <f>SUM(E28:E30)+E36+E39+E40</f>
        <v>#REF!</v>
      </c>
      <c r="F42" s="727" t="e">
        <f>SUM(F28:F30)+F36+F39</f>
        <v>#REF!</v>
      </c>
      <c r="G42" s="727">
        <f>SUM(G28:G30)+G36</f>
        <v>0</v>
      </c>
      <c r="H42" s="727">
        <f>SUM(H28:H30)+H36</f>
        <v>0</v>
      </c>
      <c r="I42" s="727">
        <f>SUM(I28:I30)+I36</f>
        <v>0</v>
      </c>
      <c r="J42" s="727" t="e">
        <f>SUM(J28:J30)+J36+J39+J40</f>
        <v>#REF!</v>
      </c>
      <c r="K42" s="727">
        <f>SUM(K28:K30)+K36</f>
        <v>0</v>
      </c>
      <c r="L42" s="727">
        <f>SUM(L28:L30)+L36</f>
        <v>0</v>
      </c>
      <c r="M42" s="727" t="e">
        <f>SUM(M28:M30)+M36+M39</f>
        <v>#REF!</v>
      </c>
      <c r="N42" s="727">
        <f>SUM(N28:N30)+N36</f>
        <v>0</v>
      </c>
      <c r="O42" s="604"/>
      <c r="P42" s="604"/>
    </row>
    <row r="43" spans="2:16" s="627" customFormat="1" ht="15" customHeight="1" thickTop="1">
      <c r="B43" s="671"/>
      <c r="C43" s="735"/>
      <c r="D43" s="737"/>
      <c r="E43" s="690"/>
      <c r="F43" s="690"/>
      <c r="G43" s="690"/>
      <c r="H43" s="690"/>
      <c r="I43" s="690"/>
      <c r="J43" s="690"/>
      <c r="K43" s="690"/>
      <c r="L43" s="690"/>
      <c r="M43" s="690"/>
      <c r="N43" s="690"/>
      <c r="O43" s="722"/>
    </row>
    <row r="44" spans="2:16" s="627" customFormat="1" ht="4.5" customHeight="1">
      <c r="B44" s="671"/>
      <c r="C44" s="735"/>
      <c r="D44" s="737"/>
      <c r="E44" s="690"/>
      <c r="O44" s="722"/>
    </row>
    <row r="45" spans="2:16" s="605" customFormat="1" ht="15" customHeight="1">
      <c r="B45" s="685"/>
      <c r="C45" s="813"/>
      <c r="D45" s="813"/>
      <c r="E45" s="3124" t="s">
        <v>2928</v>
      </c>
      <c r="F45" s="3127" t="s">
        <v>3908</v>
      </c>
      <c r="G45" s="3128"/>
      <c r="H45" s="3128"/>
      <c r="I45" s="3128"/>
      <c r="J45" s="3128"/>
      <c r="K45" s="3128"/>
      <c r="L45" s="3128"/>
      <c r="M45" s="3128"/>
      <c r="N45" s="3129"/>
      <c r="O45" s="620"/>
    </row>
    <row r="46" spans="2:16" s="605" customFormat="1" ht="15" customHeight="1">
      <c r="B46" s="685"/>
      <c r="C46" s="813"/>
      <c r="D46" s="813"/>
      <c r="E46" s="3125"/>
      <c r="F46" s="3130" t="s">
        <v>3765</v>
      </c>
      <c r="G46" s="3131"/>
      <c r="H46" s="3132"/>
      <c r="I46" s="3130" t="s">
        <v>3079</v>
      </c>
      <c r="J46" s="3131"/>
      <c r="K46" s="3132"/>
      <c r="L46" s="3130" t="s">
        <v>3072</v>
      </c>
      <c r="M46" s="3131"/>
      <c r="N46" s="3132"/>
      <c r="O46" s="620"/>
    </row>
    <row r="47" spans="2:16" s="605" customFormat="1" ht="15" customHeight="1">
      <c r="B47" s="671"/>
      <c r="C47" s="813"/>
      <c r="D47" s="813"/>
      <c r="E47" s="3126"/>
      <c r="F47" s="730" t="s">
        <v>3541</v>
      </c>
      <c r="G47" s="730" t="s">
        <v>3542</v>
      </c>
      <c r="H47" s="730" t="s">
        <v>3543</v>
      </c>
      <c r="I47" s="730" t="s">
        <v>3541</v>
      </c>
      <c r="J47" s="730" t="s">
        <v>3542</v>
      </c>
      <c r="K47" s="730" t="s">
        <v>3543</v>
      </c>
      <c r="L47" s="730" t="s">
        <v>3541</v>
      </c>
      <c r="M47" s="730" t="s">
        <v>3542</v>
      </c>
      <c r="N47" s="730" t="s">
        <v>3543</v>
      </c>
      <c r="O47" s="620"/>
    </row>
    <row r="48" spans="2:16" s="627" customFormat="1" ht="22.5" customHeight="1">
      <c r="B48" s="671"/>
      <c r="C48" s="734"/>
      <c r="D48" s="738"/>
      <c r="E48" s="3133" t="s">
        <v>3544</v>
      </c>
      <c r="F48" s="3133"/>
      <c r="G48" s="3133"/>
      <c r="H48" s="3133"/>
      <c r="I48" s="3133"/>
      <c r="J48" s="3133"/>
      <c r="K48" s="3133"/>
      <c r="L48" s="3133"/>
      <c r="M48" s="3133"/>
      <c r="N48" s="3133"/>
      <c r="O48" s="722"/>
    </row>
    <row r="49" spans="2:16" s="627" customFormat="1" ht="4.5" customHeight="1">
      <c r="B49" s="671"/>
      <c r="C49" s="738"/>
      <c r="D49" s="738"/>
      <c r="E49" s="729"/>
      <c r="F49" s="729"/>
      <c r="G49" s="729"/>
      <c r="H49" s="729"/>
      <c r="I49" s="729"/>
      <c r="J49" s="729"/>
      <c r="K49" s="729"/>
      <c r="L49" s="734"/>
      <c r="M49" s="734"/>
      <c r="N49" s="734"/>
      <c r="O49" s="722"/>
    </row>
    <row r="50" spans="2:16" s="627" customFormat="1" ht="15" customHeight="1">
      <c r="B50" s="671"/>
      <c r="C50" s="738" t="s">
        <v>3818</v>
      </c>
      <c r="D50" s="738"/>
      <c r="E50" s="688"/>
      <c r="F50" s="688"/>
      <c r="G50" s="688"/>
      <c r="H50" s="688"/>
      <c r="I50" s="688"/>
      <c r="J50" s="688"/>
      <c r="K50" s="688"/>
      <c r="O50" s="722"/>
    </row>
    <row r="51" spans="2:16" s="627" customFormat="1" ht="15" customHeight="1">
      <c r="B51" s="671"/>
      <c r="C51" s="879" t="s">
        <v>3819</v>
      </c>
      <c r="D51" s="738"/>
      <c r="E51" s="688"/>
      <c r="F51" s="688"/>
      <c r="G51" s="688"/>
      <c r="H51" s="688"/>
      <c r="I51" s="688"/>
      <c r="J51" s="688"/>
      <c r="K51" s="688"/>
      <c r="O51" s="722"/>
    </row>
    <row r="52" spans="2:16" s="627" customFormat="1" ht="4.5" customHeight="1">
      <c r="B52" s="671"/>
      <c r="C52" s="736"/>
      <c r="D52" s="738"/>
      <c r="E52" s="688"/>
      <c r="F52" s="688"/>
      <c r="G52" s="688"/>
      <c r="H52" s="688"/>
      <c r="I52" s="688"/>
      <c r="J52" s="688"/>
      <c r="K52" s="688"/>
      <c r="O52" s="722"/>
    </row>
    <row r="53" spans="2:16" s="1043" customFormat="1" ht="15" customHeight="1">
      <c r="B53" s="1040"/>
      <c r="C53" s="1041" t="s">
        <v>3189</v>
      </c>
      <c r="D53" s="1042"/>
      <c r="E53" s="877">
        <f>SUM(F53:N53)</f>
        <v>302431552</v>
      </c>
      <c r="F53" s="877">
        <v>302431552</v>
      </c>
      <c r="G53" s="877">
        <v>0</v>
      </c>
      <c r="H53" s="877">
        <v>0</v>
      </c>
      <c r="I53" s="877">
        <v>0</v>
      </c>
      <c r="J53" s="877">
        <v>0</v>
      </c>
      <c r="K53" s="877">
        <v>0</v>
      </c>
      <c r="L53" s="877">
        <v>0</v>
      </c>
      <c r="M53" s="877">
        <v>0</v>
      </c>
      <c r="N53" s="877">
        <v>0</v>
      </c>
      <c r="O53" s="950"/>
    </row>
    <row r="54" spans="2:16" s="1043" customFormat="1" ht="15" customHeight="1">
      <c r="B54" s="1040"/>
      <c r="C54" s="1044" t="s">
        <v>3190</v>
      </c>
      <c r="D54" s="1045"/>
      <c r="E54" s="877">
        <f>SUM(F54:N54)</f>
        <v>62738500</v>
      </c>
      <c r="F54" s="1046">
        <v>0</v>
      </c>
      <c r="G54" s="1046">
        <v>0</v>
      </c>
      <c r="H54" s="1046">
        <v>0</v>
      </c>
      <c r="I54" s="1046">
        <v>0</v>
      </c>
      <c r="J54" s="877">
        <v>60729900</v>
      </c>
      <c r="K54" s="877">
        <v>0</v>
      </c>
      <c r="L54" s="877">
        <v>0</v>
      </c>
      <c r="M54" s="877">
        <v>2008600</v>
      </c>
      <c r="N54" s="1046">
        <v>0</v>
      </c>
      <c r="O54" s="950"/>
      <c r="P54" s="1047">
        <f>F54</f>
        <v>0</v>
      </c>
    </row>
    <row r="55" spans="2:16" s="1050" customFormat="1">
      <c r="B55" s="1048"/>
      <c r="C55" s="1044" t="s">
        <v>3816</v>
      </c>
      <c r="D55" s="1049"/>
      <c r="E55" s="877">
        <f>SUM(F55:N55)</f>
        <v>26343416</v>
      </c>
      <c r="F55" s="1046">
        <v>0</v>
      </c>
      <c r="G55" s="1046">
        <v>0</v>
      </c>
      <c r="H55" s="1046">
        <v>0</v>
      </c>
      <c r="I55" s="1046">
        <v>0</v>
      </c>
      <c r="J55" s="877">
        <v>26343416</v>
      </c>
      <c r="K55" s="1046">
        <v>0</v>
      </c>
      <c r="L55" s="1046">
        <v>0</v>
      </c>
      <c r="M55" s="1046">
        <v>0</v>
      </c>
      <c r="N55" s="1046">
        <v>0</v>
      </c>
      <c r="O55" s="869"/>
    </row>
    <row r="56" spans="2:16" s="1050" customFormat="1">
      <c r="B56" s="1048"/>
      <c r="C56" s="1044" t="s">
        <v>3844</v>
      </c>
      <c r="D56" s="1049"/>
      <c r="E56" s="877">
        <f>SUM(F56:N56)</f>
        <v>0</v>
      </c>
      <c r="F56" s="1046">
        <v>0</v>
      </c>
      <c r="G56" s="1046">
        <v>0</v>
      </c>
      <c r="H56" s="1046">
        <v>0</v>
      </c>
      <c r="I56" s="1046">
        <v>0</v>
      </c>
      <c r="J56" s="877">
        <v>0</v>
      </c>
      <c r="K56" s="1046">
        <v>0</v>
      </c>
      <c r="L56" s="1046">
        <v>0</v>
      </c>
      <c r="M56" s="1046">
        <v>0</v>
      </c>
      <c r="N56" s="1046">
        <v>0</v>
      </c>
      <c r="O56" s="869"/>
    </row>
    <row r="57" spans="2:16" ht="5.25" customHeight="1">
      <c r="C57" s="784"/>
      <c r="E57" s="878"/>
      <c r="F57" s="878"/>
      <c r="G57" s="878"/>
      <c r="H57" s="878"/>
      <c r="I57" s="878"/>
      <c r="J57" s="878"/>
      <c r="K57" s="878"/>
      <c r="L57" s="878"/>
      <c r="M57" s="878"/>
      <c r="N57" s="878"/>
    </row>
    <row r="58" spans="2:16" ht="15" customHeight="1">
      <c r="C58" s="738" t="s">
        <v>3817</v>
      </c>
      <c r="E58" s="878"/>
      <c r="F58" s="878"/>
      <c r="G58" s="878"/>
      <c r="H58" s="878"/>
      <c r="I58" s="878"/>
      <c r="J58" s="878"/>
      <c r="K58" s="878"/>
      <c r="L58" s="878"/>
      <c r="M58" s="878"/>
      <c r="N58" s="878"/>
    </row>
    <row r="59" spans="2:16" ht="15" customHeight="1">
      <c r="C59" s="879" t="s">
        <v>3520</v>
      </c>
      <c r="E59" s="878"/>
      <c r="F59" s="878"/>
      <c r="G59" s="878"/>
      <c r="H59" s="878"/>
      <c r="I59" s="878"/>
      <c r="J59" s="878"/>
      <c r="K59" s="878"/>
      <c r="L59" s="878"/>
      <c r="M59" s="878"/>
      <c r="N59" s="878"/>
    </row>
    <row r="60" spans="2:16" s="878" customFormat="1" ht="3" customHeight="1">
      <c r="B60" s="1051"/>
      <c r="C60" s="1052"/>
      <c r="O60" s="919"/>
    </row>
    <row r="61" spans="2:16" s="878" customFormat="1" ht="15" customHeight="1">
      <c r="B61" s="1051"/>
      <c r="C61" s="1052" t="s">
        <v>3189</v>
      </c>
      <c r="E61" s="877">
        <f>SUM(F61:N61)</f>
        <v>102717490</v>
      </c>
      <c r="F61" s="877">
        <v>102717490</v>
      </c>
      <c r="G61" s="1046">
        <v>0</v>
      </c>
      <c r="H61" s="1046">
        <v>0</v>
      </c>
      <c r="I61" s="1046">
        <v>0</v>
      </c>
      <c r="J61" s="1046">
        <v>0</v>
      </c>
      <c r="K61" s="1046">
        <v>0</v>
      </c>
      <c r="L61" s="1046">
        <v>0</v>
      </c>
      <c r="M61" s="1046">
        <v>0</v>
      </c>
      <c r="N61" s="1046">
        <v>0</v>
      </c>
      <c r="O61" s="919"/>
    </row>
    <row r="62" spans="2:16" s="878" customFormat="1" ht="15" customHeight="1">
      <c r="B62" s="1051"/>
      <c r="C62" s="1052"/>
      <c r="F62" s="877"/>
      <c r="O62" s="919"/>
    </row>
    <row r="63" spans="2:16" s="878" customFormat="1" ht="21" customHeight="1" thickBot="1">
      <c r="B63" s="1051"/>
      <c r="C63" s="1052"/>
      <c r="E63" s="1053">
        <f>SUM(E53:E55)+E61</f>
        <v>494230958</v>
      </c>
      <c r="F63" s="1053">
        <f>SUM(F53:F55)+F61</f>
        <v>405149042</v>
      </c>
      <c r="G63" s="1053">
        <f t="shared" ref="G63:N63" si="0">SUM(G53:G55)+G61</f>
        <v>0</v>
      </c>
      <c r="H63" s="1053">
        <f t="shared" si="0"/>
        <v>0</v>
      </c>
      <c r="I63" s="1053">
        <f t="shared" si="0"/>
        <v>0</v>
      </c>
      <c r="J63" s="1053">
        <f t="shared" si="0"/>
        <v>87073316</v>
      </c>
      <c r="K63" s="1053">
        <f t="shared" si="0"/>
        <v>0</v>
      </c>
      <c r="L63" s="1053">
        <f t="shared" si="0"/>
        <v>0</v>
      </c>
      <c r="M63" s="1053">
        <f t="shared" si="0"/>
        <v>2008600</v>
      </c>
      <c r="N63" s="1053">
        <f t="shared" si="0"/>
        <v>0</v>
      </c>
      <c r="O63" s="919"/>
    </row>
    <row r="64" spans="2:16" s="878" customFormat="1" ht="15.75" thickTop="1">
      <c r="B64" s="1051"/>
      <c r="C64" s="1052"/>
      <c r="O64" s="919"/>
    </row>
    <row r="65" spans="2:15" s="878" customFormat="1">
      <c r="B65" s="1051"/>
      <c r="C65" s="1052"/>
      <c r="O65" s="919"/>
    </row>
    <row r="66" spans="2:15">
      <c r="C66" s="784"/>
    </row>
    <row r="67" spans="2:15">
      <c r="C67" s="784"/>
    </row>
    <row r="78" spans="2:15" ht="11.25" customHeight="1"/>
    <row r="127" spans="2:16">
      <c r="B127" s="824"/>
      <c r="C127" s="825"/>
      <c r="D127" s="825"/>
      <c r="E127" s="825"/>
      <c r="F127" s="825"/>
      <c r="G127" s="825"/>
      <c r="H127" s="825"/>
      <c r="I127" s="825"/>
      <c r="J127" s="825"/>
      <c r="K127" s="825"/>
      <c r="L127" s="825"/>
      <c r="M127" s="825"/>
      <c r="N127" s="825"/>
      <c r="O127" s="620"/>
      <c r="P127" s="825"/>
    </row>
    <row r="128" spans="2:16">
      <c r="B128" s="824"/>
      <c r="C128" s="825"/>
      <c r="D128" s="825"/>
      <c r="E128" s="825"/>
      <c r="F128" s="825"/>
      <c r="G128" s="825"/>
      <c r="H128" s="825"/>
      <c r="I128" s="825"/>
      <c r="J128" s="825"/>
      <c r="K128" s="825"/>
      <c r="L128" s="825"/>
      <c r="M128" s="825"/>
      <c r="N128" s="825"/>
      <c r="O128" s="620"/>
      <c r="P128" s="825"/>
    </row>
    <row r="129" spans="2:16">
      <c r="B129" s="824"/>
      <c r="C129" s="825"/>
      <c r="D129" s="825"/>
      <c r="E129" s="825"/>
      <c r="F129" s="825"/>
      <c r="G129" s="825"/>
      <c r="H129" s="825"/>
      <c r="I129" s="825"/>
      <c r="J129" s="825"/>
      <c r="K129" s="825"/>
      <c r="L129" s="825"/>
      <c r="M129" s="825"/>
      <c r="N129" s="825"/>
      <c r="O129" s="620"/>
      <c r="P129" s="825"/>
    </row>
    <row r="130" spans="2:16">
      <c r="B130" s="824"/>
      <c r="C130" s="825"/>
      <c r="D130" s="825"/>
      <c r="E130" s="825"/>
      <c r="F130" s="825"/>
      <c r="G130" s="825"/>
      <c r="H130" s="825"/>
      <c r="I130" s="825"/>
      <c r="J130" s="825"/>
      <c r="K130" s="825"/>
      <c r="L130" s="825"/>
      <c r="M130" s="825"/>
      <c r="N130" s="825"/>
      <c r="O130" s="620"/>
      <c r="P130" s="825"/>
    </row>
    <row r="131" spans="2:16">
      <c r="B131" s="824"/>
      <c r="C131" s="825"/>
      <c r="D131" s="825"/>
      <c r="E131" s="825"/>
      <c r="F131" s="825"/>
      <c r="G131" s="825"/>
      <c r="H131" s="825"/>
      <c r="I131" s="825"/>
      <c r="J131" s="825"/>
      <c r="K131" s="825"/>
      <c r="L131" s="825"/>
      <c r="M131" s="825"/>
      <c r="N131" s="825"/>
      <c r="O131" s="620"/>
      <c r="P131" s="825"/>
    </row>
    <row r="132" spans="2:16">
      <c r="B132" s="824"/>
      <c r="C132" s="825"/>
      <c r="D132" s="825"/>
      <c r="E132" s="825"/>
      <c r="F132" s="825"/>
      <c r="G132" s="825"/>
      <c r="H132" s="825"/>
      <c r="I132" s="825"/>
      <c r="J132" s="825"/>
      <c r="K132" s="825"/>
      <c r="L132" s="825"/>
      <c r="M132" s="825"/>
      <c r="N132" s="825"/>
      <c r="O132" s="620"/>
      <c r="P132" s="825"/>
    </row>
    <row r="133" spans="2:16">
      <c r="B133" s="824"/>
      <c r="C133" s="825"/>
      <c r="D133" s="825"/>
      <c r="E133" s="825"/>
      <c r="F133" s="825"/>
      <c r="G133" s="825"/>
      <c r="H133" s="825"/>
      <c r="I133" s="825"/>
      <c r="J133" s="825"/>
      <c r="K133" s="825"/>
      <c r="L133" s="825"/>
      <c r="M133" s="825"/>
      <c r="N133" s="825"/>
      <c r="O133" s="620"/>
      <c r="P133" s="825"/>
    </row>
    <row r="134" spans="2:16">
      <c r="B134" s="824"/>
      <c r="C134" s="825"/>
      <c r="D134" s="825"/>
      <c r="E134" s="825"/>
      <c r="F134" s="825" t="s">
        <v>3547</v>
      </c>
      <c r="G134" s="825"/>
      <c r="H134" s="825"/>
      <c r="I134" s="825"/>
      <c r="J134" s="825"/>
      <c r="K134" s="825"/>
      <c r="L134" s="825"/>
      <c r="M134" s="825"/>
      <c r="N134" s="825"/>
      <c r="O134" s="620"/>
      <c r="P134" s="825"/>
    </row>
    <row r="135" spans="2:16">
      <c r="B135" s="824"/>
      <c r="C135" s="825"/>
      <c r="D135" s="825"/>
      <c r="E135" s="825"/>
      <c r="F135" s="825"/>
      <c r="G135" s="825"/>
      <c r="H135" s="825"/>
      <c r="I135" s="825"/>
      <c r="J135" s="825"/>
      <c r="K135" s="825"/>
      <c r="L135" s="825"/>
      <c r="M135" s="825"/>
      <c r="N135" s="825"/>
      <c r="O135" s="620"/>
      <c r="P135" s="825"/>
    </row>
    <row r="136" spans="2:16">
      <c r="B136" s="824"/>
      <c r="C136" s="825"/>
      <c r="D136" s="825"/>
      <c r="E136" s="825"/>
      <c r="F136" s="825"/>
      <c r="G136" s="825"/>
      <c r="H136" s="825"/>
      <c r="I136" s="825"/>
      <c r="J136" s="825"/>
      <c r="K136" s="825"/>
      <c r="L136" s="825"/>
      <c r="M136" s="825"/>
      <c r="N136" s="825"/>
      <c r="O136" s="620"/>
      <c r="P136" s="825"/>
    </row>
    <row r="146" spans="2:16">
      <c r="B146" s="824"/>
      <c r="C146" s="825"/>
      <c r="D146" s="825"/>
      <c r="E146" s="825"/>
      <c r="F146" s="825"/>
      <c r="G146" s="825"/>
      <c r="H146" s="825"/>
      <c r="I146" s="825"/>
      <c r="J146" s="825"/>
      <c r="K146" s="825"/>
      <c r="L146" s="825"/>
      <c r="M146" s="825"/>
      <c r="N146" s="825"/>
      <c r="O146" s="620"/>
      <c r="P146" s="825"/>
    </row>
    <row r="147" spans="2:16">
      <c r="B147" s="824"/>
      <c r="C147" s="825"/>
      <c r="D147" s="825"/>
      <c r="E147" s="825"/>
      <c r="F147" s="825"/>
      <c r="G147" s="825"/>
      <c r="H147" s="825"/>
      <c r="I147" s="825"/>
      <c r="J147" s="825"/>
      <c r="K147" s="825"/>
      <c r="L147" s="825"/>
      <c r="M147" s="825"/>
      <c r="N147" s="825"/>
      <c r="O147" s="620"/>
      <c r="P147" s="825"/>
    </row>
    <row r="148" spans="2:16">
      <c r="B148" s="824"/>
      <c r="C148" s="825"/>
      <c r="D148" s="825"/>
      <c r="E148" s="825"/>
      <c r="F148" s="825"/>
      <c r="G148" s="825"/>
      <c r="H148" s="825"/>
      <c r="I148" s="825"/>
      <c r="J148" s="825"/>
      <c r="K148" s="825"/>
      <c r="L148" s="825"/>
      <c r="M148" s="825"/>
      <c r="N148" s="825"/>
      <c r="O148" s="620"/>
      <c r="P148" s="825"/>
    </row>
    <row r="149" spans="2:16">
      <c r="B149" s="824"/>
      <c r="C149" s="825"/>
      <c r="D149" s="825"/>
      <c r="E149" s="825"/>
      <c r="F149" s="825"/>
      <c r="G149" s="825"/>
      <c r="H149" s="825"/>
      <c r="I149" s="825"/>
      <c r="J149" s="825"/>
      <c r="K149" s="825"/>
      <c r="L149" s="825"/>
      <c r="M149" s="825"/>
      <c r="N149" s="825"/>
      <c r="O149" s="620"/>
      <c r="P149" s="825"/>
    </row>
    <row r="150" spans="2:16">
      <c r="B150" s="824"/>
      <c r="C150" s="825"/>
      <c r="D150" s="825"/>
      <c r="E150" s="825"/>
      <c r="F150" s="825"/>
      <c r="G150" s="825"/>
      <c r="H150" s="825"/>
      <c r="I150" s="825"/>
      <c r="J150" s="825"/>
      <c r="K150" s="825"/>
      <c r="L150" s="825"/>
      <c r="M150" s="825"/>
      <c r="N150" s="825"/>
      <c r="O150" s="620"/>
      <c r="P150" s="825"/>
    </row>
    <row r="151" spans="2:16">
      <c r="B151" s="824"/>
      <c r="C151" s="825"/>
      <c r="D151" s="825"/>
      <c r="E151" s="825"/>
      <c r="F151" s="825"/>
      <c r="G151" s="825"/>
      <c r="H151" s="825"/>
      <c r="I151" s="825"/>
      <c r="J151" s="825"/>
      <c r="K151" s="825"/>
      <c r="L151" s="825"/>
      <c r="M151" s="825"/>
      <c r="N151" s="825"/>
      <c r="O151" s="620"/>
      <c r="P151" s="825"/>
    </row>
    <row r="382" spans="4:4">
      <c r="D382" s="629" t="s">
        <v>3548</v>
      </c>
    </row>
    <row r="421" spans="4:4">
      <c r="D421" s="629" t="s">
        <v>3515</v>
      </c>
    </row>
  </sheetData>
  <mergeCells count="19">
    <mergeCell ref="B6:N7"/>
    <mergeCell ref="B9:N10"/>
    <mergeCell ref="B12:N13"/>
    <mergeCell ref="E1:G1"/>
    <mergeCell ref="B1:D1"/>
    <mergeCell ref="B3:N4"/>
    <mergeCell ref="E48:N48"/>
    <mergeCell ref="E24:N24"/>
    <mergeCell ref="E45:E47"/>
    <mergeCell ref="F45:N45"/>
    <mergeCell ref="F46:H46"/>
    <mergeCell ref="I46:K46"/>
    <mergeCell ref="L46:N46"/>
    <mergeCell ref="C17:N18"/>
    <mergeCell ref="E21:E23"/>
    <mergeCell ref="F21:N21"/>
    <mergeCell ref="F22:H22"/>
    <mergeCell ref="I22:K22"/>
    <mergeCell ref="L22:N22"/>
  </mergeCells>
  <pageMargins left="0.51" right="0.25" top="0.48" bottom="0" header="0.25" footer="0"/>
  <pageSetup scale="66" firstPageNumber="28" orientation="landscape" useFirstPageNumber="1"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5"/>
  <sheetViews>
    <sheetView showGridLines="0" view="pageBreakPreview" zoomScaleSheetLayoutView="100" workbookViewId="0">
      <selection activeCell="D16" sqref="D16:E16"/>
    </sheetView>
  </sheetViews>
  <sheetFormatPr defaultColWidth="9" defaultRowHeight="14.25"/>
  <cols>
    <col min="1" max="1" width="5.42578125" style="1470" customWidth="1"/>
    <col min="2" max="2" width="33.5703125" style="1481" customWidth="1"/>
    <col min="3" max="3" width="14.7109375" style="1481" customWidth="1"/>
    <col min="4" max="4" width="14.42578125" style="1460" customWidth="1"/>
    <col min="5" max="5" width="18.28515625" style="1460" customWidth="1"/>
    <col min="6" max="6" width="16.5703125" style="1460" customWidth="1"/>
    <col min="7" max="7" width="1" style="1460" hidden="1" customWidth="1"/>
    <col min="8" max="8" width="14" style="1460" customWidth="1"/>
    <col min="9" max="9" width="6.42578125" style="1460" customWidth="1"/>
    <col min="10" max="10" width="15.42578125" style="1460" hidden="1" customWidth="1"/>
    <col min="11" max="11" width="21.28515625" style="1460" customWidth="1"/>
    <col min="12" max="12" width="1" style="1461" customWidth="1"/>
    <col min="13" max="13" width="17.28515625" style="1461" customWidth="1"/>
    <col min="14" max="14" width="12.5703125" style="1461" customWidth="1"/>
    <col min="15" max="15" width="1" style="1461" customWidth="1"/>
    <col min="16" max="16" width="16.42578125" style="1461" bestFit="1" customWidth="1"/>
    <col min="17" max="17" width="13.28515625" style="1460" customWidth="1"/>
    <col min="18" max="18" width="14.5703125" style="1460" bestFit="1" customWidth="1"/>
    <col min="19" max="19" width="16.7109375" style="1460" bestFit="1" customWidth="1"/>
    <col min="20" max="257" width="9" style="1460"/>
    <col min="258" max="258" width="29" style="1460" customWidth="1"/>
    <col min="259" max="260" width="14.7109375" style="1460" customWidth="1"/>
    <col min="261" max="261" width="16.28515625" style="1460" customWidth="1"/>
    <col min="262" max="262" width="15.5703125" style="1460" customWidth="1"/>
    <col min="263" max="263" width="14.42578125" style="1460" customWidth="1"/>
    <col min="264" max="264" width="14.28515625" style="1460" customWidth="1"/>
    <col min="265" max="265" width="16.28515625" style="1460" customWidth="1"/>
    <col min="266" max="266" width="0.7109375" style="1460" customWidth="1"/>
    <col min="267" max="267" width="15" style="1460" customWidth="1"/>
    <col min="268" max="268" width="1" style="1460" customWidth="1"/>
    <col min="269" max="269" width="17.28515625" style="1460" customWidth="1"/>
    <col min="270" max="270" width="12.5703125" style="1460" customWidth="1"/>
    <col min="271" max="271" width="1" style="1460" customWidth="1"/>
    <col min="272" max="272" width="16.42578125" style="1460" bestFit="1" customWidth="1"/>
    <col min="273" max="273" width="13.28515625" style="1460" customWidth="1"/>
    <col min="274" max="274" width="14.5703125" style="1460" bestFit="1" customWidth="1"/>
    <col min="275" max="275" width="16.7109375" style="1460" bestFit="1" customWidth="1"/>
    <col min="276" max="513" width="9" style="1460"/>
    <col min="514" max="514" width="29" style="1460" customWidth="1"/>
    <col min="515" max="516" width="14.7109375" style="1460" customWidth="1"/>
    <col min="517" max="517" width="16.28515625" style="1460" customWidth="1"/>
    <col min="518" max="518" width="15.5703125" style="1460" customWidth="1"/>
    <col min="519" max="519" width="14.42578125" style="1460" customWidth="1"/>
    <col min="520" max="520" width="14.28515625" style="1460" customWidth="1"/>
    <col min="521" max="521" width="16.28515625" style="1460" customWidth="1"/>
    <col min="522" max="522" width="0.7109375" style="1460" customWidth="1"/>
    <col min="523" max="523" width="15" style="1460" customWidth="1"/>
    <col min="524" max="524" width="1" style="1460" customWidth="1"/>
    <col min="525" max="525" width="17.28515625" style="1460" customWidth="1"/>
    <col min="526" max="526" width="12.5703125" style="1460" customWidth="1"/>
    <col min="527" max="527" width="1" style="1460" customWidth="1"/>
    <col min="528" max="528" width="16.42578125" style="1460" bestFit="1" customWidth="1"/>
    <col min="529" max="529" width="13.28515625" style="1460" customWidth="1"/>
    <col min="530" max="530" width="14.5703125" style="1460" bestFit="1" customWidth="1"/>
    <col min="531" max="531" width="16.7109375" style="1460" bestFit="1" customWidth="1"/>
    <col min="532" max="769" width="9" style="1460"/>
    <col min="770" max="770" width="29" style="1460" customWidth="1"/>
    <col min="771" max="772" width="14.7109375" style="1460" customWidth="1"/>
    <col min="773" max="773" width="16.28515625" style="1460" customWidth="1"/>
    <col min="774" max="774" width="15.5703125" style="1460" customWidth="1"/>
    <col min="775" max="775" width="14.42578125" style="1460" customWidth="1"/>
    <col min="776" max="776" width="14.28515625" style="1460" customWidth="1"/>
    <col min="777" max="777" width="16.28515625" style="1460" customWidth="1"/>
    <col min="778" max="778" width="0.7109375" style="1460" customWidth="1"/>
    <col min="779" max="779" width="15" style="1460" customWidth="1"/>
    <col min="780" max="780" width="1" style="1460" customWidth="1"/>
    <col min="781" max="781" width="17.28515625" style="1460" customWidth="1"/>
    <col min="782" max="782" width="12.5703125" style="1460" customWidth="1"/>
    <col min="783" max="783" width="1" style="1460" customWidth="1"/>
    <col min="784" max="784" width="16.42578125" style="1460" bestFit="1" customWidth="1"/>
    <col min="785" max="785" width="13.28515625" style="1460" customWidth="1"/>
    <col min="786" max="786" width="14.5703125" style="1460" bestFit="1" customWidth="1"/>
    <col min="787" max="787" width="16.7109375" style="1460" bestFit="1" customWidth="1"/>
    <col min="788" max="1025" width="9" style="1460"/>
    <col min="1026" max="1026" width="29" style="1460" customWidth="1"/>
    <col min="1027" max="1028" width="14.7109375" style="1460" customWidth="1"/>
    <col min="1029" max="1029" width="16.28515625" style="1460" customWidth="1"/>
    <col min="1030" max="1030" width="15.5703125" style="1460" customWidth="1"/>
    <col min="1031" max="1031" width="14.42578125" style="1460" customWidth="1"/>
    <col min="1032" max="1032" width="14.28515625" style="1460" customWidth="1"/>
    <col min="1033" max="1033" width="16.28515625" style="1460" customWidth="1"/>
    <col min="1034" max="1034" width="0.7109375" style="1460" customWidth="1"/>
    <col min="1035" max="1035" width="15" style="1460" customWidth="1"/>
    <col min="1036" max="1036" width="1" style="1460" customWidth="1"/>
    <col min="1037" max="1037" width="17.28515625" style="1460" customWidth="1"/>
    <col min="1038" max="1038" width="12.5703125" style="1460" customWidth="1"/>
    <col min="1039" max="1039" width="1" style="1460" customWidth="1"/>
    <col min="1040" max="1040" width="16.42578125" style="1460" bestFit="1" customWidth="1"/>
    <col min="1041" max="1041" width="13.28515625" style="1460" customWidth="1"/>
    <col min="1042" max="1042" width="14.5703125" style="1460" bestFit="1" customWidth="1"/>
    <col min="1043" max="1043" width="16.7109375" style="1460" bestFit="1" customWidth="1"/>
    <col min="1044" max="1281" width="9" style="1460"/>
    <col min="1282" max="1282" width="29" style="1460" customWidth="1"/>
    <col min="1283" max="1284" width="14.7109375" style="1460" customWidth="1"/>
    <col min="1285" max="1285" width="16.28515625" style="1460" customWidth="1"/>
    <col min="1286" max="1286" width="15.5703125" style="1460" customWidth="1"/>
    <col min="1287" max="1287" width="14.42578125" style="1460" customWidth="1"/>
    <col min="1288" max="1288" width="14.28515625" style="1460" customWidth="1"/>
    <col min="1289" max="1289" width="16.28515625" style="1460" customWidth="1"/>
    <col min="1290" max="1290" width="0.7109375" style="1460" customWidth="1"/>
    <col min="1291" max="1291" width="15" style="1460" customWidth="1"/>
    <col min="1292" max="1292" width="1" style="1460" customWidth="1"/>
    <col min="1293" max="1293" width="17.28515625" style="1460" customWidth="1"/>
    <col min="1294" max="1294" width="12.5703125" style="1460" customWidth="1"/>
    <col min="1295" max="1295" width="1" style="1460" customWidth="1"/>
    <col min="1296" max="1296" width="16.42578125" style="1460" bestFit="1" customWidth="1"/>
    <col min="1297" max="1297" width="13.28515625" style="1460" customWidth="1"/>
    <col min="1298" max="1298" width="14.5703125" style="1460" bestFit="1" customWidth="1"/>
    <col min="1299" max="1299" width="16.7109375" style="1460" bestFit="1" customWidth="1"/>
    <col min="1300" max="1537" width="9" style="1460"/>
    <col min="1538" max="1538" width="29" style="1460" customWidth="1"/>
    <col min="1539" max="1540" width="14.7109375" style="1460" customWidth="1"/>
    <col min="1541" max="1541" width="16.28515625" style="1460" customWidth="1"/>
    <col min="1542" max="1542" width="15.5703125" style="1460" customWidth="1"/>
    <col min="1543" max="1543" width="14.42578125" style="1460" customWidth="1"/>
    <col min="1544" max="1544" width="14.28515625" style="1460" customWidth="1"/>
    <col min="1545" max="1545" width="16.28515625" style="1460" customWidth="1"/>
    <col min="1546" max="1546" width="0.7109375" style="1460" customWidth="1"/>
    <col min="1547" max="1547" width="15" style="1460" customWidth="1"/>
    <col min="1548" max="1548" width="1" style="1460" customWidth="1"/>
    <col min="1549" max="1549" width="17.28515625" style="1460" customWidth="1"/>
    <col min="1550" max="1550" width="12.5703125" style="1460" customWidth="1"/>
    <col min="1551" max="1551" width="1" style="1460" customWidth="1"/>
    <col min="1552" max="1552" width="16.42578125" style="1460" bestFit="1" customWidth="1"/>
    <col min="1553" max="1553" width="13.28515625" style="1460" customWidth="1"/>
    <col min="1554" max="1554" width="14.5703125" style="1460" bestFit="1" customWidth="1"/>
    <col min="1555" max="1555" width="16.7109375" style="1460" bestFit="1" customWidth="1"/>
    <col min="1556" max="1793" width="9" style="1460"/>
    <col min="1794" max="1794" width="29" style="1460" customWidth="1"/>
    <col min="1795" max="1796" width="14.7109375" style="1460" customWidth="1"/>
    <col min="1797" max="1797" width="16.28515625" style="1460" customWidth="1"/>
    <col min="1798" max="1798" width="15.5703125" style="1460" customWidth="1"/>
    <col min="1799" max="1799" width="14.42578125" style="1460" customWidth="1"/>
    <col min="1800" max="1800" width="14.28515625" style="1460" customWidth="1"/>
    <col min="1801" max="1801" width="16.28515625" style="1460" customWidth="1"/>
    <col min="1802" max="1802" width="0.7109375" style="1460" customWidth="1"/>
    <col min="1803" max="1803" width="15" style="1460" customWidth="1"/>
    <col min="1804" max="1804" width="1" style="1460" customWidth="1"/>
    <col min="1805" max="1805" width="17.28515625" style="1460" customWidth="1"/>
    <col min="1806" max="1806" width="12.5703125" style="1460" customWidth="1"/>
    <col min="1807" max="1807" width="1" style="1460" customWidth="1"/>
    <col min="1808" max="1808" width="16.42578125" style="1460" bestFit="1" customWidth="1"/>
    <col min="1809" max="1809" width="13.28515625" style="1460" customWidth="1"/>
    <col min="1810" max="1810" width="14.5703125" style="1460" bestFit="1" customWidth="1"/>
    <col min="1811" max="1811" width="16.7109375" style="1460" bestFit="1" customWidth="1"/>
    <col min="1812" max="2049" width="9" style="1460"/>
    <col min="2050" max="2050" width="29" style="1460" customWidth="1"/>
    <col min="2051" max="2052" width="14.7109375" style="1460" customWidth="1"/>
    <col min="2053" max="2053" width="16.28515625" style="1460" customWidth="1"/>
    <col min="2054" max="2054" width="15.5703125" style="1460" customWidth="1"/>
    <col min="2055" max="2055" width="14.42578125" style="1460" customWidth="1"/>
    <col min="2056" max="2056" width="14.28515625" style="1460" customWidth="1"/>
    <col min="2057" max="2057" width="16.28515625" style="1460" customWidth="1"/>
    <col min="2058" max="2058" width="0.7109375" style="1460" customWidth="1"/>
    <col min="2059" max="2059" width="15" style="1460" customWidth="1"/>
    <col min="2060" max="2060" width="1" style="1460" customWidth="1"/>
    <col min="2061" max="2061" width="17.28515625" style="1460" customWidth="1"/>
    <col min="2062" max="2062" width="12.5703125" style="1460" customWidth="1"/>
    <col min="2063" max="2063" width="1" style="1460" customWidth="1"/>
    <col min="2064" max="2064" width="16.42578125" style="1460" bestFit="1" customWidth="1"/>
    <col min="2065" max="2065" width="13.28515625" style="1460" customWidth="1"/>
    <col min="2066" max="2066" width="14.5703125" style="1460" bestFit="1" customWidth="1"/>
    <col min="2067" max="2067" width="16.7109375" style="1460" bestFit="1" customWidth="1"/>
    <col min="2068" max="2305" width="9" style="1460"/>
    <col min="2306" max="2306" width="29" style="1460" customWidth="1"/>
    <col min="2307" max="2308" width="14.7109375" style="1460" customWidth="1"/>
    <col min="2309" max="2309" width="16.28515625" style="1460" customWidth="1"/>
    <col min="2310" max="2310" width="15.5703125" style="1460" customWidth="1"/>
    <col min="2311" max="2311" width="14.42578125" style="1460" customWidth="1"/>
    <col min="2312" max="2312" width="14.28515625" style="1460" customWidth="1"/>
    <col min="2313" max="2313" width="16.28515625" style="1460" customWidth="1"/>
    <col min="2314" max="2314" width="0.7109375" style="1460" customWidth="1"/>
    <col min="2315" max="2315" width="15" style="1460" customWidth="1"/>
    <col min="2316" max="2316" width="1" style="1460" customWidth="1"/>
    <col min="2317" max="2317" width="17.28515625" style="1460" customWidth="1"/>
    <col min="2318" max="2318" width="12.5703125" style="1460" customWidth="1"/>
    <col min="2319" max="2319" width="1" style="1460" customWidth="1"/>
    <col min="2320" max="2320" width="16.42578125" style="1460" bestFit="1" customWidth="1"/>
    <col min="2321" max="2321" width="13.28515625" style="1460" customWidth="1"/>
    <col min="2322" max="2322" width="14.5703125" style="1460" bestFit="1" customWidth="1"/>
    <col min="2323" max="2323" width="16.7109375" style="1460" bestFit="1" customWidth="1"/>
    <col min="2324" max="2561" width="9" style="1460"/>
    <col min="2562" max="2562" width="29" style="1460" customWidth="1"/>
    <col min="2563" max="2564" width="14.7109375" style="1460" customWidth="1"/>
    <col min="2565" max="2565" width="16.28515625" style="1460" customWidth="1"/>
    <col min="2566" max="2566" width="15.5703125" style="1460" customWidth="1"/>
    <col min="2567" max="2567" width="14.42578125" style="1460" customWidth="1"/>
    <col min="2568" max="2568" width="14.28515625" style="1460" customWidth="1"/>
    <col min="2569" max="2569" width="16.28515625" style="1460" customWidth="1"/>
    <col min="2570" max="2570" width="0.7109375" style="1460" customWidth="1"/>
    <col min="2571" max="2571" width="15" style="1460" customWidth="1"/>
    <col min="2572" max="2572" width="1" style="1460" customWidth="1"/>
    <col min="2573" max="2573" width="17.28515625" style="1460" customWidth="1"/>
    <col min="2574" max="2574" width="12.5703125" style="1460" customWidth="1"/>
    <col min="2575" max="2575" width="1" style="1460" customWidth="1"/>
    <col min="2576" max="2576" width="16.42578125" style="1460" bestFit="1" customWidth="1"/>
    <col min="2577" max="2577" width="13.28515625" style="1460" customWidth="1"/>
    <col min="2578" max="2578" width="14.5703125" style="1460" bestFit="1" customWidth="1"/>
    <col min="2579" max="2579" width="16.7109375" style="1460" bestFit="1" customWidth="1"/>
    <col min="2580" max="2817" width="9" style="1460"/>
    <col min="2818" max="2818" width="29" style="1460" customWidth="1"/>
    <col min="2819" max="2820" width="14.7109375" style="1460" customWidth="1"/>
    <col min="2821" max="2821" width="16.28515625" style="1460" customWidth="1"/>
    <col min="2822" max="2822" width="15.5703125" style="1460" customWidth="1"/>
    <col min="2823" max="2823" width="14.42578125" style="1460" customWidth="1"/>
    <col min="2824" max="2824" width="14.28515625" style="1460" customWidth="1"/>
    <col min="2825" max="2825" width="16.28515625" style="1460" customWidth="1"/>
    <col min="2826" max="2826" width="0.7109375" style="1460" customWidth="1"/>
    <col min="2827" max="2827" width="15" style="1460" customWidth="1"/>
    <col min="2828" max="2828" width="1" style="1460" customWidth="1"/>
    <col min="2829" max="2829" width="17.28515625" style="1460" customWidth="1"/>
    <col min="2830" max="2830" width="12.5703125" style="1460" customWidth="1"/>
    <col min="2831" max="2831" width="1" style="1460" customWidth="1"/>
    <col min="2832" max="2832" width="16.42578125" style="1460" bestFit="1" customWidth="1"/>
    <col min="2833" max="2833" width="13.28515625" style="1460" customWidth="1"/>
    <col min="2834" max="2834" width="14.5703125" style="1460" bestFit="1" customWidth="1"/>
    <col min="2835" max="2835" width="16.7109375" style="1460" bestFit="1" customWidth="1"/>
    <col min="2836" max="3073" width="9" style="1460"/>
    <col min="3074" max="3074" width="29" style="1460" customWidth="1"/>
    <col min="3075" max="3076" width="14.7109375" style="1460" customWidth="1"/>
    <col min="3077" max="3077" width="16.28515625" style="1460" customWidth="1"/>
    <col min="3078" max="3078" width="15.5703125" style="1460" customWidth="1"/>
    <col min="3079" max="3079" width="14.42578125" style="1460" customWidth="1"/>
    <col min="3080" max="3080" width="14.28515625" style="1460" customWidth="1"/>
    <col min="3081" max="3081" width="16.28515625" style="1460" customWidth="1"/>
    <col min="3082" max="3082" width="0.7109375" style="1460" customWidth="1"/>
    <col min="3083" max="3083" width="15" style="1460" customWidth="1"/>
    <col min="3084" max="3084" width="1" style="1460" customWidth="1"/>
    <col min="3085" max="3085" width="17.28515625" style="1460" customWidth="1"/>
    <col min="3086" max="3086" width="12.5703125" style="1460" customWidth="1"/>
    <col min="3087" max="3087" width="1" style="1460" customWidth="1"/>
    <col min="3088" max="3088" width="16.42578125" style="1460" bestFit="1" customWidth="1"/>
    <col min="3089" max="3089" width="13.28515625" style="1460" customWidth="1"/>
    <col min="3090" max="3090" width="14.5703125" style="1460" bestFit="1" customWidth="1"/>
    <col min="3091" max="3091" width="16.7109375" style="1460" bestFit="1" customWidth="1"/>
    <col min="3092" max="3329" width="9" style="1460"/>
    <col min="3330" max="3330" width="29" style="1460" customWidth="1"/>
    <col min="3331" max="3332" width="14.7109375" style="1460" customWidth="1"/>
    <col min="3333" max="3333" width="16.28515625" style="1460" customWidth="1"/>
    <col min="3334" max="3334" width="15.5703125" style="1460" customWidth="1"/>
    <col min="3335" max="3335" width="14.42578125" style="1460" customWidth="1"/>
    <col min="3336" max="3336" width="14.28515625" style="1460" customWidth="1"/>
    <col min="3337" max="3337" width="16.28515625" style="1460" customWidth="1"/>
    <col min="3338" max="3338" width="0.7109375" style="1460" customWidth="1"/>
    <col min="3339" max="3339" width="15" style="1460" customWidth="1"/>
    <col min="3340" max="3340" width="1" style="1460" customWidth="1"/>
    <col min="3341" max="3341" width="17.28515625" style="1460" customWidth="1"/>
    <col min="3342" max="3342" width="12.5703125" style="1460" customWidth="1"/>
    <col min="3343" max="3343" width="1" style="1460" customWidth="1"/>
    <col min="3344" max="3344" width="16.42578125" style="1460" bestFit="1" customWidth="1"/>
    <col min="3345" max="3345" width="13.28515625" style="1460" customWidth="1"/>
    <col min="3346" max="3346" width="14.5703125" style="1460" bestFit="1" customWidth="1"/>
    <col min="3347" max="3347" width="16.7109375" style="1460" bestFit="1" customWidth="1"/>
    <col min="3348" max="3585" width="9" style="1460"/>
    <col min="3586" max="3586" width="29" style="1460" customWidth="1"/>
    <col min="3587" max="3588" width="14.7109375" style="1460" customWidth="1"/>
    <col min="3589" max="3589" width="16.28515625" style="1460" customWidth="1"/>
    <col min="3590" max="3590" width="15.5703125" style="1460" customWidth="1"/>
    <col min="3591" max="3591" width="14.42578125" style="1460" customWidth="1"/>
    <col min="3592" max="3592" width="14.28515625" style="1460" customWidth="1"/>
    <col min="3593" max="3593" width="16.28515625" style="1460" customWidth="1"/>
    <col min="3594" max="3594" width="0.7109375" style="1460" customWidth="1"/>
    <col min="3595" max="3595" width="15" style="1460" customWidth="1"/>
    <col min="3596" max="3596" width="1" style="1460" customWidth="1"/>
    <col min="3597" max="3597" width="17.28515625" style="1460" customWidth="1"/>
    <col min="3598" max="3598" width="12.5703125" style="1460" customWidth="1"/>
    <col min="3599" max="3599" width="1" style="1460" customWidth="1"/>
    <col min="3600" max="3600" width="16.42578125" style="1460" bestFit="1" customWidth="1"/>
    <col min="3601" max="3601" width="13.28515625" style="1460" customWidth="1"/>
    <col min="3602" max="3602" width="14.5703125" style="1460" bestFit="1" customWidth="1"/>
    <col min="3603" max="3603" width="16.7109375" style="1460" bestFit="1" customWidth="1"/>
    <col min="3604" max="3841" width="9" style="1460"/>
    <col min="3842" max="3842" width="29" style="1460" customWidth="1"/>
    <col min="3843" max="3844" width="14.7109375" style="1460" customWidth="1"/>
    <col min="3845" max="3845" width="16.28515625" style="1460" customWidth="1"/>
    <col min="3846" max="3846" width="15.5703125" style="1460" customWidth="1"/>
    <col min="3847" max="3847" width="14.42578125" style="1460" customWidth="1"/>
    <col min="3848" max="3848" width="14.28515625" style="1460" customWidth="1"/>
    <col min="3849" max="3849" width="16.28515625" style="1460" customWidth="1"/>
    <col min="3850" max="3850" width="0.7109375" style="1460" customWidth="1"/>
    <col min="3851" max="3851" width="15" style="1460" customWidth="1"/>
    <col min="3852" max="3852" width="1" style="1460" customWidth="1"/>
    <col min="3853" max="3853" width="17.28515625" style="1460" customWidth="1"/>
    <col min="3854" max="3854" width="12.5703125" style="1460" customWidth="1"/>
    <col min="3855" max="3855" width="1" style="1460" customWidth="1"/>
    <col min="3856" max="3856" width="16.42578125" style="1460" bestFit="1" customWidth="1"/>
    <col min="3857" max="3857" width="13.28515625" style="1460" customWidth="1"/>
    <col min="3858" max="3858" width="14.5703125" style="1460" bestFit="1" customWidth="1"/>
    <col min="3859" max="3859" width="16.7109375" style="1460" bestFit="1" customWidth="1"/>
    <col min="3860" max="4097" width="9" style="1460"/>
    <col min="4098" max="4098" width="29" style="1460" customWidth="1"/>
    <col min="4099" max="4100" width="14.7109375" style="1460" customWidth="1"/>
    <col min="4101" max="4101" width="16.28515625" style="1460" customWidth="1"/>
    <col min="4102" max="4102" width="15.5703125" style="1460" customWidth="1"/>
    <col min="4103" max="4103" width="14.42578125" style="1460" customWidth="1"/>
    <col min="4104" max="4104" width="14.28515625" style="1460" customWidth="1"/>
    <col min="4105" max="4105" width="16.28515625" style="1460" customWidth="1"/>
    <col min="4106" max="4106" width="0.7109375" style="1460" customWidth="1"/>
    <col min="4107" max="4107" width="15" style="1460" customWidth="1"/>
    <col min="4108" max="4108" width="1" style="1460" customWidth="1"/>
    <col min="4109" max="4109" width="17.28515625" style="1460" customWidth="1"/>
    <col min="4110" max="4110" width="12.5703125" style="1460" customWidth="1"/>
    <col min="4111" max="4111" width="1" style="1460" customWidth="1"/>
    <col min="4112" max="4112" width="16.42578125" style="1460" bestFit="1" customWidth="1"/>
    <col min="4113" max="4113" width="13.28515625" style="1460" customWidth="1"/>
    <col min="4114" max="4114" width="14.5703125" style="1460" bestFit="1" customWidth="1"/>
    <col min="4115" max="4115" width="16.7109375" style="1460" bestFit="1" customWidth="1"/>
    <col min="4116" max="4353" width="9" style="1460"/>
    <col min="4354" max="4354" width="29" style="1460" customWidth="1"/>
    <col min="4355" max="4356" width="14.7109375" style="1460" customWidth="1"/>
    <col min="4357" max="4357" width="16.28515625" style="1460" customWidth="1"/>
    <col min="4358" max="4358" width="15.5703125" style="1460" customWidth="1"/>
    <col min="4359" max="4359" width="14.42578125" style="1460" customWidth="1"/>
    <col min="4360" max="4360" width="14.28515625" style="1460" customWidth="1"/>
    <col min="4361" max="4361" width="16.28515625" style="1460" customWidth="1"/>
    <col min="4362" max="4362" width="0.7109375" style="1460" customWidth="1"/>
    <col min="4363" max="4363" width="15" style="1460" customWidth="1"/>
    <col min="4364" max="4364" width="1" style="1460" customWidth="1"/>
    <col min="4365" max="4365" width="17.28515625" style="1460" customWidth="1"/>
    <col min="4366" max="4366" width="12.5703125" style="1460" customWidth="1"/>
    <col min="4367" max="4367" width="1" style="1460" customWidth="1"/>
    <col min="4368" max="4368" width="16.42578125" style="1460" bestFit="1" customWidth="1"/>
    <col min="4369" max="4369" width="13.28515625" style="1460" customWidth="1"/>
    <col min="4370" max="4370" width="14.5703125" style="1460" bestFit="1" customWidth="1"/>
    <col min="4371" max="4371" width="16.7109375" style="1460" bestFit="1" customWidth="1"/>
    <col min="4372" max="4609" width="9" style="1460"/>
    <col min="4610" max="4610" width="29" style="1460" customWidth="1"/>
    <col min="4611" max="4612" width="14.7109375" style="1460" customWidth="1"/>
    <col min="4613" max="4613" width="16.28515625" style="1460" customWidth="1"/>
    <col min="4614" max="4614" width="15.5703125" style="1460" customWidth="1"/>
    <col min="4615" max="4615" width="14.42578125" style="1460" customWidth="1"/>
    <col min="4616" max="4616" width="14.28515625" style="1460" customWidth="1"/>
    <col min="4617" max="4617" width="16.28515625" style="1460" customWidth="1"/>
    <col min="4618" max="4618" width="0.7109375" style="1460" customWidth="1"/>
    <col min="4619" max="4619" width="15" style="1460" customWidth="1"/>
    <col min="4620" max="4620" width="1" style="1460" customWidth="1"/>
    <col min="4621" max="4621" width="17.28515625" style="1460" customWidth="1"/>
    <col min="4622" max="4622" width="12.5703125" style="1460" customWidth="1"/>
    <col min="4623" max="4623" width="1" style="1460" customWidth="1"/>
    <col min="4624" max="4624" width="16.42578125" style="1460" bestFit="1" customWidth="1"/>
    <col min="4625" max="4625" width="13.28515625" style="1460" customWidth="1"/>
    <col min="4626" max="4626" width="14.5703125" style="1460" bestFit="1" customWidth="1"/>
    <col min="4627" max="4627" width="16.7109375" style="1460" bestFit="1" customWidth="1"/>
    <col min="4628" max="4865" width="9" style="1460"/>
    <col min="4866" max="4866" width="29" style="1460" customWidth="1"/>
    <col min="4867" max="4868" width="14.7109375" style="1460" customWidth="1"/>
    <col min="4869" max="4869" width="16.28515625" style="1460" customWidth="1"/>
    <col min="4870" max="4870" width="15.5703125" style="1460" customWidth="1"/>
    <col min="4871" max="4871" width="14.42578125" style="1460" customWidth="1"/>
    <col min="4872" max="4872" width="14.28515625" style="1460" customWidth="1"/>
    <col min="4873" max="4873" width="16.28515625" style="1460" customWidth="1"/>
    <col min="4874" max="4874" width="0.7109375" style="1460" customWidth="1"/>
    <col min="4875" max="4875" width="15" style="1460" customWidth="1"/>
    <col min="4876" max="4876" width="1" style="1460" customWidth="1"/>
    <col min="4877" max="4877" width="17.28515625" style="1460" customWidth="1"/>
    <col min="4878" max="4878" width="12.5703125" style="1460" customWidth="1"/>
    <col min="4879" max="4879" width="1" style="1460" customWidth="1"/>
    <col min="4880" max="4880" width="16.42578125" style="1460" bestFit="1" customWidth="1"/>
    <col min="4881" max="4881" width="13.28515625" style="1460" customWidth="1"/>
    <col min="4882" max="4882" width="14.5703125" style="1460" bestFit="1" customWidth="1"/>
    <col min="4883" max="4883" width="16.7109375" style="1460" bestFit="1" customWidth="1"/>
    <col min="4884" max="5121" width="9" style="1460"/>
    <col min="5122" max="5122" width="29" style="1460" customWidth="1"/>
    <col min="5123" max="5124" width="14.7109375" style="1460" customWidth="1"/>
    <col min="5125" max="5125" width="16.28515625" style="1460" customWidth="1"/>
    <col min="5126" max="5126" width="15.5703125" style="1460" customWidth="1"/>
    <col min="5127" max="5127" width="14.42578125" style="1460" customWidth="1"/>
    <col min="5128" max="5128" width="14.28515625" style="1460" customWidth="1"/>
    <col min="5129" max="5129" width="16.28515625" style="1460" customWidth="1"/>
    <col min="5130" max="5130" width="0.7109375" style="1460" customWidth="1"/>
    <col min="5131" max="5131" width="15" style="1460" customWidth="1"/>
    <col min="5132" max="5132" width="1" style="1460" customWidth="1"/>
    <col min="5133" max="5133" width="17.28515625" style="1460" customWidth="1"/>
    <col min="5134" max="5134" width="12.5703125" style="1460" customWidth="1"/>
    <col min="5135" max="5135" width="1" style="1460" customWidth="1"/>
    <col min="5136" max="5136" width="16.42578125" style="1460" bestFit="1" customWidth="1"/>
    <col min="5137" max="5137" width="13.28515625" style="1460" customWidth="1"/>
    <col min="5138" max="5138" width="14.5703125" style="1460" bestFit="1" customWidth="1"/>
    <col min="5139" max="5139" width="16.7109375" style="1460" bestFit="1" customWidth="1"/>
    <col min="5140" max="5377" width="9" style="1460"/>
    <col min="5378" max="5378" width="29" style="1460" customWidth="1"/>
    <col min="5379" max="5380" width="14.7109375" style="1460" customWidth="1"/>
    <col min="5381" max="5381" width="16.28515625" style="1460" customWidth="1"/>
    <col min="5382" max="5382" width="15.5703125" style="1460" customWidth="1"/>
    <col min="5383" max="5383" width="14.42578125" style="1460" customWidth="1"/>
    <col min="5384" max="5384" width="14.28515625" style="1460" customWidth="1"/>
    <col min="5385" max="5385" width="16.28515625" style="1460" customWidth="1"/>
    <col min="5386" max="5386" width="0.7109375" style="1460" customWidth="1"/>
    <col min="5387" max="5387" width="15" style="1460" customWidth="1"/>
    <col min="5388" max="5388" width="1" style="1460" customWidth="1"/>
    <col min="5389" max="5389" width="17.28515625" style="1460" customWidth="1"/>
    <col min="5390" max="5390" width="12.5703125" style="1460" customWidth="1"/>
    <col min="5391" max="5391" width="1" style="1460" customWidth="1"/>
    <col min="5392" max="5392" width="16.42578125" style="1460" bestFit="1" customWidth="1"/>
    <col min="5393" max="5393" width="13.28515625" style="1460" customWidth="1"/>
    <col min="5394" max="5394" width="14.5703125" style="1460" bestFit="1" customWidth="1"/>
    <col min="5395" max="5395" width="16.7109375" style="1460" bestFit="1" customWidth="1"/>
    <col min="5396" max="5633" width="9" style="1460"/>
    <col min="5634" max="5634" width="29" style="1460" customWidth="1"/>
    <col min="5635" max="5636" width="14.7109375" style="1460" customWidth="1"/>
    <col min="5637" max="5637" width="16.28515625" style="1460" customWidth="1"/>
    <col min="5638" max="5638" width="15.5703125" style="1460" customWidth="1"/>
    <col min="5639" max="5639" width="14.42578125" style="1460" customWidth="1"/>
    <col min="5640" max="5640" width="14.28515625" style="1460" customWidth="1"/>
    <col min="5641" max="5641" width="16.28515625" style="1460" customWidth="1"/>
    <col min="5642" max="5642" width="0.7109375" style="1460" customWidth="1"/>
    <col min="5643" max="5643" width="15" style="1460" customWidth="1"/>
    <col min="5644" max="5644" width="1" style="1460" customWidth="1"/>
    <col min="5645" max="5645" width="17.28515625" style="1460" customWidth="1"/>
    <col min="5646" max="5646" width="12.5703125" style="1460" customWidth="1"/>
    <col min="5647" max="5647" width="1" style="1460" customWidth="1"/>
    <col min="5648" max="5648" width="16.42578125" style="1460" bestFit="1" customWidth="1"/>
    <col min="5649" max="5649" width="13.28515625" style="1460" customWidth="1"/>
    <col min="5650" max="5650" width="14.5703125" style="1460" bestFit="1" customWidth="1"/>
    <col min="5651" max="5651" width="16.7109375" style="1460" bestFit="1" customWidth="1"/>
    <col min="5652" max="5889" width="9" style="1460"/>
    <col min="5890" max="5890" width="29" style="1460" customWidth="1"/>
    <col min="5891" max="5892" width="14.7109375" style="1460" customWidth="1"/>
    <col min="5893" max="5893" width="16.28515625" style="1460" customWidth="1"/>
    <col min="5894" max="5894" width="15.5703125" style="1460" customWidth="1"/>
    <col min="5895" max="5895" width="14.42578125" style="1460" customWidth="1"/>
    <col min="5896" max="5896" width="14.28515625" style="1460" customWidth="1"/>
    <col min="5897" max="5897" width="16.28515625" style="1460" customWidth="1"/>
    <col min="5898" max="5898" width="0.7109375" style="1460" customWidth="1"/>
    <col min="5899" max="5899" width="15" style="1460" customWidth="1"/>
    <col min="5900" max="5900" width="1" style="1460" customWidth="1"/>
    <col min="5901" max="5901" width="17.28515625" style="1460" customWidth="1"/>
    <col min="5902" max="5902" width="12.5703125" style="1460" customWidth="1"/>
    <col min="5903" max="5903" width="1" style="1460" customWidth="1"/>
    <col min="5904" max="5904" width="16.42578125" style="1460" bestFit="1" customWidth="1"/>
    <col min="5905" max="5905" width="13.28515625" style="1460" customWidth="1"/>
    <col min="5906" max="5906" width="14.5703125" style="1460" bestFit="1" customWidth="1"/>
    <col min="5907" max="5907" width="16.7109375" style="1460" bestFit="1" customWidth="1"/>
    <col min="5908" max="6145" width="9" style="1460"/>
    <col min="6146" max="6146" width="29" style="1460" customWidth="1"/>
    <col min="6147" max="6148" width="14.7109375" style="1460" customWidth="1"/>
    <col min="6149" max="6149" width="16.28515625" style="1460" customWidth="1"/>
    <col min="6150" max="6150" width="15.5703125" style="1460" customWidth="1"/>
    <col min="6151" max="6151" width="14.42578125" style="1460" customWidth="1"/>
    <col min="6152" max="6152" width="14.28515625" style="1460" customWidth="1"/>
    <col min="6153" max="6153" width="16.28515625" style="1460" customWidth="1"/>
    <col min="6154" max="6154" width="0.7109375" style="1460" customWidth="1"/>
    <col min="6155" max="6155" width="15" style="1460" customWidth="1"/>
    <col min="6156" max="6156" width="1" style="1460" customWidth="1"/>
    <col min="6157" max="6157" width="17.28515625" style="1460" customWidth="1"/>
    <col min="6158" max="6158" width="12.5703125" style="1460" customWidth="1"/>
    <col min="6159" max="6159" width="1" style="1460" customWidth="1"/>
    <col min="6160" max="6160" width="16.42578125" style="1460" bestFit="1" customWidth="1"/>
    <col min="6161" max="6161" width="13.28515625" style="1460" customWidth="1"/>
    <col min="6162" max="6162" width="14.5703125" style="1460" bestFit="1" customWidth="1"/>
    <col min="6163" max="6163" width="16.7109375" style="1460" bestFit="1" customWidth="1"/>
    <col min="6164" max="6401" width="9" style="1460"/>
    <col min="6402" max="6402" width="29" style="1460" customWidth="1"/>
    <col min="6403" max="6404" width="14.7109375" style="1460" customWidth="1"/>
    <col min="6405" max="6405" width="16.28515625" style="1460" customWidth="1"/>
    <col min="6406" max="6406" width="15.5703125" style="1460" customWidth="1"/>
    <col min="6407" max="6407" width="14.42578125" style="1460" customWidth="1"/>
    <col min="6408" max="6408" width="14.28515625" style="1460" customWidth="1"/>
    <col min="6409" max="6409" width="16.28515625" style="1460" customWidth="1"/>
    <col min="6410" max="6410" width="0.7109375" style="1460" customWidth="1"/>
    <col min="6411" max="6411" width="15" style="1460" customWidth="1"/>
    <col min="6412" max="6412" width="1" style="1460" customWidth="1"/>
    <col min="6413" max="6413" width="17.28515625" style="1460" customWidth="1"/>
    <col min="6414" max="6414" width="12.5703125" style="1460" customWidth="1"/>
    <col min="6415" max="6415" width="1" style="1460" customWidth="1"/>
    <col min="6416" max="6416" width="16.42578125" style="1460" bestFit="1" customWidth="1"/>
    <col min="6417" max="6417" width="13.28515625" style="1460" customWidth="1"/>
    <col min="6418" max="6418" width="14.5703125" style="1460" bestFit="1" customWidth="1"/>
    <col min="6419" max="6419" width="16.7109375" style="1460" bestFit="1" customWidth="1"/>
    <col min="6420" max="6657" width="9" style="1460"/>
    <col min="6658" max="6658" width="29" style="1460" customWidth="1"/>
    <col min="6659" max="6660" width="14.7109375" style="1460" customWidth="1"/>
    <col min="6661" max="6661" width="16.28515625" style="1460" customWidth="1"/>
    <col min="6662" max="6662" width="15.5703125" style="1460" customWidth="1"/>
    <col min="6663" max="6663" width="14.42578125" style="1460" customWidth="1"/>
    <col min="6664" max="6664" width="14.28515625" style="1460" customWidth="1"/>
    <col min="6665" max="6665" width="16.28515625" style="1460" customWidth="1"/>
    <col min="6666" max="6666" width="0.7109375" style="1460" customWidth="1"/>
    <col min="6667" max="6667" width="15" style="1460" customWidth="1"/>
    <col min="6668" max="6668" width="1" style="1460" customWidth="1"/>
    <col min="6669" max="6669" width="17.28515625" style="1460" customWidth="1"/>
    <col min="6670" max="6670" width="12.5703125" style="1460" customWidth="1"/>
    <col min="6671" max="6671" width="1" style="1460" customWidth="1"/>
    <col min="6672" max="6672" width="16.42578125" style="1460" bestFit="1" customWidth="1"/>
    <col min="6673" max="6673" width="13.28515625" style="1460" customWidth="1"/>
    <col min="6674" max="6674" width="14.5703125" style="1460" bestFit="1" customWidth="1"/>
    <col min="6675" max="6675" width="16.7109375" style="1460" bestFit="1" customWidth="1"/>
    <col min="6676" max="6913" width="9" style="1460"/>
    <col min="6914" max="6914" width="29" style="1460" customWidth="1"/>
    <col min="6915" max="6916" width="14.7109375" style="1460" customWidth="1"/>
    <col min="6917" max="6917" width="16.28515625" style="1460" customWidth="1"/>
    <col min="6918" max="6918" width="15.5703125" style="1460" customWidth="1"/>
    <col min="6919" max="6919" width="14.42578125" style="1460" customWidth="1"/>
    <col min="6920" max="6920" width="14.28515625" style="1460" customWidth="1"/>
    <col min="6921" max="6921" width="16.28515625" style="1460" customWidth="1"/>
    <col min="6922" max="6922" width="0.7109375" style="1460" customWidth="1"/>
    <col min="6923" max="6923" width="15" style="1460" customWidth="1"/>
    <col min="6924" max="6924" width="1" style="1460" customWidth="1"/>
    <col min="6925" max="6925" width="17.28515625" style="1460" customWidth="1"/>
    <col min="6926" max="6926" width="12.5703125" style="1460" customWidth="1"/>
    <col min="6927" max="6927" width="1" style="1460" customWidth="1"/>
    <col min="6928" max="6928" width="16.42578125" style="1460" bestFit="1" customWidth="1"/>
    <col min="6929" max="6929" width="13.28515625" style="1460" customWidth="1"/>
    <col min="6930" max="6930" width="14.5703125" style="1460" bestFit="1" customWidth="1"/>
    <col min="6931" max="6931" width="16.7109375" style="1460" bestFit="1" customWidth="1"/>
    <col min="6932" max="7169" width="9" style="1460"/>
    <col min="7170" max="7170" width="29" style="1460" customWidth="1"/>
    <col min="7171" max="7172" width="14.7109375" style="1460" customWidth="1"/>
    <col min="7173" max="7173" width="16.28515625" style="1460" customWidth="1"/>
    <col min="7174" max="7174" width="15.5703125" style="1460" customWidth="1"/>
    <col min="7175" max="7175" width="14.42578125" style="1460" customWidth="1"/>
    <col min="7176" max="7176" width="14.28515625" style="1460" customWidth="1"/>
    <col min="7177" max="7177" width="16.28515625" style="1460" customWidth="1"/>
    <col min="7178" max="7178" width="0.7109375" style="1460" customWidth="1"/>
    <col min="7179" max="7179" width="15" style="1460" customWidth="1"/>
    <col min="7180" max="7180" width="1" style="1460" customWidth="1"/>
    <col min="7181" max="7181" width="17.28515625" style="1460" customWidth="1"/>
    <col min="7182" max="7182" width="12.5703125" style="1460" customWidth="1"/>
    <col min="7183" max="7183" width="1" style="1460" customWidth="1"/>
    <col min="7184" max="7184" width="16.42578125" style="1460" bestFit="1" customWidth="1"/>
    <col min="7185" max="7185" width="13.28515625" style="1460" customWidth="1"/>
    <col min="7186" max="7186" width="14.5703125" style="1460" bestFit="1" customWidth="1"/>
    <col min="7187" max="7187" width="16.7109375" style="1460" bestFit="1" customWidth="1"/>
    <col min="7188" max="7425" width="9" style="1460"/>
    <col min="7426" max="7426" width="29" style="1460" customWidth="1"/>
    <col min="7427" max="7428" width="14.7109375" style="1460" customWidth="1"/>
    <col min="7429" max="7429" width="16.28515625" style="1460" customWidth="1"/>
    <col min="7430" max="7430" width="15.5703125" style="1460" customWidth="1"/>
    <col min="7431" max="7431" width="14.42578125" style="1460" customWidth="1"/>
    <col min="7432" max="7432" width="14.28515625" style="1460" customWidth="1"/>
    <col min="7433" max="7433" width="16.28515625" style="1460" customWidth="1"/>
    <col min="7434" max="7434" width="0.7109375" style="1460" customWidth="1"/>
    <col min="7435" max="7435" width="15" style="1460" customWidth="1"/>
    <col min="7436" max="7436" width="1" style="1460" customWidth="1"/>
    <col min="7437" max="7437" width="17.28515625" style="1460" customWidth="1"/>
    <col min="7438" max="7438" width="12.5703125" style="1460" customWidth="1"/>
    <col min="7439" max="7439" width="1" style="1460" customWidth="1"/>
    <col min="7440" max="7440" width="16.42578125" style="1460" bestFit="1" customWidth="1"/>
    <col min="7441" max="7441" width="13.28515625" style="1460" customWidth="1"/>
    <col min="7442" max="7442" width="14.5703125" style="1460" bestFit="1" customWidth="1"/>
    <col min="7443" max="7443" width="16.7109375" style="1460" bestFit="1" customWidth="1"/>
    <col min="7444" max="7681" width="9" style="1460"/>
    <col min="7682" max="7682" width="29" style="1460" customWidth="1"/>
    <col min="7683" max="7684" width="14.7109375" style="1460" customWidth="1"/>
    <col min="7685" max="7685" width="16.28515625" style="1460" customWidth="1"/>
    <col min="7686" max="7686" width="15.5703125" style="1460" customWidth="1"/>
    <col min="7687" max="7687" width="14.42578125" style="1460" customWidth="1"/>
    <col min="7688" max="7688" width="14.28515625" style="1460" customWidth="1"/>
    <col min="7689" max="7689" width="16.28515625" style="1460" customWidth="1"/>
    <col min="7690" max="7690" width="0.7109375" style="1460" customWidth="1"/>
    <col min="7691" max="7691" width="15" style="1460" customWidth="1"/>
    <col min="7692" max="7692" width="1" style="1460" customWidth="1"/>
    <col min="7693" max="7693" width="17.28515625" style="1460" customWidth="1"/>
    <col min="7694" max="7694" width="12.5703125" style="1460" customWidth="1"/>
    <col min="7695" max="7695" width="1" style="1460" customWidth="1"/>
    <col min="7696" max="7696" width="16.42578125" style="1460" bestFit="1" customWidth="1"/>
    <col min="7697" max="7697" width="13.28515625" style="1460" customWidth="1"/>
    <col min="7698" max="7698" width="14.5703125" style="1460" bestFit="1" customWidth="1"/>
    <col min="7699" max="7699" width="16.7109375" style="1460" bestFit="1" customWidth="1"/>
    <col min="7700" max="7937" width="9" style="1460"/>
    <col min="7938" max="7938" width="29" style="1460" customWidth="1"/>
    <col min="7939" max="7940" width="14.7109375" style="1460" customWidth="1"/>
    <col min="7941" max="7941" width="16.28515625" style="1460" customWidth="1"/>
    <col min="7942" max="7942" width="15.5703125" style="1460" customWidth="1"/>
    <col min="7943" max="7943" width="14.42578125" style="1460" customWidth="1"/>
    <col min="7944" max="7944" width="14.28515625" style="1460" customWidth="1"/>
    <col min="7945" max="7945" width="16.28515625" style="1460" customWidth="1"/>
    <col min="7946" max="7946" width="0.7109375" style="1460" customWidth="1"/>
    <col min="7947" max="7947" width="15" style="1460" customWidth="1"/>
    <col min="7948" max="7948" width="1" style="1460" customWidth="1"/>
    <col min="7949" max="7949" width="17.28515625" style="1460" customWidth="1"/>
    <col min="7950" max="7950" width="12.5703125" style="1460" customWidth="1"/>
    <col min="7951" max="7951" width="1" style="1460" customWidth="1"/>
    <col min="7952" max="7952" width="16.42578125" style="1460" bestFit="1" customWidth="1"/>
    <col min="7953" max="7953" width="13.28515625" style="1460" customWidth="1"/>
    <col min="7954" max="7954" width="14.5703125" style="1460" bestFit="1" customWidth="1"/>
    <col min="7955" max="7955" width="16.7109375" style="1460" bestFit="1" customWidth="1"/>
    <col min="7956" max="8193" width="9" style="1460"/>
    <col min="8194" max="8194" width="29" style="1460" customWidth="1"/>
    <col min="8195" max="8196" width="14.7109375" style="1460" customWidth="1"/>
    <col min="8197" max="8197" width="16.28515625" style="1460" customWidth="1"/>
    <col min="8198" max="8198" width="15.5703125" style="1460" customWidth="1"/>
    <col min="8199" max="8199" width="14.42578125" style="1460" customWidth="1"/>
    <col min="8200" max="8200" width="14.28515625" style="1460" customWidth="1"/>
    <col min="8201" max="8201" width="16.28515625" style="1460" customWidth="1"/>
    <col min="8202" max="8202" width="0.7109375" style="1460" customWidth="1"/>
    <col min="8203" max="8203" width="15" style="1460" customWidth="1"/>
    <col min="8204" max="8204" width="1" style="1460" customWidth="1"/>
    <col min="8205" max="8205" width="17.28515625" style="1460" customWidth="1"/>
    <col min="8206" max="8206" width="12.5703125" style="1460" customWidth="1"/>
    <col min="8207" max="8207" width="1" style="1460" customWidth="1"/>
    <col min="8208" max="8208" width="16.42578125" style="1460" bestFit="1" customWidth="1"/>
    <col min="8209" max="8209" width="13.28515625" style="1460" customWidth="1"/>
    <col min="8210" max="8210" width="14.5703125" style="1460" bestFit="1" customWidth="1"/>
    <col min="8211" max="8211" width="16.7109375" style="1460" bestFit="1" customWidth="1"/>
    <col min="8212" max="8449" width="9" style="1460"/>
    <col min="8450" max="8450" width="29" style="1460" customWidth="1"/>
    <col min="8451" max="8452" width="14.7109375" style="1460" customWidth="1"/>
    <col min="8453" max="8453" width="16.28515625" style="1460" customWidth="1"/>
    <col min="8454" max="8454" width="15.5703125" style="1460" customWidth="1"/>
    <col min="8455" max="8455" width="14.42578125" style="1460" customWidth="1"/>
    <col min="8456" max="8456" width="14.28515625" style="1460" customWidth="1"/>
    <col min="8457" max="8457" width="16.28515625" style="1460" customWidth="1"/>
    <col min="8458" max="8458" width="0.7109375" style="1460" customWidth="1"/>
    <col min="8459" max="8459" width="15" style="1460" customWidth="1"/>
    <col min="8460" max="8460" width="1" style="1460" customWidth="1"/>
    <col min="8461" max="8461" width="17.28515625" style="1460" customWidth="1"/>
    <col min="8462" max="8462" width="12.5703125" style="1460" customWidth="1"/>
    <col min="8463" max="8463" width="1" style="1460" customWidth="1"/>
    <col min="8464" max="8464" width="16.42578125" style="1460" bestFit="1" customWidth="1"/>
    <col min="8465" max="8465" width="13.28515625" style="1460" customWidth="1"/>
    <col min="8466" max="8466" width="14.5703125" style="1460" bestFit="1" customWidth="1"/>
    <col min="8467" max="8467" width="16.7109375" style="1460" bestFit="1" customWidth="1"/>
    <col min="8468" max="8705" width="9" style="1460"/>
    <col min="8706" max="8706" width="29" style="1460" customWidth="1"/>
    <col min="8707" max="8708" width="14.7109375" style="1460" customWidth="1"/>
    <col min="8709" max="8709" width="16.28515625" style="1460" customWidth="1"/>
    <col min="8710" max="8710" width="15.5703125" style="1460" customWidth="1"/>
    <col min="8711" max="8711" width="14.42578125" style="1460" customWidth="1"/>
    <col min="8712" max="8712" width="14.28515625" style="1460" customWidth="1"/>
    <col min="8713" max="8713" width="16.28515625" style="1460" customWidth="1"/>
    <col min="8714" max="8714" width="0.7109375" style="1460" customWidth="1"/>
    <col min="8715" max="8715" width="15" style="1460" customWidth="1"/>
    <col min="8716" max="8716" width="1" style="1460" customWidth="1"/>
    <col min="8717" max="8717" width="17.28515625" style="1460" customWidth="1"/>
    <col min="8718" max="8718" width="12.5703125" style="1460" customWidth="1"/>
    <col min="8719" max="8719" width="1" style="1460" customWidth="1"/>
    <col min="8720" max="8720" width="16.42578125" style="1460" bestFit="1" customWidth="1"/>
    <col min="8721" max="8721" width="13.28515625" style="1460" customWidth="1"/>
    <col min="8722" max="8722" width="14.5703125" style="1460" bestFit="1" customWidth="1"/>
    <col min="8723" max="8723" width="16.7109375" style="1460" bestFit="1" customWidth="1"/>
    <col min="8724" max="8961" width="9" style="1460"/>
    <col min="8962" max="8962" width="29" style="1460" customWidth="1"/>
    <col min="8963" max="8964" width="14.7109375" style="1460" customWidth="1"/>
    <col min="8965" max="8965" width="16.28515625" style="1460" customWidth="1"/>
    <col min="8966" max="8966" width="15.5703125" style="1460" customWidth="1"/>
    <col min="8967" max="8967" width="14.42578125" style="1460" customWidth="1"/>
    <col min="8968" max="8968" width="14.28515625" style="1460" customWidth="1"/>
    <col min="8969" max="8969" width="16.28515625" style="1460" customWidth="1"/>
    <col min="8970" max="8970" width="0.7109375" style="1460" customWidth="1"/>
    <col min="8971" max="8971" width="15" style="1460" customWidth="1"/>
    <col min="8972" max="8972" width="1" style="1460" customWidth="1"/>
    <col min="8973" max="8973" width="17.28515625" style="1460" customWidth="1"/>
    <col min="8974" max="8974" width="12.5703125" style="1460" customWidth="1"/>
    <col min="8975" max="8975" width="1" style="1460" customWidth="1"/>
    <col min="8976" max="8976" width="16.42578125" style="1460" bestFit="1" customWidth="1"/>
    <col min="8977" max="8977" width="13.28515625" style="1460" customWidth="1"/>
    <col min="8978" max="8978" width="14.5703125" style="1460" bestFit="1" customWidth="1"/>
    <col min="8979" max="8979" width="16.7109375" style="1460" bestFit="1" customWidth="1"/>
    <col min="8980" max="9217" width="9" style="1460"/>
    <col min="9218" max="9218" width="29" style="1460" customWidth="1"/>
    <col min="9219" max="9220" width="14.7109375" style="1460" customWidth="1"/>
    <col min="9221" max="9221" width="16.28515625" style="1460" customWidth="1"/>
    <col min="9222" max="9222" width="15.5703125" style="1460" customWidth="1"/>
    <col min="9223" max="9223" width="14.42578125" style="1460" customWidth="1"/>
    <col min="9224" max="9224" width="14.28515625" style="1460" customWidth="1"/>
    <col min="9225" max="9225" width="16.28515625" style="1460" customWidth="1"/>
    <col min="9226" max="9226" width="0.7109375" style="1460" customWidth="1"/>
    <col min="9227" max="9227" width="15" style="1460" customWidth="1"/>
    <col min="9228" max="9228" width="1" style="1460" customWidth="1"/>
    <col min="9229" max="9229" width="17.28515625" style="1460" customWidth="1"/>
    <col min="9230" max="9230" width="12.5703125" style="1460" customWidth="1"/>
    <col min="9231" max="9231" width="1" style="1460" customWidth="1"/>
    <col min="9232" max="9232" width="16.42578125" style="1460" bestFit="1" customWidth="1"/>
    <col min="9233" max="9233" width="13.28515625" style="1460" customWidth="1"/>
    <col min="9234" max="9234" width="14.5703125" style="1460" bestFit="1" customWidth="1"/>
    <col min="9235" max="9235" width="16.7109375" style="1460" bestFit="1" customWidth="1"/>
    <col min="9236" max="9473" width="9" style="1460"/>
    <col min="9474" max="9474" width="29" style="1460" customWidth="1"/>
    <col min="9475" max="9476" width="14.7109375" style="1460" customWidth="1"/>
    <col min="9477" max="9477" width="16.28515625" style="1460" customWidth="1"/>
    <col min="9478" max="9478" width="15.5703125" style="1460" customWidth="1"/>
    <col min="9479" max="9479" width="14.42578125" style="1460" customWidth="1"/>
    <col min="9480" max="9480" width="14.28515625" style="1460" customWidth="1"/>
    <col min="9481" max="9481" width="16.28515625" style="1460" customWidth="1"/>
    <col min="9482" max="9482" width="0.7109375" style="1460" customWidth="1"/>
    <col min="9483" max="9483" width="15" style="1460" customWidth="1"/>
    <col min="9484" max="9484" width="1" style="1460" customWidth="1"/>
    <col min="9485" max="9485" width="17.28515625" style="1460" customWidth="1"/>
    <col min="9486" max="9486" width="12.5703125" style="1460" customWidth="1"/>
    <col min="9487" max="9487" width="1" style="1460" customWidth="1"/>
    <col min="9488" max="9488" width="16.42578125" style="1460" bestFit="1" customWidth="1"/>
    <col min="9489" max="9489" width="13.28515625" style="1460" customWidth="1"/>
    <col min="9490" max="9490" width="14.5703125" style="1460" bestFit="1" customWidth="1"/>
    <col min="9491" max="9491" width="16.7109375" style="1460" bestFit="1" customWidth="1"/>
    <col min="9492" max="9729" width="9" style="1460"/>
    <col min="9730" max="9730" width="29" style="1460" customWidth="1"/>
    <col min="9731" max="9732" width="14.7109375" style="1460" customWidth="1"/>
    <col min="9733" max="9733" width="16.28515625" style="1460" customWidth="1"/>
    <col min="9734" max="9734" width="15.5703125" style="1460" customWidth="1"/>
    <col min="9735" max="9735" width="14.42578125" style="1460" customWidth="1"/>
    <col min="9736" max="9736" width="14.28515625" style="1460" customWidth="1"/>
    <col min="9737" max="9737" width="16.28515625" style="1460" customWidth="1"/>
    <col min="9738" max="9738" width="0.7109375" style="1460" customWidth="1"/>
    <col min="9739" max="9739" width="15" style="1460" customWidth="1"/>
    <col min="9740" max="9740" width="1" style="1460" customWidth="1"/>
    <col min="9741" max="9741" width="17.28515625" style="1460" customWidth="1"/>
    <col min="9742" max="9742" width="12.5703125" style="1460" customWidth="1"/>
    <col min="9743" max="9743" width="1" style="1460" customWidth="1"/>
    <col min="9744" max="9744" width="16.42578125" style="1460" bestFit="1" customWidth="1"/>
    <col min="9745" max="9745" width="13.28515625" style="1460" customWidth="1"/>
    <col min="9746" max="9746" width="14.5703125" style="1460" bestFit="1" customWidth="1"/>
    <col min="9747" max="9747" width="16.7109375" style="1460" bestFit="1" customWidth="1"/>
    <col min="9748" max="9985" width="9" style="1460"/>
    <col min="9986" max="9986" width="29" style="1460" customWidth="1"/>
    <col min="9987" max="9988" width="14.7109375" style="1460" customWidth="1"/>
    <col min="9989" max="9989" width="16.28515625" style="1460" customWidth="1"/>
    <col min="9990" max="9990" width="15.5703125" style="1460" customWidth="1"/>
    <col min="9991" max="9991" width="14.42578125" style="1460" customWidth="1"/>
    <col min="9992" max="9992" width="14.28515625" style="1460" customWidth="1"/>
    <col min="9993" max="9993" width="16.28515625" style="1460" customWidth="1"/>
    <col min="9994" max="9994" width="0.7109375" style="1460" customWidth="1"/>
    <col min="9995" max="9995" width="15" style="1460" customWidth="1"/>
    <col min="9996" max="9996" width="1" style="1460" customWidth="1"/>
    <col min="9997" max="9997" width="17.28515625" style="1460" customWidth="1"/>
    <col min="9998" max="9998" width="12.5703125" style="1460" customWidth="1"/>
    <col min="9999" max="9999" width="1" style="1460" customWidth="1"/>
    <col min="10000" max="10000" width="16.42578125" style="1460" bestFit="1" customWidth="1"/>
    <col min="10001" max="10001" width="13.28515625" style="1460" customWidth="1"/>
    <col min="10002" max="10002" width="14.5703125" style="1460" bestFit="1" customWidth="1"/>
    <col min="10003" max="10003" width="16.7109375" style="1460" bestFit="1" customWidth="1"/>
    <col min="10004" max="10241" width="9" style="1460"/>
    <col min="10242" max="10242" width="29" style="1460" customWidth="1"/>
    <col min="10243" max="10244" width="14.7109375" style="1460" customWidth="1"/>
    <col min="10245" max="10245" width="16.28515625" style="1460" customWidth="1"/>
    <col min="10246" max="10246" width="15.5703125" style="1460" customWidth="1"/>
    <col min="10247" max="10247" width="14.42578125" style="1460" customWidth="1"/>
    <col min="10248" max="10248" width="14.28515625" style="1460" customWidth="1"/>
    <col min="10249" max="10249" width="16.28515625" style="1460" customWidth="1"/>
    <col min="10250" max="10250" width="0.7109375" style="1460" customWidth="1"/>
    <col min="10251" max="10251" width="15" style="1460" customWidth="1"/>
    <col min="10252" max="10252" width="1" style="1460" customWidth="1"/>
    <col min="10253" max="10253" width="17.28515625" style="1460" customWidth="1"/>
    <col min="10254" max="10254" width="12.5703125" style="1460" customWidth="1"/>
    <col min="10255" max="10255" width="1" style="1460" customWidth="1"/>
    <col min="10256" max="10256" width="16.42578125" style="1460" bestFit="1" customWidth="1"/>
    <col min="10257" max="10257" width="13.28515625" style="1460" customWidth="1"/>
    <col min="10258" max="10258" width="14.5703125" style="1460" bestFit="1" customWidth="1"/>
    <col min="10259" max="10259" width="16.7109375" style="1460" bestFit="1" customWidth="1"/>
    <col min="10260" max="10497" width="9" style="1460"/>
    <col min="10498" max="10498" width="29" style="1460" customWidth="1"/>
    <col min="10499" max="10500" width="14.7109375" style="1460" customWidth="1"/>
    <col min="10501" max="10501" width="16.28515625" style="1460" customWidth="1"/>
    <col min="10502" max="10502" width="15.5703125" style="1460" customWidth="1"/>
    <col min="10503" max="10503" width="14.42578125" style="1460" customWidth="1"/>
    <col min="10504" max="10504" width="14.28515625" style="1460" customWidth="1"/>
    <col min="10505" max="10505" width="16.28515625" style="1460" customWidth="1"/>
    <col min="10506" max="10506" width="0.7109375" style="1460" customWidth="1"/>
    <col min="10507" max="10507" width="15" style="1460" customWidth="1"/>
    <col min="10508" max="10508" width="1" style="1460" customWidth="1"/>
    <col min="10509" max="10509" width="17.28515625" style="1460" customWidth="1"/>
    <col min="10510" max="10510" width="12.5703125" style="1460" customWidth="1"/>
    <col min="10511" max="10511" width="1" style="1460" customWidth="1"/>
    <col min="10512" max="10512" width="16.42578125" style="1460" bestFit="1" customWidth="1"/>
    <col min="10513" max="10513" width="13.28515625" style="1460" customWidth="1"/>
    <col min="10514" max="10514" width="14.5703125" style="1460" bestFit="1" customWidth="1"/>
    <col min="10515" max="10515" width="16.7109375" style="1460" bestFit="1" customWidth="1"/>
    <col min="10516" max="10753" width="9" style="1460"/>
    <col min="10754" max="10754" width="29" style="1460" customWidth="1"/>
    <col min="10755" max="10756" width="14.7109375" style="1460" customWidth="1"/>
    <col min="10757" max="10757" width="16.28515625" style="1460" customWidth="1"/>
    <col min="10758" max="10758" width="15.5703125" style="1460" customWidth="1"/>
    <col min="10759" max="10759" width="14.42578125" style="1460" customWidth="1"/>
    <col min="10760" max="10760" width="14.28515625" style="1460" customWidth="1"/>
    <col min="10761" max="10761" width="16.28515625" style="1460" customWidth="1"/>
    <col min="10762" max="10762" width="0.7109375" style="1460" customWidth="1"/>
    <col min="10763" max="10763" width="15" style="1460" customWidth="1"/>
    <col min="10764" max="10764" width="1" style="1460" customWidth="1"/>
    <col min="10765" max="10765" width="17.28515625" style="1460" customWidth="1"/>
    <col min="10766" max="10766" width="12.5703125" style="1460" customWidth="1"/>
    <col min="10767" max="10767" width="1" style="1460" customWidth="1"/>
    <col min="10768" max="10768" width="16.42578125" style="1460" bestFit="1" customWidth="1"/>
    <col min="10769" max="10769" width="13.28515625" style="1460" customWidth="1"/>
    <col min="10770" max="10770" width="14.5703125" style="1460" bestFit="1" customWidth="1"/>
    <col min="10771" max="10771" width="16.7109375" style="1460" bestFit="1" customWidth="1"/>
    <col min="10772" max="11009" width="9" style="1460"/>
    <col min="11010" max="11010" width="29" style="1460" customWidth="1"/>
    <col min="11011" max="11012" width="14.7109375" style="1460" customWidth="1"/>
    <col min="11013" max="11013" width="16.28515625" style="1460" customWidth="1"/>
    <col min="11014" max="11014" width="15.5703125" style="1460" customWidth="1"/>
    <col min="11015" max="11015" width="14.42578125" style="1460" customWidth="1"/>
    <col min="11016" max="11016" width="14.28515625" style="1460" customWidth="1"/>
    <col min="11017" max="11017" width="16.28515625" style="1460" customWidth="1"/>
    <col min="11018" max="11018" width="0.7109375" style="1460" customWidth="1"/>
    <col min="11019" max="11019" width="15" style="1460" customWidth="1"/>
    <col min="11020" max="11020" width="1" style="1460" customWidth="1"/>
    <col min="11021" max="11021" width="17.28515625" style="1460" customWidth="1"/>
    <col min="11022" max="11022" width="12.5703125" style="1460" customWidth="1"/>
    <col min="11023" max="11023" width="1" style="1460" customWidth="1"/>
    <col min="11024" max="11024" width="16.42578125" style="1460" bestFit="1" customWidth="1"/>
    <col min="11025" max="11025" width="13.28515625" style="1460" customWidth="1"/>
    <col min="11026" max="11026" width="14.5703125" style="1460" bestFit="1" customWidth="1"/>
    <col min="11027" max="11027" width="16.7109375" style="1460" bestFit="1" customWidth="1"/>
    <col min="11028" max="11265" width="9" style="1460"/>
    <col min="11266" max="11266" width="29" style="1460" customWidth="1"/>
    <col min="11267" max="11268" width="14.7109375" style="1460" customWidth="1"/>
    <col min="11269" max="11269" width="16.28515625" style="1460" customWidth="1"/>
    <col min="11270" max="11270" width="15.5703125" style="1460" customWidth="1"/>
    <col min="11271" max="11271" width="14.42578125" style="1460" customWidth="1"/>
    <col min="11272" max="11272" width="14.28515625" style="1460" customWidth="1"/>
    <col min="11273" max="11273" width="16.28515625" style="1460" customWidth="1"/>
    <col min="11274" max="11274" width="0.7109375" style="1460" customWidth="1"/>
    <col min="11275" max="11275" width="15" style="1460" customWidth="1"/>
    <col min="11276" max="11276" width="1" style="1460" customWidth="1"/>
    <col min="11277" max="11277" width="17.28515625" style="1460" customWidth="1"/>
    <col min="11278" max="11278" width="12.5703125" style="1460" customWidth="1"/>
    <col min="11279" max="11279" width="1" style="1460" customWidth="1"/>
    <col min="11280" max="11280" width="16.42578125" style="1460" bestFit="1" customWidth="1"/>
    <col min="11281" max="11281" width="13.28515625" style="1460" customWidth="1"/>
    <col min="11282" max="11282" width="14.5703125" style="1460" bestFit="1" customWidth="1"/>
    <col min="11283" max="11283" width="16.7109375" style="1460" bestFit="1" customWidth="1"/>
    <col min="11284" max="11521" width="9" style="1460"/>
    <col min="11522" max="11522" width="29" style="1460" customWidth="1"/>
    <col min="11523" max="11524" width="14.7109375" style="1460" customWidth="1"/>
    <col min="11525" max="11525" width="16.28515625" style="1460" customWidth="1"/>
    <col min="11526" max="11526" width="15.5703125" style="1460" customWidth="1"/>
    <col min="11527" max="11527" width="14.42578125" style="1460" customWidth="1"/>
    <col min="11528" max="11528" width="14.28515625" style="1460" customWidth="1"/>
    <col min="11529" max="11529" width="16.28515625" style="1460" customWidth="1"/>
    <col min="11530" max="11530" width="0.7109375" style="1460" customWidth="1"/>
    <col min="11531" max="11531" width="15" style="1460" customWidth="1"/>
    <col min="11532" max="11532" width="1" style="1460" customWidth="1"/>
    <col min="11533" max="11533" width="17.28515625" style="1460" customWidth="1"/>
    <col min="11534" max="11534" width="12.5703125" style="1460" customWidth="1"/>
    <col min="11535" max="11535" width="1" style="1460" customWidth="1"/>
    <col min="11536" max="11536" width="16.42578125" style="1460" bestFit="1" customWidth="1"/>
    <col min="11537" max="11537" width="13.28515625" style="1460" customWidth="1"/>
    <col min="11538" max="11538" width="14.5703125" style="1460" bestFit="1" customWidth="1"/>
    <col min="11539" max="11539" width="16.7109375" style="1460" bestFit="1" customWidth="1"/>
    <col min="11540" max="11777" width="9" style="1460"/>
    <col min="11778" max="11778" width="29" style="1460" customWidth="1"/>
    <col min="11779" max="11780" width="14.7109375" style="1460" customWidth="1"/>
    <col min="11781" max="11781" width="16.28515625" style="1460" customWidth="1"/>
    <col min="11782" max="11782" width="15.5703125" style="1460" customWidth="1"/>
    <col min="11783" max="11783" width="14.42578125" style="1460" customWidth="1"/>
    <col min="11784" max="11784" width="14.28515625" style="1460" customWidth="1"/>
    <col min="11785" max="11785" width="16.28515625" style="1460" customWidth="1"/>
    <col min="11786" max="11786" width="0.7109375" style="1460" customWidth="1"/>
    <col min="11787" max="11787" width="15" style="1460" customWidth="1"/>
    <col min="11788" max="11788" width="1" style="1460" customWidth="1"/>
    <col min="11789" max="11789" width="17.28515625" style="1460" customWidth="1"/>
    <col min="11790" max="11790" width="12.5703125" style="1460" customWidth="1"/>
    <col min="11791" max="11791" width="1" style="1460" customWidth="1"/>
    <col min="11792" max="11792" width="16.42578125" style="1460" bestFit="1" customWidth="1"/>
    <col min="11793" max="11793" width="13.28515625" style="1460" customWidth="1"/>
    <col min="11794" max="11794" width="14.5703125" style="1460" bestFit="1" customWidth="1"/>
    <col min="11795" max="11795" width="16.7109375" style="1460" bestFit="1" customWidth="1"/>
    <col min="11796" max="12033" width="9" style="1460"/>
    <col min="12034" max="12034" width="29" style="1460" customWidth="1"/>
    <col min="12035" max="12036" width="14.7109375" style="1460" customWidth="1"/>
    <col min="12037" max="12037" width="16.28515625" style="1460" customWidth="1"/>
    <col min="12038" max="12038" width="15.5703125" style="1460" customWidth="1"/>
    <col min="12039" max="12039" width="14.42578125" style="1460" customWidth="1"/>
    <col min="12040" max="12040" width="14.28515625" style="1460" customWidth="1"/>
    <col min="12041" max="12041" width="16.28515625" style="1460" customWidth="1"/>
    <col min="12042" max="12042" width="0.7109375" style="1460" customWidth="1"/>
    <col min="12043" max="12043" width="15" style="1460" customWidth="1"/>
    <col min="12044" max="12044" width="1" style="1460" customWidth="1"/>
    <col min="12045" max="12045" width="17.28515625" style="1460" customWidth="1"/>
    <col min="12046" max="12046" width="12.5703125" style="1460" customWidth="1"/>
    <col min="12047" max="12047" width="1" style="1460" customWidth="1"/>
    <col min="12048" max="12048" width="16.42578125" style="1460" bestFit="1" customWidth="1"/>
    <col min="12049" max="12049" width="13.28515625" style="1460" customWidth="1"/>
    <col min="12050" max="12050" width="14.5703125" style="1460" bestFit="1" customWidth="1"/>
    <col min="12051" max="12051" width="16.7109375" style="1460" bestFit="1" customWidth="1"/>
    <col min="12052" max="12289" width="9" style="1460"/>
    <col min="12290" max="12290" width="29" style="1460" customWidth="1"/>
    <col min="12291" max="12292" width="14.7109375" style="1460" customWidth="1"/>
    <col min="12293" max="12293" width="16.28515625" style="1460" customWidth="1"/>
    <col min="12294" max="12294" width="15.5703125" style="1460" customWidth="1"/>
    <col min="12295" max="12295" width="14.42578125" style="1460" customWidth="1"/>
    <col min="12296" max="12296" width="14.28515625" style="1460" customWidth="1"/>
    <col min="12297" max="12297" width="16.28515625" style="1460" customWidth="1"/>
    <col min="12298" max="12298" width="0.7109375" style="1460" customWidth="1"/>
    <col min="12299" max="12299" width="15" style="1460" customWidth="1"/>
    <col min="12300" max="12300" width="1" style="1460" customWidth="1"/>
    <col min="12301" max="12301" width="17.28515625" style="1460" customWidth="1"/>
    <col min="12302" max="12302" width="12.5703125" style="1460" customWidth="1"/>
    <col min="12303" max="12303" width="1" style="1460" customWidth="1"/>
    <col min="12304" max="12304" width="16.42578125" style="1460" bestFit="1" customWidth="1"/>
    <col min="12305" max="12305" width="13.28515625" style="1460" customWidth="1"/>
    <col min="12306" max="12306" width="14.5703125" style="1460" bestFit="1" customWidth="1"/>
    <col min="12307" max="12307" width="16.7109375" style="1460" bestFit="1" customWidth="1"/>
    <col min="12308" max="12545" width="9" style="1460"/>
    <col min="12546" max="12546" width="29" style="1460" customWidth="1"/>
    <col min="12547" max="12548" width="14.7109375" style="1460" customWidth="1"/>
    <col min="12549" max="12549" width="16.28515625" style="1460" customWidth="1"/>
    <col min="12550" max="12550" width="15.5703125" style="1460" customWidth="1"/>
    <col min="12551" max="12551" width="14.42578125" style="1460" customWidth="1"/>
    <col min="12552" max="12552" width="14.28515625" style="1460" customWidth="1"/>
    <col min="12553" max="12553" width="16.28515625" style="1460" customWidth="1"/>
    <col min="12554" max="12554" width="0.7109375" style="1460" customWidth="1"/>
    <col min="12555" max="12555" width="15" style="1460" customWidth="1"/>
    <col min="12556" max="12556" width="1" style="1460" customWidth="1"/>
    <col min="12557" max="12557" width="17.28515625" style="1460" customWidth="1"/>
    <col min="12558" max="12558" width="12.5703125" style="1460" customWidth="1"/>
    <col min="12559" max="12559" width="1" style="1460" customWidth="1"/>
    <col min="12560" max="12560" width="16.42578125" style="1460" bestFit="1" customWidth="1"/>
    <col min="12561" max="12561" width="13.28515625" style="1460" customWidth="1"/>
    <col min="12562" max="12562" width="14.5703125" style="1460" bestFit="1" customWidth="1"/>
    <col min="12563" max="12563" width="16.7109375" style="1460" bestFit="1" customWidth="1"/>
    <col min="12564" max="12801" width="9" style="1460"/>
    <col min="12802" max="12802" width="29" style="1460" customWidth="1"/>
    <col min="12803" max="12804" width="14.7109375" style="1460" customWidth="1"/>
    <col min="12805" max="12805" width="16.28515625" style="1460" customWidth="1"/>
    <col min="12806" max="12806" width="15.5703125" style="1460" customWidth="1"/>
    <col min="12807" max="12807" width="14.42578125" style="1460" customWidth="1"/>
    <col min="12808" max="12808" width="14.28515625" style="1460" customWidth="1"/>
    <col min="12809" max="12809" width="16.28515625" style="1460" customWidth="1"/>
    <col min="12810" max="12810" width="0.7109375" style="1460" customWidth="1"/>
    <col min="12811" max="12811" width="15" style="1460" customWidth="1"/>
    <col min="12812" max="12812" width="1" style="1460" customWidth="1"/>
    <col min="12813" max="12813" width="17.28515625" style="1460" customWidth="1"/>
    <col min="12814" max="12814" width="12.5703125" style="1460" customWidth="1"/>
    <col min="12815" max="12815" width="1" style="1460" customWidth="1"/>
    <col min="12816" max="12816" width="16.42578125" style="1460" bestFit="1" customWidth="1"/>
    <col min="12817" max="12817" width="13.28515625" style="1460" customWidth="1"/>
    <col min="12818" max="12818" width="14.5703125" style="1460" bestFit="1" customWidth="1"/>
    <col min="12819" max="12819" width="16.7109375" style="1460" bestFit="1" customWidth="1"/>
    <col min="12820" max="13057" width="9" style="1460"/>
    <col min="13058" max="13058" width="29" style="1460" customWidth="1"/>
    <col min="13059" max="13060" width="14.7109375" style="1460" customWidth="1"/>
    <col min="13061" max="13061" width="16.28515625" style="1460" customWidth="1"/>
    <col min="13062" max="13062" width="15.5703125" style="1460" customWidth="1"/>
    <col min="13063" max="13063" width="14.42578125" style="1460" customWidth="1"/>
    <col min="13064" max="13064" width="14.28515625" style="1460" customWidth="1"/>
    <col min="13065" max="13065" width="16.28515625" style="1460" customWidth="1"/>
    <col min="13066" max="13066" width="0.7109375" style="1460" customWidth="1"/>
    <col min="13067" max="13067" width="15" style="1460" customWidth="1"/>
    <col min="13068" max="13068" width="1" style="1460" customWidth="1"/>
    <col min="13069" max="13069" width="17.28515625" style="1460" customWidth="1"/>
    <col min="13070" max="13070" width="12.5703125" style="1460" customWidth="1"/>
    <col min="13071" max="13071" width="1" style="1460" customWidth="1"/>
    <col min="13072" max="13072" width="16.42578125" style="1460" bestFit="1" customWidth="1"/>
    <col min="13073" max="13073" width="13.28515625" style="1460" customWidth="1"/>
    <col min="13074" max="13074" width="14.5703125" style="1460" bestFit="1" customWidth="1"/>
    <col min="13075" max="13075" width="16.7109375" style="1460" bestFit="1" customWidth="1"/>
    <col min="13076" max="13313" width="9" style="1460"/>
    <col min="13314" max="13314" width="29" style="1460" customWidth="1"/>
    <col min="13315" max="13316" width="14.7109375" style="1460" customWidth="1"/>
    <col min="13317" max="13317" width="16.28515625" style="1460" customWidth="1"/>
    <col min="13318" max="13318" width="15.5703125" style="1460" customWidth="1"/>
    <col min="13319" max="13319" width="14.42578125" style="1460" customWidth="1"/>
    <col min="13320" max="13320" width="14.28515625" style="1460" customWidth="1"/>
    <col min="13321" max="13321" width="16.28515625" style="1460" customWidth="1"/>
    <col min="13322" max="13322" width="0.7109375" style="1460" customWidth="1"/>
    <col min="13323" max="13323" width="15" style="1460" customWidth="1"/>
    <col min="13324" max="13324" width="1" style="1460" customWidth="1"/>
    <col min="13325" max="13325" width="17.28515625" style="1460" customWidth="1"/>
    <col min="13326" max="13326" width="12.5703125" style="1460" customWidth="1"/>
    <col min="13327" max="13327" width="1" style="1460" customWidth="1"/>
    <col min="13328" max="13328" width="16.42578125" style="1460" bestFit="1" customWidth="1"/>
    <col min="13329" max="13329" width="13.28515625" style="1460" customWidth="1"/>
    <col min="13330" max="13330" width="14.5703125" style="1460" bestFit="1" customWidth="1"/>
    <col min="13331" max="13331" width="16.7109375" style="1460" bestFit="1" customWidth="1"/>
    <col min="13332" max="13569" width="9" style="1460"/>
    <col min="13570" max="13570" width="29" style="1460" customWidth="1"/>
    <col min="13571" max="13572" width="14.7109375" style="1460" customWidth="1"/>
    <col min="13573" max="13573" width="16.28515625" style="1460" customWidth="1"/>
    <col min="13574" max="13574" width="15.5703125" style="1460" customWidth="1"/>
    <col min="13575" max="13575" width="14.42578125" style="1460" customWidth="1"/>
    <col min="13576" max="13576" width="14.28515625" style="1460" customWidth="1"/>
    <col min="13577" max="13577" width="16.28515625" style="1460" customWidth="1"/>
    <col min="13578" max="13578" width="0.7109375" style="1460" customWidth="1"/>
    <col min="13579" max="13579" width="15" style="1460" customWidth="1"/>
    <col min="13580" max="13580" width="1" style="1460" customWidth="1"/>
    <col min="13581" max="13581" width="17.28515625" style="1460" customWidth="1"/>
    <col min="13582" max="13582" width="12.5703125" style="1460" customWidth="1"/>
    <col min="13583" max="13583" width="1" style="1460" customWidth="1"/>
    <col min="13584" max="13584" width="16.42578125" style="1460" bestFit="1" customWidth="1"/>
    <col min="13585" max="13585" width="13.28515625" style="1460" customWidth="1"/>
    <col min="13586" max="13586" width="14.5703125" style="1460" bestFit="1" customWidth="1"/>
    <col min="13587" max="13587" width="16.7109375" style="1460" bestFit="1" customWidth="1"/>
    <col min="13588" max="13825" width="9" style="1460"/>
    <col min="13826" max="13826" width="29" style="1460" customWidth="1"/>
    <col min="13827" max="13828" width="14.7109375" style="1460" customWidth="1"/>
    <col min="13829" max="13829" width="16.28515625" style="1460" customWidth="1"/>
    <col min="13830" max="13830" width="15.5703125" style="1460" customWidth="1"/>
    <col min="13831" max="13831" width="14.42578125" style="1460" customWidth="1"/>
    <col min="13832" max="13832" width="14.28515625" style="1460" customWidth="1"/>
    <col min="13833" max="13833" width="16.28515625" style="1460" customWidth="1"/>
    <col min="13834" max="13834" width="0.7109375" style="1460" customWidth="1"/>
    <col min="13835" max="13835" width="15" style="1460" customWidth="1"/>
    <col min="13836" max="13836" width="1" style="1460" customWidth="1"/>
    <col min="13837" max="13837" width="17.28515625" style="1460" customWidth="1"/>
    <col min="13838" max="13838" width="12.5703125" style="1460" customWidth="1"/>
    <col min="13839" max="13839" width="1" style="1460" customWidth="1"/>
    <col min="13840" max="13840" width="16.42578125" style="1460" bestFit="1" customWidth="1"/>
    <col min="13841" max="13841" width="13.28515625" style="1460" customWidth="1"/>
    <col min="13842" max="13842" width="14.5703125" style="1460" bestFit="1" customWidth="1"/>
    <col min="13843" max="13843" width="16.7109375" style="1460" bestFit="1" customWidth="1"/>
    <col min="13844" max="14081" width="9" style="1460"/>
    <col min="14082" max="14082" width="29" style="1460" customWidth="1"/>
    <col min="14083" max="14084" width="14.7109375" style="1460" customWidth="1"/>
    <col min="14085" max="14085" width="16.28515625" style="1460" customWidth="1"/>
    <col min="14086" max="14086" width="15.5703125" style="1460" customWidth="1"/>
    <col min="14087" max="14087" width="14.42578125" style="1460" customWidth="1"/>
    <col min="14088" max="14088" width="14.28515625" style="1460" customWidth="1"/>
    <col min="14089" max="14089" width="16.28515625" style="1460" customWidth="1"/>
    <col min="14090" max="14090" width="0.7109375" style="1460" customWidth="1"/>
    <col min="14091" max="14091" width="15" style="1460" customWidth="1"/>
    <col min="14092" max="14092" width="1" style="1460" customWidth="1"/>
    <col min="14093" max="14093" width="17.28515625" style="1460" customWidth="1"/>
    <col min="14094" max="14094" width="12.5703125" style="1460" customWidth="1"/>
    <col min="14095" max="14095" width="1" style="1460" customWidth="1"/>
    <col min="14096" max="14096" width="16.42578125" style="1460" bestFit="1" customWidth="1"/>
    <col min="14097" max="14097" width="13.28515625" style="1460" customWidth="1"/>
    <col min="14098" max="14098" width="14.5703125" style="1460" bestFit="1" customWidth="1"/>
    <col min="14099" max="14099" width="16.7109375" style="1460" bestFit="1" customWidth="1"/>
    <col min="14100" max="14337" width="9" style="1460"/>
    <col min="14338" max="14338" width="29" style="1460" customWidth="1"/>
    <col min="14339" max="14340" width="14.7109375" style="1460" customWidth="1"/>
    <col min="14341" max="14341" width="16.28515625" style="1460" customWidth="1"/>
    <col min="14342" max="14342" width="15.5703125" style="1460" customWidth="1"/>
    <col min="14343" max="14343" width="14.42578125" style="1460" customWidth="1"/>
    <col min="14344" max="14344" width="14.28515625" style="1460" customWidth="1"/>
    <col min="14345" max="14345" width="16.28515625" style="1460" customWidth="1"/>
    <col min="14346" max="14346" width="0.7109375" style="1460" customWidth="1"/>
    <col min="14347" max="14347" width="15" style="1460" customWidth="1"/>
    <col min="14348" max="14348" width="1" style="1460" customWidth="1"/>
    <col min="14349" max="14349" width="17.28515625" style="1460" customWidth="1"/>
    <col min="14350" max="14350" width="12.5703125" style="1460" customWidth="1"/>
    <col min="14351" max="14351" width="1" style="1460" customWidth="1"/>
    <col min="14352" max="14352" width="16.42578125" style="1460" bestFit="1" customWidth="1"/>
    <col min="14353" max="14353" width="13.28515625" style="1460" customWidth="1"/>
    <col min="14354" max="14354" width="14.5703125" style="1460" bestFit="1" customWidth="1"/>
    <col min="14355" max="14355" width="16.7109375" style="1460" bestFit="1" customWidth="1"/>
    <col min="14356" max="14593" width="9" style="1460"/>
    <col min="14594" max="14594" width="29" style="1460" customWidth="1"/>
    <col min="14595" max="14596" width="14.7109375" style="1460" customWidth="1"/>
    <col min="14597" max="14597" width="16.28515625" style="1460" customWidth="1"/>
    <col min="14598" max="14598" width="15.5703125" style="1460" customWidth="1"/>
    <col min="14599" max="14599" width="14.42578125" style="1460" customWidth="1"/>
    <col min="14600" max="14600" width="14.28515625" style="1460" customWidth="1"/>
    <col min="14601" max="14601" width="16.28515625" style="1460" customWidth="1"/>
    <col min="14602" max="14602" width="0.7109375" style="1460" customWidth="1"/>
    <col min="14603" max="14603" width="15" style="1460" customWidth="1"/>
    <col min="14604" max="14604" width="1" style="1460" customWidth="1"/>
    <col min="14605" max="14605" width="17.28515625" style="1460" customWidth="1"/>
    <col min="14606" max="14606" width="12.5703125" style="1460" customWidth="1"/>
    <col min="14607" max="14607" width="1" style="1460" customWidth="1"/>
    <col min="14608" max="14608" width="16.42578125" style="1460" bestFit="1" customWidth="1"/>
    <col min="14609" max="14609" width="13.28515625" style="1460" customWidth="1"/>
    <col min="14610" max="14610" width="14.5703125" style="1460" bestFit="1" customWidth="1"/>
    <col min="14611" max="14611" width="16.7109375" style="1460" bestFit="1" customWidth="1"/>
    <col min="14612" max="14849" width="9" style="1460"/>
    <col min="14850" max="14850" width="29" style="1460" customWidth="1"/>
    <col min="14851" max="14852" width="14.7109375" style="1460" customWidth="1"/>
    <col min="14853" max="14853" width="16.28515625" style="1460" customWidth="1"/>
    <col min="14854" max="14854" width="15.5703125" style="1460" customWidth="1"/>
    <col min="14855" max="14855" width="14.42578125" style="1460" customWidth="1"/>
    <col min="14856" max="14856" width="14.28515625" style="1460" customWidth="1"/>
    <col min="14857" max="14857" width="16.28515625" style="1460" customWidth="1"/>
    <col min="14858" max="14858" width="0.7109375" style="1460" customWidth="1"/>
    <col min="14859" max="14859" width="15" style="1460" customWidth="1"/>
    <col min="14860" max="14860" width="1" style="1460" customWidth="1"/>
    <col min="14861" max="14861" width="17.28515625" style="1460" customWidth="1"/>
    <col min="14862" max="14862" width="12.5703125" style="1460" customWidth="1"/>
    <col min="14863" max="14863" width="1" style="1460" customWidth="1"/>
    <col min="14864" max="14864" width="16.42578125" style="1460" bestFit="1" customWidth="1"/>
    <col min="14865" max="14865" width="13.28515625" style="1460" customWidth="1"/>
    <col min="14866" max="14866" width="14.5703125" style="1460" bestFit="1" customWidth="1"/>
    <col min="14867" max="14867" width="16.7109375" style="1460" bestFit="1" customWidth="1"/>
    <col min="14868" max="15105" width="9" style="1460"/>
    <col min="15106" max="15106" width="29" style="1460" customWidth="1"/>
    <col min="15107" max="15108" width="14.7109375" style="1460" customWidth="1"/>
    <col min="15109" max="15109" width="16.28515625" style="1460" customWidth="1"/>
    <col min="15110" max="15110" width="15.5703125" style="1460" customWidth="1"/>
    <col min="15111" max="15111" width="14.42578125" style="1460" customWidth="1"/>
    <col min="15112" max="15112" width="14.28515625" style="1460" customWidth="1"/>
    <col min="15113" max="15113" width="16.28515625" style="1460" customWidth="1"/>
    <col min="15114" max="15114" width="0.7109375" style="1460" customWidth="1"/>
    <col min="15115" max="15115" width="15" style="1460" customWidth="1"/>
    <col min="15116" max="15116" width="1" style="1460" customWidth="1"/>
    <col min="15117" max="15117" width="17.28515625" style="1460" customWidth="1"/>
    <col min="15118" max="15118" width="12.5703125" style="1460" customWidth="1"/>
    <col min="15119" max="15119" width="1" style="1460" customWidth="1"/>
    <col min="15120" max="15120" width="16.42578125" style="1460" bestFit="1" customWidth="1"/>
    <col min="15121" max="15121" width="13.28515625" style="1460" customWidth="1"/>
    <col min="15122" max="15122" width="14.5703125" style="1460" bestFit="1" customWidth="1"/>
    <col min="15123" max="15123" width="16.7109375" style="1460" bestFit="1" customWidth="1"/>
    <col min="15124" max="15361" width="9" style="1460"/>
    <col min="15362" max="15362" width="29" style="1460" customWidth="1"/>
    <col min="15363" max="15364" width="14.7109375" style="1460" customWidth="1"/>
    <col min="15365" max="15365" width="16.28515625" style="1460" customWidth="1"/>
    <col min="15366" max="15366" width="15.5703125" style="1460" customWidth="1"/>
    <col min="15367" max="15367" width="14.42578125" style="1460" customWidth="1"/>
    <col min="15368" max="15368" width="14.28515625" style="1460" customWidth="1"/>
    <col min="15369" max="15369" width="16.28515625" style="1460" customWidth="1"/>
    <col min="15370" max="15370" width="0.7109375" style="1460" customWidth="1"/>
    <col min="15371" max="15371" width="15" style="1460" customWidth="1"/>
    <col min="15372" max="15372" width="1" style="1460" customWidth="1"/>
    <col min="15373" max="15373" width="17.28515625" style="1460" customWidth="1"/>
    <col min="15374" max="15374" width="12.5703125" style="1460" customWidth="1"/>
    <col min="15375" max="15375" width="1" style="1460" customWidth="1"/>
    <col min="15376" max="15376" width="16.42578125" style="1460" bestFit="1" customWidth="1"/>
    <col min="15377" max="15377" width="13.28515625" style="1460" customWidth="1"/>
    <col min="15378" max="15378" width="14.5703125" style="1460" bestFit="1" customWidth="1"/>
    <col min="15379" max="15379" width="16.7109375" style="1460" bestFit="1" customWidth="1"/>
    <col min="15380" max="15617" width="9" style="1460"/>
    <col min="15618" max="15618" width="29" style="1460" customWidth="1"/>
    <col min="15619" max="15620" width="14.7109375" style="1460" customWidth="1"/>
    <col min="15621" max="15621" width="16.28515625" style="1460" customWidth="1"/>
    <col min="15622" max="15622" width="15.5703125" style="1460" customWidth="1"/>
    <col min="15623" max="15623" width="14.42578125" style="1460" customWidth="1"/>
    <col min="15624" max="15624" width="14.28515625" style="1460" customWidth="1"/>
    <col min="15625" max="15625" width="16.28515625" style="1460" customWidth="1"/>
    <col min="15626" max="15626" width="0.7109375" style="1460" customWidth="1"/>
    <col min="15627" max="15627" width="15" style="1460" customWidth="1"/>
    <col min="15628" max="15628" width="1" style="1460" customWidth="1"/>
    <col min="15629" max="15629" width="17.28515625" style="1460" customWidth="1"/>
    <col min="15630" max="15630" width="12.5703125" style="1460" customWidth="1"/>
    <col min="15631" max="15631" width="1" style="1460" customWidth="1"/>
    <col min="15632" max="15632" width="16.42578125" style="1460" bestFit="1" customWidth="1"/>
    <col min="15633" max="15633" width="13.28515625" style="1460" customWidth="1"/>
    <col min="15634" max="15634" width="14.5703125" style="1460" bestFit="1" customWidth="1"/>
    <col min="15635" max="15635" width="16.7109375" style="1460" bestFit="1" customWidth="1"/>
    <col min="15636" max="15873" width="9" style="1460"/>
    <col min="15874" max="15874" width="29" style="1460" customWidth="1"/>
    <col min="15875" max="15876" width="14.7109375" style="1460" customWidth="1"/>
    <col min="15877" max="15877" width="16.28515625" style="1460" customWidth="1"/>
    <col min="15878" max="15878" width="15.5703125" style="1460" customWidth="1"/>
    <col min="15879" max="15879" width="14.42578125" style="1460" customWidth="1"/>
    <col min="15880" max="15880" width="14.28515625" style="1460" customWidth="1"/>
    <col min="15881" max="15881" width="16.28515625" style="1460" customWidth="1"/>
    <col min="15882" max="15882" width="0.7109375" style="1460" customWidth="1"/>
    <col min="15883" max="15883" width="15" style="1460" customWidth="1"/>
    <col min="15884" max="15884" width="1" style="1460" customWidth="1"/>
    <col min="15885" max="15885" width="17.28515625" style="1460" customWidth="1"/>
    <col min="15886" max="15886" width="12.5703125" style="1460" customWidth="1"/>
    <col min="15887" max="15887" width="1" style="1460" customWidth="1"/>
    <col min="15888" max="15888" width="16.42578125" style="1460" bestFit="1" customWidth="1"/>
    <col min="15889" max="15889" width="13.28515625" style="1460" customWidth="1"/>
    <col min="15890" max="15890" width="14.5703125" style="1460" bestFit="1" customWidth="1"/>
    <col min="15891" max="15891" width="16.7109375" style="1460" bestFit="1" customWidth="1"/>
    <col min="15892" max="16129" width="9" style="1460"/>
    <col min="16130" max="16130" width="29" style="1460" customWidth="1"/>
    <col min="16131" max="16132" width="14.7109375" style="1460" customWidth="1"/>
    <col min="16133" max="16133" width="16.28515625" style="1460" customWidth="1"/>
    <col min="16134" max="16134" width="15.5703125" style="1460" customWidth="1"/>
    <col min="16135" max="16135" width="14.42578125" style="1460" customWidth="1"/>
    <col min="16136" max="16136" width="14.28515625" style="1460" customWidth="1"/>
    <col min="16137" max="16137" width="16.28515625" style="1460" customWidth="1"/>
    <col min="16138" max="16138" width="0.7109375" style="1460" customWidth="1"/>
    <col min="16139" max="16139" width="15" style="1460" customWidth="1"/>
    <col min="16140" max="16140" width="1" style="1460" customWidth="1"/>
    <col min="16141" max="16141" width="17.28515625" style="1460" customWidth="1"/>
    <col min="16142" max="16142" width="12.5703125" style="1460" customWidth="1"/>
    <col min="16143" max="16143" width="1" style="1460" customWidth="1"/>
    <col min="16144" max="16144" width="16.42578125" style="1460" bestFit="1" customWidth="1"/>
    <col min="16145" max="16145" width="13.28515625" style="1460" customWidth="1"/>
    <col min="16146" max="16146" width="14.5703125" style="1460" bestFit="1" customWidth="1"/>
    <col min="16147" max="16147" width="16.7109375" style="1460" bestFit="1" customWidth="1"/>
    <col min="16148" max="16384" width="9" style="1460"/>
  </cols>
  <sheetData>
    <row r="1" spans="1:16" ht="15">
      <c r="A1" s="1458">
        <v>6.5</v>
      </c>
      <c r="B1" s="1459" t="s">
        <v>3866</v>
      </c>
      <c r="C1" s="1459"/>
    </row>
    <row r="2" spans="1:16" s="1463" customFormat="1" ht="15" customHeight="1">
      <c r="A2" s="1462"/>
      <c r="C2" s="1464"/>
      <c r="D2" s="1465"/>
      <c r="E2" s="1465"/>
      <c r="F2" s="1466"/>
      <c r="G2" s="1467"/>
      <c r="H2" s="1467"/>
      <c r="I2" s="1467"/>
      <c r="J2" s="1467"/>
      <c r="L2" s="1468"/>
      <c r="M2" s="1468"/>
      <c r="N2" s="1468"/>
      <c r="O2" s="1468"/>
      <c r="P2" s="1468"/>
    </row>
    <row r="3" spans="1:16" ht="15">
      <c r="A3" s="1462"/>
      <c r="B3" s="1469"/>
      <c r="C3" s="1469"/>
      <c r="D3" s="1465"/>
      <c r="E3" s="1465"/>
      <c r="F3" s="1467"/>
      <c r="G3" s="1467"/>
      <c r="H3" s="1467"/>
      <c r="I3" s="1467"/>
      <c r="J3" s="1467"/>
      <c r="K3" s="1463"/>
    </row>
    <row r="4" spans="1:16" ht="61.15" customHeight="1">
      <c r="B4" s="1471" t="s">
        <v>3831</v>
      </c>
      <c r="C4" s="1472" t="s">
        <v>3832</v>
      </c>
      <c r="D4" s="1473" t="s">
        <v>3627</v>
      </c>
      <c r="E4" s="1473" t="s">
        <v>3628</v>
      </c>
      <c r="F4" s="3140" t="s">
        <v>4053</v>
      </c>
      <c r="G4" s="3141"/>
      <c r="H4" s="3142" t="s">
        <v>4052</v>
      </c>
      <c r="I4" s="3142"/>
      <c r="J4" s="3142"/>
      <c r="K4" s="1472" t="s">
        <v>4051</v>
      </c>
      <c r="L4" s="1474"/>
      <c r="M4" s="1474"/>
      <c r="N4" s="1474"/>
    </row>
    <row r="5" spans="1:16" ht="16.149999999999999" customHeight="1">
      <c r="B5" s="1475"/>
      <c r="C5" s="1476"/>
      <c r="D5" s="1476"/>
      <c r="E5" s="1477"/>
      <c r="F5" s="3143" t="s">
        <v>4050</v>
      </c>
      <c r="G5" s="3143"/>
      <c r="H5" s="3144" t="s">
        <v>4049</v>
      </c>
      <c r="I5" s="3144"/>
      <c r="J5" s="3144"/>
      <c r="K5" s="3144"/>
      <c r="L5" s="1474"/>
      <c r="M5" s="1474"/>
    </row>
    <row r="6" spans="1:16">
      <c r="B6" s="1474"/>
      <c r="C6" s="1474"/>
      <c r="D6" s="1474"/>
      <c r="E6" s="1474"/>
      <c r="F6" s="1474"/>
      <c r="G6" s="1474"/>
      <c r="H6" s="1474"/>
      <c r="I6" s="1474"/>
      <c r="J6" s="1474"/>
      <c r="K6" s="1474"/>
    </row>
    <row r="7" spans="1:16">
      <c r="B7" s="1478" t="s">
        <v>4048</v>
      </c>
      <c r="C7" s="1460"/>
      <c r="G7" s="1479"/>
      <c r="H7" s="1480"/>
    </row>
    <row r="8" spans="1:16">
      <c r="B8" s="1478"/>
      <c r="C8" s="1460"/>
      <c r="G8" s="1479"/>
      <c r="H8" s="1480"/>
    </row>
    <row r="9" spans="1:16" ht="15" customHeight="1">
      <c r="B9" s="1481" t="s">
        <v>3821</v>
      </c>
      <c r="C9" s="1482">
        <v>8.2900000000000001E-2</v>
      </c>
      <c r="D9" s="1292">
        <v>43377</v>
      </c>
      <c r="E9" s="1292">
        <v>43469</v>
      </c>
      <c r="F9" s="3137">
        <v>4996725</v>
      </c>
      <c r="G9" s="3137"/>
      <c r="H9" s="3138">
        <f>F9/$M$9</f>
        <v>0.02</v>
      </c>
      <c r="I9" s="3138"/>
      <c r="J9" s="1483">
        <f>I9-H9</f>
        <v>0</v>
      </c>
      <c r="K9" s="1484">
        <f>F9/$N$9</f>
        <v>0.04</v>
      </c>
      <c r="L9" s="1461">
        <v>250915637</v>
      </c>
      <c r="M9" s="1461">
        <v>250915637</v>
      </c>
      <c r="N9" s="1485">
        <v>130648400</v>
      </c>
    </row>
    <row r="10" spans="1:16" ht="15" customHeight="1">
      <c r="B10" s="1481" t="s">
        <v>4046</v>
      </c>
      <c r="C10" s="1482">
        <v>8.9499999999999996E-2</v>
      </c>
      <c r="D10" s="1292">
        <v>43377</v>
      </c>
      <c r="E10" s="1292">
        <v>43525</v>
      </c>
      <c r="F10" s="3137">
        <v>14792331</v>
      </c>
      <c r="G10" s="3137"/>
      <c r="H10" s="3138">
        <f>F10/$M$9</f>
        <v>0.06</v>
      </c>
      <c r="I10" s="3138"/>
      <c r="J10" s="1483"/>
      <c r="K10" s="1484">
        <f>F10/$N$9</f>
        <v>0.11</v>
      </c>
      <c r="M10" s="1486"/>
    </row>
    <row r="11" spans="1:16" ht="15" customHeight="1">
      <c r="C11" s="1482"/>
      <c r="D11" s="1292"/>
      <c r="E11" s="1292"/>
      <c r="F11" s="1487"/>
      <c r="G11" s="1487"/>
      <c r="H11" s="1484"/>
      <c r="I11" s="1484"/>
      <c r="J11" s="1483"/>
      <c r="K11" s="1484"/>
      <c r="M11" s="1486"/>
    </row>
    <row r="12" spans="1:16" ht="15" customHeight="1">
      <c r="C12" s="1482"/>
      <c r="D12" s="1292"/>
      <c r="E12" s="1292"/>
      <c r="F12" s="3139">
        <f>SUM(F9:G11)</f>
        <v>19789056</v>
      </c>
      <c r="G12" s="3139"/>
      <c r="H12" s="1484"/>
      <c r="I12" s="1484"/>
      <c r="J12" s="1483"/>
      <c r="K12" s="1484"/>
      <c r="M12" s="1486"/>
    </row>
    <row r="13" spans="1:16" ht="15" customHeight="1">
      <c r="C13" s="1482"/>
      <c r="D13" s="1292"/>
      <c r="E13" s="1294"/>
      <c r="F13" s="1294"/>
      <c r="G13" s="1483"/>
      <c r="H13" s="1294"/>
      <c r="I13" s="1294"/>
      <c r="J13" s="1483"/>
      <c r="K13" s="1484"/>
      <c r="M13" s="1486"/>
    </row>
    <row r="14" spans="1:16" ht="15" customHeight="1">
      <c r="B14" s="1478" t="s">
        <v>4047</v>
      </c>
      <c r="C14" s="1482"/>
      <c r="D14" s="1292"/>
      <c r="E14" s="1294"/>
      <c r="F14" s="1294"/>
      <c r="G14" s="1483"/>
      <c r="H14" s="1294"/>
      <c r="I14" s="1294"/>
      <c r="J14" s="1483"/>
      <c r="K14" s="1484"/>
      <c r="M14" s="1486"/>
    </row>
    <row r="15" spans="1:16" ht="15" customHeight="1">
      <c r="C15" s="1482"/>
      <c r="D15" s="1292"/>
      <c r="E15" s="1294"/>
      <c r="F15" s="1294"/>
      <c r="G15" s="1483"/>
      <c r="H15" s="1294"/>
      <c r="I15" s="1294"/>
      <c r="J15" s="1483"/>
      <c r="K15" s="1484"/>
      <c r="M15" s="1486"/>
    </row>
    <row r="16" spans="1:16" ht="15" customHeight="1">
      <c r="B16" s="1481" t="s">
        <v>4046</v>
      </c>
      <c r="C16" s="1482">
        <v>8.9499999999999996E-2</v>
      </c>
      <c r="D16" s="1292">
        <v>43377</v>
      </c>
      <c r="E16" s="1292">
        <v>43525</v>
      </c>
      <c r="F16" s="3137">
        <v>3944570</v>
      </c>
      <c r="G16" s="3137"/>
      <c r="H16" s="3138">
        <f>F16/M16</f>
        <v>0.04</v>
      </c>
      <c r="I16" s="3138"/>
      <c r="J16" s="1483"/>
      <c r="K16" s="1484">
        <f>F16/N16</f>
        <v>0.03</v>
      </c>
      <c r="M16" s="1486">
        <v>96559140</v>
      </c>
      <c r="N16" s="1486">
        <v>130648400</v>
      </c>
    </row>
    <row r="17" spans="1:13" ht="15" customHeight="1">
      <c r="A17" s="1470" t="s">
        <v>2729</v>
      </c>
      <c r="C17" s="1292"/>
      <c r="D17" s="1294"/>
      <c r="E17" s="1294"/>
      <c r="F17" s="3139">
        <f>SUM(F16)</f>
        <v>3944570</v>
      </c>
      <c r="G17" s="3139"/>
      <c r="H17" s="1294"/>
      <c r="I17" s="1294"/>
      <c r="J17" s="1483"/>
      <c r="K17" s="1484"/>
      <c r="M17" s="1486"/>
    </row>
    <row r="18" spans="1:13" ht="15" customHeight="1">
      <c r="C18" s="1292"/>
      <c r="D18" s="1294"/>
      <c r="E18" s="1294"/>
      <c r="F18" s="1294"/>
      <c r="G18" s="1483"/>
      <c r="H18" s="1294"/>
      <c r="I18" s="1294"/>
      <c r="J18" s="1483"/>
      <c r="K18" s="1484"/>
      <c r="M18" s="1486"/>
    </row>
    <row r="19" spans="1:13" ht="9.75" customHeight="1">
      <c r="C19" s="1292"/>
      <c r="D19" s="1294"/>
      <c r="E19" s="1294"/>
      <c r="F19" s="1294"/>
      <c r="G19" s="1483"/>
      <c r="H19" s="1474"/>
      <c r="I19" s="1474"/>
      <c r="J19" s="1483"/>
      <c r="K19" s="1484"/>
      <c r="M19" s="1486"/>
    </row>
    <row r="20" spans="1:13" ht="15" customHeight="1" thickBot="1">
      <c r="B20" s="1488" t="s">
        <v>3899</v>
      </c>
      <c r="C20" s="1460"/>
      <c r="D20" s="1474"/>
      <c r="E20" s="1474"/>
      <c r="F20" s="1489">
        <f>F17+F12</f>
        <v>23733626</v>
      </c>
      <c r="G20" s="1490">
        <f>SUM(G9)</f>
        <v>0</v>
      </c>
      <c r="H20" s="1474"/>
      <c r="I20" s="1474"/>
      <c r="J20" s="1490">
        <f>SUM(J9)</f>
        <v>0</v>
      </c>
    </row>
    <row r="21" spans="1:13" ht="3.75" customHeight="1" thickTop="1">
      <c r="B21" s="1460"/>
      <c r="C21" s="1460"/>
      <c r="G21" s="1463"/>
      <c r="H21" s="1474"/>
      <c r="I21" s="1474"/>
    </row>
    <row r="22" spans="1:13" ht="15" customHeight="1" thickBot="1">
      <c r="B22" s="1488" t="s">
        <v>3905</v>
      </c>
      <c r="C22" s="1460"/>
      <c r="D22" s="1474"/>
      <c r="E22" s="1474"/>
      <c r="F22" s="1491">
        <v>0</v>
      </c>
      <c r="G22" s="1492" t="s">
        <v>2969</v>
      </c>
      <c r="H22" s="1474"/>
      <c r="I22" s="1474"/>
      <c r="J22" s="1493">
        <v>0</v>
      </c>
      <c r="K22" s="1461"/>
    </row>
    <row r="23" spans="1:13" ht="15" thickTop="1">
      <c r="B23" s="1460"/>
      <c r="C23" s="1460"/>
      <c r="G23" s="1494"/>
      <c r="H23" s="1474"/>
      <c r="I23" s="1474"/>
    </row>
    <row r="24" spans="1:13">
      <c r="B24" s="1460"/>
      <c r="C24" s="1460"/>
      <c r="G24" s="1494"/>
      <c r="H24" s="1463"/>
    </row>
    <row r="25" spans="1:13">
      <c r="B25" s="1460"/>
      <c r="C25" s="1460"/>
      <c r="G25" s="1494"/>
      <c r="H25" s="1494"/>
    </row>
    <row r="26" spans="1:13" ht="15">
      <c r="B26" s="1469"/>
      <c r="C26" s="1469"/>
      <c r="G26" s="1463"/>
      <c r="H26" s="1463"/>
    </row>
    <row r="27" spans="1:13" ht="15">
      <c r="B27" s="1495"/>
      <c r="C27" s="1495"/>
    </row>
    <row r="61" spans="1:19" s="1461" customFormat="1">
      <c r="A61" s="1470"/>
      <c r="B61" s="1481"/>
      <c r="C61" s="1481"/>
      <c r="D61" s="1460"/>
      <c r="E61" s="1460"/>
      <c r="F61" s="1460"/>
      <c r="G61" s="1460"/>
      <c r="H61" s="1460"/>
      <c r="I61" s="1460"/>
      <c r="J61" s="1460"/>
      <c r="K61" s="1460">
        <v>2012</v>
      </c>
      <c r="Q61" s="1460"/>
      <c r="R61" s="1460"/>
      <c r="S61" s="1460"/>
    </row>
    <row r="70" spans="1:19" s="1461" customFormat="1">
      <c r="A70" s="1470"/>
      <c r="B70" s="1481" t="s">
        <v>3534</v>
      </c>
      <c r="C70" s="1481"/>
      <c r="D70" s="1460"/>
      <c r="E70" s="1460"/>
      <c r="F70" s="1460"/>
      <c r="G70" s="1460"/>
      <c r="H70" s="1460"/>
      <c r="I70" s="1460"/>
      <c r="J70" s="1460"/>
      <c r="K70" s="1460"/>
      <c r="Q70" s="1460"/>
      <c r="R70" s="1460"/>
      <c r="S70" s="1460"/>
    </row>
    <row r="75" spans="1:19" s="1481" customFormat="1">
      <c r="A75" s="1470"/>
      <c r="B75" s="1481" t="s">
        <v>4044</v>
      </c>
      <c r="D75" s="1460"/>
      <c r="E75" s="1460"/>
      <c r="F75" s="1460"/>
      <c r="G75" s="1460"/>
      <c r="H75" s="1460"/>
      <c r="I75" s="1460"/>
      <c r="J75" s="1460"/>
      <c r="K75" s="1460"/>
      <c r="L75" s="1461"/>
      <c r="M75" s="1461"/>
      <c r="N75" s="1461"/>
      <c r="O75" s="1461"/>
      <c r="P75" s="1461"/>
      <c r="Q75" s="1460"/>
      <c r="R75" s="1460"/>
      <c r="S75" s="1460"/>
    </row>
    <row r="125" spans="1:19" s="1481" customFormat="1">
      <c r="A125" s="1470"/>
      <c r="B125" s="1481" t="s">
        <v>4045</v>
      </c>
      <c r="D125" s="1460"/>
      <c r="E125" s="1460"/>
      <c r="F125" s="1460"/>
      <c r="G125" s="1460"/>
      <c r="H125" s="1460"/>
      <c r="I125" s="1460"/>
      <c r="J125" s="1460"/>
      <c r="K125" s="1460"/>
      <c r="L125" s="1461"/>
      <c r="M125" s="1461"/>
      <c r="N125" s="1461"/>
      <c r="O125" s="1461"/>
      <c r="P125" s="1461"/>
      <c r="Q125" s="1460"/>
      <c r="R125" s="1460"/>
      <c r="S125" s="1460"/>
    </row>
  </sheetData>
  <mergeCells count="12">
    <mergeCell ref="F16:G16"/>
    <mergeCell ref="H16:I16"/>
    <mergeCell ref="F17:G17"/>
    <mergeCell ref="F4:G4"/>
    <mergeCell ref="H4:J4"/>
    <mergeCell ref="F5:G5"/>
    <mergeCell ref="H5:K5"/>
    <mergeCell ref="F9:G9"/>
    <mergeCell ref="H9:I9"/>
    <mergeCell ref="F10:G10"/>
    <mergeCell ref="H10:I10"/>
    <mergeCell ref="F12:G12"/>
  </mergeCells>
  <pageMargins left="0.6" right="0.25" top="0.53" bottom="0" header="0.25" footer="0"/>
  <pageSetup scale="68" orientation="portrait" useFirstPageNumber="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Z71"/>
  <sheetViews>
    <sheetView view="pageBreakPreview" zoomScale="90" zoomScaleNormal="75" zoomScaleSheetLayoutView="90" workbookViewId="0">
      <selection activeCell="H27" sqref="H27"/>
    </sheetView>
  </sheetViews>
  <sheetFormatPr defaultColWidth="9.28515625" defaultRowHeight="14.25" customHeight="1"/>
  <cols>
    <col min="1" max="1" width="3.7109375" style="1143" customWidth="1"/>
    <col min="2" max="2" width="5.28515625" style="1147" customWidth="1"/>
    <col min="3" max="3" width="4.7109375" style="1147" customWidth="1"/>
    <col min="4" max="4" width="32.28515625" style="1147" customWidth="1"/>
    <col min="5" max="5" width="34.7109375" style="1147" customWidth="1"/>
    <col min="6" max="6" width="15.7109375" style="1147" customWidth="1"/>
    <col min="7" max="7" width="0.7109375" style="1147" customWidth="1"/>
    <col min="8" max="8" width="19" style="1147" customWidth="1"/>
    <col min="9" max="9" width="0.7109375" style="1147" customWidth="1"/>
    <col min="10" max="10" width="17.42578125" style="1147" customWidth="1"/>
    <col min="11" max="11" width="0.42578125" style="1147" customWidth="1"/>
    <col min="12" max="12" width="13.7109375" style="1147" customWidth="1"/>
    <col min="13" max="13" width="0.5703125" style="1147" customWidth="1"/>
    <col min="14" max="14" width="15.7109375" style="1147" customWidth="1"/>
    <col min="15" max="15" width="0.7109375" style="1147" customWidth="1"/>
    <col min="16" max="16" width="17.28515625" style="1147" customWidth="1"/>
    <col min="17" max="17" width="1.7109375" style="1147" customWidth="1"/>
    <col min="18" max="18" width="14" style="1147" customWidth="1"/>
    <col min="19" max="19" width="0.7109375" style="1147" customWidth="1"/>
    <col min="20" max="20" width="13.7109375" style="1147" customWidth="1"/>
    <col min="21" max="21" width="0.7109375" style="1147" customWidth="1"/>
    <col min="22" max="22" width="13.7109375" style="1147" customWidth="1"/>
    <col min="23" max="23" width="0.7109375" style="1147" customWidth="1"/>
    <col min="24" max="24" width="17.7109375" style="1147" customWidth="1"/>
    <col min="25" max="25" width="9.28515625" style="1147"/>
    <col min="26" max="26" width="12" style="1147" bestFit="1" customWidth="1"/>
    <col min="27" max="16384" width="9.28515625" style="1147"/>
  </cols>
  <sheetData>
    <row r="2" spans="1:24" ht="14.25" customHeight="1">
      <c r="A2" s="1196" t="s">
        <v>4030</v>
      </c>
      <c r="B2" s="1197" t="s">
        <v>4031</v>
      </c>
    </row>
    <row r="4" spans="1:24" ht="14.25" customHeight="1">
      <c r="B4" s="3146" t="s">
        <v>4032</v>
      </c>
      <c r="C4" s="3146"/>
      <c r="D4" s="3146"/>
      <c r="E4" s="3146"/>
      <c r="F4" s="3146"/>
      <c r="G4" s="3146"/>
      <c r="H4" s="3146"/>
      <c r="I4" s="3146"/>
      <c r="J4" s="3146"/>
      <c r="K4" s="3146"/>
      <c r="L4" s="3146"/>
      <c r="M4" s="3146"/>
      <c r="N4" s="3146"/>
      <c r="O4" s="3146"/>
      <c r="P4" s="3146"/>
      <c r="Q4" s="3146"/>
      <c r="R4" s="3146"/>
      <c r="S4" s="3146"/>
      <c r="T4" s="3146"/>
      <c r="U4" s="3146"/>
      <c r="V4" s="3146"/>
      <c r="W4" s="3146"/>
      <c r="X4" s="3146"/>
    </row>
    <row r="5" spans="1:24" ht="14.25" customHeight="1">
      <c r="B5" s="3146"/>
      <c r="C5" s="3146"/>
      <c r="D5" s="3146"/>
      <c r="E5" s="3146"/>
      <c r="F5" s="3146"/>
      <c r="G5" s="3146"/>
      <c r="H5" s="3146"/>
      <c r="I5" s="3146"/>
      <c r="J5" s="3146"/>
      <c r="K5" s="3146"/>
      <c r="L5" s="3146"/>
      <c r="M5" s="3146"/>
      <c r="N5" s="3146"/>
      <c r="O5" s="3146"/>
      <c r="P5" s="3146"/>
      <c r="Q5" s="3146"/>
      <c r="R5" s="3146"/>
      <c r="S5" s="3146"/>
      <c r="T5" s="3146"/>
      <c r="U5" s="3146"/>
      <c r="V5" s="3146"/>
      <c r="W5" s="3146"/>
      <c r="X5" s="3146"/>
    </row>
    <row r="7" spans="1:24" ht="14.25" customHeight="1">
      <c r="B7" s="3146" t="s">
        <v>4033</v>
      </c>
      <c r="C7" s="3146"/>
      <c r="D7" s="3146"/>
      <c r="E7" s="3146"/>
      <c r="F7" s="3146"/>
      <c r="G7" s="3146"/>
      <c r="H7" s="3146"/>
      <c r="I7" s="3146"/>
      <c r="J7" s="3146"/>
      <c r="K7" s="3146"/>
      <c r="L7" s="3146"/>
      <c r="M7" s="3146"/>
      <c r="N7" s="3146"/>
      <c r="O7" s="3146"/>
      <c r="P7" s="3146"/>
      <c r="Q7" s="3146"/>
      <c r="R7" s="3146"/>
      <c r="S7" s="3146"/>
      <c r="T7" s="3146"/>
      <c r="U7" s="3146"/>
      <c r="V7" s="3146"/>
      <c r="W7" s="3146"/>
      <c r="X7" s="3146"/>
    </row>
    <row r="8" spans="1:24" ht="14.25" customHeight="1">
      <c r="B8" s="3146"/>
      <c r="C8" s="3146"/>
      <c r="D8" s="3146"/>
      <c r="E8" s="3146"/>
      <c r="F8" s="3146"/>
      <c r="G8" s="3146"/>
      <c r="H8" s="3146"/>
      <c r="I8" s="3146"/>
      <c r="J8" s="3146"/>
      <c r="K8" s="3146"/>
      <c r="L8" s="3146"/>
      <c r="M8" s="3146"/>
      <c r="N8" s="3146"/>
      <c r="O8" s="3146"/>
      <c r="P8" s="3146"/>
      <c r="Q8" s="3146"/>
      <c r="R8" s="3146"/>
      <c r="S8" s="3146"/>
      <c r="T8" s="3146"/>
      <c r="U8" s="3146"/>
      <c r="V8" s="3146"/>
      <c r="W8" s="3146"/>
      <c r="X8" s="3146"/>
    </row>
    <row r="10" spans="1:24" ht="14.25" customHeight="1">
      <c r="B10" s="3146" t="s">
        <v>4034</v>
      </c>
      <c r="C10" s="3146"/>
      <c r="D10" s="3146"/>
      <c r="E10" s="3146"/>
      <c r="F10" s="3146"/>
      <c r="G10" s="3146"/>
      <c r="H10" s="3146"/>
      <c r="I10" s="3146"/>
      <c r="J10" s="3146"/>
      <c r="K10" s="3146"/>
      <c r="L10" s="3146"/>
      <c r="M10" s="3146"/>
      <c r="N10" s="3146"/>
      <c r="O10" s="3146"/>
      <c r="P10" s="3146"/>
      <c r="Q10" s="3146"/>
      <c r="R10" s="3146"/>
      <c r="S10" s="3146"/>
      <c r="T10" s="3146"/>
      <c r="U10" s="3146"/>
      <c r="V10" s="3146"/>
      <c r="W10" s="3146"/>
      <c r="X10" s="3146"/>
    </row>
    <row r="12" spans="1:24" ht="14.25" customHeight="1">
      <c r="B12" s="1198" t="s">
        <v>3538</v>
      </c>
      <c r="C12" s="1145"/>
      <c r="D12" s="1199" t="s">
        <v>4035</v>
      </c>
      <c r="E12" s="1184"/>
      <c r="F12" s="1184"/>
      <c r="G12" s="1184"/>
      <c r="H12" s="1184"/>
      <c r="I12" s="1184"/>
      <c r="J12" s="1184"/>
      <c r="K12" s="1184"/>
      <c r="L12" s="1184"/>
      <c r="M12" s="1184"/>
      <c r="N12" s="1184"/>
      <c r="O12" s="1184"/>
      <c r="P12" s="1184"/>
      <c r="Q12" s="1173"/>
      <c r="R12" s="1184"/>
      <c r="S12" s="1184"/>
      <c r="T12" s="1184"/>
      <c r="U12" s="1184"/>
      <c r="V12" s="1173"/>
    </row>
    <row r="13" spans="1:24" ht="14.25" customHeight="1">
      <c r="B13" s="1200"/>
      <c r="C13" s="1145"/>
      <c r="D13" s="1184"/>
      <c r="E13" s="1184"/>
      <c r="F13" s="1184"/>
      <c r="G13" s="1184"/>
      <c r="H13" s="1184"/>
      <c r="I13" s="1184"/>
      <c r="J13" s="1184"/>
      <c r="K13" s="1184"/>
      <c r="L13" s="1184"/>
      <c r="M13" s="1184"/>
      <c r="N13" s="1184"/>
      <c r="O13" s="1184"/>
      <c r="P13" s="1184"/>
      <c r="Q13" s="1173"/>
      <c r="R13" s="1184"/>
      <c r="S13" s="1184"/>
      <c r="T13" s="1184"/>
      <c r="U13" s="1184"/>
      <c r="V13" s="1173"/>
    </row>
    <row r="14" spans="1:24" ht="14.25" customHeight="1">
      <c r="B14" s="1198" t="s">
        <v>3539</v>
      </c>
      <c r="C14" s="1145"/>
      <c r="D14" s="1201" t="s">
        <v>4036</v>
      </c>
      <c r="E14" s="1146"/>
      <c r="F14" s="1146"/>
      <c r="G14" s="1146"/>
      <c r="H14" s="1146"/>
      <c r="I14" s="1146"/>
      <c r="J14" s="1146"/>
      <c r="K14" s="1146"/>
      <c r="L14" s="1146"/>
      <c r="M14" s="1146"/>
      <c r="N14" s="1146"/>
      <c r="O14" s="1146"/>
      <c r="P14" s="1146"/>
      <c r="Q14" s="1146"/>
      <c r="R14" s="1146"/>
      <c r="S14" s="1146"/>
      <c r="T14" s="1146"/>
      <c r="U14" s="1146"/>
      <c r="V14" s="1146"/>
    </row>
    <row r="15" spans="1:24" ht="14.25" customHeight="1">
      <c r="B15" s="1200"/>
      <c r="C15" s="1145"/>
      <c r="D15" s="1146"/>
      <c r="E15" s="1146"/>
      <c r="F15" s="1146"/>
      <c r="G15" s="1146"/>
      <c r="H15" s="1146"/>
      <c r="I15" s="1146"/>
      <c r="J15" s="1146"/>
      <c r="K15" s="1146"/>
      <c r="L15" s="1146"/>
      <c r="M15" s="1146"/>
      <c r="N15" s="1146"/>
      <c r="O15" s="1146"/>
      <c r="P15" s="1146"/>
      <c r="Q15" s="1146"/>
      <c r="R15" s="1146"/>
      <c r="S15" s="1146"/>
      <c r="T15" s="1146"/>
      <c r="U15" s="1146"/>
      <c r="V15" s="1146"/>
    </row>
    <row r="16" spans="1:24" ht="15">
      <c r="B16" s="1198" t="s">
        <v>3540</v>
      </c>
      <c r="C16" s="1145"/>
      <c r="D16" s="1201" t="s">
        <v>4037</v>
      </c>
      <c r="E16" s="1146"/>
      <c r="F16" s="1146"/>
      <c r="G16" s="1146"/>
      <c r="H16" s="1146"/>
      <c r="I16" s="1146"/>
      <c r="J16" s="1146"/>
      <c r="K16" s="1146"/>
      <c r="L16" s="1146"/>
      <c r="M16" s="1146"/>
      <c r="N16" s="1146"/>
      <c r="O16" s="1146"/>
      <c r="P16" s="1146"/>
      <c r="Q16" s="1146"/>
      <c r="R16" s="1146"/>
      <c r="S16" s="1146"/>
      <c r="T16" s="1146"/>
      <c r="U16" s="1146"/>
      <c r="V16" s="1146"/>
    </row>
    <row r="18" spans="1:24" ht="15">
      <c r="B18" s="1144"/>
      <c r="C18" s="1145"/>
      <c r="D18" s="1146"/>
      <c r="E18" s="1146"/>
      <c r="F18" s="1146"/>
      <c r="G18" s="1146"/>
      <c r="H18" s="1146"/>
      <c r="I18" s="1146"/>
      <c r="J18" s="1146"/>
      <c r="K18" s="1146"/>
      <c r="L18" s="1146"/>
      <c r="M18" s="1146"/>
      <c r="N18" s="1146"/>
      <c r="O18" s="1146"/>
      <c r="P18" s="1146"/>
      <c r="Q18" s="1146"/>
      <c r="R18" s="1146"/>
      <c r="S18" s="1146"/>
      <c r="T18" s="1146"/>
      <c r="U18" s="1146"/>
      <c r="V18" s="1146"/>
    </row>
    <row r="19" spans="1:24" s="1145" customFormat="1" ht="15" customHeight="1">
      <c r="A19" s="1148"/>
      <c r="B19" s="1149"/>
      <c r="C19" s="1150"/>
      <c r="D19" s="1151"/>
      <c r="E19" s="1151"/>
      <c r="F19" s="3150">
        <v>43465</v>
      </c>
      <c r="G19" s="3150"/>
      <c r="H19" s="3150"/>
      <c r="I19" s="3150"/>
      <c r="J19" s="3150"/>
      <c r="K19" s="3150"/>
      <c r="L19" s="3150"/>
      <c r="M19" s="3150"/>
      <c r="N19" s="3150"/>
      <c r="O19" s="3150"/>
      <c r="P19" s="3150"/>
      <c r="Q19" s="3150"/>
      <c r="R19" s="3150"/>
      <c r="S19" s="3150"/>
      <c r="T19" s="3150"/>
      <c r="U19" s="3150"/>
      <c r="V19" s="3150"/>
      <c r="W19" s="3150"/>
      <c r="X19" s="3150"/>
    </row>
    <row r="20" spans="1:24" s="1145" customFormat="1" ht="15" customHeight="1">
      <c r="A20" s="1148"/>
      <c r="B20" s="1149"/>
      <c r="C20" s="1150"/>
      <c r="D20" s="1152"/>
      <c r="E20" s="1152"/>
      <c r="F20" s="3151" t="s">
        <v>4013</v>
      </c>
      <c r="G20" s="3151"/>
      <c r="H20" s="3151"/>
      <c r="I20" s="3151"/>
      <c r="J20" s="3151"/>
      <c r="K20" s="3151"/>
      <c r="L20" s="3151"/>
      <c r="M20" s="3151"/>
      <c r="N20" s="3151"/>
      <c r="O20" s="3151"/>
      <c r="P20" s="3151"/>
      <c r="Q20" s="1153"/>
      <c r="R20" s="3150" t="s">
        <v>4014</v>
      </c>
      <c r="S20" s="3150"/>
      <c r="T20" s="3150"/>
      <c r="U20" s="3150"/>
      <c r="V20" s="3150"/>
      <c r="W20" s="3150"/>
      <c r="X20" s="3150"/>
    </row>
    <row r="21" spans="1:24" s="1145" customFormat="1" ht="15" customHeight="1">
      <c r="A21" s="1148"/>
      <c r="B21" s="1149"/>
      <c r="C21" s="1150"/>
      <c r="D21" s="1152"/>
      <c r="E21" s="1152"/>
      <c r="F21" s="3151" t="s">
        <v>4038</v>
      </c>
      <c r="G21" s="3151"/>
      <c r="H21" s="3151"/>
      <c r="I21" s="3151"/>
      <c r="J21" s="3151"/>
      <c r="K21" s="3151"/>
      <c r="L21" s="3151"/>
      <c r="M21" s="3151"/>
      <c r="N21" s="3151"/>
      <c r="O21" s="3151"/>
      <c r="P21" s="3151"/>
      <c r="Q21" s="3151"/>
      <c r="R21" s="3151"/>
      <c r="S21" s="3151"/>
      <c r="T21" s="3151"/>
      <c r="U21" s="3151"/>
      <c r="V21" s="3151"/>
      <c r="W21" s="3151"/>
      <c r="X21" s="3151"/>
    </row>
    <row r="22" spans="1:24" s="1145" customFormat="1" ht="15" customHeight="1">
      <c r="A22" s="1148"/>
      <c r="B22" s="1149"/>
      <c r="C22" s="1150"/>
      <c r="E22" s="1154"/>
      <c r="F22" s="3147" t="s">
        <v>4015</v>
      </c>
      <c r="G22" s="1154"/>
      <c r="H22" s="3149" t="s">
        <v>4016</v>
      </c>
      <c r="I22" s="1154"/>
      <c r="J22" s="3149" t="s">
        <v>4017</v>
      </c>
      <c r="K22" s="1154"/>
      <c r="L22" s="3149" t="s">
        <v>4018</v>
      </c>
      <c r="M22" s="1154"/>
      <c r="N22" s="3149" t="s">
        <v>4019</v>
      </c>
      <c r="O22" s="1154"/>
      <c r="P22" s="3149" t="s">
        <v>2928</v>
      </c>
      <c r="Q22" s="1153"/>
      <c r="R22" s="1155"/>
      <c r="S22" s="1155"/>
      <c r="T22" s="1155"/>
      <c r="U22" s="1155"/>
      <c r="V22" s="1155"/>
      <c r="W22" s="1155"/>
      <c r="X22" s="1155"/>
    </row>
    <row r="23" spans="1:24" s="1145" customFormat="1" ht="43.15" customHeight="1">
      <c r="A23" s="1148"/>
      <c r="B23" s="1149"/>
      <c r="C23" s="1150"/>
      <c r="E23" s="1156"/>
      <c r="F23" s="3148"/>
      <c r="G23" s="1156"/>
      <c r="H23" s="3149"/>
      <c r="I23" s="1156"/>
      <c r="J23" s="3148"/>
      <c r="K23" s="1156"/>
      <c r="L23" s="3149"/>
      <c r="M23" s="1156"/>
      <c r="N23" s="3148"/>
      <c r="O23" s="1156"/>
      <c r="P23" s="3148"/>
      <c r="Q23" s="1153"/>
      <c r="R23" s="1157" t="s">
        <v>3541</v>
      </c>
      <c r="S23" s="1158"/>
      <c r="T23" s="1157" t="s">
        <v>3542</v>
      </c>
      <c r="U23" s="1158"/>
      <c r="V23" s="1157" t="s">
        <v>3543</v>
      </c>
      <c r="W23" s="1159"/>
      <c r="X23" s="1157" t="s">
        <v>2928</v>
      </c>
    </row>
    <row r="24" spans="1:24" s="1145" customFormat="1" ht="15" customHeight="1">
      <c r="A24" s="1148"/>
      <c r="B24" s="1149"/>
      <c r="C24" s="1150"/>
      <c r="E24" s="1160"/>
      <c r="F24" s="3145" t="s">
        <v>3165</v>
      </c>
      <c r="G24" s="3145"/>
      <c r="H24" s="3145"/>
      <c r="I24" s="3145"/>
      <c r="J24" s="3145"/>
      <c r="K24" s="3145"/>
      <c r="L24" s="3145"/>
      <c r="M24" s="3145"/>
      <c r="N24" s="3145"/>
      <c r="O24" s="3145"/>
      <c r="P24" s="3145"/>
      <c r="Q24" s="1153"/>
      <c r="R24" s="3145" t="s">
        <v>3165</v>
      </c>
      <c r="S24" s="3145"/>
      <c r="T24" s="3145"/>
      <c r="U24" s="3145"/>
      <c r="V24" s="3145"/>
      <c r="W24" s="3145"/>
      <c r="X24" s="3145"/>
    </row>
    <row r="25" spans="1:24" s="1145" customFormat="1" ht="15" customHeight="1">
      <c r="A25" s="1148"/>
      <c r="B25" s="1161" t="s">
        <v>4020</v>
      </c>
      <c r="C25" s="1150"/>
      <c r="D25" s="1150"/>
      <c r="E25" s="1150"/>
      <c r="F25" s="1150"/>
      <c r="G25" s="1150"/>
      <c r="H25" s="1150"/>
      <c r="I25" s="1150"/>
      <c r="J25" s="1153"/>
      <c r="K25" s="1153"/>
      <c r="L25" s="1153"/>
      <c r="M25" s="1153"/>
      <c r="N25" s="1153"/>
      <c r="O25" s="1153"/>
      <c r="P25" s="1153"/>
      <c r="Q25" s="1153"/>
      <c r="R25" s="1162"/>
      <c r="S25" s="1162"/>
      <c r="T25" s="1162"/>
      <c r="U25" s="1162"/>
      <c r="V25" s="1162"/>
      <c r="W25" s="1162"/>
      <c r="X25" s="1162"/>
    </row>
    <row r="26" spans="1:24" s="1145" customFormat="1" ht="15" customHeight="1">
      <c r="A26" s="1148"/>
      <c r="B26" s="1202" t="e">
        <f>BS!#REF!</f>
        <v>#REF!</v>
      </c>
      <c r="C26" s="1150"/>
      <c r="D26" s="1150"/>
      <c r="E26" s="1150"/>
      <c r="F26" s="1204">
        <v>0</v>
      </c>
      <c r="G26" s="1164"/>
      <c r="H26" s="1204">
        <v>0</v>
      </c>
      <c r="I26" s="1164"/>
      <c r="J26" s="1204">
        <v>0</v>
      </c>
      <c r="K26" s="1164"/>
      <c r="L26" s="1204">
        <v>0</v>
      </c>
      <c r="M26" s="1164"/>
      <c r="N26" s="1204">
        <v>0</v>
      </c>
      <c r="O26" s="1164"/>
      <c r="P26" s="1204">
        <f>F26+H26+J26+L26+N26</f>
        <v>0</v>
      </c>
      <c r="Q26" s="1164"/>
      <c r="R26" s="1204">
        <v>0</v>
      </c>
      <c r="S26" s="1205"/>
      <c r="T26" s="1204">
        <v>0</v>
      </c>
      <c r="U26" s="1204">
        <v>0</v>
      </c>
      <c r="V26" s="1204">
        <v>0</v>
      </c>
      <c r="W26" s="1204">
        <v>0</v>
      </c>
      <c r="X26" s="1204">
        <f>R26+T26+V26</f>
        <v>0</v>
      </c>
    </row>
    <row r="27" spans="1:24" s="1145" customFormat="1" ht="15" customHeight="1" thickBot="1">
      <c r="A27" s="1148"/>
      <c r="B27" s="1202" t="s">
        <v>4041</v>
      </c>
      <c r="C27" s="1150"/>
      <c r="D27" s="1150"/>
      <c r="E27" s="1150"/>
      <c r="F27" s="1163">
        <v>0</v>
      </c>
      <c r="G27" s="1204"/>
      <c r="H27" s="1163">
        <v>0</v>
      </c>
      <c r="I27" s="1204"/>
      <c r="J27" s="1208">
        <f>BS!E12</f>
        <v>603342</v>
      </c>
      <c r="K27" s="1169"/>
      <c r="L27" s="1208">
        <v>0</v>
      </c>
      <c r="M27" s="1169"/>
      <c r="N27" s="1208">
        <v>0</v>
      </c>
      <c r="O27" s="1169"/>
      <c r="P27" s="1208">
        <f>J27</f>
        <v>603342</v>
      </c>
      <c r="Q27" s="1206"/>
      <c r="R27" s="1209">
        <f>P27</f>
        <v>603342</v>
      </c>
      <c r="S27" s="1206"/>
      <c r="T27" s="1208">
        <v>0</v>
      </c>
      <c r="U27" s="1206"/>
      <c r="V27" s="1209">
        <v>0</v>
      </c>
      <c r="W27" s="1207"/>
      <c r="X27" s="1209">
        <f>R27+T27+V27</f>
        <v>603342</v>
      </c>
    </row>
    <row r="28" spans="1:24" s="1145" customFormat="1" ht="8.1" customHeight="1" thickTop="1">
      <c r="A28" s="1148"/>
      <c r="B28" s="1165"/>
      <c r="C28" s="1150"/>
      <c r="D28" s="1166"/>
      <c r="E28" s="1166"/>
      <c r="F28" s="1167"/>
      <c r="G28" s="1167"/>
      <c r="H28" s="1167"/>
      <c r="I28" s="1167"/>
      <c r="J28" s="1168"/>
      <c r="K28" s="1168"/>
      <c r="L28" s="1168"/>
      <c r="M28" s="1168"/>
      <c r="N28" s="1168"/>
      <c r="O28" s="1168"/>
      <c r="P28" s="1169"/>
      <c r="Q28" s="1170"/>
      <c r="R28" s="1171"/>
      <c r="S28" s="1170"/>
      <c r="T28" s="1168"/>
      <c r="U28" s="1170"/>
      <c r="V28" s="1171"/>
      <c r="W28" s="1172"/>
      <c r="X28" s="1173"/>
    </row>
    <row r="29" spans="1:24" s="1145" customFormat="1" ht="15" customHeight="1">
      <c r="A29" s="1148"/>
      <c r="B29" s="1161" t="s">
        <v>4021</v>
      </c>
      <c r="C29" s="1150"/>
      <c r="D29" s="1166"/>
      <c r="E29" s="1166"/>
      <c r="F29" s="1167"/>
      <c r="G29" s="1167"/>
      <c r="H29" s="1167"/>
      <c r="I29" s="1167"/>
      <c r="J29" s="1168"/>
      <c r="K29" s="1168"/>
      <c r="L29" s="1168"/>
      <c r="M29" s="1168"/>
      <c r="N29" s="1168"/>
      <c r="O29" s="1168"/>
      <c r="P29" s="1169"/>
      <c r="Q29" s="1170"/>
      <c r="R29" s="1171"/>
      <c r="S29" s="1170"/>
      <c r="T29" s="1168"/>
      <c r="U29" s="1170"/>
      <c r="V29" s="1171"/>
      <c r="W29" s="1172"/>
      <c r="X29" s="1173"/>
    </row>
    <row r="30" spans="1:24" s="1145" customFormat="1" ht="9" customHeight="1">
      <c r="A30" s="1148"/>
      <c r="B30" s="1161"/>
      <c r="C30" s="1150"/>
      <c r="D30" s="1166"/>
      <c r="E30" s="1166"/>
      <c r="F30" s="1167"/>
      <c r="G30" s="1167"/>
      <c r="H30" s="1167"/>
      <c r="I30" s="1167"/>
      <c r="J30" s="1168"/>
      <c r="K30" s="1168"/>
      <c r="L30" s="1168"/>
      <c r="M30" s="1168"/>
      <c r="N30" s="1168"/>
      <c r="O30" s="1168"/>
      <c r="P30" s="1169"/>
      <c r="Q30" s="1170"/>
      <c r="R30" s="1171"/>
      <c r="S30" s="1170"/>
      <c r="T30" s="1168"/>
      <c r="U30" s="1170"/>
      <c r="V30" s="1171"/>
      <c r="W30" s="1172"/>
      <c r="X30" s="1173"/>
    </row>
    <row r="31" spans="1:24" s="1145" customFormat="1" ht="15" customHeight="1">
      <c r="A31" s="1148"/>
      <c r="B31" s="1174" t="s">
        <v>4022</v>
      </c>
      <c r="C31" s="1150"/>
      <c r="D31" s="1166"/>
      <c r="E31" s="1166"/>
      <c r="F31" s="1167">
        <v>0</v>
      </c>
      <c r="G31" s="1167"/>
      <c r="H31" s="1167">
        <v>0</v>
      </c>
      <c r="I31" s="1167"/>
      <c r="J31" s="1168">
        <v>0</v>
      </c>
      <c r="K31" s="1168"/>
      <c r="L31" s="1168">
        <f>BS!E11</f>
        <v>17739</v>
      </c>
      <c r="M31" s="1168"/>
      <c r="N31" s="1167">
        <v>0</v>
      </c>
      <c r="O31" s="1168"/>
      <c r="P31" s="1169">
        <f>F31+N31+J31+H31+L31</f>
        <v>17739</v>
      </c>
      <c r="Q31" s="1170"/>
      <c r="R31" s="1171"/>
      <c r="S31" s="1206"/>
      <c r="T31" s="1171"/>
      <c r="U31" s="1206"/>
      <c r="V31" s="1171"/>
      <c r="W31" s="1207"/>
      <c r="X31" s="1171"/>
    </row>
    <row r="32" spans="1:24" s="1145" customFormat="1" ht="15" customHeight="1">
      <c r="A32" s="1148"/>
      <c r="B32" s="1174" t="s">
        <v>3845</v>
      </c>
      <c r="C32" s="1150"/>
      <c r="D32" s="1166"/>
      <c r="E32" s="1166"/>
      <c r="F32" s="1167">
        <v>0</v>
      </c>
      <c r="G32" s="1167"/>
      <c r="H32" s="1167">
        <v>0</v>
      </c>
      <c r="I32" s="1167"/>
      <c r="J32" s="1168">
        <f>BS!E17</f>
        <v>3108</v>
      </c>
      <c r="K32" s="1168"/>
      <c r="L32" s="1168">
        <v>0</v>
      </c>
      <c r="M32" s="1168"/>
      <c r="N32" s="1168">
        <v>0</v>
      </c>
      <c r="O32" s="1168"/>
      <c r="P32" s="1169">
        <f>F32+N32+J32+H32+L32</f>
        <v>3108</v>
      </c>
      <c r="Q32" s="1170"/>
      <c r="R32" s="1171"/>
      <c r="S32" s="1206"/>
      <c r="T32" s="1171"/>
      <c r="U32" s="1206"/>
      <c r="V32" s="1171"/>
      <c r="W32" s="1207"/>
      <c r="X32" s="1171"/>
    </row>
    <row r="33" spans="1:26" s="1145" customFormat="1" ht="15" customHeight="1">
      <c r="A33" s="1148"/>
      <c r="B33" s="1174" t="s">
        <v>2938</v>
      </c>
      <c r="C33" s="1150"/>
      <c r="D33" s="1166"/>
      <c r="E33" s="1166"/>
      <c r="F33" s="1167">
        <v>0</v>
      </c>
      <c r="G33" s="1167"/>
      <c r="H33" s="1167">
        <v>0</v>
      </c>
      <c r="I33" s="1167"/>
      <c r="J33" s="1168">
        <f>BS!E14</f>
        <v>198</v>
      </c>
      <c r="K33" s="1168"/>
      <c r="L33" s="1168">
        <v>0</v>
      </c>
      <c r="M33" s="1168"/>
      <c r="N33" s="1168">
        <v>0</v>
      </c>
      <c r="O33" s="1168"/>
      <c r="P33" s="1169">
        <f>F33+N33+J33+H33+L33</f>
        <v>198</v>
      </c>
      <c r="Q33" s="1170"/>
      <c r="R33" s="1171"/>
      <c r="S33" s="1206"/>
      <c r="T33" s="1171"/>
      <c r="U33" s="1206"/>
      <c r="V33" s="1171"/>
      <c r="W33" s="1207"/>
      <c r="X33" s="1171"/>
    </row>
    <row r="34" spans="1:26" s="1145" customFormat="1" ht="15" customHeight="1">
      <c r="A34" s="1148"/>
      <c r="B34" s="1174" t="s">
        <v>2948</v>
      </c>
      <c r="C34" s="1150"/>
      <c r="D34" s="1166"/>
      <c r="E34" s="1166"/>
      <c r="F34" s="1167"/>
      <c r="G34" s="1167"/>
      <c r="H34" s="1167"/>
      <c r="I34" s="1167"/>
      <c r="J34" s="1168">
        <f>BS!E13</f>
        <v>1643</v>
      </c>
      <c r="K34" s="1168"/>
      <c r="L34" s="1168"/>
      <c r="M34" s="1168"/>
      <c r="N34" s="1168"/>
      <c r="O34" s="1168"/>
      <c r="P34" s="1169">
        <f>F34+N34+J34+H34+L34</f>
        <v>1643</v>
      </c>
      <c r="Q34" s="1170"/>
      <c r="R34" s="1171"/>
      <c r="S34" s="1206"/>
      <c r="T34" s="1171"/>
      <c r="U34" s="1206"/>
      <c r="V34" s="1171"/>
      <c r="W34" s="1207"/>
      <c r="X34" s="1171"/>
    </row>
    <row r="35" spans="1:26" s="1145" customFormat="1" ht="15" customHeight="1" thickBot="1">
      <c r="A35" s="1148"/>
      <c r="B35" s="1174"/>
      <c r="C35" s="1150"/>
      <c r="D35" s="1166"/>
      <c r="E35" s="1166"/>
      <c r="F35" s="1175">
        <f>SUM(F31:F34)</f>
        <v>0</v>
      </c>
      <c r="G35" s="1176"/>
      <c r="H35" s="1175">
        <f>SUM(H31:H34)</f>
        <v>0</v>
      </c>
      <c r="I35" s="1176"/>
      <c r="J35" s="1175">
        <f>SUM(J31:J34)</f>
        <v>4949</v>
      </c>
      <c r="K35" s="1177"/>
      <c r="L35" s="1175">
        <f>SUM(L31:L34)</f>
        <v>17739</v>
      </c>
      <c r="M35" s="1177"/>
      <c r="N35" s="1175">
        <f>SUM(N31:N34)</f>
        <v>0</v>
      </c>
      <c r="O35" s="1178"/>
      <c r="P35" s="1175">
        <f>SUM(P31:P34)</f>
        <v>22688</v>
      </c>
      <c r="Q35" s="1170"/>
      <c r="R35" s="1171"/>
      <c r="S35" s="1171"/>
      <c r="T35" s="1171"/>
      <c r="U35" s="1171"/>
      <c r="V35" s="1171"/>
      <c r="W35" s="1171"/>
      <c r="X35" s="1171"/>
    </row>
    <row r="36" spans="1:26" s="1145" customFormat="1" ht="15.75" thickTop="1">
      <c r="A36" s="1148"/>
      <c r="B36" s="1174"/>
      <c r="C36" s="1150"/>
      <c r="D36" s="1166"/>
      <c r="E36" s="1166"/>
      <c r="F36" s="1167"/>
      <c r="G36" s="1167"/>
      <c r="H36" s="1167"/>
      <c r="I36" s="1167"/>
      <c r="J36" s="1168"/>
      <c r="K36" s="1168"/>
      <c r="L36" s="1168"/>
      <c r="M36" s="1168"/>
      <c r="N36" s="1168"/>
      <c r="O36" s="1168"/>
      <c r="P36" s="1169"/>
      <c r="Q36" s="1170"/>
      <c r="R36" s="1171"/>
      <c r="S36" s="1170"/>
      <c r="T36" s="1168"/>
      <c r="U36" s="1170"/>
      <c r="V36" s="1171"/>
      <c r="W36" s="1172"/>
      <c r="X36" s="1171"/>
    </row>
    <row r="37" spans="1:26" s="1145" customFormat="1" ht="15">
      <c r="A37" s="1148"/>
      <c r="B37" s="1161" t="s">
        <v>4023</v>
      </c>
      <c r="C37" s="1150"/>
      <c r="D37" s="1166"/>
      <c r="E37" s="1166"/>
      <c r="F37" s="1167"/>
      <c r="G37" s="1167"/>
      <c r="H37" s="1167"/>
      <c r="I37" s="1167"/>
      <c r="J37" s="1168"/>
      <c r="K37" s="1168"/>
      <c r="L37" s="1168"/>
      <c r="M37" s="1168"/>
      <c r="N37" s="1168"/>
      <c r="O37" s="1168"/>
      <c r="P37" s="1169"/>
      <c r="Q37" s="1170"/>
      <c r="R37" s="1171"/>
      <c r="S37" s="1170"/>
      <c r="T37" s="1168"/>
      <c r="U37" s="1170"/>
      <c r="V37" s="1171"/>
      <c r="W37" s="1172"/>
      <c r="X37" s="1171"/>
    </row>
    <row r="38" spans="1:26" s="1145" customFormat="1" ht="15">
      <c r="A38" s="1148"/>
      <c r="B38" s="1174"/>
      <c r="C38" s="1150"/>
      <c r="D38" s="1166"/>
      <c r="E38" s="1166"/>
      <c r="F38" s="1167"/>
      <c r="G38" s="1167"/>
      <c r="H38" s="1167"/>
      <c r="I38" s="1167"/>
      <c r="J38" s="1168"/>
      <c r="K38" s="1168"/>
      <c r="L38" s="1168"/>
      <c r="M38" s="1168"/>
      <c r="N38" s="1168"/>
      <c r="O38" s="1168"/>
      <c r="P38" s="1169"/>
      <c r="Q38" s="1170"/>
      <c r="R38" s="1171"/>
      <c r="S38" s="1170"/>
      <c r="T38" s="1168"/>
      <c r="U38" s="1170"/>
      <c r="V38" s="1171"/>
      <c r="W38" s="1172"/>
      <c r="X38" s="1171"/>
    </row>
    <row r="39" spans="1:26" s="1145" customFormat="1" ht="15">
      <c r="A39" s="1148"/>
      <c r="B39" s="1179" t="s">
        <v>4024</v>
      </c>
      <c r="C39" s="1150"/>
      <c r="D39" s="1166"/>
      <c r="E39" s="1166"/>
      <c r="F39" s="1167">
        <v>0</v>
      </c>
      <c r="G39" s="1167"/>
      <c r="H39" s="1167">
        <v>0</v>
      </c>
      <c r="I39" s="1167"/>
      <c r="J39" s="1168">
        <v>0</v>
      </c>
      <c r="K39" s="1168"/>
      <c r="L39" s="1168">
        <v>0</v>
      </c>
      <c r="M39" s="1168"/>
      <c r="N39" s="1168">
        <f>BS!E21</f>
        <v>877</v>
      </c>
      <c r="O39" s="1168"/>
      <c r="P39" s="1169">
        <f>F39+N39+J39+H39+L39</f>
        <v>877</v>
      </c>
      <c r="Q39" s="1170"/>
      <c r="R39" s="1171"/>
      <c r="S39" s="1170"/>
      <c r="T39" s="1168"/>
      <c r="U39" s="1170"/>
      <c r="V39" s="1171"/>
      <c r="W39" s="1172"/>
      <c r="X39" s="1171"/>
    </row>
    <row r="40" spans="1:26" s="1145" customFormat="1" ht="15">
      <c r="A40" s="1148"/>
      <c r="B40" s="1179" t="s">
        <v>4025</v>
      </c>
      <c r="C40" s="1150"/>
      <c r="D40" s="1166"/>
      <c r="E40" s="1166"/>
      <c r="F40" s="1167">
        <v>0</v>
      </c>
      <c r="G40" s="1167"/>
      <c r="H40" s="1167">
        <v>0</v>
      </c>
      <c r="I40" s="1167"/>
      <c r="J40" s="1168">
        <v>0</v>
      </c>
      <c r="K40" s="1168"/>
      <c r="L40" s="1168">
        <v>0</v>
      </c>
      <c r="M40" s="1168"/>
      <c r="N40" s="1168">
        <f>BS!E23</f>
        <v>80</v>
      </c>
      <c r="O40" s="1168"/>
      <c r="P40" s="1169">
        <f>F40+N40+J40+H40+L40</f>
        <v>80</v>
      </c>
      <c r="Q40" s="1170"/>
      <c r="R40" s="1171"/>
      <c r="S40" s="1170"/>
      <c r="T40" s="1168"/>
      <c r="U40" s="1170"/>
      <c r="V40" s="1171"/>
      <c r="W40" s="1172"/>
      <c r="X40" s="1171"/>
    </row>
    <row r="41" spans="1:26" s="1145" customFormat="1" ht="15">
      <c r="A41" s="1148"/>
      <c r="B41" s="1179" t="s">
        <v>4026</v>
      </c>
      <c r="C41" s="1150"/>
      <c r="D41" s="1166"/>
      <c r="E41" s="1166"/>
      <c r="F41" s="1167">
        <v>0</v>
      </c>
      <c r="G41" s="1167"/>
      <c r="H41" s="1167">
        <v>0</v>
      </c>
      <c r="I41" s="1167"/>
      <c r="J41" s="1168">
        <v>0</v>
      </c>
      <c r="K41" s="1168"/>
      <c r="L41" s="1168">
        <v>0</v>
      </c>
      <c r="M41" s="1168"/>
      <c r="N41" s="1168">
        <f>BS!E25</f>
        <v>185</v>
      </c>
      <c r="O41" s="1168"/>
      <c r="P41" s="1169">
        <f>F41+N41+J41+H41+L41</f>
        <v>185</v>
      </c>
      <c r="Q41" s="1170"/>
      <c r="R41" s="1171"/>
      <c r="S41" s="1170"/>
      <c r="T41" s="1168"/>
      <c r="U41" s="1170"/>
      <c r="V41" s="1171"/>
      <c r="W41" s="1172"/>
      <c r="X41" s="1171"/>
    </row>
    <row r="42" spans="1:26" s="1145" customFormat="1" ht="15">
      <c r="A42" s="1148"/>
      <c r="B42" s="1179" t="str">
        <f>[204]BS!$A$28</f>
        <v>Accrued expenses and other liabilities</v>
      </c>
      <c r="C42" s="1150"/>
      <c r="D42" s="1166"/>
      <c r="E42" s="1166"/>
      <c r="F42" s="1167">
        <v>0</v>
      </c>
      <c r="G42" s="1167"/>
      <c r="H42" s="1167">
        <v>0</v>
      </c>
      <c r="I42" s="1167"/>
      <c r="J42" s="1168">
        <v>0</v>
      </c>
      <c r="K42" s="1168"/>
      <c r="L42" s="1168">
        <v>0</v>
      </c>
      <c r="M42" s="1168"/>
      <c r="N42" s="1168">
        <f>BS!E27</f>
        <v>2855</v>
      </c>
      <c r="O42" s="1168"/>
      <c r="P42" s="1169">
        <f>F42+N42+J42+H42+L42</f>
        <v>2855</v>
      </c>
      <c r="Q42" s="1170"/>
      <c r="R42" s="1171"/>
      <c r="S42" s="1170"/>
      <c r="T42" s="1168"/>
      <c r="U42" s="1170"/>
      <c r="V42" s="1171"/>
      <c r="W42" s="1172"/>
      <c r="X42" s="1171"/>
    </row>
    <row r="43" spans="1:26" s="1145" customFormat="1" ht="15" customHeight="1" thickBot="1">
      <c r="A43" s="1148"/>
      <c r="B43" s="1180"/>
      <c r="C43" s="1150"/>
      <c r="D43" s="1166"/>
      <c r="E43" s="1166"/>
      <c r="F43" s="1181">
        <f>SUM(F39:F42)</f>
        <v>0</v>
      </c>
      <c r="G43" s="1171"/>
      <c r="H43" s="1181">
        <f>SUM(H39:H42)</f>
        <v>0</v>
      </c>
      <c r="I43" s="1171"/>
      <c r="J43" s="1181">
        <f>SUM(J39:J42)</f>
        <v>0</v>
      </c>
      <c r="K43" s="1171"/>
      <c r="L43" s="1181">
        <f>SUM(L39:L42)</f>
        <v>0</v>
      </c>
      <c r="M43" s="1171"/>
      <c r="N43" s="1181">
        <f>SUM(N39:N42)</f>
        <v>3997</v>
      </c>
      <c r="O43" s="1171"/>
      <c r="P43" s="1181">
        <f>SUM(P39:P42)</f>
        <v>3997</v>
      </c>
      <c r="Q43" s="1170"/>
      <c r="R43" s="1171"/>
      <c r="S43" s="1170"/>
      <c r="T43" s="1168"/>
      <c r="U43" s="1170"/>
      <c r="V43" s="1171"/>
      <c r="W43" s="1172"/>
      <c r="X43" s="1173"/>
    </row>
    <row r="44" spans="1:26" s="1145" customFormat="1" ht="2.25" hidden="1" customHeight="1">
      <c r="A44" s="1148"/>
      <c r="B44" s="1174"/>
      <c r="C44" s="1150"/>
      <c r="D44" s="1166"/>
      <c r="E44" s="1166"/>
      <c r="F44" s="1167"/>
      <c r="G44" s="1167"/>
      <c r="H44" s="1167"/>
      <c r="I44" s="1167"/>
      <c r="J44" s="1168"/>
      <c r="K44" s="1168"/>
      <c r="L44" s="1168"/>
      <c r="M44" s="1168"/>
      <c r="N44" s="1168"/>
      <c r="O44" s="1168"/>
      <c r="P44" s="1169"/>
      <c r="Q44" s="1170"/>
      <c r="R44" s="1171"/>
      <c r="S44" s="1170"/>
      <c r="T44" s="1168"/>
      <c r="U44" s="1170"/>
      <c r="V44" s="1171"/>
      <c r="W44" s="1172"/>
      <c r="X44" s="1171"/>
    </row>
    <row r="45" spans="1:26" s="1145" customFormat="1" ht="15" customHeight="1" thickTop="1">
      <c r="A45" s="1148"/>
      <c r="B45" s="1149"/>
      <c r="C45" s="1150"/>
      <c r="D45" s="1150"/>
      <c r="E45" s="1150"/>
      <c r="R45" s="1182"/>
      <c r="S45" s="1182"/>
      <c r="T45" s="1182"/>
      <c r="U45" s="1182"/>
      <c r="V45" s="1182"/>
      <c r="W45" s="1182"/>
      <c r="X45" s="1182"/>
      <c r="Y45" s="1182"/>
      <c r="Z45" s="1183"/>
    </row>
    <row r="46" spans="1:26" s="1145" customFormat="1" ht="10.15" customHeight="1">
      <c r="A46" s="1148"/>
      <c r="B46" s="1149"/>
      <c r="C46" s="1150"/>
      <c r="D46" s="1150"/>
      <c r="E46" s="1150"/>
      <c r="F46" s="1150"/>
      <c r="G46" s="1150"/>
      <c r="H46" s="1150"/>
      <c r="I46" s="1150"/>
      <c r="J46" s="1153"/>
      <c r="K46" s="1153"/>
      <c r="L46" s="1153"/>
      <c r="M46" s="1153"/>
      <c r="N46" s="1153"/>
      <c r="O46" s="1153"/>
      <c r="P46" s="1153"/>
      <c r="Q46" s="1153"/>
      <c r="R46" s="1153"/>
      <c r="S46" s="1153"/>
      <c r="T46" s="1153"/>
      <c r="U46" s="1153"/>
      <c r="V46" s="1153"/>
      <c r="W46" s="1184"/>
      <c r="X46" s="1173"/>
    </row>
    <row r="47" spans="1:26" s="1145" customFormat="1" ht="15" customHeight="1">
      <c r="A47" s="1148"/>
      <c r="B47" s="1149"/>
      <c r="C47" s="1150"/>
      <c r="D47" s="1151"/>
      <c r="E47" s="1151"/>
      <c r="F47" s="3150">
        <v>43281</v>
      </c>
      <c r="G47" s="3150"/>
      <c r="H47" s="3150"/>
      <c r="I47" s="3150"/>
      <c r="J47" s="3150"/>
      <c r="K47" s="3150"/>
      <c r="L47" s="3150"/>
      <c r="M47" s="3150"/>
      <c r="N47" s="3150"/>
      <c r="O47" s="3150"/>
      <c r="P47" s="3150"/>
      <c r="Q47" s="3150"/>
      <c r="R47" s="3150"/>
      <c r="S47" s="3150"/>
      <c r="T47" s="3150"/>
      <c r="U47" s="3150"/>
      <c r="V47" s="3150"/>
      <c r="W47" s="3150"/>
      <c r="X47" s="3150"/>
    </row>
    <row r="48" spans="1:26" s="1145" customFormat="1" ht="15" customHeight="1">
      <c r="A48" s="1148"/>
      <c r="B48" s="1149"/>
      <c r="C48" s="1150"/>
      <c r="D48" s="1155"/>
      <c r="E48" s="1155"/>
      <c r="F48" s="3151" t="s">
        <v>4013</v>
      </c>
      <c r="G48" s="3151"/>
      <c r="H48" s="3151"/>
      <c r="I48" s="3151"/>
      <c r="J48" s="3151"/>
      <c r="K48" s="3151"/>
      <c r="L48" s="3151"/>
      <c r="M48" s="3151"/>
      <c r="N48" s="3151"/>
      <c r="O48" s="3151"/>
      <c r="P48" s="3151"/>
      <c r="Q48" s="1153"/>
      <c r="R48" s="3150" t="s">
        <v>4014</v>
      </c>
      <c r="S48" s="3150"/>
      <c r="T48" s="3150"/>
      <c r="U48" s="3150"/>
      <c r="V48" s="3150"/>
      <c r="W48" s="3150"/>
      <c r="X48" s="3150"/>
    </row>
    <row r="49" spans="1:24" s="1145" customFormat="1" ht="15" customHeight="1">
      <c r="A49" s="1148"/>
      <c r="B49" s="1149"/>
      <c r="C49" s="1150"/>
      <c r="D49" s="1155"/>
      <c r="E49" s="1155"/>
      <c r="F49" s="3151" t="s">
        <v>4038</v>
      </c>
      <c r="G49" s="3151"/>
      <c r="H49" s="3151"/>
      <c r="I49" s="3151"/>
      <c r="J49" s="3151"/>
      <c r="K49" s="3151"/>
      <c r="L49" s="3151"/>
      <c r="M49" s="3151"/>
      <c r="N49" s="3151"/>
      <c r="O49" s="3151"/>
      <c r="P49" s="3151"/>
      <c r="Q49" s="3151"/>
      <c r="R49" s="3151"/>
      <c r="S49" s="3151"/>
      <c r="T49" s="3151"/>
      <c r="U49" s="3151"/>
      <c r="V49" s="3151"/>
      <c r="W49" s="3151"/>
      <c r="X49" s="3151"/>
    </row>
    <row r="50" spans="1:24" s="1145" customFormat="1" ht="15" customHeight="1">
      <c r="A50" s="1148"/>
      <c r="B50" s="1149"/>
      <c r="C50" s="1150"/>
      <c r="D50" s="1155"/>
      <c r="E50" s="1155"/>
      <c r="F50" s="3147" t="s">
        <v>4015</v>
      </c>
      <c r="G50" s="1154"/>
      <c r="H50" s="3149" t="s">
        <v>4016</v>
      </c>
      <c r="I50" s="1154"/>
      <c r="J50" s="3149" t="s">
        <v>4017</v>
      </c>
      <c r="K50" s="1154"/>
      <c r="L50" s="3149" t="s">
        <v>4027</v>
      </c>
      <c r="M50" s="1154"/>
      <c r="N50" s="3149" t="s">
        <v>4019</v>
      </c>
      <c r="O50" s="1154"/>
      <c r="P50" s="3149" t="s">
        <v>2928</v>
      </c>
      <c r="Q50" s="1153"/>
      <c r="R50" s="1155"/>
      <c r="S50" s="1155"/>
      <c r="T50" s="1155"/>
      <c r="U50" s="1155"/>
      <c r="V50" s="1155"/>
      <c r="W50" s="1155"/>
      <c r="X50" s="1155"/>
    </row>
    <row r="51" spans="1:24" s="1145" customFormat="1" ht="50.1" customHeight="1">
      <c r="A51" s="1148"/>
      <c r="B51" s="1149"/>
      <c r="C51" s="1150"/>
      <c r="D51" s="1150"/>
      <c r="E51" s="1150"/>
      <c r="F51" s="3148"/>
      <c r="G51" s="1156"/>
      <c r="H51" s="3149"/>
      <c r="I51" s="1156"/>
      <c r="J51" s="3148"/>
      <c r="K51" s="1156"/>
      <c r="L51" s="3149"/>
      <c r="M51" s="1156"/>
      <c r="N51" s="3148"/>
      <c r="O51" s="1156"/>
      <c r="P51" s="3148"/>
      <c r="Q51" s="1153"/>
      <c r="R51" s="1157" t="s">
        <v>3541</v>
      </c>
      <c r="S51" s="1158"/>
      <c r="T51" s="1157" t="s">
        <v>3542</v>
      </c>
      <c r="U51" s="1158"/>
      <c r="V51" s="1157" t="s">
        <v>3543</v>
      </c>
      <c r="W51" s="1159"/>
      <c r="X51" s="1157" t="s">
        <v>2928</v>
      </c>
    </row>
    <row r="52" spans="1:24" s="1145" customFormat="1" ht="15" customHeight="1">
      <c r="A52" s="1148"/>
      <c r="B52" s="1149"/>
      <c r="C52" s="1150"/>
      <c r="D52" s="1150"/>
      <c r="E52" s="1150"/>
      <c r="F52" s="3145" t="s">
        <v>3165</v>
      </c>
      <c r="G52" s="3145"/>
      <c r="H52" s="3145"/>
      <c r="I52" s="3145"/>
      <c r="J52" s="3145"/>
      <c r="K52" s="3145"/>
      <c r="L52" s="3145"/>
      <c r="M52" s="3145"/>
      <c r="N52" s="3145"/>
      <c r="O52" s="3145"/>
      <c r="P52" s="3145"/>
      <c r="Q52" s="1153"/>
      <c r="R52" s="3145" t="s">
        <v>3165</v>
      </c>
      <c r="S52" s="3145"/>
      <c r="T52" s="3145"/>
      <c r="U52" s="3145"/>
      <c r="V52" s="3145"/>
      <c r="W52" s="3145"/>
      <c r="X52" s="3145"/>
    </row>
    <row r="53" spans="1:24" s="1145" customFormat="1" ht="15" customHeight="1">
      <c r="A53" s="1148"/>
      <c r="B53" s="1161" t="s">
        <v>4020</v>
      </c>
      <c r="C53" s="1150"/>
      <c r="D53" s="1150"/>
      <c r="E53" s="1150"/>
      <c r="F53" s="1150"/>
      <c r="G53" s="1150"/>
      <c r="H53" s="1150"/>
      <c r="I53" s="1150"/>
      <c r="J53" s="1153"/>
      <c r="K53" s="1153"/>
      <c r="L53" s="1153"/>
      <c r="M53" s="1153"/>
      <c r="N53" s="1153"/>
      <c r="O53" s="1153"/>
      <c r="P53" s="1153"/>
      <c r="Q53" s="1153"/>
      <c r="R53" s="1153"/>
      <c r="S53" s="1153"/>
      <c r="T53" s="1153"/>
      <c r="U53" s="1153"/>
      <c r="V53" s="1153"/>
      <c r="W53" s="1184"/>
      <c r="X53" s="1173"/>
    </row>
    <row r="54" spans="1:24" s="1145" customFormat="1" ht="8.1" customHeight="1">
      <c r="A54" s="1148"/>
      <c r="B54" s="1161"/>
      <c r="C54" s="1185"/>
      <c r="D54" s="1150"/>
      <c r="E54" s="1150"/>
      <c r="F54" s="1150"/>
      <c r="G54" s="1150"/>
      <c r="H54" s="1150"/>
      <c r="I54" s="1150"/>
      <c r="J54" s="1153"/>
      <c r="K54" s="1153"/>
      <c r="L54" s="1153"/>
      <c r="M54" s="1153"/>
      <c r="N54" s="1153"/>
      <c r="O54" s="1153"/>
      <c r="P54" s="1153"/>
      <c r="Q54" s="1153"/>
      <c r="R54" s="1153"/>
      <c r="S54" s="1153"/>
      <c r="T54" s="1153"/>
      <c r="U54" s="1153"/>
      <c r="V54" s="1153"/>
      <c r="W54" s="1184"/>
      <c r="X54" s="1173"/>
    </row>
    <row r="55" spans="1:24" s="1145" customFormat="1" ht="15" customHeight="1" thickBot="1">
      <c r="A55" s="1148"/>
      <c r="B55" s="1170" t="s">
        <v>2960</v>
      </c>
      <c r="C55" s="1150"/>
      <c r="D55" s="1150"/>
      <c r="E55" s="1150"/>
      <c r="F55" s="1210">
        <v>302431552</v>
      </c>
      <c r="G55" s="1150"/>
      <c r="H55" s="1211">
        <v>102717490</v>
      </c>
      <c r="I55" s="1150"/>
      <c r="J55" s="1211">
        <v>0</v>
      </c>
      <c r="K55" s="1186">
        <v>0</v>
      </c>
      <c r="L55" s="1211">
        <v>0</v>
      </c>
      <c r="M55" s="1186">
        <v>0</v>
      </c>
      <c r="N55" s="1211">
        <v>0</v>
      </c>
      <c r="O55" s="1186">
        <v>0</v>
      </c>
      <c r="P55" s="1211">
        <f>F55+N55+J55+H55+L55</f>
        <v>405149042</v>
      </c>
      <c r="Q55" s="1153"/>
      <c r="R55" s="1211">
        <f>P55</f>
        <v>405149042</v>
      </c>
      <c r="S55" s="1153"/>
      <c r="T55" s="1213">
        <v>0</v>
      </c>
      <c r="U55" s="1153"/>
      <c r="V55" s="1211">
        <v>0</v>
      </c>
      <c r="W55" s="1184"/>
      <c r="X55" s="1212">
        <f>R55+T55+V55</f>
        <v>405149042</v>
      </c>
    </row>
    <row r="56" spans="1:24" s="1145" customFormat="1" ht="8.1" customHeight="1" thickTop="1">
      <c r="A56" s="1148"/>
      <c r="B56" s="1165"/>
      <c r="C56" s="1150"/>
      <c r="D56" s="1166"/>
      <c r="E56" s="1166"/>
      <c r="F56" s="1167"/>
      <c r="G56" s="1167"/>
      <c r="H56" s="1167"/>
      <c r="I56" s="1167"/>
      <c r="J56" s="1168"/>
      <c r="K56" s="1168"/>
      <c r="L56" s="1168"/>
      <c r="M56" s="1168"/>
      <c r="N56" s="1168"/>
      <c r="O56" s="1168"/>
      <c r="P56" s="1169"/>
      <c r="Q56" s="1190"/>
      <c r="R56" s="1171"/>
      <c r="S56" s="1190"/>
      <c r="T56" s="1168"/>
      <c r="U56" s="1190"/>
      <c r="V56" s="1171"/>
      <c r="W56" s="1191"/>
      <c r="X56" s="1173"/>
    </row>
    <row r="57" spans="1:24" s="1145" customFormat="1" ht="15" customHeight="1">
      <c r="A57" s="1148"/>
      <c r="B57" s="1161" t="s">
        <v>4021</v>
      </c>
      <c r="C57" s="1150"/>
      <c r="D57" s="1166"/>
      <c r="E57" s="1166"/>
      <c r="F57" s="1167"/>
      <c r="G57" s="1167"/>
      <c r="H57" s="1167"/>
      <c r="I57" s="1167"/>
      <c r="J57" s="1168"/>
      <c r="K57" s="1168"/>
      <c r="L57" s="1168"/>
      <c r="M57" s="1168"/>
      <c r="N57" s="1168"/>
      <c r="O57" s="1168"/>
      <c r="P57" s="1169"/>
      <c r="Q57" s="1190"/>
      <c r="R57" s="1171"/>
      <c r="S57" s="1190"/>
      <c r="T57" s="1168"/>
      <c r="U57" s="1190"/>
      <c r="V57" s="1171"/>
      <c r="W57" s="1191"/>
      <c r="X57" s="1173"/>
    </row>
    <row r="58" spans="1:24" s="1145" customFormat="1" ht="15" customHeight="1">
      <c r="A58" s="1148"/>
      <c r="B58" s="1174" t="s">
        <v>4022</v>
      </c>
      <c r="C58" s="1150"/>
      <c r="D58" s="1166"/>
      <c r="E58" s="1166"/>
      <c r="F58" s="1186">
        <v>0</v>
      </c>
      <c r="G58" s="1186"/>
      <c r="H58" s="1186">
        <v>0</v>
      </c>
      <c r="I58" s="1186"/>
      <c r="J58" s="1186">
        <v>0</v>
      </c>
      <c r="K58" s="1190"/>
      <c r="L58" s="1190">
        <v>52084953</v>
      </c>
      <c r="M58" s="1190"/>
      <c r="N58" s="1190">
        <v>0</v>
      </c>
      <c r="O58" s="1190"/>
      <c r="P58" s="1192">
        <f>F58+N58+J58+H58+L58</f>
        <v>52084953</v>
      </c>
      <c r="Q58" s="1190"/>
      <c r="R58" s="1193"/>
      <c r="S58" s="1190"/>
      <c r="T58" s="1190"/>
      <c r="U58" s="1190"/>
      <c r="V58" s="1193"/>
      <c r="W58" s="1191"/>
      <c r="X58" s="1193"/>
    </row>
    <row r="59" spans="1:24" s="1145" customFormat="1" ht="15" customHeight="1">
      <c r="A59" s="1148"/>
      <c r="B59" s="1174" t="s">
        <v>3845</v>
      </c>
      <c r="C59" s="1150"/>
      <c r="D59" s="1166"/>
      <c r="E59" s="1166"/>
      <c r="F59" s="1186">
        <v>0</v>
      </c>
      <c r="G59" s="1186"/>
      <c r="H59" s="1186">
        <v>0</v>
      </c>
      <c r="I59" s="1186"/>
      <c r="J59" s="1190">
        <v>2723699</v>
      </c>
      <c r="K59" s="1190"/>
      <c r="L59" s="1190">
        <v>0</v>
      </c>
      <c r="M59" s="1190"/>
      <c r="N59" s="1190">
        <v>0</v>
      </c>
      <c r="O59" s="1190"/>
      <c r="P59" s="1192">
        <f>F59+N59+J59+H59+L59</f>
        <v>2723699</v>
      </c>
      <c r="Q59" s="1190"/>
      <c r="R59" s="1193"/>
      <c r="S59" s="1190"/>
      <c r="T59" s="1190"/>
      <c r="U59" s="1190"/>
      <c r="V59" s="1193"/>
      <c r="W59" s="1191"/>
      <c r="X59" s="1193"/>
    </row>
    <row r="60" spans="1:24" s="1145" customFormat="1" ht="15" customHeight="1">
      <c r="A60" s="1148"/>
      <c r="B60" s="1174" t="s">
        <v>2938</v>
      </c>
      <c r="C60" s="1150"/>
      <c r="D60" s="1166"/>
      <c r="E60" s="1166"/>
      <c r="F60" s="1186">
        <v>0</v>
      </c>
      <c r="G60" s="1186"/>
      <c r="H60" s="1186">
        <v>0</v>
      </c>
      <c r="I60" s="1186"/>
      <c r="J60" s="1190">
        <v>207317</v>
      </c>
      <c r="K60" s="1190"/>
      <c r="L60" s="1190">
        <v>0</v>
      </c>
      <c r="M60" s="1190"/>
      <c r="N60" s="1190">
        <v>0</v>
      </c>
      <c r="O60" s="1190"/>
      <c r="P60" s="1192">
        <f>F60+N60+J60+H60+L60</f>
        <v>207317</v>
      </c>
      <c r="Q60" s="1190"/>
      <c r="R60" s="1193"/>
      <c r="S60" s="1190"/>
      <c r="T60" s="1190"/>
      <c r="U60" s="1190"/>
      <c r="V60" s="1193"/>
      <c r="W60" s="1191"/>
      <c r="X60" s="1193"/>
    </row>
    <row r="61" spans="1:24" s="1145" customFormat="1" ht="15" customHeight="1">
      <c r="A61" s="1148"/>
      <c r="B61" s="1174" t="s">
        <v>2948</v>
      </c>
      <c r="C61" s="1150"/>
      <c r="D61" s="1166"/>
      <c r="E61" s="1166"/>
      <c r="F61" s="1186">
        <v>0</v>
      </c>
      <c r="G61" s="1186"/>
      <c r="H61" s="1186">
        <v>0</v>
      </c>
      <c r="I61" s="1186"/>
      <c r="J61" s="1190">
        <v>246100</v>
      </c>
      <c r="K61" s="1190"/>
      <c r="L61" s="1190">
        <v>0</v>
      </c>
      <c r="M61" s="1190"/>
      <c r="N61" s="1190">
        <v>0</v>
      </c>
      <c r="O61" s="1190"/>
      <c r="P61" s="1192">
        <f>F61+N61+J61+H61+L61</f>
        <v>246100</v>
      </c>
      <c r="Q61" s="1190"/>
      <c r="R61" s="1193"/>
      <c r="S61" s="1190"/>
      <c r="T61" s="1190"/>
      <c r="U61" s="1190"/>
      <c r="V61" s="1193"/>
      <c r="W61" s="1191"/>
      <c r="X61" s="1193"/>
    </row>
    <row r="62" spans="1:24" s="1145" customFormat="1" ht="15" customHeight="1" thickBot="1">
      <c r="A62" s="1148"/>
      <c r="B62" s="1174"/>
      <c r="C62" s="1150"/>
      <c r="D62" s="1166"/>
      <c r="E62" s="1166"/>
      <c r="F62" s="1188">
        <f>SUM(F58:F61)</f>
        <v>0</v>
      </c>
      <c r="G62" s="1176"/>
      <c r="H62" s="1188">
        <f>SUM(H58:H61)</f>
        <v>0</v>
      </c>
      <c r="I62" s="1176"/>
      <c r="J62" s="1188">
        <f>SUM(J58:J61)</f>
        <v>3177116</v>
      </c>
      <c r="K62" s="1189"/>
      <c r="L62" s="1188">
        <f>SUM(L58:L61)</f>
        <v>52084953</v>
      </c>
      <c r="M62" s="1189"/>
      <c r="N62" s="1188">
        <f>SUM(N58:N61)</f>
        <v>0</v>
      </c>
      <c r="O62" s="1189"/>
      <c r="P62" s="1188">
        <f>SUM(P58:P61)</f>
        <v>55262069</v>
      </c>
      <c r="Q62" s="1190"/>
      <c r="R62" s="1193"/>
      <c r="S62" s="1190"/>
      <c r="T62" s="1190"/>
      <c r="U62" s="1190"/>
      <c r="V62" s="1193"/>
      <c r="W62" s="1191"/>
      <c r="X62" s="1193"/>
    </row>
    <row r="63" spans="1:24" s="1145" customFormat="1" ht="10.15" customHeight="1" thickTop="1">
      <c r="A63" s="1148"/>
      <c r="B63" s="1174"/>
      <c r="C63" s="1150"/>
      <c r="D63" s="1166"/>
      <c r="E63" s="1166"/>
      <c r="F63" s="1186"/>
      <c r="G63" s="1186"/>
      <c r="H63" s="1186"/>
      <c r="I63" s="1186"/>
      <c r="J63" s="1190"/>
      <c r="K63" s="1190"/>
      <c r="L63" s="1190"/>
      <c r="M63" s="1190"/>
      <c r="N63" s="1190"/>
      <c r="O63" s="1190"/>
      <c r="P63" s="1192"/>
      <c r="Q63" s="1190"/>
      <c r="R63" s="1193"/>
      <c r="S63" s="1190"/>
      <c r="T63" s="1190"/>
      <c r="U63" s="1190"/>
      <c r="V63" s="1193"/>
      <c r="W63" s="1191"/>
      <c r="X63" s="1193"/>
    </row>
    <row r="64" spans="1:24" s="1145" customFormat="1" ht="15" customHeight="1">
      <c r="A64" s="1148"/>
      <c r="B64" s="1161" t="s">
        <v>4028</v>
      </c>
      <c r="C64" s="1150"/>
      <c r="D64" s="1150"/>
      <c r="E64" s="1150"/>
      <c r="F64" s="1167"/>
      <c r="G64" s="1167"/>
      <c r="H64" s="1167"/>
      <c r="I64" s="1167"/>
      <c r="J64" s="1168"/>
      <c r="K64" s="1168"/>
      <c r="L64" s="1168"/>
      <c r="M64" s="1168"/>
      <c r="N64" s="1168"/>
      <c r="O64" s="1168"/>
      <c r="P64" s="1168"/>
      <c r="Q64" s="1190"/>
      <c r="R64" s="1171"/>
      <c r="S64" s="1190"/>
      <c r="T64" s="1168"/>
      <c r="U64" s="1190"/>
      <c r="V64" s="1171"/>
      <c r="W64" s="1191"/>
      <c r="X64" s="1173"/>
    </row>
    <row r="65" spans="1:24" s="1145" customFormat="1" ht="15" customHeight="1">
      <c r="A65" s="1148"/>
      <c r="B65" s="1179" t="s">
        <v>4024</v>
      </c>
      <c r="C65" s="1150"/>
      <c r="D65" s="1150"/>
      <c r="E65" s="1150"/>
      <c r="F65" s="1186">
        <v>0</v>
      </c>
      <c r="G65" s="1186">
        <v>0</v>
      </c>
      <c r="H65" s="1186">
        <v>0</v>
      </c>
      <c r="I65" s="1186">
        <v>0</v>
      </c>
      <c r="J65" s="1186">
        <v>0</v>
      </c>
      <c r="K65" s="1186">
        <v>0</v>
      </c>
      <c r="L65" s="1186">
        <v>0</v>
      </c>
      <c r="M65" s="1168"/>
      <c r="N65" s="1190">
        <v>568079</v>
      </c>
      <c r="O65" s="1168"/>
      <c r="P65" s="1190">
        <f>F65+N65+J65+H65+L65</f>
        <v>568079</v>
      </c>
      <c r="Q65" s="1190"/>
      <c r="R65" s="1171"/>
      <c r="S65" s="1190"/>
      <c r="T65" s="1168"/>
      <c r="U65" s="1190"/>
      <c r="V65" s="1171"/>
      <c r="W65" s="1191"/>
      <c r="X65" s="1173"/>
    </row>
    <row r="66" spans="1:24" s="1145" customFormat="1" ht="15" customHeight="1">
      <c r="A66" s="1148"/>
      <c r="B66" s="1179" t="s">
        <v>4025</v>
      </c>
      <c r="C66" s="1150"/>
      <c r="D66" s="1150"/>
      <c r="E66" s="1150"/>
      <c r="F66" s="1186">
        <v>0</v>
      </c>
      <c r="G66" s="1186">
        <v>0</v>
      </c>
      <c r="H66" s="1186">
        <v>0</v>
      </c>
      <c r="I66" s="1186">
        <v>0</v>
      </c>
      <c r="J66" s="1186">
        <v>0</v>
      </c>
      <c r="K66" s="1186">
        <v>0</v>
      </c>
      <c r="L66" s="1186">
        <v>0</v>
      </c>
      <c r="M66" s="1168"/>
      <c r="N66" s="1190">
        <v>64128</v>
      </c>
      <c r="O66" s="1168"/>
      <c r="P66" s="1190">
        <f>F66+N66+J66+H66+L66</f>
        <v>64128</v>
      </c>
      <c r="Q66" s="1190"/>
      <c r="R66" s="1171"/>
      <c r="S66" s="1190"/>
      <c r="T66" s="1168"/>
      <c r="U66" s="1190"/>
      <c r="V66" s="1171"/>
      <c r="W66" s="1191"/>
      <c r="X66" s="1173"/>
    </row>
    <row r="67" spans="1:24" s="1145" customFormat="1" ht="15" customHeight="1">
      <c r="A67" s="1148"/>
      <c r="B67" s="1179" t="s">
        <v>4026</v>
      </c>
      <c r="C67" s="1150"/>
      <c r="D67" s="1150"/>
      <c r="E67" s="1150"/>
      <c r="F67" s="1186">
        <v>0</v>
      </c>
      <c r="G67" s="1186">
        <v>0</v>
      </c>
      <c r="H67" s="1186">
        <v>0</v>
      </c>
      <c r="I67" s="1186">
        <v>0</v>
      </c>
      <c r="J67" s="1186">
        <v>0</v>
      </c>
      <c r="K67" s="1186">
        <v>0</v>
      </c>
      <c r="L67" s="1186">
        <v>0</v>
      </c>
      <c r="M67" s="1168"/>
      <c r="N67" s="1190">
        <v>0</v>
      </c>
      <c r="O67" s="1168"/>
      <c r="P67" s="1190">
        <f>F67+N67+J67+H67+L67</f>
        <v>0</v>
      </c>
      <c r="Q67" s="1190"/>
      <c r="R67" s="1171"/>
      <c r="S67" s="1190"/>
      <c r="T67" s="1168"/>
      <c r="U67" s="1190"/>
      <c r="V67" s="1171"/>
      <c r="W67" s="1191"/>
      <c r="X67" s="1173"/>
    </row>
    <row r="68" spans="1:24" s="1145" customFormat="1" ht="15" customHeight="1">
      <c r="A68" s="1148"/>
      <c r="B68" s="1179" t="s">
        <v>3159</v>
      </c>
      <c r="C68" s="1150"/>
      <c r="D68" s="1150"/>
      <c r="E68" s="1150"/>
      <c r="F68" s="1186">
        <v>0</v>
      </c>
      <c r="G68" s="1186">
        <v>0</v>
      </c>
      <c r="H68" s="1186">
        <v>0</v>
      </c>
      <c r="I68" s="1186">
        <v>0</v>
      </c>
      <c r="J68" s="1186">
        <v>0</v>
      </c>
      <c r="K68" s="1186">
        <v>0</v>
      </c>
      <c r="L68" s="1186">
        <v>0</v>
      </c>
      <c r="M68" s="1168"/>
      <c r="N68" s="1190">
        <v>674119</v>
      </c>
      <c r="O68" s="1168"/>
      <c r="P68" s="1190">
        <f>F68+N68+J68+H68+L68</f>
        <v>674119</v>
      </c>
      <c r="Q68" s="1190"/>
      <c r="R68" s="1171"/>
      <c r="S68" s="1190"/>
      <c r="T68" s="1168"/>
      <c r="U68" s="1190"/>
      <c r="V68" s="1171"/>
      <c r="W68" s="1191"/>
      <c r="X68" s="1173"/>
    </row>
    <row r="69" spans="1:24" s="1145" customFormat="1" ht="15" customHeight="1" thickBot="1">
      <c r="A69" s="1148"/>
      <c r="B69" s="1161"/>
      <c r="C69" s="1150"/>
      <c r="D69" s="1150"/>
      <c r="E69" s="1150"/>
      <c r="F69" s="1188">
        <f>SUM(F65:F68)</f>
        <v>0</v>
      </c>
      <c r="G69" s="1176"/>
      <c r="H69" s="1188">
        <f>SUM(H65:H68)</f>
        <v>0</v>
      </c>
      <c r="I69" s="1176"/>
      <c r="J69" s="1188">
        <f>SUM(J65:J68)</f>
        <v>0</v>
      </c>
      <c r="K69" s="1189"/>
      <c r="L69" s="1188">
        <f>SUM(L65:L68)</f>
        <v>0</v>
      </c>
      <c r="M69" s="1189"/>
      <c r="N69" s="1188">
        <f>SUM(N65:N68)</f>
        <v>1306326</v>
      </c>
      <c r="O69" s="1189"/>
      <c r="P69" s="1188">
        <f>SUM(P65:P68)</f>
        <v>1306326</v>
      </c>
      <c r="Q69" s="1190"/>
      <c r="R69" s="1171"/>
      <c r="S69" s="1190"/>
      <c r="T69" s="1168"/>
      <c r="U69" s="1190"/>
      <c r="V69" s="1171"/>
      <c r="W69" s="1191"/>
      <c r="X69" s="1173"/>
    </row>
    <row r="70" spans="1:24" s="1145" customFormat="1" ht="15" customHeight="1" thickTop="1">
      <c r="A70" s="1148"/>
      <c r="B70" s="1180"/>
      <c r="C70" s="1150"/>
      <c r="D70" s="1166"/>
      <c r="E70" s="1166"/>
      <c r="Q70" s="1190"/>
      <c r="R70" s="1193"/>
      <c r="S70" s="1190"/>
      <c r="T70" s="1190"/>
      <c r="U70" s="1190"/>
      <c r="V70" s="1193"/>
      <c r="W70" s="1191"/>
      <c r="X70" s="1187"/>
    </row>
    <row r="71" spans="1:24" ht="9.75" customHeight="1"/>
  </sheetData>
  <mergeCells count="27">
    <mergeCell ref="F49:X49"/>
    <mergeCell ref="F19:X19"/>
    <mergeCell ref="F20:P20"/>
    <mergeCell ref="R20:X20"/>
    <mergeCell ref="F21:X21"/>
    <mergeCell ref="F22:F23"/>
    <mergeCell ref="H22:H23"/>
    <mergeCell ref="J22:J23"/>
    <mergeCell ref="L22:L23"/>
    <mergeCell ref="N22:N23"/>
    <mergeCell ref="P22:P23"/>
    <mergeCell ref="F52:P52"/>
    <mergeCell ref="R52:X52"/>
    <mergeCell ref="B4:X5"/>
    <mergeCell ref="B7:X8"/>
    <mergeCell ref="B10:X10"/>
    <mergeCell ref="F50:F51"/>
    <mergeCell ref="H50:H51"/>
    <mergeCell ref="J50:J51"/>
    <mergeCell ref="L50:L51"/>
    <mergeCell ref="N50:N51"/>
    <mergeCell ref="P50:P51"/>
    <mergeCell ref="F24:P24"/>
    <mergeCell ref="R24:X24"/>
    <mergeCell ref="F47:X47"/>
    <mergeCell ref="F48:P48"/>
    <mergeCell ref="R48:X48"/>
  </mergeCells>
  <pageMargins left="0.4" right="0.4" top="0.5" bottom="0" header="0.25" footer="0"/>
  <pageSetup paperSize="9" scale="53" firstPageNumber="22" orientation="landscape" useFirstPageNumber="1" r:id="rId1"/>
  <headerFooter>
    <oddHeader>&amp;C&amp;"Arial Black,Regular"&amp;P&amp;R&amp;"Arial Black,Regular"FAYSAL FINANCIAL SECTOROPPORTUNITY FUND</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52"/>
  <sheetViews>
    <sheetView view="pageBreakPreview" zoomScale="90" zoomScaleNormal="75" zoomScaleSheetLayoutView="90" workbookViewId="0">
      <selection activeCell="H27" sqref="H27"/>
    </sheetView>
  </sheetViews>
  <sheetFormatPr defaultColWidth="9.28515625" defaultRowHeight="14.25" customHeight="1"/>
  <cols>
    <col min="1" max="1" width="3.7109375" style="1143" customWidth="1"/>
    <col min="2" max="2" width="5.28515625" style="1147" customWidth="1"/>
    <col min="3" max="3" width="4.7109375" style="1147" customWidth="1"/>
    <col min="4" max="4" width="32.28515625" style="1147" customWidth="1"/>
    <col min="5" max="5" width="34.7109375" style="1147" customWidth="1"/>
    <col min="6" max="6" width="15.7109375" style="1147" customWidth="1"/>
    <col min="7" max="7" width="0.7109375" style="1147" customWidth="1"/>
    <col min="8" max="8" width="19" style="1147" customWidth="1"/>
    <col min="9" max="9" width="0.7109375" style="1147" customWidth="1"/>
    <col min="10" max="10" width="17.42578125" style="1147" customWidth="1"/>
    <col min="11" max="11" width="0.42578125" style="1147" customWidth="1"/>
    <col min="12" max="12" width="13.7109375" style="1147" customWidth="1"/>
    <col min="13" max="13" width="0.5703125" style="1147" customWidth="1"/>
    <col min="14" max="14" width="15.7109375" style="1147" customWidth="1"/>
    <col min="15" max="15" width="0.7109375" style="1147" customWidth="1"/>
    <col min="16" max="16" width="17.28515625" style="1147" customWidth="1"/>
    <col min="17" max="17" width="1.7109375" style="1147" customWidth="1"/>
    <col min="18" max="18" width="12.42578125" style="1147" customWidth="1"/>
    <col min="19" max="19" width="0.7109375" style="1147" customWidth="1"/>
    <col min="20" max="20" width="13.7109375" style="1147" customWidth="1"/>
    <col min="21" max="21" width="0.7109375" style="1147" customWidth="1"/>
    <col min="22" max="22" width="13.7109375" style="1147" customWidth="1"/>
    <col min="23" max="23" width="0.7109375" style="1147" customWidth="1"/>
    <col min="24" max="24" width="17.7109375" style="1147" customWidth="1"/>
    <col min="25" max="16384" width="9.28515625" style="1147"/>
  </cols>
  <sheetData>
    <row r="1" spans="1:24" ht="15">
      <c r="B1" s="1144"/>
      <c r="C1" s="1145"/>
      <c r="D1" s="1146"/>
      <c r="E1" s="1146"/>
      <c r="F1" s="1146"/>
      <c r="G1" s="1146"/>
      <c r="H1" s="1146"/>
      <c r="I1" s="1146"/>
      <c r="J1" s="1146"/>
      <c r="K1" s="1146"/>
      <c r="L1" s="1146"/>
      <c r="M1" s="1146"/>
      <c r="N1" s="1146"/>
      <c r="O1" s="1146"/>
      <c r="P1" s="1146"/>
      <c r="Q1" s="1146"/>
      <c r="R1" s="1146"/>
      <c r="S1" s="1146"/>
      <c r="T1" s="1146"/>
      <c r="U1" s="1146"/>
      <c r="V1" s="1146"/>
    </row>
    <row r="2" spans="1:24" s="1145" customFormat="1" ht="15" customHeight="1">
      <c r="A2" s="1148"/>
      <c r="B2" s="1149"/>
      <c r="C2" s="1150"/>
      <c r="D2" s="1151"/>
      <c r="E2" s="1151"/>
      <c r="F2" s="3150">
        <v>43465</v>
      </c>
      <c r="G2" s="3150"/>
      <c r="H2" s="3150"/>
      <c r="I2" s="3150"/>
      <c r="J2" s="3150"/>
      <c r="K2" s="3150"/>
      <c r="L2" s="3150"/>
      <c r="M2" s="3150"/>
      <c r="N2" s="3150"/>
      <c r="O2" s="3150"/>
      <c r="P2" s="3150"/>
      <c r="Q2" s="3150"/>
      <c r="R2" s="3150"/>
      <c r="S2" s="3150"/>
      <c r="T2" s="3150"/>
      <c r="U2" s="3150"/>
      <c r="V2" s="3150"/>
      <c r="W2" s="3150"/>
      <c r="X2" s="3150"/>
    </row>
    <row r="3" spans="1:24" s="1145" customFormat="1" ht="15" customHeight="1">
      <c r="A3" s="1148"/>
      <c r="B3" s="1149"/>
      <c r="C3" s="1150"/>
      <c r="D3" s="1152"/>
      <c r="E3" s="1152"/>
      <c r="F3" s="3151" t="s">
        <v>4013</v>
      </c>
      <c r="G3" s="3151"/>
      <c r="H3" s="3151"/>
      <c r="I3" s="3151"/>
      <c r="J3" s="3151"/>
      <c r="K3" s="3151"/>
      <c r="L3" s="3151"/>
      <c r="M3" s="3151"/>
      <c r="N3" s="3151"/>
      <c r="O3" s="3151"/>
      <c r="P3" s="3151"/>
      <c r="Q3" s="1153"/>
      <c r="R3" s="3150" t="s">
        <v>4014</v>
      </c>
      <c r="S3" s="3150"/>
      <c r="T3" s="3150"/>
      <c r="U3" s="3150"/>
      <c r="V3" s="3150"/>
      <c r="W3" s="3150"/>
      <c r="X3" s="3150"/>
    </row>
    <row r="4" spans="1:24" s="1145" customFormat="1" ht="15" customHeight="1">
      <c r="A4" s="1148"/>
      <c r="B4" s="1149"/>
      <c r="C4" s="1150"/>
      <c r="D4" s="1152"/>
      <c r="E4" s="1152"/>
      <c r="F4" s="3151" t="s">
        <v>4039</v>
      </c>
      <c r="G4" s="3151"/>
      <c r="H4" s="3151"/>
      <c r="I4" s="3151"/>
      <c r="J4" s="3151"/>
      <c r="K4" s="3151"/>
      <c r="L4" s="3151"/>
      <c r="M4" s="3151"/>
      <c r="N4" s="3151"/>
      <c r="O4" s="3151"/>
      <c r="P4" s="3151"/>
      <c r="Q4" s="3151"/>
      <c r="R4" s="3151"/>
      <c r="S4" s="3151"/>
      <c r="T4" s="3151"/>
      <c r="U4" s="3151"/>
      <c r="V4" s="3151"/>
      <c r="W4" s="3151"/>
      <c r="X4" s="3151"/>
    </row>
    <row r="5" spans="1:24" s="1145" customFormat="1" ht="15" customHeight="1">
      <c r="A5" s="1148"/>
      <c r="B5" s="1149"/>
      <c r="C5" s="1150"/>
      <c r="E5" s="1154"/>
      <c r="F5" s="3147" t="s">
        <v>4015</v>
      </c>
      <c r="G5" s="1154"/>
      <c r="H5" s="3149" t="s">
        <v>4016</v>
      </c>
      <c r="I5" s="1154"/>
      <c r="J5" s="3149" t="s">
        <v>4017</v>
      </c>
      <c r="K5" s="1154"/>
      <c r="L5" s="3149" t="s">
        <v>4018</v>
      </c>
      <c r="M5" s="1154"/>
      <c r="N5" s="3149" t="s">
        <v>4019</v>
      </c>
      <c r="O5" s="1154"/>
      <c r="P5" s="3149" t="s">
        <v>2928</v>
      </c>
      <c r="Q5" s="1153"/>
      <c r="R5" s="1155"/>
      <c r="S5" s="1155"/>
      <c r="T5" s="1155"/>
      <c r="U5" s="1155"/>
      <c r="V5" s="1155"/>
      <c r="W5" s="1155"/>
      <c r="X5" s="1155"/>
    </row>
    <row r="6" spans="1:24" s="1145" customFormat="1" ht="43.15" customHeight="1">
      <c r="A6" s="1148"/>
      <c r="B6" s="1149"/>
      <c r="C6" s="1150"/>
      <c r="E6" s="1156"/>
      <c r="F6" s="3148"/>
      <c r="G6" s="1156"/>
      <c r="H6" s="3149"/>
      <c r="I6" s="1156"/>
      <c r="J6" s="3148"/>
      <c r="K6" s="1156"/>
      <c r="L6" s="3149"/>
      <c r="M6" s="1156"/>
      <c r="N6" s="3148"/>
      <c r="O6" s="1156"/>
      <c r="P6" s="3148"/>
      <c r="Q6" s="1153"/>
      <c r="R6" s="1157" t="s">
        <v>3541</v>
      </c>
      <c r="S6" s="1158"/>
      <c r="T6" s="1157" t="s">
        <v>3542</v>
      </c>
      <c r="U6" s="1158"/>
      <c r="V6" s="1157" t="s">
        <v>3543</v>
      </c>
      <c r="W6" s="1159"/>
      <c r="X6" s="1157" t="s">
        <v>2928</v>
      </c>
    </row>
    <row r="7" spans="1:24" s="1145" customFormat="1" ht="15" customHeight="1">
      <c r="A7" s="1148"/>
      <c r="B7" s="1149"/>
      <c r="C7" s="1150"/>
      <c r="E7" s="1160"/>
      <c r="F7" s="3145" t="s">
        <v>3165</v>
      </c>
      <c r="G7" s="3145"/>
      <c r="H7" s="3145"/>
      <c r="I7" s="3145"/>
      <c r="J7" s="3145"/>
      <c r="K7" s="3145"/>
      <c r="L7" s="3145"/>
      <c r="M7" s="3145"/>
      <c r="N7" s="3145"/>
      <c r="O7" s="3145"/>
      <c r="P7" s="3145"/>
      <c r="Q7" s="1153"/>
      <c r="R7" s="3145" t="s">
        <v>3165</v>
      </c>
      <c r="S7" s="3145"/>
      <c r="T7" s="3145"/>
      <c r="U7" s="3145"/>
      <c r="V7" s="3145"/>
      <c r="W7" s="3145"/>
      <c r="X7" s="3145"/>
    </row>
    <row r="8" spans="1:24" s="1145" customFormat="1" ht="15" customHeight="1">
      <c r="A8" s="1148"/>
      <c r="B8" s="1161" t="s">
        <v>4020</v>
      </c>
      <c r="C8" s="1150"/>
      <c r="D8" s="1150"/>
      <c r="E8" s="1150"/>
      <c r="F8" s="1150"/>
      <c r="G8" s="1150"/>
      <c r="H8" s="1150"/>
      <c r="I8" s="1150"/>
      <c r="J8" s="1153"/>
      <c r="K8" s="1153"/>
      <c r="L8" s="1153"/>
      <c r="M8" s="1153"/>
      <c r="N8" s="1153"/>
      <c r="O8" s="1153"/>
      <c r="P8" s="1153"/>
      <c r="Q8" s="1153"/>
      <c r="R8" s="1162"/>
      <c r="S8" s="1162"/>
      <c r="T8" s="1162"/>
      <c r="U8" s="1162"/>
      <c r="V8" s="1162"/>
      <c r="W8" s="1162"/>
      <c r="X8" s="1162"/>
    </row>
    <row r="9" spans="1:24" s="1145" customFormat="1" ht="15" customHeight="1">
      <c r="A9" s="1148"/>
      <c r="B9" s="1202" t="e">
        <f>BS!#REF!</f>
        <v>#REF!</v>
      </c>
      <c r="C9" s="1150"/>
      <c r="D9" s="1166"/>
      <c r="E9" s="1166"/>
      <c r="F9" s="1167">
        <v>0</v>
      </c>
      <c r="G9" s="1167"/>
      <c r="H9" s="1167">
        <v>0</v>
      </c>
      <c r="I9" s="1167"/>
      <c r="J9" s="1168">
        <v>0</v>
      </c>
      <c r="K9" s="1168"/>
      <c r="L9" s="1168">
        <v>0</v>
      </c>
      <c r="M9" s="1168"/>
      <c r="N9" s="1168">
        <v>0</v>
      </c>
      <c r="O9" s="1168"/>
      <c r="P9" s="1169">
        <f>F9+N9+J9+H9+L9</f>
        <v>0</v>
      </c>
      <c r="Q9" s="1170"/>
      <c r="R9" s="1171"/>
      <c r="S9" s="1170"/>
      <c r="T9" s="1168"/>
      <c r="U9" s="1170"/>
      <c r="V9" s="1171"/>
      <c r="W9" s="1172"/>
      <c r="X9" s="1171"/>
    </row>
    <row r="10" spans="1:24" s="1145" customFormat="1" ht="15" customHeight="1" thickBot="1">
      <c r="A10" s="1148"/>
      <c r="B10" s="1202" t="s">
        <v>4041</v>
      </c>
      <c r="C10" s="1150"/>
      <c r="D10" s="1166"/>
      <c r="E10" s="1166"/>
      <c r="F10" s="1163">
        <v>0</v>
      </c>
      <c r="G10" s="1167"/>
      <c r="H10" s="1163">
        <v>0</v>
      </c>
      <c r="I10" s="1167"/>
      <c r="J10" s="1208">
        <f>BS!G12</f>
        <v>243136</v>
      </c>
      <c r="K10" s="1168"/>
      <c r="L10" s="1208">
        <v>0</v>
      </c>
      <c r="M10" s="1168"/>
      <c r="N10" s="1208">
        <v>0</v>
      </c>
      <c r="O10" s="1168"/>
      <c r="P10" s="1208">
        <f>F10+N10+J10+H10+L10</f>
        <v>243136</v>
      </c>
      <c r="Q10" s="1170"/>
      <c r="R10" s="1209">
        <v>0</v>
      </c>
      <c r="S10" s="1170"/>
      <c r="T10" s="1208">
        <f>P10</f>
        <v>243136</v>
      </c>
      <c r="U10" s="1170"/>
      <c r="V10" s="1209">
        <v>0</v>
      </c>
      <c r="W10" s="1172"/>
      <c r="X10" s="1209">
        <f>R10+T10+V10</f>
        <v>243136</v>
      </c>
    </row>
    <row r="11" spans="1:24" s="1145" customFormat="1" ht="8.1" customHeight="1" thickTop="1">
      <c r="A11" s="1148"/>
      <c r="B11" s="1165"/>
      <c r="C11" s="1150"/>
      <c r="D11" s="1166"/>
      <c r="E11" s="1166"/>
      <c r="F11" s="1167"/>
      <c r="G11" s="1167"/>
      <c r="H11" s="1167"/>
      <c r="I11" s="1167"/>
      <c r="J11" s="1168"/>
      <c r="K11" s="1168"/>
      <c r="L11" s="1168"/>
      <c r="M11" s="1168"/>
      <c r="N11" s="1168"/>
      <c r="O11" s="1168"/>
      <c r="P11" s="1169"/>
      <c r="Q11" s="1170"/>
      <c r="R11" s="1171"/>
      <c r="S11" s="1170"/>
      <c r="T11" s="1168"/>
      <c r="U11" s="1170"/>
      <c r="V11" s="1171"/>
      <c r="W11" s="1172"/>
      <c r="X11" s="1173"/>
    </row>
    <row r="12" spans="1:24" s="1145" customFormat="1" ht="15" customHeight="1">
      <c r="A12" s="1148"/>
      <c r="B12" s="1161" t="s">
        <v>4021</v>
      </c>
      <c r="C12" s="1150"/>
      <c r="D12" s="1166"/>
      <c r="E12" s="1166"/>
      <c r="F12" s="1167"/>
      <c r="G12" s="1167"/>
      <c r="H12" s="1167"/>
      <c r="I12" s="1167"/>
      <c r="J12" s="1168"/>
      <c r="K12" s="1168"/>
      <c r="L12" s="1168"/>
      <c r="M12" s="1168"/>
      <c r="N12" s="1168"/>
      <c r="O12" s="1168"/>
      <c r="P12" s="1169"/>
      <c r="Q12" s="1170"/>
      <c r="R12" s="1171"/>
      <c r="S12" s="1170"/>
      <c r="T12" s="1168"/>
      <c r="U12" s="1170"/>
      <c r="V12" s="1171"/>
      <c r="W12" s="1172"/>
      <c r="X12" s="1173"/>
    </row>
    <row r="13" spans="1:24" s="1145" customFormat="1" ht="9" customHeight="1">
      <c r="A13" s="1148"/>
      <c r="B13" s="1161"/>
      <c r="C13" s="1150"/>
      <c r="D13" s="1166"/>
      <c r="E13" s="1166"/>
      <c r="F13" s="1167"/>
      <c r="G13" s="1167"/>
      <c r="H13" s="1167"/>
      <c r="I13" s="1167"/>
      <c r="J13" s="1168"/>
      <c r="K13" s="1168"/>
      <c r="L13" s="1168"/>
      <c r="M13" s="1168"/>
      <c r="N13" s="1168"/>
      <c r="O13" s="1168"/>
      <c r="P13" s="1169"/>
      <c r="Q13" s="1170"/>
      <c r="R13" s="1171"/>
      <c r="S13" s="1170"/>
      <c r="T13" s="1168"/>
      <c r="U13" s="1170"/>
      <c r="V13" s="1171"/>
      <c r="W13" s="1172"/>
      <c r="X13" s="1173"/>
    </row>
    <row r="14" spans="1:24" s="1145" customFormat="1" ht="15" customHeight="1">
      <c r="A14" s="1148"/>
      <c r="B14" s="1174" t="s">
        <v>4022</v>
      </c>
      <c r="C14" s="1150"/>
      <c r="D14" s="1166"/>
      <c r="E14" s="1166"/>
      <c r="F14" s="1167">
        <v>0</v>
      </c>
      <c r="G14" s="1167"/>
      <c r="H14" s="1167">
        <v>0</v>
      </c>
      <c r="I14" s="1167"/>
      <c r="J14" s="1168">
        <v>0</v>
      </c>
      <c r="K14" s="1168"/>
      <c r="L14" s="1168">
        <f>BS!G11</f>
        <v>126628</v>
      </c>
      <c r="M14" s="1168"/>
      <c r="N14" s="1167">
        <v>0</v>
      </c>
      <c r="O14" s="1168"/>
      <c r="P14" s="1169">
        <f>F14+N14+J14+H14+L14</f>
        <v>126628</v>
      </c>
      <c r="Q14" s="1170"/>
      <c r="R14" s="1171"/>
      <c r="S14" s="1206"/>
      <c r="T14" s="1171"/>
      <c r="U14" s="1206"/>
      <c r="V14" s="1171"/>
      <c r="W14" s="1207"/>
      <c r="X14" s="1171"/>
    </row>
    <row r="15" spans="1:24" s="1145" customFormat="1" ht="15" customHeight="1">
      <c r="A15" s="1148"/>
      <c r="B15" s="1174" t="str">
        <f>[204]BS!A18</f>
        <v>Advances, deposits and other receivables</v>
      </c>
      <c r="C15" s="1150"/>
      <c r="D15" s="1166"/>
      <c r="E15" s="1166"/>
      <c r="F15" s="1167">
        <v>0</v>
      </c>
      <c r="G15" s="1167"/>
      <c r="H15" s="1167">
        <v>0</v>
      </c>
      <c r="I15" s="1167"/>
      <c r="J15" s="1168">
        <f>BS!G17</f>
        <v>353</v>
      </c>
      <c r="K15" s="1168"/>
      <c r="L15" s="1168">
        <v>0</v>
      </c>
      <c r="M15" s="1168"/>
      <c r="N15" s="1168">
        <v>0</v>
      </c>
      <c r="O15" s="1168"/>
      <c r="P15" s="1169">
        <f>F15+N15+J15+H15+L15</f>
        <v>353</v>
      </c>
      <c r="Q15" s="1170"/>
      <c r="R15" s="1171"/>
      <c r="S15" s="1206"/>
      <c r="T15" s="1171"/>
      <c r="U15" s="1206"/>
      <c r="V15" s="1171"/>
      <c r="W15" s="1207"/>
      <c r="X15" s="1171"/>
    </row>
    <row r="16" spans="1:24" s="1145" customFormat="1" ht="15" customHeight="1">
      <c r="A16" s="1148"/>
      <c r="B16" s="1174" t="str">
        <f>[204]BS!$A$16</f>
        <v>Profit receivable</v>
      </c>
      <c r="C16" s="1150"/>
      <c r="D16" s="1166"/>
      <c r="E16" s="1166"/>
      <c r="F16" s="1167">
        <v>0</v>
      </c>
      <c r="G16" s="1167"/>
      <c r="H16" s="1167">
        <v>0</v>
      </c>
      <c r="I16" s="1167"/>
      <c r="J16" s="1168">
        <f>BS!G14</f>
        <v>8922</v>
      </c>
      <c r="K16" s="1168"/>
      <c r="L16" s="1168">
        <v>0</v>
      </c>
      <c r="M16" s="1168"/>
      <c r="N16" s="1168">
        <v>0</v>
      </c>
      <c r="O16" s="1168"/>
      <c r="P16" s="1169">
        <f>F16+N16+J16+H16+L16</f>
        <v>8922</v>
      </c>
      <c r="Q16" s="1170"/>
      <c r="R16" s="1171"/>
      <c r="S16" s="1206"/>
      <c r="T16" s="1171"/>
      <c r="U16" s="1206"/>
      <c r="V16" s="1171"/>
      <c r="W16" s="1207"/>
      <c r="X16" s="1171"/>
    </row>
    <row r="17" spans="1:26" s="1145" customFormat="1" ht="15" customHeight="1" thickBot="1">
      <c r="A17" s="1148"/>
      <c r="C17" s="1150"/>
      <c r="D17" s="1166"/>
      <c r="E17" s="1166"/>
      <c r="F17" s="1175">
        <f>SUM(F14:F16)</f>
        <v>0</v>
      </c>
      <c r="G17" s="1176"/>
      <c r="H17" s="1175">
        <f>SUM(H14:H16)</f>
        <v>0</v>
      </c>
      <c r="I17" s="1176"/>
      <c r="J17" s="1175">
        <f t="shared" ref="J17:P17" si="0">SUM(J14:J16)</f>
        <v>9275</v>
      </c>
      <c r="K17" s="1175">
        <f t="shared" si="0"/>
        <v>0</v>
      </c>
      <c r="L17" s="1175">
        <f t="shared" si="0"/>
        <v>126628</v>
      </c>
      <c r="M17" s="1175">
        <f t="shared" si="0"/>
        <v>0</v>
      </c>
      <c r="N17" s="1175">
        <f t="shared" si="0"/>
        <v>0</v>
      </c>
      <c r="O17" s="1175">
        <f t="shared" si="0"/>
        <v>0</v>
      </c>
      <c r="P17" s="1175">
        <f t="shared" si="0"/>
        <v>135903</v>
      </c>
      <c r="Q17" s="1170"/>
      <c r="R17" s="1203"/>
      <c r="S17" s="1203"/>
      <c r="T17" s="1203"/>
      <c r="U17" s="1203"/>
      <c r="V17" s="1203"/>
      <c r="W17" s="1203"/>
      <c r="X17" s="1203"/>
    </row>
    <row r="18" spans="1:26" s="1145" customFormat="1" ht="15.75" thickTop="1">
      <c r="A18" s="1148"/>
      <c r="B18" s="1174"/>
      <c r="C18" s="1150"/>
      <c r="D18" s="1166"/>
      <c r="E18" s="1166"/>
      <c r="F18" s="1167"/>
      <c r="G18" s="1167"/>
      <c r="H18" s="1167"/>
      <c r="I18" s="1167"/>
      <c r="J18" s="1168"/>
      <c r="K18" s="1168"/>
      <c r="L18" s="1168"/>
      <c r="M18" s="1168"/>
      <c r="N18" s="1168"/>
      <c r="O18" s="1168"/>
      <c r="P18" s="1169"/>
      <c r="Q18" s="1170"/>
      <c r="R18" s="1171"/>
      <c r="S18" s="1170"/>
      <c r="T18" s="1168"/>
      <c r="U18" s="1170"/>
      <c r="V18" s="1171"/>
      <c r="W18" s="1172"/>
      <c r="X18" s="1171"/>
    </row>
    <row r="19" spans="1:26" s="1145" customFormat="1" ht="15">
      <c r="A19" s="1148"/>
      <c r="B19" s="1161" t="s">
        <v>4023</v>
      </c>
      <c r="C19" s="1150"/>
      <c r="D19" s="1166"/>
      <c r="E19" s="1166"/>
      <c r="F19" s="1167"/>
      <c r="G19" s="1167"/>
      <c r="H19" s="1167"/>
      <c r="I19" s="1167"/>
      <c r="J19" s="1168"/>
      <c r="K19" s="1168"/>
      <c r="L19" s="1168"/>
      <c r="M19" s="1168"/>
      <c r="N19" s="1168"/>
      <c r="O19" s="1168"/>
      <c r="P19" s="1169"/>
      <c r="Q19" s="1170"/>
      <c r="R19" s="1171"/>
      <c r="S19" s="1170"/>
      <c r="T19" s="1168"/>
      <c r="U19" s="1170"/>
      <c r="V19" s="1171"/>
      <c r="W19" s="1172"/>
      <c r="X19" s="1171"/>
    </row>
    <row r="20" spans="1:26" s="1145" customFormat="1" ht="15">
      <c r="A20" s="1148"/>
      <c r="B20" s="1174"/>
      <c r="C20" s="1150"/>
      <c r="D20" s="1166"/>
      <c r="E20" s="1166"/>
      <c r="F20" s="1167"/>
      <c r="G20" s="1167"/>
      <c r="H20" s="1167"/>
      <c r="I20" s="1167"/>
      <c r="J20" s="1168"/>
      <c r="K20" s="1168"/>
      <c r="L20" s="1168"/>
      <c r="M20" s="1168"/>
      <c r="N20" s="1168"/>
      <c r="O20" s="1168"/>
      <c r="P20" s="1169"/>
      <c r="Q20" s="1170"/>
      <c r="R20" s="1171"/>
      <c r="S20" s="1170"/>
      <c r="T20" s="1168"/>
      <c r="U20" s="1170"/>
      <c r="V20" s="1171"/>
      <c r="W20" s="1172"/>
      <c r="X20" s="1171"/>
    </row>
    <row r="21" spans="1:26" s="1145" customFormat="1" ht="15">
      <c r="A21" s="1148"/>
      <c r="B21" s="1179" t="s">
        <v>4024</v>
      </c>
      <c r="C21" s="1150"/>
      <c r="D21" s="1166"/>
      <c r="E21" s="1166"/>
      <c r="F21" s="1167">
        <v>0</v>
      </c>
      <c r="G21" s="1167"/>
      <c r="H21" s="1167">
        <v>0</v>
      </c>
      <c r="I21" s="1167"/>
      <c r="J21" s="1168">
        <v>0</v>
      </c>
      <c r="K21" s="1168"/>
      <c r="L21" s="1168">
        <v>0</v>
      </c>
      <c r="M21" s="1168"/>
      <c r="N21" s="1168">
        <f>BS!G21</f>
        <v>568</v>
      </c>
      <c r="O21" s="1168"/>
      <c r="P21" s="1169">
        <f>F21+N21+J21+H21+L21</f>
        <v>568</v>
      </c>
      <c r="Q21" s="1170"/>
      <c r="R21" s="1171"/>
      <c r="S21" s="1170"/>
      <c r="T21" s="1168"/>
      <c r="U21" s="1170"/>
      <c r="V21" s="1171"/>
      <c r="W21" s="1172"/>
      <c r="X21" s="1171"/>
    </row>
    <row r="22" spans="1:26" s="1145" customFormat="1" ht="15">
      <c r="A22" s="1148"/>
      <c r="B22" s="1179" t="s">
        <v>4025</v>
      </c>
      <c r="C22" s="1150"/>
      <c r="D22" s="1166"/>
      <c r="E22" s="1166"/>
      <c r="F22" s="1167">
        <v>0</v>
      </c>
      <c r="G22" s="1167"/>
      <c r="H22" s="1167">
        <v>0</v>
      </c>
      <c r="I22" s="1167"/>
      <c r="J22" s="1168">
        <v>0</v>
      </c>
      <c r="K22" s="1168"/>
      <c r="L22" s="1168">
        <v>0</v>
      </c>
      <c r="M22" s="1168"/>
      <c r="N22" s="1168">
        <f>BS!G23</f>
        <v>52</v>
      </c>
      <c r="O22" s="1168"/>
      <c r="P22" s="1169">
        <f>F22+N22+J22+H22+L22</f>
        <v>52</v>
      </c>
      <c r="Q22" s="1170"/>
      <c r="R22" s="1171"/>
      <c r="S22" s="1170"/>
      <c r="T22" s="1168"/>
      <c r="U22" s="1170"/>
      <c r="V22" s="1171"/>
      <c r="W22" s="1172"/>
      <c r="X22" s="1171"/>
    </row>
    <row r="23" spans="1:26" s="1145" customFormat="1" ht="15">
      <c r="A23" s="1148"/>
      <c r="B23" s="1179" t="s">
        <v>4026</v>
      </c>
      <c r="C23" s="1150"/>
      <c r="D23" s="1166"/>
      <c r="E23" s="1166"/>
      <c r="F23" s="1167">
        <v>0</v>
      </c>
      <c r="G23" s="1167"/>
      <c r="H23" s="1167">
        <v>0</v>
      </c>
      <c r="I23" s="1167"/>
      <c r="J23" s="1168">
        <v>0</v>
      </c>
      <c r="K23" s="1168"/>
      <c r="L23" s="1168">
        <v>0</v>
      </c>
      <c r="M23" s="1168"/>
      <c r="N23" s="1168">
        <f>BS!G25</f>
        <v>104</v>
      </c>
      <c r="O23" s="1168"/>
      <c r="P23" s="1169">
        <f>F23+N23+J23+H23+L23</f>
        <v>104</v>
      </c>
      <c r="Q23" s="1170"/>
      <c r="R23" s="1171"/>
      <c r="S23" s="1170"/>
      <c r="T23" s="1168"/>
      <c r="U23" s="1170"/>
      <c r="V23" s="1171"/>
      <c r="W23" s="1172"/>
      <c r="X23" s="1171"/>
    </row>
    <row r="24" spans="1:26" s="1145" customFormat="1" ht="15">
      <c r="A24" s="1148"/>
      <c r="B24" s="1179" t="str">
        <f>[204]BS!$A$28</f>
        <v>Accrued expenses and other liabilities</v>
      </c>
      <c r="C24" s="1150"/>
      <c r="D24" s="1166"/>
      <c r="E24" s="1166"/>
      <c r="F24" s="1167">
        <v>0</v>
      </c>
      <c r="G24" s="1167"/>
      <c r="H24" s="1167">
        <v>0</v>
      </c>
      <c r="I24" s="1167"/>
      <c r="J24" s="1168">
        <v>0</v>
      </c>
      <c r="K24" s="1168"/>
      <c r="L24" s="1168">
        <v>0</v>
      </c>
      <c r="M24" s="1168"/>
      <c r="N24" s="1168">
        <f>BS!G27</f>
        <v>4120</v>
      </c>
      <c r="O24" s="1168"/>
      <c r="P24" s="1169">
        <f>F24+N24+J24+H24+L24</f>
        <v>4120</v>
      </c>
      <c r="Q24" s="1170"/>
      <c r="R24" s="1171"/>
      <c r="S24" s="1170"/>
      <c r="T24" s="1168"/>
      <c r="U24" s="1170"/>
      <c r="V24" s="1171"/>
      <c r="W24" s="1172"/>
      <c r="X24" s="1171"/>
    </row>
    <row r="25" spans="1:26" s="1145" customFormat="1" ht="15" customHeight="1" thickBot="1">
      <c r="A25" s="1148"/>
      <c r="B25" s="1180"/>
      <c r="C25" s="1150"/>
      <c r="D25" s="1166"/>
      <c r="E25" s="1166"/>
      <c r="F25" s="1181">
        <f>SUM(F21:F24)</f>
        <v>0</v>
      </c>
      <c r="G25" s="1171"/>
      <c r="H25" s="1181">
        <f>SUM(H21:H24)</f>
        <v>0</v>
      </c>
      <c r="I25" s="1171"/>
      <c r="J25" s="1181">
        <f>SUM(J21:J24)</f>
        <v>0</v>
      </c>
      <c r="K25" s="1171"/>
      <c r="L25" s="1181">
        <f>SUM(L21:L24)</f>
        <v>0</v>
      </c>
      <c r="M25" s="1171"/>
      <c r="N25" s="1181">
        <f>SUM(N21:N24)</f>
        <v>4844</v>
      </c>
      <c r="O25" s="1171"/>
      <c r="P25" s="1181">
        <f>SUM(P21:P24)</f>
        <v>4844</v>
      </c>
      <c r="Q25" s="1170"/>
      <c r="R25" s="1171"/>
      <c r="S25" s="1170"/>
      <c r="T25" s="1168"/>
      <c r="U25" s="1170"/>
      <c r="V25" s="1171"/>
      <c r="W25" s="1172"/>
      <c r="X25" s="1173"/>
    </row>
    <row r="26" spans="1:26" s="1145" customFormat="1" ht="2.25" hidden="1" customHeight="1">
      <c r="A26" s="1148"/>
      <c r="B26" s="1174"/>
      <c r="C26" s="1150"/>
      <c r="D26" s="1166"/>
      <c r="E26" s="1166"/>
      <c r="F26" s="1167"/>
      <c r="G26" s="1167"/>
      <c r="H26" s="1167"/>
      <c r="I26" s="1167"/>
      <c r="J26" s="1168"/>
      <c r="K26" s="1168"/>
      <c r="L26" s="1168"/>
      <c r="M26" s="1168"/>
      <c r="N26" s="1168"/>
      <c r="O26" s="1168"/>
      <c r="P26" s="1169"/>
      <c r="Q26" s="1170"/>
      <c r="R26" s="1171"/>
      <c r="S26" s="1170"/>
      <c r="T26" s="1168"/>
      <c r="U26" s="1170"/>
      <c r="V26" s="1171"/>
      <c r="W26" s="1172"/>
      <c r="X26" s="1171"/>
    </row>
    <row r="27" spans="1:26" s="1145" customFormat="1" ht="15" customHeight="1" thickTop="1">
      <c r="A27" s="1148"/>
      <c r="B27" s="1149"/>
      <c r="C27" s="1150"/>
      <c r="D27" s="1150"/>
      <c r="E27" s="1150"/>
      <c r="R27" s="1182"/>
      <c r="S27" s="1182"/>
      <c r="T27" s="1182"/>
      <c r="U27" s="1182"/>
      <c r="V27" s="1182"/>
      <c r="W27" s="1182"/>
      <c r="X27" s="1182"/>
      <c r="Y27" s="1182"/>
      <c r="Z27" s="1183">
        <f>'[205]Note 17'!P74-'16(1)'!P25</f>
        <v>112856058</v>
      </c>
    </row>
    <row r="28" spans="1:26" s="1145" customFormat="1" ht="10.15" customHeight="1">
      <c r="A28" s="1148"/>
      <c r="B28" s="1149"/>
      <c r="C28" s="1150"/>
      <c r="D28" s="1150"/>
      <c r="E28" s="1150"/>
      <c r="F28" s="1150"/>
      <c r="G28" s="1150"/>
      <c r="H28" s="1150"/>
      <c r="I28" s="1150"/>
      <c r="J28" s="1153"/>
      <c r="K28" s="1153"/>
      <c r="L28" s="1153"/>
      <c r="M28" s="1153"/>
      <c r="N28" s="1153"/>
      <c r="O28" s="1153"/>
      <c r="P28" s="1153"/>
      <c r="Q28" s="1153"/>
      <c r="R28" s="1153"/>
      <c r="S28" s="1153"/>
      <c r="T28" s="1153"/>
      <c r="U28" s="1153"/>
      <c r="V28" s="1153"/>
      <c r="W28" s="1184"/>
      <c r="X28" s="1173"/>
    </row>
    <row r="29" spans="1:26" s="1145" customFormat="1" ht="15" customHeight="1">
      <c r="A29" s="1148"/>
      <c r="B29" s="1149"/>
      <c r="C29" s="1150"/>
      <c r="D29" s="1151"/>
      <c r="E29" s="1151"/>
      <c r="F29" s="3150">
        <v>43281</v>
      </c>
      <c r="G29" s="3150"/>
      <c r="H29" s="3150"/>
      <c r="I29" s="3150"/>
      <c r="J29" s="3150"/>
      <c r="K29" s="3150"/>
      <c r="L29" s="3150"/>
      <c r="M29" s="3150"/>
      <c r="N29" s="3150"/>
      <c r="O29" s="3150"/>
      <c r="P29" s="3150"/>
      <c r="Q29" s="3150"/>
      <c r="R29" s="3150"/>
      <c r="S29" s="3150"/>
      <c r="T29" s="3150"/>
      <c r="U29" s="3150"/>
      <c r="V29" s="3150"/>
      <c r="W29" s="3150"/>
      <c r="X29" s="3150"/>
    </row>
    <row r="30" spans="1:26" s="1145" customFormat="1" ht="15" customHeight="1">
      <c r="A30" s="1148"/>
      <c r="B30" s="1149"/>
      <c r="C30" s="1150"/>
      <c r="D30" s="1155"/>
      <c r="E30" s="1155"/>
      <c r="F30" s="3151" t="s">
        <v>4013</v>
      </c>
      <c r="G30" s="3151"/>
      <c r="H30" s="3151"/>
      <c r="I30" s="3151"/>
      <c r="J30" s="3151"/>
      <c r="K30" s="3151"/>
      <c r="L30" s="3151"/>
      <c r="M30" s="3151"/>
      <c r="N30" s="3151"/>
      <c r="O30" s="3151"/>
      <c r="P30" s="3151"/>
      <c r="Q30" s="1153"/>
      <c r="R30" s="3150" t="s">
        <v>4014</v>
      </c>
      <c r="S30" s="3150"/>
      <c r="T30" s="3150"/>
      <c r="U30" s="3150"/>
      <c r="V30" s="3150"/>
      <c r="W30" s="3150"/>
      <c r="X30" s="3150"/>
    </row>
    <row r="31" spans="1:26" s="1145" customFormat="1" ht="15" customHeight="1">
      <c r="A31" s="1148"/>
      <c r="B31" s="1149"/>
      <c r="C31" s="1150"/>
      <c r="D31" s="1155"/>
      <c r="E31" s="1155"/>
      <c r="F31" s="3151" t="s">
        <v>4039</v>
      </c>
      <c r="G31" s="3151"/>
      <c r="H31" s="3151"/>
      <c r="I31" s="3151"/>
      <c r="J31" s="3151"/>
      <c r="K31" s="3151"/>
      <c r="L31" s="3151"/>
      <c r="M31" s="3151"/>
      <c r="N31" s="3151"/>
      <c r="O31" s="3151"/>
      <c r="P31" s="3151"/>
      <c r="Q31" s="3151"/>
      <c r="R31" s="3151"/>
      <c r="S31" s="3151"/>
      <c r="T31" s="3151"/>
      <c r="U31" s="3151"/>
      <c r="V31" s="3151"/>
      <c r="W31" s="3151"/>
      <c r="X31" s="3151"/>
    </row>
    <row r="32" spans="1:26" s="1145" customFormat="1" ht="15" customHeight="1">
      <c r="A32" s="1148"/>
      <c r="B32" s="1149"/>
      <c r="C32" s="1150"/>
      <c r="D32" s="1155"/>
      <c r="E32" s="1155"/>
      <c r="F32" s="3147" t="s">
        <v>4015</v>
      </c>
      <c r="G32" s="1154"/>
      <c r="H32" s="3149" t="s">
        <v>4016</v>
      </c>
      <c r="I32" s="1154"/>
      <c r="J32" s="3149" t="s">
        <v>4017</v>
      </c>
      <c r="K32" s="1154"/>
      <c r="L32" s="3149" t="s">
        <v>4027</v>
      </c>
      <c r="M32" s="1154"/>
      <c r="N32" s="3149" t="s">
        <v>4019</v>
      </c>
      <c r="O32" s="1154"/>
      <c r="P32" s="3149" t="s">
        <v>2928</v>
      </c>
      <c r="Q32" s="1153"/>
      <c r="R32" s="1155"/>
      <c r="S32" s="1155"/>
      <c r="T32" s="1155"/>
      <c r="U32" s="1155"/>
      <c r="V32" s="1155"/>
      <c r="W32" s="1155"/>
      <c r="X32" s="1155"/>
    </row>
    <row r="33" spans="1:24" s="1145" customFormat="1" ht="50.1" customHeight="1">
      <c r="A33" s="1148"/>
      <c r="B33" s="1149"/>
      <c r="C33" s="1150"/>
      <c r="D33" s="1150"/>
      <c r="E33" s="1150"/>
      <c r="F33" s="3148"/>
      <c r="G33" s="1156"/>
      <c r="H33" s="3149"/>
      <c r="I33" s="1156"/>
      <c r="J33" s="3148"/>
      <c r="K33" s="1156"/>
      <c r="L33" s="3149"/>
      <c r="M33" s="1156"/>
      <c r="N33" s="3148"/>
      <c r="O33" s="1156"/>
      <c r="P33" s="3148"/>
      <c r="Q33" s="1153"/>
      <c r="R33" s="1157" t="s">
        <v>3541</v>
      </c>
      <c r="S33" s="1158"/>
      <c r="T33" s="1157" t="s">
        <v>3542</v>
      </c>
      <c r="U33" s="1158"/>
      <c r="V33" s="1157" t="s">
        <v>3543</v>
      </c>
      <c r="W33" s="1159"/>
      <c r="X33" s="1157" t="s">
        <v>2928</v>
      </c>
    </row>
    <row r="34" spans="1:24" s="1145" customFormat="1" ht="15" customHeight="1">
      <c r="A34" s="1148"/>
      <c r="B34" s="1149"/>
      <c r="C34" s="1150"/>
      <c r="D34" s="1150"/>
      <c r="E34" s="1150"/>
      <c r="F34" s="3145" t="s">
        <v>3165</v>
      </c>
      <c r="G34" s="3145"/>
      <c r="H34" s="3145"/>
      <c r="I34" s="3145"/>
      <c r="J34" s="3145"/>
      <c r="K34" s="3145"/>
      <c r="L34" s="3145"/>
      <c r="M34" s="3145"/>
      <c r="N34" s="3145"/>
      <c r="O34" s="3145"/>
      <c r="P34" s="3145"/>
      <c r="Q34" s="1153"/>
      <c r="R34" s="3145" t="s">
        <v>3165</v>
      </c>
      <c r="S34" s="3145"/>
      <c r="T34" s="3145"/>
      <c r="U34" s="3145"/>
      <c r="V34" s="3145"/>
      <c r="W34" s="3145"/>
      <c r="X34" s="3145"/>
    </row>
    <row r="35" spans="1:24" s="1145" customFormat="1" ht="15" customHeight="1">
      <c r="A35" s="1148"/>
      <c r="B35" s="1161" t="s">
        <v>4020</v>
      </c>
      <c r="C35" s="1150"/>
      <c r="D35" s="1150"/>
      <c r="E35" s="1150"/>
      <c r="F35" s="1150"/>
      <c r="G35" s="1150"/>
      <c r="H35" s="1150"/>
      <c r="I35" s="1150"/>
      <c r="J35" s="1153"/>
      <c r="K35" s="1153"/>
      <c r="L35" s="1153"/>
      <c r="M35" s="1153"/>
      <c r="N35" s="1153"/>
      <c r="O35" s="1153"/>
      <c r="P35" s="1153"/>
      <c r="Q35" s="1153"/>
      <c r="R35" s="1153"/>
      <c r="S35" s="1153"/>
      <c r="T35" s="1153"/>
      <c r="U35" s="1153"/>
      <c r="V35" s="1153"/>
      <c r="W35" s="1184"/>
      <c r="X35" s="1173"/>
    </row>
    <row r="36" spans="1:24" s="1145" customFormat="1" ht="8.1" customHeight="1">
      <c r="A36" s="1148"/>
      <c r="B36" s="1161"/>
      <c r="C36" s="1185"/>
      <c r="D36" s="1150"/>
      <c r="E36" s="1150"/>
      <c r="F36" s="1150"/>
      <c r="G36" s="1150"/>
      <c r="H36" s="1150"/>
      <c r="I36" s="1150"/>
      <c r="J36" s="1153"/>
      <c r="K36" s="1153"/>
      <c r="L36" s="1153"/>
      <c r="M36" s="1153"/>
      <c r="N36" s="1153"/>
      <c r="O36" s="1153"/>
      <c r="P36" s="1153"/>
      <c r="Q36" s="1153"/>
      <c r="R36" s="1153"/>
      <c r="S36" s="1153"/>
      <c r="T36" s="1153"/>
      <c r="U36" s="1153"/>
      <c r="V36" s="1153"/>
      <c r="W36" s="1184"/>
      <c r="X36" s="1173"/>
    </row>
    <row r="37" spans="1:24" s="1145" customFormat="1" ht="15" customHeight="1" thickBot="1">
      <c r="A37" s="1148"/>
      <c r="B37" s="1170" t="s">
        <v>2960</v>
      </c>
      <c r="C37" s="1150"/>
      <c r="D37" s="1150"/>
      <c r="E37" s="1150"/>
      <c r="F37" s="1210">
        <v>87073316</v>
      </c>
      <c r="G37" s="1150"/>
      <c r="H37" s="1213">
        <v>0</v>
      </c>
      <c r="I37" s="1150"/>
      <c r="J37" s="1211">
        <v>0</v>
      </c>
      <c r="K37" s="1186">
        <v>0</v>
      </c>
      <c r="L37" s="1211">
        <v>0</v>
      </c>
      <c r="M37" s="1186">
        <v>0</v>
      </c>
      <c r="N37" s="1211">
        <v>0</v>
      </c>
      <c r="O37" s="1186">
        <v>0</v>
      </c>
      <c r="P37" s="1211">
        <f>F37+N37+J37+H37+L37</f>
        <v>87073316</v>
      </c>
      <c r="Q37" s="1153"/>
      <c r="R37" s="1211">
        <v>0</v>
      </c>
      <c r="S37" s="1153"/>
      <c r="T37" s="1210">
        <f>F37+H37</f>
        <v>87073316</v>
      </c>
      <c r="U37" s="1153"/>
      <c r="V37" s="1211">
        <v>0</v>
      </c>
      <c r="W37" s="1184"/>
      <c r="X37" s="1212">
        <f>R37+T37+V37</f>
        <v>87073316</v>
      </c>
    </row>
    <row r="38" spans="1:24" s="1145" customFormat="1" ht="8.1" customHeight="1" thickTop="1">
      <c r="A38" s="1148"/>
      <c r="B38" s="1165"/>
      <c r="C38" s="1150"/>
      <c r="D38" s="1166"/>
      <c r="E38" s="1166"/>
      <c r="F38" s="1167"/>
      <c r="G38" s="1167"/>
      <c r="H38" s="1167"/>
      <c r="I38" s="1167"/>
      <c r="J38" s="1168"/>
      <c r="K38" s="1168"/>
      <c r="L38" s="1168"/>
      <c r="M38" s="1168"/>
      <c r="N38" s="1168"/>
      <c r="O38" s="1168"/>
      <c r="P38" s="1169"/>
      <c r="Q38" s="1190"/>
      <c r="R38" s="1171"/>
      <c r="S38" s="1190"/>
      <c r="T38" s="1168"/>
      <c r="U38" s="1190"/>
      <c r="V38" s="1171"/>
      <c r="W38" s="1191"/>
      <c r="X38" s="1173"/>
    </row>
    <row r="39" spans="1:24" s="1145" customFormat="1" ht="15" customHeight="1">
      <c r="A39" s="1148"/>
      <c r="B39" s="1161" t="s">
        <v>4021</v>
      </c>
      <c r="C39" s="1150"/>
      <c r="D39" s="1166"/>
      <c r="E39" s="1166"/>
      <c r="F39" s="1167"/>
      <c r="G39" s="1167"/>
      <c r="H39" s="1167"/>
      <c r="I39" s="1167"/>
      <c r="J39" s="1168"/>
      <c r="K39" s="1168"/>
      <c r="L39" s="1168"/>
      <c r="M39" s="1168"/>
      <c r="N39" s="1168"/>
      <c r="O39" s="1168"/>
      <c r="P39" s="1169"/>
      <c r="Q39" s="1190"/>
      <c r="R39" s="1171"/>
      <c r="S39" s="1190"/>
      <c r="T39" s="1168"/>
      <c r="U39" s="1190"/>
      <c r="V39" s="1171"/>
      <c r="W39" s="1191"/>
      <c r="X39" s="1173"/>
    </row>
    <row r="40" spans="1:24" s="1145" customFormat="1" ht="15" customHeight="1">
      <c r="A40" s="1148"/>
      <c r="B40" s="1174" t="s">
        <v>4022</v>
      </c>
      <c r="C40" s="1150"/>
      <c r="D40" s="1166"/>
      <c r="E40" s="1166"/>
      <c r="F40" s="1186">
        <v>0</v>
      </c>
      <c r="G40" s="1186"/>
      <c r="H40" s="1186">
        <v>0</v>
      </c>
      <c r="I40" s="1186"/>
      <c r="J40" s="1186">
        <v>0</v>
      </c>
      <c r="K40" s="1190"/>
      <c r="L40" s="1190">
        <v>142025719</v>
      </c>
      <c r="M40" s="1190"/>
      <c r="N40" s="1190">
        <v>0</v>
      </c>
      <c r="O40" s="1190"/>
      <c r="P40" s="1192">
        <f>F40+N40+J40+H40+L40</f>
        <v>142025719</v>
      </c>
      <c r="Q40" s="1190"/>
      <c r="R40" s="1193"/>
      <c r="S40" s="1190"/>
      <c r="T40" s="1190"/>
      <c r="U40" s="1190"/>
      <c r="V40" s="1193"/>
      <c r="W40" s="1191"/>
      <c r="X40" s="1193"/>
    </row>
    <row r="41" spans="1:24" s="1145" customFormat="1" ht="15" customHeight="1">
      <c r="A41" s="1148"/>
      <c r="B41" s="1174" t="s">
        <v>3845</v>
      </c>
      <c r="C41" s="1150"/>
      <c r="D41" s="1166"/>
      <c r="E41" s="1166"/>
      <c r="F41" s="1186">
        <v>0</v>
      </c>
      <c r="G41" s="1186"/>
      <c r="H41" s="1186">
        <v>0</v>
      </c>
      <c r="I41" s="1186"/>
      <c r="J41" s="1190">
        <v>216503</v>
      </c>
      <c r="K41" s="1190"/>
      <c r="L41" s="1190">
        <v>0</v>
      </c>
      <c r="M41" s="1190"/>
      <c r="N41" s="1190">
        <v>0</v>
      </c>
      <c r="O41" s="1190"/>
      <c r="P41" s="1192">
        <f>F41+N41+J41+H41+L41</f>
        <v>216503</v>
      </c>
      <c r="Q41" s="1190"/>
      <c r="R41" s="1193"/>
      <c r="S41" s="1190"/>
      <c r="T41" s="1190"/>
      <c r="U41" s="1190"/>
      <c r="V41" s="1193"/>
      <c r="W41" s="1191"/>
      <c r="X41" s="1193"/>
    </row>
    <row r="42" spans="1:24" s="1145" customFormat="1" ht="15" customHeight="1">
      <c r="A42" s="1148"/>
      <c r="B42" s="1174" t="s">
        <v>2938</v>
      </c>
      <c r="C42" s="1150"/>
      <c r="D42" s="1166"/>
      <c r="E42" s="1166"/>
      <c r="F42" s="1186">
        <v>0</v>
      </c>
      <c r="G42" s="1186"/>
      <c r="H42" s="1186">
        <v>0</v>
      </c>
      <c r="I42" s="1186"/>
      <c r="J42" s="1190">
        <v>1462895</v>
      </c>
      <c r="K42" s="1190"/>
      <c r="L42" s="1190">
        <v>0</v>
      </c>
      <c r="M42" s="1190"/>
      <c r="N42" s="1190">
        <v>0</v>
      </c>
      <c r="O42" s="1190"/>
      <c r="P42" s="1192">
        <f>F42+N42+J42+H42+L42</f>
        <v>1462895</v>
      </c>
      <c r="Q42" s="1190"/>
      <c r="R42" s="1193"/>
      <c r="S42" s="1190"/>
      <c r="T42" s="1190"/>
      <c r="U42" s="1190"/>
      <c r="V42" s="1193"/>
      <c r="W42" s="1191"/>
      <c r="X42" s="1193"/>
    </row>
    <row r="43" spans="1:24" s="1145" customFormat="1" ht="15" customHeight="1" thickBot="1">
      <c r="A43" s="1148"/>
      <c r="B43" s="1174"/>
      <c r="C43" s="1150"/>
      <c r="D43" s="1166"/>
      <c r="E43" s="1166"/>
      <c r="F43" s="1188">
        <f>SUM(F40:F42)</f>
        <v>0</v>
      </c>
      <c r="G43" s="1176"/>
      <c r="H43" s="1188">
        <f>SUM(H40:H42)</f>
        <v>0</v>
      </c>
      <c r="I43" s="1176"/>
      <c r="J43" s="1188">
        <f>SUM(J40:J42)</f>
        <v>1679398</v>
      </c>
      <c r="K43" s="1189"/>
      <c r="L43" s="1188">
        <f>SUM(L40:L42)</f>
        <v>142025719</v>
      </c>
      <c r="M43" s="1189"/>
      <c r="N43" s="1188">
        <f>SUM(N40:N42)</f>
        <v>0</v>
      </c>
      <c r="O43" s="1189"/>
      <c r="P43" s="1188">
        <f>SUM(P40:P42)</f>
        <v>143705117</v>
      </c>
      <c r="Q43" s="1190"/>
      <c r="R43" s="1193"/>
      <c r="S43" s="1190"/>
      <c r="T43" s="1190"/>
      <c r="U43" s="1190"/>
      <c r="V43" s="1193"/>
      <c r="W43" s="1191"/>
      <c r="X43" s="1193"/>
    </row>
    <row r="44" spans="1:24" s="1145" customFormat="1" ht="10.15" customHeight="1" thickTop="1">
      <c r="A44" s="1148"/>
      <c r="B44" s="1174"/>
      <c r="C44" s="1150"/>
      <c r="D44" s="1166"/>
      <c r="E44" s="1166"/>
      <c r="F44" s="1186"/>
      <c r="G44" s="1186"/>
      <c r="H44" s="1186"/>
      <c r="I44" s="1186"/>
      <c r="J44" s="1190"/>
      <c r="K44" s="1190"/>
      <c r="L44" s="1190"/>
      <c r="M44" s="1190"/>
      <c r="N44" s="1190"/>
      <c r="O44" s="1190"/>
      <c r="P44" s="1192"/>
      <c r="Q44" s="1190"/>
      <c r="R44" s="1193"/>
      <c r="S44" s="1190"/>
      <c r="T44" s="1190"/>
      <c r="U44" s="1190"/>
      <c r="V44" s="1193"/>
      <c r="W44" s="1191"/>
      <c r="X44" s="1193"/>
    </row>
    <row r="45" spans="1:24" s="1145" customFormat="1" ht="15" customHeight="1">
      <c r="A45" s="1148"/>
      <c r="B45" s="1161" t="s">
        <v>4028</v>
      </c>
      <c r="C45" s="1150"/>
      <c r="D45" s="1150"/>
      <c r="E45" s="1150"/>
      <c r="F45" s="1167"/>
      <c r="G45" s="1167"/>
      <c r="H45" s="1167"/>
      <c r="I45" s="1167"/>
      <c r="J45" s="1168"/>
      <c r="K45" s="1168"/>
      <c r="L45" s="1168"/>
      <c r="M45" s="1168"/>
      <c r="N45" s="1168"/>
      <c r="O45" s="1168"/>
      <c r="P45" s="1168"/>
      <c r="Q45" s="1190"/>
      <c r="R45" s="1171"/>
      <c r="S45" s="1190"/>
      <c r="T45" s="1168"/>
      <c r="U45" s="1190"/>
      <c r="V45" s="1171"/>
      <c r="W45" s="1191"/>
      <c r="X45" s="1173"/>
    </row>
    <row r="46" spans="1:24" s="1145" customFormat="1" ht="15" customHeight="1">
      <c r="A46" s="1148"/>
      <c r="B46" s="1179" t="s">
        <v>4024</v>
      </c>
      <c r="C46" s="1150"/>
      <c r="D46" s="1150"/>
      <c r="E46" s="1150"/>
      <c r="F46" s="1186">
        <v>0</v>
      </c>
      <c r="G46" s="1186">
        <v>0</v>
      </c>
      <c r="H46" s="1186">
        <v>0</v>
      </c>
      <c r="I46" s="1186">
        <v>0</v>
      </c>
      <c r="J46" s="1186">
        <v>0</v>
      </c>
      <c r="K46" s="1186">
        <v>0</v>
      </c>
      <c r="L46" s="1186">
        <v>0</v>
      </c>
      <c r="M46" s="1168"/>
      <c r="N46" s="1190">
        <v>272319</v>
      </c>
      <c r="O46" s="1168"/>
      <c r="P46" s="1190">
        <f>F46+N46+J46+H46+L46</f>
        <v>272319</v>
      </c>
      <c r="Q46" s="1190"/>
      <c r="R46" s="1171"/>
      <c r="S46" s="1190"/>
      <c r="T46" s="1168"/>
      <c r="U46" s="1190"/>
      <c r="V46" s="1171"/>
      <c r="W46" s="1191"/>
      <c r="X46" s="1173"/>
    </row>
    <row r="47" spans="1:24" s="1145" customFormat="1" ht="15" customHeight="1">
      <c r="A47" s="1148"/>
      <c r="B47" s="1179" t="s">
        <v>4025</v>
      </c>
      <c r="C47" s="1150"/>
      <c r="D47" s="1150"/>
      <c r="E47" s="1150"/>
      <c r="F47" s="1186">
        <v>0</v>
      </c>
      <c r="G47" s="1186">
        <v>0</v>
      </c>
      <c r="H47" s="1186">
        <v>0</v>
      </c>
      <c r="I47" s="1186">
        <v>0</v>
      </c>
      <c r="J47" s="1186">
        <v>0</v>
      </c>
      <c r="K47" s="1186">
        <v>0</v>
      </c>
      <c r="L47" s="1186">
        <v>0</v>
      </c>
      <c r="M47" s="1168"/>
      <c r="N47" s="1190">
        <v>30787</v>
      </c>
      <c r="O47" s="1168"/>
      <c r="P47" s="1190">
        <f>F47+N47+J47+H47+L47</f>
        <v>30787</v>
      </c>
      <c r="Q47" s="1190"/>
      <c r="R47" s="1171"/>
      <c r="S47" s="1190"/>
      <c r="T47" s="1168"/>
      <c r="U47" s="1190"/>
      <c r="V47" s="1171"/>
      <c r="W47" s="1191"/>
      <c r="X47" s="1173"/>
    </row>
    <row r="48" spans="1:24" s="1145" customFormat="1" ht="15" customHeight="1">
      <c r="A48" s="1148"/>
      <c r="B48" s="1179" t="s">
        <v>4026</v>
      </c>
      <c r="C48" s="1150"/>
      <c r="D48" s="1150"/>
      <c r="E48" s="1150"/>
      <c r="F48" s="1186">
        <v>0</v>
      </c>
      <c r="G48" s="1186">
        <v>0</v>
      </c>
      <c r="H48" s="1186">
        <v>0</v>
      </c>
      <c r="I48" s="1186">
        <v>0</v>
      </c>
      <c r="J48" s="1186">
        <v>0</v>
      </c>
      <c r="K48" s="1186">
        <v>0</v>
      </c>
      <c r="L48" s="1186">
        <v>0</v>
      </c>
      <c r="M48" s="1168"/>
      <c r="N48" s="1190">
        <v>0</v>
      </c>
      <c r="O48" s="1168"/>
      <c r="P48" s="1190">
        <f>F48+N48+J48+H48+L48</f>
        <v>0</v>
      </c>
      <c r="Q48" s="1190"/>
      <c r="R48" s="1171"/>
      <c r="S48" s="1190"/>
      <c r="T48" s="1168"/>
      <c r="U48" s="1190"/>
      <c r="V48" s="1171"/>
      <c r="W48" s="1191"/>
      <c r="X48" s="1173"/>
    </row>
    <row r="49" spans="1:24" s="1145" customFormat="1" ht="15" customHeight="1">
      <c r="A49" s="1148"/>
      <c r="B49" s="1179" t="s">
        <v>3159</v>
      </c>
      <c r="C49" s="1150"/>
      <c r="D49" s="1150"/>
      <c r="E49" s="1150"/>
      <c r="F49" s="1186">
        <v>0</v>
      </c>
      <c r="G49" s="1186">
        <v>0</v>
      </c>
      <c r="H49" s="1186">
        <v>0</v>
      </c>
      <c r="I49" s="1186">
        <v>0</v>
      </c>
      <c r="J49" s="1186">
        <v>0</v>
      </c>
      <c r="K49" s="1186">
        <v>0</v>
      </c>
      <c r="L49" s="1186">
        <v>0</v>
      </c>
      <c r="M49" s="1168"/>
      <c r="N49" s="1190">
        <v>159281</v>
      </c>
      <c r="O49" s="1168"/>
      <c r="P49" s="1190">
        <f>F49+N49+J49+H49+L49</f>
        <v>159281</v>
      </c>
      <c r="Q49" s="1190"/>
      <c r="R49" s="1171"/>
      <c r="S49" s="1190"/>
      <c r="T49" s="1168"/>
      <c r="U49" s="1190"/>
      <c r="V49" s="1171"/>
      <c r="W49" s="1191"/>
      <c r="X49" s="1173"/>
    </row>
    <row r="50" spans="1:24" s="1145" customFormat="1" ht="15" customHeight="1" thickBot="1">
      <c r="A50" s="1148"/>
      <c r="B50" s="1161"/>
      <c r="C50" s="1150"/>
      <c r="D50" s="1150"/>
      <c r="E50" s="1150"/>
      <c r="F50" s="1188">
        <f>SUM(F46:F49)</f>
        <v>0</v>
      </c>
      <c r="G50" s="1176"/>
      <c r="H50" s="1188">
        <f>SUM(H46:H49)</f>
        <v>0</v>
      </c>
      <c r="I50" s="1176"/>
      <c r="J50" s="1188">
        <f>SUM(J46:J49)</f>
        <v>0</v>
      </c>
      <c r="K50" s="1189"/>
      <c r="L50" s="1188">
        <f>SUM(L46:L49)</f>
        <v>0</v>
      </c>
      <c r="M50" s="1189"/>
      <c r="N50" s="1188">
        <f>SUM(N46:N49)</f>
        <v>462387</v>
      </c>
      <c r="O50" s="1189"/>
      <c r="P50" s="1188">
        <f>SUM(P46:P49)</f>
        <v>462387</v>
      </c>
      <c r="Q50" s="1190"/>
      <c r="R50" s="1171"/>
      <c r="S50" s="1190"/>
      <c r="T50" s="1168"/>
      <c r="U50" s="1190"/>
      <c r="V50" s="1171"/>
      <c r="W50" s="1191"/>
      <c r="X50" s="1173"/>
    </row>
    <row r="51" spans="1:24" s="1145" customFormat="1" ht="15" customHeight="1" thickTop="1">
      <c r="A51" s="1148"/>
      <c r="B51" s="1180"/>
      <c r="C51" s="1150"/>
      <c r="D51" s="1166"/>
      <c r="E51" s="1166"/>
      <c r="Q51" s="1190"/>
      <c r="R51" s="1193"/>
      <c r="S51" s="1190"/>
      <c r="T51" s="1190"/>
      <c r="U51" s="1190"/>
      <c r="V51" s="1193"/>
      <c r="W51" s="1191"/>
      <c r="X51" s="1187"/>
    </row>
    <row r="52" spans="1:24" ht="9.75" customHeight="1"/>
  </sheetData>
  <mergeCells count="24">
    <mergeCell ref="F31:X31"/>
    <mergeCell ref="F2:X2"/>
    <mergeCell ref="F3:P3"/>
    <mergeCell ref="R3:X3"/>
    <mergeCell ref="F4:X4"/>
    <mergeCell ref="F5:F6"/>
    <mergeCell ref="H5:H6"/>
    <mergeCell ref="J5:J6"/>
    <mergeCell ref="L5:L6"/>
    <mergeCell ref="N5:N6"/>
    <mergeCell ref="P5:P6"/>
    <mergeCell ref="F7:P7"/>
    <mergeCell ref="R7:X7"/>
    <mergeCell ref="F29:X29"/>
    <mergeCell ref="F30:P30"/>
    <mergeCell ref="R30:X30"/>
    <mergeCell ref="F34:P34"/>
    <mergeCell ref="R34:X34"/>
    <mergeCell ref="F32:F33"/>
    <mergeCell ref="H32:H33"/>
    <mergeCell ref="J32:J33"/>
    <mergeCell ref="L32:L33"/>
    <mergeCell ref="N32:N33"/>
    <mergeCell ref="P32:P33"/>
  </mergeCells>
  <pageMargins left="0.4" right="0.4" top="0.5" bottom="0" header="0.25" footer="0"/>
  <pageSetup paperSize="9" scale="58" firstPageNumber="22" orientation="landscape" useFirstPageNumber="1" r:id="rId1"/>
  <headerFooter>
    <oddHeader>&amp;C&amp;"Arial Black,Regular"&amp;P&amp;R&amp;"Arial Black,Regular"FAYSAL FINANCIAL SECTOROPPORTUNITY FUND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107"/>
  <sheetViews>
    <sheetView view="pageBreakPreview" topLeftCell="A21" zoomScale="110" zoomScaleSheetLayoutView="110" workbookViewId="0">
      <selection sqref="A1:M1"/>
    </sheetView>
  </sheetViews>
  <sheetFormatPr defaultRowHeight="12.75"/>
  <cols>
    <col min="1" max="1" width="22.7109375" style="576" customWidth="1"/>
    <col min="2" max="2" width="13.28515625" style="576" customWidth="1"/>
    <col min="3" max="3" width="24.7109375" style="576" customWidth="1"/>
    <col min="4" max="4" width="2.28515625" style="576" customWidth="1"/>
    <col min="5" max="5" width="5" style="576" customWidth="1"/>
    <col min="6" max="6" width="2.28515625" style="576" customWidth="1"/>
    <col min="7" max="7" width="17.7109375" style="576" customWidth="1"/>
    <col min="8" max="8" width="2.28515625" style="576" customWidth="1"/>
    <col min="9" max="9" width="8.28515625" style="576" customWidth="1"/>
    <col min="10" max="10" width="2.28515625" style="576" customWidth="1"/>
    <col min="11" max="11" width="7.42578125" style="576" customWidth="1"/>
    <col min="12" max="12" width="2.28515625" style="576" customWidth="1"/>
    <col min="13" max="13" width="6.28515625" style="576" customWidth="1"/>
    <col min="14" max="14" width="7.28515625" style="576" customWidth="1"/>
    <col min="15" max="15" width="2.28515625" style="576" customWidth="1"/>
    <col min="16" max="16" width="7.42578125" style="576" customWidth="1"/>
    <col min="17" max="17" width="6" style="576" customWidth="1"/>
    <col min="18" max="18" width="2.28515625" style="576" customWidth="1"/>
    <col min="19" max="252" width="9.28515625" style="576"/>
    <col min="253" max="253" width="7.5703125" style="576" customWidth="1"/>
    <col min="254" max="254" width="22.7109375" style="576" customWidth="1"/>
    <col min="255" max="255" width="13.28515625" style="576" customWidth="1"/>
    <col min="256" max="256" width="2.28515625" style="576" customWidth="1"/>
    <col min="257" max="257" width="17.28515625" style="576" customWidth="1"/>
    <col min="258" max="258" width="2.28515625" style="576" customWidth="1"/>
    <col min="259" max="259" width="24.7109375" style="576" customWidth="1"/>
    <col min="260" max="260" width="2.28515625" style="576" customWidth="1"/>
    <col min="261" max="261" width="5" style="576" customWidth="1"/>
    <col min="262" max="262" width="2.28515625" style="576" customWidth="1"/>
    <col min="263" max="263" width="17.7109375" style="576" customWidth="1"/>
    <col min="264" max="264" width="2.28515625" style="576" customWidth="1"/>
    <col min="265" max="265" width="8.28515625" style="576" customWidth="1"/>
    <col min="266" max="266" width="2.28515625" style="576" customWidth="1"/>
    <col min="267" max="267" width="7.42578125" style="576" customWidth="1"/>
    <col min="268" max="268" width="2.28515625" style="576" customWidth="1"/>
    <col min="269" max="269" width="6.28515625" style="576" customWidth="1"/>
    <col min="270" max="270" width="7.28515625" style="576" customWidth="1"/>
    <col min="271" max="271" width="2.28515625" style="576" customWidth="1"/>
    <col min="272" max="272" width="7.42578125" style="576" customWidth="1"/>
    <col min="273" max="273" width="6" style="576" customWidth="1"/>
    <col min="274" max="274" width="2.28515625" style="576" customWidth="1"/>
    <col min="275" max="508" width="9.28515625" style="576"/>
    <col min="509" max="509" width="7.5703125" style="576" customWidth="1"/>
    <col min="510" max="510" width="22.7109375" style="576" customWidth="1"/>
    <col min="511" max="511" width="13.28515625" style="576" customWidth="1"/>
    <col min="512" max="512" width="2.28515625" style="576" customWidth="1"/>
    <col min="513" max="513" width="17.28515625" style="576" customWidth="1"/>
    <col min="514" max="514" width="2.28515625" style="576" customWidth="1"/>
    <col min="515" max="515" width="24.7109375" style="576" customWidth="1"/>
    <col min="516" max="516" width="2.28515625" style="576" customWidth="1"/>
    <col min="517" max="517" width="5" style="576" customWidth="1"/>
    <col min="518" max="518" width="2.28515625" style="576" customWidth="1"/>
    <col min="519" max="519" width="17.7109375" style="576" customWidth="1"/>
    <col min="520" max="520" width="2.28515625" style="576" customWidth="1"/>
    <col min="521" max="521" width="8.28515625" style="576" customWidth="1"/>
    <col min="522" max="522" width="2.28515625" style="576" customWidth="1"/>
    <col min="523" max="523" width="7.42578125" style="576" customWidth="1"/>
    <col min="524" max="524" width="2.28515625" style="576" customWidth="1"/>
    <col min="525" max="525" width="6.28515625" style="576" customWidth="1"/>
    <col min="526" max="526" width="7.28515625" style="576" customWidth="1"/>
    <col min="527" max="527" width="2.28515625" style="576" customWidth="1"/>
    <col min="528" max="528" width="7.42578125" style="576" customWidth="1"/>
    <col min="529" max="529" width="6" style="576" customWidth="1"/>
    <col min="530" max="530" width="2.28515625" style="576" customWidth="1"/>
    <col min="531" max="764" width="9.28515625" style="576"/>
    <col min="765" max="765" width="7.5703125" style="576" customWidth="1"/>
    <col min="766" max="766" width="22.7109375" style="576" customWidth="1"/>
    <col min="767" max="767" width="13.28515625" style="576" customWidth="1"/>
    <col min="768" max="768" width="2.28515625" style="576" customWidth="1"/>
    <col min="769" max="769" width="17.28515625" style="576" customWidth="1"/>
    <col min="770" max="770" width="2.28515625" style="576" customWidth="1"/>
    <col min="771" max="771" width="24.7109375" style="576" customWidth="1"/>
    <col min="772" max="772" width="2.28515625" style="576" customWidth="1"/>
    <col min="773" max="773" width="5" style="576" customWidth="1"/>
    <col min="774" max="774" width="2.28515625" style="576" customWidth="1"/>
    <col min="775" max="775" width="17.7109375" style="576" customWidth="1"/>
    <col min="776" max="776" width="2.28515625" style="576" customWidth="1"/>
    <col min="777" max="777" width="8.28515625" style="576" customWidth="1"/>
    <col min="778" max="778" width="2.28515625" style="576" customWidth="1"/>
    <col min="779" max="779" width="7.42578125" style="576" customWidth="1"/>
    <col min="780" max="780" width="2.28515625" style="576" customWidth="1"/>
    <col min="781" max="781" width="6.28515625" style="576" customWidth="1"/>
    <col min="782" max="782" width="7.28515625" style="576" customWidth="1"/>
    <col min="783" max="783" width="2.28515625" style="576" customWidth="1"/>
    <col min="784" max="784" width="7.42578125" style="576" customWidth="1"/>
    <col min="785" max="785" width="6" style="576" customWidth="1"/>
    <col min="786" max="786" width="2.28515625" style="576" customWidth="1"/>
    <col min="787" max="1020" width="9.28515625" style="576"/>
    <col min="1021" max="1021" width="7.5703125" style="576" customWidth="1"/>
    <col min="1022" max="1022" width="22.7109375" style="576" customWidth="1"/>
    <col min="1023" max="1023" width="13.28515625" style="576" customWidth="1"/>
    <col min="1024" max="1024" width="2.28515625" style="576" customWidth="1"/>
    <col min="1025" max="1025" width="17.28515625" style="576" customWidth="1"/>
    <col min="1026" max="1026" width="2.28515625" style="576" customWidth="1"/>
    <col min="1027" max="1027" width="24.7109375" style="576" customWidth="1"/>
    <col min="1028" max="1028" width="2.28515625" style="576" customWidth="1"/>
    <col min="1029" max="1029" width="5" style="576" customWidth="1"/>
    <col min="1030" max="1030" width="2.28515625" style="576" customWidth="1"/>
    <col min="1031" max="1031" width="17.7109375" style="576" customWidth="1"/>
    <col min="1032" max="1032" width="2.28515625" style="576" customWidth="1"/>
    <col min="1033" max="1033" width="8.28515625" style="576" customWidth="1"/>
    <col min="1034" max="1034" width="2.28515625" style="576" customWidth="1"/>
    <col min="1035" max="1035" width="7.42578125" style="576" customWidth="1"/>
    <col min="1036" max="1036" width="2.28515625" style="576" customWidth="1"/>
    <col min="1037" max="1037" width="6.28515625" style="576" customWidth="1"/>
    <col min="1038" max="1038" width="7.28515625" style="576" customWidth="1"/>
    <col min="1039" max="1039" width="2.28515625" style="576" customWidth="1"/>
    <col min="1040" max="1040" width="7.42578125" style="576" customWidth="1"/>
    <col min="1041" max="1041" width="6" style="576" customWidth="1"/>
    <col min="1042" max="1042" width="2.28515625" style="576" customWidth="1"/>
    <col min="1043" max="1276" width="9.28515625" style="576"/>
    <col min="1277" max="1277" width="7.5703125" style="576" customWidth="1"/>
    <col min="1278" max="1278" width="22.7109375" style="576" customWidth="1"/>
    <col min="1279" max="1279" width="13.28515625" style="576" customWidth="1"/>
    <col min="1280" max="1280" width="2.28515625" style="576" customWidth="1"/>
    <col min="1281" max="1281" width="17.28515625" style="576" customWidth="1"/>
    <col min="1282" max="1282" width="2.28515625" style="576" customWidth="1"/>
    <col min="1283" max="1283" width="24.7109375" style="576" customWidth="1"/>
    <col min="1284" max="1284" width="2.28515625" style="576" customWidth="1"/>
    <col min="1285" max="1285" width="5" style="576" customWidth="1"/>
    <col min="1286" max="1286" width="2.28515625" style="576" customWidth="1"/>
    <col min="1287" max="1287" width="17.7109375" style="576" customWidth="1"/>
    <col min="1288" max="1288" width="2.28515625" style="576" customWidth="1"/>
    <col min="1289" max="1289" width="8.28515625" style="576" customWidth="1"/>
    <col min="1290" max="1290" width="2.28515625" style="576" customWidth="1"/>
    <col min="1291" max="1291" width="7.42578125" style="576" customWidth="1"/>
    <col min="1292" max="1292" width="2.28515625" style="576" customWidth="1"/>
    <col min="1293" max="1293" width="6.28515625" style="576" customWidth="1"/>
    <col min="1294" max="1294" width="7.28515625" style="576" customWidth="1"/>
    <col min="1295" max="1295" width="2.28515625" style="576" customWidth="1"/>
    <col min="1296" max="1296" width="7.42578125" style="576" customWidth="1"/>
    <col min="1297" max="1297" width="6" style="576" customWidth="1"/>
    <col min="1298" max="1298" width="2.28515625" style="576" customWidth="1"/>
    <col min="1299" max="1532" width="9.28515625" style="576"/>
    <col min="1533" max="1533" width="7.5703125" style="576" customWidth="1"/>
    <col min="1534" max="1534" width="22.7109375" style="576" customWidth="1"/>
    <col min="1535" max="1535" width="13.28515625" style="576" customWidth="1"/>
    <col min="1536" max="1536" width="2.28515625" style="576" customWidth="1"/>
    <col min="1537" max="1537" width="17.28515625" style="576" customWidth="1"/>
    <col min="1538" max="1538" width="2.28515625" style="576" customWidth="1"/>
    <col min="1539" max="1539" width="24.7109375" style="576" customWidth="1"/>
    <col min="1540" max="1540" width="2.28515625" style="576" customWidth="1"/>
    <col min="1541" max="1541" width="5" style="576" customWidth="1"/>
    <col min="1542" max="1542" width="2.28515625" style="576" customWidth="1"/>
    <col min="1543" max="1543" width="17.7109375" style="576" customWidth="1"/>
    <col min="1544" max="1544" width="2.28515625" style="576" customWidth="1"/>
    <col min="1545" max="1545" width="8.28515625" style="576" customWidth="1"/>
    <col min="1546" max="1546" width="2.28515625" style="576" customWidth="1"/>
    <col min="1547" max="1547" width="7.42578125" style="576" customWidth="1"/>
    <col min="1548" max="1548" width="2.28515625" style="576" customWidth="1"/>
    <col min="1549" max="1549" width="6.28515625" style="576" customWidth="1"/>
    <col min="1550" max="1550" width="7.28515625" style="576" customWidth="1"/>
    <col min="1551" max="1551" width="2.28515625" style="576" customWidth="1"/>
    <col min="1552" max="1552" width="7.42578125" style="576" customWidth="1"/>
    <col min="1553" max="1553" width="6" style="576" customWidth="1"/>
    <col min="1554" max="1554" width="2.28515625" style="576" customWidth="1"/>
    <col min="1555" max="1788" width="9.28515625" style="576"/>
    <col min="1789" max="1789" width="7.5703125" style="576" customWidth="1"/>
    <col min="1790" max="1790" width="22.7109375" style="576" customWidth="1"/>
    <col min="1791" max="1791" width="13.28515625" style="576" customWidth="1"/>
    <col min="1792" max="1792" width="2.28515625" style="576" customWidth="1"/>
    <col min="1793" max="1793" width="17.28515625" style="576" customWidth="1"/>
    <col min="1794" max="1794" width="2.28515625" style="576" customWidth="1"/>
    <col min="1795" max="1795" width="24.7109375" style="576" customWidth="1"/>
    <col min="1796" max="1796" width="2.28515625" style="576" customWidth="1"/>
    <col min="1797" max="1797" width="5" style="576" customWidth="1"/>
    <col min="1798" max="1798" width="2.28515625" style="576" customWidth="1"/>
    <col min="1799" max="1799" width="17.7109375" style="576" customWidth="1"/>
    <col min="1800" max="1800" width="2.28515625" style="576" customWidth="1"/>
    <col min="1801" max="1801" width="8.28515625" style="576" customWidth="1"/>
    <col min="1802" max="1802" width="2.28515625" style="576" customWidth="1"/>
    <col min="1803" max="1803" width="7.42578125" style="576" customWidth="1"/>
    <col min="1804" max="1804" width="2.28515625" style="576" customWidth="1"/>
    <col min="1805" max="1805" width="6.28515625" style="576" customWidth="1"/>
    <col min="1806" max="1806" width="7.28515625" style="576" customWidth="1"/>
    <col min="1807" max="1807" width="2.28515625" style="576" customWidth="1"/>
    <col min="1808" max="1808" width="7.42578125" style="576" customWidth="1"/>
    <col min="1809" max="1809" width="6" style="576" customWidth="1"/>
    <col min="1810" max="1810" width="2.28515625" style="576" customWidth="1"/>
    <col min="1811" max="2044" width="9.28515625" style="576"/>
    <col min="2045" max="2045" width="7.5703125" style="576" customWidth="1"/>
    <col min="2046" max="2046" width="22.7109375" style="576" customWidth="1"/>
    <col min="2047" max="2047" width="13.28515625" style="576" customWidth="1"/>
    <col min="2048" max="2048" width="2.28515625" style="576" customWidth="1"/>
    <col min="2049" max="2049" width="17.28515625" style="576" customWidth="1"/>
    <col min="2050" max="2050" width="2.28515625" style="576" customWidth="1"/>
    <col min="2051" max="2051" width="24.7109375" style="576" customWidth="1"/>
    <col min="2052" max="2052" width="2.28515625" style="576" customWidth="1"/>
    <col min="2053" max="2053" width="5" style="576" customWidth="1"/>
    <col min="2054" max="2054" width="2.28515625" style="576" customWidth="1"/>
    <col min="2055" max="2055" width="17.7109375" style="576" customWidth="1"/>
    <col min="2056" max="2056" width="2.28515625" style="576" customWidth="1"/>
    <col min="2057" max="2057" width="8.28515625" style="576" customWidth="1"/>
    <col min="2058" max="2058" width="2.28515625" style="576" customWidth="1"/>
    <col min="2059" max="2059" width="7.42578125" style="576" customWidth="1"/>
    <col min="2060" max="2060" width="2.28515625" style="576" customWidth="1"/>
    <col min="2061" max="2061" width="6.28515625" style="576" customWidth="1"/>
    <col min="2062" max="2062" width="7.28515625" style="576" customWidth="1"/>
    <col min="2063" max="2063" width="2.28515625" style="576" customWidth="1"/>
    <col min="2064" max="2064" width="7.42578125" style="576" customWidth="1"/>
    <col min="2065" max="2065" width="6" style="576" customWidth="1"/>
    <col min="2066" max="2066" width="2.28515625" style="576" customWidth="1"/>
    <col min="2067" max="2300" width="9.28515625" style="576"/>
    <col min="2301" max="2301" width="7.5703125" style="576" customWidth="1"/>
    <col min="2302" max="2302" width="22.7109375" style="576" customWidth="1"/>
    <col min="2303" max="2303" width="13.28515625" style="576" customWidth="1"/>
    <col min="2304" max="2304" width="2.28515625" style="576" customWidth="1"/>
    <col min="2305" max="2305" width="17.28515625" style="576" customWidth="1"/>
    <col min="2306" max="2306" width="2.28515625" style="576" customWidth="1"/>
    <col min="2307" max="2307" width="24.7109375" style="576" customWidth="1"/>
    <col min="2308" max="2308" width="2.28515625" style="576" customWidth="1"/>
    <col min="2309" max="2309" width="5" style="576" customWidth="1"/>
    <col min="2310" max="2310" width="2.28515625" style="576" customWidth="1"/>
    <col min="2311" max="2311" width="17.7109375" style="576" customWidth="1"/>
    <col min="2312" max="2312" width="2.28515625" style="576" customWidth="1"/>
    <col min="2313" max="2313" width="8.28515625" style="576" customWidth="1"/>
    <col min="2314" max="2314" width="2.28515625" style="576" customWidth="1"/>
    <col min="2315" max="2315" width="7.42578125" style="576" customWidth="1"/>
    <col min="2316" max="2316" width="2.28515625" style="576" customWidth="1"/>
    <col min="2317" max="2317" width="6.28515625" style="576" customWidth="1"/>
    <col min="2318" max="2318" width="7.28515625" style="576" customWidth="1"/>
    <col min="2319" max="2319" width="2.28515625" style="576" customWidth="1"/>
    <col min="2320" max="2320" width="7.42578125" style="576" customWidth="1"/>
    <col min="2321" max="2321" width="6" style="576" customWidth="1"/>
    <col min="2322" max="2322" width="2.28515625" style="576" customWidth="1"/>
    <col min="2323" max="2556" width="9.28515625" style="576"/>
    <col min="2557" max="2557" width="7.5703125" style="576" customWidth="1"/>
    <col min="2558" max="2558" width="22.7109375" style="576" customWidth="1"/>
    <col min="2559" max="2559" width="13.28515625" style="576" customWidth="1"/>
    <col min="2560" max="2560" width="2.28515625" style="576" customWidth="1"/>
    <col min="2561" max="2561" width="17.28515625" style="576" customWidth="1"/>
    <col min="2562" max="2562" width="2.28515625" style="576" customWidth="1"/>
    <col min="2563" max="2563" width="24.7109375" style="576" customWidth="1"/>
    <col min="2564" max="2564" width="2.28515625" style="576" customWidth="1"/>
    <col min="2565" max="2565" width="5" style="576" customWidth="1"/>
    <col min="2566" max="2566" width="2.28515625" style="576" customWidth="1"/>
    <col min="2567" max="2567" width="17.7109375" style="576" customWidth="1"/>
    <col min="2568" max="2568" width="2.28515625" style="576" customWidth="1"/>
    <col min="2569" max="2569" width="8.28515625" style="576" customWidth="1"/>
    <col min="2570" max="2570" width="2.28515625" style="576" customWidth="1"/>
    <col min="2571" max="2571" width="7.42578125" style="576" customWidth="1"/>
    <col min="2572" max="2572" width="2.28515625" style="576" customWidth="1"/>
    <col min="2573" max="2573" width="6.28515625" style="576" customWidth="1"/>
    <col min="2574" max="2574" width="7.28515625" style="576" customWidth="1"/>
    <col min="2575" max="2575" width="2.28515625" style="576" customWidth="1"/>
    <col min="2576" max="2576" width="7.42578125" style="576" customWidth="1"/>
    <col min="2577" max="2577" width="6" style="576" customWidth="1"/>
    <col min="2578" max="2578" width="2.28515625" style="576" customWidth="1"/>
    <col min="2579" max="2812" width="9.28515625" style="576"/>
    <col min="2813" max="2813" width="7.5703125" style="576" customWidth="1"/>
    <col min="2814" max="2814" width="22.7109375" style="576" customWidth="1"/>
    <col min="2815" max="2815" width="13.28515625" style="576" customWidth="1"/>
    <col min="2816" max="2816" width="2.28515625" style="576" customWidth="1"/>
    <col min="2817" max="2817" width="17.28515625" style="576" customWidth="1"/>
    <col min="2818" max="2818" width="2.28515625" style="576" customWidth="1"/>
    <col min="2819" max="2819" width="24.7109375" style="576" customWidth="1"/>
    <col min="2820" max="2820" width="2.28515625" style="576" customWidth="1"/>
    <col min="2821" max="2821" width="5" style="576" customWidth="1"/>
    <col min="2822" max="2822" width="2.28515625" style="576" customWidth="1"/>
    <col min="2823" max="2823" width="17.7109375" style="576" customWidth="1"/>
    <col min="2824" max="2824" width="2.28515625" style="576" customWidth="1"/>
    <col min="2825" max="2825" width="8.28515625" style="576" customWidth="1"/>
    <col min="2826" max="2826" width="2.28515625" style="576" customWidth="1"/>
    <col min="2827" max="2827" width="7.42578125" style="576" customWidth="1"/>
    <col min="2828" max="2828" width="2.28515625" style="576" customWidth="1"/>
    <col min="2829" max="2829" width="6.28515625" style="576" customWidth="1"/>
    <col min="2830" max="2830" width="7.28515625" style="576" customWidth="1"/>
    <col min="2831" max="2831" width="2.28515625" style="576" customWidth="1"/>
    <col min="2832" max="2832" width="7.42578125" style="576" customWidth="1"/>
    <col min="2833" max="2833" width="6" style="576" customWidth="1"/>
    <col min="2834" max="2834" width="2.28515625" style="576" customWidth="1"/>
    <col min="2835" max="3068" width="9.28515625" style="576"/>
    <col min="3069" max="3069" width="7.5703125" style="576" customWidth="1"/>
    <col min="3070" max="3070" width="22.7109375" style="576" customWidth="1"/>
    <col min="3071" max="3071" width="13.28515625" style="576" customWidth="1"/>
    <col min="3072" max="3072" width="2.28515625" style="576" customWidth="1"/>
    <col min="3073" max="3073" width="17.28515625" style="576" customWidth="1"/>
    <col min="3074" max="3074" width="2.28515625" style="576" customWidth="1"/>
    <col min="3075" max="3075" width="24.7109375" style="576" customWidth="1"/>
    <col min="3076" max="3076" width="2.28515625" style="576" customWidth="1"/>
    <col min="3077" max="3077" width="5" style="576" customWidth="1"/>
    <col min="3078" max="3078" width="2.28515625" style="576" customWidth="1"/>
    <col min="3079" max="3079" width="17.7109375" style="576" customWidth="1"/>
    <col min="3080" max="3080" width="2.28515625" style="576" customWidth="1"/>
    <col min="3081" max="3081" width="8.28515625" style="576" customWidth="1"/>
    <col min="3082" max="3082" width="2.28515625" style="576" customWidth="1"/>
    <col min="3083" max="3083" width="7.42578125" style="576" customWidth="1"/>
    <col min="3084" max="3084" width="2.28515625" style="576" customWidth="1"/>
    <col min="3085" max="3085" width="6.28515625" style="576" customWidth="1"/>
    <col min="3086" max="3086" width="7.28515625" style="576" customWidth="1"/>
    <col min="3087" max="3087" width="2.28515625" style="576" customWidth="1"/>
    <col min="3088" max="3088" width="7.42578125" style="576" customWidth="1"/>
    <col min="3089" max="3089" width="6" style="576" customWidth="1"/>
    <col min="3090" max="3090" width="2.28515625" style="576" customWidth="1"/>
    <col min="3091" max="3324" width="9.28515625" style="576"/>
    <col min="3325" max="3325" width="7.5703125" style="576" customWidth="1"/>
    <col min="3326" max="3326" width="22.7109375" style="576" customWidth="1"/>
    <col min="3327" max="3327" width="13.28515625" style="576" customWidth="1"/>
    <col min="3328" max="3328" width="2.28515625" style="576" customWidth="1"/>
    <col min="3329" max="3329" width="17.28515625" style="576" customWidth="1"/>
    <col min="3330" max="3330" width="2.28515625" style="576" customWidth="1"/>
    <col min="3331" max="3331" width="24.7109375" style="576" customWidth="1"/>
    <col min="3332" max="3332" width="2.28515625" style="576" customWidth="1"/>
    <col min="3333" max="3333" width="5" style="576" customWidth="1"/>
    <col min="3334" max="3334" width="2.28515625" style="576" customWidth="1"/>
    <col min="3335" max="3335" width="17.7109375" style="576" customWidth="1"/>
    <col min="3336" max="3336" width="2.28515625" style="576" customWidth="1"/>
    <col min="3337" max="3337" width="8.28515625" style="576" customWidth="1"/>
    <col min="3338" max="3338" width="2.28515625" style="576" customWidth="1"/>
    <col min="3339" max="3339" width="7.42578125" style="576" customWidth="1"/>
    <col min="3340" max="3340" width="2.28515625" style="576" customWidth="1"/>
    <col min="3341" max="3341" width="6.28515625" style="576" customWidth="1"/>
    <col min="3342" max="3342" width="7.28515625" style="576" customWidth="1"/>
    <col min="3343" max="3343" width="2.28515625" style="576" customWidth="1"/>
    <col min="3344" max="3344" width="7.42578125" style="576" customWidth="1"/>
    <col min="3345" max="3345" width="6" style="576" customWidth="1"/>
    <col min="3346" max="3346" width="2.28515625" style="576" customWidth="1"/>
    <col min="3347" max="3580" width="9.28515625" style="576"/>
    <col min="3581" max="3581" width="7.5703125" style="576" customWidth="1"/>
    <col min="3582" max="3582" width="22.7109375" style="576" customWidth="1"/>
    <col min="3583" max="3583" width="13.28515625" style="576" customWidth="1"/>
    <col min="3584" max="3584" width="2.28515625" style="576" customWidth="1"/>
    <col min="3585" max="3585" width="17.28515625" style="576" customWidth="1"/>
    <col min="3586" max="3586" width="2.28515625" style="576" customWidth="1"/>
    <col min="3587" max="3587" width="24.7109375" style="576" customWidth="1"/>
    <col min="3588" max="3588" width="2.28515625" style="576" customWidth="1"/>
    <col min="3589" max="3589" width="5" style="576" customWidth="1"/>
    <col min="3590" max="3590" width="2.28515625" style="576" customWidth="1"/>
    <col min="3591" max="3591" width="17.7109375" style="576" customWidth="1"/>
    <col min="3592" max="3592" width="2.28515625" style="576" customWidth="1"/>
    <col min="3593" max="3593" width="8.28515625" style="576" customWidth="1"/>
    <col min="3594" max="3594" width="2.28515625" style="576" customWidth="1"/>
    <col min="3595" max="3595" width="7.42578125" style="576" customWidth="1"/>
    <col min="3596" max="3596" width="2.28515625" style="576" customWidth="1"/>
    <col min="3597" max="3597" width="6.28515625" style="576" customWidth="1"/>
    <col min="3598" max="3598" width="7.28515625" style="576" customWidth="1"/>
    <col min="3599" max="3599" width="2.28515625" style="576" customWidth="1"/>
    <col min="3600" max="3600" width="7.42578125" style="576" customWidth="1"/>
    <col min="3601" max="3601" width="6" style="576" customWidth="1"/>
    <col min="3602" max="3602" width="2.28515625" style="576" customWidth="1"/>
    <col min="3603" max="3836" width="9.28515625" style="576"/>
    <col min="3837" max="3837" width="7.5703125" style="576" customWidth="1"/>
    <col min="3838" max="3838" width="22.7109375" style="576" customWidth="1"/>
    <col min="3839" max="3839" width="13.28515625" style="576" customWidth="1"/>
    <col min="3840" max="3840" width="2.28515625" style="576" customWidth="1"/>
    <col min="3841" max="3841" width="17.28515625" style="576" customWidth="1"/>
    <col min="3842" max="3842" width="2.28515625" style="576" customWidth="1"/>
    <col min="3843" max="3843" width="24.7109375" style="576" customWidth="1"/>
    <col min="3844" max="3844" width="2.28515625" style="576" customWidth="1"/>
    <col min="3845" max="3845" width="5" style="576" customWidth="1"/>
    <col min="3846" max="3846" width="2.28515625" style="576" customWidth="1"/>
    <col min="3847" max="3847" width="17.7109375" style="576" customWidth="1"/>
    <col min="3848" max="3848" width="2.28515625" style="576" customWidth="1"/>
    <col min="3849" max="3849" width="8.28515625" style="576" customWidth="1"/>
    <col min="3850" max="3850" width="2.28515625" style="576" customWidth="1"/>
    <col min="3851" max="3851" width="7.42578125" style="576" customWidth="1"/>
    <col min="3852" max="3852" width="2.28515625" style="576" customWidth="1"/>
    <col min="3853" max="3853" width="6.28515625" style="576" customWidth="1"/>
    <col min="3854" max="3854" width="7.28515625" style="576" customWidth="1"/>
    <col min="3855" max="3855" width="2.28515625" style="576" customWidth="1"/>
    <col min="3856" max="3856" width="7.42578125" style="576" customWidth="1"/>
    <col min="3857" max="3857" width="6" style="576" customWidth="1"/>
    <col min="3858" max="3858" width="2.28515625" style="576" customWidth="1"/>
    <col min="3859" max="4092" width="9.28515625" style="576"/>
    <col min="4093" max="4093" width="7.5703125" style="576" customWidth="1"/>
    <col min="4094" max="4094" width="22.7109375" style="576" customWidth="1"/>
    <col min="4095" max="4095" width="13.28515625" style="576" customWidth="1"/>
    <col min="4096" max="4096" width="2.28515625" style="576" customWidth="1"/>
    <col min="4097" max="4097" width="17.28515625" style="576" customWidth="1"/>
    <col min="4098" max="4098" width="2.28515625" style="576" customWidth="1"/>
    <col min="4099" max="4099" width="24.7109375" style="576" customWidth="1"/>
    <col min="4100" max="4100" width="2.28515625" style="576" customWidth="1"/>
    <col min="4101" max="4101" width="5" style="576" customWidth="1"/>
    <col min="4102" max="4102" width="2.28515625" style="576" customWidth="1"/>
    <col min="4103" max="4103" width="17.7109375" style="576" customWidth="1"/>
    <col min="4104" max="4104" width="2.28515625" style="576" customWidth="1"/>
    <col min="4105" max="4105" width="8.28515625" style="576" customWidth="1"/>
    <col min="4106" max="4106" width="2.28515625" style="576" customWidth="1"/>
    <col min="4107" max="4107" width="7.42578125" style="576" customWidth="1"/>
    <col min="4108" max="4108" width="2.28515625" style="576" customWidth="1"/>
    <col min="4109" max="4109" width="6.28515625" style="576" customWidth="1"/>
    <col min="4110" max="4110" width="7.28515625" style="576" customWidth="1"/>
    <col min="4111" max="4111" width="2.28515625" style="576" customWidth="1"/>
    <col min="4112" max="4112" width="7.42578125" style="576" customWidth="1"/>
    <col min="4113" max="4113" width="6" style="576" customWidth="1"/>
    <col min="4114" max="4114" width="2.28515625" style="576" customWidth="1"/>
    <col min="4115" max="4348" width="9.28515625" style="576"/>
    <col min="4349" max="4349" width="7.5703125" style="576" customWidth="1"/>
    <col min="4350" max="4350" width="22.7109375" style="576" customWidth="1"/>
    <col min="4351" max="4351" width="13.28515625" style="576" customWidth="1"/>
    <col min="4352" max="4352" width="2.28515625" style="576" customWidth="1"/>
    <col min="4353" max="4353" width="17.28515625" style="576" customWidth="1"/>
    <col min="4354" max="4354" width="2.28515625" style="576" customWidth="1"/>
    <col min="4355" max="4355" width="24.7109375" style="576" customWidth="1"/>
    <col min="4356" max="4356" width="2.28515625" style="576" customWidth="1"/>
    <col min="4357" max="4357" width="5" style="576" customWidth="1"/>
    <col min="4358" max="4358" width="2.28515625" style="576" customWidth="1"/>
    <col min="4359" max="4359" width="17.7109375" style="576" customWidth="1"/>
    <col min="4360" max="4360" width="2.28515625" style="576" customWidth="1"/>
    <col min="4361" max="4361" width="8.28515625" style="576" customWidth="1"/>
    <col min="4362" max="4362" width="2.28515625" style="576" customWidth="1"/>
    <col min="4363" max="4363" width="7.42578125" style="576" customWidth="1"/>
    <col min="4364" max="4364" width="2.28515625" style="576" customWidth="1"/>
    <col min="4365" max="4365" width="6.28515625" style="576" customWidth="1"/>
    <col min="4366" max="4366" width="7.28515625" style="576" customWidth="1"/>
    <col min="4367" max="4367" width="2.28515625" style="576" customWidth="1"/>
    <col min="4368" max="4368" width="7.42578125" style="576" customWidth="1"/>
    <col min="4369" max="4369" width="6" style="576" customWidth="1"/>
    <col min="4370" max="4370" width="2.28515625" style="576" customWidth="1"/>
    <col min="4371" max="4604" width="9.28515625" style="576"/>
    <col min="4605" max="4605" width="7.5703125" style="576" customWidth="1"/>
    <col min="4606" max="4606" width="22.7109375" style="576" customWidth="1"/>
    <col min="4607" max="4607" width="13.28515625" style="576" customWidth="1"/>
    <col min="4608" max="4608" width="2.28515625" style="576" customWidth="1"/>
    <col min="4609" max="4609" width="17.28515625" style="576" customWidth="1"/>
    <col min="4610" max="4610" width="2.28515625" style="576" customWidth="1"/>
    <col min="4611" max="4611" width="24.7109375" style="576" customWidth="1"/>
    <col min="4612" max="4612" width="2.28515625" style="576" customWidth="1"/>
    <col min="4613" max="4613" width="5" style="576" customWidth="1"/>
    <col min="4614" max="4614" width="2.28515625" style="576" customWidth="1"/>
    <col min="4615" max="4615" width="17.7109375" style="576" customWidth="1"/>
    <col min="4616" max="4616" width="2.28515625" style="576" customWidth="1"/>
    <col min="4617" max="4617" width="8.28515625" style="576" customWidth="1"/>
    <col min="4618" max="4618" width="2.28515625" style="576" customWidth="1"/>
    <col min="4619" max="4619" width="7.42578125" style="576" customWidth="1"/>
    <col min="4620" max="4620" width="2.28515625" style="576" customWidth="1"/>
    <col min="4621" max="4621" width="6.28515625" style="576" customWidth="1"/>
    <col min="4622" max="4622" width="7.28515625" style="576" customWidth="1"/>
    <col min="4623" max="4623" width="2.28515625" style="576" customWidth="1"/>
    <col min="4624" max="4624" width="7.42578125" style="576" customWidth="1"/>
    <col min="4625" max="4625" width="6" style="576" customWidth="1"/>
    <col min="4626" max="4626" width="2.28515625" style="576" customWidth="1"/>
    <col min="4627" max="4860" width="9.28515625" style="576"/>
    <col min="4861" max="4861" width="7.5703125" style="576" customWidth="1"/>
    <col min="4862" max="4862" width="22.7109375" style="576" customWidth="1"/>
    <col min="4863" max="4863" width="13.28515625" style="576" customWidth="1"/>
    <col min="4864" max="4864" width="2.28515625" style="576" customWidth="1"/>
    <col min="4865" max="4865" width="17.28515625" style="576" customWidth="1"/>
    <col min="4866" max="4866" width="2.28515625" style="576" customWidth="1"/>
    <col min="4867" max="4867" width="24.7109375" style="576" customWidth="1"/>
    <col min="4868" max="4868" width="2.28515625" style="576" customWidth="1"/>
    <col min="4869" max="4869" width="5" style="576" customWidth="1"/>
    <col min="4870" max="4870" width="2.28515625" style="576" customWidth="1"/>
    <col min="4871" max="4871" width="17.7109375" style="576" customWidth="1"/>
    <col min="4872" max="4872" width="2.28515625" style="576" customWidth="1"/>
    <col min="4873" max="4873" width="8.28515625" style="576" customWidth="1"/>
    <col min="4874" max="4874" width="2.28515625" style="576" customWidth="1"/>
    <col min="4875" max="4875" width="7.42578125" style="576" customWidth="1"/>
    <col min="4876" max="4876" width="2.28515625" style="576" customWidth="1"/>
    <col min="4877" max="4877" width="6.28515625" style="576" customWidth="1"/>
    <col min="4878" max="4878" width="7.28515625" style="576" customWidth="1"/>
    <col min="4879" max="4879" width="2.28515625" style="576" customWidth="1"/>
    <col min="4880" max="4880" width="7.42578125" style="576" customWidth="1"/>
    <col min="4881" max="4881" width="6" style="576" customWidth="1"/>
    <col min="4882" max="4882" width="2.28515625" style="576" customWidth="1"/>
    <col min="4883" max="5116" width="9.28515625" style="576"/>
    <col min="5117" max="5117" width="7.5703125" style="576" customWidth="1"/>
    <col min="5118" max="5118" width="22.7109375" style="576" customWidth="1"/>
    <col min="5119" max="5119" width="13.28515625" style="576" customWidth="1"/>
    <col min="5120" max="5120" width="2.28515625" style="576" customWidth="1"/>
    <col min="5121" max="5121" width="17.28515625" style="576" customWidth="1"/>
    <col min="5122" max="5122" width="2.28515625" style="576" customWidth="1"/>
    <col min="5123" max="5123" width="24.7109375" style="576" customWidth="1"/>
    <col min="5124" max="5124" width="2.28515625" style="576" customWidth="1"/>
    <col min="5125" max="5125" width="5" style="576" customWidth="1"/>
    <col min="5126" max="5126" width="2.28515625" style="576" customWidth="1"/>
    <col min="5127" max="5127" width="17.7109375" style="576" customWidth="1"/>
    <col min="5128" max="5128" width="2.28515625" style="576" customWidth="1"/>
    <col min="5129" max="5129" width="8.28515625" style="576" customWidth="1"/>
    <col min="5130" max="5130" width="2.28515625" style="576" customWidth="1"/>
    <col min="5131" max="5131" width="7.42578125" style="576" customWidth="1"/>
    <col min="5132" max="5132" width="2.28515625" style="576" customWidth="1"/>
    <col min="5133" max="5133" width="6.28515625" style="576" customWidth="1"/>
    <col min="5134" max="5134" width="7.28515625" style="576" customWidth="1"/>
    <col min="5135" max="5135" width="2.28515625" style="576" customWidth="1"/>
    <col min="5136" max="5136" width="7.42578125" style="576" customWidth="1"/>
    <col min="5137" max="5137" width="6" style="576" customWidth="1"/>
    <col min="5138" max="5138" width="2.28515625" style="576" customWidth="1"/>
    <col min="5139" max="5372" width="9.28515625" style="576"/>
    <col min="5373" max="5373" width="7.5703125" style="576" customWidth="1"/>
    <col min="5374" max="5374" width="22.7109375" style="576" customWidth="1"/>
    <col min="5375" max="5375" width="13.28515625" style="576" customWidth="1"/>
    <col min="5376" max="5376" width="2.28515625" style="576" customWidth="1"/>
    <col min="5377" max="5377" width="17.28515625" style="576" customWidth="1"/>
    <col min="5378" max="5378" width="2.28515625" style="576" customWidth="1"/>
    <col min="5379" max="5379" width="24.7109375" style="576" customWidth="1"/>
    <col min="5380" max="5380" width="2.28515625" style="576" customWidth="1"/>
    <col min="5381" max="5381" width="5" style="576" customWidth="1"/>
    <col min="5382" max="5382" width="2.28515625" style="576" customWidth="1"/>
    <col min="5383" max="5383" width="17.7109375" style="576" customWidth="1"/>
    <col min="5384" max="5384" width="2.28515625" style="576" customWidth="1"/>
    <col min="5385" max="5385" width="8.28515625" style="576" customWidth="1"/>
    <col min="5386" max="5386" width="2.28515625" style="576" customWidth="1"/>
    <col min="5387" max="5387" width="7.42578125" style="576" customWidth="1"/>
    <col min="5388" max="5388" width="2.28515625" style="576" customWidth="1"/>
    <col min="5389" max="5389" width="6.28515625" style="576" customWidth="1"/>
    <col min="5390" max="5390" width="7.28515625" style="576" customWidth="1"/>
    <col min="5391" max="5391" width="2.28515625" style="576" customWidth="1"/>
    <col min="5392" max="5392" width="7.42578125" style="576" customWidth="1"/>
    <col min="5393" max="5393" width="6" style="576" customWidth="1"/>
    <col min="5394" max="5394" width="2.28515625" style="576" customWidth="1"/>
    <col min="5395" max="5628" width="9.28515625" style="576"/>
    <col min="5629" max="5629" width="7.5703125" style="576" customWidth="1"/>
    <col min="5630" max="5630" width="22.7109375" style="576" customWidth="1"/>
    <col min="5631" max="5631" width="13.28515625" style="576" customWidth="1"/>
    <col min="5632" max="5632" width="2.28515625" style="576" customWidth="1"/>
    <col min="5633" max="5633" width="17.28515625" style="576" customWidth="1"/>
    <col min="5634" max="5634" width="2.28515625" style="576" customWidth="1"/>
    <col min="5635" max="5635" width="24.7109375" style="576" customWidth="1"/>
    <col min="5636" max="5636" width="2.28515625" style="576" customWidth="1"/>
    <col min="5637" max="5637" width="5" style="576" customWidth="1"/>
    <col min="5638" max="5638" width="2.28515625" style="576" customWidth="1"/>
    <col min="5639" max="5639" width="17.7109375" style="576" customWidth="1"/>
    <col min="5640" max="5640" width="2.28515625" style="576" customWidth="1"/>
    <col min="5641" max="5641" width="8.28515625" style="576" customWidth="1"/>
    <col min="5642" max="5642" width="2.28515625" style="576" customWidth="1"/>
    <col min="5643" max="5643" width="7.42578125" style="576" customWidth="1"/>
    <col min="5644" max="5644" width="2.28515625" style="576" customWidth="1"/>
    <col min="5645" max="5645" width="6.28515625" style="576" customWidth="1"/>
    <col min="5646" max="5646" width="7.28515625" style="576" customWidth="1"/>
    <col min="5647" max="5647" width="2.28515625" style="576" customWidth="1"/>
    <col min="5648" max="5648" width="7.42578125" style="576" customWidth="1"/>
    <col min="5649" max="5649" width="6" style="576" customWidth="1"/>
    <col min="5650" max="5650" width="2.28515625" style="576" customWidth="1"/>
    <col min="5651" max="5884" width="9.28515625" style="576"/>
    <col min="5885" max="5885" width="7.5703125" style="576" customWidth="1"/>
    <col min="5886" max="5886" width="22.7109375" style="576" customWidth="1"/>
    <col min="5887" max="5887" width="13.28515625" style="576" customWidth="1"/>
    <col min="5888" max="5888" width="2.28515625" style="576" customWidth="1"/>
    <col min="5889" max="5889" width="17.28515625" style="576" customWidth="1"/>
    <col min="5890" max="5890" width="2.28515625" style="576" customWidth="1"/>
    <col min="5891" max="5891" width="24.7109375" style="576" customWidth="1"/>
    <col min="5892" max="5892" width="2.28515625" style="576" customWidth="1"/>
    <col min="5893" max="5893" width="5" style="576" customWidth="1"/>
    <col min="5894" max="5894" width="2.28515625" style="576" customWidth="1"/>
    <col min="5895" max="5895" width="17.7109375" style="576" customWidth="1"/>
    <col min="5896" max="5896" width="2.28515625" style="576" customWidth="1"/>
    <col min="5897" max="5897" width="8.28515625" style="576" customWidth="1"/>
    <col min="5898" max="5898" width="2.28515625" style="576" customWidth="1"/>
    <col min="5899" max="5899" width="7.42578125" style="576" customWidth="1"/>
    <col min="5900" max="5900" width="2.28515625" style="576" customWidth="1"/>
    <col min="5901" max="5901" width="6.28515625" style="576" customWidth="1"/>
    <col min="5902" max="5902" width="7.28515625" style="576" customWidth="1"/>
    <col min="5903" max="5903" width="2.28515625" style="576" customWidth="1"/>
    <col min="5904" max="5904" width="7.42578125" style="576" customWidth="1"/>
    <col min="5905" max="5905" width="6" style="576" customWidth="1"/>
    <col min="5906" max="5906" width="2.28515625" style="576" customWidth="1"/>
    <col min="5907" max="6140" width="9.28515625" style="576"/>
    <col min="6141" max="6141" width="7.5703125" style="576" customWidth="1"/>
    <col min="6142" max="6142" width="22.7109375" style="576" customWidth="1"/>
    <col min="6143" max="6143" width="13.28515625" style="576" customWidth="1"/>
    <col min="6144" max="6144" width="2.28515625" style="576" customWidth="1"/>
    <col min="6145" max="6145" width="17.28515625" style="576" customWidth="1"/>
    <col min="6146" max="6146" width="2.28515625" style="576" customWidth="1"/>
    <col min="6147" max="6147" width="24.7109375" style="576" customWidth="1"/>
    <col min="6148" max="6148" width="2.28515625" style="576" customWidth="1"/>
    <col min="6149" max="6149" width="5" style="576" customWidth="1"/>
    <col min="6150" max="6150" width="2.28515625" style="576" customWidth="1"/>
    <col min="6151" max="6151" width="17.7109375" style="576" customWidth="1"/>
    <col min="6152" max="6152" width="2.28515625" style="576" customWidth="1"/>
    <col min="6153" max="6153" width="8.28515625" style="576" customWidth="1"/>
    <col min="6154" max="6154" width="2.28515625" style="576" customWidth="1"/>
    <col min="6155" max="6155" width="7.42578125" style="576" customWidth="1"/>
    <col min="6156" max="6156" width="2.28515625" style="576" customWidth="1"/>
    <col min="6157" max="6157" width="6.28515625" style="576" customWidth="1"/>
    <col min="6158" max="6158" width="7.28515625" style="576" customWidth="1"/>
    <col min="6159" max="6159" width="2.28515625" style="576" customWidth="1"/>
    <col min="6160" max="6160" width="7.42578125" style="576" customWidth="1"/>
    <col min="6161" max="6161" width="6" style="576" customWidth="1"/>
    <col min="6162" max="6162" width="2.28515625" style="576" customWidth="1"/>
    <col min="6163" max="6396" width="9.28515625" style="576"/>
    <col min="6397" max="6397" width="7.5703125" style="576" customWidth="1"/>
    <col min="6398" max="6398" width="22.7109375" style="576" customWidth="1"/>
    <col min="6399" max="6399" width="13.28515625" style="576" customWidth="1"/>
    <col min="6400" max="6400" width="2.28515625" style="576" customWidth="1"/>
    <col min="6401" max="6401" width="17.28515625" style="576" customWidth="1"/>
    <col min="6402" max="6402" width="2.28515625" style="576" customWidth="1"/>
    <col min="6403" max="6403" width="24.7109375" style="576" customWidth="1"/>
    <col min="6404" max="6404" width="2.28515625" style="576" customWidth="1"/>
    <col min="6405" max="6405" width="5" style="576" customWidth="1"/>
    <col min="6406" max="6406" width="2.28515625" style="576" customWidth="1"/>
    <col min="6407" max="6407" width="17.7109375" style="576" customWidth="1"/>
    <col min="6408" max="6408" width="2.28515625" style="576" customWidth="1"/>
    <col min="6409" max="6409" width="8.28515625" style="576" customWidth="1"/>
    <col min="6410" max="6410" width="2.28515625" style="576" customWidth="1"/>
    <col min="6411" max="6411" width="7.42578125" style="576" customWidth="1"/>
    <col min="6412" max="6412" width="2.28515625" style="576" customWidth="1"/>
    <col min="6413" max="6413" width="6.28515625" style="576" customWidth="1"/>
    <col min="6414" max="6414" width="7.28515625" style="576" customWidth="1"/>
    <col min="6415" max="6415" width="2.28515625" style="576" customWidth="1"/>
    <col min="6416" max="6416" width="7.42578125" style="576" customWidth="1"/>
    <col min="6417" max="6417" width="6" style="576" customWidth="1"/>
    <col min="6418" max="6418" width="2.28515625" style="576" customWidth="1"/>
    <col min="6419" max="6652" width="9.28515625" style="576"/>
    <col min="6653" max="6653" width="7.5703125" style="576" customWidth="1"/>
    <col min="6654" max="6654" width="22.7109375" style="576" customWidth="1"/>
    <col min="6655" max="6655" width="13.28515625" style="576" customWidth="1"/>
    <col min="6656" max="6656" width="2.28515625" style="576" customWidth="1"/>
    <col min="6657" max="6657" width="17.28515625" style="576" customWidth="1"/>
    <col min="6658" max="6658" width="2.28515625" style="576" customWidth="1"/>
    <col min="6659" max="6659" width="24.7109375" style="576" customWidth="1"/>
    <col min="6660" max="6660" width="2.28515625" style="576" customWidth="1"/>
    <col min="6661" max="6661" width="5" style="576" customWidth="1"/>
    <col min="6662" max="6662" width="2.28515625" style="576" customWidth="1"/>
    <col min="6663" max="6663" width="17.7109375" style="576" customWidth="1"/>
    <col min="6664" max="6664" width="2.28515625" style="576" customWidth="1"/>
    <col min="6665" max="6665" width="8.28515625" style="576" customWidth="1"/>
    <col min="6666" max="6666" width="2.28515625" style="576" customWidth="1"/>
    <col min="6667" max="6667" width="7.42578125" style="576" customWidth="1"/>
    <col min="6668" max="6668" width="2.28515625" style="576" customWidth="1"/>
    <col min="6669" max="6669" width="6.28515625" style="576" customWidth="1"/>
    <col min="6670" max="6670" width="7.28515625" style="576" customWidth="1"/>
    <col min="6671" max="6671" width="2.28515625" style="576" customWidth="1"/>
    <col min="6672" max="6672" width="7.42578125" style="576" customWidth="1"/>
    <col min="6673" max="6673" width="6" style="576" customWidth="1"/>
    <col min="6674" max="6674" width="2.28515625" style="576" customWidth="1"/>
    <col min="6675" max="6908" width="9.28515625" style="576"/>
    <col min="6909" max="6909" width="7.5703125" style="576" customWidth="1"/>
    <col min="6910" max="6910" width="22.7109375" style="576" customWidth="1"/>
    <col min="6911" max="6911" width="13.28515625" style="576" customWidth="1"/>
    <col min="6912" max="6912" width="2.28515625" style="576" customWidth="1"/>
    <col min="6913" max="6913" width="17.28515625" style="576" customWidth="1"/>
    <col min="6914" max="6914" width="2.28515625" style="576" customWidth="1"/>
    <col min="6915" max="6915" width="24.7109375" style="576" customWidth="1"/>
    <col min="6916" max="6916" width="2.28515625" style="576" customWidth="1"/>
    <col min="6917" max="6917" width="5" style="576" customWidth="1"/>
    <col min="6918" max="6918" width="2.28515625" style="576" customWidth="1"/>
    <col min="6919" max="6919" width="17.7109375" style="576" customWidth="1"/>
    <col min="6920" max="6920" width="2.28515625" style="576" customWidth="1"/>
    <col min="6921" max="6921" width="8.28515625" style="576" customWidth="1"/>
    <col min="6922" max="6922" width="2.28515625" style="576" customWidth="1"/>
    <col min="6923" max="6923" width="7.42578125" style="576" customWidth="1"/>
    <col min="6924" max="6924" width="2.28515625" style="576" customWidth="1"/>
    <col min="6925" max="6925" width="6.28515625" style="576" customWidth="1"/>
    <col min="6926" max="6926" width="7.28515625" style="576" customWidth="1"/>
    <col min="6927" max="6927" width="2.28515625" style="576" customWidth="1"/>
    <col min="6928" max="6928" width="7.42578125" style="576" customWidth="1"/>
    <col min="6929" max="6929" width="6" style="576" customWidth="1"/>
    <col min="6930" max="6930" width="2.28515625" style="576" customWidth="1"/>
    <col min="6931" max="7164" width="9.28515625" style="576"/>
    <col min="7165" max="7165" width="7.5703125" style="576" customWidth="1"/>
    <col min="7166" max="7166" width="22.7109375" style="576" customWidth="1"/>
    <col min="7167" max="7167" width="13.28515625" style="576" customWidth="1"/>
    <col min="7168" max="7168" width="2.28515625" style="576" customWidth="1"/>
    <col min="7169" max="7169" width="17.28515625" style="576" customWidth="1"/>
    <col min="7170" max="7170" width="2.28515625" style="576" customWidth="1"/>
    <col min="7171" max="7171" width="24.7109375" style="576" customWidth="1"/>
    <col min="7172" max="7172" width="2.28515625" style="576" customWidth="1"/>
    <col min="7173" max="7173" width="5" style="576" customWidth="1"/>
    <col min="7174" max="7174" width="2.28515625" style="576" customWidth="1"/>
    <col min="7175" max="7175" width="17.7109375" style="576" customWidth="1"/>
    <col min="7176" max="7176" width="2.28515625" style="576" customWidth="1"/>
    <col min="7177" max="7177" width="8.28515625" style="576" customWidth="1"/>
    <col min="7178" max="7178" width="2.28515625" style="576" customWidth="1"/>
    <col min="7179" max="7179" width="7.42578125" style="576" customWidth="1"/>
    <col min="7180" max="7180" width="2.28515625" style="576" customWidth="1"/>
    <col min="7181" max="7181" width="6.28515625" style="576" customWidth="1"/>
    <col min="7182" max="7182" width="7.28515625" style="576" customWidth="1"/>
    <col min="7183" max="7183" width="2.28515625" style="576" customWidth="1"/>
    <col min="7184" max="7184" width="7.42578125" style="576" customWidth="1"/>
    <col min="7185" max="7185" width="6" style="576" customWidth="1"/>
    <col min="7186" max="7186" width="2.28515625" style="576" customWidth="1"/>
    <col min="7187" max="7420" width="9.28515625" style="576"/>
    <col min="7421" max="7421" width="7.5703125" style="576" customWidth="1"/>
    <col min="7422" max="7422" width="22.7109375" style="576" customWidth="1"/>
    <col min="7423" max="7423" width="13.28515625" style="576" customWidth="1"/>
    <col min="7424" max="7424" width="2.28515625" style="576" customWidth="1"/>
    <col min="7425" max="7425" width="17.28515625" style="576" customWidth="1"/>
    <col min="7426" max="7426" width="2.28515625" style="576" customWidth="1"/>
    <col min="7427" max="7427" width="24.7109375" style="576" customWidth="1"/>
    <col min="7428" max="7428" width="2.28515625" style="576" customWidth="1"/>
    <col min="7429" max="7429" width="5" style="576" customWidth="1"/>
    <col min="7430" max="7430" width="2.28515625" style="576" customWidth="1"/>
    <col min="7431" max="7431" width="17.7109375" style="576" customWidth="1"/>
    <col min="7432" max="7432" width="2.28515625" style="576" customWidth="1"/>
    <col min="7433" max="7433" width="8.28515625" style="576" customWidth="1"/>
    <col min="7434" max="7434" width="2.28515625" style="576" customWidth="1"/>
    <col min="7435" max="7435" width="7.42578125" style="576" customWidth="1"/>
    <col min="7436" max="7436" width="2.28515625" style="576" customWidth="1"/>
    <col min="7437" max="7437" width="6.28515625" style="576" customWidth="1"/>
    <col min="7438" max="7438" width="7.28515625" style="576" customWidth="1"/>
    <col min="7439" max="7439" width="2.28515625" style="576" customWidth="1"/>
    <col min="7440" max="7440" width="7.42578125" style="576" customWidth="1"/>
    <col min="7441" max="7441" width="6" style="576" customWidth="1"/>
    <col min="7442" max="7442" width="2.28515625" style="576" customWidth="1"/>
    <col min="7443" max="7676" width="9.28515625" style="576"/>
    <col min="7677" max="7677" width="7.5703125" style="576" customWidth="1"/>
    <col min="7678" max="7678" width="22.7109375" style="576" customWidth="1"/>
    <col min="7679" max="7679" width="13.28515625" style="576" customWidth="1"/>
    <col min="7680" max="7680" width="2.28515625" style="576" customWidth="1"/>
    <col min="7681" max="7681" width="17.28515625" style="576" customWidth="1"/>
    <col min="7682" max="7682" width="2.28515625" style="576" customWidth="1"/>
    <col min="7683" max="7683" width="24.7109375" style="576" customWidth="1"/>
    <col min="7684" max="7684" width="2.28515625" style="576" customWidth="1"/>
    <col min="7685" max="7685" width="5" style="576" customWidth="1"/>
    <col min="7686" max="7686" width="2.28515625" style="576" customWidth="1"/>
    <col min="7687" max="7687" width="17.7109375" style="576" customWidth="1"/>
    <col min="7688" max="7688" width="2.28515625" style="576" customWidth="1"/>
    <col min="7689" max="7689" width="8.28515625" style="576" customWidth="1"/>
    <col min="7690" max="7690" width="2.28515625" style="576" customWidth="1"/>
    <col min="7691" max="7691" width="7.42578125" style="576" customWidth="1"/>
    <col min="7692" max="7692" width="2.28515625" style="576" customWidth="1"/>
    <col min="7693" max="7693" width="6.28515625" style="576" customWidth="1"/>
    <col min="7694" max="7694" width="7.28515625" style="576" customWidth="1"/>
    <col min="7695" max="7695" width="2.28515625" style="576" customWidth="1"/>
    <col min="7696" max="7696" width="7.42578125" style="576" customWidth="1"/>
    <col min="7697" max="7697" width="6" style="576" customWidth="1"/>
    <col min="7698" max="7698" width="2.28515625" style="576" customWidth="1"/>
    <col min="7699" max="7932" width="9.28515625" style="576"/>
    <col min="7933" max="7933" width="7.5703125" style="576" customWidth="1"/>
    <col min="7934" max="7934" width="22.7109375" style="576" customWidth="1"/>
    <col min="7935" max="7935" width="13.28515625" style="576" customWidth="1"/>
    <col min="7936" max="7936" width="2.28515625" style="576" customWidth="1"/>
    <col min="7937" max="7937" width="17.28515625" style="576" customWidth="1"/>
    <col min="7938" max="7938" width="2.28515625" style="576" customWidth="1"/>
    <col min="7939" max="7939" width="24.7109375" style="576" customWidth="1"/>
    <col min="7940" max="7940" width="2.28515625" style="576" customWidth="1"/>
    <col min="7941" max="7941" width="5" style="576" customWidth="1"/>
    <col min="7942" max="7942" width="2.28515625" style="576" customWidth="1"/>
    <col min="7943" max="7943" width="17.7109375" style="576" customWidth="1"/>
    <col min="7944" max="7944" width="2.28515625" style="576" customWidth="1"/>
    <col min="7945" max="7945" width="8.28515625" style="576" customWidth="1"/>
    <col min="7946" max="7946" width="2.28515625" style="576" customWidth="1"/>
    <col min="7947" max="7947" width="7.42578125" style="576" customWidth="1"/>
    <col min="7948" max="7948" width="2.28515625" style="576" customWidth="1"/>
    <col min="7949" max="7949" width="6.28515625" style="576" customWidth="1"/>
    <col min="7950" max="7950" width="7.28515625" style="576" customWidth="1"/>
    <col min="7951" max="7951" width="2.28515625" style="576" customWidth="1"/>
    <col min="7952" max="7952" width="7.42578125" style="576" customWidth="1"/>
    <col min="7953" max="7953" width="6" style="576" customWidth="1"/>
    <col min="7954" max="7954" width="2.28515625" style="576" customWidth="1"/>
    <col min="7955" max="8188" width="9.28515625" style="576"/>
    <col min="8189" max="8189" width="7.5703125" style="576" customWidth="1"/>
    <col min="8190" max="8190" width="22.7109375" style="576" customWidth="1"/>
    <col min="8191" max="8191" width="13.28515625" style="576" customWidth="1"/>
    <col min="8192" max="8192" width="2.28515625" style="576" customWidth="1"/>
    <col min="8193" max="8193" width="17.28515625" style="576" customWidth="1"/>
    <col min="8194" max="8194" width="2.28515625" style="576" customWidth="1"/>
    <col min="8195" max="8195" width="24.7109375" style="576" customWidth="1"/>
    <col min="8196" max="8196" width="2.28515625" style="576" customWidth="1"/>
    <col min="8197" max="8197" width="5" style="576" customWidth="1"/>
    <col min="8198" max="8198" width="2.28515625" style="576" customWidth="1"/>
    <col min="8199" max="8199" width="17.7109375" style="576" customWidth="1"/>
    <col min="8200" max="8200" width="2.28515625" style="576" customWidth="1"/>
    <col min="8201" max="8201" width="8.28515625" style="576" customWidth="1"/>
    <col min="8202" max="8202" width="2.28515625" style="576" customWidth="1"/>
    <col min="8203" max="8203" width="7.42578125" style="576" customWidth="1"/>
    <col min="8204" max="8204" width="2.28515625" style="576" customWidth="1"/>
    <col min="8205" max="8205" width="6.28515625" style="576" customWidth="1"/>
    <col min="8206" max="8206" width="7.28515625" style="576" customWidth="1"/>
    <col min="8207" max="8207" width="2.28515625" style="576" customWidth="1"/>
    <col min="8208" max="8208" width="7.42578125" style="576" customWidth="1"/>
    <col min="8209" max="8209" width="6" style="576" customWidth="1"/>
    <col min="8210" max="8210" width="2.28515625" style="576" customWidth="1"/>
    <col min="8211" max="8444" width="9.28515625" style="576"/>
    <col min="8445" max="8445" width="7.5703125" style="576" customWidth="1"/>
    <col min="8446" max="8446" width="22.7109375" style="576" customWidth="1"/>
    <col min="8447" max="8447" width="13.28515625" style="576" customWidth="1"/>
    <col min="8448" max="8448" width="2.28515625" style="576" customWidth="1"/>
    <col min="8449" max="8449" width="17.28515625" style="576" customWidth="1"/>
    <col min="8450" max="8450" width="2.28515625" style="576" customWidth="1"/>
    <col min="8451" max="8451" width="24.7109375" style="576" customWidth="1"/>
    <col min="8452" max="8452" width="2.28515625" style="576" customWidth="1"/>
    <col min="8453" max="8453" width="5" style="576" customWidth="1"/>
    <col min="8454" max="8454" width="2.28515625" style="576" customWidth="1"/>
    <col min="8455" max="8455" width="17.7109375" style="576" customWidth="1"/>
    <col min="8456" max="8456" width="2.28515625" style="576" customWidth="1"/>
    <col min="8457" max="8457" width="8.28515625" style="576" customWidth="1"/>
    <col min="8458" max="8458" width="2.28515625" style="576" customWidth="1"/>
    <col min="8459" max="8459" width="7.42578125" style="576" customWidth="1"/>
    <col min="8460" max="8460" width="2.28515625" style="576" customWidth="1"/>
    <col min="8461" max="8461" width="6.28515625" style="576" customWidth="1"/>
    <col min="8462" max="8462" width="7.28515625" style="576" customWidth="1"/>
    <col min="8463" max="8463" width="2.28515625" style="576" customWidth="1"/>
    <col min="8464" max="8464" width="7.42578125" style="576" customWidth="1"/>
    <col min="8465" max="8465" width="6" style="576" customWidth="1"/>
    <col min="8466" max="8466" width="2.28515625" style="576" customWidth="1"/>
    <col min="8467" max="8700" width="9.28515625" style="576"/>
    <col min="8701" max="8701" width="7.5703125" style="576" customWidth="1"/>
    <col min="8702" max="8702" width="22.7109375" style="576" customWidth="1"/>
    <col min="8703" max="8703" width="13.28515625" style="576" customWidth="1"/>
    <col min="8704" max="8704" width="2.28515625" style="576" customWidth="1"/>
    <col min="8705" max="8705" width="17.28515625" style="576" customWidth="1"/>
    <col min="8706" max="8706" width="2.28515625" style="576" customWidth="1"/>
    <col min="8707" max="8707" width="24.7109375" style="576" customWidth="1"/>
    <col min="8708" max="8708" width="2.28515625" style="576" customWidth="1"/>
    <col min="8709" max="8709" width="5" style="576" customWidth="1"/>
    <col min="8710" max="8710" width="2.28515625" style="576" customWidth="1"/>
    <col min="8711" max="8711" width="17.7109375" style="576" customWidth="1"/>
    <col min="8712" max="8712" width="2.28515625" style="576" customWidth="1"/>
    <col min="8713" max="8713" width="8.28515625" style="576" customWidth="1"/>
    <col min="8714" max="8714" width="2.28515625" style="576" customWidth="1"/>
    <col min="8715" max="8715" width="7.42578125" style="576" customWidth="1"/>
    <col min="8716" max="8716" width="2.28515625" style="576" customWidth="1"/>
    <col min="8717" max="8717" width="6.28515625" style="576" customWidth="1"/>
    <col min="8718" max="8718" width="7.28515625" style="576" customWidth="1"/>
    <col min="8719" max="8719" width="2.28515625" style="576" customWidth="1"/>
    <col min="8720" max="8720" width="7.42578125" style="576" customWidth="1"/>
    <col min="8721" max="8721" width="6" style="576" customWidth="1"/>
    <col min="8722" max="8722" width="2.28515625" style="576" customWidth="1"/>
    <col min="8723" max="8956" width="9.28515625" style="576"/>
    <col min="8957" max="8957" width="7.5703125" style="576" customWidth="1"/>
    <col min="8958" max="8958" width="22.7109375" style="576" customWidth="1"/>
    <col min="8959" max="8959" width="13.28515625" style="576" customWidth="1"/>
    <col min="8960" max="8960" width="2.28515625" style="576" customWidth="1"/>
    <col min="8961" max="8961" width="17.28515625" style="576" customWidth="1"/>
    <col min="8962" max="8962" width="2.28515625" style="576" customWidth="1"/>
    <col min="8963" max="8963" width="24.7109375" style="576" customWidth="1"/>
    <col min="8964" max="8964" width="2.28515625" style="576" customWidth="1"/>
    <col min="8965" max="8965" width="5" style="576" customWidth="1"/>
    <col min="8966" max="8966" width="2.28515625" style="576" customWidth="1"/>
    <col min="8967" max="8967" width="17.7109375" style="576" customWidth="1"/>
    <col min="8968" max="8968" width="2.28515625" style="576" customWidth="1"/>
    <col min="8969" max="8969" width="8.28515625" style="576" customWidth="1"/>
    <col min="8970" max="8970" width="2.28515625" style="576" customWidth="1"/>
    <col min="8971" max="8971" width="7.42578125" style="576" customWidth="1"/>
    <col min="8972" max="8972" width="2.28515625" style="576" customWidth="1"/>
    <col min="8973" max="8973" width="6.28515625" style="576" customWidth="1"/>
    <col min="8974" max="8974" width="7.28515625" style="576" customWidth="1"/>
    <col min="8975" max="8975" width="2.28515625" style="576" customWidth="1"/>
    <col min="8976" max="8976" width="7.42578125" style="576" customWidth="1"/>
    <col min="8977" max="8977" width="6" style="576" customWidth="1"/>
    <col min="8978" max="8978" width="2.28515625" style="576" customWidth="1"/>
    <col min="8979" max="9212" width="9.28515625" style="576"/>
    <col min="9213" max="9213" width="7.5703125" style="576" customWidth="1"/>
    <col min="9214" max="9214" width="22.7109375" style="576" customWidth="1"/>
    <col min="9215" max="9215" width="13.28515625" style="576" customWidth="1"/>
    <col min="9216" max="9216" width="2.28515625" style="576" customWidth="1"/>
    <col min="9217" max="9217" width="17.28515625" style="576" customWidth="1"/>
    <col min="9218" max="9218" width="2.28515625" style="576" customWidth="1"/>
    <col min="9219" max="9219" width="24.7109375" style="576" customWidth="1"/>
    <col min="9220" max="9220" width="2.28515625" style="576" customWidth="1"/>
    <col min="9221" max="9221" width="5" style="576" customWidth="1"/>
    <col min="9222" max="9222" width="2.28515625" style="576" customWidth="1"/>
    <col min="9223" max="9223" width="17.7109375" style="576" customWidth="1"/>
    <col min="9224" max="9224" width="2.28515625" style="576" customWidth="1"/>
    <col min="9225" max="9225" width="8.28515625" style="576" customWidth="1"/>
    <col min="9226" max="9226" width="2.28515625" style="576" customWidth="1"/>
    <col min="9227" max="9227" width="7.42578125" style="576" customWidth="1"/>
    <col min="9228" max="9228" width="2.28515625" style="576" customWidth="1"/>
    <col min="9229" max="9229" width="6.28515625" style="576" customWidth="1"/>
    <col min="9230" max="9230" width="7.28515625" style="576" customWidth="1"/>
    <col min="9231" max="9231" width="2.28515625" style="576" customWidth="1"/>
    <col min="9232" max="9232" width="7.42578125" style="576" customWidth="1"/>
    <col min="9233" max="9233" width="6" style="576" customWidth="1"/>
    <col min="9234" max="9234" width="2.28515625" style="576" customWidth="1"/>
    <col min="9235" max="9468" width="9.28515625" style="576"/>
    <col min="9469" max="9469" width="7.5703125" style="576" customWidth="1"/>
    <col min="9470" max="9470" width="22.7109375" style="576" customWidth="1"/>
    <col min="9471" max="9471" width="13.28515625" style="576" customWidth="1"/>
    <col min="9472" max="9472" width="2.28515625" style="576" customWidth="1"/>
    <col min="9473" max="9473" width="17.28515625" style="576" customWidth="1"/>
    <col min="9474" max="9474" width="2.28515625" style="576" customWidth="1"/>
    <col min="9475" max="9475" width="24.7109375" style="576" customWidth="1"/>
    <col min="9476" max="9476" width="2.28515625" style="576" customWidth="1"/>
    <col min="9477" max="9477" width="5" style="576" customWidth="1"/>
    <col min="9478" max="9478" width="2.28515625" style="576" customWidth="1"/>
    <col min="9479" max="9479" width="17.7109375" style="576" customWidth="1"/>
    <col min="9480" max="9480" width="2.28515625" style="576" customWidth="1"/>
    <col min="9481" max="9481" width="8.28515625" style="576" customWidth="1"/>
    <col min="9482" max="9482" width="2.28515625" style="576" customWidth="1"/>
    <col min="9483" max="9483" width="7.42578125" style="576" customWidth="1"/>
    <col min="9484" max="9484" width="2.28515625" style="576" customWidth="1"/>
    <col min="9485" max="9485" width="6.28515625" style="576" customWidth="1"/>
    <col min="9486" max="9486" width="7.28515625" style="576" customWidth="1"/>
    <col min="9487" max="9487" width="2.28515625" style="576" customWidth="1"/>
    <col min="9488" max="9488" width="7.42578125" style="576" customWidth="1"/>
    <col min="9489" max="9489" width="6" style="576" customWidth="1"/>
    <col min="9490" max="9490" width="2.28515625" style="576" customWidth="1"/>
    <col min="9491" max="9724" width="9.28515625" style="576"/>
    <col min="9725" max="9725" width="7.5703125" style="576" customWidth="1"/>
    <col min="9726" max="9726" width="22.7109375" style="576" customWidth="1"/>
    <col min="9727" max="9727" width="13.28515625" style="576" customWidth="1"/>
    <col min="9728" max="9728" width="2.28515625" style="576" customWidth="1"/>
    <col min="9729" max="9729" width="17.28515625" style="576" customWidth="1"/>
    <col min="9730" max="9730" width="2.28515625" style="576" customWidth="1"/>
    <col min="9731" max="9731" width="24.7109375" style="576" customWidth="1"/>
    <col min="9732" max="9732" width="2.28515625" style="576" customWidth="1"/>
    <col min="9733" max="9733" width="5" style="576" customWidth="1"/>
    <col min="9734" max="9734" width="2.28515625" style="576" customWidth="1"/>
    <col min="9735" max="9735" width="17.7109375" style="576" customWidth="1"/>
    <col min="9736" max="9736" width="2.28515625" style="576" customWidth="1"/>
    <col min="9737" max="9737" width="8.28515625" style="576" customWidth="1"/>
    <col min="9738" max="9738" width="2.28515625" style="576" customWidth="1"/>
    <col min="9739" max="9739" width="7.42578125" style="576" customWidth="1"/>
    <col min="9740" max="9740" width="2.28515625" style="576" customWidth="1"/>
    <col min="9741" max="9741" width="6.28515625" style="576" customWidth="1"/>
    <col min="9742" max="9742" width="7.28515625" style="576" customWidth="1"/>
    <col min="9743" max="9743" width="2.28515625" style="576" customWidth="1"/>
    <col min="9744" max="9744" width="7.42578125" style="576" customWidth="1"/>
    <col min="9745" max="9745" width="6" style="576" customWidth="1"/>
    <col min="9746" max="9746" width="2.28515625" style="576" customWidth="1"/>
    <col min="9747" max="9980" width="9.28515625" style="576"/>
    <col min="9981" max="9981" width="7.5703125" style="576" customWidth="1"/>
    <col min="9982" max="9982" width="22.7109375" style="576" customWidth="1"/>
    <col min="9983" max="9983" width="13.28515625" style="576" customWidth="1"/>
    <col min="9984" max="9984" width="2.28515625" style="576" customWidth="1"/>
    <col min="9985" max="9985" width="17.28515625" style="576" customWidth="1"/>
    <col min="9986" max="9986" width="2.28515625" style="576" customWidth="1"/>
    <col min="9987" max="9987" width="24.7109375" style="576" customWidth="1"/>
    <col min="9988" max="9988" width="2.28515625" style="576" customWidth="1"/>
    <col min="9989" max="9989" width="5" style="576" customWidth="1"/>
    <col min="9990" max="9990" width="2.28515625" style="576" customWidth="1"/>
    <col min="9991" max="9991" width="17.7109375" style="576" customWidth="1"/>
    <col min="9992" max="9992" width="2.28515625" style="576" customWidth="1"/>
    <col min="9993" max="9993" width="8.28515625" style="576" customWidth="1"/>
    <col min="9994" max="9994" width="2.28515625" style="576" customWidth="1"/>
    <col min="9995" max="9995" width="7.42578125" style="576" customWidth="1"/>
    <col min="9996" max="9996" width="2.28515625" style="576" customWidth="1"/>
    <col min="9997" max="9997" width="6.28515625" style="576" customWidth="1"/>
    <col min="9998" max="9998" width="7.28515625" style="576" customWidth="1"/>
    <col min="9999" max="9999" width="2.28515625" style="576" customWidth="1"/>
    <col min="10000" max="10000" width="7.42578125" style="576" customWidth="1"/>
    <col min="10001" max="10001" width="6" style="576" customWidth="1"/>
    <col min="10002" max="10002" width="2.28515625" style="576" customWidth="1"/>
    <col min="10003" max="10236" width="9.28515625" style="576"/>
    <col min="10237" max="10237" width="7.5703125" style="576" customWidth="1"/>
    <col min="10238" max="10238" width="22.7109375" style="576" customWidth="1"/>
    <col min="10239" max="10239" width="13.28515625" style="576" customWidth="1"/>
    <col min="10240" max="10240" width="2.28515625" style="576" customWidth="1"/>
    <col min="10241" max="10241" width="17.28515625" style="576" customWidth="1"/>
    <col min="10242" max="10242" width="2.28515625" style="576" customWidth="1"/>
    <col min="10243" max="10243" width="24.7109375" style="576" customWidth="1"/>
    <col min="10244" max="10244" width="2.28515625" style="576" customWidth="1"/>
    <col min="10245" max="10245" width="5" style="576" customWidth="1"/>
    <col min="10246" max="10246" width="2.28515625" style="576" customWidth="1"/>
    <col min="10247" max="10247" width="17.7109375" style="576" customWidth="1"/>
    <col min="10248" max="10248" width="2.28515625" style="576" customWidth="1"/>
    <col min="10249" max="10249" width="8.28515625" style="576" customWidth="1"/>
    <col min="10250" max="10250" width="2.28515625" style="576" customWidth="1"/>
    <col min="10251" max="10251" width="7.42578125" style="576" customWidth="1"/>
    <col min="10252" max="10252" width="2.28515625" style="576" customWidth="1"/>
    <col min="10253" max="10253" width="6.28515625" style="576" customWidth="1"/>
    <col min="10254" max="10254" width="7.28515625" style="576" customWidth="1"/>
    <col min="10255" max="10255" width="2.28515625" style="576" customWidth="1"/>
    <col min="10256" max="10256" width="7.42578125" style="576" customWidth="1"/>
    <col min="10257" max="10257" width="6" style="576" customWidth="1"/>
    <col min="10258" max="10258" width="2.28515625" style="576" customWidth="1"/>
    <col min="10259" max="10492" width="9.28515625" style="576"/>
    <col min="10493" max="10493" width="7.5703125" style="576" customWidth="1"/>
    <col min="10494" max="10494" width="22.7109375" style="576" customWidth="1"/>
    <col min="10495" max="10495" width="13.28515625" style="576" customWidth="1"/>
    <col min="10496" max="10496" width="2.28515625" style="576" customWidth="1"/>
    <col min="10497" max="10497" width="17.28515625" style="576" customWidth="1"/>
    <col min="10498" max="10498" width="2.28515625" style="576" customWidth="1"/>
    <col min="10499" max="10499" width="24.7109375" style="576" customWidth="1"/>
    <col min="10500" max="10500" width="2.28515625" style="576" customWidth="1"/>
    <col min="10501" max="10501" width="5" style="576" customWidth="1"/>
    <col min="10502" max="10502" width="2.28515625" style="576" customWidth="1"/>
    <col min="10503" max="10503" width="17.7109375" style="576" customWidth="1"/>
    <col min="10504" max="10504" width="2.28515625" style="576" customWidth="1"/>
    <col min="10505" max="10505" width="8.28515625" style="576" customWidth="1"/>
    <col min="10506" max="10506" width="2.28515625" style="576" customWidth="1"/>
    <col min="10507" max="10507" width="7.42578125" style="576" customWidth="1"/>
    <col min="10508" max="10508" width="2.28515625" style="576" customWidth="1"/>
    <col min="10509" max="10509" width="6.28515625" style="576" customWidth="1"/>
    <col min="10510" max="10510" width="7.28515625" style="576" customWidth="1"/>
    <col min="10511" max="10511" width="2.28515625" style="576" customWidth="1"/>
    <col min="10512" max="10512" width="7.42578125" style="576" customWidth="1"/>
    <col min="10513" max="10513" width="6" style="576" customWidth="1"/>
    <col min="10514" max="10514" width="2.28515625" style="576" customWidth="1"/>
    <col min="10515" max="10748" width="9.28515625" style="576"/>
    <col min="10749" max="10749" width="7.5703125" style="576" customWidth="1"/>
    <col min="10750" max="10750" width="22.7109375" style="576" customWidth="1"/>
    <col min="10751" max="10751" width="13.28515625" style="576" customWidth="1"/>
    <col min="10752" max="10752" width="2.28515625" style="576" customWidth="1"/>
    <col min="10753" max="10753" width="17.28515625" style="576" customWidth="1"/>
    <col min="10754" max="10754" width="2.28515625" style="576" customWidth="1"/>
    <col min="10755" max="10755" width="24.7109375" style="576" customWidth="1"/>
    <col min="10756" max="10756" width="2.28515625" style="576" customWidth="1"/>
    <col min="10757" max="10757" width="5" style="576" customWidth="1"/>
    <col min="10758" max="10758" width="2.28515625" style="576" customWidth="1"/>
    <col min="10759" max="10759" width="17.7109375" style="576" customWidth="1"/>
    <col min="10760" max="10760" width="2.28515625" style="576" customWidth="1"/>
    <col min="10761" max="10761" width="8.28515625" style="576" customWidth="1"/>
    <col min="10762" max="10762" width="2.28515625" style="576" customWidth="1"/>
    <col min="10763" max="10763" width="7.42578125" style="576" customWidth="1"/>
    <col min="10764" max="10764" width="2.28515625" style="576" customWidth="1"/>
    <col min="10765" max="10765" width="6.28515625" style="576" customWidth="1"/>
    <col min="10766" max="10766" width="7.28515625" style="576" customWidth="1"/>
    <col min="10767" max="10767" width="2.28515625" style="576" customWidth="1"/>
    <col min="10768" max="10768" width="7.42578125" style="576" customWidth="1"/>
    <col min="10769" max="10769" width="6" style="576" customWidth="1"/>
    <col min="10770" max="10770" width="2.28515625" style="576" customWidth="1"/>
    <col min="10771" max="11004" width="9.28515625" style="576"/>
    <col min="11005" max="11005" width="7.5703125" style="576" customWidth="1"/>
    <col min="11006" max="11006" width="22.7109375" style="576" customWidth="1"/>
    <col min="11007" max="11007" width="13.28515625" style="576" customWidth="1"/>
    <col min="11008" max="11008" width="2.28515625" style="576" customWidth="1"/>
    <col min="11009" max="11009" width="17.28515625" style="576" customWidth="1"/>
    <col min="11010" max="11010" width="2.28515625" style="576" customWidth="1"/>
    <col min="11011" max="11011" width="24.7109375" style="576" customWidth="1"/>
    <col min="11012" max="11012" width="2.28515625" style="576" customWidth="1"/>
    <col min="11013" max="11013" width="5" style="576" customWidth="1"/>
    <col min="11014" max="11014" width="2.28515625" style="576" customWidth="1"/>
    <col min="11015" max="11015" width="17.7109375" style="576" customWidth="1"/>
    <col min="11016" max="11016" width="2.28515625" style="576" customWidth="1"/>
    <col min="11017" max="11017" width="8.28515625" style="576" customWidth="1"/>
    <col min="11018" max="11018" width="2.28515625" style="576" customWidth="1"/>
    <col min="11019" max="11019" width="7.42578125" style="576" customWidth="1"/>
    <col min="11020" max="11020" width="2.28515625" style="576" customWidth="1"/>
    <col min="11021" max="11021" width="6.28515625" style="576" customWidth="1"/>
    <col min="11022" max="11022" width="7.28515625" style="576" customWidth="1"/>
    <col min="11023" max="11023" width="2.28515625" style="576" customWidth="1"/>
    <col min="11024" max="11024" width="7.42578125" style="576" customWidth="1"/>
    <col min="11025" max="11025" width="6" style="576" customWidth="1"/>
    <col min="11026" max="11026" width="2.28515625" style="576" customWidth="1"/>
    <col min="11027" max="11260" width="9.28515625" style="576"/>
    <col min="11261" max="11261" width="7.5703125" style="576" customWidth="1"/>
    <col min="11262" max="11262" width="22.7109375" style="576" customWidth="1"/>
    <col min="11263" max="11263" width="13.28515625" style="576" customWidth="1"/>
    <col min="11264" max="11264" width="2.28515625" style="576" customWidth="1"/>
    <col min="11265" max="11265" width="17.28515625" style="576" customWidth="1"/>
    <col min="11266" max="11266" width="2.28515625" style="576" customWidth="1"/>
    <col min="11267" max="11267" width="24.7109375" style="576" customWidth="1"/>
    <col min="11268" max="11268" width="2.28515625" style="576" customWidth="1"/>
    <col min="11269" max="11269" width="5" style="576" customWidth="1"/>
    <col min="11270" max="11270" width="2.28515625" style="576" customWidth="1"/>
    <col min="11271" max="11271" width="17.7109375" style="576" customWidth="1"/>
    <col min="11272" max="11272" width="2.28515625" style="576" customWidth="1"/>
    <col min="11273" max="11273" width="8.28515625" style="576" customWidth="1"/>
    <col min="11274" max="11274" width="2.28515625" style="576" customWidth="1"/>
    <col min="11275" max="11275" width="7.42578125" style="576" customWidth="1"/>
    <col min="11276" max="11276" width="2.28515625" style="576" customWidth="1"/>
    <col min="11277" max="11277" width="6.28515625" style="576" customWidth="1"/>
    <col min="11278" max="11278" width="7.28515625" style="576" customWidth="1"/>
    <col min="11279" max="11279" width="2.28515625" style="576" customWidth="1"/>
    <col min="11280" max="11280" width="7.42578125" style="576" customWidth="1"/>
    <col min="11281" max="11281" width="6" style="576" customWidth="1"/>
    <col min="11282" max="11282" width="2.28515625" style="576" customWidth="1"/>
    <col min="11283" max="11516" width="9.28515625" style="576"/>
    <col min="11517" max="11517" width="7.5703125" style="576" customWidth="1"/>
    <col min="11518" max="11518" width="22.7109375" style="576" customWidth="1"/>
    <col min="11519" max="11519" width="13.28515625" style="576" customWidth="1"/>
    <col min="11520" max="11520" width="2.28515625" style="576" customWidth="1"/>
    <col min="11521" max="11521" width="17.28515625" style="576" customWidth="1"/>
    <col min="11522" max="11522" width="2.28515625" style="576" customWidth="1"/>
    <col min="11523" max="11523" width="24.7109375" style="576" customWidth="1"/>
    <col min="11524" max="11524" width="2.28515625" style="576" customWidth="1"/>
    <col min="11525" max="11525" width="5" style="576" customWidth="1"/>
    <col min="11526" max="11526" width="2.28515625" style="576" customWidth="1"/>
    <col min="11527" max="11527" width="17.7109375" style="576" customWidth="1"/>
    <col min="11528" max="11528" width="2.28515625" style="576" customWidth="1"/>
    <col min="11529" max="11529" width="8.28515625" style="576" customWidth="1"/>
    <col min="11530" max="11530" width="2.28515625" style="576" customWidth="1"/>
    <col min="11531" max="11531" width="7.42578125" style="576" customWidth="1"/>
    <col min="11532" max="11532" width="2.28515625" style="576" customWidth="1"/>
    <col min="11533" max="11533" width="6.28515625" style="576" customWidth="1"/>
    <col min="11534" max="11534" width="7.28515625" style="576" customWidth="1"/>
    <col min="11535" max="11535" width="2.28515625" style="576" customWidth="1"/>
    <col min="11536" max="11536" width="7.42578125" style="576" customWidth="1"/>
    <col min="11537" max="11537" width="6" style="576" customWidth="1"/>
    <col min="11538" max="11538" width="2.28515625" style="576" customWidth="1"/>
    <col min="11539" max="11772" width="9.28515625" style="576"/>
    <col min="11773" max="11773" width="7.5703125" style="576" customWidth="1"/>
    <col min="11774" max="11774" width="22.7109375" style="576" customWidth="1"/>
    <col min="11775" max="11775" width="13.28515625" style="576" customWidth="1"/>
    <col min="11776" max="11776" width="2.28515625" style="576" customWidth="1"/>
    <col min="11777" max="11777" width="17.28515625" style="576" customWidth="1"/>
    <col min="11778" max="11778" width="2.28515625" style="576" customWidth="1"/>
    <col min="11779" max="11779" width="24.7109375" style="576" customWidth="1"/>
    <col min="11780" max="11780" width="2.28515625" style="576" customWidth="1"/>
    <col min="11781" max="11781" width="5" style="576" customWidth="1"/>
    <col min="11782" max="11782" width="2.28515625" style="576" customWidth="1"/>
    <col min="11783" max="11783" width="17.7109375" style="576" customWidth="1"/>
    <col min="11784" max="11784" width="2.28515625" style="576" customWidth="1"/>
    <col min="11785" max="11785" width="8.28515625" style="576" customWidth="1"/>
    <col min="11786" max="11786" width="2.28515625" style="576" customWidth="1"/>
    <col min="11787" max="11787" width="7.42578125" style="576" customWidth="1"/>
    <col min="11788" max="11788" width="2.28515625" style="576" customWidth="1"/>
    <col min="11789" max="11789" width="6.28515625" style="576" customWidth="1"/>
    <col min="11790" max="11790" width="7.28515625" style="576" customWidth="1"/>
    <col min="11791" max="11791" width="2.28515625" style="576" customWidth="1"/>
    <col min="11792" max="11792" width="7.42578125" style="576" customWidth="1"/>
    <col min="11793" max="11793" width="6" style="576" customWidth="1"/>
    <col min="11794" max="11794" width="2.28515625" style="576" customWidth="1"/>
    <col min="11795" max="12028" width="9.28515625" style="576"/>
    <col min="12029" max="12029" width="7.5703125" style="576" customWidth="1"/>
    <col min="12030" max="12030" width="22.7109375" style="576" customWidth="1"/>
    <col min="12031" max="12031" width="13.28515625" style="576" customWidth="1"/>
    <col min="12032" max="12032" width="2.28515625" style="576" customWidth="1"/>
    <col min="12033" max="12033" width="17.28515625" style="576" customWidth="1"/>
    <col min="12034" max="12034" width="2.28515625" style="576" customWidth="1"/>
    <col min="12035" max="12035" width="24.7109375" style="576" customWidth="1"/>
    <col min="12036" max="12036" width="2.28515625" style="576" customWidth="1"/>
    <col min="12037" max="12037" width="5" style="576" customWidth="1"/>
    <col min="12038" max="12038" width="2.28515625" style="576" customWidth="1"/>
    <col min="12039" max="12039" width="17.7109375" style="576" customWidth="1"/>
    <col min="12040" max="12040" width="2.28515625" style="576" customWidth="1"/>
    <col min="12041" max="12041" width="8.28515625" style="576" customWidth="1"/>
    <col min="12042" max="12042" width="2.28515625" style="576" customWidth="1"/>
    <col min="12043" max="12043" width="7.42578125" style="576" customWidth="1"/>
    <col min="12044" max="12044" width="2.28515625" style="576" customWidth="1"/>
    <col min="12045" max="12045" width="6.28515625" style="576" customWidth="1"/>
    <col min="12046" max="12046" width="7.28515625" style="576" customWidth="1"/>
    <col min="12047" max="12047" width="2.28515625" style="576" customWidth="1"/>
    <col min="12048" max="12048" width="7.42578125" style="576" customWidth="1"/>
    <col min="12049" max="12049" width="6" style="576" customWidth="1"/>
    <col min="12050" max="12050" width="2.28515625" style="576" customWidth="1"/>
    <col min="12051" max="12284" width="9.28515625" style="576"/>
    <col min="12285" max="12285" width="7.5703125" style="576" customWidth="1"/>
    <col min="12286" max="12286" width="22.7109375" style="576" customWidth="1"/>
    <col min="12287" max="12287" width="13.28515625" style="576" customWidth="1"/>
    <col min="12288" max="12288" width="2.28515625" style="576" customWidth="1"/>
    <col min="12289" max="12289" width="17.28515625" style="576" customWidth="1"/>
    <col min="12290" max="12290" width="2.28515625" style="576" customWidth="1"/>
    <col min="12291" max="12291" width="24.7109375" style="576" customWidth="1"/>
    <col min="12292" max="12292" width="2.28515625" style="576" customWidth="1"/>
    <col min="12293" max="12293" width="5" style="576" customWidth="1"/>
    <col min="12294" max="12294" width="2.28515625" style="576" customWidth="1"/>
    <col min="12295" max="12295" width="17.7109375" style="576" customWidth="1"/>
    <col min="12296" max="12296" width="2.28515625" style="576" customWidth="1"/>
    <col min="12297" max="12297" width="8.28515625" style="576" customWidth="1"/>
    <col min="12298" max="12298" width="2.28515625" style="576" customWidth="1"/>
    <col min="12299" max="12299" width="7.42578125" style="576" customWidth="1"/>
    <col min="12300" max="12300" width="2.28515625" style="576" customWidth="1"/>
    <col min="12301" max="12301" width="6.28515625" style="576" customWidth="1"/>
    <col min="12302" max="12302" width="7.28515625" style="576" customWidth="1"/>
    <col min="12303" max="12303" width="2.28515625" style="576" customWidth="1"/>
    <col min="12304" max="12304" width="7.42578125" style="576" customWidth="1"/>
    <col min="12305" max="12305" width="6" style="576" customWidth="1"/>
    <col min="12306" max="12306" width="2.28515625" style="576" customWidth="1"/>
    <col min="12307" max="12540" width="9.28515625" style="576"/>
    <col min="12541" max="12541" width="7.5703125" style="576" customWidth="1"/>
    <col min="12542" max="12542" width="22.7109375" style="576" customWidth="1"/>
    <col min="12543" max="12543" width="13.28515625" style="576" customWidth="1"/>
    <col min="12544" max="12544" width="2.28515625" style="576" customWidth="1"/>
    <col min="12545" max="12545" width="17.28515625" style="576" customWidth="1"/>
    <col min="12546" max="12546" width="2.28515625" style="576" customWidth="1"/>
    <col min="12547" max="12547" width="24.7109375" style="576" customWidth="1"/>
    <col min="12548" max="12548" width="2.28515625" style="576" customWidth="1"/>
    <col min="12549" max="12549" width="5" style="576" customWidth="1"/>
    <col min="12550" max="12550" width="2.28515625" style="576" customWidth="1"/>
    <col min="12551" max="12551" width="17.7109375" style="576" customWidth="1"/>
    <col min="12552" max="12552" width="2.28515625" style="576" customWidth="1"/>
    <col min="12553" max="12553" width="8.28515625" style="576" customWidth="1"/>
    <col min="12554" max="12554" width="2.28515625" style="576" customWidth="1"/>
    <col min="12555" max="12555" width="7.42578125" style="576" customWidth="1"/>
    <col min="12556" max="12556" width="2.28515625" style="576" customWidth="1"/>
    <col min="12557" max="12557" width="6.28515625" style="576" customWidth="1"/>
    <col min="12558" max="12558" width="7.28515625" style="576" customWidth="1"/>
    <col min="12559" max="12559" width="2.28515625" style="576" customWidth="1"/>
    <col min="12560" max="12560" width="7.42578125" style="576" customWidth="1"/>
    <col min="12561" max="12561" width="6" style="576" customWidth="1"/>
    <col min="12562" max="12562" width="2.28515625" style="576" customWidth="1"/>
    <col min="12563" max="12796" width="9.28515625" style="576"/>
    <col min="12797" max="12797" width="7.5703125" style="576" customWidth="1"/>
    <col min="12798" max="12798" width="22.7109375" style="576" customWidth="1"/>
    <col min="12799" max="12799" width="13.28515625" style="576" customWidth="1"/>
    <col min="12800" max="12800" width="2.28515625" style="576" customWidth="1"/>
    <col min="12801" max="12801" width="17.28515625" style="576" customWidth="1"/>
    <col min="12802" max="12802" width="2.28515625" style="576" customWidth="1"/>
    <col min="12803" max="12803" width="24.7109375" style="576" customWidth="1"/>
    <col min="12804" max="12804" width="2.28515625" style="576" customWidth="1"/>
    <col min="12805" max="12805" width="5" style="576" customWidth="1"/>
    <col min="12806" max="12806" width="2.28515625" style="576" customWidth="1"/>
    <col min="12807" max="12807" width="17.7109375" style="576" customWidth="1"/>
    <col min="12808" max="12808" width="2.28515625" style="576" customWidth="1"/>
    <col min="12809" max="12809" width="8.28515625" style="576" customWidth="1"/>
    <col min="12810" max="12810" width="2.28515625" style="576" customWidth="1"/>
    <col min="12811" max="12811" width="7.42578125" style="576" customWidth="1"/>
    <col min="12812" max="12812" width="2.28515625" style="576" customWidth="1"/>
    <col min="12813" max="12813" width="6.28515625" style="576" customWidth="1"/>
    <col min="12814" max="12814" width="7.28515625" style="576" customWidth="1"/>
    <col min="12815" max="12815" width="2.28515625" style="576" customWidth="1"/>
    <col min="12816" max="12816" width="7.42578125" style="576" customWidth="1"/>
    <col min="12817" max="12817" width="6" style="576" customWidth="1"/>
    <col min="12818" max="12818" width="2.28515625" style="576" customWidth="1"/>
    <col min="12819" max="13052" width="9.28515625" style="576"/>
    <col min="13053" max="13053" width="7.5703125" style="576" customWidth="1"/>
    <col min="13054" max="13054" width="22.7109375" style="576" customWidth="1"/>
    <col min="13055" max="13055" width="13.28515625" style="576" customWidth="1"/>
    <col min="13056" max="13056" width="2.28515625" style="576" customWidth="1"/>
    <col min="13057" max="13057" width="17.28515625" style="576" customWidth="1"/>
    <col min="13058" max="13058" width="2.28515625" style="576" customWidth="1"/>
    <col min="13059" max="13059" width="24.7109375" style="576" customWidth="1"/>
    <col min="13060" max="13060" width="2.28515625" style="576" customWidth="1"/>
    <col min="13061" max="13061" width="5" style="576" customWidth="1"/>
    <col min="13062" max="13062" width="2.28515625" style="576" customWidth="1"/>
    <col min="13063" max="13063" width="17.7109375" style="576" customWidth="1"/>
    <col min="13064" max="13064" width="2.28515625" style="576" customWidth="1"/>
    <col min="13065" max="13065" width="8.28515625" style="576" customWidth="1"/>
    <col min="13066" max="13066" width="2.28515625" style="576" customWidth="1"/>
    <col min="13067" max="13067" width="7.42578125" style="576" customWidth="1"/>
    <col min="13068" max="13068" width="2.28515625" style="576" customWidth="1"/>
    <col min="13069" max="13069" width="6.28515625" style="576" customWidth="1"/>
    <col min="13070" max="13070" width="7.28515625" style="576" customWidth="1"/>
    <col min="13071" max="13071" width="2.28515625" style="576" customWidth="1"/>
    <col min="13072" max="13072" width="7.42578125" style="576" customWidth="1"/>
    <col min="13073" max="13073" width="6" style="576" customWidth="1"/>
    <col min="13074" max="13074" width="2.28515625" style="576" customWidth="1"/>
    <col min="13075" max="13308" width="9.28515625" style="576"/>
    <col min="13309" max="13309" width="7.5703125" style="576" customWidth="1"/>
    <col min="13310" max="13310" width="22.7109375" style="576" customWidth="1"/>
    <col min="13311" max="13311" width="13.28515625" style="576" customWidth="1"/>
    <col min="13312" max="13312" width="2.28515625" style="576" customWidth="1"/>
    <col min="13313" max="13313" width="17.28515625" style="576" customWidth="1"/>
    <col min="13314" max="13314" width="2.28515625" style="576" customWidth="1"/>
    <col min="13315" max="13315" width="24.7109375" style="576" customWidth="1"/>
    <col min="13316" max="13316" width="2.28515625" style="576" customWidth="1"/>
    <col min="13317" max="13317" width="5" style="576" customWidth="1"/>
    <col min="13318" max="13318" width="2.28515625" style="576" customWidth="1"/>
    <col min="13319" max="13319" width="17.7109375" style="576" customWidth="1"/>
    <col min="13320" max="13320" width="2.28515625" style="576" customWidth="1"/>
    <col min="13321" max="13321" width="8.28515625" style="576" customWidth="1"/>
    <col min="13322" max="13322" width="2.28515625" style="576" customWidth="1"/>
    <col min="13323" max="13323" width="7.42578125" style="576" customWidth="1"/>
    <col min="13324" max="13324" width="2.28515625" style="576" customWidth="1"/>
    <col min="13325" max="13325" width="6.28515625" style="576" customWidth="1"/>
    <col min="13326" max="13326" width="7.28515625" style="576" customWidth="1"/>
    <col min="13327" max="13327" width="2.28515625" style="576" customWidth="1"/>
    <col min="13328" max="13328" width="7.42578125" style="576" customWidth="1"/>
    <col min="13329" max="13329" width="6" style="576" customWidth="1"/>
    <col min="13330" max="13330" width="2.28515625" style="576" customWidth="1"/>
    <col min="13331" max="13564" width="9.28515625" style="576"/>
    <col min="13565" max="13565" width="7.5703125" style="576" customWidth="1"/>
    <col min="13566" max="13566" width="22.7109375" style="576" customWidth="1"/>
    <col min="13567" max="13567" width="13.28515625" style="576" customWidth="1"/>
    <col min="13568" max="13568" width="2.28515625" style="576" customWidth="1"/>
    <col min="13569" max="13569" width="17.28515625" style="576" customWidth="1"/>
    <col min="13570" max="13570" width="2.28515625" style="576" customWidth="1"/>
    <col min="13571" max="13571" width="24.7109375" style="576" customWidth="1"/>
    <col min="13572" max="13572" width="2.28515625" style="576" customWidth="1"/>
    <col min="13573" max="13573" width="5" style="576" customWidth="1"/>
    <col min="13574" max="13574" width="2.28515625" style="576" customWidth="1"/>
    <col min="13575" max="13575" width="17.7109375" style="576" customWidth="1"/>
    <col min="13576" max="13576" width="2.28515625" style="576" customWidth="1"/>
    <col min="13577" max="13577" width="8.28515625" style="576" customWidth="1"/>
    <col min="13578" max="13578" width="2.28515625" style="576" customWidth="1"/>
    <col min="13579" max="13579" width="7.42578125" style="576" customWidth="1"/>
    <col min="13580" max="13580" width="2.28515625" style="576" customWidth="1"/>
    <col min="13581" max="13581" width="6.28515625" style="576" customWidth="1"/>
    <col min="13582" max="13582" width="7.28515625" style="576" customWidth="1"/>
    <col min="13583" max="13583" width="2.28515625" style="576" customWidth="1"/>
    <col min="13584" max="13584" width="7.42578125" style="576" customWidth="1"/>
    <col min="13585" max="13585" width="6" style="576" customWidth="1"/>
    <col min="13586" max="13586" width="2.28515625" style="576" customWidth="1"/>
    <col min="13587" max="13820" width="9.28515625" style="576"/>
    <col min="13821" max="13821" width="7.5703125" style="576" customWidth="1"/>
    <col min="13822" max="13822" width="22.7109375" style="576" customWidth="1"/>
    <col min="13823" max="13823" width="13.28515625" style="576" customWidth="1"/>
    <col min="13824" max="13824" width="2.28515625" style="576" customWidth="1"/>
    <col min="13825" max="13825" width="17.28515625" style="576" customWidth="1"/>
    <col min="13826" max="13826" width="2.28515625" style="576" customWidth="1"/>
    <col min="13827" max="13827" width="24.7109375" style="576" customWidth="1"/>
    <col min="13828" max="13828" width="2.28515625" style="576" customWidth="1"/>
    <col min="13829" max="13829" width="5" style="576" customWidth="1"/>
    <col min="13830" max="13830" width="2.28515625" style="576" customWidth="1"/>
    <col min="13831" max="13831" width="17.7109375" style="576" customWidth="1"/>
    <col min="13832" max="13832" width="2.28515625" style="576" customWidth="1"/>
    <col min="13833" max="13833" width="8.28515625" style="576" customWidth="1"/>
    <col min="13834" max="13834" width="2.28515625" style="576" customWidth="1"/>
    <col min="13835" max="13835" width="7.42578125" style="576" customWidth="1"/>
    <col min="13836" max="13836" width="2.28515625" style="576" customWidth="1"/>
    <col min="13837" max="13837" width="6.28515625" style="576" customWidth="1"/>
    <col min="13838" max="13838" width="7.28515625" style="576" customWidth="1"/>
    <col min="13839" max="13839" width="2.28515625" style="576" customWidth="1"/>
    <col min="13840" max="13840" width="7.42578125" style="576" customWidth="1"/>
    <col min="13841" max="13841" width="6" style="576" customWidth="1"/>
    <col min="13842" max="13842" width="2.28515625" style="576" customWidth="1"/>
    <col min="13843" max="14076" width="9.28515625" style="576"/>
    <col min="14077" max="14077" width="7.5703125" style="576" customWidth="1"/>
    <col min="14078" max="14078" width="22.7109375" style="576" customWidth="1"/>
    <col min="14079" max="14079" width="13.28515625" style="576" customWidth="1"/>
    <col min="14080" max="14080" width="2.28515625" style="576" customWidth="1"/>
    <col min="14081" max="14081" width="17.28515625" style="576" customWidth="1"/>
    <col min="14082" max="14082" width="2.28515625" style="576" customWidth="1"/>
    <col min="14083" max="14083" width="24.7109375" style="576" customWidth="1"/>
    <col min="14084" max="14084" width="2.28515625" style="576" customWidth="1"/>
    <col min="14085" max="14085" width="5" style="576" customWidth="1"/>
    <col min="14086" max="14086" width="2.28515625" style="576" customWidth="1"/>
    <col min="14087" max="14087" width="17.7109375" style="576" customWidth="1"/>
    <col min="14088" max="14088" width="2.28515625" style="576" customWidth="1"/>
    <col min="14089" max="14089" width="8.28515625" style="576" customWidth="1"/>
    <col min="14090" max="14090" width="2.28515625" style="576" customWidth="1"/>
    <col min="14091" max="14091" width="7.42578125" style="576" customWidth="1"/>
    <col min="14092" max="14092" width="2.28515625" style="576" customWidth="1"/>
    <col min="14093" max="14093" width="6.28515625" style="576" customWidth="1"/>
    <col min="14094" max="14094" width="7.28515625" style="576" customWidth="1"/>
    <col min="14095" max="14095" width="2.28515625" style="576" customWidth="1"/>
    <col min="14096" max="14096" width="7.42578125" style="576" customWidth="1"/>
    <col min="14097" max="14097" width="6" style="576" customWidth="1"/>
    <col min="14098" max="14098" width="2.28515625" style="576" customWidth="1"/>
    <col min="14099" max="14332" width="9.28515625" style="576"/>
    <col min="14333" max="14333" width="7.5703125" style="576" customWidth="1"/>
    <col min="14334" max="14334" width="22.7109375" style="576" customWidth="1"/>
    <col min="14335" max="14335" width="13.28515625" style="576" customWidth="1"/>
    <col min="14336" max="14336" width="2.28515625" style="576" customWidth="1"/>
    <col min="14337" max="14337" width="17.28515625" style="576" customWidth="1"/>
    <col min="14338" max="14338" width="2.28515625" style="576" customWidth="1"/>
    <col min="14339" max="14339" width="24.7109375" style="576" customWidth="1"/>
    <col min="14340" max="14340" width="2.28515625" style="576" customWidth="1"/>
    <col min="14341" max="14341" width="5" style="576" customWidth="1"/>
    <col min="14342" max="14342" width="2.28515625" style="576" customWidth="1"/>
    <col min="14343" max="14343" width="17.7109375" style="576" customWidth="1"/>
    <col min="14344" max="14344" width="2.28515625" style="576" customWidth="1"/>
    <col min="14345" max="14345" width="8.28515625" style="576" customWidth="1"/>
    <col min="14346" max="14346" width="2.28515625" style="576" customWidth="1"/>
    <col min="14347" max="14347" width="7.42578125" style="576" customWidth="1"/>
    <col min="14348" max="14348" width="2.28515625" style="576" customWidth="1"/>
    <col min="14349" max="14349" width="6.28515625" style="576" customWidth="1"/>
    <col min="14350" max="14350" width="7.28515625" style="576" customWidth="1"/>
    <col min="14351" max="14351" width="2.28515625" style="576" customWidth="1"/>
    <col min="14352" max="14352" width="7.42578125" style="576" customWidth="1"/>
    <col min="14353" max="14353" width="6" style="576" customWidth="1"/>
    <col min="14354" max="14354" width="2.28515625" style="576" customWidth="1"/>
    <col min="14355" max="14588" width="9.28515625" style="576"/>
    <col min="14589" max="14589" width="7.5703125" style="576" customWidth="1"/>
    <col min="14590" max="14590" width="22.7109375" style="576" customWidth="1"/>
    <col min="14591" max="14591" width="13.28515625" style="576" customWidth="1"/>
    <col min="14592" max="14592" width="2.28515625" style="576" customWidth="1"/>
    <col min="14593" max="14593" width="17.28515625" style="576" customWidth="1"/>
    <col min="14594" max="14594" width="2.28515625" style="576" customWidth="1"/>
    <col min="14595" max="14595" width="24.7109375" style="576" customWidth="1"/>
    <col min="14596" max="14596" width="2.28515625" style="576" customWidth="1"/>
    <col min="14597" max="14597" width="5" style="576" customWidth="1"/>
    <col min="14598" max="14598" width="2.28515625" style="576" customWidth="1"/>
    <col min="14599" max="14599" width="17.7109375" style="576" customWidth="1"/>
    <col min="14600" max="14600" width="2.28515625" style="576" customWidth="1"/>
    <col min="14601" max="14601" width="8.28515625" style="576" customWidth="1"/>
    <col min="14602" max="14602" width="2.28515625" style="576" customWidth="1"/>
    <col min="14603" max="14603" width="7.42578125" style="576" customWidth="1"/>
    <col min="14604" max="14604" width="2.28515625" style="576" customWidth="1"/>
    <col min="14605" max="14605" width="6.28515625" style="576" customWidth="1"/>
    <col min="14606" max="14606" width="7.28515625" style="576" customWidth="1"/>
    <col min="14607" max="14607" width="2.28515625" style="576" customWidth="1"/>
    <col min="14608" max="14608" width="7.42578125" style="576" customWidth="1"/>
    <col min="14609" max="14609" width="6" style="576" customWidth="1"/>
    <col min="14610" max="14610" width="2.28515625" style="576" customWidth="1"/>
    <col min="14611" max="14844" width="9.28515625" style="576"/>
    <col min="14845" max="14845" width="7.5703125" style="576" customWidth="1"/>
    <col min="14846" max="14846" width="22.7109375" style="576" customWidth="1"/>
    <col min="14847" max="14847" width="13.28515625" style="576" customWidth="1"/>
    <col min="14848" max="14848" width="2.28515625" style="576" customWidth="1"/>
    <col min="14849" max="14849" width="17.28515625" style="576" customWidth="1"/>
    <col min="14850" max="14850" width="2.28515625" style="576" customWidth="1"/>
    <col min="14851" max="14851" width="24.7109375" style="576" customWidth="1"/>
    <col min="14852" max="14852" width="2.28515625" style="576" customWidth="1"/>
    <col min="14853" max="14853" width="5" style="576" customWidth="1"/>
    <col min="14854" max="14854" width="2.28515625" style="576" customWidth="1"/>
    <col min="14855" max="14855" width="17.7109375" style="576" customWidth="1"/>
    <col min="14856" max="14856" width="2.28515625" style="576" customWidth="1"/>
    <col min="14857" max="14857" width="8.28515625" style="576" customWidth="1"/>
    <col min="14858" max="14858" width="2.28515625" style="576" customWidth="1"/>
    <col min="14859" max="14859" width="7.42578125" style="576" customWidth="1"/>
    <col min="14860" max="14860" width="2.28515625" style="576" customWidth="1"/>
    <col min="14861" max="14861" width="6.28515625" style="576" customWidth="1"/>
    <col min="14862" max="14862" width="7.28515625" style="576" customWidth="1"/>
    <col min="14863" max="14863" width="2.28515625" style="576" customWidth="1"/>
    <col min="14864" max="14864" width="7.42578125" style="576" customWidth="1"/>
    <col min="14865" max="14865" width="6" style="576" customWidth="1"/>
    <col min="14866" max="14866" width="2.28515625" style="576" customWidth="1"/>
    <col min="14867" max="15100" width="9.28515625" style="576"/>
    <col min="15101" max="15101" width="7.5703125" style="576" customWidth="1"/>
    <col min="15102" max="15102" width="22.7109375" style="576" customWidth="1"/>
    <col min="15103" max="15103" width="13.28515625" style="576" customWidth="1"/>
    <col min="15104" max="15104" width="2.28515625" style="576" customWidth="1"/>
    <col min="15105" max="15105" width="17.28515625" style="576" customWidth="1"/>
    <col min="15106" max="15106" width="2.28515625" style="576" customWidth="1"/>
    <col min="15107" max="15107" width="24.7109375" style="576" customWidth="1"/>
    <col min="15108" max="15108" width="2.28515625" style="576" customWidth="1"/>
    <col min="15109" max="15109" width="5" style="576" customWidth="1"/>
    <col min="15110" max="15110" width="2.28515625" style="576" customWidth="1"/>
    <col min="15111" max="15111" width="17.7109375" style="576" customWidth="1"/>
    <col min="15112" max="15112" width="2.28515625" style="576" customWidth="1"/>
    <col min="15113" max="15113" width="8.28515625" style="576" customWidth="1"/>
    <col min="15114" max="15114" width="2.28515625" style="576" customWidth="1"/>
    <col min="15115" max="15115" width="7.42578125" style="576" customWidth="1"/>
    <col min="15116" max="15116" width="2.28515625" style="576" customWidth="1"/>
    <col min="15117" max="15117" width="6.28515625" style="576" customWidth="1"/>
    <col min="15118" max="15118" width="7.28515625" style="576" customWidth="1"/>
    <col min="15119" max="15119" width="2.28515625" style="576" customWidth="1"/>
    <col min="15120" max="15120" width="7.42578125" style="576" customWidth="1"/>
    <col min="15121" max="15121" width="6" style="576" customWidth="1"/>
    <col min="15122" max="15122" width="2.28515625" style="576" customWidth="1"/>
    <col min="15123" max="15356" width="9.28515625" style="576"/>
    <col min="15357" max="15357" width="7.5703125" style="576" customWidth="1"/>
    <col min="15358" max="15358" width="22.7109375" style="576" customWidth="1"/>
    <col min="15359" max="15359" width="13.28515625" style="576" customWidth="1"/>
    <col min="15360" max="15360" width="2.28515625" style="576" customWidth="1"/>
    <col min="15361" max="15361" width="17.28515625" style="576" customWidth="1"/>
    <col min="15362" max="15362" width="2.28515625" style="576" customWidth="1"/>
    <col min="15363" max="15363" width="24.7109375" style="576" customWidth="1"/>
    <col min="15364" max="15364" width="2.28515625" style="576" customWidth="1"/>
    <col min="15365" max="15365" width="5" style="576" customWidth="1"/>
    <col min="15366" max="15366" width="2.28515625" style="576" customWidth="1"/>
    <col min="15367" max="15367" width="17.7109375" style="576" customWidth="1"/>
    <col min="15368" max="15368" width="2.28515625" style="576" customWidth="1"/>
    <col min="15369" max="15369" width="8.28515625" style="576" customWidth="1"/>
    <col min="15370" max="15370" width="2.28515625" style="576" customWidth="1"/>
    <col min="15371" max="15371" width="7.42578125" style="576" customWidth="1"/>
    <col min="15372" max="15372" width="2.28515625" style="576" customWidth="1"/>
    <col min="15373" max="15373" width="6.28515625" style="576" customWidth="1"/>
    <col min="15374" max="15374" width="7.28515625" style="576" customWidth="1"/>
    <col min="15375" max="15375" width="2.28515625" style="576" customWidth="1"/>
    <col min="15376" max="15376" width="7.42578125" style="576" customWidth="1"/>
    <col min="15377" max="15377" width="6" style="576" customWidth="1"/>
    <col min="15378" max="15378" width="2.28515625" style="576" customWidth="1"/>
    <col min="15379" max="15612" width="9.28515625" style="576"/>
    <col min="15613" max="15613" width="7.5703125" style="576" customWidth="1"/>
    <col min="15614" max="15614" width="22.7109375" style="576" customWidth="1"/>
    <col min="15615" max="15615" width="13.28515625" style="576" customWidth="1"/>
    <col min="15616" max="15616" width="2.28515625" style="576" customWidth="1"/>
    <col min="15617" max="15617" width="17.28515625" style="576" customWidth="1"/>
    <col min="15618" max="15618" width="2.28515625" style="576" customWidth="1"/>
    <col min="15619" max="15619" width="24.7109375" style="576" customWidth="1"/>
    <col min="15620" max="15620" width="2.28515625" style="576" customWidth="1"/>
    <col min="15621" max="15621" width="5" style="576" customWidth="1"/>
    <col min="15622" max="15622" width="2.28515625" style="576" customWidth="1"/>
    <col min="15623" max="15623" width="17.7109375" style="576" customWidth="1"/>
    <col min="15624" max="15624" width="2.28515625" style="576" customWidth="1"/>
    <col min="15625" max="15625" width="8.28515625" style="576" customWidth="1"/>
    <col min="15626" max="15626" width="2.28515625" style="576" customWidth="1"/>
    <col min="15627" max="15627" width="7.42578125" style="576" customWidth="1"/>
    <col min="15628" max="15628" width="2.28515625" style="576" customWidth="1"/>
    <col min="15629" max="15629" width="6.28515625" style="576" customWidth="1"/>
    <col min="15630" max="15630" width="7.28515625" style="576" customWidth="1"/>
    <col min="15631" max="15631" width="2.28515625" style="576" customWidth="1"/>
    <col min="15632" max="15632" width="7.42578125" style="576" customWidth="1"/>
    <col min="15633" max="15633" width="6" style="576" customWidth="1"/>
    <col min="15634" max="15634" width="2.28515625" style="576" customWidth="1"/>
    <col min="15635" max="15868" width="9.28515625" style="576"/>
    <col min="15869" max="15869" width="7.5703125" style="576" customWidth="1"/>
    <col min="15870" max="15870" width="22.7109375" style="576" customWidth="1"/>
    <col min="15871" max="15871" width="13.28515625" style="576" customWidth="1"/>
    <col min="15872" max="15872" width="2.28515625" style="576" customWidth="1"/>
    <col min="15873" max="15873" width="17.28515625" style="576" customWidth="1"/>
    <col min="15874" max="15874" width="2.28515625" style="576" customWidth="1"/>
    <col min="15875" max="15875" width="24.7109375" style="576" customWidth="1"/>
    <col min="15876" max="15876" width="2.28515625" style="576" customWidth="1"/>
    <col min="15877" max="15877" width="5" style="576" customWidth="1"/>
    <col min="15878" max="15878" width="2.28515625" style="576" customWidth="1"/>
    <col min="15879" max="15879" width="17.7109375" style="576" customWidth="1"/>
    <col min="15880" max="15880" width="2.28515625" style="576" customWidth="1"/>
    <col min="15881" max="15881" width="8.28515625" style="576" customWidth="1"/>
    <col min="15882" max="15882" width="2.28515625" style="576" customWidth="1"/>
    <col min="15883" max="15883" width="7.42578125" style="576" customWidth="1"/>
    <col min="15884" max="15884" width="2.28515625" style="576" customWidth="1"/>
    <col min="15885" max="15885" width="6.28515625" style="576" customWidth="1"/>
    <col min="15886" max="15886" width="7.28515625" style="576" customWidth="1"/>
    <col min="15887" max="15887" width="2.28515625" style="576" customWidth="1"/>
    <col min="15888" max="15888" width="7.42578125" style="576" customWidth="1"/>
    <col min="15889" max="15889" width="6" style="576" customWidth="1"/>
    <col min="15890" max="15890" width="2.28515625" style="576" customWidth="1"/>
    <col min="15891" max="16124" width="9.28515625" style="576"/>
    <col min="16125" max="16125" width="7.5703125" style="576" customWidth="1"/>
    <col min="16126" max="16126" width="22.7109375" style="576" customWidth="1"/>
    <col min="16127" max="16127" width="13.28515625" style="576" customWidth="1"/>
    <col min="16128" max="16128" width="2.28515625" style="576" customWidth="1"/>
    <col min="16129" max="16129" width="17.28515625" style="576" customWidth="1"/>
    <col min="16130" max="16130" width="2.28515625" style="576" customWidth="1"/>
    <col min="16131" max="16131" width="24.7109375" style="576" customWidth="1"/>
    <col min="16132" max="16132" width="2.28515625" style="576" customWidth="1"/>
    <col min="16133" max="16133" width="5" style="576" customWidth="1"/>
    <col min="16134" max="16134" width="2.28515625" style="576" customWidth="1"/>
    <col min="16135" max="16135" width="17.7109375" style="576" customWidth="1"/>
    <col min="16136" max="16136" width="2.28515625" style="576" customWidth="1"/>
    <col min="16137" max="16137" width="8.28515625" style="576" customWidth="1"/>
    <col min="16138" max="16138" width="2.28515625" style="576" customWidth="1"/>
    <col min="16139" max="16139" width="7.42578125" style="576" customWidth="1"/>
    <col min="16140" max="16140" width="2.28515625" style="576" customWidth="1"/>
    <col min="16141" max="16141" width="6.28515625" style="576" customWidth="1"/>
    <col min="16142" max="16142" width="7.28515625" style="576" customWidth="1"/>
    <col min="16143" max="16143" width="2.28515625" style="576" customWidth="1"/>
    <col min="16144" max="16144" width="7.42578125" style="576" customWidth="1"/>
    <col min="16145" max="16145" width="6" style="576" customWidth="1"/>
    <col min="16146" max="16146" width="2.28515625" style="576" customWidth="1"/>
    <col min="16147" max="16384" width="9.28515625" style="576"/>
  </cols>
  <sheetData>
    <row r="1" spans="1:17" ht="13.35" customHeight="1">
      <c r="A1" s="2617" t="s">
        <v>3080</v>
      </c>
      <c r="B1" s="2617"/>
      <c r="C1" s="577"/>
      <c r="E1" s="578" t="s">
        <v>38</v>
      </c>
      <c r="G1" s="578" t="s">
        <v>38</v>
      </c>
      <c r="I1" s="577" t="s">
        <v>38</v>
      </c>
      <c r="K1" s="578" t="s">
        <v>38</v>
      </c>
      <c r="M1" s="2619" t="s">
        <v>38</v>
      </c>
      <c r="N1" s="2619"/>
      <c r="P1" s="2619" t="s">
        <v>38</v>
      </c>
      <c r="Q1" s="2619"/>
    </row>
    <row r="2" spans="1:17" ht="13.35" customHeight="1">
      <c r="A2" s="2616" t="s">
        <v>3277</v>
      </c>
      <c r="B2" s="2616"/>
      <c r="C2" s="580">
        <v>0</v>
      </c>
      <c r="E2" s="578" t="s">
        <v>38</v>
      </c>
      <c r="G2" s="578" t="s">
        <v>38</v>
      </c>
      <c r="I2" s="577" t="s">
        <v>38</v>
      </c>
      <c r="K2" s="578" t="s">
        <v>38</v>
      </c>
      <c r="M2" s="2619" t="s">
        <v>38</v>
      </c>
      <c r="N2" s="2619"/>
      <c r="P2" s="2619" t="s">
        <v>38</v>
      </c>
      <c r="Q2" s="2619"/>
    </row>
    <row r="3" spans="1:17" ht="13.35" customHeight="1">
      <c r="A3" s="2616" t="s">
        <v>3278</v>
      </c>
      <c r="B3" s="2616"/>
      <c r="C3" s="580">
        <v>43324370</v>
      </c>
      <c r="E3" s="578" t="s">
        <v>38</v>
      </c>
      <c r="G3" s="578" t="s">
        <v>38</v>
      </c>
      <c r="I3" s="577" t="s">
        <v>38</v>
      </c>
      <c r="K3" s="578" t="s">
        <v>38</v>
      </c>
      <c r="M3" s="2619" t="s">
        <v>38</v>
      </c>
      <c r="N3" s="2619"/>
      <c r="P3" s="2619" t="s">
        <v>38</v>
      </c>
      <c r="Q3" s="2619"/>
    </row>
    <row r="4" spans="1:17" ht="13.35" customHeight="1">
      <c r="A4" s="2616" t="s">
        <v>3279</v>
      </c>
      <c r="B4" s="2616"/>
      <c r="C4" s="580">
        <v>0</v>
      </c>
      <c r="E4" s="578" t="s">
        <v>38</v>
      </c>
      <c r="G4" s="578" t="s">
        <v>38</v>
      </c>
      <c r="I4" s="577" t="s">
        <v>38</v>
      </c>
      <c r="K4" s="578" t="s">
        <v>38</v>
      </c>
      <c r="M4" s="2619" t="s">
        <v>38</v>
      </c>
      <c r="N4" s="2619"/>
      <c r="P4" s="2619" t="s">
        <v>38</v>
      </c>
      <c r="Q4" s="2619"/>
    </row>
    <row r="5" spans="1:17" ht="13.35" customHeight="1">
      <c r="A5" s="2616" t="s">
        <v>3280</v>
      </c>
      <c r="B5" s="2616"/>
      <c r="C5" s="580">
        <v>16520201</v>
      </c>
      <c r="E5" s="578" t="s">
        <v>38</v>
      </c>
      <c r="G5" s="578" t="s">
        <v>38</v>
      </c>
      <c r="I5" s="577" t="s">
        <v>38</v>
      </c>
      <c r="K5" s="578" t="s">
        <v>38</v>
      </c>
      <c r="M5" s="2619" t="s">
        <v>38</v>
      </c>
      <c r="N5" s="2619"/>
      <c r="P5" s="2619" t="s">
        <v>38</v>
      </c>
      <c r="Q5" s="2619"/>
    </row>
    <row r="6" spans="1:17" ht="13.35" customHeight="1">
      <c r="A6" s="2616" t="s">
        <v>3281</v>
      </c>
      <c r="B6" s="2616"/>
      <c r="C6" s="580">
        <v>612832</v>
      </c>
      <c r="E6" s="578" t="s">
        <v>38</v>
      </c>
      <c r="G6" s="578" t="s">
        <v>38</v>
      </c>
      <c r="I6" s="577" t="s">
        <v>38</v>
      </c>
      <c r="K6" s="578" t="s">
        <v>38</v>
      </c>
      <c r="M6" s="2619" t="s">
        <v>38</v>
      </c>
      <c r="N6" s="2619"/>
      <c r="P6" s="2619" t="s">
        <v>38</v>
      </c>
      <c r="Q6" s="2619"/>
    </row>
    <row r="7" spans="1:17" ht="13.35" customHeight="1">
      <c r="A7" s="2616" t="s">
        <v>3282</v>
      </c>
      <c r="B7" s="2616"/>
      <c r="C7" s="580">
        <v>0</v>
      </c>
      <c r="E7" s="578" t="s">
        <v>38</v>
      </c>
      <c r="G7" s="578" t="s">
        <v>38</v>
      </c>
      <c r="I7" s="577" t="s">
        <v>38</v>
      </c>
      <c r="K7" s="578" t="s">
        <v>38</v>
      </c>
      <c r="M7" s="2619" t="s">
        <v>38</v>
      </c>
      <c r="N7" s="2619"/>
      <c r="P7" s="2619" t="s">
        <v>38</v>
      </c>
      <c r="Q7" s="2619"/>
    </row>
    <row r="8" spans="1:17" ht="13.35" customHeight="1">
      <c r="A8" s="2616" t="s">
        <v>3283</v>
      </c>
      <c r="B8" s="2616"/>
      <c r="C8" s="580">
        <v>0</v>
      </c>
      <c r="E8" s="578" t="s">
        <v>38</v>
      </c>
      <c r="G8" s="578" t="s">
        <v>38</v>
      </c>
      <c r="I8" s="577" t="s">
        <v>38</v>
      </c>
      <c r="K8" s="578" t="s">
        <v>38</v>
      </c>
      <c r="M8" s="2619" t="s">
        <v>38</v>
      </c>
      <c r="N8" s="2619"/>
      <c r="P8" s="2619" t="s">
        <v>38</v>
      </c>
      <c r="Q8" s="2619"/>
    </row>
    <row r="9" spans="1:17" ht="13.35" customHeight="1">
      <c r="A9" s="2616" t="s">
        <v>3082</v>
      </c>
      <c r="B9" s="2616"/>
      <c r="C9" s="580">
        <v>268041</v>
      </c>
      <c r="E9" s="578" t="s">
        <v>38</v>
      </c>
      <c r="G9" s="578" t="s">
        <v>38</v>
      </c>
      <c r="I9" s="577" t="s">
        <v>38</v>
      </c>
      <c r="K9" s="578" t="s">
        <v>38</v>
      </c>
      <c r="M9" s="2619" t="s">
        <v>38</v>
      </c>
      <c r="N9" s="2619"/>
      <c r="P9" s="2619" t="s">
        <v>38</v>
      </c>
      <c r="Q9" s="2619"/>
    </row>
    <row r="10" spans="1:17" ht="13.35" customHeight="1">
      <c r="A10" s="2616" t="s">
        <v>499</v>
      </c>
      <c r="B10" s="2616"/>
      <c r="C10" s="580">
        <v>0</v>
      </c>
      <c r="E10" s="578" t="s">
        <v>38</v>
      </c>
      <c r="G10" s="578" t="s">
        <v>38</v>
      </c>
      <c r="I10" s="577" t="s">
        <v>38</v>
      </c>
      <c r="K10" s="578" t="s">
        <v>38</v>
      </c>
      <c r="M10" s="2619" t="s">
        <v>38</v>
      </c>
      <c r="N10" s="2619"/>
      <c r="P10" s="2619" t="s">
        <v>38</v>
      </c>
      <c r="Q10" s="2619"/>
    </row>
    <row r="11" spans="1:17" ht="13.35" customHeight="1">
      <c r="A11" s="2616" t="s">
        <v>3284</v>
      </c>
      <c r="B11" s="2616"/>
      <c r="C11" s="580">
        <v>100000</v>
      </c>
      <c r="E11" s="578" t="s">
        <v>38</v>
      </c>
      <c r="G11" s="578" t="s">
        <v>38</v>
      </c>
      <c r="I11" s="577" t="s">
        <v>38</v>
      </c>
      <c r="K11" s="578" t="s">
        <v>38</v>
      </c>
      <c r="M11" s="2619" t="s">
        <v>38</v>
      </c>
      <c r="N11" s="2619"/>
      <c r="P11" s="2619" t="s">
        <v>38</v>
      </c>
      <c r="Q11" s="2619"/>
    </row>
    <row r="12" spans="1:17" ht="13.35" customHeight="1">
      <c r="A12" s="2616" t="s">
        <v>3207</v>
      </c>
      <c r="B12" s="2616"/>
      <c r="C12" s="580">
        <v>0</v>
      </c>
      <c r="E12" s="578" t="s">
        <v>38</v>
      </c>
      <c r="G12" s="578" t="s">
        <v>38</v>
      </c>
      <c r="I12" s="577" t="s">
        <v>38</v>
      </c>
      <c r="K12" s="578" t="s">
        <v>38</v>
      </c>
      <c r="M12" s="2619" t="s">
        <v>38</v>
      </c>
      <c r="N12" s="2619"/>
      <c r="P12" s="2619" t="s">
        <v>38</v>
      </c>
      <c r="Q12" s="2619"/>
    </row>
    <row r="13" spans="1:17" ht="13.35" customHeight="1">
      <c r="A13" s="2616" t="s">
        <v>469</v>
      </c>
      <c r="B13" s="2616"/>
      <c r="C13" s="580">
        <v>1000</v>
      </c>
      <c r="E13" s="578" t="s">
        <v>38</v>
      </c>
      <c r="G13" s="578" t="s">
        <v>38</v>
      </c>
      <c r="I13" s="577" t="s">
        <v>38</v>
      </c>
      <c r="K13" s="578" t="s">
        <v>38</v>
      </c>
      <c r="M13" s="2619" t="s">
        <v>38</v>
      </c>
      <c r="N13" s="2619"/>
      <c r="P13" s="2619" t="s">
        <v>38</v>
      </c>
      <c r="Q13" s="2619"/>
    </row>
    <row r="14" spans="1:17" ht="13.35" customHeight="1">
      <c r="A14" s="2616" t="s">
        <v>3209</v>
      </c>
      <c r="B14" s="2616"/>
      <c r="C14" s="580">
        <v>0</v>
      </c>
      <c r="E14" s="578" t="s">
        <v>38</v>
      </c>
      <c r="G14" s="578" t="s">
        <v>38</v>
      </c>
      <c r="I14" s="577" t="s">
        <v>38</v>
      </c>
      <c r="K14" s="578" t="s">
        <v>38</v>
      </c>
      <c r="M14" s="2619" t="s">
        <v>38</v>
      </c>
      <c r="N14" s="2619"/>
      <c r="P14" s="2619" t="s">
        <v>38</v>
      </c>
      <c r="Q14" s="2619"/>
    </row>
    <row r="15" spans="1:17" ht="13.35" customHeight="1">
      <c r="A15" s="2617" t="s">
        <v>3210</v>
      </c>
      <c r="B15" s="2617"/>
      <c r="C15" s="581">
        <v>60826444</v>
      </c>
      <c r="E15" s="578" t="s">
        <v>38</v>
      </c>
      <c r="G15" s="578" t="s">
        <v>38</v>
      </c>
      <c r="I15" s="577" t="s">
        <v>38</v>
      </c>
      <c r="K15" s="578" t="s">
        <v>38</v>
      </c>
      <c r="M15" s="2619" t="s">
        <v>38</v>
      </c>
      <c r="N15" s="2619"/>
      <c r="P15" s="2619" t="s">
        <v>38</v>
      </c>
      <c r="Q15" s="2619"/>
    </row>
    <row r="16" spans="1:17" ht="13.35" customHeight="1">
      <c r="A16" s="2616" t="s">
        <v>38</v>
      </c>
      <c r="B16" s="2616"/>
      <c r="C16" s="580" t="s">
        <v>38</v>
      </c>
      <c r="E16" s="578" t="s">
        <v>38</v>
      </c>
      <c r="G16" s="578" t="s">
        <v>38</v>
      </c>
      <c r="I16" s="577" t="s">
        <v>38</v>
      </c>
      <c r="K16" s="578" t="s">
        <v>38</v>
      </c>
      <c r="M16" s="2619" t="s">
        <v>38</v>
      </c>
      <c r="N16" s="2619"/>
      <c r="P16" s="2619" t="s">
        <v>38</v>
      </c>
      <c r="Q16" s="2619"/>
    </row>
    <row r="17" spans="1:17" ht="13.35" customHeight="1">
      <c r="A17" s="2617" t="s">
        <v>3083</v>
      </c>
      <c r="B17" s="2617"/>
      <c r="C17" s="580" t="s">
        <v>38</v>
      </c>
      <c r="E17" s="578" t="s">
        <v>38</v>
      </c>
      <c r="G17" s="578" t="s">
        <v>38</v>
      </c>
      <c r="I17" s="577" t="s">
        <v>38</v>
      </c>
      <c r="K17" s="578" t="s">
        <v>38</v>
      </c>
      <c r="M17" s="2619" t="s">
        <v>38</v>
      </c>
      <c r="N17" s="2619"/>
      <c r="P17" s="2619" t="s">
        <v>38</v>
      </c>
      <c r="Q17" s="2619"/>
    </row>
    <row r="18" spans="1:17" ht="13.35" customHeight="1">
      <c r="A18" s="2616" t="s">
        <v>521</v>
      </c>
      <c r="B18" s="2616"/>
      <c r="C18" s="580">
        <v>76730</v>
      </c>
      <c r="E18" s="578" t="s">
        <v>38</v>
      </c>
      <c r="G18" s="578" t="s">
        <v>38</v>
      </c>
      <c r="I18" s="577" t="s">
        <v>38</v>
      </c>
      <c r="K18" s="578" t="s">
        <v>38</v>
      </c>
      <c r="M18" s="2619" t="s">
        <v>38</v>
      </c>
      <c r="N18" s="2619"/>
      <c r="P18" s="2619" t="s">
        <v>38</v>
      </c>
      <c r="Q18" s="2619"/>
    </row>
    <row r="19" spans="1:17" ht="13.35" customHeight="1">
      <c r="A19" s="2616" t="s">
        <v>523</v>
      </c>
      <c r="B19" s="2616"/>
      <c r="C19" s="580">
        <v>12277</v>
      </c>
      <c r="E19" s="578" t="s">
        <v>38</v>
      </c>
      <c r="G19" s="578" t="s">
        <v>38</v>
      </c>
      <c r="I19" s="577" t="s">
        <v>38</v>
      </c>
      <c r="K19" s="578" t="s">
        <v>38</v>
      </c>
      <c r="M19" s="2619" t="s">
        <v>38</v>
      </c>
      <c r="N19" s="2619"/>
      <c r="P19" s="2619" t="s">
        <v>38</v>
      </c>
      <c r="Q19" s="2619"/>
    </row>
    <row r="20" spans="1:17" ht="13.35" customHeight="1">
      <c r="A20" s="2616" t="s">
        <v>3285</v>
      </c>
      <c r="B20" s="2616"/>
      <c r="C20" s="580">
        <v>88036</v>
      </c>
      <c r="E20" s="578" t="s">
        <v>38</v>
      </c>
      <c r="G20" s="578" t="s">
        <v>38</v>
      </c>
      <c r="I20" s="577" t="s">
        <v>38</v>
      </c>
      <c r="K20" s="578" t="s">
        <v>38</v>
      </c>
      <c r="M20" s="2619" t="s">
        <v>38</v>
      </c>
      <c r="N20" s="2619"/>
      <c r="P20" s="2619" t="s">
        <v>38</v>
      </c>
      <c r="Q20" s="2619"/>
    </row>
    <row r="21" spans="1:17" ht="13.35" customHeight="1">
      <c r="A21" s="2616" t="s">
        <v>3211</v>
      </c>
      <c r="B21" s="2616"/>
      <c r="C21" s="580">
        <v>9808</v>
      </c>
      <c r="E21" s="578" t="s">
        <v>38</v>
      </c>
      <c r="G21" s="578" t="s">
        <v>38</v>
      </c>
      <c r="I21" s="577" t="s">
        <v>38</v>
      </c>
      <c r="K21" s="578" t="s">
        <v>38</v>
      </c>
      <c r="M21" s="2619" t="s">
        <v>38</v>
      </c>
      <c r="N21" s="2619"/>
      <c r="P21" s="2619" t="s">
        <v>38</v>
      </c>
      <c r="Q21" s="2619"/>
    </row>
    <row r="22" spans="1:17" ht="13.35" customHeight="1">
      <c r="A22" s="2616" t="s">
        <v>3212</v>
      </c>
      <c r="B22" s="2616"/>
      <c r="C22" s="580">
        <v>9652</v>
      </c>
      <c r="E22" s="578" t="s">
        <v>38</v>
      </c>
      <c r="G22" s="578" t="s">
        <v>38</v>
      </c>
      <c r="I22" s="577" t="s">
        <v>38</v>
      </c>
      <c r="K22" s="578" t="s">
        <v>38</v>
      </c>
      <c r="M22" s="2619" t="s">
        <v>38</v>
      </c>
      <c r="N22" s="2619"/>
      <c r="P22" s="2619" t="s">
        <v>38</v>
      </c>
      <c r="Q22" s="2619"/>
    </row>
    <row r="23" spans="1:17" ht="13.35" customHeight="1">
      <c r="A23" s="2616" t="s">
        <v>3286</v>
      </c>
      <c r="B23" s="2616"/>
      <c r="C23" s="580">
        <v>56433</v>
      </c>
      <c r="E23" s="578" t="s">
        <v>38</v>
      </c>
      <c r="G23" s="578" t="s">
        <v>38</v>
      </c>
      <c r="I23" s="577" t="s">
        <v>38</v>
      </c>
      <c r="K23" s="578" t="s">
        <v>38</v>
      </c>
      <c r="M23" s="2619" t="s">
        <v>38</v>
      </c>
      <c r="N23" s="2619"/>
      <c r="P23" s="2619" t="s">
        <v>38</v>
      </c>
      <c r="Q23" s="2619"/>
    </row>
    <row r="24" spans="1:17" ht="13.35" customHeight="1">
      <c r="A24" s="2616" t="s">
        <v>3214</v>
      </c>
      <c r="B24" s="2616"/>
      <c r="C24" s="580">
        <v>40188</v>
      </c>
      <c r="E24" s="578" t="s">
        <v>38</v>
      </c>
      <c r="G24" s="578" t="s">
        <v>38</v>
      </c>
      <c r="I24" s="577" t="s">
        <v>38</v>
      </c>
      <c r="K24" s="578" t="s">
        <v>38</v>
      </c>
      <c r="M24" s="2619" t="s">
        <v>38</v>
      </c>
      <c r="N24" s="2619"/>
      <c r="P24" s="2619" t="s">
        <v>38</v>
      </c>
      <c r="Q24" s="2619"/>
    </row>
    <row r="25" spans="1:17" ht="13.35" customHeight="1">
      <c r="A25" s="2616" t="s">
        <v>3215</v>
      </c>
      <c r="B25" s="2616"/>
      <c r="C25" s="580">
        <v>0</v>
      </c>
      <c r="E25" s="578" t="s">
        <v>38</v>
      </c>
      <c r="G25" s="578" t="s">
        <v>38</v>
      </c>
      <c r="I25" s="577" t="s">
        <v>38</v>
      </c>
      <c r="K25" s="578" t="s">
        <v>38</v>
      </c>
      <c r="M25" s="2619" t="s">
        <v>38</v>
      </c>
      <c r="N25" s="2619"/>
      <c r="P25" s="2619" t="s">
        <v>38</v>
      </c>
      <c r="Q25" s="2619"/>
    </row>
    <row r="26" spans="1:17" ht="13.35" customHeight="1">
      <c r="A26" s="2616" t="s">
        <v>2931</v>
      </c>
      <c r="B26" s="2616"/>
      <c r="C26" s="580">
        <v>0</v>
      </c>
      <c r="E26" s="578" t="s">
        <v>38</v>
      </c>
      <c r="G26" s="578" t="s">
        <v>38</v>
      </c>
      <c r="I26" s="577" t="s">
        <v>38</v>
      </c>
      <c r="K26" s="578" t="s">
        <v>38</v>
      </c>
      <c r="M26" s="2619" t="s">
        <v>38</v>
      </c>
      <c r="N26" s="2619"/>
      <c r="P26" s="2619" t="s">
        <v>38</v>
      </c>
      <c r="Q26" s="2619"/>
    </row>
    <row r="27" spans="1:17" ht="13.35" customHeight="1">
      <c r="A27" s="2616" t="s">
        <v>3216</v>
      </c>
      <c r="B27" s="2616"/>
      <c r="C27" s="580">
        <v>0</v>
      </c>
      <c r="E27" s="578" t="s">
        <v>38</v>
      </c>
      <c r="G27" s="578" t="s">
        <v>38</v>
      </c>
      <c r="I27" s="577" t="s">
        <v>38</v>
      </c>
      <c r="K27" s="578" t="s">
        <v>38</v>
      </c>
      <c r="M27" s="2619" t="s">
        <v>38</v>
      </c>
      <c r="N27" s="2619"/>
      <c r="P27" s="2619" t="s">
        <v>38</v>
      </c>
      <c r="Q27" s="2619"/>
    </row>
    <row r="28" spans="1:17" ht="13.35" customHeight="1">
      <c r="A28" s="2616" t="s">
        <v>3217</v>
      </c>
      <c r="B28" s="2616"/>
      <c r="C28" s="580">
        <v>0</v>
      </c>
      <c r="E28" s="578" t="s">
        <v>38</v>
      </c>
      <c r="G28" s="578" t="s">
        <v>38</v>
      </c>
      <c r="I28" s="577" t="s">
        <v>38</v>
      </c>
      <c r="K28" s="578" t="s">
        <v>38</v>
      </c>
      <c r="M28" s="2619" t="s">
        <v>38</v>
      </c>
      <c r="N28" s="2619"/>
      <c r="P28" s="2619" t="s">
        <v>38</v>
      </c>
      <c r="Q28" s="2619"/>
    </row>
    <row r="29" spans="1:17" ht="13.35" customHeight="1">
      <c r="A29" s="2616" t="s">
        <v>3287</v>
      </c>
      <c r="B29" s="2616"/>
      <c r="C29" s="580">
        <v>0</v>
      </c>
      <c r="E29" s="578" t="s">
        <v>38</v>
      </c>
      <c r="G29" s="578" t="s">
        <v>38</v>
      </c>
      <c r="I29" s="577" t="s">
        <v>38</v>
      </c>
      <c r="K29" s="578" t="s">
        <v>38</v>
      </c>
      <c r="M29" s="2619" t="s">
        <v>38</v>
      </c>
      <c r="N29" s="2619"/>
      <c r="P29" s="2619" t="s">
        <v>38</v>
      </c>
      <c r="Q29" s="2619"/>
    </row>
    <row r="30" spans="1:17" ht="13.35" customHeight="1">
      <c r="A30" s="2616" t="s">
        <v>3218</v>
      </c>
      <c r="B30" s="2616"/>
      <c r="C30" s="580">
        <v>232</v>
      </c>
      <c r="E30" s="578" t="s">
        <v>38</v>
      </c>
      <c r="G30" s="578" t="s">
        <v>38</v>
      </c>
      <c r="I30" s="577" t="s">
        <v>38</v>
      </c>
      <c r="K30" s="578" t="s">
        <v>38</v>
      </c>
      <c r="M30" s="2619" t="s">
        <v>38</v>
      </c>
      <c r="N30" s="2619"/>
      <c r="P30" s="2619" t="s">
        <v>38</v>
      </c>
      <c r="Q30" s="2619"/>
    </row>
    <row r="31" spans="1:17" ht="13.35" customHeight="1">
      <c r="A31" s="2616" t="s">
        <v>3288</v>
      </c>
      <c r="B31" s="2616"/>
      <c r="C31" s="580">
        <v>0</v>
      </c>
      <c r="E31" s="578" t="s">
        <v>38</v>
      </c>
      <c r="G31" s="578" t="s">
        <v>38</v>
      </c>
      <c r="I31" s="577" t="s">
        <v>38</v>
      </c>
      <c r="K31" s="578" t="s">
        <v>38</v>
      </c>
      <c r="M31" s="2619" t="s">
        <v>38</v>
      </c>
      <c r="N31" s="2619"/>
      <c r="P31" s="2619" t="s">
        <v>38</v>
      </c>
      <c r="Q31" s="2619"/>
    </row>
    <row r="32" spans="1:17" ht="13.35" customHeight="1">
      <c r="A32" s="2616" t="s">
        <v>3289</v>
      </c>
      <c r="B32" s="2616"/>
      <c r="C32" s="580">
        <v>0</v>
      </c>
      <c r="E32" s="578" t="s">
        <v>38</v>
      </c>
      <c r="G32" s="578" t="s">
        <v>38</v>
      </c>
      <c r="I32" s="577" t="s">
        <v>38</v>
      </c>
      <c r="K32" s="578" t="s">
        <v>38</v>
      </c>
      <c r="M32" s="2619" t="s">
        <v>38</v>
      </c>
      <c r="N32" s="2619"/>
      <c r="P32" s="2619" t="s">
        <v>38</v>
      </c>
      <c r="Q32" s="2619"/>
    </row>
    <row r="33" spans="1:17" ht="13.35" customHeight="1">
      <c r="A33" s="2616" t="s">
        <v>3290</v>
      </c>
      <c r="B33" s="2616"/>
      <c r="C33" s="580">
        <v>0</v>
      </c>
      <c r="E33" s="578" t="s">
        <v>38</v>
      </c>
      <c r="G33" s="578" t="s">
        <v>38</v>
      </c>
      <c r="I33" s="577" t="s">
        <v>38</v>
      </c>
      <c r="K33" s="578" t="s">
        <v>38</v>
      </c>
      <c r="M33" s="2619" t="s">
        <v>38</v>
      </c>
      <c r="N33" s="2619"/>
      <c r="P33" s="2619" t="s">
        <v>38</v>
      </c>
      <c r="Q33" s="2619"/>
    </row>
    <row r="34" spans="1:17" ht="13.35" customHeight="1">
      <c r="A34" s="2616" t="s">
        <v>3291</v>
      </c>
      <c r="B34" s="2616"/>
      <c r="C34" s="580">
        <v>0</v>
      </c>
      <c r="E34" s="578" t="s">
        <v>38</v>
      </c>
      <c r="G34" s="578" t="s">
        <v>38</v>
      </c>
      <c r="I34" s="577" t="s">
        <v>38</v>
      </c>
      <c r="K34" s="578" t="s">
        <v>38</v>
      </c>
      <c r="M34" s="2619" t="s">
        <v>38</v>
      </c>
      <c r="N34" s="2619"/>
      <c r="P34" s="2619" t="s">
        <v>38</v>
      </c>
      <c r="Q34" s="2619"/>
    </row>
    <row r="35" spans="1:17" ht="13.35" customHeight="1">
      <c r="A35" s="2616" t="s">
        <v>3292</v>
      </c>
      <c r="B35" s="2616"/>
      <c r="C35" s="580">
        <v>0</v>
      </c>
      <c r="E35" s="578" t="s">
        <v>38</v>
      </c>
      <c r="G35" s="578" t="s">
        <v>38</v>
      </c>
      <c r="I35" s="577" t="s">
        <v>38</v>
      </c>
      <c r="K35" s="578" t="s">
        <v>38</v>
      </c>
      <c r="M35" s="2619" t="s">
        <v>38</v>
      </c>
      <c r="N35" s="2619"/>
      <c r="P35" s="2619" t="s">
        <v>38</v>
      </c>
      <c r="Q35" s="2619"/>
    </row>
    <row r="36" spans="1:17" ht="13.35" customHeight="1">
      <c r="A36" s="2616" t="s">
        <v>888</v>
      </c>
      <c r="B36" s="2616"/>
      <c r="C36" s="580">
        <v>55024</v>
      </c>
      <c r="E36" s="578" t="s">
        <v>38</v>
      </c>
      <c r="G36" s="578" t="s">
        <v>38</v>
      </c>
      <c r="I36" s="577" t="s">
        <v>38</v>
      </c>
      <c r="K36" s="578" t="s">
        <v>38</v>
      </c>
      <c r="M36" s="2619" t="s">
        <v>38</v>
      </c>
      <c r="N36" s="2619"/>
      <c r="P36" s="2619" t="s">
        <v>38</v>
      </c>
      <c r="Q36" s="2619"/>
    </row>
    <row r="37" spans="1:17" ht="13.35" customHeight="1">
      <c r="A37" s="2616" t="s">
        <v>3223</v>
      </c>
      <c r="B37" s="2616"/>
      <c r="C37" s="580">
        <v>0</v>
      </c>
      <c r="E37" s="578" t="s">
        <v>38</v>
      </c>
      <c r="G37" s="578" t="s">
        <v>38</v>
      </c>
      <c r="I37" s="577" t="s">
        <v>38</v>
      </c>
      <c r="K37" s="578" t="s">
        <v>38</v>
      </c>
      <c r="M37" s="2619" t="s">
        <v>38</v>
      </c>
      <c r="N37" s="2619"/>
      <c r="P37" s="2619" t="s">
        <v>38</v>
      </c>
      <c r="Q37" s="2619"/>
    </row>
    <row r="38" spans="1:17" ht="13.35" customHeight="1">
      <c r="A38" s="2617" t="s">
        <v>3224</v>
      </c>
      <c r="B38" s="2617"/>
      <c r="C38" s="581">
        <v>348380</v>
      </c>
      <c r="E38" s="578" t="s">
        <v>38</v>
      </c>
      <c r="G38" s="578" t="s">
        <v>38</v>
      </c>
      <c r="I38" s="577" t="s">
        <v>38</v>
      </c>
      <c r="K38" s="578" t="s">
        <v>38</v>
      </c>
      <c r="M38" s="2619" t="s">
        <v>38</v>
      </c>
      <c r="N38" s="2619"/>
      <c r="P38" s="2619" t="s">
        <v>38</v>
      </c>
      <c r="Q38" s="2619"/>
    </row>
    <row r="39" spans="1:17" ht="13.35" customHeight="1">
      <c r="A39" s="2616" t="s">
        <v>38</v>
      </c>
      <c r="B39" s="2616"/>
      <c r="C39" s="580" t="s">
        <v>38</v>
      </c>
      <c r="E39" s="578" t="s">
        <v>38</v>
      </c>
      <c r="G39" s="578" t="s">
        <v>38</v>
      </c>
      <c r="I39" s="577" t="s">
        <v>38</v>
      </c>
      <c r="K39" s="578" t="s">
        <v>38</v>
      </c>
      <c r="M39" s="2619" t="s">
        <v>38</v>
      </c>
      <c r="N39" s="2619"/>
      <c r="P39" s="2619" t="s">
        <v>38</v>
      </c>
      <c r="Q39" s="2619"/>
    </row>
    <row r="40" spans="1:17" ht="13.35" customHeight="1">
      <c r="A40" s="2616" t="s">
        <v>38</v>
      </c>
      <c r="B40" s="2616"/>
      <c r="C40" s="580" t="s">
        <v>38</v>
      </c>
      <c r="E40" s="578" t="s">
        <v>38</v>
      </c>
      <c r="G40" s="578" t="s">
        <v>38</v>
      </c>
      <c r="I40" s="577" t="s">
        <v>38</v>
      </c>
      <c r="K40" s="578" t="s">
        <v>38</v>
      </c>
      <c r="M40" s="2619" t="s">
        <v>38</v>
      </c>
      <c r="N40" s="2619"/>
      <c r="P40" s="2619" t="s">
        <v>38</v>
      </c>
      <c r="Q40" s="2619"/>
    </row>
    <row r="41" spans="1:17" ht="13.35" customHeight="1">
      <c r="A41" s="2617" t="s">
        <v>3146</v>
      </c>
      <c r="B41" s="2617"/>
      <c r="C41" s="581">
        <v>60478064</v>
      </c>
      <c r="E41" s="578" t="s">
        <v>38</v>
      </c>
      <c r="G41" s="578" t="s">
        <v>38</v>
      </c>
      <c r="I41" s="577" t="s">
        <v>38</v>
      </c>
      <c r="K41" s="578" t="s">
        <v>38</v>
      </c>
      <c r="M41" s="2619" t="s">
        <v>38</v>
      </c>
      <c r="N41" s="2619"/>
      <c r="P41" s="2619" t="s">
        <v>38</v>
      </c>
      <c r="Q41" s="2619"/>
    </row>
    <row r="42" spans="1:17" ht="13.35" customHeight="1">
      <c r="A42" s="2616" t="s">
        <v>3172</v>
      </c>
      <c r="B42" s="2616"/>
      <c r="C42" s="580">
        <v>399261</v>
      </c>
      <c r="E42" s="578" t="s">
        <v>38</v>
      </c>
      <c r="G42" s="578" t="s">
        <v>38</v>
      </c>
      <c r="I42" s="577" t="s">
        <v>38</v>
      </c>
      <c r="K42" s="578" t="s">
        <v>38</v>
      </c>
      <c r="M42" s="2619" t="s">
        <v>38</v>
      </c>
      <c r="N42" s="2619"/>
      <c r="P42" s="2619" t="s">
        <v>38</v>
      </c>
      <c r="Q42" s="2619"/>
    </row>
    <row r="43" spans="1:17" ht="13.35" customHeight="1">
      <c r="A43" s="2617" t="s">
        <v>3225</v>
      </c>
      <c r="B43" s="2617"/>
      <c r="C43" s="581">
        <v>152</v>
      </c>
      <c r="E43" s="578" t="s">
        <v>38</v>
      </c>
      <c r="G43" s="579" t="s">
        <v>38</v>
      </c>
      <c r="I43" s="577" t="s">
        <v>38</v>
      </c>
      <c r="K43" s="578" t="s">
        <v>38</v>
      </c>
      <c r="M43" s="2619" t="s">
        <v>38</v>
      </c>
      <c r="N43" s="2619"/>
      <c r="P43" s="2619" t="s">
        <v>38</v>
      </c>
      <c r="Q43" s="2619"/>
    </row>
    <row r="44" spans="1:17" ht="13.35" customHeight="1">
      <c r="A44" s="2616" t="s">
        <v>38</v>
      </c>
      <c r="B44" s="2616"/>
      <c r="C44" s="580" t="s">
        <v>38</v>
      </c>
      <c r="E44" s="578" t="s">
        <v>38</v>
      </c>
      <c r="G44" s="578" t="s">
        <v>38</v>
      </c>
      <c r="I44" s="577" t="s">
        <v>38</v>
      </c>
      <c r="K44" s="578" t="s">
        <v>38</v>
      </c>
      <c r="M44" s="2619" t="s">
        <v>38</v>
      </c>
      <c r="N44" s="2619"/>
      <c r="P44" s="2619" t="s">
        <v>38</v>
      </c>
      <c r="Q44" s="2619"/>
    </row>
    <row r="45" spans="1:17" ht="13.35" customHeight="1">
      <c r="A45" s="2616" t="s">
        <v>38</v>
      </c>
      <c r="B45" s="2616"/>
      <c r="C45" s="580" t="s">
        <v>38</v>
      </c>
      <c r="E45" s="578" t="s">
        <v>38</v>
      </c>
      <c r="G45" s="578" t="s">
        <v>38</v>
      </c>
      <c r="I45" s="577" t="s">
        <v>38</v>
      </c>
      <c r="K45" s="578" t="s">
        <v>38</v>
      </c>
      <c r="M45" s="2619" t="s">
        <v>38</v>
      </c>
      <c r="N45" s="2619"/>
      <c r="P45" s="2619" t="s">
        <v>38</v>
      </c>
      <c r="Q45" s="2619"/>
    </row>
    <row r="46" spans="1:17" ht="13.35" customHeight="1">
      <c r="A46" s="2616" t="s">
        <v>38</v>
      </c>
      <c r="B46" s="2616"/>
      <c r="C46" s="580" t="s">
        <v>38</v>
      </c>
      <c r="E46" s="578" t="s">
        <v>38</v>
      </c>
      <c r="G46" s="578" t="s">
        <v>38</v>
      </c>
      <c r="I46" s="577" t="s">
        <v>38</v>
      </c>
      <c r="K46" s="578" t="s">
        <v>38</v>
      </c>
      <c r="M46" s="2619" t="s">
        <v>38</v>
      </c>
      <c r="N46" s="2619"/>
      <c r="P46" s="2619" t="s">
        <v>38</v>
      </c>
      <c r="Q46" s="2619"/>
    </row>
    <row r="47" spans="1:17" ht="13.35" customHeight="1">
      <c r="A47" s="2617" t="s">
        <v>3226</v>
      </c>
      <c r="B47" s="2617"/>
      <c r="C47" s="580" t="s">
        <v>38</v>
      </c>
      <c r="E47" s="578" t="s">
        <v>38</v>
      </c>
      <c r="G47" s="578" t="s">
        <v>38</v>
      </c>
      <c r="I47" s="577" t="s">
        <v>38</v>
      </c>
      <c r="K47" s="578" t="s">
        <v>38</v>
      </c>
      <c r="M47" s="2619" t="s">
        <v>38</v>
      </c>
      <c r="N47" s="2619"/>
      <c r="P47" s="2619" t="s">
        <v>38</v>
      </c>
      <c r="Q47" s="2619"/>
    </row>
    <row r="48" spans="1:17" ht="13.35" customHeight="1">
      <c r="A48" s="2616" t="s">
        <v>3227</v>
      </c>
      <c r="B48" s="2616"/>
      <c r="C48" s="580">
        <v>100</v>
      </c>
      <c r="E48" s="578" t="s">
        <v>38</v>
      </c>
      <c r="G48" s="578" t="s">
        <v>38</v>
      </c>
      <c r="I48" s="577" t="s">
        <v>38</v>
      </c>
      <c r="K48" s="578" t="s">
        <v>38</v>
      </c>
      <c r="M48" s="2619" t="s">
        <v>38</v>
      </c>
      <c r="N48" s="2619"/>
      <c r="P48" s="2619" t="s">
        <v>38</v>
      </c>
      <c r="Q48" s="2619"/>
    </row>
    <row r="49" spans="1:17" ht="13.35" customHeight="1">
      <c r="A49" s="2616" t="s">
        <v>3228</v>
      </c>
      <c r="B49" s="2616"/>
      <c r="C49" s="580">
        <v>5</v>
      </c>
      <c r="E49" s="578" t="s">
        <v>38</v>
      </c>
      <c r="G49" s="578" t="s">
        <v>3293</v>
      </c>
      <c r="I49" s="577" t="s">
        <v>38</v>
      </c>
      <c r="K49" s="578" t="s">
        <v>38</v>
      </c>
      <c r="M49" s="2619" t="s">
        <v>38</v>
      </c>
      <c r="N49" s="2619"/>
      <c r="P49" s="2619" t="s">
        <v>38</v>
      </c>
      <c r="Q49" s="2619"/>
    </row>
    <row r="50" spans="1:17" ht="13.35" customHeight="1">
      <c r="A50" s="2616" t="s">
        <v>3262</v>
      </c>
      <c r="B50" s="2616"/>
      <c r="C50" s="580">
        <v>46</v>
      </c>
      <c r="E50" s="578" t="s">
        <v>38</v>
      </c>
      <c r="G50" s="578" t="s">
        <v>3294</v>
      </c>
      <c r="I50" s="577" t="s">
        <v>38</v>
      </c>
      <c r="K50" s="578" t="s">
        <v>38</v>
      </c>
      <c r="M50" s="2619" t="s">
        <v>38</v>
      </c>
      <c r="N50" s="2619"/>
      <c r="P50" s="2619" t="s">
        <v>38</v>
      </c>
      <c r="Q50" s="2619"/>
    </row>
    <row r="51" spans="1:17" ht="13.35" customHeight="1">
      <c r="A51" s="2617" t="s">
        <v>2928</v>
      </c>
      <c r="B51" s="2617"/>
      <c r="C51" s="581">
        <v>152</v>
      </c>
      <c r="E51" s="578" t="s">
        <v>38</v>
      </c>
      <c r="G51" s="578" t="s">
        <v>38</v>
      </c>
      <c r="I51" s="577" t="s">
        <v>38</v>
      </c>
      <c r="K51" s="578" t="s">
        <v>38</v>
      </c>
      <c r="M51" s="2619" t="s">
        <v>38</v>
      </c>
      <c r="N51" s="2619"/>
      <c r="P51" s="2619" t="s">
        <v>38</v>
      </c>
      <c r="Q51" s="2619"/>
    </row>
    <row r="52" spans="1:17" ht="13.35" customHeight="1">
      <c r="A52" s="2616" t="s">
        <v>38</v>
      </c>
      <c r="B52" s="2616"/>
      <c r="C52" s="580" t="s">
        <v>38</v>
      </c>
      <c r="E52" s="578" t="s">
        <v>38</v>
      </c>
      <c r="G52" s="578" t="s">
        <v>38</v>
      </c>
      <c r="I52" s="577" t="s">
        <v>38</v>
      </c>
      <c r="K52" s="578" t="s">
        <v>38</v>
      </c>
      <c r="M52" s="2619" t="s">
        <v>38</v>
      </c>
      <c r="N52" s="2619"/>
      <c r="P52" s="2619" t="s">
        <v>38</v>
      </c>
      <c r="Q52" s="2619"/>
    </row>
    <row r="53" spans="1:17" ht="13.35" customHeight="1">
      <c r="A53" s="2616" t="s">
        <v>38</v>
      </c>
      <c r="B53" s="2616"/>
      <c r="C53" s="580" t="s">
        <v>38</v>
      </c>
      <c r="E53" s="578" t="s">
        <v>38</v>
      </c>
      <c r="G53" s="578" t="s">
        <v>38</v>
      </c>
      <c r="I53" s="577" t="s">
        <v>38</v>
      </c>
      <c r="K53" s="578" t="s">
        <v>38</v>
      </c>
      <c r="M53" s="2619" t="s">
        <v>38</v>
      </c>
      <c r="N53" s="2619"/>
      <c r="P53" s="2619" t="s">
        <v>38</v>
      </c>
      <c r="Q53" s="2619"/>
    </row>
    <row r="54" spans="1:17" ht="13.35" customHeight="1">
      <c r="A54" s="2617" t="s">
        <v>3229</v>
      </c>
      <c r="B54" s="2617"/>
      <c r="C54" s="580" t="s">
        <v>38</v>
      </c>
      <c r="E54" s="578" t="s">
        <v>38</v>
      </c>
      <c r="G54" s="578" t="s">
        <v>38</v>
      </c>
      <c r="I54" s="577" t="s">
        <v>38</v>
      </c>
      <c r="K54" s="578" t="s">
        <v>38</v>
      </c>
      <c r="M54" s="2619" t="s">
        <v>38</v>
      </c>
      <c r="N54" s="2619"/>
      <c r="P54" s="2619" t="s">
        <v>38</v>
      </c>
      <c r="Q54" s="2619"/>
    </row>
    <row r="55" spans="1:17" ht="13.35" customHeight="1">
      <c r="A55" s="2617" t="s">
        <v>3176</v>
      </c>
      <c r="B55" s="2617"/>
      <c r="C55" s="580" t="s">
        <v>38</v>
      </c>
      <c r="E55" s="578" t="s">
        <v>38</v>
      </c>
      <c r="G55" s="578" t="s">
        <v>38</v>
      </c>
      <c r="I55" s="577" t="s">
        <v>38</v>
      </c>
      <c r="K55" s="578" t="s">
        <v>38</v>
      </c>
      <c r="M55" s="2619" t="s">
        <v>38</v>
      </c>
      <c r="N55" s="2619"/>
      <c r="P55" s="2619" t="s">
        <v>38</v>
      </c>
      <c r="Q55" s="2619"/>
    </row>
    <row r="56" spans="1:17" ht="13.35" customHeight="1">
      <c r="A56" s="2616" t="s">
        <v>3264</v>
      </c>
      <c r="B56" s="2616"/>
      <c r="C56" s="580">
        <v>2242097</v>
      </c>
      <c r="E56" s="578" t="s">
        <v>38</v>
      </c>
      <c r="G56" s="578" t="s">
        <v>38</v>
      </c>
      <c r="I56" s="577" t="s">
        <v>38</v>
      </c>
      <c r="K56" s="578" t="s">
        <v>38</v>
      </c>
      <c r="M56" s="2619" t="s">
        <v>38</v>
      </c>
      <c r="N56" s="2619"/>
      <c r="P56" s="2619" t="s">
        <v>38</v>
      </c>
      <c r="Q56" s="2619"/>
    </row>
    <row r="57" spans="1:17" ht="13.35" customHeight="1">
      <c r="A57" s="2616" t="s">
        <v>3295</v>
      </c>
      <c r="B57" s="2616"/>
      <c r="C57" s="580">
        <v>0</v>
      </c>
      <c r="E57" s="578" t="s">
        <v>38</v>
      </c>
      <c r="G57" s="578" t="s">
        <v>38</v>
      </c>
      <c r="I57" s="577" t="s">
        <v>38</v>
      </c>
      <c r="K57" s="578" t="s">
        <v>38</v>
      </c>
      <c r="M57" s="2619" t="s">
        <v>38</v>
      </c>
      <c r="N57" s="2619"/>
      <c r="P57" s="2619" t="s">
        <v>38</v>
      </c>
      <c r="Q57" s="2619"/>
    </row>
    <row r="58" spans="1:17" ht="13.35" customHeight="1">
      <c r="A58" s="2616" t="s">
        <v>3296</v>
      </c>
      <c r="B58" s="2616"/>
      <c r="C58" s="580">
        <v>0</v>
      </c>
      <c r="E58" s="578" t="s">
        <v>38</v>
      </c>
      <c r="G58" s="578" t="s">
        <v>38</v>
      </c>
      <c r="I58" s="577" t="s">
        <v>38</v>
      </c>
      <c r="K58" s="578" t="s">
        <v>38</v>
      </c>
      <c r="M58" s="2619" t="s">
        <v>38</v>
      </c>
      <c r="N58" s="2619"/>
      <c r="P58" s="2619" t="s">
        <v>38</v>
      </c>
      <c r="Q58" s="2619"/>
    </row>
    <row r="59" spans="1:17" ht="13.35" customHeight="1">
      <c r="A59" s="2616" t="s">
        <v>3297</v>
      </c>
      <c r="B59" s="2616"/>
      <c r="C59" s="580">
        <v>0</v>
      </c>
      <c r="E59" s="578" t="s">
        <v>38</v>
      </c>
      <c r="G59" s="578" t="s">
        <v>38</v>
      </c>
      <c r="I59" s="577" t="s">
        <v>38</v>
      </c>
      <c r="K59" s="578" t="s">
        <v>38</v>
      </c>
      <c r="M59" s="2619" t="s">
        <v>38</v>
      </c>
      <c r="N59" s="2619"/>
      <c r="P59" s="2619" t="s">
        <v>38</v>
      </c>
      <c r="Q59" s="2619"/>
    </row>
    <row r="60" spans="1:17" ht="13.35" customHeight="1">
      <c r="A60" s="2616" t="s">
        <v>1270</v>
      </c>
      <c r="B60" s="2616"/>
      <c r="C60" s="580">
        <v>0</v>
      </c>
      <c r="E60" s="578" t="s">
        <v>38</v>
      </c>
      <c r="G60" s="578" t="s">
        <v>38</v>
      </c>
      <c r="I60" s="577" t="s">
        <v>38</v>
      </c>
      <c r="K60" s="578" t="s">
        <v>38</v>
      </c>
      <c r="M60" s="2619" t="s">
        <v>38</v>
      </c>
      <c r="N60" s="2619"/>
      <c r="P60" s="2619" t="s">
        <v>38</v>
      </c>
      <c r="Q60" s="2619"/>
    </row>
    <row r="61" spans="1:17" ht="13.35" customHeight="1">
      <c r="A61" s="2616" t="s">
        <v>3298</v>
      </c>
      <c r="B61" s="2616"/>
      <c r="C61" s="580">
        <v>0</v>
      </c>
      <c r="E61" s="578" t="s">
        <v>38</v>
      </c>
      <c r="G61" s="578" t="s">
        <v>38</v>
      </c>
      <c r="I61" s="577" t="s">
        <v>38</v>
      </c>
      <c r="K61" s="578" t="s">
        <v>38</v>
      </c>
      <c r="M61" s="2619" t="s">
        <v>38</v>
      </c>
      <c r="N61" s="2619"/>
      <c r="P61" s="2619" t="s">
        <v>38</v>
      </c>
      <c r="Q61" s="2619"/>
    </row>
    <row r="62" spans="1:17" ht="13.35" customHeight="1">
      <c r="A62" s="2616" t="s">
        <v>3299</v>
      </c>
      <c r="B62" s="2616"/>
      <c r="C62" s="580">
        <v>0</v>
      </c>
      <c r="E62" s="578" t="s">
        <v>38</v>
      </c>
      <c r="G62" s="578" t="s">
        <v>38</v>
      </c>
      <c r="I62" s="577" t="s">
        <v>38</v>
      </c>
      <c r="K62" s="578" t="s">
        <v>38</v>
      </c>
      <c r="M62" s="2619" t="s">
        <v>38</v>
      </c>
      <c r="N62" s="2619"/>
      <c r="P62" s="2619" t="s">
        <v>38</v>
      </c>
      <c r="Q62" s="2619"/>
    </row>
    <row r="63" spans="1:17" ht="13.35" customHeight="1">
      <c r="A63" s="2616" t="s">
        <v>238</v>
      </c>
      <c r="B63" s="2616"/>
      <c r="C63" s="580">
        <v>216390</v>
      </c>
      <c r="E63" s="578" t="s">
        <v>38</v>
      </c>
      <c r="G63" s="578" t="s">
        <v>38</v>
      </c>
      <c r="I63" s="577" t="s">
        <v>38</v>
      </c>
      <c r="K63" s="578" t="s">
        <v>38</v>
      </c>
      <c r="M63" s="2619" t="s">
        <v>38</v>
      </c>
      <c r="N63" s="2619"/>
      <c r="P63" s="2619" t="s">
        <v>38</v>
      </c>
      <c r="Q63" s="2619"/>
    </row>
    <row r="64" spans="1:17" ht="13.35" customHeight="1">
      <c r="A64" s="2616" t="s">
        <v>3273</v>
      </c>
      <c r="B64" s="2616"/>
      <c r="C64" s="580">
        <v>333048</v>
      </c>
      <c r="E64" s="578" t="s">
        <v>38</v>
      </c>
      <c r="G64" s="578" t="s">
        <v>38</v>
      </c>
      <c r="I64" s="577" t="s">
        <v>38</v>
      </c>
      <c r="K64" s="578" t="s">
        <v>38</v>
      </c>
      <c r="M64" s="2619" t="s">
        <v>38</v>
      </c>
      <c r="N64" s="2619"/>
      <c r="P64" s="2619" t="s">
        <v>38</v>
      </c>
      <c r="Q64" s="2619"/>
    </row>
    <row r="65" spans="1:17" ht="13.35" customHeight="1">
      <c r="A65" s="2616" t="s">
        <v>3231</v>
      </c>
      <c r="B65" s="2616"/>
      <c r="C65" s="580">
        <v>0</v>
      </c>
      <c r="E65" s="578" t="s">
        <v>38</v>
      </c>
      <c r="G65" s="578" t="s">
        <v>38</v>
      </c>
      <c r="I65" s="577" t="s">
        <v>38</v>
      </c>
      <c r="K65" s="578" t="s">
        <v>38</v>
      </c>
      <c r="M65" s="2619" t="s">
        <v>38</v>
      </c>
      <c r="N65" s="2619"/>
      <c r="P65" s="2619" t="s">
        <v>38</v>
      </c>
      <c r="Q65" s="2619"/>
    </row>
    <row r="66" spans="1:17" ht="13.35" customHeight="1">
      <c r="A66" s="2616" t="s">
        <v>3274</v>
      </c>
      <c r="B66" s="2616"/>
      <c r="C66" s="580">
        <v>0</v>
      </c>
      <c r="E66" s="578" t="s">
        <v>38</v>
      </c>
      <c r="G66" s="578" t="s">
        <v>38</v>
      </c>
      <c r="I66" s="577" t="s">
        <v>38</v>
      </c>
      <c r="K66" s="578" t="s">
        <v>38</v>
      </c>
      <c r="M66" s="2619" t="s">
        <v>38</v>
      </c>
      <c r="N66" s="2619"/>
      <c r="P66" s="2619" t="s">
        <v>38</v>
      </c>
      <c r="Q66" s="2619"/>
    </row>
    <row r="67" spans="1:17" ht="13.35" customHeight="1">
      <c r="A67" s="2617" t="s">
        <v>3232</v>
      </c>
      <c r="B67" s="2617"/>
      <c r="C67" s="581">
        <v>2791535</v>
      </c>
      <c r="E67" s="578" t="s">
        <v>38</v>
      </c>
      <c r="G67" s="578" t="s">
        <v>38</v>
      </c>
      <c r="I67" s="577" t="s">
        <v>38</v>
      </c>
      <c r="K67" s="578" t="s">
        <v>38</v>
      </c>
      <c r="M67" s="2619" t="s">
        <v>38</v>
      </c>
      <c r="N67" s="2619"/>
      <c r="P67" s="2619" t="s">
        <v>38</v>
      </c>
      <c r="Q67" s="2619"/>
    </row>
    <row r="68" spans="1:17" ht="13.35" customHeight="1">
      <c r="A68" s="2616" t="s">
        <v>38</v>
      </c>
      <c r="B68" s="2616"/>
      <c r="C68" s="580" t="s">
        <v>38</v>
      </c>
      <c r="E68" s="578" t="s">
        <v>38</v>
      </c>
      <c r="G68" s="578" t="s">
        <v>38</v>
      </c>
      <c r="I68" s="577" t="s">
        <v>38</v>
      </c>
      <c r="K68" s="578" t="s">
        <v>38</v>
      </c>
      <c r="M68" s="2619" t="s">
        <v>38</v>
      </c>
      <c r="N68" s="2619"/>
      <c r="P68" s="2619" t="s">
        <v>38</v>
      </c>
      <c r="Q68" s="2619"/>
    </row>
    <row r="69" spans="1:17" ht="13.35" customHeight="1">
      <c r="A69" s="2616" t="s">
        <v>38</v>
      </c>
      <c r="B69" s="2616"/>
      <c r="C69" s="580" t="s">
        <v>38</v>
      </c>
      <c r="E69" s="578" t="s">
        <v>38</v>
      </c>
      <c r="G69" s="578" t="s">
        <v>38</v>
      </c>
      <c r="I69" s="577" t="s">
        <v>38</v>
      </c>
      <c r="K69" s="578" t="s">
        <v>38</v>
      </c>
      <c r="M69" s="2619" t="s">
        <v>38</v>
      </c>
      <c r="N69" s="2619"/>
      <c r="P69" s="2619" t="s">
        <v>38</v>
      </c>
      <c r="Q69" s="2619"/>
    </row>
    <row r="70" spans="1:17" ht="13.35" customHeight="1">
      <c r="A70" s="2617" t="s">
        <v>3177</v>
      </c>
      <c r="B70" s="2617"/>
      <c r="C70" s="580" t="s">
        <v>38</v>
      </c>
      <c r="E70" s="578" t="s">
        <v>38</v>
      </c>
      <c r="G70" s="578" t="s">
        <v>38</v>
      </c>
      <c r="I70" s="577" t="s">
        <v>38</v>
      </c>
      <c r="K70" s="578" t="s">
        <v>38</v>
      </c>
      <c r="M70" s="2619" t="s">
        <v>38</v>
      </c>
      <c r="N70" s="2619"/>
      <c r="P70" s="2619" t="s">
        <v>38</v>
      </c>
      <c r="Q70" s="2619"/>
    </row>
    <row r="71" spans="1:17" ht="13.35" customHeight="1">
      <c r="A71" s="2616" t="s">
        <v>1534</v>
      </c>
      <c r="B71" s="2616"/>
      <c r="C71" s="580">
        <v>434329</v>
      </c>
      <c r="E71" s="578" t="s">
        <v>38</v>
      </c>
      <c r="G71" s="578" t="s">
        <v>38</v>
      </c>
      <c r="I71" s="577" t="s">
        <v>38</v>
      </c>
      <c r="K71" s="578" t="s">
        <v>38</v>
      </c>
      <c r="M71" s="2619" t="s">
        <v>38</v>
      </c>
      <c r="N71" s="2619"/>
      <c r="P71" s="2619" t="s">
        <v>38</v>
      </c>
      <c r="Q71" s="2619"/>
    </row>
    <row r="72" spans="1:17" ht="13.35" customHeight="1">
      <c r="A72" s="2616" t="s">
        <v>1536</v>
      </c>
      <c r="B72" s="2616"/>
      <c r="C72" s="580">
        <v>80612</v>
      </c>
      <c r="E72" s="578" t="s">
        <v>38</v>
      </c>
      <c r="G72" s="578" t="s">
        <v>38</v>
      </c>
      <c r="I72" s="577" t="s">
        <v>38</v>
      </c>
      <c r="K72" s="578" t="s">
        <v>38</v>
      </c>
      <c r="M72" s="2619" t="s">
        <v>38</v>
      </c>
      <c r="N72" s="2619"/>
      <c r="P72" s="2619" t="s">
        <v>38</v>
      </c>
      <c r="Q72" s="2619"/>
    </row>
    <row r="73" spans="1:17" ht="13.35" customHeight="1">
      <c r="A73" s="2616" t="s">
        <v>3300</v>
      </c>
      <c r="B73" s="2616"/>
      <c r="C73" s="580">
        <v>69493</v>
      </c>
      <c r="E73" s="578" t="s">
        <v>38</v>
      </c>
      <c r="G73" s="578" t="s">
        <v>38</v>
      </c>
      <c r="I73" s="577" t="s">
        <v>38</v>
      </c>
      <c r="K73" s="578" t="s">
        <v>38</v>
      </c>
      <c r="M73" s="2619" t="s">
        <v>38</v>
      </c>
      <c r="N73" s="2619"/>
      <c r="P73" s="2619" t="s">
        <v>38</v>
      </c>
      <c r="Q73" s="2619"/>
    </row>
    <row r="74" spans="1:17" ht="13.35" customHeight="1">
      <c r="A74" s="2616" t="s">
        <v>3233</v>
      </c>
      <c r="B74" s="2616"/>
      <c r="C74" s="580">
        <v>55838</v>
      </c>
      <c r="E74" s="578" t="s">
        <v>38</v>
      </c>
      <c r="G74" s="578" t="s">
        <v>38</v>
      </c>
      <c r="I74" s="577" t="s">
        <v>38</v>
      </c>
      <c r="K74" s="578" t="s">
        <v>38</v>
      </c>
      <c r="M74" s="2619" t="s">
        <v>38</v>
      </c>
      <c r="N74" s="2619"/>
      <c r="P74" s="2619" t="s">
        <v>38</v>
      </c>
      <c r="Q74" s="2619"/>
    </row>
    <row r="75" spans="1:17" ht="13.35" customHeight="1">
      <c r="A75" s="2616" t="s">
        <v>3234</v>
      </c>
      <c r="B75" s="2616"/>
      <c r="C75" s="580">
        <v>9652</v>
      </c>
      <c r="E75" s="578" t="s">
        <v>38</v>
      </c>
      <c r="G75" s="578" t="s">
        <v>38</v>
      </c>
      <c r="I75" s="577" t="s">
        <v>38</v>
      </c>
      <c r="K75" s="578" t="s">
        <v>38</v>
      </c>
      <c r="M75" s="2619" t="s">
        <v>38</v>
      </c>
      <c r="N75" s="2619"/>
      <c r="P75" s="2619" t="s">
        <v>38</v>
      </c>
      <c r="Q75" s="2619"/>
    </row>
    <row r="76" spans="1:17" ht="13.35" customHeight="1">
      <c r="A76" s="2616" t="s">
        <v>3301</v>
      </c>
      <c r="B76" s="2616"/>
      <c r="C76" s="580">
        <v>67568</v>
      </c>
      <c r="E76" s="578" t="s">
        <v>38</v>
      </c>
      <c r="G76" s="578" t="s">
        <v>38</v>
      </c>
      <c r="I76" s="577" t="s">
        <v>38</v>
      </c>
      <c r="K76" s="578" t="s">
        <v>38</v>
      </c>
      <c r="M76" s="2619" t="s">
        <v>38</v>
      </c>
      <c r="N76" s="2619"/>
      <c r="P76" s="2619" t="s">
        <v>38</v>
      </c>
      <c r="Q76" s="2619"/>
    </row>
    <row r="77" spans="1:17" ht="13.35" customHeight="1">
      <c r="A77" s="2616" t="s">
        <v>3236</v>
      </c>
      <c r="B77" s="2616"/>
      <c r="C77" s="580">
        <v>8704</v>
      </c>
      <c r="E77" s="578" t="s">
        <v>38</v>
      </c>
      <c r="G77" s="578" t="s">
        <v>38</v>
      </c>
      <c r="I77" s="577" t="s">
        <v>38</v>
      </c>
      <c r="K77" s="578" t="s">
        <v>38</v>
      </c>
      <c r="M77" s="2619" t="s">
        <v>38</v>
      </c>
      <c r="N77" s="2619"/>
      <c r="P77" s="2619" t="s">
        <v>38</v>
      </c>
      <c r="Q77" s="2619"/>
    </row>
    <row r="78" spans="1:17" ht="13.35" customHeight="1">
      <c r="A78" s="2616" t="s">
        <v>3237</v>
      </c>
      <c r="B78" s="2616"/>
      <c r="C78" s="580">
        <v>3513</v>
      </c>
      <c r="E78" s="578" t="s">
        <v>38</v>
      </c>
      <c r="G78" s="578" t="s">
        <v>38</v>
      </c>
      <c r="I78" s="577" t="s">
        <v>38</v>
      </c>
      <c r="K78" s="578" t="s">
        <v>38</v>
      </c>
      <c r="M78" s="2619" t="s">
        <v>38</v>
      </c>
      <c r="N78" s="2619"/>
      <c r="P78" s="2619" t="s">
        <v>38</v>
      </c>
      <c r="Q78" s="2619"/>
    </row>
    <row r="79" spans="1:17" ht="13.35" customHeight="1">
      <c r="A79" s="2616" t="s">
        <v>3238</v>
      </c>
      <c r="B79" s="2616"/>
      <c r="C79" s="580">
        <v>0</v>
      </c>
      <c r="E79" s="578" t="s">
        <v>38</v>
      </c>
      <c r="G79" s="578" t="s">
        <v>38</v>
      </c>
      <c r="I79" s="577" t="s">
        <v>38</v>
      </c>
      <c r="K79" s="578" t="s">
        <v>38</v>
      </c>
      <c r="M79" s="2619" t="s">
        <v>38</v>
      </c>
      <c r="N79" s="2619"/>
      <c r="P79" s="2619" t="s">
        <v>38</v>
      </c>
      <c r="Q79" s="2619"/>
    </row>
    <row r="80" spans="1:17" ht="13.35" customHeight="1">
      <c r="A80" s="2616" t="s">
        <v>1635</v>
      </c>
      <c r="B80" s="2616"/>
      <c r="C80" s="580">
        <v>590</v>
      </c>
      <c r="E80" s="578" t="s">
        <v>38</v>
      </c>
      <c r="G80" s="578" t="s">
        <v>38</v>
      </c>
      <c r="I80" s="577" t="s">
        <v>38</v>
      </c>
      <c r="K80" s="578" t="s">
        <v>38</v>
      </c>
      <c r="M80" s="2619" t="s">
        <v>38</v>
      </c>
      <c r="N80" s="2619"/>
      <c r="P80" s="2619" t="s">
        <v>38</v>
      </c>
      <c r="Q80" s="2619"/>
    </row>
    <row r="81" spans="1:17" ht="13.35" customHeight="1">
      <c r="A81" s="2616" t="s">
        <v>3239</v>
      </c>
      <c r="B81" s="2616"/>
      <c r="C81" s="580">
        <v>0</v>
      </c>
      <c r="E81" s="578" t="s">
        <v>38</v>
      </c>
      <c r="G81" s="578" t="s">
        <v>38</v>
      </c>
      <c r="I81" s="577" t="s">
        <v>38</v>
      </c>
      <c r="K81" s="578" t="s">
        <v>38</v>
      </c>
      <c r="M81" s="2619" t="s">
        <v>38</v>
      </c>
      <c r="N81" s="2619"/>
      <c r="P81" s="2619" t="s">
        <v>38</v>
      </c>
      <c r="Q81" s="2619"/>
    </row>
    <row r="82" spans="1:17" ht="13.35" customHeight="1">
      <c r="A82" s="2616" t="s">
        <v>1749</v>
      </c>
      <c r="B82" s="2616"/>
      <c r="C82" s="580">
        <v>42566</v>
      </c>
      <c r="E82" s="578" t="s">
        <v>38</v>
      </c>
      <c r="G82" s="578" t="s">
        <v>38</v>
      </c>
      <c r="I82" s="577" t="s">
        <v>38</v>
      </c>
      <c r="K82" s="578" t="s">
        <v>38</v>
      </c>
      <c r="M82" s="2619" t="s">
        <v>38</v>
      </c>
      <c r="N82" s="2619"/>
      <c r="P82" s="2619" t="s">
        <v>38</v>
      </c>
      <c r="Q82" s="2619"/>
    </row>
    <row r="83" spans="1:17" ht="13.35" customHeight="1">
      <c r="A83" s="2616" t="s">
        <v>3276</v>
      </c>
      <c r="B83" s="2616"/>
      <c r="C83" s="580">
        <v>0</v>
      </c>
      <c r="E83" s="578" t="s">
        <v>38</v>
      </c>
      <c r="G83" s="578" t="s">
        <v>38</v>
      </c>
      <c r="I83" s="577" t="s">
        <v>38</v>
      </c>
      <c r="K83" s="578" t="s">
        <v>38</v>
      </c>
      <c r="M83" s="2619" t="s">
        <v>38</v>
      </c>
      <c r="N83" s="2619"/>
      <c r="P83" s="2619" t="s">
        <v>38</v>
      </c>
      <c r="Q83" s="2619"/>
    </row>
    <row r="84" spans="1:17" ht="13.35" customHeight="1">
      <c r="A84" s="2617" t="s">
        <v>3240</v>
      </c>
      <c r="B84" s="2617"/>
      <c r="C84" s="581">
        <v>772864</v>
      </c>
      <c r="E84" s="578" t="s">
        <v>38</v>
      </c>
      <c r="G84" s="578" t="s">
        <v>38</v>
      </c>
      <c r="I84" s="577" t="s">
        <v>38</v>
      </c>
      <c r="K84" s="578" t="s">
        <v>38</v>
      </c>
      <c r="M84" s="2619" t="s">
        <v>38</v>
      </c>
      <c r="N84" s="2619"/>
      <c r="P84" s="2619" t="s">
        <v>38</v>
      </c>
      <c r="Q84" s="2619"/>
    </row>
    <row r="85" spans="1:17" ht="13.35" customHeight="1">
      <c r="A85" s="2616" t="s">
        <v>38</v>
      </c>
      <c r="B85" s="2616"/>
      <c r="C85" s="580" t="s">
        <v>38</v>
      </c>
      <c r="E85" s="578" t="s">
        <v>38</v>
      </c>
      <c r="G85" s="578" t="s">
        <v>38</v>
      </c>
      <c r="I85" s="577" t="s">
        <v>38</v>
      </c>
      <c r="K85" s="578" t="s">
        <v>38</v>
      </c>
      <c r="M85" s="2619" t="s">
        <v>38</v>
      </c>
      <c r="N85" s="2619"/>
      <c r="P85" s="2619" t="s">
        <v>38</v>
      </c>
      <c r="Q85" s="2619"/>
    </row>
    <row r="86" spans="1:17" ht="13.35" customHeight="1">
      <c r="A86" s="2617" t="s">
        <v>3241</v>
      </c>
      <c r="B86" s="2617"/>
      <c r="C86" s="581">
        <v>2018671</v>
      </c>
      <c r="E86" s="578" t="s">
        <v>38</v>
      </c>
      <c r="G86" s="578" t="s">
        <v>38</v>
      </c>
      <c r="I86" s="577" t="s">
        <v>38</v>
      </c>
      <c r="K86" s="578" t="s">
        <v>38</v>
      </c>
      <c r="M86" s="2619" t="s">
        <v>38</v>
      </c>
      <c r="N86" s="2619"/>
      <c r="P86" s="2619" t="s">
        <v>38</v>
      </c>
      <c r="Q86" s="2619"/>
    </row>
    <row r="87" spans="1:17" ht="13.35" customHeight="1">
      <c r="A87" s="2616" t="s">
        <v>38</v>
      </c>
      <c r="B87" s="2616"/>
      <c r="C87" s="580" t="s">
        <v>38</v>
      </c>
      <c r="E87" s="578" t="s">
        <v>38</v>
      </c>
      <c r="G87" s="578" t="s">
        <v>38</v>
      </c>
      <c r="I87" s="577" t="s">
        <v>38</v>
      </c>
      <c r="K87" s="578" t="s">
        <v>38</v>
      </c>
      <c r="M87" s="2619" t="s">
        <v>38</v>
      </c>
      <c r="N87" s="2619"/>
      <c r="P87" s="2619" t="s">
        <v>38</v>
      </c>
      <c r="Q87" s="2619"/>
    </row>
    <row r="88" spans="1:17" ht="13.35" customHeight="1">
      <c r="A88" s="2616" t="s">
        <v>38</v>
      </c>
      <c r="B88" s="2616"/>
      <c r="C88" s="580" t="s">
        <v>38</v>
      </c>
      <c r="E88" s="578" t="s">
        <v>38</v>
      </c>
      <c r="G88" s="578" t="s">
        <v>38</v>
      </c>
      <c r="I88" s="577" t="s">
        <v>38</v>
      </c>
      <c r="K88" s="578" t="s">
        <v>38</v>
      </c>
      <c r="M88" s="2619" t="s">
        <v>38</v>
      </c>
      <c r="N88" s="2619"/>
      <c r="P88" s="2619" t="s">
        <v>38</v>
      </c>
      <c r="Q88" s="2619"/>
    </row>
    <row r="89" spans="1:17" ht="13.35" customHeight="1">
      <c r="A89" s="2616" t="s">
        <v>3242</v>
      </c>
      <c r="B89" s="2616"/>
      <c r="C89" s="580">
        <v>67059</v>
      </c>
      <c r="E89" s="578" t="s">
        <v>38</v>
      </c>
      <c r="G89" s="578" t="s">
        <v>38</v>
      </c>
      <c r="I89" s="577" t="s">
        <v>38</v>
      </c>
      <c r="K89" s="578" t="s">
        <v>38</v>
      </c>
      <c r="M89" s="2619" t="s">
        <v>38</v>
      </c>
      <c r="N89" s="2619"/>
      <c r="P89" s="2619" t="s">
        <v>38</v>
      </c>
      <c r="Q89" s="2619"/>
    </row>
    <row r="90" spans="1:17" ht="13.35" customHeight="1">
      <c r="A90" s="2616" t="s">
        <v>3302</v>
      </c>
      <c r="B90" s="2616"/>
      <c r="C90" s="580">
        <v>1054163</v>
      </c>
      <c r="E90" s="578" t="s">
        <v>38</v>
      </c>
      <c r="G90" s="578" t="s">
        <v>38</v>
      </c>
      <c r="I90" s="577" t="s">
        <v>38</v>
      </c>
      <c r="K90" s="578" t="s">
        <v>38</v>
      </c>
      <c r="M90" s="2619" t="s">
        <v>38</v>
      </c>
      <c r="N90" s="2619"/>
      <c r="P90" s="2619" t="s">
        <v>38</v>
      </c>
      <c r="Q90" s="2619"/>
    </row>
    <row r="91" spans="1:17" ht="13.35" customHeight="1">
      <c r="A91" s="2616" t="s">
        <v>3303</v>
      </c>
      <c r="B91" s="2616"/>
      <c r="C91" s="580">
        <v>1121221</v>
      </c>
      <c r="E91" s="578" t="s">
        <v>38</v>
      </c>
      <c r="G91" s="578" t="s">
        <v>38</v>
      </c>
      <c r="I91" s="577" t="s">
        <v>38</v>
      </c>
      <c r="K91" s="578" t="s">
        <v>38</v>
      </c>
      <c r="M91" s="2619" t="s">
        <v>38</v>
      </c>
      <c r="N91" s="2619"/>
      <c r="P91" s="2619" t="s">
        <v>38</v>
      </c>
      <c r="Q91" s="2619"/>
    </row>
    <row r="92" spans="1:17" ht="13.35" customHeight="1">
      <c r="A92" s="2617" t="s">
        <v>3245</v>
      </c>
      <c r="B92" s="2617"/>
      <c r="C92" s="581">
        <v>3139892</v>
      </c>
      <c r="E92" s="578" t="s">
        <v>38</v>
      </c>
      <c r="G92" s="578" t="s">
        <v>38</v>
      </c>
      <c r="I92" s="577" t="s">
        <v>38</v>
      </c>
      <c r="K92" s="578" t="s">
        <v>38</v>
      </c>
      <c r="M92" s="2619" t="s">
        <v>38</v>
      </c>
      <c r="N92" s="2619"/>
      <c r="P92" s="2619" t="s">
        <v>38</v>
      </c>
      <c r="Q92" s="2619"/>
    </row>
    <row r="93" spans="1:17" ht="13.35" customHeight="1">
      <c r="A93" s="2616" t="s">
        <v>38</v>
      </c>
      <c r="B93" s="2616"/>
      <c r="C93" s="580" t="s">
        <v>38</v>
      </c>
      <c r="E93" s="578" t="s">
        <v>38</v>
      </c>
      <c r="G93" s="578" t="s">
        <v>38</v>
      </c>
      <c r="I93" s="577" t="s">
        <v>38</v>
      </c>
      <c r="K93" s="578" t="s">
        <v>38</v>
      </c>
      <c r="M93" s="2619" t="s">
        <v>38</v>
      </c>
      <c r="N93" s="2619"/>
      <c r="P93" s="2619" t="s">
        <v>38</v>
      </c>
      <c r="Q93" s="2619"/>
    </row>
    <row r="94" spans="1:17" ht="13.35" customHeight="1">
      <c r="A94" s="2618" t="s">
        <v>3246</v>
      </c>
      <c r="B94" s="2618"/>
      <c r="C94" s="580" t="s">
        <v>38</v>
      </c>
      <c r="E94" s="578" t="s">
        <v>38</v>
      </c>
      <c r="G94" s="578" t="s">
        <v>38</v>
      </c>
      <c r="I94" s="577" t="s">
        <v>38</v>
      </c>
      <c r="K94" s="578" t="s">
        <v>38</v>
      </c>
      <c r="M94" s="2619" t="s">
        <v>38</v>
      </c>
      <c r="N94" s="2619"/>
      <c r="P94" s="2619" t="s">
        <v>38</v>
      </c>
      <c r="Q94" s="2619"/>
    </row>
    <row r="95" spans="1:17" ht="13.35" customHeight="1">
      <c r="A95" s="2616" t="s">
        <v>3247</v>
      </c>
      <c r="B95" s="2616"/>
      <c r="C95" s="580">
        <v>55047475</v>
      </c>
      <c r="E95" s="578" t="s">
        <v>38</v>
      </c>
      <c r="G95" s="578" t="s">
        <v>38</v>
      </c>
      <c r="I95" s="577" t="s">
        <v>38</v>
      </c>
      <c r="K95" s="578" t="s">
        <v>38</v>
      </c>
      <c r="M95" s="2619" t="s">
        <v>38</v>
      </c>
      <c r="N95" s="2619"/>
      <c r="P95" s="2619" t="s">
        <v>38</v>
      </c>
      <c r="Q95" s="2619"/>
    </row>
    <row r="96" spans="1:17" ht="13.35" customHeight="1">
      <c r="A96" s="2616" t="s">
        <v>3248</v>
      </c>
      <c r="B96" s="2616"/>
      <c r="C96" s="580">
        <v>3827972</v>
      </c>
      <c r="E96" s="578" t="s">
        <v>38</v>
      </c>
      <c r="G96" s="578" t="s">
        <v>38</v>
      </c>
      <c r="I96" s="577" t="s">
        <v>38</v>
      </c>
      <c r="K96" s="578" t="s">
        <v>38</v>
      </c>
      <c r="M96" s="2619" t="s">
        <v>38</v>
      </c>
      <c r="N96" s="2619"/>
      <c r="P96" s="2619" t="s">
        <v>38</v>
      </c>
      <c r="Q96" s="2619"/>
    </row>
    <row r="97" spans="1:17" ht="13.35" customHeight="1">
      <c r="A97" s="2616" t="s">
        <v>3249</v>
      </c>
      <c r="B97" s="2616"/>
      <c r="C97" s="580">
        <v>-416054</v>
      </c>
      <c r="E97" s="578" t="s">
        <v>38</v>
      </c>
      <c r="G97" s="578" t="s">
        <v>38</v>
      </c>
      <c r="I97" s="577" t="s">
        <v>38</v>
      </c>
      <c r="K97" s="578" t="s">
        <v>38</v>
      </c>
      <c r="M97" s="2619" t="s">
        <v>38</v>
      </c>
      <c r="N97" s="2619"/>
      <c r="P97" s="2619" t="s">
        <v>38</v>
      </c>
      <c r="Q97" s="2619"/>
    </row>
    <row r="98" spans="1:17" ht="13.35" customHeight="1">
      <c r="A98" s="2617" t="s">
        <v>3250</v>
      </c>
      <c r="B98" s="2617"/>
      <c r="C98" s="581">
        <v>58459393</v>
      </c>
      <c r="E98" s="578" t="s">
        <v>38</v>
      </c>
      <c r="G98" s="578" t="s">
        <v>38</v>
      </c>
      <c r="I98" s="577" t="s">
        <v>38</v>
      </c>
      <c r="K98" s="578" t="s">
        <v>38</v>
      </c>
      <c r="M98" s="2619" t="s">
        <v>38</v>
      </c>
      <c r="N98" s="2619"/>
      <c r="P98" s="2619" t="s">
        <v>38</v>
      </c>
      <c r="Q98" s="2619"/>
    </row>
    <row r="99" spans="1:17" ht="13.35" customHeight="1">
      <c r="A99" s="2616" t="s">
        <v>38</v>
      </c>
      <c r="B99" s="2616"/>
      <c r="C99" s="580" t="s">
        <v>38</v>
      </c>
      <c r="E99" s="578" t="s">
        <v>38</v>
      </c>
      <c r="G99" s="578" t="s">
        <v>38</v>
      </c>
      <c r="I99" s="577" t="s">
        <v>38</v>
      </c>
      <c r="K99" s="578" t="s">
        <v>38</v>
      </c>
      <c r="M99" s="2619" t="s">
        <v>38</v>
      </c>
      <c r="N99" s="2619"/>
      <c r="P99" s="2619" t="s">
        <v>38</v>
      </c>
      <c r="Q99" s="2619"/>
    </row>
    <row r="100" spans="1:17" ht="13.35" customHeight="1">
      <c r="A100" s="2616" t="s">
        <v>3242</v>
      </c>
      <c r="B100" s="2616"/>
      <c r="C100" s="580">
        <v>-67059</v>
      </c>
      <c r="E100" s="578" t="s">
        <v>38</v>
      </c>
      <c r="G100" s="578" t="s">
        <v>38</v>
      </c>
      <c r="I100" s="577" t="s">
        <v>38</v>
      </c>
      <c r="K100" s="578" t="s">
        <v>38</v>
      </c>
      <c r="M100" s="2619" t="s">
        <v>38</v>
      </c>
      <c r="N100" s="2619"/>
      <c r="P100" s="2619" t="s">
        <v>38</v>
      </c>
      <c r="Q100" s="2619"/>
    </row>
    <row r="101" spans="1:17" ht="13.35" customHeight="1">
      <c r="A101" s="2616" t="s">
        <v>3302</v>
      </c>
      <c r="B101" s="2616"/>
      <c r="C101" s="580">
        <v>-1054163</v>
      </c>
      <c r="E101" s="578" t="s">
        <v>38</v>
      </c>
      <c r="G101" s="578" t="s">
        <v>38</v>
      </c>
      <c r="I101" s="577" t="s">
        <v>38</v>
      </c>
      <c r="K101" s="578" t="s">
        <v>38</v>
      </c>
      <c r="M101" s="2619" t="s">
        <v>38</v>
      </c>
      <c r="N101" s="2619"/>
      <c r="P101" s="2619" t="s">
        <v>38</v>
      </c>
      <c r="Q101" s="2619"/>
    </row>
    <row r="102" spans="1:17" ht="13.35" customHeight="1">
      <c r="A102" s="2616" t="s">
        <v>3251</v>
      </c>
      <c r="B102" s="2616"/>
      <c r="C102" s="580">
        <v>3139892</v>
      </c>
      <c r="E102" s="578" t="s">
        <v>38</v>
      </c>
      <c r="G102" s="578" t="s">
        <v>38</v>
      </c>
      <c r="I102" s="577" t="s">
        <v>38</v>
      </c>
      <c r="K102" s="578" t="s">
        <v>38</v>
      </c>
      <c r="M102" s="2619" t="s">
        <v>38</v>
      </c>
      <c r="N102" s="2619"/>
      <c r="P102" s="2619" t="s">
        <v>38</v>
      </c>
      <c r="Q102" s="2619"/>
    </row>
    <row r="103" spans="1:17" ht="13.35" customHeight="1">
      <c r="A103" s="2616" t="s">
        <v>3272</v>
      </c>
      <c r="B103" s="2616"/>
      <c r="C103" s="580">
        <v>0</v>
      </c>
      <c r="E103" s="578" t="s">
        <v>38</v>
      </c>
      <c r="G103" s="578" t="s">
        <v>38</v>
      </c>
      <c r="I103" s="577" t="s">
        <v>38</v>
      </c>
      <c r="K103" s="578" t="s">
        <v>38</v>
      </c>
      <c r="M103" s="2619" t="s">
        <v>38</v>
      </c>
      <c r="N103" s="2619"/>
      <c r="P103" s="2619" t="s">
        <v>38</v>
      </c>
      <c r="Q103" s="2619"/>
    </row>
    <row r="104" spans="1:17" ht="13.35" customHeight="1">
      <c r="A104" s="2617" t="s">
        <v>3146</v>
      </c>
      <c r="B104" s="2617"/>
      <c r="C104" s="581">
        <v>60478064</v>
      </c>
      <c r="E104" s="578" t="s">
        <v>38</v>
      </c>
      <c r="G104" s="578" t="s">
        <v>38</v>
      </c>
      <c r="I104" s="577" t="s">
        <v>38</v>
      </c>
      <c r="K104" s="578" t="s">
        <v>38</v>
      </c>
      <c r="M104" s="2619" t="s">
        <v>38</v>
      </c>
      <c r="N104" s="2619"/>
      <c r="P104" s="2619" t="s">
        <v>38</v>
      </c>
      <c r="Q104" s="2619"/>
    </row>
    <row r="105" spans="1:17" ht="13.35" customHeight="1">
      <c r="A105" s="2616" t="s">
        <v>38</v>
      </c>
      <c r="B105" s="2616"/>
      <c r="C105" s="580" t="s">
        <v>38</v>
      </c>
      <c r="E105" s="578" t="s">
        <v>38</v>
      </c>
      <c r="G105" s="578" t="s">
        <v>38</v>
      </c>
      <c r="I105" s="577" t="s">
        <v>38</v>
      </c>
      <c r="K105" s="578" t="s">
        <v>38</v>
      </c>
      <c r="M105" s="2619" t="s">
        <v>38</v>
      </c>
      <c r="N105" s="2619"/>
      <c r="P105" s="2619" t="s">
        <v>38</v>
      </c>
      <c r="Q105" s="2619"/>
    </row>
    <row r="106" spans="1:17" ht="13.35" customHeight="1">
      <c r="A106" s="2616" t="s">
        <v>3093</v>
      </c>
      <c r="B106" s="2616"/>
      <c r="C106" s="580">
        <v>0</v>
      </c>
      <c r="E106" s="578" t="s">
        <v>38</v>
      </c>
      <c r="G106" s="578" t="s">
        <v>38</v>
      </c>
      <c r="I106" s="577" t="s">
        <v>38</v>
      </c>
      <c r="K106" s="578" t="s">
        <v>38</v>
      </c>
      <c r="M106" s="2619" t="s">
        <v>38</v>
      </c>
      <c r="N106" s="2619"/>
      <c r="P106" s="2619" t="s">
        <v>38</v>
      </c>
      <c r="Q106" s="2619"/>
    </row>
    <row r="107" spans="1:17" ht="13.35" customHeight="1">
      <c r="A107" s="2616" t="s">
        <v>38</v>
      </c>
      <c r="B107" s="2616"/>
      <c r="C107" s="580" t="s">
        <v>38</v>
      </c>
      <c r="E107" s="578" t="s">
        <v>38</v>
      </c>
      <c r="G107" s="578" t="s">
        <v>38</v>
      </c>
      <c r="I107" s="577" t="s">
        <v>38</v>
      </c>
      <c r="K107" s="578" t="s">
        <v>38</v>
      </c>
      <c r="M107" s="2619" t="s">
        <v>38</v>
      </c>
      <c r="N107" s="2619"/>
      <c r="P107" s="2619" t="s">
        <v>38</v>
      </c>
      <c r="Q107" s="2619"/>
    </row>
  </sheetData>
  <mergeCells count="321">
    <mergeCell ref="A107:B107"/>
    <mergeCell ref="M107:N107"/>
    <mergeCell ref="P107:Q107"/>
    <mergeCell ref="A105:B105"/>
    <mergeCell ref="M105:N105"/>
    <mergeCell ref="P105:Q105"/>
    <mergeCell ref="A106:B106"/>
    <mergeCell ref="M106:N106"/>
    <mergeCell ref="P106:Q106"/>
    <mergeCell ref="A103:B103"/>
    <mergeCell ref="M103:N103"/>
    <mergeCell ref="P103:Q103"/>
    <mergeCell ref="A104:B104"/>
    <mergeCell ref="M104:N104"/>
    <mergeCell ref="P104:Q104"/>
    <mergeCell ref="A101:B101"/>
    <mergeCell ref="M101:N101"/>
    <mergeCell ref="P101:Q101"/>
    <mergeCell ref="A102:B102"/>
    <mergeCell ref="M102:N102"/>
    <mergeCell ref="P102:Q102"/>
    <mergeCell ref="A99:B99"/>
    <mergeCell ref="M99:N99"/>
    <mergeCell ref="P99:Q99"/>
    <mergeCell ref="A100:B100"/>
    <mergeCell ref="M100:N100"/>
    <mergeCell ref="P100:Q100"/>
    <mergeCell ref="A97:B97"/>
    <mergeCell ref="M97:N97"/>
    <mergeCell ref="P97:Q97"/>
    <mergeCell ref="A98:B98"/>
    <mergeCell ref="M98:N98"/>
    <mergeCell ref="P98:Q98"/>
    <mergeCell ref="A95:B95"/>
    <mergeCell ref="M95:N95"/>
    <mergeCell ref="P95:Q95"/>
    <mergeCell ref="A96:B96"/>
    <mergeCell ref="M96:N96"/>
    <mergeCell ref="P96:Q96"/>
    <mergeCell ref="A93:B93"/>
    <mergeCell ref="M93:N93"/>
    <mergeCell ref="P93:Q93"/>
    <mergeCell ref="A94:B94"/>
    <mergeCell ref="M94:N94"/>
    <mergeCell ref="P94:Q94"/>
    <mergeCell ref="A91:B91"/>
    <mergeCell ref="M91:N91"/>
    <mergeCell ref="P91:Q91"/>
    <mergeCell ref="A92:B92"/>
    <mergeCell ref="M92:N92"/>
    <mergeCell ref="P92:Q92"/>
    <mergeCell ref="A89:B89"/>
    <mergeCell ref="M89:N89"/>
    <mergeCell ref="P89:Q89"/>
    <mergeCell ref="A90:B90"/>
    <mergeCell ref="M90:N90"/>
    <mergeCell ref="P90:Q90"/>
    <mergeCell ref="A87:B87"/>
    <mergeCell ref="M87:N87"/>
    <mergeCell ref="P87:Q87"/>
    <mergeCell ref="A88:B88"/>
    <mergeCell ref="M88:N88"/>
    <mergeCell ref="P88:Q88"/>
    <mergeCell ref="A85:B85"/>
    <mergeCell ref="M85:N85"/>
    <mergeCell ref="P85:Q85"/>
    <mergeCell ref="A86:B86"/>
    <mergeCell ref="M86:N86"/>
    <mergeCell ref="P86:Q86"/>
    <mergeCell ref="A83:B83"/>
    <mergeCell ref="M83:N83"/>
    <mergeCell ref="P83:Q83"/>
    <mergeCell ref="A84:B84"/>
    <mergeCell ref="M84:N84"/>
    <mergeCell ref="P84:Q84"/>
    <mergeCell ref="A81:B81"/>
    <mergeCell ref="M81:N81"/>
    <mergeCell ref="P81:Q81"/>
    <mergeCell ref="A82:B82"/>
    <mergeCell ref="M82:N82"/>
    <mergeCell ref="P82:Q82"/>
    <mergeCell ref="A79:B79"/>
    <mergeCell ref="M79:N79"/>
    <mergeCell ref="P79:Q79"/>
    <mergeCell ref="A80:B80"/>
    <mergeCell ref="M80:N80"/>
    <mergeCell ref="P80:Q80"/>
    <mergeCell ref="A77:B77"/>
    <mergeCell ref="M77:N77"/>
    <mergeCell ref="P77:Q77"/>
    <mergeCell ref="A78:B78"/>
    <mergeCell ref="M78:N78"/>
    <mergeCell ref="P78:Q78"/>
    <mergeCell ref="A75:B75"/>
    <mergeCell ref="M75:N75"/>
    <mergeCell ref="P75:Q75"/>
    <mergeCell ref="A76:B76"/>
    <mergeCell ref="M76:N76"/>
    <mergeCell ref="P76:Q76"/>
    <mergeCell ref="A73:B73"/>
    <mergeCell ref="M73:N73"/>
    <mergeCell ref="P73:Q73"/>
    <mergeCell ref="A74:B74"/>
    <mergeCell ref="M74:N74"/>
    <mergeCell ref="P74:Q74"/>
    <mergeCell ref="A71:B71"/>
    <mergeCell ref="M71:N71"/>
    <mergeCell ref="P71:Q71"/>
    <mergeCell ref="A72:B72"/>
    <mergeCell ref="M72:N72"/>
    <mergeCell ref="P72:Q72"/>
    <mergeCell ref="A69:B69"/>
    <mergeCell ref="M69:N69"/>
    <mergeCell ref="P69:Q69"/>
    <mergeCell ref="A70:B70"/>
    <mergeCell ref="M70:N70"/>
    <mergeCell ref="P70:Q70"/>
    <mergeCell ref="A67:B67"/>
    <mergeCell ref="M67:N67"/>
    <mergeCell ref="P67:Q67"/>
    <mergeCell ref="A68:B68"/>
    <mergeCell ref="M68:N68"/>
    <mergeCell ref="P68:Q68"/>
    <mergeCell ref="A65:B65"/>
    <mergeCell ref="M65:N65"/>
    <mergeCell ref="P65:Q65"/>
    <mergeCell ref="A66:B66"/>
    <mergeCell ref="M66:N66"/>
    <mergeCell ref="P66:Q66"/>
    <mergeCell ref="A63:B63"/>
    <mergeCell ref="M63:N63"/>
    <mergeCell ref="P63:Q63"/>
    <mergeCell ref="A64:B64"/>
    <mergeCell ref="M64:N64"/>
    <mergeCell ref="P64:Q64"/>
    <mergeCell ref="A61:B61"/>
    <mergeCell ref="M61:N61"/>
    <mergeCell ref="P61:Q61"/>
    <mergeCell ref="A62:B62"/>
    <mergeCell ref="M62:N62"/>
    <mergeCell ref="P62:Q62"/>
    <mergeCell ref="A59:B59"/>
    <mergeCell ref="M59:N59"/>
    <mergeCell ref="P59:Q59"/>
    <mergeCell ref="A60:B60"/>
    <mergeCell ref="M60:N60"/>
    <mergeCell ref="P60:Q60"/>
    <mergeCell ref="A57:B57"/>
    <mergeCell ref="M57:N57"/>
    <mergeCell ref="P57:Q57"/>
    <mergeCell ref="A58:B58"/>
    <mergeCell ref="M58:N58"/>
    <mergeCell ref="P58:Q58"/>
    <mergeCell ref="A55:B55"/>
    <mergeCell ref="M55:N55"/>
    <mergeCell ref="P55:Q55"/>
    <mergeCell ref="A56:B56"/>
    <mergeCell ref="M56:N56"/>
    <mergeCell ref="P56:Q56"/>
    <mergeCell ref="A53:B53"/>
    <mergeCell ref="M53:N53"/>
    <mergeCell ref="P53:Q53"/>
    <mergeCell ref="A54:B54"/>
    <mergeCell ref="M54:N54"/>
    <mergeCell ref="P54:Q54"/>
    <mergeCell ref="A51:B51"/>
    <mergeCell ref="M51:N51"/>
    <mergeCell ref="P51:Q51"/>
    <mergeCell ref="A52:B52"/>
    <mergeCell ref="M52:N52"/>
    <mergeCell ref="P52:Q52"/>
    <mergeCell ref="A49:B49"/>
    <mergeCell ref="M49:N49"/>
    <mergeCell ref="P49:Q49"/>
    <mergeCell ref="A50:B50"/>
    <mergeCell ref="M50:N50"/>
    <mergeCell ref="P50:Q50"/>
    <mergeCell ref="A47:B47"/>
    <mergeCell ref="M47:N47"/>
    <mergeCell ref="P47:Q47"/>
    <mergeCell ref="A48:B48"/>
    <mergeCell ref="M48:N48"/>
    <mergeCell ref="P48:Q48"/>
    <mergeCell ref="A45:B45"/>
    <mergeCell ref="M45:N45"/>
    <mergeCell ref="P45:Q45"/>
    <mergeCell ref="A46:B46"/>
    <mergeCell ref="M46:N46"/>
    <mergeCell ref="P46:Q46"/>
    <mergeCell ref="A43:B43"/>
    <mergeCell ref="M43:N43"/>
    <mergeCell ref="P43:Q43"/>
    <mergeCell ref="A44:B44"/>
    <mergeCell ref="M44:N44"/>
    <mergeCell ref="P44:Q44"/>
    <mergeCell ref="A41:B41"/>
    <mergeCell ref="M41:N41"/>
    <mergeCell ref="P41:Q41"/>
    <mergeCell ref="A42:B42"/>
    <mergeCell ref="M42:N42"/>
    <mergeCell ref="P42:Q42"/>
    <mergeCell ref="A39:B39"/>
    <mergeCell ref="M39:N39"/>
    <mergeCell ref="P39:Q39"/>
    <mergeCell ref="A40:B40"/>
    <mergeCell ref="M40:N40"/>
    <mergeCell ref="P40:Q40"/>
    <mergeCell ref="A37:B37"/>
    <mergeCell ref="M37:N37"/>
    <mergeCell ref="P37:Q37"/>
    <mergeCell ref="A38:B38"/>
    <mergeCell ref="M38:N38"/>
    <mergeCell ref="P38:Q38"/>
    <mergeCell ref="A35:B35"/>
    <mergeCell ref="M35:N35"/>
    <mergeCell ref="P35:Q35"/>
    <mergeCell ref="A36:B36"/>
    <mergeCell ref="M36:N36"/>
    <mergeCell ref="P36:Q36"/>
    <mergeCell ref="A33:B33"/>
    <mergeCell ref="M33:N33"/>
    <mergeCell ref="P33:Q33"/>
    <mergeCell ref="A34:B34"/>
    <mergeCell ref="M34:N34"/>
    <mergeCell ref="P34:Q34"/>
    <mergeCell ref="A31:B31"/>
    <mergeCell ref="M31:N31"/>
    <mergeCell ref="P31:Q31"/>
    <mergeCell ref="A32:B32"/>
    <mergeCell ref="M32:N32"/>
    <mergeCell ref="P32:Q32"/>
    <mergeCell ref="A29:B29"/>
    <mergeCell ref="M29:N29"/>
    <mergeCell ref="P29:Q29"/>
    <mergeCell ref="A30:B30"/>
    <mergeCell ref="M30:N30"/>
    <mergeCell ref="P30:Q30"/>
    <mergeCell ref="A27:B27"/>
    <mergeCell ref="M27:N27"/>
    <mergeCell ref="P27:Q27"/>
    <mergeCell ref="A28:B28"/>
    <mergeCell ref="M28:N28"/>
    <mergeCell ref="P28:Q28"/>
    <mergeCell ref="A25:B25"/>
    <mergeCell ref="M25:N25"/>
    <mergeCell ref="P25:Q25"/>
    <mergeCell ref="A26:B26"/>
    <mergeCell ref="M26:N26"/>
    <mergeCell ref="P26:Q26"/>
    <mergeCell ref="A23:B23"/>
    <mergeCell ref="M23:N23"/>
    <mergeCell ref="P23:Q23"/>
    <mergeCell ref="A24:B24"/>
    <mergeCell ref="M24:N24"/>
    <mergeCell ref="P24:Q24"/>
    <mergeCell ref="A21:B21"/>
    <mergeCell ref="M21:N21"/>
    <mergeCell ref="P21:Q21"/>
    <mergeCell ref="A22:B22"/>
    <mergeCell ref="M22:N22"/>
    <mergeCell ref="P22:Q22"/>
    <mergeCell ref="A19:B19"/>
    <mergeCell ref="M19:N19"/>
    <mergeCell ref="P19:Q19"/>
    <mergeCell ref="A20:B20"/>
    <mergeCell ref="M20:N20"/>
    <mergeCell ref="P20:Q20"/>
    <mergeCell ref="A17:B17"/>
    <mergeCell ref="M17:N17"/>
    <mergeCell ref="P17:Q17"/>
    <mergeCell ref="A18:B18"/>
    <mergeCell ref="M18:N18"/>
    <mergeCell ref="P18:Q18"/>
    <mergeCell ref="A15:B15"/>
    <mergeCell ref="M15:N15"/>
    <mergeCell ref="P15:Q15"/>
    <mergeCell ref="A16:B16"/>
    <mergeCell ref="M16:N16"/>
    <mergeCell ref="P16:Q16"/>
    <mergeCell ref="A13:B13"/>
    <mergeCell ref="M13:N13"/>
    <mergeCell ref="P13:Q13"/>
    <mergeCell ref="A14:B14"/>
    <mergeCell ref="M14:N14"/>
    <mergeCell ref="P14:Q14"/>
    <mergeCell ref="A11:B11"/>
    <mergeCell ref="M11:N11"/>
    <mergeCell ref="P11:Q11"/>
    <mergeCell ref="A12:B12"/>
    <mergeCell ref="M12:N12"/>
    <mergeCell ref="P12:Q12"/>
    <mergeCell ref="A9:B9"/>
    <mergeCell ref="M9:N9"/>
    <mergeCell ref="P9:Q9"/>
    <mergeCell ref="A10:B10"/>
    <mergeCell ref="M10:N10"/>
    <mergeCell ref="P10:Q10"/>
    <mergeCell ref="A7:B7"/>
    <mergeCell ref="M7:N7"/>
    <mergeCell ref="P7:Q7"/>
    <mergeCell ref="A8:B8"/>
    <mergeCell ref="M8:N8"/>
    <mergeCell ref="P8:Q8"/>
    <mergeCell ref="A5:B5"/>
    <mergeCell ref="M5:N5"/>
    <mergeCell ref="P5:Q5"/>
    <mergeCell ref="A6:B6"/>
    <mergeCell ref="M6:N6"/>
    <mergeCell ref="P6:Q6"/>
    <mergeCell ref="A1:B1"/>
    <mergeCell ref="M1:N1"/>
    <mergeCell ref="P1:Q1"/>
    <mergeCell ref="A3:B3"/>
    <mergeCell ref="M3:N3"/>
    <mergeCell ref="P3:Q3"/>
    <mergeCell ref="A4:B4"/>
    <mergeCell ref="M4:N4"/>
    <mergeCell ref="P4:Q4"/>
    <mergeCell ref="A2:B2"/>
    <mergeCell ref="M2:N2"/>
    <mergeCell ref="P2:Q2"/>
  </mergeCells>
  <printOptions gridLines="1" gridLinesSet="0"/>
  <pageMargins left="0.75" right="0.75" top="1" bottom="0.75" header="0.5" footer="0.5"/>
  <pageSetup paperSize="9" scale="48" fitToWidth="0" fitToHeight="0" orientation="portrait" r:id="rId1"/>
  <headerFooter alignWithMargins="0"/>
  <colBreaks count="1" manualBreakCount="1">
    <brk id="3"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53"/>
  <sheetViews>
    <sheetView view="pageBreakPreview" zoomScale="90" zoomScaleNormal="75" zoomScaleSheetLayoutView="90" workbookViewId="0">
      <selection activeCell="H27" sqref="H27"/>
    </sheetView>
  </sheetViews>
  <sheetFormatPr defaultColWidth="9.28515625" defaultRowHeight="14.25" customHeight="1"/>
  <cols>
    <col min="1" max="1" width="3.7109375" style="1143" customWidth="1"/>
    <col min="2" max="2" width="5.28515625" style="1147" customWidth="1"/>
    <col min="3" max="3" width="4.7109375" style="1147" customWidth="1"/>
    <col min="4" max="4" width="32.28515625" style="1147" customWidth="1"/>
    <col min="5" max="5" width="34.7109375" style="1147" customWidth="1"/>
    <col min="6" max="6" width="15.7109375" style="1147" customWidth="1"/>
    <col min="7" max="7" width="0.7109375" style="1147" customWidth="1"/>
    <col min="8" max="8" width="19" style="1147" customWidth="1"/>
    <col min="9" max="9" width="0.7109375" style="1147" customWidth="1"/>
    <col min="10" max="10" width="17.42578125" style="1147" customWidth="1"/>
    <col min="11" max="11" width="0.42578125" style="1147" customWidth="1"/>
    <col min="12" max="12" width="13.7109375" style="1147" customWidth="1"/>
    <col min="13" max="13" width="0.5703125" style="1147" customWidth="1"/>
    <col min="14" max="14" width="15.7109375" style="1147" customWidth="1"/>
    <col min="15" max="15" width="0.7109375" style="1147" customWidth="1"/>
    <col min="16" max="16" width="17.28515625" style="1147" customWidth="1"/>
    <col min="17" max="17" width="1.7109375" style="1147" customWidth="1"/>
    <col min="18" max="18" width="12.42578125" style="1147" customWidth="1"/>
    <col min="19" max="19" width="0.7109375" style="1147" customWidth="1"/>
    <col min="20" max="20" width="13.7109375" style="1147" customWidth="1"/>
    <col min="21" max="21" width="0.7109375" style="1147" customWidth="1"/>
    <col min="22" max="22" width="13.7109375" style="1147" customWidth="1"/>
    <col min="23" max="23" width="0.7109375" style="1147" customWidth="1"/>
    <col min="24" max="24" width="17.7109375" style="1147" customWidth="1"/>
    <col min="25" max="16384" width="9.28515625" style="1147"/>
  </cols>
  <sheetData>
    <row r="1" spans="1:24" ht="15">
      <c r="B1" s="1144"/>
      <c r="C1" s="1145"/>
      <c r="D1" s="1146"/>
      <c r="E1" s="1146"/>
      <c r="F1" s="1146"/>
      <c r="G1" s="1146"/>
      <c r="H1" s="1146"/>
      <c r="I1" s="1146"/>
      <c r="J1" s="1146"/>
      <c r="K1" s="1146"/>
      <c r="L1" s="1146"/>
      <c r="M1" s="1146"/>
      <c r="N1" s="1146"/>
      <c r="O1" s="1146"/>
      <c r="P1" s="1146"/>
      <c r="Q1" s="1146"/>
      <c r="R1" s="1146"/>
      <c r="S1" s="1146"/>
      <c r="T1" s="1146"/>
      <c r="U1" s="1146"/>
      <c r="V1" s="1146"/>
    </row>
    <row r="2" spans="1:24" s="1145" customFormat="1" ht="15" customHeight="1">
      <c r="A2" s="1148"/>
      <c r="B2" s="1149"/>
      <c r="C2" s="1150"/>
      <c r="D2" s="1151"/>
      <c r="E2" s="1151"/>
      <c r="F2" s="3150">
        <v>43465</v>
      </c>
      <c r="G2" s="3150"/>
      <c r="H2" s="3150"/>
      <c r="I2" s="3150"/>
      <c r="J2" s="3150"/>
      <c r="K2" s="3150"/>
      <c r="L2" s="3150"/>
      <c r="M2" s="3150"/>
      <c r="N2" s="3150"/>
      <c r="O2" s="3150"/>
      <c r="P2" s="3150"/>
      <c r="Q2" s="3150"/>
      <c r="R2" s="3150"/>
      <c r="S2" s="3150"/>
      <c r="T2" s="3150"/>
      <c r="U2" s="3150"/>
      <c r="V2" s="3150"/>
      <c r="W2" s="3150"/>
      <c r="X2" s="3150"/>
    </row>
    <row r="3" spans="1:24" s="1145" customFormat="1" ht="15" customHeight="1">
      <c r="A3" s="1148"/>
      <c r="B3" s="1149"/>
      <c r="C3" s="1150"/>
      <c r="D3" s="1152"/>
      <c r="E3" s="1152"/>
      <c r="F3" s="3151" t="s">
        <v>4013</v>
      </c>
      <c r="G3" s="3151"/>
      <c r="H3" s="3151"/>
      <c r="I3" s="3151"/>
      <c r="J3" s="3151"/>
      <c r="K3" s="3151"/>
      <c r="L3" s="3151"/>
      <c r="M3" s="3151"/>
      <c r="N3" s="3151"/>
      <c r="O3" s="3151"/>
      <c r="P3" s="3151"/>
      <c r="Q3" s="1153"/>
      <c r="R3" s="3150" t="s">
        <v>4014</v>
      </c>
      <c r="S3" s="3150"/>
      <c r="T3" s="3150"/>
      <c r="U3" s="3150"/>
      <c r="V3" s="3150"/>
      <c r="W3" s="3150"/>
      <c r="X3" s="3150"/>
    </row>
    <row r="4" spans="1:24" s="1145" customFormat="1" ht="15" customHeight="1">
      <c r="A4" s="1148"/>
      <c r="B4" s="1149"/>
      <c r="C4" s="1150"/>
      <c r="D4" s="1152"/>
      <c r="E4" s="1152"/>
      <c r="F4" s="3151" t="s">
        <v>4040</v>
      </c>
      <c r="G4" s="3151"/>
      <c r="H4" s="3151"/>
      <c r="I4" s="3151"/>
      <c r="J4" s="3151"/>
      <c r="K4" s="3151"/>
      <c r="L4" s="3151"/>
      <c r="M4" s="3151"/>
      <c r="N4" s="3151"/>
      <c r="O4" s="3151"/>
      <c r="P4" s="3151"/>
      <c r="Q4" s="3151"/>
      <c r="R4" s="3151"/>
      <c r="S4" s="3151"/>
      <c r="T4" s="3151"/>
      <c r="U4" s="3151"/>
      <c r="V4" s="3151"/>
      <c r="W4" s="3151"/>
      <c r="X4" s="3151"/>
    </row>
    <row r="5" spans="1:24" s="1145" customFormat="1" ht="15" customHeight="1">
      <c r="A5" s="1148"/>
      <c r="B5" s="1149"/>
      <c r="C5" s="1150"/>
      <c r="E5" s="1154"/>
      <c r="F5" s="3147" t="s">
        <v>4015</v>
      </c>
      <c r="G5" s="1154"/>
      <c r="H5" s="3149" t="s">
        <v>4016</v>
      </c>
      <c r="I5" s="1154"/>
      <c r="J5" s="3149" t="s">
        <v>4017</v>
      </c>
      <c r="K5" s="1154"/>
      <c r="L5" s="3149" t="s">
        <v>4018</v>
      </c>
      <c r="M5" s="1154"/>
      <c r="N5" s="3149" t="s">
        <v>4019</v>
      </c>
      <c r="O5" s="1154"/>
      <c r="P5" s="3149" t="s">
        <v>2928</v>
      </c>
      <c r="Q5" s="1153"/>
      <c r="R5" s="1155"/>
      <c r="S5" s="1155"/>
      <c r="T5" s="1155"/>
      <c r="U5" s="1155"/>
      <c r="V5" s="1155"/>
      <c r="W5" s="1155"/>
      <c r="X5" s="1155"/>
    </row>
    <row r="6" spans="1:24" s="1145" customFormat="1" ht="43.15" customHeight="1">
      <c r="A6" s="1148"/>
      <c r="B6" s="1149"/>
      <c r="C6" s="1150"/>
      <c r="E6" s="1156"/>
      <c r="F6" s="3148"/>
      <c r="G6" s="1156"/>
      <c r="H6" s="3149"/>
      <c r="I6" s="1156"/>
      <c r="J6" s="3148"/>
      <c r="K6" s="1156"/>
      <c r="L6" s="3149"/>
      <c r="M6" s="1156"/>
      <c r="N6" s="3148"/>
      <c r="O6" s="1156"/>
      <c r="P6" s="3148"/>
      <c r="Q6" s="1153"/>
      <c r="R6" s="1157" t="s">
        <v>3541</v>
      </c>
      <c r="S6" s="1158"/>
      <c r="T6" s="1157" t="s">
        <v>3542</v>
      </c>
      <c r="U6" s="1158"/>
      <c r="V6" s="1157" t="s">
        <v>3543</v>
      </c>
      <c r="W6" s="1159"/>
      <c r="X6" s="1157" t="s">
        <v>2928</v>
      </c>
    </row>
    <row r="7" spans="1:24" s="1145" customFormat="1" ht="15" customHeight="1">
      <c r="A7" s="1148"/>
      <c r="B7" s="1149"/>
      <c r="C7" s="1150"/>
      <c r="E7" s="1160"/>
      <c r="F7" s="3145" t="s">
        <v>3165</v>
      </c>
      <c r="G7" s="3145"/>
      <c r="H7" s="3145"/>
      <c r="I7" s="3145"/>
      <c r="J7" s="3145"/>
      <c r="K7" s="3145"/>
      <c r="L7" s="3145"/>
      <c r="M7" s="3145"/>
      <c r="N7" s="3145"/>
      <c r="O7" s="3145"/>
      <c r="P7" s="3145"/>
      <c r="Q7" s="1153"/>
      <c r="R7" s="3145" t="s">
        <v>3165</v>
      </c>
      <c r="S7" s="3145"/>
      <c r="T7" s="3145"/>
      <c r="U7" s="3145"/>
      <c r="V7" s="3145"/>
      <c r="W7" s="3145"/>
      <c r="X7" s="3145"/>
    </row>
    <row r="8" spans="1:24" s="1145" customFormat="1" ht="15" customHeight="1">
      <c r="A8" s="1148"/>
      <c r="B8" s="1161" t="s">
        <v>4020</v>
      </c>
      <c r="C8" s="1150"/>
      <c r="D8" s="1150"/>
      <c r="E8" s="1150"/>
      <c r="F8" s="1150"/>
      <c r="G8" s="1150"/>
      <c r="H8" s="1150"/>
      <c r="I8" s="1150"/>
      <c r="J8" s="1153"/>
      <c r="K8" s="1153"/>
      <c r="L8" s="1153"/>
      <c r="M8" s="1153"/>
      <c r="N8" s="1153"/>
      <c r="O8" s="1153"/>
      <c r="P8" s="1153"/>
      <c r="Q8" s="1153"/>
      <c r="R8" s="1162"/>
      <c r="S8" s="1162"/>
      <c r="T8" s="1162"/>
      <c r="U8" s="1162"/>
      <c r="V8" s="1162"/>
      <c r="W8" s="1162"/>
      <c r="X8" s="1162"/>
    </row>
    <row r="9" spans="1:24" s="1145" customFormat="1" ht="15" customHeight="1">
      <c r="A9" s="1148"/>
      <c r="B9" s="1174" t="e">
        <f>'16(1)'!B9</f>
        <v>#REF!</v>
      </c>
      <c r="C9" s="1150"/>
      <c r="D9" s="1166"/>
      <c r="E9" s="1166"/>
      <c r="F9" s="1167"/>
      <c r="G9" s="1167"/>
      <c r="H9" s="1167"/>
      <c r="I9" s="1167"/>
      <c r="J9" s="1168"/>
      <c r="K9" s="1168"/>
      <c r="L9" s="1168"/>
      <c r="M9" s="1168"/>
      <c r="N9" s="1168"/>
      <c r="O9" s="1168"/>
      <c r="P9" s="1169"/>
      <c r="Q9" s="1170"/>
      <c r="R9" s="1171"/>
      <c r="S9" s="1170"/>
      <c r="T9" s="1171"/>
      <c r="U9" s="1170"/>
      <c r="V9" s="1171"/>
      <c r="W9" s="1172"/>
      <c r="X9" s="1171">
        <f>R9+T9+V9</f>
        <v>0</v>
      </c>
    </row>
    <row r="10" spans="1:24" s="1145" customFormat="1" ht="15" customHeight="1" thickBot="1">
      <c r="A10" s="1148"/>
      <c r="B10" s="1174" t="str">
        <f>'16(1)'!B10</f>
        <v xml:space="preserve">    statement of investments by category)</v>
      </c>
      <c r="C10" s="1150"/>
      <c r="D10" s="1166"/>
      <c r="E10" s="1166"/>
      <c r="F10" s="1163">
        <v>0</v>
      </c>
      <c r="G10" s="1167"/>
      <c r="H10" s="1163">
        <v>0</v>
      </c>
      <c r="I10" s="1167"/>
      <c r="J10" s="1208">
        <f>BS!I12</f>
        <v>74828</v>
      </c>
      <c r="K10" s="1168"/>
      <c r="L10" s="1208">
        <v>0</v>
      </c>
      <c r="M10" s="1168"/>
      <c r="N10" s="1208">
        <v>0</v>
      </c>
      <c r="O10" s="1168"/>
      <c r="P10" s="1208">
        <f>F10+N10+J10+H10+L10</f>
        <v>74828</v>
      </c>
      <c r="Q10" s="1170"/>
      <c r="R10" s="1209">
        <v>0</v>
      </c>
      <c r="S10" s="1170"/>
      <c r="T10" s="1208">
        <f>P10</f>
        <v>74828</v>
      </c>
      <c r="U10" s="1170"/>
      <c r="V10" s="1209">
        <v>0</v>
      </c>
      <c r="W10" s="1172"/>
      <c r="X10" s="1209">
        <f>R10+T10+V10</f>
        <v>74828</v>
      </c>
    </row>
    <row r="11" spans="1:24" s="1145" customFormat="1" ht="8.1" customHeight="1" thickTop="1">
      <c r="A11" s="1148"/>
      <c r="B11" s="1165"/>
      <c r="C11" s="1150"/>
      <c r="D11" s="1166"/>
      <c r="E11" s="1166"/>
      <c r="F11" s="1167"/>
      <c r="G11" s="1167"/>
      <c r="H11" s="1167"/>
      <c r="I11" s="1167"/>
      <c r="J11" s="1168"/>
      <c r="K11" s="1168"/>
      <c r="L11" s="1168"/>
      <c r="M11" s="1168"/>
      <c r="N11" s="1168"/>
      <c r="O11" s="1168"/>
      <c r="P11" s="1169"/>
      <c r="Q11" s="1170"/>
      <c r="R11" s="1171"/>
      <c r="S11" s="1170"/>
      <c r="T11" s="1168"/>
      <c r="U11" s="1170"/>
      <c r="V11" s="1171"/>
      <c r="W11" s="1172"/>
      <c r="X11" s="1173"/>
    </row>
    <row r="12" spans="1:24" s="1145" customFormat="1" ht="15" customHeight="1">
      <c r="A12" s="1148"/>
      <c r="B12" s="1161" t="s">
        <v>4021</v>
      </c>
      <c r="C12" s="1150"/>
      <c r="D12" s="1166"/>
      <c r="E12" s="1166"/>
      <c r="F12" s="1167"/>
      <c r="G12" s="1167"/>
      <c r="H12" s="1167"/>
      <c r="I12" s="1167"/>
      <c r="J12" s="1168"/>
      <c r="K12" s="1168"/>
      <c r="L12" s="1168"/>
      <c r="M12" s="1168"/>
      <c r="N12" s="1168"/>
      <c r="O12" s="1168"/>
      <c r="P12" s="1169"/>
      <c r="Q12" s="1170"/>
      <c r="R12" s="1171"/>
      <c r="S12" s="1170"/>
      <c r="T12" s="1168"/>
      <c r="U12" s="1170"/>
      <c r="V12" s="1171"/>
      <c r="W12" s="1172"/>
      <c r="X12" s="1173"/>
    </row>
    <row r="13" spans="1:24" s="1145" customFormat="1" ht="9" customHeight="1">
      <c r="A13" s="1148"/>
      <c r="B13" s="1161"/>
      <c r="C13" s="1150"/>
      <c r="D13" s="1166"/>
      <c r="E13" s="1166"/>
      <c r="F13" s="1167"/>
      <c r="G13" s="1167"/>
      <c r="H13" s="1167"/>
      <c r="I13" s="1167"/>
      <c r="J13" s="1168"/>
      <c r="K13" s="1168"/>
      <c r="L13" s="1168"/>
      <c r="M13" s="1168"/>
      <c r="N13" s="1168"/>
      <c r="O13" s="1168"/>
      <c r="P13" s="1169"/>
      <c r="Q13" s="1170"/>
      <c r="R13" s="1171"/>
      <c r="S13" s="1170"/>
      <c r="T13" s="1168"/>
      <c r="U13" s="1170"/>
      <c r="V13" s="1171"/>
      <c r="W13" s="1172"/>
      <c r="X13" s="1173"/>
    </row>
    <row r="14" spans="1:24" s="1145" customFormat="1" ht="15" customHeight="1">
      <c r="A14" s="1148"/>
      <c r="B14" s="1174" t="s">
        <v>4022</v>
      </c>
      <c r="C14" s="1150"/>
      <c r="D14" s="1166"/>
      <c r="E14" s="1166"/>
      <c r="F14" s="1167">
        <v>0</v>
      </c>
      <c r="G14" s="1167"/>
      <c r="H14" s="1167">
        <v>0</v>
      </c>
      <c r="I14" s="1167"/>
      <c r="J14" s="1168">
        <v>0</v>
      </c>
      <c r="K14" s="1168"/>
      <c r="L14" s="1168">
        <f>BS!I11</f>
        <v>322228</v>
      </c>
      <c r="M14" s="1168"/>
      <c r="N14" s="1167">
        <v>0</v>
      </c>
      <c r="O14" s="1168"/>
      <c r="P14" s="1169">
        <f>F14+N14+J14+H14+L14</f>
        <v>322228</v>
      </c>
      <c r="Q14" s="1170"/>
      <c r="R14" s="1171"/>
      <c r="S14" s="1206"/>
      <c r="T14" s="1171"/>
      <c r="U14" s="1206"/>
      <c r="V14" s="1171"/>
      <c r="W14" s="1207"/>
      <c r="X14" s="1171"/>
    </row>
    <row r="15" spans="1:24" s="1145" customFormat="1" ht="15" customHeight="1">
      <c r="A15" s="1148"/>
      <c r="B15" s="1174" t="str">
        <f>[204]BS!A18</f>
        <v>Advances, deposits and other receivables</v>
      </c>
      <c r="C15" s="1150"/>
      <c r="D15" s="1166"/>
      <c r="E15" s="1166"/>
      <c r="F15" s="1167">
        <v>0</v>
      </c>
      <c r="G15" s="1167"/>
      <c r="H15" s="1167">
        <v>0</v>
      </c>
      <c r="I15" s="1167"/>
      <c r="J15" s="1168">
        <f>BS!I17</f>
        <v>227</v>
      </c>
      <c r="K15" s="1168"/>
      <c r="L15" s="1168">
        <v>0</v>
      </c>
      <c r="M15" s="1168"/>
      <c r="N15" s="1168">
        <v>0</v>
      </c>
      <c r="O15" s="1168"/>
      <c r="P15" s="1169">
        <f>F15+N15+J15+H15+L15</f>
        <v>227</v>
      </c>
      <c r="Q15" s="1170"/>
      <c r="R15" s="1171"/>
      <c r="S15" s="1206"/>
      <c r="T15" s="1171"/>
      <c r="U15" s="1206"/>
      <c r="V15" s="1171"/>
      <c r="W15" s="1207"/>
      <c r="X15" s="1171"/>
    </row>
    <row r="16" spans="1:24" s="1145" customFormat="1" ht="15" customHeight="1">
      <c r="A16" s="1148"/>
      <c r="B16" s="1174" t="str">
        <f>[204]BS!$A$16</f>
        <v>Profit receivable</v>
      </c>
      <c r="C16" s="1150"/>
      <c r="D16" s="1166"/>
      <c r="E16" s="1166"/>
      <c r="F16" s="1167">
        <v>0</v>
      </c>
      <c r="G16" s="1167"/>
      <c r="H16" s="1167">
        <v>0</v>
      </c>
      <c r="I16" s="1167"/>
      <c r="J16" s="1168">
        <f>BS!I14</f>
        <v>4486</v>
      </c>
      <c r="K16" s="1168"/>
      <c r="L16" s="1168">
        <v>0</v>
      </c>
      <c r="M16" s="1168"/>
      <c r="N16" s="1168">
        <v>0</v>
      </c>
      <c r="O16" s="1168"/>
      <c r="P16" s="1169">
        <f>F16+N16+J16+H16+L16</f>
        <v>4486</v>
      </c>
      <c r="Q16" s="1170"/>
      <c r="R16" s="1171"/>
      <c r="S16" s="1206"/>
      <c r="T16" s="1171"/>
      <c r="U16" s="1206"/>
      <c r="V16" s="1171"/>
      <c r="W16" s="1207"/>
      <c r="X16" s="1171"/>
    </row>
    <row r="17" spans="1:26" s="1145" customFormat="1" ht="15" customHeight="1" thickBot="1">
      <c r="A17" s="1148"/>
      <c r="B17" s="1174"/>
      <c r="C17" s="1150"/>
      <c r="D17" s="1166"/>
      <c r="E17" s="1166"/>
      <c r="F17" s="1175">
        <f>SUM(F14:F16)</f>
        <v>0</v>
      </c>
      <c r="G17" s="1176"/>
      <c r="H17" s="1175">
        <f>SUM(H14:H16)</f>
        <v>0</v>
      </c>
      <c r="I17" s="1176"/>
      <c r="J17" s="1175">
        <f t="shared" ref="J17:P17" si="0">SUM(J14:J16)</f>
        <v>4713</v>
      </c>
      <c r="K17" s="1175">
        <f t="shared" si="0"/>
        <v>0</v>
      </c>
      <c r="L17" s="1175">
        <f t="shared" si="0"/>
        <v>322228</v>
      </c>
      <c r="M17" s="1175">
        <f t="shared" si="0"/>
        <v>0</v>
      </c>
      <c r="N17" s="1175">
        <f t="shared" si="0"/>
        <v>0</v>
      </c>
      <c r="O17" s="1175">
        <f t="shared" si="0"/>
        <v>0</v>
      </c>
      <c r="P17" s="1175">
        <f t="shared" si="0"/>
        <v>326941</v>
      </c>
      <c r="Q17" s="1170"/>
      <c r="R17" s="1203"/>
      <c r="S17" s="1203"/>
      <c r="T17" s="1203"/>
      <c r="U17" s="1203"/>
      <c r="V17" s="1203"/>
      <c r="W17" s="1203"/>
      <c r="X17" s="1203"/>
    </row>
    <row r="18" spans="1:26" s="1145" customFormat="1" ht="15.75" thickTop="1">
      <c r="A18" s="1148"/>
      <c r="B18" s="1174"/>
      <c r="C18" s="1150"/>
      <c r="D18" s="1166"/>
      <c r="E18" s="1166"/>
      <c r="F18" s="1167"/>
      <c r="G18" s="1167"/>
      <c r="H18" s="1167"/>
      <c r="I18" s="1167"/>
      <c r="J18" s="1168"/>
      <c r="K18" s="1168"/>
      <c r="L18" s="1168"/>
      <c r="M18" s="1168"/>
      <c r="N18" s="1168"/>
      <c r="O18" s="1168"/>
      <c r="P18" s="1169"/>
      <c r="Q18" s="1170"/>
      <c r="R18" s="1171"/>
      <c r="S18" s="1170"/>
      <c r="T18" s="1168"/>
      <c r="U18" s="1170"/>
      <c r="V18" s="1171"/>
      <c r="W18" s="1172"/>
      <c r="X18" s="1171"/>
    </row>
    <row r="19" spans="1:26" s="1145" customFormat="1" ht="15">
      <c r="A19" s="1148"/>
      <c r="B19" s="1161" t="s">
        <v>4023</v>
      </c>
      <c r="C19" s="1150"/>
      <c r="D19" s="1166"/>
      <c r="E19" s="1166"/>
      <c r="F19" s="1167"/>
      <c r="G19" s="1167"/>
      <c r="H19" s="1167"/>
      <c r="I19" s="1167"/>
      <c r="J19" s="1168"/>
      <c r="K19" s="1168"/>
      <c r="L19" s="1168"/>
      <c r="M19" s="1168"/>
      <c r="N19" s="1168"/>
      <c r="O19" s="1168"/>
      <c r="P19" s="1169"/>
      <c r="Q19" s="1170"/>
      <c r="R19" s="1171"/>
      <c r="S19" s="1170"/>
      <c r="T19" s="1168"/>
      <c r="U19" s="1170"/>
      <c r="V19" s="1171"/>
      <c r="W19" s="1172"/>
      <c r="X19" s="1171"/>
    </row>
    <row r="20" spans="1:26" s="1145" customFormat="1" ht="15">
      <c r="A20" s="1148"/>
      <c r="B20" s="1174"/>
      <c r="C20" s="1150"/>
      <c r="D20" s="1166"/>
      <c r="E20" s="1166"/>
      <c r="F20" s="1167"/>
      <c r="G20" s="1167"/>
      <c r="H20" s="1167"/>
      <c r="I20" s="1167"/>
      <c r="J20" s="1168"/>
      <c r="K20" s="1168"/>
      <c r="L20" s="1168"/>
      <c r="M20" s="1168"/>
      <c r="N20" s="1168"/>
      <c r="O20" s="1168"/>
      <c r="P20" s="1169"/>
      <c r="Q20" s="1170"/>
      <c r="R20" s="1171"/>
      <c r="S20" s="1170"/>
      <c r="T20" s="1168"/>
      <c r="U20" s="1170"/>
      <c r="V20" s="1171"/>
      <c r="W20" s="1172"/>
      <c r="X20" s="1171"/>
    </row>
    <row r="21" spans="1:26" s="1145" customFormat="1" ht="15">
      <c r="A21" s="1148"/>
      <c r="B21" s="1179" t="s">
        <v>4024</v>
      </c>
      <c r="C21" s="1150"/>
      <c r="D21" s="1166"/>
      <c r="E21" s="1166"/>
      <c r="F21" s="1167">
        <v>0</v>
      </c>
      <c r="G21" s="1167"/>
      <c r="H21" s="1167">
        <v>0</v>
      </c>
      <c r="I21" s="1167"/>
      <c r="J21" s="1168">
        <v>0</v>
      </c>
      <c r="K21" s="1168"/>
      <c r="L21" s="1168">
        <v>0</v>
      </c>
      <c r="M21" s="1168"/>
      <c r="N21" s="1168">
        <f>BS!I21</f>
        <v>552</v>
      </c>
      <c r="O21" s="1168"/>
      <c r="P21" s="1169">
        <f>F21+N21+J21+H21+L21</f>
        <v>552</v>
      </c>
      <c r="Q21" s="1170"/>
      <c r="R21" s="1171"/>
      <c r="S21" s="1170"/>
      <c r="T21" s="1168"/>
      <c r="U21" s="1170"/>
      <c r="V21" s="1171"/>
      <c r="W21" s="1172"/>
      <c r="X21" s="1171"/>
    </row>
    <row r="22" spans="1:26" s="1145" customFormat="1" ht="15">
      <c r="A22" s="1148"/>
      <c r="B22" s="1179" t="s">
        <v>4025</v>
      </c>
      <c r="C22" s="1150"/>
      <c r="D22" s="1166"/>
      <c r="E22" s="1166"/>
      <c r="F22" s="1167">
        <v>0</v>
      </c>
      <c r="G22" s="1167"/>
      <c r="H22" s="1167">
        <v>0</v>
      </c>
      <c r="I22" s="1167"/>
      <c r="J22" s="1168">
        <v>0</v>
      </c>
      <c r="K22" s="1168"/>
      <c r="L22" s="1168">
        <v>0</v>
      </c>
      <c r="M22" s="1168"/>
      <c r="N22" s="1168">
        <f>BS!I23</f>
        <v>50</v>
      </c>
      <c r="O22" s="1168"/>
      <c r="P22" s="1169">
        <f>F22+N22+J22+H22+L22</f>
        <v>50</v>
      </c>
      <c r="Q22" s="1170"/>
      <c r="R22" s="1171"/>
      <c r="S22" s="1170"/>
      <c r="T22" s="1168"/>
      <c r="U22" s="1170"/>
      <c r="V22" s="1171"/>
      <c r="W22" s="1172"/>
      <c r="X22" s="1171"/>
    </row>
    <row r="23" spans="1:26" s="1145" customFormat="1" ht="15">
      <c r="A23" s="1148"/>
      <c r="B23" s="1179" t="s">
        <v>4026</v>
      </c>
      <c r="C23" s="1150"/>
      <c r="D23" s="1166"/>
      <c r="E23" s="1166"/>
      <c r="F23" s="1167">
        <v>0</v>
      </c>
      <c r="G23" s="1167"/>
      <c r="H23" s="1167">
        <v>0</v>
      </c>
      <c r="I23" s="1167"/>
      <c r="J23" s="1168">
        <v>0</v>
      </c>
      <c r="K23" s="1168"/>
      <c r="L23" s="1168">
        <v>0</v>
      </c>
      <c r="M23" s="1168"/>
      <c r="N23" s="1168">
        <f>BS!I25</f>
        <v>91</v>
      </c>
      <c r="O23" s="1168"/>
      <c r="P23" s="1169">
        <f>F23+N23+J23+H23+L23</f>
        <v>91</v>
      </c>
      <c r="Q23" s="1170"/>
      <c r="R23" s="1171"/>
      <c r="S23" s="1170"/>
      <c r="T23" s="1168"/>
      <c r="U23" s="1170"/>
      <c r="V23" s="1171"/>
      <c r="W23" s="1172"/>
      <c r="X23" s="1171"/>
    </row>
    <row r="24" spans="1:26" s="1145" customFormat="1" ht="15">
      <c r="A24" s="1148"/>
      <c r="B24" s="1179" t="str">
        <f>[204]BS!$A$28</f>
        <v>Accrued expenses and other liabilities</v>
      </c>
      <c r="C24" s="1150"/>
      <c r="D24" s="1166"/>
      <c r="E24" s="1166"/>
      <c r="F24" s="1167">
        <v>0</v>
      </c>
      <c r="G24" s="1167"/>
      <c r="H24" s="1167">
        <v>0</v>
      </c>
      <c r="I24" s="1167"/>
      <c r="J24" s="1168">
        <v>0</v>
      </c>
      <c r="K24" s="1168"/>
      <c r="L24" s="1168">
        <v>0</v>
      </c>
      <c r="M24" s="1168"/>
      <c r="N24" s="1168">
        <f>BS!I27</f>
        <v>2793</v>
      </c>
      <c r="O24" s="1168"/>
      <c r="P24" s="1169">
        <f>F24+N24+J24+H24+L24</f>
        <v>2793</v>
      </c>
      <c r="Q24" s="1170"/>
      <c r="R24" s="1171"/>
      <c r="S24" s="1170"/>
      <c r="T24" s="1168"/>
      <c r="U24" s="1170"/>
      <c r="V24" s="1171"/>
      <c r="W24" s="1172"/>
      <c r="X24" s="1171"/>
    </row>
    <row r="25" spans="1:26" s="1145" customFormat="1" ht="15" customHeight="1" thickBot="1">
      <c r="A25" s="1148"/>
      <c r="B25" s="1180"/>
      <c r="C25" s="1150"/>
      <c r="D25" s="1166"/>
      <c r="E25" s="1166"/>
      <c r="F25" s="1181">
        <f>SUM(F21:F24)</f>
        <v>0</v>
      </c>
      <c r="G25" s="1171"/>
      <c r="H25" s="1181">
        <f>SUM(H21:H24)</f>
        <v>0</v>
      </c>
      <c r="I25" s="1171"/>
      <c r="J25" s="1181">
        <f>SUM(J21:J24)</f>
        <v>0</v>
      </c>
      <c r="K25" s="1171"/>
      <c r="L25" s="1181">
        <f>SUM(L21:L24)</f>
        <v>0</v>
      </c>
      <c r="M25" s="1171"/>
      <c r="N25" s="1181">
        <f>SUM(N21:N24)</f>
        <v>3486</v>
      </c>
      <c r="O25" s="1171"/>
      <c r="P25" s="1181">
        <f>SUM(P21:P24)</f>
        <v>3486</v>
      </c>
      <c r="Q25" s="1170"/>
      <c r="R25" s="1171"/>
      <c r="S25" s="1170"/>
      <c r="T25" s="1168"/>
      <c r="U25" s="1170"/>
      <c r="V25" s="1171"/>
      <c r="W25" s="1172"/>
      <c r="X25" s="1173"/>
    </row>
    <row r="26" spans="1:26" s="1145" customFormat="1" ht="2.25" hidden="1" customHeight="1">
      <c r="A26" s="1148"/>
      <c r="B26" s="1174"/>
      <c r="C26" s="1150"/>
      <c r="D26" s="1166"/>
      <c r="E26" s="1166"/>
      <c r="F26" s="1167"/>
      <c r="G26" s="1167"/>
      <c r="H26" s="1167"/>
      <c r="I26" s="1167"/>
      <c r="J26" s="1168"/>
      <c r="K26" s="1168"/>
      <c r="L26" s="1168"/>
      <c r="M26" s="1168"/>
      <c r="N26" s="1168"/>
      <c r="O26" s="1168"/>
      <c r="P26" s="1169"/>
      <c r="Q26" s="1170"/>
      <c r="R26" s="1171"/>
      <c r="S26" s="1170"/>
      <c r="T26" s="1168"/>
      <c r="U26" s="1170"/>
      <c r="V26" s="1171"/>
      <c r="W26" s="1172"/>
      <c r="X26" s="1171"/>
    </row>
    <row r="27" spans="1:26" s="1145" customFormat="1" ht="15" customHeight="1" thickTop="1">
      <c r="A27" s="1148"/>
      <c r="B27" s="1149"/>
      <c r="C27" s="1150"/>
      <c r="D27" s="1150"/>
      <c r="E27" s="1150"/>
      <c r="R27" s="1182"/>
      <c r="S27" s="1182"/>
      <c r="T27" s="1182"/>
      <c r="U27" s="1182"/>
      <c r="V27" s="1182"/>
      <c r="W27" s="1182"/>
      <c r="X27" s="1182"/>
      <c r="Y27" s="1182"/>
      <c r="Z27" s="1183">
        <f>'[205]Note 17'!P74-'16(2)'!P25</f>
        <v>112857416</v>
      </c>
    </row>
    <row r="28" spans="1:26" s="1145" customFormat="1" ht="10.15" customHeight="1">
      <c r="A28" s="1148"/>
      <c r="B28" s="1149"/>
      <c r="C28" s="1150"/>
      <c r="D28" s="1150"/>
      <c r="E28" s="1150"/>
      <c r="F28" s="1150"/>
      <c r="G28" s="1150"/>
      <c r="H28" s="1150"/>
      <c r="I28" s="1150"/>
      <c r="J28" s="1153"/>
      <c r="K28" s="1153"/>
      <c r="L28" s="1153"/>
      <c r="M28" s="1153"/>
      <c r="N28" s="1153"/>
      <c r="O28" s="1153"/>
      <c r="P28" s="1153"/>
      <c r="Q28" s="1153"/>
      <c r="R28" s="1153"/>
      <c r="S28" s="1153"/>
      <c r="T28" s="1153"/>
      <c r="U28" s="1153"/>
      <c r="V28" s="1153"/>
      <c r="W28" s="1184"/>
      <c r="X28" s="1173"/>
    </row>
    <row r="29" spans="1:26" s="1145" customFormat="1" ht="15" customHeight="1">
      <c r="A29" s="1148"/>
      <c r="B29" s="1149"/>
      <c r="C29" s="1150"/>
      <c r="D29" s="1151"/>
      <c r="E29" s="1151"/>
      <c r="F29" s="3150">
        <v>43281</v>
      </c>
      <c r="G29" s="3150"/>
      <c r="H29" s="3150"/>
      <c r="I29" s="3150"/>
      <c r="J29" s="3150"/>
      <c r="K29" s="3150"/>
      <c r="L29" s="3150"/>
      <c r="M29" s="3150"/>
      <c r="N29" s="3150"/>
      <c r="O29" s="3150"/>
      <c r="P29" s="3150"/>
      <c r="Q29" s="3150"/>
      <c r="R29" s="3150"/>
      <c r="S29" s="3150"/>
      <c r="T29" s="3150"/>
      <c r="U29" s="3150"/>
      <c r="V29" s="3150"/>
      <c r="W29" s="3150"/>
      <c r="X29" s="3150"/>
    </row>
    <row r="30" spans="1:26" s="1145" customFormat="1" ht="15" customHeight="1">
      <c r="A30" s="1148"/>
      <c r="B30" s="1149"/>
      <c r="C30" s="1150"/>
      <c r="D30" s="1155"/>
      <c r="E30" s="1155"/>
      <c r="F30" s="3151" t="s">
        <v>4013</v>
      </c>
      <c r="G30" s="3151"/>
      <c r="H30" s="3151"/>
      <c r="I30" s="3151"/>
      <c r="J30" s="3151"/>
      <c r="K30" s="3151"/>
      <c r="L30" s="3151"/>
      <c r="M30" s="3151"/>
      <c r="N30" s="3151"/>
      <c r="O30" s="3151"/>
      <c r="P30" s="3151"/>
      <c r="Q30" s="1153"/>
      <c r="R30" s="3150" t="s">
        <v>4014</v>
      </c>
      <c r="S30" s="3150"/>
      <c r="T30" s="3150"/>
      <c r="U30" s="3150"/>
      <c r="V30" s="3150"/>
      <c r="W30" s="3150"/>
      <c r="X30" s="3150"/>
    </row>
    <row r="31" spans="1:26" s="1145" customFormat="1" ht="15" customHeight="1">
      <c r="A31" s="1148"/>
      <c r="B31" s="1149"/>
      <c r="C31" s="1150"/>
      <c r="D31" s="1155"/>
      <c r="E31" s="1155"/>
      <c r="F31" s="3151" t="s">
        <v>4040</v>
      </c>
      <c r="G31" s="3151"/>
      <c r="H31" s="3151"/>
      <c r="I31" s="3151"/>
      <c r="J31" s="3151"/>
      <c r="K31" s="3151"/>
      <c r="L31" s="3151"/>
      <c r="M31" s="3151"/>
      <c r="N31" s="3151"/>
      <c r="O31" s="3151"/>
      <c r="P31" s="3151"/>
      <c r="Q31" s="3151"/>
      <c r="R31" s="3151"/>
      <c r="S31" s="3151"/>
      <c r="T31" s="3151"/>
      <c r="U31" s="3151"/>
      <c r="V31" s="3151"/>
      <c r="W31" s="3151"/>
      <c r="X31" s="3151"/>
    </row>
    <row r="32" spans="1:26" s="1145" customFormat="1" ht="15" customHeight="1">
      <c r="A32" s="1148"/>
      <c r="B32" s="1149"/>
      <c r="C32" s="1150"/>
      <c r="D32" s="1155"/>
      <c r="E32" s="1155"/>
      <c r="F32" s="3147" t="s">
        <v>4015</v>
      </c>
      <c r="G32" s="1154"/>
      <c r="H32" s="3149" t="s">
        <v>4016</v>
      </c>
      <c r="I32" s="1154"/>
      <c r="J32" s="3149" t="s">
        <v>4017</v>
      </c>
      <c r="K32" s="1154"/>
      <c r="L32" s="3149" t="s">
        <v>4027</v>
      </c>
      <c r="M32" s="1154"/>
      <c r="N32" s="3149" t="s">
        <v>4019</v>
      </c>
      <c r="O32" s="1154"/>
      <c r="P32" s="3149" t="s">
        <v>2928</v>
      </c>
      <c r="Q32" s="1153"/>
      <c r="R32" s="1155"/>
      <c r="S32" s="1155"/>
      <c r="T32" s="1155"/>
      <c r="U32" s="1155"/>
      <c r="V32" s="1155"/>
      <c r="W32" s="1155"/>
      <c r="X32" s="1155"/>
    </row>
    <row r="33" spans="1:24" s="1145" customFormat="1" ht="50.1" customHeight="1">
      <c r="A33" s="1148"/>
      <c r="B33" s="1149"/>
      <c r="C33" s="1150"/>
      <c r="D33" s="1150"/>
      <c r="E33" s="1150"/>
      <c r="F33" s="3148"/>
      <c r="G33" s="1156"/>
      <c r="H33" s="3149"/>
      <c r="I33" s="1156"/>
      <c r="J33" s="3148"/>
      <c r="K33" s="1156"/>
      <c r="L33" s="3149"/>
      <c r="M33" s="1156"/>
      <c r="N33" s="3148"/>
      <c r="O33" s="1156"/>
      <c r="P33" s="3148"/>
      <c r="Q33" s="1153"/>
      <c r="R33" s="1157" t="s">
        <v>3541</v>
      </c>
      <c r="S33" s="1158"/>
      <c r="T33" s="1157" t="s">
        <v>3542</v>
      </c>
      <c r="U33" s="1158"/>
      <c r="V33" s="1157" t="s">
        <v>3543</v>
      </c>
      <c r="W33" s="1159"/>
      <c r="X33" s="1157" t="s">
        <v>2928</v>
      </c>
    </row>
    <row r="34" spans="1:24" s="1145" customFormat="1" ht="15" customHeight="1">
      <c r="A34" s="1148"/>
      <c r="B34" s="1149"/>
      <c r="C34" s="1150"/>
      <c r="D34" s="1150"/>
      <c r="E34" s="1150"/>
      <c r="F34" s="3145" t="s">
        <v>3165</v>
      </c>
      <c r="G34" s="3145"/>
      <c r="H34" s="3145"/>
      <c r="I34" s="3145"/>
      <c r="J34" s="3145"/>
      <c r="K34" s="3145"/>
      <c r="L34" s="3145"/>
      <c r="M34" s="3145"/>
      <c r="N34" s="3145"/>
      <c r="O34" s="3145"/>
      <c r="P34" s="3145"/>
      <c r="Q34" s="1153"/>
      <c r="R34" s="3145" t="s">
        <v>3165</v>
      </c>
      <c r="S34" s="3145"/>
      <c r="T34" s="3145"/>
      <c r="U34" s="3145"/>
      <c r="V34" s="3145"/>
      <c r="W34" s="3145"/>
      <c r="X34" s="3145"/>
    </row>
    <row r="35" spans="1:24" s="1145" customFormat="1" ht="15" customHeight="1">
      <c r="A35" s="1148"/>
      <c r="B35" s="1161" t="s">
        <v>4020</v>
      </c>
      <c r="C35" s="1150"/>
      <c r="D35" s="1150"/>
      <c r="E35" s="1150"/>
      <c r="F35" s="1150"/>
      <c r="G35" s="1150"/>
      <c r="H35" s="1150"/>
      <c r="I35" s="1150"/>
      <c r="J35" s="1153"/>
      <c r="K35" s="1153"/>
      <c r="L35" s="1153"/>
      <c r="M35" s="1153"/>
      <c r="N35" s="1153"/>
      <c r="O35" s="1153"/>
      <c r="P35" s="1153"/>
      <c r="Q35" s="1153"/>
      <c r="R35" s="1153"/>
      <c r="S35" s="1153"/>
      <c r="T35" s="1153"/>
      <c r="U35" s="1153"/>
      <c r="V35" s="1153"/>
      <c r="W35" s="1184"/>
      <c r="X35" s="1173"/>
    </row>
    <row r="36" spans="1:24" s="1145" customFormat="1" ht="8.1" customHeight="1">
      <c r="A36" s="1148"/>
      <c r="B36" s="1161"/>
      <c r="C36" s="1185"/>
      <c r="D36" s="1150"/>
      <c r="E36" s="1150"/>
      <c r="F36" s="1150"/>
      <c r="G36" s="1150"/>
      <c r="H36" s="1150"/>
      <c r="I36" s="1150"/>
      <c r="J36" s="1153"/>
      <c r="K36" s="1153"/>
      <c r="L36" s="1153"/>
      <c r="M36" s="1153"/>
      <c r="N36" s="1153"/>
      <c r="O36" s="1153"/>
      <c r="P36" s="1153"/>
      <c r="Q36" s="1153"/>
      <c r="R36" s="1153"/>
      <c r="S36" s="1153"/>
      <c r="T36" s="1153"/>
      <c r="U36" s="1153"/>
      <c r="V36" s="1153"/>
      <c r="W36" s="1184"/>
      <c r="X36" s="1173"/>
    </row>
    <row r="37" spans="1:24" s="1145" customFormat="1" ht="15" customHeight="1" thickBot="1">
      <c r="A37" s="1148"/>
      <c r="B37" s="1170" t="s">
        <v>2960</v>
      </c>
      <c r="C37" s="1150"/>
      <c r="D37" s="1150"/>
      <c r="E37" s="1150"/>
      <c r="F37" s="1210">
        <v>2008600</v>
      </c>
      <c r="G37" s="1150"/>
      <c r="H37" s="1213">
        <v>0</v>
      </c>
      <c r="I37" s="1150"/>
      <c r="J37" s="1211">
        <v>0</v>
      </c>
      <c r="K37" s="1186">
        <v>0</v>
      </c>
      <c r="L37" s="1211">
        <v>0</v>
      </c>
      <c r="M37" s="1186">
        <v>0</v>
      </c>
      <c r="N37" s="1211">
        <v>0</v>
      </c>
      <c r="O37" s="1186">
        <v>0</v>
      </c>
      <c r="P37" s="1211">
        <f>F37+N37+J37+H37+L37</f>
        <v>2008600</v>
      </c>
      <c r="Q37" s="1153"/>
      <c r="R37" s="1211">
        <v>0</v>
      </c>
      <c r="S37" s="1153"/>
      <c r="T37" s="1210">
        <f>F37+H37</f>
        <v>2008600</v>
      </c>
      <c r="U37" s="1153"/>
      <c r="V37" s="1211">
        <v>0</v>
      </c>
      <c r="W37" s="1184"/>
      <c r="X37" s="1212">
        <f>R37+T37+V37</f>
        <v>2008600</v>
      </c>
    </row>
    <row r="38" spans="1:24" s="1145" customFormat="1" ht="8.1" customHeight="1" thickTop="1">
      <c r="A38" s="1148"/>
      <c r="B38" s="1165"/>
      <c r="C38" s="1150"/>
      <c r="D38" s="1166"/>
      <c r="E38" s="1166"/>
      <c r="F38" s="1167"/>
      <c r="G38" s="1167"/>
      <c r="H38" s="1167"/>
      <c r="I38" s="1167"/>
      <c r="J38" s="1168"/>
      <c r="K38" s="1168"/>
      <c r="L38" s="1168"/>
      <c r="M38" s="1168"/>
      <c r="N38" s="1168"/>
      <c r="O38" s="1168"/>
      <c r="P38" s="1169"/>
      <c r="Q38" s="1190"/>
      <c r="R38" s="1171"/>
      <c r="S38" s="1190"/>
      <c r="T38" s="1168"/>
      <c r="U38" s="1190"/>
      <c r="V38" s="1171"/>
      <c r="W38" s="1191"/>
      <c r="X38" s="1173"/>
    </row>
    <row r="39" spans="1:24" s="1145" customFormat="1" ht="15" customHeight="1">
      <c r="A39" s="1148"/>
      <c r="B39" s="1161" t="s">
        <v>4021</v>
      </c>
      <c r="C39" s="1150"/>
      <c r="D39" s="1166"/>
      <c r="E39" s="1166"/>
      <c r="F39" s="1167"/>
      <c r="G39" s="1167"/>
      <c r="H39" s="1167"/>
      <c r="I39" s="1167"/>
      <c r="J39" s="1168"/>
      <c r="K39" s="1168"/>
      <c r="L39" s="1168"/>
      <c r="M39" s="1168"/>
      <c r="N39" s="1168"/>
      <c r="O39" s="1168"/>
      <c r="P39" s="1169"/>
      <c r="Q39" s="1190"/>
      <c r="R39" s="1171"/>
      <c r="S39" s="1190"/>
      <c r="T39" s="1168"/>
      <c r="U39" s="1190"/>
      <c r="V39" s="1171"/>
      <c r="W39" s="1191"/>
      <c r="X39" s="1173"/>
    </row>
    <row r="40" spans="1:24" s="1145" customFormat="1" ht="15" customHeight="1">
      <c r="A40" s="1148"/>
      <c r="B40" s="1174" t="s">
        <v>4022</v>
      </c>
      <c r="C40" s="1150"/>
      <c r="D40" s="1166"/>
      <c r="E40" s="1166"/>
      <c r="F40" s="1186">
        <v>0</v>
      </c>
      <c r="G40" s="1186"/>
      <c r="H40" s="1186">
        <v>0</v>
      </c>
      <c r="I40" s="1186"/>
      <c r="J40" s="1186">
        <v>0</v>
      </c>
      <c r="K40" s="1190"/>
      <c r="L40" s="1190">
        <v>88198559</v>
      </c>
      <c r="M40" s="1190"/>
      <c r="N40" s="1190">
        <v>0</v>
      </c>
      <c r="O40" s="1190"/>
      <c r="P40" s="1192">
        <f>F40+N40+J40+H40+L40</f>
        <v>88198559</v>
      </c>
      <c r="Q40" s="1190"/>
      <c r="R40" s="1193"/>
      <c r="S40" s="1190"/>
      <c r="T40" s="1190"/>
      <c r="U40" s="1190"/>
      <c r="V40" s="1193"/>
      <c r="W40" s="1191"/>
      <c r="X40" s="1193"/>
    </row>
    <row r="41" spans="1:24" s="1145" customFormat="1" ht="15" customHeight="1">
      <c r="A41" s="1148"/>
      <c r="B41" s="1174" t="s">
        <v>3845</v>
      </c>
      <c r="C41" s="1150"/>
      <c r="D41" s="1166"/>
      <c r="E41" s="1166"/>
      <c r="F41" s="1186">
        <v>0</v>
      </c>
      <c r="G41" s="1186"/>
      <c r="H41" s="1186">
        <v>0</v>
      </c>
      <c r="I41" s="1186"/>
      <c r="J41" s="1190">
        <v>116500</v>
      </c>
      <c r="K41" s="1190"/>
      <c r="L41" s="1190">
        <v>0</v>
      </c>
      <c r="M41" s="1190"/>
      <c r="N41" s="1190">
        <v>0</v>
      </c>
      <c r="O41" s="1190"/>
      <c r="P41" s="1192">
        <f>F41+N41+J41+H41+L41</f>
        <v>116500</v>
      </c>
      <c r="Q41" s="1190"/>
      <c r="R41" s="1193"/>
      <c r="S41" s="1190"/>
      <c r="T41" s="1190"/>
      <c r="U41" s="1190"/>
      <c r="V41" s="1193"/>
      <c r="W41" s="1191"/>
      <c r="X41" s="1193"/>
    </row>
    <row r="42" spans="1:24" s="1145" customFormat="1" ht="15" customHeight="1">
      <c r="A42" s="1148"/>
      <c r="B42" s="1174" t="s">
        <v>2938</v>
      </c>
      <c r="C42" s="1150"/>
      <c r="D42" s="1166"/>
      <c r="E42" s="1166"/>
      <c r="F42" s="1186">
        <v>0</v>
      </c>
      <c r="G42" s="1186"/>
      <c r="H42" s="1186">
        <v>0</v>
      </c>
      <c r="I42" s="1186"/>
      <c r="J42" s="1190">
        <v>499220</v>
      </c>
      <c r="K42" s="1190"/>
      <c r="L42" s="1190">
        <v>0</v>
      </c>
      <c r="M42" s="1190"/>
      <c r="N42" s="1190">
        <v>0</v>
      </c>
      <c r="O42" s="1190"/>
      <c r="P42" s="1192">
        <f>F42+N42+J42+H42+L42</f>
        <v>499220</v>
      </c>
      <c r="Q42" s="1190"/>
      <c r="R42" s="1193"/>
      <c r="S42" s="1190"/>
      <c r="T42" s="1190"/>
      <c r="U42" s="1190"/>
      <c r="V42" s="1193"/>
      <c r="W42" s="1191"/>
      <c r="X42" s="1193"/>
    </row>
    <row r="43" spans="1:24" s="1145" customFormat="1" ht="15" customHeight="1" thickBot="1">
      <c r="A43" s="1148"/>
      <c r="B43" s="1174"/>
      <c r="C43" s="1150"/>
      <c r="D43" s="1166"/>
      <c r="E43" s="1166"/>
      <c r="F43" s="1188">
        <f>SUM(F40:F42)</f>
        <v>0</v>
      </c>
      <c r="G43" s="1176"/>
      <c r="H43" s="1188">
        <f>SUM(H40:H42)</f>
        <v>0</v>
      </c>
      <c r="I43" s="1176"/>
      <c r="J43" s="1188">
        <f>SUM(J40:J42)</f>
        <v>615720</v>
      </c>
      <c r="K43" s="1189"/>
      <c r="L43" s="1188">
        <f>SUM(L40:L42)</f>
        <v>88198559</v>
      </c>
      <c r="M43" s="1189"/>
      <c r="N43" s="1188">
        <f>SUM(N40:N42)</f>
        <v>0</v>
      </c>
      <c r="O43" s="1189"/>
      <c r="P43" s="1188">
        <f>SUM(P40:P42)</f>
        <v>88814279</v>
      </c>
      <c r="Q43" s="1190"/>
      <c r="R43" s="1193"/>
      <c r="S43" s="1190"/>
      <c r="T43" s="1190"/>
      <c r="U43" s="1190"/>
      <c r="V43" s="1193"/>
      <c r="W43" s="1191"/>
      <c r="X43" s="1193"/>
    </row>
    <row r="44" spans="1:24" s="1145" customFormat="1" ht="10.15" customHeight="1" thickTop="1">
      <c r="A44" s="1148"/>
      <c r="B44" s="1174"/>
      <c r="C44" s="1150"/>
      <c r="D44" s="1166"/>
      <c r="E44" s="1166"/>
      <c r="F44" s="1186"/>
      <c r="G44" s="1186"/>
      <c r="H44" s="1186"/>
      <c r="I44" s="1186"/>
      <c r="J44" s="1190"/>
      <c r="K44" s="1190"/>
      <c r="L44" s="1190"/>
      <c r="M44" s="1190"/>
      <c r="N44" s="1190"/>
      <c r="O44" s="1190"/>
      <c r="P44" s="1192"/>
      <c r="Q44" s="1190"/>
      <c r="R44" s="1193"/>
      <c r="S44" s="1190"/>
      <c r="T44" s="1190"/>
      <c r="U44" s="1190"/>
      <c r="V44" s="1193"/>
      <c r="W44" s="1191"/>
      <c r="X44" s="1193"/>
    </row>
    <row r="45" spans="1:24" s="1145" customFormat="1" ht="15" customHeight="1">
      <c r="A45" s="1148"/>
      <c r="B45" s="1161" t="s">
        <v>4028</v>
      </c>
      <c r="C45" s="1150"/>
      <c r="D45" s="1150"/>
      <c r="E45" s="1150"/>
      <c r="F45" s="1167"/>
      <c r="G45" s="1167"/>
      <c r="H45" s="1167"/>
      <c r="I45" s="1167"/>
      <c r="J45" s="1168"/>
      <c r="K45" s="1168"/>
      <c r="L45" s="1168"/>
      <c r="M45" s="1168"/>
      <c r="N45" s="1168"/>
      <c r="O45" s="1168"/>
      <c r="P45" s="1168"/>
      <c r="Q45" s="1190"/>
      <c r="R45" s="1171"/>
      <c r="S45" s="1190"/>
      <c r="T45" s="1168"/>
      <c r="U45" s="1190"/>
      <c r="V45" s="1171"/>
      <c r="W45" s="1191"/>
      <c r="X45" s="1173"/>
    </row>
    <row r="46" spans="1:24" s="1145" customFormat="1" ht="15" customHeight="1">
      <c r="A46" s="1148"/>
      <c r="B46" s="1179" t="s">
        <v>4024</v>
      </c>
      <c r="C46" s="1150"/>
      <c r="D46" s="1150"/>
      <c r="E46" s="1150"/>
      <c r="F46" s="1186">
        <v>0</v>
      </c>
      <c r="G46" s="1186">
        <v>0</v>
      </c>
      <c r="H46" s="1186">
        <v>0</v>
      </c>
      <c r="I46" s="1186">
        <v>0</v>
      </c>
      <c r="J46" s="1186">
        <v>0</v>
      </c>
      <c r="K46" s="1186">
        <v>0</v>
      </c>
      <c r="L46" s="1186">
        <v>0</v>
      </c>
      <c r="M46" s="1168"/>
      <c r="N46" s="1190">
        <v>105721</v>
      </c>
      <c r="O46" s="1168"/>
      <c r="P46" s="1190">
        <f>F46+N46+J46+H46+L46</f>
        <v>105721</v>
      </c>
      <c r="Q46" s="1190"/>
      <c r="R46" s="1171"/>
      <c r="S46" s="1190"/>
      <c r="T46" s="1168"/>
      <c r="U46" s="1190"/>
      <c r="V46" s="1171"/>
      <c r="W46" s="1191"/>
      <c r="X46" s="1173"/>
    </row>
    <row r="47" spans="1:24" s="1145" customFormat="1" ht="15" customHeight="1">
      <c r="A47" s="1148"/>
      <c r="B47" s="1179" t="s">
        <v>4025</v>
      </c>
      <c r="C47" s="1150"/>
      <c r="D47" s="1150"/>
      <c r="E47" s="1150"/>
      <c r="F47" s="1186">
        <v>0</v>
      </c>
      <c r="G47" s="1186">
        <v>0</v>
      </c>
      <c r="H47" s="1186">
        <v>0</v>
      </c>
      <c r="I47" s="1186">
        <v>0</v>
      </c>
      <c r="J47" s="1186">
        <v>0</v>
      </c>
      <c r="K47" s="1186">
        <v>0</v>
      </c>
      <c r="L47" s="1186">
        <v>0</v>
      </c>
      <c r="M47" s="1168"/>
      <c r="N47" s="1190">
        <v>11912</v>
      </c>
      <c r="O47" s="1168"/>
      <c r="P47" s="1190">
        <f>F47+N47+J47+H47+L47</f>
        <v>11912</v>
      </c>
      <c r="Q47" s="1190"/>
      <c r="R47" s="1171"/>
      <c r="S47" s="1190"/>
      <c r="T47" s="1168"/>
      <c r="U47" s="1190"/>
      <c r="V47" s="1171"/>
      <c r="W47" s="1191"/>
      <c r="X47" s="1173"/>
    </row>
    <row r="48" spans="1:24" s="1145" customFormat="1" ht="15" customHeight="1">
      <c r="A48" s="1148"/>
      <c r="B48" s="1179" t="s">
        <v>4026</v>
      </c>
      <c r="C48" s="1150"/>
      <c r="D48" s="1150"/>
      <c r="E48" s="1150"/>
      <c r="F48" s="1186">
        <v>0</v>
      </c>
      <c r="G48" s="1186">
        <v>0</v>
      </c>
      <c r="H48" s="1186">
        <v>0</v>
      </c>
      <c r="I48" s="1186">
        <v>0</v>
      </c>
      <c r="J48" s="1186">
        <v>0</v>
      </c>
      <c r="K48" s="1186">
        <v>0</v>
      </c>
      <c r="L48" s="1186">
        <v>0</v>
      </c>
      <c r="M48" s="1168"/>
      <c r="N48" s="1190">
        <v>0</v>
      </c>
      <c r="O48" s="1168"/>
      <c r="P48" s="1190">
        <f>F48+N48+J48+H48+L48</f>
        <v>0</v>
      </c>
      <c r="Q48" s="1190"/>
      <c r="R48" s="1171"/>
      <c r="S48" s="1190"/>
      <c r="T48" s="1168"/>
      <c r="U48" s="1190"/>
      <c r="V48" s="1171"/>
      <c r="W48" s="1191"/>
      <c r="X48" s="1173"/>
    </row>
    <row r="49" spans="1:24" s="1145" customFormat="1" ht="15" customHeight="1">
      <c r="A49" s="1148"/>
      <c r="B49" s="1179" t="s">
        <v>3159</v>
      </c>
      <c r="C49" s="1150"/>
      <c r="D49" s="1150"/>
      <c r="E49" s="1150"/>
      <c r="F49" s="1186">
        <v>0</v>
      </c>
      <c r="G49" s="1186">
        <v>0</v>
      </c>
      <c r="H49" s="1186">
        <v>0</v>
      </c>
      <c r="I49" s="1186">
        <v>0</v>
      </c>
      <c r="J49" s="1186">
        <v>0</v>
      </c>
      <c r="K49" s="1186">
        <v>0</v>
      </c>
      <c r="L49" s="1186">
        <v>0</v>
      </c>
      <c r="M49" s="1168"/>
      <c r="N49" s="1190">
        <v>64015</v>
      </c>
      <c r="O49" s="1168"/>
      <c r="P49" s="1190">
        <f>F49+N49+J49+H49+L49</f>
        <v>64015</v>
      </c>
      <c r="Q49" s="1190"/>
      <c r="R49" s="1171"/>
      <c r="S49" s="1190"/>
      <c r="T49" s="1168"/>
      <c r="U49" s="1190"/>
      <c r="V49" s="1171"/>
      <c r="W49" s="1191"/>
      <c r="X49" s="1173"/>
    </row>
    <row r="50" spans="1:24" s="1145" customFormat="1" ht="15" customHeight="1" thickBot="1">
      <c r="A50" s="1148"/>
      <c r="B50" s="1161"/>
      <c r="C50" s="1150"/>
      <c r="D50" s="1150"/>
      <c r="E50" s="1150"/>
      <c r="F50" s="1188">
        <f>SUM(F46:F49)</f>
        <v>0</v>
      </c>
      <c r="G50" s="1176"/>
      <c r="H50" s="1188">
        <f>SUM(H46:H49)</f>
        <v>0</v>
      </c>
      <c r="I50" s="1176"/>
      <c r="J50" s="1188">
        <f>SUM(J46:J49)</f>
        <v>0</v>
      </c>
      <c r="K50" s="1189"/>
      <c r="L50" s="1188">
        <f>SUM(L46:L49)</f>
        <v>0</v>
      </c>
      <c r="M50" s="1189"/>
      <c r="N50" s="1188">
        <f>SUM(N46:N49)</f>
        <v>181648</v>
      </c>
      <c r="O50" s="1189"/>
      <c r="P50" s="1188">
        <f>SUM(P46:P49)</f>
        <v>181648</v>
      </c>
      <c r="Q50" s="1190"/>
      <c r="R50" s="1171"/>
      <c r="S50" s="1190"/>
      <c r="T50" s="1168"/>
      <c r="U50" s="1190"/>
      <c r="V50" s="1171"/>
      <c r="W50" s="1191"/>
      <c r="X50" s="1173"/>
    </row>
    <row r="51" spans="1:24" s="1145" customFormat="1" ht="15" customHeight="1" thickTop="1">
      <c r="A51" s="1148"/>
      <c r="B51" s="1180"/>
      <c r="C51" s="1150"/>
      <c r="D51" s="1166"/>
      <c r="E51" s="1166"/>
      <c r="Q51" s="1190"/>
      <c r="R51" s="1193"/>
      <c r="S51" s="1190"/>
      <c r="T51" s="1190"/>
      <c r="U51" s="1190"/>
      <c r="V51" s="1193"/>
      <c r="W51" s="1191"/>
      <c r="X51" s="1187"/>
    </row>
    <row r="52" spans="1:24" ht="9.75" customHeight="1"/>
    <row r="53" spans="1:24" ht="14.25" customHeight="1">
      <c r="B53" s="1194" t="s">
        <v>4029</v>
      </c>
      <c r="C53" s="1195"/>
      <c r="D53" s="1195"/>
      <c r="E53" s="1195"/>
      <c r="F53" s="1195"/>
      <c r="G53" s="1195"/>
      <c r="H53" s="1195"/>
      <c r="I53" s="1195"/>
      <c r="J53" s="1195"/>
      <c r="K53" s="1195"/>
      <c r="L53" s="1195"/>
      <c r="M53" s="1195"/>
      <c r="N53" s="1195"/>
      <c r="O53" s="1195"/>
      <c r="P53" s="1195"/>
      <c r="Q53" s="1195"/>
      <c r="R53" s="1195"/>
      <c r="S53" s="1195"/>
      <c r="T53" s="1195"/>
      <c r="U53" s="1195"/>
      <c r="V53" s="1195"/>
      <c r="W53" s="1195"/>
    </row>
  </sheetData>
  <mergeCells count="24">
    <mergeCell ref="F31:X31"/>
    <mergeCell ref="F2:X2"/>
    <mergeCell ref="F3:P3"/>
    <mergeCell ref="R3:X3"/>
    <mergeCell ref="F4:X4"/>
    <mergeCell ref="F5:F6"/>
    <mergeCell ref="H5:H6"/>
    <mergeCell ref="J5:J6"/>
    <mergeCell ref="L5:L6"/>
    <mergeCell ref="N5:N6"/>
    <mergeCell ref="P5:P6"/>
    <mergeCell ref="F7:P7"/>
    <mergeCell ref="R7:X7"/>
    <mergeCell ref="F29:X29"/>
    <mergeCell ref="F30:P30"/>
    <mergeCell ref="R30:X30"/>
    <mergeCell ref="F34:P34"/>
    <mergeCell ref="R34:X34"/>
    <mergeCell ref="F32:F33"/>
    <mergeCell ref="H32:H33"/>
    <mergeCell ref="J32:J33"/>
    <mergeCell ref="L32:L33"/>
    <mergeCell ref="N32:N33"/>
    <mergeCell ref="P32:P33"/>
  </mergeCells>
  <pageMargins left="0.4" right="0.4" top="0.5" bottom="0" header="0.25" footer="0"/>
  <pageSetup paperSize="9" scale="58" firstPageNumber="22" orientation="landscape" useFirstPageNumber="1" r:id="rId1"/>
  <headerFooter>
    <oddHeader>&amp;C&amp;"Arial Black,Regular"&amp;P&amp;R&amp;"Arial Black,Regular"FAYSAL FINANCIAL SECTOROPPORTUNITY FUND</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36"/>
  <sheetViews>
    <sheetView view="pageBreakPreview" zoomScale="70" zoomScaleNormal="70" zoomScaleSheetLayoutView="70" workbookViewId="0">
      <selection activeCell="F22" sqref="F22"/>
    </sheetView>
  </sheetViews>
  <sheetFormatPr defaultColWidth="9.28515625" defaultRowHeight="14.25"/>
  <cols>
    <col min="1" max="1" width="5.5703125" style="1562" bestFit="1" customWidth="1"/>
    <col min="2" max="2" width="29.28515625" style="1562" customWidth="1"/>
    <col min="3" max="3" width="21.5703125" style="1562" customWidth="1"/>
    <col min="4" max="4" width="14.5703125" style="1562" customWidth="1"/>
    <col min="5" max="6" width="18.5703125" style="1562" bestFit="1" customWidth="1"/>
    <col min="7" max="7" width="13" style="2365" customWidth="1"/>
    <col min="8" max="8" width="14.28515625" style="1562" customWidth="1"/>
    <col min="9" max="9" width="16.7109375" style="1562" bestFit="1" customWidth="1"/>
    <col min="10" max="10" width="13.7109375" style="1562" bestFit="1" customWidth="1"/>
    <col min="11" max="11" width="10.7109375" style="1562" bestFit="1" customWidth="1"/>
    <col min="12" max="12" width="14.5703125" style="1562" bestFit="1" customWidth="1"/>
    <col min="13" max="13" width="13.7109375" style="1562" bestFit="1" customWidth="1"/>
    <col min="14" max="16384" width="9.28515625" style="1562"/>
  </cols>
  <sheetData>
    <row r="1" spans="1:8">
      <c r="A1" s="1359"/>
      <c r="B1" s="1359"/>
      <c r="C1" s="1359"/>
      <c r="D1" s="1359"/>
      <c r="E1" s="1359"/>
      <c r="F1" s="1359"/>
      <c r="G1" s="1512"/>
      <c r="H1" s="1359"/>
    </row>
    <row r="2" spans="1:8" ht="15">
      <c r="A2" s="1516" t="s">
        <v>4363</v>
      </c>
      <c r="B2" s="1464" t="s">
        <v>4327</v>
      </c>
      <c r="C2" s="1359"/>
      <c r="D2" s="1359"/>
      <c r="E2" s="1359"/>
      <c r="F2" s="1359"/>
      <c r="G2" s="1512"/>
      <c r="H2" s="1359"/>
    </row>
    <row r="3" spans="1:8" ht="15">
      <c r="A3" s="1516"/>
      <c r="B3" s="1359"/>
      <c r="C3" s="1359"/>
      <c r="D3" s="1359"/>
      <c r="E3" s="1359"/>
      <c r="F3" s="1359"/>
      <c r="G3" s="1512"/>
      <c r="H3" s="1359"/>
    </row>
    <row r="4" spans="1:8" ht="13.9" customHeight="1">
      <c r="A4" s="1359"/>
      <c r="B4" s="3154" t="s">
        <v>4202</v>
      </c>
      <c r="C4" s="3154" t="s">
        <v>3627</v>
      </c>
      <c r="D4" s="3154" t="s">
        <v>4207</v>
      </c>
      <c r="E4" s="3154"/>
      <c r="F4" s="3154"/>
      <c r="G4" s="3154"/>
      <c r="H4" s="3153" t="s">
        <v>4571</v>
      </c>
    </row>
    <row r="5" spans="1:8" ht="13.9" customHeight="1">
      <c r="A5" s="1359"/>
      <c r="B5" s="3154"/>
      <c r="C5" s="3154"/>
      <c r="D5" s="3153" t="s">
        <v>4458</v>
      </c>
      <c r="E5" s="3153" t="s">
        <v>4569</v>
      </c>
      <c r="F5" s="3153" t="s">
        <v>4570</v>
      </c>
      <c r="G5" s="3152" t="s">
        <v>4459</v>
      </c>
      <c r="H5" s="3153"/>
    </row>
    <row r="6" spans="1:8">
      <c r="A6" s="1359"/>
      <c r="B6" s="3154"/>
      <c r="C6" s="3154"/>
      <c r="D6" s="3153"/>
      <c r="E6" s="3153"/>
      <c r="F6" s="3153"/>
      <c r="G6" s="3152"/>
      <c r="H6" s="3153"/>
    </row>
    <row r="7" spans="1:8">
      <c r="A7" s="1359"/>
      <c r="B7" s="1359"/>
      <c r="C7" s="1359"/>
      <c r="D7" s="1359"/>
      <c r="E7" s="1359"/>
      <c r="F7" s="1359"/>
      <c r="G7" s="1512"/>
      <c r="H7" s="1359"/>
    </row>
    <row r="8" spans="1:8" ht="15">
      <c r="A8" s="1359"/>
      <c r="B8" s="2224" t="s">
        <v>3079</v>
      </c>
      <c r="C8" s="1481"/>
      <c r="D8" s="1460"/>
      <c r="E8" s="1460"/>
      <c r="F8" s="1460"/>
      <c r="G8" s="1460"/>
      <c r="H8" s="1359"/>
    </row>
    <row r="9" spans="1:8" ht="15">
      <c r="A9" s="1359"/>
      <c r="B9" s="2275" t="s">
        <v>4426</v>
      </c>
      <c r="C9" s="2595">
        <v>44237</v>
      </c>
      <c r="D9" s="1787">
        <v>15</v>
      </c>
      <c r="E9" s="1787">
        <v>0</v>
      </c>
      <c r="F9" s="1787">
        <v>15</v>
      </c>
      <c r="G9" s="1787">
        <f>D9+E9-F9</f>
        <v>0</v>
      </c>
      <c r="H9" s="1626">
        <v>0</v>
      </c>
    </row>
    <row r="10" spans="1:8" ht="15">
      <c r="A10" s="1359"/>
      <c r="B10" s="2275" t="s">
        <v>4427</v>
      </c>
      <c r="C10" s="2595">
        <v>44271</v>
      </c>
      <c r="D10" s="1787">
        <v>17</v>
      </c>
      <c r="E10" s="1787">
        <v>0</v>
      </c>
      <c r="F10" s="1787">
        <v>17</v>
      </c>
      <c r="G10" s="1787">
        <f>D10+E10-F10</f>
        <v>0</v>
      </c>
      <c r="H10" s="1626">
        <v>0</v>
      </c>
    </row>
    <row r="11" spans="1:8" ht="15">
      <c r="A11" s="1359"/>
      <c r="B11" s="2275" t="s">
        <v>4564</v>
      </c>
      <c r="C11" s="2595">
        <v>44461</v>
      </c>
      <c r="D11" s="1787">
        <v>0</v>
      </c>
      <c r="E11" s="1787">
        <v>15</v>
      </c>
      <c r="F11" s="1787">
        <v>15</v>
      </c>
      <c r="G11" s="1787">
        <f>D11+E11-F11</f>
        <v>0</v>
      </c>
      <c r="H11" s="1626">
        <v>0</v>
      </c>
    </row>
    <row r="12" spans="1:8" ht="15">
      <c r="A12" s="1359"/>
      <c r="B12" s="2275" t="s">
        <v>4565</v>
      </c>
      <c r="C12" s="2595">
        <v>44516</v>
      </c>
      <c r="D12" s="1787">
        <v>0</v>
      </c>
      <c r="E12" s="1787">
        <v>20</v>
      </c>
      <c r="F12" s="1787">
        <v>0</v>
      </c>
      <c r="G12" s="1787">
        <f>D12+E12-F12</f>
        <v>20</v>
      </c>
      <c r="H12" s="1626">
        <v>19775</v>
      </c>
    </row>
    <row r="13" spans="1:8" ht="15">
      <c r="A13" s="1359"/>
      <c r="B13" s="2275"/>
      <c r="C13" s="2595"/>
      <c r="D13" s="1787"/>
      <c r="E13" s="1787"/>
      <c r="F13" s="1787"/>
      <c r="G13" s="1787"/>
      <c r="H13" s="1626"/>
    </row>
    <row r="14" spans="1:8" ht="15.75" thickBot="1">
      <c r="A14" s="1359"/>
      <c r="B14" s="1464" t="s">
        <v>4573</v>
      </c>
      <c r="C14" s="2595"/>
      <c r="D14" s="1460"/>
      <c r="E14" s="1460"/>
      <c r="F14" s="1460"/>
      <c r="G14" s="1460"/>
      <c r="H14" s="1356">
        <f>SUM(H9:H13)</f>
        <v>19775</v>
      </c>
    </row>
    <row r="15" spans="1:8" ht="15.75" thickTop="1">
      <c r="A15" s="1359"/>
      <c r="B15" s="2275"/>
      <c r="C15" s="2595"/>
      <c r="D15" s="1460"/>
      <c r="E15" s="1460"/>
      <c r="F15" s="1460"/>
      <c r="G15" s="1460"/>
      <c r="H15" s="1357"/>
    </row>
    <row r="16" spans="1:8">
      <c r="A16" s="1359"/>
      <c r="B16" s="2275" t="s">
        <v>4574</v>
      </c>
      <c r="C16" s="2595"/>
      <c r="D16" s="1460"/>
      <c r="E16" s="1460"/>
      <c r="F16" s="1460"/>
      <c r="G16" s="1460"/>
      <c r="H16" s="2599">
        <v>31582</v>
      </c>
    </row>
    <row r="17" spans="1:12">
      <c r="A17" s="1359"/>
      <c r="B17" s="2275"/>
      <c r="C17" s="2595"/>
      <c r="D17" s="1460"/>
      <c r="E17" s="1460"/>
      <c r="F17" s="1460"/>
      <c r="G17" s="1460"/>
      <c r="H17" s="1359"/>
    </row>
    <row r="18" spans="1:12" ht="15">
      <c r="A18" s="1359"/>
      <c r="B18" s="2224" t="s">
        <v>3072</v>
      </c>
      <c r="C18" s="2595"/>
      <c r="D18" s="1460"/>
      <c r="E18" s="1460"/>
      <c r="F18" s="1460"/>
      <c r="G18" s="1460"/>
      <c r="H18" s="1359"/>
    </row>
    <row r="19" spans="1:12" ht="15">
      <c r="A19" s="1359"/>
      <c r="B19" s="2275" t="s">
        <v>4429</v>
      </c>
      <c r="C19" s="2595" t="s">
        <v>4431</v>
      </c>
      <c r="D19" s="2445">
        <v>12</v>
      </c>
      <c r="E19" s="2445">
        <v>0</v>
      </c>
      <c r="F19" s="2445">
        <v>12</v>
      </c>
      <c r="G19" s="1787">
        <f>D19+E19-F19</f>
        <v>0</v>
      </c>
      <c r="H19" s="1357">
        <v>0</v>
      </c>
    </row>
    <row r="20" spans="1:12" ht="15">
      <c r="A20" s="1359"/>
      <c r="B20" s="2275" t="s">
        <v>4430</v>
      </c>
      <c r="C20" s="2595">
        <v>44271</v>
      </c>
      <c r="D20" s="2445">
        <v>13</v>
      </c>
      <c r="E20" s="2445">
        <v>0</v>
      </c>
      <c r="F20" s="2445">
        <v>13</v>
      </c>
      <c r="G20" s="1787">
        <f>D20+E20-F20</f>
        <v>0</v>
      </c>
      <c r="H20" s="1357">
        <v>0</v>
      </c>
    </row>
    <row r="21" spans="1:12" ht="15">
      <c r="A21" s="1359"/>
      <c r="B21" s="2275" t="s">
        <v>4567</v>
      </c>
      <c r="C21" s="2595">
        <v>44461</v>
      </c>
      <c r="D21" s="1787">
        <v>0</v>
      </c>
      <c r="E21" s="1460">
        <v>12</v>
      </c>
      <c r="F21" s="1787">
        <v>12</v>
      </c>
      <c r="G21" s="1787">
        <f>D21+E21-F21</f>
        <v>0</v>
      </c>
      <c r="H21" s="2560">
        <v>0</v>
      </c>
    </row>
    <row r="22" spans="1:12" ht="15">
      <c r="A22" s="1359"/>
      <c r="B22" s="2275" t="s">
        <v>4566</v>
      </c>
      <c r="C22" s="2595">
        <v>44516</v>
      </c>
      <c r="D22" s="1787">
        <v>0</v>
      </c>
      <c r="E22" s="1460">
        <v>16</v>
      </c>
      <c r="F22" s="1787">
        <v>0</v>
      </c>
      <c r="G22" s="1787">
        <f>D22+E22-F22</f>
        <v>16</v>
      </c>
      <c r="H22" s="1616">
        <v>16808</v>
      </c>
    </row>
    <row r="23" spans="1:12" ht="15">
      <c r="A23" s="1359"/>
      <c r="B23" s="1359"/>
      <c r="C23" s="1359"/>
      <c r="D23" s="1359"/>
      <c r="E23" s="1359"/>
      <c r="F23" s="1359"/>
      <c r="G23" s="1512"/>
      <c r="H23" s="2233"/>
    </row>
    <row r="24" spans="1:12" ht="15.75" thickBot="1">
      <c r="A24" s="1359"/>
      <c r="B24" s="1464" t="s">
        <v>4573</v>
      </c>
      <c r="C24" s="1359"/>
      <c r="D24" s="1359"/>
      <c r="E24" s="1359"/>
      <c r="F24" s="1359"/>
      <c r="G24" s="1512"/>
      <c r="H24" s="2405">
        <f>SUM(H19:H22)</f>
        <v>16808</v>
      </c>
    </row>
    <row r="25" spans="1:12" ht="15.75" thickTop="1">
      <c r="A25" s="1359"/>
      <c r="B25" s="2275"/>
      <c r="C25" s="1359"/>
      <c r="D25" s="1359"/>
      <c r="E25" s="1359"/>
      <c r="F25" s="1359"/>
      <c r="G25" s="1512"/>
      <c r="H25" s="2446"/>
    </row>
    <row r="26" spans="1:12">
      <c r="A26" s="1359"/>
      <c r="B26" s="2275" t="s">
        <v>4574</v>
      </c>
      <c r="C26" s="1359"/>
      <c r="D26" s="1359"/>
      <c r="E26" s="1359"/>
      <c r="F26" s="1359"/>
      <c r="G26" s="1512"/>
      <c r="H26" s="2598">
        <v>24676</v>
      </c>
    </row>
    <row r="27" spans="1:12">
      <c r="A27" s="1359"/>
      <c r="B27" s="1359"/>
      <c r="C27" s="1359"/>
      <c r="D27" s="1359"/>
      <c r="E27" s="1359"/>
      <c r="F27" s="1359"/>
      <c r="G27" s="1512"/>
      <c r="H27" s="1359"/>
    </row>
    <row r="28" spans="1:12" ht="15" customHeight="1">
      <c r="A28" s="1499" t="s">
        <v>4364</v>
      </c>
      <c r="B28" s="2275" t="s">
        <v>4361</v>
      </c>
      <c r="C28" s="1518"/>
      <c r="D28" s="1518"/>
      <c r="E28" s="1518"/>
      <c r="F28" s="1518"/>
      <c r="G28" s="2399"/>
      <c r="H28" s="1518"/>
      <c r="I28" s="2400"/>
    </row>
    <row r="29" spans="1:12" ht="15" customHeight="1">
      <c r="A29" s="1499"/>
      <c r="B29" s="2275"/>
      <c r="C29" s="1518"/>
      <c r="D29" s="1518"/>
      <c r="E29" s="1518"/>
      <c r="F29" s="1518"/>
      <c r="G29" s="2399"/>
      <c r="H29" s="1518"/>
      <c r="I29" s="2400"/>
    </row>
    <row r="30" spans="1:12" ht="15" customHeight="1">
      <c r="A30" s="1499"/>
      <c r="B30" s="2224" t="s">
        <v>3079</v>
      </c>
      <c r="C30" s="1518"/>
      <c r="D30" s="1518"/>
      <c r="E30" s="1518"/>
      <c r="F30" s="1518"/>
      <c r="G30" s="2399"/>
      <c r="H30" s="1518"/>
      <c r="I30" s="2400"/>
    </row>
    <row r="31" spans="1:12" ht="15" customHeight="1">
      <c r="A31" s="1499"/>
      <c r="B31" s="2491" t="s">
        <v>4568</v>
      </c>
      <c r="C31" s="1518"/>
      <c r="D31" s="1518"/>
      <c r="E31" s="1518"/>
      <c r="F31" s="1518"/>
      <c r="G31" s="2399"/>
      <c r="H31" s="1518"/>
      <c r="I31" s="2400"/>
    </row>
    <row r="32" spans="1:12" ht="15" customHeight="1">
      <c r="A32" s="1518"/>
      <c r="B32" s="1726"/>
      <c r="C32" s="2367"/>
      <c r="D32" s="2368"/>
      <c r="E32" s="2368"/>
      <c r="F32" s="1518"/>
      <c r="G32" s="2397"/>
      <c r="H32" s="2397"/>
      <c r="I32" s="2400"/>
      <c r="K32" s="2369"/>
      <c r="L32" s="2369"/>
    </row>
    <row r="33" spans="1:12" ht="15" customHeight="1">
      <c r="A33" s="1518"/>
      <c r="B33" s="2224" t="s">
        <v>3072</v>
      </c>
      <c r="C33" s="1518"/>
      <c r="D33" s="1518"/>
      <c r="E33" s="1518"/>
      <c r="F33" s="1518"/>
      <c r="G33" s="2399"/>
      <c r="H33" s="1518"/>
      <c r="I33" s="2401"/>
      <c r="K33" s="2370"/>
      <c r="L33" s="2371"/>
    </row>
    <row r="34" spans="1:12" ht="15" customHeight="1">
      <c r="A34" s="1518"/>
      <c r="B34" s="2491" t="s">
        <v>4568</v>
      </c>
      <c r="C34" s="2596"/>
      <c r="D34" s="2492"/>
      <c r="E34" s="2597"/>
      <c r="F34" s="1359"/>
      <c r="G34" s="2396"/>
      <c r="H34" s="2396"/>
      <c r="I34" s="1372"/>
    </row>
    <row r="35" spans="1:12" ht="15" customHeight="1">
      <c r="A35" s="1518"/>
      <c r="B35" s="1726"/>
      <c r="C35" s="2366"/>
      <c r="D35" s="2398"/>
      <c r="E35" s="2395"/>
      <c r="F35" s="2395"/>
      <c r="G35" s="2396"/>
      <c r="H35" s="2396"/>
      <c r="I35" s="2402"/>
    </row>
    <row r="36" spans="1:12" ht="15" customHeight="1">
      <c r="A36" s="1518"/>
      <c r="B36" s="1726"/>
      <c r="C36" s="2366"/>
      <c r="D36" s="2398"/>
      <c r="E36" s="2395"/>
      <c r="F36" s="2395"/>
      <c r="G36" s="2396"/>
      <c r="H36" s="2396"/>
      <c r="I36" s="2402"/>
    </row>
  </sheetData>
  <mergeCells count="8">
    <mergeCell ref="G5:G6"/>
    <mergeCell ref="H4:H6"/>
    <mergeCell ref="D4:G4"/>
    <mergeCell ref="B4:B6"/>
    <mergeCell ref="C4:C6"/>
    <mergeCell ref="D5:D6"/>
    <mergeCell ref="E5:E6"/>
    <mergeCell ref="F5:F6"/>
  </mergeCells>
  <pageMargins left="0.6" right="0.25" top="0.6" bottom="0" header="0.25" footer="0"/>
  <pageSetup paperSize="9" firstPageNumber="15" orientation="landscape" useFirstPageNumber="1" r:id="rId1"/>
  <headerFooter>
    <oddHeader xml:space="preserve">&amp;C&amp;"Arial Black,Regular"&amp;11&amp;P&amp;R&amp;"Arial Black,Regular"&amp;11ALHAMRA ISLAMIC PENSION FUND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16"/>
  <sheetViews>
    <sheetView view="pageBreakPreview" topLeftCell="B65" zoomScaleSheetLayoutView="100" workbookViewId="0">
      <selection activeCell="B86" sqref="B86"/>
    </sheetView>
  </sheetViews>
  <sheetFormatPr defaultColWidth="9.28515625" defaultRowHeight="14.25"/>
  <cols>
    <col min="1" max="2" width="3.7109375" style="1231" customWidth="1"/>
    <col min="3" max="3" width="21.28515625" style="1231" customWidth="1"/>
    <col min="4" max="4" width="20.28515625" style="1231" customWidth="1"/>
    <col min="5" max="5" width="12.28515625" style="1231" customWidth="1"/>
    <col min="6" max="6" width="15.7109375" style="1231" customWidth="1"/>
    <col min="7" max="9" width="14" style="1231" bestFit="1" customWidth="1"/>
    <col min="10" max="10" width="13.5703125" style="1231" bestFit="1" customWidth="1"/>
    <col min="11" max="11" width="14" style="1231" bestFit="1" customWidth="1"/>
    <col min="12" max="12" width="15.42578125" style="1231" customWidth="1"/>
    <col min="13" max="13" width="16.42578125" style="1231" hidden="1" customWidth="1"/>
    <col min="14" max="14" width="14.5703125" style="1231" hidden="1" customWidth="1"/>
    <col min="15" max="15" width="12.7109375" style="1231" hidden="1" customWidth="1"/>
    <col min="16" max="22" width="0" style="1231" hidden="1" customWidth="1"/>
    <col min="23" max="23" width="13.28515625" style="1231" bestFit="1" customWidth="1"/>
    <col min="24" max="24" width="17.7109375" style="1231" bestFit="1" customWidth="1"/>
    <col min="25" max="25" width="13.7109375" style="1231" bestFit="1" customWidth="1"/>
    <col min="26" max="26" width="9.28515625" style="1231"/>
    <col min="27" max="27" width="11.5703125" style="1231" bestFit="1" customWidth="1"/>
    <col min="28" max="28" width="12.7109375" style="1231" bestFit="1" customWidth="1"/>
    <col min="29" max="29" width="9.28515625" style="1231"/>
    <col min="30" max="31" width="13.28515625" style="1231" bestFit="1" customWidth="1"/>
    <col min="32" max="16384" width="9.28515625" style="1231"/>
  </cols>
  <sheetData>
    <row r="1" spans="1:12" ht="15">
      <c r="A1" s="1622" t="s">
        <v>4164</v>
      </c>
      <c r="B1" s="2190" t="s">
        <v>3734</v>
      </c>
    </row>
    <row r="2" spans="1:12" ht="15">
      <c r="G2" s="2139"/>
      <c r="H2" s="2625" t="s">
        <v>4451</v>
      </c>
      <c r="I2" s="2625"/>
      <c r="J2" s="2625"/>
      <c r="K2" s="2625"/>
      <c r="L2" s="2045"/>
    </row>
    <row r="3" spans="1:12" ht="15">
      <c r="D3" s="2500"/>
      <c r="E3" s="2500"/>
      <c r="F3" s="2500"/>
      <c r="G3" s="2139"/>
      <c r="H3" s="2163"/>
      <c r="I3" s="2163"/>
      <c r="J3" s="2163" t="s">
        <v>4161</v>
      </c>
      <c r="K3" s="2163"/>
      <c r="L3" s="2045"/>
    </row>
    <row r="4" spans="1:12" ht="15">
      <c r="D4" s="1726"/>
      <c r="E4" s="1726"/>
      <c r="F4" s="1726"/>
      <c r="G4" s="2139"/>
      <c r="H4" s="2163" t="s">
        <v>4122</v>
      </c>
      <c r="I4" s="2163" t="s">
        <v>3749</v>
      </c>
      <c r="J4" s="2163" t="s">
        <v>4125</v>
      </c>
      <c r="K4" s="2163"/>
      <c r="L4" s="2530" t="s">
        <v>4467</v>
      </c>
    </row>
    <row r="5" spans="1:12" ht="15">
      <c r="D5" s="2500"/>
      <c r="E5" s="2500"/>
      <c r="F5" s="2500"/>
      <c r="G5" s="2134"/>
      <c r="H5" s="2163" t="s">
        <v>4123</v>
      </c>
      <c r="I5" s="2163" t="s">
        <v>4123</v>
      </c>
      <c r="J5" s="2163" t="s">
        <v>4123</v>
      </c>
      <c r="K5" s="2163" t="s">
        <v>2928</v>
      </c>
      <c r="L5" s="2531" t="s">
        <v>4126</v>
      </c>
    </row>
    <row r="6" spans="1:12" ht="15">
      <c r="G6" s="2132" t="s">
        <v>2945</v>
      </c>
      <c r="H6" s="2622" t="s">
        <v>3175</v>
      </c>
      <c r="I6" s="2622"/>
      <c r="J6" s="2622"/>
      <c r="K6" s="2622"/>
      <c r="L6" s="2622"/>
    </row>
    <row r="7" spans="1:12">
      <c r="B7" s="1231" t="s">
        <v>4185</v>
      </c>
    </row>
    <row r="8" spans="1:12" ht="15">
      <c r="B8" s="2220" t="s">
        <v>4184</v>
      </c>
      <c r="G8" s="2221">
        <v>6.1</v>
      </c>
      <c r="H8" s="1615">
        <f>'TB-EQ'!F40</f>
        <v>1451</v>
      </c>
      <c r="I8" s="1615">
        <f>'TB-DT'!F56</f>
        <v>1032</v>
      </c>
      <c r="J8" s="1615">
        <f>'TB-MM'!F48</f>
        <v>548</v>
      </c>
      <c r="K8" s="1432">
        <f>SUM(H8:J8)</f>
        <v>3031</v>
      </c>
      <c r="L8" s="1293">
        <v>3031</v>
      </c>
    </row>
    <row r="9" spans="1:12" ht="15">
      <c r="B9" s="1231" t="s">
        <v>4186</v>
      </c>
      <c r="H9" s="1615">
        <f>'TB-EQ'!F48</f>
        <v>170</v>
      </c>
      <c r="I9" s="1615">
        <v>0</v>
      </c>
      <c r="J9" s="1615">
        <f>'money market tb'!$K$36</f>
        <v>0</v>
      </c>
      <c r="K9" s="1744">
        <f t="shared" ref="K9:K13" si="0">SUM(H9:J9)</f>
        <v>170</v>
      </c>
      <c r="L9" s="2141">
        <v>994</v>
      </c>
    </row>
    <row r="10" spans="1:12" ht="15">
      <c r="B10" s="1231" t="s">
        <v>3179</v>
      </c>
      <c r="H10" s="1615">
        <f>'TB-EQ'!F46</f>
        <v>128</v>
      </c>
      <c r="I10" s="1615">
        <f>'TB-DT'!F61</f>
        <v>68</v>
      </c>
      <c r="J10" s="1615">
        <f>'TB-MM'!F52</f>
        <v>57</v>
      </c>
      <c r="K10" s="1744">
        <f t="shared" si="0"/>
        <v>253</v>
      </c>
      <c r="L10" s="2141">
        <v>370</v>
      </c>
    </row>
    <row r="11" spans="1:12" ht="15">
      <c r="B11" s="1231" t="s">
        <v>3465</v>
      </c>
      <c r="H11" s="1626">
        <f>'TB-EQ'!F47</f>
        <v>4</v>
      </c>
      <c r="I11" s="1626">
        <f>'TB-DT'!F62</f>
        <v>22</v>
      </c>
      <c r="J11" s="1626">
        <f>'TB-MM'!F54</f>
        <v>36</v>
      </c>
      <c r="K11" s="1744">
        <f t="shared" si="0"/>
        <v>62</v>
      </c>
      <c r="L11" s="1293">
        <v>34</v>
      </c>
    </row>
    <row r="12" spans="1:12" ht="15">
      <c r="B12" s="1231" t="s">
        <v>3859</v>
      </c>
      <c r="G12" s="2221">
        <v>6.2</v>
      </c>
      <c r="H12" s="1626">
        <v>0</v>
      </c>
      <c r="I12" s="1626">
        <v>0</v>
      </c>
      <c r="J12" s="1626">
        <v>0</v>
      </c>
      <c r="K12" s="2543">
        <f t="shared" si="0"/>
        <v>0</v>
      </c>
      <c r="L12" s="1293">
        <v>10097</v>
      </c>
    </row>
    <row r="13" spans="1:12" ht="15">
      <c r="B13" s="1231" t="s">
        <v>3562</v>
      </c>
      <c r="H13" s="1626">
        <f>'TB-EQ'!F45</f>
        <v>235</v>
      </c>
      <c r="I13" s="1432">
        <v>0</v>
      </c>
      <c r="J13" s="1432">
        <v>0</v>
      </c>
      <c r="K13" s="2543">
        <f t="shared" si="0"/>
        <v>235</v>
      </c>
      <c r="L13" s="1293">
        <v>382</v>
      </c>
    </row>
    <row r="14" spans="1:12" ht="15">
      <c r="B14" s="1231" t="s">
        <v>4348</v>
      </c>
      <c r="D14" s="1943"/>
      <c r="E14" s="1943"/>
      <c r="F14" s="1943"/>
      <c r="H14" s="1626">
        <f>'TB-EQ'!F49-2</f>
        <v>867</v>
      </c>
      <c r="I14" s="2363">
        <f>'TB-DT'!F63-2</f>
        <v>2998</v>
      </c>
      <c r="J14" s="2363">
        <f>'TB-MM'!F55</f>
        <v>2151</v>
      </c>
      <c r="K14" s="2363">
        <f>SUM(H14:J14)</f>
        <v>6016</v>
      </c>
      <c r="L14" s="1293">
        <v>12486</v>
      </c>
    </row>
    <row r="15" spans="1:12" ht="15.75" thickBot="1">
      <c r="D15" s="2499"/>
      <c r="E15" s="2499"/>
      <c r="F15" s="2499"/>
      <c r="H15" s="1617">
        <f>SUM(H8:H14)</f>
        <v>2855</v>
      </c>
      <c r="I15" s="1617">
        <f>SUM(I8:I14)</f>
        <v>4120</v>
      </c>
      <c r="J15" s="1617">
        <f>SUM(J8:J14)+1</f>
        <v>2793</v>
      </c>
      <c r="K15" s="1617">
        <f>SUM(K8:K14)</f>
        <v>9767</v>
      </c>
      <c r="L15" s="1620">
        <f>SUM(L8:L14)</f>
        <v>27394</v>
      </c>
    </row>
    <row r="16" spans="1:12" ht="10.15" customHeight="1" thickTop="1"/>
    <row r="17" spans="1:25" ht="30">
      <c r="B17" s="1628" t="s">
        <v>3846</v>
      </c>
      <c r="C17" s="2222" t="s">
        <v>4187</v>
      </c>
    </row>
    <row r="18" spans="1:25" ht="10.15" customHeight="1">
      <c r="B18" s="1628"/>
      <c r="C18" s="2222"/>
    </row>
    <row r="19" spans="1:25">
      <c r="C19" s="2736" t="s">
        <v>4575</v>
      </c>
      <c r="D19" s="2736"/>
      <c r="E19" s="2736"/>
      <c r="F19" s="2736"/>
      <c r="G19" s="2736"/>
      <c r="H19" s="2736"/>
      <c r="I19" s="2736"/>
      <c r="J19" s="2736"/>
      <c r="K19" s="2736"/>
      <c r="L19" s="2736"/>
      <c r="M19" s="2351"/>
      <c r="N19" s="2351"/>
      <c r="O19" s="2351"/>
    </row>
    <row r="20" spans="1:25">
      <c r="C20" s="2736"/>
      <c r="D20" s="2736"/>
      <c r="E20" s="2736"/>
      <c r="F20" s="2736"/>
      <c r="G20" s="2736"/>
      <c r="H20" s="2736"/>
      <c r="I20" s="2736"/>
      <c r="J20" s="2736"/>
      <c r="K20" s="2736"/>
      <c r="L20" s="2736"/>
      <c r="M20" s="2352">
        <f>H8/BS!E38</f>
        <v>0</v>
      </c>
      <c r="N20" s="2352">
        <f>I8/BS!G38</f>
        <v>0</v>
      </c>
      <c r="O20" s="2352">
        <f>J8/BS!I38</f>
        <v>0</v>
      </c>
      <c r="W20" s="2486">
        <f>+H8*1000</f>
        <v>1451000</v>
      </c>
      <c r="X20" s="2486">
        <f>+I8*1000</f>
        <v>1032000</v>
      </c>
      <c r="Y20" s="2486">
        <f>+J8*1000</f>
        <v>548000</v>
      </c>
    </row>
    <row r="21" spans="1:25">
      <c r="C21" s="2736"/>
      <c r="D21" s="2736"/>
      <c r="E21" s="2736"/>
      <c r="F21" s="2736"/>
      <c r="G21" s="2736"/>
      <c r="H21" s="2736"/>
      <c r="I21" s="2736"/>
      <c r="J21" s="2736"/>
      <c r="K21" s="2736"/>
      <c r="L21" s="2736"/>
      <c r="W21" s="2486">
        <f>+BS!E38</f>
        <v>1031888</v>
      </c>
      <c r="X21" s="2486">
        <f>+BS!G38</f>
        <v>1545549</v>
      </c>
      <c r="Y21" s="2486">
        <f>+BS!I38</f>
        <v>1733946</v>
      </c>
    </row>
    <row r="22" spans="1:25">
      <c r="C22" s="2736"/>
      <c r="D22" s="2736"/>
      <c r="E22" s="2736"/>
      <c r="F22" s="2736"/>
      <c r="G22" s="2736"/>
      <c r="H22" s="2736"/>
      <c r="I22" s="2736"/>
      <c r="J22" s="2736"/>
      <c r="K22" s="2736"/>
      <c r="L22" s="2736"/>
      <c r="W22" s="2485">
        <f>+W20/W21</f>
        <v>1.41</v>
      </c>
      <c r="X22" s="2485">
        <f>+X20/X21</f>
        <v>0.67</v>
      </c>
      <c r="Y22" s="2485">
        <f>+Y20/Y21</f>
        <v>0.32</v>
      </c>
    </row>
    <row r="23" spans="1:25" ht="25.5" customHeight="1">
      <c r="C23" s="2736"/>
      <c r="D23" s="2736"/>
      <c r="E23" s="2736"/>
      <c r="F23" s="2736"/>
      <c r="G23" s="2736"/>
      <c r="H23" s="2736"/>
      <c r="I23" s="2736"/>
      <c r="J23" s="2736"/>
      <c r="K23" s="2736"/>
      <c r="L23" s="2736"/>
    </row>
    <row r="24" spans="1:25" ht="10.15" customHeight="1"/>
    <row r="25" spans="1:25" ht="30">
      <c r="B25" s="1628" t="s">
        <v>4188</v>
      </c>
      <c r="C25" s="2222" t="s">
        <v>3859</v>
      </c>
    </row>
    <row r="26" spans="1:25" ht="10.15" customHeight="1"/>
    <row r="27" spans="1:25" ht="13.9" customHeight="1">
      <c r="C27" s="2774" t="s">
        <v>4576</v>
      </c>
      <c r="D27" s="2774"/>
      <c r="E27" s="2774"/>
      <c r="F27" s="2774"/>
      <c r="G27" s="2774"/>
      <c r="H27" s="2774"/>
      <c r="I27" s="2774"/>
      <c r="J27" s="2774"/>
      <c r="K27" s="2774"/>
      <c r="L27" s="2774"/>
      <c r="W27" s="2486">
        <f>+H12</f>
        <v>0</v>
      </c>
      <c r="X27" s="2486">
        <f>+I12</f>
        <v>0</v>
      </c>
      <c r="Y27" s="2486">
        <f>+J12</f>
        <v>0</v>
      </c>
    </row>
    <row r="28" spans="1:25">
      <c r="C28" s="2774"/>
      <c r="D28" s="2774"/>
      <c r="E28" s="2774"/>
      <c r="F28" s="2774"/>
      <c r="G28" s="2774"/>
      <c r="H28" s="2774"/>
      <c r="I28" s="2774"/>
      <c r="J28" s="2774"/>
      <c r="K28" s="2774"/>
      <c r="L28" s="2774"/>
      <c r="M28" s="2352">
        <f>H12/BS!E38</f>
        <v>0</v>
      </c>
      <c r="N28" s="2352">
        <f>I12/BS!G38</f>
        <v>0</v>
      </c>
      <c r="O28" s="2352">
        <f>J12/BS!I38</f>
        <v>0</v>
      </c>
      <c r="W28" s="2486">
        <f>+W21</f>
        <v>1031888</v>
      </c>
      <c r="X28" s="2486">
        <f>+X21</f>
        <v>1545549</v>
      </c>
      <c r="Y28" s="2486">
        <f>+Y21</f>
        <v>1733946</v>
      </c>
    </row>
    <row r="29" spans="1:25">
      <c r="C29" s="1629"/>
      <c r="D29" s="1629"/>
      <c r="E29" s="1629"/>
      <c r="F29" s="1629"/>
      <c r="G29" s="1629"/>
      <c r="H29" s="1629"/>
      <c r="I29" s="1629"/>
      <c r="J29" s="1629"/>
      <c r="K29" s="1629"/>
      <c r="L29" s="1629"/>
      <c r="W29" s="2485">
        <f>+W27/W28</f>
        <v>0</v>
      </c>
      <c r="X29" s="2485">
        <f>+X27/X28</f>
        <v>0</v>
      </c>
      <c r="Y29" s="2485">
        <f>+Y27/Y28</f>
        <v>0</v>
      </c>
    </row>
    <row r="30" spans="1:25" ht="10.15" customHeight="1"/>
    <row r="31" spans="1:25" ht="15">
      <c r="A31" s="1622" t="s">
        <v>3735</v>
      </c>
      <c r="B31" s="2190" t="s">
        <v>3516</v>
      </c>
    </row>
    <row r="32" spans="1:25" ht="10.15" customHeight="1"/>
    <row r="33" spans="1:25">
      <c r="B33" s="1231" t="s">
        <v>4577</v>
      </c>
    </row>
    <row r="34" spans="1:25" ht="10.15" customHeight="1"/>
    <row r="35" spans="1:25" ht="15">
      <c r="A35" s="1622" t="s">
        <v>3737</v>
      </c>
      <c r="B35" s="2190" t="s">
        <v>2934</v>
      </c>
    </row>
    <row r="36" spans="1:25" ht="10.15" customHeight="1">
      <c r="B36" s="2736" t="s">
        <v>4315</v>
      </c>
      <c r="C36" s="2736"/>
      <c r="D36" s="2736"/>
      <c r="E36" s="2736"/>
      <c r="F36" s="2736"/>
      <c r="G36" s="2736"/>
      <c r="H36" s="2736"/>
      <c r="I36" s="2736"/>
      <c r="J36" s="2736"/>
      <c r="K36" s="2736"/>
      <c r="L36" s="2736"/>
    </row>
    <row r="37" spans="1:25" ht="14.25" customHeight="1">
      <c r="B37" s="2736"/>
      <c r="C37" s="2736"/>
      <c r="D37" s="2736"/>
      <c r="E37" s="2736"/>
      <c r="F37" s="2736"/>
      <c r="G37" s="2736"/>
      <c r="H37" s="2736"/>
      <c r="I37" s="2736"/>
      <c r="J37" s="2736"/>
      <c r="K37" s="2736"/>
      <c r="L37" s="2736"/>
    </row>
    <row r="38" spans="1:25" ht="24" customHeight="1">
      <c r="B38" s="2736"/>
      <c r="C38" s="2736"/>
      <c r="D38" s="2736"/>
      <c r="E38" s="2736"/>
      <c r="F38" s="2736"/>
      <c r="G38" s="2736"/>
      <c r="H38" s="2736"/>
      <c r="I38" s="2736"/>
      <c r="J38" s="2736"/>
      <c r="K38" s="2736"/>
      <c r="L38" s="2736"/>
      <c r="M38" s="1231">
        <v>47346.939899999998</v>
      </c>
      <c r="N38" s="1231">
        <v>37263.405899999998</v>
      </c>
    </row>
    <row r="39" spans="1:25" ht="3.75" customHeight="1">
      <c r="B39" s="2609"/>
      <c r="C39" s="2609"/>
      <c r="D39" s="2609"/>
      <c r="E39" s="2609"/>
      <c r="F39" s="2609"/>
      <c r="G39" s="2609"/>
      <c r="H39" s="2609"/>
      <c r="I39" s="2609"/>
      <c r="J39" s="2609"/>
      <c r="K39" s="2609"/>
      <c r="L39" s="2609"/>
    </row>
    <row r="40" spans="1:25" ht="10.5" customHeight="1">
      <c r="B40" s="2609"/>
      <c r="C40" s="2609"/>
      <c r="D40" s="2609"/>
      <c r="E40" s="2609"/>
      <c r="F40" s="2609"/>
      <c r="G40" s="2609"/>
      <c r="H40" s="2609"/>
      <c r="I40" s="2609"/>
      <c r="J40" s="2609"/>
      <c r="K40" s="2609"/>
      <c r="L40" s="2609"/>
    </row>
    <row r="41" spans="1:25" ht="15">
      <c r="A41" s="2612" t="s">
        <v>4588</v>
      </c>
      <c r="B41" s="3170" t="s">
        <v>4585</v>
      </c>
      <c r="C41" s="3171"/>
      <c r="D41" s="3171"/>
      <c r="E41" s="3171"/>
      <c r="F41" s="3171"/>
      <c r="G41" s="3171"/>
      <c r="H41" s="3171"/>
      <c r="I41" s="3171"/>
      <c r="J41" s="2610"/>
      <c r="K41" s="2610"/>
      <c r="L41" s="2610"/>
    </row>
    <row r="42" spans="1:25">
      <c r="B42" s="3171"/>
      <c r="C42" s="3171"/>
      <c r="D42" s="3171"/>
      <c r="E42" s="3171"/>
      <c r="F42" s="3171"/>
      <c r="G42" s="3171"/>
      <c r="H42" s="3171"/>
      <c r="I42" s="3171"/>
      <c r="J42" s="2610"/>
      <c r="K42" s="2610"/>
      <c r="L42" s="2610"/>
    </row>
    <row r="43" spans="1:25">
      <c r="B43" s="2611" t="s">
        <v>4586</v>
      </c>
      <c r="C43" s="2610"/>
      <c r="D43" s="2610"/>
      <c r="E43" s="2610"/>
      <c r="F43" s="2610"/>
      <c r="G43" s="2610"/>
      <c r="H43" s="2610"/>
      <c r="I43" s="2610"/>
      <c r="J43" s="2610"/>
      <c r="K43" s="2610"/>
      <c r="L43" s="2610"/>
    </row>
    <row r="44" spans="1:25" ht="6" customHeight="1">
      <c r="B44" s="2611"/>
      <c r="C44" s="2610"/>
      <c r="D44" s="2610"/>
      <c r="E44" s="2610"/>
      <c r="F44" s="2610"/>
      <c r="G44" s="2610"/>
      <c r="H44" s="2610"/>
      <c r="I44" s="2610"/>
      <c r="J44" s="2610"/>
      <c r="K44" s="2610"/>
      <c r="L44" s="2610"/>
    </row>
    <row r="45" spans="1:25" ht="24" customHeight="1">
      <c r="B45" s="3172" t="s">
        <v>4590</v>
      </c>
      <c r="C45" s="3173"/>
      <c r="D45" s="3173"/>
      <c r="E45" s="3173"/>
      <c r="F45" s="3173"/>
      <c r="G45" s="3173"/>
      <c r="H45" s="3173"/>
      <c r="I45" s="3173"/>
      <c r="J45" s="3173"/>
      <c r="K45" s="3173"/>
      <c r="L45" s="3173"/>
      <c r="W45" s="2613">
        <v>1.6799999999999999E-2</v>
      </c>
      <c r="X45" s="2614">
        <f>W45/274*365</f>
        <v>2.24E-2</v>
      </c>
      <c r="Y45" s="2613"/>
    </row>
    <row r="46" spans="1:25" ht="5.25" customHeight="1">
      <c r="B46" s="3173"/>
      <c r="C46" s="3173"/>
      <c r="D46" s="3173"/>
      <c r="E46" s="3173"/>
      <c r="F46" s="3173"/>
      <c r="G46" s="3173"/>
      <c r="H46" s="3173"/>
      <c r="I46" s="3173"/>
      <c r="J46" s="3173"/>
      <c r="K46" s="3173"/>
      <c r="L46" s="3173"/>
      <c r="W46" s="2613"/>
      <c r="X46" s="2613"/>
      <c r="Y46" s="2613"/>
    </row>
    <row r="47" spans="1:25" hidden="1">
      <c r="B47" s="3173"/>
      <c r="C47" s="3173"/>
      <c r="D47" s="3173"/>
      <c r="E47" s="3173"/>
      <c r="F47" s="3173"/>
      <c r="G47" s="3173"/>
      <c r="H47" s="3173"/>
      <c r="I47" s="3173"/>
      <c r="J47" s="3173"/>
      <c r="K47" s="3173"/>
      <c r="L47" s="3173"/>
      <c r="W47" s="2613"/>
      <c r="X47" s="2613"/>
      <c r="Y47" s="2613"/>
    </row>
    <row r="48" spans="1:25" ht="24" hidden="1" customHeight="1">
      <c r="B48" s="3171"/>
      <c r="C48" s="3171"/>
      <c r="D48" s="3171"/>
      <c r="E48" s="3171"/>
      <c r="F48" s="3171"/>
      <c r="G48" s="3171"/>
      <c r="H48" s="3171"/>
      <c r="I48" s="3171"/>
      <c r="J48" s="3171"/>
      <c r="K48" s="3171"/>
      <c r="L48" s="3171"/>
      <c r="W48" s="2613"/>
      <c r="X48" s="2613"/>
      <c r="Y48" s="2613"/>
    </row>
    <row r="49" spans="1:25">
      <c r="B49" s="2611" t="s">
        <v>3891</v>
      </c>
      <c r="C49" s="2610"/>
      <c r="D49" s="2610"/>
      <c r="E49" s="2610"/>
      <c r="F49" s="2610"/>
      <c r="G49" s="2610"/>
      <c r="H49" s="2610"/>
      <c r="I49" s="2610"/>
      <c r="J49" s="2610"/>
      <c r="K49" s="2610"/>
      <c r="L49" s="2610"/>
      <c r="W49" s="2613"/>
      <c r="X49" s="2613">
        <v>1.7999999999999999E-2</v>
      </c>
      <c r="Y49" s="2613"/>
    </row>
    <row r="50" spans="1:25" ht="5.25" customHeight="1">
      <c r="B50" s="2611"/>
      <c r="C50" s="2610"/>
      <c r="D50" s="2610"/>
      <c r="E50" s="2610"/>
      <c r="F50" s="2610"/>
      <c r="G50" s="2610"/>
      <c r="H50" s="2610"/>
      <c r="I50" s="2610"/>
      <c r="J50" s="2610"/>
      <c r="K50" s="2610"/>
      <c r="L50" s="2610"/>
      <c r="W50" s="2613"/>
      <c r="X50" s="2615"/>
      <c r="Y50" s="2613"/>
    </row>
    <row r="51" spans="1:25" ht="24" customHeight="1">
      <c r="B51" s="3172" t="s">
        <v>4591</v>
      </c>
      <c r="C51" s="3173"/>
      <c r="D51" s="3173"/>
      <c r="E51" s="3173"/>
      <c r="F51" s="3173"/>
      <c r="G51" s="3173"/>
      <c r="H51" s="3173"/>
      <c r="I51" s="3173"/>
      <c r="J51" s="3173"/>
      <c r="K51" s="3173"/>
      <c r="L51" s="3173"/>
      <c r="W51" s="2613"/>
      <c r="X51" s="2613">
        <f>X45-X49</f>
        <v>4.4000000000000003E-3</v>
      </c>
      <c r="Y51" s="2613"/>
    </row>
    <row r="52" spans="1:25" ht="4.5" customHeight="1">
      <c r="B52" s="3173"/>
      <c r="C52" s="3173"/>
      <c r="D52" s="3173"/>
      <c r="E52" s="3173"/>
      <c r="F52" s="3173"/>
      <c r="G52" s="3173"/>
      <c r="H52" s="3173"/>
      <c r="I52" s="3173"/>
      <c r="J52" s="3173"/>
      <c r="K52" s="3173"/>
      <c r="L52" s="3173"/>
      <c r="W52" s="2613"/>
      <c r="X52" s="2613"/>
      <c r="Y52" s="2613"/>
    </row>
    <row r="53" spans="1:25" ht="24" hidden="1" customHeight="1">
      <c r="B53" s="3173"/>
      <c r="C53" s="3173"/>
      <c r="D53" s="3173"/>
      <c r="E53" s="3173"/>
      <c r="F53" s="3173"/>
      <c r="G53" s="3173"/>
      <c r="H53" s="3173"/>
      <c r="I53" s="3173"/>
      <c r="J53" s="3173"/>
      <c r="K53" s="3173"/>
      <c r="L53" s="3173"/>
      <c r="W53" s="2613"/>
      <c r="X53" s="2613"/>
      <c r="Y53" s="2613"/>
    </row>
    <row r="54" spans="1:25" ht="24" hidden="1" customHeight="1">
      <c r="B54" s="3171"/>
      <c r="C54" s="3171"/>
      <c r="D54" s="3171"/>
      <c r="E54" s="3171"/>
      <c r="F54" s="3171"/>
      <c r="G54" s="3171"/>
      <c r="H54" s="3171"/>
      <c r="I54" s="3171"/>
      <c r="J54" s="3171"/>
      <c r="K54" s="3171"/>
      <c r="L54" s="3171"/>
      <c r="W54" s="2613"/>
      <c r="X54" s="2613"/>
      <c r="Y54" s="2613"/>
    </row>
    <row r="55" spans="1:25">
      <c r="B55" s="2611" t="s">
        <v>4587</v>
      </c>
      <c r="C55" s="2610"/>
      <c r="D55" s="2610"/>
      <c r="E55" s="2610"/>
      <c r="F55" s="2610"/>
      <c r="G55" s="2610"/>
      <c r="H55" s="2610"/>
      <c r="I55" s="2610"/>
      <c r="J55" s="2610"/>
      <c r="K55" s="2610"/>
      <c r="L55" s="2610"/>
      <c r="W55" s="2613"/>
      <c r="X55" s="2613"/>
      <c r="Y55" s="2613"/>
    </row>
    <row r="56" spans="1:25" ht="3.75" customHeight="1">
      <c r="B56" s="2611"/>
      <c r="C56" s="2610"/>
      <c r="D56" s="2610"/>
      <c r="E56" s="2610"/>
      <c r="F56" s="2610"/>
      <c r="G56" s="2610"/>
      <c r="H56" s="2610"/>
      <c r="I56" s="2610"/>
      <c r="J56" s="2610"/>
      <c r="K56" s="2610"/>
      <c r="L56" s="2610"/>
      <c r="W56" s="2613"/>
      <c r="X56" s="2613"/>
      <c r="Y56" s="2613"/>
    </row>
    <row r="57" spans="1:25" ht="24" customHeight="1">
      <c r="B57" s="3172" t="s">
        <v>4592</v>
      </c>
      <c r="C57" s="3173"/>
      <c r="D57" s="3173"/>
      <c r="E57" s="3173"/>
      <c r="F57" s="3173"/>
      <c r="G57" s="3173"/>
      <c r="H57" s="3173"/>
      <c r="I57" s="3173"/>
      <c r="J57" s="3173"/>
      <c r="K57" s="3173"/>
      <c r="L57" s="3173"/>
      <c r="W57" s="2613"/>
      <c r="X57" s="2613"/>
      <c r="Y57" s="2613"/>
    </row>
    <row r="58" spans="1:25" ht="8.25" customHeight="1">
      <c r="B58" s="3173"/>
      <c r="C58" s="3173"/>
      <c r="D58" s="3173"/>
      <c r="E58" s="3173"/>
      <c r="F58" s="3173"/>
      <c r="G58" s="3173"/>
      <c r="H58" s="3173"/>
      <c r="I58" s="3173"/>
      <c r="J58" s="3173"/>
      <c r="K58" s="3173"/>
      <c r="L58" s="3173"/>
      <c r="W58" s="2613"/>
      <c r="X58" s="2613"/>
      <c r="Y58" s="2613"/>
    </row>
    <row r="59" spans="1:25" ht="24" hidden="1" customHeight="1">
      <c r="B59" s="3173"/>
      <c r="C59" s="3173"/>
      <c r="D59" s="3173"/>
      <c r="E59" s="3173"/>
      <c r="F59" s="3173"/>
      <c r="G59" s="3173"/>
      <c r="H59" s="3173"/>
      <c r="I59" s="3173"/>
      <c r="J59" s="3173"/>
      <c r="K59" s="3173"/>
      <c r="L59" s="3173"/>
    </row>
    <row r="60" spans="1:25" ht="24" hidden="1" customHeight="1">
      <c r="B60" s="3171"/>
      <c r="C60" s="3171"/>
      <c r="D60" s="3171"/>
      <c r="E60" s="3171"/>
      <c r="F60" s="3171"/>
      <c r="G60" s="3171"/>
      <c r="H60" s="3171"/>
      <c r="I60" s="3171"/>
      <c r="J60" s="3171"/>
      <c r="K60" s="3171"/>
      <c r="L60" s="3171"/>
    </row>
    <row r="61" spans="1:25" ht="6" customHeight="1">
      <c r="B61" s="2608"/>
      <c r="C61" s="2608"/>
      <c r="D61" s="2608"/>
      <c r="E61" s="2608"/>
      <c r="F61" s="2608"/>
      <c r="G61" s="2608"/>
      <c r="H61" s="2608"/>
      <c r="I61" s="2608"/>
      <c r="J61" s="2608"/>
      <c r="K61" s="2608"/>
      <c r="L61" s="2608"/>
    </row>
    <row r="62" spans="1:25" ht="15">
      <c r="A62" s="2189">
        <f>A41+1</f>
        <v>10</v>
      </c>
      <c r="B62" s="2190" t="s">
        <v>4143</v>
      </c>
      <c r="D62" s="2191"/>
      <c r="E62" s="2191"/>
      <c r="F62" s="2191"/>
      <c r="G62" s="2191"/>
      <c r="H62" s="2191"/>
      <c r="I62" s="2191"/>
      <c r="J62" s="2191"/>
      <c r="K62" s="2191"/>
      <c r="L62" s="2191"/>
      <c r="M62" s="2192">
        <v>40105</v>
      </c>
      <c r="N62" s="2346">
        <v>65855.782600000006</v>
      </c>
      <c r="O62" s="1393"/>
      <c r="P62" s="2142"/>
    </row>
    <row r="63" spans="1:25" ht="10.15" customHeight="1">
      <c r="A63" s="2193"/>
      <c r="B63" s="2193"/>
      <c r="C63" s="2152"/>
      <c r="D63" s="2191"/>
      <c r="E63" s="2191"/>
      <c r="F63" s="2191"/>
      <c r="G63" s="2191"/>
      <c r="H63" s="2191"/>
      <c r="I63" s="2191"/>
      <c r="J63" s="2191"/>
      <c r="K63" s="2191"/>
      <c r="L63" s="2191"/>
      <c r="M63" s="2192">
        <v>133545</v>
      </c>
      <c r="N63" s="2346">
        <v>401297.66139999998</v>
      </c>
      <c r="O63" s="1393"/>
      <c r="P63" s="2142"/>
    </row>
    <row r="64" spans="1:25" ht="15">
      <c r="A64" s="2194"/>
      <c r="B64" s="2191"/>
      <c r="D64" s="2191"/>
      <c r="E64" s="3167" t="s">
        <v>4578</v>
      </c>
      <c r="F64" s="3168"/>
      <c r="G64" s="3168"/>
      <c r="H64" s="3168"/>
      <c r="I64" s="3168"/>
      <c r="J64" s="3168"/>
      <c r="K64" s="3168"/>
      <c r="L64" s="3169"/>
      <c r="M64" s="1231">
        <v>315052.59779999999</v>
      </c>
      <c r="N64" s="1231">
        <v>90195.294399999999</v>
      </c>
    </row>
    <row r="65" spans="1:31" ht="15">
      <c r="A65" s="2194"/>
      <c r="B65" s="2191"/>
      <c r="D65" s="2191"/>
      <c r="E65" s="3155" t="s">
        <v>3765</v>
      </c>
      <c r="F65" s="3156"/>
      <c r="G65" s="3155" t="s">
        <v>3079</v>
      </c>
      <c r="H65" s="3166"/>
      <c r="I65" s="3155" t="s">
        <v>3072</v>
      </c>
      <c r="J65" s="3156"/>
      <c r="K65" s="3155" t="s">
        <v>2928</v>
      </c>
      <c r="L65" s="3156"/>
      <c r="M65" s="1231">
        <v>-356328.41340000002</v>
      </c>
      <c r="N65" s="1231">
        <v>-109126.1538</v>
      </c>
    </row>
    <row r="66" spans="1:31" ht="15">
      <c r="A66" s="2195"/>
      <c r="B66" s="2196" t="s">
        <v>4270</v>
      </c>
      <c r="D66" s="2197"/>
      <c r="E66" s="2198" t="s">
        <v>3862</v>
      </c>
      <c r="F66" s="2198" t="s">
        <v>4437</v>
      </c>
      <c r="G66" s="2199" t="s">
        <v>3862</v>
      </c>
      <c r="H66" s="2199" t="str">
        <f>+F66</f>
        <v>(Rupees'000')</v>
      </c>
      <c r="I66" s="2198" t="s">
        <v>3862</v>
      </c>
      <c r="J66" s="2198" t="str">
        <f>+H66</f>
        <v>(Rupees'000')</v>
      </c>
      <c r="K66" s="2199" t="s">
        <v>3862</v>
      </c>
      <c r="L66" s="2199" t="str">
        <f>+J66</f>
        <v>(Rupees'000')</v>
      </c>
      <c r="M66" s="1231">
        <v>-98062.976500000004</v>
      </c>
      <c r="N66" s="1231">
        <v>-6578.1603999999998</v>
      </c>
    </row>
    <row r="67" spans="1:31" ht="10.15" customHeight="1">
      <c r="A67" s="2194"/>
      <c r="B67" s="2191"/>
      <c r="D67" s="2191"/>
      <c r="E67" s="2191"/>
      <c r="F67" s="2191"/>
      <c r="G67" s="2191"/>
      <c r="H67" s="2191"/>
      <c r="I67" s="2191"/>
      <c r="J67" s="2191"/>
      <c r="K67" s="2191"/>
      <c r="L67" s="2192"/>
      <c r="N67" s="1231">
        <v>-205853.1948</v>
      </c>
    </row>
    <row r="68" spans="1:31" ht="15.75" thickBot="1">
      <c r="A68" s="2194"/>
      <c r="B68" s="2152" t="s">
        <v>4271</v>
      </c>
      <c r="D68" s="2191"/>
      <c r="E68" s="2200">
        <f>UHA!F10</f>
        <v>231308</v>
      </c>
      <c r="F68" s="2200">
        <f>UHA!B10</f>
        <v>140534</v>
      </c>
      <c r="G68" s="2200">
        <f>UHA!G10</f>
        <v>407395</v>
      </c>
      <c r="H68" s="2200">
        <f>UHA!C10</f>
        <v>101617</v>
      </c>
      <c r="I68" s="2200">
        <f>UHA!H10</f>
        <v>983092</v>
      </c>
      <c r="J68" s="2200">
        <f>UHA!D10</f>
        <v>221149</v>
      </c>
      <c r="K68" s="2200">
        <f>E68+G68+I68</f>
        <v>1621795</v>
      </c>
      <c r="L68" s="2200">
        <f>F68+H68+J68</f>
        <v>463300</v>
      </c>
      <c r="X68" s="1769">
        <v>15689628.92</v>
      </c>
      <c r="Y68" s="1769">
        <v>26884.970499999999</v>
      </c>
      <c r="Z68" s="1769"/>
      <c r="AA68" s="1769">
        <v>15942130.41</v>
      </c>
      <c r="AB68" s="1769">
        <v>66770.523100000006</v>
      </c>
      <c r="AC68" s="1769"/>
      <c r="AD68" s="1769">
        <v>2150324.52</v>
      </c>
      <c r="AE68" s="1769">
        <v>9993.1437000000005</v>
      </c>
    </row>
    <row r="69" spans="1:31" ht="16.5" thickTop="1" thickBot="1">
      <c r="A69" s="2194"/>
      <c r="B69" s="2318" t="s">
        <v>4272</v>
      </c>
      <c r="D69" s="2191"/>
      <c r="E69" s="2200">
        <f>UHA!F18</f>
        <v>-328720</v>
      </c>
      <c r="F69" s="2200">
        <f>UHA!B18</f>
        <v>-200467</v>
      </c>
      <c r="G69" s="2200">
        <f>UHA!G18</f>
        <v>-300448</v>
      </c>
      <c r="H69" s="2200">
        <f>UHA!C18</f>
        <v>-74993</v>
      </c>
      <c r="I69" s="2200">
        <f>UHA!H18</f>
        <v>-546868</v>
      </c>
      <c r="J69" s="2200">
        <f>UHA!D18</f>
        <v>-122956</v>
      </c>
      <c r="K69" s="2200">
        <f>E69+G69+I69</f>
        <v>-1176036</v>
      </c>
      <c r="L69" s="2200">
        <f>F69+H69+J69</f>
        <v>-398416</v>
      </c>
      <c r="X69" s="1769">
        <v>28724017.260000002</v>
      </c>
      <c r="Y69" s="1769">
        <v>50721.388200000001</v>
      </c>
      <c r="Z69" s="1769"/>
      <c r="AA69" s="1769">
        <v>13131107.310000001</v>
      </c>
      <c r="AB69" s="1769">
        <v>56006.919600000001</v>
      </c>
      <c r="AC69" s="1769"/>
      <c r="AD69" s="1769">
        <v>8079665.5700000003</v>
      </c>
      <c r="AE69" s="1769">
        <v>37525.733</v>
      </c>
    </row>
    <row r="70" spans="1:31" ht="10.15" customHeight="1" thickTop="1">
      <c r="A70" s="2194"/>
      <c r="B70" s="2152"/>
      <c r="D70" s="2191"/>
      <c r="E70" s="2201"/>
      <c r="F70" s="2201"/>
      <c r="G70" s="2201"/>
      <c r="H70" s="2201"/>
      <c r="I70" s="2201"/>
      <c r="J70" s="2201"/>
      <c r="K70" s="1696"/>
      <c r="L70" s="2201"/>
      <c r="X70" s="1769">
        <v>103222691.90000001</v>
      </c>
      <c r="Y70" s="1769">
        <v>181217.86170000001</v>
      </c>
      <c r="Z70" s="1769"/>
      <c r="AA70" s="1769">
        <v>2920390.33</v>
      </c>
      <c r="AB70" s="1769">
        <v>12532.7718</v>
      </c>
      <c r="AC70" s="1769"/>
      <c r="AD70" s="1769">
        <v>10839208.91</v>
      </c>
      <c r="AE70" s="1769">
        <v>51164.563499999997</v>
      </c>
    </row>
    <row r="71" spans="1:31" ht="10.15" customHeight="1">
      <c r="A71" s="2194"/>
      <c r="B71" s="2152"/>
      <c r="D71" s="2191"/>
      <c r="E71" s="2201"/>
      <c r="F71" s="2201"/>
      <c r="G71" s="2201"/>
      <c r="H71" s="2201"/>
      <c r="I71" s="2201"/>
      <c r="J71" s="2201"/>
      <c r="K71" s="1696"/>
      <c r="L71" s="2201"/>
      <c r="X71" s="1769">
        <v>26444.82</v>
      </c>
      <c r="Y71" s="1769">
        <v>42.267499999999998</v>
      </c>
      <c r="Z71" s="1769"/>
      <c r="AA71" s="1769">
        <v>20722117.57</v>
      </c>
      <c r="AB71" s="1769">
        <v>88547.539300000004</v>
      </c>
      <c r="AC71" s="1769"/>
      <c r="AD71" s="1769">
        <v>7789998.2300000004</v>
      </c>
      <c r="AE71" s="1769">
        <v>36216.215300000003</v>
      </c>
    </row>
    <row r="72" spans="1:31" ht="15">
      <c r="A72" s="2194"/>
      <c r="B72" s="2191"/>
      <c r="D72" s="2191"/>
      <c r="E72" s="3161" t="s">
        <v>4370</v>
      </c>
      <c r="F72" s="3162"/>
      <c r="G72" s="3162"/>
      <c r="H72" s="3162"/>
      <c r="I72" s="3162"/>
      <c r="J72" s="3162"/>
      <c r="K72" s="3162"/>
      <c r="L72" s="3163"/>
      <c r="X72" s="1769">
        <v>31932936.510000002</v>
      </c>
      <c r="Y72" s="1769">
        <v>52228.4228</v>
      </c>
      <c r="Z72" s="1769"/>
      <c r="AA72" s="1769">
        <v>54508314.729999997</v>
      </c>
      <c r="AB72" s="1769">
        <v>233987.24299999999</v>
      </c>
      <c r="AC72" s="1769"/>
      <c r="AD72" s="1769">
        <v>73011196.959999993</v>
      </c>
      <c r="AE72" s="1769">
        <v>344912.34269999998</v>
      </c>
    </row>
    <row r="73" spans="1:31" ht="15">
      <c r="A73" s="2194"/>
      <c r="B73" s="2191"/>
      <c r="D73" s="2191"/>
      <c r="E73" s="3158" t="s">
        <v>3765</v>
      </c>
      <c r="F73" s="3160"/>
      <c r="G73" s="3158" t="s">
        <v>3079</v>
      </c>
      <c r="H73" s="3159"/>
      <c r="I73" s="3158" t="s">
        <v>3072</v>
      </c>
      <c r="J73" s="3160"/>
      <c r="K73" s="3158" t="s">
        <v>2928</v>
      </c>
      <c r="L73" s="3160"/>
      <c r="X73" s="1924">
        <f>SUM(X68:X72)</f>
        <v>179595719</v>
      </c>
      <c r="Y73" s="1924">
        <f>SUM(Y68:Y72)</f>
        <v>311095</v>
      </c>
      <c r="Z73" s="1769"/>
      <c r="AA73" s="1769">
        <f>SUM(AA68:AA72)</f>
        <v>107224060.34999999</v>
      </c>
      <c r="AB73" s="1769">
        <f>SUM(AB68:AB72)</f>
        <v>457844.99680000002</v>
      </c>
      <c r="AC73" s="1769"/>
      <c r="AD73" s="1769">
        <v>33877885.009999998</v>
      </c>
      <c r="AE73" s="1769">
        <v>159737.80379999999</v>
      </c>
    </row>
    <row r="74" spans="1:31" ht="15">
      <c r="A74" s="2194"/>
      <c r="B74" s="2196" t="s">
        <v>4270</v>
      </c>
      <c r="D74" s="2197"/>
      <c r="E74" s="2528" t="s">
        <v>3862</v>
      </c>
      <c r="F74" s="2529" t="str">
        <f>+F66</f>
        <v>(Rupees'000')</v>
      </c>
      <c r="G74" s="2529" t="s">
        <v>3862</v>
      </c>
      <c r="H74" s="2529" t="str">
        <f>+H66</f>
        <v>(Rupees'000')</v>
      </c>
      <c r="I74" s="2528" t="s">
        <v>3862</v>
      </c>
      <c r="J74" s="2529" t="str">
        <f>+J66</f>
        <v>(Rupees'000')</v>
      </c>
      <c r="K74" s="2529" t="s">
        <v>3862</v>
      </c>
      <c r="L74" s="2529" t="str">
        <f>+L66</f>
        <v>(Rupees'000')</v>
      </c>
      <c r="Z74" s="1769"/>
      <c r="AC74" s="1769"/>
      <c r="AD74" s="1769">
        <f>SUM(AD68:AD73)</f>
        <v>135748279.19999999</v>
      </c>
      <c r="AE74" s="1769">
        <f>SUM(AE68:AE73)</f>
        <v>639549.80200000003</v>
      </c>
    </row>
    <row r="75" spans="1:31" ht="16.899999999999999" customHeight="1">
      <c r="A75" s="2194"/>
      <c r="B75" s="2196"/>
      <c r="D75" s="2197"/>
      <c r="E75" s="2191"/>
      <c r="F75" s="2191"/>
      <c r="G75" s="2191"/>
      <c r="H75" s="2191"/>
      <c r="I75" s="2191"/>
      <c r="J75" s="2191"/>
      <c r="K75" s="2191"/>
      <c r="L75" s="2192"/>
      <c r="Z75" s="1769"/>
      <c r="AC75" s="1769"/>
    </row>
    <row r="76" spans="1:31" ht="15.75" thickBot="1">
      <c r="A76" s="2194"/>
      <c r="B76" s="2318" t="s">
        <v>4271</v>
      </c>
      <c r="D76" s="2191"/>
      <c r="E76" s="2223">
        <v>311094</v>
      </c>
      <c r="F76" s="2223">
        <v>179597</v>
      </c>
      <c r="G76" s="2223">
        <v>457845</v>
      </c>
      <c r="H76" s="2505">
        <v>107225</v>
      </c>
      <c r="I76" s="2223">
        <v>639550</v>
      </c>
      <c r="J76" s="2223">
        <v>127670</v>
      </c>
      <c r="K76" s="2223">
        <v>1408489</v>
      </c>
      <c r="L76" s="2223">
        <v>414492</v>
      </c>
      <c r="X76" s="1769">
        <v>-17875472.350000001</v>
      </c>
      <c r="Y76" s="1769">
        <v>-28570.5861</v>
      </c>
      <c r="Z76" s="1769"/>
      <c r="AA76" s="1769">
        <v>-64858976.409999996</v>
      </c>
      <c r="AB76" s="1769">
        <v>-278209.44040000002</v>
      </c>
      <c r="AC76" s="1769"/>
      <c r="AD76" s="1769">
        <v>-23181309.079999998</v>
      </c>
      <c r="AE76" s="1769">
        <v>-109238.7153</v>
      </c>
    </row>
    <row r="77" spans="1:31" ht="16.5" thickTop="1" thickBot="1">
      <c r="A77" s="2194"/>
      <c r="B77" s="2318" t="s">
        <v>4272</v>
      </c>
      <c r="D77" s="2191"/>
      <c r="E77" s="2223">
        <v>-392558</v>
      </c>
      <c r="F77" s="2223">
        <v>-227694</v>
      </c>
      <c r="G77" s="2223">
        <v>-411377</v>
      </c>
      <c r="H77" s="2223">
        <v>-96068</v>
      </c>
      <c r="I77" s="2223">
        <v>-398991</v>
      </c>
      <c r="J77" s="2223">
        <v>-76780</v>
      </c>
      <c r="K77" s="2223">
        <v>-1202926</v>
      </c>
      <c r="L77" s="2223">
        <v>-400542</v>
      </c>
      <c r="M77" s="1924">
        <v>45722</v>
      </c>
      <c r="N77" s="1231">
        <v>83.500799999999998</v>
      </c>
      <c r="O77" s="1231">
        <v>41.116</v>
      </c>
      <c r="W77" s="1231">
        <v>1000</v>
      </c>
      <c r="X77" s="1769">
        <v>-93702002.109999999</v>
      </c>
      <c r="Y77" s="1769">
        <v>-158620.96780000001</v>
      </c>
      <c r="Z77" s="1769"/>
      <c r="AA77" s="1769">
        <v>-240614.86</v>
      </c>
      <c r="AB77" s="1769">
        <v>-1007.7693</v>
      </c>
      <c r="AC77" s="1769"/>
      <c r="AD77" s="1769">
        <v>-8079665.5700000003</v>
      </c>
      <c r="AE77" s="1769">
        <v>-37525.733</v>
      </c>
    </row>
    <row r="78" spans="1:31" ht="10.15" customHeight="1" thickTop="1">
      <c r="A78" s="2202"/>
      <c r="B78" s="2202"/>
      <c r="C78" s="2138"/>
      <c r="D78" s="2138"/>
      <c r="E78" s="2138"/>
      <c r="F78" s="2138"/>
      <c r="G78" s="2138"/>
      <c r="H78" s="2138"/>
      <c r="I78" s="2138"/>
      <c r="J78" s="2138"/>
      <c r="K78" s="2138"/>
      <c r="L78" s="2138"/>
      <c r="M78" s="1924">
        <v>62252</v>
      </c>
      <c r="N78" s="1231">
        <v>78376.004100000006</v>
      </c>
      <c r="O78" s="1231">
        <v>3.7545999999999999</v>
      </c>
      <c r="X78" s="1769">
        <v>-116116125.59999999</v>
      </c>
      <c r="Y78" s="1769">
        <v>-205366.7205</v>
      </c>
      <c r="Z78" s="1769"/>
      <c r="AA78" s="1769">
        <v>-30967774.280000001</v>
      </c>
      <c r="AB78" s="1769">
        <v>-132160.01269999999</v>
      </c>
      <c r="AC78" s="1769"/>
      <c r="AD78" s="1769">
        <v>-3828346</v>
      </c>
      <c r="AE78" s="1769">
        <v>-18019.715</v>
      </c>
    </row>
    <row r="79" spans="1:31" ht="15">
      <c r="A79" s="2189">
        <f>A62+1</f>
        <v>11</v>
      </c>
      <c r="B79" s="2203" t="s">
        <v>4144</v>
      </c>
      <c r="D79" s="2191"/>
      <c r="E79" s="2201"/>
      <c r="F79" s="2201"/>
      <c r="G79" s="2201"/>
      <c r="H79" s="2201"/>
      <c r="I79" s="2201"/>
      <c r="J79" s="2201"/>
      <c r="K79" s="2204"/>
      <c r="L79" s="2204"/>
      <c r="M79" s="1924">
        <v>80</v>
      </c>
      <c r="N79" s="1231">
        <v>48314.762699999999</v>
      </c>
      <c r="O79" s="1231">
        <v>22034.001</v>
      </c>
      <c r="X79" s="1924">
        <f>SUM(X76:X78)</f>
        <v>-227693600</v>
      </c>
      <c r="Y79" s="1924">
        <f>SUM(Y76:Y78)</f>
        <v>-392558</v>
      </c>
      <c r="AA79" s="1769">
        <f>SUM(AA76:AA78)</f>
        <v>-96067365.549999997</v>
      </c>
      <c r="AB79" s="1769">
        <f>SUM(AB76:AB78)</f>
        <v>-411377.22240000003</v>
      </c>
      <c r="AD79" s="1769">
        <v>-49767101.549999997</v>
      </c>
      <c r="AE79" s="1769">
        <v>-234194.25380000001</v>
      </c>
    </row>
    <row r="80" spans="1:31" ht="15">
      <c r="A80" s="2205"/>
      <c r="B80" s="2205"/>
      <c r="C80" s="2203"/>
      <c r="D80" s="2191"/>
      <c r="E80" s="2191"/>
      <c r="F80" s="2206"/>
      <c r="G80" s="2207"/>
      <c r="I80" s="2208"/>
      <c r="J80" s="3157" t="s">
        <v>4468</v>
      </c>
      <c r="K80" s="3157"/>
      <c r="L80" s="3157"/>
      <c r="M80" s="1924">
        <v>75</v>
      </c>
      <c r="N80" s="1231">
        <v>73.671199999999999</v>
      </c>
      <c r="O80" s="1231">
        <v>9.3872</v>
      </c>
      <c r="AD80" s="1769">
        <v>-2812.46</v>
      </c>
      <c r="AE80" s="1769">
        <v>-13.0701</v>
      </c>
    </row>
    <row r="81" spans="1:31" ht="15">
      <c r="A81" s="2205"/>
      <c r="B81" s="2205"/>
      <c r="C81" s="2203"/>
      <c r="D81" s="2191"/>
      <c r="E81" s="2191"/>
      <c r="F81" s="2206"/>
      <c r="G81" s="2207"/>
      <c r="H81" s="2207"/>
      <c r="I81" s="2208"/>
      <c r="J81" s="2191"/>
      <c r="K81" s="2209"/>
      <c r="L81" s="2209" t="s">
        <v>4124</v>
      </c>
      <c r="M81" s="1924">
        <v>28628</v>
      </c>
      <c r="N81" s="1231">
        <v>101166.8449</v>
      </c>
      <c r="O81" s="1231">
        <v>43697.065399999999</v>
      </c>
      <c r="AD81" s="1769">
        <f>SUM(AD76:AD80)</f>
        <v>-84859234.659999996</v>
      </c>
      <c r="AE81" s="1769">
        <f>SUM(AE76:AE80)</f>
        <v>-398991.48719999997</v>
      </c>
    </row>
    <row r="82" spans="1:31" ht="15">
      <c r="A82" s="2205"/>
      <c r="B82" s="2205"/>
      <c r="C82" s="2203"/>
      <c r="D82" s="2191"/>
      <c r="E82" s="2191"/>
      <c r="F82" s="2206"/>
      <c r="G82" s="2207"/>
      <c r="H82" s="2207"/>
      <c r="I82" s="2208"/>
      <c r="J82" s="2209" t="s">
        <v>4145</v>
      </c>
      <c r="K82" s="2209" t="s">
        <v>4146</v>
      </c>
      <c r="L82" s="2209" t="s">
        <v>4147</v>
      </c>
      <c r="M82" s="1924">
        <v>37132</v>
      </c>
      <c r="N82" s="1565">
        <v>114327.1228</v>
      </c>
      <c r="O82" s="1231">
        <v>94927.301000000007</v>
      </c>
      <c r="P82" s="2142"/>
    </row>
    <row r="83" spans="1:31" ht="15">
      <c r="A83" s="2210"/>
      <c r="B83" s="2210"/>
      <c r="C83" s="2191"/>
      <c r="D83" s="2191"/>
      <c r="E83" s="2191"/>
      <c r="F83" s="2191"/>
      <c r="G83" s="2211"/>
      <c r="H83" s="2211"/>
      <c r="I83" s="2211"/>
      <c r="J83" s="2212" t="s">
        <v>4123</v>
      </c>
      <c r="K83" s="2212" t="s">
        <v>4123</v>
      </c>
      <c r="L83" s="2213" t="s">
        <v>4123</v>
      </c>
      <c r="M83" s="1924">
        <v>40277</v>
      </c>
      <c r="N83" s="1565">
        <v>53.318899999999999</v>
      </c>
      <c r="O83" s="1231">
        <v>32868.705399999999</v>
      </c>
      <c r="P83" s="2142"/>
    </row>
    <row r="84" spans="1:31" ht="15">
      <c r="A84" s="2210"/>
      <c r="B84" s="2210"/>
      <c r="C84" s="2191"/>
      <c r="D84" s="2191"/>
      <c r="E84" s="2191"/>
      <c r="F84" s="2191"/>
      <c r="G84" s="2214"/>
      <c r="H84" s="2214"/>
      <c r="I84" s="2214"/>
      <c r="J84" s="2214" t="s">
        <v>4148</v>
      </c>
      <c r="L84" s="2214"/>
      <c r="M84" s="2158">
        <v>-21</v>
      </c>
      <c r="N84" s="2214">
        <v>-132106</v>
      </c>
      <c r="O84" s="2214">
        <v>-45843</v>
      </c>
      <c r="P84" s="2142"/>
    </row>
    <row r="85" spans="1:31" ht="10.15" customHeight="1">
      <c r="A85" s="2210"/>
      <c r="B85" s="2210"/>
      <c r="C85" s="2191"/>
      <c r="D85" s="2191"/>
      <c r="E85" s="2191"/>
      <c r="F85" s="2191"/>
      <c r="G85" s="2214"/>
      <c r="H85" s="2214"/>
      <c r="I85" s="2214"/>
      <c r="J85" s="2214"/>
      <c r="L85" s="2214"/>
      <c r="M85" s="2158">
        <v>-46554</v>
      </c>
      <c r="N85" s="2214">
        <v>-58655</v>
      </c>
      <c r="O85" s="2214">
        <v>-3209</v>
      </c>
      <c r="P85" s="2326"/>
    </row>
    <row r="86" spans="1:31" ht="15">
      <c r="A86" s="2210"/>
      <c r="B86" s="2191" t="s">
        <v>4149</v>
      </c>
      <c r="D86" s="2191"/>
      <c r="E86" s="2191"/>
      <c r="F86" s="2191"/>
      <c r="G86" s="1696"/>
      <c r="H86" s="1696"/>
      <c r="I86" s="1696"/>
      <c r="J86" s="2215">
        <v>1129300</v>
      </c>
      <c r="K86" s="2215">
        <v>1438602</v>
      </c>
      <c r="L86" s="2215">
        <v>1297722</v>
      </c>
      <c r="M86" s="1924">
        <v>-42851</v>
      </c>
      <c r="N86" s="1565">
        <v>-111019.406</v>
      </c>
      <c r="O86" s="1231">
        <v>-74231.931500000006</v>
      </c>
      <c r="P86" s="2142"/>
    </row>
    <row r="87" spans="1:31" ht="15">
      <c r="A87" s="2210"/>
      <c r="B87" s="2191" t="s">
        <v>3250</v>
      </c>
      <c r="D87" s="2191"/>
      <c r="E87" s="2191"/>
      <c r="F87" s="2191"/>
      <c r="G87" s="1696"/>
      <c r="H87" s="1696"/>
      <c r="I87" s="1696"/>
      <c r="J87" s="2216">
        <f>E68</f>
        <v>231308</v>
      </c>
      <c r="K87" s="2215">
        <f>G68</f>
        <v>407395</v>
      </c>
      <c r="L87" s="2215">
        <f>I68</f>
        <v>983092</v>
      </c>
      <c r="N87" s="1565"/>
      <c r="O87" s="1231">
        <v>-7519.7542000000003</v>
      </c>
      <c r="P87" s="2142"/>
    </row>
    <row r="88" spans="1:31" ht="15">
      <c r="A88" s="2210"/>
      <c r="B88" s="2191" t="s">
        <v>4150</v>
      </c>
      <c r="D88" s="2191"/>
      <c r="E88" s="2191"/>
      <c r="F88" s="2191"/>
      <c r="G88" s="1696"/>
      <c r="H88" s="1696"/>
      <c r="I88" s="1696"/>
      <c r="J88" s="2215">
        <f>E69</f>
        <v>-328720</v>
      </c>
      <c r="K88" s="2215">
        <f>G69</f>
        <v>-300448</v>
      </c>
      <c r="L88" s="2215">
        <f>I69</f>
        <v>-546868</v>
      </c>
      <c r="N88" s="1565"/>
      <c r="P88" s="2142"/>
    </row>
    <row r="89" spans="1:31" ht="15.75" thickBot="1">
      <c r="A89" s="2210"/>
      <c r="B89" s="2191" t="s">
        <v>4151</v>
      </c>
      <c r="D89" s="2191"/>
      <c r="E89" s="2191"/>
      <c r="F89" s="2191"/>
      <c r="G89" s="1696"/>
      <c r="H89" s="1697"/>
      <c r="I89" s="1697"/>
      <c r="J89" s="2217">
        <f>SUM(J86:J88)</f>
        <v>1031888</v>
      </c>
      <c r="K89" s="2217">
        <f>SUM(K86:K88)</f>
        <v>1545549</v>
      </c>
      <c r="L89" s="2217">
        <f>SUM(L86:L88)</f>
        <v>1733946</v>
      </c>
      <c r="M89" s="2316">
        <f>BS!E38</f>
        <v>1031888</v>
      </c>
      <c r="N89" s="1281">
        <f>BS!G38</f>
        <v>1545549</v>
      </c>
      <c r="O89" s="2316">
        <f>BS!I38</f>
        <v>1733946</v>
      </c>
      <c r="P89" s="2142"/>
      <c r="W89" s="2485">
        <f>+J89-BS!E38</f>
        <v>0</v>
      </c>
      <c r="X89" s="2485">
        <f>+K89-BS!G38</f>
        <v>0</v>
      </c>
      <c r="Y89" s="2485">
        <f>+L89-BS!I38</f>
        <v>0</v>
      </c>
    </row>
    <row r="90" spans="1:31" ht="10.15" customHeight="1" thickTop="1"/>
    <row r="91" spans="1:31" ht="15" hidden="1">
      <c r="J91" s="3164" t="s">
        <v>3901</v>
      </c>
      <c r="K91" s="3164"/>
      <c r="L91" s="3164"/>
    </row>
    <row r="92" spans="1:31" ht="15" hidden="1">
      <c r="J92" s="3165" t="s">
        <v>4148</v>
      </c>
      <c r="K92" s="3165"/>
      <c r="L92" s="3165"/>
    </row>
    <row r="93" spans="1:31" ht="10.15" hidden="1" customHeight="1">
      <c r="J93" s="2218"/>
      <c r="K93" s="2218"/>
      <c r="L93" s="2218"/>
    </row>
    <row r="94" spans="1:31" hidden="1">
      <c r="B94" s="2191" t="s">
        <v>4149</v>
      </c>
      <c r="J94" s="1696">
        <v>775229</v>
      </c>
      <c r="K94" s="1696">
        <v>1048189</v>
      </c>
      <c r="L94" s="1696">
        <v>417574</v>
      </c>
    </row>
    <row r="95" spans="1:31" hidden="1">
      <c r="B95" s="2191" t="s">
        <v>3250</v>
      </c>
      <c r="J95" s="1696">
        <v>199471</v>
      </c>
      <c r="K95" s="1696">
        <v>334935</v>
      </c>
      <c r="L95" s="1696">
        <v>165636</v>
      </c>
    </row>
    <row r="96" spans="1:31" hidden="1">
      <c r="B96" s="2191" t="s">
        <v>4150</v>
      </c>
      <c r="J96" s="1696">
        <v>-88505</v>
      </c>
      <c r="K96" s="1696">
        <v>-236106</v>
      </c>
      <c r="L96" s="1696">
        <v>-83307</v>
      </c>
    </row>
    <row r="97" spans="1:15" ht="15" hidden="1" thickBot="1">
      <c r="B97" s="2191" t="s">
        <v>4151</v>
      </c>
      <c r="J97" s="2219">
        <f>SUM(J94:J96)</f>
        <v>886195</v>
      </c>
      <c r="K97" s="2219">
        <f>SUM(K94:K96)</f>
        <v>1147018</v>
      </c>
      <c r="L97" s="2219">
        <f>SUM(L94:L96)</f>
        <v>499903</v>
      </c>
    </row>
    <row r="98" spans="1:15" ht="10.15" customHeight="1"/>
    <row r="99" spans="1:15" ht="15">
      <c r="A99" s="1622" t="s">
        <v>4589</v>
      </c>
      <c r="B99" s="2203" t="s">
        <v>4189</v>
      </c>
      <c r="D99" s="1629"/>
      <c r="E99" s="2162"/>
      <c r="F99" s="2162"/>
      <c r="G99" s="2162"/>
      <c r="H99" s="2162"/>
      <c r="I99" s="2162"/>
      <c r="J99" s="2162"/>
      <c r="K99" s="2162"/>
      <c r="L99" s="2162"/>
      <c r="M99" s="2340">
        <f>J89-M89</f>
        <v>0</v>
      </c>
      <c r="N99" s="2340">
        <f>K89-N89</f>
        <v>0</v>
      </c>
      <c r="O99" s="2340">
        <f>L89-O89</f>
        <v>0</v>
      </c>
    </row>
    <row r="100" spans="1:15" ht="10.15" customHeight="1">
      <c r="A100" s="1565"/>
      <c r="B100" s="1565"/>
      <c r="C100" s="1623"/>
      <c r="D100" s="1574"/>
      <c r="E100" s="2162"/>
      <c r="F100" s="2162"/>
      <c r="G100" s="2162"/>
      <c r="H100" s="2162"/>
      <c r="I100" s="2162"/>
      <c r="J100" s="2162"/>
      <c r="K100" s="2162"/>
      <c r="L100" s="2162"/>
      <c r="M100" s="1631"/>
      <c r="N100" s="1631"/>
      <c r="O100" s="1631"/>
    </row>
    <row r="101" spans="1:15">
      <c r="A101" s="1565"/>
      <c r="B101" s="2736" t="s">
        <v>4312</v>
      </c>
      <c r="C101" s="2736"/>
      <c r="D101" s="2736"/>
      <c r="E101" s="2736"/>
      <c r="F101" s="2736"/>
      <c r="G101" s="2736"/>
      <c r="H101" s="2736"/>
      <c r="I101" s="2736"/>
      <c r="J101" s="2736"/>
      <c r="K101" s="2736"/>
      <c r="L101" s="2736"/>
      <c r="M101" s="1393"/>
      <c r="N101" s="1393"/>
      <c r="O101" s="1393"/>
    </row>
    <row r="102" spans="1:15">
      <c r="A102" s="1565"/>
      <c r="B102" s="2736"/>
      <c r="C102" s="2736"/>
      <c r="D102" s="2736"/>
      <c r="E102" s="2736"/>
      <c r="F102" s="2736"/>
      <c r="G102" s="2736"/>
      <c r="H102" s="2736"/>
      <c r="I102" s="2736"/>
      <c r="J102" s="2736"/>
      <c r="K102" s="2736"/>
      <c r="L102" s="2736"/>
      <c r="M102" s="1393"/>
      <c r="N102" s="1393"/>
      <c r="O102" s="1393"/>
    </row>
    <row r="103" spans="1:15">
      <c r="A103" s="1565"/>
      <c r="B103" s="1565"/>
      <c r="C103" s="1393"/>
      <c r="D103" s="1393"/>
      <c r="E103" s="1393"/>
      <c r="F103" s="1393"/>
      <c r="G103" s="1393"/>
      <c r="H103" s="1393"/>
      <c r="I103" s="1393"/>
      <c r="J103" s="1393"/>
      <c r="K103" s="1393"/>
      <c r="L103" s="1393"/>
      <c r="M103" s="2346">
        <v>1865.78</v>
      </c>
      <c r="N103" s="1343">
        <v>2584</v>
      </c>
      <c r="O103" s="1343">
        <v>400</v>
      </c>
    </row>
    <row r="104" spans="1:15" hidden="1">
      <c r="M104" s="1924">
        <v>9</v>
      </c>
      <c r="N104" s="1924">
        <v>2629</v>
      </c>
      <c r="O104" s="1924">
        <v>261</v>
      </c>
    </row>
    <row r="105" spans="1:15" hidden="1">
      <c r="L105" s="2316">
        <f>1014997-J89</f>
        <v>-16891</v>
      </c>
      <c r="M105" s="1924">
        <v>946</v>
      </c>
      <c r="N105" s="1924">
        <v>29</v>
      </c>
      <c r="O105" s="1924">
        <v>-596</v>
      </c>
    </row>
    <row r="106" spans="1:15" hidden="1">
      <c r="M106" s="1924">
        <v>-2154</v>
      </c>
      <c r="N106" s="1924">
        <v>-1179</v>
      </c>
    </row>
    <row r="107" spans="1:15" hidden="1"/>
    <row r="108" spans="1:15" hidden="1"/>
    <row r="109" spans="1:15" hidden="1"/>
    <row r="110" spans="1:15" hidden="1">
      <c r="K110" s="1231">
        <v>13760718.85</v>
      </c>
      <c r="M110" s="2316">
        <v>31434.67</v>
      </c>
    </row>
    <row r="111" spans="1:15" hidden="1">
      <c r="K111" s="1231">
        <v>27084568.52</v>
      </c>
      <c r="M111" s="2316">
        <v>58484.959999999999</v>
      </c>
    </row>
    <row r="112" spans="1:15" hidden="1">
      <c r="K112" s="1231">
        <v>26416948.890000001</v>
      </c>
      <c r="M112" s="2316">
        <v>55181.120000000003</v>
      </c>
    </row>
    <row r="113" spans="11:13" hidden="1">
      <c r="K113" s="1231">
        <v>56609357.479999997</v>
      </c>
      <c r="M113" s="2316">
        <v>129646.32</v>
      </c>
    </row>
    <row r="114" spans="11:13" hidden="1">
      <c r="K114" s="1231">
        <v>-26412134.16</v>
      </c>
      <c r="M114" s="2316">
        <v>-57804.84</v>
      </c>
    </row>
    <row r="115" spans="11:13" hidden="1">
      <c r="K115" s="1231">
        <v>-86625013.319999993</v>
      </c>
      <c r="M115" s="2316">
        <v>-200044.48</v>
      </c>
    </row>
    <row r="116" spans="11:13" hidden="1">
      <c r="M116" s="2316"/>
    </row>
  </sheetData>
  <mergeCells count="23">
    <mergeCell ref="H2:K2"/>
    <mergeCell ref="H6:L6"/>
    <mergeCell ref="C19:L23"/>
    <mergeCell ref="E64:L64"/>
    <mergeCell ref="B36:L38"/>
    <mergeCell ref="C27:L28"/>
    <mergeCell ref="B41:I42"/>
    <mergeCell ref="B45:L48"/>
    <mergeCell ref="B51:L54"/>
    <mergeCell ref="B57:L60"/>
    <mergeCell ref="I65:J65"/>
    <mergeCell ref="K65:L65"/>
    <mergeCell ref="J80:L80"/>
    <mergeCell ref="B101:L102"/>
    <mergeCell ref="G73:H73"/>
    <mergeCell ref="I73:J73"/>
    <mergeCell ref="K73:L73"/>
    <mergeCell ref="E72:L72"/>
    <mergeCell ref="E73:F73"/>
    <mergeCell ref="E65:F65"/>
    <mergeCell ref="J91:L91"/>
    <mergeCell ref="J92:L92"/>
    <mergeCell ref="G65:H65"/>
  </mergeCells>
  <pageMargins left="0.6" right="0.25" top="0.55000000000000004" bottom="0" header="0.25" footer="0"/>
  <pageSetup paperSize="9" scale="73" firstPageNumber="17" fitToHeight="0" orientation="landscape" useFirstPageNumber="1" r:id="rId1"/>
  <headerFooter>
    <oddHeader>&amp;C&amp;"Arial Black,Regular"&amp;11&amp;P&amp;R&amp;"Arial Black,Regular"&amp;11ALHAMRA ISLAMIC PENSION FUND</oddHeader>
  </headerFooter>
  <rowBreaks count="1" manualBreakCount="1">
    <brk id="61"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203"/>
  <sheetViews>
    <sheetView view="pageBreakPreview" zoomScale="90" zoomScaleSheetLayoutView="90" workbookViewId="0">
      <selection activeCell="B68" sqref="B68"/>
    </sheetView>
  </sheetViews>
  <sheetFormatPr defaultColWidth="9.28515625" defaultRowHeight="14.25"/>
  <cols>
    <col min="1" max="1" width="3.7109375" style="1565" customWidth="1"/>
    <col min="2" max="2" width="5" style="1576" customWidth="1"/>
    <col min="3" max="3" width="7.7109375" style="1574" customWidth="1"/>
    <col min="4" max="4" width="5" style="1347" customWidth="1"/>
    <col min="5" max="5" width="5" style="1400" customWidth="1"/>
    <col min="6" max="6" width="7.28515625" style="1400" customWidth="1"/>
    <col min="7" max="7" width="4.42578125" style="1400" customWidth="1"/>
    <col min="8" max="8" width="13.28515625" style="1347" customWidth="1"/>
    <col min="9" max="9" width="14.28515625" style="1343" customWidth="1"/>
    <col min="10" max="10" width="0.28515625" style="1343" customWidth="1"/>
    <col min="11" max="11" width="15.42578125" style="1343" customWidth="1"/>
    <col min="12" max="12" width="0.28515625" style="1343" customWidth="1"/>
    <col min="13" max="13" width="14" style="1343" customWidth="1"/>
    <col min="14" max="14" width="0.5703125" style="1343" customWidth="1"/>
    <col min="15" max="15" width="14.5703125" style="1343" customWidth="1"/>
    <col min="16" max="16" width="0.28515625" style="1343" customWidth="1"/>
    <col min="17" max="17" width="14" style="1347" customWidth="1"/>
    <col min="18" max="18" width="13.7109375" style="1282" customWidth="1"/>
    <col min="19" max="19" width="0.5703125" style="1312" customWidth="1"/>
    <col min="20" max="20" width="14.5703125" style="1282" customWidth="1"/>
    <col min="21" max="21" width="21.7109375" style="1281" hidden="1" customWidth="1"/>
    <col min="22" max="22" width="19.5703125" style="1565" hidden="1" customWidth="1"/>
    <col min="23" max="23" width="15.5703125" style="1565" hidden="1" customWidth="1"/>
    <col min="24" max="24" width="14.7109375" style="1565" hidden="1" customWidth="1"/>
    <col min="25" max="25" width="15.7109375" style="1565" hidden="1" customWidth="1"/>
    <col min="26" max="27" width="13.5703125" style="1565" hidden="1" customWidth="1"/>
    <col min="28" max="28" width="1" style="1565" hidden="1" customWidth="1"/>
    <col min="29" max="30" width="12.28515625" style="1565" hidden="1" customWidth="1"/>
    <col min="31" max="33" width="9.28515625" style="1565" hidden="1" customWidth="1"/>
    <col min="34" max="34" width="12.28515625" style="1565" customWidth="1"/>
    <col min="35" max="35" width="12.28515625" style="1565" bestFit="1" customWidth="1"/>
    <col min="36" max="36" width="9.7109375" style="1565" customWidth="1"/>
    <col min="37" max="37" width="13.28515625" style="1565" bestFit="1" customWidth="1"/>
    <col min="38" max="38" width="12.28515625" style="1565" bestFit="1" customWidth="1"/>
    <col min="39" max="39" width="11.7109375" style="1565" bestFit="1" customWidth="1"/>
    <col min="40" max="16384" width="9.28515625" style="1565"/>
  </cols>
  <sheetData>
    <row r="1" spans="1:22" ht="15" customHeight="1">
      <c r="A1" s="1399" t="s">
        <v>4190</v>
      </c>
      <c r="B1" s="1675" t="s">
        <v>3316</v>
      </c>
      <c r="C1" s="1565"/>
      <c r="D1" s="1304"/>
      <c r="U1" s="2353">
        <v>-24277082</v>
      </c>
      <c r="V1" s="1565" t="s">
        <v>3607</v>
      </c>
    </row>
    <row r="2" spans="1:22" ht="15" customHeight="1">
      <c r="C2" s="1676"/>
      <c r="D2" s="1304"/>
    </row>
    <row r="3" spans="1:22" ht="15" customHeight="1">
      <c r="B3" s="3182" t="s">
        <v>4322</v>
      </c>
      <c r="C3" s="3183"/>
      <c r="D3" s="3183"/>
      <c r="E3" s="3183"/>
      <c r="F3" s="3183"/>
      <c r="G3" s="3183"/>
      <c r="H3" s="3183"/>
      <c r="I3" s="3183"/>
      <c r="J3" s="3183"/>
      <c r="K3" s="3183"/>
      <c r="L3" s="3183"/>
      <c r="M3" s="3183"/>
      <c r="N3" s="3183"/>
      <c r="O3" s="3183"/>
      <c r="P3" s="3183"/>
      <c r="Q3" s="3183"/>
      <c r="R3" s="3183"/>
      <c r="S3" s="3183"/>
      <c r="T3" s="3183"/>
    </row>
    <row r="4" spans="1:22" ht="15" customHeight="1">
      <c r="B4" s="3183"/>
      <c r="C4" s="3183"/>
      <c r="D4" s="3183"/>
      <c r="E4" s="3183"/>
      <c r="F4" s="3183"/>
      <c r="G4" s="3183"/>
      <c r="H4" s="3183"/>
      <c r="I4" s="3183"/>
      <c r="J4" s="3183"/>
      <c r="K4" s="3183"/>
      <c r="L4" s="3183"/>
      <c r="M4" s="3183"/>
      <c r="N4" s="3183"/>
      <c r="O4" s="3183"/>
      <c r="P4" s="3183"/>
      <c r="Q4" s="3183"/>
      <c r="R4" s="3183"/>
      <c r="S4" s="3183"/>
      <c r="T4" s="3183"/>
    </row>
    <row r="5" spans="1:22" ht="15" customHeight="1">
      <c r="B5" s="3183"/>
      <c r="C5" s="3183"/>
      <c r="D5" s="3183"/>
      <c r="E5" s="3183"/>
      <c r="F5" s="3183"/>
      <c r="G5" s="3183"/>
      <c r="H5" s="3183"/>
      <c r="I5" s="3183"/>
      <c r="J5" s="3183"/>
      <c r="K5" s="3183"/>
      <c r="L5" s="3183"/>
      <c r="M5" s="3183"/>
      <c r="N5" s="3183"/>
      <c r="O5" s="3183"/>
      <c r="P5" s="3183"/>
      <c r="Q5" s="3183"/>
      <c r="R5" s="3183"/>
      <c r="S5" s="3183"/>
      <c r="T5" s="3183"/>
    </row>
    <row r="6" spans="1:22" ht="6" customHeight="1">
      <c r="B6" s="2166"/>
      <c r="C6" s="2301"/>
      <c r="D6" s="2301"/>
      <c r="E6" s="2301"/>
      <c r="F6" s="2301"/>
      <c r="G6" s="2301"/>
      <c r="H6" s="2301"/>
      <c r="I6" s="2301"/>
      <c r="J6" s="2301"/>
      <c r="K6" s="2301"/>
      <c r="L6" s="2301"/>
      <c r="M6" s="2301"/>
      <c r="N6" s="2301"/>
      <c r="O6" s="2301"/>
      <c r="P6" s="2301"/>
      <c r="Q6" s="2301"/>
      <c r="R6" s="2301"/>
      <c r="S6" s="2301"/>
      <c r="T6" s="1410"/>
    </row>
    <row r="7" spans="1:22" ht="15" customHeight="1">
      <c r="B7" s="3182" t="s">
        <v>4323</v>
      </c>
      <c r="C7" s="3183"/>
      <c r="D7" s="3183"/>
      <c r="E7" s="3183"/>
      <c r="F7" s="3183"/>
      <c r="G7" s="3183"/>
      <c r="H7" s="3183"/>
      <c r="I7" s="3183"/>
      <c r="J7" s="3183"/>
      <c r="K7" s="3183"/>
      <c r="L7" s="3183"/>
      <c r="M7" s="3183"/>
      <c r="N7" s="3183"/>
      <c r="O7" s="3183"/>
      <c r="P7" s="3183"/>
      <c r="Q7" s="3183"/>
      <c r="R7" s="3183"/>
      <c r="S7" s="3183"/>
      <c r="T7" s="3183"/>
    </row>
    <row r="8" spans="1:22" ht="3" customHeight="1">
      <c r="B8" s="3183"/>
      <c r="C8" s="3183"/>
      <c r="D8" s="3183"/>
      <c r="E8" s="3183"/>
      <c r="F8" s="3183"/>
      <c r="G8" s="3183"/>
      <c r="H8" s="3183"/>
      <c r="I8" s="3183"/>
      <c r="J8" s="3183"/>
      <c r="K8" s="3183"/>
      <c r="L8" s="3183"/>
      <c r="M8" s="3183"/>
      <c r="N8" s="3183"/>
      <c r="O8" s="3183"/>
      <c r="P8" s="3183"/>
      <c r="Q8" s="3183"/>
      <c r="R8" s="3183"/>
      <c r="S8" s="3183"/>
      <c r="T8" s="3183"/>
    </row>
    <row r="9" spans="1:22" ht="8.25" customHeight="1">
      <c r="C9" s="2302"/>
      <c r="D9" s="2302"/>
      <c r="E9" s="2302"/>
      <c r="F9" s="2302"/>
      <c r="G9" s="2302"/>
      <c r="H9" s="2302"/>
      <c r="I9" s="2302"/>
      <c r="J9" s="2302"/>
      <c r="K9" s="2302"/>
      <c r="L9" s="2302"/>
      <c r="M9" s="2302"/>
      <c r="N9" s="2302"/>
      <c r="O9" s="2302"/>
      <c r="P9" s="2302"/>
      <c r="Q9" s="2302"/>
      <c r="R9" s="2302"/>
    </row>
    <row r="10" spans="1:22" ht="29.25" customHeight="1">
      <c r="B10" s="3182" t="s">
        <v>4324</v>
      </c>
      <c r="C10" s="3183"/>
      <c r="D10" s="3183"/>
      <c r="E10" s="3183"/>
      <c r="F10" s="3183"/>
      <c r="G10" s="3183"/>
      <c r="H10" s="3183"/>
      <c r="I10" s="3183"/>
      <c r="J10" s="3183"/>
      <c r="K10" s="3183"/>
      <c r="L10" s="3183"/>
      <c r="M10" s="3183"/>
      <c r="N10" s="3183"/>
      <c r="O10" s="3183"/>
      <c r="P10" s="3183"/>
      <c r="Q10" s="3183"/>
      <c r="R10" s="3183"/>
      <c r="S10" s="3183"/>
      <c r="T10" s="3183"/>
    </row>
    <row r="11" spans="1:22" ht="15" customHeight="1">
      <c r="C11" s="1393"/>
      <c r="D11" s="1393"/>
      <c r="E11" s="1393"/>
      <c r="F11" s="1393"/>
      <c r="G11" s="1393"/>
      <c r="H11" s="1393"/>
      <c r="I11" s="1393"/>
      <c r="J11" s="1393"/>
      <c r="K11" s="1393"/>
      <c r="L11" s="1393"/>
      <c r="M11" s="1393"/>
      <c r="N11" s="1393"/>
      <c r="O11" s="1393"/>
      <c r="P11" s="1393"/>
      <c r="Q11" s="1393"/>
    </row>
    <row r="12" spans="1:22" ht="15" customHeight="1">
      <c r="C12" s="2184"/>
      <c r="D12" s="2184"/>
      <c r="E12" s="2184"/>
      <c r="F12" s="2184"/>
      <c r="G12" s="2184"/>
      <c r="H12" s="2184"/>
      <c r="I12" s="2184"/>
      <c r="J12" s="2184"/>
      <c r="K12" s="2184"/>
      <c r="L12" s="2184"/>
      <c r="M12" s="2184"/>
      <c r="N12" s="2184"/>
      <c r="O12" s="2184"/>
      <c r="P12" s="2184"/>
      <c r="Q12" s="2184"/>
      <c r="R12" s="2184"/>
    </row>
    <row r="13" spans="1:22" ht="15" customHeight="1">
      <c r="B13" s="1686">
        <f>A1+0.1</f>
        <v>13.1</v>
      </c>
      <c r="C13" s="1687" t="s">
        <v>4238</v>
      </c>
      <c r="D13" s="1398"/>
      <c r="F13" s="1398"/>
      <c r="G13" s="1398"/>
      <c r="H13" s="1398"/>
      <c r="I13" s="1397"/>
      <c r="J13" s="1397"/>
      <c r="K13" s="1397"/>
      <c r="L13" s="1397"/>
      <c r="M13" s="1397"/>
      <c r="N13" s="1397"/>
      <c r="O13" s="1397"/>
      <c r="P13" s="1397"/>
      <c r="Q13" s="1398"/>
    </row>
    <row r="14" spans="1:22" ht="15">
      <c r="C14" s="1398"/>
      <c r="D14" s="1398"/>
      <c r="F14" s="1398"/>
      <c r="G14" s="1398"/>
      <c r="H14" s="1398"/>
      <c r="I14" s="1565"/>
      <c r="J14" s="1397"/>
      <c r="K14" s="1397"/>
      <c r="L14" s="1397"/>
      <c r="M14" s="2765" t="s">
        <v>4469</v>
      </c>
      <c r="N14" s="2765"/>
      <c r="O14" s="2765"/>
      <c r="P14" s="2765"/>
      <c r="Q14" s="2765"/>
      <c r="R14" s="2765"/>
      <c r="T14" s="2771" t="s">
        <v>4470</v>
      </c>
    </row>
    <row r="15" spans="1:22" ht="15" customHeight="1">
      <c r="B15" s="1688"/>
      <c r="C15" s="1347"/>
      <c r="D15" s="1400"/>
      <c r="I15" s="1565"/>
      <c r="J15" s="2131"/>
      <c r="K15" s="1565"/>
      <c r="L15" s="2131"/>
      <c r="M15" s="2140"/>
      <c r="N15" s="2133"/>
      <c r="O15" s="2140"/>
      <c r="P15" s="2133"/>
      <c r="Q15" s="1565"/>
      <c r="T15" s="2771"/>
    </row>
    <row r="16" spans="1:22" ht="15" customHeight="1">
      <c r="B16" s="1688"/>
      <c r="C16" s="1347"/>
      <c r="D16" s="1400"/>
      <c r="I16" s="1565"/>
      <c r="J16" s="2131"/>
      <c r="K16" s="1565"/>
      <c r="L16" s="2131"/>
      <c r="M16" s="2140"/>
      <c r="N16" s="2133"/>
      <c r="O16" s="2140"/>
      <c r="P16" s="2133"/>
      <c r="Q16" s="2140" t="s">
        <v>4124</v>
      </c>
      <c r="T16" s="2771"/>
    </row>
    <row r="17" spans="2:21" ht="15">
      <c r="B17" s="1689"/>
      <c r="C17" s="1347"/>
      <c r="D17" s="1400"/>
      <c r="I17" s="2076"/>
      <c r="J17" s="2131"/>
      <c r="K17" s="2076"/>
      <c r="L17" s="2131"/>
      <c r="M17" s="2140" t="s">
        <v>4122</v>
      </c>
      <c r="N17" s="2133"/>
      <c r="O17" s="2140" t="s">
        <v>3749</v>
      </c>
      <c r="P17" s="2133"/>
      <c r="Q17" s="2140" t="s">
        <v>4125</v>
      </c>
      <c r="T17" s="2771"/>
    </row>
    <row r="18" spans="2:21" ht="15">
      <c r="B18" s="1690"/>
      <c r="C18" s="1347"/>
      <c r="D18" s="1400"/>
      <c r="I18" s="2076"/>
      <c r="J18" s="2144"/>
      <c r="K18" s="2076"/>
      <c r="L18" s="2144"/>
      <c r="M18" s="2140" t="s">
        <v>4123</v>
      </c>
      <c r="N18" s="2036"/>
      <c r="O18" s="2140" t="s">
        <v>4123</v>
      </c>
      <c r="P18" s="2144"/>
      <c r="Q18" s="2140" t="s">
        <v>4123</v>
      </c>
      <c r="R18" s="2144" t="s">
        <v>2928</v>
      </c>
      <c r="T18" s="2771"/>
    </row>
    <row r="19" spans="2:21" ht="15">
      <c r="B19" s="1690"/>
      <c r="C19" s="1347"/>
      <c r="D19" s="1400"/>
      <c r="I19" s="1565"/>
      <c r="J19" s="1514"/>
      <c r="K19" s="1514"/>
      <c r="L19" s="1514"/>
      <c r="M19" s="2621" t="s">
        <v>3304</v>
      </c>
      <c r="N19" s="2621"/>
      <c r="O19" s="2621"/>
      <c r="P19" s="2621"/>
      <c r="Q19" s="2621"/>
      <c r="R19" s="2621"/>
      <c r="S19" s="2621"/>
      <c r="T19" s="2621"/>
    </row>
    <row r="20" spans="2:21" ht="15">
      <c r="B20" s="1690"/>
      <c r="C20" s="1711" t="s">
        <v>4233</v>
      </c>
      <c r="D20" s="1400"/>
    </row>
    <row r="21" spans="2:21" ht="15">
      <c r="B21" s="1690"/>
      <c r="C21" s="1692" t="s">
        <v>3203</v>
      </c>
      <c r="D21" s="1400"/>
      <c r="Q21" s="1693"/>
    </row>
    <row r="22" spans="2:21" ht="15">
      <c r="B22" s="1690"/>
      <c r="C22" s="1695" t="s">
        <v>3881</v>
      </c>
      <c r="D22" s="1400"/>
      <c r="I22" s="1565"/>
      <c r="J22" s="1342"/>
      <c r="K22" s="1565"/>
      <c r="L22" s="1342"/>
      <c r="M22" s="1342">
        <f>IS!E23+IS!E25</f>
        <v>8523</v>
      </c>
      <c r="N22" s="1342"/>
      <c r="O22" s="1342">
        <f>IS!G23+IS!G25</f>
        <v>4726</v>
      </c>
      <c r="Q22" s="1342">
        <f>IS!I23+IS!I25</f>
        <v>4141</v>
      </c>
      <c r="R22" s="1342">
        <f>SUM(J22:Q22)</f>
        <v>17390</v>
      </c>
      <c r="T22" s="1693">
        <v>15286</v>
      </c>
      <c r="U22" s="1281">
        <f>R22/1.13</f>
        <v>15389.38</v>
      </c>
    </row>
    <row r="23" spans="2:21" ht="15">
      <c r="B23" s="1690"/>
      <c r="C23" s="1694"/>
      <c r="D23" s="1400"/>
      <c r="I23" s="1565"/>
      <c r="J23" s="1342"/>
      <c r="K23" s="1565"/>
      <c r="L23" s="1342"/>
      <c r="M23" s="1342"/>
      <c r="N23" s="1342"/>
      <c r="O23" s="1342"/>
      <c r="Q23" s="1342"/>
      <c r="R23" s="1342"/>
      <c r="T23" s="1693"/>
    </row>
    <row r="24" spans="2:21" ht="15">
      <c r="B24" s="1690"/>
      <c r="C24" s="1687" t="s">
        <v>4234</v>
      </c>
      <c r="D24" s="1299"/>
      <c r="F24" s="1299"/>
      <c r="G24" s="1696"/>
      <c r="H24" s="1696"/>
      <c r="I24" s="1565"/>
      <c r="J24" s="1696"/>
      <c r="K24" s="1565"/>
      <c r="L24" s="1696"/>
      <c r="M24" s="1696"/>
      <c r="N24" s="1696"/>
      <c r="O24" s="1696"/>
      <c r="Q24" s="1696"/>
      <c r="R24" s="1696"/>
      <c r="T24" s="1347"/>
    </row>
    <row r="25" spans="2:21" ht="15">
      <c r="B25" s="1690"/>
      <c r="C25" s="1695" t="s">
        <v>3881</v>
      </c>
      <c r="D25" s="1299"/>
      <c r="F25" s="1299"/>
      <c r="G25" s="1347"/>
      <c r="I25" s="1565"/>
      <c r="J25" s="1697"/>
      <c r="K25" s="1565"/>
      <c r="L25" s="1697"/>
      <c r="M25" s="1697">
        <f>IS!E27+IS!E28</f>
        <v>777</v>
      </c>
      <c r="N25" s="1696"/>
      <c r="O25" s="1697">
        <f>IS!G27+IS!G28</f>
        <v>431</v>
      </c>
      <c r="P25" s="1696"/>
      <c r="Q25" s="1697">
        <f>IS!I27+IS!I28</f>
        <v>377</v>
      </c>
      <c r="R25" s="1697">
        <f>SUM(J25:Q25)</f>
        <v>1585</v>
      </c>
      <c r="T25" s="1696">
        <v>1464</v>
      </c>
    </row>
    <row r="26" spans="2:21" ht="15">
      <c r="B26" s="1690"/>
      <c r="C26" s="1695" t="s">
        <v>4278</v>
      </c>
      <c r="D26" s="1299"/>
      <c r="F26" s="1299"/>
      <c r="G26" s="1347"/>
      <c r="I26" s="1565"/>
      <c r="J26" s="1697"/>
      <c r="K26" s="1565"/>
      <c r="L26" s="1697"/>
      <c r="M26" s="1697">
        <f>+'TB-EQ'!E67</f>
        <v>59</v>
      </c>
      <c r="N26" s="1696"/>
      <c r="O26" s="1697">
        <f>+'TB-DT'!E97</f>
        <v>5</v>
      </c>
      <c r="P26" s="1696"/>
      <c r="Q26" s="1697">
        <f>+'TB-MM'!E80</f>
        <v>5</v>
      </c>
      <c r="R26" s="1697">
        <f>SUM(J26:Q26)</f>
        <v>69</v>
      </c>
      <c r="T26" s="1696">
        <v>58</v>
      </c>
    </row>
    <row r="27" spans="2:21" ht="15">
      <c r="B27" s="1690"/>
      <c r="C27" s="1687"/>
      <c r="D27" s="1299"/>
      <c r="F27" s="1299"/>
      <c r="G27" s="1347"/>
      <c r="I27" s="1697"/>
      <c r="J27" s="1697"/>
      <c r="K27" s="1697"/>
      <c r="L27" s="1697"/>
      <c r="M27" s="1697"/>
      <c r="N27" s="1696"/>
      <c r="O27" s="1697"/>
      <c r="P27" s="1696"/>
      <c r="Q27" s="1696"/>
    </row>
    <row r="28" spans="2:21" ht="15">
      <c r="B28" s="1690"/>
      <c r="C28" s="1698" t="s">
        <v>4235</v>
      </c>
      <c r="D28" s="1299"/>
      <c r="F28" s="1299"/>
      <c r="G28" s="1347"/>
      <c r="I28" s="1697"/>
      <c r="J28" s="1697"/>
      <c r="K28" s="1697"/>
      <c r="L28" s="1697"/>
      <c r="M28" s="1697"/>
      <c r="N28" s="1696"/>
      <c r="O28" s="1697"/>
      <c r="P28" s="1696"/>
      <c r="Q28" s="1696"/>
    </row>
    <row r="29" spans="2:21" ht="15">
      <c r="B29" s="1690"/>
      <c r="C29" s="1695" t="s">
        <v>4236</v>
      </c>
      <c r="D29" s="1299"/>
      <c r="F29" s="1299"/>
      <c r="G29" s="1347"/>
      <c r="I29" s="1565"/>
      <c r="J29" s="1697"/>
      <c r="K29" s="1565"/>
      <c r="L29" s="1697"/>
      <c r="M29" s="1697">
        <v>23</v>
      </c>
      <c r="N29" s="1696"/>
      <c r="O29" s="1697">
        <v>0</v>
      </c>
      <c r="P29" s="1696"/>
      <c r="Q29" s="1697">
        <v>0</v>
      </c>
      <c r="R29" s="1697">
        <f>SUM(J29:Q29)</f>
        <v>23</v>
      </c>
      <c r="T29" s="1696">
        <v>25891</v>
      </c>
    </row>
    <row r="30" spans="2:21" ht="15">
      <c r="B30" s="1690"/>
      <c r="C30" s="1700"/>
      <c r="D30" s="1299"/>
      <c r="F30" s="1299"/>
      <c r="G30" s="1347"/>
      <c r="I30" s="1697"/>
      <c r="J30" s="1697"/>
      <c r="K30" s="1697"/>
      <c r="L30" s="1697"/>
      <c r="M30" s="1697"/>
      <c r="N30" s="1696"/>
      <c r="O30" s="1697"/>
      <c r="P30" s="1696"/>
      <c r="Q30" s="1696"/>
    </row>
    <row r="31" spans="2:21" ht="14.25" customHeight="1">
      <c r="B31" s="1702"/>
      <c r="C31" s="2754" t="s">
        <v>4268</v>
      </c>
      <c r="D31" s="3184"/>
      <c r="E31" s="3184"/>
      <c r="F31" s="3184"/>
      <c r="G31" s="3184"/>
      <c r="H31" s="3184"/>
      <c r="I31" s="3184"/>
      <c r="J31" s="3184"/>
      <c r="K31" s="3184"/>
      <c r="L31" s="3184"/>
      <c r="M31" s="3184"/>
      <c r="N31" s="3184"/>
      <c r="O31" s="3184"/>
      <c r="P31" s="3184"/>
      <c r="Q31" s="3184"/>
      <c r="R31" s="3184"/>
      <c r="S31" s="3184"/>
      <c r="T31" s="3184"/>
    </row>
    <row r="32" spans="2:21">
      <c r="B32" s="1690"/>
      <c r="C32" s="3184"/>
      <c r="D32" s="3184"/>
      <c r="E32" s="3184"/>
      <c r="F32" s="3184"/>
      <c r="G32" s="3184"/>
      <c r="H32" s="3184"/>
      <c r="I32" s="3184"/>
      <c r="J32" s="3184"/>
      <c r="K32" s="3184"/>
      <c r="L32" s="3184"/>
      <c r="M32" s="3184"/>
      <c r="N32" s="3184"/>
      <c r="O32" s="3184"/>
      <c r="P32" s="3184"/>
      <c r="Q32" s="3184"/>
      <c r="R32" s="3184"/>
      <c r="S32" s="3184"/>
      <c r="T32" s="3184"/>
    </row>
    <row r="33" spans="2:37">
      <c r="B33" s="1690"/>
      <c r="C33" s="3184"/>
      <c r="D33" s="3184"/>
      <c r="E33" s="3184"/>
      <c r="F33" s="3184"/>
      <c r="G33" s="3184"/>
      <c r="H33" s="3184"/>
      <c r="I33" s="3184"/>
      <c r="J33" s="3184"/>
      <c r="K33" s="3184"/>
      <c r="L33" s="3184"/>
      <c r="M33" s="3184"/>
      <c r="N33" s="3184"/>
      <c r="O33" s="3184"/>
      <c r="P33" s="3184"/>
      <c r="Q33" s="3184"/>
      <c r="R33" s="3184"/>
      <c r="S33" s="3184"/>
      <c r="T33" s="3184"/>
    </row>
    <row r="34" spans="2:37" ht="15">
      <c r="B34" s="1690"/>
      <c r="C34" s="1694"/>
      <c r="D34" s="1400"/>
      <c r="I34" s="1342"/>
      <c r="J34" s="1342"/>
      <c r="K34" s="1342"/>
      <c r="L34" s="1342"/>
      <c r="M34" s="1342"/>
      <c r="N34" s="1342"/>
      <c r="O34" s="1342"/>
      <c r="Q34" s="1693"/>
    </row>
    <row r="35" spans="2:37" ht="15">
      <c r="B35" s="1686">
        <f>B13+0.1</f>
        <v>13.2</v>
      </c>
      <c r="C35" s="2283" t="s">
        <v>4237</v>
      </c>
      <c r="D35" s="1400"/>
      <c r="I35" s="1342"/>
      <c r="J35" s="1342"/>
      <c r="K35" s="1342"/>
      <c r="L35" s="1342"/>
      <c r="M35" s="1342"/>
      <c r="N35" s="1342"/>
      <c r="O35" s="1342"/>
      <c r="Q35" s="1693"/>
    </row>
    <row r="36" spans="2:37" s="1726" customFormat="1" ht="15" customHeight="1">
      <c r="B36" s="1748"/>
      <c r="C36" s="2284"/>
      <c r="D36" s="1401"/>
      <c r="E36" s="1401"/>
      <c r="F36" s="1401"/>
      <c r="G36" s="1401"/>
      <c r="H36" s="1409"/>
      <c r="I36" s="1418"/>
      <c r="J36" s="1418"/>
      <c r="K36" s="1418"/>
      <c r="L36" s="1418"/>
      <c r="M36" s="2765" t="s">
        <v>4451</v>
      </c>
      <c r="N36" s="2765"/>
      <c r="O36" s="2765"/>
      <c r="P36" s="2765"/>
      <c r="Q36" s="2765"/>
      <c r="R36" s="2765"/>
      <c r="S36" s="1312"/>
      <c r="T36" s="1736"/>
      <c r="U36" s="1314"/>
    </row>
    <row r="37" spans="2:37" s="1726" customFormat="1" ht="15" customHeight="1">
      <c r="B37" s="1748"/>
      <c r="C37" s="2284"/>
      <c r="D37" s="1401"/>
      <c r="E37" s="1401"/>
      <c r="F37" s="1401"/>
      <c r="G37" s="1401"/>
      <c r="H37" s="1409"/>
      <c r="I37" s="1418"/>
      <c r="J37" s="1418"/>
      <c r="K37" s="1418"/>
      <c r="L37" s="1418"/>
      <c r="M37" s="2140"/>
      <c r="N37" s="2133"/>
      <c r="O37" s="2140"/>
      <c r="P37" s="2133"/>
      <c r="Q37" s="2140" t="s">
        <v>4124</v>
      </c>
      <c r="R37" s="1282"/>
      <c r="S37" s="1312"/>
      <c r="T37" s="1736"/>
      <c r="U37" s="1314"/>
    </row>
    <row r="38" spans="2:37" s="1726" customFormat="1" ht="15" customHeight="1">
      <c r="B38" s="1748"/>
      <c r="C38" s="1433"/>
      <c r="D38" s="1401"/>
      <c r="E38" s="1401"/>
      <c r="F38" s="1401"/>
      <c r="G38" s="1401"/>
      <c r="H38" s="1409"/>
      <c r="I38" s="2076"/>
      <c r="J38" s="2131"/>
      <c r="K38" s="2076"/>
      <c r="L38" s="2131"/>
      <c r="M38" s="2140" t="s">
        <v>4122</v>
      </c>
      <c r="N38" s="2133"/>
      <c r="O38" s="2140" t="s">
        <v>3749</v>
      </c>
      <c r="P38" s="2133"/>
      <c r="Q38" s="2140" t="s">
        <v>4125</v>
      </c>
      <c r="R38" s="1282"/>
      <c r="S38" s="1312"/>
      <c r="T38" s="2526" t="s">
        <v>4467</v>
      </c>
      <c r="U38" s="1314"/>
    </row>
    <row r="39" spans="2:37" s="1726" customFormat="1" ht="15">
      <c r="B39" s="1748"/>
      <c r="C39" s="1433"/>
      <c r="D39" s="1401"/>
      <c r="E39" s="1401"/>
      <c r="F39" s="1401"/>
      <c r="G39" s="1401"/>
      <c r="H39" s="1409"/>
      <c r="I39" s="2076"/>
      <c r="J39" s="2131"/>
      <c r="K39" s="2076"/>
      <c r="L39" s="2131"/>
      <c r="M39" s="2140" t="s">
        <v>4123</v>
      </c>
      <c r="N39" s="2036"/>
      <c r="O39" s="2140" t="s">
        <v>4123</v>
      </c>
      <c r="P39" s="2144"/>
      <c r="Q39" s="2140" t="s">
        <v>4123</v>
      </c>
      <c r="R39" s="2144" t="s">
        <v>2928</v>
      </c>
      <c r="S39" s="1312"/>
      <c r="T39" s="2527" t="s">
        <v>4126</v>
      </c>
      <c r="U39" s="1314"/>
    </row>
    <row r="40" spans="2:37" ht="15">
      <c r="B40" s="1690"/>
      <c r="C40" s="2285" t="s">
        <v>4233</v>
      </c>
      <c r="D40" s="1400"/>
      <c r="I40" s="1342"/>
      <c r="J40" s="1342"/>
      <c r="K40" s="1342"/>
      <c r="L40" s="1342"/>
      <c r="M40" s="2621" t="s">
        <v>3304</v>
      </c>
      <c r="N40" s="2621"/>
      <c r="O40" s="2621"/>
      <c r="P40" s="2621"/>
      <c r="Q40" s="2621"/>
      <c r="R40" s="2621"/>
      <c r="S40" s="2621"/>
      <c r="T40" s="2621"/>
    </row>
    <row r="41" spans="2:37" ht="15">
      <c r="B41" s="1690"/>
      <c r="C41" s="2286" t="s">
        <v>4269</v>
      </c>
      <c r="D41" s="1400"/>
      <c r="I41" s="1342"/>
      <c r="J41" s="1342"/>
      <c r="K41" s="1342"/>
      <c r="L41" s="1342"/>
      <c r="M41" s="1342"/>
      <c r="N41" s="1342"/>
      <c r="O41" s="1342"/>
      <c r="Q41" s="1693"/>
    </row>
    <row r="42" spans="2:37" ht="15">
      <c r="B42" s="1690"/>
      <c r="C42" s="1694" t="s">
        <v>2937</v>
      </c>
      <c r="D42" s="1400"/>
      <c r="I42" s="1565"/>
      <c r="J42" s="1342"/>
      <c r="K42" s="1565"/>
      <c r="L42" s="1342"/>
      <c r="M42" s="1342">
        <f>'TB-EQ'!F38</f>
        <v>776</v>
      </c>
      <c r="N42" s="1342"/>
      <c r="O42" s="1342">
        <f>'TB-DT'!F54</f>
        <v>503</v>
      </c>
      <c r="Q42" s="1342">
        <f>'TB-MM'!F46</f>
        <v>489</v>
      </c>
      <c r="R42" s="1342">
        <f>M42+O42+Q42</f>
        <v>1768</v>
      </c>
      <c r="T42" s="1693">
        <v>1656</v>
      </c>
      <c r="U42" s="1281">
        <f>'6-11'!K8</f>
        <v>3031</v>
      </c>
    </row>
    <row r="43" spans="2:37" ht="15">
      <c r="B43" s="1690"/>
      <c r="C43" s="1694" t="s">
        <v>4239</v>
      </c>
      <c r="D43" s="1400"/>
      <c r="I43" s="1565"/>
      <c r="J43" s="1342"/>
      <c r="K43" s="1565"/>
      <c r="L43" s="1342"/>
      <c r="M43" s="1342">
        <f>'TB-EQ'!F39</f>
        <v>101</v>
      </c>
      <c r="N43" s="1342"/>
      <c r="O43" s="1342">
        <f>'TB-DT'!F55</f>
        <v>65</v>
      </c>
      <c r="Q43" s="1342">
        <f>'TB-MM'!F47</f>
        <v>64</v>
      </c>
      <c r="R43" s="1342">
        <f>M43+O43+Q43</f>
        <v>230</v>
      </c>
      <c r="T43" s="1693">
        <v>215</v>
      </c>
      <c r="U43" s="1281">
        <f>U42+R42</f>
        <v>4799</v>
      </c>
      <c r="AJ43" s="2479">
        <f>T42/1.13</f>
        <v>1465.4867256637201</v>
      </c>
    </row>
    <row r="44" spans="2:37" ht="15">
      <c r="B44" s="1690"/>
      <c r="C44" s="1694" t="s">
        <v>4240</v>
      </c>
      <c r="D44" s="1400"/>
      <c r="I44" s="1342"/>
      <c r="J44" s="1342"/>
      <c r="K44" s="1342"/>
      <c r="L44" s="1342"/>
      <c r="M44" s="1342"/>
      <c r="N44" s="1342"/>
      <c r="O44" s="1342"/>
      <c r="Q44" s="1693"/>
      <c r="U44" s="1281">
        <f>U43+R43</f>
        <v>5029</v>
      </c>
    </row>
    <row r="45" spans="2:37" ht="15">
      <c r="B45" s="1690"/>
      <c r="C45" s="2287" t="s">
        <v>4476</v>
      </c>
      <c r="D45" s="1400"/>
      <c r="I45" s="1342"/>
      <c r="J45" s="1342"/>
      <c r="K45" s="1342"/>
      <c r="L45" s="1342"/>
      <c r="M45" s="1342">
        <f>(305160*BS!E42)/1000</f>
        <v>183883</v>
      </c>
      <c r="N45" s="1342">
        <v>0</v>
      </c>
      <c r="O45" s="1342">
        <v>0</v>
      </c>
      <c r="P45" s="1342">
        <v>0</v>
      </c>
      <c r="Q45" s="1342">
        <v>0</v>
      </c>
      <c r="R45" s="1342">
        <f>M45+O45+Q45</f>
        <v>183883</v>
      </c>
      <c r="T45" s="1693">
        <v>195064</v>
      </c>
    </row>
    <row r="46" spans="2:37" ht="15">
      <c r="B46" s="1690"/>
      <c r="C46" s="2287" t="s">
        <v>4477</v>
      </c>
      <c r="D46" s="1400"/>
      <c r="J46" s="1342"/>
      <c r="M46" s="1342">
        <v>0</v>
      </c>
      <c r="N46" s="1343">
        <v>0</v>
      </c>
      <c r="O46" s="1342">
        <f>(289051*BS!G42)/1000</f>
        <v>73722</v>
      </c>
      <c r="P46" s="1343">
        <v>0</v>
      </c>
      <c r="Q46" s="1342">
        <v>0</v>
      </c>
      <c r="R46" s="1342">
        <f>M46+O46+Q46</f>
        <v>73722</v>
      </c>
      <c r="T46" s="1693">
        <v>70101</v>
      </c>
      <c r="AK46" s="1565">
        <v>1000</v>
      </c>
    </row>
    <row r="47" spans="2:37" ht="15">
      <c r="B47" s="1690"/>
      <c r="C47" s="2287" t="s">
        <v>4478</v>
      </c>
      <c r="D47" s="1400"/>
      <c r="I47" s="1342"/>
      <c r="J47" s="1342"/>
      <c r="K47" s="1342"/>
      <c r="L47" s="1342"/>
      <c r="M47" s="1342">
        <v>0</v>
      </c>
      <c r="N47" s="1342">
        <v>0</v>
      </c>
      <c r="O47" s="1342">
        <v>0</v>
      </c>
      <c r="P47" s="1343">
        <v>0</v>
      </c>
      <c r="Q47" s="2288">
        <f>(281918*BS!I42)/1000</f>
        <v>64757</v>
      </c>
      <c r="R47" s="1220">
        <f>M47+O47+Q47</f>
        <v>64757</v>
      </c>
      <c r="T47" s="1282">
        <v>61560</v>
      </c>
    </row>
    <row r="48" spans="2:37" ht="10.15" customHeight="1">
      <c r="B48" s="1690"/>
      <c r="C48" s="1707"/>
      <c r="D48" s="1400"/>
      <c r="I48" s="1342"/>
      <c r="J48" s="1342"/>
      <c r="K48" s="1342"/>
      <c r="L48" s="1342"/>
      <c r="M48" s="1342"/>
      <c r="N48" s="1342"/>
      <c r="O48" s="1342"/>
      <c r="Q48" s="1693"/>
    </row>
    <row r="49" spans="3:36" ht="15">
      <c r="C49" s="1730" t="s">
        <v>4234</v>
      </c>
      <c r="D49" s="1393"/>
      <c r="E49" s="1393"/>
      <c r="F49" s="1393"/>
      <c r="G49" s="1629"/>
      <c r="H49" s="1629"/>
      <c r="I49" s="1629"/>
      <c r="J49" s="1629"/>
      <c r="K49" s="1629"/>
      <c r="L49" s="1629"/>
      <c r="M49" s="1629"/>
      <c r="N49" s="1629"/>
      <c r="O49" s="1629"/>
      <c r="P49" s="1629"/>
      <c r="Q49" s="1629"/>
    </row>
    <row r="50" spans="3:36" ht="15">
      <c r="C50" s="1694" t="s">
        <v>2937</v>
      </c>
      <c r="D50" s="1721"/>
      <c r="E50" s="1721"/>
      <c r="F50" s="1721"/>
      <c r="G50" s="1721"/>
      <c r="H50" s="1721"/>
      <c r="I50" s="1565"/>
      <c r="J50" s="1731"/>
      <c r="K50" s="1565"/>
      <c r="L50" s="1731"/>
      <c r="M50" s="1731">
        <f>'TB-EQ'!F42</f>
        <v>70</v>
      </c>
      <c r="N50" s="1731"/>
      <c r="O50" s="1731">
        <f>'TB-DT'!F58</f>
        <v>46</v>
      </c>
      <c r="P50" s="1565"/>
      <c r="Q50" s="1731">
        <f>'TB-MM'!F50</f>
        <v>44</v>
      </c>
      <c r="R50" s="1220">
        <f>SUM(M50+O50+Q50)</f>
        <v>160</v>
      </c>
      <c r="T50" s="2480">
        <v>151</v>
      </c>
      <c r="AJ50" s="2479">
        <v>1555000</v>
      </c>
    </row>
    <row r="51" spans="3:36" ht="15">
      <c r="C51" s="1694" t="s">
        <v>4239</v>
      </c>
      <c r="D51" s="1721"/>
      <c r="E51" s="1721"/>
      <c r="F51" s="1721"/>
      <c r="G51" s="1721"/>
      <c r="H51" s="1721"/>
      <c r="I51" s="1565"/>
      <c r="J51" s="1731"/>
      <c r="K51" s="1565"/>
      <c r="L51" s="1731"/>
      <c r="M51" s="1731">
        <f>'TB-EQ'!F41</f>
        <v>9</v>
      </c>
      <c r="N51" s="1731"/>
      <c r="O51" s="1731">
        <f>'TB-DT'!F57</f>
        <v>6</v>
      </c>
      <c r="P51" s="1565"/>
      <c r="Q51" s="1731">
        <f>'TB-MM'!F49</f>
        <v>6</v>
      </c>
      <c r="R51" s="1220">
        <f>SUM(M51+O51+Q51)</f>
        <v>21</v>
      </c>
      <c r="T51" s="2480">
        <v>19</v>
      </c>
      <c r="AJ51" s="2479">
        <f>AJ50/1.13</f>
        <v>1376106.1946902699</v>
      </c>
    </row>
    <row r="52" spans="3:36" ht="15">
      <c r="C52" s="1694" t="s">
        <v>3557</v>
      </c>
      <c r="D52" s="1721"/>
      <c r="E52" s="1721"/>
      <c r="F52" s="1721"/>
      <c r="G52" s="1721"/>
      <c r="H52" s="1721"/>
      <c r="I52" s="1565"/>
      <c r="J52" s="1731"/>
      <c r="K52" s="1565"/>
      <c r="L52" s="1731"/>
      <c r="M52" s="1731">
        <f>'TB-EQ'!E27</f>
        <v>201</v>
      </c>
      <c r="N52" s="1731"/>
      <c r="O52" s="1731">
        <f>'TB-DT'!E45</f>
        <v>200</v>
      </c>
      <c r="P52" s="1565"/>
      <c r="Q52" s="1731">
        <f>'TB-MM'!E37</f>
        <v>200</v>
      </c>
      <c r="R52" s="1220">
        <f>SUM(M52+O52+Q52)</f>
        <v>601</v>
      </c>
      <c r="T52" s="2480">
        <v>601</v>
      </c>
    </row>
    <row r="53" spans="3:36" ht="10.15" customHeight="1">
      <c r="D53" s="1721"/>
      <c r="E53" s="1721"/>
      <c r="F53" s="1721"/>
      <c r="G53" s="1721"/>
      <c r="H53" s="1721"/>
      <c r="I53" s="1721"/>
      <c r="J53" s="1721"/>
      <c r="K53" s="1721"/>
      <c r="L53" s="1721"/>
      <c r="M53" s="1721"/>
      <c r="N53" s="1721"/>
      <c r="O53" s="1721"/>
      <c r="P53" s="1721"/>
      <c r="Q53" s="1721"/>
    </row>
    <row r="54" spans="3:36" ht="15">
      <c r="C54" s="2289" t="s">
        <v>4241</v>
      </c>
      <c r="D54" s="1721"/>
      <c r="E54" s="1721"/>
      <c r="F54" s="1721"/>
      <c r="G54" s="1721"/>
      <c r="H54" s="1721"/>
      <c r="I54" s="1721"/>
      <c r="J54" s="1721"/>
      <c r="K54" s="1721"/>
      <c r="L54" s="1721"/>
      <c r="M54" s="1721"/>
      <c r="N54" s="1721"/>
      <c r="O54" s="1721"/>
      <c r="P54" s="1721"/>
      <c r="Q54" s="1721"/>
    </row>
    <row r="55" spans="3:36" ht="15">
      <c r="C55" s="1694" t="s">
        <v>4273</v>
      </c>
      <c r="D55" s="1721"/>
      <c r="E55" s="1721"/>
      <c r="F55" s="1721"/>
      <c r="G55" s="1721"/>
      <c r="H55" s="1721"/>
      <c r="I55" s="1721"/>
      <c r="J55" s="1721"/>
      <c r="K55" s="1721"/>
      <c r="L55" s="1721"/>
      <c r="M55" s="1731">
        <f>'TB-EQ'!E4</f>
        <v>10</v>
      </c>
      <c r="N55" s="1731"/>
      <c r="O55" s="1731">
        <v>0</v>
      </c>
      <c r="P55" s="1565"/>
      <c r="Q55" s="1731">
        <v>0</v>
      </c>
      <c r="R55" s="1220">
        <f>SUM(M55+O55+Q55)</f>
        <v>10</v>
      </c>
      <c r="T55" s="2480">
        <v>24</v>
      </c>
    </row>
    <row r="56" spans="3:36" ht="15">
      <c r="C56" s="1694"/>
      <c r="D56" s="1721"/>
      <c r="E56" s="1721"/>
      <c r="F56" s="1721"/>
      <c r="G56" s="1721"/>
      <c r="H56" s="1721"/>
      <c r="I56" s="1721"/>
      <c r="J56" s="1721"/>
      <c r="K56" s="1721"/>
      <c r="L56" s="1721"/>
      <c r="M56" s="1731"/>
      <c r="N56" s="1731"/>
      <c r="O56" s="1731"/>
      <c r="P56" s="1565"/>
      <c r="Q56" s="1731"/>
      <c r="R56" s="1220"/>
      <c r="T56" s="2480"/>
    </row>
    <row r="57" spans="3:36" ht="15">
      <c r="C57" s="2289" t="s">
        <v>4432</v>
      </c>
      <c r="D57" s="1721"/>
      <c r="E57" s="1721"/>
      <c r="F57" s="1721"/>
      <c r="G57" s="1721"/>
      <c r="H57" s="1721"/>
      <c r="I57" s="1721"/>
      <c r="J57" s="1721"/>
      <c r="K57" s="1721"/>
      <c r="L57" s="1721"/>
      <c r="M57" s="1731"/>
      <c r="N57" s="1731"/>
      <c r="O57" s="1731"/>
      <c r="P57" s="1565"/>
      <c r="Q57" s="1731"/>
      <c r="R57" s="1220"/>
      <c r="T57" s="2480"/>
    </row>
    <row r="58" spans="3:36" ht="15">
      <c r="C58" s="1694" t="s">
        <v>4273</v>
      </c>
      <c r="D58" s="1721"/>
      <c r="E58" s="1721"/>
      <c r="F58" s="1721"/>
      <c r="G58" s="1721"/>
      <c r="H58" s="1721"/>
      <c r="I58" s="1721"/>
      <c r="J58" s="1721"/>
      <c r="K58" s="1721"/>
      <c r="L58" s="1721"/>
      <c r="M58" s="1731">
        <f>'TB-EQ'!E5</f>
        <v>2175</v>
      </c>
      <c r="N58" s="1731"/>
      <c r="O58" s="1731">
        <f>'TB-DT'!E3</f>
        <v>2352</v>
      </c>
      <c r="P58" s="1565"/>
      <c r="Q58" s="1731">
        <f>'TB-MM'!E3</f>
        <v>2253</v>
      </c>
      <c r="R58" s="1220">
        <f>SUM(M58+O58+Q58)</f>
        <v>6780</v>
      </c>
      <c r="T58" s="2480">
        <v>1672</v>
      </c>
    </row>
    <row r="59" spans="3:36" ht="15">
      <c r="C59" s="1694"/>
      <c r="D59" s="1721"/>
      <c r="E59" s="1721"/>
      <c r="F59" s="1721"/>
      <c r="G59" s="1721"/>
      <c r="H59" s="1721"/>
      <c r="I59" s="1721"/>
      <c r="J59" s="1721"/>
      <c r="K59" s="1721"/>
      <c r="L59" s="1721"/>
      <c r="M59" s="1731"/>
      <c r="N59" s="1731"/>
      <c r="O59" s="1731"/>
      <c r="P59" s="1565"/>
      <c r="Q59" s="1731"/>
      <c r="R59" s="1220"/>
      <c r="T59" s="2480"/>
    </row>
    <row r="60" spans="3:36" ht="15">
      <c r="C60" s="1698" t="s">
        <v>4439</v>
      </c>
      <c r="D60" s="1721"/>
      <c r="E60" s="1721"/>
      <c r="F60" s="1721"/>
      <c r="G60" s="1721"/>
      <c r="H60" s="1721"/>
      <c r="I60" s="1721"/>
      <c r="J60" s="1721"/>
      <c r="K60" s="1721"/>
      <c r="L60" s="1721"/>
      <c r="M60" s="1731"/>
      <c r="N60" s="1731"/>
      <c r="O60" s="1731"/>
      <c r="P60" s="1565"/>
      <c r="Q60" s="1731"/>
      <c r="R60" s="1220"/>
      <c r="T60" s="2480"/>
    </row>
    <row r="61" spans="3:36" ht="15">
      <c r="C61" s="2393" t="s">
        <v>3562</v>
      </c>
      <c r="D61" s="1721"/>
      <c r="E61" s="1721"/>
      <c r="F61" s="1721"/>
      <c r="G61" s="1721"/>
      <c r="H61" s="1721"/>
      <c r="I61" s="1721"/>
      <c r="J61" s="1721"/>
      <c r="K61" s="1721"/>
      <c r="L61" s="1721"/>
      <c r="M61" s="1731">
        <v>0</v>
      </c>
      <c r="N61" s="1731"/>
      <c r="O61" s="1731">
        <v>0</v>
      </c>
      <c r="P61" s="1565"/>
      <c r="Q61" s="1731">
        <v>0</v>
      </c>
      <c r="R61" s="1220">
        <f>SUM(M61+O61+Q61)</f>
        <v>0</v>
      </c>
      <c r="T61" s="2480">
        <v>22</v>
      </c>
    </row>
    <row r="62" spans="3:36" ht="15">
      <c r="C62" s="1694"/>
      <c r="D62" s="1721"/>
      <c r="E62" s="1721"/>
      <c r="F62" s="1721"/>
      <c r="G62" s="1721"/>
      <c r="H62" s="1721"/>
      <c r="I62" s="1721"/>
      <c r="J62" s="1721"/>
      <c r="K62" s="1721"/>
      <c r="L62" s="1721"/>
      <c r="M62" s="1731"/>
      <c r="N62" s="1731"/>
      <c r="O62" s="1731"/>
      <c r="P62" s="1565"/>
      <c r="Q62" s="1731"/>
      <c r="R62" s="1220"/>
      <c r="T62" s="2480"/>
    </row>
    <row r="63" spans="3:36" ht="13.9" customHeight="1">
      <c r="C63" s="3192" t="s">
        <v>4268</v>
      </c>
      <c r="D63" s="3192"/>
      <c r="E63" s="3192"/>
      <c r="F63" s="3192"/>
      <c r="G63" s="3192"/>
      <c r="H63" s="3192"/>
      <c r="I63" s="3192"/>
      <c r="J63" s="3192"/>
      <c r="K63" s="3192"/>
      <c r="L63" s="3192"/>
      <c r="M63" s="3192"/>
      <c r="N63" s="3192"/>
      <c r="O63" s="3192"/>
      <c r="P63" s="3192"/>
      <c r="Q63" s="3192"/>
      <c r="R63" s="3192"/>
      <c r="S63" s="3192"/>
      <c r="T63" s="3192"/>
    </row>
    <row r="64" spans="3:36">
      <c r="C64" s="3192"/>
      <c r="D64" s="3192"/>
      <c r="E64" s="3192"/>
      <c r="F64" s="3192"/>
      <c r="G64" s="3192"/>
      <c r="H64" s="3192"/>
      <c r="I64" s="3192"/>
      <c r="J64" s="3192"/>
      <c r="K64" s="3192"/>
      <c r="L64" s="3192"/>
      <c r="M64" s="3192"/>
      <c r="N64" s="3192"/>
      <c r="O64" s="3192"/>
      <c r="P64" s="3192"/>
      <c r="Q64" s="3192"/>
      <c r="R64" s="3192"/>
      <c r="S64" s="3192"/>
      <c r="T64" s="3192"/>
    </row>
    <row r="65" spans="2:39" ht="15">
      <c r="C65" s="1694"/>
      <c r="D65" s="1721"/>
      <c r="E65" s="1721"/>
      <c r="F65" s="1721"/>
      <c r="G65" s="1721"/>
      <c r="H65" s="1721"/>
      <c r="I65" s="1721"/>
      <c r="J65" s="1721"/>
      <c r="K65" s="1721"/>
      <c r="L65" s="1721"/>
      <c r="M65" s="1731"/>
      <c r="N65" s="1731"/>
      <c r="O65" s="1731"/>
      <c r="P65" s="1565"/>
      <c r="Q65" s="1731"/>
      <c r="R65" s="1220"/>
      <c r="T65" s="2480"/>
    </row>
    <row r="66" spans="2:39" s="1726" customFormat="1" ht="10.15" customHeight="1">
      <c r="B66" s="1733"/>
      <c r="C66" s="1418"/>
      <c r="D66" s="1409"/>
      <c r="E66" s="1401"/>
      <c r="F66" s="1401"/>
      <c r="G66" s="1401"/>
      <c r="H66" s="1409"/>
      <c r="I66" s="1344"/>
      <c r="J66" s="1344"/>
      <c r="K66" s="1344"/>
      <c r="L66" s="1344"/>
      <c r="M66" s="1344"/>
      <c r="N66" s="1344"/>
      <c r="O66" s="1344"/>
      <c r="P66" s="1344"/>
      <c r="Q66" s="1435"/>
      <c r="R66" s="1312"/>
      <c r="S66" s="1312"/>
      <c r="T66" s="1312"/>
      <c r="U66" s="1314"/>
    </row>
    <row r="67" spans="2:39" s="1726" customFormat="1" ht="15">
      <c r="B67" s="1734">
        <v>13.3</v>
      </c>
      <c r="C67" s="1735" t="s">
        <v>4242</v>
      </c>
      <c r="D67" s="1409"/>
      <c r="E67" s="1409"/>
      <c r="F67" s="1409"/>
      <c r="G67" s="1409"/>
      <c r="H67" s="1409"/>
      <c r="I67" s="1344"/>
      <c r="J67" s="1344"/>
      <c r="K67" s="1344"/>
      <c r="L67" s="1344"/>
      <c r="M67" s="1344"/>
      <c r="N67" s="1344"/>
      <c r="O67" s="1344"/>
      <c r="P67" s="1344"/>
      <c r="Q67" s="1736"/>
      <c r="R67" s="1312"/>
      <c r="S67" s="1312"/>
      <c r="T67" s="1312"/>
      <c r="U67" s="1314"/>
    </row>
    <row r="68" spans="2:39" s="1726" customFormat="1" ht="15">
      <c r="C68" s="1735"/>
      <c r="D68" s="1409"/>
      <c r="E68" s="1409"/>
      <c r="F68" s="1409"/>
      <c r="G68" s="1409"/>
      <c r="H68" s="2748" t="s">
        <v>4473</v>
      </c>
      <c r="I68" s="2748"/>
      <c r="J68" s="2748"/>
      <c r="K68" s="2748"/>
      <c r="L68" s="2748"/>
      <c r="M68" s="2748"/>
      <c r="N68" s="2748"/>
      <c r="O68" s="2748"/>
      <c r="P68" s="2748"/>
      <c r="Q68" s="2748"/>
      <c r="R68" s="2748"/>
      <c r="S68" s="2748"/>
      <c r="T68" s="2748"/>
      <c r="U68" s="1314"/>
    </row>
    <row r="69" spans="2:39" s="1726" customFormat="1" ht="15" customHeight="1">
      <c r="B69" s="1738"/>
      <c r="C69" s="1739"/>
      <c r="D69" s="1409"/>
      <c r="E69" s="1409"/>
      <c r="F69" s="1409"/>
      <c r="G69" s="1409"/>
      <c r="H69" s="3185" t="s">
        <v>4471</v>
      </c>
      <c r="I69" s="3186" t="s">
        <v>4243</v>
      </c>
      <c r="J69" s="2290"/>
      <c r="K69" s="3186" t="s">
        <v>4244</v>
      </c>
      <c r="L69" s="2290"/>
      <c r="M69" s="3186" t="s">
        <v>4472</v>
      </c>
      <c r="N69" s="2291"/>
      <c r="O69" s="3185" t="s">
        <v>4471</v>
      </c>
      <c r="P69" s="2291"/>
      <c r="Q69" s="3187" t="s">
        <v>4243</v>
      </c>
      <c r="R69" s="3187" t="s">
        <v>4244</v>
      </c>
      <c r="S69" s="2305"/>
      <c r="T69" s="3186" t="s">
        <v>4472</v>
      </c>
      <c r="U69" s="1314"/>
    </row>
    <row r="70" spans="2:39" s="1726" customFormat="1" ht="15">
      <c r="B70" s="1740"/>
      <c r="C70" s="1735"/>
      <c r="D70" s="1409"/>
      <c r="E70" s="1409"/>
      <c r="F70" s="1409"/>
      <c r="G70" s="1409"/>
      <c r="H70" s="3185"/>
      <c r="I70" s="3186"/>
      <c r="J70" s="2293"/>
      <c r="K70" s="3186"/>
      <c r="L70" s="2293"/>
      <c r="M70" s="3186"/>
      <c r="N70" s="2293"/>
      <c r="O70" s="3185"/>
      <c r="P70" s="2141"/>
      <c r="Q70" s="3188"/>
      <c r="R70" s="3188"/>
      <c r="S70" s="2305"/>
      <c r="T70" s="3186"/>
      <c r="U70" s="1314">
        <v>416.13</v>
      </c>
    </row>
    <row r="71" spans="2:39" s="1726" customFormat="1" ht="15">
      <c r="B71" s="1740"/>
      <c r="C71" s="1424"/>
      <c r="D71" s="1409"/>
      <c r="E71" s="1409"/>
      <c r="F71" s="1409"/>
      <c r="G71" s="1409"/>
      <c r="H71" s="3185"/>
      <c r="I71" s="3186"/>
      <c r="J71" s="2293"/>
      <c r="K71" s="3186"/>
      <c r="L71" s="2293"/>
      <c r="M71" s="3186"/>
      <c r="N71" s="2293"/>
      <c r="O71" s="3185"/>
      <c r="P71" s="2141"/>
      <c r="Q71" s="3189"/>
      <c r="R71" s="3189"/>
      <c r="S71" s="2305"/>
      <c r="T71" s="3186"/>
      <c r="U71" s="1314">
        <v>210.04</v>
      </c>
    </row>
    <row r="72" spans="2:39" s="1726" customFormat="1" ht="15">
      <c r="B72" s="1740"/>
      <c r="C72" s="1424"/>
      <c r="D72" s="1409"/>
      <c r="E72" s="1409"/>
      <c r="F72" s="1409"/>
      <c r="G72" s="1409"/>
      <c r="H72" s="3190" t="s">
        <v>4245</v>
      </c>
      <c r="I72" s="3190"/>
      <c r="J72" s="3190"/>
      <c r="K72" s="3190"/>
      <c r="L72" s="3190"/>
      <c r="M72" s="3190"/>
      <c r="N72" s="2293"/>
      <c r="O72" s="3190" t="s">
        <v>4438</v>
      </c>
      <c r="P72" s="3190"/>
      <c r="Q72" s="3190"/>
      <c r="R72" s="3190"/>
      <c r="S72" s="3190"/>
      <c r="T72" s="3190"/>
      <c r="U72" s="1314">
        <v>191.77</v>
      </c>
    </row>
    <row r="73" spans="2:39" s="1726" customFormat="1" ht="15">
      <c r="B73" s="1740"/>
      <c r="C73" s="1424"/>
      <c r="D73" s="1409"/>
      <c r="E73" s="1409"/>
      <c r="F73" s="1409"/>
      <c r="G73" s="1409"/>
      <c r="H73" s="2475"/>
      <c r="I73" s="2475"/>
      <c r="J73" s="2475"/>
      <c r="K73" s="2475"/>
      <c r="L73" s="2475"/>
      <c r="M73" s="2475"/>
      <c r="N73" s="2474"/>
      <c r="O73" s="2475"/>
      <c r="P73" s="2475"/>
      <c r="Q73" s="2475"/>
      <c r="R73" s="2475"/>
      <c r="S73" s="2475"/>
      <c r="T73" s="2475"/>
      <c r="U73" s="1314"/>
      <c r="AI73" s="2478">
        <v>466.58</v>
      </c>
      <c r="AJ73" s="2478"/>
      <c r="AK73" s="2478">
        <v>229.07</v>
      </c>
      <c r="AL73" s="2478"/>
      <c r="AM73" s="2478">
        <v>208.32</v>
      </c>
    </row>
    <row r="74" spans="2:39" s="1726" customFormat="1" ht="15">
      <c r="B74" s="1740"/>
      <c r="C74" s="2769" t="s">
        <v>4440</v>
      </c>
      <c r="D74" s="2769"/>
      <c r="E74" s="2769"/>
      <c r="F74" s="2769"/>
      <c r="G74" s="2769"/>
      <c r="H74" s="1409"/>
      <c r="I74" s="2143"/>
      <c r="J74" s="2143"/>
      <c r="K74" s="2143"/>
      <c r="L74" s="2143"/>
      <c r="M74" s="2143"/>
      <c r="N74" s="2143"/>
      <c r="O74" s="2143"/>
      <c r="P74" s="2292"/>
      <c r="Q74" s="2292"/>
      <c r="R74" s="1312"/>
      <c r="S74" s="1312"/>
      <c r="T74" s="1312"/>
      <c r="U74" s="1314"/>
    </row>
    <row r="75" spans="2:39" s="1726" customFormat="1" ht="15" customHeight="1">
      <c r="B75" s="1740"/>
      <c r="C75" s="1409" t="s">
        <v>3765</v>
      </c>
      <c r="D75" s="2306"/>
      <c r="E75" s="2306"/>
      <c r="F75" s="2306"/>
      <c r="G75" s="2306"/>
      <c r="H75" s="2143">
        <v>47011</v>
      </c>
      <c r="I75" s="1741">
        <v>17421</v>
      </c>
      <c r="J75" s="1741">
        <v>-4415</v>
      </c>
      <c r="K75" s="1741">
        <v>-11271</v>
      </c>
      <c r="L75" s="2143"/>
      <c r="M75" s="2143">
        <f>H75+I75+K75</f>
        <v>53161</v>
      </c>
      <c r="N75" s="2143"/>
      <c r="O75" s="2143">
        <f>+H75*BS!M42/1000</f>
        <v>30050</v>
      </c>
      <c r="P75" s="2292">
        <v>7090</v>
      </c>
      <c r="Q75" s="2307">
        <v>10745</v>
      </c>
      <c r="R75" s="2307">
        <v>-6972</v>
      </c>
      <c r="S75" s="1742"/>
      <c r="T75" s="2307">
        <f>+M75*BS!E42/1000</f>
        <v>32034</v>
      </c>
      <c r="U75" s="1314"/>
      <c r="AI75" s="2478">
        <v>613.30999999999995</v>
      </c>
      <c r="AJ75" s="2478"/>
      <c r="AK75" s="2478">
        <v>239.12</v>
      </c>
      <c r="AL75" s="2478"/>
      <c r="AM75" s="2478">
        <v>215.57</v>
      </c>
    </row>
    <row r="76" spans="2:39" s="1726" customFormat="1" ht="15" customHeight="1">
      <c r="B76" s="1740"/>
      <c r="C76" s="1409" t="s">
        <v>3079</v>
      </c>
      <c r="D76" s="2306"/>
      <c r="E76" s="2306"/>
      <c r="F76" s="2306"/>
      <c r="G76" s="2306"/>
      <c r="H76" s="1741">
        <v>9513</v>
      </c>
      <c r="I76" s="1741">
        <v>5940</v>
      </c>
      <c r="J76" s="1741"/>
      <c r="K76" s="1741">
        <v>-4352</v>
      </c>
      <c r="L76" s="2143"/>
      <c r="M76" s="1741">
        <f>H76+I76+K76</f>
        <v>11101</v>
      </c>
      <c r="N76" s="2143"/>
      <c r="O76" s="2143">
        <f>+H76*BS!O42/1000</f>
        <v>2307</v>
      </c>
      <c r="P76" s="2292">
        <v>0</v>
      </c>
      <c r="Q76" s="1741">
        <v>1479</v>
      </c>
      <c r="R76" s="1741">
        <v>-1082</v>
      </c>
      <c r="S76" s="1338"/>
      <c r="T76" s="1741">
        <f>+M76*BS!G42/1000</f>
        <v>2831</v>
      </c>
      <c r="U76" s="1314"/>
    </row>
    <row r="77" spans="2:39" s="1312" customFormat="1" ht="15" customHeight="1">
      <c r="B77" s="2308"/>
      <c r="C77" s="1409" t="s">
        <v>3072</v>
      </c>
      <c r="D77" s="2309"/>
      <c r="E77" s="2309"/>
      <c r="F77" s="2309"/>
      <c r="G77" s="2309"/>
      <c r="H77" s="1741">
        <v>4017</v>
      </c>
      <c r="I77" s="1741">
        <v>3569</v>
      </c>
      <c r="J77" s="1741"/>
      <c r="K77" s="1741">
        <v>-1521</v>
      </c>
      <c r="L77" s="2143"/>
      <c r="M77" s="1741">
        <f>H77+I77+K77</f>
        <v>6065</v>
      </c>
      <c r="N77" s="2143"/>
      <c r="O77" s="2143">
        <f>+H77*BS!Q42/1000</f>
        <v>877</v>
      </c>
      <c r="P77" s="2292">
        <v>0</v>
      </c>
      <c r="Q77" s="1849">
        <v>794</v>
      </c>
      <c r="R77" s="1741">
        <v>337</v>
      </c>
      <c r="S77" s="1338"/>
      <c r="T77" s="1741">
        <f>+M77*BS!I42/1000</f>
        <v>1393</v>
      </c>
      <c r="U77" s="1314"/>
    </row>
    <row r="78" spans="2:39" s="1726" customFormat="1" ht="15">
      <c r="B78" s="1740"/>
      <c r="C78" s="2306"/>
      <c r="D78" s="2306"/>
      <c r="E78" s="2306"/>
      <c r="F78" s="2306"/>
      <c r="G78" s="2306"/>
      <c r="H78" s="2310"/>
      <c r="I78" s="2310"/>
      <c r="J78" s="1741"/>
      <c r="K78" s="1741"/>
      <c r="L78" s="2143"/>
      <c r="M78" s="1741"/>
      <c r="N78" s="2143"/>
      <c r="O78" s="1741"/>
      <c r="P78" s="2292"/>
      <c r="Q78" s="2311"/>
      <c r="R78" s="1741"/>
      <c r="S78" s="1338"/>
      <c r="T78" s="1434"/>
      <c r="U78" s="1314"/>
    </row>
    <row r="79" spans="2:39" s="1726" customFormat="1" ht="15">
      <c r="B79" s="1740"/>
      <c r="C79" s="2506" t="s">
        <v>4474</v>
      </c>
      <c r="D79" s="2306"/>
      <c r="E79" s="2306"/>
      <c r="F79" s="2306"/>
      <c r="G79" s="2306"/>
      <c r="H79" s="2310"/>
      <c r="I79" s="2310"/>
      <c r="J79" s="1741"/>
      <c r="K79" s="1741"/>
      <c r="L79" s="2143"/>
      <c r="M79" s="1741"/>
      <c r="N79" s="2143"/>
      <c r="O79" s="1741"/>
      <c r="P79" s="2495"/>
      <c r="Q79" s="2311"/>
      <c r="R79" s="1741"/>
      <c r="S79" s="1338"/>
      <c r="T79" s="1434"/>
      <c r="U79" s="1314"/>
    </row>
    <row r="80" spans="2:39" s="1726" customFormat="1" ht="15">
      <c r="B80" s="1740"/>
      <c r="C80" s="2506"/>
      <c r="D80" s="2306"/>
      <c r="E80" s="2306"/>
      <c r="F80" s="2306"/>
      <c r="G80" s="2306"/>
      <c r="H80" s="2310"/>
      <c r="I80" s="2310"/>
      <c r="J80" s="1741"/>
      <c r="K80" s="1741"/>
      <c r="L80" s="2143"/>
      <c r="M80" s="1741"/>
      <c r="N80" s="2143"/>
      <c r="O80" s="1741"/>
      <c r="P80" s="2495"/>
      <c r="Q80" s="2311"/>
      <c r="R80" s="1741"/>
      <c r="S80" s="1338"/>
      <c r="T80" s="1434"/>
      <c r="U80" s="1314"/>
    </row>
    <row r="81" spans="2:36" s="1726" customFormat="1">
      <c r="B81" s="1740"/>
      <c r="C81" s="1745"/>
      <c r="D81" s="1409"/>
      <c r="E81" s="1409"/>
      <c r="F81" s="1409"/>
      <c r="G81" s="1409"/>
      <c r="H81" s="3191" t="s">
        <v>4371</v>
      </c>
      <c r="I81" s="3191"/>
      <c r="J81" s="3191"/>
      <c r="K81" s="3191"/>
      <c r="L81" s="3191"/>
      <c r="M81" s="3191"/>
      <c r="N81" s="3191"/>
      <c r="O81" s="3191"/>
      <c r="P81" s="3191"/>
      <c r="Q81" s="3191"/>
      <c r="R81" s="3191"/>
      <c r="S81" s="3191"/>
      <c r="T81" s="3191"/>
      <c r="U81" s="1314"/>
    </row>
    <row r="82" spans="2:36" s="1726" customFormat="1" ht="15" customHeight="1">
      <c r="B82" s="1740"/>
      <c r="C82" s="1745"/>
      <c r="D82" s="1409"/>
      <c r="E82" s="1409"/>
      <c r="F82" s="1409"/>
      <c r="G82" s="1409"/>
      <c r="H82" s="3178" t="s">
        <v>4407</v>
      </c>
      <c r="I82" s="3177" t="s">
        <v>4243</v>
      </c>
      <c r="J82" s="2497"/>
      <c r="K82" s="3177" t="s">
        <v>4244</v>
      </c>
      <c r="L82" s="2497"/>
      <c r="M82" s="3177" t="s">
        <v>4372</v>
      </c>
      <c r="N82" s="1310"/>
      <c r="O82" s="3178" t="s">
        <v>4407</v>
      </c>
      <c r="P82" s="1310"/>
      <c r="Q82" s="3179" t="s">
        <v>4243</v>
      </c>
      <c r="R82" s="3179" t="s">
        <v>4244</v>
      </c>
      <c r="S82" s="2525"/>
      <c r="T82" s="3177" t="s">
        <v>4372</v>
      </c>
      <c r="U82" s="1314"/>
      <c r="AJ82" s="1726">
        <v>1000</v>
      </c>
    </row>
    <row r="83" spans="2:36" s="1726" customFormat="1">
      <c r="B83" s="1740"/>
      <c r="C83" s="1409"/>
      <c r="D83" s="1409"/>
      <c r="E83" s="1409"/>
      <c r="F83" s="1409"/>
      <c r="G83" s="1409"/>
      <c r="H83" s="3178"/>
      <c r="I83" s="3177"/>
      <c r="J83" s="2141"/>
      <c r="K83" s="3177"/>
      <c r="L83" s="2141"/>
      <c r="M83" s="3177"/>
      <c r="N83" s="2141"/>
      <c r="O83" s="3178"/>
      <c r="P83" s="2141"/>
      <c r="Q83" s="3180"/>
      <c r="R83" s="3180"/>
      <c r="S83" s="2525"/>
      <c r="T83" s="3177"/>
      <c r="U83" s="1314"/>
    </row>
    <row r="84" spans="2:36" s="1726" customFormat="1">
      <c r="B84" s="1740"/>
      <c r="C84" s="1409"/>
      <c r="D84" s="1409"/>
      <c r="E84" s="1409"/>
      <c r="F84" s="1409"/>
      <c r="G84" s="1409"/>
      <c r="H84" s="3178"/>
      <c r="I84" s="3177"/>
      <c r="J84" s="2141"/>
      <c r="K84" s="3177"/>
      <c r="L84" s="2141"/>
      <c r="M84" s="3177"/>
      <c r="N84" s="2141"/>
      <c r="O84" s="3178"/>
      <c r="P84" s="2141"/>
      <c r="Q84" s="3181"/>
      <c r="R84" s="3181"/>
      <c r="S84" s="2525"/>
      <c r="T84" s="3177"/>
      <c r="U84" s="1314"/>
    </row>
    <row r="85" spans="2:36" s="1726" customFormat="1">
      <c r="B85" s="1740"/>
      <c r="C85" s="1409"/>
      <c r="D85" s="1409"/>
      <c r="E85" s="1409"/>
      <c r="F85" s="1409"/>
      <c r="G85" s="1409"/>
      <c r="H85" s="3176" t="s">
        <v>4245</v>
      </c>
      <c r="I85" s="3176"/>
      <c r="J85" s="3176"/>
      <c r="K85" s="3176"/>
      <c r="L85" s="3176"/>
      <c r="M85" s="3176"/>
      <c r="N85" s="2141"/>
      <c r="O85" s="3176" t="s">
        <v>4438</v>
      </c>
      <c r="P85" s="3176"/>
      <c r="Q85" s="3176"/>
      <c r="R85" s="3176"/>
      <c r="S85" s="3176"/>
      <c r="T85" s="3176"/>
      <c r="U85" s="1314"/>
    </row>
    <row r="86" spans="2:36" s="1726" customFormat="1" ht="15" customHeight="1">
      <c r="B86" s="1740"/>
      <c r="C86" s="2766" t="s">
        <v>4440</v>
      </c>
      <c r="D86" s="2766"/>
      <c r="E86" s="2766"/>
      <c r="F86" s="2766"/>
      <c r="G86" s="2766"/>
      <c r="H86" s="1409"/>
      <c r="I86" s="2495"/>
      <c r="J86" s="2495"/>
      <c r="K86" s="2495"/>
      <c r="L86" s="2495"/>
      <c r="M86" s="2495"/>
      <c r="N86" s="2495"/>
      <c r="O86" s="2495"/>
      <c r="P86" s="2495"/>
      <c r="Q86" s="2495"/>
      <c r="R86" s="1312"/>
      <c r="S86" s="1312"/>
      <c r="T86" s="1312"/>
      <c r="U86" s="1314"/>
    </row>
    <row r="87" spans="2:36" s="1726" customFormat="1" ht="15" customHeight="1">
      <c r="B87" s="1748"/>
      <c r="C87" s="1409" t="s">
        <v>3765</v>
      </c>
      <c r="D87" s="2306"/>
      <c r="E87" s="2306"/>
      <c r="F87" s="2306"/>
      <c r="G87" s="2306"/>
      <c r="H87" s="1787">
        <v>55121</v>
      </c>
      <c r="I87" s="1787">
        <v>10535</v>
      </c>
      <c r="J87" s="1344">
        <v>-4415</v>
      </c>
      <c r="K87" s="1787">
        <v>-18431</v>
      </c>
      <c r="L87" s="1344"/>
      <c r="M87" s="1787">
        <f>H87+I87+K87</f>
        <v>47225</v>
      </c>
      <c r="N87" s="1344"/>
      <c r="O87" s="1434">
        <v>25718</v>
      </c>
      <c r="P87" s="2495">
        <v>7090</v>
      </c>
      <c r="Q87" s="1434">
        <v>6270</v>
      </c>
      <c r="R87" s="1434">
        <v>-10683</v>
      </c>
      <c r="S87" s="2495"/>
      <c r="T87" s="1434">
        <v>28964</v>
      </c>
      <c r="U87" s="1314"/>
    </row>
    <row r="88" spans="2:36" s="1726" customFormat="1" ht="14.25" customHeight="1">
      <c r="B88" s="1748"/>
      <c r="C88" s="1409" t="s">
        <v>3079</v>
      </c>
      <c r="D88" s="2306"/>
      <c r="E88" s="2306"/>
      <c r="F88" s="2306"/>
      <c r="G88" s="2306"/>
      <c r="H88" s="1787">
        <v>5288</v>
      </c>
      <c r="I88" s="1787">
        <v>4347</v>
      </c>
      <c r="J88" s="1344"/>
      <c r="K88" s="1787">
        <v>-1304</v>
      </c>
      <c r="L88" s="1344"/>
      <c r="M88" s="1787">
        <f t="shared" ref="M88:M89" si="0">H88+I88+K88</f>
        <v>8331</v>
      </c>
      <c r="N88" s="1344"/>
      <c r="O88" s="1434">
        <v>1211</v>
      </c>
      <c r="P88" s="2495">
        <v>0</v>
      </c>
      <c r="Q88" s="1434">
        <v>1026</v>
      </c>
      <c r="R88" s="1434">
        <v>-306</v>
      </c>
      <c r="S88" s="2495"/>
      <c r="T88" s="1434">
        <v>1992</v>
      </c>
      <c r="U88" s="1314"/>
    </row>
    <row r="89" spans="2:36" s="1726" customFormat="1" ht="15" customHeight="1">
      <c r="B89" s="1740"/>
      <c r="C89" s="1409" t="s">
        <v>3072</v>
      </c>
      <c r="D89" s="2306"/>
      <c r="E89" s="2306"/>
      <c r="F89" s="2306"/>
      <c r="G89" s="2306"/>
      <c r="H89" s="1434">
        <v>2428</v>
      </c>
      <c r="I89" s="1434">
        <v>29015</v>
      </c>
      <c r="J89" s="2495"/>
      <c r="K89" s="1434">
        <v>-26916</v>
      </c>
      <c r="L89" s="2495"/>
      <c r="M89" s="1787">
        <f t="shared" si="0"/>
        <v>4527</v>
      </c>
      <c r="N89" s="2495"/>
      <c r="O89" s="1434">
        <v>506</v>
      </c>
      <c r="P89" s="2495">
        <v>0</v>
      </c>
      <c r="Q89" s="1434">
        <v>6164</v>
      </c>
      <c r="R89" s="1434">
        <v>-5718</v>
      </c>
      <c r="S89" s="2495"/>
      <c r="T89" s="1434">
        <v>976</v>
      </c>
      <c r="U89" s="1314"/>
    </row>
    <row r="90" spans="2:36" s="1726" customFormat="1" ht="15" customHeight="1">
      <c r="B90" s="1740"/>
      <c r="C90" s="1409"/>
      <c r="D90" s="2306"/>
      <c r="E90" s="2306"/>
      <c r="F90" s="2306"/>
      <c r="G90" s="2306"/>
      <c r="H90" s="1434"/>
      <c r="I90" s="1434"/>
      <c r="J90" s="2495"/>
      <c r="K90" s="1434"/>
      <c r="L90" s="2495"/>
      <c r="M90" s="1434"/>
      <c r="N90" s="2495"/>
      <c r="O90" s="1434"/>
      <c r="P90" s="2495"/>
      <c r="Q90" s="1434"/>
      <c r="R90" s="1434"/>
      <c r="S90" s="2495"/>
      <c r="T90" s="1434"/>
      <c r="U90" s="1314"/>
    </row>
    <row r="91" spans="2:36" s="1726" customFormat="1">
      <c r="B91" s="1740"/>
      <c r="C91" s="2507" t="s">
        <v>4441</v>
      </c>
      <c r="D91" s="1409"/>
      <c r="E91" s="1409"/>
      <c r="F91" s="1409"/>
      <c r="G91" s="1409"/>
      <c r="H91" s="1409"/>
      <c r="I91" s="2495"/>
      <c r="J91" s="2495"/>
      <c r="K91" s="2495"/>
      <c r="L91" s="2495"/>
      <c r="M91" s="2495"/>
      <c r="N91" s="2495"/>
      <c r="O91" s="2495"/>
      <c r="P91" s="2495"/>
      <c r="Q91" s="2495"/>
      <c r="R91" s="1312"/>
      <c r="S91" s="1312"/>
      <c r="T91" s="1312"/>
      <c r="U91" s="1314"/>
    </row>
    <row r="92" spans="2:36" s="1726" customFormat="1" ht="15">
      <c r="B92" s="1740"/>
      <c r="C92" s="1409"/>
      <c r="D92" s="1409"/>
      <c r="E92" s="1401"/>
      <c r="F92" s="1401"/>
      <c r="G92" s="1401"/>
      <c r="H92" s="1409"/>
      <c r="I92" s="2143"/>
      <c r="J92" s="2143"/>
      <c r="K92" s="2143"/>
      <c r="L92" s="2143"/>
      <c r="M92" s="2143"/>
      <c r="N92" s="2143"/>
      <c r="O92" s="2143"/>
      <c r="P92" s="2292"/>
      <c r="Q92" s="2292"/>
      <c r="R92" s="1312"/>
      <c r="S92" s="1312"/>
      <c r="T92" s="1312"/>
      <c r="U92" s="1314"/>
    </row>
    <row r="93" spans="2:36" s="1726" customFormat="1" ht="15">
      <c r="B93" s="1740"/>
      <c r="C93" s="1409"/>
      <c r="D93" s="1409"/>
      <c r="E93" s="1401"/>
      <c r="F93" s="1401"/>
      <c r="G93" s="1401"/>
      <c r="H93" s="1409"/>
      <c r="I93" s="2143"/>
      <c r="J93" s="2143"/>
      <c r="K93" s="2143"/>
      <c r="L93" s="2143"/>
      <c r="M93" s="2143"/>
      <c r="N93" s="2143"/>
      <c r="O93" s="2143"/>
      <c r="P93" s="2292"/>
      <c r="Q93" s="2292"/>
      <c r="R93" s="1312"/>
      <c r="S93" s="1312"/>
      <c r="T93" s="1312"/>
      <c r="U93" s="1314"/>
    </row>
    <row r="94" spans="2:36" s="1726" customFormat="1" ht="15">
      <c r="B94" s="1740"/>
      <c r="C94" s="1424"/>
      <c r="D94" s="1409"/>
      <c r="E94" s="1401"/>
      <c r="F94" s="1401"/>
      <c r="G94" s="1401"/>
      <c r="H94" s="1409"/>
      <c r="I94" s="2143"/>
      <c r="J94" s="2143"/>
      <c r="K94" s="2143"/>
      <c r="L94" s="2143"/>
      <c r="M94" s="2143"/>
      <c r="N94" s="2143"/>
      <c r="O94" s="2143"/>
      <c r="P94" s="2292"/>
      <c r="Q94" s="2292"/>
      <c r="R94" s="1312"/>
      <c r="S94" s="1312"/>
      <c r="T94" s="1312"/>
      <c r="U94" s="1314"/>
    </row>
    <row r="95" spans="2:36" s="1726" customFormat="1" ht="15">
      <c r="B95" s="1740"/>
      <c r="C95" s="1409"/>
      <c r="D95" s="1409"/>
      <c r="E95" s="1401"/>
      <c r="F95" s="1401"/>
      <c r="G95" s="1401"/>
      <c r="H95" s="1409"/>
      <c r="I95" s="2143"/>
      <c r="J95" s="2143"/>
      <c r="K95" s="2143"/>
      <c r="L95" s="2143"/>
      <c r="M95" s="2143"/>
      <c r="N95" s="2143"/>
      <c r="O95" s="2143"/>
      <c r="P95" s="2292"/>
      <c r="Q95" s="2292"/>
      <c r="R95" s="1312"/>
      <c r="S95" s="1312"/>
      <c r="T95" s="1312"/>
      <c r="U95" s="1314"/>
    </row>
    <row r="96" spans="2:36" s="1726" customFormat="1" ht="15">
      <c r="B96" s="1740"/>
      <c r="C96" s="1409"/>
      <c r="D96" s="1409"/>
      <c r="E96" s="1401"/>
      <c r="F96" s="1401"/>
      <c r="G96" s="1401"/>
      <c r="H96" s="1409"/>
      <c r="I96" s="2143"/>
      <c r="J96" s="2143"/>
      <c r="K96" s="2143"/>
      <c r="L96" s="2143"/>
      <c r="M96" s="2143"/>
      <c r="N96" s="2143"/>
      <c r="O96" s="2143"/>
      <c r="P96" s="2292"/>
      <c r="Q96" s="2292"/>
      <c r="R96" s="1312"/>
      <c r="S96" s="1312"/>
      <c r="T96" s="1312"/>
      <c r="U96" s="1314"/>
    </row>
    <row r="97" spans="2:21" s="1726" customFormat="1" ht="15">
      <c r="B97" s="1740"/>
      <c r="C97" s="1745"/>
      <c r="D97" s="1409"/>
      <c r="E97" s="1401"/>
      <c r="F97" s="1401"/>
      <c r="G97" s="1401"/>
      <c r="H97" s="1409"/>
      <c r="I97" s="2143"/>
      <c r="J97" s="2143"/>
      <c r="K97" s="2143"/>
      <c r="L97" s="2143"/>
      <c r="M97" s="2143"/>
      <c r="N97" s="2143"/>
      <c r="O97" s="2143"/>
      <c r="P97" s="2292"/>
      <c r="Q97" s="2292"/>
      <c r="R97" s="1312"/>
      <c r="S97" s="1312"/>
      <c r="T97" s="1312"/>
      <c r="U97" s="1314"/>
    </row>
    <row r="98" spans="2:21" s="1726" customFormat="1" ht="15">
      <c r="B98" s="1740"/>
      <c r="C98" s="1745"/>
      <c r="D98" s="1409"/>
      <c r="E98" s="1401"/>
      <c r="F98" s="1401"/>
      <c r="G98" s="1401"/>
      <c r="H98" s="1409"/>
      <c r="I98" s="2143"/>
      <c r="J98" s="2143"/>
      <c r="K98" s="2143"/>
      <c r="L98" s="2143"/>
      <c r="M98" s="2143"/>
      <c r="N98" s="2143"/>
      <c r="O98" s="2143"/>
      <c r="P98" s="2292"/>
      <c r="Q98" s="2292"/>
      <c r="R98" s="1312"/>
      <c r="S98" s="1312"/>
      <c r="T98" s="1312"/>
      <c r="U98" s="1314"/>
    </row>
    <row r="99" spans="2:21" s="1726" customFormat="1" ht="15">
      <c r="B99" s="1740"/>
      <c r="C99" s="1745"/>
      <c r="D99" s="1409"/>
      <c r="E99" s="1401"/>
      <c r="F99" s="1401"/>
      <c r="G99" s="1401"/>
      <c r="H99" s="1409"/>
      <c r="I99" s="2143"/>
      <c r="J99" s="2143"/>
      <c r="K99" s="2143"/>
      <c r="L99" s="2143"/>
      <c r="M99" s="2143"/>
      <c r="N99" s="2143"/>
      <c r="O99" s="2143"/>
      <c r="P99" s="2292"/>
      <c r="Q99" s="2292"/>
      <c r="R99" s="1312"/>
      <c r="S99" s="1312"/>
      <c r="T99" s="1312"/>
      <c r="U99" s="1314"/>
    </row>
    <row r="100" spans="2:21" s="1726" customFormat="1" ht="15">
      <c r="B100" s="1740"/>
      <c r="C100" s="1409"/>
      <c r="D100" s="1409"/>
      <c r="E100" s="1401"/>
      <c r="F100" s="1401"/>
      <c r="G100" s="1401"/>
      <c r="H100" s="1409"/>
      <c r="I100" s="2143"/>
      <c r="J100" s="2143"/>
      <c r="K100" s="2143"/>
      <c r="L100" s="2143"/>
      <c r="M100" s="2143"/>
      <c r="N100" s="2143"/>
      <c r="O100" s="2143"/>
      <c r="P100" s="2292"/>
      <c r="Q100" s="2292"/>
      <c r="R100" s="1312"/>
      <c r="S100" s="1312"/>
      <c r="T100" s="1312"/>
      <c r="U100" s="1314"/>
    </row>
    <row r="101" spans="2:21" s="1726" customFormat="1" ht="15">
      <c r="B101" s="1740"/>
      <c r="C101" s="1745"/>
      <c r="D101" s="1409"/>
      <c r="E101" s="1401"/>
      <c r="F101" s="1401"/>
      <c r="G101" s="1401"/>
      <c r="H101" s="1409"/>
      <c r="I101" s="2143"/>
      <c r="J101" s="2143"/>
      <c r="K101" s="2143"/>
      <c r="L101" s="2143"/>
      <c r="M101" s="2143"/>
      <c r="N101" s="2143"/>
      <c r="O101" s="2143"/>
      <c r="P101" s="2292"/>
      <c r="Q101" s="2292"/>
      <c r="R101" s="1312"/>
      <c r="S101" s="1312"/>
      <c r="T101" s="1312"/>
      <c r="U101" s="1314"/>
    </row>
    <row r="102" spans="2:21" s="1726" customFormat="1" ht="15">
      <c r="B102" s="1740"/>
      <c r="C102" s="1745"/>
      <c r="D102" s="1409"/>
      <c r="E102" s="1401"/>
      <c r="F102" s="1401"/>
      <c r="G102" s="1401"/>
      <c r="H102" s="1409"/>
      <c r="I102" s="1754"/>
      <c r="J102" s="1754"/>
      <c r="K102" s="1755"/>
      <c r="L102" s="1755"/>
      <c r="M102" s="1755"/>
      <c r="N102" s="1754"/>
      <c r="O102" s="1755"/>
      <c r="P102" s="1754"/>
      <c r="Q102" s="1754"/>
      <c r="R102" s="1312"/>
      <c r="S102" s="1312"/>
      <c r="T102" s="1312"/>
      <c r="U102" s="1314"/>
    </row>
    <row r="103" spans="2:21" s="1726" customFormat="1" ht="15">
      <c r="B103" s="1740"/>
      <c r="C103" s="1745"/>
      <c r="D103" s="1409"/>
      <c r="E103" s="1401"/>
      <c r="F103" s="1401"/>
      <c r="G103" s="1401"/>
      <c r="H103" s="1409"/>
      <c r="I103" s="1754"/>
      <c r="J103" s="1754"/>
      <c r="K103" s="1755"/>
      <c r="L103" s="1755"/>
      <c r="M103" s="1755"/>
      <c r="N103" s="1754"/>
      <c r="O103" s="1755"/>
      <c r="P103" s="1754"/>
      <c r="Q103" s="1754"/>
      <c r="R103" s="1312"/>
      <c r="S103" s="1312"/>
      <c r="T103" s="1312"/>
      <c r="U103" s="1314"/>
    </row>
    <row r="104" spans="2:21" s="1726" customFormat="1" ht="15">
      <c r="B104" s="1740"/>
      <c r="C104" s="1409"/>
      <c r="D104" s="1409"/>
      <c r="E104" s="1401"/>
      <c r="F104" s="1401"/>
      <c r="G104" s="1401"/>
      <c r="H104" s="1409"/>
      <c r="I104" s="1754"/>
      <c r="J104" s="1754"/>
      <c r="K104" s="1755"/>
      <c r="L104" s="1755"/>
      <c r="M104" s="1755"/>
      <c r="N104" s="1754"/>
      <c r="O104" s="1755"/>
      <c r="P104" s="1754"/>
      <c r="Q104" s="1754"/>
      <c r="R104" s="1312"/>
      <c r="S104" s="1312"/>
      <c r="T104" s="1312"/>
      <c r="U104" s="1314"/>
    </row>
    <row r="105" spans="2:21" s="1726" customFormat="1" ht="15">
      <c r="B105" s="1740"/>
      <c r="C105" s="1745"/>
      <c r="D105" s="1409"/>
      <c r="E105" s="1401"/>
      <c r="F105" s="1401"/>
      <c r="G105" s="1401"/>
      <c r="H105" s="1409"/>
      <c r="I105" s="1754"/>
      <c r="J105" s="1754"/>
      <c r="K105" s="1755"/>
      <c r="L105" s="1755"/>
      <c r="M105" s="1755"/>
      <c r="N105" s="1754"/>
      <c r="O105" s="1755"/>
      <c r="P105" s="1754"/>
      <c r="Q105" s="1754"/>
      <c r="R105" s="1312"/>
      <c r="S105" s="1312"/>
      <c r="T105" s="1312"/>
      <c r="U105" s="1314"/>
    </row>
    <row r="106" spans="2:21" s="1726" customFormat="1" ht="15">
      <c r="B106" s="1740"/>
      <c r="C106" s="1745"/>
      <c r="D106" s="1409"/>
      <c r="E106" s="1401"/>
      <c r="F106" s="1401"/>
      <c r="G106" s="1401"/>
      <c r="H106" s="1409"/>
      <c r="I106" s="1754"/>
      <c r="J106" s="1754"/>
      <c r="K106" s="1755"/>
      <c r="L106" s="1755"/>
      <c r="M106" s="1755"/>
      <c r="N106" s="1754"/>
      <c r="O106" s="1755"/>
      <c r="P106" s="1754"/>
      <c r="Q106" s="1754"/>
      <c r="R106" s="1312"/>
      <c r="S106" s="1312"/>
      <c r="T106" s="1312"/>
      <c r="U106" s="1314"/>
    </row>
    <row r="107" spans="2:21" s="1726" customFormat="1" ht="15">
      <c r="B107" s="1740"/>
      <c r="C107" s="1739"/>
      <c r="D107" s="1409"/>
      <c r="E107" s="1401"/>
      <c r="F107" s="1401"/>
      <c r="G107" s="1401"/>
      <c r="H107" s="1409"/>
      <c r="I107" s="1754"/>
      <c r="J107" s="1754"/>
      <c r="K107" s="1754"/>
      <c r="L107" s="1754"/>
      <c r="M107" s="1754"/>
      <c r="N107" s="1754"/>
      <c r="O107" s="1755"/>
      <c r="P107" s="1754"/>
      <c r="Q107" s="1754"/>
      <c r="R107" s="1312"/>
      <c r="S107" s="1312"/>
      <c r="T107" s="1312"/>
      <c r="U107" s="1314"/>
    </row>
    <row r="108" spans="2:21" s="1726" customFormat="1" ht="15">
      <c r="B108" s="1740"/>
      <c r="C108" s="1739"/>
      <c r="D108" s="1409"/>
      <c r="E108" s="1401"/>
      <c r="F108" s="1401"/>
      <c r="G108" s="1401"/>
      <c r="H108" s="1409"/>
      <c r="I108" s="1754"/>
      <c r="J108" s="1754"/>
      <c r="K108" s="1754"/>
      <c r="L108" s="1754"/>
      <c r="M108" s="1754"/>
      <c r="N108" s="1754"/>
      <c r="O108" s="1755"/>
      <c r="P108" s="1754"/>
      <c r="Q108" s="1754"/>
      <c r="R108" s="1312"/>
      <c r="S108" s="1312"/>
      <c r="T108" s="1312"/>
      <c r="U108" s="1314"/>
    </row>
    <row r="109" spans="2:21" ht="15">
      <c r="I109" s="1714"/>
      <c r="J109" s="1714"/>
      <c r="K109" s="1714"/>
      <c r="L109" s="1714"/>
      <c r="M109" s="1714"/>
      <c r="N109" s="1714"/>
      <c r="O109" s="1709"/>
      <c r="P109" s="1714"/>
      <c r="Q109" s="1756"/>
    </row>
    <row r="110" spans="2:21" ht="15">
      <c r="I110" s="1714"/>
      <c r="J110" s="1714"/>
      <c r="K110" s="1714"/>
      <c r="L110" s="1714"/>
      <c r="M110" s="1714"/>
      <c r="N110" s="1714"/>
      <c r="O110" s="1709"/>
      <c r="P110" s="1714"/>
      <c r="Q110" s="1756"/>
    </row>
    <row r="111" spans="2:21">
      <c r="I111" s="1714"/>
      <c r="J111" s="1714"/>
      <c r="K111" s="1714"/>
      <c r="L111" s="1714"/>
      <c r="M111" s="1714"/>
      <c r="N111" s="1714"/>
      <c r="O111" s="1714"/>
      <c r="P111" s="1714"/>
      <c r="Q111" s="1756"/>
    </row>
    <row r="112" spans="2:21">
      <c r="I112" s="1714"/>
      <c r="J112" s="1714"/>
      <c r="K112" s="1714"/>
      <c r="L112" s="1714"/>
      <c r="M112" s="1714"/>
      <c r="N112" s="1714"/>
      <c r="O112" s="1714"/>
      <c r="P112" s="1714"/>
      <c r="Q112" s="1756"/>
    </row>
    <row r="113" spans="2:21">
      <c r="I113" s="1714"/>
      <c r="J113" s="1714"/>
      <c r="K113" s="1714"/>
      <c r="L113" s="1714"/>
      <c r="M113" s="1714"/>
      <c r="N113" s="1714"/>
      <c r="O113" s="1714"/>
      <c r="P113" s="1714"/>
      <c r="Q113" s="1756"/>
    </row>
    <row r="114" spans="2:21">
      <c r="I114" s="1714"/>
      <c r="J114" s="1714"/>
      <c r="K114" s="1714"/>
      <c r="L114" s="1714"/>
      <c r="M114" s="1714"/>
      <c r="N114" s="1714"/>
      <c r="O114" s="1714"/>
      <c r="P114" s="1714"/>
      <c r="Q114" s="1756"/>
    </row>
    <row r="115" spans="2:21" ht="15">
      <c r="C115" s="1735"/>
      <c r="D115" s="1309"/>
      <c r="E115" s="1419"/>
      <c r="F115" s="1419"/>
      <c r="G115" s="1419"/>
      <c r="H115" s="1409"/>
      <c r="I115" s="1420"/>
      <c r="J115" s="1420"/>
      <c r="K115" s="1421"/>
      <c r="L115" s="1421"/>
      <c r="M115" s="1421"/>
      <c r="N115" s="1421"/>
      <c r="O115" s="1421"/>
      <c r="P115" s="1421"/>
      <c r="Q115" s="2751"/>
    </row>
    <row r="116" spans="2:21" ht="15">
      <c r="C116" s="1757"/>
      <c r="D116" s="1309"/>
      <c r="E116" s="1419"/>
      <c r="F116" s="1419"/>
      <c r="G116" s="1419"/>
      <c r="H116" s="1409"/>
      <c r="I116" s="1420"/>
      <c r="J116" s="1420"/>
      <c r="K116" s="1421"/>
      <c r="L116" s="1421"/>
      <c r="M116" s="1421"/>
      <c r="N116" s="1421"/>
      <c r="O116" s="1421"/>
      <c r="P116" s="1421"/>
      <c r="Q116" s="2752"/>
    </row>
    <row r="117" spans="2:21" ht="15">
      <c r="B117" s="1758"/>
      <c r="C117" s="1759"/>
      <c r="D117" s="1409"/>
      <c r="E117" s="1401"/>
      <c r="F117" s="1401"/>
      <c r="G117" s="1401"/>
      <c r="H117" s="1409"/>
      <c r="I117" s="2753"/>
      <c r="J117" s="2146"/>
      <c r="K117" s="2753"/>
      <c r="L117" s="2146"/>
      <c r="M117" s="2753"/>
      <c r="N117" s="2146"/>
      <c r="O117" s="2753"/>
      <c r="P117" s="2146"/>
      <c r="Q117" s="2752"/>
    </row>
    <row r="118" spans="2:21" ht="15">
      <c r="B118" s="1738"/>
      <c r="C118" s="1760"/>
      <c r="D118" s="2151"/>
      <c r="E118" s="1430"/>
      <c r="F118" s="1430"/>
      <c r="G118" s="1430"/>
      <c r="H118" s="2131"/>
      <c r="I118" s="2753"/>
      <c r="J118" s="2146"/>
      <c r="K118" s="2753"/>
      <c r="L118" s="2146"/>
      <c r="M118" s="2753"/>
      <c r="N118" s="2146"/>
      <c r="O118" s="2753"/>
      <c r="P118" s="2146"/>
      <c r="Q118" s="2752"/>
    </row>
    <row r="119" spans="2:21" ht="15">
      <c r="B119" s="1738"/>
      <c r="C119" s="1739"/>
      <c r="D119" s="1309"/>
      <c r="E119" s="1419"/>
      <c r="F119" s="1419"/>
      <c r="G119" s="1419"/>
      <c r="H119" s="1409"/>
      <c r="I119" s="2753"/>
      <c r="J119" s="2146"/>
      <c r="K119" s="2753"/>
      <c r="L119" s="2146"/>
      <c r="M119" s="2753"/>
      <c r="N119" s="2146"/>
      <c r="O119" s="2753"/>
      <c r="P119" s="2146"/>
      <c r="Q119" s="2752"/>
    </row>
    <row r="120" spans="2:21" ht="15">
      <c r="B120" s="1758"/>
      <c r="C120" s="1761"/>
      <c r="D120" s="1309"/>
      <c r="E120" s="1419"/>
      <c r="F120" s="1419"/>
      <c r="G120" s="1419"/>
      <c r="H120" s="1409"/>
      <c r="I120" s="2621"/>
      <c r="J120" s="2621"/>
      <c r="K120" s="3174"/>
      <c r="L120" s="3174"/>
      <c r="M120" s="3174"/>
      <c r="N120" s="3174"/>
      <c r="O120" s="3175"/>
      <c r="P120" s="3175"/>
      <c r="Q120" s="3175"/>
      <c r="R120" s="1312"/>
      <c r="T120" s="1312"/>
      <c r="U120" s="1314"/>
    </row>
    <row r="121" spans="2:21" ht="15">
      <c r="B121" s="1758"/>
      <c r="C121" s="1761"/>
      <c r="D121" s="1309"/>
      <c r="E121" s="1419"/>
      <c r="F121" s="1419"/>
      <c r="G121" s="1419"/>
      <c r="H121" s="1409"/>
      <c r="I121" s="2142"/>
      <c r="J121" s="2142"/>
      <c r="K121" s="2142"/>
      <c r="L121" s="2142"/>
      <c r="M121" s="2142"/>
      <c r="N121" s="2142"/>
      <c r="O121" s="1224"/>
      <c r="P121" s="1224"/>
      <c r="Q121" s="2131"/>
      <c r="R121" s="1312"/>
      <c r="T121" s="1312"/>
      <c r="U121" s="1314"/>
    </row>
    <row r="122" spans="2:21" ht="15">
      <c r="B122" s="1758"/>
      <c r="C122" s="1762"/>
      <c r="D122" s="1309"/>
      <c r="E122" s="1419"/>
      <c r="F122" s="1419"/>
      <c r="G122" s="1419"/>
      <c r="H122" s="1309"/>
      <c r="I122" s="1312"/>
      <c r="J122" s="1312"/>
      <c r="K122" s="1434"/>
      <c r="L122" s="1434"/>
      <c r="M122" s="1344"/>
      <c r="N122" s="1344"/>
      <c r="O122" s="2141"/>
      <c r="P122" s="2141"/>
      <c r="Q122" s="1435"/>
      <c r="R122" s="1312"/>
      <c r="T122" s="1312"/>
      <c r="U122" s="1314"/>
    </row>
    <row r="123" spans="2:21" ht="15">
      <c r="B123" s="1758"/>
      <c r="C123" s="1762"/>
      <c r="D123" s="1309"/>
      <c r="E123" s="1419"/>
      <c r="F123" s="1419"/>
      <c r="G123" s="1419"/>
      <c r="H123" s="1309"/>
      <c r="I123" s="1434"/>
      <c r="J123" s="1434"/>
      <c r="K123" s="1434"/>
      <c r="L123" s="1434"/>
      <c r="M123" s="1344"/>
      <c r="N123" s="1344"/>
      <c r="O123" s="2141"/>
      <c r="P123" s="2141"/>
      <c r="Q123" s="1435"/>
      <c r="R123" s="1312"/>
      <c r="T123" s="1312"/>
      <c r="U123" s="1314"/>
    </row>
    <row r="124" spans="2:21" ht="15">
      <c r="B124" s="1758"/>
      <c r="C124" s="1762"/>
      <c r="D124" s="1309"/>
      <c r="E124" s="1419"/>
      <c r="F124" s="1419"/>
      <c r="G124" s="1419"/>
      <c r="H124" s="1309"/>
      <c r="I124" s="1434"/>
      <c r="J124" s="1434"/>
      <c r="K124" s="1434"/>
      <c r="L124" s="1434"/>
      <c r="M124" s="1344"/>
      <c r="N124" s="1344"/>
      <c r="O124" s="2141"/>
      <c r="P124" s="2141"/>
      <c r="Q124" s="1435"/>
      <c r="R124" s="1312"/>
      <c r="T124" s="1312"/>
      <c r="U124" s="1314"/>
    </row>
    <row r="125" spans="2:21" ht="15">
      <c r="B125" s="1758"/>
      <c r="C125" s="1762"/>
      <c r="D125" s="1309"/>
      <c r="E125" s="1419"/>
      <c r="F125" s="1419"/>
      <c r="G125" s="1419"/>
      <c r="H125" s="1309"/>
      <c r="I125" s="1434"/>
      <c r="J125" s="1434"/>
      <c r="K125" s="1434"/>
      <c r="L125" s="1434"/>
      <c r="M125" s="1344"/>
      <c r="N125" s="1344"/>
      <c r="O125" s="2141"/>
      <c r="P125" s="2141"/>
      <c r="Q125" s="1435"/>
      <c r="R125" s="1312"/>
      <c r="T125" s="1312"/>
      <c r="U125" s="1314"/>
    </row>
    <row r="126" spans="2:21" ht="15">
      <c r="B126" s="1758"/>
      <c r="C126" s="1761"/>
      <c r="D126" s="1309"/>
      <c r="E126" s="1419"/>
      <c r="F126" s="1419"/>
      <c r="G126" s="1419"/>
      <c r="H126" s="1309"/>
      <c r="I126" s="1434"/>
      <c r="J126" s="1434"/>
      <c r="K126" s="1434"/>
      <c r="L126" s="1434"/>
      <c r="M126" s="1434"/>
      <c r="N126" s="1434"/>
      <c r="O126" s="1434"/>
      <c r="P126" s="1434"/>
      <c r="Q126" s="1436"/>
      <c r="R126" s="1312"/>
      <c r="T126" s="1312"/>
      <c r="U126" s="1314"/>
    </row>
    <row r="127" spans="2:21" ht="15">
      <c r="B127" s="1758"/>
      <c r="C127" s="1763"/>
      <c r="D127" s="1309"/>
      <c r="E127" s="1419"/>
      <c r="F127" s="1419"/>
      <c r="G127" s="1419"/>
      <c r="H127" s="1309"/>
      <c r="I127" s="1434"/>
      <c r="J127" s="1434"/>
      <c r="K127" s="1434"/>
      <c r="L127" s="1434"/>
      <c r="M127" s="1434"/>
      <c r="N127" s="1434"/>
      <c r="O127" s="1344"/>
      <c r="P127" s="1344"/>
      <c r="Q127" s="1436"/>
      <c r="R127" s="1312"/>
      <c r="T127" s="1312"/>
      <c r="U127" s="1314"/>
    </row>
    <row r="128" spans="2:21" ht="15">
      <c r="B128" s="1758"/>
      <c r="C128" s="1761"/>
      <c r="D128" s="1309"/>
      <c r="E128" s="1419"/>
      <c r="F128" s="1419"/>
      <c r="G128" s="1419"/>
      <c r="H128" s="1309"/>
      <c r="I128" s="1434"/>
      <c r="J128" s="1434"/>
      <c r="K128" s="1434"/>
      <c r="L128" s="1434"/>
      <c r="M128" s="1434"/>
      <c r="N128" s="1434"/>
      <c r="O128" s="1344"/>
      <c r="P128" s="1344"/>
      <c r="Q128" s="1436"/>
      <c r="R128" s="1312"/>
      <c r="T128" s="1312"/>
      <c r="U128" s="1314"/>
    </row>
    <row r="129" spans="2:21" ht="15">
      <c r="B129" s="1758"/>
      <c r="C129" s="1739"/>
      <c r="D129" s="1309"/>
      <c r="E129" s="1419"/>
      <c r="F129" s="1419"/>
      <c r="G129" s="1419"/>
      <c r="H129" s="1309"/>
      <c r="I129" s="1344"/>
      <c r="J129" s="1344"/>
      <c r="K129" s="1344"/>
      <c r="L129" s="1344"/>
      <c r="M129" s="1344"/>
      <c r="N129" s="1344"/>
      <c r="O129" s="2141"/>
      <c r="P129" s="2141"/>
      <c r="Q129" s="1436"/>
      <c r="R129" s="1312"/>
      <c r="T129" s="1312"/>
      <c r="U129" s="1314"/>
    </row>
    <row r="130" spans="2:21" ht="15">
      <c r="B130" s="1758"/>
      <c r="C130" s="1739"/>
      <c r="D130" s="1309"/>
      <c r="E130" s="1419"/>
      <c r="F130" s="1419"/>
      <c r="G130" s="1419"/>
      <c r="H130" s="1309"/>
      <c r="I130" s="1344"/>
      <c r="J130" s="1344"/>
      <c r="K130" s="1344"/>
      <c r="L130" s="1344"/>
      <c r="M130" s="1344"/>
      <c r="N130" s="1344"/>
      <c r="O130" s="2141"/>
      <c r="P130" s="2141"/>
      <c r="Q130" s="1436"/>
      <c r="R130" s="1312"/>
      <c r="T130" s="1312"/>
      <c r="U130" s="1314"/>
    </row>
    <row r="131" spans="2:21" ht="15">
      <c r="B131" s="1758"/>
      <c r="C131" s="1739"/>
      <c r="D131" s="1309"/>
      <c r="E131" s="1419"/>
      <c r="F131" s="1419"/>
      <c r="G131" s="1419"/>
      <c r="H131" s="1309"/>
      <c r="I131" s="1344"/>
      <c r="J131" s="1344"/>
      <c r="K131" s="1344"/>
      <c r="L131" s="1344"/>
      <c r="M131" s="1344"/>
      <c r="N131" s="1344"/>
      <c r="O131" s="2141"/>
      <c r="P131" s="2141"/>
      <c r="Q131" s="1436"/>
      <c r="R131" s="1312"/>
      <c r="T131" s="1312"/>
      <c r="U131" s="1314"/>
    </row>
    <row r="132" spans="2:21" ht="15">
      <c r="B132" s="1758"/>
      <c r="C132" s="1739"/>
      <c r="D132" s="1309"/>
      <c r="E132" s="1419"/>
      <c r="F132" s="1419"/>
      <c r="G132" s="1419"/>
      <c r="H132" s="1309"/>
      <c r="I132" s="1344"/>
      <c r="J132" s="1344"/>
      <c r="K132" s="1344"/>
      <c r="L132" s="1344"/>
      <c r="M132" s="1344"/>
      <c r="N132" s="1344"/>
      <c r="O132" s="2141"/>
      <c r="P132" s="2141"/>
      <c r="Q132" s="1436"/>
      <c r="R132" s="1312"/>
      <c r="T132" s="1312"/>
      <c r="U132" s="1314"/>
    </row>
    <row r="133" spans="2:21" ht="15">
      <c r="B133" s="1758"/>
      <c r="C133" s="1764"/>
      <c r="D133" s="1309"/>
      <c r="E133" s="1419"/>
      <c r="F133" s="1419"/>
      <c r="G133" s="1419"/>
      <c r="H133" s="1309"/>
      <c r="I133" s="1344"/>
      <c r="J133" s="1344"/>
      <c r="K133" s="1344"/>
      <c r="L133" s="1344"/>
      <c r="M133" s="1344"/>
      <c r="N133" s="1344"/>
      <c r="O133" s="2141"/>
      <c r="P133" s="2141"/>
      <c r="Q133" s="1436"/>
      <c r="R133" s="1312"/>
      <c r="T133" s="1312"/>
      <c r="U133" s="1314"/>
    </row>
    <row r="134" spans="2:21" ht="15">
      <c r="B134" s="1758"/>
      <c r="C134" s="1764"/>
      <c r="D134" s="1309"/>
      <c r="E134" s="1419"/>
      <c r="F134" s="1419"/>
      <c r="G134" s="1419"/>
      <c r="H134" s="1309"/>
      <c r="I134" s="1344"/>
      <c r="J134" s="1344"/>
      <c r="K134" s="1344"/>
      <c r="L134" s="1344"/>
      <c r="M134" s="1344"/>
      <c r="N134" s="1344"/>
      <c r="O134" s="2141"/>
      <c r="P134" s="2141"/>
      <c r="Q134" s="1436"/>
      <c r="R134" s="1312"/>
      <c r="T134" s="1312"/>
      <c r="U134" s="1314"/>
    </row>
    <row r="135" spans="2:21" ht="15">
      <c r="B135" s="1758"/>
      <c r="C135" s="1761"/>
      <c r="D135" s="1309"/>
      <c r="E135" s="1419"/>
      <c r="F135" s="1419"/>
      <c r="G135" s="1419"/>
      <c r="H135" s="1309"/>
      <c r="I135" s="1434"/>
      <c r="J135" s="1434"/>
      <c r="K135" s="1434"/>
      <c r="L135" s="1434"/>
      <c r="M135" s="1434"/>
      <c r="N135" s="1434"/>
      <c r="O135" s="1434"/>
      <c r="P135" s="1434"/>
      <c r="Q135" s="1436"/>
      <c r="R135" s="1312"/>
      <c r="T135" s="1312"/>
      <c r="U135" s="1314"/>
    </row>
    <row r="136" spans="2:21" ht="15">
      <c r="B136" s="1758"/>
      <c r="C136" s="1761"/>
      <c r="D136" s="1309"/>
      <c r="E136" s="1419"/>
      <c r="F136" s="1419"/>
      <c r="G136" s="1419"/>
      <c r="H136" s="1309"/>
      <c r="I136" s="1434"/>
      <c r="J136" s="1434"/>
      <c r="K136" s="1434"/>
      <c r="L136" s="1434"/>
      <c r="M136" s="1434"/>
      <c r="N136" s="1434"/>
      <c r="O136" s="1344"/>
      <c r="P136" s="1344"/>
      <c r="Q136" s="1436"/>
      <c r="R136" s="1312"/>
      <c r="T136" s="1312"/>
      <c r="U136" s="1314"/>
    </row>
    <row r="137" spans="2:21" ht="15">
      <c r="B137" s="1758"/>
      <c r="C137" s="1739"/>
      <c r="D137" s="1409"/>
      <c r="E137" s="1401"/>
      <c r="F137" s="1401"/>
      <c r="G137" s="1401"/>
      <c r="H137" s="1409"/>
      <c r="I137" s="1344"/>
      <c r="J137" s="1344"/>
      <c r="K137" s="1344"/>
      <c r="L137" s="1344"/>
      <c r="M137" s="1344"/>
      <c r="N137" s="1344"/>
      <c r="O137" s="1344"/>
      <c r="P137" s="1344"/>
      <c r="Q137" s="1409"/>
      <c r="R137" s="1312"/>
      <c r="T137" s="1312"/>
      <c r="U137" s="1314"/>
    </row>
    <row r="138" spans="2:21" ht="15">
      <c r="B138" s="1758"/>
      <c r="C138" s="1739"/>
      <c r="D138" s="1409"/>
      <c r="E138" s="1401"/>
      <c r="F138" s="1401"/>
      <c r="G138" s="1401"/>
      <c r="H138" s="1409"/>
      <c r="I138" s="1344"/>
      <c r="J138" s="1344"/>
      <c r="K138" s="1344"/>
      <c r="L138" s="1344"/>
      <c r="M138" s="1344"/>
      <c r="N138" s="1344"/>
      <c r="O138" s="1344"/>
      <c r="P138" s="1344"/>
      <c r="Q138" s="1409"/>
      <c r="R138" s="1312"/>
      <c r="T138" s="1312"/>
      <c r="U138" s="1314"/>
    </row>
    <row r="139" spans="2:21">
      <c r="B139" s="1740"/>
      <c r="C139" s="1739"/>
      <c r="D139" s="1409"/>
      <c r="E139" s="1401"/>
      <c r="F139" s="1401"/>
      <c r="G139" s="1401"/>
      <c r="H139" s="1409"/>
      <c r="I139" s="1344"/>
      <c r="J139" s="1344"/>
      <c r="K139" s="1344"/>
      <c r="L139" s="1344"/>
      <c r="M139" s="1344"/>
      <c r="N139" s="1344"/>
      <c r="O139" s="1344"/>
      <c r="P139" s="1344"/>
      <c r="Q139" s="1409"/>
      <c r="R139" s="1312"/>
      <c r="T139" s="1312"/>
      <c r="U139" s="1314"/>
    </row>
    <row r="140" spans="2:21">
      <c r="B140" s="1740"/>
      <c r="C140" s="1739"/>
      <c r="D140" s="1409"/>
      <c r="E140" s="1401"/>
      <c r="F140" s="1401"/>
      <c r="G140" s="1401"/>
      <c r="H140" s="1409"/>
      <c r="I140" s="1344"/>
      <c r="J140" s="1344"/>
      <c r="K140" s="1344"/>
      <c r="L140" s="1344"/>
      <c r="M140" s="1344"/>
      <c r="N140" s="1344"/>
      <c r="O140" s="1344"/>
      <c r="P140" s="1344"/>
      <c r="Q140" s="1409"/>
      <c r="R140" s="1312"/>
      <c r="T140" s="1312"/>
      <c r="U140" s="1314"/>
    </row>
    <row r="141" spans="2:21">
      <c r="B141" s="1740"/>
      <c r="C141" s="1739"/>
      <c r="D141" s="1409"/>
      <c r="E141" s="1401"/>
      <c r="F141" s="1401"/>
      <c r="G141" s="1401"/>
      <c r="H141" s="1409"/>
      <c r="I141" s="1344"/>
      <c r="J141" s="1344"/>
      <c r="K141" s="1344"/>
      <c r="L141" s="1344"/>
      <c r="M141" s="1344"/>
      <c r="N141" s="1344"/>
      <c r="O141" s="1344"/>
      <c r="P141" s="1344"/>
      <c r="Q141" s="1409"/>
      <c r="R141" s="1312"/>
      <c r="T141" s="1312"/>
      <c r="U141" s="1314"/>
    </row>
    <row r="142" spans="2:21">
      <c r="B142" s="1740"/>
      <c r="C142" s="1739"/>
      <c r="D142" s="1409"/>
      <c r="E142" s="1401"/>
      <c r="F142" s="1401"/>
      <c r="G142" s="1401"/>
      <c r="H142" s="1409"/>
      <c r="I142" s="1344"/>
      <c r="J142" s="1344"/>
      <c r="K142" s="1344"/>
      <c r="L142" s="1344"/>
      <c r="M142" s="1344"/>
      <c r="N142" s="1344"/>
      <c r="O142" s="1344"/>
      <c r="P142" s="1344"/>
      <c r="Q142" s="1409"/>
      <c r="R142" s="1312"/>
      <c r="T142" s="1312"/>
      <c r="U142" s="1314"/>
    </row>
    <row r="143" spans="2:21">
      <c r="B143" s="1740"/>
      <c r="C143" s="1739"/>
      <c r="D143" s="1409"/>
      <c r="E143" s="1401"/>
      <c r="F143" s="1401"/>
      <c r="G143" s="1401"/>
      <c r="H143" s="1409"/>
      <c r="I143" s="1344"/>
      <c r="J143" s="1344"/>
      <c r="K143" s="1344"/>
      <c r="L143" s="1344"/>
      <c r="M143" s="1344"/>
      <c r="N143" s="1344"/>
      <c r="O143" s="1344"/>
      <c r="P143" s="1344"/>
      <c r="Q143" s="1409"/>
      <c r="R143" s="1312"/>
      <c r="T143" s="1312"/>
      <c r="U143" s="1314"/>
    </row>
    <row r="144" spans="2:21">
      <c r="B144" s="1740"/>
      <c r="C144" s="1739"/>
      <c r="D144" s="1409"/>
      <c r="E144" s="1401"/>
      <c r="F144" s="1401"/>
      <c r="G144" s="1401"/>
      <c r="H144" s="1409"/>
      <c r="I144" s="1344"/>
      <c r="J144" s="1344"/>
      <c r="K144" s="1344"/>
      <c r="L144" s="1344"/>
      <c r="M144" s="1344"/>
      <c r="N144" s="1344"/>
      <c r="O144" s="1344"/>
      <c r="P144" s="1344"/>
      <c r="Q144" s="1409"/>
      <c r="R144" s="1312"/>
      <c r="T144" s="1312"/>
      <c r="U144" s="1314"/>
    </row>
    <row r="145" spans="2:21">
      <c r="B145" s="1740"/>
      <c r="C145" s="1739"/>
      <c r="D145" s="1409"/>
      <c r="E145" s="1401"/>
      <c r="F145" s="1401"/>
      <c r="G145" s="1401"/>
      <c r="H145" s="1409"/>
      <c r="I145" s="1344"/>
      <c r="J145" s="1344"/>
      <c r="K145" s="1344"/>
      <c r="L145" s="1344"/>
      <c r="M145" s="1344"/>
      <c r="N145" s="1344"/>
      <c r="O145" s="1344"/>
      <c r="P145" s="1344"/>
      <c r="Q145" s="1409"/>
      <c r="R145" s="1312"/>
      <c r="T145" s="1312"/>
      <c r="U145" s="1314"/>
    </row>
    <row r="146" spans="2:21" ht="15">
      <c r="B146" s="1740"/>
      <c r="C146" s="1761"/>
      <c r="D146" s="1409"/>
      <c r="E146" s="1401"/>
      <c r="F146" s="1401"/>
      <c r="G146" s="1401"/>
      <c r="H146" s="1409"/>
      <c r="I146" s="1420"/>
      <c r="J146" s="1420"/>
      <c r="K146" s="1421"/>
      <c r="L146" s="1421"/>
      <c r="M146" s="1421"/>
      <c r="N146" s="1421"/>
      <c r="O146" s="1421"/>
      <c r="P146" s="1421"/>
      <c r="Q146" s="2751"/>
      <c r="R146" s="1312"/>
      <c r="T146" s="1312"/>
      <c r="U146" s="1314"/>
    </row>
    <row r="147" spans="2:21" ht="15">
      <c r="B147" s="1740"/>
      <c r="C147" s="1763"/>
      <c r="D147" s="1409"/>
      <c r="E147" s="1401"/>
      <c r="F147" s="1401"/>
      <c r="G147" s="1401"/>
      <c r="H147" s="1409"/>
      <c r="I147" s="1420"/>
      <c r="J147" s="1420"/>
      <c r="K147" s="1421"/>
      <c r="L147" s="1421"/>
      <c r="M147" s="1421"/>
      <c r="N147" s="1421"/>
      <c r="O147" s="1421"/>
      <c r="P147" s="1421"/>
      <c r="Q147" s="2752"/>
      <c r="R147" s="1312"/>
      <c r="T147" s="1312"/>
      <c r="U147" s="1314"/>
    </row>
    <row r="148" spans="2:21" ht="15">
      <c r="B148" s="1758"/>
      <c r="C148" s="1759"/>
      <c r="D148" s="1409"/>
      <c r="E148" s="1401"/>
      <c r="F148" s="1401"/>
      <c r="G148" s="1401"/>
      <c r="H148" s="1409"/>
      <c r="I148" s="2753"/>
      <c r="J148" s="2146"/>
      <c r="K148" s="2753"/>
      <c r="L148" s="2146"/>
      <c r="M148" s="2753"/>
      <c r="N148" s="2146"/>
      <c r="O148" s="2753"/>
      <c r="P148" s="2146"/>
      <c r="Q148" s="2752"/>
      <c r="R148" s="1312"/>
      <c r="T148" s="1312"/>
      <c r="U148" s="1314"/>
    </row>
    <row r="149" spans="2:21" ht="15">
      <c r="B149" s="1738"/>
      <c r="C149" s="1760"/>
      <c r="D149" s="2151"/>
      <c r="E149" s="1430"/>
      <c r="F149" s="1430"/>
      <c r="G149" s="1430"/>
      <c r="H149" s="2131"/>
      <c r="I149" s="2753"/>
      <c r="J149" s="2146"/>
      <c r="K149" s="2753"/>
      <c r="L149" s="2146"/>
      <c r="M149" s="2753"/>
      <c r="N149" s="2146"/>
      <c r="O149" s="2759"/>
      <c r="P149" s="2148"/>
      <c r="Q149" s="2752"/>
      <c r="R149" s="1312"/>
      <c r="T149" s="1312"/>
      <c r="U149" s="1314"/>
    </row>
    <row r="150" spans="2:21" ht="15">
      <c r="B150" s="1738"/>
      <c r="C150" s="1739"/>
      <c r="D150" s="1309"/>
      <c r="E150" s="1419"/>
      <c r="F150" s="1419"/>
      <c r="G150" s="1419"/>
      <c r="H150" s="1409"/>
      <c r="I150" s="2753"/>
      <c r="J150" s="2146"/>
      <c r="K150" s="2753"/>
      <c r="L150" s="2146"/>
      <c r="M150" s="2753"/>
      <c r="N150" s="2146"/>
      <c r="O150" s="2759"/>
      <c r="P150" s="2148"/>
      <c r="Q150" s="2752"/>
      <c r="R150" s="1312"/>
      <c r="T150" s="1312"/>
      <c r="U150" s="1314"/>
    </row>
    <row r="151" spans="2:21" ht="15">
      <c r="B151" s="1758"/>
      <c r="C151" s="1739"/>
      <c r="D151" s="1309"/>
      <c r="E151" s="1419"/>
      <c r="F151" s="1419"/>
      <c r="G151" s="1419"/>
      <c r="H151" s="1409"/>
      <c r="I151" s="1438"/>
      <c r="J151" s="1438"/>
      <c r="K151" s="1439"/>
      <c r="L151" s="1439"/>
      <c r="M151" s="1439"/>
      <c r="N151" s="1439"/>
      <c r="O151" s="1440"/>
      <c r="P151" s="1440"/>
      <c r="Q151" s="1441"/>
      <c r="R151" s="1312"/>
      <c r="T151" s="1312"/>
      <c r="U151" s="1314"/>
    </row>
    <row r="152" spans="2:21">
      <c r="B152" s="1740"/>
      <c r="C152" s="1764"/>
      <c r="D152" s="1309"/>
      <c r="E152" s="1419"/>
      <c r="F152" s="1419"/>
      <c r="G152" s="1419"/>
      <c r="H152" s="1309"/>
      <c r="I152" s="1312"/>
      <c r="J152" s="1312"/>
      <c r="K152" s="1434"/>
      <c r="L152" s="1434"/>
      <c r="M152" s="1344"/>
      <c r="N152" s="1344"/>
      <c r="O152" s="1344"/>
      <c r="P152" s="1344"/>
      <c r="Q152" s="1409"/>
      <c r="R152" s="1312"/>
      <c r="T152" s="1312"/>
      <c r="U152" s="1314"/>
    </row>
    <row r="153" spans="2:21">
      <c r="B153" s="1740"/>
      <c r="C153" s="1764"/>
      <c r="D153" s="1309"/>
      <c r="E153" s="1419"/>
      <c r="F153" s="1419"/>
      <c r="G153" s="1419"/>
      <c r="H153" s="1309"/>
      <c r="I153" s="1312"/>
      <c r="J153" s="1312"/>
      <c r="K153" s="1434"/>
      <c r="L153" s="1434"/>
      <c r="M153" s="1344"/>
      <c r="N153" s="1344"/>
      <c r="O153" s="2141"/>
      <c r="P153" s="2141"/>
      <c r="Q153" s="1442"/>
      <c r="R153" s="1312"/>
      <c r="T153" s="1312"/>
      <c r="U153" s="1314"/>
    </row>
    <row r="154" spans="2:21" ht="15">
      <c r="B154" s="1758"/>
      <c r="C154" s="1764"/>
      <c r="D154" s="1309"/>
      <c r="E154" s="1419"/>
      <c r="F154" s="1419"/>
      <c r="G154" s="1419"/>
      <c r="H154" s="1409"/>
      <c r="I154" s="2141"/>
      <c r="J154" s="2141"/>
      <c r="K154" s="2141"/>
      <c r="L154" s="2141"/>
      <c r="M154" s="2141"/>
      <c r="N154" s="2141"/>
      <c r="O154" s="2141"/>
      <c r="P154" s="2141"/>
      <c r="Q154" s="1442"/>
      <c r="R154" s="1312"/>
      <c r="T154" s="1312"/>
      <c r="U154" s="1314"/>
    </row>
    <row r="155" spans="2:21" ht="15">
      <c r="B155" s="1758"/>
      <c r="C155" s="1764"/>
      <c r="D155" s="1309"/>
      <c r="E155" s="1419"/>
      <c r="F155" s="1419"/>
      <c r="G155" s="1419"/>
      <c r="H155" s="1409"/>
      <c r="I155" s="2141"/>
      <c r="J155" s="2141"/>
      <c r="K155" s="2141"/>
      <c r="L155" s="2141"/>
      <c r="M155" s="2141"/>
      <c r="N155" s="2141"/>
      <c r="O155" s="2141"/>
      <c r="P155" s="2141"/>
      <c r="Q155" s="1443"/>
      <c r="R155" s="1312"/>
      <c r="T155" s="1312"/>
      <c r="U155" s="1314"/>
    </row>
    <row r="156" spans="2:21" ht="15">
      <c r="B156" s="1758"/>
      <c r="C156" s="1764"/>
      <c r="D156" s="1309"/>
      <c r="E156" s="1419"/>
      <c r="F156" s="1419"/>
      <c r="G156" s="1419"/>
      <c r="H156" s="1409"/>
      <c r="I156" s="2141"/>
      <c r="J156" s="2141"/>
      <c r="K156" s="2141"/>
      <c r="L156" s="2141"/>
      <c r="M156" s="2141"/>
      <c r="N156" s="2141"/>
      <c r="O156" s="2141"/>
      <c r="P156" s="2141"/>
      <c r="Q156" s="1443"/>
      <c r="R156" s="1312"/>
      <c r="T156" s="1312"/>
      <c r="U156" s="1314"/>
    </row>
    <row r="157" spans="2:21" ht="15">
      <c r="B157" s="1758"/>
      <c r="C157" s="1765"/>
      <c r="D157" s="1309"/>
      <c r="E157" s="1419"/>
      <c r="F157" s="1419"/>
      <c r="G157" s="1419"/>
      <c r="H157" s="1409"/>
      <c r="I157" s="2141"/>
      <c r="J157" s="2141"/>
      <c r="K157" s="2141"/>
      <c r="L157" s="2141"/>
      <c r="M157" s="2141"/>
      <c r="N157" s="2141"/>
      <c r="O157" s="2141"/>
      <c r="P157" s="2141"/>
      <c r="Q157" s="1443"/>
      <c r="R157" s="1312"/>
      <c r="T157" s="1312"/>
      <c r="U157" s="1314"/>
    </row>
    <row r="158" spans="2:21" ht="15">
      <c r="B158" s="1758"/>
      <c r="C158" s="1739"/>
      <c r="D158" s="1409"/>
      <c r="E158" s="1401"/>
      <c r="F158" s="1401"/>
      <c r="G158" s="1401"/>
      <c r="H158" s="1409"/>
      <c r="I158" s="1344"/>
      <c r="J158" s="1344"/>
      <c r="K158" s="1344"/>
      <c r="L158" s="1344"/>
      <c r="M158" s="1344"/>
      <c r="N158" s="1344"/>
      <c r="O158" s="1344"/>
      <c r="P158" s="1344"/>
      <c r="Q158" s="1409"/>
      <c r="R158" s="1312"/>
      <c r="T158" s="1312"/>
      <c r="U158" s="1314"/>
    </row>
    <row r="159" spans="2:21" ht="15">
      <c r="B159" s="1758"/>
      <c r="C159" s="1739"/>
      <c r="D159" s="1409"/>
      <c r="E159" s="1401"/>
      <c r="F159" s="1401"/>
      <c r="G159" s="1401"/>
      <c r="H159" s="1409"/>
      <c r="I159" s="1344"/>
      <c r="J159" s="1344"/>
      <c r="K159" s="1344"/>
      <c r="L159" s="1344"/>
      <c r="M159" s="1344"/>
      <c r="N159" s="1344"/>
      <c r="O159" s="1344"/>
      <c r="P159" s="1344"/>
      <c r="Q159" s="1409"/>
      <c r="R159" s="1312"/>
      <c r="T159" s="1312"/>
      <c r="U159" s="1314"/>
    </row>
    <row r="160" spans="2:21">
      <c r="B160" s="1740"/>
      <c r="C160" s="1739"/>
      <c r="D160" s="1409"/>
      <c r="E160" s="1401"/>
      <c r="F160" s="1401"/>
      <c r="G160" s="1401"/>
      <c r="H160" s="1409"/>
      <c r="I160" s="1344"/>
      <c r="J160" s="1344"/>
      <c r="K160" s="1344"/>
      <c r="L160" s="1344"/>
      <c r="M160" s="1344"/>
      <c r="N160" s="1344"/>
      <c r="O160" s="1344"/>
      <c r="P160" s="1344"/>
      <c r="Q160" s="1409"/>
      <c r="R160" s="1312"/>
      <c r="T160" s="1312"/>
      <c r="U160" s="1314"/>
    </row>
    <row r="161" spans="2:21">
      <c r="B161" s="1740"/>
      <c r="C161" s="1739"/>
      <c r="D161" s="1409"/>
      <c r="E161" s="1401"/>
      <c r="F161" s="1401"/>
      <c r="G161" s="1401"/>
      <c r="H161" s="1409"/>
      <c r="I161" s="1344"/>
      <c r="J161" s="1344"/>
      <c r="K161" s="1344"/>
      <c r="L161" s="1344"/>
      <c r="M161" s="1344"/>
      <c r="N161" s="1344"/>
      <c r="O161" s="1344"/>
      <c r="P161" s="1344"/>
      <c r="Q161" s="1409"/>
      <c r="R161" s="1312"/>
      <c r="T161" s="1312"/>
      <c r="U161" s="1314"/>
    </row>
    <row r="162" spans="2:21">
      <c r="B162" s="1740"/>
      <c r="C162" s="1739"/>
      <c r="D162" s="1409"/>
      <c r="E162" s="1401"/>
      <c r="F162" s="1401"/>
      <c r="G162" s="1401"/>
      <c r="H162" s="1409"/>
      <c r="I162" s="1344"/>
      <c r="J162" s="1344"/>
      <c r="K162" s="1344"/>
      <c r="L162" s="1344"/>
      <c r="M162" s="1344"/>
      <c r="N162" s="1344"/>
      <c r="O162" s="1344"/>
      <c r="P162" s="1344"/>
      <c r="Q162" s="1409"/>
      <c r="R162" s="1312"/>
      <c r="T162" s="1312"/>
      <c r="U162" s="1314"/>
    </row>
    <row r="163" spans="2:21">
      <c r="B163" s="1740"/>
      <c r="C163" s="1739"/>
      <c r="D163" s="1409"/>
      <c r="E163" s="1401"/>
      <c r="F163" s="1401"/>
      <c r="G163" s="1401"/>
      <c r="H163" s="1409"/>
      <c r="I163" s="1344"/>
      <c r="J163" s="1344"/>
      <c r="K163" s="1344"/>
      <c r="L163" s="1344"/>
      <c r="M163" s="1344"/>
      <c r="N163" s="1344"/>
      <c r="O163" s="1344"/>
      <c r="P163" s="1344"/>
      <c r="Q163" s="1409"/>
      <c r="R163" s="1312"/>
      <c r="T163" s="1312"/>
      <c r="U163" s="1314"/>
    </row>
    <row r="164" spans="2:21" ht="15">
      <c r="B164" s="1740"/>
      <c r="C164" s="1766"/>
      <c r="D164" s="1445"/>
      <c r="E164" s="1445"/>
      <c r="F164" s="1445"/>
      <c r="G164" s="1445"/>
      <c r="H164" s="1445"/>
      <c r="I164" s="1446"/>
      <c r="J164" s="1446"/>
      <c r="K164" s="1446"/>
      <c r="L164" s="1446"/>
      <c r="M164" s="1446"/>
      <c r="N164" s="1446"/>
      <c r="O164" s="1446"/>
      <c r="P164" s="1446"/>
      <c r="Q164" s="1445"/>
      <c r="R164" s="1312"/>
      <c r="T164" s="1312"/>
      <c r="U164" s="1314"/>
    </row>
    <row r="165" spans="2:21" ht="15">
      <c r="B165" s="1740"/>
      <c r="C165" s="1739"/>
      <c r="D165" s="1309"/>
      <c r="E165" s="1419"/>
      <c r="F165" s="1419"/>
      <c r="G165" s="1419"/>
      <c r="H165" s="1409"/>
      <c r="I165" s="1420"/>
      <c r="J165" s="1420"/>
      <c r="K165" s="1421"/>
      <c r="L165" s="1421"/>
      <c r="M165" s="1421"/>
      <c r="N165" s="1421"/>
      <c r="O165" s="1421"/>
      <c r="P165" s="1421"/>
      <c r="Q165" s="2751"/>
      <c r="R165" s="1312"/>
      <c r="T165" s="1312"/>
      <c r="U165" s="1314"/>
    </row>
    <row r="166" spans="2:21" ht="15">
      <c r="B166" s="1758"/>
      <c r="C166" s="1765"/>
      <c r="D166" s="1309"/>
      <c r="E166" s="1419"/>
      <c r="F166" s="1419"/>
      <c r="G166" s="1419"/>
      <c r="H166" s="1409"/>
      <c r="I166" s="1420"/>
      <c r="J166" s="1420"/>
      <c r="K166" s="1421"/>
      <c r="L166" s="1421"/>
      <c r="M166" s="1421"/>
      <c r="N166" s="1421"/>
      <c r="O166" s="1421"/>
      <c r="P166" s="1421"/>
      <c r="Q166" s="2752"/>
      <c r="R166" s="1312"/>
      <c r="T166" s="1312"/>
      <c r="U166" s="1314"/>
    </row>
    <row r="167" spans="2:21" ht="15">
      <c r="B167" s="1740"/>
      <c r="C167" s="1765"/>
      <c r="D167" s="1309"/>
      <c r="E167" s="1419"/>
      <c r="F167" s="1419"/>
      <c r="G167" s="1419"/>
      <c r="H167" s="2149"/>
      <c r="I167" s="2753"/>
      <c r="J167" s="2146"/>
      <c r="K167" s="2753"/>
      <c r="L167" s="2146"/>
      <c r="M167" s="2753"/>
      <c r="N167" s="2146"/>
      <c r="O167" s="2753"/>
      <c r="P167" s="2146"/>
      <c r="Q167" s="2752"/>
      <c r="R167" s="1312"/>
      <c r="T167" s="1312"/>
      <c r="U167" s="1314"/>
    </row>
    <row r="168" spans="2:21" ht="15">
      <c r="B168" s="1758"/>
      <c r="C168" s="1765"/>
      <c r="D168" s="1309"/>
      <c r="E168" s="1419"/>
      <c r="F168" s="1419"/>
      <c r="G168" s="1419"/>
      <c r="H168" s="1409"/>
      <c r="I168" s="2753"/>
      <c r="J168" s="2146"/>
      <c r="K168" s="2753"/>
      <c r="L168" s="2146"/>
      <c r="M168" s="2753"/>
      <c r="N168" s="2146"/>
      <c r="O168" s="2759"/>
      <c r="P168" s="2148"/>
      <c r="Q168" s="2752"/>
      <c r="R168" s="1312"/>
      <c r="T168" s="1312"/>
      <c r="U168" s="1314"/>
    </row>
    <row r="169" spans="2:21" ht="15">
      <c r="B169" s="1758"/>
      <c r="C169" s="1765"/>
      <c r="D169" s="1309"/>
      <c r="E169" s="1419"/>
      <c r="F169" s="1419"/>
      <c r="G169" s="1419"/>
      <c r="H169" s="1409"/>
      <c r="I169" s="2753"/>
      <c r="J169" s="2146"/>
      <c r="K169" s="2753"/>
      <c r="L169" s="2146"/>
      <c r="M169" s="2753"/>
      <c r="N169" s="2146"/>
      <c r="O169" s="2759"/>
      <c r="P169" s="2148"/>
      <c r="Q169" s="2752"/>
      <c r="R169" s="1312"/>
      <c r="T169" s="1312"/>
      <c r="U169" s="1314"/>
    </row>
    <row r="170" spans="2:21" ht="15">
      <c r="B170" s="1758"/>
      <c r="C170" s="1739"/>
      <c r="D170" s="1309"/>
      <c r="E170" s="1419"/>
      <c r="F170" s="1419"/>
      <c r="G170" s="1419"/>
      <c r="H170" s="1409"/>
      <c r="I170" s="2621"/>
      <c r="J170" s="2621"/>
      <c r="K170" s="3174"/>
      <c r="L170" s="3174"/>
      <c r="M170" s="3174"/>
      <c r="N170" s="3174"/>
      <c r="O170" s="3175"/>
      <c r="P170" s="3175"/>
      <c r="Q170" s="3175"/>
      <c r="R170" s="1312"/>
      <c r="T170" s="1312"/>
      <c r="U170" s="1314"/>
    </row>
    <row r="171" spans="2:21" ht="15">
      <c r="B171" s="1758"/>
      <c r="C171" s="1765"/>
      <c r="D171" s="1309"/>
      <c r="E171" s="1419"/>
      <c r="F171" s="1419"/>
      <c r="G171" s="1419"/>
      <c r="H171" s="1409"/>
      <c r="I171" s="2141"/>
      <c r="J171" s="2141"/>
      <c r="K171" s="2141"/>
      <c r="L171" s="2141"/>
      <c r="M171" s="2141"/>
      <c r="N171" s="2141"/>
      <c r="O171" s="2141"/>
      <c r="P171" s="2141"/>
      <c r="Q171" s="1443"/>
      <c r="R171" s="1312"/>
      <c r="T171" s="1312"/>
      <c r="U171" s="1314"/>
    </row>
    <row r="172" spans="2:21">
      <c r="B172" s="1740"/>
      <c r="C172" s="1767"/>
      <c r="D172" s="1309"/>
      <c r="E172" s="1419"/>
      <c r="F172" s="1419"/>
      <c r="G172" s="1419"/>
      <c r="H172" s="1449"/>
      <c r="I172" s="2141"/>
      <c r="J172" s="2141"/>
      <c r="K172" s="2141"/>
      <c r="L172" s="2141"/>
      <c r="M172" s="2141"/>
      <c r="N172" s="2141"/>
      <c r="O172" s="2141"/>
      <c r="P172" s="2141"/>
      <c r="Q172" s="1443"/>
      <c r="R172" s="1312"/>
      <c r="T172" s="1312"/>
      <c r="U172" s="1314"/>
    </row>
    <row r="173" spans="2:21" ht="15">
      <c r="B173" s="1758"/>
      <c r="C173" s="1739"/>
      <c r="D173" s="1409"/>
      <c r="E173" s="1401"/>
      <c r="F173" s="1401"/>
      <c r="G173" s="1401"/>
      <c r="H173" s="1409"/>
      <c r="I173" s="1344"/>
      <c r="J173" s="1344"/>
      <c r="K173" s="1344"/>
      <c r="L173" s="1344"/>
      <c r="M173" s="1344"/>
      <c r="N173" s="1344"/>
      <c r="O173" s="1344"/>
      <c r="P173" s="1344"/>
      <c r="Q173" s="1409"/>
      <c r="R173" s="1312"/>
      <c r="T173" s="1312"/>
      <c r="U173" s="1314"/>
    </row>
    <row r="174" spans="2:21" ht="15">
      <c r="B174" s="1758"/>
      <c r="C174" s="1739"/>
      <c r="D174" s="1409"/>
      <c r="E174" s="1401"/>
      <c r="F174" s="1401"/>
      <c r="G174" s="1401"/>
      <c r="H174" s="1409"/>
      <c r="I174" s="1344"/>
      <c r="J174" s="1344"/>
      <c r="K174" s="1344"/>
      <c r="L174" s="1344"/>
      <c r="M174" s="1344"/>
      <c r="N174" s="1344"/>
      <c r="O174" s="1344"/>
      <c r="P174" s="1344"/>
      <c r="Q174" s="1409"/>
      <c r="R174" s="1312"/>
      <c r="T174" s="1312"/>
      <c r="U174" s="1314"/>
    </row>
    <row r="175" spans="2:21">
      <c r="B175" s="1740"/>
      <c r="C175" s="1739"/>
      <c r="D175" s="1409"/>
      <c r="E175" s="1401"/>
      <c r="F175" s="1401"/>
      <c r="G175" s="1401"/>
      <c r="H175" s="1409"/>
      <c r="I175" s="1344"/>
      <c r="J175" s="1344"/>
      <c r="K175" s="1344"/>
      <c r="L175" s="1344"/>
      <c r="M175" s="1344"/>
      <c r="N175" s="1344"/>
      <c r="O175" s="1344"/>
      <c r="P175" s="1344"/>
      <c r="Q175" s="1409"/>
      <c r="R175" s="1312"/>
      <c r="T175" s="1312"/>
      <c r="U175" s="1314"/>
    </row>
    <row r="176" spans="2:21">
      <c r="B176" s="1740"/>
      <c r="C176" s="1739"/>
      <c r="D176" s="1409"/>
      <c r="E176" s="1401"/>
      <c r="F176" s="1401"/>
      <c r="G176" s="1401"/>
      <c r="H176" s="1409"/>
      <c r="I176" s="1344"/>
      <c r="J176" s="1344"/>
      <c r="K176" s="1344"/>
      <c r="L176" s="1344"/>
      <c r="M176" s="1344"/>
      <c r="N176" s="1344"/>
      <c r="O176" s="1344"/>
      <c r="P176" s="1344"/>
      <c r="Q176" s="1409"/>
      <c r="R176" s="1312"/>
      <c r="T176" s="1312"/>
      <c r="U176" s="1314"/>
    </row>
    <row r="177" spans="2:21">
      <c r="B177" s="1740"/>
      <c r="C177" s="1739"/>
      <c r="D177" s="1409"/>
      <c r="E177" s="1401"/>
      <c r="F177" s="1401"/>
      <c r="G177" s="1401"/>
      <c r="H177" s="1409"/>
      <c r="I177" s="1344"/>
      <c r="J177" s="1344"/>
      <c r="K177" s="1344"/>
      <c r="L177" s="1344"/>
      <c r="M177" s="1344"/>
      <c r="N177" s="1344"/>
      <c r="O177" s="1344"/>
      <c r="P177" s="1344"/>
      <c r="Q177" s="1409"/>
      <c r="R177" s="1312"/>
      <c r="T177" s="1312"/>
      <c r="U177" s="1314"/>
    </row>
    <row r="178" spans="2:21">
      <c r="B178" s="1740"/>
      <c r="C178" s="1739"/>
      <c r="D178" s="1409"/>
      <c r="E178" s="1401"/>
      <c r="F178" s="1401"/>
      <c r="G178" s="1401"/>
      <c r="H178" s="1409"/>
      <c r="I178" s="1344"/>
      <c r="J178" s="1344"/>
      <c r="K178" s="1344"/>
      <c r="L178" s="1344"/>
      <c r="M178" s="1344"/>
      <c r="N178" s="1344"/>
      <c r="O178" s="1344"/>
      <c r="P178" s="1344"/>
      <c r="Q178" s="1409"/>
      <c r="R178" s="1312"/>
      <c r="T178" s="1312"/>
      <c r="U178" s="1314"/>
    </row>
    <row r="179" spans="2:21">
      <c r="B179" s="1740"/>
      <c r="C179" s="1739"/>
      <c r="D179" s="1409"/>
      <c r="E179" s="1401"/>
      <c r="F179" s="1401"/>
      <c r="G179" s="1401"/>
      <c r="H179" s="1409"/>
      <c r="I179" s="1344"/>
      <c r="J179" s="1344"/>
      <c r="K179" s="1344"/>
      <c r="L179" s="1344"/>
      <c r="M179" s="1344"/>
      <c r="N179" s="1344"/>
      <c r="O179" s="1344"/>
      <c r="P179" s="1344"/>
      <c r="Q179" s="1409"/>
      <c r="R179" s="1312"/>
      <c r="T179" s="1312"/>
      <c r="U179" s="1314"/>
    </row>
    <row r="180" spans="2:21">
      <c r="B180" s="1740"/>
      <c r="C180" s="1739"/>
      <c r="D180" s="1409"/>
      <c r="E180" s="1401"/>
      <c r="F180" s="1401"/>
      <c r="G180" s="1401"/>
      <c r="H180" s="1409"/>
      <c r="I180" s="1344"/>
      <c r="J180" s="1344"/>
      <c r="K180" s="1344"/>
      <c r="L180" s="1344"/>
      <c r="M180" s="1344"/>
      <c r="N180" s="1344"/>
      <c r="O180" s="1344"/>
      <c r="P180" s="1344"/>
      <c r="Q180" s="1409"/>
      <c r="R180" s="1312"/>
      <c r="T180" s="1312"/>
      <c r="U180" s="1314"/>
    </row>
    <row r="181" spans="2:21">
      <c r="B181" s="1740"/>
      <c r="C181" s="1739"/>
      <c r="D181" s="1409"/>
      <c r="E181" s="1401"/>
      <c r="F181" s="1401"/>
      <c r="G181" s="1401"/>
      <c r="H181" s="1409"/>
      <c r="I181" s="1344"/>
      <c r="J181" s="1344"/>
      <c r="K181" s="1344"/>
      <c r="L181" s="1344"/>
      <c r="M181" s="1344"/>
      <c r="N181" s="1344"/>
      <c r="O181" s="1344"/>
      <c r="P181" s="1344"/>
      <c r="Q181" s="1409"/>
      <c r="R181" s="1312"/>
      <c r="T181" s="1312"/>
      <c r="U181" s="1314"/>
    </row>
    <row r="182" spans="2:21">
      <c r="B182" s="1740"/>
      <c r="C182" s="1739"/>
      <c r="D182" s="1409"/>
      <c r="E182" s="1401"/>
      <c r="F182" s="1401"/>
      <c r="G182" s="1401"/>
      <c r="H182" s="1409"/>
      <c r="I182" s="1344"/>
      <c r="J182" s="1344"/>
      <c r="K182" s="1344"/>
      <c r="L182" s="1344"/>
      <c r="M182" s="1344"/>
      <c r="N182" s="1344"/>
      <c r="O182" s="1344"/>
      <c r="P182" s="1344"/>
      <c r="Q182" s="1409"/>
      <c r="R182" s="1312"/>
      <c r="T182" s="1312"/>
      <c r="U182" s="1314"/>
    </row>
    <row r="183" spans="2:21">
      <c r="B183" s="1740"/>
      <c r="C183" s="1739"/>
      <c r="D183" s="1409"/>
      <c r="E183" s="1401"/>
      <c r="F183" s="1401"/>
      <c r="G183" s="1401"/>
      <c r="H183" s="1409"/>
      <c r="I183" s="1344"/>
      <c r="J183" s="1344"/>
      <c r="K183" s="1344"/>
      <c r="L183" s="1344"/>
      <c r="M183" s="1344"/>
      <c r="N183" s="1344"/>
      <c r="O183" s="1344"/>
      <c r="P183" s="1344"/>
      <c r="Q183" s="1409"/>
      <c r="R183" s="1312"/>
      <c r="T183" s="1312"/>
      <c r="U183" s="1314"/>
    </row>
    <row r="184" spans="2:21">
      <c r="B184" s="1740"/>
      <c r="C184" s="1739"/>
      <c r="D184" s="1409"/>
      <c r="E184" s="1401"/>
      <c r="F184" s="1401"/>
      <c r="G184" s="1401"/>
      <c r="H184" s="1409"/>
      <c r="I184" s="1344"/>
      <c r="J184" s="1344"/>
      <c r="K184" s="1344"/>
      <c r="L184" s="1344"/>
      <c r="M184" s="1344"/>
      <c r="N184" s="1344"/>
      <c r="O184" s="1344"/>
      <c r="P184" s="1344"/>
      <c r="Q184" s="1409"/>
      <c r="R184" s="1312"/>
      <c r="T184" s="1312"/>
      <c r="U184" s="1314"/>
    </row>
    <row r="185" spans="2:21">
      <c r="B185" s="1740"/>
      <c r="C185" s="1739"/>
      <c r="D185" s="1409"/>
      <c r="E185" s="1401"/>
      <c r="F185" s="1401"/>
      <c r="G185" s="1401"/>
      <c r="H185" s="1409"/>
      <c r="I185" s="1344"/>
      <c r="J185" s="1344"/>
      <c r="K185" s="1344"/>
      <c r="L185" s="1344"/>
      <c r="M185" s="1344"/>
      <c r="N185" s="1344"/>
      <c r="O185" s="1344"/>
      <c r="P185" s="1344"/>
      <c r="Q185" s="1409"/>
      <c r="R185" s="1312"/>
      <c r="T185" s="1312"/>
      <c r="U185" s="1314"/>
    </row>
    <row r="186" spans="2:21">
      <c r="B186" s="1740"/>
      <c r="C186" s="1739"/>
      <c r="D186" s="1409"/>
      <c r="E186" s="1401"/>
      <c r="F186" s="1401"/>
      <c r="G186" s="1401"/>
      <c r="H186" s="1409"/>
      <c r="I186" s="1344"/>
      <c r="J186" s="1344"/>
      <c r="K186" s="1344"/>
      <c r="L186" s="1344"/>
      <c r="M186" s="1344"/>
      <c r="N186" s="1344"/>
      <c r="O186" s="1344"/>
      <c r="P186" s="1344"/>
      <c r="Q186" s="1409"/>
      <c r="R186" s="1312"/>
      <c r="T186" s="1312"/>
      <c r="U186" s="1314"/>
    </row>
    <row r="187" spans="2:21">
      <c r="B187" s="1740"/>
      <c r="C187" s="1739"/>
      <c r="D187" s="1409"/>
      <c r="E187" s="1401"/>
      <c r="F187" s="1401"/>
      <c r="G187" s="1401"/>
      <c r="H187" s="1409"/>
      <c r="I187" s="1344"/>
      <c r="J187" s="1344"/>
      <c r="K187" s="1344"/>
      <c r="L187" s="1344"/>
      <c r="M187" s="1344"/>
      <c r="N187" s="1344"/>
      <c r="O187" s="1344"/>
      <c r="P187" s="1344"/>
      <c r="Q187" s="1409"/>
      <c r="R187" s="1312"/>
      <c r="T187" s="1312"/>
      <c r="U187" s="1314"/>
    </row>
    <row r="188" spans="2:21">
      <c r="B188" s="1740"/>
      <c r="C188" s="1739"/>
      <c r="D188" s="1409"/>
      <c r="E188" s="1401"/>
      <c r="F188" s="1401"/>
      <c r="G188" s="1401"/>
      <c r="H188" s="1409"/>
      <c r="I188" s="1344"/>
      <c r="J188" s="1344"/>
      <c r="K188" s="1344"/>
      <c r="L188" s="1344"/>
      <c r="M188" s="1344"/>
      <c r="N188" s="1344"/>
      <c r="O188" s="1344"/>
      <c r="P188" s="1344"/>
      <c r="Q188" s="1409"/>
      <c r="R188" s="1312"/>
      <c r="T188" s="1312"/>
      <c r="U188" s="1314"/>
    </row>
    <row r="189" spans="2:21">
      <c r="B189" s="1740"/>
      <c r="C189" s="1739"/>
      <c r="D189" s="1409"/>
      <c r="E189" s="1401"/>
      <c r="F189" s="1401"/>
      <c r="G189" s="1401"/>
      <c r="H189" s="1409"/>
      <c r="I189" s="1344"/>
      <c r="J189" s="1344"/>
      <c r="K189" s="1344"/>
      <c r="L189" s="1344"/>
      <c r="M189" s="1344"/>
      <c r="N189" s="1344"/>
      <c r="O189" s="1344"/>
      <c r="P189" s="1344"/>
      <c r="Q189" s="1409"/>
      <c r="R189" s="1312"/>
      <c r="T189" s="1312"/>
      <c r="U189" s="1314"/>
    </row>
    <row r="190" spans="2:21">
      <c r="B190" s="1740"/>
      <c r="C190" s="1739"/>
      <c r="D190" s="1409"/>
      <c r="E190" s="1401"/>
      <c r="F190" s="1401"/>
      <c r="G190" s="1401"/>
      <c r="H190" s="1409"/>
      <c r="I190" s="1344"/>
      <c r="J190" s="1344"/>
      <c r="K190" s="1344"/>
      <c r="L190" s="1344"/>
      <c r="M190" s="1344"/>
      <c r="N190" s="1344"/>
      <c r="O190" s="1344"/>
      <c r="P190" s="1344"/>
      <c r="Q190" s="1409"/>
      <c r="R190" s="1312"/>
      <c r="T190" s="1312"/>
      <c r="U190" s="1314"/>
    </row>
    <row r="191" spans="2:21">
      <c r="B191" s="1740"/>
      <c r="C191" s="1739"/>
      <c r="D191" s="1409"/>
      <c r="E191" s="1401"/>
      <c r="F191" s="1401"/>
      <c r="G191" s="1401"/>
      <c r="H191" s="1409"/>
      <c r="I191" s="1344"/>
      <c r="J191" s="1344"/>
      <c r="K191" s="1344"/>
      <c r="L191" s="1344"/>
      <c r="M191" s="1344"/>
      <c r="N191" s="1344"/>
      <c r="O191" s="1344"/>
      <c r="P191" s="1344"/>
      <c r="Q191" s="1409"/>
      <c r="R191" s="1312"/>
      <c r="T191" s="1312"/>
      <c r="U191" s="1314"/>
    </row>
    <row r="192" spans="2:21">
      <c r="B192" s="1740"/>
      <c r="C192" s="1739"/>
      <c r="D192" s="1409"/>
      <c r="E192" s="1401"/>
      <c r="F192" s="1401"/>
      <c r="G192" s="1401"/>
      <c r="H192" s="1409"/>
      <c r="I192" s="1344"/>
      <c r="J192" s="1344"/>
      <c r="K192" s="1344"/>
      <c r="L192" s="1344"/>
      <c r="M192" s="1344"/>
      <c r="N192" s="1344"/>
      <c r="O192" s="1344"/>
      <c r="P192" s="1344"/>
      <c r="Q192" s="1409"/>
      <c r="R192" s="1312"/>
      <c r="T192" s="1312"/>
      <c r="U192" s="1314"/>
    </row>
    <row r="193" spans="2:21">
      <c r="B193" s="1740"/>
      <c r="C193" s="1739"/>
      <c r="D193" s="1409"/>
      <c r="E193" s="1401"/>
      <c r="F193" s="1401"/>
      <c r="G193" s="1401"/>
      <c r="H193" s="1409"/>
      <c r="I193" s="1344"/>
      <c r="J193" s="1344"/>
      <c r="K193" s="1344"/>
      <c r="L193" s="1344"/>
      <c r="M193" s="1344"/>
      <c r="N193" s="1344"/>
      <c r="O193" s="1344"/>
      <c r="P193" s="1344"/>
      <c r="Q193" s="1409"/>
      <c r="R193" s="1312"/>
      <c r="T193" s="1312"/>
      <c r="U193" s="1314"/>
    </row>
    <row r="194" spans="2:21">
      <c r="B194" s="1740"/>
      <c r="C194" s="1739"/>
      <c r="D194" s="1409"/>
      <c r="E194" s="1401"/>
      <c r="F194" s="1401"/>
      <c r="G194" s="1401"/>
      <c r="H194" s="1409"/>
      <c r="I194" s="1344"/>
      <c r="J194" s="1344"/>
      <c r="K194" s="1344"/>
      <c r="L194" s="1344"/>
      <c r="M194" s="1344"/>
      <c r="N194" s="1344"/>
      <c r="O194" s="1344"/>
      <c r="P194" s="1344"/>
      <c r="Q194" s="1409"/>
      <c r="R194" s="1312"/>
      <c r="T194" s="1312"/>
      <c r="U194" s="1314"/>
    </row>
    <row r="195" spans="2:21">
      <c r="B195" s="1740"/>
      <c r="C195" s="1739"/>
      <c r="D195" s="1409"/>
      <c r="E195" s="1401"/>
      <c r="F195" s="1401"/>
      <c r="G195" s="1401"/>
      <c r="H195" s="1409"/>
      <c r="I195" s="1344"/>
      <c r="J195" s="1344"/>
      <c r="K195" s="1344"/>
      <c r="L195" s="1344"/>
      <c r="M195" s="1344"/>
      <c r="N195" s="1344"/>
      <c r="O195" s="1344"/>
      <c r="P195" s="1344"/>
      <c r="Q195" s="1409"/>
      <c r="R195" s="1312"/>
      <c r="T195" s="1312"/>
      <c r="U195" s="1314"/>
    </row>
    <row r="196" spans="2:21">
      <c r="B196" s="1740"/>
      <c r="C196" s="1739"/>
      <c r="D196" s="1409"/>
      <c r="E196" s="1401"/>
      <c r="F196" s="1401"/>
      <c r="G196" s="1401"/>
      <c r="H196" s="1409"/>
      <c r="I196" s="1344"/>
      <c r="J196" s="1344"/>
      <c r="K196" s="1344"/>
      <c r="L196" s="1344"/>
      <c r="M196" s="1344"/>
      <c r="N196" s="1344"/>
      <c r="O196" s="1344"/>
      <c r="P196" s="1344"/>
      <c r="Q196" s="1409"/>
      <c r="R196" s="1312"/>
      <c r="T196" s="1312"/>
      <c r="U196" s="1314"/>
    </row>
    <row r="197" spans="2:21">
      <c r="B197" s="1740"/>
      <c r="C197" s="1739"/>
      <c r="D197" s="1409"/>
      <c r="E197" s="1401"/>
      <c r="F197" s="1401"/>
      <c r="G197" s="1401"/>
      <c r="H197" s="1409"/>
      <c r="I197" s="1344"/>
      <c r="J197" s="1344"/>
      <c r="K197" s="1344"/>
      <c r="L197" s="1344"/>
      <c r="M197" s="1344"/>
      <c r="N197" s="1344"/>
      <c r="O197" s="1344"/>
      <c r="P197" s="1344"/>
      <c r="Q197" s="1409"/>
      <c r="R197" s="1312"/>
      <c r="T197" s="1312"/>
      <c r="U197" s="1314"/>
    </row>
    <row r="198" spans="2:21">
      <c r="B198" s="1740"/>
      <c r="C198" s="1739"/>
      <c r="D198" s="1409"/>
      <c r="E198" s="1401"/>
      <c r="F198" s="1401"/>
      <c r="G198" s="1401"/>
      <c r="H198" s="1409"/>
      <c r="I198" s="1344"/>
      <c r="J198" s="1344"/>
      <c r="K198" s="1344"/>
      <c r="L198" s="1344"/>
      <c r="M198" s="1344"/>
      <c r="N198" s="1344"/>
      <c r="O198" s="1344"/>
      <c r="P198" s="1344"/>
      <c r="Q198" s="1409"/>
      <c r="R198" s="1312"/>
      <c r="T198" s="1312"/>
      <c r="U198" s="1314"/>
    </row>
    <row r="199" spans="2:21">
      <c r="B199" s="1740"/>
      <c r="R199" s="1312"/>
      <c r="T199" s="1312"/>
      <c r="U199" s="1314"/>
    </row>
    <row r="200" spans="2:21">
      <c r="B200" s="1740"/>
      <c r="R200" s="1312"/>
      <c r="T200" s="1312"/>
      <c r="U200" s="1314"/>
    </row>
    <row r="201" spans="2:21">
      <c r="R201" s="1312"/>
      <c r="T201" s="1312"/>
      <c r="U201" s="1314"/>
    </row>
    <row r="202" spans="2:21">
      <c r="R202" s="1312"/>
      <c r="T202" s="1312"/>
      <c r="U202" s="1314"/>
    </row>
    <row r="203" spans="2:21">
      <c r="R203" s="1312"/>
      <c r="T203" s="1312"/>
      <c r="U203" s="1314"/>
    </row>
  </sheetData>
  <mergeCells count="51">
    <mergeCell ref="H81:T81"/>
    <mergeCell ref="H82:H84"/>
    <mergeCell ref="I82:I84"/>
    <mergeCell ref="M36:R36"/>
    <mergeCell ref="M40:T40"/>
    <mergeCell ref="C63:T64"/>
    <mergeCell ref="C31:T33"/>
    <mergeCell ref="C86:G86"/>
    <mergeCell ref="H68:T68"/>
    <mergeCell ref="H69:H71"/>
    <mergeCell ref="I69:I71"/>
    <mergeCell ref="K69:K71"/>
    <mergeCell ref="M69:M71"/>
    <mergeCell ref="O69:O71"/>
    <mergeCell ref="Q69:Q71"/>
    <mergeCell ref="R69:R71"/>
    <mergeCell ref="T69:T71"/>
    <mergeCell ref="H72:M72"/>
    <mergeCell ref="O72:T72"/>
    <mergeCell ref="T82:T84"/>
    <mergeCell ref="H85:M85"/>
    <mergeCell ref="C74:G74"/>
    <mergeCell ref="B3:T5"/>
    <mergeCell ref="B7:T8"/>
    <mergeCell ref="B10:T10"/>
    <mergeCell ref="M14:R14"/>
    <mergeCell ref="M19:T19"/>
    <mergeCell ref="T14:T18"/>
    <mergeCell ref="Q115:Q119"/>
    <mergeCell ref="I117:I119"/>
    <mergeCell ref="K117:K119"/>
    <mergeCell ref="M117:M119"/>
    <mergeCell ref="O117:O119"/>
    <mergeCell ref="O85:T85"/>
    <mergeCell ref="K82:K84"/>
    <mergeCell ref="M82:M84"/>
    <mergeCell ref="O82:O84"/>
    <mergeCell ref="Q82:Q84"/>
    <mergeCell ref="R82:R84"/>
    <mergeCell ref="I170:Q170"/>
    <mergeCell ref="I120:Q120"/>
    <mergeCell ref="Q146:Q150"/>
    <mergeCell ref="I148:I150"/>
    <mergeCell ref="K148:K150"/>
    <mergeCell ref="M148:M150"/>
    <mergeCell ref="O148:O150"/>
    <mergeCell ref="Q165:Q169"/>
    <mergeCell ref="I167:I169"/>
    <mergeCell ref="K167:K169"/>
    <mergeCell ref="M167:M169"/>
    <mergeCell ref="O167:O169"/>
  </mergeCells>
  <pageMargins left="0.6" right="0.25" top="0.53" bottom="0" header="0.25" footer="0"/>
  <pageSetup paperSize="9" scale="67" firstPageNumber="19" orientation="landscape" useFirstPageNumber="1" r:id="rId1"/>
  <headerFooter>
    <oddHeader>&amp;C&amp;"Arial Black,Regular"&amp;11&amp;P&amp;R&amp;"Arial Black,Regular"&amp;11ALHAMRA ISLAMIC PENSION FUND</oddHeader>
  </headerFooter>
  <rowBreaks count="1" manualBreakCount="1">
    <brk id="34" max="1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5"/>
  <sheetViews>
    <sheetView showWhiteSpace="0" view="pageBreakPreview" topLeftCell="A61" zoomScaleNormal="75" zoomScaleSheetLayoutView="100" workbookViewId="0">
      <selection sqref="A1:M1"/>
    </sheetView>
  </sheetViews>
  <sheetFormatPr defaultColWidth="9.28515625" defaultRowHeight="15"/>
  <cols>
    <col min="1" max="1" width="5.28515625" style="1143" customWidth="1"/>
    <col min="2" max="3" width="5.28515625" style="1147" customWidth="1"/>
    <col min="4" max="4" width="21.5703125" style="1147" customWidth="1"/>
    <col min="5" max="5" width="8.28515625" style="1147" customWidth="1"/>
    <col min="6" max="6" width="15.7109375" style="1147" customWidth="1"/>
    <col min="7" max="7" width="0.7109375" style="1147" customWidth="1"/>
    <col min="8" max="8" width="15.7109375" style="1147" customWidth="1"/>
    <col min="9" max="9" width="0.7109375" style="1147" customWidth="1"/>
    <col min="10" max="10" width="15.7109375" style="1147" customWidth="1"/>
    <col min="11" max="11" width="0.7109375" style="1147" customWidth="1"/>
    <col min="12" max="12" width="15.7109375" style="1147" customWidth="1"/>
    <col min="13" max="13" width="9.28515625" style="1147"/>
    <col min="14" max="14" width="14" style="1147" bestFit="1" customWidth="1"/>
    <col min="15" max="16384" width="9.28515625" style="1147"/>
  </cols>
  <sheetData>
    <row r="1" spans="1:12">
      <c r="A1" s="1196" t="s">
        <v>4190</v>
      </c>
      <c r="B1" s="1197" t="s">
        <v>4031</v>
      </c>
    </row>
    <row r="3" spans="1:12">
      <c r="B3" s="3193" t="s">
        <v>4115</v>
      </c>
      <c r="C3" s="3193"/>
      <c r="D3" s="3193"/>
      <c r="E3" s="3193"/>
      <c r="F3" s="3193"/>
      <c r="G3" s="3193"/>
      <c r="H3" s="3193"/>
      <c r="I3" s="3193"/>
      <c r="J3" s="3193"/>
      <c r="K3" s="3193"/>
      <c r="L3" s="3193"/>
    </row>
    <row r="4" spans="1:12">
      <c r="B4" s="3193"/>
      <c r="C4" s="3193"/>
      <c r="D4" s="3193"/>
      <c r="E4" s="3193"/>
      <c r="F4" s="3193"/>
      <c r="G4" s="3193"/>
      <c r="H4" s="3193"/>
      <c r="I4" s="3193"/>
      <c r="J4" s="3193"/>
      <c r="K4" s="3193"/>
      <c r="L4" s="3193"/>
    </row>
    <row r="5" spans="1:12">
      <c r="B5" s="3193"/>
      <c r="C5" s="3193"/>
      <c r="D5" s="3193"/>
      <c r="E5" s="3193"/>
      <c r="F5" s="3193"/>
      <c r="G5" s="3193"/>
      <c r="H5" s="3193"/>
      <c r="I5" s="3193"/>
      <c r="J5" s="3193"/>
      <c r="K5" s="3193"/>
      <c r="L5" s="3193"/>
    </row>
    <row r="6" spans="1:12">
      <c r="B6" s="3193"/>
      <c r="C6" s="3193"/>
      <c r="D6" s="3193"/>
      <c r="E6" s="3193"/>
      <c r="F6" s="3193"/>
      <c r="G6" s="3193"/>
      <c r="H6" s="3193"/>
      <c r="I6" s="3193"/>
      <c r="J6" s="3193"/>
      <c r="K6" s="3193"/>
      <c r="L6" s="3193"/>
    </row>
    <row r="8" spans="1:12">
      <c r="B8" s="3193" t="s">
        <v>4116</v>
      </c>
      <c r="C8" s="3193"/>
      <c r="D8" s="3193"/>
      <c r="E8" s="3193"/>
      <c r="F8" s="3193"/>
      <c r="G8" s="3193"/>
      <c r="H8" s="3193"/>
      <c r="I8" s="3193"/>
      <c r="J8" s="3193"/>
      <c r="K8" s="3193"/>
      <c r="L8" s="3193"/>
    </row>
    <row r="9" spans="1:12">
      <c r="B9" s="3193"/>
      <c r="C9" s="3193"/>
      <c r="D9" s="3193"/>
      <c r="E9" s="3193"/>
      <c r="F9" s="3193"/>
      <c r="G9" s="3193"/>
      <c r="H9" s="3193"/>
      <c r="I9" s="3193"/>
      <c r="J9" s="3193"/>
      <c r="K9" s="3193"/>
      <c r="L9" s="3193"/>
    </row>
    <row r="10" spans="1:12">
      <c r="B10" s="3193"/>
      <c r="C10" s="3193"/>
      <c r="D10" s="3193"/>
      <c r="E10" s="3193"/>
      <c r="F10" s="3193"/>
      <c r="G10" s="3193"/>
      <c r="H10" s="3193"/>
      <c r="I10" s="3193"/>
      <c r="J10" s="3193"/>
      <c r="K10" s="3193"/>
      <c r="L10" s="3193"/>
    </row>
    <row r="12" spans="1:12">
      <c r="B12" s="3193" t="s">
        <v>4034</v>
      </c>
      <c r="C12" s="3193"/>
      <c r="D12" s="3193"/>
      <c r="E12" s="3193"/>
      <c r="F12" s="3193"/>
      <c r="G12" s="3193"/>
      <c r="H12" s="3193"/>
      <c r="I12" s="3193"/>
      <c r="J12" s="3193"/>
      <c r="K12" s="3193"/>
      <c r="L12" s="3193"/>
    </row>
    <row r="13" spans="1:12">
      <c r="B13" s="3197"/>
      <c r="C13" s="3197"/>
      <c r="D13" s="3197"/>
      <c r="E13" s="3197"/>
      <c r="F13" s="3197"/>
      <c r="G13" s="3197"/>
      <c r="H13" s="3197"/>
      <c r="I13" s="3197"/>
      <c r="J13" s="3197"/>
      <c r="K13" s="3197"/>
      <c r="L13" s="3197"/>
    </row>
    <row r="15" spans="1:12">
      <c r="B15" s="2009" t="s">
        <v>3538</v>
      </c>
      <c r="C15" s="2010"/>
      <c r="D15" s="2011" t="s">
        <v>4035</v>
      </c>
      <c r="E15" s="1184"/>
      <c r="F15" s="1184"/>
      <c r="G15" s="1184"/>
      <c r="H15" s="1184"/>
      <c r="I15" s="1184"/>
      <c r="J15" s="1173"/>
    </row>
    <row r="16" spans="1:12">
      <c r="B16" s="2012"/>
      <c r="C16" s="2010"/>
      <c r="D16" s="1184"/>
      <c r="E16" s="1184"/>
      <c r="F16" s="1184"/>
      <c r="G16" s="1184"/>
      <c r="H16" s="1184"/>
      <c r="I16" s="1184"/>
      <c r="J16" s="1173"/>
    </row>
    <row r="17" spans="1:12">
      <c r="B17" s="2009" t="s">
        <v>3539</v>
      </c>
      <c r="C17" s="2010"/>
      <c r="D17" s="3194" t="s">
        <v>4036</v>
      </c>
      <c r="E17" s="3194"/>
      <c r="F17" s="3194"/>
      <c r="G17" s="3194"/>
      <c r="H17" s="3194"/>
      <c r="I17" s="3194"/>
      <c r="J17" s="3194"/>
      <c r="K17" s="3194"/>
      <c r="L17" s="3194"/>
    </row>
    <row r="18" spans="1:12">
      <c r="B18" s="2009"/>
      <c r="C18" s="2010"/>
      <c r="D18" s="3194"/>
      <c r="E18" s="3194"/>
      <c r="F18" s="3194"/>
      <c r="G18" s="3194"/>
      <c r="H18" s="3194"/>
      <c r="I18" s="3194"/>
      <c r="J18" s="3194"/>
      <c r="K18" s="3194"/>
      <c r="L18" s="3194"/>
    </row>
    <row r="19" spans="1:12">
      <c r="B19" s="2012"/>
      <c r="C19" s="2010"/>
      <c r="D19" s="1451"/>
      <c r="E19" s="1451"/>
      <c r="F19" s="1451"/>
      <c r="G19" s="1451"/>
      <c r="H19" s="1451"/>
      <c r="I19" s="1451"/>
      <c r="J19" s="1451"/>
    </row>
    <row r="20" spans="1:12">
      <c r="B20" s="2009" t="s">
        <v>3540</v>
      </c>
      <c r="C20" s="2010"/>
      <c r="D20" s="3194" t="s">
        <v>4037</v>
      </c>
      <c r="E20" s="3197"/>
      <c r="F20" s="3197"/>
      <c r="G20" s="3197"/>
      <c r="H20" s="3197"/>
      <c r="I20" s="3197"/>
      <c r="J20" s="3197"/>
      <c r="K20" s="3197"/>
      <c r="L20" s="3197"/>
    </row>
    <row r="21" spans="1:12">
      <c r="B21" s="2009"/>
      <c r="C21" s="2010"/>
      <c r="D21" s="3197"/>
      <c r="E21" s="3197"/>
      <c r="F21" s="3197"/>
      <c r="G21" s="3197"/>
      <c r="H21" s="3197"/>
      <c r="I21" s="3197"/>
      <c r="J21" s="3197"/>
      <c r="K21" s="3197"/>
      <c r="L21" s="3197"/>
    </row>
    <row r="22" spans="1:12">
      <c r="B22" s="2009"/>
      <c r="C22" s="2010"/>
      <c r="D22" s="1201"/>
      <c r="E22" s="1451"/>
      <c r="F22" s="1451"/>
      <c r="G22" s="1451"/>
      <c r="H22" s="1451"/>
      <c r="I22" s="1451"/>
      <c r="J22" s="1451"/>
    </row>
    <row r="23" spans="1:12">
      <c r="B23" s="2303" t="s">
        <v>4260</v>
      </c>
      <c r="C23" s="2010"/>
      <c r="D23" s="1201"/>
      <c r="E23" s="1451"/>
      <c r="F23" s="1451"/>
      <c r="G23" s="1451"/>
      <c r="H23" s="1451"/>
      <c r="I23" s="1451"/>
      <c r="J23" s="1451"/>
    </row>
    <row r="24" spans="1:12">
      <c r="B24" s="1144"/>
      <c r="C24" s="2010"/>
      <c r="D24" s="1451"/>
      <c r="E24" s="1451"/>
      <c r="F24" s="1451"/>
      <c r="G24" s="1451"/>
      <c r="H24" s="1451"/>
      <c r="I24" s="1451"/>
      <c r="J24" s="1451"/>
    </row>
    <row r="25" spans="1:12" s="2010" customFormat="1">
      <c r="A25" s="1148"/>
      <c r="B25" s="1149"/>
      <c r="C25" s="1150"/>
      <c r="E25" s="2157"/>
      <c r="F25" s="1157" t="s">
        <v>3541</v>
      </c>
      <c r="G25" s="1158"/>
      <c r="H25" s="1157" t="s">
        <v>3542</v>
      </c>
      <c r="I25" s="1158"/>
      <c r="J25" s="1157" t="s">
        <v>3543</v>
      </c>
      <c r="K25" s="1159"/>
      <c r="L25" s="1157" t="s">
        <v>2928</v>
      </c>
    </row>
    <row r="26" spans="1:12" s="2010" customFormat="1">
      <c r="A26" s="1148"/>
      <c r="B26" s="1149"/>
      <c r="C26" s="1150"/>
      <c r="E26" s="1216" t="s">
        <v>2945</v>
      </c>
      <c r="F26" s="3195" t="s">
        <v>4117</v>
      </c>
      <c r="G26" s="3195"/>
      <c r="H26" s="3195"/>
      <c r="I26" s="3195"/>
      <c r="J26" s="3195"/>
      <c r="K26" s="3195"/>
      <c r="L26" s="3195"/>
    </row>
    <row r="27" spans="1:12" s="2010" customFormat="1">
      <c r="A27" s="1148"/>
      <c r="B27" s="2304" t="s">
        <v>3896</v>
      </c>
      <c r="C27" s="1150"/>
      <c r="E27" s="1216"/>
      <c r="F27" s="2153"/>
      <c r="G27" s="2153"/>
      <c r="H27" s="2153"/>
      <c r="I27" s="2153"/>
      <c r="J27" s="2153"/>
      <c r="K27" s="2153"/>
      <c r="L27" s="2153"/>
    </row>
    <row r="28" spans="1:12" s="2010" customFormat="1">
      <c r="A28" s="1148"/>
      <c r="B28" s="2013"/>
      <c r="C28" s="1150"/>
      <c r="E28" s="1216"/>
      <c r="F28" s="2153"/>
      <c r="G28" s="2153"/>
      <c r="H28" s="2153"/>
      <c r="I28" s="2153"/>
      <c r="J28" s="2153"/>
      <c r="K28" s="2153"/>
      <c r="L28" s="2153"/>
    </row>
    <row r="29" spans="1:12" s="2010" customFormat="1">
      <c r="A29" s="1148"/>
      <c r="B29" s="2017" t="s">
        <v>3765</v>
      </c>
      <c r="C29" s="1150"/>
      <c r="E29" s="1216"/>
      <c r="G29" s="2153"/>
      <c r="H29" s="2153"/>
      <c r="I29" s="2153"/>
      <c r="J29" s="2153"/>
      <c r="K29" s="2153"/>
      <c r="L29" s="2153"/>
    </row>
    <row r="30" spans="1:12" s="2010" customFormat="1">
      <c r="A30" s="1148"/>
      <c r="B30" s="2014" t="s">
        <v>4226</v>
      </c>
      <c r="C30" s="1150"/>
      <c r="E30" s="1216"/>
      <c r="F30" s="1342">
        <f>'3-5'!F46</f>
        <v>603342</v>
      </c>
      <c r="G30" s="2276"/>
      <c r="H30" s="1342">
        <v>0</v>
      </c>
      <c r="I30" s="2276"/>
      <c r="J30" s="1342">
        <v>0</v>
      </c>
      <c r="K30" s="2276"/>
      <c r="L30" s="2276">
        <f>F30+H30+J30</f>
        <v>603342</v>
      </c>
    </row>
    <row r="31" spans="1:12" s="2010" customFormat="1">
      <c r="A31" s="1148"/>
      <c r="B31" s="2013"/>
      <c r="C31" s="1150"/>
      <c r="E31" s="1216"/>
      <c r="F31" s="2276"/>
      <c r="G31" s="2276"/>
      <c r="H31" s="2276"/>
      <c r="I31" s="2276"/>
      <c r="J31" s="2276"/>
      <c r="K31" s="2276"/>
      <c r="L31" s="2276"/>
    </row>
    <row r="32" spans="1:12" s="2010" customFormat="1">
      <c r="A32" s="1148"/>
      <c r="B32" s="2017" t="s">
        <v>3079</v>
      </c>
      <c r="C32" s="1150"/>
      <c r="E32" s="1216"/>
      <c r="F32" s="2276"/>
      <c r="G32" s="2276"/>
      <c r="H32" s="2276"/>
      <c r="I32" s="2276"/>
      <c r="J32" s="2276"/>
      <c r="K32" s="2276"/>
      <c r="L32" s="2276"/>
    </row>
    <row r="33" spans="1:12" s="2010" customFormat="1">
      <c r="A33" s="1148"/>
      <c r="B33" s="2014" t="s">
        <v>4228</v>
      </c>
      <c r="C33" s="1150"/>
      <c r="E33" s="2015" t="s">
        <v>4230</v>
      </c>
      <c r="F33" s="1342">
        <v>0</v>
      </c>
      <c r="G33" s="2276"/>
      <c r="H33" s="1342">
        <f>'3-5'!G47</f>
        <v>90045</v>
      </c>
      <c r="I33" s="2276"/>
      <c r="J33" s="1342">
        <v>0</v>
      </c>
      <c r="K33" s="2276"/>
      <c r="L33" s="2276">
        <f>F33+H33+J33</f>
        <v>90045</v>
      </c>
    </row>
    <row r="34" spans="1:12" s="2010" customFormat="1">
      <c r="A34" s="1148"/>
      <c r="B34" s="1258" t="s">
        <v>4205</v>
      </c>
      <c r="C34" s="1150"/>
      <c r="E34" s="2015" t="s">
        <v>4230</v>
      </c>
      <c r="F34" s="1342">
        <v>0</v>
      </c>
      <c r="G34" s="2276"/>
      <c r="H34" s="1342">
        <f>+'3-5'!G48</f>
        <v>133316</v>
      </c>
      <c r="I34" s="2276"/>
      <c r="J34" s="1342">
        <v>0</v>
      </c>
      <c r="K34" s="2276"/>
      <c r="L34" s="2276">
        <f>F34+H34+J34</f>
        <v>133316</v>
      </c>
    </row>
    <row r="35" spans="1:12" s="2010" customFormat="1">
      <c r="A35" s="1148"/>
      <c r="B35" s="1255"/>
      <c r="C35" s="1150"/>
      <c r="E35" s="1216"/>
      <c r="F35" s="2276"/>
      <c r="G35" s="2276"/>
      <c r="H35" s="2276"/>
      <c r="I35" s="2276"/>
      <c r="J35" s="2276"/>
      <c r="K35" s="2276"/>
      <c r="L35" s="2276"/>
    </row>
    <row r="36" spans="1:12" s="2010" customFormat="1">
      <c r="A36" s="1148"/>
      <c r="B36" s="2018" t="s">
        <v>3072</v>
      </c>
      <c r="C36" s="1150"/>
      <c r="E36" s="1216"/>
      <c r="F36" s="2276"/>
      <c r="G36" s="2276"/>
      <c r="H36" s="2276"/>
      <c r="I36" s="2276"/>
      <c r="J36" s="2276"/>
      <c r="K36" s="2276"/>
      <c r="L36" s="2276"/>
    </row>
    <row r="37" spans="1:12" s="2010" customFormat="1">
      <c r="A37" s="1148"/>
      <c r="B37" s="2014" t="s">
        <v>4228</v>
      </c>
      <c r="C37" s="1150"/>
      <c r="E37" s="2015" t="s">
        <v>4230</v>
      </c>
      <c r="F37" s="1342">
        <v>0</v>
      </c>
      <c r="G37" s="2276"/>
      <c r="H37" s="1342">
        <f>'3-5'!H47</f>
        <v>40020</v>
      </c>
      <c r="I37" s="2276"/>
      <c r="J37" s="1342">
        <v>0</v>
      </c>
      <c r="K37" s="2276"/>
      <c r="L37" s="2276">
        <f>F37+H37+J37</f>
        <v>40020</v>
      </c>
    </row>
    <row r="38" spans="1:12" s="2010" customFormat="1" ht="15.75" thickBot="1">
      <c r="A38" s="1148"/>
      <c r="B38" s="2013"/>
      <c r="C38" s="1150"/>
      <c r="E38" s="1216"/>
      <c r="F38" s="2277">
        <f>SUM(F30:F37)</f>
        <v>603342</v>
      </c>
      <c r="G38" s="2277"/>
      <c r="H38" s="2277">
        <f>SUM(H30:H37)</f>
        <v>263381</v>
      </c>
      <c r="I38" s="2277"/>
      <c r="J38" s="2278">
        <f>SUM(J30:J37)</f>
        <v>0</v>
      </c>
      <c r="K38" s="2277"/>
      <c r="L38" s="2277">
        <f>SUM(L30:L37)</f>
        <v>866723</v>
      </c>
    </row>
    <row r="39" spans="1:12" s="2010" customFormat="1" ht="15.75" thickTop="1">
      <c r="A39" s="1148"/>
      <c r="B39" s="2013"/>
      <c r="C39" s="1150"/>
      <c r="E39" s="1216"/>
      <c r="F39" s="2153"/>
      <c r="G39" s="2153"/>
      <c r="H39" s="2153"/>
      <c r="I39" s="2153"/>
      <c r="J39" s="2153"/>
      <c r="K39" s="2153"/>
      <c r="L39" s="2153"/>
    </row>
    <row r="40" spans="1:12" s="2010" customFormat="1">
      <c r="A40" s="1148"/>
      <c r="B40" s="2304" t="s">
        <v>3901</v>
      </c>
      <c r="C40" s="1150"/>
      <c r="E40" s="1216"/>
      <c r="F40" s="2153"/>
      <c r="G40" s="2153"/>
      <c r="H40" s="2153"/>
      <c r="I40" s="2153"/>
      <c r="J40" s="2153"/>
      <c r="K40" s="2153"/>
      <c r="L40" s="2153"/>
    </row>
    <row r="41" spans="1:12" s="2010" customFormat="1">
      <c r="A41" s="1148"/>
      <c r="B41" s="2014"/>
      <c r="C41" s="1150"/>
      <c r="E41" s="1216"/>
      <c r="F41" s="1231"/>
      <c r="G41" s="1231"/>
      <c r="H41" s="1231"/>
      <c r="I41" s="1231"/>
      <c r="J41" s="1231"/>
      <c r="K41" s="1231"/>
      <c r="L41" s="1231"/>
    </row>
    <row r="42" spans="1:12" s="2010" customFormat="1">
      <c r="A42" s="1148"/>
      <c r="B42" s="2017" t="s">
        <v>3765</v>
      </c>
      <c r="C42" s="1150"/>
      <c r="E42" s="1216"/>
      <c r="F42" s="2019"/>
      <c r="G42" s="2016"/>
      <c r="H42" s="2019"/>
      <c r="I42" s="2016"/>
      <c r="J42" s="2019"/>
      <c r="K42" s="2016"/>
      <c r="L42" s="2019"/>
    </row>
    <row r="43" spans="1:12" s="2010" customFormat="1">
      <c r="A43" s="1148"/>
      <c r="B43" s="2014" t="s">
        <v>4226</v>
      </c>
      <c r="C43" s="1150"/>
      <c r="E43" s="1216"/>
      <c r="F43" s="2330">
        <v>405149042</v>
      </c>
      <c r="G43" s="2331"/>
      <c r="H43" s="2330">
        <v>0</v>
      </c>
      <c r="I43" s="2331"/>
      <c r="J43" s="2330">
        <v>0</v>
      </c>
      <c r="K43" s="2331"/>
      <c r="L43" s="2330">
        <f t="shared" ref="L43" si="0">F43+H43+J43</f>
        <v>405149042</v>
      </c>
    </row>
    <row r="44" spans="1:12" s="2010" customFormat="1">
      <c r="A44" s="1148"/>
      <c r="B44" s="2013"/>
      <c r="C44" s="1150"/>
      <c r="E44" s="1216"/>
      <c r="F44" s="2330"/>
      <c r="G44" s="2331"/>
      <c r="H44" s="2330"/>
      <c r="I44" s="2331"/>
      <c r="J44" s="2330"/>
      <c r="K44" s="2331"/>
      <c r="L44" s="2330"/>
    </row>
    <row r="45" spans="1:12" s="2010" customFormat="1">
      <c r="A45" s="1148"/>
      <c r="B45" s="2017" t="s">
        <v>3079</v>
      </c>
      <c r="C45" s="1150"/>
      <c r="E45" s="1216"/>
      <c r="F45" s="2330"/>
      <c r="G45" s="2331"/>
      <c r="H45" s="2330"/>
      <c r="I45" s="2331"/>
      <c r="J45" s="2330"/>
      <c r="K45" s="2331"/>
      <c r="L45" s="2330"/>
    </row>
    <row r="46" spans="1:12" s="2010" customFormat="1">
      <c r="A46" s="1148"/>
      <c r="B46" s="2014" t="s">
        <v>4228</v>
      </c>
      <c r="C46" s="1150"/>
      <c r="E46" s="1216"/>
      <c r="F46" s="2330">
        <v>0</v>
      </c>
      <c r="G46" s="2331"/>
      <c r="H46" s="2330">
        <v>60729900</v>
      </c>
      <c r="I46" s="2331"/>
      <c r="J46" s="2330">
        <v>0</v>
      </c>
      <c r="K46" s="2331"/>
      <c r="L46" s="2330">
        <f>F46+H46+J46</f>
        <v>60729900</v>
      </c>
    </row>
    <row r="47" spans="1:12" s="2010" customFormat="1">
      <c r="A47" s="1148"/>
      <c r="B47" s="1258" t="s">
        <v>4205</v>
      </c>
      <c r="C47" s="1150"/>
      <c r="E47" s="1216"/>
      <c r="F47" s="2330">
        <v>0</v>
      </c>
      <c r="G47" s="2331"/>
      <c r="H47" s="2330">
        <v>26343416</v>
      </c>
      <c r="I47" s="2331"/>
      <c r="J47" s="2330">
        <v>0</v>
      </c>
      <c r="K47" s="2331"/>
      <c r="L47" s="2330">
        <f>F47+H47+J47</f>
        <v>26343416</v>
      </c>
    </row>
    <row r="48" spans="1:12" s="2010" customFormat="1">
      <c r="A48" s="1148"/>
      <c r="B48" s="1258"/>
      <c r="C48" s="1150"/>
      <c r="E48" s="1216"/>
      <c r="F48" s="2330"/>
      <c r="G48" s="2331"/>
      <c r="H48" s="2330"/>
      <c r="I48" s="2331"/>
      <c r="J48" s="2330"/>
      <c r="K48" s="2331"/>
      <c r="L48" s="2330"/>
    </row>
    <row r="49" spans="1:13" s="2010" customFormat="1">
      <c r="A49" s="1148"/>
      <c r="B49" s="2018" t="s">
        <v>3072</v>
      </c>
      <c r="C49" s="1150"/>
      <c r="E49" s="1216"/>
      <c r="F49" s="2330"/>
      <c r="G49" s="2331"/>
      <c r="H49" s="2330"/>
      <c r="I49" s="2331"/>
      <c r="J49" s="2330"/>
      <c r="K49" s="2331"/>
      <c r="L49" s="2330"/>
    </row>
    <row r="50" spans="1:13" s="2010" customFormat="1">
      <c r="A50" s="1148"/>
      <c r="B50" s="2014" t="s">
        <v>4228</v>
      </c>
      <c r="C50" s="1150"/>
      <c r="E50" s="1216"/>
      <c r="F50" s="2330">
        <v>0</v>
      </c>
      <c r="G50" s="2331"/>
      <c r="H50" s="2330">
        <v>2008600</v>
      </c>
      <c r="I50" s="2331"/>
      <c r="J50" s="2330">
        <v>0</v>
      </c>
      <c r="K50" s="2331"/>
      <c r="L50" s="2330">
        <f>F50+H50+J50</f>
        <v>2008600</v>
      </c>
    </row>
    <row r="51" spans="1:13" s="2010" customFormat="1">
      <c r="A51" s="1148" t="s">
        <v>2729</v>
      </c>
      <c r="B51" s="2014"/>
      <c r="C51" s="1150"/>
      <c r="E51" s="1216"/>
      <c r="F51" s="2330"/>
      <c r="G51" s="2331"/>
      <c r="H51" s="2330"/>
      <c r="I51" s="2331"/>
      <c r="J51" s="2330"/>
      <c r="K51" s="2331"/>
      <c r="L51" s="2330"/>
    </row>
    <row r="52" spans="1:13" s="2010" customFormat="1" ht="15.75" thickBot="1">
      <c r="A52" s="1148"/>
      <c r="B52" s="2014"/>
      <c r="C52" s="1150"/>
      <c r="E52" s="1216"/>
      <c r="F52" s="2332">
        <f>SUM(F43:F51)</f>
        <v>405149042</v>
      </c>
      <c r="G52" s="2332"/>
      <c r="H52" s="2332">
        <f t="shared" ref="H52:L52" si="1">SUM(H43:H51)</f>
        <v>89081916</v>
      </c>
      <c r="I52" s="2332">
        <f t="shared" si="1"/>
        <v>0</v>
      </c>
      <c r="J52" s="2332">
        <f t="shared" si="1"/>
        <v>0</v>
      </c>
      <c r="K52" s="2332">
        <f t="shared" si="1"/>
        <v>0</v>
      </c>
      <c r="L52" s="2332">
        <f t="shared" si="1"/>
        <v>494230958</v>
      </c>
    </row>
    <row r="53" spans="1:13" s="2010" customFormat="1" thickTop="1">
      <c r="A53" s="1148"/>
      <c r="B53" s="1180"/>
      <c r="C53" s="1150"/>
      <c r="D53" s="1166"/>
      <c r="E53" s="1166"/>
      <c r="F53" s="1193"/>
      <c r="G53" s="1190"/>
      <c r="H53" s="1190"/>
      <c r="I53" s="1190"/>
      <c r="J53" s="1193"/>
      <c r="K53" s="1191"/>
      <c r="L53" s="1187"/>
    </row>
    <row r="54" spans="1:13">
      <c r="B54" s="3193" t="s">
        <v>4029</v>
      </c>
      <c r="C54" s="3193"/>
      <c r="D54" s="3193"/>
      <c r="E54" s="3193"/>
      <c r="F54" s="3193"/>
      <c r="G54" s="3193"/>
      <c r="H54" s="3193"/>
      <c r="I54" s="3193"/>
      <c r="J54" s="3193"/>
      <c r="K54" s="3193"/>
      <c r="L54" s="3193"/>
    </row>
    <row r="55" spans="1:13">
      <c r="B55" s="3193"/>
      <c r="C55" s="3193"/>
      <c r="D55" s="3193"/>
      <c r="E55" s="3193"/>
      <c r="F55" s="3193"/>
      <c r="G55" s="3193"/>
      <c r="H55" s="3193"/>
      <c r="I55" s="3193"/>
      <c r="J55" s="3193"/>
      <c r="K55" s="3193"/>
      <c r="L55" s="3193"/>
    </row>
    <row r="56" spans="1:13">
      <c r="B56" s="2315"/>
      <c r="C56" s="2315"/>
      <c r="D56" s="2315"/>
      <c r="E56" s="2315"/>
      <c r="F56" s="2315"/>
      <c r="G56" s="2315"/>
      <c r="H56" s="2315"/>
      <c r="I56" s="2315"/>
      <c r="J56" s="2315"/>
      <c r="K56" s="2315"/>
      <c r="L56" s="2315"/>
    </row>
    <row r="57" spans="1:13">
      <c r="A57" s="1147"/>
      <c r="B57" s="1233">
        <v>13.1</v>
      </c>
      <c r="C57" s="3196" t="s">
        <v>4227</v>
      </c>
      <c r="D57" s="3196"/>
      <c r="E57" s="3196"/>
      <c r="F57" s="3196"/>
      <c r="G57" s="3196"/>
      <c r="H57" s="3196"/>
      <c r="I57" s="3196"/>
      <c r="J57" s="3196"/>
      <c r="K57" s="3196"/>
      <c r="L57" s="3196"/>
    </row>
    <row r="58" spans="1:13">
      <c r="A58" s="1147"/>
      <c r="B58" s="1233"/>
      <c r="C58" s="3196"/>
      <c r="D58" s="3196"/>
      <c r="E58" s="3196"/>
      <c r="F58" s="3196"/>
      <c r="G58" s="3196"/>
      <c r="H58" s="3196"/>
      <c r="I58" s="3196"/>
      <c r="J58" s="3196"/>
      <c r="K58" s="3196"/>
      <c r="L58" s="3196"/>
    </row>
    <row r="59" spans="1:13">
      <c r="C59" s="3196"/>
      <c r="D59" s="3196"/>
      <c r="E59" s="3196"/>
      <c r="F59" s="3196"/>
      <c r="G59" s="3196"/>
      <c r="H59" s="3196"/>
      <c r="I59" s="3196"/>
      <c r="J59" s="3196"/>
      <c r="K59" s="3196"/>
      <c r="L59" s="3196"/>
    </row>
    <row r="60" spans="1:13" ht="15" customHeight="1">
      <c r="C60" s="3196"/>
      <c r="D60" s="3196"/>
      <c r="E60" s="3196"/>
      <c r="F60" s="3196"/>
      <c r="G60" s="3196"/>
      <c r="H60" s="3196"/>
      <c r="I60" s="3196"/>
      <c r="J60" s="3196"/>
      <c r="K60" s="3196"/>
      <c r="L60" s="3196"/>
    </row>
    <row r="62" spans="1:13">
      <c r="B62" s="1233">
        <v>13.2</v>
      </c>
      <c r="C62" s="3146" t="s">
        <v>4267</v>
      </c>
      <c r="D62" s="3146"/>
      <c r="E62" s="3146"/>
      <c r="F62" s="3146"/>
      <c r="G62" s="3146"/>
      <c r="H62" s="3146"/>
      <c r="I62" s="3146"/>
      <c r="J62" s="3146"/>
      <c r="K62" s="3146"/>
      <c r="L62" s="3146"/>
      <c r="M62" s="2317"/>
    </row>
    <row r="63" spans="1:13">
      <c r="B63" s="1233"/>
      <c r="C63" s="3146"/>
      <c r="D63" s="3146"/>
      <c r="E63" s="3146"/>
      <c r="F63" s="3146"/>
      <c r="G63" s="3146"/>
      <c r="H63" s="3146"/>
      <c r="I63" s="3146"/>
      <c r="J63" s="3146"/>
      <c r="K63" s="3146"/>
      <c r="L63" s="3146"/>
      <c r="M63" s="2317"/>
    </row>
    <row r="64" spans="1:13">
      <c r="C64" s="3146"/>
      <c r="D64" s="3146"/>
      <c r="E64" s="3146"/>
      <c r="F64" s="3146"/>
      <c r="G64" s="3146"/>
      <c r="H64" s="3146"/>
      <c r="I64" s="3146"/>
      <c r="J64" s="3146"/>
      <c r="K64" s="3146"/>
      <c r="L64" s="3146"/>
      <c r="M64" s="2317"/>
    </row>
    <row r="65" spans="3:13">
      <c r="C65" s="2317"/>
      <c r="D65" s="2317"/>
      <c r="E65" s="2317"/>
      <c r="F65" s="2317"/>
      <c r="G65" s="2317"/>
      <c r="H65" s="2317"/>
      <c r="I65" s="2317"/>
      <c r="J65" s="2317"/>
      <c r="K65" s="2317"/>
      <c r="L65" s="2317"/>
      <c r="M65" s="2317"/>
    </row>
  </sheetData>
  <mergeCells count="9">
    <mergeCell ref="B3:L6"/>
    <mergeCell ref="B8:L10"/>
    <mergeCell ref="D17:L18"/>
    <mergeCell ref="F26:L26"/>
    <mergeCell ref="C62:L64"/>
    <mergeCell ref="B54:L55"/>
    <mergeCell ref="C57:L60"/>
    <mergeCell ref="D20:L21"/>
    <mergeCell ref="B12:L13"/>
  </mergeCells>
  <pageMargins left="0.75" right="0.25" top="0.75" bottom="0" header="0.25" footer="0"/>
  <pageSetup paperSize="9" scale="83" firstPageNumber="21" fitToHeight="0" orientation="portrait" useFirstPageNumber="1" r:id="rId1"/>
  <headerFooter>
    <oddHeader>&amp;C&amp;"Arial Black,Regular"&amp;11&amp;P&amp;R&amp;"Arial Black,Regular"&amp;11ALHAMRA ISLAMIC PENSION FUND</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AL134"/>
  <sheetViews>
    <sheetView tabSelected="1" view="pageBreakPreview" topLeftCell="A10" zoomScaleSheetLayoutView="100" workbookViewId="0">
      <selection activeCell="L20" sqref="L20"/>
    </sheetView>
  </sheetViews>
  <sheetFormatPr defaultColWidth="9.28515625" defaultRowHeight="14.25"/>
  <cols>
    <col min="1" max="1" width="4.28515625" style="1450" customWidth="1"/>
    <col min="2" max="2" width="9.42578125" style="1347" customWidth="1"/>
    <col min="3" max="3" width="7" style="1347" customWidth="1"/>
    <col min="4" max="4" width="5" style="1400" customWidth="1"/>
    <col min="5" max="5" width="4.5703125" style="1400" customWidth="1"/>
    <col min="6" max="6" width="4.42578125" style="1400" customWidth="1"/>
    <col min="7" max="7" width="7" style="1347" customWidth="1"/>
    <col min="8" max="8" width="8" style="1343" customWidth="1"/>
    <col min="9" max="9" width="3" style="1343" customWidth="1"/>
    <col min="10" max="10" width="11.7109375" style="1343" customWidth="1"/>
    <col min="11" max="11" width="0.7109375" style="1343" customWidth="1"/>
    <col min="12" max="12" width="12.7109375" style="1343" customWidth="1"/>
    <col min="13" max="13" width="0.7109375" style="1343" customWidth="1"/>
    <col min="14" max="14" width="13.7109375" style="1343" customWidth="1"/>
    <col min="15" max="15" width="0.7109375" style="1343" customWidth="1"/>
    <col min="16" max="16" width="14.7109375" style="1347" customWidth="1"/>
    <col min="17" max="17" width="15.5703125" style="1343" hidden="1" customWidth="1"/>
    <col min="18" max="18" width="11.28515625" style="1347" customWidth="1"/>
    <col min="19" max="19" width="11.7109375" style="1347" customWidth="1"/>
    <col min="20" max="20" width="7.28515625" style="1347" customWidth="1"/>
    <col min="21" max="21" width="11.7109375" style="1343" bestFit="1" customWidth="1"/>
    <col min="22" max="22" width="15.7109375" style="1343" bestFit="1" customWidth="1"/>
    <col min="23" max="23" width="13.5703125" style="1343" customWidth="1"/>
    <col min="24" max="24" width="13.5703125" style="1347" customWidth="1"/>
    <col min="25" max="25" width="1" style="1347" customWidth="1"/>
    <col min="26" max="27" width="12.28515625" style="1347" customWidth="1"/>
    <col min="28" max="30" width="9.28515625" style="1347" customWidth="1"/>
    <col min="31" max="31" width="12.28515625" style="1347" customWidth="1"/>
    <col min="32" max="32" width="9.28515625" style="1347" bestFit="1" customWidth="1"/>
    <col min="33" max="33" width="9.7109375" style="1347" customWidth="1"/>
    <col min="34" max="34" width="10.28515625" style="1347" bestFit="1" customWidth="1"/>
    <col min="35" max="16384" width="9.28515625" style="1347"/>
  </cols>
  <sheetData>
    <row r="1" spans="1:20" ht="15">
      <c r="A1" s="1399">
        <f>'12'!A1+1</f>
        <v>14</v>
      </c>
      <c r="B1" s="1390" t="s">
        <v>2940</v>
      </c>
      <c r="C1" s="1400"/>
      <c r="D1" s="1401"/>
      <c r="E1" s="1401"/>
      <c r="F1" s="1401"/>
      <c r="H1" s="1344"/>
      <c r="I1" s="1344"/>
      <c r="J1" s="1344"/>
      <c r="K1" s="1344"/>
      <c r="Q1" s="1343" t="e">
        <v>#REF!</v>
      </c>
    </row>
    <row r="2" spans="1:20" s="1304" customFormat="1">
      <c r="A2" s="1290"/>
      <c r="D2" s="1309"/>
      <c r="E2" s="1309"/>
      <c r="F2" s="1309"/>
      <c r="H2" s="1312"/>
      <c r="I2" s="1312"/>
      <c r="J2" s="1312"/>
      <c r="K2" s="1312"/>
      <c r="L2" s="1282"/>
      <c r="M2" s="1282"/>
      <c r="N2" s="1282"/>
      <c r="O2" s="1282"/>
      <c r="Q2" s="1282"/>
    </row>
    <row r="3" spans="1:20" ht="14.25" customHeight="1">
      <c r="A3" s="1396"/>
      <c r="B3" s="2533">
        <f>A1+0.1</f>
        <v>14.1</v>
      </c>
      <c r="C3" s="2532" t="s">
        <v>4231</v>
      </c>
      <c r="D3" s="2279"/>
      <c r="E3" s="2279"/>
      <c r="F3" s="2279"/>
      <c r="G3" s="2279"/>
      <c r="H3" s="2279"/>
      <c r="I3" s="2279"/>
      <c r="J3" s="2279"/>
      <c r="K3" s="2279"/>
      <c r="L3" s="2279"/>
      <c r="M3" s="2279"/>
      <c r="N3" s="2279"/>
      <c r="O3" s="2279"/>
      <c r="P3" s="2279"/>
      <c r="Q3" s="1397"/>
      <c r="R3" s="1398"/>
      <c r="S3" s="1398"/>
      <c r="T3" s="1398"/>
    </row>
    <row r="4" spans="1:20" ht="14.25" customHeight="1">
      <c r="A4" s="1396"/>
      <c r="B4" s="2280"/>
      <c r="C4" s="2279"/>
      <c r="D4" s="2279"/>
      <c r="E4" s="2279"/>
      <c r="F4" s="2279"/>
      <c r="G4" s="2279"/>
      <c r="H4" s="2279"/>
      <c r="I4" s="2279"/>
      <c r="J4" s="2279"/>
      <c r="K4" s="2279"/>
      <c r="L4" s="2279"/>
      <c r="M4" s="2279"/>
      <c r="N4" s="2279"/>
      <c r="O4" s="2279"/>
      <c r="P4" s="2279"/>
      <c r="Q4" s="1397"/>
      <c r="R4" s="1398"/>
      <c r="S4" s="1398"/>
      <c r="T4" s="1398"/>
    </row>
    <row r="5" spans="1:20" ht="14.25" customHeight="1">
      <c r="A5" s="1396"/>
      <c r="B5" s="2533">
        <f>B3+0.1</f>
        <v>14.2</v>
      </c>
      <c r="C5" s="3198" t="s">
        <v>4313</v>
      </c>
      <c r="D5" s="3198"/>
      <c r="E5" s="3198"/>
      <c r="F5" s="3198"/>
      <c r="G5" s="3198"/>
      <c r="H5" s="3198"/>
      <c r="I5" s="3198"/>
      <c r="J5" s="3198"/>
      <c r="K5" s="3198"/>
      <c r="L5" s="3198"/>
      <c r="M5" s="3198"/>
      <c r="N5" s="3198"/>
      <c r="O5" s="3198"/>
      <c r="P5" s="3198"/>
      <c r="Q5" s="3198"/>
      <c r="R5" s="1398"/>
      <c r="S5" s="1398"/>
      <c r="T5" s="1398"/>
    </row>
    <row r="6" spans="1:20" ht="14.25" customHeight="1">
      <c r="A6" s="1396"/>
      <c r="B6" s="1233"/>
      <c r="C6" s="3198"/>
      <c r="D6" s="3198"/>
      <c r="E6" s="3198"/>
      <c r="F6" s="3198"/>
      <c r="G6" s="3198"/>
      <c r="H6" s="3198"/>
      <c r="I6" s="3198"/>
      <c r="J6" s="3198"/>
      <c r="K6" s="3198"/>
      <c r="L6" s="3198"/>
      <c r="M6" s="3198"/>
      <c r="N6" s="3198"/>
      <c r="O6" s="3198"/>
      <c r="P6" s="3198"/>
      <c r="Q6" s="3198"/>
      <c r="R6" s="1398"/>
      <c r="S6" s="1398"/>
      <c r="T6" s="1398"/>
    </row>
    <row r="7" spans="1:20" ht="15" customHeight="1">
      <c r="A7" s="1396"/>
      <c r="B7" s="2280"/>
      <c r="C7" s="3198"/>
      <c r="D7" s="3198"/>
      <c r="E7" s="3198"/>
      <c r="F7" s="3198"/>
      <c r="G7" s="3198"/>
      <c r="H7" s="3198"/>
      <c r="I7" s="3198"/>
      <c r="J7" s="3198"/>
      <c r="K7" s="3198"/>
      <c r="L7" s="3198"/>
      <c r="M7" s="3198"/>
      <c r="N7" s="3198"/>
      <c r="O7" s="3198"/>
      <c r="P7" s="3198"/>
      <c r="Q7" s="3198"/>
      <c r="R7" s="1398"/>
      <c r="S7" s="1398"/>
      <c r="T7" s="1398"/>
    </row>
    <row r="8" spans="1:20">
      <c r="A8" s="1396"/>
      <c r="B8" s="2280"/>
      <c r="C8" s="2498"/>
      <c r="D8" s="2498"/>
      <c r="E8" s="2498"/>
      <c r="F8" s="2498"/>
      <c r="G8" s="2498"/>
      <c r="H8" s="2498"/>
      <c r="I8" s="2498"/>
      <c r="J8" s="2498"/>
      <c r="K8" s="2498"/>
      <c r="L8" s="2498"/>
      <c r="M8" s="2498"/>
      <c r="N8" s="2498"/>
      <c r="O8" s="2498"/>
      <c r="P8" s="2498"/>
      <c r="Q8" s="2498"/>
      <c r="R8" s="1398"/>
      <c r="S8" s="1398"/>
      <c r="T8" s="1398"/>
    </row>
    <row r="9" spans="1:20" ht="15">
      <c r="A9" s="2524">
        <f>A1+1</f>
        <v>15</v>
      </c>
      <c r="B9" s="2509" t="s">
        <v>4031</v>
      </c>
      <c r="C9" s="2510"/>
      <c r="D9" s="2510"/>
      <c r="E9" s="2510"/>
      <c r="F9" s="2511"/>
      <c r="G9" s="2510"/>
      <c r="H9" s="2510"/>
      <c r="I9" s="2510"/>
      <c r="J9" s="2511"/>
      <c r="K9" s="2508"/>
      <c r="L9" s="2508"/>
      <c r="M9" s="2508"/>
      <c r="N9" s="2512"/>
      <c r="O9" s="2498"/>
      <c r="P9" s="2498"/>
      <c r="Q9" s="2498"/>
      <c r="R9" s="1398"/>
      <c r="S9" s="1398"/>
      <c r="T9" s="1398"/>
    </row>
    <row r="10" spans="1:20" ht="15">
      <c r="A10" s="1396"/>
      <c r="B10" s="2513"/>
      <c r="C10" s="2510"/>
      <c r="D10" s="2510"/>
      <c r="E10" s="2510"/>
      <c r="F10" s="2511"/>
      <c r="G10" s="2510"/>
      <c r="H10" s="2510"/>
      <c r="I10" s="2510"/>
      <c r="J10" s="2511"/>
      <c r="K10" s="2508"/>
      <c r="L10" s="2508"/>
      <c r="M10" s="2508"/>
      <c r="N10" s="2512"/>
      <c r="O10" s="2498"/>
      <c r="P10" s="2498"/>
      <c r="Q10" s="2498"/>
      <c r="R10" s="1398"/>
      <c r="S10" s="1398"/>
      <c r="T10" s="1398"/>
    </row>
    <row r="11" spans="1:20" ht="13.9" customHeight="1">
      <c r="A11" s="1396"/>
      <c r="B11" s="3201" t="s">
        <v>4115</v>
      </c>
      <c r="C11" s="3201"/>
      <c r="D11" s="3201"/>
      <c r="E11" s="3201"/>
      <c r="F11" s="3201"/>
      <c r="G11" s="3201"/>
      <c r="H11" s="3201"/>
      <c r="I11" s="3201"/>
      <c r="J11" s="3201"/>
      <c r="K11" s="3201"/>
      <c r="L11" s="3201"/>
      <c r="M11" s="3201"/>
      <c r="N11" s="3201"/>
      <c r="O11" s="3201"/>
      <c r="P11" s="3201"/>
      <c r="Q11" s="2498"/>
      <c r="R11" s="1398"/>
      <c r="S11" s="1398"/>
      <c r="T11" s="1398"/>
    </row>
    <row r="12" spans="1:20">
      <c r="A12" s="1396"/>
      <c r="B12" s="3201"/>
      <c r="C12" s="3201"/>
      <c r="D12" s="3201"/>
      <c r="E12" s="3201"/>
      <c r="F12" s="3201"/>
      <c r="G12" s="3201"/>
      <c r="H12" s="3201"/>
      <c r="I12" s="3201"/>
      <c r="J12" s="3201"/>
      <c r="K12" s="3201"/>
      <c r="L12" s="3201"/>
      <c r="M12" s="3201"/>
      <c r="N12" s="3201"/>
      <c r="O12" s="3201"/>
      <c r="P12" s="3201"/>
      <c r="Q12" s="2498"/>
      <c r="R12" s="1398"/>
      <c r="S12" s="1398"/>
      <c r="T12" s="1398"/>
    </row>
    <row r="13" spans="1:20">
      <c r="A13" s="1396"/>
      <c r="B13" s="3201"/>
      <c r="C13" s="3201"/>
      <c r="D13" s="3201"/>
      <c r="E13" s="3201"/>
      <c r="F13" s="3201"/>
      <c r="G13" s="3201"/>
      <c r="H13" s="3201"/>
      <c r="I13" s="3201"/>
      <c r="J13" s="3201"/>
      <c r="K13" s="3201"/>
      <c r="L13" s="3201"/>
      <c r="M13" s="3201"/>
      <c r="N13" s="3201"/>
      <c r="O13" s="3201"/>
      <c r="P13" s="3201"/>
      <c r="Q13" s="2498"/>
      <c r="R13" s="1398"/>
      <c r="S13" s="1398"/>
      <c r="T13" s="1398"/>
    </row>
    <row r="14" spans="1:20">
      <c r="A14" s="1396"/>
      <c r="B14" s="3201"/>
      <c r="C14" s="3201"/>
      <c r="D14" s="3201"/>
      <c r="E14" s="3201"/>
      <c r="F14" s="3201"/>
      <c r="G14" s="3201"/>
      <c r="H14" s="3201"/>
      <c r="I14" s="3201"/>
      <c r="J14" s="3201"/>
      <c r="K14" s="3201"/>
      <c r="L14" s="3201"/>
      <c r="M14" s="3201"/>
      <c r="N14" s="3201"/>
      <c r="O14" s="3201"/>
      <c r="P14" s="3201"/>
      <c r="Q14" s="2498"/>
      <c r="R14" s="1398"/>
      <c r="S14" s="1398"/>
      <c r="T14" s="1398"/>
    </row>
    <row r="15" spans="1:20" ht="15">
      <c r="A15" s="1396"/>
      <c r="B15" s="2514"/>
      <c r="C15" s="2514"/>
      <c r="D15" s="2514"/>
      <c r="E15" s="2514"/>
      <c r="F15" s="2514"/>
      <c r="G15" s="2514"/>
      <c r="H15" s="2514"/>
      <c r="I15" s="2514"/>
      <c r="J15" s="2514"/>
      <c r="K15" s="2508"/>
      <c r="L15" s="2508"/>
      <c r="M15" s="2508"/>
      <c r="N15" s="2512"/>
      <c r="O15" s="2498"/>
      <c r="P15" s="2498"/>
      <c r="Q15" s="2498"/>
      <c r="R15" s="1398"/>
      <c r="S15" s="1398"/>
      <c r="T15" s="1398"/>
    </row>
    <row r="16" spans="1:20" ht="13.9" customHeight="1">
      <c r="A16" s="1396"/>
      <c r="B16" s="3201" t="s">
        <v>4442</v>
      </c>
      <c r="C16" s="3201"/>
      <c r="D16" s="3201"/>
      <c r="E16" s="3201"/>
      <c r="F16" s="3201"/>
      <c r="G16" s="3201"/>
      <c r="H16" s="3201"/>
      <c r="I16" s="3201"/>
      <c r="J16" s="3201"/>
      <c r="K16" s="3201"/>
      <c r="L16" s="3201"/>
      <c r="M16" s="3201"/>
      <c r="N16" s="3201"/>
      <c r="O16" s="3201"/>
      <c r="P16" s="3201"/>
      <c r="Q16" s="2498"/>
      <c r="R16" s="1398"/>
      <c r="S16" s="1398"/>
      <c r="T16" s="1398"/>
    </row>
    <row r="17" spans="1:20">
      <c r="A17" s="1396"/>
      <c r="B17" s="3201"/>
      <c r="C17" s="3201"/>
      <c r="D17" s="3201"/>
      <c r="E17" s="3201"/>
      <c r="F17" s="3201"/>
      <c r="G17" s="3201"/>
      <c r="H17" s="3201"/>
      <c r="I17" s="3201"/>
      <c r="J17" s="3201"/>
      <c r="K17" s="3201"/>
      <c r="L17" s="3201"/>
      <c r="M17" s="3201"/>
      <c r="N17" s="3201"/>
      <c r="O17" s="3201"/>
      <c r="P17" s="3201"/>
      <c r="Q17" s="2498"/>
      <c r="R17" s="1398"/>
      <c r="S17" s="1398"/>
      <c r="T17" s="1398"/>
    </row>
    <row r="18" spans="1:20">
      <c r="A18" s="1396"/>
      <c r="B18" s="3201"/>
      <c r="C18" s="3201"/>
      <c r="D18" s="3201"/>
      <c r="E18" s="3201"/>
      <c r="F18" s="3201"/>
      <c r="G18" s="3201"/>
      <c r="H18" s="3201"/>
      <c r="I18" s="3201"/>
      <c r="J18" s="3201"/>
      <c r="K18" s="3201"/>
      <c r="L18" s="3201"/>
      <c r="M18" s="3201"/>
      <c r="N18" s="3201"/>
      <c r="O18" s="3201"/>
      <c r="P18" s="3201"/>
      <c r="Q18" s="2498"/>
      <c r="R18" s="1398"/>
      <c r="S18" s="1398"/>
      <c r="T18" s="1398"/>
    </row>
    <row r="19" spans="1:20">
      <c r="A19" s="1396"/>
      <c r="B19" s="3201"/>
      <c r="C19" s="3201"/>
      <c r="D19" s="3201"/>
      <c r="E19" s="3201"/>
      <c r="F19" s="3201"/>
      <c r="G19" s="3201"/>
      <c r="H19" s="3201"/>
      <c r="I19" s="3201"/>
      <c r="J19" s="3201"/>
      <c r="K19" s="3201"/>
      <c r="L19" s="3201"/>
      <c r="M19" s="3201"/>
      <c r="N19" s="3201"/>
      <c r="O19" s="3201"/>
      <c r="P19" s="3201"/>
      <c r="Q19" s="2498"/>
      <c r="R19" s="1398"/>
      <c r="S19" s="1398"/>
      <c r="T19" s="1398"/>
    </row>
    <row r="20" spans="1:20">
      <c r="A20" s="1396"/>
      <c r="B20" s="2515" t="s">
        <v>4443</v>
      </c>
      <c r="C20" s="2516"/>
      <c r="D20" s="2516"/>
      <c r="E20" s="2516"/>
      <c r="F20" s="2516"/>
      <c r="G20" s="2516"/>
      <c r="H20" s="2516"/>
      <c r="I20" s="2516"/>
      <c r="J20" s="2516"/>
      <c r="K20" s="2516"/>
      <c r="L20" s="2516"/>
      <c r="M20" s="2516"/>
      <c r="N20" s="2516"/>
      <c r="O20" s="2498"/>
      <c r="P20" s="2498"/>
      <c r="Q20" s="2498"/>
      <c r="R20" s="1398"/>
      <c r="S20" s="1398"/>
      <c r="T20" s="1398"/>
    </row>
    <row r="21" spans="1:20">
      <c r="A21" s="1396"/>
      <c r="B21" s="2516"/>
      <c r="C21" s="2516"/>
      <c r="D21" s="2516"/>
      <c r="E21" s="2516"/>
      <c r="F21" s="2516"/>
      <c r="G21" s="2516"/>
      <c r="H21" s="2516"/>
      <c r="I21" s="2516"/>
      <c r="J21" s="2516"/>
      <c r="K21" s="2516"/>
      <c r="L21" s="2516"/>
      <c r="M21" s="2516"/>
      <c r="N21" s="2516"/>
      <c r="O21" s="2498"/>
      <c r="P21" s="2498"/>
      <c r="Q21" s="2498"/>
      <c r="R21" s="1398"/>
      <c r="S21" s="1398"/>
      <c r="T21" s="1398"/>
    </row>
    <row r="22" spans="1:20" ht="13.9" customHeight="1">
      <c r="A22" s="1396"/>
      <c r="B22" s="3203" t="s">
        <v>4444</v>
      </c>
      <c r="C22" s="3203"/>
      <c r="D22" s="3203"/>
      <c r="E22" s="3203"/>
      <c r="F22" s="3203"/>
      <c r="G22" s="3203"/>
      <c r="H22" s="3203"/>
      <c r="I22" s="3203"/>
      <c r="J22" s="3203"/>
      <c r="K22" s="3203"/>
      <c r="L22" s="3203"/>
      <c r="M22" s="3203"/>
      <c r="N22" s="3203"/>
      <c r="O22" s="3203"/>
      <c r="P22" s="3203"/>
      <c r="Q22" s="2498"/>
      <c r="R22" s="1398"/>
      <c r="S22" s="1398"/>
      <c r="T22" s="1398"/>
    </row>
    <row r="23" spans="1:20">
      <c r="A23" s="1396"/>
      <c r="B23" s="2517"/>
      <c r="C23" s="2518"/>
      <c r="D23" s="2518"/>
      <c r="E23" s="2518"/>
      <c r="F23" s="2519"/>
      <c r="G23" s="2520"/>
      <c r="H23" s="2520"/>
      <c r="I23" s="2520"/>
      <c r="J23" s="2521"/>
      <c r="K23" s="2520"/>
      <c r="L23" s="2520"/>
      <c r="M23" s="2520"/>
      <c r="N23" s="2522"/>
      <c r="O23" s="2498"/>
      <c r="P23" s="2498"/>
      <c r="Q23" s="2498"/>
      <c r="R23" s="1398"/>
      <c r="S23" s="1398"/>
      <c r="T23" s="1398"/>
    </row>
    <row r="24" spans="1:20" ht="13.9" customHeight="1">
      <c r="A24" s="1396"/>
      <c r="B24" s="2523" t="s">
        <v>4445</v>
      </c>
      <c r="C24" s="3201" t="s">
        <v>4036</v>
      </c>
      <c r="D24" s="3201"/>
      <c r="E24" s="3201"/>
      <c r="F24" s="3201"/>
      <c r="G24" s="3201"/>
      <c r="H24" s="3201"/>
      <c r="I24" s="3201"/>
      <c r="J24" s="3201"/>
      <c r="K24" s="3201"/>
      <c r="L24" s="3201"/>
      <c r="M24" s="3201"/>
      <c r="N24" s="3201"/>
      <c r="O24" s="3201"/>
      <c r="P24" s="3201"/>
      <c r="Q24" s="2498"/>
      <c r="R24" s="1398"/>
      <c r="S24" s="1398"/>
      <c r="T24" s="1398"/>
    </row>
    <row r="25" spans="1:20">
      <c r="A25" s="1396"/>
      <c r="B25" s="2523"/>
      <c r="C25" s="3201"/>
      <c r="D25" s="3201"/>
      <c r="E25" s="3201"/>
      <c r="F25" s="3201"/>
      <c r="G25" s="3201"/>
      <c r="H25" s="3201"/>
      <c r="I25" s="3201"/>
      <c r="J25" s="3201"/>
      <c r="K25" s="3201"/>
      <c r="L25" s="3201"/>
      <c r="M25" s="3201"/>
      <c r="N25" s="3201"/>
      <c r="O25" s="3201"/>
      <c r="P25" s="3201"/>
      <c r="Q25" s="2498"/>
      <c r="R25" s="1398"/>
      <c r="S25" s="1398"/>
      <c r="T25" s="1398"/>
    </row>
    <row r="26" spans="1:20">
      <c r="A26" s="1396"/>
      <c r="B26" s="2523"/>
      <c r="C26" s="2523"/>
      <c r="D26" s="2523"/>
      <c r="E26" s="2523"/>
      <c r="F26" s="2523"/>
      <c r="G26" s="2523"/>
      <c r="H26" s="2523"/>
      <c r="I26" s="2523"/>
      <c r="J26" s="2523"/>
      <c r="K26" s="2523"/>
      <c r="L26" s="2523"/>
      <c r="M26" s="2523"/>
      <c r="N26" s="2523"/>
      <c r="O26" s="2498"/>
      <c r="P26" s="2498"/>
      <c r="Q26" s="2498"/>
      <c r="R26" s="1398"/>
      <c r="S26" s="1398"/>
      <c r="T26" s="1398"/>
    </row>
    <row r="27" spans="1:20">
      <c r="A27" s="1396"/>
      <c r="B27" s="3202" t="s">
        <v>4446</v>
      </c>
      <c r="C27" s="3202"/>
      <c r="D27" s="3202"/>
      <c r="E27" s="3202"/>
      <c r="F27" s="3202"/>
      <c r="G27" s="3202"/>
      <c r="H27" s="3202"/>
      <c r="I27" s="3202"/>
      <c r="J27" s="3202"/>
      <c r="K27" s="3202"/>
      <c r="L27" s="3202"/>
      <c r="M27" s="3202"/>
      <c r="N27" s="3202"/>
      <c r="O27" s="3202"/>
      <c r="P27" s="3202"/>
      <c r="Q27" s="2498"/>
      <c r="R27" s="1398"/>
      <c r="S27" s="1398"/>
      <c r="T27" s="1398"/>
    </row>
    <row r="28" spans="1:20">
      <c r="A28" s="1396"/>
      <c r="B28" s="2280"/>
      <c r="C28" s="2498"/>
      <c r="D28" s="2498"/>
      <c r="E28" s="2498"/>
      <c r="F28" s="2498"/>
      <c r="G28" s="2498"/>
      <c r="H28" s="2498"/>
      <c r="I28" s="2498"/>
      <c r="J28" s="2498"/>
      <c r="K28" s="2498"/>
      <c r="L28" s="2498"/>
      <c r="M28" s="2498"/>
      <c r="N28" s="2498"/>
      <c r="O28" s="2498"/>
      <c r="P28" s="2498"/>
      <c r="Q28" s="2498"/>
      <c r="R28" s="1398"/>
      <c r="S28" s="1398"/>
      <c r="T28" s="1398"/>
    </row>
    <row r="29" spans="1:20">
      <c r="A29" s="1396"/>
      <c r="B29" s="2280"/>
      <c r="C29" s="2279"/>
      <c r="D29" s="2279"/>
      <c r="E29" s="2279"/>
      <c r="F29" s="2279"/>
      <c r="G29" s="2279"/>
      <c r="H29" s="2279"/>
      <c r="I29" s="2279"/>
      <c r="J29" s="2279"/>
      <c r="K29" s="2279"/>
      <c r="L29" s="2279"/>
      <c r="M29" s="2279"/>
      <c r="N29" s="2279"/>
      <c r="O29" s="2279"/>
      <c r="P29" s="2279"/>
      <c r="Q29" s="1397"/>
      <c r="R29" s="1398"/>
      <c r="S29" s="1398"/>
      <c r="T29" s="1398"/>
    </row>
    <row r="30" spans="1:20" ht="15">
      <c r="A30" s="1389">
        <f>A9+1</f>
        <v>16</v>
      </c>
      <c r="B30" s="1390" t="s">
        <v>2939</v>
      </c>
      <c r="C30" s="1391"/>
      <c r="D30" s="1392"/>
      <c r="E30" s="1392"/>
      <c r="F30" s="1392"/>
      <c r="G30" s="1393"/>
      <c r="H30" s="1394"/>
      <c r="I30" s="1394"/>
      <c r="J30" s="1394"/>
      <c r="K30" s="1394"/>
      <c r="L30" s="1395"/>
      <c r="M30" s="1395"/>
      <c r="N30" s="1395"/>
      <c r="O30" s="1395"/>
      <c r="P30" s="1393"/>
      <c r="Q30" s="1397"/>
      <c r="R30" s="1398"/>
      <c r="S30" s="1398"/>
      <c r="T30" s="1398"/>
    </row>
    <row r="31" spans="1:20">
      <c r="A31" s="1290"/>
      <c r="B31" s="1291"/>
      <c r="C31" s="1291"/>
      <c r="D31" s="1313"/>
      <c r="E31" s="1313"/>
      <c r="F31" s="1313"/>
      <c r="G31" s="1291"/>
      <c r="H31" s="1306"/>
      <c r="I31" s="1306"/>
      <c r="J31" s="1306"/>
      <c r="K31" s="1306"/>
      <c r="L31" s="1305"/>
      <c r="M31" s="1305"/>
      <c r="N31" s="1305"/>
      <c r="O31" s="1305"/>
      <c r="P31" s="1291"/>
      <c r="Q31" s="1397"/>
      <c r="R31" s="1398"/>
      <c r="S31" s="1398"/>
      <c r="T31" s="1398"/>
    </row>
    <row r="32" spans="1:20">
      <c r="A32" s="1396"/>
      <c r="B32" s="3199" t="s">
        <v>4232</v>
      </c>
      <c r="C32" s="3199"/>
      <c r="D32" s="3199"/>
      <c r="E32" s="3199"/>
      <c r="F32" s="3199"/>
      <c r="G32" s="3199"/>
      <c r="H32" s="3199"/>
      <c r="I32" s="3199"/>
      <c r="J32" s="3199"/>
      <c r="K32" s="3199"/>
      <c r="L32" s="3199"/>
      <c r="M32" s="3199"/>
      <c r="N32" s="3199"/>
      <c r="O32" s="3199"/>
      <c r="P32" s="3199"/>
      <c r="Q32" s="1397"/>
      <c r="R32" s="1398"/>
      <c r="S32" s="1398"/>
      <c r="T32" s="1398"/>
    </row>
    <row r="33" spans="1:38">
      <c r="A33" s="1396"/>
      <c r="B33" s="3199"/>
      <c r="C33" s="3199"/>
      <c r="D33" s="3199"/>
      <c r="E33" s="3199"/>
      <c r="F33" s="3199"/>
      <c r="G33" s="3199"/>
      <c r="H33" s="3199"/>
      <c r="I33" s="3199"/>
      <c r="J33" s="3199"/>
      <c r="K33" s="3199"/>
      <c r="L33" s="3199"/>
      <c r="M33" s="3199"/>
      <c r="N33" s="3199"/>
      <c r="O33" s="3199"/>
      <c r="P33" s="3199"/>
      <c r="Q33" s="1397"/>
      <c r="R33" s="1398"/>
      <c r="S33" s="1398"/>
      <c r="T33" s="1398"/>
    </row>
    <row r="34" spans="1:38" s="1304" customFormat="1">
      <c r="C34" s="1403"/>
      <c r="D34" s="1403"/>
      <c r="E34" s="1403"/>
      <c r="F34" s="1403"/>
      <c r="G34" s="1403"/>
      <c r="H34" s="1403"/>
      <c r="I34" s="1403"/>
      <c r="J34" s="1403"/>
      <c r="K34" s="1403"/>
      <c r="L34" s="1403"/>
      <c r="M34" s="1403"/>
      <c r="N34" s="1403"/>
      <c r="O34" s="1403"/>
      <c r="P34" s="1403"/>
      <c r="Q34" s="1282"/>
      <c r="U34" s="1282"/>
      <c r="V34" s="1282"/>
      <c r="W34" s="1282"/>
    </row>
    <row r="35" spans="1:38" s="1304" customFormat="1">
      <c r="C35" s="1403"/>
      <c r="D35" s="1403"/>
      <c r="E35" s="1403"/>
      <c r="F35" s="1403"/>
      <c r="G35" s="1403"/>
      <c r="H35" s="1403"/>
      <c r="I35" s="1403"/>
      <c r="J35" s="1403"/>
      <c r="K35" s="1403"/>
      <c r="L35" s="1403"/>
      <c r="M35" s="1403"/>
      <c r="N35" s="1403"/>
      <c r="O35" s="1403"/>
      <c r="P35" s="1403"/>
      <c r="Q35" s="1282"/>
      <c r="U35" s="1282"/>
      <c r="V35" s="1282"/>
      <c r="W35" s="1282"/>
    </row>
    <row r="36" spans="1:38" s="1375" customFormat="1" ht="15">
      <c r="A36" s="3200" t="str">
        <f>'FORM 9 Q'!A26:M26</f>
        <v>For MCB-Arif Habib Savings and Investments Limited</v>
      </c>
      <c r="B36" s="3200"/>
      <c r="C36" s="3200"/>
      <c r="D36" s="3200"/>
      <c r="E36" s="3200"/>
      <c r="F36" s="3200"/>
      <c r="G36" s="3200"/>
      <c r="H36" s="3200"/>
      <c r="I36" s="3200"/>
      <c r="J36" s="3200"/>
      <c r="K36" s="3200"/>
      <c r="L36" s="3200"/>
      <c r="M36" s="3200"/>
      <c r="N36" s="3200"/>
      <c r="O36" s="3200"/>
      <c r="P36" s="3200"/>
      <c r="Q36" s="1404"/>
      <c r="R36" s="1405"/>
      <c r="S36" s="1405"/>
      <c r="T36" s="1405"/>
      <c r="U36" s="1376"/>
      <c r="V36" s="1376"/>
      <c r="W36" s="1376"/>
    </row>
    <row r="37" spans="1:38" s="1375" customFormat="1" ht="15">
      <c r="A37" s="2620" t="s">
        <v>2942</v>
      </c>
      <c r="B37" s="2620"/>
      <c r="C37" s="2620"/>
      <c r="D37" s="2620"/>
      <c r="E37" s="2620"/>
      <c r="F37" s="2620"/>
      <c r="G37" s="2620"/>
      <c r="H37" s="2620"/>
      <c r="I37" s="2620"/>
      <c r="J37" s="2620"/>
      <c r="K37" s="2620"/>
      <c r="L37" s="2620"/>
      <c r="M37" s="2620"/>
      <c r="N37" s="2620"/>
      <c r="O37" s="2620"/>
      <c r="P37" s="2620"/>
      <c r="Q37" s="1404"/>
      <c r="R37" s="1405"/>
      <c r="S37" s="1405"/>
      <c r="T37" s="1405"/>
      <c r="U37" s="1406"/>
      <c r="V37" s="1407"/>
      <c r="W37" s="1408"/>
      <c r="X37" s="1347"/>
      <c r="Y37" s="1409"/>
      <c r="Z37" s="1409"/>
      <c r="AA37" s="1347"/>
      <c r="AB37" s="1347"/>
      <c r="AC37" s="1347"/>
    </row>
    <row r="38" spans="1:38" s="1304" customFormat="1">
      <c r="A38" s="1291"/>
      <c r="B38" s="1291"/>
      <c r="C38" s="1291"/>
      <c r="D38" s="1291"/>
      <c r="E38" s="1291"/>
      <c r="F38" s="1291"/>
      <c r="G38" s="1291"/>
      <c r="H38" s="1305"/>
      <c r="I38" s="1305"/>
      <c r="J38" s="1305"/>
      <c r="K38" s="1305"/>
      <c r="L38" s="1305"/>
      <c r="M38" s="1305"/>
      <c r="N38" s="1305"/>
      <c r="O38" s="1305"/>
      <c r="P38" s="1291"/>
      <c r="Q38" s="1282"/>
      <c r="U38" s="2154"/>
      <c r="V38" s="2154"/>
      <c r="W38" s="2154"/>
      <c r="X38" s="2154"/>
      <c r="Y38" s="2154"/>
      <c r="Z38" s="2154"/>
      <c r="AA38" s="2154"/>
      <c r="AB38" s="2154"/>
      <c r="AC38" s="2154"/>
    </row>
    <row r="39" spans="1:38" s="1304" customFormat="1">
      <c r="A39" s="1291"/>
      <c r="B39" s="1291"/>
      <c r="C39" s="1291"/>
      <c r="D39" s="1291"/>
      <c r="E39" s="1291"/>
      <c r="F39" s="1291"/>
      <c r="G39" s="1291"/>
      <c r="H39" s="1305"/>
      <c r="I39" s="1305"/>
      <c r="J39" s="1305"/>
      <c r="K39" s="1305"/>
      <c r="L39" s="1305"/>
      <c r="M39" s="1305"/>
      <c r="N39" s="1305"/>
      <c r="O39" s="1305"/>
      <c r="P39" s="1291"/>
      <c r="Q39" s="1282"/>
      <c r="U39" s="1410"/>
      <c r="V39" s="1410"/>
      <c r="W39" s="1410"/>
      <c r="X39" s="2154"/>
      <c r="Y39" s="2154"/>
      <c r="Z39" s="2154"/>
      <c r="AA39" s="2154"/>
      <c r="AB39" s="2154"/>
      <c r="AC39" s="2154"/>
    </row>
    <row r="40" spans="1:38" s="1304" customFormat="1" ht="15">
      <c r="A40" s="1291"/>
      <c r="B40" s="2282"/>
      <c r="C40" s="2282"/>
      <c r="D40" s="2282"/>
      <c r="E40" s="2282"/>
      <c r="F40" s="2282"/>
      <c r="G40" s="1411"/>
      <c r="H40" s="1411"/>
      <c r="I40" s="1411"/>
      <c r="J40" s="1411"/>
      <c r="K40" s="1291"/>
      <c r="L40" s="1291"/>
      <c r="M40" s="1291"/>
      <c r="N40" s="1291"/>
      <c r="O40" s="2156"/>
      <c r="P40" s="1305"/>
      <c r="Q40" s="1282"/>
      <c r="R40" s="1282"/>
      <c r="S40" s="1282"/>
      <c r="T40" s="1282"/>
      <c r="U40" s="1282"/>
      <c r="X40" s="1282"/>
      <c r="AB40" s="1282"/>
      <c r="AC40" s="1282"/>
      <c r="AD40" s="1282"/>
      <c r="AE40" s="1282"/>
      <c r="AF40" s="1282"/>
      <c r="AG40" s="1282"/>
      <c r="AJ40" s="1282"/>
      <c r="AK40" s="1282"/>
      <c r="AL40" s="1282"/>
    </row>
    <row r="41" spans="1:38" s="1304" customFormat="1" ht="15">
      <c r="A41" s="1291"/>
      <c r="B41" s="2282"/>
      <c r="C41" s="2282"/>
      <c r="D41" s="2282"/>
      <c r="E41" s="2282"/>
      <c r="F41" s="2282"/>
      <c r="G41" s="1411"/>
      <c r="H41" s="1411"/>
      <c r="I41" s="1411"/>
      <c r="J41" s="1411"/>
      <c r="K41" s="1291"/>
      <c r="L41" s="1291"/>
      <c r="M41" s="1291"/>
      <c r="N41" s="1291"/>
      <c r="O41" s="2156"/>
      <c r="P41" s="1305"/>
      <c r="Q41" s="1282"/>
      <c r="R41" s="1282"/>
      <c r="S41" s="1282"/>
      <c r="T41" s="1282"/>
      <c r="U41" s="1282"/>
      <c r="X41" s="1282"/>
      <c r="AB41" s="1282"/>
      <c r="AC41" s="1282"/>
      <c r="AD41" s="1282"/>
      <c r="AE41" s="1282"/>
      <c r="AF41" s="1282"/>
      <c r="AG41" s="1282"/>
      <c r="AJ41" s="1282"/>
      <c r="AK41" s="1282"/>
      <c r="AL41" s="1282"/>
    </row>
    <row r="42" spans="1:38" s="1359" customFormat="1" ht="15">
      <c r="A42" s="1414"/>
      <c r="B42" s="1414"/>
      <c r="C42" s="1414"/>
      <c r="D42" s="1415"/>
      <c r="E42" s="1414"/>
      <c r="F42" s="1414"/>
      <c r="G42" s="1414"/>
      <c r="H42" s="1414"/>
      <c r="I42" s="1414"/>
      <c r="J42" s="1414"/>
      <c r="K42" s="1414"/>
      <c r="L42" s="1414"/>
      <c r="M42" s="1414"/>
      <c r="N42" s="1414"/>
      <c r="O42" s="1414"/>
      <c r="P42" s="1414"/>
    </row>
    <row r="43" spans="1:38">
      <c r="B43" s="1547" t="s">
        <v>4119</v>
      </c>
      <c r="C43" s="2281"/>
      <c r="D43" s="2281"/>
      <c r="E43" s="2281"/>
      <c r="F43" s="2281"/>
      <c r="G43" s="2281"/>
      <c r="H43" s="2281"/>
      <c r="I43" s="2281"/>
      <c r="J43" s="1548"/>
      <c r="K43" s="2281"/>
      <c r="L43" s="2281"/>
      <c r="M43" s="2281"/>
      <c r="N43" s="2281"/>
      <c r="O43" s="2294" t="s">
        <v>4138</v>
      </c>
    </row>
    <row r="44" spans="1:38" ht="15">
      <c r="B44" s="1495" t="s">
        <v>4120</v>
      </c>
      <c r="C44" s="2281"/>
      <c r="D44" s="2281"/>
      <c r="E44" s="2281"/>
      <c r="F44" s="2281"/>
      <c r="G44" s="2281"/>
      <c r="H44" s="2281"/>
      <c r="I44" s="2281"/>
      <c r="J44" s="2085"/>
      <c r="K44" s="2281"/>
      <c r="L44" s="2281"/>
      <c r="M44" s="2281"/>
      <c r="N44" s="2281"/>
      <c r="O44" s="2085" t="s">
        <v>3030</v>
      </c>
    </row>
    <row r="45" spans="1:38" ht="15">
      <c r="A45" s="1412"/>
      <c r="B45" s="2281"/>
      <c r="C45" s="2281"/>
      <c r="D45" s="2281"/>
      <c r="E45" s="2281"/>
      <c r="F45" s="2281"/>
      <c r="G45" s="2281"/>
      <c r="H45" s="2281"/>
      <c r="I45" s="2281"/>
      <c r="J45" s="2281"/>
      <c r="K45" s="2281"/>
      <c r="L45" s="2281"/>
      <c r="M45" s="2281"/>
      <c r="N45" s="2281"/>
      <c r="O45" s="2281"/>
      <c r="P45" s="2281"/>
      <c r="U45" s="1282"/>
      <c r="V45" s="1282"/>
      <c r="W45" s="1282"/>
      <c r="X45" s="1304"/>
      <c r="Y45" s="1304"/>
      <c r="Z45" s="1304"/>
      <c r="AA45" s="1304"/>
      <c r="AB45" s="1304"/>
      <c r="AC45" s="1304"/>
    </row>
    <row r="52" spans="1:29">
      <c r="A52" s="1416"/>
      <c r="B52" s="1409"/>
      <c r="C52" s="1409"/>
      <c r="D52" s="1401"/>
      <c r="E52" s="1401"/>
      <c r="F52" s="1401"/>
      <c r="G52" s="1409"/>
      <c r="H52" s="1344"/>
      <c r="I52" s="1344"/>
      <c r="J52" s="1344"/>
      <c r="K52" s="1344"/>
      <c r="L52" s="1344"/>
      <c r="M52" s="1344"/>
      <c r="N52" s="1344"/>
      <c r="O52" s="1344"/>
      <c r="P52" s="1409"/>
      <c r="Q52" s="1344"/>
      <c r="R52" s="1409"/>
      <c r="S52" s="1409"/>
      <c r="T52" s="1409"/>
      <c r="U52" s="1312"/>
      <c r="V52" s="1312"/>
      <c r="W52" s="1282"/>
      <c r="X52" s="1304"/>
      <c r="Y52" s="1304"/>
      <c r="Z52" s="1304"/>
      <c r="AA52" s="1304"/>
      <c r="AB52" s="1304"/>
      <c r="AC52" s="1304"/>
    </row>
    <row r="53" spans="1:29" s="1409" customFormat="1" ht="15">
      <c r="A53" s="1417"/>
      <c r="B53" s="1418"/>
      <c r="C53" s="1309"/>
      <c r="D53" s="1419"/>
      <c r="E53" s="1419"/>
      <c r="F53" s="1419"/>
      <c r="H53" s="1420"/>
      <c r="I53" s="1420"/>
      <c r="J53" s="1421"/>
      <c r="K53" s="1421"/>
      <c r="L53" s="1421"/>
      <c r="M53" s="1421"/>
      <c r="N53" s="1421"/>
      <c r="O53" s="1421"/>
      <c r="P53" s="2751"/>
      <c r="Q53" s="2146"/>
      <c r="R53" s="2144"/>
      <c r="S53" s="2144"/>
      <c r="T53" s="2144"/>
      <c r="U53" s="1344"/>
      <c r="V53" s="1344"/>
      <c r="W53" s="1343"/>
      <c r="X53" s="1347"/>
      <c r="Y53" s="1347"/>
      <c r="Z53" s="1347"/>
      <c r="AA53" s="1347"/>
      <c r="AB53" s="1347"/>
      <c r="AC53" s="1347"/>
    </row>
    <row r="54" spans="1:29" s="1409" customFormat="1" ht="15">
      <c r="A54" s="1424"/>
      <c r="B54" s="1425"/>
      <c r="C54" s="1309"/>
      <c r="D54" s="1419"/>
      <c r="E54" s="1419"/>
      <c r="F54" s="1419"/>
      <c r="H54" s="1420"/>
      <c r="I54" s="1420"/>
      <c r="J54" s="1421"/>
      <c r="K54" s="1421"/>
      <c r="L54" s="1421"/>
      <c r="M54" s="1421"/>
      <c r="N54" s="1421"/>
      <c r="O54" s="1421"/>
      <c r="P54" s="2751"/>
      <c r="Q54" s="2148"/>
      <c r="R54" s="2147"/>
      <c r="S54" s="2147"/>
      <c r="T54" s="2147"/>
      <c r="U54" s="1312"/>
      <c r="V54" s="1312"/>
      <c r="W54" s="1282"/>
      <c r="X54" s="1304"/>
      <c r="Y54" s="1304"/>
      <c r="Z54" s="1304"/>
      <c r="AA54" s="1304"/>
      <c r="AB54" s="1304"/>
      <c r="AC54" s="1304"/>
    </row>
    <row r="55" spans="1:29" ht="15">
      <c r="A55" s="1428"/>
      <c r="B55" s="1416"/>
      <c r="C55" s="1409"/>
      <c r="D55" s="1401"/>
      <c r="E55" s="1401"/>
      <c r="F55" s="1401"/>
      <c r="G55" s="1409"/>
      <c r="H55" s="2753"/>
      <c r="I55" s="2146"/>
      <c r="J55" s="2753"/>
      <c r="K55" s="2146"/>
      <c r="L55" s="2753"/>
      <c r="M55" s="2146"/>
      <c r="N55" s="2753"/>
      <c r="O55" s="2146"/>
      <c r="P55" s="2751"/>
      <c r="Q55" s="2148"/>
      <c r="R55" s="2147"/>
      <c r="S55" s="2147"/>
      <c r="T55" s="2147"/>
      <c r="U55" s="1312"/>
      <c r="V55" s="1312"/>
      <c r="W55" s="1282"/>
      <c r="X55" s="1304"/>
      <c r="Y55" s="1304"/>
      <c r="Z55" s="1304"/>
      <c r="AA55" s="1304"/>
      <c r="AB55" s="1304"/>
      <c r="AC55" s="1304"/>
    </row>
    <row r="56" spans="1:29" ht="15">
      <c r="A56" s="1417"/>
      <c r="B56" s="2151"/>
      <c r="C56" s="2151"/>
      <c r="D56" s="1430"/>
      <c r="E56" s="1430"/>
      <c r="F56" s="1430"/>
      <c r="G56" s="2131"/>
      <c r="H56" s="2753"/>
      <c r="I56" s="2146"/>
      <c r="J56" s="2753"/>
      <c r="K56" s="2146"/>
      <c r="L56" s="2753"/>
      <c r="M56" s="2146"/>
      <c r="N56" s="2753"/>
      <c r="O56" s="2146"/>
      <c r="P56" s="2751"/>
      <c r="Q56" s="2148"/>
      <c r="R56" s="2147"/>
      <c r="S56" s="2147"/>
      <c r="T56" s="2147"/>
      <c r="U56" s="1312"/>
      <c r="V56" s="1312"/>
      <c r="W56" s="1282"/>
      <c r="X56" s="1304"/>
      <c r="Y56" s="1304"/>
      <c r="Z56" s="1304"/>
      <c r="AA56" s="1304"/>
      <c r="AB56" s="1304"/>
      <c r="AC56" s="1304"/>
    </row>
    <row r="57" spans="1:29" ht="15">
      <c r="A57" s="1417"/>
      <c r="B57" s="1409"/>
      <c r="C57" s="1309"/>
      <c r="D57" s="1419"/>
      <c r="E57" s="1419"/>
      <c r="F57" s="1419"/>
      <c r="G57" s="1409"/>
      <c r="H57" s="2753"/>
      <c r="I57" s="2146"/>
      <c r="J57" s="2753"/>
      <c r="K57" s="2146"/>
      <c r="L57" s="2753"/>
      <c r="M57" s="2146"/>
      <c r="N57" s="2753"/>
      <c r="O57" s="2146"/>
      <c r="P57" s="2751"/>
      <c r="Q57" s="2148"/>
      <c r="R57" s="2147"/>
      <c r="S57" s="2147"/>
      <c r="T57" s="2147"/>
      <c r="U57" s="1344"/>
      <c r="V57" s="1344"/>
    </row>
    <row r="58" spans="1:29" ht="15">
      <c r="A58" s="1417"/>
      <c r="B58" s="1315"/>
      <c r="C58" s="1309"/>
      <c r="D58" s="1419"/>
      <c r="E58" s="1419"/>
      <c r="F58" s="1419"/>
      <c r="G58" s="1409"/>
      <c r="H58" s="2621"/>
      <c r="I58" s="2621"/>
      <c r="J58" s="3174"/>
      <c r="K58" s="3174"/>
      <c r="L58" s="3174"/>
      <c r="M58" s="3174"/>
      <c r="N58" s="3175"/>
      <c r="O58" s="3175"/>
      <c r="P58" s="3175"/>
      <c r="Q58" s="2141"/>
      <c r="R58" s="2151"/>
      <c r="S58" s="2151"/>
      <c r="T58" s="2151"/>
      <c r="U58" s="1344"/>
      <c r="V58" s="1344"/>
    </row>
    <row r="59" spans="1:29" ht="15">
      <c r="A59" s="1417"/>
      <c r="B59" s="1315"/>
      <c r="C59" s="1309"/>
      <c r="D59" s="1419"/>
      <c r="E59" s="1419"/>
      <c r="F59" s="1419"/>
      <c r="G59" s="1409"/>
      <c r="H59" s="2142"/>
      <c r="I59" s="2142"/>
      <c r="J59" s="2142"/>
      <c r="K59" s="2142"/>
      <c r="L59" s="2142"/>
      <c r="M59" s="2142"/>
      <c r="N59" s="1224"/>
      <c r="O59" s="1224"/>
      <c r="P59" s="2131"/>
      <c r="Q59" s="2142"/>
      <c r="R59" s="2131"/>
      <c r="S59" s="2131"/>
      <c r="T59" s="2131"/>
      <c r="U59" s="1344"/>
      <c r="V59" s="1344"/>
    </row>
    <row r="60" spans="1:29" ht="15">
      <c r="A60" s="1417"/>
      <c r="B60" s="1433"/>
      <c r="C60" s="1309"/>
      <c r="D60" s="1419"/>
      <c r="E60" s="1419"/>
      <c r="F60" s="1419"/>
      <c r="G60" s="1309"/>
      <c r="H60" s="1312"/>
      <c r="I60" s="1312"/>
      <c r="J60" s="1434"/>
      <c r="K60" s="1434"/>
      <c r="L60" s="1344"/>
      <c r="M60" s="1344"/>
      <c r="N60" s="2141"/>
      <c r="O60" s="2141"/>
      <c r="P60" s="1435"/>
      <c r="Q60" s="1344"/>
      <c r="R60" s="1435"/>
      <c r="S60" s="1435"/>
      <c r="T60" s="1435"/>
      <c r="U60" s="1344"/>
      <c r="V60" s="1344"/>
    </row>
    <row r="61" spans="1:29" ht="15">
      <c r="A61" s="1417"/>
      <c r="B61" s="1433"/>
      <c r="C61" s="1309"/>
      <c r="D61" s="1419"/>
      <c r="E61" s="1419"/>
      <c r="F61" s="1419"/>
      <c r="G61" s="1309"/>
      <c r="H61" s="1434"/>
      <c r="I61" s="1434"/>
      <c r="J61" s="1434"/>
      <c r="K61" s="1434"/>
      <c r="L61" s="1344"/>
      <c r="M61" s="1344"/>
      <c r="N61" s="2141"/>
      <c r="O61" s="2141"/>
      <c r="P61" s="1435"/>
      <c r="Q61" s="1344"/>
      <c r="R61" s="1435"/>
      <c r="S61" s="1435"/>
      <c r="T61" s="1435"/>
      <c r="U61" s="1344"/>
      <c r="V61" s="1344"/>
    </row>
    <row r="62" spans="1:29" ht="15">
      <c r="A62" s="1417"/>
      <c r="B62" s="1433"/>
      <c r="C62" s="1309"/>
      <c r="D62" s="1419"/>
      <c r="E62" s="1419"/>
      <c r="F62" s="1419"/>
      <c r="G62" s="1309"/>
      <c r="H62" s="1434"/>
      <c r="I62" s="1434"/>
      <c r="J62" s="1434"/>
      <c r="K62" s="1434"/>
      <c r="L62" s="1344"/>
      <c r="M62" s="1344"/>
      <c r="N62" s="2141"/>
      <c r="O62" s="2141"/>
      <c r="P62" s="1435"/>
      <c r="Q62" s="1344"/>
      <c r="R62" s="1435"/>
      <c r="S62" s="1435"/>
      <c r="T62" s="1435"/>
      <c r="U62" s="1344"/>
      <c r="V62" s="1344"/>
    </row>
    <row r="63" spans="1:29" ht="15">
      <c r="A63" s="1417"/>
      <c r="B63" s="1433"/>
      <c r="C63" s="1309"/>
      <c r="D63" s="1419"/>
      <c r="E63" s="1419"/>
      <c r="F63" s="1419"/>
      <c r="G63" s="1309"/>
      <c r="H63" s="1434"/>
      <c r="I63" s="1434"/>
      <c r="J63" s="1434"/>
      <c r="K63" s="1434"/>
      <c r="L63" s="1344"/>
      <c r="M63" s="1344"/>
      <c r="N63" s="2141"/>
      <c r="O63" s="2141"/>
      <c r="P63" s="1435"/>
      <c r="Q63" s="1344"/>
      <c r="R63" s="1435"/>
      <c r="S63" s="1435"/>
      <c r="T63" s="1435"/>
      <c r="U63" s="1344"/>
      <c r="V63" s="1344"/>
    </row>
    <row r="64" spans="1:29" ht="15">
      <c r="A64" s="1417"/>
      <c r="B64" s="1315"/>
      <c r="C64" s="1309"/>
      <c r="D64" s="1419"/>
      <c r="E64" s="1419"/>
      <c r="F64" s="1419"/>
      <c r="G64" s="1309"/>
      <c r="H64" s="1434"/>
      <c r="I64" s="1434"/>
      <c r="J64" s="1434"/>
      <c r="K64" s="1434"/>
      <c r="L64" s="1434"/>
      <c r="M64" s="1434"/>
      <c r="N64" s="1434"/>
      <c r="O64" s="1434"/>
      <c r="P64" s="1436"/>
      <c r="Q64" s="1434"/>
      <c r="R64" s="1436"/>
      <c r="S64" s="1436"/>
      <c r="T64" s="1436"/>
      <c r="U64" s="1344"/>
      <c r="V64" s="1344"/>
    </row>
    <row r="65" spans="1:22" ht="15">
      <c r="A65" s="1417"/>
      <c r="B65" s="1424"/>
      <c r="C65" s="1309"/>
      <c r="D65" s="1419"/>
      <c r="E65" s="1419"/>
      <c r="F65" s="1419"/>
      <c r="G65" s="1309"/>
      <c r="H65" s="1434"/>
      <c r="I65" s="1434"/>
      <c r="J65" s="1434"/>
      <c r="K65" s="1434"/>
      <c r="L65" s="1434"/>
      <c r="M65" s="1434"/>
      <c r="N65" s="1344"/>
      <c r="O65" s="1344"/>
      <c r="P65" s="1436"/>
      <c r="Q65" s="1434"/>
      <c r="R65" s="1436"/>
      <c r="S65" s="1436"/>
      <c r="T65" s="1436"/>
      <c r="U65" s="1344"/>
      <c r="V65" s="1344"/>
    </row>
    <row r="66" spans="1:22" ht="15">
      <c r="A66" s="1417"/>
      <c r="B66" s="1315"/>
      <c r="C66" s="1309"/>
      <c r="D66" s="1419"/>
      <c r="E66" s="1419"/>
      <c r="F66" s="1419"/>
      <c r="G66" s="1309"/>
      <c r="H66" s="1434"/>
      <c r="I66" s="1434"/>
      <c r="J66" s="1434"/>
      <c r="K66" s="1434"/>
      <c r="L66" s="1434"/>
      <c r="M66" s="1434"/>
      <c r="N66" s="1344"/>
      <c r="O66" s="1344"/>
      <c r="P66" s="1436"/>
      <c r="Q66" s="1434"/>
      <c r="R66" s="1436"/>
      <c r="S66" s="1436"/>
      <c r="T66" s="1436"/>
      <c r="U66" s="1344"/>
      <c r="V66" s="1344"/>
    </row>
    <row r="67" spans="1:22" ht="15">
      <c r="A67" s="1417"/>
      <c r="B67" s="1409"/>
      <c r="C67" s="1309"/>
      <c r="D67" s="1419"/>
      <c r="E67" s="1419"/>
      <c r="F67" s="1419"/>
      <c r="G67" s="1309"/>
      <c r="H67" s="1344"/>
      <c r="I67" s="1344"/>
      <c r="J67" s="1344"/>
      <c r="K67" s="1344"/>
      <c r="L67" s="1344"/>
      <c r="M67" s="1344"/>
      <c r="N67" s="2141"/>
      <c r="O67" s="2141"/>
      <c r="P67" s="1436"/>
      <c r="Q67" s="1434"/>
      <c r="R67" s="1436"/>
      <c r="S67" s="1436"/>
      <c r="T67" s="1436"/>
      <c r="U67" s="1344"/>
      <c r="V67" s="1344"/>
    </row>
    <row r="68" spans="1:22" ht="15">
      <c r="A68" s="1417"/>
      <c r="B68" s="1409"/>
      <c r="C68" s="1309"/>
      <c r="D68" s="1419"/>
      <c r="E68" s="1419"/>
      <c r="F68" s="1419"/>
      <c r="G68" s="1309"/>
      <c r="H68" s="1344"/>
      <c r="I68" s="1344"/>
      <c r="J68" s="1344"/>
      <c r="K68" s="1344"/>
      <c r="L68" s="1344"/>
      <c r="M68" s="1344"/>
      <c r="N68" s="2141"/>
      <c r="O68" s="2141"/>
      <c r="P68" s="1436"/>
      <c r="Q68" s="1434"/>
      <c r="R68" s="1436"/>
      <c r="S68" s="1436"/>
      <c r="T68" s="1436"/>
      <c r="U68" s="1344"/>
      <c r="V68" s="1344"/>
    </row>
    <row r="69" spans="1:22" ht="15">
      <c r="A69" s="1417"/>
      <c r="B69" s="1409"/>
      <c r="C69" s="1309"/>
      <c r="D69" s="1419"/>
      <c r="E69" s="1419"/>
      <c r="F69" s="1419"/>
      <c r="G69" s="1309"/>
      <c r="H69" s="1344"/>
      <c r="I69" s="1344"/>
      <c r="J69" s="1344"/>
      <c r="K69" s="1344"/>
      <c r="L69" s="1344"/>
      <c r="M69" s="1344"/>
      <c r="N69" s="2141"/>
      <c r="O69" s="2141"/>
      <c r="P69" s="1436"/>
      <c r="Q69" s="1434"/>
      <c r="R69" s="1436"/>
      <c r="S69" s="1436"/>
      <c r="T69" s="1436"/>
      <c r="U69" s="1344"/>
      <c r="V69" s="1344"/>
    </row>
    <row r="70" spans="1:22" ht="15">
      <c r="A70" s="1417"/>
      <c r="B70" s="1409"/>
      <c r="C70" s="1309"/>
      <c r="D70" s="1419"/>
      <c r="E70" s="1419"/>
      <c r="F70" s="1419"/>
      <c r="G70" s="1309"/>
      <c r="H70" s="1344"/>
      <c r="I70" s="1344"/>
      <c r="J70" s="1344"/>
      <c r="K70" s="1344"/>
      <c r="L70" s="1344"/>
      <c r="M70" s="1344"/>
      <c r="N70" s="2141"/>
      <c r="O70" s="2141"/>
      <c r="P70" s="1436"/>
      <c r="Q70" s="1434"/>
      <c r="R70" s="1436"/>
      <c r="S70" s="1436"/>
      <c r="T70" s="1436"/>
      <c r="U70" s="1344"/>
      <c r="V70" s="1344"/>
    </row>
    <row r="71" spans="1:22" ht="15">
      <c r="A71" s="1417"/>
      <c r="B71" s="1309"/>
      <c r="C71" s="1309"/>
      <c r="D71" s="1419"/>
      <c r="E71" s="1419"/>
      <c r="F71" s="1419"/>
      <c r="G71" s="1309"/>
      <c r="H71" s="1344"/>
      <c r="I71" s="1344"/>
      <c r="J71" s="1344"/>
      <c r="K71" s="1344"/>
      <c r="L71" s="1344"/>
      <c r="M71" s="1344"/>
      <c r="N71" s="2141"/>
      <c r="O71" s="2141"/>
      <c r="P71" s="1436"/>
      <c r="Q71" s="1434"/>
      <c r="R71" s="1436"/>
      <c r="S71" s="1436"/>
      <c r="T71" s="1436"/>
      <c r="U71" s="1344"/>
      <c r="V71" s="1344"/>
    </row>
    <row r="72" spans="1:22" ht="15">
      <c r="A72" s="1417"/>
      <c r="B72" s="1309"/>
      <c r="C72" s="1309"/>
      <c r="D72" s="1419"/>
      <c r="E72" s="1419"/>
      <c r="F72" s="1419"/>
      <c r="G72" s="1309"/>
      <c r="H72" s="1344"/>
      <c r="I72" s="1344"/>
      <c r="J72" s="1344"/>
      <c r="K72" s="1344"/>
      <c r="L72" s="1344"/>
      <c r="M72" s="1344"/>
      <c r="N72" s="2141"/>
      <c r="O72" s="2141"/>
      <c r="P72" s="1436"/>
      <c r="Q72" s="1434"/>
      <c r="R72" s="1436"/>
      <c r="S72" s="1436"/>
      <c r="T72" s="1436"/>
      <c r="U72" s="1344"/>
      <c r="V72" s="1344"/>
    </row>
    <row r="73" spans="1:22" ht="15">
      <c r="A73" s="1417"/>
      <c r="B73" s="1315"/>
      <c r="C73" s="1309"/>
      <c r="D73" s="1419"/>
      <c r="E73" s="1419"/>
      <c r="F73" s="1419"/>
      <c r="G73" s="1309"/>
      <c r="H73" s="1434"/>
      <c r="I73" s="1434"/>
      <c r="J73" s="1434"/>
      <c r="K73" s="1434"/>
      <c r="L73" s="1434"/>
      <c r="M73" s="1434"/>
      <c r="N73" s="1434"/>
      <c r="O73" s="1434"/>
      <c r="P73" s="1436"/>
      <c r="Q73" s="1434"/>
      <c r="R73" s="1436"/>
      <c r="S73" s="1436"/>
      <c r="T73" s="1436"/>
      <c r="U73" s="1344"/>
      <c r="V73" s="1344"/>
    </row>
    <row r="74" spans="1:22" ht="15">
      <c r="A74" s="1417"/>
      <c r="B74" s="1315"/>
      <c r="C74" s="1309"/>
      <c r="D74" s="1419"/>
      <c r="E74" s="1419"/>
      <c r="F74" s="1419"/>
      <c r="G74" s="1309"/>
      <c r="H74" s="1434"/>
      <c r="I74" s="1434"/>
      <c r="J74" s="1434"/>
      <c r="K74" s="1434"/>
      <c r="L74" s="1434"/>
      <c r="M74" s="1434"/>
      <c r="N74" s="1344"/>
      <c r="O74" s="1344"/>
      <c r="P74" s="1436"/>
      <c r="Q74" s="1434"/>
      <c r="R74" s="1436"/>
      <c r="S74" s="1436"/>
      <c r="T74" s="1436"/>
      <c r="U74" s="1344"/>
      <c r="V74" s="1344"/>
    </row>
    <row r="75" spans="1:22">
      <c r="A75" s="1416"/>
      <c r="B75" s="1409"/>
      <c r="C75" s="1409"/>
      <c r="D75" s="1401"/>
      <c r="E75" s="1401"/>
      <c r="F75" s="1401"/>
      <c r="G75" s="1409"/>
      <c r="H75" s="1344"/>
      <c r="I75" s="1344"/>
      <c r="J75" s="1344"/>
      <c r="K75" s="1344"/>
      <c r="L75" s="1344"/>
      <c r="M75" s="1344"/>
      <c r="N75" s="1344"/>
      <c r="O75" s="1344"/>
      <c r="P75" s="1409"/>
      <c r="Q75" s="1344"/>
      <c r="R75" s="1409"/>
      <c r="S75" s="1409"/>
      <c r="T75" s="1409"/>
      <c r="U75" s="1344"/>
      <c r="V75" s="1344"/>
    </row>
    <row r="76" spans="1:22">
      <c r="A76" s="1416"/>
      <c r="B76" s="1409"/>
      <c r="C76" s="1409"/>
      <c r="D76" s="1401"/>
      <c r="E76" s="1401"/>
      <c r="F76" s="1401"/>
      <c r="G76" s="1409"/>
      <c r="H76" s="1344"/>
      <c r="I76" s="1344"/>
      <c r="J76" s="1344"/>
      <c r="K76" s="1344"/>
      <c r="L76" s="1344"/>
      <c r="M76" s="1344"/>
      <c r="N76" s="1344"/>
      <c r="O76" s="1344"/>
      <c r="P76" s="1409"/>
      <c r="Q76" s="1344"/>
      <c r="R76" s="1409"/>
      <c r="S76" s="1409"/>
      <c r="T76" s="1409"/>
      <c r="U76" s="1344"/>
      <c r="V76" s="1344"/>
    </row>
    <row r="77" spans="1:22">
      <c r="A77" s="1416"/>
      <c r="B77" s="1409"/>
      <c r="C77" s="1409"/>
      <c r="D77" s="1401"/>
      <c r="E77" s="1401"/>
      <c r="F77" s="1401"/>
      <c r="G77" s="1409"/>
      <c r="H77" s="1344"/>
      <c r="I77" s="1344"/>
      <c r="J77" s="1344"/>
      <c r="K77" s="1344"/>
      <c r="L77" s="1344"/>
      <c r="M77" s="1344"/>
      <c r="N77" s="1344"/>
      <c r="O77" s="1344"/>
      <c r="P77" s="1409"/>
      <c r="Q77" s="1344"/>
      <c r="R77" s="1409"/>
      <c r="S77" s="1409"/>
      <c r="T77" s="1409"/>
      <c r="U77" s="1344"/>
      <c r="V77" s="1344"/>
    </row>
    <row r="78" spans="1:22">
      <c r="A78" s="1416"/>
      <c r="B78" s="1409"/>
      <c r="C78" s="1409"/>
      <c r="D78" s="1401"/>
      <c r="E78" s="1401"/>
      <c r="F78" s="1401"/>
      <c r="G78" s="1409"/>
      <c r="H78" s="1344"/>
      <c r="I78" s="1344"/>
      <c r="J78" s="1344"/>
      <c r="K78" s="1344"/>
      <c r="L78" s="1344"/>
      <c r="M78" s="1344"/>
      <c r="N78" s="1344"/>
      <c r="O78" s="1344"/>
      <c r="P78" s="1409"/>
      <c r="Q78" s="1344"/>
      <c r="R78" s="1409"/>
      <c r="S78" s="1409"/>
      <c r="T78" s="1409"/>
      <c r="U78" s="1344"/>
      <c r="V78" s="1344"/>
    </row>
    <row r="79" spans="1:22">
      <c r="A79" s="1416"/>
      <c r="B79" s="1409"/>
      <c r="C79" s="1409"/>
      <c r="D79" s="1401"/>
      <c r="E79" s="1401"/>
      <c r="F79" s="1401"/>
      <c r="G79" s="1409"/>
      <c r="H79" s="1344"/>
      <c r="I79" s="1344"/>
      <c r="J79" s="1344"/>
      <c r="K79" s="1344"/>
      <c r="L79" s="1344"/>
      <c r="M79" s="1344"/>
      <c r="N79" s="1344"/>
      <c r="O79" s="1344"/>
      <c r="P79" s="1409"/>
      <c r="Q79" s="1344"/>
      <c r="R79" s="1409"/>
      <c r="S79" s="1409"/>
      <c r="T79" s="1409"/>
      <c r="U79" s="1344"/>
      <c r="V79" s="1344"/>
    </row>
    <row r="80" spans="1:22">
      <c r="A80" s="1416"/>
      <c r="B80" s="1409"/>
      <c r="C80" s="1409"/>
      <c r="D80" s="1401"/>
      <c r="E80" s="1401"/>
      <c r="F80" s="1401"/>
      <c r="G80" s="1409"/>
      <c r="H80" s="1344"/>
      <c r="I80" s="1344"/>
      <c r="J80" s="1344"/>
      <c r="K80" s="1344"/>
      <c r="L80" s="1344"/>
      <c r="M80" s="1344"/>
      <c r="N80" s="1344"/>
      <c r="O80" s="1344"/>
      <c r="P80" s="1409"/>
      <c r="Q80" s="1344"/>
      <c r="R80" s="1409"/>
      <c r="S80" s="1409"/>
      <c r="T80" s="1409"/>
      <c r="U80" s="1344"/>
      <c r="V80" s="1344"/>
    </row>
    <row r="81" spans="1:23">
      <c r="A81" s="1416"/>
      <c r="B81" s="1409"/>
      <c r="C81" s="1409"/>
      <c r="D81" s="1401"/>
      <c r="E81" s="1401"/>
      <c r="F81" s="1401"/>
      <c r="G81" s="1409"/>
      <c r="H81" s="1344"/>
      <c r="I81" s="1344"/>
      <c r="J81" s="1344"/>
      <c r="K81" s="1344"/>
      <c r="L81" s="1344"/>
      <c r="M81" s="1344"/>
      <c r="N81" s="1344"/>
      <c r="O81" s="1344"/>
      <c r="P81" s="1409"/>
      <c r="Q81" s="1344"/>
      <c r="R81" s="1409"/>
      <c r="S81" s="1409"/>
      <c r="T81" s="1409"/>
      <c r="U81" s="1344"/>
      <c r="V81" s="1344"/>
    </row>
    <row r="82" spans="1:23">
      <c r="A82" s="1416"/>
      <c r="B82" s="1409"/>
      <c r="C82" s="1409"/>
      <c r="D82" s="1401"/>
      <c r="E82" s="1401"/>
      <c r="F82" s="1401"/>
      <c r="G82" s="1409"/>
      <c r="H82" s="1344"/>
      <c r="I82" s="1344"/>
      <c r="J82" s="1344"/>
      <c r="K82" s="1344"/>
      <c r="L82" s="1344"/>
      <c r="M82" s="1344"/>
      <c r="N82" s="1344"/>
      <c r="O82" s="1344"/>
      <c r="P82" s="1409"/>
      <c r="Q82" s="1344"/>
      <c r="R82" s="1409"/>
      <c r="S82" s="1409"/>
      <c r="T82" s="1409"/>
      <c r="U82" s="1344"/>
      <c r="V82" s="1344"/>
    </row>
    <row r="83" spans="1:23">
      <c r="A83" s="1416"/>
      <c r="B83" s="1409"/>
      <c r="C83" s="1409"/>
      <c r="D83" s="1401"/>
      <c r="E83" s="1401"/>
      <c r="F83" s="1401"/>
      <c r="G83" s="1409"/>
      <c r="H83" s="1344"/>
      <c r="I83" s="1344"/>
      <c r="J83" s="1344"/>
      <c r="K83" s="1344"/>
      <c r="L83" s="1344"/>
      <c r="M83" s="1344"/>
      <c r="N83" s="1344"/>
      <c r="O83" s="1344"/>
      <c r="P83" s="1409"/>
      <c r="Q83" s="1344"/>
      <c r="R83" s="1409"/>
      <c r="S83" s="1409"/>
      <c r="T83" s="1409"/>
      <c r="U83" s="1344"/>
      <c r="V83" s="1344"/>
    </row>
    <row r="84" spans="1:23" s="1409" customFormat="1" ht="15">
      <c r="A84" s="1417"/>
      <c r="B84" s="1315"/>
      <c r="D84" s="1401"/>
      <c r="E84" s="1401"/>
      <c r="F84" s="1401"/>
      <c r="H84" s="1420"/>
      <c r="I84" s="1420"/>
      <c r="J84" s="1421"/>
      <c r="K84" s="1421"/>
      <c r="L84" s="1421"/>
      <c r="M84" s="1421"/>
      <c r="N84" s="1421"/>
      <c r="O84" s="1421"/>
      <c r="P84" s="2751"/>
      <c r="Q84" s="2146"/>
      <c r="R84" s="2144"/>
      <c r="S84" s="2144"/>
      <c r="T84" s="2144"/>
      <c r="U84" s="1344"/>
      <c r="V84" s="1344"/>
      <c r="W84" s="1344"/>
    </row>
    <row r="85" spans="1:23" s="1409" customFormat="1" ht="15">
      <c r="A85" s="1437"/>
      <c r="B85" s="1424"/>
      <c r="D85" s="1401"/>
      <c r="E85" s="1401"/>
      <c r="F85" s="1401"/>
      <c r="H85" s="1420"/>
      <c r="I85" s="1420"/>
      <c r="J85" s="1421"/>
      <c r="K85" s="1421"/>
      <c r="L85" s="1421"/>
      <c r="M85" s="1421"/>
      <c r="N85" s="1421"/>
      <c r="O85" s="1421"/>
      <c r="P85" s="2751"/>
      <c r="Q85" s="2148"/>
      <c r="R85" s="2147"/>
      <c r="S85" s="2147"/>
      <c r="T85" s="2147"/>
      <c r="U85" s="1344"/>
      <c r="V85" s="1344"/>
      <c r="W85" s="1344"/>
    </row>
    <row r="86" spans="1:23" ht="15">
      <c r="A86" s="1428"/>
      <c r="B86" s="1416"/>
      <c r="C86" s="1409"/>
      <c r="D86" s="1401"/>
      <c r="E86" s="1401"/>
      <c r="F86" s="1401"/>
      <c r="G86" s="1409"/>
      <c r="H86" s="2753"/>
      <c r="I86" s="2146"/>
      <c r="J86" s="2753"/>
      <c r="K86" s="2146"/>
      <c r="L86" s="2753"/>
      <c r="M86" s="2146"/>
      <c r="N86" s="2753"/>
      <c r="O86" s="2146"/>
      <c r="P86" s="2751"/>
      <c r="Q86" s="2148"/>
      <c r="R86" s="2147"/>
      <c r="S86" s="2147"/>
      <c r="T86" s="2147"/>
      <c r="U86" s="1344"/>
      <c r="V86" s="1344"/>
    </row>
    <row r="87" spans="1:23" ht="15">
      <c r="A87" s="1417"/>
      <c r="B87" s="2151"/>
      <c r="C87" s="2151"/>
      <c r="D87" s="1430"/>
      <c r="E87" s="1430"/>
      <c r="F87" s="1430"/>
      <c r="G87" s="2131"/>
      <c r="H87" s="2753"/>
      <c r="I87" s="2146"/>
      <c r="J87" s="2753"/>
      <c r="K87" s="2146"/>
      <c r="L87" s="2753"/>
      <c r="M87" s="2146"/>
      <c r="N87" s="2753"/>
      <c r="O87" s="2148"/>
      <c r="P87" s="2751"/>
      <c r="Q87" s="2148"/>
      <c r="R87" s="2147"/>
      <c r="S87" s="2147"/>
      <c r="T87" s="2147"/>
      <c r="U87" s="1344"/>
      <c r="V87" s="1344"/>
    </row>
    <row r="88" spans="1:23" ht="15">
      <c r="A88" s="1409"/>
      <c r="B88" s="1409"/>
      <c r="C88" s="1309"/>
      <c r="D88" s="1419"/>
      <c r="E88" s="1419"/>
      <c r="F88" s="1419"/>
      <c r="G88" s="1409"/>
      <c r="H88" s="2753"/>
      <c r="I88" s="2146"/>
      <c r="J88" s="2753"/>
      <c r="K88" s="2146"/>
      <c r="L88" s="2753"/>
      <c r="M88" s="2146"/>
      <c r="N88" s="2753"/>
      <c r="O88" s="2148"/>
      <c r="P88" s="2751"/>
      <c r="Q88" s="2148"/>
      <c r="R88" s="2147"/>
      <c r="S88" s="2147"/>
      <c r="T88" s="2147"/>
      <c r="U88" s="1344"/>
      <c r="V88" s="1344"/>
    </row>
    <row r="89" spans="1:23" ht="15">
      <c r="A89" s="1416"/>
      <c r="B89" s="1409"/>
      <c r="C89" s="1309"/>
      <c r="D89" s="1419"/>
      <c r="E89" s="1419"/>
      <c r="F89" s="1419"/>
      <c r="G89" s="1409"/>
      <c r="H89" s="1438"/>
      <c r="I89" s="1438"/>
      <c r="J89" s="1439"/>
      <c r="K89" s="1439"/>
      <c r="L89" s="1439"/>
      <c r="M89" s="1439"/>
      <c r="N89" s="1440"/>
      <c r="O89" s="1440"/>
      <c r="P89" s="1441"/>
      <c r="Q89" s="1440"/>
      <c r="R89" s="1441"/>
      <c r="S89" s="1441"/>
      <c r="T89" s="1441"/>
      <c r="U89" s="1344"/>
      <c r="V89" s="1344"/>
    </row>
    <row r="90" spans="1:23" ht="15">
      <c r="A90" s="1417"/>
      <c r="B90" s="1309"/>
      <c r="C90" s="1309"/>
      <c r="D90" s="1419"/>
      <c r="E90" s="1419"/>
      <c r="F90" s="1419"/>
      <c r="G90" s="1309"/>
      <c r="H90" s="1312"/>
      <c r="I90" s="1312"/>
      <c r="J90" s="1434"/>
      <c r="K90" s="1434"/>
      <c r="L90" s="1344"/>
      <c r="M90" s="1344"/>
      <c r="N90" s="1344"/>
      <c r="O90" s="1344"/>
      <c r="P90" s="1409"/>
      <c r="Q90" s="1344"/>
      <c r="R90" s="1409"/>
      <c r="S90" s="1409"/>
      <c r="T90" s="1409"/>
      <c r="U90" s="1344"/>
      <c r="V90" s="1344"/>
    </row>
    <row r="91" spans="1:23" ht="15">
      <c r="A91" s="1417"/>
      <c r="B91" s="1309"/>
      <c r="C91" s="1309"/>
      <c r="D91" s="1419"/>
      <c r="E91" s="1419"/>
      <c r="F91" s="1419"/>
      <c r="G91" s="1309"/>
      <c r="H91" s="1312"/>
      <c r="I91" s="1312"/>
      <c r="J91" s="1434"/>
      <c r="K91" s="1434"/>
      <c r="L91" s="1344"/>
      <c r="M91" s="1344"/>
      <c r="N91" s="2141"/>
      <c r="O91" s="2141"/>
      <c r="P91" s="1442"/>
      <c r="Q91" s="2141"/>
      <c r="R91" s="1442"/>
      <c r="S91" s="1442"/>
      <c r="T91" s="1442"/>
      <c r="U91" s="1344"/>
      <c r="V91" s="1344"/>
    </row>
    <row r="92" spans="1:23" ht="15">
      <c r="A92" s="1417"/>
      <c r="B92" s="1309"/>
      <c r="C92" s="1309"/>
      <c r="D92" s="1419"/>
      <c r="E92" s="1419"/>
      <c r="F92" s="1419"/>
      <c r="G92" s="1409"/>
      <c r="H92" s="2141"/>
      <c r="I92" s="2141"/>
      <c r="J92" s="2141"/>
      <c r="K92" s="2141"/>
      <c r="L92" s="2141"/>
      <c r="M92" s="2141"/>
      <c r="N92" s="2141"/>
      <c r="O92" s="2141"/>
      <c r="P92" s="1442"/>
      <c r="Q92" s="2141"/>
      <c r="R92" s="1442"/>
      <c r="S92" s="1442"/>
      <c r="T92" s="1442"/>
      <c r="U92" s="1344"/>
      <c r="V92" s="1344"/>
    </row>
    <row r="93" spans="1:23" ht="15">
      <c r="A93" s="1417"/>
      <c r="B93" s="1309"/>
      <c r="C93" s="1309"/>
      <c r="D93" s="1419"/>
      <c r="E93" s="1419"/>
      <c r="F93" s="1419"/>
      <c r="G93" s="1409"/>
      <c r="H93" s="2141"/>
      <c r="I93" s="2141"/>
      <c r="J93" s="2141"/>
      <c r="K93" s="2141"/>
      <c r="L93" s="2141"/>
      <c r="M93" s="2141"/>
      <c r="N93" s="2141"/>
      <c r="O93" s="2141"/>
      <c r="P93" s="1443"/>
      <c r="Q93" s="2141"/>
      <c r="R93" s="1443"/>
      <c r="S93" s="1443"/>
      <c r="T93" s="1443"/>
      <c r="U93" s="1344"/>
      <c r="V93" s="1344"/>
    </row>
    <row r="94" spans="1:23" ht="15">
      <c r="A94" s="1417"/>
      <c r="B94" s="1309"/>
      <c r="C94" s="1309"/>
      <c r="D94" s="1419"/>
      <c r="E94" s="1419"/>
      <c r="F94" s="1419"/>
      <c r="G94" s="1409"/>
      <c r="H94" s="2141"/>
      <c r="I94" s="2141"/>
      <c r="J94" s="2141"/>
      <c r="K94" s="2141"/>
      <c r="L94" s="2141"/>
      <c r="M94" s="2141"/>
      <c r="N94" s="2141"/>
      <c r="O94" s="2141"/>
      <c r="P94" s="1443"/>
      <c r="Q94" s="2141"/>
      <c r="R94" s="1443"/>
      <c r="S94" s="1443"/>
      <c r="T94" s="1443"/>
      <c r="U94" s="1344"/>
      <c r="V94" s="1344"/>
    </row>
    <row r="95" spans="1:23" ht="15">
      <c r="A95" s="1417"/>
      <c r="B95" s="1444"/>
      <c r="C95" s="1309"/>
      <c r="D95" s="1419"/>
      <c r="E95" s="1419"/>
      <c r="F95" s="1419"/>
      <c r="G95" s="1409"/>
      <c r="H95" s="2141"/>
      <c r="I95" s="2141"/>
      <c r="J95" s="2141"/>
      <c r="K95" s="2141"/>
      <c r="L95" s="2141"/>
      <c r="M95" s="2141"/>
      <c r="N95" s="2141"/>
      <c r="O95" s="2141"/>
      <c r="P95" s="1443"/>
      <c r="Q95" s="2141"/>
      <c r="R95" s="1443"/>
      <c r="S95" s="1443"/>
      <c r="T95" s="1443"/>
      <c r="U95" s="1344"/>
      <c r="V95" s="1344"/>
    </row>
    <row r="96" spans="1:23">
      <c r="A96" s="1416"/>
      <c r="B96" s="1409"/>
      <c r="C96" s="1409"/>
      <c r="D96" s="1401"/>
      <c r="E96" s="1401"/>
      <c r="F96" s="1401"/>
      <c r="G96" s="1409"/>
      <c r="H96" s="1344"/>
      <c r="I96" s="1344"/>
      <c r="J96" s="1344"/>
      <c r="K96" s="1344"/>
      <c r="L96" s="1344"/>
      <c r="M96" s="1344"/>
      <c r="N96" s="1344"/>
      <c r="O96" s="1344"/>
      <c r="P96" s="1409"/>
      <c r="Q96" s="1344"/>
      <c r="R96" s="1409"/>
      <c r="S96" s="1409"/>
      <c r="T96" s="1409"/>
      <c r="U96" s="1344"/>
      <c r="V96" s="1344"/>
    </row>
    <row r="97" spans="1:23">
      <c r="A97" s="1416"/>
      <c r="B97" s="1409"/>
      <c r="C97" s="1409"/>
      <c r="D97" s="1401"/>
      <c r="E97" s="1401"/>
      <c r="F97" s="1401"/>
      <c r="G97" s="1409"/>
      <c r="H97" s="1344"/>
      <c r="I97" s="1344"/>
      <c r="J97" s="1344"/>
      <c r="K97" s="1344"/>
      <c r="L97" s="1344"/>
      <c r="M97" s="1344"/>
      <c r="N97" s="1344"/>
      <c r="O97" s="1344"/>
      <c r="P97" s="1409"/>
      <c r="Q97" s="1344"/>
      <c r="R97" s="1409"/>
      <c r="S97" s="1409"/>
      <c r="T97" s="1409"/>
      <c r="U97" s="1344"/>
      <c r="V97" s="1344"/>
    </row>
    <row r="98" spans="1:23">
      <c r="A98" s="1416"/>
      <c r="B98" s="1409"/>
      <c r="C98" s="1409"/>
      <c r="D98" s="1401"/>
      <c r="E98" s="1401"/>
      <c r="F98" s="1401"/>
      <c r="G98" s="1409"/>
      <c r="H98" s="1344"/>
      <c r="I98" s="1344"/>
      <c r="J98" s="1344"/>
      <c r="K98" s="1344"/>
      <c r="L98" s="1344"/>
      <c r="M98" s="1344"/>
      <c r="N98" s="1344"/>
      <c r="O98" s="1344"/>
      <c r="P98" s="1409"/>
      <c r="Q98" s="1344"/>
      <c r="R98" s="1409"/>
      <c r="S98" s="1409"/>
      <c r="T98" s="1409"/>
      <c r="U98" s="1344"/>
      <c r="V98" s="1344"/>
    </row>
    <row r="99" spans="1:23">
      <c r="A99" s="1416"/>
      <c r="B99" s="1409"/>
      <c r="C99" s="1409"/>
      <c r="D99" s="1401"/>
      <c r="E99" s="1401"/>
      <c r="F99" s="1401"/>
      <c r="G99" s="1409"/>
      <c r="H99" s="1344"/>
      <c r="I99" s="1344"/>
      <c r="J99" s="1344"/>
      <c r="K99" s="1344"/>
      <c r="L99" s="1344"/>
      <c r="M99" s="1344"/>
      <c r="N99" s="1344"/>
      <c r="O99" s="1344"/>
      <c r="P99" s="1409"/>
      <c r="Q99" s="1344"/>
      <c r="R99" s="1409"/>
      <c r="S99" s="1409"/>
      <c r="T99" s="1409"/>
      <c r="U99" s="1344"/>
      <c r="V99" s="1344"/>
    </row>
    <row r="100" spans="1:23">
      <c r="A100" s="1416"/>
      <c r="B100" s="1409"/>
      <c r="C100" s="1409"/>
      <c r="D100" s="1401"/>
      <c r="E100" s="1401"/>
      <c r="F100" s="1401"/>
      <c r="G100" s="1409"/>
      <c r="H100" s="1344"/>
      <c r="I100" s="1344"/>
      <c r="J100" s="1344"/>
      <c r="K100" s="1344"/>
      <c r="L100" s="1344"/>
      <c r="M100" s="1344"/>
      <c r="N100" s="1344"/>
      <c r="O100" s="1344"/>
      <c r="P100" s="1409"/>
      <c r="Q100" s="1344"/>
      <c r="R100" s="1409"/>
      <c r="S100" s="1409"/>
      <c r="T100" s="1409"/>
      <c r="U100" s="1344"/>
      <c r="V100" s="1344"/>
    </row>
    <row r="101" spans="1:23">
      <c r="A101" s="1416"/>
      <c r="B101" s="1409"/>
      <c r="C101" s="1409"/>
      <c r="D101" s="1401"/>
      <c r="E101" s="1401"/>
      <c r="F101" s="1401"/>
      <c r="G101" s="1409"/>
      <c r="H101" s="1344"/>
      <c r="I101" s="1344"/>
      <c r="J101" s="1344"/>
      <c r="K101" s="1344"/>
      <c r="L101" s="1344"/>
      <c r="M101" s="1344"/>
      <c r="N101" s="1344"/>
      <c r="O101" s="1344"/>
      <c r="P101" s="1409"/>
      <c r="Q101" s="1344"/>
      <c r="R101" s="1409"/>
      <c r="S101" s="1409"/>
      <c r="T101" s="1409"/>
      <c r="U101" s="1344"/>
      <c r="V101" s="1344"/>
    </row>
    <row r="102" spans="1:23" ht="15">
      <c r="A102" s="1417"/>
      <c r="B102" s="1417"/>
      <c r="C102" s="1445"/>
      <c r="D102" s="1445"/>
      <c r="E102" s="1445"/>
      <c r="F102" s="1445"/>
      <c r="G102" s="1445"/>
      <c r="H102" s="1446"/>
      <c r="I102" s="1446"/>
      <c r="J102" s="1446"/>
      <c r="K102" s="1446"/>
      <c r="L102" s="1446"/>
      <c r="M102" s="1446"/>
      <c r="N102" s="1446"/>
      <c r="O102" s="1446"/>
      <c r="P102" s="1445"/>
      <c r="Q102" s="1446"/>
      <c r="R102" s="1445"/>
      <c r="S102" s="1445"/>
      <c r="T102" s="1445"/>
      <c r="U102" s="1344"/>
      <c r="V102" s="1344"/>
    </row>
    <row r="103" spans="1:23" s="1409" customFormat="1" ht="15">
      <c r="C103" s="1309"/>
      <c r="D103" s="1419"/>
      <c r="E103" s="1419"/>
      <c r="F103" s="1419"/>
      <c r="H103" s="1420"/>
      <c r="I103" s="1420"/>
      <c r="J103" s="1421"/>
      <c r="K103" s="1421"/>
      <c r="L103" s="1421"/>
      <c r="M103" s="1421"/>
      <c r="N103" s="1421"/>
      <c r="O103" s="1421"/>
      <c r="P103" s="2751"/>
      <c r="Q103" s="2146"/>
      <c r="R103" s="2144"/>
      <c r="S103" s="2144"/>
      <c r="T103" s="2144"/>
      <c r="U103" s="1344"/>
      <c r="V103" s="1344"/>
      <c r="W103" s="1344"/>
    </row>
    <row r="104" spans="1:23" s="1409" customFormat="1" ht="15">
      <c r="A104" s="1417"/>
      <c r="B104" s="1444"/>
      <c r="C104" s="1309"/>
      <c r="D104" s="1419"/>
      <c r="E104" s="1419"/>
      <c r="F104" s="1419"/>
      <c r="H104" s="1420"/>
      <c r="I104" s="1420"/>
      <c r="J104" s="1421"/>
      <c r="K104" s="1421"/>
      <c r="L104" s="1421"/>
      <c r="M104" s="1421"/>
      <c r="N104" s="1421"/>
      <c r="O104" s="1421"/>
      <c r="P104" s="2751"/>
      <c r="Q104" s="2148"/>
      <c r="R104" s="2147"/>
      <c r="S104" s="2147"/>
      <c r="T104" s="2147"/>
      <c r="U104" s="1344"/>
      <c r="V104" s="1344"/>
      <c r="W104" s="1344"/>
    </row>
    <row r="105" spans="1:23" ht="15">
      <c r="A105" s="1417"/>
      <c r="B105" s="1444"/>
      <c r="C105" s="1309"/>
      <c r="D105" s="1419"/>
      <c r="E105" s="1419"/>
      <c r="F105" s="1419"/>
      <c r="G105" s="2149"/>
      <c r="H105" s="2753"/>
      <c r="I105" s="2146"/>
      <c r="J105" s="2753"/>
      <c r="K105" s="2146"/>
      <c r="L105" s="2753"/>
      <c r="M105" s="2146"/>
      <c r="N105" s="2753"/>
      <c r="O105" s="2146"/>
      <c r="P105" s="2751"/>
      <c r="Q105" s="2148"/>
      <c r="R105" s="2147"/>
      <c r="S105" s="2147"/>
      <c r="T105" s="2147"/>
      <c r="U105" s="1344"/>
      <c r="V105" s="1344"/>
    </row>
    <row r="106" spans="1:23" ht="15">
      <c r="A106" s="1417"/>
      <c r="B106" s="1444"/>
      <c r="C106" s="1309"/>
      <c r="D106" s="1419"/>
      <c r="E106" s="1419"/>
      <c r="F106" s="1419"/>
      <c r="G106" s="1409"/>
      <c r="H106" s="2753"/>
      <c r="I106" s="2146"/>
      <c r="J106" s="2753"/>
      <c r="K106" s="2146"/>
      <c r="L106" s="2753"/>
      <c r="M106" s="2146"/>
      <c r="N106" s="2753"/>
      <c r="O106" s="2148"/>
      <c r="P106" s="2751"/>
      <c r="Q106" s="2148"/>
      <c r="R106" s="2147"/>
      <c r="S106" s="2147"/>
      <c r="T106" s="2147"/>
      <c r="U106" s="1344"/>
      <c r="V106" s="1344"/>
    </row>
    <row r="107" spans="1:23" ht="15">
      <c r="A107" s="1417"/>
      <c r="B107" s="1444"/>
      <c r="C107" s="1309"/>
      <c r="D107" s="1419"/>
      <c r="E107" s="1419"/>
      <c r="F107" s="1419"/>
      <c r="G107" s="1409"/>
      <c r="H107" s="2753"/>
      <c r="I107" s="2146"/>
      <c r="J107" s="2753"/>
      <c r="K107" s="2146"/>
      <c r="L107" s="2753"/>
      <c r="M107" s="2146"/>
      <c r="N107" s="2753"/>
      <c r="O107" s="2148"/>
      <c r="P107" s="2751"/>
      <c r="Q107" s="2148"/>
      <c r="R107" s="2147"/>
      <c r="S107" s="2147"/>
      <c r="T107" s="2147"/>
      <c r="U107" s="1344"/>
      <c r="V107" s="1344"/>
    </row>
    <row r="108" spans="1:23" ht="15">
      <c r="A108" s="1409"/>
      <c r="B108" s="1409"/>
      <c r="C108" s="1309"/>
      <c r="D108" s="1419"/>
      <c r="E108" s="1419"/>
      <c r="F108" s="1419"/>
      <c r="G108" s="1409"/>
      <c r="H108" s="2621"/>
      <c r="I108" s="2621"/>
      <c r="J108" s="3174"/>
      <c r="K108" s="3174"/>
      <c r="L108" s="3174"/>
      <c r="M108" s="3174"/>
      <c r="N108" s="3175"/>
      <c r="O108" s="3175"/>
      <c r="P108" s="3175"/>
      <c r="Q108" s="2141"/>
      <c r="R108" s="2151"/>
      <c r="S108" s="2151"/>
      <c r="T108" s="2151"/>
      <c r="U108" s="1344"/>
      <c r="V108" s="1344"/>
    </row>
    <row r="109" spans="1:23" ht="15">
      <c r="A109" s="1417"/>
      <c r="B109" s="1444"/>
      <c r="C109" s="1309"/>
      <c r="D109" s="1419"/>
      <c r="E109" s="1419"/>
      <c r="F109" s="1419"/>
      <c r="G109" s="1409"/>
      <c r="H109" s="2141"/>
      <c r="I109" s="2141"/>
      <c r="J109" s="2141"/>
      <c r="K109" s="2141"/>
      <c r="L109" s="2141"/>
      <c r="M109" s="2141"/>
      <c r="N109" s="2141"/>
      <c r="O109" s="2141"/>
      <c r="P109" s="1443"/>
      <c r="Q109" s="2141"/>
      <c r="R109" s="1443"/>
      <c r="S109" s="1443"/>
      <c r="T109" s="1443"/>
      <c r="U109" s="1344"/>
      <c r="V109" s="1344"/>
    </row>
    <row r="110" spans="1:23" ht="15">
      <c r="A110" s="1417"/>
      <c r="B110" s="1448"/>
      <c r="C110" s="1309"/>
      <c r="D110" s="1419"/>
      <c r="E110" s="1419"/>
      <c r="F110" s="1419"/>
      <c r="G110" s="1449"/>
      <c r="H110" s="2141"/>
      <c r="I110" s="2141"/>
      <c r="J110" s="2141"/>
      <c r="K110" s="2141"/>
      <c r="L110" s="2141"/>
      <c r="M110" s="2141"/>
      <c r="N110" s="2141"/>
      <c r="O110" s="2141"/>
      <c r="P110" s="1443"/>
      <c r="Q110" s="2141"/>
      <c r="R110" s="1443"/>
      <c r="S110" s="1443"/>
      <c r="T110" s="1443"/>
      <c r="U110" s="1344"/>
      <c r="V110" s="1344"/>
    </row>
    <row r="111" spans="1:23">
      <c r="A111" s="1416"/>
      <c r="B111" s="1409"/>
      <c r="C111" s="1409"/>
      <c r="D111" s="1401"/>
      <c r="E111" s="1401"/>
      <c r="F111" s="1401"/>
      <c r="G111" s="1409"/>
      <c r="H111" s="1344"/>
      <c r="I111" s="1344"/>
      <c r="J111" s="1344"/>
      <c r="K111" s="1344"/>
      <c r="L111" s="1344"/>
      <c r="M111" s="1344"/>
      <c r="N111" s="1344"/>
      <c r="O111" s="1344"/>
      <c r="P111" s="1409"/>
      <c r="Q111" s="1344"/>
      <c r="R111" s="1409"/>
      <c r="S111" s="1409"/>
      <c r="T111" s="1409"/>
      <c r="U111" s="1344"/>
      <c r="V111" s="1344"/>
    </row>
    <row r="112" spans="1:23">
      <c r="A112" s="1416"/>
      <c r="B112" s="1409"/>
      <c r="C112" s="1409"/>
      <c r="D112" s="1401"/>
      <c r="E112" s="1401"/>
      <c r="F112" s="1401"/>
      <c r="G112" s="1409"/>
      <c r="H112" s="1344"/>
      <c r="I112" s="1344"/>
      <c r="J112" s="1344"/>
      <c r="K112" s="1344"/>
      <c r="L112" s="1344"/>
      <c r="M112" s="1344"/>
      <c r="N112" s="1344"/>
      <c r="O112" s="1344"/>
      <c r="P112" s="1409"/>
      <c r="Q112" s="1344"/>
      <c r="R112" s="1409"/>
      <c r="S112" s="1409"/>
      <c r="T112" s="1409"/>
      <c r="U112" s="1344"/>
      <c r="V112" s="1344"/>
    </row>
    <row r="113" spans="1:22">
      <c r="A113" s="1416"/>
      <c r="B113" s="1409"/>
      <c r="C113" s="1409"/>
      <c r="D113" s="1401"/>
      <c r="E113" s="1401"/>
      <c r="F113" s="1401"/>
      <c r="G113" s="1409"/>
      <c r="H113" s="1344"/>
      <c r="I113" s="1344"/>
      <c r="J113" s="1344"/>
      <c r="K113" s="1344"/>
      <c r="L113" s="1344"/>
      <c r="M113" s="1344"/>
      <c r="N113" s="1344"/>
      <c r="O113" s="1344"/>
      <c r="P113" s="1409"/>
      <c r="Q113" s="1344"/>
      <c r="R113" s="1409"/>
      <c r="S113" s="1409"/>
      <c r="T113" s="1409"/>
      <c r="U113" s="1344"/>
      <c r="V113" s="1344"/>
    </row>
    <row r="114" spans="1:22">
      <c r="A114" s="1416"/>
      <c r="B114" s="1409"/>
      <c r="C114" s="1409"/>
      <c r="D114" s="1401"/>
      <c r="E114" s="1401"/>
      <c r="F114" s="1401"/>
      <c r="G114" s="1409"/>
      <c r="H114" s="1344"/>
      <c r="I114" s="1344"/>
      <c r="J114" s="1344"/>
      <c r="K114" s="1344"/>
      <c r="L114" s="1344"/>
      <c r="M114" s="1344"/>
      <c r="N114" s="1344"/>
      <c r="O114" s="1344"/>
      <c r="P114" s="1409"/>
      <c r="Q114" s="1344"/>
      <c r="R114" s="1409"/>
      <c r="S114" s="1409"/>
      <c r="T114" s="1409"/>
      <c r="U114" s="1344"/>
      <c r="V114" s="1344"/>
    </row>
    <row r="115" spans="1:22">
      <c r="A115" s="1416"/>
      <c r="B115" s="1409"/>
      <c r="C115" s="1409"/>
      <c r="D115" s="1401"/>
      <c r="E115" s="1401"/>
      <c r="F115" s="1401"/>
      <c r="G115" s="1409"/>
      <c r="H115" s="1344"/>
      <c r="I115" s="1344"/>
      <c r="J115" s="1344"/>
      <c r="K115" s="1344"/>
      <c r="L115" s="1344"/>
      <c r="M115" s="1344"/>
      <c r="N115" s="1344"/>
      <c r="O115" s="1344"/>
      <c r="P115" s="1409"/>
      <c r="Q115" s="1344"/>
      <c r="R115" s="1409"/>
      <c r="S115" s="1409"/>
      <c r="T115" s="1409"/>
      <c r="U115" s="1344"/>
      <c r="V115" s="1344"/>
    </row>
    <row r="116" spans="1:22">
      <c r="A116" s="1416"/>
      <c r="B116" s="1409"/>
      <c r="C116" s="1409"/>
      <c r="D116" s="1401"/>
      <c r="E116" s="1401"/>
      <c r="F116" s="1401"/>
      <c r="G116" s="1409"/>
      <c r="H116" s="1344"/>
      <c r="I116" s="1344"/>
      <c r="J116" s="1344"/>
      <c r="K116" s="1344"/>
      <c r="L116" s="1344"/>
      <c r="M116" s="1344"/>
      <c r="N116" s="1344"/>
      <c r="O116" s="1344"/>
      <c r="P116" s="1409"/>
      <c r="Q116" s="1344"/>
      <c r="R116" s="1409"/>
      <c r="S116" s="1409"/>
      <c r="T116" s="1409"/>
      <c r="U116" s="1344"/>
      <c r="V116" s="1344"/>
    </row>
    <row r="117" spans="1:22">
      <c r="A117" s="1416"/>
      <c r="B117" s="1409"/>
      <c r="C117" s="1409"/>
      <c r="D117" s="1401"/>
      <c r="E117" s="1401"/>
      <c r="F117" s="1401"/>
      <c r="G117" s="1409"/>
      <c r="H117" s="1344"/>
      <c r="I117" s="1344"/>
      <c r="J117" s="1344"/>
      <c r="K117" s="1344"/>
      <c r="L117" s="1344"/>
      <c r="M117" s="1344"/>
      <c r="N117" s="1344"/>
      <c r="O117" s="1344"/>
      <c r="P117" s="1409"/>
      <c r="Q117" s="1344"/>
      <c r="R117" s="1409"/>
      <c r="S117" s="1409"/>
      <c r="T117" s="1409"/>
      <c r="U117" s="1344"/>
      <c r="V117" s="1344"/>
    </row>
    <row r="118" spans="1:22">
      <c r="A118" s="1416"/>
      <c r="B118" s="1409"/>
      <c r="C118" s="1409"/>
      <c r="D118" s="1401"/>
      <c r="E118" s="1401"/>
      <c r="F118" s="1401"/>
      <c r="G118" s="1409"/>
      <c r="H118" s="1344"/>
      <c r="I118" s="1344"/>
      <c r="J118" s="1344"/>
      <c r="K118" s="1344"/>
      <c r="L118" s="1344"/>
      <c r="M118" s="1344"/>
      <c r="N118" s="1344"/>
      <c r="O118" s="1344"/>
      <c r="P118" s="1409"/>
      <c r="Q118" s="1344"/>
      <c r="R118" s="1409"/>
      <c r="S118" s="1409"/>
      <c r="T118" s="1409"/>
      <c r="U118" s="1344"/>
      <c r="V118" s="1344"/>
    </row>
    <row r="119" spans="1:22">
      <c r="A119" s="1416"/>
      <c r="B119" s="1409"/>
      <c r="C119" s="1409"/>
      <c r="D119" s="1401"/>
      <c r="E119" s="1401"/>
      <c r="F119" s="1401"/>
      <c r="G119" s="1409"/>
      <c r="H119" s="1344"/>
      <c r="I119" s="1344"/>
      <c r="J119" s="1344"/>
      <c r="K119" s="1344"/>
      <c r="L119" s="1344"/>
      <c r="M119" s="1344"/>
      <c r="N119" s="1344"/>
      <c r="O119" s="1344"/>
      <c r="P119" s="1409"/>
      <c r="Q119" s="1344"/>
      <c r="R119" s="1409"/>
      <c r="S119" s="1409"/>
      <c r="T119" s="1409"/>
      <c r="U119" s="1344"/>
      <c r="V119" s="1344"/>
    </row>
    <row r="120" spans="1:22">
      <c r="A120" s="1416"/>
      <c r="B120" s="1409"/>
      <c r="C120" s="1409"/>
      <c r="D120" s="1401"/>
      <c r="E120" s="1401"/>
      <c r="F120" s="1401"/>
      <c r="G120" s="1409"/>
      <c r="H120" s="1344"/>
      <c r="I120" s="1344"/>
      <c r="J120" s="1344"/>
      <c r="K120" s="1344"/>
      <c r="L120" s="1344"/>
      <c r="M120" s="1344"/>
      <c r="N120" s="1344"/>
      <c r="O120" s="1344"/>
      <c r="P120" s="1409"/>
      <c r="Q120" s="1344"/>
      <c r="R120" s="1409"/>
      <c r="S120" s="1409"/>
      <c r="T120" s="1409"/>
      <c r="U120" s="1344"/>
      <c r="V120" s="1344"/>
    </row>
    <row r="121" spans="1:22">
      <c r="A121" s="1416"/>
      <c r="B121" s="1409"/>
      <c r="C121" s="1409"/>
      <c r="D121" s="1401"/>
      <c r="E121" s="1401"/>
      <c r="F121" s="1401"/>
      <c r="G121" s="1409"/>
      <c r="H121" s="1344"/>
      <c r="I121" s="1344"/>
      <c r="J121" s="1344"/>
      <c r="K121" s="1344"/>
      <c r="L121" s="1344"/>
      <c r="M121" s="1344"/>
      <c r="N121" s="1344"/>
      <c r="O121" s="1344"/>
      <c r="P121" s="1409"/>
      <c r="Q121" s="1344"/>
      <c r="R121" s="1409"/>
      <c r="S121" s="1409"/>
      <c r="T121" s="1409"/>
      <c r="U121" s="1344"/>
      <c r="V121" s="1344"/>
    </row>
    <row r="122" spans="1:22">
      <c r="A122" s="1416"/>
      <c r="B122" s="1409"/>
      <c r="C122" s="1409"/>
      <c r="D122" s="1401"/>
      <c r="E122" s="1401"/>
      <c r="F122" s="1401"/>
      <c r="G122" s="1409"/>
      <c r="H122" s="1344"/>
      <c r="I122" s="1344"/>
      <c r="J122" s="1344"/>
      <c r="K122" s="1344"/>
      <c r="L122" s="1344"/>
      <c r="M122" s="1344"/>
      <c r="N122" s="1344"/>
      <c r="O122" s="1344"/>
      <c r="P122" s="1409"/>
      <c r="Q122" s="1344"/>
      <c r="R122" s="1409"/>
      <c r="S122" s="1409"/>
      <c r="T122" s="1409"/>
      <c r="U122" s="1344"/>
      <c r="V122" s="1344"/>
    </row>
    <row r="123" spans="1:22">
      <c r="A123" s="1416"/>
      <c r="B123" s="1409"/>
      <c r="C123" s="1409"/>
      <c r="D123" s="1401"/>
      <c r="E123" s="1401"/>
      <c r="F123" s="1401"/>
      <c r="G123" s="1409"/>
      <c r="H123" s="1344"/>
      <c r="I123" s="1344"/>
      <c r="J123" s="1344"/>
      <c r="K123" s="1344"/>
      <c r="L123" s="1344"/>
      <c r="M123" s="1344"/>
      <c r="N123" s="1344"/>
      <c r="O123" s="1344"/>
      <c r="P123" s="1409"/>
      <c r="Q123" s="1344"/>
      <c r="R123" s="1409"/>
      <c r="S123" s="1409"/>
      <c r="T123" s="1409"/>
      <c r="U123" s="1344"/>
      <c r="V123" s="1344"/>
    </row>
    <row r="124" spans="1:22">
      <c r="A124" s="1416"/>
      <c r="B124" s="1409"/>
      <c r="C124" s="1409"/>
      <c r="D124" s="1401"/>
      <c r="E124" s="1401"/>
      <c r="F124" s="1401"/>
      <c r="G124" s="1409"/>
      <c r="H124" s="1344"/>
      <c r="I124" s="1344"/>
      <c r="J124" s="1344"/>
      <c r="K124" s="1344"/>
      <c r="L124" s="1344"/>
      <c r="M124" s="1344"/>
      <c r="N124" s="1344"/>
      <c r="O124" s="1344"/>
      <c r="P124" s="1409"/>
      <c r="Q124" s="1344"/>
      <c r="R124" s="1409"/>
      <c r="S124" s="1409"/>
      <c r="T124" s="1409"/>
      <c r="U124" s="1344"/>
      <c r="V124" s="1344"/>
    </row>
    <row r="125" spans="1:22">
      <c r="A125" s="1416"/>
      <c r="B125" s="1409"/>
      <c r="C125" s="1409"/>
      <c r="D125" s="1401"/>
      <c r="E125" s="1401"/>
      <c r="F125" s="1401"/>
      <c r="G125" s="1409"/>
      <c r="H125" s="1344"/>
      <c r="I125" s="1344"/>
      <c r="J125" s="1344"/>
      <c r="K125" s="1344"/>
      <c r="L125" s="1344"/>
      <c r="M125" s="1344"/>
      <c r="N125" s="1344"/>
      <c r="O125" s="1344"/>
      <c r="P125" s="1409"/>
      <c r="Q125" s="1344"/>
      <c r="R125" s="1409"/>
      <c r="S125" s="1409"/>
      <c r="T125" s="1409"/>
      <c r="U125" s="1344"/>
      <c r="V125" s="1344"/>
    </row>
    <row r="126" spans="1:22">
      <c r="A126" s="1416"/>
      <c r="B126" s="1409"/>
      <c r="C126" s="1409"/>
      <c r="D126" s="1401"/>
      <c r="E126" s="1401"/>
      <c r="F126" s="1401"/>
      <c r="G126" s="1409"/>
      <c r="H126" s="1344"/>
      <c r="I126" s="1344"/>
      <c r="J126" s="1344"/>
      <c r="K126" s="1344"/>
      <c r="L126" s="1344"/>
      <c r="M126" s="1344"/>
      <c r="N126" s="1344"/>
      <c r="O126" s="1344"/>
      <c r="P126" s="1409"/>
      <c r="Q126" s="1344"/>
      <c r="R126" s="1409"/>
      <c r="S126" s="1409"/>
      <c r="T126" s="1409"/>
      <c r="U126" s="1344"/>
      <c r="V126" s="1344"/>
    </row>
    <row r="127" spans="1:22">
      <c r="A127" s="1416"/>
      <c r="B127" s="1409"/>
      <c r="C127" s="1409"/>
      <c r="D127" s="1401"/>
      <c r="E127" s="1401"/>
      <c r="F127" s="1401"/>
      <c r="G127" s="1409"/>
      <c r="H127" s="1344"/>
      <c r="I127" s="1344"/>
      <c r="J127" s="1344"/>
      <c r="K127" s="1344"/>
      <c r="L127" s="1344"/>
      <c r="M127" s="1344"/>
      <c r="N127" s="1344"/>
      <c r="O127" s="1344"/>
      <c r="P127" s="1409"/>
      <c r="Q127" s="1344"/>
      <c r="R127" s="1409"/>
      <c r="S127" s="1409"/>
      <c r="T127" s="1409"/>
      <c r="U127" s="1344"/>
      <c r="V127" s="1344"/>
    </row>
    <row r="128" spans="1:22">
      <c r="A128" s="1416"/>
      <c r="B128" s="1409"/>
      <c r="C128" s="1409"/>
      <c r="D128" s="1401"/>
      <c r="E128" s="1401"/>
      <c r="F128" s="1401"/>
      <c r="G128" s="1409"/>
      <c r="H128" s="1344"/>
      <c r="I128" s="1344"/>
      <c r="J128" s="1344"/>
      <c r="K128" s="1344"/>
      <c r="L128" s="1344"/>
      <c r="M128" s="1344"/>
      <c r="N128" s="1344"/>
      <c r="O128" s="1344"/>
      <c r="P128" s="1409"/>
      <c r="Q128" s="1344"/>
      <c r="R128" s="1409"/>
      <c r="S128" s="1409"/>
      <c r="T128" s="1409"/>
      <c r="U128" s="1344"/>
      <c r="V128" s="1344"/>
    </row>
    <row r="129" spans="1:22">
      <c r="A129" s="1416"/>
      <c r="B129" s="1409"/>
      <c r="C129" s="1409"/>
      <c r="D129" s="1401"/>
      <c r="E129" s="1401"/>
      <c r="F129" s="1401"/>
      <c r="G129" s="1409"/>
      <c r="H129" s="1344"/>
      <c r="I129" s="1344"/>
      <c r="J129" s="1344"/>
      <c r="K129" s="1344"/>
      <c r="L129" s="1344"/>
      <c r="M129" s="1344"/>
      <c r="N129" s="1344"/>
      <c r="O129" s="1344"/>
      <c r="P129" s="1409"/>
      <c r="Q129" s="1344"/>
      <c r="R129" s="1409"/>
      <c r="S129" s="1409"/>
      <c r="T129" s="1409"/>
      <c r="U129" s="1344"/>
      <c r="V129" s="1344"/>
    </row>
    <row r="130" spans="1:22">
      <c r="A130" s="1416"/>
      <c r="B130" s="1409"/>
      <c r="C130" s="1409"/>
      <c r="D130" s="1401"/>
      <c r="E130" s="1401"/>
      <c r="F130" s="1401"/>
      <c r="G130" s="1409"/>
      <c r="H130" s="1344"/>
      <c r="I130" s="1344"/>
      <c r="J130" s="1344"/>
      <c r="K130" s="1344"/>
      <c r="L130" s="1344"/>
      <c r="M130" s="1344"/>
      <c r="N130" s="1344"/>
      <c r="O130" s="1344"/>
      <c r="P130" s="1409"/>
      <c r="Q130" s="1344"/>
      <c r="R130" s="1409"/>
      <c r="S130" s="1409"/>
      <c r="T130" s="1409"/>
      <c r="U130" s="1344"/>
      <c r="V130" s="1344"/>
    </row>
    <row r="131" spans="1:22">
      <c r="A131" s="1416"/>
      <c r="B131" s="1409"/>
      <c r="C131" s="1409"/>
      <c r="D131" s="1401"/>
      <c r="E131" s="1401"/>
      <c r="F131" s="1401"/>
      <c r="G131" s="1409"/>
      <c r="H131" s="1344"/>
      <c r="I131" s="1344"/>
      <c r="J131" s="1344"/>
      <c r="K131" s="1344"/>
      <c r="L131" s="1344"/>
      <c r="M131" s="1344"/>
      <c r="N131" s="1344"/>
      <c r="O131" s="1344"/>
      <c r="P131" s="1409"/>
      <c r="Q131" s="1344"/>
      <c r="R131" s="1409"/>
      <c r="S131" s="1409"/>
      <c r="T131" s="1409"/>
      <c r="U131" s="1344"/>
      <c r="V131" s="1344"/>
    </row>
    <row r="132" spans="1:22">
      <c r="A132" s="1416"/>
      <c r="B132" s="1409"/>
      <c r="C132" s="1409"/>
      <c r="D132" s="1401"/>
      <c r="E132" s="1401"/>
      <c r="F132" s="1401"/>
      <c r="G132" s="1409"/>
      <c r="H132" s="1344"/>
      <c r="I132" s="1344"/>
      <c r="J132" s="1344"/>
      <c r="K132" s="1344"/>
      <c r="L132" s="1344"/>
      <c r="M132" s="1344"/>
      <c r="N132" s="1344"/>
      <c r="O132" s="1344"/>
      <c r="P132" s="1409"/>
      <c r="Q132" s="1344"/>
      <c r="R132" s="1409"/>
      <c r="S132" s="1409"/>
      <c r="T132" s="1409"/>
      <c r="U132" s="1344"/>
      <c r="V132" s="1344"/>
    </row>
    <row r="133" spans="1:22">
      <c r="A133" s="1416"/>
      <c r="B133" s="1409"/>
      <c r="C133" s="1409"/>
      <c r="D133" s="1401"/>
      <c r="E133" s="1401"/>
      <c r="F133" s="1401"/>
      <c r="G133" s="1409"/>
      <c r="H133" s="1344"/>
      <c r="I133" s="1344"/>
      <c r="J133" s="1344"/>
      <c r="K133" s="1344"/>
      <c r="L133" s="1344"/>
      <c r="M133" s="1344"/>
      <c r="N133" s="1344"/>
      <c r="O133" s="1344"/>
      <c r="P133" s="1409"/>
      <c r="Q133" s="1344"/>
      <c r="R133" s="1409"/>
      <c r="S133" s="1409"/>
      <c r="T133" s="1409"/>
      <c r="U133" s="1344"/>
      <c r="V133" s="1344"/>
    </row>
    <row r="134" spans="1:22">
      <c r="A134" s="1416"/>
      <c r="B134" s="1409"/>
      <c r="C134" s="1409"/>
      <c r="D134" s="1401"/>
      <c r="E134" s="1401"/>
      <c r="F134" s="1401"/>
      <c r="G134" s="1409"/>
      <c r="H134" s="1344"/>
      <c r="I134" s="1344"/>
      <c r="J134" s="1344"/>
      <c r="K134" s="1344"/>
      <c r="L134" s="1344"/>
      <c r="M134" s="1344"/>
      <c r="N134" s="1344"/>
      <c r="O134" s="1344"/>
      <c r="P134" s="1409"/>
      <c r="Q134" s="1344"/>
      <c r="R134" s="1409"/>
      <c r="S134" s="1409"/>
      <c r="T134" s="1409"/>
      <c r="U134" s="1344"/>
      <c r="V134" s="1344"/>
    </row>
  </sheetData>
  <mergeCells count="26">
    <mergeCell ref="B11:P14"/>
    <mergeCell ref="B16:P19"/>
    <mergeCell ref="C24:P25"/>
    <mergeCell ref="B27:P27"/>
    <mergeCell ref="B22:P22"/>
    <mergeCell ref="C5:Q7"/>
    <mergeCell ref="H108:P108"/>
    <mergeCell ref="P84:P88"/>
    <mergeCell ref="H86:H88"/>
    <mergeCell ref="J86:J88"/>
    <mergeCell ref="L86:L88"/>
    <mergeCell ref="N86:N88"/>
    <mergeCell ref="P103:P107"/>
    <mergeCell ref="H105:H107"/>
    <mergeCell ref="J105:J107"/>
    <mergeCell ref="L105:L107"/>
    <mergeCell ref="N105:N107"/>
    <mergeCell ref="H58:P58"/>
    <mergeCell ref="B32:P33"/>
    <mergeCell ref="A36:P36"/>
    <mergeCell ref="A37:P37"/>
    <mergeCell ref="P53:P57"/>
    <mergeCell ref="H55:H57"/>
    <mergeCell ref="J55:J57"/>
    <mergeCell ref="L55:L57"/>
    <mergeCell ref="N55:N57"/>
  </mergeCells>
  <pageMargins left="0.6" right="0.25" top="0.53" bottom="0" header="0.25" footer="0"/>
  <pageSetup paperSize="9" scale="89" firstPageNumber="22" orientation="portrait" useFirstPageNumber="1" r:id="rId1"/>
  <headerFooter>
    <oddHeader>&amp;C&amp;"Arial Black,Regular"&amp;11&amp;P&amp;R&amp;"Arial Black,Regular"&amp;11ALHAMRA ISLAMIC PENSION FUND</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
  <sheetViews>
    <sheetView workbookViewId="0">
      <selection activeCell="B11" sqref="B11:P16"/>
    </sheetView>
  </sheetViews>
  <sheetFormatPr defaultColWidth="9.28515625" defaultRowHeight="15"/>
  <cols>
    <col min="1" max="1" width="13.28515625" style="1119" bestFit="1" customWidth="1"/>
    <col min="2" max="2" width="70.7109375" style="1119" bestFit="1" customWidth="1"/>
    <col min="3" max="4" width="15.28515625" style="1140" bestFit="1" customWidth="1"/>
    <col min="5" max="5" width="9.28515625" style="1119"/>
    <col min="6" max="6" width="2.28515625" style="1120" customWidth="1"/>
    <col min="7" max="7" width="9.28515625" style="1119"/>
    <col min="8" max="8" width="62.28515625" style="1119" bestFit="1" customWidth="1"/>
    <col min="9" max="9" width="9.28515625" style="1119"/>
    <col min="10" max="10" width="14.28515625" style="1119" bestFit="1" customWidth="1"/>
    <col min="11" max="11" width="14" style="1129" bestFit="1" customWidth="1"/>
    <col min="12" max="12" width="11.5703125" style="1119" bestFit="1" customWidth="1"/>
    <col min="13" max="16384" width="9.28515625" style="1119"/>
  </cols>
  <sheetData>
    <row r="1" spans="1:13">
      <c r="A1" s="1119" t="s">
        <v>3318</v>
      </c>
      <c r="H1" s="1121" t="s">
        <v>3080</v>
      </c>
    </row>
    <row r="2" spans="1:13">
      <c r="A2" s="1119" t="s">
        <v>3319</v>
      </c>
      <c r="B2" s="1119" t="s">
        <v>3320</v>
      </c>
      <c r="H2" s="1119" t="s">
        <v>3911</v>
      </c>
      <c r="J2" s="2409">
        <f>C5</f>
        <v>330.1</v>
      </c>
      <c r="K2" s="1129">
        <f>J2</f>
        <v>330</v>
      </c>
    </row>
    <row r="3" spans="1:13">
      <c r="A3" s="1122" t="s">
        <v>3912</v>
      </c>
      <c r="B3" s="1119" t="s">
        <v>3913</v>
      </c>
      <c r="C3" s="1140">
        <v>4.8600000000000003</v>
      </c>
      <c r="D3" s="1140">
        <v>0</v>
      </c>
      <c r="E3" s="1119" t="e">
        <f>VLOOKUP(A3,#REF!,1,0)</f>
        <v>#REF!</v>
      </c>
      <c r="H3" s="1119" t="s">
        <v>3914</v>
      </c>
      <c r="J3" s="2339">
        <f>SUM(C3:C13)-J2</f>
        <v>13682.53</v>
      </c>
      <c r="K3" s="1129">
        <f t="shared" ref="K3:K4" si="0">J3</f>
        <v>13683</v>
      </c>
    </row>
    <row r="4" spans="1:13">
      <c r="A4" s="1122" t="s">
        <v>4328</v>
      </c>
      <c r="B4" s="1119" t="s">
        <v>4329</v>
      </c>
      <c r="C4" s="1140">
        <v>10.1</v>
      </c>
      <c r="D4" s="1140">
        <v>0</v>
      </c>
      <c r="E4" s="1119" t="e">
        <f>VLOOKUP(A4,#REF!,1,0)</f>
        <v>#REF!</v>
      </c>
      <c r="K4" s="1129">
        <f t="shared" si="0"/>
        <v>0</v>
      </c>
    </row>
    <row r="5" spans="1:13">
      <c r="A5" s="1122" t="s">
        <v>4359</v>
      </c>
      <c r="B5" s="1119" t="s">
        <v>4360</v>
      </c>
      <c r="C5" s="1140">
        <v>330.1</v>
      </c>
      <c r="D5" s="1140">
        <v>0</v>
      </c>
      <c r="E5" s="1119" t="e">
        <f>VLOOKUP(A5,#REF!,1,0)</f>
        <v>#REF!</v>
      </c>
      <c r="M5" s="1130">
        <f>L5-K5</f>
        <v>0</v>
      </c>
    </row>
    <row r="6" spans="1:13">
      <c r="A6" s="582" t="s">
        <v>3323</v>
      </c>
      <c r="B6" t="s">
        <v>3324</v>
      </c>
      <c r="C6" s="1140">
        <v>122.36</v>
      </c>
      <c r="D6" s="1140">
        <v>0</v>
      </c>
      <c r="E6" s="1119" t="e">
        <f>VLOOKUP(A6,#REF!,1,0)</f>
        <v>#REF!</v>
      </c>
      <c r="M6" s="1130"/>
    </row>
    <row r="7" spans="1:13">
      <c r="A7" s="1122" t="s">
        <v>3325</v>
      </c>
      <c r="B7" s="1119" t="s">
        <v>3326</v>
      </c>
      <c r="C7" s="1140">
        <v>5263.36</v>
      </c>
      <c r="D7" s="1140">
        <v>0</v>
      </c>
      <c r="E7" s="1119" t="e">
        <f>VLOOKUP(A7,#REF!,1,0)</f>
        <v>#REF!</v>
      </c>
      <c r="H7" s="1119">
        <v>1000</v>
      </c>
    </row>
    <row r="8" spans="1:13">
      <c r="A8" s="582" t="s">
        <v>3467</v>
      </c>
      <c r="B8" t="s">
        <v>3468</v>
      </c>
      <c r="C8" s="1140">
        <v>17.41</v>
      </c>
      <c r="D8" s="1140">
        <v>0</v>
      </c>
      <c r="E8" s="1119" t="e">
        <f>VLOOKUP(A8,#REF!,1,0)</f>
        <v>#REF!</v>
      </c>
    </row>
    <row r="9" spans="1:13">
      <c r="A9" s="1122" t="s">
        <v>3469</v>
      </c>
      <c r="B9" s="1119" t="s">
        <v>3470</v>
      </c>
      <c r="C9" s="1140">
        <v>22.61</v>
      </c>
      <c r="D9" s="1140">
        <v>0</v>
      </c>
      <c r="E9" s="1119" t="e">
        <f>VLOOKUP(A9,#REF!,1,0)</f>
        <v>#REF!</v>
      </c>
    </row>
    <row r="10" spans="1:13">
      <c r="A10" s="1122" t="s">
        <v>3471</v>
      </c>
      <c r="B10" s="1119" t="s">
        <v>3472</v>
      </c>
      <c r="C10" s="1140">
        <v>7685.93</v>
      </c>
      <c r="D10" s="1140">
        <v>0</v>
      </c>
      <c r="E10" s="1119" t="e">
        <f>VLOOKUP(A10,#REF!,1,0)</f>
        <v>#REF!</v>
      </c>
    </row>
    <row r="11" spans="1:13">
      <c r="A11" s="1122" t="s">
        <v>3915</v>
      </c>
      <c r="B11" s="1119" t="s">
        <v>3916</v>
      </c>
      <c r="C11" s="1140">
        <v>7.03</v>
      </c>
      <c r="D11" s="1140">
        <v>0</v>
      </c>
      <c r="E11" s="1119" t="e">
        <f>VLOOKUP(A11,#REF!,1,0)</f>
        <v>#REF!</v>
      </c>
    </row>
    <row r="12" spans="1:13">
      <c r="A12" s="1122" t="s">
        <v>3917</v>
      </c>
      <c r="B12" s="1119" t="s">
        <v>3918</v>
      </c>
      <c r="C12" s="1140">
        <v>163.32</v>
      </c>
      <c r="D12" s="1140">
        <v>0</v>
      </c>
      <c r="E12" s="1119" t="e">
        <f>VLOOKUP(A12,#REF!,1,0)</f>
        <v>#REF!</v>
      </c>
    </row>
    <row r="13" spans="1:13">
      <c r="A13" s="1122" t="s">
        <v>3922</v>
      </c>
      <c r="B13" s="1119" t="s">
        <v>3923</v>
      </c>
      <c r="C13" s="1140">
        <v>385.55</v>
      </c>
      <c r="D13" s="1140">
        <v>0</v>
      </c>
      <c r="E13" s="1119" t="e">
        <f>VLOOKUP(A13,#REF!,1,0)</f>
        <v>#REF!</v>
      </c>
    </row>
    <row r="14" spans="1:13">
      <c r="A14" s="1122" t="s">
        <v>3327</v>
      </c>
      <c r="B14" s="1119" t="s">
        <v>3328</v>
      </c>
      <c r="C14" s="1140">
        <v>655227.13</v>
      </c>
      <c r="D14" s="1140">
        <v>0</v>
      </c>
      <c r="E14" s="1119" t="e">
        <f>VLOOKUP(A14,#REF!,1,0)</f>
        <v>#REF!</v>
      </c>
      <c r="G14" s="2360">
        <f>C15/1000000</f>
        <v>0</v>
      </c>
      <c r="L14" s="1131"/>
    </row>
    <row r="15" spans="1:13">
      <c r="A15" s="1122" t="s">
        <v>3329</v>
      </c>
      <c r="B15" s="1119" t="s">
        <v>3330</v>
      </c>
      <c r="C15" s="1140">
        <v>0</v>
      </c>
      <c r="D15" s="1140">
        <v>4998.8500000000004</v>
      </c>
      <c r="E15" s="1119" t="e">
        <f>VLOOKUP(A15,#REF!,1,0)</f>
        <v>#REF!</v>
      </c>
      <c r="L15" s="1130"/>
    </row>
    <row r="16" spans="1:13">
      <c r="A16" s="1122" t="s">
        <v>3333</v>
      </c>
      <c r="B16" s="1119" t="s">
        <v>3334</v>
      </c>
      <c r="C16" s="1140">
        <v>0</v>
      </c>
      <c r="D16" s="1140">
        <v>0</v>
      </c>
      <c r="E16" s="1119" t="e">
        <f>VLOOKUP(A16,#REF!,1,0)</f>
        <v>#REF!</v>
      </c>
      <c r="L16" s="1131"/>
    </row>
    <row r="17" spans="1:13">
      <c r="A17" s="1122" t="s">
        <v>3335</v>
      </c>
      <c r="B17" s="1119" t="s">
        <v>3336</v>
      </c>
      <c r="C17" s="1140">
        <v>8665.51</v>
      </c>
      <c r="D17" s="1140">
        <v>0</v>
      </c>
      <c r="E17" s="1119" t="e">
        <f>VLOOKUP(A17,#REF!,1,0)</f>
        <v>#REF!</v>
      </c>
      <c r="M17" s="1130"/>
    </row>
    <row r="18" spans="1:13">
      <c r="A18" s="1122" t="s">
        <v>3987</v>
      </c>
      <c r="B18" s="1119" t="s">
        <v>3988</v>
      </c>
      <c r="C18" s="1140">
        <v>0</v>
      </c>
      <c r="D18" s="1140">
        <v>0.11</v>
      </c>
      <c r="E18" s="1119" t="e">
        <f>VLOOKUP(A18,#REF!,1,0)</f>
        <v>#REF!</v>
      </c>
    </row>
    <row r="19" spans="1:13">
      <c r="A19" s="1122" t="s">
        <v>3477</v>
      </c>
      <c r="B19" s="1119" t="s">
        <v>3478</v>
      </c>
      <c r="C19" s="1140">
        <v>0</v>
      </c>
      <c r="D19" s="1140">
        <v>0</v>
      </c>
      <c r="E19" s="1119" t="e">
        <f>VLOOKUP(A19,#REF!,1,0)</f>
        <v>#REF!</v>
      </c>
      <c r="H19" s="1138"/>
    </row>
    <row r="20" spans="1:13">
      <c r="A20" s="1122" t="s">
        <v>3479</v>
      </c>
      <c r="B20" s="1119" t="s">
        <v>3480</v>
      </c>
      <c r="C20" s="1140">
        <v>0</v>
      </c>
      <c r="D20" s="1140">
        <v>0</v>
      </c>
      <c r="E20" s="1119" t="e">
        <f>VLOOKUP(A20,#REF!,1,0)</f>
        <v>#REF!</v>
      </c>
    </row>
    <row r="21" spans="1:13">
      <c r="A21" s="1122" t="s">
        <v>3926</v>
      </c>
      <c r="B21" s="1119" t="s">
        <v>3927</v>
      </c>
      <c r="C21" s="1140">
        <v>49.23</v>
      </c>
      <c r="D21" s="1140">
        <v>0</v>
      </c>
      <c r="E21" s="1119" t="e">
        <f>VLOOKUP(A21,#REF!,1,0)</f>
        <v>#REF!</v>
      </c>
      <c r="H21" s="1121"/>
    </row>
    <row r="22" spans="1:13">
      <c r="A22" s="2335" t="s">
        <v>3962</v>
      </c>
      <c r="B22" s="2334" t="s">
        <v>3963</v>
      </c>
      <c r="C22" s="1140">
        <v>7.0000000000000007E-2</v>
      </c>
      <c r="D22" s="1140">
        <v>0</v>
      </c>
      <c r="E22" s="1119" t="e">
        <f>VLOOKUP(A22,#REF!,1,0)</f>
        <v>#REF!</v>
      </c>
    </row>
    <row r="23" spans="1:13">
      <c r="A23" s="1122" t="s">
        <v>3481</v>
      </c>
      <c r="B23" s="1119" t="s">
        <v>3482</v>
      </c>
      <c r="C23" s="1140">
        <v>1809.15</v>
      </c>
      <c r="D23" s="1140">
        <v>0</v>
      </c>
      <c r="E23" s="1119" t="e">
        <f>VLOOKUP(A23,#REF!,1,0)</f>
        <v>#REF!</v>
      </c>
    </row>
    <row r="24" spans="1:13">
      <c r="A24" s="1122" t="s">
        <v>3928</v>
      </c>
      <c r="B24" s="1119" t="s">
        <v>3921</v>
      </c>
      <c r="C24" s="1140">
        <v>5.82</v>
      </c>
      <c r="D24" s="1140">
        <v>0</v>
      </c>
      <c r="E24" s="1119" t="e">
        <f>VLOOKUP(A24,#REF!,1,0)</f>
        <v>#REF!</v>
      </c>
    </row>
    <row r="25" spans="1:13">
      <c r="A25" s="1122" t="s">
        <v>3337</v>
      </c>
      <c r="B25" s="1119" t="s">
        <v>3338</v>
      </c>
      <c r="C25" s="1140">
        <v>87.21</v>
      </c>
      <c r="D25" s="1140">
        <v>0</v>
      </c>
      <c r="E25" s="1119" t="e">
        <f>VLOOKUP(A25,#REF!,1,0)</f>
        <v>#REF!</v>
      </c>
    </row>
    <row r="26" spans="1:13">
      <c r="A26" s="1122" t="s">
        <v>3339</v>
      </c>
      <c r="B26" s="1119" t="s">
        <v>3340</v>
      </c>
      <c r="C26" s="1140">
        <v>2500</v>
      </c>
      <c r="D26" s="1140">
        <v>0</v>
      </c>
      <c r="E26" s="1119" t="e">
        <f>VLOOKUP(A26,#REF!,1,0)</f>
        <v>#REF!</v>
      </c>
    </row>
    <row r="27" spans="1:13">
      <c r="A27" s="1122" t="s">
        <v>3341</v>
      </c>
      <c r="B27" s="1119" t="s">
        <v>3342</v>
      </c>
      <c r="C27" s="1140">
        <v>201</v>
      </c>
      <c r="D27" s="1140">
        <v>0</v>
      </c>
      <c r="E27" s="1119" t="e">
        <f>VLOOKUP(A27,#REF!,1,0)</f>
        <v>#REF!</v>
      </c>
      <c r="H27" s="1121"/>
    </row>
    <row r="28" spans="1:13">
      <c r="A28" s="1122" t="s">
        <v>3343</v>
      </c>
      <c r="B28" s="1119" t="s">
        <v>3344</v>
      </c>
      <c r="C28" s="1140">
        <v>27.52</v>
      </c>
      <c r="D28" s="1140">
        <v>0</v>
      </c>
      <c r="E28" s="1119" t="e">
        <f>VLOOKUP(A28,#REF!,1,0)</f>
        <v>#REF!</v>
      </c>
    </row>
    <row r="29" spans="1:13">
      <c r="A29" s="1122" t="s">
        <v>4330</v>
      </c>
      <c r="B29" s="1119" t="s">
        <v>4331</v>
      </c>
      <c r="C29" s="1140">
        <v>1.2</v>
      </c>
      <c r="D29" s="1140">
        <v>0</v>
      </c>
      <c r="E29" s="1119" t="e">
        <f>VLOOKUP(A29,#REF!,1,0)</f>
        <v>#REF!</v>
      </c>
    </row>
    <row r="30" spans="1:13">
      <c r="A30" s="1122" t="s">
        <v>4373</v>
      </c>
      <c r="B30" s="1119" t="s">
        <v>4374</v>
      </c>
      <c r="C30" s="1140">
        <v>285.13</v>
      </c>
      <c r="D30" s="1140">
        <v>0</v>
      </c>
      <c r="E30" s="1119" t="e">
        <f>VLOOKUP(A30,#REF!,1,0)</f>
        <v>#REF!</v>
      </c>
    </row>
    <row r="31" spans="1:13">
      <c r="A31" s="582" t="s">
        <v>3345</v>
      </c>
      <c r="B31" t="s">
        <v>3346</v>
      </c>
      <c r="C31" s="1140">
        <v>0</v>
      </c>
      <c r="D31" s="1140">
        <v>76346.58</v>
      </c>
      <c r="E31" s="1119" t="e">
        <f>VLOOKUP(A31,#REF!,1,0)</f>
        <v>#REF!</v>
      </c>
    </row>
    <row r="32" spans="1:13">
      <c r="A32" s="1122" t="s">
        <v>3347</v>
      </c>
      <c r="B32" s="1119" t="s">
        <v>3348</v>
      </c>
      <c r="C32" s="1140">
        <v>93702</v>
      </c>
      <c r="D32" s="1140">
        <v>0</v>
      </c>
      <c r="E32" s="1119" t="e">
        <f>VLOOKUP(A32,#REF!,1,0)</f>
        <v>#REF!</v>
      </c>
    </row>
    <row r="33" spans="1:13">
      <c r="A33" s="1122" t="s">
        <v>3349</v>
      </c>
      <c r="B33" s="1119" t="s">
        <v>3350</v>
      </c>
      <c r="C33" s="1140">
        <v>0</v>
      </c>
      <c r="D33" s="1140">
        <v>103249.14</v>
      </c>
      <c r="E33" s="1119" t="e">
        <f>VLOOKUP(A33,#REF!,1,0)</f>
        <v>#REF!</v>
      </c>
    </row>
    <row r="34" spans="1:13">
      <c r="A34" s="1122" t="s">
        <v>3351</v>
      </c>
      <c r="B34" s="1119" t="s">
        <v>3352</v>
      </c>
      <c r="C34" s="1140">
        <v>133991.6</v>
      </c>
      <c r="D34" s="1140">
        <v>0</v>
      </c>
      <c r="E34" s="1119" t="e">
        <f>VLOOKUP(A34,#REF!,1,0)</f>
        <v>#REF!</v>
      </c>
    </row>
    <row r="35" spans="1:13">
      <c r="A35" s="1122" t="s">
        <v>3353</v>
      </c>
      <c r="B35" s="1119" t="s">
        <v>3354</v>
      </c>
      <c r="C35" s="1140">
        <v>0</v>
      </c>
      <c r="D35" s="1140">
        <v>9844.4599999999991</v>
      </c>
      <c r="E35" s="1119" t="e">
        <f>VLOOKUP(A35,#REF!,1,0)</f>
        <v>#REF!</v>
      </c>
    </row>
    <row r="36" spans="1:13">
      <c r="A36" s="1137" t="s">
        <v>3355</v>
      </c>
      <c r="B36" s="1135" t="s">
        <v>3356</v>
      </c>
      <c r="C36" s="1140">
        <v>0</v>
      </c>
      <c r="D36" s="1140">
        <v>35035.17</v>
      </c>
      <c r="E36" s="1119" t="e">
        <f>VLOOKUP(A36,#REF!,1,0)</f>
        <v>#REF!</v>
      </c>
    </row>
    <row r="37" spans="1:13">
      <c r="A37" s="1137" t="s">
        <v>3359</v>
      </c>
      <c r="B37" s="1135" t="s">
        <v>3360</v>
      </c>
      <c r="C37" s="1140">
        <v>0</v>
      </c>
      <c r="D37" s="1140">
        <v>539585.47</v>
      </c>
      <c r="E37" s="1119" t="e">
        <f>VLOOKUP(A37,#REF!,1,0)</f>
        <v>#REF!</v>
      </c>
    </row>
    <row r="38" spans="1:13">
      <c r="A38" s="1123" t="s">
        <v>3361</v>
      </c>
      <c r="B38" s="1124" t="s">
        <v>3362</v>
      </c>
      <c r="C38" s="1140">
        <v>0</v>
      </c>
      <c r="D38" s="1140">
        <v>857.61</v>
      </c>
      <c r="E38" s="1119" t="e">
        <f>VLOOKUP(A38,#REF!,1,0)</f>
        <v>#REF!</v>
      </c>
    </row>
    <row r="39" spans="1:13">
      <c r="A39" s="1123" t="s">
        <v>3363</v>
      </c>
      <c r="B39" s="1124" t="s">
        <v>3364</v>
      </c>
      <c r="C39" s="1140">
        <v>0</v>
      </c>
      <c r="D39" s="1140">
        <v>111.37</v>
      </c>
      <c r="E39" s="1119" t="e">
        <f>VLOOKUP(A39,#REF!,1,0)</f>
        <v>#REF!</v>
      </c>
      <c r="L39" s="1132"/>
    </row>
    <row r="40" spans="1:13">
      <c r="A40" s="1122" t="s">
        <v>3365</v>
      </c>
      <c r="B40" s="1119" t="s">
        <v>3366</v>
      </c>
      <c r="C40" s="1140">
        <v>0</v>
      </c>
      <c r="D40" s="1140">
        <v>1450.56</v>
      </c>
      <c r="E40" s="1119" t="e">
        <f>VLOOKUP(A40,#REF!,1,0)</f>
        <v>#REF!</v>
      </c>
    </row>
    <row r="41" spans="1:13">
      <c r="A41" s="1122" t="s">
        <v>3483</v>
      </c>
      <c r="B41" s="1119" t="s">
        <v>3484</v>
      </c>
      <c r="C41" s="1140">
        <v>0</v>
      </c>
      <c r="D41" s="1140">
        <v>10.27</v>
      </c>
      <c r="E41" s="1119" t="e">
        <f>VLOOKUP(A41,#REF!,1,0)</f>
        <v>#REF!</v>
      </c>
    </row>
    <row r="42" spans="1:13">
      <c r="A42" s="1122" t="s">
        <v>3367</v>
      </c>
      <c r="B42" s="1119" t="s">
        <v>3368</v>
      </c>
      <c r="C42" s="1140">
        <v>0</v>
      </c>
      <c r="D42" s="1140">
        <v>78.98</v>
      </c>
      <c r="E42" s="1119" t="e">
        <f>VLOOKUP(A42,#REF!,1,0)</f>
        <v>#REF!</v>
      </c>
    </row>
    <row r="43" spans="1:13">
      <c r="A43" s="1122" t="s">
        <v>3369</v>
      </c>
      <c r="B43" s="1119" t="s">
        <v>3370</v>
      </c>
      <c r="C43" s="1140">
        <v>0</v>
      </c>
      <c r="D43" s="1140">
        <v>121.22</v>
      </c>
      <c r="E43" s="1119" t="e">
        <f>VLOOKUP(A43,#REF!,1,0)</f>
        <v>#REF!</v>
      </c>
    </row>
    <row r="44" spans="1:13">
      <c r="A44" s="1122" t="s">
        <v>3371</v>
      </c>
      <c r="B44" s="1119" t="s">
        <v>3372</v>
      </c>
      <c r="C44" s="1140">
        <v>0</v>
      </c>
      <c r="D44" s="1140">
        <v>8120</v>
      </c>
      <c r="E44" s="1119" t="e">
        <f>VLOOKUP(A44,#REF!,1,0)</f>
        <v>#REF!</v>
      </c>
    </row>
    <row r="45" spans="1:13">
      <c r="A45" s="1122" t="s">
        <v>3373</v>
      </c>
      <c r="B45" s="1119" t="s">
        <v>3374</v>
      </c>
      <c r="C45" s="1140">
        <v>0</v>
      </c>
      <c r="D45" s="1140">
        <v>195.19</v>
      </c>
      <c r="E45" s="1119" t="e">
        <f>VLOOKUP(A45,#REF!,1,0)</f>
        <v>#REF!</v>
      </c>
      <c r="H45" s="1121"/>
      <c r="M45" s="2339">
        <f>eqity!D38</f>
        <v>857.61</v>
      </c>
    </row>
    <row r="46" spans="1:13">
      <c r="A46" s="1122" t="s">
        <v>3375</v>
      </c>
      <c r="B46" s="1119" t="s">
        <v>3376</v>
      </c>
      <c r="C46" s="1140">
        <v>0</v>
      </c>
      <c r="D46" s="1140">
        <v>6756.79</v>
      </c>
      <c r="E46" s="1119" t="e">
        <f>VLOOKUP(A46,#REF!,1,0)</f>
        <v>#REF!</v>
      </c>
    </row>
    <row r="47" spans="1:13">
      <c r="A47" s="1122" t="s">
        <v>3377</v>
      </c>
      <c r="B47" s="1119" t="s">
        <v>3378</v>
      </c>
      <c r="C47" s="1140">
        <v>0</v>
      </c>
      <c r="D47" s="1140">
        <v>126.12</v>
      </c>
      <c r="E47" s="1119" t="e">
        <f>VLOOKUP(A47,#REF!,1,0)</f>
        <v>#REF!</v>
      </c>
    </row>
    <row r="48" spans="1:13">
      <c r="A48" s="1122" t="s">
        <v>3381</v>
      </c>
      <c r="B48" s="1119" t="s">
        <v>3382</v>
      </c>
      <c r="C48" s="1140">
        <v>0</v>
      </c>
      <c r="D48" s="1140">
        <v>38.32</v>
      </c>
      <c r="E48" s="1119" t="e">
        <f>VLOOKUP(A48,#REF!,1,0)</f>
        <v>#REF!</v>
      </c>
    </row>
    <row r="49" spans="1:12">
      <c r="A49" s="1122" t="s">
        <v>3387</v>
      </c>
      <c r="B49" s="1119" t="s">
        <v>3388</v>
      </c>
      <c r="C49" s="1140">
        <v>0</v>
      </c>
      <c r="D49" s="1140">
        <v>681.74</v>
      </c>
      <c r="E49" s="1119" t="e">
        <f>VLOOKUP(A49,#REF!,1,0)</f>
        <v>#REF!</v>
      </c>
    </row>
    <row r="50" spans="1:12">
      <c r="A50" s="1122" t="s">
        <v>4332</v>
      </c>
      <c r="B50" s="1119" t="s">
        <v>4333</v>
      </c>
      <c r="C50" s="1140">
        <v>0</v>
      </c>
      <c r="D50" s="1140">
        <v>0</v>
      </c>
      <c r="E50" s="1119" t="e">
        <f>VLOOKUP(A50,#REF!,1,0)</f>
        <v>#REF!</v>
      </c>
    </row>
    <row r="51" spans="1:12">
      <c r="A51" s="1122" t="s">
        <v>3389</v>
      </c>
      <c r="B51" s="1119" t="s">
        <v>3390</v>
      </c>
      <c r="C51" s="1140">
        <v>0</v>
      </c>
      <c r="D51" s="1140">
        <v>70096.91</v>
      </c>
      <c r="E51" s="1119" t="e">
        <f>VLOOKUP(A51,#REF!,1,0)</f>
        <v>#REF!</v>
      </c>
    </row>
    <row r="52" spans="1:12">
      <c r="A52" s="1122" t="s">
        <v>3391</v>
      </c>
      <c r="B52" s="1119" t="s">
        <v>3392</v>
      </c>
      <c r="C52" s="1140">
        <v>0</v>
      </c>
      <c r="D52" s="1140">
        <v>18372.98</v>
      </c>
      <c r="E52" s="1119" t="e">
        <f>VLOOKUP(A52,#REF!,1,0)</f>
        <v>#REF!</v>
      </c>
    </row>
    <row r="53" spans="1:12">
      <c r="A53" s="1122" t="s">
        <v>3393</v>
      </c>
      <c r="B53" s="1119" t="s">
        <v>3394</v>
      </c>
      <c r="C53" s="1140">
        <v>0</v>
      </c>
      <c r="D53" s="1140">
        <v>93725.69</v>
      </c>
      <c r="E53" s="1119" t="e">
        <f>VLOOKUP(A53,#REF!,1,0)</f>
        <v>#REF!</v>
      </c>
    </row>
    <row r="54" spans="1:12">
      <c r="A54" s="1122" t="s">
        <v>3929</v>
      </c>
      <c r="B54" s="1119" t="s">
        <v>3930</v>
      </c>
      <c r="C54" s="1140">
        <v>0</v>
      </c>
      <c r="D54" s="1140">
        <v>0.08</v>
      </c>
      <c r="E54" s="1119" t="e">
        <f>VLOOKUP(A54,#REF!,1,0)</f>
        <v>#REF!</v>
      </c>
    </row>
    <row r="55" spans="1:12">
      <c r="A55" s="1122" t="s">
        <v>3395</v>
      </c>
      <c r="B55" s="1119" t="s">
        <v>3931</v>
      </c>
      <c r="C55" s="1140">
        <v>0</v>
      </c>
      <c r="D55" s="1140">
        <v>47.45</v>
      </c>
      <c r="E55" s="1119" t="e">
        <f>VLOOKUP(A55,#REF!,1,0)</f>
        <v>#REF!</v>
      </c>
      <c r="H55" s="1121"/>
    </row>
    <row r="56" spans="1:12">
      <c r="A56" s="1122" t="s">
        <v>4342</v>
      </c>
      <c r="B56" s="1119" t="s">
        <v>4343</v>
      </c>
      <c r="C56" s="1140">
        <v>0</v>
      </c>
      <c r="D56" s="1140">
        <v>0.24</v>
      </c>
      <c r="E56" s="1119" t="e">
        <f>VLOOKUP(A56,#REF!,1,0)</f>
        <v>#REF!</v>
      </c>
    </row>
    <row r="57" spans="1:12">
      <c r="A57" s="1122" t="s">
        <v>3485</v>
      </c>
      <c r="B57" s="1119" t="s">
        <v>3486</v>
      </c>
      <c r="C57" s="1140">
        <v>0</v>
      </c>
      <c r="D57" s="1140">
        <v>0.93</v>
      </c>
      <c r="E57" s="1119" t="e">
        <f>VLOOKUP(A57,#REF!,1,0)</f>
        <v>#REF!</v>
      </c>
    </row>
    <row r="58" spans="1:12">
      <c r="A58" s="1122" t="s">
        <v>3487</v>
      </c>
      <c r="B58" s="1119" t="s">
        <v>3488</v>
      </c>
      <c r="C58" s="1140">
        <v>0</v>
      </c>
      <c r="D58" s="1140">
        <v>1.06</v>
      </c>
      <c r="E58" s="1119" t="e">
        <f>VLOOKUP(A58,#REF!,1,0)</f>
        <v>#REF!</v>
      </c>
    </row>
    <row r="59" spans="1:12">
      <c r="A59" s="1122" t="s">
        <v>3489</v>
      </c>
      <c r="B59" s="1119" t="s">
        <v>3490</v>
      </c>
      <c r="C59" s="1140">
        <v>0</v>
      </c>
      <c r="D59" s="1140">
        <v>512.91</v>
      </c>
      <c r="E59" s="1119" t="e">
        <f>VLOOKUP(A59,#REF!,1,0)</f>
        <v>#REF!</v>
      </c>
    </row>
    <row r="60" spans="1:12">
      <c r="A60" s="1122" t="s">
        <v>3932</v>
      </c>
      <c r="B60" s="1119" t="s">
        <v>3933</v>
      </c>
      <c r="C60" s="1140">
        <v>0</v>
      </c>
      <c r="D60" s="1140">
        <v>0.1</v>
      </c>
      <c r="E60" s="1119" t="e">
        <f>VLOOKUP(A60,#REF!,1,0)</f>
        <v>#REF!</v>
      </c>
    </row>
    <row r="61" spans="1:12">
      <c r="A61" s="1122" t="s">
        <v>3934</v>
      </c>
      <c r="B61" s="1119" t="s">
        <v>3935</v>
      </c>
      <c r="C61" s="1140">
        <v>0</v>
      </c>
      <c r="D61" s="1140">
        <v>12.61</v>
      </c>
      <c r="E61" s="1119" t="e">
        <f>VLOOKUP(A61,#REF!,1,0)</f>
        <v>#REF!</v>
      </c>
    </row>
    <row r="62" spans="1:12">
      <c r="A62" s="1122" t="s">
        <v>4375</v>
      </c>
      <c r="B62" s="1119" t="s">
        <v>4376</v>
      </c>
      <c r="C62" s="1140">
        <v>0</v>
      </c>
      <c r="D62" s="1140">
        <v>0.47</v>
      </c>
      <c r="E62" s="1119" t="e">
        <f>VLOOKUP(A62,#REF!,1,0)</f>
        <v>#REF!</v>
      </c>
      <c r="L62" s="1131"/>
    </row>
    <row r="63" spans="1:12">
      <c r="A63" s="1122" t="s">
        <v>3938</v>
      </c>
      <c r="B63" s="1119" t="s">
        <v>3939</v>
      </c>
      <c r="C63" s="1140">
        <v>0</v>
      </c>
      <c r="D63" s="1140">
        <v>0.18</v>
      </c>
      <c r="E63" s="1119" t="e">
        <f>VLOOKUP(A63,#REF!,1,0)</f>
        <v>#REF!</v>
      </c>
      <c r="L63" s="1136"/>
    </row>
    <row r="64" spans="1:12">
      <c r="A64" s="1122" t="s">
        <v>3940</v>
      </c>
      <c r="B64" s="1119" t="s">
        <v>3941</v>
      </c>
      <c r="C64" s="1140">
        <v>9844.4599999999991</v>
      </c>
      <c r="D64" s="1140">
        <v>0</v>
      </c>
      <c r="E64" s="1119" t="e">
        <f>VLOOKUP(A64,#REF!,1,0)</f>
        <v>#REF!</v>
      </c>
      <c r="L64" s="1131"/>
    </row>
    <row r="65" spans="1:5">
      <c r="A65" s="1122" t="s">
        <v>3399</v>
      </c>
      <c r="B65" s="1119" t="s">
        <v>3400</v>
      </c>
      <c r="C65" s="1140">
        <v>35035.17</v>
      </c>
      <c r="D65" s="1140">
        <v>0</v>
      </c>
      <c r="E65" s="1119" t="e">
        <f>VLOOKUP(A65,#REF!,1,0)</f>
        <v>#REF!</v>
      </c>
    </row>
    <row r="66" spans="1:5">
      <c r="A66" s="1122" t="s">
        <v>3401</v>
      </c>
      <c r="B66" s="1119" t="s">
        <v>3402</v>
      </c>
      <c r="C66" s="1140">
        <v>7275.12</v>
      </c>
      <c r="D66" s="1140">
        <v>0</v>
      </c>
      <c r="E66" s="1119" t="e">
        <f>VLOOKUP(A66,#REF!,1,0)</f>
        <v>#REF!</v>
      </c>
    </row>
    <row r="67" spans="1:5">
      <c r="A67" s="1122" t="s">
        <v>3403</v>
      </c>
      <c r="B67" s="1119" t="s">
        <v>3404</v>
      </c>
      <c r="C67" s="1140">
        <v>945.77</v>
      </c>
      <c r="D67" s="1140">
        <v>0</v>
      </c>
      <c r="E67" s="1119" t="e">
        <f>VLOOKUP(A67,#REF!,1,0)</f>
        <v>#REF!</v>
      </c>
    </row>
    <row r="68" spans="1:5">
      <c r="A68" s="1122" t="s">
        <v>3407</v>
      </c>
      <c r="B68" s="1119" t="s">
        <v>3408</v>
      </c>
      <c r="C68" s="1140">
        <v>697.11</v>
      </c>
      <c r="D68" s="1140">
        <v>0</v>
      </c>
      <c r="E68" s="1119" t="e">
        <f>VLOOKUP(A68,#REF!,1,0)</f>
        <v>#REF!</v>
      </c>
    </row>
    <row r="69" spans="1:5">
      <c r="A69" s="1122" t="s">
        <v>3493</v>
      </c>
      <c r="B69" s="1119" t="s">
        <v>3494</v>
      </c>
      <c r="C69" s="1140">
        <v>90.63</v>
      </c>
      <c r="D69" s="1140">
        <v>0</v>
      </c>
      <c r="E69" s="1119" t="e">
        <f>VLOOKUP(A69,#REF!,1,0)</f>
        <v>#REF!</v>
      </c>
    </row>
    <row r="70" spans="1:5">
      <c r="A70" s="1122" t="s">
        <v>3409</v>
      </c>
      <c r="B70" s="1119" t="s">
        <v>3410</v>
      </c>
      <c r="C70" s="1140">
        <v>121.25</v>
      </c>
      <c r="D70" s="1140">
        <v>0</v>
      </c>
      <c r="E70" s="1119" t="e">
        <f>VLOOKUP(A70,#REF!,1,0)</f>
        <v>#REF!</v>
      </c>
    </row>
    <row r="71" spans="1:5">
      <c r="A71" s="1122" t="s">
        <v>3411</v>
      </c>
      <c r="B71" s="1119" t="s">
        <v>3412</v>
      </c>
      <c r="C71" s="1140">
        <v>1409.1</v>
      </c>
      <c r="D71" s="1140">
        <v>0</v>
      </c>
      <c r="E71" s="1119" t="e">
        <f>VLOOKUP(A71,#REF!,1,0)</f>
        <v>#REF!</v>
      </c>
    </row>
    <row r="72" spans="1:5">
      <c r="A72" s="1122" t="s">
        <v>3413</v>
      </c>
      <c r="B72" s="1119" t="s">
        <v>3414</v>
      </c>
      <c r="C72" s="1140">
        <v>46.06</v>
      </c>
      <c r="D72" s="1140">
        <v>0</v>
      </c>
      <c r="E72" s="1119" t="e">
        <f>VLOOKUP(A72,#REF!,1,0)</f>
        <v>#REF!</v>
      </c>
    </row>
    <row r="73" spans="1:5">
      <c r="A73" s="1122" t="s">
        <v>3415</v>
      </c>
      <c r="B73" s="1119" t="s">
        <v>3416</v>
      </c>
      <c r="C73" s="1140">
        <v>285.64999999999998</v>
      </c>
      <c r="D73" s="1140">
        <v>0</v>
      </c>
      <c r="E73" s="1119" t="e">
        <f>VLOOKUP(A73,#REF!,1,0)</f>
        <v>#REF!</v>
      </c>
    </row>
    <row r="74" spans="1:5">
      <c r="A74" s="1122" t="s">
        <v>3417</v>
      </c>
      <c r="B74" s="1119" t="s">
        <v>3418</v>
      </c>
      <c r="C74" s="1140">
        <v>3224.34</v>
      </c>
      <c r="D74" s="1140">
        <v>0</v>
      </c>
      <c r="E74" s="1119" t="e">
        <f>VLOOKUP(A74,#REF!,1,0)</f>
        <v>#REF!</v>
      </c>
    </row>
    <row r="75" spans="1:5">
      <c r="A75" s="1122" t="s">
        <v>3419</v>
      </c>
      <c r="B75" s="1119" t="s">
        <v>3420</v>
      </c>
      <c r="C75" s="1140">
        <v>151.35</v>
      </c>
      <c r="D75" s="1140">
        <v>0</v>
      </c>
      <c r="E75" s="1119" t="e">
        <f>VLOOKUP(A75,#REF!,1,0)</f>
        <v>#REF!</v>
      </c>
    </row>
    <row r="76" spans="1:5">
      <c r="A76" s="1122" t="s">
        <v>4377</v>
      </c>
      <c r="B76" s="1119" t="s">
        <v>4378</v>
      </c>
      <c r="C76" s="1140">
        <v>0</v>
      </c>
      <c r="D76" s="1140">
        <v>0</v>
      </c>
      <c r="E76" s="1119" t="e">
        <f>VLOOKUP(A76,#REF!,1,0)</f>
        <v>#REF!</v>
      </c>
    </row>
    <row r="77" spans="1:5">
      <c r="A77" s="1122" t="s">
        <v>3942</v>
      </c>
      <c r="B77" s="1119" t="s">
        <v>3943</v>
      </c>
      <c r="C77" s="1140">
        <v>7.0000000000000007E-2</v>
      </c>
      <c r="D77" s="1140">
        <v>0</v>
      </c>
      <c r="E77" s="1119" t="e">
        <f>VLOOKUP(A77,#REF!,1,0)</f>
        <v>#REF!</v>
      </c>
    </row>
    <row r="78" spans="1:5">
      <c r="A78" s="1122" t="s">
        <v>3495</v>
      </c>
      <c r="B78" s="1119" t="s">
        <v>3496</v>
      </c>
      <c r="C78" s="1140">
        <v>0.06</v>
      </c>
      <c r="D78" s="1140">
        <v>0</v>
      </c>
      <c r="E78" s="1119" t="e">
        <f>VLOOKUP(A78,#REF!,1,0)</f>
        <v>#REF!</v>
      </c>
    </row>
    <row r="79" spans="1:5">
      <c r="A79" s="1122" t="s">
        <v>3423</v>
      </c>
      <c r="B79" s="1119" t="s">
        <v>3424</v>
      </c>
      <c r="C79" s="1140">
        <v>2.4700000000000002</v>
      </c>
      <c r="D79" s="1140">
        <v>0</v>
      </c>
      <c r="E79" s="1119" t="e">
        <f>VLOOKUP(A79,#REF!,1,0)</f>
        <v>#REF!</v>
      </c>
    </row>
    <row r="80" spans="1:5">
      <c r="A80" s="582" t="s">
        <v>4346</v>
      </c>
      <c r="B80" t="s">
        <v>4347</v>
      </c>
      <c r="C80" s="1140">
        <v>1.75</v>
      </c>
      <c r="D80" s="1140">
        <v>0</v>
      </c>
      <c r="E80" s="1119" t="e">
        <f>VLOOKUP(A80,#REF!,1,0)</f>
        <v>#REF!</v>
      </c>
    </row>
    <row r="81" spans="1:8">
      <c r="A81" s="1122" t="s">
        <v>3944</v>
      </c>
      <c r="B81" s="1119" t="s">
        <v>3945</v>
      </c>
      <c r="C81" s="1140">
        <v>2.0299999999999998</v>
      </c>
      <c r="D81" s="1140">
        <v>0</v>
      </c>
      <c r="E81" s="1119" t="e">
        <f>VLOOKUP(A81,#REF!,1,0)</f>
        <v>#REF!</v>
      </c>
    </row>
    <row r="82" spans="1:8">
      <c r="A82" s="1122" t="s">
        <v>3497</v>
      </c>
      <c r="B82" s="1119" t="s">
        <v>3498</v>
      </c>
      <c r="C82" s="1140">
        <v>0.19</v>
      </c>
      <c r="D82" s="1140">
        <v>0</v>
      </c>
      <c r="E82" s="1119" t="e">
        <f>VLOOKUP(A82,#REF!,1,0)</f>
        <v>#REF!</v>
      </c>
    </row>
    <row r="83" spans="1:8">
      <c r="A83" s="1122" t="s">
        <v>3425</v>
      </c>
      <c r="B83" s="1119" t="s">
        <v>3499</v>
      </c>
      <c r="C83" s="1140">
        <v>681.75</v>
      </c>
      <c r="D83" s="1140">
        <v>0</v>
      </c>
      <c r="E83" s="1119" t="e">
        <f>VLOOKUP(A83,#REF!,1,0)</f>
        <v>#REF!</v>
      </c>
      <c r="H83" s="1119">
        <v>1000</v>
      </c>
    </row>
    <row r="84" spans="1:8">
      <c r="A84" s="1122" t="s">
        <v>3425</v>
      </c>
      <c r="B84" s="1119" t="s">
        <v>3499</v>
      </c>
      <c r="C84" s="1140">
        <v>681.75</v>
      </c>
      <c r="D84" s="1140">
        <v>0</v>
      </c>
      <c r="E84" s="1119" t="e">
        <f>VLOOKUP(A84,#REF!,1,0)</f>
        <v>#REF!</v>
      </c>
    </row>
    <row r="85" spans="1:8">
      <c r="A85" s="1122"/>
      <c r="D85" s="1140">
        <f>IFERROR(VLOOKUP(A85,#REF!,4,0),0)</f>
        <v>0</v>
      </c>
      <c r="E85" s="1119" t="e">
        <f>VLOOKUP(A85,#REF!,1,0)</f>
        <v>#REF!</v>
      </c>
    </row>
    <row r="86" spans="1:8">
      <c r="A86" s="1122"/>
      <c r="D86" s="1140">
        <f>IFERROR(VLOOKUP(A86,#REF!,4,0),0)</f>
        <v>0</v>
      </c>
      <c r="E86" s="1119" t="e">
        <f>VLOOKUP(A86,#REF!,1,0)</f>
        <v>#REF!</v>
      </c>
    </row>
    <row r="87" spans="1:8">
      <c r="A87" s="1122"/>
      <c r="D87" s="1140">
        <f>IFERROR(VLOOKUP(A87,#REF!,4,0),0)</f>
        <v>0</v>
      </c>
      <c r="E87" s="1119" t="e">
        <f>VLOOKUP(A87,#REF!,1,0)</f>
        <v>#REF!</v>
      </c>
    </row>
    <row r="88" spans="1:8">
      <c r="A88" s="1122"/>
      <c r="D88" s="1140">
        <f>IFERROR(VLOOKUP(A88,#REF!,4,0),0)</f>
        <v>0</v>
      </c>
      <c r="E88" s="1119" t="e">
        <f>VLOOKUP(A88,#REF!,1,0)</f>
        <v>#REF!</v>
      </c>
    </row>
    <row r="90" spans="1:8">
      <c r="C90" s="2336">
        <f>SUM(C3:C89)</f>
        <v>971061.28</v>
      </c>
      <c r="D90" s="2336">
        <f>SUM(D3:D89)</f>
        <v>970379.56</v>
      </c>
    </row>
    <row r="92" spans="1:8">
      <c r="C92" s="1140" t="e">
        <f>#REF!</f>
        <v>#REF!</v>
      </c>
      <c r="D92" s="1140" t="e">
        <f>#REF!</f>
        <v>#REF!</v>
      </c>
    </row>
    <row r="94" spans="1:8">
      <c r="C94" s="1140" t="e">
        <f>C90-C92</f>
        <v>#REF!</v>
      </c>
      <c r="D94" s="1140" t="e">
        <f>D90-D92</f>
        <v>#REF!</v>
      </c>
    </row>
  </sheetData>
  <pageMargins left="0.7" right="0.7" top="0.75" bottom="0.75" header="0.3" footer="0.3"/>
  <pageSetup paperSize="9" orientation="portrait" horizontalDpi="300" verticalDpi="0" copies="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Q171"/>
  <sheetViews>
    <sheetView view="pageBreakPreview" topLeftCell="A154" zoomScale="90" zoomScaleSheetLayoutView="90" workbookViewId="0">
      <selection activeCell="B16" sqref="B16"/>
    </sheetView>
  </sheetViews>
  <sheetFormatPr defaultColWidth="10.5703125" defaultRowHeight="14.25"/>
  <cols>
    <col min="1" max="1" width="6.7109375" style="1235" customWidth="1"/>
    <col min="2" max="2" width="5.7109375" style="1235" customWidth="1"/>
    <col min="3" max="3" width="3.5703125" style="1235" customWidth="1"/>
    <col min="4" max="4" width="18.42578125" style="1235" customWidth="1"/>
    <col min="5" max="5" width="27.42578125" style="1235" customWidth="1"/>
    <col min="6" max="6" width="12.42578125" style="1235" bestFit="1" customWidth="1"/>
    <col min="7" max="7" width="14.7109375" style="1235" customWidth="1"/>
    <col min="8" max="8" width="0.7109375" style="1235" customWidth="1"/>
    <col min="9" max="9" width="15.28515625" style="1235" customWidth="1"/>
    <col min="10" max="10" width="0.7109375" style="1235" hidden="1" customWidth="1"/>
    <col min="11" max="11" width="14.42578125" style="1235" hidden="1" customWidth="1"/>
    <col min="12" max="12" width="0.7109375" style="1235" customWidth="1"/>
    <col min="13" max="13" width="18.7109375" style="1235" customWidth="1"/>
    <col min="14" max="14" width="0.7109375" style="1235" customWidth="1"/>
    <col min="15" max="15" width="17.28515625" style="1235" customWidth="1"/>
    <col min="16" max="16" width="0.7109375" style="1235" customWidth="1"/>
    <col min="17" max="17" width="14.42578125" style="1235" customWidth="1"/>
    <col min="18" max="18" width="1.7109375" style="1235" customWidth="1"/>
    <col min="19" max="19" width="14.7109375" style="1235" customWidth="1"/>
    <col min="20" max="20" width="0.7109375" style="1235" customWidth="1"/>
    <col min="21" max="21" width="14" style="1235" customWidth="1"/>
    <col min="22" max="22" width="0.7109375" style="1235" customWidth="1"/>
    <col min="23" max="23" width="12.28515625" style="1235" customWidth="1"/>
    <col min="24" max="24" width="0.7109375" style="1235" customWidth="1"/>
    <col min="25" max="25" width="15" style="1235" customWidth="1"/>
    <col min="26" max="26" width="18.5703125" style="1235" customWidth="1"/>
    <col min="27" max="27" width="13.7109375" style="1238" customWidth="1"/>
    <col min="28" max="28" width="16.7109375" style="1238" customWidth="1"/>
    <col min="29" max="29" width="13.7109375" style="1238" customWidth="1"/>
    <col min="30" max="30" width="18.42578125" style="1238" customWidth="1"/>
    <col min="31" max="31" width="10.5703125" style="1238"/>
    <col min="32" max="32" width="14.42578125" style="1238" customWidth="1"/>
    <col min="33" max="43" width="10.5703125" style="1238"/>
    <col min="44" max="16384" width="10.5703125" style="1235"/>
  </cols>
  <sheetData>
    <row r="2" spans="1:24" ht="15">
      <c r="A2" s="1196" t="s">
        <v>4064</v>
      </c>
      <c r="B2" s="1197" t="s">
        <v>4031</v>
      </c>
      <c r="C2" s="1147"/>
      <c r="D2" s="1147"/>
      <c r="E2" s="1147"/>
      <c r="F2" s="1147"/>
      <c r="G2" s="1147"/>
      <c r="H2" s="1147"/>
      <c r="I2" s="1147"/>
      <c r="J2" s="1147"/>
      <c r="K2" s="1147"/>
      <c r="L2" s="1147"/>
      <c r="M2" s="1147"/>
      <c r="N2" s="1147"/>
      <c r="O2" s="1147"/>
      <c r="P2" s="1147"/>
      <c r="Q2" s="1147"/>
      <c r="R2" s="1147"/>
      <c r="S2" s="1147"/>
      <c r="T2" s="1147"/>
      <c r="U2" s="1147"/>
      <c r="V2" s="1147"/>
      <c r="W2" s="1147"/>
      <c r="X2" s="1147"/>
    </row>
    <row r="3" spans="1:24" ht="15">
      <c r="A3" s="1143"/>
      <c r="B3" s="1147"/>
      <c r="C3" s="1147"/>
      <c r="D3" s="1147"/>
      <c r="E3" s="1147"/>
      <c r="F3" s="1147"/>
      <c r="G3" s="1147"/>
      <c r="H3" s="1147"/>
      <c r="I3" s="1147"/>
      <c r="J3" s="1147"/>
      <c r="K3" s="1147"/>
      <c r="L3" s="1147"/>
      <c r="M3" s="1147"/>
      <c r="N3" s="1147"/>
      <c r="O3" s="1147"/>
      <c r="P3" s="1147"/>
      <c r="Q3" s="1147"/>
      <c r="R3" s="1147"/>
      <c r="S3" s="1147"/>
      <c r="T3" s="1147"/>
      <c r="U3" s="1147"/>
      <c r="V3" s="1147"/>
      <c r="W3" s="1147"/>
      <c r="X3" s="1147"/>
    </row>
    <row r="4" spans="1:24" ht="15">
      <c r="A4" s="1143"/>
      <c r="B4" s="3204" t="s">
        <v>4032</v>
      </c>
      <c r="C4" s="3204"/>
      <c r="D4" s="3204"/>
      <c r="E4" s="3204"/>
      <c r="F4" s="3204"/>
      <c r="G4" s="3204"/>
      <c r="H4" s="3204"/>
      <c r="I4" s="3204"/>
      <c r="J4" s="3204"/>
      <c r="K4" s="3204"/>
      <c r="L4" s="3204"/>
      <c r="M4" s="3204"/>
      <c r="N4" s="3204"/>
      <c r="O4" s="3204"/>
      <c r="P4" s="3204"/>
      <c r="Q4" s="3204"/>
      <c r="R4" s="3204"/>
      <c r="S4" s="3204"/>
      <c r="T4" s="3204"/>
      <c r="U4" s="3204"/>
      <c r="V4" s="3204"/>
      <c r="W4" s="3204"/>
      <c r="X4" s="3204"/>
    </row>
    <row r="5" spans="1:24" ht="15">
      <c r="A5" s="1143"/>
      <c r="B5" s="3204"/>
      <c r="C5" s="3204"/>
      <c r="D5" s="3204"/>
      <c r="E5" s="3204"/>
      <c r="F5" s="3204"/>
      <c r="G5" s="3204"/>
      <c r="H5" s="3204"/>
      <c r="I5" s="3204"/>
      <c r="J5" s="3204"/>
      <c r="K5" s="3204"/>
      <c r="L5" s="3204"/>
      <c r="M5" s="3204"/>
      <c r="N5" s="3204"/>
      <c r="O5" s="3204"/>
      <c r="P5" s="3204"/>
      <c r="Q5" s="3204"/>
      <c r="R5" s="3204"/>
      <c r="S5" s="3204"/>
      <c r="T5" s="3204"/>
      <c r="U5" s="3204"/>
      <c r="V5" s="3204"/>
      <c r="W5" s="3204"/>
      <c r="X5" s="3204"/>
    </row>
    <row r="6" spans="1:24" ht="15">
      <c r="A6" s="1143"/>
      <c r="B6" s="1147"/>
      <c r="C6" s="1147"/>
      <c r="D6" s="1147"/>
      <c r="E6" s="1147"/>
      <c r="F6" s="1147"/>
      <c r="G6" s="1147"/>
      <c r="H6" s="1147"/>
      <c r="I6" s="1147"/>
      <c r="J6" s="1147"/>
      <c r="K6" s="1147"/>
      <c r="L6" s="1147"/>
      <c r="M6" s="1147"/>
      <c r="N6" s="1147"/>
      <c r="O6" s="1147"/>
      <c r="P6" s="1147"/>
      <c r="Q6" s="1147"/>
      <c r="R6" s="1147"/>
      <c r="S6" s="1147"/>
      <c r="T6" s="1147"/>
      <c r="U6" s="1147"/>
      <c r="V6" s="1147"/>
      <c r="W6" s="1147"/>
      <c r="X6" s="1147"/>
    </row>
    <row r="7" spans="1:24" ht="15">
      <c r="A7" s="1143"/>
      <c r="B7" s="3204" t="s">
        <v>4033</v>
      </c>
      <c r="C7" s="3204"/>
      <c r="D7" s="3204"/>
      <c r="E7" s="3204"/>
      <c r="F7" s="3204"/>
      <c r="G7" s="3204"/>
      <c r="H7" s="3204"/>
      <c r="I7" s="3204"/>
      <c r="J7" s="3204"/>
      <c r="K7" s="3204"/>
      <c r="L7" s="3204"/>
      <c r="M7" s="3204"/>
      <c r="N7" s="3204"/>
      <c r="O7" s="3204"/>
      <c r="P7" s="3204"/>
      <c r="Q7" s="3204"/>
      <c r="R7" s="3204"/>
      <c r="S7" s="3204"/>
      <c r="T7" s="3204"/>
      <c r="U7" s="3204"/>
      <c r="V7" s="3204"/>
      <c r="W7" s="3204"/>
      <c r="X7" s="3204"/>
    </row>
    <row r="8" spans="1:24" ht="15">
      <c r="A8" s="1143"/>
      <c r="B8" s="3204"/>
      <c r="C8" s="3204"/>
      <c r="D8" s="3204"/>
      <c r="E8" s="3204"/>
      <c r="F8" s="3204"/>
      <c r="G8" s="3204"/>
      <c r="H8" s="3204"/>
      <c r="I8" s="3204"/>
      <c r="J8" s="3204"/>
      <c r="K8" s="3204"/>
      <c r="L8" s="3204"/>
      <c r="M8" s="3204"/>
      <c r="N8" s="3204"/>
      <c r="O8" s="3204"/>
      <c r="P8" s="3204"/>
      <c r="Q8" s="3204"/>
      <c r="R8" s="3204"/>
      <c r="S8" s="3204"/>
      <c r="T8" s="3204"/>
      <c r="U8" s="3204"/>
      <c r="V8" s="3204"/>
      <c r="W8" s="3204"/>
      <c r="X8" s="3204"/>
    </row>
    <row r="9" spans="1:24" ht="15">
      <c r="A9" s="1143"/>
      <c r="B9" s="1147"/>
      <c r="C9" s="1147"/>
      <c r="D9" s="1147"/>
      <c r="E9" s="1147"/>
      <c r="F9" s="1147"/>
      <c r="G9" s="1147"/>
      <c r="H9" s="1147"/>
      <c r="I9" s="1147"/>
      <c r="J9" s="1147"/>
      <c r="K9" s="1147"/>
      <c r="L9" s="1147"/>
      <c r="M9" s="1147"/>
      <c r="N9" s="1147"/>
      <c r="O9" s="1147"/>
      <c r="P9" s="1147"/>
      <c r="Q9" s="1147"/>
      <c r="R9" s="1147"/>
      <c r="S9" s="1147"/>
      <c r="T9" s="1147"/>
      <c r="U9" s="1147"/>
      <c r="V9" s="1147"/>
      <c r="W9" s="1147"/>
      <c r="X9" s="1147"/>
    </row>
    <row r="10" spans="1:24" ht="15">
      <c r="A10" s="1143"/>
      <c r="B10" s="1147" t="s">
        <v>4034</v>
      </c>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row>
    <row r="11" spans="1:24" ht="15">
      <c r="A11" s="1143"/>
      <c r="B11" s="1147"/>
      <c r="C11" s="1147"/>
      <c r="D11" s="1147"/>
      <c r="E11" s="1147"/>
      <c r="F11" s="1147"/>
      <c r="G11" s="1147"/>
      <c r="H11" s="1147"/>
      <c r="I11" s="1147"/>
      <c r="J11" s="1147"/>
      <c r="K11" s="1147"/>
      <c r="L11" s="1147"/>
      <c r="M11" s="1147"/>
      <c r="N11" s="1147"/>
      <c r="O11" s="1147"/>
      <c r="P11" s="1147"/>
      <c r="Q11" s="1147"/>
      <c r="R11" s="1147"/>
      <c r="S11" s="1147"/>
      <c r="T11" s="1147"/>
      <c r="U11" s="1147"/>
      <c r="V11" s="1147"/>
      <c r="W11" s="1147"/>
      <c r="X11" s="1147"/>
    </row>
    <row r="12" spans="1:24" ht="15">
      <c r="A12" s="1143"/>
      <c r="B12" s="1198" t="s">
        <v>3538</v>
      </c>
      <c r="C12" s="1145"/>
      <c r="D12" s="1199" t="s">
        <v>4035</v>
      </c>
      <c r="E12" s="1184"/>
      <c r="F12" s="1184"/>
      <c r="G12" s="1184"/>
      <c r="H12" s="1184"/>
      <c r="I12" s="1184"/>
      <c r="J12" s="1184"/>
      <c r="K12" s="1184"/>
      <c r="L12" s="1184"/>
      <c r="M12" s="1184"/>
      <c r="N12" s="1184"/>
      <c r="O12" s="1184"/>
      <c r="P12" s="1184"/>
      <c r="Q12" s="1147"/>
      <c r="R12" s="1147"/>
      <c r="S12" s="1147"/>
      <c r="T12" s="1147"/>
      <c r="U12" s="1147"/>
      <c r="V12" s="1147"/>
      <c r="W12" s="1147"/>
      <c r="X12" s="1147"/>
    </row>
    <row r="13" spans="1:24" ht="15">
      <c r="A13" s="1143"/>
      <c r="B13" s="1200"/>
      <c r="C13" s="1145"/>
      <c r="D13" s="1184"/>
      <c r="E13" s="1184"/>
      <c r="F13" s="1184"/>
      <c r="G13" s="1184"/>
      <c r="H13" s="1184"/>
      <c r="I13" s="1184"/>
      <c r="J13" s="1184"/>
      <c r="K13" s="1184"/>
      <c r="L13" s="1184"/>
      <c r="M13" s="1184"/>
      <c r="N13" s="1184"/>
      <c r="O13" s="1184"/>
      <c r="P13" s="1184"/>
      <c r="Q13" s="1147"/>
      <c r="R13" s="1147"/>
      <c r="S13" s="1147"/>
      <c r="T13" s="1147"/>
      <c r="U13" s="1147"/>
      <c r="V13" s="1147"/>
      <c r="W13" s="1147"/>
      <c r="X13" s="1147"/>
    </row>
    <row r="14" spans="1:24" ht="15">
      <c r="A14" s="1143"/>
      <c r="B14" s="1198" t="s">
        <v>3539</v>
      </c>
      <c r="C14" s="1145"/>
      <c r="D14" s="1201" t="s">
        <v>4036</v>
      </c>
      <c r="E14" s="1451"/>
      <c r="F14" s="1451"/>
      <c r="G14" s="1451"/>
      <c r="H14" s="1451"/>
      <c r="I14" s="1451"/>
      <c r="J14" s="1451"/>
      <c r="K14" s="1451"/>
      <c r="L14" s="1451"/>
      <c r="M14" s="1451"/>
      <c r="N14" s="1451"/>
      <c r="O14" s="1451"/>
      <c r="P14" s="1451"/>
      <c r="Q14" s="1147"/>
      <c r="R14" s="1147"/>
      <c r="S14" s="1147"/>
      <c r="T14" s="1147"/>
      <c r="U14" s="1147"/>
      <c r="V14" s="1147"/>
      <c r="W14" s="1147"/>
      <c r="X14" s="1147"/>
    </row>
    <row r="15" spans="1:24" ht="15">
      <c r="A15" s="1143"/>
      <c r="B15" s="1200"/>
      <c r="C15" s="1145"/>
      <c r="D15" s="1451"/>
      <c r="E15" s="1451"/>
      <c r="F15" s="1451"/>
      <c r="G15" s="1451"/>
      <c r="H15" s="1451"/>
      <c r="I15" s="1451"/>
      <c r="J15" s="1451"/>
      <c r="K15" s="1451"/>
      <c r="L15" s="1451"/>
      <c r="M15" s="1451"/>
      <c r="N15" s="1451"/>
      <c r="O15" s="1451"/>
      <c r="P15" s="1451"/>
      <c r="Q15" s="1147"/>
      <c r="R15" s="1147"/>
      <c r="S15" s="1147"/>
      <c r="T15" s="1147"/>
      <c r="U15" s="1147"/>
      <c r="V15" s="1147"/>
      <c r="W15" s="1147"/>
      <c r="X15" s="1147"/>
    </row>
    <row r="16" spans="1:24" ht="15">
      <c r="A16" s="1143"/>
      <c r="B16" s="1198" t="s">
        <v>3540</v>
      </c>
      <c r="C16" s="1145"/>
      <c r="D16" s="1201" t="s">
        <v>4037</v>
      </c>
      <c r="E16" s="1451"/>
      <c r="F16" s="1451"/>
      <c r="G16" s="1451"/>
      <c r="H16" s="1451"/>
      <c r="I16" s="1451"/>
      <c r="J16" s="1451"/>
      <c r="K16" s="1451"/>
      <c r="L16" s="1451"/>
      <c r="M16" s="1451"/>
      <c r="N16" s="1451"/>
      <c r="O16" s="1451"/>
      <c r="P16" s="1451"/>
      <c r="Q16" s="1147"/>
      <c r="R16" s="1147"/>
      <c r="S16" s="1147"/>
      <c r="T16" s="1147"/>
      <c r="U16" s="1147"/>
      <c r="V16" s="1147"/>
      <c r="W16" s="1147"/>
      <c r="X16" s="1147"/>
    </row>
    <row r="18" spans="2:43">
      <c r="B18" s="2006" t="s">
        <v>4114</v>
      </c>
    </row>
    <row r="20" spans="2:43" ht="14.1" customHeight="1">
      <c r="C20" s="1236"/>
      <c r="D20" s="1237"/>
      <c r="E20" s="1237"/>
      <c r="F20" s="1237"/>
      <c r="G20" s="2007"/>
      <c r="H20" s="2008"/>
      <c r="I20" s="2008"/>
      <c r="J20" s="2008"/>
      <c r="K20" s="2008"/>
      <c r="L20" s="2008"/>
      <c r="M20" s="2008"/>
      <c r="N20" s="2008"/>
      <c r="O20" s="2008"/>
      <c r="P20" s="2008"/>
      <c r="Q20" s="2008"/>
      <c r="R20" s="2008"/>
      <c r="S20" s="2008"/>
      <c r="T20" s="2008"/>
      <c r="U20" s="2008"/>
      <c r="V20" s="2008"/>
      <c r="W20" s="2008"/>
      <c r="X20" s="2008"/>
      <c r="Y20" s="2008"/>
      <c r="Z20" s="1238"/>
      <c r="AA20" s="1239"/>
      <c r="AB20" s="1240"/>
      <c r="AC20" s="1240"/>
      <c r="AD20" s="1240"/>
      <c r="AE20" s="1240"/>
      <c r="AF20" s="1240"/>
      <c r="AG20" s="1235"/>
      <c r="AH20" s="1235"/>
      <c r="AI20" s="1235"/>
      <c r="AJ20" s="1235"/>
      <c r="AK20" s="1235"/>
      <c r="AL20" s="1235"/>
      <c r="AM20" s="1235"/>
      <c r="AN20" s="1235"/>
      <c r="AO20" s="1235"/>
      <c r="AP20" s="1235"/>
      <c r="AQ20" s="1235"/>
    </row>
    <row r="21" spans="2:43" ht="15">
      <c r="C21" s="1236"/>
      <c r="D21" s="1237"/>
      <c r="E21" s="1237"/>
      <c r="F21" s="1237"/>
      <c r="G21" s="3150" t="s">
        <v>4013</v>
      </c>
      <c r="H21" s="3150"/>
      <c r="I21" s="3150"/>
      <c r="J21" s="3150"/>
      <c r="K21" s="3150"/>
      <c r="L21" s="3150"/>
      <c r="M21" s="3150"/>
      <c r="N21" s="3150"/>
      <c r="O21" s="3150"/>
      <c r="P21" s="3150"/>
      <c r="Q21" s="3150"/>
      <c r="R21" s="1241">
        <v>42369</v>
      </c>
      <c r="S21" s="3150" t="s">
        <v>4014</v>
      </c>
      <c r="T21" s="3150"/>
      <c r="U21" s="3150"/>
      <c r="V21" s="3150"/>
      <c r="W21" s="3150"/>
      <c r="X21" s="3150"/>
      <c r="Y21" s="3150"/>
      <c r="Z21" s="1238"/>
      <c r="AA21" s="1242"/>
      <c r="AB21" s="1240"/>
      <c r="AC21" s="1240"/>
      <c r="AD21" s="1240"/>
      <c r="AE21" s="1240"/>
      <c r="AF21" s="1240"/>
      <c r="AG21" s="1235"/>
      <c r="AH21" s="1235"/>
      <c r="AI21" s="1235"/>
      <c r="AJ21" s="1235"/>
      <c r="AK21" s="1235"/>
      <c r="AL21" s="1235"/>
      <c r="AM21" s="1235"/>
      <c r="AN21" s="1235"/>
      <c r="AO21" s="1235"/>
      <c r="AP21" s="1235"/>
      <c r="AQ21" s="1235"/>
    </row>
    <row r="22" spans="2:43" ht="15" customHeight="1">
      <c r="C22" s="1236"/>
      <c r="D22" s="1237"/>
      <c r="E22" s="1237"/>
      <c r="F22" s="1237"/>
      <c r="G22" s="3205" t="s">
        <v>4071</v>
      </c>
      <c r="H22" s="1243"/>
      <c r="I22" s="3205" t="s">
        <v>4072</v>
      </c>
      <c r="J22" s="1244"/>
      <c r="K22" s="3205" t="s">
        <v>4073</v>
      </c>
      <c r="L22" s="1245"/>
      <c r="M22" s="3208" t="s">
        <v>4063</v>
      </c>
      <c r="N22" s="1245"/>
      <c r="O22" s="3205" t="s">
        <v>4074</v>
      </c>
      <c r="P22" s="1245"/>
      <c r="Q22" s="3205" t="s">
        <v>2928</v>
      </c>
      <c r="R22" s="1246"/>
      <c r="S22" s="1185"/>
      <c r="T22" s="1185"/>
      <c r="U22" s="1185"/>
      <c r="V22" s="1185"/>
      <c r="W22" s="1185"/>
      <c r="X22" s="1185"/>
      <c r="Y22" s="1185"/>
      <c r="Z22" s="1238"/>
      <c r="AB22" s="1240"/>
      <c r="AC22" s="1240"/>
      <c r="AD22" s="1240"/>
      <c r="AE22" s="1240"/>
      <c r="AF22" s="1240"/>
      <c r="AG22" s="1235"/>
      <c r="AH22" s="1235"/>
      <c r="AI22" s="1235"/>
      <c r="AJ22" s="1235"/>
      <c r="AK22" s="1235"/>
      <c r="AL22" s="1235"/>
      <c r="AM22" s="1235"/>
      <c r="AN22" s="1235"/>
      <c r="AO22" s="1235"/>
      <c r="AP22" s="1235"/>
      <c r="AQ22" s="1235"/>
    </row>
    <row r="23" spans="2:43" ht="15">
      <c r="C23" s="1236"/>
      <c r="D23" s="1237"/>
      <c r="E23" s="1237"/>
      <c r="F23" s="1237"/>
      <c r="G23" s="3206"/>
      <c r="H23" s="1243"/>
      <c r="I23" s="3206"/>
      <c r="J23" s="1244"/>
      <c r="K23" s="3206"/>
      <c r="L23" s="1245"/>
      <c r="M23" s="3149"/>
      <c r="N23" s="1245"/>
      <c r="O23" s="3206"/>
      <c r="P23" s="1245"/>
      <c r="Q23" s="3206"/>
      <c r="R23" s="1246"/>
      <c r="S23" s="1185"/>
      <c r="T23" s="1185"/>
      <c r="U23" s="1185"/>
      <c r="V23" s="1185"/>
      <c r="W23" s="1185"/>
      <c r="X23" s="1185"/>
      <c r="Y23" s="1185"/>
      <c r="Z23" s="1238"/>
      <c r="AB23" s="1240"/>
      <c r="AC23" s="1240"/>
      <c r="AD23" s="1240"/>
      <c r="AE23" s="1240"/>
      <c r="AF23" s="1240"/>
      <c r="AG23" s="1235"/>
      <c r="AH23" s="1235"/>
      <c r="AI23" s="1235"/>
      <c r="AJ23" s="1235"/>
      <c r="AK23" s="1235"/>
      <c r="AL23" s="1235"/>
      <c r="AM23" s="1235"/>
      <c r="AN23" s="1235"/>
      <c r="AO23" s="1235"/>
      <c r="AP23" s="1235"/>
      <c r="AQ23" s="1235"/>
    </row>
    <row r="24" spans="2:43" ht="15" customHeight="1">
      <c r="C24" s="1236"/>
      <c r="D24" s="1237"/>
      <c r="E24" s="1237"/>
      <c r="F24" s="1237"/>
      <c r="G24" s="3207"/>
      <c r="H24" s="1243"/>
      <c r="I24" s="3207"/>
      <c r="J24" s="1244"/>
      <c r="K24" s="3206"/>
      <c r="L24" s="1245"/>
      <c r="M24" s="3149"/>
      <c r="N24" s="1245"/>
      <c r="O24" s="3207"/>
      <c r="P24" s="1245"/>
      <c r="Q24" s="3207"/>
      <c r="R24" s="1246"/>
      <c r="S24" s="1247"/>
      <c r="T24" s="1243"/>
      <c r="U24" s="1247"/>
      <c r="V24" s="1244"/>
      <c r="W24" s="1247"/>
      <c r="X24" s="1245"/>
      <c r="Y24" s="1247"/>
      <c r="Z24" s="1238"/>
      <c r="AB24" s="1240"/>
      <c r="AC24" s="1240"/>
      <c r="AD24" s="1240"/>
      <c r="AE24" s="1240"/>
      <c r="AF24" s="1240"/>
      <c r="AG24" s="1235"/>
      <c r="AH24" s="1235"/>
      <c r="AI24" s="1235"/>
      <c r="AJ24" s="1235"/>
      <c r="AK24" s="1235"/>
      <c r="AL24" s="1235"/>
      <c r="AM24" s="1235"/>
      <c r="AN24" s="1235"/>
      <c r="AO24" s="1235"/>
      <c r="AP24" s="1235"/>
      <c r="AQ24" s="1235"/>
    </row>
    <row r="25" spans="2:43" ht="15">
      <c r="C25" s="1236"/>
      <c r="D25" s="1237"/>
      <c r="E25" s="1237"/>
      <c r="F25" s="1237"/>
      <c r="G25" s="3207"/>
      <c r="H25" s="1243"/>
      <c r="I25" s="3207"/>
      <c r="J25" s="1244"/>
      <c r="K25" s="3206"/>
      <c r="L25" s="1245"/>
      <c r="M25" s="3149"/>
      <c r="N25" s="1245"/>
      <c r="O25" s="3207"/>
      <c r="P25" s="1245"/>
      <c r="Q25" s="3207"/>
      <c r="R25" s="1246"/>
      <c r="S25" s="1247" t="s">
        <v>3541</v>
      </c>
      <c r="T25" s="1243"/>
      <c r="U25" s="1247" t="s">
        <v>3542</v>
      </c>
      <c r="V25" s="1244"/>
      <c r="W25" s="1247" t="s">
        <v>3543</v>
      </c>
      <c r="X25" s="1245"/>
      <c r="Y25" s="1247" t="s">
        <v>2928</v>
      </c>
      <c r="Z25" s="1238"/>
      <c r="AB25" s="1240"/>
      <c r="AC25" s="1240"/>
      <c r="AD25" s="1240"/>
      <c r="AE25" s="1240"/>
      <c r="AF25" s="1240"/>
      <c r="AG25" s="1235"/>
      <c r="AH25" s="1235"/>
      <c r="AI25" s="1235"/>
      <c r="AJ25" s="1235"/>
      <c r="AK25" s="1235"/>
      <c r="AL25" s="1235"/>
      <c r="AM25" s="1235"/>
      <c r="AN25" s="1235"/>
      <c r="AO25" s="1235"/>
      <c r="AP25" s="1235"/>
      <c r="AQ25" s="1235"/>
    </row>
    <row r="26" spans="2:43" ht="15">
      <c r="C26" s="1236"/>
      <c r="D26" s="1237"/>
      <c r="E26" s="1237"/>
      <c r="F26" s="1248" t="s">
        <v>2945</v>
      </c>
      <c r="G26" s="3209" t="s">
        <v>4075</v>
      </c>
      <c r="H26" s="3209"/>
      <c r="I26" s="3209"/>
      <c r="J26" s="3209"/>
      <c r="K26" s="3209"/>
      <c r="L26" s="3209"/>
      <c r="M26" s="3209"/>
      <c r="N26" s="3209"/>
      <c r="O26" s="3209"/>
      <c r="P26" s="3209"/>
      <c r="Q26" s="3209"/>
      <c r="R26" s="1245"/>
      <c r="S26" s="3209" t="s">
        <v>4076</v>
      </c>
      <c r="T26" s="3209"/>
      <c r="U26" s="3209"/>
      <c r="V26" s="3209"/>
      <c r="W26" s="3209"/>
      <c r="X26" s="3209"/>
      <c r="Y26" s="3209"/>
      <c r="Z26" s="1238"/>
      <c r="AB26" s="1240"/>
      <c r="AC26" s="1240"/>
      <c r="AD26" s="1240"/>
      <c r="AE26" s="1240"/>
      <c r="AF26" s="1240"/>
      <c r="AG26" s="1235"/>
      <c r="AH26" s="1235"/>
      <c r="AI26" s="1235"/>
      <c r="AJ26" s="1235"/>
      <c r="AK26" s="1235"/>
      <c r="AL26" s="1235"/>
      <c r="AM26" s="1235"/>
      <c r="AN26" s="1235"/>
      <c r="AO26" s="1235"/>
      <c r="AP26" s="1235"/>
      <c r="AQ26" s="1235"/>
    </row>
    <row r="27" spans="2:43" ht="15">
      <c r="B27" s="1161" t="s">
        <v>4020</v>
      </c>
      <c r="C27" s="1236"/>
      <c r="D27" s="1237"/>
      <c r="E27" s="1237"/>
      <c r="F27" s="1237"/>
      <c r="G27" s="1289"/>
      <c r="H27" s="1289"/>
      <c r="I27" s="1289"/>
      <c r="J27" s="1289"/>
      <c r="K27" s="1289"/>
      <c r="L27" s="1289"/>
      <c r="M27" s="1289"/>
      <c r="N27" s="1289"/>
      <c r="O27" s="1289"/>
      <c r="P27" s="1289"/>
      <c r="Q27" s="1289"/>
      <c r="R27" s="1245"/>
      <c r="S27" s="1289"/>
      <c r="T27" s="1289"/>
      <c r="U27" s="1289"/>
      <c r="V27" s="1289"/>
      <c r="W27" s="1289"/>
      <c r="X27" s="1289"/>
      <c r="Y27" s="1289"/>
      <c r="Z27" s="1238"/>
      <c r="AB27" s="1240"/>
      <c r="AC27" s="1240"/>
      <c r="AD27" s="1240"/>
      <c r="AE27" s="1240"/>
      <c r="AF27" s="1240"/>
      <c r="AG27" s="1235"/>
      <c r="AH27" s="1235"/>
      <c r="AI27" s="1235"/>
      <c r="AJ27" s="1235"/>
      <c r="AK27" s="1235"/>
      <c r="AL27" s="1235"/>
      <c r="AM27" s="1235"/>
      <c r="AN27" s="1235"/>
      <c r="AO27" s="1235"/>
      <c r="AP27" s="1235"/>
      <c r="AQ27" s="1235"/>
    </row>
    <row r="28" spans="2:43" ht="15">
      <c r="B28" s="1249"/>
      <c r="C28" s="1236"/>
      <c r="D28" s="1237"/>
      <c r="E28" s="1237"/>
      <c r="F28" s="1237"/>
      <c r="U28" s="1250"/>
      <c r="V28" s="1250"/>
      <c r="W28" s="1251"/>
      <c r="X28" s="1252"/>
      <c r="Y28" s="1253"/>
      <c r="Z28" s="1238"/>
      <c r="AB28" s="1240"/>
      <c r="AC28" s="1240"/>
      <c r="AD28" s="1240"/>
      <c r="AE28" s="1240"/>
      <c r="AF28" s="1240"/>
      <c r="AG28" s="1235"/>
      <c r="AH28" s="1235"/>
      <c r="AI28" s="1235"/>
      <c r="AJ28" s="1235"/>
      <c r="AK28" s="1235"/>
      <c r="AL28" s="1235"/>
      <c r="AM28" s="1235"/>
      <c r="AN28" s="1235"/>
      <c r="AO28" s="1235"/>
      <c r="AP28" s="1235"/>
      <c r="AQ28" s="1235"/>
    </row>
    <row r="29" spans="2:43" ht="15">
      <c r="C29" s="1236"/>
      <c r="D29" s="1237"/>
      <c r="E29" s="1237"/>
      <c r="F29" s="1237"/>
      <c r="U29" s="1250"/>
      <c r="V29" s="1250"/>
      <c r="W29" s="1251"/>
      <c r="X29" s="1252"/>
      <c r="Y29" s="1253"/>
      <c r="Z29" s="1238"/>
      <c r="AB29" s="1240"/>
      <c r="AC29" s="1240"/>
      <c r="AD29" s="1240"/>
      <c r="AE29" s="1240"/>
      <c r="AF29" s="1240"/>
      <c r="AG29" s="1235"/>
      <c r="AH29" s="1235"/>
      <c r="AI29" s="1235"/>
      <c r="AJ29" s="1235"/>
      <c r="AK29" s="1235"/>
      <c r="AL29" s="1235"/>
      <c r="AM29" s="1235"/>
      <c r="AN29" s="1235"/>
      <c r="AO29" s="1235"/>
      <c r="AP29" s="1235"/>
      <c r="AQ29" s="1235"/>
    </row>
    <row r="30" spans="2:43" ht="15">
      <c r="C30" s="1236"/>
      <c r="D30" s="1237"/>
      <c r="E30" s="1237"/>
      <c r="I30" s="1256">
        <v>0</v>
      </c>
      <c r="J30" s="1256">
        <v>0</v>
      </c>
      <c r="K30" s="1256">
        <v>0</v>
      </c>
      <c r="L30" s="1256">
        <v>0</v>
      </c>
      <c r="M30" s="1256">
        <v>0</v>
      </c>
      <c r="O30" s="1256">
        <v>0</v>
      </c>
      <c r="Q30" s="1256">
        <f>'13.'!F30+I30+M30+K30+O30</f>
        <v>603342</v>
      </c>
      <c r="S30" s="1256">
        <v>415962130</v>
      </c>
      <c r="T30" s="1256"/>
      <c r="U30" s="1256">
        <v>0</v>
      </c>
      <c r="V30" s="1256"/>
      <c r="W30" s="1256">
        <v>0</v>
      </c>
      <c r="X30" s="1252"/>
      <c r="Y30" s="1256">
        <f>S30+U30+W30</f>
        <v>415962130</v>
      </c>
      <c r="Z30" s="1238"/>
      <c r="AA30" s="1257"/>
      <c r="AB30" s="1240"/>
      <c r="AC30" s="1240"/>
      <c r="AD30" s="1240"/>
      <c r="AE30" s="1240"/>
      <c r="AF30" s="1240"/>
      <c r="AG30" s="1235"/>
      <c r="AH30" s="1235"/>
      <c r="AI30" s="1235"/>
      <c r="AJ30" s="1235"/>
      <c r="AK30" s="1235"/>
      <c r="AL30" s="1235"/>
      <c r="AM30" s="1235"/>
      <c r="AN30" s="1235"/>
      <c r="AO30" s="1235"/>
      <c r="AP30" s="1235"/>
      <c r="AQ30" s="1235"/>
    </row>
    <row r="31" spans="2:43" ht="15">
      <c r="B31" s="1258"/>
      <c r="C31" s="1236"/>
      <c r="D31" s="1237"/>
      <c r="E31" s="1237"/>
      <c r="G31" s="1256"/>
      <c r="I31" s="1256"/>
      <c r="J31" s="1256"/>
      <c r="K31" s="1256"/>
      <c r="L31" s="1256"/>
      <c r="M31" s="1256"/>
      <c r="O31" s="1256"/>
      <c r="Q31" s="1256"/>
      <c r="S31" s="1256"/>
      <c r="T31" s="1256"/>
      <c r="U31" s="1256"/>
      <c r="V31" s="1256"/>
      <c r="W31" s="1256"/>
      <c r="X31" s="1252"/>
      <c r="Y31" s="1256"/>
      <c r="Z31" s="1238"/>
      <c r="AA31" s="1257"/>
      <c r="AB31" s="1240"/>
      <c r="AC31" s="1240"/>
      <c r="AD31" s="1240"/>
      <c r="AE31" s="1240"/>
      <c r="AF31" s="1240"/>
      <c r="AG31" s="1235"/>
      <c r="AH31" s="1235"/>
      <c r="AI31" s="1235"/>
      <c r="AJ31" s="1235"/>
      <c r="AK31" s="1235"/>
      <c r="AL31" s="1235"/>
      <c r="AM31" s="1235"/>
      <c r="AN31" s="1235"/>
      <c r="AO31" s="1235"/>
      <c r="AP31" s="1235"/>
      <c r="AQ31" s="1235"/>
    </row>
    <row r="32" spans="2:43" ht="15">
      <c r="C32" s="1236"/>
      <c r="D32" s="1237"/>
      <c r="E32" s="1237"/>
      <c r="G32" s="1256"/>
      <c r="I32" s="1256"/>
      <c r="J32" s="1256"/>
      <c r="K32" s="1256"/>
      <c r="L32" s="1256"/>
      <c r="M32" s="1256"/>
      <c r="O32" s="1256"/>
      <c r="Q32" s="1256"/>
      <c r="S32" s="1256"/>
      <c r="T32" s="1256"/>
      <c r="U32" s="1256"/>
      <c r="V32" s="1256"/>
      <c r="W32" s="1256"/>
      <c r="X32" s="1252"/>
      <c r="Y32" s="1256"/>
      <c r="Z32" s="1238"/>
      <c r="AA32" s="1257"/>
      <c r="AB32" s="1240"/>
      <c r="AC32" s="1240"/>
      <c r="AD32" s="1240"/>
      <c r="AE32" s="1240"/>
      <c r="AF32" s="1240"/>
      <c r="AG32" s="1235"/>
      <c r="AH32" s="1235"/>
      <c r="AI32" s="1235"/>
      <c r="AJ32" s="1235"/>
      <c r="AK32" s="1235"/>
      <c r="AL32" s="1235"/>
      <c r="AM32" s="1235"/>
      <c r="AN32" s="1235"/>
      <c r="AO32" s="1235"/>
      <c r="AP32" s="1235"/>
      <c r="AQ32" s="1235"/>
    </row>
    <row r="33" spans="2:43" ht="15">
      <c r="C33" s="1236"/>
      <c r="D33" s="1237"/>
      <c r="E33" s="1237"/>
      <c r="F33" s="1259">
        <v>16.2</v>
      </c>
      <c r="G33" s="1256">
        <f>'3-5'!G47</f>
        <v>90045</v>
      </c>
      <c r="I33" s="1256">
        <v>0</v>
      </c>
      <c r="J33" s="1256">
        <v>0</v>
      </c>
      <c r="K33" s="1256">
        <v>0</v>
      </c>
      <c r="L33" s="1256">
        <v>0</v>
      </c>
      <c r="M33" s="1256">
        <v>0</v>
      </c>
      <c r="O33" s="1256">
        <v>0</v>
      </c>
      <c r="Q33" s="1256">
        <f t="shared" ref="Q33:Q34" si="0">G33+I33+M33+K33+O33</f>
        <v>90045</v>
      </c>
      <c r="S33" s="1256">
        <v>0</v>
      </c>
      <c r="T33" s="1256"/>
      <c r="U33" s="1256">
        <v>85017000</v>
      </c>
      <c r="V33" s="1256"/>
      <c r="W33" s="1256">
        <v>0</v>
      </c>
      <c r="X33" s="1252"/>
      <c r="Y33" s="1256">
        <f t="shared" ref="Y33:Y34" si="1">S33+U33+W33</f>
        <v>85017000</v>
      </c>
      <c r="Z33" s="1238"/>
      <c r="AA33" s="1260"/>
      <c r="AB33" s="1240"/>
      <c r="AC33" s="1240"/>
      <c r="AD33" s="1240"/>
      <c r="AE33" s="1240"/>
      <c r="AF33" s="1240"/>
      <c r="AG33" s="1235"/>
      <c r="AH33" s="1235"/>
      <c r="AI33" s="1235"/>
      <c r="AJ33" s="1235"/>
      <c r="AK33" s="1235"/>
      <c r="AL33" s="1235"/>
      <c r="AM33" s="1235"/>
      <c r="AN33" s="1235"/>
      <c r="AO33" s="1235"/>
      <c r="AP33" s="1235"/>
      <c r="AQ33" s="1235"/>
    </row>
    <row r="34" spans="2:43" ht="15">
      <c r="C34" s="1236"/>
      <c r="D34" s="1237"/>
      <c r="E34" s="1237"/>
      <c r="F34" s="1259">
        <v>16.2</v>
      </c>
      <c r="G34" s="1256">
        <f>'3-5'!G48</f>
        <v>133316</v>
      </c>
      <c r="I34" s="1256">
        <v>0</v>
      </c>
      <c r="J34" s="1256">
        <v>0</v>
      </c>
      <c r="K34" s="1256">
        <v>0</v>
      </c>
      <c r="L34" s="1256">
        <v>0</v>
      </c>
      <c r="M34" s="1256">
        <v>0</v>
      </c>
      <c r="O34" s="1256">
        <v>0</v>
      </c>
      <c r="Q34" s="1256">
        <f t="shared" si="0"/>
        <v>133316</v>
      </c>
      <c r="S34" s="1256">
        <v>0</v>
      </c>
      <c r="T34" s="1256"/>
      <c r="U34" s="1256">
        <v>25842333</v>
      </c>
      <c r="V34" s="1256"/>
      <c r="W34" s="1256">
        <v>0</v>
      </c>
      <c r="X34" s="1252"/>
      <c r="Y34" s="1256">
        <f t="shared" si="1"/>
        <v>25842333</v>
      </c>
      <c r="Z34" s="1238"/>
      <c r="AA34" s="1260"/>
      <c r="AB34" s="1240"/>
      <c r="AC34" s="1240"/>
      <c r="AD34" s="1240"/>
      <c r="AE34" s="1240"/>
      <c r="AF34" s="1240"/>
      <c r="AG34" s="1235"/>
      <c r="AH34" s="1235"/>
      <c r="AI34" s="1235"/>
      <c r="AJ34" s="1235"/>
      <c r="AK34" s="1235"/>
      <c r="AL34" s="1235"/>
      <c r="AM34" s="1235"/>
      <c r="AN34" s="1235"/>
      <c r="AO34" s="1235"/>
      <c r="AP34" s="1235"/>
      <c r="AQ34" s="1235"/>
    </row>
    <row r="35" spans="2:43" ht="15">
      <c r="C35" s="1236"/>
      <c r="D35" s="1237"/>
      <c r="E35" s="1237"/>
      <c r="F35" s="1237"/>
      <c r="G35" s="1256"/>
      <c r="I35" s="1256"/>
      <c r="J35" s="1256"/>
      <c r="K35" s="1256"/>
      <c r="L35" s="1256"/>
      <c r="M35" s="1256"/>
      <c r="O35" s="1256"/>
      <c r="Q35" s="1256"/>
      <c r="S35" s="1256"/>
      <c r="T35" s="1256"/>
      <c r="U35" s="1256"/>
      <c r="V35" s="1256"/>
      <c r="W35" s="1256"/>
      <c r="X35" s="1252"/>
      <c r="Y35" s="1256"/>
      <c r="Z35" s="1238"/>
      <c r="AA35" s="1260"/>
      <c r="AB35" s="1240"/>
      <c r="AC35" s="1240"/>
      <c r="AD35" s="1240"/>
      <c r="AE35" s="1240"/>
      <c r="AF35" s="1240"/>
      <c r="AG35" s="1235"/>
      <c r="AH35" s="1235"/>
      <c r="AI35" s="1235"/>
      <c r="AJ35" s="1235"/>
      <c r="AK35" s="1235"/>
      <c r="AL35" s="1235"/>
      <c r="AM35" s="1235"/>
      <c r="AN35" s="1235"/>
      <c r="AO35" s="1235"/>
      <c r="AP35" s="1235"/>
      <c r="AQ35" s="1235"/>
    </row>
    <row r="36" spans="2:43" ht="15">
      <c r="B36" s="1261" t="s">
        <v>3072</v>
      </c>
      <c r="C36" s="1236"/>
      <c r="D36" s="1237"/>
      <c r="E36" s="1237"/>
      <c r="F36" s="1237"/>
      <c r="G36" s="1256"/>
      <c r="I36" s="1256"/>
      <c r="J36" s="1256"/>
      <c r="K36" s="1256"/>
      <c r="L36" s="1256"/>
      <c r="M36" s="1256"/>
      <c r="O36" s="1256"/>
      <c r="Q36" s="1256"/>
      <c r="S36" s="1256"/>
      <c r="T36" s="1256"/>
      <c r="U36" s="1256"/>
      <c r="V36" s="1256"/>
      <c r="W36" s="1256"/>
      <c r="X36" s="1252"/>
      <c r="Y36" s="1256"/>
      <c r="Z36" s="1238"/>
      <c r="AA36" s="1260"/>
      <c r="AB36" s="1240"/>
      <c r="AC36" s="1240"/>
      <c r="AD36" s="1240"/>
      <c r="AE36" s="1240"/>
      <c r="AF36" s="1240"/>
      <c r="AG36" s="1235"/>
      <c r="AH36" s="1235"/>
      <c r="AI36" s="1235"/>
      <c r="AJ36" s="1235"/>
      <c r="AK36" s="1235"/>
      <c r="AL36" s="1235"/>
      <c r="AM36" s="1235"/>
      <c r="AN36" s="1235"/>
      <c r="AO36" s="1235"/>
      <c r="AP36" s="1235"/>
      <c r="AQ36" s="1235"/>
    </row>
    <row r="37" spans="2:43" ht="15">
      <c r="B37" s="1255" t="s">
        <v>4084</v>
      </c>
      <c r="C37" s="1236"/>
      <c r="D37" s="1237"/>
      <c r="E37" s="1237"/>
      <c r="F37" s="1259">
        <v>16.2</v>
      </c>
      <c r="G37" s="1256">
        <f>'3-5'!H47</f>
        <v>40020</v>
      </c>
      <c r="I37" s="1256">
        <v>0</v>
      </c>
      <c r="J37" s="1256">
        <v>0</v>
      </c>
      <c r="K37" s="1256">
        <v>0</v>
      </c>
      <c r="L37" s="1256">
        <v>0</v>
      </c>
      <c r="M37" s="1256">
        <v>0</v>
      </c>
      <c r="O37" s="1256">
        <v>0</v>
      </c>
      <c r="Q37" s="1256">
        <f t="shared" ref="Q37:Q38" si="2">G37+I37+M37+K37+O37</f>
        <v>40020</v>
      </c>
      <c r="S37" s="1256">
        <v>0</v>
      </c>
      <c r="T37" s="1256"/>
      <c r="U37" s="1256">
        <v>2000400</v>
      </c>
      <c r="V37" s="1256"/>
      <c r="W37" s="1256">
        <v>0</v>
      </c>
      <c r="X37" s="1252"/>
      <c r="Y37" s="1256">
        <f t="shared" ref="Y37" si="3">S37+U37+W37</f>
        <v>2000400</v>
      </c>
      <c r="Z37" s="1238"/>
      <c r="AA37" s="1260"/>
      <c r="AB37" s="1240"/>
      <c r="AC37" s="1240"/>
      <c r="AD37" s="1240"/>
      <c r="AE37" s="1240"/>
      <c r="AF37" s="1240"/>
      <c r="AG37" s="1235"/>
      <c r="AH37" s="1235"/>
      <c r="AI37" s="1235"/>
      <c r="AJ37" s="1235"/>
      <c r="AK37" s="1235"/>
      <c r="AL37" s="1235"/>
      <c r="AM37" s="1235"/>
      <c r="AN37" s="1235"/>
      <c r="AO37" s="1235"/>
      <c r="AP37" s="1235"/>
      <c r="AQ37" s="1235"/>
    </row>
    <row r="38" spans="2:43" ht="15.75" thickBot="1">
      <c r="B38" s="1262"/>
      <c r="C38" s="1236"/>
      <c r="D38" s="1237"/>
      <c r="E38" s="1237"/>
      <c r="F38" s="1237"/>
      <c r="G38" s="1263">
        <f>SUM(G31:G37)</f>
        <v>263381</v>
      </c>
      <c r="I38" s="1263">
        <f>SUM(I30:I37)</f>
        <v>0</v>
      </c>
      <c r="K38" s="1256"/>
      <c r="M38" s="1283">
        <v>0</v>
      </c>
      <c r="O38" s="1263">
        <f>SUM(O30:O37)</f>
        <v>0</v>
      </c>
      <c r="Q38" s="1263">
        <f t="shared" si="2"/>
        <v>263381</v>
      </c>
      <c r="S38" s="1263">
        <f>SUM(S30:S37)</f>
        <v>415962130</v>
      </c>
      <c r="T38" s="1256"/>
      <c r="U38" s="1263">
        <f>SUM(U30:U37)</f>
        <v>112859733</v>
      </c>
      <c r="V38" s="1256"/>
      <c r="W38" s="1263">
        <f>SUM(W30:W37)</f>
        <v>0</v>
      </c>
      <c r="X38" s="1252"/>
      <c r="Y38" s="1263">
        <f>SUM(Y30:Y37)</f>
        <v>528821863</v>
      </c>
      <c r="Z38" s="1238"/>
      <c r="AA38" s="1260"/>
      <c r="AB38" s="1240"/>
      <c r="AC38" s="1240"/>
      <c r="AD38" s="1240"/>
      <c r="AE38" s="1240"/>
      <c r="AF38" s="1240"/>
      <c r="AG38" s="1235"/>
      <c r="AH38" s="1235"/>
      <c r="AI38" s="1235"/>
      <c r="AJ38" s="1235"/>
      <c r="AK38" s="1235"/>
      <c r="AL38" s="1235"/>
      <c r="AM38" s="1235"/>
      <c r="AN38" s="1235"/>
      <c r="AO38" s="1235"/>
      <c r="AP38" s="1235"/>
      <c r="AQ38" s="1235"/>
    </row>
    <row r="39" spans="2:43" ht="15.75" thickTop="1">
      <c r="B39" s="1264"/>
      <c r="C39" s="1236"/>
      <c r="D39" s="1237"/>
      <c r="E39" s="1237"/>
      <c r="F39" s="1237"/>
      <c r="G39" s="1256"/>
      <c r="I39" s="1256"/>
      <c r="K39" s="1256"/>
      <c r="O39" s="1256"/>
      <c r="Q39" s="1256"/>
      <c r="S39" s="1256"/>
      <c r="T39" s="1256"/>
      <c r="U39" s="1256"/>
      <c r="V39" s="1256"/>
      <c r="W39" s="1256"/>
      <c r="X39" s="1252"/>
      <c r="Y39" s="1256"/>
      <c r="Z39" s="1238"/>
      <c r="AA39" s="1260"/>
      <c r="AB39" s="1240"/>
      <c r="AC39" s="1240"/>
      <c r="AD39" s="1240"/>
      <c r="AE39" s="1240"/>
      <c r="AF39" s="1240"/>
      <c r="AG39" s="1235"/>
      <c r="AH39" s="1235"/>
      <c r="AI39" s="1235"/>
      <c r="AJ39" s="1235"/>
      <c r="AK39" s="1235"/>
      <c r="AL39" s="1235"/>
      <c r="AM39" s="1235"/>
      <c r="AN39" s="1235"/>
      <c r="AO39" s="1235"/>
      <c r="AP39" s="1235"/>
      <c r="AQ39" s="1235"/>
    </row>
    <row r="40" spans="2:43" ht="15">
      <c r="B40" s="1161" t="s">
        <v>4021</v>
      </c>
      <c r="C40" s="1236"/>
      <c r="D40" s="1237"/>
      <c r="E40" s="1237"/>
      <c r="F40" s="1259">
        <f>'[206]Note 16-18'!B1</f>
        <v>16.100000000000001</v>
      </c>
      <c r="S40" s="1256"/>
      <c r="T40" s="1256"/>
      <c r="U40" s="1256"/>
      <c r="V40" s="1256"/>
      <c r="W40" s="1256"/>
      <c r="X40" s="1252"/>
      <c r="Y40" s="1256"/>
      <c r="Z40" s="1238"/>
      <c r="AA40" s="1235"/>
      <c r="AB40" s="1240"/>
      <c r="AC40" s="1240"/>
      <c r="AD40" s="1240"/>
      <c r="AE40" s="1240"/>
      <c r="AF40" s="1240"/>
      <c r="AG40" s="1235"/>
      <c r="AH40" s="1235"/>
      <c r="AI40" s="1235"/>
      <c r="AJ40" s="1235"/>
      <c r="AK40" s="1235"/>
      <c r="AL40" s="1235"/>
      <c r="AM40" s="1235"/>
      <c r="AN40" s="1235"/>
      <c r="AO40" s="1235"/>
      <c r="AP40" s="1235"/>
      <c r="AQ40" s="1235"/>
    </row>
    <row r="41" spans="2:43" ht="15">
      <c r="B41" s="1161"/>
      <c r="C41" s="1236"/>
      <c r="D41" s="1237"/>
      <c r="E41" s="1237"/>
      <c r="F41" s="1265"/>
      <c r="S41" s="1256"/>
      <c r="T41" s="1256"/>
      <c r="U41" s="1256"/>
      <c r="V41" s="1256"/>
      <c r="W41" s="1256"/>
      <c r="X41" s="1252"/>
      <c r="Y41" s="1256"/>
      <c r="Z41" s="1238"/>
      <c r="AA41" s="1235"/>
      <c r="AB41" s="1240"/>
      <c r="AC41" s="1240"/>
      <c r="AD41" s="1240"/>
      <c r="AE41" s="1240"/>
      <c r="AF41" s="1240"/>
      <c r="AG41" s="1235"/>
      <c r="AH41" s="1235"/>
      <c r="AI41" s="1235"/>
      <c r="AJ41" s="1235"/>
      <c r="AK41" s="1235"/>
      <c r="AL41" s="1235"/>
      <c r="AM41" s="1235"/>
      <c r="AN41" s="1235"/>
      <c r="AO41" s="1235"/>
      <c r="AP41" s="1235"/>
      <c r="AQ41" s="1235"/>
    </row>
    <row r="42" spans="2:43" ht="15">
      <c r="B42" s="1254" t="s">
        <v>3765</v>
      </c>
      <c r="C42" s="1236"/>
      <c r="D42" s="1237"/>
      <c r="E42" s="1237"/>
      <c r="F42" s="1265"/>
      <c r="S42" s="1256"/>
      <c r="T42" s="1256"/>
      <c r="U42" s="1256"/>
      <c r="V42" s="1256"/>
      <c r="W42" s="1256"/>
      <c r="X42" s="1252"/>
      <c r="Y42" s="1256"/>
      <c r="Z42" s="1238"/>
      <c r="AA42" s="1235"/>
      <c r="AB42" s="1240"/>
      <c r="AC42" s="1240"/>
      <c r="AD42" s="1240"/>
      <c r="AE42" s="1240"/>
      <c r="AF42" s="1240"/>
      <c r="AG42" s="1235"/>
      <c r="AH42" s="1235"/>
      <c r="AI42" s="1235"/>
      <c r="AJ42" s="1235"/>
      <c r="AK42" s="1235"/>
      <c r="AL42" s="1235"/>
      <c r="AM42" s="1235"/>
      <c r="AN42" s="1235"/>
      <c r="AO42" s="1235"/>
      <c r="AP42" s="1235"/>
      <c r="AQ42" s="1235"/>
    </row>
    <row r="43" spans="2:43" ht="15">
      <c r="B43" s="1266" t="s">
        <v>4079</v>
      </c>
      <c r="C43" s="1236"/>
      <c r="D43" s="1237"/>
      <c r="E43" s="1237"/>
      <c r="F43" s="1237"/>
      <c r="G43" s="1256">
        <v>0</v>
      </c>
      <c r="I43" s="1256">
        <v>0</v>
      </c>
      <c r="K43" s="1267">
        <v>0</v>
      </c>
      <c r="M43" s="1256">
        <v>0</v>
      </c>
      <c r="O43" s="1256">
        <f>BS!E11</f>
        <v>17739</v>
      </c>
      <c r="Q43" s="1256">
        <f t="shared" ref="Q43:Q46" si="4">G43+I43+M43+K43+O43</f>
        <v>17739</v>
      </c>
      <c r="S43" s="1268"/>
      <c r="T43" s="1268"/>
      <c r="U43" s="1268"/>
      <c r="V43" s="1268"/>
      <c r="W43" s="1268"/>
      <c r="X43" s="1238"/>
      <c r="Y43" s="1268"/>
      <c r="Z43" s="1238"/>
      <c r="AA43" s="1240"/>
      <c r="AB43" s="1240"/>
      <c r="AC43" s="1240"/>
      <c r="AD43" s="1240"/>
      <c r="AE43" s="1240"/>
      <c r="AF43" s="1240"/>
      <c r="AG43" s="1235"/>
      <c r="AH43" s="1235"/>
      <c r="AI43" s="1235"/>
      <c r="AJ43" s="1235"/>
      <c r="AK43" s="1235"/>
      <c r="AL43" s="1235"/>
      <c r="AM43" s="1235"/>
      <c r="AN43" s="1235"/>
      <c r="AO43" s="1235"/>
      <c r="AP43" s="1235"/>
      <c r="AQ43" s="1235"/>
    </row>
    <row r="44" spans="2:43" ht="15">
      <c r="B44" s="1266" t="str">
        <f>BS!A14</f>
        <v>Markup receivable</v>
      </c>
      <c r="C44" s="1236"/>
      <c r="D44" s="1237"/>
      <c r="E44" s="1237"/>
      <c r="F44" s="1237"/>
      <c r="G44" s="1256">
        <v>0</v>
      </c>
      <c r="I44" s="1256">
        <v>0</v>
      </c>
      <c r="K44" s="1267">
        <v>0</v>
      </c>
      <c r="M44" s="1256">
        <v>0</v>
      </c>
      <c r="O44" s="1256">
        <f>BS!E14</f>
        <v>198</v>
      </c>
      <c r="Q44" s="1256">
        <f t="shared" si="4"/>
        <v>198</v>
      </c>
      <c r="S44" s="1268"/>
      <c r="T44" s="1268"/>
      <c r="U44" s="1268"/>
      <c r="V44" s="1268"/>
      <c r="W44" s="1268"/>
      <c r="X44" s="1238"/>
      <c r="Y44" s="1268"/>
      <c r="Z44" s="1238"/>
      <c r="AA44" s="1240"/>
      <c r="AB44" s="1240"/>
      <c r="AC44" s="1240"/>
      <c r="AD44" s="1240"/>
      <c r="AE44" s="1240"/>
      <c r="AF44" s="1240"/>
      <c r="AG44" s="1235"/>
      <c r="AH44" s="1235"/>
      <c r="AI44" s="1235"/>
      <c r="AJ44" s="1235"/>
      <c r="AK44" s="1235"/>
      <c r="AL44" s="1235"/>
      <c r="AM44" s="1235"/>
      <c r="AN44" s="1235"/>
      <c r="AO44" s="1235"/>
      <c r="AP44" s="1235"/>
      <c r="AQ44" s="1235"/>
    </row>
    <row r="45" spans="2:43" ht="15">
      <c r="B45" s="1266" t="str">
        <f>BS!A13</f>
        <v>Dividend receivable</v>
      </c>
      <c r="C45" s="1236"/>
      <c r="D45" s="1237"/>
      <c r="E45" s="1237"/>
      <c r="F45" s="1237"/>
      <c r="G45" s="1256">
        <v>0</v>
      </c>
      <c r="I45" s="1256">
        <v>0</v>
      </c>
      <c r="K45" s="1267"/>
      <c r="M45" s="1256">
        <v>0</v>
      </c>
      <c r="O45" s="1256">
        <f>BS!E13</f>
        <v>1643</v>
      </c>
      <c r="Q45" s="1256">
        <f t="shared" si="4"/>
        <v>1643</v>
      </c>
      <c r="S45" s="1268"/>
      <c r="T45" s="1268"/>
      <c r="U45" s="1268"/>
      <c r="V45" s="1268"/>
      <c r="W45" s="1268"/>
      <c r="X45" s="1238"/>
      <c r="Y45" s="1268"/>
      <c r="Z45" s="1238"/>
      <c r="AA45" s="1240"/>
      <c r="AB45" s="1240"/>
      <c r="AC45" s="1240"/>
      <c r="AD45" s="1240"/>
      <c r="AE45" s="1240"/>
      <c r="AF45" s="1240"/>
      <c r="AG45" s="1235"/>
      <c r="AH45" s="1235"/>
      <c r="AI45" s="1235"/>
      <c r="AJ45" s="1235"/>
      <c r="AK45" s="1235"/>
      <c r="AL45" s="1235"/>
      <c r="AM45" s="1235"/>
      <c r="AN45" s="1235"/>
      <c r="AO45" s="1235"/>
      <c r="AP45" s="1235"/>
      <c r="AQ45" s="1235"/>
    </row>
    <row r="46" spans="2:43" ht="15">
      <c r="B46" s="1266" t="str">
        <f>BS!A17</f>
        <v>Advances, deposits and other receivables</v>
      </c>
      <c r="C46" s="1236"/>
      <c r="D46" s="1237"/>
      <c r="E46" s="1237"/>
      <c r="F46" s="1237"/>
      <c r="G46" s="1256">
        <v>0</v>
      </c>
      <c r="I46" s="1256">
        <v>0</v>
      </c>
      <c r="K46" s="1267"/>
      <c r="M46" s="1256">
        <v>0</v>
      </c>
      <c r="O46" s="1256">
        <f>BS!E17</f>
        <v>3108</v>
      </c>
      <c r="Q46" s="1256">
        <f t="shared" si="4"/>
        <v>3108</v>
      </c>
      <c r="S46" s="1268"/>
      <c r="T46" s="1268"/>
      <c r="U46" s="1268"/>
      <c r="V46" s="1268"/>
      <c r="W46" s="1268"/>
      <c r="X46" s="1238"/>
      <c r="Y46" s="1268"/>
      <c r="Z46" s="1238"/>
      <c r="AA46" s="1240"/>
      <c r="AB46" s="1240"/>
      <c r="AC46" s="1240"/>
      <c r="AD46" s="1240"/>
      <c r="AE46" s="1240"/>
      <c r="AF46" s="1240"/>
      <c r="AG46" s="1235"/>
      <c r="AH46" s="1235"/>
      <c r="AI46" s="1235"/>
      <c r="AJ46" s="1235"/>
      <c r="AK46" s="1235"/>
      <c r="AL46" s="1235"/>
      <c r="AM46" s="1235"/>
      <c r="AN46" s="1235"/>
      <c r="AO46" s="1235"/>
      <c r="AP46" s="1235"/>
      <c r="AQ46" s="1235"/>
    </row>
    <row r="47" spans="2:43" ht="15">
      <c r="B47" s="1266"/>
      <c r="C47" s="1236"/>
      <c r="D47" s="1237"/>
      <c r="E47" s="1237"/>
      <c r="F47" s="1237"/>
      <c r="G47" s="1256"/>
      <c r="I47" s="1256"/>
      <c r="K47" s="1267"/>
      <c r="O47" s="1256"/>
      <c r="Q47" s="1256"/>
      <c r="S47" s="1268"/>
      <c r="T47" s="1268"/>
      <c r="U47" s="1268"/>
      <c r="V47" s="1268"/>
      <c r="W47" s="1268"/>
      <c r="X47" s="1238"/>
      <c r="Y47" s="1268"/>
      <c r="Z47" s="1238"/>
      <c r="AA47" s="1240"/>
      <c r="AB47" s="1240"/>
      <c r="AC47" s="1240"/>
      <c r="AD47" s="1240"/>
      <c r="AE47" s="1240"/>
      <c r="AF47" s="1240"/>
      <c r="AG47" s="1235"/>
      <c r="AH47" s="1235"/>
      <c r="AI47" s="1235"/>
      <c r="AJ47" s="1235"/>
      <c r="AK47" s="1235"/>
      <c r="AL47" s="1235"/>
      <c r="AM47" s="1235"/>
      <c r="AN47" s="1235"/>
      <c r="AO47" s="1235"/>
      <c r="AP47" s="1235"/>
      <c r="AQ47" s="1235"/>
    </row>
    <row r="48" spans="2:43" ht="15">
      <c r="B48" s="1254" t="s">
        <v>3079</v>
      </c>
      <c r="C48" s="1236"/>
      <c r="D48" s="1237"/>
      <c r="E48" s="1237"/>
      <c r="F48" s="1237"/>
      <c r="G48" s="1256"/>
      <c r="I48" s="1256"/>
      <c r="K48" s="1267"/>
      <c r="O48" s="1256"/>
      <c r="Q48" s="1256"/>
      <c r="S48" s="1268"/>
      <c r="T48" s="1268"/>
      <c r="U48" s="1268"/>
      <c r="V48" s="1268"/>
      <c r="W48" s="1268"/>
      <c r="X48" s="1238"/>
      <c r="Y48" s="1268"/>
      <c r="Z48" s="1238"/>
      <c r="AA48" s="1240"/>
      <c r="AB48" s="1240"/>
      <c r="AC48" s="1240"/>
      <c r="AD48" s="1240"/>
      <c r="AE48" s="1240"/>
      <c r="AF48" s="1240"/>
      <c r="AG48" s="1235"/>
      <c r="AH48" s="1235"/>
      <c r="AI48" s="1235"/>
      <c r="AJ48" s="1235"/>
      <c r="AK48" s="1235"/>
      <c r="AL48" s="1235"/>
      <c r="AM48" s="1235"/>
      <c r="AN48" s="1235"/>
      <c r="AO48" s="1235"/>
      <c r="AP48" s="1235"/>
      <c r="AQ48" s="1235"/>
    </row>
    <row r="49" spans="2:43" ht="15">
      <c r="B49" s="1280" t="s">
        <v>4086</v>
      </c>
      <c r="C49" s="1236"/>
      <c r="D49" s="1237"/>
      <c r="E49" s="1237"/>
      <c r="F49" s="1237"/>
      <c r="G49" s="1256">
        <v>0</v>
      </c>
      <c r="I49" s="1256">
        <v>0</v>
      </c>
      <c r="K49" s="1267"/>
      <c r="M49" s="1220" t="e">
        <f>'3-5'!#REF!</f>
        <v>#REF!</v>
      </c>
      <c r="O49" s="1256">
        <f>BS!G10</f>
        <v>0</v>
      </c>
      <c r="Q49" s="1256" t="e">
        <f t="shared" ref="Q49:Q53" si="5">G49+I49+M49+K49+O49</f>
        <v>#REF!</v>
      </c>
      <c r="S49" s="1268"/>
      <c r="T49" s="1268"/>
      <c r="U49" s="1268"/>
      <c r="V49" s="1268"/>
      <c r="W49" s="1268"/>
      <c r="X49" s="1238"/>
      <c r="Y49" s="1268"/>
      <c r="Z49" s="1238"/>
      <c r="AA49" s="1240"/>
      <c r="AB49" s="1240"/>
      <c r="AC49" s="1240"/>
      <c r="AD49" s="1240"/>
      <c r="AE49" s="1240"/>
      <c r="AF49" s="1240"/>
      <c r="AG49" s="1235"/>
      <c r="AH49" s="1235"/>
      <c r="AI49" s="1235"/>
      <c r="AJ49" s="1235"/>
      <c r="AK49" s="1235"/>
      <c r="AL49" s="1235"/>
      <c r="AM49" s="1235"/>
      <c r="AN49" s="1235"/>
      <c r="AO49" s="1235"/>
      <c r="AP49" s="1235"/>
      <c r="AQ49" s="1235"/>
    </row>
    <row r="50" spans="2:43" ht="15">
      <c r="B50" s="1266" t="s">
        <v>4079</v>
      </c>
      <c r="C50" s="1236"/>
      <c r="D50" s="1237"/>
      <c r="E50" s="1237"/>
      <c r="F50" s="1237"/>
      <c r="G50" s="1256">
        <v>0</v>
      </c>
      <c r="I50" s="1256">
        <v>0</v>
      </c>
      <c r="K50" s="1267">
        <v>0</v>
      </c>
      <c r="M50" s="1256">
        <v>0</v>
      </c>
      <c r="O50" s="1256">
        <f>BS!G11</f>
        <v>126628</v>
      </c>
      <c r="Q50" s="1256">
        <f t="shared" si="5"/>
        <v>126628</v>
      </c>
      <c r="S50" s="1268"/>
      <c r="T50" s="1268"/>
      <c r="U50" s="1268"/>
      <c r="V50" s="1268"/>
      <c r="W50" s="1268"/>
      <c r="X50" s="1269"/>
      <c r="Y50" s="1268"/>
      <c r="Z50" s="1238"/>
      <c r="AA50" s="1240"/>
      <c r="AB50" s="1240"/>
      <c r="AC50" s="1240"/>
      <c r="AD50" s="1240"/>
      <c r="AE50" s="1240"/>
      <c r="AF50" s="1240"/>
      <c r="AG50" s="1235"/>
      <c r="AH50" s="1235"/>
      <c r="AI50" s="1235"/>
      <c r="AJ50" s="1235"/>
      <c r="AK50" s="1235"/>
      <c r="AL50" s="1235"/>
      <c r="AM50" s="1235"/>
      <c r="AN50" s="1235"/>
      <c r="AO50" s="1235"/>
      <c r="AP50" s="1235"/>
      <c r="AQ50" s="1235"/>
    </row>
    <row r="51" spans="2:43" ht="15">
      <c r="B51" s="1266" t="s">
        <v>2938</v>
      </c>
      <c r="C51" s="1236"/>
      <c r="D51" s="1237"/>
      <c r="E51" s="1237"/>
      <c r="F51" s="1237"/>
      <c r="G51" s="1256">
        <v>0</v>
      </c>
      <c r="I51" s="1256">
        <v>0</v>
      </c>
      <c r="K51" s="1267">
        <v>0</v>
      </c>
      <c r="M51" s="1256">
        <v>0</v>
      </c>
      <c r="O51" s="1256">
        <f>BS!G14</f>
        <v>8922</v>
      </c>
      <c r="Q51" s="1256">
        <f t="shared" si="5"/>
        <v>8922</v>
      </c>
      <c r="S51" s="1268"/>
      <c r="T51" s="1268"/>
      <c r="U51" s="1268"/>
      <c r="V51" s="1268"/>
      <c r="W51" s="1268"/>
      <c r="X51" s="1269"/>
      <c r="Y51" s="1268"/>
      <c r="Z51" s="1238"/>
      <c r="AA51" s="1240"/>
      <c r="AB51" s="1240"/>
      <c r="AC51" s="1240"/>
      <c r="AD51" s="1240"/>
      <c r="AE51" s="1240"/>
      <c r="AF51" s="1240"/>
      <c r="AG51" s="1235"/>
      <c r="AH51" s="1235"/>
      <c r="AI51" s="1235"/>
      <c r="AJ51" s="1235"/>
      <c r="AK51" s="1235"/>
      <c r="AL51" s="1235"/>
      <c r="AM51" s="1235"/>
      <c r="AN51" s="1235"/>
      <c r="AO51" s="1235"/>
      <c r="AP51" s="1235"/>
      <c r="AQ51" s="1235"/>
    </row>
    <row r="52" spans="2:43" ht="15">
      <c r="B52" s="1266" t="s">
        <v>2948</v>
      </c>
      <c r="C52" s="1236"/>
      <c r="D52" s="1237"/>
      <c r="E52" s="1237"/>
      <c r="F52" s="1237"/>
      <c r="G52" s="1256">
        <v>0</v>
      </c>
      <c r="I52" s="1256">
        <v>0</v>
      </c>
      <c r="K52" s="1267">
        <v>0</v>
      </c>
      <c r="M52" s="1256">
        <v>0</v>
      </c>
      <c r="O52" s="1256">
        <f>BS!G13</f>
        <v>0</v>
      </c>
      <c r="Q52" s="1256">
        <f t="shared" si="5"/>
        <v>0</v>
      </c>
      <c r="S52" s="1268"/>
      <c r="T52" s="1268"/>
      <c r="U52" s="1268"/>
      <c r="V52" s="1268"/>
      <c r="W52" s="1268"/>
      <c r="X52" s="1269"/>
      <c r="Y52" s="1268"/>
      <c r="Z52" s="1238"/>
      <c r="AA52" s="1240"/>
      <c r="AB52" s="1240"/>
      <c r="AC52" s="1240"/>
      <c r="AD52" s="1240"/>
      <c r="AE52" s="1240"/>
      <c r="AF52" s="1240"/>
      <c r="AG52" s="1235"/>
      <c r="AH52" s="1235"/>
      <c r="AI52" s="1235"/>
      <c r="AJ52" s="1235"/>
      <c r="AK52" s="1235"/>
      <c r="AL52" s="1235"/>
      <c r="AM52" s="1235"/>
      <c r="AN52" s="1235"/>
      <c r="AO52" s="1235"/>
      <c r="AP52" s="1235"/>
      <c r="AQ52" s="1235"/>
    </row>
    <row r="53" spans="2:43" ht="15">
      <c r="B53" s="1266" t="s">
        <v>3845</v>
      </c>
      <c r="C53" s="1236"/>
      <c r="D53" s="1237"/>
      <c r="E53" s="1237"/>
      <c r="F53" s="1237"/>
      <c r="G53" s="1256">
        <v>0</v>
      </c>
      <c r="I53" s="1256">
        <v>0</v>
      </c>
      <c r="K53" s="1267">
        <v>0</v>
      </c>
      <c r="M53" s="1256">
        <v>0</v>
      </c>
      <c r="O53" s="1256">
        <f>BS!G17</f>
        <v>353</v>
      </c>
      <c r="Q53" s="1256">
        <f t="shared" si="5"/>
        <v>353</v>
      </c>
      <c r="S53" s="1268"/>
      <c r="T53" s="1268"/>
      <c r="U53" s="1268"/>
      <c r="V53" s="1268"/>
      <c r="W53" s="1268"/>
      <c r="X53" s="1269"/>
      <c r="Y53" s="1268"/>
      <c r="Z53" s="1238"/>
      <c r="AA53" s="1240"/>
      <c r="AB53" s="1240"/>
      <c r="AC53" s="1240"/>
      <c r="AD53" s="1240"/>
      <c r="AE53" s="1240"/>
      <c r="AF53" s="1240"/>
      <c r="AG53" s="1235"/>
      <c r="AH53" s="1235"/>
      <c r="AI53" s="1235"/>
      <c r="AJ53" s="1235"/>
      <c r="AK53" s="1235"/>
      <c r="AL53" s="1235"/>
      <c r="AM53" s="1235"/>
      <c r="AN53" s="1235"/>
      <c r="AO53" s="1235"/>
      <c r="AP53" s="1235"/>
      <c r="AQ53" s="1235"/>
    </row>
    <row r="54" spans="2:43" ht="15">
      <c r="B54" s="1266"/>
      <c r="C54" s="1236"/>
      <c r="D54" s="1237"/>
      <c r="E54" s="1237"/>
      <c r="F54" s="1237"/>
      <c r="G54" s="1256"/>
      <c r="I54" s="1256"/>
      <c r="K54" s="1267"/>
      <c r="O54" s="1256"/>
      <c r="Q54" s="1256"/>
      <c r="S54" s="1268"/>
      <c r="T54" s="1268"/>
      <c r="U54" s="1268"/>
      <c r="V54" s="1268"/>
      <c r="W54" s="1268"/>
      <c r="X54" s="1238"/>
      <c r="Y54" s="1268"/>
      <c r="Z54" s="1238"/>
      <c r="AA54" s="1240"/>
      <c r="AB54" s="1240"/>
      <c r="AC54" s="1240"/>
      <c r="AD54" s="1240"/>
      <c r="AE54" s="1240"/>
      <c r="AF54" s="1240"/>
      <c r="AG54" s="1235"/>
      <c r="AH54" s="1235"/>
      <c r="AI54" s="1235"/>
      <c r="AJ54" s="1235"/>
      <c r="AK54" s="1235"/>
      <c r="AL54" s="1235"/>
      <c r="AM54" s="1235"/>
      <c r="AN54" s="1235"/>
      <c r="AO54" s="1235"/>
      <c r="AP54" s="1235"/>
      <c r="AQ54" s="1235"/>
    </row>
    <row r="55" spans="2:43" ht="15">
      <c r="B55" s="1254" t="s">
        <v>3072</v>
      </c>
      <c r="C55" s="1236"/>
      <c r="D55" s="1237"/>
      <c r="E55" s="1237"/>
      <c r="F55" s="1237"/>
      <c r="G55" s="1256"/>
      <c r="I55" s="1256"/>
      <c r="K55" s="1267"/>
      <c r="O55" s="1256"/>
      <c r="Q55" s="1256"/>
      <c r="S55" s="1268"/>
      <c r="T55" s="1268"/>
      <c r="U55" s="1268"/>
      <c r="V55" s="1268"/>
      <c r="W55" s="1268"/>
      <c r="X55" s="1238"/>
      <c r="Y55" s="1268"/>
      <c r="Z55" s="1238"/>
      <c r="AA55" s="1240"/>
      <c r="AB55" s="1240"/>
      <c r="AC55" s="1240"/>
      <c r="AD55" s="1240"/>
      <c r="AE55" s="1240"/>
      <c r="AF55" s="1240"/>
      <c r="AG55" s="1235"/>
      <c r="AH55" s="1235"/>
      <c r="AI55" s="1235"/>
      <c r="AJ55" s="1235"/>
      <c r="AK55" s="1235"/>
      <c r="AL55" s="1235"/>
      <c r="AM55" s="1235"/>
      <c r="AN55" s="1235"/>
      <c r="AO55" s="1235"/>
      <c r="AP55" s="1235"/>
      <c r="AQ55" s="1235"/>
    </row>
    <row r="56" spans="2:43" ht="15">
      <c r="B56" s="1280" t="s">
        <v>4086</v>
      </c>
      <c r="C56" s="1236"/>
      <c r="D56" s="1237"/>
      <c r="E56" s="1237"/>
      <c r="F56" s="1237"/>
      <c r="G56" s="1256">
        <v>0</v>
      </c>
      <c r="I56" s="1256">
        <v>0</v>
      </c>
      <c r="K56" s="1267"/>
      <c r="M56" s="1220" t="e">
        <f>'3-5'!#REF!</f>
        <v>#REF!</v>
      </c>
      <c r="O56" s="1256"/>
      <c r="Q56" s="1256" t="e">
        <f t="shared" ref="Q56:Q60" si="6">G56+I56+M56+K56+O56</f>
        <v>#REF!</v>
      </c>
      <c r="S56" s="1268"/>
      <c r="T56" s="1268"/>
      <c r="U56" s="1268"/>
      <c r="V56" s="1268"/>
      <c r="W56" s="1268"/>
      <c r="X56" s="1238"/>
      <c r="Y56" s="1268"/>
      <c r="Z56" s="1238"/>
      <c r="AA56" s="1240"/>
      <c r="AB56" s="1240"/>
      <c r="AC56" s="1240"/>
      <c r="AD56" s="1240"/>
      <c r="AE56" s="1240"/>
      <c r="AF56" s="1240"/>
      <c r="AG56" s="1235"/>
      <c r="AH56" s="1235"/>
      <c r="AI56" s="1235"/>
      <c r="AJ56" s="1235"/>
      <c r="AK56" s="1235"/>
      <c r="AL56" s="1235"/>
      <c r="AM56" s="1235"/>
      <c r="AN56" s="1235"/>
      <c r="AO56" s="1235"/>
      <c r="AP56" s="1235"/>
      <c r="AQ56" s="1235"/>
    </row>
    <row r="57" spans="2:43" ht="15">
      <c r="B57" s="1266" t="s">
        <v>4079</v>
      </c>
      <c r="C57" s="1236"/>
      <c r="D57" s="1237"/>
      <c r="E57" s="1237"/>
      <c r="F57" s="1237"/>
      <c r="G57" s="1256">
        <v>0</v>
      </c>
      <c r="I57" s="1256">
        <v>0</v>
      </c>
      <c r="K57" s="1267">
        <v>0</v>
      </c>
      <c r="M57" s="1256">
        <v>0</v>
      </c>
      <c r="O57" s="1256">
        <f>BS!I11</f>
        <v>322228</v>
      </c>
      <c r="Q57" s="1256">
        <f t="shared" si="6"/>
        <v>322228</v>
      </c>
      <c r="S57" s="1268"/>
      <c r="T57" s="1268"/>
      <c r="U57" s="1268"/>
      <c r="V57" s="1268"/>
      <c r="W57" s="1268"/>
      <c r="X57" s="1269"/>
      <c r="Y57" s="1268"/>
      <c r="Z57" s="1238"/>
      <c r="AA57" s="1240"/>
      <c r="AB57" s="1240"/>
      <c r="AC57" s="1240"/>
      <c r="AD57" s="1240"/>
      <c r="AE57" s="1240"/>
      <c r="AF57" s="1240"/>
      <c r="AG57" s="1235"/>
      <c r="AH57" s="1235"/>
      <c r="AI57" s="1235"/>
      <c r="AJ57" s="1235"/>
      <c r="AK57" s="1235"/>
      <c r="AL57" s="1235"/>
      <c r="AM57" s="1235"/>
      <c r="AN57" s="1235"/>
      <c r="AO57" s="1235"/>
      <c r="AP57" s="1235"/>
      <c r="AQ57" s="1235"/>
    </row>
    <row r="58" spans="2:43" ht="15">
      <c r="B58" s="1266" t="s">
        <v>2938</v>
      </c>
      <c r="C58" s="1236"/>
      <c r="D58" s="1237"/>
      <c r="E58" s="1237"/>
      <c r="F58" s="1237"/>
      <c r="G58" s="1256">
        <v>0</v>
      </c>
      <c r="I58" s="1256">
        <v>0</v>
      </c>
      <c r="K58" s="1267">
        <v>0</v>
      </c>
      <c r="M58" s="1256">
        <v>0</v>
      </c>
      <c r="O58" s="1256">
        <f>BS!I14</f>
        <v>4486</v>
      </c>
      <c r="Q58" s="1256">
        <f t="shared" si="6"/>
        <v>4486</v>
      </c>
      <c r="S58" s="1268"/>
      <c r="T58" s="1268"/>
      <c r="U58" s="1268"/>
      <c r="V58" s="1268"/>
      <c r="W58" s="1268"/>
      <c r="X58" s="1269"/>
      <c r="Y58" s="1268"/>
      <c r="Z58" s="1238"/>
      <c r="AA58" s="1240"/>
      <c r="AB58" s="1240"/>
      <c r="AC58" s="1240"/>
      <c r="AD58" s="1240"/>
      <c r="AE58" s="1240"/>
      <c r="AF58" s="1240"/>
      <c r="AG58" s="1235"/>
      <c r="AH58" s="1235"/>
      <c r="AI58" s="1235"/>
      <c r="AJ58" s="1235"/>
      <c r="AK58" s="1235"/>
      <c r="AL58" s="1235"/>
      <c r="AM58" s="1235"/>
      <c r="AN58" s="1235"/>
      <c r="AO58" s="1235"/>
      <c r="AP58" s="1235"/>
      <c r="AQ58" s="1235"/>
    </row>
    <row r="59" spans="2:43" ht="15">
      <c r="B59" s="1266" t="s">
        <v>2948</v>
      </c>
      <c r="C59" s="1236"/>
      <c r="D59" s="1237"/>
      <c r="E59" s="1237"/>
      <c r="F59" s="1237"/>
      <c r="G59" s="1256">
        <v>0</v>
      </c>
      <c r="I59" s="1256">
        <v>0</v>
      </c>
      <c r="K59" s="1267"/>
      <c r="M59" s="1256">
        <v>0</v>
      </c>
      <c r="O59" s="1256">
        <f>BS!I13</f>
        <v>0</v>
      </c>
      <c r="Q59" s="1256">
        <f t="shared" si="6"/>
        <v>0</v>
      </c>
      <c r="S59" s="1268"/>
      <c r="T59" s="1268"/>
      <c r="U59" s="1268"/>
      <c r="V59" s="1268"/>
      <c r="W59" s="1268"/>
      <c r="X59" s="1269"/>
      <c r="Y59" s="1268"/>
      <c r="Z59" s="1238"/>
      <c r="AA59" s="1240"/>
      <c r="AB59" s="1240"/>
      <c r="AC59" s="1240"/>
      <c r="AD59" s="1240"/>
      <c r="AE59" s="1240"/>
      <c r="AF59" s="1240"/>
      <c r="AG59" s="1235"/>
      <c r="AH59" s="1235"/>
      <c r="AI59" s="1235"/>
      <c r="AJ59" s="1235"/>
      <c r="AK59" s="1235"/>
      <c r="AL59" s="1235"/>
      <c r="AM59" s="1235"/>
      <c r="AN59" s="1235"/>
      <c r="AO59" s="1235"/>
      <c r="AP59" s="1235"/>
      <c r="AQ59" s="1235"/>
    </row>
    <row r="60" spans="2:43" ht="15">
      <c r="B60" s="1266" t="s">
        <v>3845</v>
      </c>
      <c r="C60" s="1236"/>
      <c r="D60" s="1237"/>
      <c r="E60" s="1237"/>
      <c r="F60" s="1237"/>
      <c r="G60" s="1256">
        <v>0</v>
      </c>
      <c r="I60" s="1256">
        <v>0</v>
      </c>
      <c r="K60" s="1267">
        <v>0</v>
      </c>
      <c r="M60" s="1256">
        <v>0</v>
      </c>
      <c r="O60" s="1256">
        <f>BS!$I$17</f>
        <v>227</v>
      </c>
      <c r="Q60" s="1256">
        <f t="shared" si="6"/>
        <v>227</v>
      </c>
      <c r="S60" s="1268"/>
      <c r="T60" s="1268"/>
      <c r="U60" s="1268"/>
      <c r="V60" s="1268"/>
      <c r="W60" s="1268"/>
      <c r="X60" s="1269"/>
      <c r="Y60" s="1268"/>
      <c r="Z60" s="1238"/>
      <c r="AA60" s="1240"/>
      <c r="AB60" s="1240"/>
      <c r="AC60" s="1240"/>
      <c r="AD60" s="1240"/>
      <c r="AE60" s="1240"/>
      <c r="AF60" s="1240"/>
      <c r="AG60" s="1235"/>
      <c r="AH60" s="1235"/>
      <c r="AI60" s="1235"/>
      <c r="AJ60" s="1235"/>
      <c r="AK60" s="1235"/>
      <c r="AL60" s="1235"/>
      <c r="AM60" s="1235"/>
      <c r="AN60" s="1235"/>
      <c r="AO60" s="1235"/>
      <c r="AP60" s="1235"/>
      <c r="AQ60" s="1235"/>
    </row>
    <row r="61" spans="2:43" ht="15.75" thickBot="1">
      <c r="C61" s="1236"/>
      <c r="D61" s="1237"/>
      <c r="E61" s="1237"/>
      <c r="F61" s="1237"/>
      <c r="G61" s="1270">
        <f>SUM(G43:G60)</f>
        <v>0</v>
      </c>
      <c r="I61" s="1270">
        <f>SUM(I43:I60)</f>
        <v>0</v>
      </c>
      <c r="K61" s="1270">
        <f>SUM(K30:K60)</f>
        <v>0</v>
      </c>
      <c r="M61" s="1270" t="e">
        <f>SUM(M43:M60)</f>
        <v>#REF!</v>
      </c>
      <c r="O61" s="1270">
        <f>SUM(O43:O60)</f>
        <v>485532</v>
      </c>
      <c r="Q61" s="1270" t="e">
        <f>SUM(Q43:Q60)</f>
        <v>#REF!</v>
      </c>
      <c r="S61" s="1271"/>
      <c r="T61" s="1238"/>
      <c r="U61" s="1271"/>
      <c r="V61" s="1238"/>
      <c r="W61" s="1271"/>
      <c r="X61" s="1238"/>
      <c r="Y61" s="1271"/>
      <c r="Z61" s="1238"/>
      <c r="AA61" s="1240"/>
      <c r="AB61" s="1240"/>
      <c r="AC61" s="1240"/>
      <c r="AD61" s="1240"/>
      <c r="AE61" s="1240"/>
      <c r="AF61" s="1240"/>
      <c r="AG61" s="1235"/>
      <c r="AH61" s="1235"/>
      <c r="AI61" s="1235"/>
      <c r="AJ61" s="1235"/>
      <c r="AK61" s="1235"/>
      <c r="AL61" s="1235"/>
      <c r="AM61" s="1235"/>
      <c r="AN61" s="1235"/>
      <c r="AO61" s="1235"/>
      <c r="AP61" s="1235"/>
      <c r="AQ61" s="1235"/>
    </row>
    <row r="62" spans="2:43" ht="15.75" customHeight="1" thickTop="1">
      <c r="C62" s="1236"/>
      <c r="D62" s="1237"/>
      <c r="E62" s="1237"/>
      <c r="F62" s="1237"/>
      <c r="G62" s="1271"/>
      <c r="H62" s="1271"/>
      <c r="I62" s="1271"/>
      <c r="J62" s="1271"/>
      <c r="K62" s="1271"/>
      <c r="L62" s="1271"/>
      <c r="M62" s="1271"/>
      <c r="N62" s="1271"/>
      <c r="O62" s="1271"/>
      <c r="P62" s="1271"/>
      <c r="Q62" s="1271"/>
      <c r="S62" s="1271"/>
      <c r="T62" s="1271"/>
      <c r="U62" s="1271"/>
      <c r="V62" s="1271"/>
      <c r="W62" s="1271"/>
      <c r="X62" s="1271"/>
      <c r="Y62" s="1271"/>
      <c r="Z62" s="1238"/>
      <c r="AA62" s="1240"/>
      <c r="AB62" s="1240"/>
      <c r="AC62" s="1240"/>
      <c r="AD62" s="1240"/>
      <c r="AE62" s="1240"/>
      <c r="AF62" s="1240"/>
      <c r="AG62" s="1235"/>
      <c r="AH62" s="1235"/>
      <c r="AI62" s="1235"/>
      <c r="AJ62" s="1235"/>
      <c r="AK62" s="1235"/>
      <c r="AL62" s="1235"/>
      <c r="AM62" s="1235"/>
      <c r="AN62" s="1235"/>
      <c r="AO62" s="1235"/>
      <c r="AP62" s="1235"/>
      <c r="AQ62" s="1235"/>
    </row>
    <row r="63" spans="2:43" ht="15" customHeight="1">
      <c r="C63" s="1236"/>
      <c r="D63" s="1237"/>
      <c r="E63" s="1237"/>
      <c r="F63" s="1237"/>
      <c r="G63" s="1271"/>
      <c r="H63" s="1271"/>
      <c r="I63" s="1271"/>
      <c r="J63" s="1271"/>
      <c r="K63" s="1271"/>
      <c r="L63" s="1271"/>
      <c r="M63" s="1271"/>
      <c r="N63" s="1271"/>
      <c r="O63" s="1271"/>
      <c r="P63" s="1271"/>
      <c r="Q63" s="1271"/>
      <c r="S63" s="1271"/>
      <c r="T63" s="1271"/>
      <c r="U63" s="1271"/>
      <c r="V63" s="1271"/>
      <c r="W63" s="1271"/>
      <c r="X63" s="1271"/>
      <c r="Y63" s="1271"/>
      <c r="Z63" s="1238"/>
      <c r="AA63" s="1240"/>
      <c r="AB63" s="1240"/>
      <c r="AC63" s="1240"/>
      <c r="AD63" s="1240"/>
      <c r="AE63" s="1240"/>
      <c r="AF63" s="1240"/>
      <c r="AG63" s="1235"/>
      <c r="AH63" s="1235"/>
      <c r="AI63" s="1235"/>
      <c r="AJ63" s="1235"/>
      <c r="AK63" s="1235"/>
      <c r="AL63" s="1235"/>
      <c r="AM63" s="1235"/>
      <c r="AN63" s="1235"/>
      <c r="AO63" s="1235"/>
      <c r="AP63" s="1235"/>
      <c r="AQ63" s="1235"/>
    </row>
    <row r="64" spans="2:43" ht="15" customHeight="1">
      <c r="C64" s="1236"/>
      <c r="D64" s="1237"/>
      <c r="E64" s="1237"/>
      <c r="F64" s="1237"/>
      <c r="G64" s="3210" t="s">
        <v>4088</v>
      </c>
      <c r="H64" s="3150"/>
      <c r="I64" s="3150"/>
      <c r="J64" s="3150"/>
      <c r="K64" s="3150"/>
      <c r="L64" s="3150"/>
      <c r="M64" s="3150"/>
      <c r="N64" s="3150"/>
      <c r="O64" s="3150"/>
      <c r="P64" s="3150"/>
      <c r="Q64" s="3150"/>
      <c r="R64" s="3150"/>
      <c r="S64" s="3150"/>
      <c r="T64" s="3150"/>
      <c r="U64" s="3150"/>
      <c r="V64" s="3150"/>
      <c r="W64" s="3150"/>
      <c r="X64" s="3150"/>
      <c r="Y64" s="3150"/>
      <c r="Z64" s="1238"/>
      <c r="AA64" s="1240"/>
      <c r="AB64" s="1240"/>
      <c r="AC64" s="1240"/>
      <c r="AD64" s="1240"/>
      <c r="AE64" s="1240"/>
      <c r="AF64" s="1240"/>
      <c r="AG64" s="1235"/>
      <c r="AH64" s="1235"/>
      <c r="AI64" s="1235"/>
      <c r="AJ64" s="1235"/>
      <c r="AK64" s="1235"/>
      <c r="AL64" s="1235"/>
      <c r="AM64" s="1235"/>
      <c r="AN64" s="1235"/>
      <c r="AO64" s="1235"/>
      <c r="AP64" s="1235"/>
      <c r="AQ64" s="1235"/>
    </row>
    <row r="65" spans="2:43" ht="15" customHeight="1">
      <c r="C65" s="1236"/>
      <c r="D65" s="1237"/>
      <c r="E65" s="1237"/>
      <c r="F65" s="1237"/>
      <c r="G65" s="3150" t="s">
        <v>4013</v>
      </c>
      <c r="H65" s="3150"/>
      <c r="I65" s="3150"/>
      <c r="J65" s="3150"/>
      <c r="K65" s="3150"/>
      <c r="L65" s="3150"/>
      <c r="M65" s="3150"/>
      <c r="N65" s="3150"/>
      <c r="O65" s="3150"/>
      <c r="P65" s="3150"/>
      <c r="Q65" s="3150"/>
      <c r="R65" s="1241">
        <v>42369</v>
      </c>
      <c r="S65" s="3150" t="s">
        <v>4014</v>
      </c>
      <c r="T65" s="3150"/>
      <c r="U65" s="3150"/>
      <c r="V65" s="3150"/>
      <c r="W65" s="3150"/>
      <c r="X65" s="3150"/>
      <c r="Y65" s="3150"/>
      <c r="Z65" s="1238"/>
      <c r="AA65" s="1240"/>
      <c r="AB65" s="1240"/>
      <c r="AC65" s="1240"/>
      <c r="AD65" s="1240"/>
      <c r="AE65" s="1240"/>
      <c r="AF65" s="1240"/>
      <c r="AG65" s="1235"/>
      <c r="AH65" s="1235"/>
      <c r="AI65" s="1235"/>
      <c r="AJ65" s="1235"/>
      <c r="AK65" s="1235"/>
      <c r="AL65" s="1235"/>
      <c r="AM65" s="1235"/>
      <c r="AN65" s="1235"/>
      <c r="AO65" s="1235"/>
      <c r="AP65" s="1235"/>
      <c r="AQ65" s="1235"/>
    </row>
    <row r="66" spans="2:43" ht="15" customHeight="1">
      <c r="C66" s="1236"/>
      <c r="D66" s="1237"/>
      <c r="E66" s="1237"/>
      <c r="F66" s="1237"/>
      <c r="G66" s="3205" t="s">
        <v>4071</v>
      </c>
      <c r="H66" s="1243"/>
      <c r="I66" s="3205" t="s">
        <v>4072</v>
      </c>
      <c r="J66" s="1244"/>
      <c r="K66" s="3205" t="s">
        <v>4073</v>
      </c>
      <c r="L66" s="1245"/>
      <c r="M66" s="3208" t="s">
        <v>4063</v>
      </c>
      <c r="N66" s="1245"/>
      <c r="O66" s="3205" t="s">
        <v>4080</v>
      </c>
      <c r="P66" s="1245"/>
      <c r="Q66" s="3205" t="s">
        <v>2928</v>
      </c>
      <c r="R66" s="1246"/>
      <c r="S66" s="1185"/>
      <c r="T66" s="1185"/>
      <c r="U66" s="1185"/>
      <c r="V66" s="1185"/>
      <c r="W66" s="1185"/>
      <c r="X66" s="1185"/>
      <c r="Y66" s="1185"/>
      <c r="Z66" s="1238"/>
      <c r="AA66" s="1240"/>
      <c r="AB66" s="1240"/>
      <c r="AC66" s="1240"/>
      <c r="AD66" s="1240"/>
      <c r="AE66" s="1240"/>
      <c r="AF66" s="1240"/>
      <c r="AG66" s="1235"/>
      <c r="AH66" s="1235"/>
      <c r="AI66" s="1235"/>
      <c r="AJ66" s="1235"/>
      <c r="AK66" s="1235"/>
      <c r="AL66" s="1235"/>
      <c r="AM66" s="1235"/>
      <c r="AN66" s="1235"/>
      <c r="AO66" s="1235"/>
      <c r="AP66" s="1235"/>
      <c r="AQ66" s="1235"/>
    </row>
    <row r="67" spans="2:43" ht="15" customHeight="1">
      <c r="C67" s="1236"/>
      <c r="D67" s="1237"/>
      <c r="E67" s="1237"/>
      <c r="F67" s="1237"/>
      <c r="G67" s="3206"/>
      <c r="H67" s="1243"/>
      <c r="I67" s="3206"/>
      <c r="J67" s="1244"/>
      <c r="K67" s="3206"/>
      <c r="L67" s="1245"/>
      <c r="M67" s="3149"/>
      <c r="N67" s="1245"/>
      <c r="O67" s="3206"/>
      <c r="P67" s="1245"/>
      <c r="Q67" s="3206"/>
      <c r="R67" s="1246"/>
      <c r="S67" s="1185"/>
      <c r="T67" s="1185"/>
      <c r="U67" s="1185"/>
      <c r="V67" s="1185"/>
      <c r="W67" s="1185"/>
      <c r="X67" s="1185"/>
      <c r="Y67" s="1185"/>
      <c r="Z67" s="1238"/>
      <c r="AA67" s="1240"/>
      <c r="AB67" s="1240"/>
      <c r="AC67" s="1240"/>
      <c r="AD67" s="1240"/>
      <c r="AE67" s="1240"/>
      <c r="AF67" s="1240"/>
      <c r="AG67" s="1235"/>
      <c r="AH67" s="1235"/>
      <c r="AI67" s="1235"/>
      <c r="AJ67" s="1235"/>
      <c r="AK67" s="1235"/>
      <c r="AL67" s="1235"/>
      <c r="AM67" s="1235"/>
      <c r="AN67" s="1235"/>
      <c r="AO67" s="1235"/>
      <c r="AP67" s="1235"/>
      <c r="AQ67" s="1235"/>
    </row>
    <row r="68" spans="2:43" ht="15" customHeight="1">
      <c r="C68" s="1236"/>
      <c r="D68" s="1237"/>
      <c r="E68" s="1237"/>
      <c r="F68" s="1237"/>
      <c r="G68" s="3207"/>
      <c r="H68" s="1243"/>
      <c r="I68" s="3207"/>
      <c r="J68" s="1244"/>
      <c r="K68" s="3206"/>
      <c r="L68" s="1245"/>
      <c r="M68" s="3149"/>
      <c r="N68" s="1245"/>
      <c r="O68" s="3207"/>
      <c r="P68" s="1245"/>
      <c r="Q68" s="3207"/>
      <c r="R68" s="1246"/>
      <c r="S68" s="1247"/>
      <c r="T68" s="1243"/>
      <c r="U68" s="1247"/>
      <c r="V68" s="1244"/>
      <c r="W68" s="1247"/>
      <c r="X68" s="1245"/>
      <c r="Y68" s="1247"/>
      <c r="Z68" s="1238"/>
      <c r="AA68" s="1240"/>
      <c r="AB68" s="1240"/>
      <c r="AC68" s="1240"/>
      <c r="AD68" s="1240"/>
      <c r="AE68" s="1240"/>
      <c r="AF68" s="1240"/>
      <c r="AG68" s="1235"/>
      <c r="AH68" s="1235"/>
      <c r="AI68" s="1235"/>
      <c r="AJ68" s="1235"/>
      <c r="AK68" s="1235"/>
      <c r="AL68" s="1235"/>
      <c r="AM68" s="1235"/>
      <c r="AN68" s="1235"/>
      <c r="AO68" s="1235"/>
      <c r="AP68" s="1235"/>
      <c r="AQ68" s="1235"/>
    </row>
    <row r="69" spans="2:43" ht="15">
      <c r="C69" s="1236"/>
      <c r="D69" s="1237"/>
      <c r="E69" s="1237"/>
      <c r="F69" s="1237"/>
      <c r="G69" s="3207"/>
      <c r="H69" s="1243"/>
      <c r="I69" s="3207"/>
      <c r="J69" s="1244"/>
      <c r="K69" s="3206"/>
      <c r="L69" s="1245"/>
      <c r="M69" s="3149"/>
      <c r="N69" s="1245"/>
      <c r="O69" s="3207"/>
      <c r="P69" s="1245"/>
      <c r="Q69" s="3207"/>
      <c r="R69" s="1246"/>
      <c r="S69" s="1247" t="s">
        <v>3541</v>
      </c>
      <c r="T69" s="1243"/>
      <c r="U69" s="1247" t="s">
        <v>3542</v>
      </c>
      <c r="V69" s="1244"/>
      <c r="W69" s="1247" t="s">
        <v>3543</v>
      </c>
      <c r="X69" s="1245"/>
      <c r="Y69" s="1247" t="s">
        <v>2928</v>
      </c>
      <c r="Z69" s="1238"/>
      <c r="AA69" s="1240"/>
      <c r="AB69" s="1240"/>
      <c r="AC69" s="1240"/>
      <c r="AD69" s="1240"/>
      <c r="AE69" s="1240"/>
      <c r="AF69" s="1240"/>
      <c r="AG69" s="1235"/>
      <c r="AH69" s="1235"/>
      <c r="AI69" s="1235"/>
      <c r="AJ69" s="1235"/>
      <c r="AK69" s="1235"/>
      <c r="AL69" s="1235"/>
      <c r="AM69" s="1235"/>
      <c r="AN69" s="1235"/>
      <c r="AO69" s="1235"/>
      <c r="AP69" s="1235"/>
      <c r="AQ69" s="1235"/>
    </row>
    <row r="70" spans="2:43" ht="15">
      <c r="C70" s="1236"/>
      <c r="D70" s="1237"/>
      <c r="E70" s="1237"/>
      <c r="F70" s="1248" t="s">
        <v>2945</v>
      </c>
      <c r="G70" s="3209" t="s">
        <v>4075</v>
      </c>
      <c r="H70" s="3209"/>
      <c r="I70" s="3209"/>
      <c r="J70" s="3209"/>
      <c r="K70" s="3209"/>
      <c r="L70" s="3209"/>
      <c r="M70" s="3209"/>
      <c r="N70" s="3209"/>
      <c r="O70" s="3209"/>
      <c r="P70" s="3209"/>
      <c r="Q70" s="3209"/>
      <c r="R70" s="1245"/>
      <c r="S70" s="3209" t="s">
        <v>4076</v>
      </c>
      <c r="T70" s="3209"/>
      <c r="U70" s="3209"/>
      <c r="V70" s="3209"/>
      <c r="W70" s="3209"/>
      <c r="X70" s="3209"/>
      <c r="Y70" s="3209"/>
      <c r="Z70" s="1238"/>
      <c r="AA70" s="1240"/>
      <c r="AB70" s="1240"/>
      <c r="AC70" s="1240"/>
      <c r="AD70" s="1240"/>
      <c r="AE70" s="1240"/>
      <c r="AF70" s="1240"/>
      <c r="AG70" s="1235"/>
      <c r="AH70" s="1235"/>
      <c r="AI70" s="1235"/>
      <c r="AJ70" s="1235"/>
      <c r="AK70" s="1235"/>
      <c r="AL70" s="1235"/>
      <c r="AM70" s="1235"/>
      <c r="AN70" s="1235"/>
      <c r="AO70" s="1235"/>
      <c r="AP70" s="1235"/>
      <c r="AQ70" s="1235"/>
    </row>
    <row r="71" spans="2:43" ht="15">
      <c r="C71" s="1236"/>
      <c r="D71" s="1237"/>
      <c r="E71" s="1237"/>
      <c r="F71" s="1248"/>
      <c r="G71" s="1289"/>
      <c r="H71" s="1289"/>
      <c r="I71" s="1289"/>
      <c r="J71" s="1289"/>
      <c r="K71" s="1289"/>
      <c r="L71" s="1289"/>
      <c r="M71" s="1289"/>
      <c r="N71" s="1289"/>
      <c r="O71" s="1289"/>
      <c r="P71" s="1289"/>
      <c r="Q71" s="1289"/>
      <c r="R71" s="1245"/>
      <c r="S71" s="1289"/>
      <c r="T71" s="1289"/>
      <c r="U71" s="1289"/>
      <c r="V71" s="1289"/>
      <c r="W71" s="1289"/>
      <c r="X71" s="1289"/>
      <c r="Y71" s="1289"/>
      <c r="Z71" s="1238"/>
      <c r="AA71" s="1240"/>
      <c r="AB71" s="1240"/>
      <c r="AC71" s="1240"/>
      <c r="AD71" s="1240"/>
      <c r="AE71" s="1240"/>
      <c r="AF71" s="1240"/>
      <c r="AG71" s="1235"/>
      <c r="AH71" s="1235"/>
      <c r="AI71" s="1235"/>
      <c r="AJ71" s="1235"/>
      <c r="AK71" s="1235"/>
      <c r="AL71" s="1235"/>
      <c r="AM71" s="1235"/>
      <c r="AN71" s="1235"/>
      <c r="AO71" s="1235"/>
      <c r="AP71" s="1235"/>
      <c r="AQ71" s="1235"/>
    </row>
    <row r="72" spans="2:43" ht="15">
      <c r="B72" s="1161" t="s">
        <v>4023</v>
      </c>
      <c r="C72" s="1236"/>
      <c r="D72" s="1237"/>
      <c r="E72" s="1237"/>
      <c r="F72" s="1259">
        <f>'[206]Note 16-18'!B1</f>
        <v>16.100000000000001</v>
      </c>
      <c r="G72" s="1271"/>
      <c r="H72" s="1271"/>
      <c r="I72" s="1271"/>
      <c r="J72" s="1271"/>
      <c r="K72" s="1271"/>
      <c r="L72" s="1271"/>
      <c r="M72" s="1271"/>
      <c r="N72" s="1271"/>
      <c r="O72" s="1271"/>
      <c r="P72" s="1271"/>
      <c r="Q72" s="1271"/>
      <c r="S72" s="1271"/>
      <c r="T72" s="1271"/>
      <c r="U72" s="1271"/>
      <c r="V72" s="1271"/>
      <c r="W72" s="1271"/>
      <c r="X72" s="1271"/>
      <c r="Y72" s="1271"/>
      <c r="Z72" s="1238"/>
      <c r="AA72" s="1240"/>
      <c r="AB72" s="1240"/>
      <c r="AC72" s="1240"/>
      <c r="AD72" s="1240"/>
      <c r="AE72" s="1240"/>
      <c r="AF72" s="1240"/>
      <c r="AG72" s="1235"/>
      <c r="AH72" s="1235"/>
      <c r="AI72" s="1235"/>
      <c r="AJ72" s="1235"/>
      <c r="AK72" s="1235"/>
      <c r="AL72" s="1235"/>
      <c r="AM72" s="1235"/>
      <c r="AN72" s="1235"/>
      <c r="AO72" s="1235"/>
      <c r="AP72" s="1235"/>
      <c r="AQ72" s="1235"/>
    </row>
    <row r="73" spans="2:43" ht="15">
      <c r="B73" s="1161"/>
      <c r="C73" s="1236"/>
      <c r="D73" s="1237"/>
      <c r="E73" s="1237"/>
      <c r="F73" s="1265"/>
      <c r="G73" s="1271"/>
      <c r="H73" s="1271"/>
      <c r="I73" s="1271"/>
      <c r="J73" s="1271"/>
      <c r="K73" s="1271"/>
      <c r="L73" s="1271"/>
      <c r="M73" s="1271"/>
      <c r="N73" s="1271"/>
      <c r="O73" s="1271"/>
      <c r="P73" s="1271"/>
      <c r="Q73" s="1271"/>
      <c r="S73" s="1271"/>
      <c r="T73" s="1271"/>
      <c r="U73" s="1271"/>
      <c r="V73" s="1271"/>
      <c r="W73" s="1271"/>
      <c r="X73" s="1271"/>
      <c r="Y73" s="1271"/>
      <c r="Z73" s="1238"/>
      <c r="AA73" s="1240"/>
      <c r="AB73" s="1240"/>
      <c r="AC73" s="1240"/>
      <c r="AD73" s="1240"/>
      <c r="AE73" s="1240"/>
      <c r="AF73" s="1240"/>
      <c r="AG73" s="1235"/>
      <c r="AH73" s="1235"/>
      <c r="AI73" s="1235"/>
      <c r="AJ73" s="1235"/>
      <c r="AK73" s="1235"/>
      <c r="AL73" s="1235"/>
      <c r="AM73" s="1235"/>
      <c r="AN73" s="1235"/>
      <c r="AO73" s="1235"/>
      <c r="AP73" s="1235"/>
      <c r="AQ73" s="1235"/>
    </row>
    <row r="74" spans="2:43" ht="15">
      <c r="B74" s="1254" t="s">
        <v>3765</v>
      </c>
      <c r="C74" s="1236"/>
      <c r="D74" s="1237"/>
      <c r="E74" s="1237"/>
      <c r="F74" s="1265"/>
      <c r="G74" s="1271"/>
      <c r="H74" s="1271"/>
      <c r="I74" s="1271"/>
      <c r="J74" s="1271"/>
      <c r="K74" s="1271"/>
      <c r="L74" s="1271"/>
      <c r="M74" s="1271"/>
      <c r="N74" s="1271"/>
      <c r="O74" s="1271"/>
      <c r="P74" s="1271"/>
      <c r="Q74" s="1271"/>
      <c r="S74" s="1271"/>
      <c r="T74" s="1271"/>
      <c r="U74" s="1271"/>
      <c r="V74" s="1271"/>
      <c r="W74" s="1271"/>
      <c r="X74" s="1271"/>
      <c r="Y74" s="1271"/>
      <c r="Z74" s="1238"/>
      <c r="AA74" s="1240"/>
      <c r="AB74" s="1240"/>
      <c r="AC74" s="1240"/>
      <c r="AD74" s="1240"/>
      <c r="AE74" s="1240"/>
      <c r="AF74" s="1240"/>
      <c r="AG74" s="1235"/>
      <c r="AH74" s="1235"/>
      <c r="AI74" s="1235"/>
      <c r="AJ74" s="1235"/>
      <c r="AK74" s="1235"/>
      <c r="AL74" s="1235"/>
      <c r="AM74" s="1235"/>
      <c r="AN74" s="1235"/>
      <c r="AO74" s="1235"/>
      <c r="AP74" s="1235"/>
      <c r="AQ74" s="1235"/>
    </row>
    <row r="75" spans="2:43" ht="15">
      <c r="B75" s="1272" t="s">
        <v>4024</v>
      </c>
      <c r="C75" s="1236"/>
      <c r="D75" s="1237"/>
      <c r="E75" s="1237"/>
      <c r="F75" s="1237"/>
      <c r="G75" s="1271">
        <v>0</v>
      </c>
      <c r="H75" s="1271"/>
      <c r="I75" s="1271">
        <v>0</v>
      </c>
      <c r="J75" s="1271"/>
      <c r="K75" s="1271">
        <v>0</v>
      </c>
      <c r="L75" s="1271"/>
      <c r="M75" s="1271">
        <v>0</v>
      </c>
      <c r="N75" s="1271"/>
      <c r="O75" s="1271">
        <f>BS!E21</f>
        <v>877</v>
      </c>
      <c r="P75" s="1271"/>
      <c r="Q75" s="1256">
        <f>G75+I75+K75+O75</f>
        <v>877</v>
      </c>
      <c r="S75" s="1271"/>
      <c r="T75" s="1271"/>
      <c r="U75" s="1271"/>
      <c r="V75" s="1271"/>
      <c r="W75" s="1271"/>
      <c r="X75" s="1271"/>
      <c r="Y75" s="1268"/>
      <c r="Z75" s="1238"/>
      <c r="AA75" s="1240"/>
      <c r="AB75" s="1240"/>
      <c r="AC75" s="1240"/>
      <c r="AD75" s="1240"/>
      <c r="AE75" s="1240"/>
      <c r="AF75" s="1240"/>
      <c r="AG75" s="1235"/>
      <c r="AH75" s="1235"/>
      <c r="AI75" s="1235"/>
      <c r="AJ75" s="1235"/>
      <c r="AK75" s="1235"/>
      <c r="AL75" s="1235"/>
      <c r="AM75" s="1235"/>
      <c r="AN75" s="1235"/>
      <c r="AO75" s="1235"/>
      <c r="AP75" s="1235"/>
      <c r="AQ75" s="1235"/>
    </row>
    <row r="76" spans="2:43" ht="15">
      <c r="B76" s="1272" t="s">
        <v>4081</v>
      </c>
      <c r="C76" s="1236"/>
      <c r="D76" s="1237"/>
      <c r="E76" s="1237"/>
      <c r="F76" s="1237"/>
      <c r="G76" s="1271">
        <v>0</v>
      </c>
      <c r="H76" s="1271"/>
      <c r="I76" s="1271">
        <v>0</v>
      </c>
      <c r="J76" s="1271"/>
      <c r="K76" s="1271">
        <v>0</v>
      </c>
      <c r="L76" s="1271"/>
      <c r="M76" s="1271">
        <v>0</v>
      </c>
      <c r="N76" s="1271"/>
      <c r="O76" s="1271">
        <f>BS!E23</f>
        <v>80</v>
      </c>
      <c r="P76" s="1271"/>
      <c r="Q76" s="1256">
        <f>G76+I76+K76+O76</f>
        <v>80</v>
      </c>
      <c r="S76" s="1271"/>
      <c r="T76" s="1271"/>
      <c r="U76" s="1271"/>
      <c r="V76" s="1271"/>
      <c r="W76" s="1271"/>
      <c r="X76" s="1271"/>
      <c r="Y76" s="1268"/>
      <c r="Z76" s="1238"/>
      <c r="AA76" s="1240"/>
      <c r="AB76" s="1240"/>
      <c r="AC76" s="1240"/>
      <c r="AD76" s="1240"/>
      <c r="AE76" s="1240"/>
      <c r="AF76" s="1240"/>
      <c r="AG76" s="1235"/>
      <c r="AH76" s="1235"/>
      <c r="AI76" s="1235"/>
      <c r="AJ76" s="1235"/>
      <c r="AK76" s="1235"/>
      <c r="AL76" s="1235"/>
      <c r="AM76" s="1235"/>
      <c r="AN76" s="1235"/>
      <c r="AO76" s="1235"/>
      <c r="AP76" s="1235"/>
      <c r="AQ76" s="1235"/>
    </row>
    <row r="77" spans="2:43" ht="15">
      <c r="B77" s="1272" t="s">
        <v>4087</v>
      </c>
      <c r="C77" s="1236"/>
      <c r="D77" s="1237"/>
      <c r="E77" s="1237"/>
      <c r="F77" s="1237"/>
      <c r="G77" s="1271">
        <v>0</v>
      </c>
      <c r="H77" s="1271"/>
      <c r="I77" s="1271">
        <v>0</v>
      </c>
      <c r="J77" s="1271"/>
      <c r="K77" s="1271">
        <v>0</v>
      </c>
      <c r="L77" s="1271"/>
      <c r="M77" s="1271">
        <v>0</v>
      </c>
      <c r="N77" s="1271"/>
      <c r="O77" s="1271">
        <f>BS!E25</f>
        <v>185</v>
      </c>
      <c r="P77" s="1271"/>
      <c r="Q77" s="1256">
        <f>G77+I77+K77+O77</f>
        <v>185</v>
      </c>
      <c r="S77" s="1271"/>
      <c r="T77" s="1271"/>
      <c r="U77" s="1271"/>
      <c r="V77" s="1271"/>
      <c r="W77" s="1271"/>
      <c r="X77" s="1271"/>
      <c r="Y77" s="1268"/>
      <c r="Z77" s="1238"/>
      <c r="AA77" s="1240"/>
      <c r="AB77" s="1240"/>
      <c r="AC77" s="1240"/>
      <c r="AD77" s="1240"/>
      <c r="AE77" s="1240"/>
      <c r="AF77" s="1240"/>
      <c r="AG77" s="1235"/>
      <c r="AH77" s="1235"/>
      <c r="AI77" s="1235"/>
      <c r="AJ77" s="1235"/>
      <c r="AK77" s="1235"/>
      <c r="AL77" s="1235"/>
      <c r="AM77" s="1235"/>
      <c r="AN77" s="1235"/>
      <c r="AO77" s="1235"/>
      <c r="AP77" s="1235"/>
      <c r="AQ77" s="1235"/>
    </row>
    <row r="78" spans="2:43" ht="15">
      <c r="B78" s="1272" t="s">
        <v>3164</v>
      </c>
      <c r="C78" s="1236"/>
      <c r="D78" s="1237"/>
      <c r="E78" s="1237"/>
      <c r="F78" s="1237"/>
      <c r="G78" s="1271">
        <v>0</v>
      </c>
      <c r="H78" s="1271"/>
      <c r="I78" s="1271">
        <v>0</v>
      </c>
      <c r="J78" s="1271"/>
      <c r="K78" s="1271">
        <v>0</v>
      </c>
      <c r="L78" s="1271"/>
      <c r="M78" s="1271">
        <v>0</v>
      </c>
      <c r="N78" s="1271"/>
      <c r="O78" s="1271">
        <f>BS!E27</f>
        <v>2855</v>
      </c>
      <c r="P78" s="1271"/>
      <c r="Q78" s="1256">
        <f>G78+I78+K78+O78</f>
        <v>2855</v>
      </c>
      <c r="S78" s="1271"/>
      <c r="T78" s="1271"/>
      <c r="U78" s="1271"/>
      <c r="V78" s="1271"/>
      <c r="W78" s="1271"/>
      <c r="X78" s="1271"/>
      <c r="Y78" s="1268"/>
      <c r="Z78" s="1238"/>
      <c r="AA78" s="1240"/>
      <c r="AB78" s="1240"/>
      <c r="AC78" s="1240"/>
      <c r="AD78" s="1240"/>
      <c r="AE78" s="1240"/>
      <c r="AF78" s="1240"/>
      <c r="AG78" s="1235"/>
      <c r="AH78" s="1235"/>
      <c r="AI78" s="1235"/>
      <c r="AJ78" s="1235"/>
      <c r="AK78" s="1235"/>
      <c r="AL78" s="1235"/>
      <c r="AM78" s="1235"/>
      <c r="AN78" s="1235"/>
      <c r="AO78" s="1235"/>
      <c r="AP78" s="1235"/>
      <c r="AQ78" s="1235"/>
    </row>
    <row r="79" spans="2:43" ht="15">
      <c r="B79" s="1272"/>
      <c r="C79" s="1236"/>
      <c r="D79" s="1237"/>
      <c r="E79" s="1237"/>
      <c r="F79" s="1237"/>
      <c r="G79" s="1271"/>
      <c r="H79" s="1271"/>
      <c r="I79" s="1271"/>
      <c r="J79" s="1271"/>
      <c r="K79" s="1271"/>
      <c r="L79" s="1271"/>
      <c r="M79" s="1271"/>
      <c r="N79" s="1271"/>
      <c r="O79" s="1271"/>
      <c r="P79" s="1271"/>
      <c r="Q79" s="1256"/>
      <c r="S79" s="1271"/>
      <c r="T79" s="1271"/>
      <c r="U79" s="1271"/>
      <c r="V79" s="1271"/>
      <c r="W79" s="1271"/>
      <c r="X79" s="1271"/>
      <c r="Y79" s="1268"/>
      <c r="Z79" s="1238"/>
      <c r="AA79" s="1240"/>
      <c r="AB79" s="1240"/>
      <c r="AC79" s="1240"/>
      <c r="AD79" s="1240"/>
      <c r="AE79" s="1240"/>
      <c r="AF79" s="1240"/>
      <c r="AG79" s="1235"/>
      <c r="AH79" s="1235"/>
      <c r="AI79" s="1235"/>
      <c r="AJ79" s="1235"/>
      <c r="AK79" s="1235"/>
      <c r="AL79" s="1235"/>
      <c r="AM79" s="1235"/>
      <c r="AN79" s="1235"/>
      <c r="AO79" s="1235"/>
      <c r="AP79" s="1235"/>
      <c r="AQ79" s="1235"/>
    </row>
    <row r="80" spans="2:43" ht="15">
      <c r="B80" s="1254" t="s">
        <v>3079</v>
      </c>
      <c r="C80" s="1236"/>
      <c r="D80" s="1237"/>
      <c r="E80" s="1237"/>
      <c r="F80" s="1237"/>
      <c r="G80" s="1271"/>
      <c r="H80" s="1271"/>
      <c r="I80" s="1271"/>
      <c r="J80" s="1271"/>
      <c r="K80" s="1271"/>
      <c r="L80" s="1271"/>
      <c r="M80" s="1271"/>
      <c r="N80" s="1271"/>
      <c r="O80" s="1271"/>
      <c r="P80" s="1271"/>
      <c r="Q80" s="1256"/>
      <c r="S80" s="1271"/>
      <c r="T80" s="1271"/>
      <c r="U80" s="1271"/>
      <c r="V80" s="1271"/>
      <c r="W80" s="1271"/>
      <c r="X80" s="1271"/>
      <c r="Y80" s="1268"/>
      <c r="Z80" s="1238"/>
      <c r="AA80" s="1240"/>
      <c r="AB80" s="1240"/>
      <c r="AC80" s="1240"/>
      <c r="AD80" s="1240"/>
      <c r="AE80" s="1240"/>
      <c r="AF80" s="1240"/>
      <c r="AG80" s="1235"/>
      <c r="AH80" s="1235"/>
      <c r="AI80" s="1235"/>
      <c r="AJ80" s="1235"/>
      <c r="AK80" s="1235"/>
      <c r="AL80" s="1235"/>
      <c r="AM80" s="1235"/>
      <c r="AN80" s="1235"/>
      <c r="AO80" s="1235"/>
      <c r="AP80" s="1235"/>
      <c r="AQ80" s="1235"/>
    </row>
    <row r="81" spans="2:43" ht="15">
      <c r="B81" s="1272" t="s">
        <v>4024</v>
      </c>
      <c r="C81" s="1236"/>
      <c r="D81" s="1237"/>
      <c r="E81" s="1237"/>
      <c r="F81" s="1237"/>
      <c r="G81" s="1271">
        <v>0</v>
      </c>
      <c r="H81" s="1271"/>
      <c r="I81" s="1271">
        <v>0</v>
      </c>
      <c r="J81" s="1271"/>
      <c r="K81" s="1271">
        <v>0</v>
      </c>
      <c r="L81" s="1271"/>
      <c r="M81" s="1271">
        <v>0</v>
      </c>
      <c r="N81" s="1271"/>
      <c r="O81" s="1271">
        <f>BS!G21</f>
        <v>568</v>
      </c>
      <c r="P81" s="1271"/>
      <c r="Q81" s="1256">
        <f>G81+I81+K81+O81</f>
        <v>568</v>
      </c>
      <c r="S81" s="1271"/>
      <c r="T81" s="1271"/>
      <c r="U81" s="1271"/>
      <c r="V81" s="1271"/>
      <c r="W81" s="1271"/>
      <c r="X81" s="1271"/>
      <c r="Y81" s="1268"/>
      <c r="Z81" s="1238"/>
      <c r="AA81" s="1240"/>
      <c r="AB81" s="1240"/>
      <c r="AC81" s="1240"/>
      <c r="AD81" s="1240"/>
      <c r="AE81" s="1240"/>
      <c r="AF81" s="1240"/>
      <c r="AG81" s="1235"/>
      <c r="AH81" s="1235"/>
      <c r="AI81" s="1235"/>
      <c r="AJ81" s="1235"/>
      <c r="AK81" s="1235"/>
      <c r="AL81" s="1235"/>
      <c r="AM81" s="1235"/>
      <c r="AN81" s="1235"/>
      <c r="AO81" s="1235"/>
      <c r="AP81" s="1235"/>
      <c r="AQ81" s="1235"/>
    </row>
    <row r="82" spans="2:43" ht="15">
      <c r="B82" s="1272" t="s">
        <v>4081</v>
      </c>
      <c r="C82" s="1236"/>
      <c r="D82" s="1237"/>
      <c r="E82" s="1237"/>
      <c r="F82" s="1237"/>
      <c r="G82" s="1271">
        <v>0</v>
      </c>
      <c r="H82" s="1271"/>
      <c r="I82" s="1271">
        <v>0</v>
      </c>
      <c r="J82" s="1271"/>
      <c r="K82" s="1271">
        <v>0</v>
      </c>
      <c r="L82" s="1271"/>
      <c r="M82" s="1271">
        <v>0</v>
      </c>
      <c r="N82" s="1271"/>
      <c r="O82" s="1271">
        <f>BS!I23</f>
        <v>50</v>
      </c>
      <c r="P82" s="1271"/>
      <c r="Q82" s="1256">
        <f>G82+I82+K82+O82</f>
        <v>50</v>
      </c>
      <c r="S82" s="1271"/>
      <c r="T82" s="1271"/>
      <c r="U82" s="1271"/>
      <c r="V82" s="1271"/>
      <c r="W82" s="1271"/>
      <c r="X82" s="1271"/>
      <c r="Y82" s="1268"/>
      <c r="Z82" s="1238"/>
      <c r="AA82" s="1240"/>
      <c r="AB82" s="1240"/>
      <c r="AC82" s="1240"/>
      <c r="AD82" s="1240"/>
      <c r="AE82" s="1240"/>
      <c r="AF82" s="1240"/>
      <c r="AG82" s="1235"/>
      <c r="AH82" s="1235"/>
      <c r="AI82" s="1235"/>
      <c r="AJ82" s="1235"/>
      <c r="AK82" s="1235"/>
      <c r="AL82" s="1235"/>
      <c r="AM82" s="1235"/>
      <c r="AN82" s="1235"/>
      <c r="AO82" s="1235"/>
      <c r="AP82" s="1235"/>
      <c r="AQ82" s="1235"/>
    </row>
    <row r="83" spans="2:43" ht="15">
      <c r="B83" s="1272" t="s">
        <v>4087</v>
      </c>
      <c r="C83" s="1236"/>
      <c r="D83" s="1237"/>
      <c r="E83" s="1237"/>
      <c r="F83" s="1237"/>
      <c r="G83" s="1271">
        <v>0</v>
      </c>
      <c r="H83" s="1271"/>
      <c r="I83" s="1271">
        <v>0</v>
      </c>
      <c r="J83" s="1271"/>
      <c r="K83" s="1271">
        <v>0</v>
      </c>
      <c r="L83" s="1271"/>
      <c r="M83" s="1271">
        <v>0</v>
      </c>
      <c r="N83" s="1271"/>
      <c r="O83" s="1271">
        <f>BS!G25</f>
        <v>104</v>
      </c>
      <c r="P83" s="1271"/>
      <c r="Q83" s="1256">
        <f>G83+I83+K83+O83</f>
        <v>104</v>
      </c>
      <c r="S83" s="1271"/>
      <c r="T83" s="1271"/>
      <c r="U83" s="1271"/>
      <c r="V83" s="1271"/>
      <c r="W83" s="1271"/>
      <c r="X83" s="1271"/>
      <c r="Y83" s="1268"/>
      <c r="Z83" s="1238"/>
      <c r="AA83" s="1240"/>
      <c r="AB83" s="1240"/>
      <c r="AC83" s="1240"/>
      <c r="AD83" s="1240"/>
      <c r="AE83" s="1240"/>
      <c r="AF83" s="1240"/>
      <c r="AG83" s="1235"/>
      <c r="AH83" s="1235"/>
      <c r="AI83" s="1235"/>
      <c r="AJ83" s="1235"/>
      <c r="AK83" s="1235"/>
      <c r="AL83" s="1235"/>
      <c r="AM83" s="1235"/>
      <c r="AN83" s="1235"/>
      <c r="AO83" s="1235"/>
      <c r="AP83" s="1235"/>
      <c r="AQ83" s="1235"/>
    </row>
    <row r="84" spans="2:43" ht="15">
      <c r="B84" s="1272" t="s">
        <v>3164</v>
      </c>
      <c r="C84" s="1236"/>
      <c r="D84" s="1237"/>
      <c r="E84" s="1237"/>
      <c r="F84" s="1237"/>
      <c r="G84" s="1271">
        <v>0</v>
      </c>
      <c r="H84" s="1271"/>
      <c r="I84" s="1271">
        <v>0</v>
      </c>
      <c r="J84" s="1271"/>
      <c r="K84" s="1271"/>
      <c r="L84" s="1271"/>
      <c r="M84" s="1271">
        <v>0</v>
      </c>
      <c r="N84" s="1271"/>
      <c r="O84" s="1271">
        <f>BS!G27</f>
        <v>4120</v>
      </c>
      <c r="P84" s="1271"/>
      <c r="Q84" s="1256">
        <f>G84+I84+K84+O84</f>
        <v>4120</v>
      </c>
      <c r="S84" s="1271"/>
      <c r="T84" s="1271"/>
      <c r="U84" s="1271"/>
      <c r="V84" s="1271"/>
      <c r="W84" s="1271"/>
      <c r="X84" s="1271"/>
      <c r="Y84" s="1268"/>
      <c r="Z84" s="1238"/>
      <c r="AA84" s="1240"/>
      <c r="AB84" s="1240"/>
      <c r="AC84" s="1240"/>
      <c r="AD84" s="1240"/>
      <c r="AE84" s="1240"/>
      <c r="AF84" s="1240"/>
      <c r="AG84" s="1235"/>
      <c r="AH84" s="1235"/>
      <c r="AI84" s="1235"/>
      <c r="AJ84" s="1235"/>
      <c r="AK84" s="1235"/>
      <c r="AL84" s="1235"/>
      <c r="AM84" s="1235"/>
      <c r="AN84" s="1235"/>
      <c r="AO84" s="1235"/>
      <c r="AP84" s="1235"/>
      <c r="AQ84" s="1235"/>
    </row>
    <row r="85" spans="2:43" ht="15">
      <c r="B85" s="1272"/>
      <c r="C85" s="1236"/>
      <c r="D85" s="1237"/>
      <c r="E85" s="1237"/>
      <c r="F85" s="1237"/>
      <c r="G85" s="1271"/>
      <c r="H85" s="1271"/>
      <c r="I85" s="1271"/>
      <c r="J85" s="1271"/>
      <c r="K85" s="1271"/>
      <c r="L85" s="1271"/>
      <c r="M85" s="1271"/>
      <c r="N85" s="1271"/>
      <c r="O85" s="1271"/>
      <c r="P85" s="1271"/>
      <c r="Q85" s="1256"/>
      <c r="S85" s="1271"/>
      <c r="T85" s="1271"/>
      <c r="U85" s="1271"/>
      <c r="V85" s="1271"/>
      <c r="W85" s="1271"/>
      <c r="X85" s="1271"/>
      <c r="Y85" s="1268"/>
      <c r="Z85" s="1238"/>
      <c r="AA85" s="1240"/>
      <c r="AB85" s="1240"/>
      <c r="AC85" s="1240"/>
      <c r="AD85" s="1240"/>
      <c r="AE85" s="1240"/>
      <c r="AF85" s="1240"/>
      <c r="AG85" s="1235"/>
      <c r="AH85" s="1235"/>
      <c r="AI85" s="1235"/>
      <c r="AJ85" s="1235"/>
      <c r="AK85" s="1235"/>
      <c r="AL85" s="1235"/>
      <c r="AM85" s="1235"/>
      <c r="AN85" s="1235"/>
      <c r="AO85" s="1235"/>
      <c r="AP85" s="1235"/>
      <c r="AQ85" s="1235"/>
    </row>
    <row r="86" spans="2:43" ht="15">
      <c r="B86" s="1261" t="s">
        <v>3072</v>
      </c>
      <c r="C86" s="1236"/>
      <c r="D86" s="1237"/>
      <c r="E86" s="1237"/>
      <c r="F86" s="1237"/>
      <c r="G86" s="1271"/>
      <c r="H86" s="1271"/>
      <c r="I86" s="1271"/>
      <c r="J86" s="1271"/>
      <c r="K86" s="1271"/>
      <c r="L86" s="1271"/>
      <c r="M86" s="1271"/>
      <c r="N86" s="1271"/>
      <c r="O86" s="1271"/>
      <c r="P86" s="1271"/>
      <c r="Q86" s="1256"/>
      <c r="S86" s="1271"/>
      <c r="T86" s="1271"/>
      <c r="U86" s="1271"/>
      <c r="V86" s="1271"/>
      <c r="W86" s="1271"/>
      <c r="X86" s="1271"/>
      <c r="Y86" s="1268"/>
      <c r="Z86" s="1238"/>
      <c r="AA86" s="1240"/>
      <c r="AB86" s="1240"/>
      <c r="AC86" s="1240"/>
      <c r="AD86" s="1240"/>
      <c r="AE86" s="1240"/>
      <c r="AF86" s="1240"/>
      <c r="AG86" s="1235"/>
      <c r="AH86" s="1235"/>
      <c r="AI86" s="1235"/>
      <c r="AJ86" s="1235"/>
      <c r="AK86" s="1235"/>
      <c r="AL86" s="1235"/>
      <c r="AM86" s="1235"/>
      <c r="AN86" s="1235"/>
      <c r="AO86" s="1235"/>
      <c r="AP86" s="1235"/>
      <c r="AQ86" s="1235"/>
    </row>
    <row r="87" spans="2:43" ht="15">
      <c r="B87" s="1272" t="s">
        <v>4024</v>
      </c>
      <c r="C87" s="1236"/>
      <c r="D87" s="1237"/>
      <c r="E87" s="1237"/>
      <c r="F87" s="1237"/>
      <c r="G87" s="1271">
        <v>0</v>
      </c>
      <c r="H87" s="1271"/>
      <c r="I87" s="1271">
        <v>0</v>
      </c>
      <c r="J87" s="1271"/>
      <c r="K87" s="1271">
        <v>0</v>
      </c>
      <c r="L87" s="1271"/>
      <c r="M87" s="1271">
        <v>0</v>
      </c>
      <c r="N87" s="1271"/>
      <c r="O87" s="1271">
        <f>BS!I21</f>
        <v>552</v>
      </c>
      <c r="P87" s="1271"/>
      <c r="Q87" s="1256">
        <f>G87+I87+K87+O87</f>
        <v>552</v>
      </c>
      <c r="S87" s="1271"/>
      <c r="T87" s="1271"/>
      <c r="U87" s="1271"/>
      <c r="V87" s="1271"/>
      <c r="W87" s="1271"/>
      <c r="X87" s="1271"/>
      <c r="Y87" s="1268"/>
      <c r="Z87" s="1238"/>
      <c r="AA87" s="1240"/>
      <c r="AB87" s="1240"/>
      <c r="AC87" s="1240"/>
      <c r="AD87" s="1240"/>
      <c r="AE87" s="1240"/>
      <c r="AF87" s="1240"/>
      <c r="AG87" s="1235"/>
      <c r="AH87" s="1235"/>
      <c r="AI87" s="1235"/>
      <c r="AJ87" s="1235"/>
      <c r="AK87" s="1235"/>
      <c r="AL87" s="1235"/>
      <c r="AM87" s="1235"/>
      <c r="AN87" s="1235"/>
      <c r="AO87" s="1235"/>
      <c r="AP87" s="1235"/>
      <c r="AQ87" s="1235"/>
    </row>
    <row r="88" spans="2:43" ht="15">
      <c r="B88" s="1272" t="s">
        <v>4081</v>
      </c>
      <c r="C88" s="1236"/>
      <c r="D88" s="1237"/>
      <c r="E88" s="1237"/>
      <c r="F88" s="1237"/>
      <c r="G88" s="1271">
        <v>0</v>
      </c>
      <c r="H88" s="1271"/>
      <c r="I88" s="1271">
        <v>0</v>
      </c>
      <c r="J88" s="1271"/>
      <c r="K88" s="1271">
        <v>0</v>
      </c>
      <c r="L88" s="1271"/>
      <c r="M88" s="1271">
        <v>0</v>
      </c>
      <c r="N88" s="1271"/>
      <c r="O88" s="1271">
        <f>BS!I23</f>
        <v>50</v>
      </c>
      <c r="P88" s="1271"/>
      <c r="Q88" s="1256">
        <f>G88+I88+K88+O88</f>
        <v>50</v>
      </c>
      <c r="S88" s="1271"/>
      <c r="T88" s="1271"/>
      <c r="U88" s="1271"/>
      <c r="V88" s="1271"/>
      <c r="W88" s="1271"/>
      <c r="X88" s="1271"/>
      <c r="Y88" s="1268"/>
      <c r="Z88" s="1238"/>
      <c r="AA88" s="1240"/>
      <c r="AB88" s="1240"/>
      <c r="AC88" s="1240"/>
      <c r="AD88" s="1240"/>
      <c r="AE88" s="1240"/>
      <c r="AF88" s="1240"/>
      <c r="AG88" s="1235"/>
      <c r="AH88" s="1235"/>
      <c r="AI88" s="1235"/>
      <c r="AJ88" s="1235"/>
      <c r="AK88" s="1235"/>
      <c r="AL88" s="1235"/>
      <c r="AM88" s="1235"/>
      <c r="AN88" s="1235"/>
      <c r="AO88" s="1235"/>
      <c r="AP88" s="1235"/>
      <c r="AQ88" s="1235"/>
    </row>
    <row r="89" spans="2:43" ht="15">
      <c r="B89" s="1272" t="s">
        <v>4087</v>
      </c>
      <c r="C89" s="1236"/>
      <c r="D89" s="1237"/>
      <c r="E89" s="1237"/>
      <c r="F89" s="1237"/>
      <c r="G89" s="1271">
        <v>0</v>
      </c>
      <c r="H89" s="1271"/>
      <c r="I89" s="1271">
        <v>0</v>
      </c>
      <c r="J89" s="1271"/>
      <c r="K89" s="1271">
        <v>0</v>
      </c>
      <c r="L89" s="1271"/>
      <c r="M89" s="1271">
        <v>0</v>
      </c>
      <c r="N89" s="1271"/>
      <c r="O89" s="1271">
        <f>BS!I25</f>
        <v>91</v>
      </c>
      <c r="P89" s="1271"/>
      <c r="Q89" s="1256">
        <f>G89+I89+K89+O89</f>
        <v>91</v>
      </c>
      <c r="S89" s="1271"/>
      <c r="T89" s="1271"/>
      <c r="U89" s="1271"/>
      <c r="V89" s="1271"/>
      <c r="W89" s="1271"/>
      <c r="X89" s="1271"/>
      <c r="Y89" s="1268"/>
      <c r="Z89" s="1238"/>
      <c r="AA89" s="1240"/>
      <c r="AB89" s="1240"/>
      <c r="AC89" s="1240"/>
      <c r="AD89" s="1240"/>
      <c r="AE89" s="1240"/>
      <c r="AF89" s="1240"/>
      <c r="AG89" s="1235"/>
      <c r="AH89" s="1235"/>
      <c r="AI89" s="1235"/>
      <c r="AJ89" s="1235"/>
      <c r="AK89" s="1235"/>
      <c r="AL89" s="1235"/>
      <c r="AM89" s="1235"/>
      <c r="AN89" s="1235"/>
      <c r="AO89" s="1235"/>
      <c r="AP89" s="1235"/>
      <c r="AQ89" s="1235"/>
    </row>
    <row r="90" spans="2:43" ht="15">
      <c r="B90" s="1272" t="s">
        <v>3164</v>
      </c>
      <c r="C90" s="1236"/>
      <c r="D90" s="1237"/>
      <c r="E90" s="1237"/>
      <c r="F90" s="1237"/>
      <c r="G90" s="1271">
        <v>0</v>
      </c>
      <c r="H90" s="1271"/>
      <c r="I90" s="1271">
        <v>0</v>
      </c>
      <c r="J90" s="1271"/>
      <c r="K90" s="1271"/>
      <c r="L90" s="1271"/>
      <c r="M90" s="1271">
        <v>0</v>
      </c>
      <c r="N90" s="1271"/>
      <c r="O90" s="1271">
        <f>BS!I27</f>
        <v>2793</v>
      </c>
      <c r="P90" s="1271"/>
      <c r="Q90" s="1256">
        <f>G90+I90+K90+O90</f>
        <v>2793</v>
      </c>
      <c r="S90" s="1271"/>
      <c r="T90" s="1271"/>
      <c r="U90" s="1271"/>
      <c r="V90" s="1271"/>
      <c r="W90" s="1271"/>
      <c r="X90" s="1271"/>
      <c r="Y90" s="1268"/>
      <c r="Z90" s="1238"/>
      <c r="AA90" s="1240"/>
      <c r="AB90" s="1240"/>
      <c r="AC90" s="1240"/>
      <c r="AD90" s="1240"/>
      <c r="AE90" s="1240"/>
      <c r="AF90" s="1240"/>
      <c r="AG90" s="1235"/>
      <c r="AH90" s="1235"/>
      <c r="AI90" s="1235"/>
      <c r="AJ90" s="1235"/>
      <c r="AK90" s="1235"/>
      <c r="AL90" s="1235"/>
      <c r="AM90" s="1235"/>
      <c r="AN90" s="1235"/>
      <c r="AO90" s="1235"/>
      <c r="AP90" s="1235"/>
      <c r="AQ90" s="1235"/>
    </row>
    <row r="91" spans="2:43" ht="15.75" thickBot="1">
      <c r="B91" s="1273"/>
      <c r="C91" s="1236"/>
      <c r="D91" s="1237"/>
      <c r="E91" s="1237"/>
      <c r="F91" s="1237"/>
      <c r="G91" s="1270">
        <f>SUM(G75:G90)</f>
        <v>0</v>
      </c>
      <c r="H91" s="1271"/>
      <c r="I91" s="1270">
        <f>SUM(I75:I90)</f>
        <v>0</v>
      </c>
      <c r="J91" s="1271"/>
      <c r="K91" s="1270">
        <f>SUM(K75:K90)</f>
        <v>0</v>
      </c>
      <c r="L91" s="1271"/>
      <c r="M91" s="1270"/>
      <c r="N91" s="1271"/>
      <c r="O91" s="1270">
        <f>SUM(O75:O90)</f>
        <v>12325</v>
      </c>
      <c r="P91" s="1271"/>
      <c r="Q91" s="1270">
        <f>SUM(Q75:Q90)</f>
        <v>12325</v>
      </c>
      <c r="S91" s="1271"/>
      <c r="T91" s="1271"/>
      <c r="U91" s="1271"/>
      <c r="V91" s="1271"/>
      <c r="W91" s="1271"/>
      <c r="X91" s="1271"/>
      <c r="Y91" s="1271"/>
      <c r="Z91" s="1238"/>
      <c r="AA91" s="1240"/>
      <c r="AB91" s="1240"/>
      <c r="AC91" s="1240"/>
      <c r="AD91" s="1240"/>
      <c r="AE91" s="1240"/>
      <c r="AF91" s="1240"/>
      <c r="AG91" s="1235"/>
      <c r="AH91" s="1235"/>
      <c r="AI91" s="1235"/>
      <c r="AJ91" s="1235"/>
      <c r="AK91" s="1235"/>
      <c r="AL91" s="1235"/>
      <c r="AM91" s="1235"/>
      <c r="AN91" s="1235"/>
      <c r="AO91" s="1235"/>
      <c r="AP91" s="1235"/>
      <c r="AQ91" s="1235"/>
    </row>
    <row r="92" spans="2:43" ht="15.75" thickTop="1">
      <c r="B92" s="1273"/>
      <c r="C92" s="1236"/>
      <c r="D92" s="1237"/>
      <c r="E92" s="1237"/>
      <c r="F92" s="1237"/>
      <c r="G92" s="1271"/>
      <c r="H92" s="1271"/>
      <c r="I92" s="1271"/>
      <c r="J92" s="1271"/>
      <c r="K92" s="1271"/>
      <c r="L92" s="1271"/>
      <c r="M92" s="1271"/>
      <c r="N92" s="1271"/>
      <c r="O92" s="1271"/>
      <c r="P92" s="1271"/>
      <c r="Q92" s="1271"/>
      <c r="S92" s="1271"/>
      <c r="T92" s="1271"/>
      <c r="U92" s="1271"/>
      <c r="V92" s="1271"/>
      <c r="W92" s="1271"/>
      <c r="X92" s="1271"/>
      <c r="Y92" s="1271"/>
      <c r="Z92" s="1238"/>
      <c r="AA92" s="1240"/>
      <c r="AB92" s="1240"/>
      <c r="AC92" s="1240"/>
      <c r="AD92" s="1240"/>
      <c r="AE92" s="1240"/>
      <c r="AF92" s="1240"/>
      <c r="AG92" s="1235"/>
      <c r="AH92" s="1235"/>
      <c r="AI92" s="1235"/>
      <c r="AJ92" s="1235"/>
      <c r="AK92" s="1235"/>
      <c r="AL92" s="1235"/>
      <c r="AM92" s="1235"/>
      <c r="AN92" s="1235"/>
      <c r="AO92" s="1235"/>
      <c r="AP92" s="1235"/>
      <c r="AQ92" s="1235"/>
    </row>
    <row r="93" spans="2:43" ht="15">
      <c r="B93" s="1273"/>
      <c r="C93" s="1236"/>
      <c r="D93" s="1237"/>
      <c r="E93" s="1237"/>
      <c r="F93" s="1237"/>
      <c r="G93" s="1271"/>
      <c r="H93" s="1271"/>
      <c r="I93" s="1271"/>
      <c r="J93" s="1271"/>
      <c r="K93" s="1271"/>
      <c r="L93" s="1271"/>
      <c r="M93" s="1271"/>
      <c r="N93" s="1271"/>
      <c r="O93" s="1271"/>
      <c r="P93" s="1271"/>
      <c r="Q93" s="1271"/>
      <c r="S93" s="1271"/>
      <c r="T93" s="1271"/>
      <c r="U93" s="1271"/>
      <c r="V93" s="1271"/>
      <c r="W93" s="1271"/>
      <c r="X93" s="1271"/>
      <c r="Y93" s="1271"/>
      <c r="Z93" s="1238"/>
      <c r="AA93" s="1240"/>
      <c r="AB93" s="1240"/>
      <c r="AC93" s="1240"/>
      <c r="AD93" s="1240"/>
      <c r="AE93" s="1240"/>
      <c r="AF93" s="1240"/>
      <c r="AG93" s="1235"/>
      <c r="AH93" s="1235"/>
      <c r="AI93" s="1235"/>
      <c r="AJ93" s="1235"/>
      <c r="AK93" s="1235"/>
      <c r="AL93" s="1235"/>
      <c r="AM93" s="1235"/>
      <c r="AN93" s="1235"/>
      <c r="AO93" s="1235"/>
      <c r="AP93" s="1235"/>
      <c r="AQ93" s="1235"/>
    </row>
    <row r="94" spans="2:43" ht="15">
      <c r="C94" s="1236"/>
      <c r="D94" s="1237"/>
      <c r="E94" s="1237"/>
      <c r="F94" s="1237"/>
      <c r="G94" s="3210" t="s">
        <v>3791</v>
      </c>
      <c r="H94" s="3150"/>
      <c r="I94" s="3150"/>
      <c r="J94" s="3150"/>
      <c r="K94" s="3150"/>
      <c r="L94" s="3150"/>
      <c r="M94" s="3150"/>
      <c r="N94" s="3150"/>
      <c r="O94" s="3150"/>
      <c r="P94" s="3150"/>
      <c r="Q94" s="3150"/>
      <c r="R94" s="3150"/>
      <c r="S94" s="3150"/>
      <c r="T94" s="3150"/>
      <c r="U94" s="3150"/>
      <c r="V94" s="3150"/>
      <c r="W94" s="3150"/>
      <c r="X94" s="3150"/>
      <c r="Y94" s="3150"/>
      <c r="Z94" s="1238"/>
      <c r="AA94" s="1239"/>
      <c r="AB94" s="1240"/>
      <c r="AC94" s="1240"/>
      <c r="AD94" s="1240"/>
      <c r="AE94" s="1240"/>
      <c r="AF94" s="1240"/>
      <c r="AG94" s="1235"/>
      <c r="AH94" s="1235"/>
      <c r="AI94" s="1235"/>
      <c r="AJ94" s="1235"/>
      <c r="AK94" s="1235"/>
      <c r="AL94" s="1235"/>
      <c r="AM94" s="1235"/>
      <c r="AN94" s="1235"/>
      <c r="AO94" s="1235"/>
      <c r="AP94" s="1235"/>
      <c r="AQ94" s="1235"/>
    </row>
    <row r="95" spans="2:43" ht="15">
      <c r="C95" s="1236"/>
      <c r="D95" s="1237"/>
      <c r="E95" s="1237"/>
      <c r="F95" s="1237"/>
      <c r="G95" s="3150" t="s">
        <v>4013</v>
      </c>
      <c r="H95" s="3150"/>
      <c r="I95" s="3150"/>
      <c r="J95" s="3150"/>
      <c r="K95" s="3150"/>
      <c r="L95" s="3150"/>
      <c r="M95" s="3150"/>
      <c r="N95" s="3150"/>
      <c r="O95" s="3150"/>
      <c r="P95" s="3150"/>
      <c r="Q95" s="3150"/>
      <c r="R95" s="1241">
        <v>42369</v>
      </c>
      <c r="S95" s="3150" t="s">
        <v>4014</v>
      </c>
      <c r="T95" s="3150"/>
      <c r="U95" s="3150"/>
      <c r="V95" s="3150"/>
      <c r="W95" s="3150"/>
      <c r="X95" s="3150"/>
      <c r="Y95" s="3150"/>
      <c r="Z95" s="1238"/>
      <c r="AA95" s="1242"/>
      <c r="AB95" s="1240"/>
      <c r="AC95" s="1240"/>
      <c r="AD95" s="1240"/>
      <c r="AE95" s="1240"/>
      <c r="AF95" s="1240"/>
      <c r="AG95" s="1235"/>
      <c r="AH95" s="1235"/>
      <c r="AI95" s="1235"/>
      <c r="AJ95" s="1235"/>
      <c r="AK95" s="1235"/>
      <c r="AL95" s="1235"/>
      <c r="AM95" s="1235"/>
      <c r="AN95" s="1235"/>
      <c r="AO95" s="1235"/>
      <c r="AP95" s="1235"/>
      <c r="AQ95" s="1235"/>
    </row>
    <row r="96" spans="2:43" ht="15" customHeight="1">
      <c r="C96" s="1236"/>
      <c r="D96" s="1237"/>
      <c r="E96" s="1237"/>
      <c r="F96" s="1237"/>
      <c r="G96" s="3205" t="s">
        <v>4071</v>
      </c>
      <c r="H96" s="1243"/>
      <c r="I96" s="3205" t="s">
        <v>4072</v>
      </c>
      <c r="J96" s="1244"/>
      <c r="K96" s="3205" t="s">
        <v>4073</v>
      </c>
      <c r="L96" s="1245"/>
      <c r="M96" s="3208" t="s">
        <v>4063</v>
      </c>
      <c r="N96" s="1245"/>
      <c r="O96" s="3205" t="s">
        <v>4082</v>
      </c>
      <c r="P96" s="1245"/>
      <c r="Q96" s="3205" t="s">
        <v>2928</v>
      </c>
      <c r="R96" s="1246"/>
      <c r="S96" s="1185"/>
      <c r="T96" s="1185"/>
      <c r="U96" s="1185"/>
      <c r="V96" s="1185"/>
      <c r="W96" s="1185"/>
      <c r="X96" s="1185"/>
      <c r="Y96" s="1185"/>
      <c r="Z96" s="1238"/>
      <c r="AB96" s="1240"/>
      <c r="AC96" s="1240"/>
      <c r="AD96" s="1240"/>
      <c r="AE96" s="1240"/>
      <c r="AF96" s="1240"/>
      <c r="AG96" s="1235"/>
      <c r="AH96" s="1235"/>
      <c r="AI96" s="1235"/>
      <c r="AJ96" s="1235"/>
      <c r="AK96" s="1235"/>
      <c r="AL96" s="1235"/>
      <c r="AM96" s="1235"/>
      <c r="AN96" s="1235"/>
      <c r="AO96" s="1235"/>
      <c r="AP96" s="1235"/>
      <c r="AQ96" s="1235"/>
    </row>
    <row r="97" spans="2:43" ht="15">
      <c r="C97" s="1236"/>
      <c r="D97" s="1237"/>
      <c r="E97" s="1237"/>
      <c r="F97" s="1237"/>
      <c r="G97" s="3206"/>
      <c r="H97" s="1243"/>
      <c r="I97" s="3206"/>
      <c r="J97" s="1244"/>
      <c r="K97" s="3206"/>
      <c r="L97" s="1245"/>
      <c r="M97" s="3149"/>
      <c r="N97" s="1245"/>
      <c r="O97" s="3206"/>
      <c r="P97" s="1245"/>
      <c r="Q97" s="3206"/>
      <c r="R97" s="1246"/>
      <c r="S97" s="1185"/>
      <c r="T97" s="1185"/>
      <c r="U97" s="1185"/>
      <c r="V97" s="1185"/>
      <c r="W97" s="1185"/>
      <c r="X97" s="1185"/>
      <c r="Y97" s="1185"/>
      <c r="Z97" s="1238"/>
      <c r="AB97" s="1240"/>
      <c r="AC97" s="1240"/>
      <c r="AD97" s="1240"/>
      <c r="AE97" s="1240"/>
      <c r="AF97" s="1240"/>
      <c r="AG97" s="1235"/>
      <c r="AH97" s="1235"/>
      <c r="AI97" s="1235"/>
      <c r="AJ97" s="1235"/>
      <c r="AK97" s="1235"/>
      <c r="AL97" s="1235"/>
      <c r="AM97" s="1235"/>
      <c r="AN97" s="1235"/>
      <c r="AO97" s="1235"/>
      <c r="AP97" s="1235"/>
      <c r="AQ97" s="1235"/>
    </row>
    <row r="98" spans="2:43" ht="15">
      <c r="C98" s="1236"/>
      <c r="D98" s="1237"/>
      <c r="E98" s="1237"/>
      <c r="F98" s="1237"/>
      <c r="G98" s="3207"/>
      <c r="H98" s="1243"/>
      <c r="I98" s="3207"/>
      <c r="J98" s="1244"/>
      <c r="K98" s="3206"/>
      <c r="L98" s="1245"/>
      <c r="M98" s="3149"/>
      <c r="N98" s="1245"/>
      <c r="O98" s="3207"/>
      <c r="P98" s="1245"/>
      <c r="Q98" s="3207"/>
      <c r="R98" s="1246"/>
      <c r="S98" s="1247"/>
      <c r="T98" s="1243"/>
      <c r="U98" s="1247"/>
      <c r="V98" s="1244"/>
      <c r="W98" s="1247"/>
      <c r="X98" s="1245"/>
      <c r="Y98" s="1247"/>
      <c r="Z98" s="1238"/>
      <c r="AB98" s="1240"/>
      <c r="AC98" s="1240"/>
      <c r="AD98" s="1240"/>
      <c r="AE98" s="1240"/>
      <c r="AF98" s="1240"/>
      <c r="AG98" s="1235"/>
      <c r="AH98" s="1235"/>
      <c r="AI98" s="1235"/>
      <c r="AJ98" s="1235"/>
      <c r="AK98" s="1235"/>
      <c r="AL98" s="1235"/>
      <c r="AM98" s="1235"/>
      <c r="AN98" s="1235"/>
      <c r="AO98" s="1235"/>
      <c r="AP98" s="1235"/>
      <c r="AQ98" s="1235"/>
    </row>
    <row r="99" spans="2:43" ht="15">
      <c r="C99" s="1236"/>
      <c r="D99" s="1237"/>
      <c r="E99" s="1237"/>
      <c r="F99" s="1237"/>
      <c r="G99" s="3207"/>
      <c r="H99" s="1243"/>
      <c r="I99" s="3207"/>
      <c r="J99" s="1244"/>
      <c r="K99" s="3206"/>
      <c r="L99" s="1245"/>
      <c r="M99" s="3149"/>
      <c r="N99" s="1245"/>
      <c r="O99" s="3207"/>
      <c r="P99" s="1245"/>
      <c r="Q99" s="3207"/>
      <c r="R99" s="1246"/>
      <c r="S99" s="1247" t="s">
        <v>3541</v>
      </c>
      <c r="T99" s="1243"/>
      <c r="U99" s="1247" t="s">
        <v>3542</v>
      </c>
      <c r="V99" s="1244"/>
      <c r="W99" s="1247" t="s">
        <v>3543</v>
      </c>
      <c r="X99" s="1245"/>
      <c r="Y99" s="1247" t="s">
        <v>2928</v>
      </c>
      <c r="Z99" s="1238"/>
      <c r="AB99" s="1240"/>
      <c r="AC99" s="1240"/>
      <c r="AD99" s="1240"/>
      <c r="AE99" s="1240"/>
      <c r="AF99" s="1240"/>
      <c r="AG99" s="1235"/>
      <c r="AH99" s="1235"/>
      <c r="AI99" s="1235"/>
      <c r="AJ99" s="1235"/>
      <c r="AK99" s="1235"/>
      <c r="AL99" s="1235"/>
      <c r="AM99" s="1235"/>
      <c r="AN99" s="1235"/>
      <c r="AO99" s="1235"/>
      <c r="AP99" s="1235"/>
      <c r="AQ99" s="1235"/>
    </row>
    <row r="100" spans="2:43" ht="15">
      <c r="C100" s="1236"/>
      <c r="D100" s="1237"/>
      <c r="E100" s="1237"/>
      <c r="F100" s="1248"/>
      <c r="G100" s="3209" t="s">
        <v>4083</v>
      </c>
      <c r="H100" s="3209"/>
      <c r="I100" s="3209"/>
      <c r="J100" s="3209"/>
      <c r="K100" s="3209"/>
      <c r="L100" s="3209"/>
      <c r="M100" s="3209"/>
      <c r="N100" s="3209"/>
      <c r="O100" s="3209"/>
      <c r="P100" s="3209"/>
      <c r="Q100" s="3209"/>
      <c r="R100" s="1245"/>
      <c r="S100" s="3209" t="s">
        <v>4076</v>
      </c>
      <c r="T100" s="3209"/>
      <c r="U100" s="3209"/>
      <c r="V100" s="3209"/>
      <c r="W100" s="3209"/>
      <c r="X100" s="3209"/>
      <c r="Y100" s="3209"/>
      <c r="Z100" s="1238"/>
      <c r="AB100" s="1240"/>
      <c r="AC100" s="1240"/>
      <c r="AD100" s="1240"/>
      <c r="AE100" s="1240"/>
      <c r="AF100" s="1240"/>
      <c r="AG100" s="1235"/>
      <c r="AH100" s="1235"/>
      <c r="AI100" s="1235"/>
      <c r="AJ100" s="1235"/>
      <c r="AK100" s="1235"/>
      <c r="AL100" s="1235"/>
      <c r="AM100" s="1235"/>
      <c r="AN100" s="1235"/>
      <c r="AO100" s="1235"/>
      <c r="AP100" s="1235"/>
      <c r="AQ100" s="1235"/>
    </row>
    <row r="101" spans="2:43" ht="15">
      <c r="B101" s="1161" t="s">
        <v>4020</v>
      </c>
      <c r="C101" s="1236"/>
      <c r="D101" s="1237"/>
      <c r="E101" s="1237"/>
      <c r="F101" s="1237"/>
      <c r="G101" s="1289"/>
      <c r="H101" s="1289"/>
      <c r="I101" s="1289"/>
      <c r="J101" s="1289"/>
      <c r="K101" s="1289"/>
      <c r="L101" s="1289"/>
      <c r="M101" s="1289"/>
      <c r="N101" s="1289"/>
      <c r="O101" s="1289"/>
      <c r="P101" s="1289"/>
      <c r="Q101" s="1289"/>
      <c r="R101" s="1245"/>
      <c r="S101" s="1289"/>
      <c r="T101" s="1289"/>
      <c r="U101" s="1289"/>
      <c r="V101" s="1289"/>
      <c r="W101" s="1289"/>
      <c r="X101" s="1289"/>
      <c r="Y101" s="1289"/>
      <c r="Z101" s="1238"/>
      <c r="AB101" s="1240"/>
      <c r="AC101" s="1240"/>
      <c r="AD101" s="1240"/>
      <c r="AE101" s="1240"/>
      <c r="AF101" s="1240"/>
      <c r="AG101" s="1235"/>
      <c r="AH101" s="1235"/>
      <c r="AI101" s="1235"/>
      <c r="AJ101" s="1235"/>
      <c r="AK101" s="1235"/>
      <c r="AL101" s="1235"/>
      <c r="AM101" s="1235"/>
      <c r="AN101" s="1235"/>
      <c r="AO101" s="1235"/>
      <c r="AP101" s="1235"/>
      <c r="AQ101" s="1235"/>
    </row>
    <row r="102" spans="2:43" ht="15">
      <c r="C102" s="1236"/>
      <c r="D102" s="1237"/>
      <c r="E102" s="1237"/>
      <c r="F102" s="1237"/>
      <c r="G102" s="1289"/>
      <c r="H102" s="1289"/>
      <c r="I102" s="1289"/>
      <c r="J102" s="1289"/>
      <c r="K102" s="1289"/>
      <c r="L102" s="1289"/>
      <c r="M102" s="1289"/>
      <c r="N102" s="1289"/>
      <c r="O102" s="1289"/>
      <c r="P102" s="1289"/>
      <c r="Q102" s="1289"/>
      <c r="R102" s="1245"/>
      <c r="S102" s="1289"/>
      <c r="T102" s="1289"/>
      <c r="U102" s="1289"/>
      <c r="V102" s="1289"/>
      <c r="W102" s="1289"/>
      <c r="X102" s="1289"/>
      <c r="Y102" s="1289"/>
      <c r="Z102" s="1238"/>
      <c r="AB102" s="1240"/>
      <c r="AC102" s="1240"/>
      <c r="AD102" s="1240"/>
      <c r="AE102" s="1240"/>
      <c r="AF102" s="1240"/>
      <c r="AG102" s="1235"/>
      <c r="AH102" s="1235"/>
      <c r="AI102" s="1235"/>
      <c r="AJ102" s="1235"/>
      <c r="AK102" s="1235"/>
      <c r="AL102" s="1235"/>
      <c r="AM102" s="1235"/>
      <c r="AN102" s="1235"/>
      <c r="AO102" s="1235"/>
      <c r="AP102" s="1235"/>
      <c r="AQ102" s="1235"/>
    </row>
    <row r="103" spans="2:43" ht="15">
      <c r="B103" s="1254" t="s">
        <v>3765</v>
      </c>
      <c r="C103" s="1236"/>
      <c r="D103" s="1237"/>
      <c r="E103" s="1237"/>
      <c r="F103" s="1237"/>
      <c r="U103" s="1250"/>
      <c r="V103" s="1250"/>
      <c r="W103" s="1251"/>
      <c r="X103" s="1252"/>
      <c r="Y103" s="1253"/>
      <c r="Z103" s="1238"/>
      <c r="AB103" s="1240"/>
      <c r="AC103" s="1240"/>
      <c r="AD103" s="1240"/>
      <c r="AE103" s="1240"/>
      <c r="AF103" s="1240"/>
      <c r="AG103" s="1235"/>
      <c r="AH103" s="1235"/>
      <c r="AI103" s="1235"/>
      <c r="AJ103" s="1235"/>
      <c r="AK103" s="1235"/>
      <c r="AL103" s="1235"/>
      <c r="AM103" s="1235"/>
      <c r="AN103" s="1235"/>
      <c r="AO103" s="1235"/>
      <c r="AP103" s="1235"/>
      <c r="AQ103" s="1235"/>
    </row>
    <row r="104" spans="2:43" ht="15">
      <c r="B104" s="1255" t="s">
        <v>4077</v>
      </c>
      <c r="C104" s="1236"/>
      <c r="D104" s="1237"/>
      <c r="E104" s="1237"/>
      <c r="G104" s="1285">
        <v>302431552</v>
      </c>
      <c r="H104" s="1284" t="e">
        <f>'[207]6.1'!#REF!</f>
        <v>#REF!</v>
      </c>
      <c r="I104" s="1285">
        <v>102717490</v>
      </c>
      <c r="K104" s="1274">
        <v>0</v>
      </c>
      <c r="M104" s="1281">
        <v>0</v>
      </c>
      <c r="O104" s="1274">
        <v>0</v>
      </c>
      <c r="Q104" s="1274">
        <f>G104+I104+K104+O104</f>
        <v>405149042</v>
      </c>
      <c r="S104" s="1274">
        <f>G104</f>
        <v>302431552</v>
      </c>
      <c r="T104" s="1274"/>
      <c r="U104" s="1274">
        <v>0</v>
      </c>
      <c r="V104" s="1274"/>
      <c r="W104" s="1274">
        <v>0</v>
      </c>
      <c r="X104" s="1252"/>
      <c r="Y104" s="1274">
        <f>S104+U104+W104</f>
        <v>302431552</v>
      </c>
      <c r="Z104" s="1238"/>
      <c r="AA104" s="1257"/>
      <c r="AB104" s="1240"/>
      <c r="AC104" s="1240"/>
      <c r="AD104" s="1240"/>
      <c r="AE104" s="1240"/>
      <c r="AF104" s="1240"/>
      <c r="AG104" s="1235"/>
      <c r="AH104" s="1235"/>
      <c r="AI104" s="1235"/>
      <c r="AJ104" s="1235"/>
      <c r="AK104" s="1235"/>
      <c r="AL104" s="1235"/>
      <c r="AM104" s="1235"/>
      <c r="AN104" s="1235"/>
      <c r="AO104" s="1235"/>
      <c r="AP104" s="1235"/>
      <c r="AQ104" s="1235"/>
    </row>
    <row r="105" spans="2:43" ht="15">
      <c r="B105" s="1258"/>
      <c r="C105" s="1236"/>
      <c r="D105" s="1237"/>
      <c r="E105" s="1237"/>
      <c r="G105" s="1274"/>
      <c r="I105" s="1274"/>
      <c r="K105" s="1274"/>
      <c r="O105" s="1274"/>
      <c r="Q105" s="1274"/>
      <c r="S105" s="1274"/>
      <c r="T105" s="1274"/>
      <c r="U105" s="1274"/>
      <c r="V105" s="1274"/>
      <c r="W105" s="1274"/>
      <c r="X105" s="1252"/>
      <c r="Y105" s="1274"/>
      <c r="Z105" s="1238"/>
      <c r="AA105" s="1257"/>
      <c r="AB105" s="1240"/>
      <c r="AC105" s="1240"/>
      <c r="AD105" s="1240"/>
      <c r="AE105" s="1240"/>
      <c r="AF105" s="1240"/>
      <c r="AG105" s="1235"/>
      <c r="AH105" s="1235"/>
      <c r="AI105" s="1235"/>
      <c r="AJ105" s="1235"/>
      <c r="AK105" s="1235"/>
      <c r="AL105" s="1235"/>
      <c r="AM105" s="1235"/>
      <c r="AN105" s="1235"/>
      <c r="AO105" s="1235"/>
      <c r="AP105" s="1235"/>
      <c r="AQ105" s="1235"/>
    </row>
    <row r="106" spans="2:43" ht="15">
      <c r="B106" s="1254" t="s">
        <v>3079</v>
      </c>
      <c r="C106" s="1236"/>
      <c r="D106" s="1237"/>
      <c r="E106" s="1237"/>
      <c r="G106" s="1274"/>
      <c r="I106" s="1274"/>
      <c r="K106" s="1274"/>
      <c r="O106" s="1274"/>
      <c r="Q106" s="1274"/>
      <c r="S106" s="1274"/>
      <c r="T106" s="1274"/>
      <c r="U106" s="1274"/>
      <c r="V106" s="1274"/>
      <c r="W106" s="1274"/>
      <c r="X106" s="1252"/>
      <c r="Y106" s="1274"/>
      <c r="Z106" s="1238"/>
      <c r="AA106" s="1257"/>
      <c r="AB106" s="1240"/>
      <c r="AC106" s="1240"/>
      <c r="AD106" s="1240"/>
      <c r="AE106" s="1240"/>
      <c r="AF106" s="1240"/>
      <c r="AG106" s="1235"/>
      <c r="AH106" s="1235"/>
      <c r="AI106" s="1235"/>
      <c r="AJ106" s="1235"/>
      <c r="AK106" s="1235"/>
      <c r="AL106" s="1235"/>
      <c r="AM106" s="1235"/>
      <c r="AN106" s="1235"/>
      <c r="AO106" s="1235"/>
      <c r="AP106" s="1235"/>
      <c r="AQ106" s="1235"/>
    </row>
    <row r="107" spans="2:43" ht="15">
      <c r="B107" s="1255" t="s">
        <v>4084</v>
      </c>
      <c r="C107" s="1236"/>
      <c r="D107" s="1237"/>
      <c r="E107" s="1237"/>
      <c r="F107" s="2020">
        <f>G107+G108</f>
        <v>87073316</v>
      </c>
      <c r="G107" s="1274">
        <v>60729900</v>
      </c>
      <c r="I107" s="1281">
        <v>0</v>
      </c>
      <c r="K107" s="1274">
        <v>0</v>
      </c>
      <c r="M107" s="1281">
        <v>0</v>
      </c>
      <c r="O107" s="1274">
        <v>0</v>
      </c>
      <c r="Q107" s="1274">
        <f>G107+I107+K107+O107</f>
        <v>60729900</v>
      </c>
      <c r="S107" s="1274">
        <v>0</v>
      </c>
      <c r="T107" s="1274"/>
      <c r="U107" s="1274">
        <f>G107+I107</f>
        <v>60729900</v>
      </c>
      <c r="V107" s="1274"/>
      <c r="W107" s="1274">
        <v>0</v>
      </c>
      <c r="X107" s="1252"/>
      <c r="Y107" s="1274">
        <f t="shared" ref="Y107:Y108" si="7">S107+U107+W107</f>
        <v>60729900</v>
      </c>
      <c r="Z107" s="1238"/>
      <c r="AA107" s="1260"/>
      <c r="AB107" s="1240"/>
      <c r="AC107" s="1240"/>
      <c r="AD107" s="1240"/>
      <c r="AE107" s="1240"/>
      <c r="AF107" s="1240"/>
      <c r="AG107" s="1235"/>
      <c r="AH107" s="1235"/>
      <c r="AI107" s="1235"/>
      <c r="AJ107" s="1235"/>
      <c r="AK107" s="1235"/>
      <c r="AL107" s="1235"/>
      <c r="AM107" s="1235"/>
      <c r="AN107" s="1235"/>
      <c r="AO107" s="1235"/>
      <c r="AP107" s="1235"/>
      <c r="AQ107" s="1235"/>
    </row>
    <row r="108" spans="2:43" ht="15">
      <c r="B108" s="1255" t="s">
        <v>4085</v>
      </c>
      <c r="C108" s="1236"/>
      <c r="D108" s="1237"/>
      <c r="E108" s="1237"/>
      <c r="F108" s="1237"/>
      <c r="G108" s="1274">
        <v>26343416</v>
      </c>
      <c r="I108" s="1281">
        <v>0</v>
      </c>
      <c r="K108" s="1274">
        <v>0</v>
      </c>
      <c r="M108" s="1281">
        <v>0</v>
      </c>
      <c r="O108" s="1274">
        <v>0</v>
      </c>
      <c r="Q108" s="1274">
        <f>G108+I108+K108+O108</f>
        <v>26343416</v>
      </c>
      <c r="S108" s="1274">
        <v>0</v>
      </c>
      <c r="T108" s="1274"/>
      <c r="U108" s="1274">
        <f>G108</f>
        <v>26343416</v>
      </c>
      <c r="V108" s="1274"/>
      <c r="W108" s="1274">
        <v>0</v>
      </c>
      <c r="X108" s="1252"/>
      <c r="Y108" s="1274">
        <f t="shared" si="7"/>
        <v>26343416</v>
      </c>
      <c r="Z108" s="1238"/>
      <c r="AA108" s="1260"/>
      <c r="AB108" s="1240"/>
      <c r="AC108" s="1240"/>
      <c r="AD108" s="1240"/>
      <c r="AE108" s="1240"/>
      <c r="AF108" s="1240"/>
      <c r="AG108" s="1235"/>
      <c r="AH108" s="1235"/>
      <c r="AI108" s="1235"/>
      <c r="AJ108" s="1235"/>
      <c r="AK108" s="1235"/>
      <c r="AL108" s="1235"/>
      <c r="AM108" s="1235"/>
      <c r="AN108" s="1235"/>
      <c r="AO108" s="1235"/>
      <c r="AP108" s="1235"/>
      <c r="AQ108" s="1235"/>
    </row>
    <row r="109" spans="2:43" ht="15">
      <c r="B109" s="1255"/>
      <c r="C109" s="1236"/>
      <c r="D109" s="1237"/>
      <c r="E109" s="1237"/>
      <c r="F109" s="1237"/>
      <c r="G109" s="1274"/>
      <c r="I109" s="1274"/>
      <c r="K109" s="1274"/>
      <c r="O109" s="1274"/>
      <c r="Q109" s="1274"/>
      <c r="S109" s="1274"/>
      <c r="T109" s="1274"/>
      <c r="U109" s="1274"/>
      <c r="V109" s="1274"/>
      <c r="W109" s="1274"/>
      <c r="X109" s="1252"/>
      <c r="Y109" s="1274"/>
      <c r="Z109" s="1238"/>
      <c r="AA109" s="1260"/>
      <c r="AB109" s="1240"/>
      <c r="AC109" s="1240"/>
      <c r="AD109" s="1240"/>
      <c r="AE109" s="1240"/>
      <c r="AF109" s="1240"/>
      <c r="AG109" s="1235"/>
      <c r="AH109" s="1235"/>
      <c r="AI109" s="1235"/>
      <c r="AJ109" s="1235"/>
      <c r="AK109" s="1235"/>
      <c r="AL109" s="1235"/>
      <c r="AM109" s="1235"/>
      <c r="AN109" s="1235"/>
      <c r="AO109" s="1235"/>
      <c r="AP109" s="1235"/>
      <c r="AQ109" s="1235"/>
    </row>
    <row r="110" spans="2:43" ht="15">
      <c r="B110" s="1261" t="s">
        <v>3072</v>
      </c>
      <c r="C110" s="1236"/>
      <c r="D110" s="1237"/>
      <c r="E110" s="1237"/>
      <c r="F110" s="1237"/>
      <c r="G110" s="1274"/>
      <c r="I110" s="1274"/>
      <c r="K110" s="1274"/>
      <c r="O110" s="1274"/>
      <c r="Q110" s="1274"/>
      <c r="S110" s="1274"/>
      <c r="T110" s="1274"/>
      <c r="U110" s="1274"/>
      <c r="V110" s="1274"/>
      <c r="W110" s="1274"/>
      <c r="X110" s="1252"/>
      <c r="Y110" s="1274"/>
      <c r="Z110" s="1238"/>
      <c r="AA110" s="1260"/>
      <c r="AB110" s="1240"/>
      <c r="AC110" s="1240"/>
      <c r="AD110" s="1240"/>
      <c r="AE110" s="1240"/>
      <c r="AF110" s="1240"/>
      <c r="AG110" s="1235"/>
      <c r="AH110" s="1235"/>
      <c r="AI110" s="1235"/>
      <c r="AJ110" s="1235"/>
      <c r="AK110" s="1235"/>
      <c r="AL110" s="1235"/>
      <c r="AM110" s="1235"/>
      <c r="AN110" s="1235"/>
      <c r="AO110" s="1235"/>
      <c r="AP110" s="1235"/>
      <c r="AQ110" s="1235"/>
    </row>
    <row r="111" spans="2:43" ht="15">
      <c r="B111" s="1255" t="s">
        <v>4078</v>
      </c>
      <c r="C111" s="1236"/>
      <c r="D111" s="1237"/>
      <c r="E111" s="1237"/>
      <c r="F111" s="1237"/>
      <c r="G111" s="1286">
        <v>2008600</v>
      </c>
      <c r="I111" s="1281">
        <v>0</v>
      </c>
      <c r="K111" s="1274">
        <v>0</v>
      </c>
      <c r="M111" s="1281">
        <v>0</v>
      </c>
      <c r="O111" s="1274">
        <v>0</v>
      </c>
      <c r="Q111" s="1274">
        <f>G111+I111+K111+O111</f>
        <v>2008600</v>
      </c>
      <c r="S111" s="1274">
        <v>0</v>
      </c>
      <c r="T111" s="1274"/>
      <c r="U111" s="1274">
        <f>G111</f>
        <v>2008600</v>
      </c>
      <c r="V111" s="1274"/>
      <c r="W111" s="1274">
        <v>0</v>
      </c>
      <c r="X111" s="1252"/>
      <c r="Y111" s="1274">
        <f t="shared" ref="Y111" si="8">S111+U111+W111</f>
        <v>2008600</v>
      </c>
      <c r="Z111" s="1238"/>
      <c r="AA111" s="1260"/>
      <c r="AB111" s="1240"/>
      <c r="AC111" s="1240"/>
      <c r="AD111" s="1240"/>
      <c r="AE111" s="1240"/>
      <c r="AF111" s="1240"/>
      <c r="AG111" s="1235"/>
      <c r="AH111" s="1235"/>
      <c r="AI111" s="1235"/>
      <c r="AJ111" s="1235"/>
      <c r="AK111" s="1235"/>
      <c r="AL111" s="1235"/>
      <c r="AM111" s="1235"/>
      <c r="AN111" s="1235"/>
      <c r="AO111" s="1235"/>
      <c r="AP111" s="1235"/>
      <c r="AQ111" s="1235"/>
    </row>
    <row r="112" spans="2:43" ht="15.75" thickBot="1">
      <c r="B112" s="1264"/>
      <c r="C112" s="1236"/>
      <c r="D112" s="1237"/>
      <c r="E112" s="1237"/>
      <c r="F112" s="1237"/>
      <c r="G112" s="1275">
        <f>SUM(G104:G111)</f>
        <v>391513468</v>
      </c>
      <c r="I112" s="1275">
        <f>SUM(I104:I111)</f>
        <v>102717490</v>
      </c>
      <c r="K112" s="1274"/>
      <c r="M112" s="1279"/>
      <c r="O112" s="1275">
        <f>SUM(O104:O111)</f>
        <v>0</v>
      </c>
      <c r="Q112" s="1275">
        <f>SUM(Q104:Q111)</f>
        <v>494230958</v>
      </c>
      <c r="S112" s="1275">
        <f>SUM(S104:S111)</f>
        <v>302431552</v>
      </c>
      <c r="T112" s="1274"/>
      <c r="U112" s="1275">
        <f>SUM(U104:U111)</f>
        <v>89081916</v>
      </c>
      <c r="V112" s="1274"/>
      <c r="W112" s="1275">
        <f>SUM(W104:W111)</f>
        <v>0</v>
      </c>
      <c r="X112" s="1252"/>
      <c r="Y112" s="1275">
        <f>SUM(Y104:Y111)</f>
        <v>391513468</v>
      </c>
      <c r="Z112" s="1238"/>
      <c r="AA112" s="1260"/>
      <c r="AB112" s="1240"/>
      <c r="AC112" s="1240"/>
      <c r="AD112" s="1240"/>
      <c r="AE112" s="1240"/>
      <c r="AF112" s="1240"/>
      <c r="AG112" s="1235"/>
      <c r="AH112" s="1235"/>
      <c r="AI112" s="1235"/>
      <c r="AJ112" s="1235"/>
      <c r="AK112" s="1235"/>
      <c r="AL112" s="1235"/>
      <c r="AM112" s="1235"/>
      <c r="AN112" s="1235"/>
      <c r="AO112" s="1235"/>
      <c r="AP112" s="1235"/>
      <c r="AQ112" s="1235"/>
    </row>
    <row r="113" spans="2:43" ht="15.75" thickTop="1">
      <c r="B113" s="1161" t="s">
        <v>4021</v>
      </c>
      <c r="C113" s="1236"/>
      <c r="D113" s="1237"/>
      <c r="E113" s="1237"/>
      <c r="F113" s="1265"/>
      <c r="S113" s="1274"/>
      <c r="T113" s="1274"/>
      <c r="U113" s="1274"/>
      <c r="V113" s="1274"/>
      <c r="W113" s="1274"/>
      <c r="X113" s="1252"/>
      <c r="Y113" s="1274"/>
      <c r="Z113" s="1238"/>
      <c r="AA113" s="1235"/>
      <c r="AB113" s="1240"/>
      <c r="AC113" s="1240"/>
      <c r="AD113" s="1240"/>
      <c r="AE113" s="1240"/>
      <c r="AF113" s="1240"/>
      <c r="AG113" s="1235"/>
      <c r="AH113" s="1235"/>
      <c r="AI113" s="1235"/>
      <c r="AJ113" s="1235"/>
      <c r="AK113" s="1235"/>
      <c r="AL113" s="1235"/>
      <c r="AM113" s="1235"/>
      <c r="AN113" s="1235"/>
      <c r="AO113" s="1235"/>
      <c r="AP113" s="1235"/>
      <c r="AQ113" s="1235"/>
    </row>
    <row r="114" spans="2:43" ht="15">
      <c r="B114" s="1161"/>
      <c r="C114" s="1236"/>
      <c r="D114" s="1237"/>
      <c r="E114" s="1237"/>
      <c r="F114" s="1265"/>
      <c r="S114" s="1274"/>
      <c r="T114" s="1274"/>
      <c r="U114" s="1274"/>
      <c r="V114" s="1274"/>
      <c r="W114" s="1274"/>
      <c r="X114" s="1252"/>
      <c r="Y114" s="1274"/>
      <c r="Z114" s="1238"/>
      <c r="AA114" s="1235"/>
      <c r="AB114" s="1240"/>
      <c r="AC114" s="1240"/>
      <c r="AD114" s="1240"/>
      <c r="AE114" s="1240"/>
      <c r="AF114" s="1240"/>
      <c r="AG114" s="1235"/>
      <c r="AH114" s="1235"/>
      <c r="AI114" s="1235"/>
      <c r="AJ114" s="1235"/>
      <c r="AK114" s="1235"/>
      <c r="AL114" s="1235"/>
      <c r="AM114" s="1235"/>
      <c r="AN114" s="1235"/>
      <c r="AO114" s="1235"/>
      <c r="AP114" s="1235"/>
      <c r="AQ114" s="1235"/>
    </row>
    <row r="115" spans="2:43" ht="15">
      <c r="B115" s="1254" t="s">
        <v>3765</v>
      </c>
      <c r="C115" s="1236"/>
      <c r="D115" s="1237"/>
      <c r="E115" s="1237"/>
      <c r="F115" s="1265"/>
      <c r="S115" s="1274"/>
      <c r="T115" s="1274"/>
      <c r="U115" s="1274"/>
      <c r="V115" s="1274"/>
      <c r="W115" s="1274"/>
      <c r="X115" s="1252"/>
      <c r="Y115" s="1274"/>
      <c r="Z115" s="1238"/>
      <c r="AA115" s="1235"/>
      <c r="AB115" s="1240"/>
      <c r="AC115" s="1240"/>
      <c r="AD115" s="1240"/>
      <c r="AE115" s="1240"/>
      <c r="AF115" s="1240"/>
      <c r="AG115" s="1235"/>
      <c r="AH115" s="1235"/>
      <c r="AI115" s="1235"/>
      <c r="AJ115" s="1235"/>
      <c r="AK115" s="1235"/>
      <c r="AL115" s="1235"/>
      <c r="AM115" s="1235"/>
      <c r="AN115" s="1235"/>
      <c r="AO115" s="1235"/>
      <c r="AP115" s="1235"/>
      <c r="AQ115" s="1235"/>
    </row>
    <row r="116" spans="2:43" ht="15">
      <c r="B116" s="1266" t="s">
        <v>4079</v>
      </c>
      <c r="C116" s="1236"/>
      <c r="D116" s="1237"/>
      <c r="E116" s="1237"/>
      <c r="F116" s="1237"/>
      <c r="G116" s="1274">
        <v>0</v>
      </c>
      <c r="I116" s="1274">
        <v>0</v>
      </c>
      <c r="K116" s="1267">
        <v>0</v>
      </c>
      <c r="M116" s="1281">
        <v>0</v>
      </c>
      <c r="O116" s="1282">
        <v>52084953</v>
      </c>
      <c r="Q116" s="1274">
        <f>G116+I116+O116+K116</f>
        <v>52084953</v>
      </c>
      <c r="S116" s="1276"/>
      <c r="T116" s="1276"/>
      <c r="U116" s="1276"/>
      <c r="V116" s="1276"/>
      <c r="W116" s="1276"/>
      <c r="X116" s="1238"/>
      <c r="Y116" s="1276"/>
      <c r="Z116" s="1238"/>
      <c r="AA116" s="1240"/>
      <c r="AB116" s="1240"/>
      <c r="AC116" s="1240"/>
      <c r="AD116" s="1240"/>
      <c r="AE116" s="1240"/>
      <c r="AF116" s="1240"/>
      <c r="AG116" s="1235"/>
      <c r="AH116" s="1235"/>
      <c r="AI116" s="1235"/>
      <c r="AJ116" s="1235"/>
      <c r="AK116" s="1235"/>
      <c r="AL116" s="1235"/>
      <c r="AM116" s="1235"/>
      <c r="AN116" s="1235"/>
      <c r="AO116" s="1235"/>
      <c r="AP116" s="1235"/>
      <c r="AQ116" s="1235"/>
    </row>
    <row r="117" spans="2:43" ht="15">
      <c r="B117" s="875" t="s">
        <v>4089</v>
      </c>
      <c r="C117" s="1236"/>
      <c r="D117" s="1237"/>
      <c r="E117" s="1237"/>
      <c r="F117" s="1237"/>
      <c r="G117" s="1274">
        <v>0</v>
      </c>
      <c r="I117" s="1274">
        <v>0</v>
      </c>
      <c r="K117" s="1267">
        <v>0</v>
      </c>
      <c r="M117" s="1281">
        <v>0</v>
      </c>
      <c r="O117" s="1282">
        <v>246100</v>
      </c>
      <c r="Q117" s="1274">
        <f>G117+I117+O117+K117</f>
        <v>246100</v>
      </c>
      <c r="S117" s="1276"/>
      <c r="T117" s="1276"/>
      <c r="U117" s="1276"/>
      <c r="V117" s="1276"/>
      <c r="W117" s="1276"/>
      <c r="X117" s="1238"/>
      <c r="Y117" s="1276"/>
      <c r="Z117" s="1238"/>
      <c r="AA117" s="1240"/>
      <c r="AB117" s="1240"/>
      <c r="AC117" s="1240"/>
      <c r="AD117" s="1240"/>
      <c r="AE117" s="1240"/>
      <c r="AF117" s="1240"/>
      <c r="AG117" s="1235"/>
      <c r="AH117" s="1235"/>
      <c r="AI117" s="1235"/>
      <c r="AJ117" s="1235"/>
      <c r="AK117" s="1235"/>
      <c r="AL117" s="1235"/>
      <c r="AM117" s="1235"/>
      <c r="AN117" s="1235"/>
      <c r="AO117" s="1235"/>
      <c r="AP117" s="1235"/>
      <c r="AQ117" s="1235"/>
    </row>
    <row r="118" spans="2:43" ht="15">
      <c r="B118" s="875" t="s">
        <v>4090</v>
      </c>
      <c r="C118" s="1236"/>
      <c r="D118" s="1237"/>
      <c r="E118" s="1237"/>
      <c r="F118" s="1237"/>
      <c r="G118" s="1274">
        <v>0</v>
      </c>
      <c r="I118" s="1274">
        <v>0</v>
      </c>
      <c r="K118" s="1267">
        <v>0</v>
      </c>
      <c r="M118" s="1281">
        <v>0</v>
      </c>
      <c r="O118" s="1282">
        <v>207317</v>
      </c>
      <c r="Q118" s="1274">
        <f t="shared" ref="Q118:Q119" si="9">G118+I118+O118+K118</f>
        <v>207317</v>
      </c>
      <c r="S118" s="1276"/>
      <c r="T118" s="1276"/>
      <c r="U118" s="1276"/>
      <c r="V118" s="1276"/>
      <c r="W118" s="1276"/>
      <c r="X118" s="1238"/>
      <c r="Y118" s="1276"/>
      <c r="Z118" s="1238"/>
      <c r="AA118" s="1240"/>
      <c r="AB118" s="1240"/>
      <c r="AC118" s="1240"/>
      <c r="AD118" s="1240"/>
      <c r="AE118" s="1240"/>
      <c r="AF118" s="1240"/>
      <c r="AG118" s="1235"/>
      <c r="AH118" s="1235"/>
      <c r="AI118" s="1235"/>
      <c r="AJ118" s="1235"/>
      <c r="AK118" s="1235"/>
      <c r="AL118" s="1235"/>
      <c r="AM118" s="1235"/>
      <c r="AN118" s="1235"/>
      <c r="AO118" s="1235"/>
      <c r="AP118" s="1235"/>
      <c r="AQ118" s="1235"/>
    </row>
    <row r="119" spans="2:43" ht="15">
      <c r="B119" s="1452" t="s">
        <v>4091</v>
      </c>
      <c r="C119" s="1236"/>
      <c r="D119" s="1237"/>
      <c r="E119" s="1237"/>
      <c r="F119" s="1237"/>
      <c r="G119" s="1274">
        <v>0</v>
      </c>
      <c r="I119" s="1274">
        <v>0</v>
      </c>
      <c r="K119" s="1267">
        <v>0</v>
      </c>
      <c r="M119" s="1281">
        <v>0</v>
      </c>
      <c r="O119" s="1282">
        <v>2815688</v>
      </c>
      <c r="Q119" s="1274">
        <f t="shared" si="9"/>
        <v>2815688</v>
      </c>
      <c r="S119" s="1276"/>
      <c r="T119" s="1276"/>
      <c r="U119" s="1276"/>
      <c r="V119" s="1276"/>
      <c r="W119" s="1276"/>
      <c r="X119" s="1238"/>
      <c r="Y119" s="1276"/>
      <c r="Z119" s="1238"/>
      <c r="AA119" s="1240"/>
      <c r="AB119" s="1240"/>
      <c r="AC119" s="1240"/>
      <c r="AD119" s="1240"/>
      <c r="AE119" s="1240"/>
      <c r="AF119" s="1240"/>
      <c r="AG119" s="1235"/>
      <c r="AH119" s="1235"/>
      <c r="AI119" s="1235"/>
      <c r="AJ119" s="1235"/>
      <c r="AK119" s="1235"/>
      <c r="AL119" s="1235"/>
      <c r="AM119" s="1235"/>
      <c r="AN119" s="1235"/>
      <c r="AO119" s="1235"/>
      <c r="AP119" s="1235"/>
      <c r="AQ119" s="1235"/>
    </row>
    <row r="120" spans="2:43" ht="15">
      <c r="B120" s="1266"/>
      <c r="C120" s="1236"/>
      <c r="D120" s="1237"/>
      <c r="E120" s="1237"/>
      <c r="F120" s="1237"/>
      <c r="G120" s="1274"/>
      <c r="I120" s="1274"/>
      <c r="K120" s="1267"/>
      <c r="O120" s="1274"/>
      <c r="Q120" s="1274"/>
      <c r="S120" s="1276"/>
      <c r="T120" s="1276"/>
      <c r="U120" s="1276"/>
      <c r="V120" s="1276"/>
      <c r="W120" s="1276"/>
      <c r="X120" s="1238"/>
      <c r="Y120" s="1276"/>
      <c r="Z120" s="1238"/>
      <c r="AA120" s="1240"/>
      <c r="AB120" s="1240"/>
      <c r="AC120" s="1240"/>
      <c r="AD120" s="1240"/>
      <c r="AE120" s="1240"/>
      <c r="AF120" s="1240"/>
      <c r="AG120" s="1235"/>
      <c r="AH120" s="1235"/>
      <c r="AI120" s="1235"/>
      <c r="AJ120" s="1235"/>
      <c r="AK120" s="1235"/>
      <c r="AL120" s="1235"/>
      <c r="AM120" s="1235"/>
      <c r="AN120" s="1235"/>
      <c r="AO120" s="1235"/>
      <c r="AP120" s="1235"/>
      <c r="AQ120" s="1235"/>
    </row>
    <row r="121" spans="2:43" ht="15">
      <c r="B121" s="1254" t="s">
        <v>3079</v>
      </c>
      <c r="C121" s="1236"/>
      <c r="D121" s="1237"/>
      <c r="E121" s="1237"/>
      <c r="F121" s="1237"/>
      <c r="G121" s="1274"/>
      <c r="I121" s="1274"/>
      <c r="K121" s="1267"/>
      <c r="O121" s="1274"/>
      <c r="Q121" s="1274"/>
      <c r="S121" s="1276"/>
      <c r="T121" s="1276"/>
      <c r="U121" s="1276"/>
      <c r="V121" s="1276"/>
      <c r="W121" s="1276"/>
      <c r="X121" s="1238"/>
      <c r="Y121" s="1276"/>
      <c r="Z121" s="1238"/>
      <c r="AA121" s="1240"/>
      <c r="AB121" s="1240"/>
      <c r="AC121" s="1240"/>
      <c r="AD121" s="1240"/>
      <c r="AE121" s="1240"/>
      <c r="AF121" s="1240"/>
      <c r="AG121" s="1235"/>
      <c r="AH121" s="1235"/>
      <c r="AI121" s="1235"/>
      <c r="AJ121" s="1235"/>
      <c r="AK121" s="1235"/>
      <c r="AL121" s="1235"/>
      <c r="AM121" s="1235"/>
      <c r="AN121" s="1235"/>
      <c r="AO121" s="1235"/>
      <c r="AP121" s="1235"/>
      <c r="AQ121" s="1235"/>
    </row>
    <row r="122" spans="2:43" ht="15">
      <c r="B122" s="1266" t="s">
        <v>4079</v>
      </c>
      <c r="C122" s="1236"/>
      <c r="D122" s="1237"/>
      <c r="E122" s="1237"/>
      <c r="F122" s="1237"/>
      <c r="G122" s="1274">
        <v>0</v>
      </c>
      <c r="I122" s="1274">
        <v>0</v>
      </c>
      <c r="K122" s="1267">
        <v>0</v>
      </c>
      <c r="M122" s="1281">
        <v>0</v>
      </c>
      <c r="O122" s="1282">
        <v>142025719</v>
      </c>
      <c r="Q122" s="1274">
        <f>G122+I122+O122+K122</f>
        <v>142025719</v>
      </c>
      <c r="S122" s="1276"/>
      <c r="T122" s="1276"/>
      <c r="U122" s="1276"/>
      <c r="V122" s="1276"/>
      <c r="W122" s="1276"/>
      <c r="X122" s="1269"/>
      <c r="Y122" s="1276"/>
      <c r="Z122" s="1238"/>
      <c r="AA122" s="1240"/>
      <c r="AB122" s="1240"/>
      <c r="AC122" s="1240"/>
      <c r="AD122" s="1240"/>
      <c r="AE122" s="1240"/>
      <c r="AF122" s="1240"/>
      <c r="AG122" s="1235"/>
      <c r="AH122" s="1235"/>
      <c r="AI122" s="1235"/>
      <c r="AJ122" s="1235"/>
      <c r="AK122" s="1235"/>
      <c r="AL122" s="1235"/>
      <c r="AM122" s="1235"/>
      <c r="AN122" s="1235"/>
      <c r="AO122" s="1235"/>
      <c r="AP122" s="1235"/>
      <c r="AQ122" s="1235"/>
    </row>
    <row r="123" spans="2:43" ht="15">
      <c r="B123" s="875" t="s">
        <v>4089</v>
      </c>
      <c r="C123" s="1236"/>
      <c r="D123" s="1237"/>
      <c r="E123" s="1237"/>
      <c r="F123" s="1237"/>
      <c r="G123" s="1274">
        <v>0</v>
      </c>
      <c r="I123" s="1274">
        <v>0</v>
      </c>
      <c r="K123" s="1267">
        <v>0</v>
      </c>
      <c r="M123" s="1281">
        <v>0</v>
      </c>
      <c r="O123" s="1282">
        <v>0</v>
      </c>
      <c r="Q123" s="1274">
        <f>G123+I123+O123+K123</f>
        <v>0</v>
      </c>
      <c r="S123" s="1276"/>
      <c r="T123" s="1276"/>
      <c r="U123" s="1276"/>
      <c r="V123" s="1276"/>
      <c r="W123" s="1276"/>
      <c r="X123" s="1269"/>
      <c r="Y123" s="1276"/>
      <c r="Z123" s="1238"/>
      <c r="AA123" s="1240"/>
      <c r="AB123" s="1240"/>
      <c r="AC123" s="1240"/>
      <c r="AD123" s="1240"/>
      <c r="AE123" s="1240"/>
      <c r="AF123" s="1240"/>
      <c r="AG123" s="1235"/>
      <c r="AH123" s="1235"/>
      <c r="AI123" s="1235"/>
      <c r="AJ123" s="1235"/>
      <c r="AK123" s="1235"/>
      <c r="AL123" s="1235"/>
      <c r="AM123" s="1235"/>
      <c r="AN123" s="1235"/>
      <c r="AO123" s="1235"/>
      <c r="AP123" s="1235"/>
      <c r="AQ123" s="1235"/>
    </row>
    <row r="124" spans="2:43" ht="15">
      <c r="B124" s="875" t="s">
        <v>4090</v>
      </c>
      <c r="C124" s="1236"/>
      <c r="D124" s="1237"/>
      <c r="E124" s="1237"/>
      <c r="F124" s="1237"/>
      <c r="G124" s="1274">
        <v>0</v>
      </c>
      <c r="I124" s="1274">
        <v>0</v>
      </c>
      <c r="K124" s="1267">
        <v>0</v>
      </c>
      <c r="M124" s="1281">
        <v>0</v>
      </c>
      <c r="O124" s="1282">
        <v>1462895</v>
      </c>
      <c r="Q124" s="1274">
        <f>G124+I124+O124+K124</f>
        <v>1462895</v>
      </c>
      <c r="S124" s="1276"/>
      <c r="T124" s="1276"/>
      <c r="U124" s="1276"/>
      <c r="V124" s="1276"/>
      <c r="W124" s="1276"/>
      <c r="X124" s="1269"/>
      <c r="Y124" s="1276"/>
      <c r="Z124" s="1238"/>
      <c r="AA124" s="1240"/>
      <c r="AB124" s="1240"/>
      <c r="AC124" s="1240"/>
      <c r="AD124" s="1240"/>
      <c r="AE124" s="1240"/>
      <c r="AF124" s="1240"/>
      <c r="AG124" s="1235"/>
      <c r="AH124" s="1235"/>
      <c r="AI124" s="1235"/>
      <c r="AJ124" s="1235"/>
      <c r="AK124" s="1235"/>
      <c r="AL124" s="1235"/>
      <c r="AM124" s="1235"/>
      <c r="AN124" s="1235"/>
      <c r="AO124" s="1235"/>
      <c r="AP124" s="1235"/>
      <c r="AQ124" s="1235"/>
    </row>
    <row r="125" spans="2:43" ht="15">
      <c r="B125" s="1452" t="s">
        <v>4091</v>
      </c>
      <c r="C125" s="1236"/>
      <c r="D125" s="1237"/>
      <c r="E125" s="1237"/>
      <c r="F125" s="1237"/>
      <c r="G125" s="1274">
        <v>0</v>
      </c>
      <c r="I125" s="1274">
        <v>0</v>
      </c>
      <c r="K125" s="1267">
        <v>0</v>
      </c>
      <c r="M125" s="1281">
        <v>0</v>
      </c>
      <c r="O125" s="1282">
        <v>226664</v>
      </c>
      <c r="Q125" s="1274">
        <f>G125+I125+O125+K125</f>
        <v>226664</v>
      </c>
      <c r="S125" s="1276"/>
      <c r="T125" s="1276"/>
      <c r="U125" s="1276"/>
      <c r="V125" s="1276"/>
      <c r="W125" s="1276"/>
      <c r="X125" s="1269"/>
      <c r="Y125" s="1276"/>
      <c r="Z125" s="1238"/>
      <c r="AA125" s="1240"/>
      <c r="AB125" s="1240"/>
      <c r="AC125" s="1240"/>
      <c r="AD125" s="1240"/>
      <c r="AE125" s="1240"/>
      <c r="AF125" s="1240"/>
      <c r="AG125" s="1235"/>
      <c r="AH125" s="1235"/>
      <c r="AI125" s="1235"/>
      <c r="AJ125" s="1235"/>
      <c r="AK125" s="1235"/>
      <c r="AL125" s="1235"/>
      <c r="AM125" s="1235"/>
      <c r="AN125" s="1235"/>
      <c r="AO125" s="1235"/>
      <c r="AP125" s="1235"/>
      <c r="AQ125" s="1235"/>
    </row>
    <row r="126" spans="2:43" ht="15">
      <c r="B126" s="1266"/>
      <c r="C126" s="1236"/>
      <c r="D126" s="1237"/>
      <c r="E126" s="1237"/>
      <c r="F126" s="1237"/>
      <c r="G126" s="1274"/>
      <c r="I126" s="1274"/>
      <c r="K126" s="1267"/>
      <c r="M126" s="1281"/>
      <c r="O126" s="1274"/>
      <c r="Q126" s="1274"/>
      <c r="S126" s="1276"/>
      <c r="T126" s="1276"/>
      <c r="U126" s="1276"/>
      <c r="V126" s="1276"/>
      <c r="W126" s="1276"/>
      <c r="X126" s="1238"/>
      <c r="Y126" s="1276"/>
      <c r="Z126" s="1238"/>
      <c r="AA126" s="1240"/>
      <c r="AB126" s="1240"/>
      <c r="AC126" s="1240"/>
      <c r="AD126" s="1240"/>
      <c r="AE126" s="1240"/>
      <c r="AF126" s="1240"/>
      <c r="AG126" s="1235"/>
      <c r="AH126" s="1235"/>
      <c r="AI126" s="1235"/>
      <c r="AJ126" s="1235"/>
      <c r="AK126" s="1235"/>
      <c r="AL126" s="1235"/>
      <c r="AM126" s="1235"/>
      <c r="AN126" s="1235"/>
      <c r="AO126" s="1235"/>
      <c r="AP126" s="1235"/>
      <c r="AQ126" s="1235"/>
    </row>
    <row r="127" spans="2:43" ht="15">
      <c r="B127" s="1254" t="s">
        <v>3072</v>
      </c>
      <c r="C127" s="1236"/>
      <c r="D127" s="1237"/>
      <c r="E127" s="1237"/>
      <c r="F127" s="1237"/>
      <c r="G127" s="1274"/>
      <c r="I127" s="1274"/>
      <c r="K127" s="1267"/>
      <c r="O127" s="1274"/>
      <c r="Q127" s="1274"/>
      <c r="S127" s="1276"/>
      <c r="T127" s="1276"/>
      <c r="U127" s="1276"/>
      <c r="V127" s="1276"/>
      <c r="W127" s="1276"/>
      <c r="X127" s="1238"/>
      <c r="Y127" s="1276"/>
      <c r="Z127" s="1238"/>
      <c r="AA127" s="1240"/>
      <c r="AB127" s="1240"/>
      <c r="AC127" s="1240"/>
      <c r="AD127" s="1240"/>
      <c r="AE127" s="1240"/>
      <c r="AF127" s="1240"/>
      <c r="AG127" s="1235"/>
      <c r="AH127" s="1235"/>
      <c r="AI127" s="1235"/>
      <c r="AJ127" s="1235"/>
      <c r="AK127" s="1235"/>
      <c r="AL127" s="1235"/>
      <c r="AM127" s="1235"/>
      <c r="AN127" s="1235"/>
      <c r="AO127" s="1235"/>
      <c r="AP127" s="1235"/>
      <c r="AQ127" s="1235"/>
    </row>
    <row r="128" spans="2:43" ht="15">
      <c r="B128" s="1266" t="s">
        <v>4079</v>
      </c>
      <c r="C128" s="1236"/>
      <c r="D128" s="1237"/>
      <c r="E128" s="1237"/>
      <c r="F128" s="1237"/>
      <c r="G128" s="1274">
        <v>0</v>
      </c>
      <c r="I128" s="1274">
        <v>0</v>
      </c>
      <c r="K128" s="1267">
        <v>0</v>
      </c>
      <c r="M128" s="1281">
        <v>0</v>
      </c>
      <c r="O128" s="1281">
        <v>88198559</v>
      </c>
      <c r="Q128" s="1274">
        <f>G128+I128+O128+K128</f>
        <v>88198559</v>
      </c>
      <c r="S128" s="1276"/>
      <c r="T128" s="1276"/>
      <c r="U128" s="1276"/>
      <c r="V128" s="1276"/>
      <c r="W128" s="1276"/>
      <c r="X128" s="1269"/>
      <c r="Y128" s="1276"/>
      <c r="Z128" s="1238"/>
      <c r="AA128" s="1240"/>
      <c r="AB128" s="1240"/>
      <c r="AC128" s="1240"/>
      <c r="AD128" s="1240"/>
      <c r="AE128" s="1240"/>
      <c r="AF128" s="1240"/>
      <c r="AG128" s="1235"/>
      <c r="AH128" s="1235"/>
      <c r="AI128" s="1235"/>
      <c r="AJ128" s="1235"/>
      <c r="AK128" s="1235"/>
      <c r="AL128" s="1235"/>
      <c r="AM128" s="1235"/>
      <c r="AN128" s="1235"/>
      <c r="AO128" s="1235"/>
      <c r="AP128" s="1235"/>
      <c r="AQ128" s="1235"/>
    </row>
    <row r="129" spans="2:43" ht="15">
      <c r="B129" s="875" t="s">
        <v>4089</v>
      </c>
      <c r="C129" s="1236"/>
      <c r="D129" s="1237"/>
      <c r="E129" s="1237"/>
      <c r="F129" s="1237"/>
      <c r="G129" s="1274">
        <v>0</v>
      </c>
      <c r="I129" s="1274">
        <v>0</v>
      </c>
      <c r="K129" s="1267">
        <v>0</v>
      </c>
      <c r="M129" s="1281">
        <v>0</v>
      </c>
      <c r="O129" s="1281">
        <v>0</v>
      </c>
      <c r="Q129" s="1274">
        <f>G129+I129+O129+K129</f>
        <v>0</v>
      </c>
      <c r="S129" s="1276"/>
      <c r="T129" s="1276"/>
      <c r="U129" s="1276"/>
      <c r="V129" s="1276"/>
      <c r="W129" s="1276"/>
      <c r="X129" s="1269"/>
      <c r="Y129" s="1276"/>
      <c r="Z129" s="1238"/>
      <c r="AA129" s="1240"/>
      <c r="AB129" s="1240"/>
      <c r="AC129" s="1240"/>
      <c r="AD129" s="1240"/>
      <c r="AE129" s="1240"/>
      <c r="AF129" s="1240"/>
      <c r="AG129" s="1235"/>
      <c r="AH129" s="1235"/>
      <c r="AI129" s="1235"/>
      <c r="AJ129" s="1235"/>
      <c r="AK129" s="1235"/>
      <c r="AL129" s="1235"/>
      <c r="AM129" s="1235"/>
      <c r="AN129" s="1235"/>
      <c r="AO129" s="1235"/>
      <c r="AP129" s="1235"/>
      <c r="AQ129" s="1235"/>
    </row>
    <row r="130" spans="2:43" ht="15">
      <c r="B130" s="875" t="s">
        <v>4090</v>
      </c>
      <c r="C130" s="1236"/>
      <c r="D130" s="1237"/>
      <c r="E130" s="1237"/>
      <c r="F130" s="1237"/>
      <c r="G130" s="1274">
        <v>0</v>
      </c>
      <c r="I130" s="1274">
        <v>0</v>
      </c>
      <c r="K130" s="1267">
        <v>0</v>
      </c>
      <c r="M130" s="1281">
        <v>0</v>
      </c>
      <c r="O130" s="1281">
        <v>499220</v>
      </c>
      <c r="Q130" s="1274">
        <f>G130+I130+O130+K130</f>
        <v>499220</v>
      </c>
      <c r="S130" s="1276"/>
      <c r="T130" s="1276"/>
      <c r="U130" s="1276"/>
      <c r="V130" s="1276"/>
      <c r="W130" s="1276"/>
      <c r="X130" s="1269"/>
      <c r="Y130" s="1276"/>
      <c r="Z130" s="1238"/>
      <c r="AA130" s="1240"/>
      <c r="AB130" s="1240"/>
      <c r="AC130" s="1240"/>
      <c r="AD130" s="1240"/>
      <c r="AE130" s="1240"/>
      <c r="AF130" s="1240"/>
      <c r="AG130" s="1235"/>
      <c r="AH130" s="1235"/>
      <c r="AI130" s="1235"/>
      <c r="AJ130" s="1235"/>
      <c r="AK130" s="1235"/>
      <c r="AL130" s="1235"/>
      <c r="AM130" s="1235"/>
      <c r="AN130" s="1235"/>
      <c r="AO130" s="1235"/>
      <c r="AP130" s="1235"/>
      <c r="AQ130" s="1235"/>
    </row>
    <row r="131" spans="2:43" ht="15">
      <c r="B131" s="1452" t="s">
        <v>4091</v>
      </c>
      <c r="C131" s="1236"/>
      <c r="D131" s="1237"/>
      <c r="E131" s="1237"/>
      <c r="F131" s="1237"/>
      <c r="G131" s="1274">
        <v>0</v>
      </c>
      <c r="I131" s="1274">
        <v>0</v>
      </c>
      <c r="K131" s="1267">
        <v>0</v>
      </c>
      <c r="M131" s="1281">
        <v>0</v>
      </c>
      <c r="O131" s="1281">
        <v>121754</v>
      </c>
      <c r="Q131" s="1274">
        <f>G131+I131+O131+K131</f>
        <v>121754</v>
      </c>
      <c r="S131" s="1278"/>
      <c r="T131" s="1238"/>
      <c r="U131" s="1278"/>
      <c r="V131" s="1238"/>
      <c r="W131" s="1278"/>
      <c r="X131" s="1238"/>
      <c r="Y131" s="1278"/>
      <c r="Z131" s="1238"/>
      <c r="AA131" s="1240"/>
      <c r="AB131" s="1240"/>
      <c r="AC131" s="1240"/>
      <c r="AD131" s="1240"/>
      <c r="AE131" s="1240"/>
      <c r="AF131" s="1240"/>
      <c r="AG131" s="1235"/>
      <c r="AH131" s="1235"/>
      <c r="AI131" s="1235"/>
      <c r="AJ131" s="1235"/>
      <c r="AK131" s="1235"/>
      <c r="AL131" s="1235"/>
      <c r="AM131" s="1235"/>
      <c r="AN131" s="1235"/>
      <c r="AO131" s="1235"/>
      <c r="AP131" s="1235"/>
      <c r="AQ131" s="1235"/>
    </row>
    <row r="132" spans="2:43" ht="15.75" thickBot="1">
      <c r="C132" s="1236"/>
      <c r="D132" s="1237"/>
      <c r="E132" s="1237"/>
      <c r="F132" s="1237"/>
      <c r="G132" s="1277">
        <f>SUM(G116:G131)</f>
        <v>0</v>
      </c>
      <c r="I132" s="1277">
        <f>SUM(I116:I131)</f>
        <v>0</v>
      </c>
      <c r="K132" s="1277">
        <f>SUM(K104:K130)</f>
        <v>0</v>
      </c>
      <c r="M132" s="1279"/>
      <c r="O132" s="1277">
        <f>SUM(O116:O130)</f>
        <v>287767115</v>
      </c>
      <c r="Q132" s="1277">
        <f>SUM(Q116:Q130)</f>
        <v>287767115</v>
      </c>
      <c r="S132" s="1271"/>
      <c r="T132" s="1271"/>
      <c r="U132" s="1271"/>
      <c r="V132" s="1271"/>
      <c r="W132" s="1271"/>
      <c r="X132" s="1271"/>
      <c r="Y132" s="1271"/>
      <c r="Z132" s="1238"/>
      <c r="AA132" s="1240"/>
      <c r="AB132" s="1240"/>
      <c r="AC132" s="1240"/>
      <c r="AD132" s="1240"/>
      <c r="AE132" s="1240"/>
      <c r="AF132" s="1240"/>
      <c r="AG132" s="1235"/>
      <c r="AH132" s="1235"/>
      <c r="AI132" s="1235"/>
      <c r="AJ132" s="1235"/>
      <c r="AK132" s="1235"/>
      <c r="AL132" s="1235"/>
      <c r="AM132" s="1235"/>
      <c r="AN132" s="1235"/>
      <c r="AO132" s="1235"/>
      <c r="AP132" s="1235"/>
      <c r="AQ132" s="1235"/>
    </row>
    <row r="133" spans="2:43" ht="15.75" thickTop="1">
      <c r="C133" s="1236"/>
      <c r="D133" s="1237"/>
      <c r="E133" s="1237"/>
      <c r="F133" s="1237"/>
      <c r="G133" s="1271"/>
      <c r="H133" s="1271"/>
      <c r="I133" s="1271"/>
      <c r="J133" s="1271"/>
      <c r="K133" s="1271"/>
      <c r="L133" s="1271"/>
      <c r="M133" s="1271"/>
      <c r="N133" s="1271"/>
      <c r="O133" s="1271"/>
      <c r="P133" s="1271"/>
      <c r="Q133" s="1271"/>
      <c r="S133" s="1271"/>
      <c r="T133" s="1271"/>
      <c r="U133" s="1271"/>
      <c r="V133" s="1271"/>
      <c r="W133" s="1271"/>
      <c r="X133" s="1271"/>
      <c r="Y133" s="1271"/>
      <c r="Z133" s="1238"/>
      <c r="AA133" s="1240"/>
      <c r="AB133" s="1240"/>
      <c r="AC133" s="1240"/>
      <c r="AD133" s="1240"/>
      <c r="AE133" s="1240"/>
      <c r="AF133" s="1240"/>
      <c r="AG133" s="1235"/>
      <c r="AH133" s="1235"/>
      <c r="AI133" s="1235"/>
      <c r="AJ133" s="1235"/>
      <c r="AK133" s="1235"/>
      <c r="AL133" s="1235"/>
      <c r="AM133" s="1235"/>
      <c r="AN133" s="1235"/>
      <c r="AO133" s="1235"/>
      <c r="AP133" s="1235"/>
      <c r="AQ133" s="1235"/>
    </row>
    <row r="134" spans="2:43" ht="15">
      <c r="C134" s="1236"/>
      <c r="D134" s="1237"/>
      <c r="E134" s="1237"/>
      <c r="F134" s="1237"/>
      <c r="G134" s="3210" t="s">
        <v>3791</v>
      </c>
      <c r="H134" s="3150"/>
      <c r="I134" s="3150"/>
      <c r="J134" s="3150"/>
      <c r="K134" s="3150"/>
      <c r="L134" s="3150"/>
      <c r="M134" s="3150"/>
      <c r="N134" s="3150"/>
      <c r="O134" s="3150"/>
      <c r="P134" s="3150"/>
      <c r="Q134" s="3150"/>
      <c r="R134" s="3150"/>
      <c r="S134" s="3150"/>
      <c r="T134" s="3150"/>
      <c r="U134" s="3150"/>
      <c r="V134" s="3150"/>
      <c r="W134" s="3150"/>
      <c r="X134" s="3150"/>
      <c r="Y134" s="3150"/>
      <c r="Z134" s="1238"/>
      <c r="AA134" s="1240"/>
      <c r="AB134" s="1240"/>
      <c r="AC134" s="1240"/>
      <c r="AD134" s="1240"/>
      <c r="AE134" s="1240"/>
      <c r="AF134" s="1240"/>
      <c r="AG134" s="1235"/>
      <c r="AH134" s="1235"/>
      <c r="AI134" s="1235"/>
      <c r="AJ134" s="1235"/>
      <c r="AK134" s="1235"/>
      <c r="AL134" s="1235"/>
      <c r="AM134" s="1235"/>
      <c r="AN134" s="1235"/>
      <c r="AO134" s="1235"/>
      <c r="AP134" s="1235"/>
      <c r="AQ134" s="1235"/>
    </row>
    <row r="135" spans="2:43" ht="15" customHeight="1">
      <c r="C135" s="1236"/>
      <c r="D135" s="1237"/>
      <c r="E135" s="1237"/>
      <c r="F135" s="1237"/>
      <c r="G135" s="3150" t="s">
        <v>4013</v>
      </c>
      <c r="H135" s="3150"/>
      <c r="I135" s="3150"/>
      <c r="J135" s="3150"/>
      <c r="K135" s="3150"/>
      <c r="L135" s="3150"/>
      <c r="M135" s="3150"/>
      <c r="N135" s="3150"/>
      <c r="O135" s="3150"/>
      <c r="P135" s="3150"/>
      <c r="Q135" s="3150"/>
      <c r="R135" s="1241">
        <v>42369</v>
      </c>
      <c r="S135" s="3150" t="s">
        <v>4014</v>
      </c>
      <c r="T135" s="3150"/>
      <c r="U135" s="3150"/>
      <c r="V135" s="3150"/>
      <c r="W135" s="3150"/>
      <c r="X135" s="3150"/>
      <c r="Y135" s="3150"/>
      <c r="Z135" s="1238"/>
      <c r="AA135" s="1240"/>
      <c r="AB135" s="1240"/>
      <c r="AC135" s="1240"/>
      <c r="AD135" s="1240"/>
      <c r="AE135" s="1240"/>
      <c r="AF135" s="1240"/>
      <c r="AG135" s="1235"/>
      <c r="AH135" s="1235"/>
      <c r="AI135" s="1235"/>
      <c r="AJ135" s="1235"/>
      <c r="AK135" s="1235"/>
      <c r="AL135" s="1235"/>
      <c r="AM135" s="1235"/>
      <c r="AN135" s="1235"/>
      <c r="AO135" s="1235"/>
      <c r="AP135" s="1235"/>
      <c r="AQ135" s="1235"/>
    </row>
    <row r="136" spans="2:43" ht="15" customHeight="1">
      <c r="C136" s="1236"/>
      <c r="D136" s="1237"/>
      <c r="E136" s="1237"/>
      <c r="F136" s="1237"/>
      <c r="G136" s="3205" t="s">
        <v>4071</v>
      </c>
      <c r="H136" s="1243"/>
      <c r="I136" s="3205" t="s">
        <v>4072</v>
      </c>
      <c r="J136" s="1244"/>
      <c r="K136" s="3205" t="s">
        <v>4073</v>
      </c>
      <c r="L136" s="1245"/>
      <c r="M136" s="3208" t="s">
        <v>4063</v>
      </c>
      <c r="N136" s="1245"/>
      <c r="O136" s="3205" t="s">
        <v>4080</v>
      </c>
      <c r="P136" s="1245"/>
      <c r="Q136" s="3205" t="s">
        <v>2928</v>
      </c>
      <c r="R136" s="1246"/>
      <c r="S136" s="1185"/>
      <c r="T136" s="1185"/>
      <c r="U136" s="1185"/>
      <c r="V136" s="1185"/>
      <c r="W136" s="1185"/>
      <c r="X136" s="1185"/>
      <c r="Y136" s="1185"/>
      <c r="Z136" s="1238"/>
      <c r="AA136" s="1240"/>
      <c r="AB136" s="1240"/>
      <c r="AC136" s="1240"/>
      <c r="AD136" s="1240"/>
      <c r="AE136" s="1240"/>
      <c r="AF136" s="1240"/>
      <c r="AG136" s="1235"/>
      <c r="AH136" s="1235"/>
      <c r="AI136" s="1235"/>
      <c r="AJ136" s="1235"/>
      <c r="AK136" s="1235"/>
      <c r="AL136" s="1235"/>
      <c r="AM136" s="1235"/>
      <c r="AN136" s="1235"/>
      <c r="AO136" s="1235"/>
      <c r="AP136" s="1235"/>
      <c r="AQ136" s="1235"/>
    </row>
    <row r="137" spans="2:43" ht="15" customHeight="1">
      <c r="C137" s="1236"/>
      <c r="D137" s="1237"/>
      <c r="E137" s="1237"/>
      <c r="F137" s="1237"/>
      <c r="G137" s="3206"/>
      <c r="H137" s="1243"/>
      <c r="I137" s="3206"/>
      <c r="J137" s="1244"/>
      <c r="K137" s="3206"/>
      <c r="L137" s="1245"/>
      <c r="M137" s="3149"/>
      <c r="N137" s="1245"/>
      <c r="O137" s="3206"/>
      <c r="P137" s="1245"/>
      <c r="Q137" s="3206"/>
      <c r="R137" s="1246"/>
      <c r="S137" s="1185"/>
      <c r="T137" s="1185"/>
      <c r="U137" s="1185"/>
      <c r="V137" s="1185"/>
      <c r="W137" s="1185"/>
      <c r="X137" s="1185"/>
      <c r="Y137" s="1185"/>
      <c r="Z137" s="1238"/>
      <c r="AA137" s="1240"/>
      <c r="AB137" s="1240"/>
      <c r="AC137" s="1240"/>
      <c r="AD137" s="1240"/>
      <c r="AE137" s="1240"/>
      <c r="AF137" s="1240"/>
      <c r="AG137" s="1235"/>
      <c r="AH137" s="1235"/>
      <c r="AI137" s="1235"/>
      <c r="AJ137" s="1235"/>
      <c r="AK137" s="1235"/>
      <c r="AL137" s="1235"/>
      <c r="AM137" s="1235"/>
      <c r="AN137" s="1235"/>
      <c r="AO137" s="1235"/>
      <c r="AP137" s="1235"/>
      <c r="AQ137" s="1235"/>
    </row>
    <row r="138" spans="2:43" ht="15">
      <c r="C138" s="1236"/>
      <c r="D138" s="1237"/>
      <c r="E138" s="1237"/>
      <c r="F138" s="1237"/>
      <c r="G138" s="3207"/>
      <c r="H138" s="1243"/>
      <c r="I138" s="3207"/>
      <c r="J138" s="1244"/>
      <c r="K138" s="3206"/>
      <c r="L138" s="1245"/>
      <c r="M138" s="3149"/>
      <c r="N138" s="1245"/>
      <c r="O138" s="3207"/>
      <c r="P138" s="1245"/>
      <c r="Q138" s="3207"/>
      <c r="R138" s="1246"/>
      <c r="S138" s="1247"/>
      <c r="T138" s="1243"/>
      <c r="U138" s="1247"/>
      <c r="V138" s="1244"/>
      <c r="W138" s="1247"/>
      <c r="X138" s="1245"/>
      <c r="Y138" s="1247"/>
      <c r="Z138" s="1238"/>
      <c r="AA138" s="1240"/>
      <c r="AB138" s="1240"/>
      <c r="AC138" s="1240"/>
      <c r="AD138" s="1240"/>
      <c r="AE138" s="1240"/>
      <c r="AF138" s="1240"/>
      <c r="AG138" s="1235"/>
      <c r="AH138" s="1235"/>
      <c r="AI138" s="1235"/>
      <c r="AJ138" s="1235"/>
      <c r="AK138" s="1235"/>
      <c r="AL138" s="1235"/>
      <c r="AM138" s="1235"/>
      <c r="AN138" s="1235"/>
      <c r="AO138" s="1235"/>
      <c r="AP138" s="1235"/>
      <c r="AQ138" s="1235"/>
    </row>
    <row r="139" spans="2:43" ht="15">
      <c r="C139" s="1236"/>
      <c r="D139" s="1237"/>
      <c r="E139" s="1237"/>
      <c r="F139" s="1237"/>
      <c r="G139" s="3207"/>
      <c r="H139" s="1243"/>
      <c r="I139" s="3207"/>
      <c r="J139" s="1244"/>
      <c r="K139" s="3206"/>
      <c r="L139" s="1245"/>
      <c r="M139" s="3149"/>
      <c r="N139" s="1245"/>
      <c r="O139" s="3207"/>
      <c r="P139" s="1245"/>
      <c r="Q139" s="3207"/>
      <c r="R139" s="1246"/>
      <c r="S139" s="1247" t="s">
        <v>3541</v>
      </c>
      <c r="T139" s="1243"/>
      <c r="U139" s="1247" t="s">
        <v>3542</v>
      </c>
      <c r="V139" s="1244"/>
      <c r="W139" s="1247" t="s">
        <v>3543</v>
      </c>
      <c r="X139" s="1245"/>
      <c r="Y139" s="1247" t="s">
        <v>2928</v>
      </c>
      <c r="Z139" s="1238"/>
      <c r="AA139" s="1240"/>
      <c r="AB139" s="1240"/>
      <c r="AC139" s="1240"/>
      <c r="AD139" s="1240"/>
      <c r="AE139" s="1240"/>
      <c r="AF139" s="1240"/>
      <c r="AG139" s="1235"/>
      <c r="AH139" s="1235"/>
      <c r="AI139" s="1235"/>
      <c r="AJ139" s="1235"/>
      <c r="AK139" s="1235"/>
      <c r="AL139" s="1235"/>
      <c r="AM139" s="1235"/>
      <c r="AN139" s="1235"/>
      <c r="AO139" s="1235"/>
      <c r="AP139" s="1235"/>
      <c r="AQ139" s="1235"/>
    </row>
    <row r="140" spans="2:43" ht="15">
      <c r="C140" s="1236"/>
      <c r="D140" s="1237"/>
      <c r="E140" s="1237"/>
      <c r="F140" s="1237"/>
      <c r="G140" s="3209" t="s">
        <v>4075</v>
      </c>
      <c r="H140" s="3209"/>
      <c r="I140" s="3209"/>
      <c r="J140" s="3209"/>
      <c r="K140" s="3209"/>
      <c r="L140" s="3209"/>
      <c r="M140" s="3209"/>
      <c r="N140" s="3209"/>
      <c r="O140" s="3209"/>
      <c r="P140" s="3209"/>
      <c r="Q140" s="3209"/>
      <c r="R140" s="1245"/>
      <c r="S140" s="3209" t="s">
        <v>4076</v>
      </c>
      <c r="T140" s="3209"/>
      <c r="U140" s="3209"/>
      <c r="V140" s="3209"/>
      <c r="W140" s="3209"/>
      <c r="X140" s="3209"/>
      <c r="Y140" s="3209"/>
      <c r="Z140" s="1238"/>
      <c r="AA140" s="1240"/>
      <c r="AB140" s="1240"/>
      <c r="AC140" s="1240"/>
      <c r="AD140" s="1240"/>
      <c r="AE140" s="1240"/>
      <c r="AF140" s="1240"/>
      <c r="AG140" s="1235"/>
      <c r="AH140" s="1235"/>
      <c r="AI140" s="1235"/>
      <c r="AJ140" s="1235"/>
      <c r="AK140" s="1235"/>
      <c r="AL140" s="1235"/>
      <c r="AM140" s="1235"/>
      <c r="AN140" s="1235"/>
      <c r="AO140" s="1235"/>
      <c r="AP140" s="1235"/>
      <c r="AQ140" s="1235"/>
    </row>
    <row r="141" spans="2:43" ht="15">
      <c r="B141" s="1161" t="s">
        <v>4023</v>
      </c>
      <c r="C141" s="1236"/>
      <c r="D141" s="1237"/>
      <c r="E141" s="1237"/>
      <c r="F141" s="1265"/>
      <c r="G141" s="1271"/>
      <c r="H141" s="1271"/>
      <c r="I141" s="1271"/>
      <c r="J141" s="1271"/>
      <c r="K141" s="1271"/>
      <c r="L141" s="1271"/>
      <c r="M141" s="1271"/>
      <c r="N141" s="1271"/>
      <c r="O141" s="1271"/>
      <c r="P141" s="1271"/>
      <c r="Q141" s="1271"/>
      <c r="S141" s="1271"/>
      <c r="T141" s="1271"/>
      <c r="U141" s="1271"/>
      <c r="V141" s="1271"/>
      <c r="W141" s="1271"/>
      <c r="X141" s="1271"/>
      <c r="Y141" s="1271"/>
      <c r="Z141" s="1238"/>
      <c r="AA141" s="1240"/>
      <c r="AB141" s="1240"/>
      <c r="AC141" s="1240"/>
      <c r="AD141" s="1240"/>
      <c r="AE141" s="1240"/>
      <c r="AF141" s="1240"/>
      <c r="AG141" s="1235"/>
      <c r="AH141" s="1235"/>
      <c r="AI141" s="1235"/>
      <c r="AJ141" s="1235"/>
      <c r="AK141" s="1235"/>
      <c r="AL141" s="1235"/>
      <c r="AM141" s="1235"/>
      <c r="AN141" s="1235"/>
      <c r="AO141" s="1235"/>
      <c r="AP141" s="1235"/>
      <c r="AQ141" s="1235"/>
    </row>
    <row r="142" spans="2:43" ht="15">
      <c r="B142" s="1161"/>
      <c r="C142" s="1236"/>
      <c r="D142" s="1237"/>
      <c r="E142" s="1237"/>
      <c r="F142" s="1265"/>
      <c r="G142" s="1271"/>
      <c r="H142" s="1271"/>
      <c r="I142" s="1271"/>
      <c r="J142" s="1271"/>
      <c r="K142" s="1271"/>
      <c r="L142" s="1271"/>
      <c r="M142" s="1271"/>
      <c r="N142" s="1271"/>
      <c r="O142" s="1271"/>
      <c r="P142" s="1271"/>
      <c r="Q142" s="1271"/>
      <c r="S142" s="1271"/>
      <c r="T142" s="1271"/>
      <c r="U142" s="1271"/>
      <c r="V142" s="1271"/>
      <c r="W142" s="1271"/>
      <c r="X142" s="1271"/>
      <c r="Y142" s="1271"/>
      <c r="Z142" s="1238"/>
      <c r="AA142" s="1240"/>
      <c r="AB142" s="1240"/>
      <c r="AC142" s="1240"/>
      <c r="AD142" s="1240"/>
      <c r="AE142" s="1240"/>
      <c r="AF142" s="1240"/>
      <c r="AG142" s="1235"/>
      <c r="AH142" s="1235"/>
      <c r="AI142" s="1235"/>
      <c r="AJ142" s="1235"/>
      <c r="AK142" s="1235"/>
      <c r="AL142" s="1235"/>
      <c r="AM142" s="1235"/>
      <c r="AN142" s="1235"/>
      <c r="AO142" s="1235"/>
      <c r="AP142" s="1235"/>
      <c r="AQ142" s="1235"/>
    </row>
    <row r="143" spans="2:43" ht="15">
      <c r="B143" s="1254" t="s">
        <v>3765</v>
      </c>
      <c r="C143" s="1236"/>
      <c r="D143" s="1237"/>
      <c r="E143" s="1237"/>
      <c r="F143" s="1265"/>
      <c r="G143" s="1271"/>
      <c r="H143" s="1271"/>
      <c r="I143" s="1271"/>
      <c r="J143" s="1271"/>
      <c r="K143" s="1271"/>
      <c r="L143" s="1271"/>
      <c r="M143" s="1271"/>
      <c r="N143" s="1271"/>
      <c r="O143" s="1271"/>
      <c r="P143" s="1271"/>
      <c r="Q143" s="1271"/>
      <c r="S143" s="1271"/>
      <c r="T143" s="1271"/>
      <c r="U143" s="1271"/>
      <c r="V143" s="1271"/>
      <c r="W143" s="1271"/>
      <c r="X143" s="1271"/>
      <c r="Y143" s="1271"/>
      <c r="Z143" s="1238"/>
      <c r="AA143" s="1240"/>
      <c r="AB143" s="1240"/>
      <c r="AC143" s="1240"/>
      <c r="AD143" s="1240"/>
      <c r="AE143" s="1240"/>
      <c r="AF143" s="1240"/>
      <c r="AG143" s="1235"/>
      <c r="AH143" s="1235"/>
      <c r="AI143" s="1235"/>
      <c r="AJ143" s="1235"/>
      <c r="AK143" s="1235"/>
      <c r="AL143" s="1235"/>
      <c r="AM143" s="1235"/>
      <c r="AN143" s="1235"/>
      <c r="AO143" s="1235"/>
      <c r="AP143" s="1235"/>
      <c r="AQ143" s="1235"/>
    </row>
    <row r="144" spans="2:43" ht="15">
      <c r="B144" s="1272" t="s">
        <v>4024</v>
      </c>
      <c r="C144" s="1236"/>
      <c r="D144" s="1237"/>
      <c r="E144" s="1237"/>
      <c r="F144" s="1237"/>
      <c r="G144" s="1271">
        <v>0</v>
      </c>
      <c r="H144" s="1271"/>
      <c r="I144" s="1271">
        <v>0</v>
      </c>
      <c r="J144" s="1271"/>
      <c r="K144" s="1271">
        <v>0</v>
      </c>
      <c r="L144" s="1271"/>
      <c r="M144" s="1271">
        <v>0</v>
      </c>
      <c r="N144" s="1271"/>
      <c r="O144" s="1271">
        <v>641766</v>
      </c>
      <c r="P144" s="1271"/>
      <c r="Q144" s="1256">
        <f>G144+I144+K144+O144</f>
        <v>641766</v>
      </c>
      <c r="S144" s="1271"/>
      <c r="T144" s="1271"/>
      <c r="U144" s="1271"/>
      <c r="V144" s="1271"/>
      <c r="W144" s="1271"/>
      <c r="X144" s="1271"/>
      <c r="Y144" s="1268"/>
      <c r="Z144" s="1238"/>
      <c r="AA144" s="1240"/>
      <c r="AB144" s="1240"/>
      <c r="AC144" s="1240"/>
      <c r="AD144" s="1240"/>
      <c r="AE144" s="1240"/>
      <c r="AF144" s="1240"/>
      <c r="AG144" s="1235"/>
      <c r="AH144" s="1235"/>
      <c r="AI144" s="1235"/>
      <c r="AJ144" s="1235"/>
      <c r="AK144" s="1235"/>
      <c r="AL144" s="1235"/>
      <c r="AM144" s="1235"/>
      <c r="AN144" s="1235"/>
      <c r="AO144" s="1235"/>
      <c r="AP144" s="1235"/>
      <c r="AQ144" s="1235"/>
    </row>
    <row r="145" spans="2:43" ht="15">
      <c r="B145" s="1272" t="s">
        <v>4081</v>
      </c>
      <c r="C145" s="1236"/>
      <c r="D145" s="1237"/>
      <c r="E145" s="1237"/>
      <c r="F145" s="1237"/>
      <c r="G145" s="1271">
        <v>0</v>
      </c>
      <c r="H145" s="1271"/>
      <c r="I145" s="1271">
        <v>0</v>
      </c>
      <c r="J145" s="1271"/>
      <c r="K145" s="1271">
        <v>0</v>
      </c>
      <c r="L145" s="1271"/>
      <c r="M145" s="1271">
        <v>0</v>
      </c>
      <c r="N145" s="1271"/>
      <c r="O145" s="1271">
        <v>64128</v>
      </c>
      <c r="P145" s="1271"/>
      <c r="Q145" s="1256">
        <f>G145+I145+K145+O145</f>
        <v>64128</v>
      </c>
      <c r="S145" s="1271"/>
      <c r="T145" s="1271"/>
      <c r="U145" s="1271"/>
      <c r="V145" s="1271"/>
      <c r="W145" s="1271"/>
      <c r="X145" s="1271"/>
      <c r="Y145" s="1268"/>
      <c r="Z145" s="1238"/>
      <c r="AA145" s="1240"/>
      <c r="AB145" s="1240"/>
      <c r="AC145" s="1240"/>
      <c r="AD145" s="1240"/>
      <c r="AE145" s="1240"/>
      <c r="AF145" s="1240"/>
      <c r="AG145" s="1235"/>
      <c r="AH145" s="1235"/>
      <c r="AI145" s="1235"/>
      <c r="AJ145" s="1235"/>
      <c r="AK145" s="1235"/>
      <c r="AL145" s="1235"/>
      <c r="AM145" s="1235"/>
      <c r="AN145" s="1235"/>
      <c r="AO145" s="1235"/>
      <c r="AP145" s="1235"/>
      <c r="AQ145" s="1235"/>
    </row>
    <row r="146" spans="2:43" ht="15">
      <c r="B146" s="1272" t="s">
        <v>4087</v>
      </c>
      <c r="C146" s="1236"/>
      <c r="D146" s="1237"/>
      <c r="E146" s="1237"/>
      <c r="F146" s="1237"/>
      <c r="G146" s="1271"/>
      <c r="H146" s="1271"/>
      <c r="I146" s="1271"/>
      <c r="J146" s="1271"/>
      <c r="K146" s="1271"/>
      <c r="L146" s="1271"/>
      <c r="M146" s="1271"/>
      <c r="N146" s="1271"/>
      <c r="O146" s="1271">
        <v>142152</v>
      </c>
      <c r="P146" s="1271"/>
      <c r="Q146" s="1256">
        <f>G146+I146+K146+O146</f>
        <v>142152</v>
      </c>
      <c r="S146" s="1271"/>
      <c r="T146" s="1271"/>
      <c r="U146" s="1271"/>
      <c r="V146" s="1271"/>
      <c r="W146" s="1271"/>
      <c r="X146" s="1271"/>
      <c r="Y146" s="1268"/>
      <c r="Z146" s="1238"/>
      <c r="AA146" s="1240"/>
      <c r="AB146" s="1240"/>
      <c r="AC146" s="1240"/>
      <c r="AD146" s="1240"/>
      <c r="AE146" s="1240"/>
      <c r="AF146" s="1240"/>
      <c r="AG146" s="1235"/>
      <c r="AH146" s="1235"/>
      <c r="AI146" s="1235"/>
      <c r="AJ146" s="1235"/>
      <c r="AK146" s="1235"/>
      <c r="AL146" s="1235"/>
      <c r="AM146" s="1235"/>
      <c r="AN146" s="1235"/>
      <c r="AO146" s="1235"/>
      <c r="AP146" s="1235"/>
      <c r="AQ146" s="1235"/>
    </row>
    <row r="147" spans="2:43" ht="15">
      <c r="B147" s="1272" t="s">
        <v>3164</v>
      </c>
      <c r="C147" s="1236"/>
      <c r="D147" s="1237"/>
      <c r="E147" s="1237"/>
      <c r="F147" s="1237"/>
      <c r="G147" s="1271">
        <v>0</v>
      </c>
      <c r="H147" s="1271"/>
      <c r="I147" s="1271">
        <v>0</v>
      </c>
      <c r="J147" s="1271"/>
      <c r="K147" s="1271">
        <v>0</v>
      </c>
      <c r="L147" s="1271"/>
      <c r="M147" s="1271">
        <v>0</v>
      </c>
      <c r="N147" s="1271"/>
      <c r="O147" s="1271">
        <v>4520491</v>
      </c>
      <c r="P147" s="1271"/>
      <c r="Q147" s="1256">
        <f>G147+I147+K147+O147</f>
        <v>4520491</v>
      </c>
      <c r="S147" s="1271"/>
      <c r="T147" s="1271"/>
      <c r="U147" s="1271"/>
      <c r="V147" s="1271"/>
      <c r="W147" s="1271"/>
      <c r="X147" s="1271"/>
      <c r="Y147" s="1268"/>
      <c r="Z147" s="1238"/>
      <c r="AA147" s="1240"/>
      <c r="AB147" s="1240"/>
      <c r="AC147" s="1240"/>
      <c r="AD147" s="1240"/>
      <c r="AE147" s="1240"/>
      <c r="AF147" s="1240"/>
      <c r="AG147" s="1235"/>
      <c r="AH147" s="1235"/>
      <c r="AI147" s="1235"/>
      <c r="AJ147" s="1235"/>
      <c r="AK147" s="1235"/>
      <c r="AL147" s="1235"/>
      <c r="AM147" s="1235"/>
      <c r="AN147" s="1235"/>
      <c r="AO147" s="1235"/>
      <c r="AP147" s="1235"/>
      <c r="AQ147" s="1235"/>
    </row>
    <row r="148" spans="2:43" ht="15">
      <c r="B148" s="1272"/>
      <c r="C148" s="1236"/>
      <c r="D148" s="1237"/>
      <c r="E148" s="1237"/>
      <c r="F148" s="1237"/>
      <c r="G148" s="1271"/>
      <c r="H148" s="1271"/>
      <c r="I148" s="1271"/>
      <c r="J148" s="1271"/>
      <c r="K148" s="1271"/>
      <c r="L148" s="1271"/>
      <c r="M148" s="1271"/>
      <c r="N148" s="1271"/>
      <c r="O148" s="1271"/>
      <c r="P148" s="1271"/>
      <c r="Q148" s="1256"/>
      <c r="S148" s="1271"/>
      <c r="T148" s="1271"/>
      <c r="U148" s="1271"/>
      <c r="V148" s="1271"/>
      <c r="W148" s="1271"/>
      <c r="X148" s="1271"/>
      <c r="Y148" s="1268"/>
      <c r="Z148" s="1238"/>
      <c r="AA148" s="1240"/>
      <c r="AB148" s="1240"/>
      <c r="AC148" s="1240"/>
      <c r="AD148" s="1240"/>
      <c r="AE148" s="1240"/>
      <c r="AF148" s="1240"/>
      <c r="AG148" s="1235"/>
      <c r="AH148" s="1235"/>
      <c r="AI148" s="1235"/>
      <c r="AJ148" s="1235"/>
      <c r="AK148" s="1235"/>
      <c r="AL148" s="1235"/>
      <c r="AM148" s="1235"/>
      <c r="AN148" s="1235"/>
      <c r="AO148" s="1235"/>
      <c r="AP148" s="1235"/>
      <c r="AQ148" s="1235"/>
    </row>
    <row r="149" spans="2:43" ht="15">
      <c r="B149" s="1254" t="s">
        <v>3079</v>
      </c>
      <c r="C149" s="1236"/>
      <c r="D149" s="1237"/>
      <c r="E149" s="1237"/>
      <c r="F149" s="1237"/>
      <c r="G149" s="1271"/>
      <c r="H149" s="1271"/>
      <c r="I149" s="1271"/>
      <c r="J149" s="1271"/>
      <c r="K149" s="1271"/>
      <c r="L149" s="1271"/>
      <c r="M149" s="1271"/>
      <c r="N149" s="1271"/>
      <c r="O149" s="1271"/>
      <c r="P149" s="1271"/>
      <c r="Q149" s="1256"/>
      <c r="S149" s="1271"/>
      <c r="T149" s="1271"/>
      <c r="U149" s="1271"/>
      <c r="V149" s="1271"/>
      <c r="W149" s="1271"/>
      <c r="X149" s="1271"/>
      <c r="Y149" s="1268"/>
      <c r="Z149" s="1238"/>
      <c r="AA149" s="1240"/>
      <c r="AB149" s="1240"/>
      <c r="AC149" s="1240"/>
      <c r="AD149" s="1240"/>
      <c r="AE149" s="1240"/>
      <c r="AF149" s="1240"/>
      <c r="AG149" s="1235"/>
      <c r="AH149" s="1235"/>
      <c r="AI149" s="1235"/>
      <c r="AJ149" s="1235"/>
      <c r="AK149" s="1235"/>
      <c r="AL149" s="1235"/>
      <c r="AM149" s="1235"/>
      <c r="AN149" s="1235"/>
      <c r="AO149" s="1235"/>
      <c r="AP149" s="1235"/>
      <c r="AQ149" s="1235"/>
    </row>
    <row r="150" spans="2:43" ht="15">
      <c r="B150" s="1272" t="s">
        <v>4024</v>
      </c>
      <c r="C150" s="1236"/>
      <c r="D150" s="1237"/>
      <c r="E150" s="1237"/>
      <c r="F150" s="1237"/>
      <c r="G150" s="1271">
        <v>0</v>
      </c>
      <c r="H150" s="1271"/>
      <c r="I150" s="1271">
        <v>0</v>
      </c>
      <c r="J150" s="1271"/>
      <c r="K150" s="1271">
        <v>0</v>
      </c>
      <c r="L150" s="1271"/>
      <c r="M150" s="1271">
        <v>0</v>
      </c>
      <c r="N150" s="1271"/>
      <c r="O150" s="1271">
        <v>307721</v>
      </c>
      <c r="P150" s="1271"/>
      <c r="Q150" s="1256">
        <f>G150+I150+K150+O150</f>
        <v>307721</v>
      </c>
      <c r="S150" s="1271"/>
      <c r="T150" s="1271"/>
      <c r="U150" s="1271"/>
      <c r="V150" s="1271"/>
      <c r="W150" s="1271"/>
      <c r="X150" s="1271"/>
      <c r="Y150" s="1268"/>
      <c r="Z150" s="1238"/>
      <c r="AA150" s="1240"/>
      <c r="AB150" s="1240"/>
      <c r="AC150" s="1240"/>
      <c r="AD150" s="1240"/>
      <c r="AE150" s="1240"/>
      <c r="AF150" s="1240"/>
      <c r="AG150" s="1235"/>
      <c r="AH150" s="1235"/>
      <c r="AI150" s="1235"/>
      <c r="AJ150" s="1235"/>
      <c r="AK150" s="1235"/>
      <c r="AL150" s="1235"/>
      <c r="AM150" s="1235"/>
      <c r="AN150" s="1235"/>
      <c r="AO150" s="1235"/>
      <c r="AP150" s="1235"/>
      <c r="AQ150" s="1235"/>
    </row>
    <row r="151" spans="2:43" ht="15">
      <c r="B151" s="1272" t="s">
        <v>4081</v>
      </c>
      <c r="C151" s="1236"/>
      <c r="D151" s="1237"/>
      <c r="E151" s="1237"/>
      <c r="F151" s="1237"/>
      <c r="G151" s="1271">
        <v>0</v>
      </c>
      <c r="H151" s="1271"/>
      <c r="I151" s="1271">
        <v>0</v>
      </c>
      <c r="J151" s="1271"/>
      <c r="K151" s="1271">
        <v>0</v>
      </c>
      <c r="L151" s="1271"/>
      <c r="M151" s="1271">
        <v>0</v>
      </c>
      <c r="N151" s="1271"/>
      <c r="O151" s="1271">
        <v>30787</v>
      </c>
      <c r="P151" s="1271"/>
      <c r="Q151" s="1256">
        <f>G151+I151+K151+O151</f>
        <v>30787</v>
      </c>
      <c r="S151" s="1271"/>
      <c r="T151" s="1271"/>
      <c r="U151" s="1271"/>
      <c r="V151" s="1271"/>
      <c r="W151" s="1271"/>
      <c r="X151" s="1271"/>
      <c r="Y151" s="1268"/>
      <c r="Z151" s="1238"/>
      <c r="AA151" s="1240"/>
      <c r="AB151" s="1240"/>
      <c r="AC151" s="1240"/>
      <c r="AD151" s="1240"/>
      <c r="AE151" s="1240"/>
      <c r="AF151" s="1240"/>
      <c r="AG151" s="1235"/>
      <c r="AH151" s="1235"/>
      <c r="AI151" s="1235"/>
      <c r="AJ151" s="1235"/>
      <c r="AK151" s="1235"/>
      <c r="AL151" s="1235"/>
      <c r="AM151" s="1235"/>
      <c r="AN151" s="1235"/>
      <c r="AO151" s="1235"/>
      <c r="AP151" s="1235"/>
      <c r="AQ151" s="1235"/>
    </row>
    <row r="152" spans="2:43" ht="15">
      <c r="B152" s="1272" t="s">
        <v>4087</v>
      </c>
      <c r="C152" s="1236"/>
      <c r="D152" s="1237"/>
      <c r="E152" s="1237"/>
      <c r="F152" s="1237"/>
      <c r="G152" s="1271">
        <v>0</v>
      </c>
      <c r="H152" s="1271"/>
      <c r="I152" s="1271">
        <v>0</v>
      </c>
      <c r="J152" s="1271"/>
      <c r="K152" s="1271">
        <v>0</v>
      </c>
      <c r="L152" s="1271"/>
      <c r="M152" s="1271">
        <v>0</v>
      </c>
      <c r="N152" s="1271"/>
      <c r="O152" s="1271">
        <v>70800</v>
      </c>
      <c r="P152" s="1271"/>
      <c r="Q152" s="1256">
        <f>G152+I152+K152+O152</f>
        <v>70800</v>
      </c>
      <c r="S152" s="1271"/>
      <c r="T152" s="1271"/>
      <c r="U152" s="1271"/>
      <c r="V152" s="1271"/>
      <c r="W152" s="1271"/>
      <c r="X152" s="1271"/>
      <c r="Y152" s="1268"/>
      <c r="Z152" s="1238"/>
      <c r="AA152" s="1240"/>
      <c r="AB152" s="1240"/>
      <c r="AC152" s="1240"/>
      <c r="AD152" s="1240"/>
      <c r="AE152" s="1240"/>
      <c r="AF152" s="1240"/>
      <c r="AG152" s="1235"/>
      <c r="AH152" s="1235"/>
      <c r="AI152" s="1235"/>
      <c r="AJ152" s="1235"/>
      <c r="AK152" s="1235"/>
      <c r="AL152" s="1235"/>
      <c r="AM152" s="1235"/>
      <c r="AN152" s="1235"/>
      <c r="AO152" s="1235"/>
      <c r="AP152" s="1235"/>
      <c r="AQ152" s="1235"/>
    </row>
    <row r="153" spans="2:43" ht="15">
      <c r="B153" s="1272" t="s">
        <v>3164</v>
      </c>
      <c r="C153" s="1236"/>
      <c r="D153" s="1237"/>
      <c r="E153" s="1237"/>
      <c r="F153" s="1237"/>
      <c r="G153" s="1271">
        <v>0</v>
      </c>
      <c r="H153" s="1271"/>
      <c r="I153" s="1271">
        <v>0</v>
      </c>
      <c r="J153" s="1271"/>
      <c r="K153" s="1271">
        <v>0</v>
      </c>
      <c r="L153" s="1271"/>
      <c r="M153" s="1271">
        <v>0</v>
      </c>
      <c r="N153" s="1271"/>
      <c r="O153" s="1271">
        <v>1650440</v>
      </c>
      <c r="P153" s="1271"/>
      <c r="Q153" s="1256">
        <f>G153+I153+K153+O153</f>
        <v>1650440</v>
      </c>
      <c r="S153" s="1271"/>
      <c r="T153" s="1271"/>
      <c r="U153" s="1271"/>
      <c r="V153" s="1271"/>
      <c r="W153" s="1271"/>
      <c r="X153" s="1271"/>
      <c r="Y153" s="1268"/>
      <c r="Z153" s="1238"/>
      <c r="AA153" s="1240"/>
      <c r="AB153" s="1240"/>
      <c r="AC153" s="1240"/>
      <c r="AD153" s="1240"/>
      <c r="AE153" s="1240"/>
      <c r="AF153" s="1240"/>
      <c r="AG153" s="1235"/>
      <c r="AH153" s="1235"/>
      <c r="AI153" s="1235"/>
      <c r="AJ153" s="1235"/>
      <c r="AK153" s="1235"/>
      <c r="AL153" s="1235"/>
      <c r="AM153" s="1235"/>
      <c r="AN153" s="1235"/>
      <c r="AO153" s="1235"/>
      <c r="AP153" s="1235"/>
      <c r="AQ153" s="1235"/>
    </row>
    <row r="154" spans="2:43" ht="15">
      <c r="B154" s="1272"/>
      <c r="C154" s="1236"/>
      <c r="D154" s="1237"/>
      <c r="E154" s="1237"/>
      <c r="F154" s="1237"/>
      <c r="G154" s="1271"/>
      <c r="H154" s="1271"/>
      <c r="I154" s="1271"/>
      <c r="J154" s="1271"/>
      <c r="K154" s="1271"/>
      <c r="L154" s="1271"/>
      <c r="M154" s="1271"/>
      <c r="N154" s="1271"/>
      <c r="O154" s="1271"/>
      <c r="P154" s="1271"/>
      <c r="Q154" s="1256"/>
      <c r="S154" s="1271"/>
      <c r="T154" s="1271"/>
      <c r="U154" s="1271"/>
      <c r="V154" s="1271"/>
      <c r="W154" s="1271"/>
      <c r="X154" s="1271"/>
      <c r="Y154" s="1268"/>
      <c r="Z154" s="1238"/>
      <c r="AA154" s="1240"/>
      <c r="AB154" s="1240"/>
      <c r="AC154" s="1240"/>
      <c r="AD154" s="1240"/>
      <c r="AE154" s="1240"/>
      <c r="AF154" s="1240"/>
      <c r="AG154" s="1235"/>
      <c r="AH154" s="1235"/>
      <c r="AI154" s="1235"/>
      <c r="AJ154" s="1235"/>
      <c r="AK154" s="1235"/>
      <c r="AL154" s="1235"/>
      <c r="AM154" s="1235"/>
      <c r="AN154" s="1235"/>
      <c r="AO154" s="1235"/>
      <c r="AP154" s="1235"/>
      <c r="AQ154" s="1235"/>
    </row>
    <row r="155" spans="2:43" ht="15">
      <c r="B155" s="1261" t="s">
        <v>3072</v>
      </c>
      <c r="C155" s="1236"/>
      <c r="D155" s="1237"/>
      <c r="E155" s="1237"/>
      <c r="F155" s="1237"/>
      <c r="G155" s="1271"/>
      <c r="H155" s="1271"/>
      <c r="I155" s="1271"/>
      <c r="J155" s="1271"/>
      <c r="K155" s="1271"/>
      <c r="L155" s="1271"/>
      <c r="M155" s="1271"/>
      <c r="N155" s="1271"/>
      <c r="O155" s="1271"/>
      <c r="P155" s="1271"/>
      <c r="Q155" s="1256"/>
      <c r="S155" s="1271"/>
      <c r="T155" s="1271"/>
      <c r="U155" s="1271"/>
      <c r="V155" s="1271"/>
      <c r="W155" s="1271"/>
      <c r="X155" s="1271"/>
      <c r="Y155" s="1268"/>
      <c r="Z155" s="1238"/>
      <c r="AA155" s="1240"/>
      <c r="AB155" s="1240"/>
      <c r="AC155" s="1240"/>
      <c r="AD155" s="1240"/>
      <c r="AE155" s="1240"/>
      <c r="AF155" s="1240"/>
      <c r="AG155" s="1235"/>
      <c r="AH155" s="1235"/>
      <c r="AI155" s="1235"/>
      <c r="AJ155" s="1235"/>
      <c r="AK155" s="1235"/>
      <c r="AL155" s="1235"/>
      <c r="AM155" s="1235"/>
      <c r="AN155" s="1235"/>
      <c r="AO155" s="1235"/>
      <c r="AP155" s="1235"/>
      <c r="AQ155" s="1235"/>
    </row>
    <row r="156" spans="2:43" ht="15">
      <c r="B156" s="1272" t="s">
        <v>4024</v>
      </c>
      <c r="C156" s="1236"/>
      <c r="D156" s="1237"/>
      <c r="E156" s="1237"/>
      <c r="F156" s="1237"/>
      <c r="G156" s="1271">
        <v>0</v>
      </c>
      <c r="H156" s="1271"/>
      <c r="I156" s="1271">
        <v>0</v>
      </c>
      <c r="J156" s="1271"/>
      <c r="K156" s="1271">
        <v>0</v>
      </c>
      <c r="L156" s="1271"/>
      <c r="M156" s="1271">
        <v>0</v>
      </c>
      <c r="N156" s="1271"/>
      <c r="O156" s="1271">
        <v>119463</v>
      </c>
      <c r="P156" s="1271"/>
      <c r="Q156" s="1256">
        <f>G156+I156+K156+O156</f>
        <v>119463</v>
      </c>
      <c r="S156" s="1271"/>
      <c r="T156" s="1271"/>
      <c r="U156" s="1271"/>
      <c r="V156" s="1271"/>
      <c r="W156" s="1271"/>
      <c r="X156" s="1271"/>
      <c r="Y156" s="1268"/>
      <c r="Z156" s="1238"/>
      <c r="AA156" s="1240"/>
      <c r="AB156" s="1240"/>
      <c r="AC156" s="1240"/>
      <c r="AD156" s="1240"/>
      <c r="AE156" s="1240"/>
      <c r="AF156" s="1240"/>
      <c r="AG156" s="1235"/>
      <c r="AH156" s="1235"/>
      <c r="AI156" s="1235"/>
      <c r="AJ156" s="1235"/>
      <c r="AK156" s="1235"/>
      <c r="AL156" s="1235"/>
      <c r="AM156" s="1235"/>
      <c r="AN156" s="1235"/>
      <c r="AO156" s="1235"/>
      <c r="AP156" s="1235"/>
      <c r="AQ156" s="1235"/>
    </row>
    <row r="157" spans="2:43" ht="15">
      <c r="B157" s="1272" t="s">
        <v>4081</v>
      </c>
      <c r="C157" s="1236"/>
      <c r="D157" s="1237"/>
      <c r="E157" s="1237"/>
      <c r="F157" s="1237"/>
      <c r="G157" s="1271">
        <v>0</v>
      </c>
      <c r="H157" s="1271"/>
      <c r="I157" s="1271">
        <v>0</v>
      </c>
      <c r="J157" s="1271"/>
      <c r="K157" s="1271">
        <v>0</v>
      </c>
      <c r="L157" s="1271"/>
      <c r="M157" s="1271">
        <v>0</v>
      </c>
      <c r="N157" s="1271"/>
      <c r="O157" s="1271">
        <v>11912</v>
      </c>
      <c r="P157" s="1271"/>
      <c r="Q157" s="1256">
        <f>G157+I157+K157+O157</f>
        <v>11912</v>
      </c>
      <c r="S157" s="1271"/>
      <c r="T157" s="1271"/>
      <c r="U157" s="1271"/>
      <c r="V157" s="1271"/>
      <c r="W157" s="1271"/>
      <c r="X157" s="1271"/>
      <c r="Y157" s="1268"/>
      <c r="Z157" s="1238"/>
      <c r="AA157" s="1240"/>
      <c r="AB157" s="1240"/>
      <c r="AC157" s="1240"/>
      <c r="AD157" s="1240"/>
      <c r="AE157" s="1240"/>
      <c r="AF157" s="1240"/>
      <c r="AG157" s="1235"/>
      <c r="AH157" s="1235"/>
      <c r="AI157" s="1235"/>
      <c r="AJ157" s="1235"/>
      <c r="AK157" s="1235"/>
      <c r="AL157" s="1235"/>
      <c r="AM157" s="1235"/>
      <c r="AN157" s="1235"/>
      <c r="AO157" s="1235"/>
      <c r="AP157" s="1235"/>
      <c r="AQ157" s="1235"/>
    </row>
    <row r="158" spans="2:43" ht="15">
      <c r="B158" s="1272" t="s">
        <v>4087</v>
      </c>
      <c r="C158" s="1236"/>
      <c r="D158" s="1237"/>
      <c r="E158" s="1237"/>
      <c r="F158" s="1237"/>
      <c r="G158" s="1271">
        <v>0</v>
      </c>
      <c r="H158" s="1271"/>
      <c r="I158" s="1271">
        <v>0</v>
      </c>
      <c r="J158" s="1271"/>
      <c r="K158" s="1271">
        <v>0</v>
      </c>
      <c r="L158" s="1271"/>
      <c r="M158" s="1271">
        <v>0</v>
      </c>
      <c r="N158" s="1271"/>
      <c r="O158" s="1271">
        <v>26050</v>
      </c>
      <c r="P158" s="1271"/>
      <c r="Q158" s="1256">
        <f>G158+I158+K158+O158</f>
        <v>26050</v>
      </c>
      <c r="S158" s="1271"/>
      <c r="T158" s="1271"/>
      <c r="U158" s="1271"/>
      <c r="V158" s="1271"/>
      <c r="W158" s="1271"/>
      <c r="X158" s="1271"/>
      <c r="Y158" s="1268"/>
      <c r="Z158" s="1238"/>
      <c r="AA158" s="1240"/>
      <c r="AB158" s="1240"/>
      <c r="AC158" s="1240"/>
      <c r="AD158" s="1240"/>
      <c r="AE158" s="1240"/>
      <c r="AF158" s="1240"/>
      <c r="AG158" s="1235"/>
      <c r="AH158" s="1235"/>
      <c r="AI158" s="1235"/>
      <c r="AJ158" s="1235"/>
      <c r="AK158" s="1235"/>
      <c r="AL158" s="1235"/>
      <c r="AM158" s="1235"/>
      <c r="AN158" s="1235"/>
      <c r="AO158" s="1235"/>
      <c r="AP158" s="1235"/>
      <c r="AQ158" s="1235"/>
    </row>
    <row r="159" spans="2:43" ht="15">
      <c r="B159" s="1272" t="s">
        <v>3164</v>
      </c>
      <c r="C159" s="1236"/>
      <c r="D159" s="1237"/>
      <c r="E159" s="1237"/>
      <c r="F159" s="1237"/>
      <c r="G159" s="1281">
        <v>0</v>
      </c>
      <c r="I159" s="1281">
        <v>0</v>
      </c>
      <c r="M159" s="1281">
        <v>0</v>
      </c>
      <c r="O159" s="1235">
        <v>765807</v>
      </c>
      <c r="Q159" s="1256">
        <f>G159+I159+K159+O159</f>
        <v>765807</v>
      </c>
      <c r="S159" s="1271"/>
      <c r="T159" s="1271"/>
      <c r="U159" s="1271"/>
      <c r="V159" s="1271"/>
      <c r="W159" s="1271"/>
      <c r="X159" s="1271"/>
      <c r="Y159" s="1271"/>
      <c r="Z159" s="1238"/>
      <c r="AA159" s="1240"/>
      <c r="AB159" s="1240"/>
      <c r="AC159" s="1240"/>
      <c r="AD159" s="1240"/>
      <c r="AE159" s="1240"/>
      <c r="AF159" s="1240"/>
      <c r="AG159" s="1235"/>
      <c r="AH159" s="1235"/>
      <c r="AI159" s="1235"/>
      <c r="AJ159" s="1235"/>
      <c r="AK159" s="1235"/>
      <c r="AL159" s="1235"/>
      <c r="AM159" s="1235"/>
      <c r="AN159" s="1235"/>
      <c r="AO159" s="1235"/>
      <c r="AP159" s="1235"/>
      <c r="AQ159" s="1235"/>
    </row>
    <row r="160" spans="2:43" ht="15.75" thickBot="1">
      <c r="G160" s="1270">
        <f>SUM(G144:G159)</f>
        <v>0</v>
      </c>
      <c r="H160" s="1271"/>
      <c r="I160" s="1270">
        <f>SUM(I144:I158)</f>
        <v>0</v>
      </c>
      <c r="J160" s="1271"/>
      <c r="K160" s="1270">
        <f>SUM(K144:K158)</f>
        <v>0</v>
      </c>
      <c r="L160" s="1271"/>
      <c r="M160" s="1270"/>
      <c r="N160" s="1271"/>
      <c r="O160" s="1270">
        <f>SUM(O144:O158)</f>
        <v>7585710</v>
      </c>
      <c r="P160" s="1271"/>
      <c r="Q160" s="1270">
        <f>SUM(Q144:Q158)</f>
        <v>7585710</v>
      </c>
    </row>
    <row r="161" spans="1:24" ht="15" thickTop="1"/>
    <row r="164" spans="1:24" ht="15">
      <c r="A164" s="1233">
        <v>16.100000000000001</v>
      </c>
      <c r="B164" s="1232" t="s">
        <v>4065</v>
      </c>
      <c r="C164" s="1147"/>
      <c r="D164" s="1231"/>
      <c r="E164" s="1231"/>
      <c r="F164" s="1231"/>
      <c r="G164" s="1195"/>
      <c r="H164" s="1195"/>
      <c r="I164" s="1195"/>
      <c r="J164" s="1195"/>
      <c r="K164" s="1195"/>
      <c r="L164" s="1195"/>
      <c r="M164" s="1195"/>
      <c r="N164" s="1195"/>
      <c r="O164" s="1195"/>
      <c r="P164" s="1195"/>
      <c r="Q164" s="1195"/>
      <c r="R164" s="1195"/>
      <c r="S164" s="1195"/>
      <c r="T164" s="1195"/>
      <c r="U164" s="1195"/>
      <c r="V164" s="1195"/>
      <c r="W164" s="1195"/>
      <c r="X164" s="1147"/>
    </row>
    <row r="165" spans="1:24" ht="15">
      <c r="A165" s="1143"/>
      <c r="B165" s="1194"/>
      <c r="C165" s="1195"/>
      <c r="D165" s="1195"/>
      <c r="E165" s="1195"/>
      <c r="F165" s="1195"/>
      <c r="G165" s="1195"/>
      <c r="H165" s="1195"/>
      <c r="I165" s="1195"/>
      <c r="J165" s="1195"/>
      <c r="K165" s="1195"/>
      <c r="L165" s="1195"/>
      <c r="M165" s="1195"/>
      <c r="N165" s="1195"/>
      <c r="O165" s="1195"/>
      <c r="P165" s="1195"/>
      <c r="Q165" s="1195"/>
      <c r="R165" s="1195"/>
      <c r="S165" s="1195"/>
      <c r="T165" s="1195"/>
      <c r="U165" s="1195"/>
      <c r="V165" s="1195"/>
      <c r="W165" s="1195"/>
      <c r="X165" s="1147"/>
    </row>
    <row r="166" spans="1:24" ht="15">
      <c r="A166" s="1234" t="s">
        <v>4068</v>
      </c>
      <c r="B166" s="3211" t="s">
        <v>4067</v>
      </c>
      <c r="C166" s="3211"/>
      <c r="D166" s="3211"/>
      <c r="E166" s="3211"/>
      <c r="F166" s="3211"/>
      <c r="G166" s="3211"/>
      <c r="H166" s="3211"/>
      <c r="I166" s="3211"/>
      <c r="J166" s="3211"/>
      <c r="K166" s="3211"/>
      <c r="L166" s="3211"/>
      <c r="M166" s="3211"/>
      <c r="N166" s="3211"/>
      <c r="O166" s="3211"/>
      <c r="P166" s="3211"/>
      <c r="Q166" s="3211"/>
      <c r="R166" s="3211"/>
      <c r="S166" s="3211"/>
      <c r="T166" s="1147"/>
      <c r="U166" s="1195"/>
      <c r="V166" s="1195"/>
      <c r="W166" s="1195"/>
      <c r="X166" s="1147"/>
    </row>
    <row r="167" spans="1:24" ht="15">
      <c r="A167" s="1143"/>
      <c r="B167" s="1194"/>
      <c r="C167" s="1195"/>
      <c r="D167" s="1195"/>
      <c r="E167" s="1195"/>
      <c r="F167" s="1195"/>
      <c r="G167" s="1195"/>
      <c r="H167" s="1195"/>
      <c r="I167" s="1195"/>
      <c r="J167" s="1195"/>
      <c r="K167" s="1195"/>
      <c r="L167" s="1195"/>
      <c r="M167" s="1195"/>
      <c r="N167" s="1195"/>
      <c r="O167" s="1195"/>
      <c r="P167" s="1195"/>
      <c r="Q167" s="1195"/>
      <c r="R167" s="1195"/>
      <c r="S167" s="1195"/>
      <c r="T167" s="1195"/>
      <c r="U167" s="1195"/>
      <c r="V167" s="1195"/>
      <c r="W167" s="1195"/>
      <c r="X167" s="1147"/>
    </row>
    <row r="168" spans="1:24" ht="14.1" customHeight="1">
      <c r="A168" s="1234" t="s">
        <v>4069</v>
      </c>
      <c r="B168" s="2021" t="s">
        <v>4066</v>
      </c>
      <c r="C168" s="2021"/>
      <c r="D168" s="2021"/>
      <c r="E168" s="2021"/>
      <c r="F168" s="2021"/>
      <c r="G168" s="2021"/>
      <c r="H168" s="2021"/>
      <c r="I168" s="2021"/>
      <c r="J168" s="2021"/>
      <c r="K168" s="2021"/>
      <c r="L168" s="2021"/>
      <c r="M168" s="2021"/>
      <c r="N168" s="2021"/>
      <c r="O168" s="2021"/>
      <c r="P168" s="2021"/>
      <c r="Q168" s="2021"/>
      <c r="R168" s="2021"/>
      <c r="S168" s="2021"/>
      <c r="T168" s="2021"/>
      <c r="U168" s="2021"/>
      <c r="V168" s="2021"/>
      <c r="W168" s="1195"/>
      <c r="X168" s="1147"/>
    </row>
    <row r="169" spans="1:24">
      <c r="A169" s="1231"/>
      <c r="B169" s="2021"/>
      <c r="C169" s="2021"/>
      <c r="D169" s="2021"/>
      <c r="E169" s="2021"/>
      <c r="F169" s="2021"/>
      <c r="G169" s="2021"/>
      <c r="H169" s="2021"/>
      <c r="I169" s="2021"/>
      <c r="J169" s="2021"/>
      <c r="K169" s="2021"/>
      <c r="L169" s="2021"/>
      <c r="M169" s="2021"/>
      <c r="N169" s="2021"/>
      <c r="O169" s="2021"/>
      <c r="P169" s="2021"/>
      <c r="Q169" s="2021"/>
      <c r="R169" s="2021"/>
      <c r="S169" s="2021"/>
      <c r="T169" s="2021"/>
      <c r="U169" s="2021"/>
      <c r="V169" s="2021"/>
      <c r="W169" s="1195"/>
      <c r="X169" s="1147"/>
    </row>
    <row r="170" spans="1:24" ht="15">
      <c r="A170" s="1143"/>
      <c r="B170" s="1194"/>
      <c r="C170" s="1195"/>
      <c r="D170" s="1195"/>
      <c r="E170" s="1195"/>
      <c r="F170" s="1195"/>
      <c r="G170" s="1195"/>
      <c r="H170" s="1195"/>
      <c r="I170" s="1195"/>
      <c r="J170" s="1195"/>
      <c r="K170" s="1195"/>
      <c r="L170" s="1195"/>
      <c r="M170" s="1195"/>
      <c r="N170" s="1195"/>
      <c r="O170" s="1195"/>
      <c r="P170" s="1195"/>
      <c r="Q170" s="1195"/>
      <c r="R170" s="1195"/>
      <c r="S170" s="1195"/>
      <c r="T170" s="1195"/>
      <c r="U170" s="1195"/>
      <c r="V170" s="1195"/>
      <c r="W170" s="1195"/>
      <c r="X170" s="1147"/>
    </row>
    <row r="171" spans="1:24" ht="15">
      <c r="A171" s="1219">
        <v>16.2</v>
      </c>
      <c r="B171" s="1147" t="s">
        <v>4062</v>
      </c>
      <c r="C171" s="1147"/>
      <c r="D171" s="1147"/>
      <c r="E171" s="1147"/>
      <c r="F171" s="1147"/>
      <c r="G171" s="1147"/>
      <c r="H171" s="1147"/>
      <c r="I171" s="1147"/>
      <c r="J171" s="1147"/>
      <c r="K171" s="1147"/>
      <c r="L171" s="1147"/>
      <c r="M171" s="1147"/>
      <c r="N171" s="1147"/>
      <c r="O171" s="1147"/>
      <c r="P171" s="1147"/>
      <c r="Q171" s="1147"/>
      <c r="R171" s="1147"/>
      <c r="S171" s="1147"/>
      <c r="T171" s="1147"/>
      <c r="U171" s="1147"/>
      <c r="V171" s="1147"/>
      <c r="W171" s="1147"/>
      <c r="X171" s="1147"/>
    </row>
  </sheetData>
  <mergeCells count="46">
    <mergeCell ref="G140:Q140"/>
    <mergeCell ref="S140:Y140"/>
    <mergeCell ref="B166:S166"/>
    <mergeCell ref="G136:G139"/>
    <mergeCell ref="I136:I139"/>
    <mergeCell ref="K136:K139"/>
    <mergeCell ref="M136:M139"/>
    <mergeCell ref="O136:O139"/>
    <mergeCell ref="Q136:Q139"/>
    <mergeCell ref="Q96:Q99"/>
    <mergeCell ref="G100:Q100"/>
    <mergeCell ref="S100:Y100"/>
    <mergeCell ref="G134:Y134"/>
    <mergeCell ref="G135:Q135"/>
    <mergeCell ref="S135:Y135"/>
    <mergeCell ref="G96:G99"/>
    <mergeCell ref="I96:I99"/>
    <mergeCell ref="K96:K99"/>
    <mergeCell ref="M96:M99"/>
    <mergeCell ref="O96:O99"/>
    <mergeCell ref="G70:Q70"/>
    <mergeCell ref="S70:Y70"/>
    <mergeCell ref="G94:Y94"/>
    <mergeCell ref="G95:Q95"/>
    <mergeCell ref="S95:Y95"/>
    <mergeCell ref="Q66:Q69"/>
    <mergeCell ref="Q22:Q25"/>
    <mergeCell ref="G26:Q26"/>
    <mergeCell ref="S26:Y26"/>
    <mergeCell ref="G64:Y64"/>
    <mergeCell ref="G65:Q65"/>
    <mergeCell ref="S65:Y65"/>
    <mergeCell ref="G66:G69"/>
    <mergeCell ref="I66:I69"/>
    <mergeCell ref="K66:K69"/>
    <mergeCell ref="M66:M69"/>
    <mergeCell ref="O66:O69"/>
    <mergeCell ref="B4:X5"/>
    <mergeCell ref="B7:X8"/>
    <mergeCell ref="G21:Q21"/>
    <mergeCell ref="S21:Y21"/>
    <mergeCell ref="G22:G25"/>
    <mergeCell ref="I22:I25"/>
    <mergeCell ref="K22:K25"/>
    <mergeCell ref="M22:M25"/>
    <mergeCell ref="O22:O25"/>
  </mergeCells>
  <pageMargins left="0.75" right="0.25" top="0.75" bottom="0" header="0.25" footer="0"/>
  <pageSetup paperSize="9" scale="59" firstPageNumber="22" orientation="landscape" useFirstPageNumber="1" r:id="rId1"/>
  <headerFooter>
    <oddHeader>&amp;C&amp;"Arial Black,Regular"&amp;14&amp;P&amp;R&amp;"Arial Black,Regular"&amp;14UBL RETIREMENT SAVINGS FUND</oddHeader>
  </headerFooter>
  <rowBreaks count="3" manualBreakCount="3">
    <brk id="63" max="24" man="1"/>
    <brk id="93" max="24" man="1"/>
    <brk id="133" max="2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Q169"/>
  <sheetViews>
    <sheetView view="pageBreakPreview" topLeftCell="A16" zoomScale="90" zoomScaleSheetLayoutView="90" workbookViewId="0">
      <selection activeCell="B16" sqref="B16"/>
    </sheetView>
  </sheetViews>
  <sheetFormatPr defaultColWidth="10.5703125" defaultRowHeight="14.25"/>
  <cols>
    <col min="1" max="1" width="6.7109375" style="1235" customWidth="1"/>
    <col min="2" max="2" width="5.7109375" style="1235" customWidth="1"/>
    <col min="3" max="3" width="3.5703125" style="1235" customWidth="1"/>
    <col min="4" max="4" width="18.42578125" style="1235" customWidth="1"/>
    <col min="5" max="5" width="27.42578125" style="1235" customWidth="1"/>
    <col min="6" max="6" width="7.28515625" style="1235" bestFit="1" customWidth="1"/>
    <col min="7" max="7" width="14.7109375" style="1235" customWidth="1"/>
    <col min="8" max="8" width="0.7109375" style="1235" customWidth="1"/>
    <col min="9" max="9" width="15.28515625" style="1235" customWidth="1"/>
    <col min="10" max="10" width="0.7109375" style="1235" hidden="1" customWidth="1"/>
    <col min="11" max="11" width="14.42578125" style="1235" hidden="1" customWidth="1"/>
    <col min="12" max="12" width="0.7109375" style="1235" customWidth="1"/>
    <col min="13" max="13" width="18.7109375" style="1235" customWidth="1"/>
    <col min="14" max="14" width="0.7109375" style="1235" customWidth="1"/>
    <col min="15" max="15" width="17.28515625" style="1235" customWidth="1"/>
    <col min="16" max="16" width="0.7109375" style="1235" customWidth="1"/>
    <col min="17" max="17" width="14.42578125" style="1235" customWidth="1"/>
    <col min="18" max="18" width="1.7109375" style="1235" customWidth="1"/>
    <col min="19" max="19" width="14.7109375" style="1235" customWidth="1"/>
    <col min="20" max="20" width="0.7109375" style="1235" customWidth="1"/>
    <col min="21" max="21" width="14" style="1235" customWidth="1"/>
    <col min="22" max="22" width="0.7109375" style="1235" customWidth="1"/>
    <col min="23" max="23" width="12.28515625" style="1235" customWidth="1"/>
    <col min="24" max="24" width="0.7109375" style="1235" customWidth="1"/>
    <col min="25" max="25" width="15" style="1235" customWidth="1"/>
    <col min="26" max="26" width="18.5703125" style="1235" customWidth="1"/>
    <col min="27" max="27" width="13.7109375" style="1238" customWidth="1"/>
    <col min="28" max="28" width="16.7109375" style="1238" customWidth="1"/>
    <col min="29" max="29" width="13.7109375" style="1238" customWidth="1"/>
    <col min="30" max="30" width="18.42578125" style="1238" customWidth="1"/>
    <col min="31" max="31" width="10.5703125" style="1238"/>
    <col min="32" max="32" width="14.42578125" style="1238" customWidth="1"/>
    <col min="33" max="43" width="10.5703125" style="1238"/>
    <col min="44" max="16384" width="10.5703125" style="1235"/>
  </cols>
  <sheetData>
    <row r="2" spans="1:24" ht="15">
      <c r="A2" s="1196" t="s">
        <v>4064</v>
      </c>
      <c r="B2" s="1197" t="s">
        <v>4031</v>
      </c>
      <c r="C2" s="1147"/>
      <c r="D2" s="1147"/>
      <c r="E2" s="1147"/>
      <c r="F2" s="1147"/>
      <c r="G2" s="1147"/>
      <c r="H2" s="1147"/>
      <c r="I2" s="1147"/>
      <c r="J2" s="1147"/>
      <c r="K2" s="1147"/>
      <c r="L2" s="1147"/>
      <c r="M2" s="1147"/>
      <c r="N2" s="1147"/>
      <c r="O2" s="1147"/>
      <c r="P2" s="1147"/>
      <c r="Q2" s="1147"/>
      <c r="R2" s="1147"/>
      <c r="S2" s="1147"/>
      <c r="T2" s="1147"/>
      <c r="U2" s="1147"/>
      <c r="V2" s="1147"/>
      <c r="W2" s="1147"/>
      <c r="X2" s="1147"/>
    </row>
    <row r="3" spans="1:24" ht="15">
      <c r="A3" s="1143"/>
      <c r="B3" s="1147"/>
      <c r="C3" s="1147"/>
      <c r="D3" s="1147"/>
      <c r="E3" s="1147"/>
      <c r="F3" s="1147"/>
      <c r="G3" s="1147"/>
      <c r="H3" s="1147"/>
      <c r="I3" s="1147"/>
      <c r="J3" s="1147"/>
      <c r="K3" s="1147"/>
      <c r="L3" s="1147"/>
      <c r="M3" s="1147"/>
      <c r="N3" s="1147"/>
      <c r="O3" s="1147"/>
      <c r="P3" s="1147"/>
      <c r="Q3" s="1147"/>
      <c r="R3" s="1147"/>
      <c r="S3" s="1147"/>
      <c r="T3" s="1147"/>
      <c r="U3" s="1147"/>
      <c r="V3" s="1147"/>
      <c r="W3" s="1147"/>
      <c r="X3" s="1147"/>
    </row>
    <row r="4" spans="1:24" ht="15">
      <c r="A4" s="1143"/>
      <c r="B4" s="3204" t="s">
        <v>4032</v>
      </c>
      <c r="C4" s="3204"/>
      <c r="D4" s="3204"/>
      <c r="E4" s="3204"/>
      <c r="F4" s="3204"/>
      <c r="G4" s="3204"/>
      <c r="H4" s="3204"/>
      <c r="I4" s="3204"/>
      <c r="J4" s="3204"/>
      <c r="K4" s="3204"/>
      <c r="L4" s="3204"/>
      <c r="M4" s="3204"/>
      <c r="N4" s="3204"/>
      <c r="O4" s="3204"/>
      <c r="P4" s="3204"/>
      <c r="Q4" s="3204"/>
      <c r="R4" s="3204"/>
      <c r="S4" s="3204"/>
      <c r="T4" s="3204"/>
      <c r="U4" s="3204"/>
      <c r="V4" s="3204"/>
      <c r="W4" s="3204"/>
      <c r="X4" s="3204"/>
    </row>
    <row r="5" spans="1:24" ht="15">
      <c r="A5" s="1143"/>
      <c r="B5" s="3204"/>
      <c r="C5" s="3204"/>
      <c r="D5" s="3204"/>
      <c r="E5" s="3204"/>
      <c r="F5" s="3204"/>
      <c r="G5" s="3204"/>
      <c r="H5" s="3204"/>
      <c r="I5" s="3204"/>
      <c r="J5" s="3204"/>
      <c r="K5" s="3204"/>
      <c r="L5" s="3204"/>
      <c r="M5" s="3204"/>
      <c r="N5" s="3204"/>
      <c r="O5" s="3204"/>
      <c r="P5" s="3204"/>
      <c r="Q5" s="3204"/>
      <c r="R5" s="3204"/>
      <c r="S5" s="3204"/>
      <c r="T5" s="3204"/>
      <c r="U5" s="3204"/>
      <c r="V5" s="3204"/>
      <c r="W5" s="3204"/>
      <c r="X5" s="3204"/>
    </row>
    <row r="6" spans="1:24" ht="15">
      <c r="A6" s="1143"/>
      <c r="B6" s="1147"/>
      <c r="C6" s="1147"/>
      <c r="D6" s="1147"/>
      <c r="E6" s="1147"/>
      <c r="F6" s="1147"/>
      <c r="G6" s="1147"/>
      <c r="H6" s="1147"/>
      <c r="I6" s="1147"/>
      <c r="J6" s="1147"/>
      <c r="K6" s="1147"/>
      <c r="L6" s="1147"/>
      <c r="M6" s="1147"/>
      <c r="N6" s="1147"/>
      <c r="O6" s="1147"/>
      <c r="P6" s="1147"/>
      <c r="Q6" s="1147"/>
      <c r="R6" s="1147"/>
      <c r="S6" s="1147"/>
      <c r="T6" s="1147"/>
      <c r="U6" s="1147"/>
      <c r="V6" s="1147"/>
      <c r="W6" s="1147"/>
      <c r="X6" s="1147"/>
    </row>
    <row r="7" spans="1:24" ht="15">
      <c r="A7" s="1143"/>
      <c r="B7" s="3204" t="s">
        <v>4033</v>
      </c>
      <c r="C7" s="3204"/>
      <c r="D7" s="3204"/>
      <c r="E7" s="3204"/>
      <c r="F7" s="3204"/>
      <c r="G7" s="3204"/>
      <c r="H7" s="3204"/>
      <c r="I7" s="3204"/>
      <c r="J7" s="3204"/>
      <c r="K7" s="3204"/>
      <c r="L7" s="3204"/>
      <c r="M7" s="3204"/>
      <c r="N7" s="3204"/>
      <c r="O7" s="3204"/>
      <c r="P7" s="3204"/>
      <c r="Q7" s="3204"/>
      <c r="R7" s="3204"/>
      <c r="S7" s="3204"/>
      <c r="T7" s="3204"/>
      <c r="U7" s="3204"/>
      <c r="V7" s="3204"/>
      <c r="W7" s="3204"/>
      <c r="X7" s="3204"/>
    </row>
    <row r="8" spans="1:24" ht="15">
      <c r="A8" s="1143"/>
      <c r="B8" s="3204"/>
      <c r="C8" s="3204"/>
      <c r="D8" s="3204"/>
      <c r="E8" s="3204"/>
      <c r="F8" s="3204"/>
      <c r="G8" s="3204"/>
      <c r="H8" s="3204"/>
      <c r="I8" s="3204"/>
      <c r="J8" s="3204"/>
      <c r="K8" s="3204"/>
      <c r="L8" s="3204"/>
      <c r="M8" s="3204"/>
      <c r="N8" s="3204"/>
      <c r="O8" s="3204"/>
      <c r="P8" s="3204"/>
      <c r="Q8" s="3204"/>
      <c r="R8" s="3204"/>
      <c r="S8" s="3204"/>
      <c r="T8" s="3204"/>
      <c r="U8" s="3204"/>
      <c r="V8" s="3204"/>
      <c r="W8" s="3204"/>
      <c r="X8" s="3204"/>
    </row>
    <row r="9" spans="1:24" ht="15">
      <c r="A9" s="1143"/>
      <c r="B9" s="1147"/>
      <c r="C9" s="1147"/>
      <c r="D9" s="1147"/>
      <c r="E9" s="1147"/>
      <c r="F9" s="1147"/>
      <c r="G9" s="1147"/>
      <c r="H9" s="1147"/>
      <c r="I9" s="1147"/>
      <c r="J9" s="1147"/>
      <c r="K9" s="1147"/>
      <c r="L9" s="1147"/>
      <c r="M9" s="1147"/>
      <c r="N9" s="1147"/>
      <c r="O9" s="1147"/>
      <c r="P9" s="1147"/>
      <c r="Q9" s="1147"/>
      <c r="R9" s="1147"/>
      <c r="S9" s="1147"/>
      <c r="T9" s="1147"/>
      <c r="U9" s="1147"/>
      <c r="V9" s="1147"/>
      <c r="W9" s="1147"/>
      <c r="X9" s="1147"/>
    </row>
    <row r="10" spans="1:24" ht="15">
      <c r="A10" s="1143"/>
      <c r="B10" s="1147" t="s">
        <v>4034</v>
      </c>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row>
    <row r="11" spans="1:24" ht="15">
      <c r="A11" s="1143"/>
      <c r="B11" s="1147"/>
      <c r="C11" s="1147"/>
      <c r="D11" s="1147"/>
      <c r="E11" s="1147"/>
      <c r="F11" s="1147"/>
      <c r="G11" s="1147"/>
      <c r="H11" s="1147"/>
      <c r="I11" s="1147"/>
      <c r="J11" s="1147"/>
      <c r="K11" s="1147"/>
      <c r="L11" s="1147"/>
      <c r="M11" s="1147"/>
      <c r="N11" s="1147"/>
      <c r="O11" s="1147"/>
      <c r="P11" s="1147"/>
      <c r="Q11" s="1147"/>
      <c r="R11" s="1147"/>
      <c r="S11" s="1147"/>
      <c r="T11" s="1147"/>
      <c r="U11" s="1147"/>
      <c r="V11" s="1147"/>
      <c r="W11" s="1147"/>
      <c r="X11" s="1147"/>
    </row>
    <row r="12" spans="1:24" ht="15">
      <c r="A12" s="1143"/>
      <c r="B12" s="1198" t="s">
        <v>3538</v>
      </c>
      <c r="C12" s="1145"/>
      <c r="D12" s="1199" t="s">
        <v>4035</v>
      </c>
      <c r="E12" s="1184"/>
      <c r="F12" s="1184"/>
      <c r="G12" s="1184"/>
      <c r="H12" s="1184"/>
      <c r="I12" s="1184"/>
      <c r="J12" s="1184"/>
      <c r="K12" s="1184"/>
      <c r="L12" s="1184"/>
      <c r="M12" s="1184"/>
      <c r="N12" s="1184"/>
      <c r="O12" s="1184"/>
      <c r="P12" s="1184"/>
      <c r="Q12" s="1147"/>
      <c r="R12" s="1147"/>
      <c r="S12" s="1147"/>
      <c r="T12" s="1147"/>
      <c r="U12" s="1147"/>
      <c r="V12" s="1147"/>
      <c r="W12" s="1147"/>
      <c r="X12" s="1147"/>
    </row>
    <row r="13" spans="1:24" ht="15">
      <c r="A13" s="1143"/>
      <c r="B13" s="1200"/>
      <c r="C13" s="1145"/>
      <c r="D13" s="1184"/>
      <c r="E13" s="1184"/>
      <c r="F13" s="1184"/>
      <c r="G13" s="1184"/>
      <c r="H13" s="1184"/>
      <c r="I13" s="1184"/>
      <c r="J13" s="1184"/>
      <c r="K13" s="1184"/>
      <c r="L13" s="1184"/>
      <c r="M13" s="1184"/>
      <c r="N13" s="1184"/>
      <c r="O13" s="1184"/>
      <c r="P13" s="1184"/>
      <c r="Q13" s="1147"/>
      <c r="R13" s="1147"/>
      <c r="S13" s="1147"/>
      <c r="T13" s="1147"/>
      <c r="U13" s="1147"/>
      <c r="V13" s="1147"/>
      <c r="W13" s="1147"/>
      <c r="X13" s="1147"/>
    </row>
    <row r="14" spans="1:24" ht="15">
      <c r="A14" s="1143"/>
      <c r="B14" s="1198" t="s">
        <v>3539</v>
      </c>
      <c r="C14" s="1145"/>
      <c r="D14" s="1201" t="s">
        <v>4036</v>
      </c>
      <c r="E14" s="1451"/>
      <c r="F14" s="1451"/>
      <c r="G14" s="1451"/>
      <c r="H14" s="1451"/>
      <c r="I14" s="1451"/>
      <c r="J14" s="1451"/>
      <c r="K14" s="1451"/>
      <c r="L14" s="1451"/>
      <c r="M14" s="1451"/>
      <c r="N14" s="1451"/>
      <c r="O14" s="1451"/>
      <c r="P14" s="1451"/>
      <c r="Q14" s="1147"/>
      <c r="R14" s="1147"/>
      <c r="S14" s="1147"/>
      <c r="T14" s="1147"/>
      <c r="U14" s="1147"/>
      <c r="V14" s="1147"/>
      <c r="W14" s="1147"/>
      <c r="X14" s="1147"/>
    </row>
    <row r="15" spans="1:24" ht="15">
      <c r="A15" s="1143"/>
      <c r="B15" s="1200"/>
      <c r="C15" s="1145"/>
      <c r="D15" s="1451"/>
      <c r="E15" s="1451"/>
      <c r="F15" s="1451"/>
      <c r="G15" s="1451"/>
      <c r="H15" s="1451"/>
      <c r="I15" s="1451"/>
      <c r="J15" s="1451"/>
      <c r="K15" s="1451"/>
      <c r="L15" s="1451"/>
      <c r="M15" s="1451"/>
      <c r="N15" s="1451"/>
      <c r="O15" s="1451"/>
      <c r="P15" s="1451"/>
      <c r="Q15" s="1147"/>
      <c r="R15" s="1147"/>
      <c r="S15" s="1147"/>
      <c r="T15" s="1147"/>
      <c r="U15" s="1147"/>
      <c r="V15" s="1147"/>
      <c r="W15" s="1147"/>
      <c r="X15" s="1147"/>
    </row>
    <row r="16" spans="1:24" ht="15">
      <c r="A16" s="1143"/>
      <c r="B16" s="1198" t="s">
        <v>3540</v>
      </c>
      <c r="C16" s="1145"/>
      <c r="D16" s="1201" t="s">
        <v>4037</v>
      </c>
      <c r="E16" s="1451"/>
      <c r="F16" s="1451"/>
      <c r="G16" s="1451"/>
      <c r="H16" s="1451"/>
      <c r="I16" s="1451"/>
      <c r="J16" s="1451"/>
      <c r="K16" s="1451"/>
      <c r="L16" s="1451"/>
      <c r="M16" s="1451"/>
      <c r="N16" s="1451"/>
      <c r="O16" s="1451"/>
      <c r="P16" s="1451"/>
      <c r="Q16" s="1147"/>
      <c r="R16" s="1147"/>
      <c r="S16" s="1147"/>
      <c r="T16" s="1147"/>
      <c r="U16" s="1147"/>
      <c r="V16" s="1147"/>
      <c r="W16" s="1147"/>
      <c r="X16" s="1147"/>
    </row>
    <row r="18" spans="2:43" ht="15">
      <c r="C18" s="1236"/>
      <c r="D18" s="1237"/>
      <c r="E18" s="1237"/>
      <c r="F18" s="1237"/>
      <c r="G18" s="3210" t="s">
        <v>3900</v>
      </c>
      <c r="H18" s="3150"/>
      <c r="I18" s="3150"/>
      <c r="J18" s="3150"/>
      <c r="K18" s="3150"/>
      <c r="L18" s="3150"/>
      <c r="M18" s="3150"/>
      <c r="N18" s="3150"/>
      <c r="O18" s="3150"/>
      <c r="P18" s="3150"/>
      <c r="Q18" s="3150"/>
      <c r="R18" s="3150"/>
      <c r="S18" s="3150"/>
      <c r="T18" s="3150"/>
      <c r="U18" s="3150"/>
      <c r="V18" s="3150"/>
      <c r="W18" s="3150"/>
      <c r="X18" s="3150"/>
      <c r="Y18" s="3150"/>
      <c r="Z18" s="1238"/>
      <c r="AA18" s="1239"/>
      <c r="AB18" s="1240"/>
      <c r="AC18" s="1240"/>
      <c r="AD18" s="1240"/>
      <c r="AE18" s="1240"/>
      <c r="AF18" s="1240"/>
      <c r="AG18" s="1235"/>
      <c r="AH18" s="1235"/>
      <c r="AI18" s="1235"/>
      <c r="AJ18" s="1235"/>
      <c r="AK18" s="1235"/>
      <c r="AL18" s="1235"/>
      <c r="AM18" s="1235"/>
      <c r="AN18" s="1235"/>
      <c r="AO18" s="1235"/>
      <c r="AP18" s="1235"/>
      <c r="AQ18" s="1235"/>
    </row>
    <row r="19" spans="2:43" ht="15">
      <c r="C19" s="1236"/>
      <c r="D19" s="1237"/>
      <c r="E19" s="1237"/>
      <c r="F19" s="1237"/>
      <c r="G19" s="3150" t="s">
        <v>4013</v>
      </c>
      <c r="H19" s="3150"/>
      <c r="I19" s="3150"/>
      <c r="J19" s="3150"/>
      <c r="K19" s="3150"/>
      <c r="L19" s="3150"/>
      <c r="M19" s="3150"/>
      <c r="N19" s="3150"/>
      <c r="O19" s="3150"/>
      <c r="P19" s="3150"/>
      <c r="Q19" s="3150"/>
      <c r="R19" s="1241">
        <v>42369</v>
      </c>
      <c r="S19" s="3150" t="s">
        <v>4014</v>
      </c>
      <c r="T19" s="3150"/>
      <c r="U19" s="3150"/>
      <c r="V19" s="3150"/>
      <c r="W19" s="3150"/>
      <c r="X19" s="3150"/>
      <c r="Y19" s="3150"/>
      <c r="Z19" s="1238"/>
      <c r="AA19" s="1242"/>
      <c r="AB19" s="1240"/>
      <c r="AC19" s="1240"/>
      <c r="AD19" s="1240"/>
      <c r="AE19" s="1240"/>
      <c r="AF19" s="1240"/>
      <c r="AG19" s="1235"/>
      <c r="AH19" s="1235"/>
      <c r="AI19" s="1235"/>
      <c r="AJ19" s="1235"/>
      <c r="AK19" s="1235"/>
      <c r="AL19" s="1235"/>
      <c r="AM19" s="1235"/>
      <c r="AN19" s="1235"/>
      <c r="AO19" s="1235"/>
      <c r="AP19" s="1235"/>
      <c r="AQ19" s="1235"/>
    </row>
    <row r="20" spans="2:43" ht="15" customHeight="1">
      <c r="C20" s="1236"/>
      <c r="D20" s="1237"/>
      <c r="E20" s="1237"/>
      <c r="F20" s="1237"/>
      <c r="G20" s="3205" t="s">
        <v>4071</v>
      </c>
      <c r="H20" s="1243"/>
      <c r="I20" s="3205" t="s">
        <v>4072</v>
      </c>
      <c r="J20" s="1244"/>
      <c r="K20" s="3205" t="s">
        <v>4073</v>
      </c>
      <c r="L20" s="1245"/>
      <c r="M20" s="3208" t="s">
        <v>4063</v>
      </c>
      <c r="N20" s="1245"/>
      <c r="O20" s="3205" t="s">
        <v>4074</v>
      </c>
      <c r="P20" s="1245"/>
      <c r="Q20" s="3205" t="s">
        <v>2928</v>
      </c>
      <c r="R20" s="1246"/>
      <c r="S20" s="1185"/>
      <c r="T20" s="1185"/>
      <c r="U20" s="1185"/>
      <c r="V20" s="1185"/>
      <c r="W20" s="1185"/>
      <c r="X20" s="1185"/>
      <c r="Y20" s="1185"/>
      <c r="Z20" s="1238"/>
      <c r="AB20" s="1240"/>
      <c r="AC20" s="1240"/>
      <c r="AD20" s="1240"/>
      <c r="AE20" s="1240"/>
      <c r="AF20" s="1240"/>
      <c r="AG20" s="1235"/>
      <c r="AH20" s="1235"/>
      <c r="AI20" s="1235"/>
      <c r="AJ20" s="1235"/>
      <c r="AK20" s="1235"/>
      <c r="AL20" s="1235"/>
      <c r="AM20" s="1235"/>
      <c r="AN20" s="1235"/>
      <c r="AO20" s="1235"/>
      <c r="AP20" s="1235"/>
      <c r="AQ20" s="1235"/>
    </row>
    <row r="21" spans="2:43" ht="15">
      <c r="C21" s="1236"/>
      <c r="D21" s="1237"/>
      <c r="E21" s="1237"/>
      <c r="F21" s="1237"/>
      <c r="G21" s="3206"/>
      <c r="H21" s="1243"/>
      <c r="I21" s="3206"/>
      <c r="J21" s="1244"/>
      <c r="K21" s="3206"/>
      <c r="L21" s="1245"/>
      <c r="M21" s="3149"/>
      <c r="N21" s="1245"/>
      <c r="O21" s="3206"/>
      <c r="P21" s="1245"/>
      <c r="Q21" s="3206"/>
      <c r="R21" s="1246"/>
      <c r="S21" s="1185"/>
      <c r="T21" s="1185"/>
      <c r="U21" s="1185"/>
      <c r="V21" s="1185"/>
      <c r="W21" s="1185"/>
      <c r="X21" s="1185"/>
      <c r="Y21" s="1185"/>
      <c r="Z21" s="1238"/>
      <c r="AB21" s="1240"/>
      <c r="AC21" s="1240"/>
      <c r="AD21" s="1240"/>
      <c r="AE21" s="1240"/>
      <c r="AF21" s="1240"/>
      <c r="AG21" s="1235"/>
      <c r="AH21" s="1235"/>
      <c r="AI21" s="1235"/>
      <c r="AJ21" s="1235"/>
      <c r="AK21" s="1235"/>
      <c r="AL21" s="1235"/>
      <c r="AM21" s="1235"/>
      <c r="AN21" s="1235"/>
      <c r="AO21" s="1235"/>
      <c r="AP21" s="1235"/>
      <c r="AQ21" s="1235"/>
    </row>
    <row r="22" spans="2:43" ht="15" customHeight="1">
      <c r="C22" s="1236"/>
      <c r="D22" s="1237"/>
      <c r="E22" s="1237"/>
      <c r="F22" s="1237"/>
      <c r="G22" s="3207"/>
      <c r="H22" s="1243"/>
      <c r="I22" s="3207"/>
      <c r="J22" s="1244"/>
      <c r="K22" s="3206"/>
      <c r="L22" s="1245"/>
      <c r="M22" s="3149"/>
      <c r="N22" s="1245"/>
      <c r="O22" s="3207"/>
      <c r="P22" s="1245"/>
      <c r="Q22" s="3207"/>
      <c r="R22" s="1246"/>
      <c r="S22" s="1247"/>
      <c r="T22" s="1243"/>
      <c r="U22" s="1247"/>
      <c r="V22" s="1244"/>
      <c r="W22" s="1247"/>
      <c r="X22" s="1245"/>
      <c r="Y22" s="1247"/>
      <c r="Z22" s="1238"/>
      <c r="AB22" s="1240"/>
      <c r="AC22" s="1240"/>
      <c r="AD22" s="1240"/>
      <c r="AE22" s="1240"/>
      <c r="AF22" s="1240"/>
      <c r="AG22" s="1235"/>
      <c r="AH22" s="1235"/>
      <c r="AI22" s="1235"/>
      <c r="AJ22" s="1235"/>
      <c r="AK22" s="1235"/>
      <c r="AL22" s="1235"/>
      <c r="AM22" s="1235"/>
      <c r="AN22" s="1235"/>
      <c r="AO22" s="1235"/>
      <c r="AP22" s="1235"/>
      <c r="AQ22" s="1235"/>
    </row>
    <row r="23" spans="2:43" ht="15">
      <c r="C23" s="1236"/>
      <c r="D23" s="1237"/>
      <c r="E23" s="1237"/>
      <c r="F23" s="1237"/>
      <c r="G23" s="3207"/>
      <c r="H23" s="1243"/>
      <c r="I23" s="3207"/>
      <c r="J23" s="1244"/>
      <c r="K23" s="3206"/>
      <c r="L23" s="1245"/>
      <c r="M23" s="3149"/>
      <c r="N23" s="1245"/>
      <c r="O23" s="3207"/>
      <c r="P23" s="1245"/>
      <c r="Q23" s="3207"/>
      <c r="R23" s="1246"/>
      <c r="S23" s="1247" t="s">
        <v>3541</v>
      </c>
      <c r="T23" s="1243"/>
      <c r="U23" s="1247" t="s">
        <v>3542</v>
      </c>
      <c r="V23" s="1244"/>
      <c r="W23" s="1247" t="s">
        <v>3543</v>
      </c>
      <c r="X23" s="1245"/>
      <c r="Y23" s="1247" t="s">
        <v>2928</v>
      </c>
      <c r="Z23" s="1238"/>
      <c r="AB23" s="1240"/>
      <c r="AC23" s="1240"/>
      <c r="AD23" s="1240"/>
      <c r="AE23" s="1240"/>
      <c r="AF23" s="1240"/>
      <c r="AG23" s="1235"/>
      <c r="AH23" s="1235"/>
      <c r="AI23" s="1235"/>
      <c r="AJ23" s="1235"/>
      <c r="AK23" s="1235"/>
      <c r="AL23" s="1235"/>
      <c r="AM23" s="1235"/>
      <c r="AN23" s="1235"/>
      <c r="AO23" s="1235"/>
      <c r="AP23" s="1235"/>
      <c r="AQ23" s="1235"/>
    </row>
    <row r="24" spans="2:43" ht="15">
      <c r="C24" s="1236"/>
      <c r="D24" s="1237"/>
      <c r="E24" s="1237"/>
      <c r="F24" s="1248" t="s">
        <v>2945</v>
      </c>
      <c r="G24" s="3209" t="s">
        <v>4075</v>
      </c>
      <c r="H24" s="3209"/>
      <c r="I24" s="3209"/>
      <c r="J24" s="3209"/>
      <c r="K24" s="3209"/>
      <c r="L24" s="3209"/>
      <c r="M24" s="3209"/>
      <c r="N24" s="3209"/>
      <c r="O24" s="3209"/>
      <c r="P24" s="3209"/>
      <c r="Q24" s="3209"/>
      <c r="R24" s="1245"/>
      <c r="S24" s="3209" t="s">
        <v>4076</v>
      </c>
      <c r="T24" s="3209"/>
      <c r="U24" s="3209"/>
      <c r="V24" s="3209"/>
      <c r="W24" s="3209"/>
      <c r="X24" s="3209"/>
      <c r="Y24" s="3209"/>
      <c r="Z24" s="1238"/>
      <c r="AB24" s="1240"/>
      <c r="AC24" s="1240"/>
      <c r="AD24" s="1240"/>
      <c r="AE24" s="1240"/>
      <c r="AF24" s="1240"/>
      <c r="AG24" s="1235"/>
      <c r="AH24" s="1235"/>
      <c r="AI24" s="1235"/>
      <c r="AJ24" s="1235"/>
      <c r="AK24" s="1235"/>
      <c r="AL24" s="1235"/>
      <c r="AM24" s="1235"/>
      <c r="AN24" s="1235"/>
      <c r="AO24" s="1235"/>
      <c r="AP24" s="1235"/>
      <c r="AQ24" s="1235"/>
    </row>
    <row r="25" spans="2:43" ht="15">
      <c r="B25" s="1161" t="s">
        <v>4020</v>
      </c>
      <c r="C25" s="1236"/>
      <c r="D25" s="1237"/>
      <c r="E25" s="1237"/>
      <c r="F25" s="1237"/>
      <c r="G25" s="1288"/>
      <c r="H25" s="1288"/>
      <c r="I25" s="1288"/>
      <c r="J25" s="1288"/>
      <c r="K25" s="1288"/>
      <c r="L25" s="1288"/>
      <c r="M25" s="1288"/>
      <c r="N25" s="1288"/>
      <c r="O25" s="1288"/>
      <c r="P25" s="1288"/>
      <c r="Q25" s="1288"/>
      <c r="R25" s="1245"/>
      <c r="S25" s="1288"/>
      <c r="T25" s="1288"/>
      <c r="U25" s="1288"/>
      <c r="V25" s="1288"/>
      <c r="W25" s="1288"/>
      <c r="X25" s="1288"/>
      <c r="Y25" s="1288"/>
      <c r="Z25" s="1238"/>
      <c r="AB25" s="1240"/>
      <c r="AC25" s="1240"/>
      <c r="AD25" s="1240"/>
      <c r="AE25" s="1240"/>
      <c r="AF25" s="1240"/>
      <c r="AG25" s="1235"/>
      <c r="AH25" s="1235"/>
      <c r="AI25" s="1235"/>
      <c r="AJ25" s="1235"/>
      <c r="AK25" s="1235"/>
      <c r="AL25" s="1235"/>
      <c r="AM25" s="1235"/>
      <c r="AN25" s="1235"/>
      <c r="AO25" s="1235"/>
      <c r="AP25" s="1235"/>
      <c r="AQ25" s="1235"/>
    </row>
    <row r="26" spans="2:43" ht="15">
      <c r="B26" s="1249"/>
      <c r="C26" s="1236"/>
      <c r="D26" s="1237"/>
      <c r="E26" s="1237"/>
      <c r="F26" s="1237"/>
      <c r="U26" s="1250"/>
      <c r="V26" s="1250"/>
      <c r="W26" s="1251"/>
      <c r="X26" s="1252"/>
      <c r="Y26" s="1253"/>
      <c r="Z26" s="1238"/>
      <c r="AB26" s="1240"/>
      <c r="AC26" s="1240"/>
      <c r="AD26" s="1240"/>
      <c r="AE26" s="1240"/>
      <c r="AF26" s="1240"/>
      <c r="AG26" s="1235"/>
      <c r="AH26" s="1235"/>
      <c r="AI26" s="1235"/>
      <c r="AJ26" s="1235"/>
      <c r="AK26" s="1235"/>
      <c r="AL26" s="1235"/>
      <c r="AM26" s="1235"/>
      <c r="AN26" s="1235"/>
      <c r="AO26" s="1235"/>
      <c r="AP26" s="1235"/>
      <c r="AQ26" s="1235"/>
    </row>
    <row r="27" spans="2:43" ht="15">
      <c r="B27" s="1254" t="s">
        <v>3765</v>
      </c>
      <c r="C27" s="1236"/>
      <c r="D27" s="1237"/>
      <c r="E27" s="1237"/>
      <c r="F27" s="1237"/>
      <c r="U27" s="1250"/>
      <c r="V27" s="1250"/>
      <c r="W27" s="1251"/>
      <c r="X27" s="1252"/>
      <c r="Y27" s="1253"/>
      <c r="Z27" s="1238"/>
      <c r="AB27" s="1240"/>
      <c r="AC27" s="1240"/>
      <c r="AD27" s="1240"/>
      <c r="AE27" s="1240"/>
      <c r="AF27" s="1240"/>
      <c r="AG27" s="1235"/>
      <c r="AH27" s="1235"/>
      <c r="AI27" s="1235"/>
      <c r="AJ27" s="1235"/>
      <c r="AK27" s="1235"/>
      <c r="AL27" s="1235"/>
      <c r="AM27" s="1235"/>
      <c r="AN27" s="1235"/>
      <c r="AO27" s="1235"/>
      <c r="AP27" s="1235"/>
      <c r="AQ27" s="1235"/>
    </row>
    <row r="28" spans="2:43" ht="15">
      <c r="B28" s="1255" t="s">
        <v>4077</v>
      </c>
      <c r="C28" s="1236"/>
      <c r="D28" s="1237"/>
      <c r="E28" s="1237"/>
      <c r="G28" s="1256">
        <f>'3-5'!F46</f>
        <v>603342</v>
      </c>
      <c r="I28" s="1256">
        <v>0</v>
      </c>
      <c r="J28" s="1256">
        <v>0</v>
      </c>
      <c r="K28" s="1256">
        <v>0</v>
      </c>
      <c r="L28" s="1256">
        <v>0</v>
      </c>
      <c r="M28" s="1256">
        <v>0</v>
      </c>
      <c r="O28" s="1256">
        <v>0</v>
      </c>
      <c r="Q28" s="1256">
        <f>G28+I28+M28+K28+O28</f>
        <v>603342</v>
      </c>
      <c r="S28" s="1256">
        <f>Q28</f>
        <v>603342</v>
      </c>
      <c r="T28" s="1256"/>
      <c r="U28" s="1256">
        <v>0</v>
      </c>
      <c r="V28" s="1256"/>
      <c r="W28" s="1256">
        <v>0</v>
      </c>
      <c r="X28" s="1252"/>
      <c r="Y28" s="1256">
        <f>S28+U28+W28</f>
        <v>603342</v>
      </c>
      <c r="Z28" s="1238"/>
      <c r="AA28" s="1257"/>
      <c r="AB28" s="1240"/>
      <c r="AC28" s="1240"/>
      <c r="AD28" s="1240"/>
      <c r="AE28" s="1240"/>
      <c r="AF28" s="1240"/>
      <c r="AG28" s="1235"/>
      <c r="AH28" s="1235"/>
      <c r="AI28" s="1235"/>
      <c r="AJ28" s="1235"/>
      <c r="AK28" s="1235"/>
      <c r="AL28" s="1235"/>
      <c r="AM28" s="1235"/>
      <c r="AN28" s="1235"/>
      <c r="AO28" s="1235"/>
      <c r="AP28" s="1235"/>
      <c r="AQ28" s="1235"/>
    </row>
    <row r="29" spans="2:43" ht="15">
      <c r="B29" s="1258"/>
      <c r="C29" s="1236"/>
      <c r="D29" s="1237"/>
      <c r="E29" s="1237"/>
      <c r="G29" s="1256"/>
      <c r="I29" s="1256"/>
      <c r="J29" s="1256"/>
      <c r="K29" s="1256"/>
      <c r="L29" s="1256"/>
      <c r="M29" s="1256"/>
      <c r="O29" s="1256"/>
      <c r="Q29" s="1256"/>
      <c r="S29" s="1256"/>
      <c r="T29" s="1256"/>
      <c r="U29" s="1256"/>
      <c r="V29" s="1256"/>
      <c r="W29" s="1256"/>
      <c r="X29" s="1252"/>
      <c r="Y29" s="1256"/>
      <c r="Z29" s="1238"/>
      <c r="AA29" s="1257"/>
      <c r="AB29" s="1240"/>
      <c r="AC29" s="1240"/>
      <c r="AD29" s="1240"/>
      <c r="AE29" s="1240"/>
      <c r="AF29" s="1240"/>
      <c r="AG29" s="1235"/>
      <c r="AH29" s="1235"/>
      <c r="AI29" s="1235"/>
      <c r="AJ29" s="1235"/>
      <c r="AK29" s="1235"/>
      <c r="AL29" s="1235"/>
      <c r="AM29" s="1235"/>
      <c r="AN29" s="1235"/>
      <c r="AO29" s="1235"/>
      <c r="AP29" s="1235"/>
      <c r="AQ29" s="1235"/>
    </row>
    <row r="30" spans="2:43" ht="15">
      <c r="B30" s="1254" t="s">
        <v>3079</v>
      </c>
      <c r="C30" s="1236"/>
      <c r="D30" s="1237"/>
      <c r="E30" s="1237"/>
      <c r="G30" s="1256"/>
      <c r="I30" s="1256"/>
      <c r="J30" s="1256"/>
      <c r="K30" s="1256"/>
      <c r="L30" s="1256"/>
      <c r="M30" s="1256"/>
      <c r="O30" s="1256"/>
      <c r="Q30" s="1256"/>
      <c r="S30" s="1256"/>
      <c r="T30" s="1256"/>
      <c r="U30" s="1256"/>
      <c r="V30" s="1256"/>
      <c r="W30" s="1256"/>
      <c r="X30" s="1252"/>
      <c r="Y30" s="1256"/>
      <c r="Z30" s="1238"/>
      <c r="AA30" s="1257"/>
      <c r="AB30" s="1240"/>
      <c r="AC30" s="1240"/>
      <c r="AD30" s="1240"/>
      <c r="AE30" s="1240"/>
      <c r="AF30" s="1240"/>
      <c r="AG30" s="1235"/>
      <c r="AH30" s="1235"/>
      <c r="AI30" s="1235"/>
      <c r="AJ30" s="1235"/>
      <c r="AK30" s="1235"/>
      <c r="AL30" s="1235"/>
      <c r="AM30" s="1235"/>
      <c r="AN30" s="1235"/>
      <c r="AO30" s="1235"/>
      <c r="AP30" s="1235"/>
      <c r="AQ30" s="1235"/>
    </row>
    <row r="31" spans="2:43" ht="15">
      <c r="B31" s="1255" t="s">
        <v>4084</v>
      </c>
      <c r="C31" s="1236"/>
      <c r="D31" s="1237"/>
      <c r="E31" s="1237"/>
      <c r="F31" s="1259">
        <v>16.2</v>
      </c>
      <c r="G31" s="1256">
        <f>'3-5'!G47</f>
        <v>90045</v>
      </c>
      <c r="I31" s="1256">
        <v>0</v>
      </c>
      <c r="J31" s="1256">
        <v>0</v>
      </c>
      <c r="K31" s="1256">
        <v>0</v>
      </c>
      <c r="L31" s="1256">
        <v>0</v>
      </c>
      <c r="M31" s="1256">
        <v>0</v>
      </c>
      <c r="O31" s="1256">
        <v>0</v>
      </c>
      <c r="Q31" s="1256">
        <f t="shared" ref="Q31:Q32" si="0">G31+I31+M31+K31+O31</f>
        <v>90045</v>
      </c>
      <c r="S31" s="1256">
        <v>0</v>
      </c>
      <c r="T31" s="1256"/>
      <c r="U31" s="1256">
        <f>G31</f>
        <v>90045</v>
      </c>
      <c r="V31" s="1256"/>
      <c r="W31" s="1256">
        <v>0</v>
      </c>
      <c r="X31" s="1252"/>
      <c r="Y31" s="1256">
        <f t="shared" ref="Y31:Y32" si="1">S31+U31+W31</f>
        <v>90045</v>
      </c>
      <c r="Z31" s="1238"/>
      <c r="AA31" s="1260"/>
      <c r="AB31" s="1240"/>
      <c r="AC31" s="1240"/>
      <c r="AD31" s="1240"/>
      <c r="AE31" s="1240"/>
      <c r="AF31" s="1240"/>
      <c r="AG31" s="1235"/>
      <c r="AH31" s="1235"/>
      <c r="AI31" s="1235"/>
      <c r="AJ31" s="1235"/>
      <c r="AK31" s="1235"/>
      <c r="AL31" s="1235"/>
      <c r="AM31" s="1235"/>
      <c r="AN31" s="1235"/>
      <c r="AO31" s="1235"/>
      <c r="AP31" s="1235"/>
      <c r="AQ31" s="1235"/>
    </row>
    <row r="32" spans="2:43" ht="15">
      <c r="B32" s="1255" t="s">
        <v>4085</v>
      </c>
      <c r="C32" s="1236"/>
      <c r="D32" s="1237"/>
      <c r="E32" s="1237"/>
      <c r="F32" s="1259">
        <v>16.2</v>
      </c>
      <c r="G32" s="1256">
        <f>'3-5'!G48</f>
        <v>133316</v>
      </c>
      <c r="I32" s="1256">
        <v>0</v>
      </c>
      <c r="J32" s="1256">
        <v>0</v>
      </c>
      <c r="K32" s="1256">
        <v>0</v>
      </c>
      <c r="L32" s="1256">
        <v>0</v>
      </c>
      <c r="M32" s="1256">
        <v>0</v>
      </c>
      <c r="O32" s="1256">
        <v>0</v>
      </c>
      <c r="Q32" s="1256">
        <f t="shared" si="0"/>
        <v>133316</v>
      </c>
      <c r="S32" s="1256">
        <v>0</v>
      </c>
      <c r="T32" s="1256"/>
      <c r="U32" s="1256">
        <f>G32+I32</f>
        <v>133316</v>
      </c>
      <c r="V32" s="1256"/>
      <c r="W32" s="1256">
        <v>0</v>
      </c>
      <c r="X32" s="1252"/>
      <c r="Y32" s="1256">
        <f t="shared" si="1"/>
        <v>133316</v>
      </c>
      <c r="Z32" s="1238"/>
      <c r="AA32" s="1260"/>
      <c r="AB32" s="1240"/>
      <c r="AC32" s="1240"/>
      <c r="AD32" s="1240"/>
      <c r="AE32" s="1240"/>
      <c r="AF32" s="1240"/>
      <c r="AG32" s="1235"/>
      <c r="AH32" s="1235"/>
      <c r="AI32" s="1235"/>
      <c r="AJ32" s="1235"/>
      <c r="AK32" s="1235"/>
      <c r="AL32" s="1235"/>
      <c r="AM32" s="1235"/>
      <c r="AN32" s="1235"/>
      <c r="AO32" s="1235"/>
      <c r="AP32" s="1235"/>
      <c r="AQ32" s="1235"/>
    </row>
    <row r="33" spans="2:43" ht="15">
      <c r="C33" s="1236"/>
      <c r="D33" s="1237"/>
      <c r="E33" s="1237"/>
      <c r="F33" s="1237"/>
      <c r="G33" s="1256"/>
      <c r="I33" s="1256"/>
      <c r="J33" s="1256"/>
      <c r="K33" s="1256"/>
      <c r="L33" s="1256"/>
      <c r="M33" s="1256"/>
      <c r="O33" s="1256"/>
      <c r="Q33" s="1256"/>
      <c r="S33" s="1256"/>
      <c r="T33" s="1256"/>
      <c r="U33" s="1256"/>
      <c r="V33" s="1256"/>
      <c r="W33" s="1256"/>
      <c r="X33" s="1252"/>
      <c r="Y33" s="1256"/>
      <c r="Z33" s="1238"/>
      <c r="AA33" s="1260"/>
      <c r="AB33" s="1240"/>
      <c r="AC33" s="1240"/>
      <c r="AD33" s="1240"/>
      <c r="AE33" s="1240"/>
      <c r="AF33" s="1240"/>
      <c r="AG33" s="1235"/>
      <c r="AH33" s="1235"/>
      <c r="AI33" s="1235"/>
      <c r="AJ33" s="1235"/>
      <c r="AK33" s="1235"/>
      <c r="AL33" s="1235"/>
      <c r="AM33" s="1235"/>
      <c r="AN33" s="1235"/>
      <c r="AO33" s="1235"/>
      <c r="AP33" s="1235"/>
      <c r="AQ33" s="1235"/>
    </row>
    <row r="34" spans="2:43" ht="15">
      <c r="B34" s="1261" t="s">
        <v>3072</v>
      </c>
      <c r="C34" s="1236"/>
      <c r="D34" s="1237"/>
      <c r="E34" s="1237"/>
      <c r="F34" s="1237"/>
      <c r="G34" s="1256"/>
      <c r="I34" s="1256"/>
      <c r="J34" s="1256"/>
      <c r="K34" s="1256"/>
      <c r="L34" s="1256"/>
      <c r="M34" s="1256"/>
      <c r="O34" s="1256"/>
      <c r="Q34" s="1256"/>
      <c r="S34" s="1256"/>
      <c r="T34" s="1256"/>
      <c r="U34" s="1256"/>
      <c r="V34" s="1256"/>
      <c r="W34" s="1256"/>
      <c r="X34" s="1252"/>
      <c r="Y34" s="1256"/>
      <c r="Z34" s="1238"/>
      <c r="AA34" s="1260"/>
      <c r="AB34" s="1240"/>
      <c r="AC34" s="1240"/>
      <c r="AD34" s="1240"/>
      <c r="AE34" s="1240"/>
      <c r="AF34" s="1240"/>
      <c r="AG34" s="1235"/>
      <c r="AH34" s="1235"/>
      <c r="AI34" s="1235"/>
      <c r="AJ34" s="1235"/>
      <c r="AK34" s="1235"/>
      <c r="AL34" s="1235"/>
      <c r="AM34" s="1235"/>
      <c r="AN34" s="1235"/>
      <c r="AO34" s="1235"/>
      <c r="AP34" s="1235"/>
      <c r="AQ34" s="1235"/>
    </row>
    <row r="35" spans="2:43" ht="15">
      <c r="B35" s="1255" t="s">
        <v>4084</v>
      </c>
      <c r="C35" s="1236"/>
      <c r="D35" s="1237"/>
      <c r="E35" s="1237"/>
      <c r="F35" s="1259">
        <v>16.2</v>
      </c>
      <c r="G35" s="1256">
        <f>'3-5'!H47</f>
        <v>40020</v>
      </c>
      <c r="I35" s="1256">
        <v>0</v>
      </c>
      <c r="J35" s="1256">
        <v>0</v>
      </c>
      <c r="K35" s="1256">
        <v>0</v>
      </c>
      <c r="L35" s="1256">
        <v>0</v>
      </c>
      <c r="M35" s="1256">
        <v>0</v>
      </c>
      <c r="O35" s="1256">
        <v>0</v>
      </c>
      <c r="Q35" s="1256">
        <f t="shared" ref="Q35:Q36" si="2">G35+I35+M35+K35+O35</f>
        <v>40020</v>
      </c>
      <c r="S35" s="1256">
        <v>0</v>
      </c>
      <c r="T35" s="1256"/>
      <c r="U35" s="1256">
        <f>G35</f>
        <v>40020</v>
      </c>
      <c r="V35" s="1256"/>
      <c r="W35" s="1256">
        <v>0</v>
      </c>
      <c r="X35" s="1252"/>
      <c r="Y35" s="1256">
        <f t="shared" ref="Y35" si="3">S35+U35+W35</f>
        <v>40020</v>
      </c>
      <c r="Z35" s="1238"/>
      <c r="AA35" s="1260"/>
      <c r="AB35" s="1240"/>
      <c r="AC35" s="1240"/>
      <c r="AD35" s="1240"/>
      <c r="AE35" s="1240"/>
      <c r="AF35" s="1240"/>
      <c r="AG35" s="1235"/>
      <c r="AH35" s="1235"/>
      <c r="AI35" s="1235"/>
      <c r="AJ35" s="1235"/>
      <c r="AK35" s="1235"/>
      <c r="AL35" s="1235"/>
      <c r="AM35" s="1235"/>
      <c r="AN35" s="1235"/>
      <c r="AO35" s="1235"/>
      <c r="AP35" s="1235"/>
      <c r="AQ35" s="1235"/>
    </row>
    <row r="36" spans="2:43" ht="15.75" thickBot="1">
      <c r="B36" s="1262"/>
      <c r="C36" s="1236"/>
      <c r="D36" s="1237"/>
      <c r="E36" s="1237"/>
      <c r="F36" s="1237"/>
      <c r="G36" s="1263">
        <f>SUM(G28:G35)</f>
        <v>866723</v>
      </c>
      <c r="I36" s="1263">
        <f>SUM(I28:I35)</f>
        <v>0</v>
      </c>
      <c r="K36" s="1256"/>
      <c r="M36" s="1283">
        <v>0</v>
      </c>
      <c r="O36" s="1263">
        <f>SUM(O28:O35)</f>
        <v>0</v>
      </c>
      <c r="Q36" s="1263">
        <f t="shared" si="2"/>
        <v>866723</v>
      </c>
      <c r="S36" s="1263">
        <f>SUM(S28:S35)</f>
        <v>603342</v>
      </c>
      <c r="T36" s="1256"/>
      <c r="U36" s="1263">
        <f>SUM(U28:U35)</f>
        <v>263381</v>
      </c>
      <c r="V36" s="1256"/>
      <c r="W36" s="1263">
        <f>SUM(W28:W35)</f>
        <v>0</v>
      </c>
      <c r="X36" s="1252"/>
      <c r="Y36" s="1263">
        <f>SUM(Y28:Y35)</f>
        <v>866723</v>
      </c>
      <c r="Z36" s="1238"/>
      <c r="AA36" s="1260"/>
      <c r="AB36" s="1240"/>
      <c r="AC36" s="1240"/>
      <c r="AD36" s="1240"/>
      <c r="AE36" s="1240"/>
      <c r="AF36" s="1240"/>
      <c r="AG36" s="1235"/>
      <c r="AH36" s="1235"/>
      <c r="AI36" s="1235"/>
      <c r="AJ36" s="1235"/>
      <c r="AK36" s="1235"/>
      <c r="AL36" s="1235"/>
      <c r="AM36" s="1235"/>
      <c r="AN36" s="1235"/>
      <c r="AO36" s="1235"/>
      <c r="AP36" s="1235"/>
      <c r="AQ36" s="1235"/>
    </row>
    <row r="37" spans="2:43" ht="15.75" thickTop="1">
      <c r="B37" s="1264"/>
      <c r="C37" s="1236"/>
      <c r="D37" s="1237"/>
      <c r="E37" s="1237"/>
      <c r="F37" s="1237"/>
      <c r="G37" s="1256"/>
      <c r="I37" s="1256"/>
      <c r="K37" s="1256"/>
      <c r="O37" s="1256"/>
      <c r="Q37" s="1256"/>
      <c r="S37" s="1256"/>
      <c r="T37" s="1256"/>
      <c r="U37" s="1256"/>
      <c r="V37" s="1256"/>
      <c r="W37" s="1256"/>
      <c r="X37" s="1252"/>
      <c r="Y37" s="1256"/>
      <c r="Z37" s="1238"/>
      <c r="AA37" s="1260"/>
      <c r="AB37" s="1240"/>
      <c r="AC37" s="1240"/>
      <c r="AD37" s="1240"/>
      <c r="AE37" s="1240"/>
      <c r="AF37" s="1240"/>
      <c r="AG37" s="1235"/>
      <c r="AH37" s="1235"/>
      <c r="AI37" s="1235"/>
      <c r="AJ37" s="1235"/>
      <c r="AK37" s="1235"/>
      <c r="AL37" s="1235"/>
      <c r="AM37" s="1235"/>
      <c r="AN37" s="1235"/>
      <c r="AO37" s="1235"/>
      <c r="AP37" s="1235"/>
      <c r="AQ37" s="1235"/>
    </row>
    <row r="38" spans="2:43" ht="15">
      <c r="B38" s="1161" t="s">
        <v>4021</v>
      </c>
      <c r="C38" s="1236"/>
      <c r="D38" s="1237"/>
      <c r="E38" s="1237"/>
      <c r="F38" s="1259">
        <f>'[206]Note 16-18'!B1</f>
        <v>16.100000000000001</v>
      </c>
      <c r="S38" s="1256"/>
      <c r="T38" s="1256"/>
      <c r="U38" s="1256"/>
      <c r="V38" s="1256"/>
      <c r="W38" s="1256"/>
      <c r="X38" s="1252"/>
      <c r="Y38" s="1256"/>
      <c r="Z38" s="1238"/>
      <c r="AA38" s="1235"/>
      <c r="AB38" s="1240"/>
      <c r="AC38" s="1240"/>
      <c r="AD38" s="1240"/>
      <c r="AE38" s="1240"/>
      <c r="AF38" s="1240"/>
      <c r="AG38" s="1235"/>
      <c r="AH38" s="1235"/>
      <c r="AI38" s="1235"/>
      <c r="AJ38" s="1235"/>
      <c r="AK38" s="1235"/>
      <c r="AL38" s="1235"/>
      <c r="AM38" s="1235"/>
      <c r="AN38" s="1235"/>
      <c r="AO38" s="1235"/>
      <c r="AP38" s="1235"/>
      <c r="AQ38" s="1235"/>
    </row>
    <row r="39" spans="2:43" ht="15">
      <c r="B39" s="1161"/>
      <c r="C39" s="1236"/>
      <c r="D39" s="1237"/>
      <c r="E39" s="1237"/>
      <c r="F39" s="1265"/>
      <c r="S39" s="1256"/>
      <c r="T39" s="1256"/>
      <c r="U39" s="1256"/>
      <c r="V39" s="1256"/>
      <c r="W39" s="1256"/>
      <c r="X39" s="1252"/>
      <c r="Y39" s="1256"/>
      <c r="Z39" s="1238"/>
      <c r="AA39" s="1235"/>
      <c r="AB39" s="1240"/>
      <c r="AC39" s="1240"/>
      <c r="AD39" s="1240"/>
      <c r="AE39" s="1240"/>
      <c r="AF39" s="1240"/>
      <c r="AG39" s="1235"/>
      <c r="AH39" s="1235"/>
      <c r="AI39" s="1235"/>
      <c r="AJ39" s="1235"/>
      <c r="AK39" s="1235"/>
      <c r="AL39" s="1235"/>
      <c r="AM39" s="1235"/>
      <c r="AN39" s="1235"/>
      <c r="AO39" s="1235"/>
      <c r="AP39" s="1235"/>
      <c r="AQ39" s="1235"/>
    </row>
    <row r="40" spans="2:43" ht="15">
      <c r="B40" s="1254" t="s">
        <v>3765</v>
      </c>
      <c r="C40" s="1236"/>
      <c r="D40" s="1237"/>
      <c r="E40" s="1237"/>
      <c r="F40" s="1265"/>
      <c r="S40" s="1256"/>
      <c r="T40" s="1256"/>
      <c r="U40" s="1256"/>
      <c r="V40" s="1256"/>
      <c r="W40" s="1256"/>
      <c r="X40" s="1252"/>
      <c r="Y40" s="1256"/>
      <c r="Z40" s="1238"/>
      <c r="AA40" s="1235"/>
      <c r="AB40" s="1240"/>
      <c r="AC40" s="1240"/>
      <c r="AD40" s="1240"/>
      <c r="AE40" s="1240"/>
      <c r="AF40" s="1240"/>
      <c r="AG40" s="1235"/>
      <c r="AH40" s="1235"/>
      <c r="AI40" s="1235"/>
      <c r="AJ40" s="1235"/>
      <c r="AK40" s="1235"/>
      <c r="AL40" s="1235"/>
      <c r="AM40" s="1235"/>
      <c r="AN40" s="1235"/>
      <c r="AO40" s="1235"/>
      <c r="AP40" s="1235"/>
      <c r="AQ40" s="1235"/>
    </row>
    <row r="41" spans="2:43" ht="15">
      <c r="B41" s="1266" t="s">
        <v>4079</v>
      </c>
      <c r="C41" s="1236"/>
      <c r="D41" s="1237"/>
      <c r="E41" s="1237"/>
      <c r="F41" s="1237"/>
      <c r="G41" s="1256">
        <v>0</v>
      </c>
      <c r="I41" s="1256">
        <v>0</v>
      </c>
      <c r="K41" s="1267">
        <v>0</v>
      </c>
      <c r="M41" s="1256">
        <v>0</v>
      </c>
      <c r="O41" s="1256">
        <f>BS!E11</f>
        <v>17739</v>
      </c>
      <c r="Q41" s="1256">
        <f t="shared" ref="Q41:Q44" si="4">G41+I41+M41+K41+O41</f>
        <v>17739</v>
      </c>
      <c r="S41" s="1268"/>
      <c r="T41" s="1268"/>
      <c r="U41" s="1268"/>
      <c r="V41" s="1268"/>
      <c r="W41" s="1268"/>
      <c r="X41" s="1238"/>
      <c r="Y41" s="1268"/>
      <c r="Z41" s="1238"/>
      <c r="AA41" s="1240"/>
      <c r="AB41" s="1240"/>
      <c r="AC41" s="1240"/>
      <c r="AD41" s="1240"/>
      <c r="AE41" s="1240"/>
      <c r="AF41" s="1240"/>
      <c r="AG41" s="1235"/>
      <c r="AH41" s="1235"/>
      <c r="AI41" s="1235"/>
      <c r="AJ41" s="1235"/>
      <c r="AK41" s="1235"/>
      <c r="AL41" s="1235"/>
      <c r="AM41" s="1235"/>
      <c r="AN41" s="1235"/>
      <c r="AO41" s="1235"/>
      <c r="AP41" s="1235"/>
      <c r="AQ41" s="1235"/>
    </row>
    <row r="42" spans="2:43" ht="15">
      <c r="B42" s="1266" t="str">
        <f>BS!A14</f>
        <v>Markup receivable</v>
      </c>
      <c r="C42" s="1236"/>
      <c r="D42" s="1237"/>
      <c r="E42" s="1237"/>
      <c r="F42" s="1237"/>
      <c r="G42" s="1256">
        <v>0</v>
      </c>
      <c r="I42" s="1256">
        <v>0</v>
      </c>
      <c r="K42" s="1267">
        <v>0</v>
      </c>
      <c r="M42" s="1256">
        <v>0</v>
      </c>
      <c r="O42" s="1256">
        <f>BS!E14</f>
        <v>198</v>
      </c>
      <c r="Q42" s="1256">
        <f t="shared" si="4"/>
        <v>198</v>
      </c>
      <c r="S42" s="1268"/>
      <c r="T42" s="1268"/>
      <c r="U42" s="1268"/>
      <c r="V42" s="1268"/>
      <c r="W42" s="1268"/>
      <c r="X42" s="1238"/>
      <c r="Y42" s="1268"/>
      <c r="Z42" s="1238"/>
      <c r="AA42" s="1240"/>
      <c r="AB42" s="1240"/>
      <c r="AC42" s="1240"/>
      <c r="AD42" s="1240"/>
      <c r="AE42" s="1240"/>
      <c r="AF42" s="1240"/>
      <c r="AG42" s="1235"/>
      <c r="AH42" s="1235"/>
      <c r="AI42" s="1235"/>
      <c r="AJ42" s="1235"/>
      <c r="AK42" s="1235"/>
      <c r="AL42" s="1235"/>
      <c r="AM42" s="1235"/>
      <c r="AN42" s="1235"/>
      <c r="AO42" s="1235"/>
      <c r="AP42" s="1235"/>
      <c r="AQ42" s="1235"/>
    </row>
    <row r="43" spans="2:43" ht="15">
      <c r="B43" s="1266" t="str">
        <f>BS!A13</f>
        <v>Dividend receivable</v>
      </c>
      <c r="C43" s="1236"/>
      <c r="D43" s="1237"/>
      <c r="E43" s="1237"/>
      <c r="F43" s="1237"/>
      <c r="G43" s="1256">
        <v>0</v>
      </c>
      <c r="I43" s="1256">
        <v>0</v>
      </c>
      <c r="K43" s="1267"/>
      <c r="M43" s="1256">
        <v>0</v>
      </c>
      <c r="O43" s="1256">
        <f>BS!E13</f>
        <v>1643</v>
      </c>
      <c r="Q43" s="1256">
        <f t="shared" si="4"/>
        <v>1643</v>
      </c>
      <c r="S43" s="1268"/>
      <c r="T43" s="1268"/>
      <c r="U43" s="1268"/>
      <c r="V43" s="1268"/>
      <c r="W43" s="1268"/>
      <c r="X43" s="1238"/>
      <c r="Y43" s="1268"/>
      <c r="Z43" s="1238"/>
      <c r="AA43" s="1240"/>
      <c r="AB43" s="1240"/>
      <c r="AC43" s="1240"/>
      <c r="AD43" s="1240"/>
      <c r="AE43" s="1240"/>
      <c r="AF43" s="1240"/>
      <c r="AG43" s="1235"/>
      <c r="AH43" s="1235"/>
      <c r="AI43" s="1235"/>
      <c r="AJ43" s="1235"/>
      <c r="AK43" s="1235"/>
      <c r="AL43" s="1235"/>
      <c r="AM43" s="1235"/>
      <c r="AN43" s="1235"/>
      <c r="AO43" s="1235"/>
      <c r="AP43" s="1235"/>
      <c r="AQ43" s="1235"/>
    </row>
    <row r="44" spans="2:43" ht="15">
      <c r="B44" s="1266" t="str">
        <f>BS!A17</f>
        <v>Advances, deposits and other receivables</v>
      </c>
      <c r="C44" s="1236"/>
      <c r="D44" s="1237"/>
      <c r="E44" s="1237"/>
      <c r="F44" s="1237"/>
      <c r="G44" s="1256">
        <v>0</v>
      </c>
      <c r="I44" s="1256">
        <v>0</v>
      </c>
      <c r="K44" s="1267"/>
      <c r="M44" s="1256">
        <v>0</v>
      </c>
      <c r="O44" s="1256">
        <f>BS!E17</f>
        <v>3108</v>
      </c>
      <c r="Q44" s="1256">
        <f t="shared" si="4"/>
        <v>3108</v>
      </c>
      <c r="S44" s="1268"/>
      <c r="T44" s="1268"/>
      <c r="U44" s="1268"/>
      <c r="V44" s="1268"/>
      <c r="W44" s="1268"/>
      <c r="X44" s="1238"/>
      <c r="Y44" s="1268"/>
      <c r="Z44" s="1238"/>
      <c r="AA44" s="1240"/>
      <c r="AB44" s="1240"/>
      <c r="AC44" s="1240"/>
      <c r="AD44" s="1240"/>
      <c r="AE44" s="1240"/>
      <c r="AF44" s="1240"/>
      <c r="AG44" s="1235"/>
      <c r="AH44" s="1235"/>
      <c r="AI44" s="1235"/>
      <c r="AJ44" s="1235"/>
      <c r="AK44" s="1235"/>
      <c r="AL44" s="1235"/>
      <c r="AM44" s="1235"/>
      <c r="AN44" s="1235"/>
      <c r="AO44" s="1235"/>
      <c r="AP44" s="1235"/>
      <c r="AQ44" s="1235"/>
    </row>
    <row r="45" spans="2:43" ht="15">
      <c r="B45" s="1266"/>
      <c r="C45" s="1236"/>
      <c r="D45" s="1237"/>
      <c r="E45" s="1237"/>
      <c r="F45" s="1237"/>
      <c r="G45" s="1256"/>
      <c r="I45" s="1256"/>
      <c r="K45" s="1267"/>
      <c r="O45" s="1256"/>
      <c r="Q45" s="1256"/>
      <c r="S45" s="1268"/>
      <c r="T45" s="1268"/>
      <c r="U45" s="1268"/>
      <c r="V45" s="1268"/>
      <c r="W45" s="1268"/>
      <c r="X45" s="1238"/>
      <c r="Y45" s="1268"/>
      <c r="Z45" s="1238"/>
      <c r="AA45" s="1240"/>
      <c r="AB45" s="1240"/>
      <c r="AC45" s="1240"/>
      <c r="AD45" s="1240"/>
      <c r="AE45" s="1240"/>
      <c r="AF45" s="1240"/>
      <c r="AG45" s="1235"/>
      <c r="AH45" s="1235"/>
      <c r="AI45" s="1235"/>
      <c r="AJ45" s="1235"/>
      <c r="AK45" s="1235"/>
      <c r="AL45" s="1235"/>
      <c r="AM45" s="1235"/>
      <c r="AN45" s="1235"/>
      <c r="AO45" s="1235"/>
      <c r="AP45" s="1235"/>
      <c r="AQ45" s="1235"/>
    </row>
    <row r="46" spans="2:43" ht="15">
      <c r="B46" s="1254" t="s">
        <v>3079</v>
      </c>
      <c r="C46" s="1236"/>
      <c r="D46" s="1237"/>
      <c r="E46" s="1237"/>
      <c r="F46" s="1237"/>
      <c r="G46" s="1256"/>
      <c r="I46" s="1256"/>
      <c r="K46" s="1267"/>
      <c r="O46" s="1256"/>
      <c r="Q46" s="1256"/>
      <c r="S46" s="1268"/>
      <c r="T46" s="1268"/>
      <c r="U46" s="1268"/>
      <c r="V46" s="1268"/>
      <c r="W46" s="1268"/>
      <c r="X46" s="1238"/>
      <c r="Y46" s="1268"/>
      <c r="Z46" s="1238"/>
      <c r="AA46" s="1240"/>
      <c r="AB46" s="1240"/>
      <c r="AC46" s="1240"/>
      <c r="AD46" s="1240"/>
      <c r="AE46" s="1240"/>
      <c r="AF46" s="1240"/>
      <c r="AG46" s="1235"/>
      <c r="AH46" s="1235"/>
      <c r="AI46" s="1235"/>
      <c r="AJ46" s="1235"/>
      <c r="AK46" s="1235"/>
      <c r="AL46" s="1235"/>
      <c r="AM46" s="1235"/>
      <c r="AN46" s="1235"/>
      <c r="AO46" s="1235"/>
      <c r="AP46" s="1235"/>
      <c r="AQ46" s="1235"/>
    </row>
    <row r="47" spans="2:43" ht="15">
      <c r="B47" s="1280" t="s">
        <v>4086</v>
      </c>
      <c r="C47" s="1236"/>
      <c r="D47" s="1237"/>
      <c r="E47" s="1237"/>
      <c r="F47" s="1237"/>
      <c r="G47" s="1256">
        <v>0</v>
      </c>
      <c r="I47" s="1256">
        <v>0</v>
      </c>
      <c r="K47" s="1267"/>
      <c r="M47" s="1220" t="e">
        <f>'3-5'!#REF!</f>
        <v>#REF!</v>
      </c>
      <c r="O47" s="1256">
        <f>BS!G10</f>
        <v>0</v>
      </c>
      <c r="Q47" s="1256" t="e">
        <f t="shared" ref="Q47:Q51" si="5">G47+I47+M47+K47+O47</f>
        <v>#REF!</v>
      </c>
      <c r="S47" s="1268"/>
      <c r="T47" s="1268"/>
      <c r="U47" s="1268"/>
      <c r="V47" s="1268"/>
      <c r="W47" s="1268"/>
      <c r="X47" s="1238"/>
      <c r="Y47" s="1268"/>
      <c r="Z47" s="1238"/>
      <c r="AA47" s="1240"/>
      <c r="AB47" s="1240"/>
      <c r="AC47" s="1240"/>
      <c r="AD47" s="1240"/>
      <c r="AE47" s="1240"/>
      <c r="AF47" s="1240"/>
      <c r="AG47" s="1235"/>
      <c r="AH47" s="1235"/>
      <c r="AI47" s="1235"/>
      <c r="AJ47" s="1235"/>
      <c r="AK47" s="1235"/>
      <c r="AL47" s="1235"/>
      <c r="AM47" s="1235"/>
      <c r="AN47" s="1235"/>
      <c r="AO47" s="1235"/>
      <c r="AP47" s="1235"/>
      <c r="AQ47" s="1235"/>
    </row>
    <row r="48" spans="2:43" ht="15">
      <c r="B48" s="1266" t="s">
        <v>4079</v>
      </c>
      <c r="C48" s="1236"/>
      <c r="D48" s="1237"/>
      <c r="E48" s="1237"/>
      <c r="F48" s="1237"/>
      <c r="G48" s="1256">
        <v>0</v>
      </c>
      <c r="I48" s="1256">
        <v>0</v>
      </c>
      <c r="K48" s="1267">
        <v>0</v>
      </c>
      <c r="M48" s="1256">
        <v>0</v>
      </c>
      <c r="O48" s="1256">
        <f>BS!G11</f>
        <v>126628</v>
      </c>
      <c r="Q48" s="1256">
        <f t="shared" si="5"/>
        <v>126628</v>
      </c>
      <c r="S48" s="1268"/>
      <c r="T48" s="1268"/>
      <c r="U48" s="1268"/>
      <c r="V48" s="1268"/>
      <c r="W48" s="1268"/>
      <c r="X48" s="1269"/>
      <c r="Y48" s="1268"/>
      <c r="Z48" s="1238"/>
      <c r="AA48" s="1240"/>
      <c r="AB48" s="1240"/>
      <c r="AC48" s="1240"/>
      <c r="AD48" s="1240"/>
      <c r="AE48" s="1240"/>
      <c r="AF48" s="1240"/>
      <c r="AG48" s="1235"/>
      <c r="AH48" s="1235"/>
      <c r="AI48" s="1235"/>
      <c r="AJ48" s="1235"/>
      <c r="AK48" s="1235"/>
      <c r="AL48" s="1235"/>
      <c r="AM48" s="1235"/>
      <c r="AN48" s="1235"/>
      <c r="AO48" s="1235"/>
      <c r="AP48" s="1235"/>
      <c r="AQ48" s="1235"/>
    </row>
    <row r="49" spans="2:43" ht="15">
      <c r="B49" s="1266" t="s">
        <v>2938</v>
      </c>
      <c r="C49" s="1236"/>
      <c r="D49" s="1237"/>
      <c r="E49" s="1237"/>
      <c r="F49" s="1237"/>
      <c r="G49" s="1256">
        <v>0</v>
      </c>
      <c r="I49" s="1256">
        <v>0</v>
      </c>
      <c r="K49" s="1267">
        <v>0</v>
      </c>
      <c r="M49" s="1256">
        <v>0</v>
      </c>
      <c r="O49" s="1256">
        <f>BS!G14</f>
        <v>8922</v>
      </c>
      <c r="Q49" s="1256">
        <f t="shared" si="5"/>
        <v>8922</v>
      </c>
      <c r="S49" s="1268"/>
      <c r="T49" s="1268"/>
      <c r="U49" s="1268"/>
      <c r="V49" s="1268"/>
      <c r="W49" s="1268"/>
      <c r="X49" s="1269"/>
      <c r="Y49" s="1268"/>
      <c r="Z49" s="1238"/>
      <c r="AA49" s="1240"/>
      <c r="AB49" s="1240"/>
      <c r="AC49" s="1240"/>
      <c r="AD49" s="1240"/>
      <c r="AE49" s="1240"/>
      <c r="AF49" s="1240"/>
      <c r="AG49" s="1235"/>
      <c r="AH49" s="1235"/>
      <c r="AI49" s="1235"/>
      <c r="AJ49" s="1235"/>
      <c r="AK49" s="1235"/>
      <c r="AL49" s="1235"/>
      <c r="AM49" s="1235"/>
      <c r="AN49" s="1235"/>
      <c r="AO49" s="1235"/>
      <c r="AP49" s="1235"/>
      <c r="AQ49" s="1235"/>
    </row>
    <row r="50" spans="2:43" ht="15">
      <c r="B50" s="1266" t="s">
        <v>2948</v>
      </c>
      <c r="C50" s="1236"/>
      <c r="D50" s="1237"/>
      <c r="E50" s="1237"/>
      <c r="F50" s="1237"/>
      <c r="G50" s="1256">
        <v>0</v>
      </c>
      <c r="I50" s="1256">
        <v>0</v>
      </c>
      <c r="K50" s="1267">
        <v>0</v>
      </c>
      <c r="M50" s="1256">
        <v>0</v>
      </c>
      <c r="O50" s="1256">
        <f>BS!G13</f>
        <v>0</v>
      </c>
      <c r="Q50" s="1256">
        <f t="shared" si="5"/>
        <v>0</v>
      </c>
      <c r="S50" s="1268"/>
      <c r="T50" s="1268"/>
      <c r="U50" s="1268"/>
      <c r="V50" s="1268"/>
      <c r="W50" s="1268"/>
      <c r="X50" s="1269"/>
      <c r="Y50" s="1268"/>
      <c r="Z50" s="1238"/>
      <c r="AA50" s="1240"/>
      <c r="AB50" s="1240"/>
      <c r="AC50" s="1240"/>
      <c r="AD50" s="1240"/>
      <c r="AE50" s="1240"/>
      <c r="AF50" s="1240"/>
      <c r="AG50" s="1235"/>
      <c r="AH50" s="1235"/>
      <c r="AI50" s="1235"/>
      <c r="AJ50" s="1235"/>
      <c r="AK50" s="1235"/>
      <c r="AL50" s="1235"/>
      <c r="AM50" s="1235"/>
      <c r="AN50" s="1235"/>
      <c r="AO50" s="1235"/>
      <c r="AP50" s="1235"/>
      <c r="AQ50" s="1235"/>
    </row>
    <row r="51" spans="2:43" ht="15">
      <c r="B51" s="1266" t="s">
        <v>3845</v>
      </c>
      <c r="C51" s="1236"/>
      <c r="D51" s="1237"/>
      <c r="E51" s="1237"/>
      <c r="F51" s="1237"/>
      <c r="G51" s="1256">
        <v>0</v>
      </c>
      <c r="I51" s="1256">
        <v>0</v>
      </c>
      <c r="K51" s="1267">
        <v>0</v>
      </c>
      <c r="M51" s="1256">
        <v>0</v>
      </c>
      <c r="O51" s="1256">
        <f>BS!G17</f>
        <v>353</v>
      </c>
      <c r="Q51" s="1256">
        <f t="shared" si="5"/>
        <v>353</v>
      </c>
      <c r="S51" s="1268"/>
      <c r="T51" s="1268"/>
      <c r="U51" s="1268"/>
      <c r="V51" s="1268"/>
      <c r="W51" s="1268"/>
      <c r="X51" s="1269"/>
      <c r="Y51" s="1268"/>
      <c r="Z51" s="1238"/>
      <c r="AA51" s="1240"/>
      <c r="AB51" s="1240"/>
      <c r="AC51" s="1240"/>
      <c r="AD51" s="1240"/>
      <c r="AE51" s="1240"/>
      <c r="AF51" s="1240"/>
      <c r="AG51" s="1235"/>
      <c r="AH51" s="1235"/>
      <c r="AI51" s="1235"/>
      <c r="AJ51" s="1235"/>
      <c r="AK51" s="1235"/>
      <c r="AL51" s="1235"/>
      <c r="AM51" s="1235"/>
      <c r="AN51" s="1235"/>
      <c r="AO51" s="1235"/>
      <c r="AP51" s="1235"/>
      <c r="AQ51" s="1235"/>
    </row>
    <row r="52" spans="2:43" ht="15">
      <c r="B52" s="1266"/>
      <c r="C52" s="1236"/>
      <c r="D52" s="1237"/>
      <c r="E52" s="1237"/>
      <c r="F52" s="1237"/>
      <c r="G52" s="1256"/>
      <c r="I52" s="1256"/>
      <c r="K52" s="1267"/>
      <c r="O52" s="1256"/>
      <c r="Q52" s="1256"/>
      <c r="S52" s="1268"/>
      <c r="T52" s="1268"/>
      <c r="U52" s="1268"/>
      <c r="V52" s="1268"/>
      <c r="W52" s="1268"/>
      <c r="X52" s="1238"/>
      <c r="Y52" s="1268"/>
      <c r="Z52" s="1238"/>
      <c r="AA52" s="1240"/>
      <c r="AB52" s="1240"/>
      <c r="AC52" s="1240"/>
      <c r="AD52" s="1240"/>
      <c r="AE52" s="1240"/>
      <c r="AF52" s="1240"/>
      <c r="AG52" s="1235"/>
      <c r="AH52" s="1235"/>
      <c r="AI52" s="1235"/>
      <c r="AJ52" s="1235"/>
      <c r="AK52" s="1235"/>
      <c r="AL52" s="1235"/>
      <c r="AM52" s="1235"/>
      <c r="AN52" s="1235"/>
      <c r="AO52" s="1235"/>
      <c r="AP52" s="1235"/>
      <c r="AQ52" s="1235"/>
    </row>
    <row r="53" spans="2:43" ht="15">
      <c r="B53" s="1254" t="s">
        <v>3072</v>
      </c>
      <c r="C53" s="1236"/>
      <c r="D53" s="1237"/>
      <c r="E53" s="1237"/>
      <c r="F53" s="1237"/>
      <c r="G53" s="1256"/>
      <c r="I53" s="1256"/>
      <c r="K53" s="1267"/>
      <c r="O53" s="1256"/>
      <c r="Q53" s="1256"/>
      <c r="S53" s="1268"/>
      <c r="T53" s="1268"/>
      <c r="U53" s="1268"/>
      <c r="V53" s="1268"/>
      <c r="W53" s="1268"/>
      <c r="X53" s="1238"/>
      <c r="Y53" s="1268"/>
      <c r="Z53" s="1238"/>
      <c r="AA53" s="1240"/>
      <c r="AB53" s="1240"/>
      <c r="AC53" s="1240"/>
      <c r="AD53" s="1240"/>
      <c r="AE53" s="1240"/>
      <c r="AF53" s="1240"/>
      <c r="AG53" s="1235"/>
      <c r="AH53" s="1235"/>
      <c r="AI53" s="1235"/>
      <c r="AJ53" s="1235"/>
      <c r="AK53" s="1235"/>
      <c r="AL53" s="1235"/>
      <c r="AM53" s="1235"/>
      <c r="AN53" s="1235"/>
      <c r="AO53" s="1235"/>
      <c r="AP53" s="1235"/>
      <c r="AQ53" s="1235"/>
    </row>
    <row r="54" spans="2:43" ht="15">
      <c r="B54" s="1280" t="s">
        <v>4086</v>
      </c>
      <c r="C54" s="1236"/>
      <c r="D54" s="1237"/>
      <c r="E54" s="1237"/>
      <c r="F54" s="1237"/>
      <c r="G54" s="1256">
        <v>0</v>
      </c>
      <c r="I54" s="1256">
        <v>0</v>
      </c>
      <c r="K54" s="1267"/>
      <c r="M54" s="1220" t="e">
        <f>'3-5'!#REF!</f>
        <v>#REF!</v>
      </c>
      <c r="O54" s="1256"/>
      <c r="Q54" s="1256" t="e">
        <f t="shared" ref="Q54:Q58" si="6">G54+I54+M54+K54+O54</f>
        <v>#REF!</v>
      </c>
      <c r="S54" s="1268"/>
      <c r="T54" s="1268"/>
      <c r="U54" s="1268"/>
      <c r="V54" s="1268"/>
      <c r="W54" s="1268"/>
      <c r="X54" s="1238"/>
      <c r="Y54" s="1268"/>
      <c r="Z54" s="1238"/>
      <c r="AA54" s="1240"/>
      <c r="AB54" s="1240"/>
      <c r="AC54" s="1240"/>
      <c r="AD54" s="1240"/>
      <c r="AE54" s="1240"/>
      <c r="AF54" s="1240"/>
      <c r="AG54" s="1235"/>
      <c r="AH54" s="1235"/>
      <c r="AI54" s="1235"/>
      <c r="AJ54" s="1235"/>
      <c r="AK54" s="1235"/>
      <c r="AL54" s="1235"/>
      <c r="AM54" s="1235"/>
      <c r="AN54" s="1235"/>
      <c r="AO54" s="1235"/>
      <c r="AP54" s="1235"/>
      <c r="AQ54" s="1235"/>
    </row>
    <row r="55" spans="2:43" ht="15">
      <c r="B55" s="1266" t="s">
        <v>4079</v>
      </c>
      <c r="C55" s="1236"/>
      <c r="D55" s="1237"/>
      <c r="E55" s="1237"/>
      <c r="F55" s="1237"/>
      <c r="G55" s="1256">
        <v>0</v>
      </c>
      <c r="I55" s="1256">
        <v>0</v>
      </c>
      <c r="K55" s="1267">
        <v>0</v>
      </c>
      <c r="M55" s="1256">
        <v>0</v>
      </c>
      <c r="O55" s="1256">
        <f>BS!I11</f>
        <v>322228</v>
      </c>
      <c r="Q55" s="1256">
        <f t="shared" si="6"/>
        <v>322228</v>
      </c>
      <c r="S55" s="1268"/>
      <c r="T55" s="1268"/>
      <c r="U55" s="1268"/>
      <c r="V55" s="1268"/>
      <c r="W55" s="1268"/>
      <c r="X55" s="1269"/>
      <c r="Y55" s="1268"/>
      <c r="Z55" s="1238"/>
      <c r="AA55" s="1240"/>
      <c r="AB55" s="1240"/>
      <c r="AC55" s="1240"/>
      <c r="AD55" s="1240"/>
      <c r="AE55" s="1240"/>
      <c r="AF55" s="1240"/>
      <c r="AG55" s="1235"/>
      <c r="AH55" s="1235"/>
      <c r="AI55" s="1235"/>
      <c r="AJ55" s="1235"/>
      <c r="AK55" s="1235"/>
      <c r="AL55" s="1235"/>
      <c r="AM55" s="1235"/>
      <c r="AN55" s="1235"/>
      <c r="AO55" s="1235"/>
      <c r="AP55" s="1235"/>
      <c r="AQ55" s="1235"/>
    </row>
    <row r="56" spans="2:43" ht="15">
      <c r="B56" s="1266" t="s">
        <v>2938</v>
      </c>
      <c r="C56" s="1236"/>
      <c r="D56" s="1237"/>
      <c r="E56" s="1237"/>
      <c r="F56" s="1237"/>
      <c r="G56" s="1256">
        <v>0</v>
      </c>
      <c r="I56" s="1256">
        <v>0</v>
      </c>
      <c r="K56" s="1267">
        <v>0</v>
      </c>
      <c r="M56" s="1256">
        <v>0</v>
      </c>
      <c r="O56" s="1256">
        <f>BS!I14</f>
        <v>4486</v>
      </c>
      <c r="Q56" s="1256">
        <f t="shared" si="6"/>
        <v>4486</v>
      </c>
      <c r="S56" s="1268"/>
      <c r="T56" s="1268"/>
      <c r="U56" s="1268"/>
      <c r="V56" s="1268"/>
      <c r="W56" s="1268"/>
      <c r="X56" s="1269"/>
      <c r="Y56" s="1268"/>
      <c r="Z56" s="1238"/>
      <c r="AA56" s="1240"/>
      <c r="AB56" s="1240"/>
      <c r="AC56" s="1240"/>
      <c r="AD56" s="1240"/>
      <c r="AE56" s="1240"/>
      <c r="AF56" s="1240"/>
      <c r="AG56" s="1235"/>
      <c r="AH56" s="1235"/>
      <c r="AI56" s="1235"/>
      <c r="AJ56" s="1235"/>
      <c r="AK56" s="1235"/>
      <c r="AL56" s="1235"/>
      <c r="AM56" s="1235"/>
      <c r="AN56" s="1235"/>
      <c r="AO56" s="1235"/>
      <c r="AP56" s="1235"/>
      <c r="AQ56" s="1235"/>
    </row>
    <row r="57" spans="2:43" ht="15">
      <c r="B57" s="1266" t="s">
        <v>2948</v>
      </c>
      <c r="C57" s="1236"/>
      <c r="D57" s="1237"/>
      <c r="E57" s="1237"/>
      <c r="F57" s="1237"/>
      <c r="G57" s="1256">
        <v>0</v>
      </c>
      <c r="I57" s="1256">
        <v>0</v>
      </c>
      <c r="K57" s="1267"/>
      <c r="M57" s="1256">
        <v>0</v>
      </c>
      <c r="O57" s="1256">
        <f>BS!I13</f>
        <v>0</v>
      </c>
      <c r="Q57" s="1256">
        <f t="shared" si="6"/>
        <v>0</v>
      </c>
      <c r="S57" s="1268"/>
      <c r="T57" s="1268"/>
      <c r="U57" s="1268"/>
      <c r="V57" s="1268"/>
      <c r="W57" s="1268"/>
      <c r="X57" s="1269"/>
      <c r="Y57" s="1268"/>
      <c r="Z57" s="1238"/>
      <c r="AA57" s="1240"/>
      <c r="AB57" s="1240"/>
      <c r="AC57" s="1240"/>
      <c r="AD57" s="1240"/>
      <c r="AE57" s="1240"/>
      <c r="AF57" s="1240"/>
      <c r="AG57" s="1235"/>
      <c r="AH57" s="1235"/>
      <c r="AI57" s="1235"/>
      <c r="AJ57" s="1235"/>
      <c r="AK57" s="1235"/>
      <c r="AL57" s="1235"/>
      <c r="AM57" s="1235"/>
      <c r="AN57" s="1235"/>
      <c r="AO57" s="1235"/>
      <c r="AP57" s="1235"/>
      <c r="AQ57" s="1235"/>
    </row>
    <row r="58" spans="2:43" ht="15">
      <c r="B58" s="1266" t="s">
        <v>3845</v>
      </c>
      <c r="C58" s="1236"/>
      <c r="D58" s="1237"/>
      <c r="E58" s="1237"/>
      <c r="F58" s="1237"/>
      <c r="G58" s="1256">
        <v>0</v>
      </c>
      <c r="I58" s="1256">
        <v>0</v>
      </c>
      <c r="K58" s="1267">
        <v>0</v>
      </c>
      <c r="M58" s="1256">
        <v>0</v>
      </c>
      <c r="O58" s="1256">
        <f>BS!$I$17</f>
        <v>227</v>
      </c>
      <c r="Q58" s="1256">
        <f t="shared" si="6"/>
        <v>227</v>
      </c>
      <c r="S58" s="1268"/>
      <c r="T58" s="1268"/>
      <c r="U58" s="1268"/>
      <c r="V58" s="1268"/>
      <c r="W58" s="1268"/>
      <c r="X58" s="1269"/>
      <c r="Y58" s="1268"/>
      <c r="Z58" s="1238"/>
      <c r="AA58" s="1240"/>
      <c r="AB58" s="1240"/>
      <c r="AC58" s="1240"/>
      <c r="AD58" s="1240"/>
      <c r="AE58" s="1240"/>
      <c r="AF58" s="1240"/>
      <c r="AG58" s="1235"/>
      <c r="AH58" s="1235"/>
      <c r="AI58" s="1235"/>
      <c r="AJ58" s="1235"/>
      <c r="AK58" s="1235"/>
      <c r="AL58" s="1235"/>
      <c r="AM58" s="1235"/>
      <c r="AN58" s="1235"/>
      <c r="AO58" s="1235"/>
      <c r="AP58" s="1235"/>
      <c r="AQ58" s="1235"/>
    </row>
    <row r="59" spans="2:43" ht="15.75" thickBot="1">
      <c r="C59" s="1236"/>
      <c r="D59" s="1237"/>
      <c r="E59" s="1237"/>
      <c r="F59" s="1237"/>
      <c r="G59" s="1270">
        <f>SUM(G41:G58)</f>
        <v>0</v>
      </c>
      <c r="I59" s="1270">
        <f>SUM(I41:I58)</f>
        <v>0</v>
      </c>
      <c r="K59" s="1270">
        <f>SUM(K28:K58)</f>
        <v>0</v>
      </c>
      <c r="M59" s="1270" t="e">
        <f>SUM(M41:M58)</f>
        <v>#REF!</v>
      </c>
      <c r="O59" s="1270">
        <f>SUM(O41:O58)</f>
        <v>485532</v>
      </c>
      <c r="Q59" s="1270" t="e">
        <f>SUM(Q41:Q58)</f>
        <v>#REF!</v>
      </c>
      <c r="S59" s="1271"/>
      <c r="T59" s="1238"/>
      <c r="U59" s="1271"/>
      <c r="V59" s="1238"/>
      <c r="W59" s="1271"/>
      <c r="X59" s="1238"/>
      <c r="Y59" s="1271"/>
      <c r="Z59" s="1238"/>
      <c r="AA59" s="1240"/>
      <c r="AB59" s="1240"/>
      <c r="AC59" s="1240"/>
      <c r="AD59" s="1240"/>
      <c r="AE59" s="1240"/>
      <c r="AF59" s="1240"/>
      <c r="AG59" s="1235"/>
      <c r="AH59" s="1235"/>
      <c r="AI59" s="1235"/>
      <c r="AJ59" s="1235"/>
      <c r="AK59" s="1235"/>
      <c r="AL59" s="1235"/>
      <c r="AM59" s="1235"/>
      <c r="AN59" s="1235"/>
      <c r="AO59" s="1235"/>
      <c r="AP59" s="1235"/>
      <c r="AQ59" s="1235"/>
    </row>
    <row r="60" spans="2:43" ht="15.75" customHeight="1" thickTop="1">
      <c r="C60" s="1236"/>
      <c r="D60" s="1237"/>
      <c r="E60" s="1237"/>
      <c r="F60" s="1237"/>
      <c r="G60" s="1271"/>
      <c r="H60" s="1271"/>
      <c r="I60" s="1271"/>
      <c r="J60" s="1271"/>
      <c r="K60" s="1271"/>
      <c r="L60" s="1271"/>
      <c r="M60" s="1271"/>
      <c r="N60" s="1271"/>
      <c r="O60" s="1271"/>
      <c r="P60" s="1271"/>
      <c r="Q60" s="1271"/>
      <c r="S60" s="1271"/>
      <c r="T60" s="1271"/>
      <c r="U60" s="1271"/>
      <c r="V60" s="1271"/>
      <c r="W60" s="1271"/>
      <c r="X60" s="1271"/>
      <c r="Y60" s="1271"/>
      <c r="Z60" s="1238"/>
      <c r="AA60" s="1240"/>
      <c r="AB60" s="1240"/>
      <c r="AC60" s="1240"/>
      <c r="AD60" s="1240"/>
      <c r="AE60" s="1240"/>
      <c r="AF60" s="1240"/>
      <c r="AG60" s="1235"/>
      <c r="AH60" s="1235"/>
      <c r="AI60" s="1235"/>
      <c r="AJ60" s="1235"/>
      <c r="AK60" s="1235"/>
      <c r="AL60" s="1235"/>
      <c r="AM60" s="1235"/>
      <c r="AN60" s="1235"/>
      <c r="AO60" s="1235"/>
      <c r="AP60" s="1235"/>
      <c r="AQ60" s="1235"/>
    </row>
    <row r="61" spans="2:43" ht="15" customHeight="1">
      <c r="C61" s="1236"/>
      <c r="D61" s="1237"/>
      <c r="E61" s="1237"/>
      <c r="F61" s="1237"/>
      <c r="G61" s="1271"/>
      <c r="H61" s="1271"/>
      <c r="I61" s="1271"/>
      <c r="J61" s="1271"/>
      <c r="K61" s="1271"/>
      <c r="L61" s="1271"/>
      <c r="M61" s="1271"/>
      <c r="N61" s="1271"/>
      <c r="O61" s="1271"/>
      <c r="P61" s="1271"/>
      <c r="Q61" s="1271"/>
      <c r="S61" s="1271"/>
      <c r="T61" s="1271"/>
      <c r="U61" s="1271"/>
      <c r="V61" s="1271"/>
      <c r="W61" s="1271"/>
      <c r="X61" s="1271"/>
      <c r="Y61" s="1271"/>
      <c r="Z61" s="1238"/>
      <c r="AA61" s="1240"/>
      <c r="AB61" s="1240"/>
      <c r="AC61" s="1240"/>
      <c r="AD61" s="1240"/>
      <c r="AE61" s="1240"/>
      <c r="AF61" s="1240"/>
      <c r="AG61" s="1235"/>
      <c r="AH61" s="1235"/>
      <c r="AI61" s="1235"/>
      <c r="AJ61" s="1235"/>
      <c r="AK61" s="1235"/>
      <c r="AL61" s="1235"/>
      <c r="AM61" s="1235"/>
      <c r="AN61" s="1235"/>
      <c r="AO61" s="1235"/>
      <c r="AP61" s="1235"/>
      <c r="AQ61" s="1235"/>
    </row>
    <row r="62" spans="2:43" ht="15" customHeight="1">
      <c r="C62" s="1236"/>
      <c r="D62" s="1237"/>
      <c r="E62" s="1237"/>
      <c r="F62" s="1237"/>
      <c r="G62" s="3210" t="s">
        <v>4088</v>
      </c>
      <c r="H62" s="3150"/>
      <c r="I62" s="3150"/>
      <c r="J62" s="3150"/>
      <c r="K62" s="3150"/>
      <c r="L62" s="3150"/>
      <c r="M62" s="3150"/>
      <c r="N62" s="3150"/>
      <c r="O62" s="3150"/>
      <c r="P62" s="3150"/>
      <c r="Q62" s="3150"/>
      <c r="R62" s="3150"/>
      <c r="S62" s="3150"/>
      <c r="T62" s="3150"/>
      <c r="U62" s="3150"/>
      <c r="V62" s="3150"/>
      <c r="W62" s="3150"/>
      <c r="X62" s="3150"/>
      <c r="Y62" s="3150"/>
      <c r="Z62" s="1238"/>
      <c r="AA62" s="1240"/>
      <c r="AB62" s="1240"/>
      <c r="AC62" s="1240"/>
      <c r="AD62" s="1240"/>
      <c r="AE62" s="1240"/>
      <c r="AF62" s="1240"/>
      <c r="AG62" s="1235"/>
      <c r="AH62" s="1235"/>
      <c r="AI62" s="1235"/>
      <c r="AJ62" s="1235"/>
      <c r="AK62" s="1235"/>
      <c r="AL62" s="1235"/>
      <c r="AM62" s="1235"/>
      <c r="AN62" s="1235"/>
      <c r="AO62" s="1235"/>
      <c r="AP62" s="1235"/>
      <c r="AQ62" s="1235"/>
    </row>
    <row r="63" spans="2:43" ht="15" customHeight="1">
      <c r="C63" s="1236"/>
      <c r="D63" s="1237"/>
      <c r="E63" s="1237"/>
      <c r="F63" s="1237"/>
      <c r="G63" s="3150" t="s">
        <v>4013</v>
      </c>
      <c r="H63" s="3150"/>
      <c r="I63" s="3150"/>
      <c r="J63" s="3150"/>
      <c r="K63" s="3150"/>
      <c r="L63" s="3150"/>
      <c r="M63" s="3150"/>
      <c r="N63" s="3150"/>
      <c r="O63" s="3150"/>
      <c r="P63" s="3150"/>
      <c r="Q63" s="3150"/>
      <c r="R63" s="1241">
        <v>42369</v>
      </c>
      <c r="S63" s="3150" t="s">
        <v>4014</v>
      </c>
      <c r="T63" s="3150"/>
      <c r="U63" s="3150"/>
      <c r="V63" s="3150"/>
      <c r="W63" s="3150"/>
      <c r="X63" s="3150"/>
      <c r="Y63" s="3150"/>
      <c r="Z63" s="1238"/>
      <c r="AA63" s="1240"/>
      <c r="AB63" s="1240"/>
      <c r="AC63" s="1240"/>
      <c r="AD63" s="1240"/>
      <c r="AE63" s="1240"/>
      <c r="AF63" s="1240"/>
      <c r="AG63" s="1235"/>
      <c r="AH63" s="1235"/>
      <c r="AI63" s="1235"/>
      <c r="AJ63" s="1235"/>
      <c r="AK63" s="1235"/>
      <c r="AL63" s="1235"/>
      <c r="AM63" s="1235"/>
      <c r="AN63" s="1235"/>
      <c r="AO63" s="1235"/>
      <c r="AP63" s="1235"/>
      <c r="AQ63" s="1235"/>
    </row>
    <row r="64" spans="2:43" ht="15" customHeight="1">
      <c r="C64" s="1236"/>
      <c r="D64" s="1237"/>
      <c r="E64" s="1237"/>
      <c r="F64" s="1237"/>
      <c r="G64" s="3205" t="s">
        <v>4071</v>
      </c>
      <c r="H64" s="1243"/>
      <c r="I64" s="3205" t="s">
        <v>4072</v>
      </c>
      <c r="J64" s="1244"/>
      <c r="K64" s="3205" t="s">
        <v>4073</v>
      </c>
      <c r="L64" s="1245"/>
      <c r="M64" s="3208" t="s">
        <v>4063</v>
      </c>
      <c r="N64" s="1245"/>
      <c r="O64" s="3205" t="s">
        <v>4080</v>
      </c>
      <c r="P64" s="1245"/>
      <c r="Q64" s="3205" t="s">
        <v>2928</v>
      </c>
      <c r="R64" s="1246"/>
      <c r="S64" s="1185"/>
      <c r="T64" s="1185"/>
      <c r="U64" s="1185"/>
      <c r="V64" s="1185"/>
      <c r="W64" s="1185"/>
      <c r="X64" s="1185"/>
      <c r="Y64" s="1185"/>
      <c r="Z64" s="1238"/>
      <c r="AA64" s="1240"/>
      <c r="AB64" s="1240"/>
      <c r="AC64" s="1240"/>
      <c r="AD64" s="1240"/>
      <c r="AE64" s="1240"/>
      <c r="AF64" s="1240"/>
      <c r="AG64" s="1235"/>
      <c r="AH64" s="1235"/>
      <c r="AI64" s="1235"/>
      <c r="AJ64" s="1235"/>
      <c r="AK64" s="1235"/>
      <c r="AL64" s="1235"/>
      <c r="AM64" s="1235"/>
      <c r="AN64" s="1235"/>
      <c r="AO64" s="1235"/>
      <c r="AP64" s="1235"/>
      <c r="AQ64" s="1235"/>
    </row>
    <row r="65" spans="2:43" ht="15" customHeight="1">
      <c r="C65" s="1236"/>
      <c r="D65" s="1237"/>
      <c r="E65" s="1237"/>
      <c r="F65" s="1237"/>
      <c r="G65" s="3206"/>
      <c r="H65" s="1243"/>
      <c r="I65" s="3206"/>
      <c r="J65" s="1244"/>
      <c r="K65" s="3206"/>
      <c r="L65" s="1245"/>
      <c r="M65" s="3149"/>
      <c r="N65" s="1245"/>
      <c r="O65" s="3206"/>
      <c r="P65" s="1245"/>
      <c r="Q65" s="3206"/>
      <c r="R65" s="1246"/>
      <c r="S65" s="1185"/>
      <c r="T65" s="1185"/>
      <c r="U65" s="1185"/>
      <c r="V65" s="1185"/>
      <c r="W65" s="1185"/>
      <c r="X65" s="1185"/>
      <c r="Y65" s="1185"/>
      <c r="Z65" s="1238"/>
      <c r="AA65" s="1240"/>
      <c r="AB65" s="1240"/>
      <c r="AC65" s="1240"/>
      <c r="AD65" s="1240"/>
      <c r="AE65" s="1240"/>
      <c r="AF65" s="1240"/>
      <c r="AG65" s="1235"/>
      <c r="AH65" s="1235"/>
      <c r="AI65" s="1235"/>
      <c r="AJ65" s="1235"/>
      <c r="AK65" s="1235"/>
      <c r="AL65" s="1235"/>
      <c r="AM65" s="1235"/>
      <c r="AN65" s="1235"/>
      <c r="AO65" s="1235"/>
      <c r="AP65" s="1235"/>
      <c r="AQ65" s="1235"/>
    </row>
    <row r="66" spans="2:43" ht="15" customHeight="1">
      <c r="C66" s="1236"/>
      <c r="D66" s="1237"/>
      <c r="E66" s="1237"/>
      <c r="F66" s="1237"/>
      <c r="G66" s="3207"/>
      <c r="H66" s="1243"/>
      <c r="I66" s="3207"/>
      <c r="J66" s="1244"/>
      <c r="K66" s="3206"/>
      <c r="L66" s="1245"/>
      <c r="M66" s="3149"/>
      <c r="N66" s="1245"/>
      <c r="O66" s="3207"/>
      <c r="P66" s="1245"/>
      <c r="Q66" s="3207"/>
      <c r="R66" s="1246"/>
      <c r="S66" s="1247"/>
      <c r="T66" s="1243"/>
      <c r="U66" s="1247"/>
      <c r="V66" s="1244"/>
      <c r="W66" s="1247"/>
      <c r="X66" s="1245"/>
      <c r="Y66" s="1247"/>
      <c r="Z66" s="1238"/>
      <c r="AA66" s="1240"/>
      <c r="AB66" s="1240"/>
      <c r="AC66" s="1240"/>
      <c r="AD66" s="1240"/>
      <c r="AE66" s="1240"/>
      <c r="AF66" s="1240"/>
      <c r="AG66" s="1235"/>
      <c r="AH66" s="1235"/>
      <c r="AI66" s="1235"/>
      <c r="AJ66" s="1235"/>
      <c r="AK66" s="1235"/>
      <c r="AL66" s="1235"/>
      <c r="AM66" s="1235"/>
      <c r="AN66" s="1235"/>
      <c r="AO66" s="1235"/>
      <c r="AP66" s="1235"/>
      <c r="AQ66" s="1235"/>
    </row>
    <row r="67" spans="2:43" ht="15">
      <c r="C67" s="1236"/>
      <c r="D67" s="1237"/>
      <c r="E67" s="1237"/>
      <c r="F67" s="1237"/>
      <c r="G67" s="3207"/>
      <c r="H67" s="1243"/>
      <c r="I67" s="3207"/>
      <c r="J67" s="1244"/>
      <c r="K67" s="3206"/>
      <c r="L67" s="1245"/>
      <c r="M67" s="3149"/>
      <c r="N67" s="1245"/>
      <c r="O67" s="3207"/>
      <c r="P67" s="1245"/>
      <c r="Q67" s="3207"/>
      <c r="R67" s="1246"/>
      <c r="S67" s="1247" t="s">
        <v>3541</v>
      </c>
      <c r="T67" s="1243"/>
      <c r="U67" s="1247" t="s">
        <v>3542</v>
      </c>
      <c r="V67" s="1244"/>
      <c r="W67" s="1247" t="s">
        <v>3543</v>
      </c>
      <c r="X67" s="1245"/>
      <c r="Y67" s="1247" t="s">
        <v>2928</v>
      </c>
      <c r="Z67" s="1238"/>
      <c r="AA67" s="1240"/>
      <c r="AB67" s="1240"/>
      <c r="AC67" s="1240"/>
      <c r="AD67" s="1240"/>
      <c r="AE67" s="1240"/>
      <c r="AF67" s="1240"/>
      <c r="AG67" s="1235"/>
      <c r="AH67" s="1235"/>
      <c r="AI67" s="1235"/>
      <c r="AJ67" s="1235"/>
      <c r="AK67" s="1235"/>
      <c r="AL67" s="1235"/>
      <c r="AM67" s="1235"/>
      <c r="AN67" s="1235"/>
      <c r="AO67" s="1235"/>
      <c r="AP67" s="1235"/>
      <c r="AQ67" s="1235"/>
    </row>
    <row r="68" spans="2:43" ht="15">
      <c r="C68" s="1236"/>
      <c r="D68" s="1237"/>
      <c r="E68" s="1237"/>
      <c r="F68" s="1248" t="s">
        <v>2945</v>
      </c>
      <c r="G68" s="3209" t="s">
        <v>4075</v>
      </c>
      <c r="H68" s="3209"/>
      <c r="I68" s="3209"/>
      <c r="J68" s="3209"/>
      <c r="K68" s="3209"/>
      <c r="L68" s="3209"/>
      <c r="M68" s="3209"/>
      <c r="N68" s="3209"/>
      <c r="O68" s="3209"/>
      <c r="P68" s="3209"/>
      <c r="Q68" s="3209"/>
      <c r="R68" s="1245"/>
      <c r="S68" s="3209" t="s">
        <v>4076</v>
      </c>
      <c r="T68" s="3209"/>
      <c r="U68" s="3209"/>
      <c r="V68" s="3209"/>
      <c r="W68" s="3209"/>
      <c r="X68" s="3209"/>
      <c r="Y68" s="3209"/>
      <c r="Z68" s="1238"/>
      <c r="AA68" s="1240"/>
      <c r="AB68" s="1240"/>
      <c r="AC68" s="1240"/>
      <c r="AD68" s="1240"/>
      <c r="AE68" s="1240"/>
      <c r="AF68" s="1240"/>
      <c r="AG68" s="1235"/>
      <c r="AH68" s="1235"/>
      <c r="AI68" s="1235"/>
      <c r="AJ68" s="1235"/>
      <c r="AK68" s="1235"/>
      <c r="AL68" s="1235"/>
      <c r="AM68" s="1235"/>
      <c r="AN68" s="1235"/>
      <c r="AO68" s="1235"/>
      <c r="AP68" s="1235"/>
      <c r="AQ68" s="1235"/>
    </row>
    <row r="69" spans="2:43" ht="15">
      <c r="C69" s="1236"/>
      <c r="D69" s="1237"/>
      <c r="E69" s="1237"/>
      <c r="F69" s="1248"/>
      <c r="G69" s="1288"/>
      <c r="H69" s="1288"/>
      <c r="I69" s="1288"/>
      <c r="J69" s="1288"/>
      <c r="K69" s="1288"/>
      <c r="L69" s="1288"/>
      <c r="M69" s="1288"/>
      <c r="N69" s="1288"/>
      <c r="O69" s="1288"/>
      <c r="P69" s="1288"/>
      <c r="Q69" s="1288"/>
      <c r="R69" s="1245"/>
      <c r="S69" s="1288"/>
      <c r="T69" s="1288"/>
      <c r="U69" s="1288"/>
      <c r="V69" s="1288"/>
      <c r="W69" s="1288"/>
      <c r="X69" s="1288"/>
      <c r="Y69" s="1288"/>
      <c r="Z69" s="1238"/>
      <c r="AA69" s="1240"/>
      <c r="AB69" s="1240"/>
      <c r="AC69" s="1240"/>
      <c r="AD69" s="1240"/>
      <c r="AE69" s="1240"/>
      <c r="AF69" s="1240"/>
      <c r="AG69" s="1235"/>
      <c r="AH69" s="1235"/>
      <c r="AI69" s="1235"/>
      <c r="AJ69" s="1235"/>
      <c r="AK69" s="1235"/>
      <c r="AL69" s="1235"/>
      <c r="AM69" s="1235"/>
      <c r="AN69" s="1235"/>
      <c r="AO69" s="1235"/>
      <c r="AP69" s="1235"/>
      <c r="AQ69" s="1235"/>
    </row>
    <row r="70" spans="2:43" ht="15">
      <c r="B70" s="1161" t="s">
        <v>4023</v>
      </c>
      <c r="C70" s="1236"/>
      <c r="D70" s="1237"/>
      <c r="E70" s="1237"/>
      <c r="F70" s="1259">
        <f>'[206]Note 16-18'!B1</f>
        <v>16.100000000000001</v>
      </c>
      <c r="G70" s="1271"/>
      <c r="H70" s="1271"/>
      <c r="I70" s="1271"/>
      <c r="J70" s="1271"/>
      <c r="K70" s="1271"/>
      <c r="L70" s="1271"/>
      <c r="M70" s="1271"/>
      <c r="N70" s="1271"/>
      <c r="O70" s="1271"/>
      <c r="P70" s="1271"/>
      <c r="Q70" s="1271"/>
      <c r="S70" s="1271"/>
      <c r="T70" s="1271"/>
      <c r="U70" s="1271"/>
      <c r="V70" s="1271"/>
      <c r="W70" s="1271"/>
      <c r="X70" s="1271"/>
      <c r="Y70" s="1271"/>
      <c r="Z70" s="1238"/>
      <c r="AA70" s="1240"/>
      <c r="AB70" s="1240"/>
      <c r="AC70" s="1240"/>
      <c r="AD70" s="1240"/>
      <c r="AE70" s="1240"/>
      <c r="AF70" s="1240"/>
      <c r="AG70" s="1235"/>
      <c r="AH70" s="1235"/>
      <c r="AI70" s="1235"/>
      <c r="AJ70" s="1235"/>
      <c r="AK70" s="1235"/>
      <c r="AL70" s="1235"/>
      <c r="AM70" s="1235"/>
      <c r="AN70" s="1235"/>
      <c r="AO70" s="1235"/>
      <c r="AP70" s="1235"/>
      <c r="AQ70" s="1235"/>
    </row>
    <row r="71" spans="2:43" ht="15">
      <c r="B71" s="1161"/>
      <c r="C71" s="1236"/>
      <c r="D71" s="1237"/>
      <c r="E71" s="1237"/>
      <c r="F71" s="1265"/>
      <c r="G71" s="1271"/>
      <c r="H71" s="1271"/>
      <c r="I71" s="1271"/>
      <c r="J71" s="1271"/>
      <c r="K71" s="1271"/>
      <c r="L71" s="1271"/>
      <c r="M71" s="1271"/>
      <c r="N71" s="1271"/>
      <c r="O71" s="1271"/>
      <c r="P71" s="1271"/>
      <c r="Q71" s="1271"/>
      <c r="S71" s="1271"/>
      <c r="T71" s="1271"/>
      <c r="U71" s="1271"/>
      <c r="V71" s="1271"/>
      <c r="W71" s="1271"/>
      <c r="X71" s="1271"/>
      <c r="Y71" s="1271"/>
      <c r="Z71" s="1238"/>
      <c r="AA71" s="1240"/>
      <c r="AB71" s="1240"/>
      <c r="AC71" s="1240"/>
      <c r="AD71" s="1240"/>
      <c r="AE71" s="1240"/>
      <c r="AF71" s="1240"/>
      <c r="AG71" s="1235"/>
      <c r="AH71" s="1235"/>
      <c r="AI71" s="1235"/>
      <c r="AJ71" s="1235"/>
      <c r="AK71" s="1235"/>
      <c r="AL71" s="1235"/>
      <c r="AM71" s="1235"/>
      <c r="AN71" s="1235"/>
      <c r="AO71" s="1235"/>
      <c r="AP71" s="1235"/>
      <c r="AQ71" s="1235"/>
    </row>
    <row r="72" spans="2:43" ht="15">
      <c r="B72" s="1254" t="s">
        <v>3765</v>
      </c>
      <c r="C72" s="1236"/>
      <c r="D72" s="1237"/>
      <c r="E72" s="1237"/>
      <c r="F72" s="1265"/>
      <c r="G72" s="1271"/>
      <c r="H72" s="1271"/>
      <c r="I72" s="1271"/>
      <c r="J72" s="1271"/>
      <c r="K72" s="1271"/>
      <c r="L72" s="1271"/>
      <c r="M72" s="1271"/>
      <c r="N72" s="1271"/>
      <c r="O72" s="1271"/>
      <c r="P72" s="1271"/>
      <c r="Q72" s="1271"/>
      <c r="S72" s="1271"/>
      <c r="T72" s="1271"/>
      <c r="U72" s="1271"/>
      <c r="V72" s="1271"/>
      <c r="W72" s="1271"/>
      <c r="X72" s="1271"/>
      <c r="Y72" s="1271"/>
      <c r="Z72" s="1238"/>
      <c r="AA72" s="1240"/>
      <c r="AB72" s="1240"/>
      <c r="AC72" s="1240"/>
      <c r="AD72" s="1240"/>
      <c r="AE72" s="1240"/>
      <c r="AF72" s="1240"/>
      <c r="AG72" s="1235"/>
      <c r="AH72" s="1235"/>
      <c r="AI72" s="1235"/>
      <c r="AJ72" s="1235"/>
      <c r="AK72" s="1235"/>
      <c r="AL72" s="1235"/>
      <c r="AM72" s="1235"/>
      <c r="AN72" s="1235"/>
      <c r="AO72" s="1235"/>
      <c r="AP72" s="1235"/>
      <c r="AQ72" s="1235"/>
    </row>
    <row r="73" spans="2:43" ht="15">
      <c r="B73" s="1272" t="s">
        <v>4024</v>
      </c>
      <c r="C73" s="1236"/>
      <c r="D73" s="1237"/>
      <c r="E73" s="1237"/>
      <c r="F73" s="1237"/>
      <c r="G73" s="1271">
        <v>0</v>
      </c>
      <c r="H73" s="1271"/>
      <c r="I73" s="1271">
        <v>0</v>
      </c>
      <c r="J73" s="1271"/>
      <c r="K73" s="1271">
        <v>0</v>
      </c>
      <c r="L73" s="1271"/>
      <c r="M73" s="1271">
        <v>0</v>
      </c>
      <c r="N73" s="1271"/>
      <c r="O73" s="1271">
        <f>BS!E21</f>
        <v>877</v>
      </c>
      <c r="P73" s="1271"/>
      <c r="Q73" s="1256">
        <f>G73+I73+K73+O73</f>
        <v>877</v>
      </c>
      <c r="S73" s="1271"/>
      <c r="T73" s="1271"/>
      <c r="U73" s="1271"/>
      <c r="V73" s="1271"/>
      <c r="W73" s="1271"/>
      <c r="X73" s="1271"/>
      <c r="Y73" s="1268"/>
      <c r="Z73" s="1238"/>
      <c r="AA73" s="1240"/>
      <c r="AB73" s="1240"/>
      <c r="AC73" s="1240"/>
      <c r="AD73" s="1240"/>
      <c r="AE73" s="1240"/>
      <c r="AF73" s="1240"/>
      <c r="AG73" s="1235"/>
      <c r="AH73" s="1235"/>
      <c r="AI73" s="1235"/>
      <c r="AJ73" s="1235"/>
      <c r="AK73" s="1235"/>
      <c r="AL73" s="1235"/>
      <c r="AM73" s="1235"/>
      <c r="AN73" s="1235"/>
      <c r="AO73" s="1235"/>
      <c r="AP73" s="1235"/>
      <c r="AQ73" s="1235"/>
    </row>
    <row r="74" spans="2:43" ht="15">
      <c r="B74" s="1272" t="s">
        <v>4081</v>
      </c>
      <c r="C74" s="1236"/>
      <c r="D74" s="1237"/>
      <c r="E74" s="1237"/>
      <c r="F74" s="1237"/>
      <c r="G74" s="1271">
        <v>0</v>
      </c>
      <c r="H74" s="1271"/>
      <c r="I74" s="1271">
        <v>0</v>
      </c>
      <c r="J74" s="1271"/>
      <c r="K74" s="1271">
        <v>0</v>
      </c>
      <c r="L74" s="1271"/>
      <c r="M74" s="1271">
        <v>0</v>
      </c>
      <c r="N74" s="1271"/>
      <c r="O74" s="1271">
        <f>BS!E23</f>
        <v>80</v>
      </c>
      <c r="P74" s="1271"/>
      <c r="Q74" s="1256">
        <f>G74+I74+K74+O74</f>
        <v>80</v>
      </c>
      <c r="S74" s="1271"/>
      <c r="T74" s="1271"/>
      <c r="U74" s="1271"/>
      <c r="V74" s="1271"/>
      <c r="W74" s="1271"/>
      <c r="X74" s="1271"/>
      <c r="Y74" s="1268"/>
      <c r="Z74" s="1238"/>
      <c r="AA74" s="1240"/>
      <c r="AB74" s="1240"/>
      <c r="AC74" s="1240"/>
      <c r="AD74" s="1240"/>
      <c r="AE74" s="1240"/>
      <c r="AF74" s="1240"/>
      <c r="AG74" s="1235"/>
      <c r="AH74" s="1235"/>
      <c r="AI74" s="1235"/>
      <c r="AJ74" s="1235"/>
      <c r="AK74" s="1235"/>
      <c r="AL74" s="1235"/>
      <c r="AM74" s="1235"/>
      <c r="AN74" s="1235"/>
      <c r="AO74" s="1235"/>
      <c r="AP74" s="1235"/>
      <c r="AQ74" s="1235"/>
    </row>
    <row r="75" spans="2:43" ht="15">
      <c r="B75" s="1272" t="s">
        <v>4087</v>
      </c>
      <c r="C75" s="1236"/>
      <c r="D75" s="1237"/>
      <c r="E75" s="1237"/>
      <c r="F75" s="1237"/>
      <c r="G75" s="1271">
        <v>0</v>
      </c>
      <c r="H75" s="1271"/>
      <c r="I75" s="1271">
        <v>0</v>
      </c>
      <c r="J75" s="1271"/>
      <c r="K75" s="1271">
        <v>0</v>
      </c>
      <c r="L75" s="1271"/>
      <c r="M75" s="1271">
        <v>0</v>
      </c>
      <c r="N75" s="1271"/>
      <c r="O75" s="1271">
        <f>BS!E25</f>
        <v>185</v>
      </c>
      <c r="P75" s="1271"/>
      <c r="Q75" s="1256">
        <f>G75+I75+K75+O75</f>
        <v>185</v>
      </c>
      <c r="S75" s="1271"/>
      <c r="T75" s="1271"/>
      <c r="U75" s="1271"/>
      <c r="V75" s="1271"/>
      <c r="W75" s="1271"/>
      <c r="X75" s="1271"/>
      <c r="Y75" s="1268"/>
      <c r="Z75" s="1238"/>
      <c r="AA75" s="1240"/>
      <c r="AB75" s="1240"/>
      <c r="AC75" s="1240"/>
      <c r="AD75" s="1240"/>
      <c r="AE75" s="1240"/>
      <c r="AF75" s="1240"/>
      <c r="AG75" s="1235"/>
      <c r="AH75" s="1235"/>
      <c r="AI75" s="1235"/>
      <c r="AJ75" s="1235"/>
      <c r="AK75" s="1235"/>
      <c r="AL75" s="1235"/>
      <c r="AM75" s="1235"/>
      <c r="AN75" s="1235"/>
      <c r="AO75" s="1235"/>
      <c r="AP75" s="1235"/>
      <c r="AQ75" s="1235"/>
    </row>
    <row r="76" spans="2:43" ht="15">
      <c r="B76" s="1272" t="s">
        <v>3164</v>
      </c>
      <c r="C76" s="1236"/>
      <c r="D76" s="1237"/>
      <c r="E76" s="1237"/>
      <c r="F76" s="1237"/>
      <c r="G76" s="1271">
        <v>0</v>
      </c>
      <c r="H76" s="1271"/>
      <c r="I76" s="1271">
        <v>0</v>
      </c>
      <c r="J76" s="1271"/>
      <c r="K76" s="1271">
        <v>0</v>
      </c>
      <c r="L76" s="1271"/>
      <c r="M76" s="1271">
        <v>0</v>
      </c>
      <c r="N76" s="1271"/>
      <c r="O76" s="1271">
        <f>BS!E27</f>
        <v>2855</v>
      </c>
      <c r="P76" s="1271"/>
      <c r="Q76" s="1256">
        <f>G76+I76+K76+O76</f>
        <v>2855</v>
      </c>
      <c r="S76" s="1271"/>
      <c r="T76" s="1271"/>
      <c r="U76" s="1271"/>
      <c r="V76" s="1271"/>
      <c r="W76" s="1271"/>
      <c r="X76" s="1271"/>
      <c r="Y76" s="1268"/>
      <c r="Z76" s="1238"/>
      <c r="AA76" s="1240"/>
      <c r="AB76" s="1240"/>
      <c r="AC76" s="1240"/>
      <c r="AD76" s="1240"/>
      <c r="AE76" s="1240"/>
      <c r="AF76" s="1240"/>
      <c r="AG76" s="1235"/>
      <c r="AH76" s="1235"/>
      <c r="AI76" s="1235"/>
      <c r="AJ76" s="1235"/>
      <c r="AK76" s="1235"/>
      <c r="AL76" s="1235"/>
      <c r="AM76" s="1235"/>
      <c r="AN76" s="1235"/>
      <c r="AO76" s="1235"/>
      <c r="AP76" s="1235"/>
      <c r="AQ76" s="1235"/>
    </row>
    <row r="77" spans="2:43" ht="15">
      <c r="B77" s="1272"/>
      <c r="C77" s="1236"/>
      <c r="D77" s="1237"/>
      <c r="E77" s="1237"/>
      <c r="F77" s="1237"/>
      <c r="G77" s="1271"/>
      <c r="H77" s="1271"/>
      <c r="I77" s="1271"/>
      <c r="J77" s="1271"/>
      <c r="K77" s="1271"/>
      <c r="L77" s="1271"/>
      <c r="M77" s="1271"/>
      <c r="N77" s="1271"/>
      <c r="O77" s="1271"/>
      <c r="P77" s="1271"/>
      <c r="Q77" s="1256"/>
      <c r="S77" s="1271"/>
      <c r="T77" s="1271"/>
      <c r="U77" s="1271"/>
      <c r="V77" s="1271"/>
      <c r="W77" s="1271"/>
      <c r="X77" s="1271"/>
      <c r="Y77" s="1268"/>
      <c r="Z77" s="1238"/>
      <c r="AA77" s="1240"/>
      <c r="AB77" s="1240"/>
      <c r="AC77" s="1240"/>
      <c r="AD77" s="1240"/>
      <c r="AE77" s="1240"/>
      <c r="AF77" s="1240"/>
      <c r="AG77" s="1235"/>
      <c r="AH77" s="1235"/>
      <c r="AI77" s="1235"/>
      <c r="AJ77" s="1235"/>
      <c r="AK77" s="1235"/>
      <c r="AL77" s="1235"/>
      <c r="AM77" s="1235"/>
      <c r="AN77" s="1235"/>
      <c r="AO77" s="1235"/>
      <c r="AP77" s="1235"/>
      <c r="AQ77" s="1235"/>
    </row>
    <row r="78" spans="2:43" ht="15">
      <c r="B78" s="1254" t="s">
        <v>3079</v>
      </c>
      <c r="C78" s="1236"/>
      <c r="D78" s="1237"/>
      <c r="E78" s="1237"/>
      <c r="F78" s="1237"/>
      <c r="G78" s="1271"/>
      <c r="H78" s="1271"/>
      <c r="I78" s="1271"/>
      <c r="J78" s="1271"/>
      <c r="K78" s="1271"/>
      <c r="L78" s="1271"/>
      <c r="M78" s="1271"/>
      <c r="N78" s="1271"/>
      <c r="O78" s="1271"/>
      <c r="P78" s="1271"/>
      <c r="Q78" s="1256"/>
      <c r="S78" s="1271"/>
      <c r="T78" s="1271"/>
      <c r="U78" s="1271"/>
      <c r="V78" s="1271"/>
      <c r="W78" s="1271"/>
      <c r="X78" s="1271"/>
      <c r="Y78" s="1268"/>
      <c r="Z78" s="1238"/>
      <c r="AA78" s="1240"/>
      <c r="AB78" s="1240"/>
      <c r="AC78" s="1240"/>
      <c r="AD78" s="1240"/>
      <c r="AE78" s="1240"/>
      <c r="AF78" s="1240"/>
      <c r="AG78" s="1235"/>
      <c r="AH78" s="1235"/>
      <c r="AI78" s="1235"/>
      <c r="AJ78" s="1235"/>
      <c r="AK78" s="1235"/>
      <c r="AL78" s="1235"/>
      <c r="AM78" s="1235"/>
      <c r="AN78" s="1235"/>
      <c r="AO78" s="1235"/>
      <c r="AP78" s="1235"/>
      <c r="AQ78" s="1235"/>
    </row>
    <row r="79" spans="2:43" ht="15">
      <c r="B79" s="1272" t="s">
        <v>4024</v>
      </c>
      <c r="C79" s="1236"/>
      <c r="D79" s="1237"/>
      <c r="E79" s="1237"/>
      <c r="F79" s="1237"/>
      <c r="G79" s="1271">
        <v>0</v>
      </c>
      <c r="H79" s="1271"/>
      <c r="I79" s="1271">
        <v>0</v>
      </c>
      <c r="J79" s="1271"/>
      <c r="K79" s="1271">
        <v>0</v>
      </c>
      <c r="L79" s="1271"/>
      <c r="M79" s="1271">
        <v>0</v>
      </c>
      <c r="N79" s="1271"/>
      <c r="O79" s="1271">
        <f>BS!G21</f>
        <v>568</v>
      </c>
      <c r="P79" s="1271"/>
      <c r="Q79" s="1256">
        <f>G79+I79+K79+O79</f>
        <v>568</v>
      </c>
      <c r="S79" s="1271"/>
      <c r="T79" s="1271"/>
      <c r="U79" s="1271"/>
      <c r="V79" s="1271"/>
      <c r="W79" s="1271"/>
      <c r="X79" s="1271"/>
      <c r="Y79" s="1268"/>
      <c r="Z79" s="1238"/>
      <c r="AA79" s="1240"/>
      <c r="AB79" s="1240"/>
      <c r="AC79" s="1240"/>
      <c r="AD79" s="1240"/>
      <c r="AE79" s="1240"/>
      <c r="AF79" s="1240"/>
      <c r="AG79" s="1235"/>
      <c r="AH79" s="1235"/>
      <c r="AI79" s="1235"/>
      <c r="AJ79" s="1235"/>
      <c r="AK79" s="1235"/>
      <c r="AL79" s="1235"/>
      <c r="AM79" s="1235"/>
      <c r="AN79" s="1235"/>
      <c r="AO79" s="1235"/>
      <c r="AP79" s="1235"/>
      <c r="AQ79" s="1235"/>
    </row>
    <row r="80" spans="2:43" ht="15">
      <c r="B80" s="1272" t="s">
        <v>4081</v>
      </c>
      <c r="C80" s="1236"/>
      <c r="D80" s="1237"/>
      <c r="E80" s="1237"/>
      <c r="F80" s="1237"/>
      <c r="G80" s="1271">
        <v>0</v>
      </c>
      <c r="H80" s="1271"/>
      <c r="I80" s="1271">
        <v>0</v>
      </c>
      <c r="J80" s="1271"/>
      <c r="K80" s="1271">
        <v>0</v>
      </c>
      <c r="L80" s="1271"/>
      <c r="M80" s="1271">
        <v>0</v>
      </c>
      <c r="N80" s="1271"/>
      <c r="O80" s="1271">
        <f>BS!I23</f>
        <v>50</v>
      </c>
      <c r="P80" s="1271"/>
      <c r="Q80" s="1256">
        <f>G80+I80+K80+O80</f>
        <v>50</v>
      </c>
      <c r="S80" s="1271"/>
      <c r="T80" s="1271"/>
      <c r="U80" s="1271"/>
      <c r="V80" s="1271"/>
      <c r="W80" s="1271"/>
      <c r="X80" s="1271"/>
      <c r="Y80" s="1268"/>
      <c r="Z80" s="1238"/>
      <c r="AA80" s="1240"/>
      <c r="AB80" s="1240"/>
      <c r="AC80" s="1240"/>
      <c r="AD80" s="1240"/>
      <c r="AE80" s="1240"/>
      <c r="AF80" s="1240"/>
      <c r="AG80" s="1235"/>
      <c r="AH80" s="1235"/>
      <c r="AI80" s="1235"/>
      <c r="AJ80" s="1235"/>
      <c r="AK80" s="1235"/>
      <c r="AL80" s="1235"/>
      <c r="AM80" s="1235"/>
      <c r="AN80" s="1235"/>
      <c r="AO80" s="1235"/>
      <c r="AP80" s="1235"/>
      <c r="AQ80" s="1235"/>
    </row>
    <row r="81" spans="2:43" ht="15">
      <c r="B81" s="1272" t="s">
        <v>4087</v>
      </c>
      <c r="C81" s="1236"/>
      <c r="D81" s="1237"/>
      <c r="E81" s="1237"/>
      <c r="F81" s="1237"/>
      <c r="G81" s="1271">
        <v>0</v>
      </c>
      <c r="H81" s="1271"/>
      <c r="I81" s="1271">
        <v>0</v>
      </c>
      <c r="J81" s="1271"/>
      <c r="K81" s="1271">
        <v>0</v>
      </c>
      <c r="L81" s="1271"/>
      <c r="M81" s="1271">
        <v>0</v>
      </c>
      <c r="N81" s="1271"/>
      <c r="O81" s="1271">
        <f>BS!G25</f>
        <v>104</v>
      </c>
      <c r="P81" s="1271"/>
      <c r="Q81" s="1256">
        <f>G81+I81+K81+O81</f>
        <v>104</v>
      </c>
      <c r="S81" s="1271"/>
      <c r="T81" s="1271"/>
      <c r="U81" s="1271"/>
      <c r="V81" s="1271"/>
      <c r="W81" s="1271"/>
      <c r="X81" s="1271"/>
      <c r="Y81" s="1268"/>
      <c r="Z81" s="1238"/>
      <c r="AA81" s="1240"/>
      <c r="AB81" s="1240"/>
      <c r="AC81" s="1240"/>
      <c r="AD81" s="1240"/>
      <c r="AE81" s="1240"/>
      <c r="AF81" s="1240"/>
      <c r="AG81" s="1235"/>
      <c r="AH81" s="1235"/>
      <c r="AI81" s="1235"/>
      <c r="AJ81" s="1235"/>
      <c r="AK81" s="1235"/>
      <c r="AL81" s="1235"/>
      <c r="AM81" s="1235"/>
      <c r="AN81" s="1235"/>
      <c r="AO81" s="1235"/>
      <c r="AP81" s="1235"/>
      <c r="AQ81" s="1235"/>
    </row>
    <row r="82" spans="2:43" ht="15">
      <c r="B82" s="1272" t="s">
        <v>3164</v>
      </c>
      <c r="C82" s="1236"/>
      <c r="D82" s="1237"/>
      <c r="E82" s="1237"/>
      <c r="F82" s="1237"/>
      <c r="G82" s="1271">
        <v>0</v>
      </c>
      <c r="H82" s="1271"/>
      <c r="I82" s="1271">
        <v>0</v>
      </c>
      <c r="J82" s="1271"/>
      <c r="K82" s="1271"/>
      <c r="L82" s="1271"/>
      <c r="M82" s="1271">
        <v>0</v>
      </c>
      <c r="N82" s="1271"/>
      <c r="O82" s="1271">
        <f>BS!G27</f>
        <v>4120</v>
      </c>
      <c r="P82" s="1271"/>
      <c r="Q82" s="1256">
        <f>G82+I82+K82+O82</f>
        <v>4120</v>
      </c>
      <c r="S82" s="1271"/>
      <c r="T82" s="1271"/>
      <c r="U82" s="1271"/>
      <c r="V82" s="1271"/>
      <c r="W82" s="1271"/>
      <c r="X82" s="1271"/>
      <c r="Y82" s="1268"/>
      <c r="Z82" s="1238"/>
      <c r="AA82" s="1240"/>
      <c r="AB82" s="1240"/>
      <c r="AC82" s="1240"/>
      <c r="AD82" s="1240"/>
      <c r="AE82" s="1240"/>
      <c r="AF82" s="1240"/>
      <c r="AG82" s="1235"/>
      <c r="AH82" s="1235"/>
      <c r="AI82" s="1235"/>
      <c r="AJ82" s="1235"/>
      <c r="AK82" s="1235"/>
      <c r="AL82" s="1235"/>
      <c r="AM82" s="1235"/>
      <c r="AN82" s="1235"/>
      <c r="AO82" s="1235"/>
      <c r="AP82" s="1235"/>
      <c r="AQ82" s="1235"/>
    </row>
    <row r="83" spans="2:43" ht="15">
      <c r="B83" s="1272"/>
      <c r="C83" s="1236"/>
      <c r="D83" s="1237"/>
      <c r="E83" s="1237"/>
      <c r="F83" s="1237"/>
      <c r="G83" s="1271"/>
      <c r="H83" s="1271"/>
      <c r="I83" s="1271"/>
      <c r="J83" s="1271"/>
      <c r="K83" s="1271"/>
      <c r="L83" s="1271"/>
      <c r="M83" s="1271"/>
      <c r="N83" s="1271"/>
      <c r="O83" s="1271"/>
      <c r="P83" s="1271"/>
      <c r="Q83" s="1256"/>
      <c r="S83" s="1271"/>
      <c r="T83" s="1271"/>
      <c r="U83" s="1271"/>
      <c r="V83" s="1271"/>
      <c r="W83" s="1271"/>
      <c r="X83" s="1271"/>
      <c r="Y83" s="1268"/>
      <c r="Z83" s="1238"/>
      <c r="AA83" s="1240"/>
      <c r="AB83" s="1240"/>
      <c r="AC83" s="1240"/>
      <c r="AD83" s="1240"/>
      <c r="AE83" s="1240"/>
      <c r="AF83" s="1240"/>
      <c r="AG83" s="1235"/>
      <c r="AH83" s="1235"/>
      <c r="AI83" s="1235"/>
      <c r="AJ83" s="1235"/>
      <c r="AK83" s="1235"/>
      <c r="AL83" s="1235"/>
      <c r="AM83" s="1235"/>
      <c r="AN83" s="1235"/>
      <c r="AO83" s="1235"/>
      <c r="AP83" s="1235"/>
      <c r="AQ83" s="1235"/>
    </row>
    <row r="84" spans="2:43" ht="15">
      <c r="B84" s="1261" t="s">
        <v>3072</v>
      </c>
      <c r="C84" s="1236"/>
      <c r="D84" s="1237"/>
      <c r="E84" s="1237"/>
      <c r="F84" s="1237"/>
      <c r="G84" s="1271"/>
      <c r="H84" s="1271"/>
      <c r="I84" s="1271"/>
      <c r="J84" s="1271"/>
      <c r="K84" s="1271"/>
      <c r="L84" s="1271"/>
      <c r="M84" s="1271"/>
      <c r="N84" s="1271"/>
      <c r="O84" s="1271"/>
      <c r="P84" s="1271"/>
      <c r="Q84" s="1256"/>
      <c r="S84" s="1271"/>
      <c r="T84" s="1271"/>
      <c r="U84" s="1271"/>
      <c r="V84" s="1271"/>
      <c r="W84" s="1271"/>
      <c r="X84" s="1271"/>
      <c r="Y84" s="1268"/>
      <c r="Z84" s="1238"/>
      <c r="AA84" s="1240"/>
      <c r="AB84" s="1240"/>
      <c r="AC84" s="1240"/>
      <c r="AD84" s="1240"/>
      <c r="AE84" s="1240"/>
      <c r="AF84" s="1240"/>
      <c r="AG84" s="1235"/>
      <c r="AH84" s="1235"/>
      <c r="AI84" s="1235"/>
      <c r="AJ84" s="1235"/>
      <c r="AK84" s="1235"/>
      <c r="AL84" s="1235"/>
      <c r="AM84" s="1235"/>
      <c r="AN84" s="1235"/>
      <c r="AO84" s="1235"/>
      <c r="AP84" s="1235"/>
      <c r="AQ84" s="1235"/>
    </row>
    <row r="85" spans="2:43" ht="15">
      <c r="B85" s="1272" t="s">
        <v>4024</v>
      </c>
      <c r="C85" s="1236"/>
      <c r="D85" s="1237"/>
      <c r="E85" s="1237"/>
      <c r="F85" s="1237"/>
      <c r="G85" s="1271">
        <v>0</v>
      </c>
      <c r="H85" s="1271"/>
      <c r="I85" s="1271">
        <v>0</v>
      </c>
      <c r="J85" s="1271"/>
      <c r="K85" s="1271">
        <v>0</v>
      </c>
      <c r="L85" s="1271"/>
      <c r="M85" s="1271">
        <v>0</v>
      </c>
      <c r="N85" s="1271"/>
      <c r="O85" s="1271">
        <f>BS!I21</f>
        <v>552</v>
      </c>
      <c r="P85" s="1271"/>
      <c r="Q85" s="1256">
        <f>G85+I85+K85+O85</f>
        <v>552</v>
      </c>
      <c r="S85" s="1271"/>
      <c r="T85" s="1271"/>
      <c r="U85" s="1271"/>
      <c r="V85" s="1271"/>
      <c r="W85" s="1271"/>
      <c r="X85" s="1271"/>
      <c r="Y85" s="1268"/>
      <c r="Z85" s="1238"/>
      <c r="AA85" s="1240"/>
      <c r="AB85" s="1240"/>
      <c r="AC85" s="1240"/>
      <c r="AD85" s="1240"/>
      <c r="AE85" s="1240"/>
      <c r="AF85" s="1240"/>
      <c r="AG85" s="1235"/>
      <c r="AH85" s="1235"/>
      <c r="AI85" s="1235"/>
      <c r="AJ85" s="1235"/>
      <c r="AK85" s="1235"/>
      <c r="AL85" s="1235"/>
      <c r="AM85" s="1235"/>
      <c r="AN85" s="1235"/>
      <c r="AO85" s="1235"/>
      <c r="AP85" s="1235"/>
      <c r="AQ85" s="1235"/>
    </row>
    <row r="86" spans="2:43" ht="15">
      <c r="B86" s="1272" t="s">
        <v>4081</v>
      </c>
      <c r="C86" s="1236"/>
      <c r="D86" s="1237"/>
      <c r="E86" s="1237"/>
      <c r="F86" s="1237"/>
      <c r="G86" s="1271">
        <v>0</v>
      </c>
      <c r="H86" s="1271"/>
      <c r="I86" s="1271">
        <v>0</v>
      </c>
      <c r="J86" s="1271"/>
      <c r="K86" s="1271">
        <v>0</v>
      </c>
      <c r="L86" s="1271"/>
      <c r="M86" s="1271">
        <v>0</v>
      </c>
      <c r="N86" s="1271"/>
      <c r="O86" s="1271">
        <f>BS!I23</f>
        <v>50</v>
      </c>
      <c r="P86" s="1271"/>
      <c r="Q86" s="1256">
        <f>G86+I86+K86+O86</f>
        <v>50</v>
      </c>
      <c r="S86" s="1271"/>
      <c r="T86" s="1271"/>
      <c r="U86" s="1271"/>
      <c r="V86" s="1271"/>
      <c r="W86" s="1271"/>
      <c r="X86" s="1271"/>
      <c r="Y86" s="1268"/>
      <c r="Z86" s="1238"/>
      <c r="AA86" s="1240"/>
      <c r="AB86" s="1240"/>
      <c r="AC86" s="1240"/>
      <c r="AD86" s="1240"/>
      <c r="AE86" s="1240"/>
      <c r="AF86" s="1240"/>
      <c r="AG86" s="1235"/>
      <c r="AH86" s="1235"/>
      <c r="AI86" s="1235"/>
      <c r="AJ86" s="1235"/>
      <c r="AK86" s="1235"/>
      <c r="AL86" s="1235"/>
      <c r="AM86" s="1235"/>
      <c r="AN86" s="1235"/>
      <c r="AO86" s="1235"/>
      <c r="AP86" s="1235"/>
      <c r="AQ86" s="1235"/>
    </row>
    <row r="87" spans="2:43" ht="15">
      <c r="B87" s="1272" t="s">
        <v>4087</v>
      </c>
      <c r="C87" s="1236"/>
      <c r="D87" s="1237"/>
      <c r="E87" s="1237"/>
      <c r="F87" s="1237"/>
      <c r="G87" s="1271">
        <v>0</v>
      </c>
      <c r="H87" s="1271"/>
      <c r="I87" s="1271">
        <v>0</v>
      </c>
      <c r="J87" s="1271"/>
      <c r="K87" s="1271">
        <v>0</v>
      </c>
      <c r="L87" s="1271"/>
      <c r="M87" s="1271">
        <v>0</v>
      </c>
      <c r="N87" s="1271"/>
      <c r="O87" s="1271">
        <f>BS!I25</f>
        <v>91</v>
      </c>
      <c r="P87" s="1271"/>
      <c r="Q87" s="1256">
        <f>G87+I87+K87+O87</f>
        <v>91</v>
      </c>
      <c r="S87" s="1271"/>
      <c r="T87" s="1271"/>
      <c r="U87" s="1271"/>
      <c r="V87" s="1271"/>
      <c r="W87" s="1271"/>
      <c r="X87" s="1271"/>
      <c r="Y87" s="1268"/>
      <c r="Z87" s="1238"/>
      <c r="AA87" s="1240"/>
      <c r="AB87" s="1240"/>
      <c r="AC87" s="1240"/>
      <c r="AD87" s="1240"/>
      <c r="AE87" s="1240"/>
      <c r="AF87" s="1240"/>
      <c r="AG87" s="1235"/>
      <c r="AH87" s="1235"/>
      <c r="AI87" s="1235"/>
      <c r="AJ87" s="1235"/>
      <c r="AK87" s="1235"/>
      <c r="AL87" s="1235"/>
      <c r="AM87" s="1235"/>
      <c r="AN87" s="1235"/>
      <c r="AO87" s="1235"/>
      <c r="AP87" s="1235"/>
      <c r="AQ87" s="1235"/>
    </row>
    <row r="88" spans="2:43" ht="15">
      <c r="B88" s="1272" t="s">
        <v>3164</v>
      </c>
      <c r="C88" s="1236"/>
      <c r="D88" s="1237"/>
      <c r="E88" s="1237"/>
      <c r="F88" s="1237"/>
      <c r="G88" s="1271">
        <v>0</v>
      </c>
      <c r="H88" s="1271"/>
      <c r="I88" s="1271">
        <v>0</v>
      </c>
      <c r="J88" s="1271"/>
      <c r="K88" s="1271"/>
      <c r="L88" s="1271"/>
      <c r="M88" s="1271">
        <v>0</v>
      </c>
      <c r="N88" s="1271"/>
      <c r="O88" s="1271">
        <f>BS!I27</f>
        <v>2793</v>
      </c>
      <c r="P88" s="1271"/>
      <c r="Q88" s="1256">
        <f>G88+I88+K88+O88</f>
        <v>2793</v>
      </c>
      <c r="S88" s="1271"/>
      <c r="T88" s="1271"/>
      <c r="U88" s="1271"/>
      <c r="V88" s="1271"/>
      <c r="W88" s="1271"/>
      <c r="X88" s="1271"/>
      <c r="Y88" s="1268"/>
      <c r="Z88" s="1238"/>
      <c r="AA88" s="1240"/>
      <c r="AB88" s="1240"/>
      <c r="AC88" s="1240"/>
      <c r="AD88" s="1240"/>
      <c r="AE88" s="1240"/>
      <c r="AF88" s="1240"/>
      <c r="AG88" s="1235"/>
      <c r="AH88" s="1235"/>
      <c r="AI88" s="1235"/>
      <c r="AJ88" s="1235"/>
      <c r="AK88" s="1235"/>
      <c r="AL88" s="1235"/>
      <c r="AM88" s="1235"/>
      <c r="AN88" s="1235"/>
      <c r="AO88" s="1235"/>
      <c r="AP88" s="1235"/>
      <c r="AQ88" s="1235"/>
    </row>
    <row r="89" spans="2:43" ht="15.75" thickBot="1">
      <c r="B89" s="1273"/>
      <c r="C89" s="1236"/>
      <c r="D89" s="1237"/>
      <c r="E89" s="1237"/>
      <c r="F89" s="1237"/>
      <c r="G89" s="1270">
        <f>SUM(G73:G88)</f>
        <v>0</v>
      </c>
      <c r="H89" s="1271"/>
      <c r="I89" s="1270">
        <f>SUM(I73:I88)</f>
        <v>0</v>
      </c>
      <c r="J89" s="1271"/>
      <c r="K89" s="1270">
        <f>SUM(K73:K88)</f>
        <v>0</v>
      </c>
      <c r="L89" s="1271"/>
      <c r="M89" s="1270"/>
      <c r="N89" s="1271"/>
      <c r="O89" s="1270">
        <f>SUM(O73:O88)</f>
        <v>12325</v>
      </c>
      <c r="P89" s="1271"/>
      <c r="Q89" s="1270">
        <f>SUM(Q73:Q88)</f>
        <v>12325</v>
      </c>
      <c r="S89" s="1271"/>
      <c r="T89" s="1271"/>
      <c r="U89" s="1271"/>
      <c r="V89" s="1271"/>
      <c r="W89" s="1271"/>
      <c r="X89" s="1271"/>
      <c r="Y89" s="1271"/>
      <c r="Z89" s="1238"/>
      <c r="AA89" s="1240"/>
      <c r="AB89" s="1240"/>
      <c r="AC89" s="1240"/>
      <c r="AD89" s="1240"/>
      <c r="AE89" s="1240"/>
      <c r="AF89" s="1240"/>
      <c r="AG89" s="1235"/>
      <c r="AH89" s="1235"/>
      <c r="AI89" s="1235"/>
      <c r="AJ89" s="1235"/>
      <c r="AK89" s="1235"/>
      <c r="AL89" s="1235"/>
      <c r="AM89" s="1235"/>
      <c r="AN89" s="1235"/>
      <c r="AO89" s="1235"/>
      <c r="AP89" s="1235"/>
      <c r="AQ89" s="1235"/>
    </row>
    <row r="90" spans="2:43" ht="15.75" thickTop="1">
      <c r="B90" s="1273"/>
      <c r="C90" s="1236"/>
      <c r="D90" s="1237"/>
      <c r="E90" s="1237"/>
      <c r="F90" s="1237"/>
      <c r="G90" s="1271"/>
      <c r="H90" s="1271"/>
      <c r="I90" s="1271"/>
      <c r="J90" s="1271"/>
      <c r="K90" s="1271"/>
      <c r="L90" s="1271"/>
      <c r="M90" s="1271"/>
      <c r="N90" s="1271"/>
      <c r="O90" s="1271"/>
      <c r="P90" s="1271"/>
      <c r="Q90" s="1271"/>
      <c r="S90" s="1271"/>
      <c r="T90" s="1271"/>
      <c r="U90" s="1271"/>
      <c r="V90" s="1271"/>
      <c r="W90" s="1271"/>
      <c r="X90" s="1271"/>
      <c r="Y90" s="1271"/>
      <c r="Z90" s="1238"/>
      <c r="AA90" s="1240"/>
      <c r="AB90" s="1240"/>
      <c r="AC90" s="1240"/>
      <c r="AD90" s="1240"/>
      <c r="AE90" s="1240"/>
      <c r="AF90" s="1240"/>
      <c r="AG90" s="1235"/>
      <c r="AH90" s="1235"/>
      <c r="AI90" s="1235"/>
      <c r="AJ90" s="1235"/>
      <c r="AK90" s="1235"/>
      <c r="AL90" s="1235"/>
      <c r="AM90" s="1235"/>
      <c r="AN90" s="1235"/>
      <c r="AO90" s="1235"/>
      <c r="AP90" s="1235"/>
      <c r="AQ90" s="1235"/>
    </row>
    <row r="91" spans="2:43" ht="15">
      <c r="B91" s="1273"/>
      <c r="C91" s="1236"/>
      <c r="D91" s="1237"/>
      <c r="E91" s="1237"/>
      <c r="F91" s="1237"/>
      <c r="G91" s="1271"/>
      <c r="H91" s="1271"/>
      <c r="I91" s="1271"/>
      <c r="J91" s="1271"/>
      <c r="K91" s="1271"/>
      <c r="L91" s="1271"/>
      <c r="M91" s="1271"/>
      <c r="N91" s="1271"/>
      <c r="O91" s="1271"/>
      <c r="P91" s="1271"/>
      <c r="Q91" s="1271"/>
      <c r="S91" s="1271"/>
      <c r="T91" s="1271"/>
      <c r="U91" s="1271"/>
      <c r="V91" s="1271"/>
      <c r="W91" s="1271"/>
      <c r="X91" s="1271"/>
      <c r="Y91" s="1271"/>
      <c r="Z91" s="1238"/>
      <c r="AA91" s="1240"/>
      <c r="AB91" s="1240"/>
      <c r="AC91" s="1240"/>
      <c r="AD91" s="1240"/>
      <c r="AE91" s="1240"/>
      <c r="AF91" s="1240"/>
      <c r="AG91" s="1235"/>
      <c r="AH91" s="1235"/>
      <c r="AI91" s="1235"/>
      <c r="AJ91" s="1235"/>
      <c r="AK91" s="1235"/>
      <c r="AL91" s="1235"/>
      <c r="AM91" s="1235"/>
      <c r="AN91" s="1235"/>
      <c r="AO91" s="1235"/>
      <c r="AP91" s="1235"/>
      <c r="AQ91" s="1235"/>
    </row>
    <row r="92" spans="2:43" ht="15">
      <c r="C92" s="1236"/>
      <c r="D92" s="1237"/>
      <c r="E92" s="1237"/>
      <c r="F92" s="1237"/>
      <c r="G92" s="3210" t="s">
        <v>3791</v>
      </c>
      <c r="H92" s="3150"/>
      <c r="I92" s="3150"/>
      <c r="J92" s="3150"/>
      <c r="K92" s="3150"/>
      <c r="L92" s="3150"/>
      <c r="M92" s="3150"/>
      <c r="N92" s="3150"/>
      <c r="O92" s="3150"/>
      <c r="P92" s="3150"/>
      <c r="Q92" s="3150"/>
      <c r="R92" s="3150"/>
      <c r="S92" s="3150"/>
      <c r="T92" s="3150"/>
      <c r="U92" s="3150"/>
      <c r="V92" s="3150"/>
      <c r="W92" s="3150"/>
      <c r="X92" s="3150"/>
      <c r="Y92" s="3150"/>
      <c r="Z92" s="1238"/>
      <c r="AA92" s="1239"/>
      <c r="AB92" s="1240"/>
      <c r="AC92" s="1240"/>
      <c r="AD92" s="1240"/>
      <c r="AE92" s="1240"/>
      <c r="AF92" s="1240"/>
      <c r="AG92" s="1235"/>
      <c r="AH92" s="1235"/>
      <c r="AI92" s="1235"/>
      <c r="AJ92" s="1235"/>
      <c r="AK92" s="1235"/>
      <c r="AL92" s="1235"/>
      <c r="AM92" s="1235"/>
      <c r="AN92" s="1235"/>
      <c r="AO92" s="1235"/>
      <c r="AP92" s="1235"/>
      <c r="AQ92" s="1235"/>
    </row>
    <row r="93" spans="2:43" ht="15">
      <c r="C93" s="1236"/>
      <c r="D93" s="1237"/>
      <c r="E93" s="1237"/>
      <c r="F93" s="1237"/>
      <c r="G93" s="3150" t="s">
        <v>4013</v>
      </c>
      <c r="H93" s="3150"/>
      <c r="I93" s="3150"/>
      <c r="J93" s="3150"/>
      <c r="K93" s="3150"/>
      <c r="L93" s="3150"/>
      <c r="M93" s="3150"/>
      <c r="N93" s="3150"/>
      <c r="O93" s="3150"/>
      <c r="P93" s="3150"/>
      <c r="Q93" s="3150"/>
      <c r="R93" s="1241">
        <v>42369</v>
      </c>
      <c r="S93" s="3150" t="s">
        <v>4014</v>
      </c>
      <c r="T93" s="3150"/>
      <c r="U93" s="3150"/>
      <c r="V93" s="3150"/>
      <c r="W93" s="3150"/>
      <c r="X93" s="3150"/>
      <c r="Y93" s="3150"/>
      <c r="Z93" s="1238"/>
      <c r="AA93" s="1242"/>
      <c r="AB93" s="1240"/>
      <c r="AC93" s="1240"/>
      <c r="AD93" s="1240"/>
      <c r="AE93" s="1240"/>
      <c r="AF93" s="1240"/>
      <c r="AG93" s="1235"/>
      <c r="AH93" s="1235"/>
      <c r="AI93" s="1235"/>
      <c r="AJ93" s="1235"/>
      <c r="AK93" s="1235"/>
      <c r="AL93" s="1235"/>
      <c r="AM93" s="1235"/>
      <c r="AN93" s="1235"/>
      <c r="AO93" s="1235"/>
      <c r="AP93" s="1235"/>
      <c r="AQ93" s="1235"/>
    </row>
    <row r="94" spans="2:43" ht="15" customHeight="1">
      <c r="C94" s="1236"/>
      <c r="D94" s="1237"/>
      <c r="E94" s="1237"/>
      <c r="F94" s="1237"/>
      <c r="G94" s="3205" t="s">
        <v>4071</v>
      </c>
      <c r="H94" s="1243"/>
      <c r="I94" s="3205" t="s">
        <v>4072</v>
      </c>
      <c r="J94" s="1244"/>
      <c r="K94" s="3205" t="s">
        <v>4073</v>
      </c>
      <c r="L94" s="1245"/>
      <c r="M94" s="3208" t="s">
        <v>4063</v>
      </c>
      <c r="N94" s="1245"/>
      <c r="O94" s="3205" t="s">
        <v>4082</v>
      </c>
      <c r="P94" s="1245"/>
      <c r="Q94" s="3205" t="s">
        <v>2928</v>
      </c>
      <c r="R94" s="1246"/>
      <c r="S94" s="1185"/>
      <c r="T94" s="1185"/>
      <c r="U94" s="1185"/>
      <c r="V94" s="1185"/>
      <c r="W94" s="1185"/>
      <c r="X94" s="1185"/>
      <c r="Y94" s="1185"/>
      <c r="Z94" s="1238"/>
      <c r="AB94" s="1240"/>
      <c r="AC94" s="1240"/>
      <c r="AD94" s="1240"/>
      <c r="AE94" s="1240"/>
      <c r="AF94" s="1240"/>
      <c r="AG94" s="1235"/>
      <c r="AH94" s="1235"/>
      <c r="AI94" s="1235"/>
      <c r="AJ94" s="1235"/>
      <c r="AK94" s="1235"/>
      <c r="AL94" s="1235"/>
      <c r="AM94" s="1235"/>
      <c r="AN94" s="1235"/>
      <c r="AO94" s="1235"/>
      <c r="AP94" s="1235"/>
      <c r="AQ94" s="1235"/>
    </row>
    <row r="95" spans="2:43" ht="15">
      <c r="C95" s="1236"/>
      <c r="D95" s="1237"/>
      <c r="E95" s="1237"/>
      <c r="F95" s="1237"/>
      <c r="G95" s="3206"/>
      <c r="H95" s="1243"/>
      <c r="I95" s="3206"/>
      <c r="J95" s="1244"/>
      <c r="K95" s="3206"/>
      <c r="L95" s="1245"/>
      <c r="M95" s="3149"/>
      <c r="N95" s="1245"/>
      <c r="O95" s="3206"/>
      <c r="P95" s="1245"/>
      <c r="Q95" s="3206"/>
      <c r="R95" s="1246"/>
      <c r="S95" s="1185"/>
      <c r="T95" s="1185"/>
      <c r="U95" s="1185"/>
      <c r="V95" s="1185"/>
      <c r="W95" s="1185"/>
      <c r="X95" s="1185"/>
      <c r="Y95" s="1185"/>
      <c r="Z95" s="1238"/>
      <c r="AB95" s="1240"/>
      <c r="AC95" s="1240"/>
      <c r="AD95" s="1240"/>
      <c r="AE95" s="1240"/>
      <c r="AF95" s="1240"/>
      <c r="AG95" s="1235"/>
      <c r="AH95" s="1235"/>
      <c r="AI95" s="1235"/>
      <c r="AJ95" s="1235"/>
      <c r="AK95" s="1235"/>
      <c r="AL95" s="1235"/>
      <c r="AM95" s="1235"/>
      <c r="AN95" s="1235"/>
      <c r="AO95" s="1235"/>
      <c r="AP95" s="1235"/>
      <c r="AQ95" s="1235"/>
    </row>
    <row r="96" spans="2:43" ht="15">
      <c r="C96" s="1236"/>
      <c r="D96" s="1237"/>
      <c r="E96" s="1237"/>
      <c r="F96" s="1237"/>
      <c r="G96" s="3207"/>
      <c r="H96" s="1243"/>
      <c r="I96" s="3207"/>
      <c r="J96" s="1244"/>
      <c r="K96" s="3206"/>
      <c r="L96" s="1245"/>
      <c r="M96" s="3149"/>
      <c r="N96" s="1245"/>
      <c r="O96" s="3207"/>
      <c r="P96" s="1245"/>
      <c r="Q96" s="3207"/>
      <c r="R96" s="1246"/>
      <c r="S96" s="1247"/>
      <c r="T96" s="1243"/>
      <c r="U96" s="1247"/>
      <c r="V96" s="1244"/>
      <c r="W96" s="1247"/>
      <c r="X96" s="1245"/>
      <c r="Y96" s="1247"/>
      <c r="Z96" s="1238"/>
      <c r="AB96" s="1240"/>
      <c r="AC96" s="1240"/>
      <c r="AD96" s="1240"/>
      <c r="AE96" s="1240"/>
      <c r="AF96" s="1240"/>
      <c r="AG96" s="1235"/>
      <c r="AH96" s="1235"/>
      <c r="AI96" s="1235"/>
      <c r="AJ96" s="1235"/>
      <c r="AK96" s="1235"/>
      <c r="AL96" s="1235"/>
      <c r="AM96" s="1235"/>
      <c r="AN96" s="1235"/>
      <c r="AO96" s="1235"/>
      <c r="AP96" s="1235"/>
      <c r="AQ96" s="1235"/>
    </row>
    <row r="97" spans="2:43" ht="15">
      <c r="C97" s="1236"/>
      <c r="D97" s="1237"/>
      <c r="E97" s="1237"/>
      <c r="F97" s="1237"/>
      <c r="G97" s="3207"/>
      <c r="H97" s="1243"/>
      <c r="I97" s="3207"/>
      <c r="J97" s="1244"/>
      <c r="K97" s="3206"/>
      <c r="L97" s="1245"/>
      <c r="M97" s="3149"/>
      <c r="N97" s="1245"/>
      <c r="O97" s="3207"/>
      <c r="P97" s="1245"/>
      <c r="Q97" s="3207"/>
      <c r="R97" s="1246"/>
      <c r="S97" s="1247" t="s">
        <v>3541</v>
      </c>
      <c r="T97" s="1243"/>
      <c r="U97" s="1247" t="s">
        <v>3542</v>
      </c>
      <c r="V97" s="1244"/>
      <c r="W97" s="1247" t="s">
        <v>3543</v>
      </c>
      <c r="X97" s="1245"/>
      <c r="Y97" s="1247" t="s">
        <v>2928</v>
      </c>
      <c r="Z97" s="1238"/>
      <c r="AB97" s="1240"/>
      <c r="AC97" s="1240"/>
      <c r="AD97" s="1240"/>
      <c r="AE97" s="1240"/>
      <c r="AF97" s="1240"/>
      <c r="AG97" s="1235"/>
      <c r="AH97" s="1235"/>
      <c r="AI97" s="1235"/>
      <c r="AJ97" s="1235"/>
      <c r="AK97" s="1235"/>
      <c r="AL97" s="1235"/>
      <c r="AM97" s="1235"/>
      <c r="AN97" s="1235"/>
      <c r="AO97" s="1235"/>
      <c r="AP97" s="1235"/>
      <c r="AQ97" s="1235"/>
    </row>
    <row r="98" spans="2:43" ht="15">
      <c r="C98" s="1236"/>
      <c r="D98" s="1237"/>
      <c r="E98" s="1237"/>
      <c r="F98" s="1248"/>
      <c r="G98" s="3209" t="s">
        <v>4083</v>
      </c>
      <c r="H98" s="3209"/>
      <c r="I98" s="3209"/>
      <c r="J98" s="3209"/>
      <c r="K98" s="3209"/>
      <c r="L98" s="3209"/>
      <c r="M98" s="3209"/>
      <c r="N98" s="3209"/>
      <c r="O98" s="3209"/>
      <c r="P98" s="3209"/>
      <c r="Q98" s="3209"/>
      <c r="R98" s="1245"/>
      <c r="S98" s="3209" t="s">
        <v>4076</v>
      </c>
      <c r="T98" s="3209"/>
      <c r="U98" s="3209"/>
      <c r="V98" s="3209"/>
      <c r="W98" s="3209"/>
      <c r="X98" s="3209"/>
      <c r="Y98" s="3209"/>
      <c r="Z98" s="1238"/>
      <c r="AB98" s="1240"/>
      <c r="AC98" s="1240"/>
      <c r="AD98" s="1240"/>
      <c r="AE98" s="1240"/>
      <c r="AF98" s="1240"/>
      <c r="AG98" s="1235"/>
      <c r="AH98" s="1235"/>
      <c r="AI98" s="1235"/>
      <c r="AJ98" s="1235"/>
      <c r="AK98" s="1235"/>
      <c r="AL98" s="1235"/>
      <c r="AM98" s="1235"/>
      <c r="AN98" s="1235"/>
      <c r="AO98" s="1235"/>
      <c r="AP98" s="1235"/>
      <c r="AQ98" s="1235"/>
    </row>
    <row r="99" spans="2:43" ht="15">
      <c r="B99" s="1161" t="s">
        <v>4020</v>
      </c>
      <c r="C99" s="1236"/>
      <c r="D99" s="1237"/>
      <c r="E99" s="1237"/>
      <c r="F99" s="1237"/>
      <c r="G99" s="1288"/>
      <c r="H99" s="1288"/>
      <c r="I99" s="1288"/>
      <c r="J99" s="1288"/>
      <c r="K99" s="1288"/>
      <c r="L99" s="1288"/>
      <c r="M99" s="1288"/>
      <c r="N99" s="1288"/>
      <c r="O99" s="1288"/>
      <c r="P99" s="1288"/>
      <c r="Q99" s="1288"/>
      <c r="R99" s="1245"/>
      <c r="S99" s="1288"/>
      <c r="T99" s="1288"/>
      <c r="U99" s="1288"/>
      <c r="V99" s="1288"/>
      <c r="W99" s="1288"/>
      <c r="X99" s="1288"/>
      <c r="Y99" s="1288"/>
      <c r="Z99" s="1238"/>
      <c r="AB99" s="1240"/>
      <c r="AC99" s="1240"/>
      <c r="AD99" s="1240"/>
      <c r="AE99" s="1240"/>
      <c r="AF99" s="1240"/>
      <c r="AG99" s="1235"/>
      <c r="AH99" s="1235"/>
      <c r="AI99" s="1235"/>
      <c r="AJ99" s="1235"/>
      <c r="AK99" s="1235"/>
      <c r="AL99" s="1235"/>
      <c r="AM99" s="1235"/>
      <c r="AN99" s="1235"/>
      <c r="AO99" s="1235"/>
      <c r="AP99" s="1235"/>
      <c r="AQ99" s="1235"/>
    </row>
    <row r="100" spans="2:43" ht="15">
      <c r="C100" s="1236"/>
      <c r="D100" s="1237"/>
      <c r="E100" s="1237"/>
      <c r="F100" s="1237"/>
      <c r="G100" s="1288"/>
      <c r="H100" s="1288"/>
      <c r="I100" s="1288"/>
      <c r="J100" s="1288"/>
      <c r="K100" s="1288"/>
      <c r="L100" s="1288"/>
      <c r="M100" s="1288"/>
      <c r="N100" s="1288"/>
      <c r="O100" s="1288"/>
      <c r="P100" s="1288"/>
      <c r="Q100" s="1288"/>
      <c r="R100" s="1245"/>
      <c r="S100" s="1288"/>
      <c r="T100" s="1288"/>
      <c r="U100" s="1288"/>
      <c r="V100" s="1288"/>
      <c r="W100" s="1288"/>
      <c r="X100" s="1288"/>
      <c r="Y100" s="1288"/>
      <c r="Z100" s="1238"/>
      <c r="AB100" s="1240"/>
      <c r="AC100" s="1240"/>
      <c r="AD100" s="1240"/>
      <c r="AE100" s="1240"/>
      <c r="AF100" s="1240"/>
      <c r="AG100" s="1235"/>
      <c r="AH100" s="1235"/>
      <c r="AI100" s="1235"/>
      <c r="AJ100" s="1235"/>
      <c r="AK100" s="1235"/>
      <c r="AL100" s="1235"/>
      <c r="AM100" s="1235"/>
      <c r="AN100" s="1235"/>
      <c r="AO100" s="1235"/>
      <c r="AP100" s="1235"/>
      <c r="AQ100" s="1235"/>
    </row>
    <row r="101" spans="2:43" ht="15">
      <c r="B101" s="1254" t="s">
        <v>3765</v>
      </c>
      <c r="C101" s="1236"/>
      <c r="D101" s="1237"/>
      <c r="E101" s="1237"/>
      <c r="F101" s="1237"/>
      <c r="U101" s="1250"/>
      <c r="V101" s="1250"/>
      <c r="W101" s="1251"/>
      <c r="X101" s="1252"/>
      <c r="Y101" s="1253"/>
      <c r="Z101" s="1238"/>
      <c r="AB101" s="1240"/>
      <c r="AC101" s="1240"/>
      <c r="AD101" s="1240"/>
      <c r="AE101" s="1240"/>
      <c r="AF101" s="1240"/>
      <c r="AG101" s="1235"/>
      <c r="AH101" s="1235"/>
      <c r="AI101" s="1235"/>
      <c r="AJ101" s="1235"/>
      <c r="AK101" s="1235"/>
      <c r="AL101" s="1235"/>
      <c r="AM101" s="1235"/>
      <c r="AN101" s="1235"/>
      <c r="AO101" s="1235"/>
      <c r="AP101" s="1235"/>
      <c r="AQ101" s="1235"/>
    </row>
    <row r="102" spans="2:43" ht="15">
      <c r="B102" s="1255" t="s">
        <v>4077</v>
      </c>
      <c r="C102" s="1236"/>
      <c r="D102" s="1237"/>
      <c r="E102" s="1237"/>
      <c r="G102" s="1285">
        <v>302431552</v>
      </c>
      <c r="H102" s="1284" t="e">
        <f>'[207]6.1'!#REF!</f>
        <v>#REF!</v>
      </c>
      <c r="I102" s="1285">
        <v>102717490</v>
      </c>
      <c r="K102" s="1274">
        <v>0</v>
      </c>
      <c r="M102" s="1281">
        <v>0</v>
      </c>
      <c r="O102" s="1274">
        <v>0</v>
      </c>
      <c r="Q102" s="1274">
        <f>G102+I102+K102+O102</f>
        <v>405149042</v>
      </c>
      <c r="S102" s="1274">
        <f>G102</f>
        <v>302431552</v>
      </c>
      <c r="T102" s="1274"/>
      <c r="U102" s="1274">
        <v>0</v>
      </c>
      <c r="V102" s="1274"/>
      <c r="W102" s="1274">
        <v>0</v>
      </c>
      <c r="X102" s="1252"/>
      <c r="Y102" s="1274">
        <f>S102+U102+W102</f>
        <v>302431552</v>
      </c>
      <c r="Z102" s="1238"/>
      <c r="AA102" s="1257"/>
      <c r="AB102" s="1240"/>
      <c r="AC102" s="1240"/>
      <c r="AD102" s="1240"/>
      <c r="AE102" s="1240"/>
      <c r="AF102" s="1240"/>
      <c r="AG102" s="1235"/>
      <c r="AH102" s="1235"/>
      <c r="AI102" s="1235"/>
      <c r="AJ102" s="1235"/>
      <c r="AK102" s="1235"/>
      <c r="AL102" s="1235"/>
      <c r="AM102" s="1235"/>
      <c r="AN102" s="1235"/>
      <c r="AO102" s="1235"/>
      <c r="AP102" s="1235"/>
      <c r="AQ102" s="1235"/>
    </row>
    <row r="103" spans="2:43" ht="15">
      <c r="B103" s="1258"/>
      <c r="C103" s="1236"/>
      <c r="D103" s="1237"/>
      <c r="E103" s="1237"/>
      <c r="G103" s="1274"/>
      <c r="I103" s="1274"/>
      <c r="K103" s="1274"/>
      <c r="O103" s="1274"/>
      <c r="Q103" s="1274"/>
      <c r="S103" s="1274"/>
      <c r="T103" s="1274"/>
      <c r="U103" s="1274"/>
      <c r="V103" s="1274"/>
      <c r="W103" s="1274"/>
      <c r="X103" s="1252"/>
      <c r="Y103" s="1274"/>
      <c r="Z103" s="1238"/>
      <c r="AA103" s="1257"/>
      <c r="AB103" s="1240"/>
      <c r="AC103" s="1240"/>
      <c r="AD103" s="1240"/>
      <c r="AE103" s="1240"/>
      <c r="AF103" s="1240"/>
      <c r="AG103" s="1235"/>
      <c r="AH103" s="1235"/>
      <c r="AI103" s="1235"/>
      <c r="AJ103" s="1235"/>
      <c r="AK103" s="1235"/>
      <c r="AL103" s="1235"/>
      <c r="AM103" s="1235"/>
      <c r="AN103" s="1235"/>
      <c r="AO103" s="1235"/>
      <c r="AP103" s="1235"/>
      <c r="AQ103" s="1235"/>
    </row>
    <row r="104" spans="2:43" ht="15">
      <c r="B104" s="1254" t="s">
        <v>3079</v>
      </c>
      <c r="C104" s="1236"/>
      <c r="D104" s="1237"/>
      <c r="E104" s="1237"/>
      <c r="G104" s="1274"/>
      <c r="I104" s="1274"/>
      <c r="K104" s="1274"/>
      <c r="O104" s="1274"/>
      <c r="Q104" s="1274"/>
      <c r="S104" s="1274"/>
      <c r="T104" s="1274"/>
      <c r="U104" s="1274"/>
      <c r="V104" s="1274"/>
      <c r="W104" s="1274"/>
      <c r="X104" s="1252"/>
      <c r="Y104" s="1274"/>
      <c r="Z104" s="1238"/>
      <c r="AA104" s="1257"/>
      <c r="AB104" s="1240"/>
      <c r="AC104" s="1240"/>
      <c r="AD104" s="1240"/>
      <c r="AE104" s="1240"/>
      <c r="AF104" s="1240"/>
      <c r="AG104" s="1235"/>
      <c r="AH104" s="1235"/>
      <c r="AI104" s="1235"/>
      <c r="AJ104" s="1235"/>
      <c r="AK104" s="1235"/>
      <c r="AL104" s="1235"/>
      <c r="AM104" s="1235"/>
      <c r="AN104" s="1235"/>
      <c r="AO104" s="1235"/>
      <c r="AP104" s="1235"/>
      <c r="AQ104" s="1235"/>
    </row>
    <row r="105" spans="2:43" ht="15">
      <c r="B105" s="1255" t="s">
        <v>4084</v>
      </c>
      <c r="C105" s="1236"/>
      <c r="D105" s="1237"/>
      <c r="E105" s="1237"/>
      <c r="F105" s="1237"/>
      <c r="G105" s="1274">
        <v>60729900</v>
      </c>
      <c r="I105" s="1281">
        <v>0</v>
      </c>
      <c r="K105" s="1274">
        <v>0</v>
      </c>
      <c r="M105" s="1281">
        <v>0</v>
      </c>
      <c r="O105" s="1274">
        <v>0</v>
      </c>
      <c r="Q105" s="1274">
        <f>G105+I105+K105+O105</f>
        <v>60729900</v>
      </c>
      <c r="S105" s="1274">
        <v>0</v>
      </c>
      <c r="T105" s="1274"/>
      <c r="U105" s="1274">
        <f>G105+I105</f>
        <v>60729900</v>
      </c>
      <c r="V105" s="1274"/>
      <c r="W105" s="1274">
        <v>0</v>
      </c>
      <c r="X105" s="1252"/>
      <c r="Y105" s="1274">
        <f t="shared" ref="Y105:Y106" si="7">S105+U105+W105</f>
        <v>60729900</v>
      </c>
      <c r="Z105" s="1238"/>
      <c r="AA105" s="1260"/>
      <c r="AB105" s="1240"/>
      <c r="AC105" s="1240"/>
      <c r="AD105" s="1240"/>
      <c r="AE105" s="1240"/>
      <c r="AF105" s="1240"/>
      <c r="AG105" s="1235"/>
      <c r="AH105" s="1235"/>
      <c r="AI105" s="1235"/>
      <c r="AJ105" s="1235"/>
      <c r="AK105" s="1235"/>
      <c r="AL105" s="1235"/>
      <c r="AM105" s="1235"/>
      <c r="AN105" s="1235"/>
      <c r="AO105" s="1235"/>
      <c r="AP105" s="1235"/>
      <c r="AQ105" s="1235"/>
    </row>
    <row r="106" spans="2:43" ht="15">
      <c r="B106" s="1255" t="s">
        <v>4085</v>
      </c>
      <c r="C106" s="1236"/>
      <c r="D106" s="1237"/>
      <c r="E106" s="1237"/>
      <c r="F106" s="1237"/>
      <c r="G106" s="1274">
        <v>26343416</v>
      </c>
      <c r="I106" s="1281">
        <v>0</v>
      </c>
      <c r="K106" s="1274">
        <v>0</v>
      </c>
      <c r="M106" s="1281">
        <v>0</v>
      </c>
      <c r="O106" s="1274">
        <v>0</v>
      </c>
      <c r="Q106" s="1274">
        <f>G106+I106+K106+O106</f>
        <v>26343416</v>
      </c>
      <c r="S106" s="1274">
        <v>0</v>
      </c>
      <c r="T106" s="1274"/>
      <c r="U106" s="1274">
        <f>G106</f>
        <v>26343416</v>
      </c>
      <c r="V106" s="1274"/>
      <c r="W106" s="1274">
        <v>0</v>
      </c>
      <c r="X106" s="1252"/>
      <c r="Y106" s="1274">
        <f t="shared" si="7"/>
        <v>26343416</v>
      </c>
      <c r="Z106" s="1238"/>
      <c r="AA106" s="1260"/>
      <c r="AB106" s="1240"/>
      <c r="AC106" s="1240"/>
      <c r="AD106" s="1240"/>
      <c r="AE106" s="1240"/>
      <c r="AF106" s="1240"/>
      <c r="AG106" s="1235"/>
      <c r="AH106" s="1235"/>
      <c r="AI106" s="1235"/>
      <c r="AJ106" s="1235"/>
      <c r="AK106" s="1235"/>
      <c r="AL106" s="1235"/>
      <c r="AM106" s="1235"/>
      <c r="AN106" s="1235"/>
      <c r="AO106" s="1235"/>
      <c r="AP106" s="1235"/>
      <c r="AQ106" s="1235"/>
    </row>
    <row r="107" spans="2:43" ht="15">
      <c r="B107" s="1255"/>
      <c r="C107" s="1236"/>
      <c r="D107" s="1237"/>
      <c r="E107" s="1237"/>
      <c r="F107" s="1237"/>
      <c r="G107" s="1274"/>
      <c r="I107" s="1274"/>
      <c r="K107" s="1274"/>
      <c r="O107" s="1274"/>
      <c r="Q107" s="1274"/>
      <c r="S107" s="1274"/>
      <c r="T107" s="1274"/>
      <c r="U107" s="1274"/>
      <c r="V107" s="1274"/>
      <c r="W107" s="1274"/>
      <c r="X107" s="1252"/>
      <c r="Y107" s="1274"/>
      <c r="Z107" s="1238"/>
      <c r="AA107" s="1260"/>
      <c r="AB107" s="1240"/>
      <c r="AC107" s="1240"/>
      <c r="AD107" s="1240"/>
      <c r="AE107" s="1240"/>
      <c r="AF107" s="1240"/>
      <c r="AG107" s="1235"/>
      <c r="AH107" s="1235"/>
      <c r="AI107" s="1235"/>
      <c r="AJ107" s="1235"/>
      <c r="AK107" s="1235"/>
      <c r="AL107" s="1235"/>
      <c r="AM107" s="1235"/>
      <c r="AN107" s="1235"/>
      <c r="AO107" s="1235"/>
      <c r="AP107" s="1235"/>
      <c r="AQ107" s="1235"/>
    </row>
    <row r="108" spans="2:43" ht="15">
      <c r="B108" s="1261" t="s">
        <v>3072</v>
      </c>
      <c r="C108" s="1236"/>
      <c r="D108" s="1237"/>
      <c r="E108" s="1237"/>
      <c r="F108" s="1237"/>
      <c r="G108" s="1274"/>
      <c r="I108" s="1274"/>
      <c r="K108" s="1274"/>
      <c r="O108" s="1274"/>
      <c r="Q108" s="1274"/>
      <c r="S108" s="1274"/>
      <c r="T108" s="1274"/>
      <c r="U108" s="1274"/>
      <c r="V108" s="1274"/>
      <c r="W108" s="1274"/>
      <c r="X108" s="1252"/>
      <c r="Y108" s="1274"/>
      <c r="Z108" s="1238"/>
      <c r="AA108" s="1260"/>
      <c r="AB108" s="1240"/>
      <c r="AC108" s="1240"/>
      <c r="AD108" s="1240"/>
      <c r="AE108" s="1240"/>
      <c r="AF108" s="1240"/>
      <c r="AG108" s="1235"/>
      <c r="AH108" s="1235"/>
      <c r="AI108" s="1235"/>
      <c r="AJ108" s="1235"/>
      <c r="AK108" s="1235"/>
      <c r="AL108" s="1235"/>
      <c r="AM108" s="1235"/>
      <c r="AN108" s="1235"/>
      <c r="AO108" s="1235"/>
      <c r="AP108" s="1235"/>
      <c r="AQ108" s="1235"/>
    </row>
    <row r="109" spans="2:43" ht="15">
      <c r="B109" s="1255" t="s">
        <v>4078</v>
      </c>
      <c r="C109" s="1236"/>
      <c r="D109" s="1237"/>
      <c r="E109" s="1237"/>
      <c r="F109" s="1237"/>
      <c r="G109" s="1286">
        <v>2008600</v>
      </c>
      <c r="I109" s="1281">
        <v>0</v>
      </c>
      <c r="K109" s="1274">
        <v>0</v>
      </c>
      <c r="M109" s="1281">
        <v>0</v>
      </c>
      <c r="O109" s="1274">
        <v>0</v>
      </c>
      <c r="Q109" s="1274">
        <f>G109+I109+K109+O109</f>
        <v>2008600</v>
      </c>
      <c r="S109" s="1274">
        <v>0</v>
      </c>
      <c r="T109" s="1274"/>
      <c r="U109" s="1274">
        <f>G109</f>
        <v>2008600</v>
      </c>
      <c r="V109" s="1274"/>
      <c r="W109" s="1274">
        <v>0</v>
      </c>
      <c r="X109" s="1252"/>
      <c r="Y109" s="1274">
        <f t="shared" ref="Y109" si="8">S109+U109+W109</f>
        <v>2008600</v>
      </c>
      <c r="Z109" s="1238"/>
      <c r="AA109" s="1260"/>
      <c r="AB109" s="1240"/>
      <c r="AC109" s="1240"/>
      <c r="AD109" s="1240"/>
      <c r="AE109" s="1240"/>
      <c r="AF109" s="1240"/>
      <c r="AG109" s="1235"/>
      <c r="AH109" s="1235"/>
      <c r="AI109" s="1235"/>
      <c r="AJ109" s="1235"/>
      <c r="AK109" s="1235"/>
      <c r="AL109" s="1235"/>
      <c r="AM109" s="1235"/>
      <c r="AN109" s="1235"/>
      <c r="AO109" s="1235"/>
      <c r="AP109" s="1235"/>
      <c r="AQ109" s="1235"/>
    </row>
    <row r="110" spans="2:43" ht="15.75" thickBot="1">
      <c r="B110" s="1264"/>
      <c r="C110" s="1236"/>
      <c r="D110" s="1237"/>
      <c r="E110" s="1237"/>
      <c r="F110" s="1237"/>
      <c r="G110" s="1275">
        <f>SUM(G102:G109)</f>
        <v>391513468</v>
      </c>
      <c r="I110" s="1275">
        <f>SUM(I102:I109)</f>
        <v>102717490</v>
      </c>
      <c r="K110" s="1274"/>
      <c r="M110" s="1279"/>
      <c r="O110" s="1275">
        <f>SUM(O102:O109)</f>
        <v>0</v>
      </c>
      <c r="Q110" s="1275">
        <f>SUM(Q102:Q109)</f>
        <v>494230958</v>
      </c>
      <c r="S110" s="1275">
        <f>SUM(S102:S109)</f>
        <v>302431552</v>
      </c>
      <c r="T110" s="1274"/>
      <c r="U110" s="1275">
        <f>SUM(U102:U109)</f>
        <v>89081916</v>
      </c>
      <c r="V110" s="1274"/>
      <c r="W110" s="1275">
        <f>SUM(W102:W109)</f>
        <v>0</v>
      </c>
      <c r="X110" s="1252"/>
      <c r="Y110" s="1275">
        <f>SUM(Y102:Y109)</f>
        <v>391513468</v>
      </c>
      <c r="Z110" s="1238"/>
      <c r="AA110" s="1260"/>
      <c r="AB110" s="1240"/>
      <c r="AC110" s="1240"/>
      <c r="AD110" s="1240"/>
      <c r="AE110" s="1240"/>
      <c r="AF110" s="1240"/>
      <c r="AG110" s="1235"/>
      <c r="AH110" s="1235"/>
      <c r="AI110" s="1235"/>
      <c r="AJ110" s="1235"/>
      <c r="AK110" s="1235"/>
      <c r="AL110" s="1235"/>
      <c r="AM110" s="1235"/>
      <c r="AN110" s="1235"/>
      <c r="AO110" s="1235"/>
      <c r="AP110" s="1235"/>
      <c r="AQ110" s="1235"/>
    </row>
    <row r="111" spans="2:43" ht="15.75" thickTop="1">
      <c r="B111" s="1161" t="s">
        <v>4021</v>
      </c>
      <c r="C111" s="1236"/>
      <c r="D111" s="1237"/>
      <c r="E111" s="1237"/>
      <c r="F111" s="1265"/>
      <c r="S111" s="1274"/>
      <c r="T111" s="1274"/>
      <c r="U111" s="1274"/>
      <c r="V111" s="1274"/>
      <c r="W111" s="1274"/>
      <c r="X111" s="1252"/>
      <c r="Y111" s="1274"/>
      <c r="Z111" s="1238"/>
      <c r="AA111" s="1235"/>
      <c r="AB111" s="1240"/>
      <c r="AC111" s="1240"/>
      <c r="AD111" s="1240"/>
      <c r="AE111" s="1240"/>
      <c r="AF111" s="1240"/>
      <c r="AG111" s="1235"/>
      <c r="AH111" s="1235"/>
      <c r="AI111" s="1235"/>
      <c r="AJ111" s="1235"/>
      <c r="AK111" s="1235"/>
      <c r="AL111" s="1235"/>
      <c r="AM111" s="1235"/>
      <c r="AN111" s="1235"/>
      <c r="AO111" s="1235"/>
      <c r="AP111" s="1235"/>
      <c r="AQ111" s="1235"/>
    </row>
    <row r="112" spans="2:43" ht="15">
      <c r="B112" s="1161"/>
      <c r="C112" s="1236"/>
      <c r="D112" s="1237"/>
      <c r="E112" s="1237"/>
      <c r="F112" s="1265"/>
      <c r="S112" s="1274"/>
      <c r="T112" s="1274"/>
      <c r="U112" s="1274"/>
      <c r="V112" s="1274"/>
      <c r="W112" s="1274"/>
      <c r="X112" s="1252"/>
      <c r="Y112" s="1274"/>
      <c r="Z112" s="1238"/>
      <c r="AA112" s="1235"/>
      <c r="AB112" s="1240"/>
      <c r="AC112" s="1240"/>
      <c r="AD112" s="1240"/>
      <c r="AE112" s="1240"/>
      <c r="AF112" s="1240"/>
      <c r="AG112" s="1235"/>
      <c r="AH112" s="1235"/>
      <c r="AI112" s="1235"/>
      <c r="AJ112" s="1235"/>
      <c r="AK112" s="1235"/>
      <c r="AL112" s="1235"/>
      <c r="AM112" s="1235"/>
      <c r="AN112" s="1235"/>
      <c r="AO112" s="1235"/>
      <c r="AP112" s="1235"/>
      <c r="AQ112" s="1235"/>
    </row>
    <row r="113" spans="2:43" ht="15">
      <c r="B113" s="1254" t="s">
        <v>3765</v>
      </c>
      <c r="C113" s="1236"/>
      <c r="D113" s="1237"/>
      <c r="E113" s="1237"/>
      <c r="F113" s="1265"/>
      <c r="S113" s="1274"/>
      <c r="T113" s="1274"/>
      <c r="U113" s="1274"/>
      <c r="V113" s="1274"/>
      <c r="W113" s="1274"/>
      <c r="X113" s="1252"/>
      <c r="Y113" s="1274"/>
      <c r="Z113" s="1238"/>
      <c r="AA113" s="1235"/>
      <c r="AB113" s="1240"/>
      <c r="AC113" s="1240"/>
      <c r="AD113" s="1240"/>
      <c r="AE113" s="1240"/>
      <c r="AF113" s="1240"/>
      <c r="AG113" s="1235"/>
      <c r="AH113" s="1235"/>
      <c r="AI113" s="1235"/>
      <c r="AJ113" s="1235"/>
      <c r="AK113" s="1235"/>
      <c r="AL113" s="1235"/>
      <c r="AM113" s="1235"/>
      <c r="AN113" s="1235"/>
      <c r="AO113" s="1235"/>
      <c r="AP113" s="1235"/>
      <c r="AQ113" s="1235"/>
    </row>
    <row r="114" spans="2:43" ht="15">
      <c r="B114" s="1266" t="s">
        <v>4079</v>
      </c>
      <c r="C114" s="1236"/>
      <c r="D114" s="1237"/>
      <c r="E114" s="1237"/>
      <c r="F114" s="1237"/>
      <c r="G114" s="1274">
        <v>0</v>
      </c>
      <c r="I114" s="1274">
        <v>0</v>
      </c>
      <c r="K114" s="1267">
        <v>0</v>
      </c>
      <c r="M114" s="1281">
        <v>0</v>
      </c>
      <c r="O114" s="1282">
        <v>52084953</v>
      </c>
      <c r="Q114" s="1274">
        <f>G114+I114+O114+K114</f>
        <v>52084953</v>
      </c>
      <c r="S114" s="1276"/>
      <c r="T114" s="1276"/>
      <c r="U114" s="1276"/>
      <c r="V114" s="1276"/>
      <c r="W114" s="1276"/>
      <c r="X114" s="1238"/>
      <c r="Y114" s="1276"/>
      <c r="Z114" s="1238"/>
      <c r="AA114" s="1240"/>
      <c r="AB114" s="1240"/>
      <c r="AC114" s="1240"/>
      <c r="AD114" s="1240"/>
      <c r="AE114" s="1240"/>
      <c r="AF114" s="1240"/>
      <c r="AG114" s="1235"/>
      <c r="AH114" s="1235"/>
      <c r="AI114" s="1235"/>
      <c r="AJ114" s="1235"/>
      <c r="AK114" s="1235"/>
      <c r="AL114" s="1235"/>
      <c r="AM114" s="1235"/>
      <c r="AN114" s="1235"/>
      <c r="AO114" s="1235"/>
      <c r="AP114" s="1235"/>
      <c r="AQ114" s="1235"/>
    </row>
    <row r="115" spans="2:43" ht="15">
      <c r="B115" s="875" t="s">
        <v>4089</v>
      </c>
      <c r="C115" s="1236"/>
      <c r="D115" s="1237"/>
      <c r="E115" s="1237"/>
      <c r="F115" s="1237"/>
      <c r="G115" s="1274">
        <v>0</v>
      </c>
      <c r="I115" s="1274">
        <v>0</v>
      </c>
      <c r="K115" s="1267">
        <v>0</v>
      </c>
      <c r="M115" s="1281">
        <v>0</v>
      </c>
      <c r="O115" s="1282">
        <v>246100</v>
      </c>
      <c r="Q115" s="1274">
        <f>G115+I115+O115+K115</f>
        <v>246100</v>
      </c>
      <c r="S115" s="1276"/>
      <c r="T115" s="1276"/>
      <c r="U115" s="1276"/>
      <c r="V115" s="1276"/>
      <c r="W115" s="1276"/>
      <c r="X115" s="1238"/>
      <c r="Y115" s="1276"/>
      <c r="Z115" s="1238"/>
      <c r="AA115" s="1240"/>
      <c r="AB115" s="1240"/>
      <c r="AC115" s="1240"/>
      <c r="AD115" s="1240"/>
      <c r="AE115" s="1240"/>
      <c r="AF115" s="1240"/>
      <c r="AG115" s="1235"/>
      <c r="AH115" s="1235"/>
      <c r="AI115" s="1235"/>
      <c r="AJ115" s="1235"/>
      <c r="AK115" s="1235"/>
      <c r="AL115" s="1235"/>
      <c r="AM115" s="1235"/>
      <c r="AN115" s="1235"/>
      <c r="AO115" s="1235"/>
      <c r="AP115" s="1235"/>
      <c r="AQ115" s="1235"/>
    </row>
    <row r="116" spans="2:43" ht="15">
      <c r="B116" s="875" t="s">
        <v>4090</v>
      </c>
      <c r="C116" s="1236"/>
      <c r="D116" s="1237"/>
      <c r="E116" s="1237"/>
      <c r="F116" s="1237"/>
      <c r="G116" s="1274">
        <v>0</v>
      </c>
      <c r="I116" s="1274">
        <v>0</v>
      </c>
      <c r="K116" s="1267">
        <v>0</v>
      </c>
      <c r="M116" s="1281">
        <v>0</v>
      </c>
      <c r="O116" s="1282">
        <v>207317</v>
      </c>
      <c r="Q116" s="1274">
        <f t="shared" ref="Q116:Q117" si="9">G116+I116+O116+K116</f>
        <v>207317</v>
      </c>
      <c r="S116" s="1276"/>
      <c r="T116" s="1276"/>
      <c r="U116" s="1276"/>
      <c r="V116" s="1276"/>
      <c r="W116" s="1276"/>
      <c r="X116" s="1238"/>
      <c r="Y116" s="1276"/>
      <c r="Z116" s="1238"/>
      <c r="AA116" s="1240"/>
      <c r="AB116" s="1240"/>
      <c r="AC116" s="1240"/>
      <c r="AD116" s="1240"/>
      <c r="AE116" s="1240"/>
      <c r="AF116" s="1240"/>
      <c r="AG116" s="1235"/>
      <c r="AH116" s="1235"/>
      <c r="AI116" s="1235"/>
      <c r="AJ116" s="1235"/>
      <c r="AK116" s="1235"/>
      <c r="AL116" s="1235"/>
      <c r="AM116" s="1235"/>
      <c r="AN116" s="1235"/>
      <c r="AO116" s="1235"/>
      <c r="AP116" s="1235"/>
      <c r="AQ116" s="1235"/>
    </row>
    <row r="117" spans="2:43" ht="15">
      <c r="B117" s="1452" t="s">
        <v>4091</v>
      </c>
      <c r="C117" s="1236"/>
      <c r="D117" s="1237"/>
      <c r="E117" s="1237"/>
      <c r="F117" s="1237"/>
      <c r="G117" s="1274">
        <v>0</v>
      </c>
      <c r="I117" s="1274">
        <v>0</v>
      </c>
      <c r="K117" s="1267">
        <v>0</v>
      </c>
      <c r="M117" s="1281">
        <v>0</v>
      </c>
      <c r="O117" s="1282">
        <v>2815688</v>
      </c>
      <c r="Q117" s="1274">
        <f t="shared" si="9"/>
        <v>2815688</v>
      </c>
      <c r="S117" s="1276"/>
      <c r="T117" s="1276"/>
      <c r="U117" s="1276"/>
      <c r="V117" s="1276"/>
      <c r="W117" s="1276"/>
      <c r="X117" s="1238"/>
      <c r="Y117" s="1276"/>
      <c r="Z117" s="1238"/>
      <c r="AA117" s="1240"/>
      <c r="AB117" s="1240"/>
      <c r="AC117" s="1240"/>
      <c r="AD117" s="1240"/>
      <c r="AE117" s="1240"/>
      <c r="AF117" s="1240"/>
      <c r="AG117" s="1235"/>
      <c r="AH117" s="1235"/>
      <c r="AI117" s="1235"/>
      <c r="AJ117" s="1235"/>
      <c r="AK117" s="1235"/>
      <c r="AL117" s="1235"/>
      <c r="AM117" s="1235"/>
      <c r="AN117" s="1235"/>
      <c r="AO117" s="1235"/>
      <c r="AP117" s="1235"/>
      <c r="AQ117" s="1235"/>
    </row>
    <row r="118" spans="2:43" ht="15">
      <c r="B118" s="1266"/>
      <c r="C118" s="1236"/>
      <c r="D118" s="1237"/>
      <c r="E118" s="1237"/>
      <c r="F118" s="1237"/>
      <c r="G118" s="1274"/>
      <c r="I118" s="1274"/>
      <c r="K118" s="1267"/>
      <c r="O118" s="1274"/>
      <c r="Q118" s="1274"/>
      <c r="S118" s="1276"/>
      <c r="T118" s="1276"/>
      <c r="U118" s="1276"/>
      <c r="V118" s="1276"/>
      <c r="W118" s="1276"/>
      <c r="X118" s="1238"/>
      <c r="Y118" s="1276"/>
      <c r="Z118" s="1238"/>
      <c r="AA118" s="1240"/>
      <c r="AB118" s="1240"/>
      <c r="AC118" s="1240"/>
      <c r="AD118" s="1240"/>
      <c r="AE118" s="1240"/>
      <c r="AF118" s="1240"/>
      <c r="AG118" s="1235"/>
      <c r="AH118" s="1235"/>
      <c r="AI118" s="1235"/>
      <c r="AJ118" s="1235"/>
      <c r="AK118" s="1235"/>
      <c r="AL118" s="1235"/>
      <c r="AM118" s="1235"/>
      <c r="AN118" s="1235"/>
      <c r="AO118" s="1235"/>
      <c r="AP118" s="1235"/>
      <c r="AQ118" s="1235"/>
    </row>
    <row r="119" spans="2:43" ht="15">
      <c r="B119" s="1254" t="s">
        <v>3079</v>
      </c>
      <c r="C119" s="1236"/>
      <c r="D119" s="1237"/>
      <c r="E119" s="1237"/>
      <c r="F119" s="1237"/>
      <c r="G119" s="1274"/>
      <c r="I119" s="1274"/>
      <c r="K119" s="1267"/>
      <c r="O119" s="1274"/>
      <c r="Q119" s="1274"/>
      <c r="S119" s="1276"/>
      <c r="T119" s="1276"/>
      <c r="U119" s="1276"/>
      <c r="V119" s="1276"/>
      <c r="W119" s="1276"/>
      <c r="X119" s="1238"/>
      <c r="Y119" s="1276"/>
      <c r="Z119" s="1238"/>
      <c r="AA119" s="1240"/>
      <c r="AB119" s="1240"/>
      <c r="AC119" s="1240"/>
      <c r="AD119" s="1240"/>
      <c r="AE119" s="1240"/>
      <c r="AF119" s="1240"/>
      <c r="AG119" s="1235"/>
      <c r="AH119" s="1235"/>
      <c r="AI119" s="1235"/>
      <c r="AJ119" s="1235"/>
      <c r="AK119" s="1235"/>
      <c r="AL119" s="1235"/>
      <c r="AM119" s="1235"/>
      <c r="AN119" s="1235"/>
      <c r="AO119" s="1235"/>
      <c r="AP119" s="1235"/>
      <c r="AQ119" s="1235"/>
    </row>
    <row r="120" spans="2:43" ht="15">
      <c r="B120" s="1266" t="s">
        <v>4079</v>
      </c>
      <c r="C120" s="1236"/>
      <c r="D120" s="1237"/>
      <c r="E120" s="1237"/>
      <c r="F120" s="1237"/>
      <c r="G120" s="1274">
        <v>0</v>
      </c>
      <c r="I120" s="1274">
        <v>0</v>
      </c>
      <c r="K120" s="1267">
        <v>0</v>
      </c>
      <c r="M120" s="1281">
        <v>0</v>
      </c>
      <c r="O120" s="1282">
        <v>142025719</v>
      </c>
      <c r="Q120" s="1274">
        <f>G120+I120+O120+K120</f>
        <v>142025719</v>
      </c>
      <c r="S120" s="1276"/>
      <c r="T120" s="1276"/>
      <c r="U120" s="1276"/>
      <c r="V120" s="1276"/>
      <c r="W120" s="1276"/>
      <c r="X120" s="1269"/>
      <c r="Y120" s="1276"/>
      <c r="Z120" s="1238"/>
      <c r="AA120" s="1240"/>
      <c r="AB120" s="1240"/>
      <c r="AC120" s="1240"/>
      <c r="AD120" s="1240"/>
      <c r="AE120" s="1240"/>
      <c r="AF120" s="1240"/>
      <c r="AG120" s="1235"/>
      <c r="AH120" s="1235"/>
      <c r="AI120" s="1235"/>
      <c r="AJ120" s="1235"/>
      <c r="AK120" s="1235"/>
      <c r="AL120" s="1235"/>
      <c r="AM120" s="1235"/>
      <c r="AN120" s="1235"/>
      <c r="AO120" s="1235"/>
      <c r="AP120" s="1235"/>
      <c r="AQ120" s="1235"/>
    </row>
    <row r="121" spans="2:43" ht="15">
      <c r="B121" s="875" t="s">
        <v>4089</v>
      </c>
      <c r="C121" s="1236"/>
      <c r="D121" s="1237"/>
      <c r="E121" s="1237"/>
      <c r="F121" s="1237"/>
      <c r="G121" s="1274">
        <v>0</v>
      </c>
      <c r="I121" s="1274">
        <v>0</v>
      </c>
      <c r="K121" s="1267">
        <v>0</v>
      </c>
      <c r="M121" s="1281">
        <v>0</v>
      </c>
      <c r="O121" s="1282">
        <v>0</v>
      </c>
      <c r="Q121" s="1274">
        <f>G121+I121+O121+K121</f>
        <v>0</v>
      </c>
      <c r="S121" s="1276"/>
      <c r="T121" s="1276"/>
      <c r="U121" s="1276"/>
      <c r="V121" s="1276"/>
      <c r="W121" s="1276"/>
      <c r="X121" s="1269"/>
      <c r="Y121" s="1276"/>
      <c r="Z121" s="1238"/>
      <c r="AA121" s="1240"/>
      <c r="AB121" s="1240"/>
      <c r="AC121" s="1240"/>
      <c r="AD121" s="1240"/>
      <c r="AE121" s="1240"/>
      <c r="AF121" s="1240"/>
      <c r="AG121" s="1235"/>
      <c r="AH121" s="1235"/>
      <c r="AI121" s="1235"/>
      <c r="AJ121" s="1235"/>
      <c r="AK121" s="1235"/>
      <c r="AL121" s="1235"/>
      <c r="AM121" s="1235"/>
      <c r="AN121" s="1235"/>
      <c r="AO121" s="1235"/>
      <c r="AP121" s="1235"/>
      <c r="AQ121" s="1235"/>
    </row>
    <row r="122" spans="2:43" ht="15">
      <c r="B122" s="875" t="s">
        <v>4090</v>
      </c>
      <c r="C122" s="1236"/>
      <c r="D122" s="1237"/>
      <c r="E122" s="1237"/>
      <c r="F122" s="1237"/>
      <c r="G122" s="1274">
        <v>0</v>
      </c>
      <c r="I122" s="1274">
        <v>0</v>
      </c>
      <c r="K122" s="1267">
        <v>0</v>
      </c>
      <c r="M122" s="1281">
        <v>0</v>
      </c>
      <c r="O122" s="1282">
        <v>1462895</v>
      </c>
      <c r="Q122" s="1274">
        <f>G122+I122+O122+K122</f>
        <v>1462895</v>
      </c>
      <c r="S122" s="1276"/>
      <c r="T122" s="1276"/>
      <c r="U122" s="1276"/>
      <c r="V122" s="1276"/>
      <c r="W122" s="1276"/>
      <c r="X122" s="1269"/>
      <c r="Y122" s="1276"/>
      <c r="Z122" s="1238"/>
      <c r="AA122" s="1240"/>
      <c r="AB122" s="1240"/>
      <c r="AC122" s="1240"/>
      <c r="AD122" s="1240"/>
      <c r="AE122" s="1240"/>
      <c r="AF122" s="1240"/>
      <c r="AG122" s="1235"/>
      <c r="AH122" s="1235"/>
      <c r="AI122" s="1235"/>
      <c r="AJ122" s="1235"/>
      <c r="AK122" s="1235"/>
      <c r="AL122" s="1235"/>
      <c r="AM122" s="1235"/>
      <c r="AN122" s="1235"/>
      <c r="AO122" s="1235"/>
      <c r="AP122" s="1235"/>
      <c r="AQ122" s="1235"/>
    </row>
    <row r="123" spans="2:43" ht="15">
      <c r="B123" s="1452" t="s">
        <v>4091</v>
      </c>
      <c r="C123" s="1236"/>
      <c r="D123" s="1237"/>
      <c r="E123" s="1237"/>
      <c r="F123" s="1237"/>
      <c r="G123" s="1274">
        <v>0</v>
      </c>
      <c r="I123" s="1274">
        <v>0</v>
      </c>
      <c r="K123" s="1267">
        <v>0</v>
      </c>
      <c r="M123" s="1281">
        <v>0</v>
      </c>
      <c r="O123" s="1282">
        <v>226664</v>
      </c>
      <c r="Q123" s="1274">
        <f>G123+I123+O123+K123</f>
        <v>226664</v>
      </c>
      <c r="S123" s="1276"/>
      <c r="T123" s="1276"/>
      <c r="U123" s="1276"/>
      <c r="V123" s="1276"/>
      <c r="W123" s="1276"/>
      <c r="X123" s="1269"/>
      <c r="Y123" s="1276"/>
      <c r="Z123" s="1238"/>
      <c r="AA123" s="1240"/>
      <c r="AB123" s="1240"/>
      <c r="AC123" s="1240"/>
      <c r="AD123" s="1240"/>
      <c r="AE123" s="1240"/>
      <c r="AF123" s="1240"/>
      <c r="AG123" s="1235"/>
      <c r="AH123" s="1235"/>
      <c r="AI123" s="1235"/>
      <c r="AJ123" s="1235"/>
      <c r="AK123" s="1235"/>
      <c r="AL123" s="1235"/>
      <c r="AM123" s="1235"/>
      <c r="AN123" s="1235"/>
      <c r="AO123" s="1235"/>
      <c r="AP123" s="1235"/>
      <c r="AQ123" s="1235"/>
    </row>
    <row r="124" spans="2:43" ht="15">
      <c r="B124" s="1266"/>
      <c r="C124" s="1236"/>
      <c r="D124" s="1237"/>
      <c r="E124" s="1237"/>
      <c r="F124" s="1237"/>
      <c r="G124" s="1274"/>
      <c r="I124" s="1274"/>
      <c r="K124" s="1267"/>
      <c r="M124" s="1281"/>
      <c r="O124" s="1274"/>
      <c r="Q124" s="1274"/>
      <c r="S124" s="1276"/>
      <c r="T124" s="1276"/>
      <c r="U124" s="1276"/>
      <c r="V124" s="1276"/>
      <c r="W124" s="1276"/>
      <c r="X124" s="1238"/>
      <c r="Y124" s="1276"/>
      <c r="Z124" s="1238"/>
      <c r="AA124" s="1240"/>
      <c r="AB124" s="1240"/>
      <c r="AC124" s="1240"/>
      <c r="AD124" s="1240"/>
      <c r="AE124" s="1240"/>
      <c r="AF124" s="1240"/>
      <c r="AG124" s="1235"/>
      <c r="AH124" s="1235"/>
      <c r="AI124" s="1235"/>
      <c r="AJ124" s="1235"/>
      <c r="AK124" s="1235"/>
      <c r="AL124" s="1235"/>
      <c r="AM124" s="1235"/>
      <c r="AN124" s="1235"/>
      <c r="AO124" s="1235"/>
      <c r="AP124" s="1235"/>
      <c r="AQ124" s="1235"/>
    </row>
    <row r="125" spans="2:43" ht="15">
      <c r="B125" s="1254" t="s">
        <v>3072</v>
      </c>
      <c r="C125" s="1236"/>
      <c r="D125" s="1237"/>
      <c r="E125" s="1237"/>
      <c r="F125" s="1237"/>
      <c r="G125" s="1274"/>
      <c r="I125" s="1274"/>
      <c r="K125" s="1267"/>
      <c r="O125" s="1274"/>
      <c r="Q125" s="1274"/>
      <c r="S125" s="1276"/>
      <c r="T125" s="1276"/>
      <c r="U125" s="1276"/>
      <c r="V125" s="1276"/>
      <c r="W125" s="1276"/>
      <c r="X125" s="1238"/>
      <c r="Y125" s="1276"/>
      <c r="Z125" s="1238"/>
      <c r="AA125" s="1240"/>
      <c r="AB125" s="1240"/>
      <c r="AC125" s="1240"/>
      <c r="AD125" s="1240"/>
      <c r="AE125" s="1240"/>
      <c r="AF125" s="1240"/>
      <c r="AG125" s="1235"/>
      <c r="AH125" s="1235"/>
      <c r="AI125" s="1235"/>
      <c r="AJ125" s="1235"/>
      <c r="AK125" s="1235"/>
      <c r="AL125" s="1235"/>
      <c r="AM125" s="1235"/>
      <c r="AN125" s="1235"/>
      <c r="AO125" s="1235"/>
      <c r="AP125" s="1235"/>
      <c r="AQ125" s="1235"/>
    </row>
    <row r="126" spans="2:43" ht="15">
      <c r="B126" s="1266" t="s">
        <v>4079</v>
      </c>
      <c r="C126" s="1236"/>
      <c r="D126" s="1237"/>
      <c r="E126" s="1237"/>
      <c r="F126" s="1237"/>
      <c r="G126" s="1274">
        <v>0</v>
      </c>
      <c r="I126" s="1274">
        <v>0</v>
      </c>
      <c r="K126" s="1267">
        <v>0</v>
      </c>
      <c r="M126" s="1281">
        <v>0</v>
      </c>
      <c r="O126" s="1281">
        <v>88198559</v>
      </c>
      <c r="Q126" s="1274">
        <f>G126+I126+O126+K126</f>
        <v>88198559</v>
      </c>
      <c r="S126" s="1276"/>
      <c r="T126" s="1276"/>
      <c r="U126" s="1276"/>
      <c r="V126" s="1276"/>
      <c r="W126" s="1276"/>
      <c r="X126" s="1269"/>
      <c r="Y126" s="1276"/>
      <c r="Z126" s="1238"/>
      <c r="AA126" s="1240"/>
      <c r="AB126" s="1240"/>
      <c r="AC126" s="1240"/>
      <c r="AD126" s="1240"/>
      <c r="AE126" s="1240"/>
      <c r="AF126" s="1240"/>
      <c r="AG126" s="1235"/>
      <c r="AH126" s="1235"/>
      <c r="AI126" s="1235"/>
      <c r="AJ126" s="1235"/>
      <c r="AK126" s="1235"/>
      <c r="AL126" s="1235"/>
      <c r="AM126" s="1235"/>
      <c r="AN126" s="1235"/>
      <c r="AO126" s="1235"/>
      <c r="AP126" s="1235"/>
      <c r="AQ126" s="1235"/>
    </row>
    <row r="127" spans="2:43" ht="15">
      <c r="B127" s="875" t="s">
        <v>4089</v>
      </c>
      <c r="C127" s="1236"/>
      <c r="D127" s="1237"/>
      <c r="E127" s="1237"/>
      <c r="F127" s="1237"/>
      <c r="G127" s="1274">
        <v>0</v>
      </c>
      <c r="I127" s="1274">
        <v>0</v>
      </c>
      <c r="K127" s="1267">
        <v>0</v>
      </c>
      <c r="M127" s="1281">
        <v>0</v>
      </c>
      <c r="O127" s="1281">
        <v>0</v>
      </c>
      <c r="Q127" s="1274">
        <f>G127+I127+O127+K127</f>
        <v>0</v>
      </c>
      <c r="S127" s="1276"/>
      <c r="T127" s="1276"/>
      <c r="U127" s="1276"/>
      <c r="V127" s="1276"/>
      <c r="W127" s="1276"/>
      <c r="X127" s="1269"/>
      <c r="Y127" s="1276"/>
      <c r="Z127" s="1238"/>
      <c r="AA127" s="1240"/>
      <c r="AB127" s="1240"/>
      <c r="AC127" s="1240"/>
      <c r="AD127" s="1240"/>
      <c r="AE127" s="1240"/>
      <c r="AF127" s="1240"/>
      <c r="AG127" s="1235"/>
      <c r="AH127" s="1235"/>
      <c r="AI127" s="1235"/>
      <c r="AJ127" s="1235"/>
      <c r="AK127" s="1235"/>
      <c r="AL127" s="1235"/>
      <c r="AM127" s="1235"/>
      <c r="AN127" s="1235"/>
      <c r="AO127" s="1235"/>
      <c r="AP127" s="1235"/>
      <c r="AQ127" s="1235"/>
    </row>
    <row r="128" spans="2:43" ht="15">
      <c r="B128" s="875" t="s">
        <v>4090</v>
      </c>
      <c r="C128" s="1236"/>
      <c r="D128" s="1237"/>
      <c r="E128" s="1237"/>
      <c r="F128" s="1237"/>
      <c r="G128" s="1274">
        <v>0</v>
      </c>
      <c r="I128" s="1274">
        <v>0</v>
      </c>
      <c r="K128" s="1267">
        <v>0</v>
      </c>
      <c r="M128" s="1281">
        <v>0</v>
      </c>
      <c r="O128" s="1281">
        <v>499220</v>
      </c>
      <c r="Q128" s="1274">
        <f>G128+I128+O128+K128</f>
        <v>499220</v>
      </c>
      <c r="S128" s="1276"/>
      <c r="T128" s="1276"/>
      <c r="U128" s="1276"/>
      <c r="V128" s="1276"/>
      <c r="W128" s="1276"/>
      <c r="X128" s="1269"/>
      <c r="Y128" s="1276"/>
      <c r="Z128" s="1238"/>
      <c r="AA128" s="1240"/>
      <c r="AB128" s="1240"/>
      <c r="AC128" s="1240"/>
      <c r="AD128" s="1240"/>
      <c r="AE128" s="1240"/>
      <c r="AF128" s="1240"/>
      <c r="AG128" s="1235"/>
      <c r="AH128" s="1235"/>
      <c r="AI128" s="1235"/>
      <c r="AJ128" s="1235"/>
      <c r="AK128" s="1235"/>
      <c r="AL128" s="1235"/>
      <c r="AM128" s="1235"/>
      <c r="AN128" s="1235"/>
      <c r="AO128" s="1235"/>
      <c r="AP128" s="1235"/>
      <c r="AQ128" s="1235"/>
    </row>
    <row r="129" spans="2:43" ht="15">
      <c r="B129" s="1452" t="s">
        <v>4091</v>
      </c>
      <c r="C129" s="1236"/>
      <c r="D129" s="1237"/>
      <c r="E129" s="1237"/>
      <c r="F129" s="1237"/>
      <c r="G129" s="1274">
        <v>0</v>
      </c>
      <c r="I129" s="1274">
        <v>0</v>
      </c>
      <c r="K129" s="1267">
        <v>0</v>
      </c>
      <c r="M129" s="1281">
        <v>0</v>
      </c>
      <c r="O129" s="1281">
        <v>121754</v>
      </c>
      <c r="Q129" s="1274">
        <f>G129+I129+O129+K129</f>
        <v>121754</v>
      </c>
      <c r="S129" s="1278"/>
      <c r="T129" s="1238"/>
      <c r="U129" s="1278"/>
      <c r="V129" s="1238"/>
      <c r="W129" s="1278"/>
      <c r="X129" s="1238"/>
      <c r="Y129" s="1278"/>
      <c r="Z129" s="1238"/>
      <c r="AA129" s="1240"/>
      <c r="AB129" s="1240"/>
      <c r="AC129" s="1240"/>
      <c r="AD129" s="1240"/>
      <c r="AE129" s="1240"/>
      <c r="AF129" s="1240"/>
      <c r="AG129" s="1235"/>
      <c r="AH129" s="1235"/>
      <c r="AI129" s="1235"/>
      <c r="AJ129" s="1235"/>
      <c r="AK129" s="1235"/>
      <c r="AL129" s="1235"/>
      <c r="AM129" s="1235"/>
      <c r="AN129" s="1235"/>
      <c r="AO129" s="1235"/>
      <c r="AP129" s="1235"/>
      <c r="AQ129" s="1235"/>
    </row>
    <row r="130" spans="2:43" ht="15.75" thickBot="1">
      <c r="C130" s="1236"/>
      <c r="D130" s="1237"/>
      <c r="E130" s="1237"/>
      <c r="F130" s="1237"/>
      <c r="G130" s="1277">
        <f>SUM(G114:G129)</f>
        <v>0</v>
      </c>
      <c r="I130" s="1277">
        <f>SUM(I114:I129)</f>
        <v>0</v>
      </c>
      <c r="K130" s="1277">
        <f>SUM(K102:K128)</f>
        <v>0</v>
      </c>
      <c r="M130" s="1279"/>
      <c r="O130" s="1277">
        <f>SUM(O114:O128)</f>
        <v>287767115</v>
      </c>
      <c r="Q130" s="1277">
        <f>SUM(Q114:Q128)</f>
        <v>287767115</v>
      </c>
      <c r="S130" s="1271"/>
      <c r="T130" s="1271"/>
      <c r="U130" s="1271"/>
      <c r="V130" s="1271"/>
      <c r="W130" s="1271"/>
      <c r="X130" s="1271"/>
      <c r="Y130" s="1271"/>
      <c r="Z130" s="1238"/>
      <c r="AA130" s="1240"/>
      <c r="AB130" s="1240"/>
      <c r="AC130" s="1240"/>
      <c r="AD130" s="1240"/>
      <c r="AE130" s="1240"/>
      <c r="AF130" s="1240"/>
      <c r="AG130" s="1235"/>
      <c r="AH130" s="1235"/>
      <c r="AI130" s="1235"/>
      <c r="AJ130" s="1235"/>
      <c r="AK130" s="1235"/>
      <c r="AL130" s="1235"/>
      <c r="AM130" s="1235"/>
      <c r="AN130" s="1235"/>
      <c r="AO130" s="1235"/>
      <c r="AP130" s="1235"/>
      <c r="AQ130" s="1235"/>
    </row>
    <row r="131" spans="2:43" ht="15.75" thickTop="1">
      <c r="C131" s="1236"/>
      <c r="D131" s="1237"/>
      <c r="E131" s="1237"/>
      <c r="F131" s="1237"/>
      <c r="G131" s="1271"/>
      <c r="H131" s="1271"/>
      <c r="I131" s="1271"/>
      <c r="J131" s="1271"/>
      <c r="K131" s="1271"/>
      <c r="L131" s="1271"/>
      <c r="M131" s="1271"/>
      <c r="N131" s="1271"/>
      <c r="O131" s="1271"/>
      <c r="P131" s="1271"/>
      <c r="Q131" s="1271"/>
      <c r="S131" s="1271"/>
      <c r="T131" s="1271"/>
      <c r="U131" s="1271"/>
      <c r="V131" s="1271"/>
      <c r="W131" s="1271"/>
      <c r="X131" s="1271"/>
      <c r="Y131" s="1271"/>
      <c r="Z131" s="1238"/>
      <c r="AA131" s="1240"/>
      <c r="AB131" s="1240"/>
      <c r="AC131" s="1240"/>
      <c r="AD131" s="1240"/>
      <c r="AE131" s="1240"/>
      <c r="AF131" s="1240"/>
      <c r="AG131" s="1235"/>
      <c r="AH131" s="1235"/>
      <c r="AI131" s="1235"/>
      <c r="AJ131" s="1235"/>
      <c r="AK131" s="1235"/>
      <c r="AL131" s="1235"/>
      <c r="AM131" s="1235"/>
      <c r="AN131" s="1235"/>
      <c r="AO131" s="1235"/>
      <c r="AP131" s="1235"/>
      <c r="AQ131" s="1235"/>
    </row>
    <row r="132" spans="2:43" ht="15">
      <c r="C132" s="1236"/>
      <c r="D132" s="1237"/>
      <c r="E132" s="1237"/>
      <c r="F132" s="1237"/>
      <c r="G132" s="3210" t="s">
        <v>3791</v>
      </c>
      <c r="H132" s="3150"/>
      <c r="I132" s="3150"/>
      <c r="J132" s="3150"/>
      <c r="K132" s="3150"/>
      <c r="L132" s="3150"/>
      <c r="M132" s="3150"/>
      <c r="N132" s="3150"/>
      <c r="O132" s="3150"/>
      <c r="P132" s="3150"/>
      <c r="Q132" s="3150"/>
      <c r="R132" s="3150"/>
      <c r="S132" s="3150"/>
      <c r="T132" s="3150"/>
      <c r="U132" s="3150"/>
      <c r="V132" s="3150"/>
      <c r="W132" s="3150"/>
      <c r="X132" s="3150"/>
      <c r="Y132" s="3150"/>
      <c r="Z132" s="1238"/>
      <c r="AA132" s="1240"/>
      <c r="AB132" s="1240"/>
      <c r="AC132" s="1240"/>
      <c r="AD132" s="1240"/>
      <c r="AE132" s="1240"/>
      <c r="AF132" s="1240"/>
      <c r="AG132" s="1235"/>
      <c r="AH132" s="1235"/>
      <c r="AI132" s="1235"/>
      <c r="AJ132" s="1235"/>
      <c r="AK132" s="1235"/>
      <c r="AL132" s="1235"/>
      <c r="AM132" s="1235"/>
      <c r="AN132" s="1235"/>
      <c r="AO132" s="1235"/>
      <c r="AP132" s="1235"/>
      <c r="AQ132" s="1235"/>
    </row>
    <row r="133" spans="2:43" ht="15" customHeight="1">
      <c r="C133" s="1236"/>
      <c r="D133" s="1237"/>
      <c r="E133" s="1237"/>
      <c r="F133" s="1237"/>
      <c r="G133" s="3150" t="s">
        <v>4013</v>
      </c>
      <c r="H133" s="3150"/>
      <c r="I133" s="3150"/>
      <c r="J133" s="3150"/>
      <c r="K133" s="3150"/>
      <c r="L133" s="3150"/>
      <c r="M133" s="3150"/>
      <c r="N133" s="3150"/>
      <c r="O133" s="3150"/>
      <c r="P133" s="3150"/>
      <c r="Q133" s="3150"/>
      <c r="R133" s="1241">
        <v>42369</v>
      </c>
      <c r="S133" s="3150" t="s">
        <v>4014</v>
      </c>
      <c r="T133" s="3150"/>
      <c r="U133" s="3150"/>
      <c r="V133" s="3150"/>
      <c r="W133" s="3150"/>
      <c r="X133" s="3150"/>
      <c r="Y133" s="3150"/>
      <c r="Z133" s="1238"/>
      <c r="AA133" s="1240"/>
      <c r="AB133" s="1240"/>
      <c r="AC133" s="1240"/>
      <c r="AD133" s="1240"/>
      <c r="AE133" s="1240"/>
      <c r="AF133" s="1240"/>
      <c r="AG133" s="1235"/>
      <c r="AH133" s="1235"/>
      <c r="AI133" s="1235"/>
      <c r="AJ133" s="1235"/>
      <c r="AK133" s="1235"/>
      <c r="AL133" s="1235"/>
      <c r="AM133" s="1235"/>
      <c r="AN133" s="1235"/>
      <c r="AO133" s="1235"/>
      <c r="AP133" s="1235"/>
      <c r="AQ133" s="1235"/>
    </row>
    <row r="134" spans="2:43" ht="15" customHeight="1">
      <c r="C134" s="1236"/>
      <c r="D134" s="1237"/>
      <c r="E134" s="1237"/>
      <c r="F134" s="1237"/>
      <c r="G134" s="3205" t="s">
        <v>4071</v>
      </c>
      <c r="H134" s="1243"/>
      <c r="I134" s="3205" t="s">
        <v>4072</v>
      </c>
      <c r="J134" s="1244"/>
      <c r="K134" s="3205" t="s">
        <v>4073</v>
      </c>
      <c r="L134" s="1245"/>
      <c r="M134" s="3208" t="s">
        <v>4063</v>
      </c>
      <c r="N134" s="1245"/>
      <c r="O134" s="3205" t="s">
        <v>4080</v>
      </c>
      <c r="P134" s="1245"/>
      <c r="Q134" s="3205" t="s">
        <v>2928</v>
      </c>
      <c r="R134" s="1246"/>
      <c r="S134" s="1185"/>
      <c r="T134" s="1185"/>
      <c r="U134" s="1185"/>
      <c r="V134" s="1185"/>
      <c r="W134" s="1185"/>
      <c r="X134" s="1185"/>
      <c r="Y134" s="1185"/>
      <c r="Z134" s="1238"/>
      <c r="AA134" s="1240"/>
      <c r="AB134" s="1240"/>
      <c r="AC134" s="1240"/>
      <c r="AD134" s="1240"/>
      <c r="AE134" s="1240"/>
      <c r="AF134" s="1240"/>
      <c r="AG134" s="1235"/>
      <c r="AH134" s="1235"/>
      <c r="AI134" s="1235"/>
      <c r="AJ134" s="1235"/>
      <c r="AK134" s="1235"/>
      <c r="AL134" s="1235"/>
      <c r="AM134" s="1235"/>
      <c r="AN134" s="1235"/>
      <c r="AO134" s="1235"/>
      <c r="AP134" s="1235"/>
      <c r="AQ134" s="1235"/>
    </row>
    <row r="135" spans="2:43" ht="15" customHeight="1">
      <c r="C135" s="1236"/>
      <c r="D135" s="1237"/>
      <c r="E135" s="1237"/>
      <c r="F135" s="1237"/>
      <c r="G135" s="3206"/>
      <c r="H135" s="1243"/>
      <c r="I135" s="3206"/>
      <c r="J135" s="1244"/>
      <c r="K135" s="3206"/>
      <c r="L135" s="1245"/>
      <c r="M135" s="3149"/>
      <c r="N135" s="1245"/>
      <c r="O135" s="3206"/>
      <c r="P135" s="1245"/>
      <c r="Q135" s="3206"/>
      <c r="R135" s="1246"/>
      <c r="S135" s="1185"/>
      <c r="T135" s="1185"/>
      <c r="U135" s="1185"/>
      <c r="V135" s="1185"/>
      <c r="W135" s="1185"/>
      <c r="X135" s="1185"/>
      <c r="Y135" s="1185"/>
      <c r="Z135" s="1238"/>
      <c r="AA135" s="1240"/>
      <c r="AB135" s="1240"/>
      <c r="AC135" s="1240"/>
      <c r="AD135" s="1240"/>
      <c r="AE135" s="1240"/>
      <c r="AF135" s="1240"/>
      <c r="AG135" s="1235"/>
      <c r="AH135" s="1235"/>
      <c r="AI135" s="1235"/>
      <c r="AJ135" s="1235"/>
      <c r="AK135" s="1235"/>
      <c r="AL135" s="1235"/>
      <c r="AM135" s="1235"/>
      <c r="AN135" s="1235"/>
      <c r="AO135" s="1235"/>
      <c r="AP135" s="1235"/>
      <c r="AQ135" s="1235"/>
    </row>
    <row r="136" spans="2:43" ht="15">
      <c r="C136" s="1236"/>
      <c r="D136" s="1237"/>
      <c r="E136" s="1237"/>
      <c r="F136" s="1237"/>
      <c r="G136" s="3207"/>
      <c r="H136" s="1243"/>
      <c r="I136" s="3207"/>
      <c r="J136" s="1244"/>
      <c r="K136" s="3206"/>
      <c r="L136" s="1245"/>
      <c r="M136" s="3149"/>
      <c r="N136" s="1245"/>
      <c r="O136" s="3207"/>
      <c r="P136" s="1245"/>
      <c r="Q136" s="3207"/>
      <c r="R136" s="1246"/>
      <c r="S136" s="1247"/>
      <c r="T136" s="1243"/>
      <c r="U136" s="1247"/>
      <c r="V136" s="1244"/>
      <c r="W136" s="1247"/>
      <c r="X136" s="1245"/>
      <c r="Y136" s="1247"/>
      <c r="Z136" s="1238"/>
      <c r="AA136" s="1240"/>
      <c r="AB136" s="1240"/>
      <c r="AC136" s="1240"/>
      <c r="AD136" s="1240"/>
      <c r="AE136" s="1240"/>
      <c r="AF136" s="1240"/>
      <c r="AG136" s="1235"/>
      <c r="AH136" s="1235"/>
      <c r="AI136" s="1235"/>
      <c r="AJ136" s="1235"/>
      <c r="AK136" s="1235"/>
      <c r="AL136" s="1235"/>
      <c r="AM136" s="1235"/>
      <c r="AN136" s="1235"/>
      <c r="AO136" s="1235"/>
      <c r="AP136" s="1235"/>
      <c r="AQ136" s="1235"/>
    </row>
    <row r="137" spans="2:43" ht="15">
      <c r="C137" s="1236"/>
      <c r="D137" s="1237"/>
      <c r="E137" s="1237"/>
      <c r="F137" s="1237"/>
      <c r="G137" s="3207"/>
      <c r="H137" s="1243"/>
      <c r="I137" s="3207"/>
      <c r="J137" s="1244"/>
      <c r="K137" s="3206"/>
      <c r="L137" s="1245"/>
      <c r="M137" s="3149"/>
      <c r="N137" s="1245"/>
      <c r="O137" s="3207"/>
      <c r="P137" s="1245"/>
      <c r="Q137" s="3207"/>
      <c r="R137" s="1246"/>
      <c r="S137" s="1247" t="s">
        <v>3541</v>
      </c>
      <c r="T137" s="1243"/>
      <c r="U137" s="1247" t="s">
        <v>3542</v>
      </c>
      <c r="V137" s="1244"/>
      <c r="W137" s="1247" t="s">
        <v>3543</v>
      </c>
      <c r="X137" s="1245"/>
      <c r="Y137" s="1247" t="s">
        <v>2928</v>
      </c>
      <c r="Z137" s="1238"/>
      <c r="AA137" s="1240"/>
      <c r="AB137" s="1240"/>
      <c r="AC137" s="1240"/>
      <c r="AD137" s="1240"/>
      <c r="AE137" s="1240"/>
      <c r="AF137" s="1240"/>
      <c r="AG137" s="1235"/>
      <c r="AH137" s="1235"/>
      <c r="AI137" s="1235"/>
      <c r="AJ137" s="1235"/>
      <c r="AK137" s="1235"/>
      <c r="AL137" s="1235"/>
      <c r="AM137" s="1235"/>
      <c r="AN137" s="1235"/>
      <c r="AO137" s="1235"/>
      <c r="AP137" s="1235"/>
      <c r="AQ137" s="1235"/>
    </row>
    <row r="138" spans="2:43" ht="15">
      <c r="C138" s="1236"/>
      <c r="D138" s="1237"/>
      <c r="E138" s="1237"/>
      <c r="F138" s="1237"/>
      <c r="G138" s="3209" t="s">
        <v>4075</v>
      </c>
      <c r="H138" s="3209"/>
      <c r="I138" s="3209"/>
      <c r="J138" s="3209"/>
      <c r="K138" s="3209"/>
      <c r="L138" s="3209"/>
      <c r="M138" s="3209"/>
      <c r="N138" s="3209"/>
      <c r="O138" s="3209"/>
      <c r="P138" s="3209"/>
      <c r="Q138" s="3209"/>
      <c r="R138" s="1245"/>
      <c r="S138" s="3209" t="s">
        <v>4076</v>
      </c>
      <c r="T138" s="3209"/>
      <c r="U138" s="3209"/>
      <c r="V138" s="3209"/>
      <c r="W138" s="3209"/>
      <c r="X138" s="3209"/>
      <c r="Y138" s="3209"/>
      <c r="Z138" s="1238"/>
      <c r="AA138" s="1240"/>
      <c r="AB138" s="1240"/>
      <c r="AC138" s="1240"/>
      <c r="AD138" s="1240"/>
      <c r="AE138" s="1240"/>
      <c r="AF138" s="1240"/>
      <c r="AG138" s="1235"/>
      <c r="AH138" s="1235"/>
      <c r="AI138" s="1235"/>
      <c r="AJ138" s="1235"/>
      <c r="AK138" s="1235"/>
      <c r="AL138" s="1235"/>
      <c r="AM138" s="1235"/>
      <c r="AN138" s="1235"/>
      <c r="AO138" s="1235"/>
      <c r="AP138" s="1235"/>
      <c r="AQ138" s="1235"/>
    </row>
    <row r="139" spans="2:43" ht="15">
      <c r="B139" s="1161" t="s">
        <v>4023</v>
      </c>
      <c r="C139" s="1236"/>
      <c r="D139" s="1237"/>
      <c r="E139" s="1237"/>
      <c r="F139" s="1265"/>
      <c r="G139" s="1271"/>
      <c r="H139" s="1271"/>
      <c r="I139" s="1271"/>
      <c r="J139" s="1271"/>
      <c r="K139" s="1271"/>
      <c r="L139" s="1271"/>
      <c r="M139" s="1271"/>
      <c r="N139" s="1271"/>
      <c r="O139" s="1271"/>
      <c r="P139" s="1271"/>
      <c r="Q139" s="1271"/>
      <c r="S139" s="1271"/>
      <c r="T139" s="1271"/>
      <c r="U139" s="1271"/>
      <c r="V139" s="1271"/>
      <c r="W139" s="1271"/>
      <c r="X139" s="1271"/>
      <c r="Y139" s="1271"/>
      <c r="Z139" s="1238"/>
      <c r="AA139" s="1240"/>
      <c r="AB139" s="1240"/>
      <c r="AC139" s="1240"/>
      <c r="AD139" s="1240"/>
      <c r="AE139" s="1240"/>
      <c r="AF139" s="1240"/>
      <c r="AG139" s="1235"/>
      <c r="AH139" s="1235"/>
      <c r="AI139" s="1235"/>
      <c r="AJ139" s="1235"/>
      <c r="AK139" s="1235"/>
      <c r="AL139" s="1235"/>
      <c r="AM139" s="1235"/>
      <c r="AN139" s="1235"/>
      <c r="AO139" s="1235"/>
      <c r="AP139" s="1235"/>
      <c r="AQ139" s="1235"/>
    </row>
    <row r="140" spans="2:43" ht="15">
      <c r="B140" s="1161"/>
      <c r="C140" s="1236"/>
      <c r="D140" s="1237"/>
      <c r="E140" s="1237"/>
      <c r="F140" s="1265"/>
      <c r="G140" s="1271"/>
      <c r="H140" s="1271"/>
      <c r="I140" s="1271"/>
      <c r="J140" s="1271"/>
      <c r="K140" s="1271"/>
      <c r="L140" s="1271"/>
      <c r="M140" s="1271"/>
      <c r="N140" s="1271"/>
      <c r="O140" s="1271"/>
      <c r="P140" s="1271"/>
      <c r="Q140" s="1271"/>
      <c r="S140" s="1271"/>
      <c r="T140" s="1271"/>
      <c r="U140" s="1271"/>
      <c r="V140" s="1271"/>
      <c r="W140" s="1271"/>
      <c r="X140" s="1271"/>
      <c r="Y140" s="1271"/>
      <c r="Z140" s="1238"/>
      <c r="AA140" s="1240"/>
      <c r="AB140" s="1240"/>
      <c r="AC140" s="1240"/>
      <c r="AD140" s="1240"/>
      <c r="AE140" s="1240"/>
      <c r="AF140" s="1240"/>
      <c r="AG140" s="1235"/>
      <c r="AH140" s="1235"/>
      <c r="AI140" s="1235"/>
      <c r="AJ140" s="1235"/>
      <c r="AK140" s="1235"/>
      <c r="AL140" s="1235"/>
      <c r="AM140" s="1235"/>
      <c r="AN140" s="1235"/>
      <c r="AO140" s="1235"/>
      <c r="AP140" s="1235"/>
      <c r="AQ140" s="1235"/>
    </row>
    <row r="141" spans="2:43" ht="15">
      <c r="B141" s="1254" t="s">
        <v>3765</v>
      </c>
      <c r="C141" s="1236"/>
      <c r="D141" s="1237"/>
      <c r="E141" s="1237"/>
      <c r="F141" s="1265"/>
      <c r="G141" s="1271"/>
      <c r="H141" s="1271"/>
      <c r="I141" s="1271"/>
      <c r="J141" s="1271"/>
      <c r="K141" s="1271"/>
      <c r="L141" s="1271"/>
      <c r="M141" s="1271"/>
      <c r="N141" s="1271"/>
      <c r="O141" s="1271"/>
      <c r="P141" s="1271"/>
      <c r="Q141" s="1271"/>
      <c r="S141" s="1271"/>
      <c r="T141" s="1271"/>
      <c r="U141" s="1271"/>
      <c r="V141" s="1271"/>
      <c r="W141" s="1271"/>
      <c r="X141" s="1271"/>
      <c r="Y141" s="1271"/>
      <c r="Z141" s="1238"/>
      <c r="AA141" s="1240"/>
      <c r="AB141" s="1240"/>
      <c r="AC141" s="1240"/>
      <c r="AD141" s="1240"/>
      <c r="AE141" s="1240"/>
      <c r="AF141" s="1240"/>
      <c r="AG141" s="1235"/>
      <c r="AH141" s="1235"/>
      <c r="AI141" s="1235"/>
      <c r="AJ141" s="1235"/>
      <c r="AK141" s="1235"/>
      <c r="AL141" s="1235"/>
      <c r="AM141" s="1235"/>
      <c r="AN141" s="1235"/>
      <c r="AO141" s="1235"/>
      <c r="AP141" s="1235"/>
      <c r="AQ141" s="1235"/>
    </row>
    <row r="142" spans="2:43" ht="15">
      <c r="B142" s="1272" t="s">
        <v>4024</v>
      </c>
      <c r="C142" s="1236"/>
      <c r="D142" s="1237"/>
      <c r="E142" s="1237"/>
      <c r="F142" s="1237"/>
      <c r="G142" s="1271">
        <v>0</v>
      </c>
      <c r="H142" s="1271"/>
      <c r="I142" s="1271">
        <v>0</v>
      </c>
      <c r="J142" s="1271"/>
      <c r="K142" s="1271">
        <v>0</v>
      </c>
      <c r="L142" s="1271"/>
      <c r="M142" s="1271">
        <v>0</v>
      </c>
      <c r="N142" s="1271"/>
      <c r="O142" s="1271">
        <v>641766</v>
      </c>
      <c r="P142" s="1271"/>
      <c r="Q142" s="1256">
        <f>G142+I142+K142+O142</f>
        <v>641766</v>
      </c>
      <c r="S142" s="1271"/>
      <c r="T142" s="1271"/>
      <c r="U142" s="1271"/>
      <c r="V142" s="1271"/>
      <c r="W142" s="1271"/>
      <c r="X142" s="1271"/>
      <c r="Y142" s="1268"/>
      <c r="Z142" s="1238"/>
      <c r="AA142" s="1240"/>
      <c r="AB142" s="1240"/>
      <c r="AC142" s="1240"/>
      <c r="AD142" s="1240"/>
      <c r="AE142" s="1240"/>
      <c r="AF142" s="1240"/>
      <c r="AG142" s="1235"/>
      <c r="AH142" s="1235"/>
      <c r="AI142" s="1235"/>
      <c r="AJ142" s="1235"/>
      <c r="AK142" s="1235"/>
      <c r="AL142" s="1235"/>
      <c r="AM142" s="1235"/>
      <c r="AN142" s="1235"/>
      <c r="AO142" s="1235"/>
      <c r="AP142" s="1235"/>
      <c r="AQ142" s="1235"/>
    </row>
    <row r="143" spans="2:43" ht="15">
      <c r="B143" s="1272" t="s">
        <v>4081</v>
      </c>
      <c r="C143" s="1236"/>
      <c r="D143" s="1237"/>
      <c r="E143" s="1237"/>
      <c r="F143" s="1237"/>
      <c r="G143" s="1271">
        <v>0</v>
      </c>
      <c r="H143" s="1271"/>
      <c r="I143" s="1271">
        <v>0</v>
      </c>
      <c r="J143" s="1271"/>
      <c r="K143" s="1271">
        <v>0</v>
      </c>
      <c r="L143" s="1271"/>
      <c r="M143" s="1271">
        <v>0</v>
      </c>
      <c r="N143" s="1271"/>
      <c r="O143" s="1271">
        <v>64128</v>
      </c>
      <c r="P143" s="1271"/>
      <c r="Q143" s="1256">
        <f>G143+I143+K143+O143</f>
        <v>64128</v>
      </c>
      <c r="S143" s="1271"/>
      <c r="T143" s="1271"/>
      <c r="U143" s="1271"/>
      <c r="V143" s="1271"/>
      <c r="W143" s="1271"/>
      <c r="X143" s="1271"/>
      <c r="Y143" s="1268"/>
      <c r="Z143" s="1238"/>
      <c r="AA143" s="1240"/>
      <c r="AB143" s="1240"/>
      <c r="AC143" s="1240"/>
      <c r="AD143" s="1240"/>
      <c r="AE143" s="1240"/>
      <c r="AF143" s="1240"/>
      <c r="AG143" s="1235"/>
      <c r="AH143" s="1235"/>
      <c r="AI143" s="1235"/>
      <c r="AJ143" s="1235"/>
      <c r="AK143" s="1235"/>
      <c r="AL143" s="1235"/>
      <c r="AM143" s="1235"/>
      <c r="AN143" s="1235"/>
      <c r="AO143" s="1235"/>
      <c r="AP143" s="1235"/>
      <c r="AQ143" s="1235"/>
    </row>
    <row r="144" spans="2:43" ht="15">
      <c r="B144" s="1272" t="s">
        <v>4087</v>
      </c>
      <c r="C144" s="1236"/>
      <c r="D144" s="1237"/>
      <c r="E144" s="1237"/>
      <c r="F144" s="1237"/>
      <c r="G144" s="1271"/>
      <c r="H144" s="1271"/>
      <c r="I144" s="1271"/>
      <c r="J144" s="1271"/>
      <c r="K144" s="1271"/>
      <c r="L144" s="1271"/>
      <c r="M144" s="1271"/>
      <c r="N144" s="1271"/>
      <c r="O144" s="1271">
        <v>142152</v>
      </c>
      <c r="P144" s="1271"/>
      <c r="Q144" s="1256">
        <f>G144+I144+K144+O144</f>
        <v>142152</v>
      </c>
      <c r="S144" s="1271"/>
      <c r="T144" s="1271"/>
      <c r="U144" s="1271"/>
      <c r="V144" s="1271"/>
      <c r="W144" s="1271"/>
      <c r="X144" s="1271"/>
      <c r="Y144" s="1268"/>
      <c r="Z144" s="1238"/>
      <c r="AA144" s="1240"/>
      <c r="AB144" s="1240"/>
      <c r="AC144" s="1240"/>
      <c r="AD144" s="1240"/>
      <c r="AE144" s="1240"/>
      <c r="AF144" s="1240"/>
      <c r="AG144" s="1235"/>
      <c r="AH144" s="1235"/>
      <c r="AI144" s="1235"/>
      <c r="AJ144" s="1235"/>
      <c r="AK144" s="1235"/>
      <c r="AL144" s="1235"/>
      <c r="AM144" s="1235"/>
      <c r="AN144" s="1235"/>
      <c r="AO144" s="1235"/>
      <c r="AP144" s="1235"/>
      <c r="AQ144" s="1235"/>
    </row>
    <row r="145" spans="2:43" ht="15">
      <c r="B145" s="1272" t="s">
        <v>3164</v>
      </c>
      <c r="C145" s="1236"/>
      <c r="D145" s="1237"/>
      <c r="E145" s="1237"/>
      <c r="F145" s="1237"/>
      <c r="G145" s="1271">
        <v>0</v>
      </c>
      <c r="H145" s="1271"/>
      <c r="I145" s="1271">
        <v>0</v>
      </c>
      <c r="J145" s="1271"/>
      <c r="K145" s="1271">
        <v>0</v>
      </c>
      <c r="L145" s="1271"/>
      <c r="M145" s="1271">
        <v>0</v>
      </c>
      <c r="N145" s="1271"/>
      <c r="O145" s="1271">
        <v>4520491</v>
      </c>
      <c r="P145" s="1271"/>
      <c r="Q145" s="1256">
        <f>G145+I145+K145+O145</f>
        <v>4520491</v>
      </c>
      <c r="S145" s="1271"/>
      <c r="T145" s="1271"/>
      <c r="U145" s="1271"/>
      <c r="V145" s="1271"/>
      <c r="W145" s="1271"/>
      <c r="X145" s="1271"/>
      <c r="Y145" s="1268"/>
      <c r="Z145" s="1238"/>
      <c r="AA145" s="1240"/>
      <c r="AB145" s="1240"/>
      <c r="AC145" s="1240"/>
      <c r="AD145" s="1240"/>
      <c r="AE145" s="1240"/>
      <c r="AF145" s="1240"/>
      <c r="AG145" s="1235"/>
      <c r="AH145" s="1235"/>
      <c r="AI145" s="1235"/>
      <c r="AJ145" s="1235"/>
      <c r="AK145" s="1235"/>
      <c r="AL145" s="1235"/>
      <c r="AM145" s="1235"/>
      <c r="AN145" s="1235"/>
      <c r="AO145" s="1235"/>
      <c r="AP145" s="1235"/>
      <c r="AQ145" s="1235"/>
    </row>
    <row r="146" spans="2:43" ht="15">
      <c r="B146" s="1272"/>
      <c r="C146" s="1236"/>
      <c r="D146" s="1237"/>
      <c r="E146" s="1237"/>
      <c r="F146" s="1237"/>
      <c r="G146" s="1271"/>
      <c r="H146" s="1271"/>
      <c r="I146" s="1271"/>
      <c r="J146" s="1271"/>
      <c r="K146" s="1271"/>
      <c r="L146" s="1271"/>
      <c r="M146" s="1271"/>
      <c r="N146" s="1271"/>
      <c r="O146" s="1271"/>
      <c r="P146" s="1271"/>
      <c r="Q146" s="1256"/>
      <c r="S146" s="1271"/>
      <c r="T146" s="1271"/>
      <c r="U146" s="1271"/>
      <c r="V146" s="1271"/>
      <c r="W146" s="1271"/>
      <c r="X146" s="1271"/>
      <c r="Y146" s="1268"/>
      <c r="Z146" s="1238"/>
      <c r="AA146" s="1240"/>
      <c r="AB146" s="1240"/>
      <c r="AC146" s="1240"/>
      <c r="AD146" s="1240"/>
      <c r="AE146" s="1240"/>
      <c r="AF146" s="1240"/>
      <c r="AG146" s="1235"/>
      <c r="AH146" s="1235"/>
      <c r="AI146" s="1235"/>
      <c r="AJ146" s="1235"/>
      <c r="AK146" s="1235"/>
      <c r="AL146" s="1235"/>
      <c r="AM146" s="1235"/>
      <c r="AN146" s="1235"/>
      <c r="AO146" s="1235"/>
      <c r="AP146" s="1235"/>
      <c r="AQ146" s="1235"/>
    </row>
    <row r="147" spans="2:43" ht="15">
      <c r="B147" s="1254" t="s">
        <v>3079</v>
      </c>
      <c r="C147" s="1236"/>
      <c r="D147" s="1237"/>
      <c r="E147" s="1237"/>
      <c r="F147" s="1237"/>
      <c r="G147" s="1271"/>
      <c r="H147" s="1271"/>
      <c r="I147" s="1271"/>
      <c r="J147" s="1271"/>
      <c r="K147" s="1271"/>
      <c r="L147" s="1271"/>
      <c r="M147" s="1271"/>
      <c r="N147" s="1271"/>
      <c r="O147" s="1271"/>
      <c r="P147" s="1271"/>
      <c r="Q147" s="1256"/>
      <c r="S147" s="1271"/>
      <c r="T147" s="1271"/>
      <c r="U147" s="1271"/>
      <c r="V147" s="1271"/>
      <c r="W147" s="1271"/>
      <c r="X147" s="1271"/>
      <c r="Y147" s="1268"/>
      <c r="Z147" s="1238"/>
      <c r="AA147" s="1240"/>
      <c r="AB147" s="1240"/>
      <c r="AC147" s="1240"/>
      <c r="AD147" s="1240"/>
      <c r="AE147" s="1240"/>
      <c r="AF147" s="1240"/>
      <c r="AG147" s="1235"/>
      <c r="AH147" s="1235"/>
      <c r="AI147" s="1235"/>
      <c r="AJ147" s="1235"/>
      <c r="AK147" s="1235"/>
      <c r="AL147" s="1235"/>
      <c r="AM147" s="1235"/>
      <c r="AN147" s="1235"/>
      <c r="AO147" s="1235"/>
      <c r="AP147" s="1235"/>
      <c r="AQ147" s="1235"/>
    </row>
    <row r="148" spans="2:43" ht="15">
      <c r="B148" s="1272" t="s">
        <v>4024</v>
      </c>
      <c r="C148" s="1236"/>
      <c r="D148" s="1237"/>
      <c r="E148" s="1237"/>
      <c r="F148" s="1237"/>
      <c r="G148" s="1271">
        <v>0</v>
      </c>
      <c r="H148" s="1271"/>
      <c r="I148" s="1271">
        <v>0</v>
      </c>
      <c r="J148" s="1271"/>
      <c r="K148" s="1271">
        <v>0</v>
      </c>
      <c r="L148" s="1271"/>
      <c r="M148" s="1271">
        <v>0</v>
      </c>
      <c r="N148" s="1271"/>
      <c r="O148" s="1271">
        <v>307721</v>
      </c>
      <c r="P148" s="1271"/>
      <c r="Q148" s="1256">
        <f>G148+I148+K148+O148</f>
        <v>307721</v>
      </c>
      <c r="S148" s="1271"/>
      <c r="T148" s="1271"/>
      <c r="U148" s="1271"/>
      <c r="V148" s="1271"/>
      <c r="W148" s="1271"/>
      <c r="X148" s="1271"/>
      <c r="Y148" s="1268"/>
      <c r="Z148" s="1238"/>
      <c r="AA148" s="1240"/>
      <c r="AB148" s="1240"/>
      <c r="AC148" s="1240"/>
      <c r="AD148" s="1240"/>
      <c r="AE148" s="1240"/>
      <c r="AF148" s="1240"/>
      <c r="AG148" s="1235"/>
      <c r="AH148" s="1235"/>
      <c r="AI148" s="1235"/>
      <c r="AJ148" s="1235"/>
      <c r="AK148" s="1235"/>
      <c r="AL148" s="1235"/>
      <c r="AM148" s="1235"/>
      <c r="AN148" s="1235"/>
      <c r="AO148" s="1235"/>
      <c r="AP148" s="1235"/>
      <c r="AQ148" s="1235"/>
    </row>
    <row r="149" spans="2:43" ht="15">
      <c r="B149" s="1272" t="s">
        <v>4081</v>
      </c>
      <c r="C149" s="1236"/>
      <c r="D149" s="1237"/>
      <c r="E149" s="1237"/>
      <c r="F149" s="1237"/>
      <c r="G149" s="1271">
        <v>0</v>
      </c>
      <c r="H149" s="1271"/>
      <c r="I149" s="1271">
        <v>0</v>
      </c>
      <c r="J149" s="1271"/>
      <c r="K149" s="1271">
        <v>0</v>
      </c>
      <c r="L149" s="1271"/>
      <c r="M149" s="1271">
        <v>0</v>
      </c>
      <c r="N149" s="1271"/>
      <c r="O149" s="1271">
        <v>30787</v>
      </c>
      <c r="P149" s="1271"/>
      <c r="Q149" s="1256">
        <f>G149+I149+K149+O149</f>
        <v>30787</v>
      </c>
      <c r="S149" s="1271"/>
      <c r="T149" s="1271"/>
      <c r="U149" s="1271"/>
      <c r="V149" s="1271"/>
      <c r="W149" s="1271"/>
      <c r="X149" s="1271"/>
      <c r="Y149" s="1268"/>
      <c r="Z149" s="1238"/>
      <c r="AA149" s="1240"/>
      <c r="AB149" s="1240"/>
      <c r="AC149" s="1240"/>
      <c r="AD149" s="1240"/>
      <c r="AE149" s="1240"/>
      <c r="AF149" s="1240"/>
      <c r="AG149" s="1235"/>
      <c r="AH149" s="1235"/>
      <c r="AI149" s="1235"/>
      <c r="AJ149" s="1235"/>
      <c r="AK149" s="1235"/>
      <c r="AL149" s="1235"/>
      <c r="AM149" s="1235"/>
      <c r="AN149" s="1235"/>
      <c r="AO149" s="1235"/>
      <c r="AP149" s="1235"/>
      <c r="AQ149" s="1235"/>
    </row>
    <row r="150" spans="2:43" ht="15">
      <c r="B150" s="1272" t="s">
        <v>4087</v>
      </c>
      <c r="C150" s="1236"/>
      <c r="D150" s="1237"/>
      <c r="E150" s="1237"/>
      <c r="F150" s="1237"/>
      <c r="G150" s="1271">
        <v>0</v>
      </c>
      <c r="H150" s="1271"/>
      <c r="I150" s="1271">
        <v>0</v>
      </c>
      <c r="J150" s="1271"/>
      <c r="K150" s="1271">
        <v>0</v>
      </c>
      <c r="L150" s="1271"/>
      <c r="M150" s="1271">
        <v>0</v>
      </c>
      <c r="N150" s="1271"/>
      <c r="O150" s="1271">
        <v>70800</v>
      </c>
      <c r="P150" s="1271"/>
      <c r="Q150" s="1256">
        <f>G150+I150+K150+O150</f>
        <v>70800</v>
      </c>
      <c r="S150" s="1271"/>
      <c r="T150" s="1271"/>
      <c r="U150" s="1271"/>
      <c r="V150" s="1271"/>
      <c r="W150" s="1271"/>
      <c r="X150" s="1271"/>
      <c r="Y150" s="1268"/>
      <c r="Z150" s="1238"/>
      <c r="AA150" s="1240"/>
      <c r="AB150" s="1240"/>
      <c r="AC150" s="1240"/>
      <c r="AD150" s="1240"/>
      <c r="AE150" s="1240"/>
      <c r="AF150" s="1240"/>
      <c r="AG150" s="1235"/>
      <c r="AH150" s="1235"/>
      <c r="AI150" s="1235"/>
      <c r="AJ150" s="1235"/>
      <c r="AK150" s="1235"/>
      <c r="AL150" s="1235"/>
      <c r="AM150" s="1235"/>
      <c r="AN150" s="1235"/>
      <c r="AO150" s="1235"/>
      <c r="AP150" s="1235"/>
      <c r="AQ150" s="1235"/>
    </row>
    <row r="151" spans="2:43" ht="15">
      <c r="B151" s="1272" t="s">
        <v>3164</v>
      </c>
      <c r="C151" s="1236"/>
      <c r="D151" s="1237"/>
      <c r="E151" s="1237"/>
      <c r="F151" s="1237"/>
      <c r="G151" s="1271">
        <v>0</v>
      </c>
      <c r="H151" s="1271"/>
      <c r="I151" s="1271">
        <v>0</v>
      </c>
      <c r="J151" s="1271"/>
      <c r="K151" s="1271">
        <v>0</v>
      </c>
      <c r="L151" s="1271"/>
      <c r="M151" s="1271">
        <v>0</v>
      </c>
      <c r="N151" s="1271"/>
      <c r="O151" s="1271">
        <v>1650440</v>
      </c>
      <c r="P151" s="1271"/>
      <c r="Q151" s="1256">
        <f>G151+I151+K151+O151</f>
        <v>1650440</v>
      </c>
      <c r="S151" s="1271"/>
      <c r="T151" s="1271"/>
      <c r="U151" s="1271"/>
      <c r="V151" s="1271"/>
      <c r="W151" s="1271"/>
      <c r="X151" s="1271"/>
      <c r="Y151" s="1268"/>
      <c r="Z151" s="1238"/>
      <c r="AA151" s="1240"/>
      <c r="AB151" s="1240"/>
      <c r="AC151" s="1240"/>
      <c r="AD151" s="1240"/>
      <c r="AE151" s="1240"/>
      <c r="AF151" s="1240"/>
      <c r="AG151" s="1235"/>
      <c r="AH151" s="1235"/>
      <c r="AI151" s="1235"/>
      <c r="AJ151" s="1235"/>
      <c r="AK151" s="1235"/>
      <c r="AL151" s="1235"/>
      <c r="AM151" s="1235"/>
      <c r="AN151" s="1235"/>
      <c r="AO151" s="1235"/>
      <c r="AP151" s="1235"/>
      <c r="AQ151" s="1235"/>
    </row>
    <row r="152" spans="2:43" ht="15">
      <c r="B152" s="1272"/>
      <c r="C152" s="1236"/>
      <c r="D152" s="1237"/>
      <c r="E152" s="1237"/>
      <c r="F152" s="1237"/>
      <c r="G152" s="1271"/>
      <c r="H152" s="1271"/>
      <c r="I152" s="1271"/>
      <c r="J152" s="1271"/>
      <c r="K152" s="1271"/>
      <c r="L152" s="1271"/>
      <c r="M152" s="1271"/>
      <c r="N152" s="1271"/>
      <c r="O152" s="1271"/>
      <c r="P152" s="1271"/>
      <c r="Q152" s="1256"/>
      <c r="S152" s="1271"/>
      <c r="T152" s="1271"/>
      <c r="U152" s="1271"/>
      <c r="V152" s="1271"/>
      <c r="W152" s="1271"/>
      <c r="X152" s="1271"/>
      <c r="Y152" s="1268"/>
      <c r="Z152" s="1238"/>
      <c r="AA152" s="1240"/>
      <c r="AB152" s="1240"/>
      <c r="AC152" s="1240"/>
      <c r="AD152" s="1240"/>
      <c r="AE152" s="1240"/>
      <c r="AF152" s="1240"/>
      <c r="AG152" s="1235"/>
      <c r="AH152" s="1235"/>
      <c r="AI152" s="1235"/>
      <c r="AJ152" s="1235"/>
      <c r="AK152" s="1235"/>
      <c r="AL152" s="1235"/>
      <c r="AM152" s="1235"/>
      <c r="AN152" s="1235"/>
      <c r="AO152" s="1235"/>
      <c r="AP152" s="1235"/>
      <c r="AQ152" s="1235"/>
    </row>
    <row r="153" spans="2:43" ht="15">
      <c r="B153" s="1261" t="s">
        <v>3072</v>
      </c>
      <c r="C153" s="1236"/>
      <c r="D153" s="1237"/>
      <c r="E153" s="1237"/>
      <c r="F153" s="1237"/>
      <c r="G153" s="1271"/>
      <c r="H153" s="1271"/>
      <c r="I153" s="1271"/>
      <c r="J153" s="1271"/>
      <c r="K153" s="1271"/>
      <c r="L153" s="1271"/>
      <c r="M153" s="1271"/>
      <c r="N153" s="1271"/>
      <c r="O153" s="1271"/>
      <c r="P153" s="1271"/>
      <c r="Q153" s="1256"/>
      <c r="S153" s="1271"/>
      <c r="T153" s="1271"/>
      <c r="U153" s="1271"/>
      <c r="V153" s="1271"/>
      <c r="W153" s="1271"/>
      <c r="X153" s="1271"/>
      <c r="Y153" s="1268"/>
      <c r="Z153" s="1238"/>
      <c r="AA153" s="1240"/>
      <c r="AB153" s="1240"/>
      <c r="AC153" s="1240"/>
      <c r="AD153" s="1240"/>
      <c r="AE153" s="1240"/>
      <c r="AF153" s="1240"/>
      <c r="AG153" s="1235"/>
      <c r="AH153" s="1235"/>
      <c r="AI153" s="1235"/>
      <c r="AJ153" s="1235"/>
      <c r="AK153" s="1235"/>
      <c r="AL153" s="1235"/>
      <c r="AM153" s="1235"/>
      <c r="AN153" s="1235"/>
      <c r="AO153" s="1235"/>
      <c r="AP153" s="1235"/>
      <c r="AQ153" s="1235"/>
    </row>
    <row r="154" spans="2:43" ht="15">
      <c r="B154" s="1272" t="s">
        <v>4024</v>
      </c>
      <c r="C154" s="1236"/>
      <c r="D154" s="1237"/>
      <c r="E154" s="1237"/>
      <c r="F154" s="1237"/>
      <c r="G154" s="1271">
        <v>0</v>
      </c>
      <c r="H154" s="1271"/>
      <c r="I154" s="1271">
        <v>0</v>
      </c>
      <c r="J154" s="1271"/>
      <c r="K154" s="1271">
        <v>0</v>
      </c>
      <c r="L154" s="1271"/>
      <c r="M154" s="1271">
        <v>0</v>
      </c>
      <c r="N154" s="1271"/>
      <c r="O154" s="1271">
        <v>119463</v>
      </c>
      <c r="P154" s="1271"/>
      <c r="Q154" s="1256">
        <f>G154+I154+K154+O154</f>
        <v>119463</v>
      </c>
      <c r="S154" s="1271"/>
      <c r="T154" s="1271"/>
      <c r="U154" s="1271"/>
      <c r="V154" s="1271"/>
      <c r="W154" s="1271"/>
      <c r="X154" s="1271"/>
      <c r="Y154" s="1268"/>
      <c r="Z154" s="1238"/>
      <c r="AA154" s="1240"/>
      <c r="AB154" s="1240"/>
      <c r="AC154" s="1240"/>
      <c r="AD154" s="1240"/>
      <c r="AE154" s="1240"/>
      <c r="AF154" s="1240"/>
      <c r="AG154" s="1235"/>
      <c r="AH154" s="1235"/>
      <c r="AI154" s="1235"/>
      <c r="AJ154" s="1235"/>
      <c r="AK154" s="1235"/>
      <c r="AL154" s="1235"/>
      <c r="AM154" s="1235"/>
      <c r="AN154" s="1235"/>
      <c r="AO154" s="1235"/>
      <c r="AP154" s="1235"/>
      <c r="AQ154" s="1235"/>
    </row>
    <row r="155" spans="2:43" ht="15">
      <c r="B155" s="1272" t="s">
        <v>4081</v>
      </c>
      <c r="C155" s="1236"/>
      <c r="D155" s="1237"/>
      <c r="E155" s="1237"/>
      <c r="F155" s="1237"/>
      <c r="G155" s="1271">
        <v>0</v>
      </c>
      <c r="H155" s="1271"/>
      <c r="I155" s="1271">
        <v>0</v>
      </c>
      <c r="J155" s="1271"/>
      <c r="K155" s="1271">
        <v>0</v>
      </c>
      <c r="L155" s="1271"/>
      <c r="M155" s="1271">
        <v>0</v>
      </c>
      <c r="N155" s="1271"/>
      <c r="O155" s="1271">
        <v>11912</v>
      </c>
      <c r="P155" s="1271"/>
      <c r="Q155" s="1256">
        <f>G155+I155+K155+O155</f>
        <v>11912</v>
      </c>
      <c r="S155" s="1271"/>
      <c r="T155" s="1271"/>
      <c r="U155" s="1271"/>
      <c r="V155" s="1271"/>
      <c r="W155" s="1271"/>
      <c r="X155" s="1271"/>
      <c r="Y155" s="1268"/>
      <c r="Z155" s="1238"/>
      <c r="AA155" s="1240"/>
      <c r="AB155" s="1240"/>
      <c r="AC155" s="1240"/>
      <c r="AD155" s="1240"/>
      <c r="AE155" s="1240"/>
      <c r="AF155" s="1240"/>
      <c r="AG155" s="1235"/>
      <c r="AH155" s="1235"/>
      <c r="AI155" s="1235"/>
      <c r="AJ155" s="1235"/>
      <c r="AK155" s="1235"/>
      <c r="AL155" s="1235"/>
      <c r="AM155" s="1235"/>
      <c r="AN155" s="1235"/>
      <c r="AO155" s="1235"/>
      <c r="AP155" s="1235"/>
      <c r="AQ155" s="1235"/>
    </row>
    <row r="156" spans="2:43" ht="15">
      <c r="B156" s="1272" t="s">
        <v>4087</v>
      </c>
      <c r="C156" s="1236"/>
      <c r="D156" s="1237"/>
      <c r="E156" s="1237"/>
      <c r="F156" s="1237"/>
      <c r="G156" s="1271">
        <v>0</v>
      </c>
      <c r="H156" s="1271"/>
      <c r="I156" s="1271">
        <v>0</v>
      </c>
      <c r="J156" s="1271"/>
      <c r="K156" s="1271">
        <v>0</v>
      </c>
      <c r="L156" s="1271"/>
      <c r="M156" s="1271">
        <v>0</v>
      </c>
      <c r="N156" s="1271"/>
      <c r="O156" s="1271">
        <v>26050</v>
      </c>
      <c r="P156" s="1271"/>
      <c r="Q156" s="1256">
        <f>G156+I156+K156+O156</f>
        <v>26050</v>
      </c>
      <c r="S156" s="1271"/>
      <c r="T156" s="1271"/>
      <c r="U156" s="1271"/>
      <c r="V156" s="1271"/>
      <c r="W156" s="1271"/>
      <c r="X156" s="1271"/>
      <c r="Y156" s="1268"/>
      <c r="Z156" s="1238"/>
      <c r="AA156" s="1240"/>
      <c r="AB156" s="1240"/>
      <c r="AC156" s="1240"/>
      <c r="AD156" s="1240"/>
      <c r="AE156" s="1240"/>
      <c r="AF156" s="1240"/>
      <c r="AG156" s="1235"/>
      <c r="AH156" s="1235"/>
      <c r="AI156" s="1235"/>
      <c r="AJ156" s="1235"/>
      <c r="AK156" s="1235"/>
      <c r="AL156" s="1235"/>
      <c r="AM156" s="1235"/>
      <c r="AN156" s="1235"/>
      <c r="AO156" s="1235"/>
      <c r="AP156" s="1235"/>
      <c r="AQ156" s="1235"/>
    </row>
    <row r="157" spans="2:43" ht="15">
      <c r="B157" s="1272" t="s">
        <v>3164</v>
      </c>
      <c r="C157" s="1236"/>
      <c r="D157" s="1237"/>
      <c r="E157" s="1237"/>
      <c r="F157" s="1237"/>
      <c r="G157" s="1281">
        <v>0</v>
      </c>
      <c r="I157" s="1281">
        <v>0</v>
      </c>
      <c r="M157" s="1281">
        <v>0</v>
      </c>
      <c r="O157" s="1235">
        <v>765807</v>
      </c>
      <c r="Q157" s="1256">
        <f>G157+I157+K157+O157</f>
        <v>765807</v>
      </c>
      <c r="S157" s="1271"/>
      <c r="T157" s="1271"/>
      <c r="U157" s="1271"/>
      <c r="V157" s="1271"/>
      <c r="W157" s="1271"/>
      <c r="X157" s="1271"/>
      <c r="Y157" s="1271"/>
      <c r="Z157" s="1238"/>
      <c r="AA157" s="1240"/>
      <c r="AB157" s="1240"/>
      <c r="AC157" s="1240"/>
      <c r="AD157" s="1240"/>
      <c r="AE157" s="1240"/>
      <c r="AF157" s="1240"/>
      <c r="AG157" s="1235"/>
      <c r="AH157" s="1235"/>
      <c r="AI157" s="1235"/>
      <c r="AJ157" s="1235"/>
      <c r="AK157" s="1235"/>
      <c r="AL157" s="1235"/>
      <c r="AM157" s="1235"/>
      <c r="AN157" s="1235"/>
      <c r="AO157" s="1235"/>
      <c r="AP157" s="1235"/>
      <c r="AQ157" s="1235"/>
    </row>
    <row r="158" spans="2:43" ht="15.75" thickBot="1">
      <c r="G158" s="1270">
        <f>SUM(G142:G157)</f>
        <v>0</v>
      </c>
      <c r="H158" s="1271"/>
      <c r="I158" s="1270">
        <f>SUM(I142:I156)</f>
        <v>0</v>
      </c>
      <c r="J158" s="1271"/>
      <c r="K158" s="1270">
        <f>SUM(K142:K156)</f>
        <v>0</v>
      </c>
      <c r="L158" s="1271"/>
      <c r="M158" s="1270"/>
      <c r="N158" s="1271"/>
      <c r="O158" s="1270">
        <f>SUM(O142:O156)</f>
        <v>7585710</v>
      </c>
      <c r="P158" s="1271"/>
      <c r="Q158" s="1270">
        <f>SUM(Q142:Q156)</f>
        <v>7585710</v>
      </c>
    </row>
    <row r="159" spans="2:43" ht="15" thickTop="1"/>
    <row r="162" spans="1:24" ht="15">
      <c r="A162" s="1233">
        <v>16.100000000000001</v>
      </c>
      <c r="B162" s="1232" t="s">
        <v>4065</v>
      </c>
      <c r="C162" s="1147"/>
      <c r="D162" s="1231"/>
      <c r="E162" s="1231"/>
      <c r="F162" s="1231"/>
      <c r="G162" s="1195"/>
      <c r="H162" s="1195"/>
      <c r="I162" s="1195"/>
      <c r="J162" s="1195"/>
      <c r="K162" s="1195"/>
      <c r="L162" s="1195"/>
      <c r="M162" s="1195"/>
      <c r="N162" s="1195"/>
      <c r="O162" s="1195"/>
      <c r="P162" s="1195"/>
      <c r="Q162" s="1195"/>
      <c r="R162" s="1195"/>
      <c r="S162" s="1195"/>
      <c r="T162" s="1195"/>
      <c r="U162" s="1195"/>
      <c r="V162" s="1195"/>
      <c r="W162" s="1195"/>
      <c r="X162" s="1147"/>
    </row>
    <row r="163" spans="1:24" ht="15">
      <c r="A163" s="1143"/>
      <c r="B163" s="1194"/>
      <c r="C163" s="1195"/>
      <c r="D163" s="1195"/>
      <c r="E163" s="1195"/>
      <c r="F163" s="1195"/>
      <c r="G163" s="1195"/>
      <c r="H163" s="1195"/>
      <c r="I163" s="1195"/>
      <c r="J163" s="1195"/>
      <c r="K163" s="1195"/>
      <c r="L163" s="1195"/>
      <c r="M163" s="1195"/>
      <c r="N163" s="1195"/>
      <c r="O163" s="1195"/>
      <c r="P163" s="1195"/>
      <c r="Q163" s="1195"/>
      <c r="R163" s="1195"/>
      <c r="S163" s="1195"/>
      <c r="T163" s="1195"/>
      <c r="U163" s="1195"/>
      <c r="V163" s="1195"/>
      <c r="W163" s="1195"/>
      <c r="X163" s="1147"/>
    </row>
    <row r="164" spans="1:24" ht="15">
      <c r="A164" s="1234" t="s">
        <v>4068</v>
      </c>
      <c r="B164" s="3211" t="s">
        <v>4067</v>
      </c>
      <c r="C164" s="3211"/>
      <c r="D164" s="3211"/>
      <c r="E164" s="3211"/>
      <c r="F164" s="3211"/>
      <c r="G164" s="3211"/>
      <c r="H164" s="3211"/>
      <c r="I164" s="3211"/>
      <c r="J164" s="3211"/>
      <c r="K164" s="3211"/>
      <c r="L164" s="3211"/>
      <c r="M164" s="3211"/>
      <c r="N164" s="3211"/>
      <c r="O164" s="3211"/>
      <c r="P164" s="3211"/>
      <c r="Q164" s="3211"/>
      <c r="R164" s="3211"/>
      <c r="S164" s="3211"/>
      <c r="T164" s="1147"/>
      <c r="U164" s="1195"/>
      <c r="V164" s="1195"/>
      <c r="W164" s="1195"/>
      <c r="X164" s="1147"/>
    </row>
    <row r="165" spans="1:24" ht="15">
      <c r="A165" s="1143"/>
      <c r="B165" s="1194"/>
      <c r="C165" s="1195"/>
      <c r="D165" s="1195"/>
      <c r="E165" s="1195"/>
      <c r="F165" s="1195"/>
      <c r="G165" s="1195"/>
      <c r="H165" s="1195"/>
      <c r="I165" s="1195"/>
      <c r="J165" s="1195"/>
      <c r="K165" s="1195"/>
      <c r="L165" s="1195"/>
      <c r="M165" s="1195"/>
      <c r="N165" s="1195"/>
      <c r="O165" s="1195"/>
      <c r="P165" s="1195"/>
      <c r="Q165" s="1195"/>
      <c r="R165" s="1195"/>
      <c r="S165" s="1195"/>
      <c r="T165" s="1195"/>
      <c r="U165" s="1195"/>
      <c r="V165" s="1195"/>
      <c r="W165" s="1195"/>
      <c r="X165" s="1147"/>
    </row>
    <row r="166" spans="1:24" ht="15">
      <c r="A166" s="1234" t="s">
        <v>4069</v>
      </c>
      <c r="B166" s="3212" t="s">
        <v>4066</v>
      </c>
      <c r="C166" s="3212"/>
      <c r="D166" s="3212"/>
      <c r="E166" s="3212"/>
      <c r="F166" s="3212"/>
      <c r="G166" s="3212"/>
      <c r="H166" s="3212"/>
      <c r="I166" s="3212"/>
      <c r="J166" s="3212"/>
      <c r="K166" s="3212"/>
      <c r="L166" s="3212"/>
      <c r="M166" s="3212"/>
      <c r="N166" s="3212"/>
      <c r="O166" s="3212"/>
      <c r="P166" s="3212"/>
      <c r="Q166" s="3212"/>
      <c r="R166" s="3212"/>
      <c r="S166" s="3212"/>
      <c r="T166" s="3212"/>
      <c r="U166" s="3212"/>
      <c r="V166" s="3212"/>
      <c r="W166" s="1195"/>
      <c r="X166" s="1147"/>
    </row>
    <row r="167" spans="1:24">
      <c r="A167" s="1231"/>
      <c r="B167" s="3212"/>
      <c r="C167" s="3212"/>
      <c r="D167" s="3212"/>
      <c r="E167" s="3212"/>
      <c r="F167" s="3212"/>
      <c r="G167" s="3212"/>
      <c r="H167" s="3212"/>
      <c r="I167" s="3212"/>
      <c r="J167" s="3212"/>
      <c r="K167" s="3212"/>
      <c r="L167" s="3212"/>
      <c r="M167" s="3212"/>
      <c r="N167" s="3212"/>
      <c r="O167" s="3212"/>
      <c r="P167" s="3212"/>
      <c r="Q167" s="3212"/>
      <c r="R167" s="3212"/>
      <c r="S167" s="3212"/>
      <c r="T167" s="3212"/>
      <c r="U167" s="3212"/>
      <c r="V167" s="3212"/>
      <c r="W167" s="1195"/>
      <c r="X167" s="1147"/>
    </row>
    <row r="168" spans="1:24" ht="15">
      <c r="A168" s="1143"/>
      <c r="B168" s="1194"/>
      <c r="C168" s="1195"/>
      <c r="D168" s="1195"/>
      <c r="E168" s="1195"/>
      <c r="F168" s="1195"/>
      <c r="G168" s="1195"/>
      <c r="H168" s="1195"/>
      <c r="I168" s="1195"/>
      <c r="J168" s="1195"/>
      <c r="K168" s="1195"/>
      <c r="L168" s="1195"/>
      <c r="M168" s="1195"/>
      <c r="N168" s="1195"/>
      <c r="O168" s="1195"/>
      <c r="P168" s="1195"/>
      <c r="Q168" s="1195"/>
      <c r="R168" s="1195"/>
      <c r="S168" s="1195"/>
      <c r="T168" s="1195"/>
      <c r="U168" s="1195"/>
      <c r="V168" s="1195"/>
      <c r="W168" s="1195"/>
      <c r="X168" s="1147"/>
    </row>
    <row r="169" spans="1:24" ht="15">
      <c r="A169" s="1219">
        <v>16.2</v>
      </c>
      <c r="B169" s="1147" t="s">
        <v>4062</v>
      </c>
      <c r="C169" s="1147"/>
      <c r="D169" s="1147"/>
      <c r="E169" s="1147"/>
      <c r="F169" s="1147"/>
      <c r="G169" s="1147"/>
      <c r="H169" s="1147"/>
      <c r="I169" s="1147"/>
      <c r="J169" s="1147"/>
      <c r="K169" s="1147"/>
      <c r="L169" s="1147"/>
      <c r="M169" s="1147"/>
      <c r="N169" s="1147"/>
      <c r="O169" s="1147"/>
      <c r="P169" s="1147"/>
      <c r="Q169" s="1147"/>
      <c r="R169" s="1147"/>
      <c r="S169" s="1147"/>
      <c r="T169" s="1147"/>
      <c r="U169" s="1147"/>
      <c r="V169" s="1147"/>
      <c r="W169" s="1147"/>
      <c r="X169" s="1147"/>
    </row>
  </sheetData>
  <mergeCells count="48">
    <mergeCell ref="G18:Y18"/>
    <mergeCell ref="G19:Q19"/>
    <mergeCell ref="S19:Y19"/>
    <mergeCell ref="G20:G23"/>
    <mergeCell ref="I20:I23"/>
    <mergeCell ref="K20:K23"/>
    <mergeCell ref="O20:O23"/>
    <mergeCell ref="Q20:Q23"/>
    <mergeCell ref="G64:G67"/>
    <mergeCell ref="I64:I67"/>
    <mergeCell ref="K64:K67"/>
    <mergeCell ref="O64:O67"/>
    <mergeCell ref="Q64:Q67"/>
    <mergeCell ref="G24:Q24"/>
    <mergeCell ref="S24:Y24"/>
    <mergeCell ref="G62:Y62"/>
    <mergeCell ref="G63:Q63"/>
    <mergeCell ref="S63:Y63"/>
    <mergeCell ref="S68:Y68"/>
    <mergeCell ref="G92:Y92"/>
    <mergeCell ref="G93:Q93"/>
    <mergeCell ref="S93:Y93"/>
    <mergeCell ref="G94:G97"/>
    <mergeCell ref="I94:I97"/>
    <mergeCell ref="K94:K97"/>
    <mergeCell ref="O94:O97"/>
    <mergeCell ref="Q94:Q97"/>
    <mergeCell ref="I134:I137"/>
    <mergeCell ref="K134:K137"/>
    <mergeCell ref="O134:O137"/>
    <mergeCell ref="Q134:Q137"/>
    <mergeCell ref="G68:Q68"/>
    <mergeCell ref="B4:X5"/>
    <mergeCell ref="B7:X8"/>
    <mergeCell ref="B164:S164"/>
    <mergeCell ref="B166:V167"/>
    <mergeCell ref="G138:Q138"/>
    <mergeCell ref="S138:Y138"/>
    <mergeCell ref="M20:M23"/>
    <mergeCell ref="M64:M67"/>
    <mergeCell ref="M94:M97"/>
    <mergeCell ref="M134:M137"/>
    <mergeCell ref="G98:Q98"/>
    <mergeCell ref="S98:Y98"/>
    <mergeCell ref="G132:Y132"/>
    <mergeCell ref="G133:Q133"/>
    <mergeCell ref="S133:Y133"/>
    <mergeCell ref="G134:G137"/>
  </mergeCells>
  <pageMargins left="0.75" right="0.25" top="0.75" bottom="0" header="0.25" footer="0"/>
  <pageSetup paperSize="9" scale="59" firstPageNumber="22" orientation="landscape" useFirstPageNumber="1" r:id="rId1"/>
  <headerFooter>
    <oddHeader>&amp;C&amp;"Arial Black,Regular"&amp;14&amp;P&amp;R&amp;"Arial Black,Regular"&amp;14UBL RETIREMENT SAVINGS FUND</oddHeader>
  </headerFooter>
  <rowBreaks count="3" manualBreakCount="3">
    <brk id="61" max="24" man="1"/>
    <brk id="91" max="24" man="1"/>
    <brk id="131" max="2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Z87"/>
  <sheetViews>
    <sheetView view="pageBreakPreview" topLeftCell="A21" zoomScaleNormal="75" zoomScaleSheetLayoutView="90" workbookViewId="0">
      <selection activeCell="B26" sqref="B26"/>
    </sheetView>
  </sheetViews>
  <sheetFormatPr defaultColWidth="9.28515625" defaultRowHeight="14.25" customHeight="1"/>
  <cols>
    <col min="1" max="1" width="6.42578125" style="1143" customWidth="1"/>
    <col min="2" max="2" width="5.28515625" style="1147" customWidth="1"/>
    <col min="3" max="3" width="4.7109375" style="1147" customWidth="1"/>
    <col min="4" max="4" width="37" style="1147" customWidth="1"/>
    <col min="5" max="5" width="19.28515625" style="1147" customWidth="1"/>
    <col min="6" max="6" width="15.7109375" style="1147" customWidth="1"/>
    <col min="7" max="7" width="0.7109375" style="1147" customWidth="1"/>
    <col min="8" max="8" width="19" style="1147" customWidth="1"/>
    <col min="9" max="9" width="0.7109375" style="1147" customWidth="1"/>
    <col min="10" max="10" width="17.42578125" style="1147" customWidth="1"/>
    <col min="11" max="11" width="0.42578125" style="1147" customWidth="1"/>
    <col min="12" max="12" width="13.7109375" style="1147" customWidth="1"/>
    <col min="13" max="13" width="0.5703125" style="1147" customWidth="1"/>
    <col min="14" max="14" width="15.7109375" style="1147" customWidth="1"/>
    <col min="15" max="15" width="0.7109375" style="1147" customWidth="1"/>
    <col min="16" max="16" width="17.28515625" style="1147" customWidth="1"/>
    <col min="17" max="17" width="1.7109375" style="1147" customWidth="1"/>
    <col min="18" max="18" width="16.7109375" style="1147" customWidth="1"/>
    <col min="19" max="19" width="0.7109375" style="1147" customWidth="1"/>
    <col min="20" max="20" width="15.7109375" style="1147" customWidth="1"/>
    <col min="21" max="21" width="0.7109375" style="1147" customWidth="1"/>
    <col min="22" max="22" width="13.7109375" style="1147" customWidth="1"/>
    <col min="23" max="23" width="0.7109375" style="1147" customWidth="1"/>
    <col min="24" max="24" width="17.7109375" style="1147" customWidth="1"/>
    <col min="25" max="16384" width="9.28515625" style="1147"/>
  </cols>
  <sheetData>
    <row r="2" spans="1:24" ht="14.25" customHeight="1">
      <c r="A2" s="1196" t="s">
        <v>4064</v>
      </c>
      <c r="B2" s="1197" t="s">
        <v>4031</v>
      </c>
    </row>
    <row r="4" spans="1:24" ht="14.25" customHeight="1">
      <c r="B4" s="3204" t="s">
        <v>4032</v>
      </c>
      <c r="C4" s="3204"/>
      <c r="D4" s="3204"/>
      <c r="E4" s="3204"/>
      <c r="F4" s="3204"/>
      <c r="G4" s="3204"/>
      <c r="H4" s="3204"/>
      <c r="I4" s="3204"/>
      <c r="J4" s="3204"/>
      <c r="K4" s="3204"/>
      <c r="L4" s="3204"/>
      <c r="M4" s="3204"/>
      <c r="N4" s="3204"/>
      <c r="O4" s="3204"/>
      <c r="P4" s="3204"/>
      <c r="Q4" s="3204"/>
      <c r="R4" s="3204"/>
      <c r="S4" s="3204"/>
      <c r="T4" s="3204"/>
      <c r="U4" s="3204"/>
      <c r="V4" s="3204"/>
      <c r="W4" s="3204"/>
      <c r="X4" s="3204"/>
    </row>
    <row r="5" spans="1:24" ht="14.25" customHeight="1">
      <c r="B5" s="3204"/>
      <c r="C5" s="3204"/>
      <c r="D5" s="3204"/>
      <c r="E5" s="3204"/>
      <c r="F5" s="3204"/>
      <c r="G5" s="3204"/>
      <c r="H5" s="3204"/>
      <c r="I5" s="3204"/>
      <c r="J5" s="3204"/>
      <c r="K5" s="3204"/>
      <c r="L5" s="3204"/>
      <c r="M5" s="3204"/>
      <c r="N5" s="3204"/>
      <c r="O5" s="3204"/>
      <c r="P5" s="3204"/>
      <c r="Q5" s="3204"/>
      <c r="R5" s="3204"/>
      <c r="S5" s="3204"/>
      <c r="T5" s="3204"/>
      <c r="U5" s="3204"/>
      <c r="V5" s="3204"/>
      <c r="W5" s="3204"/>
      <c r="X5" s="3204"/>
    </row>
    <row r="7" spans="1:24" ht="14.25" customHeight="1">
      <c r="B7" s="3204" t="s">
        <v>4033</v>
      </c>
      <c r="C7" s="3204"/>
      <c r="D7" s="3204"/>
      <c r="E7" s="3204"/>
      <c r="F7" s="3204"/>
      <c r="G7" s="3204"/>
      <c r="H7" s="3204"/>
      <c r="I7" s="3204"/>
      <c r="J7" s="3204"/>
      <c r="K7" s="3204"/>
      <c r="L7" s="3204"/>
      <c r="M7" s="3204"/>
      <c r="N7" s="3204"/>
      <c r="O7" s="3204"/>
      <c r="P7" s="3204"/>
      <c r="Q7" s="3204"/>
      <c r="R7" s="3204"/>
      <c r="S7" s="3204"/>
      <c r="T7" s="3204"/>
      <c r="U7" s="3204"/>
      <c r="V7" s="3204"/>
      <c r="W7" s="3204"/>
      <c r="X7" s="3204"/>
    </row>
    <row r="8" spans="1:24" ht="14.25" customHeight="1">
      <c r="B8" s="3204"/>
      <c r="C8" s="3204"/>
      <c r="D8" s="3204"/>
      <c r="E8" s="3204"/>
      <c r="F8" s="3204"/>
      <c r="G8" s="3204"/>
      <c r="H8" s="3204"/>
      <c r="I8" s="3204"/>
      <c r="J8" s="3204"/>
      <c r="K8" s="3204"/>
      <c r="L8" s="3204"/>
      <c r="M8" s="3204"/>
      <c r="N8" s="3204"/>
      <c r="O8" s="3204"/>
      <c r="P8" s="3204"/>
      <c r="Q8" s="3204"/>
      <c r="R8" s="3204"/>
      <c r="S8" s="3204"/>
      <c r="T8" s="3204"/>
      <c r="U8" s="3204"/>
      <c r="V8" s="3204"/>
      <c r="W8" s="3204"/>
      <c r="X8" s="3204"/>
    </row>
    <row r="10" spans="1:24" ht="14.25" customHeight="1">
      <c r="B10" s="1147" t="s">
        <v>4034</v>
      </c>
    </row>
    <row r="12" spans="1:24" ht="14.25" customHeight="1">
      <c r="B12" s="1198" t="s">
        <v>3538</v>
      </c>
      <c r="C12" s="1145"/>
      <c r="D12" s="1199" t="s">
        <v>4035</v>
      </c>
      <c r="E12" s="1184"/>
      <c r="F12" s="1184"/>
      <c r="G12" s="1184"/>
      <c r="H12" s="1184"/>
      <c r="I12" s="1184"/>
      <c r="J12" s="1184"/>
      <c r="K12" s="1184"/>
      <c r="L12" s="1184"/>
      <c r="M12" s="1184"/>
      <c r="N12" s="1184"/>
      <c r="O12" s="1184"/>
      <c r="P12" s="1184"/>
    </row>
    <row r="13" spans="1:24" ht="14.25" customHeight="1">
      <c r="B13" s="1200"/>
      <c r="C13" s="1145"/>
      <c r="D13" s="1184"/>
      <c r="E13" s="1184"/>
      <c r="F13" s="1184"/>
      <c r="G13" s="1184"/>
      <c r="H13" s="1184"/>
      <c r="I13" s="1184"/>
      <c r="J13" s="1184"/>
      <c r="K13" s="1184"/>
      <c r="L13" s="1184"/>
      <c r="M13" s="1184"/>
      <c r="N13" s="1184"/>
      <c r="O13" s="1184"/>
      <c r="P13" s="1184"/>
    </row>
    <row r="14" spans="1:24" ht="14.25" customHeight="1">
      <c r="B14" s="1198" t="s">
        <v>3539</v>
      </c>
      <c r="C14" s="1145"/>
      <c r="D14" s="1201" t="s">
        <v>4036</v>
      </c>
      <c r="E14" s="1451"/>
      <c r="F14" s="1451"/>
      <c r="G14" s="1451"/>
      <c r="H14" s="1451"/>
      <c r="I14" s="1451"/>
      <c r="J14" s="1451"/>
      <c r="K14" s="1451"/>
      <c r="L14" s="1451"/>
      <c r="M14" s="1451"/>
      <c r="N14" s="1451"/>
      <c r="O14" s="1451"/>
      <c r="P14" s="1451"/>
    </row>
    <row r="15" spans="1:24" ht="14.25" customHeight="1">
      <c r="B15" s="1200"/>
      <c r="C15" s="1145"/>
      <c r="D15" s="1451"/>
      <c r="E15" s="1451"/>
      <c r="F15" s="1451"/>
      <c r="G15" s="1451"/>
      <c r="H15" s="1451"/>
      <c r="I15" s="1451"/>
      <c r="J15" s="1451"/>
      <c r="K15" s="1451"/>
      <c r="L15" s="1451"/>
      <c r="M15" s="1451"/>
      <c r="N15" s="1451"/>
      <c r="O15" s="1451"/>
      <c r="P15" s="1451"/>
    </row>
    <row r="16" spans="1:24" ht="14.25" customHeight="1">
      <c r="B16" s="1198" t="s">
        <v>3540</v>
      </c>
      <c r="C16" s="1145"/>
      <c r="D16" s="1201" t="s">
        <v>4037</v>
      </c>
      <c r="E16" s="1451"/>
      <c r="F16" s="1451"/>
      <c r="G16" s="1451"/>
      <c r="H16" s="1451"/>
      <c r="I16" s="1451"/>
      <c r="J16" s="1451"/>
      <c r="K16" s="1451"/>
      <c r="L16" s="1451"/>
      <c r="M16" s="1451"/>
      <c r="N16" s="1451"/>
      <c r="O16" s="1451"/>
      <c r="P16" s="1451"/>
    </row>
    <row r="17" spans="1:24" ht="15">
      <c r="B17" s="1144"/>
      <c r="C17" s="1145"/>
      <c r="D17" s="1451"/>
      <c r="E17" s="1451"/>
      <c r="F17" s="1451"/>
      <c r="G17" s="1451"/>
      <c r="H17" s="1451"/>
      <c r="I17" s="1451"/>
      <c r="J17" s="1451"/>
      <c r="K17" s="1451"/>
      <c r="L17" s="1451"/>
      <c r="M17" s="1451"/>
      <c r="N17" s="1451"/>
      <c r="O17" s="1451"/>
      <c r="P17" s="1451"/>
      <c r="Q17" s="1451"/>
      <c r="R17" s="1451"/>
      <c r="S17" s="1451"/>
      <c r="T17" s="1451"/>
      <c r="U17" s="1451"/>
      <c r="V17" s="1451"/>
    </row>
    <row r="18" spans="1:24" s="1145" customFormat="1" ht="15" customHeight="1">
      <c r="A18" s="1148"/>
      <c r="B18" s="1149"/>
      <c r="C18" s="1150"/>
      <c r="D18" s="1151"/>
      <c r="E18" s="1151"/>
      <c r="F18" s="3150">
        <v>43465</v>
      </c>
      <c r="G18" s="3150"/>
      <c r="H18" s="3150"/>
      <c r="I18" s="3150"/>
      <c r="J18" s="3150"/>
      <c r="K18" s="3150"/>
      <c r="L18" s="3150"/>
      <c r="M18" s="3150"/>
      <c r="N18" s="3150"/>
      <c r="O18" s="3150"/>
      <c r="P18" s="3150"/>
      <c r="Q18" s="3150"/>
      <c r="R18" s="3150"/>
      <c r="S18" s="3150"/>
      <c r="T18" s="3150"/>
      <c r="U18" s="3150"/>
      <c r="V18" s="3150"/>
      <c r="W18" s="3150"/>
      <c r="X18" s="3150"/>
    </row>
    <row r="19" spans="1:24" s="1145" customFormat="1" ht="15" customHeight="1">
      <c r="A19" s="1148"/>
      <c r="B19" s="1149"/>
      <c r="C19" s="1150"/>
      <c r="D19" s="1152"/>
      <c r="E19" s="1152"/>
      <c r="F19" s="3151" t="s">
        <v>4013</v>
      </c>
      <c r="G19" s="3151"/>
      <c r="H19" s="3151"/>
      <c r="I19" s="3151"/>
      <c r="J19" s="3151"/>
      <c r="K19" s="3151"/>
      <c r="L19" s="3151"/>
      <c r="M19" s="3151"/>
      <c r="N19" s="3151"/>
      <c r="O19" s="3151"/>
      <c r="P19" s="3151"/>
      <c r="Q19" s="1153"/>
      <c r="R19" s="3150" t="s">
        <v>4014</v>
      </c>
      <c r="S19" s="3150"/>
      <c r="T19" s="3150"/>
      <c r="U19" s="3150"/>
      <c r="V19" s="3150"/>
      <c r="W19" s="3150"/>
      <c r="X19" s="3150"/>
    </row>
    <row r="20" spans="1:24" s="1145" customFormat="1" ht="15" customHeight="1">
      <c r="A20" s="1148"/>
      <c r="B20" s="1149"/>
      <c r="C20" s="1150"/>
      <c r="D20" s="1152"/>
      <c r="E20" s="1152"/>
      <c r="F20" s="3151" t="s">
        <v>4040</v>
      </c>
      <c r="G20" s="3151"/>
      <c r="H20" s="3151"/>
      <c r="I20" s="3151"/>
      <c r="J20" s="3151"/>
      <c r="K20" s="3151"/>
      <c r="L20" s="3151"/>
      <c r="M20" s="3151"/>
      <c r="N20" s="3151"/>
      <c r="O20" s="3151"/>
      <c r="P20" s="3151"/>
      <c r="Q20" s="3151"/>
      <c r="R20" s="3151"/>
      <c r="S20" s="3151"/>
      <c r="T20" s="3151"/>
      <c r="U20" s="3151"/>
      <c r="V20" s="3151"/>
      <c r="W20" s="3151"/>
      <c r="X20" s="3151"/>
    </row>
    <row r="21" spans="1:24" s="1145" customFormat="1" ht="15" customHeight="1">
      <c r="A21" s="1148"/>
      <c r="B21" s="1149"/>
      <c r="C21" s="1150"/>
      <c r="E21" s="1287"/>
      <c r="F21" s="3147" t="s">
        <v>4015</v>
      </c>
      <c r="G21" s="1287"/>
      <c r="H21" s="3149" t="s">
        <v>4016</v>
      </c>
      <c r="I21" s="1287"/>
      <c r="J21" s="3208" t="s">
        <v>4063</v>
      </c>
      <c r="K21" s="1287"/>
      <c r="L21" s="3149" t="s">
        <v>4018</v>
      </c>
      <c r="M21" s="1287"/>
      <c r="N21" s="3149" t="s">
        <v>4019</v>
      </c>
      <c r="O21" s="1287"/>
      <c r="P21" s="3149" t="s">
        <v>2928</v>
      </c>
      <c r="Q21" s="1153"/>
      <c r="R21" s="1155"/>
      <c r="S21" s="1155"/>
      <c r="T21" s="1155"/>
      <c r="U21" s="1155"/>
      <c r="V21" s="1155"/>
      <c r="W21" s="1155"/>
      <c r="X21" s="1155"/>
    </row>
    <row r="22" spans="1:24" s="1145" customFormat="1" ht="43.15" customHeight="1">
      <c r="A22" s="1148"/>
      <c r="B22" s="1149"/>
      <c r="C22" s="1150"/>
      <c r="E22" s="1453"/>
      <c r="F22" s="3213"/>
      <c r="G22" s="1453"/>
      <c r="H22" s="3149"/>
      <c r="I22" s="1453"/>
      <c r="J22" s="3149"/>
      <c r="K22" s="1453"/>
      <c r="L22" s="3149"/>
      <c r="M22" s="1453"/>
      <c r="N22" s="3213"/>
      <c r="O22" s="1453"/>
      <c r="P22" s="3213"/>
      <c r="Q22" s="1153"/>
      <c r="R22" s="1157" t="s">
        <v>3541</v>
      </c>
      <c r="S22" s="1158"/>
      <c r="T22" s="1157" t="s">
        <v>3542</v>
      </c>
      <c r="U22" s="1158"/>
      <c r="V22" s="1157" t="s">
        <v>3543</v>
      </c>
      <c r="W22" s="1159"/>
      <c r="X22" s="1157" t="s">
        <v>2928</v>
      </c>
    </row>
    <row r="23" spans="1:24" s="1145" customFormat="1" ht="15" customHeight="1">
      <c r="A23" s="1148"/>
      <c r="B23" s="1149"/>
      <c r="C23" s="1150"/>
      <c r="E23" s="1216" t="s">
        <v>2945</v>
      </c>
      <c r="F23" s="3145" t="s">
        <v>3165</v>
      </c>
      <c r="G23" s="3145"/>
      <c r="H23" s="3145"/>
      <c r="I23" s="3145"/>
      <c r="J23" s="3145"/>
      <c r="K23" s="3145"/>
      <c r="L23" s="3145"/>
      <c r="M23" s="3145"/>
      <c r="N23" s="3145"/>
      <c r="O23" s="3145"/>
      <c r="P23" s="3145"/>
      <c r="Q23" s="1153"/>
      <c r="R23" s="3145" t="s">
        <v>3165</v>
      </c>
      <c r="S23" s="3145"/>
      <c r="T23" s="3145"/>
      <c r="U23" s="3145"/>
      <c r="V23" s="3145"/>
      <c r="W23" s="3145"/>
      <c r="X23" s="3145"/>
    </row>
    <row r="24" spans="1:24" s="1145" customFormat="1" ht="15" customHeight="1">
      <c r="A24" s="1148"/>
      <c r="B24" s="1161" t="s">
        <v>4020</v>
      </c>
      <c r="C24" s="1150"/>
      <c r="D24" s="1150"/>
      <c r="E24" s="1217"/>
      <c r="F24" s="1150"/>
      <c r="G24" s="1150"/>
      <c r="H24" s="1150"/>
      <c r="I24" s="1150"/>
      <c r="J24" s="1153"/>
      <c r="K24" s="1153"/>
      <c r="L24" s="1153"/>
      <c r="M24" s="1153"/>
      <c r="N24" s="1153"/>
      <c r="O24" s="1153"/>
      <c r="P24" s="1153"/>
      <c r="Q24" s="1153"/>
      <c r="R24" s="1162"/>
      <c r="S24" s="1162"/>
      <c r="T24" s="1162"/>
      <c r="U24" s="1162"/>
      <c r="V24" s="1162"/>
      <c r="W24" s="1162"/>
      <c r="X24" s="1162"/>
    </row>
    <row r="25" spans="1:24" s="1145" customFormat="1" ht="15" customHeight="1">
      <c r="A25" s="1148"/>
      <c r="B25" s="1454" t="s">
        <v>3189</v>
      </c>
      <c r="C25" s="1150"/>
      <c r="D25" s="1166"/>
      <c r="E25" s="1217">
        <v>16.100000000000001</v>
      </c>
      <c r="F25" s="1220">
        <f>'3-5'!I46</f>
        <v>603342</v>
      </c>
      <c r="G25" s="1167"/>
      <c r="H25" s="1167"/>
      <c r="I25" s="1167"/>
      <c r="J25" s="1168"/>
      <c r="K25" s="1168"/>
      <c r="L25" s="1168"/>
      <c r="M25" s="1168"/>
      <c r="N25" s="1168"/>
      <c r="O25" s="1168"/>
      <c r="P25" s="1169">
        <f>F25</f>
        <v>603342</v>
      </c>
      <c r="Q25" s="1170"/>
      <c r="R25" s="1224">
        <f>P25</f>
        <v>603342</v>
      </c>
      <c r="S25" s="1170"/>
      <c r="T25" s="1171"/>
      <c r="U25" s="1170"/>
      <c r="V25" s="1171"/>
      <c r="W25" s="1172"/>
      <c r="X25" s="1171">
        <f>R25+T25+V25</f>
        <v>603342</v>
      </c>
    </row>
    <row r="26" spans="1:24" s="1145" customFormat="1" ht="15" customHeight="1">
      <c r="A26" s="1148"/>
      <c r="B26" s="1454" t="s">
        <v>3190</v>
      </c>
      <c r="C26" s="1150"/>
      <c r="D26" s="1166"/>
      <c r="E26" s="1217">
        <v>16.100000000000001</v>
      </c>
      <c r="F26" s="1220">
        <f>'3-5'!I47</f>
        <v>130065</v>
      </c>
      <c r="P26" s="1169">
        <f t="shared" ref="P26:P27" si="0">F26</f>
        <v>130065</v>
      </c>
      <c r="T26" s="1225">
        <f>P26</f>
        <v>130065</v>
      </c>
      <c r="X26" s="1171">
        <f t="shared" ref="X26:X27" si="1">R26+T26+V26</f>
        <v>130065</v>
      </c>
    </row>
    <row r="27" spans="1:24" s="1145" customFormat="1" ht="16.5" customHeight="1">
      <c r="A27" s="1148"/>
      <c r="B27" s="1455" t="s">
        <v>3816</v>
      </c>
      <c r="C27" s="1150"/>
      <c r="D27" s="1166"/>
      <c r="E27" s="1217">
        <v>16.100000000000001</v>
      </c>
      <c r="F27" s="1167">
        <f>'3-5'!I48</f>
        <v>151316</v>
      </c>
      <c r="G27" s="1167"/>
      <c r="H27" s="1167"/>
      <c r="I27" s="1167"/>
      <c r="J27" s="1168"/>
      <c r="K27" s="1168"/>
      <c r="L27" s="1168"/>
      <c r="M27" s="1168"/>
      <c r="N27" s="1168"/>
      <c r="O27" s="1168"/>
      <c r="P27" s="1169">
        <f t="shared" si="0"/>
        <v>151316</v>
      </c>
      <c r="Q27" s="1170"/>
      <c r="R27" s="1171"/>
      <c r="S27" s="1170"/>
      <c r="T27" s="1225">
        <f>P27</f>
        <v>151316</v>
      </c>
      <c r="U27" s="1170"/>
      <c r="V27" s="1171"/>
      <c r="W27" s="1172"/>
      <c r="X27" s="1171">
        <f t="shared" si="1"/>
        <v>151316</v>
      </c>
    </row>
    <row r="28" spans="1:24" s="1145" customFormat="1" ht="15" customHeight="1" thickBot="1">
      <c r="A28" s="1148"/>
      <c r="B28" s="1456"/>
      <c r="C28" s="1150"/>
      <c r="D28" s="1166"/>
      <c r="E28" s="1166"/>
      <c r="F28" s="1221">
        <f>SUM(F25:F27)</f>
        <v>884723</v>
      </c>
      <c r="G28" s="1221">
        <f>'16'!G27+'16(1)'!G10+'16(2)'!G10</f>
        <v>0</v>
      </c>
      <c r="H28" s="1221">
        <v>0</v>
      </c>
      <c r="I28" s="1221">
        <f>'16'!I27+'16(1)'!I10+'16(2)'!I10</f>
        <v>0</v>
      </c>
      <c r="J28" s="1221">
        <v>0</v>
      </c>
      <c r="K28" s="1221">
        <f>'16'!K27+'16(1)'!K10+'16(2)'!K10</f>
        <v>0</v>
      </c>
      <c r="L28" s="1221">
        <f>'16'!L27+'16(1)'!L10+'16(2)'!L10</f>
        <v>0</v>
      </c>
      <c r="M28" s="1221">
        <f>'16'!M27+'16(1)'!M10+'16(2)'!M10</f>
        <v>0</v>
      </c>
      <c r="N28" s="1221">
        <f>'16'!N27+'16(1)'!N10+'16(2)'!N10</f>
        <v>0</v>
      </c>
      <c r="O28" s="1221">
        <f>'16'!O27+'16(1)'!O10+'16(2)'!O10</f>
        <v>0</v>
      </c>
      <c r="P28" s="1221">
        <f>SUM(P25:P27)</f>
        <v>884723</v>
      </c>
      <c r="Q28" s="1170"/>
      <c r="R28" s="1181">
        <v>0</v>
      </c>
      <c r="S28" s="1222"/>
      <c r="T28" s="1223">
        <f>P28</f>
        <v>884723</v>
      </c>
      <c r="U28" s="1222"/>
      <c r="V28" s="1181">
        <v>0</v>
      </c>
      <c r="W28" s="1207"/>
      <c r="X28" s="1181">
        <f>SUM(X25:X27)</f>
        <v>884723</v>
      </c>
    </row>
    <row r="29" spans="1:24" s="1145" customFormat="1" ht="15" customHeight="1" thickTop="1">
      <c r="A29" s="1148"/>
      <c r="B29" s="1456"/>
      <c r="C29" s="1150"/>
      <c r="D29" s="1166"/>
      <c r="E29" s="1166"/>
      <c r="F29" s="1167"/>
      <c r="G29" s="1167"/>
      <c r="H29" s="1167"/>
      <c r="I29" s="1167"/>
      <c r="J29" s="1168"/>
      <c r="K29" s="1168"/>
      <c r="L29" s="1168"/>
      <c r="M29" s="1168"/>
      <c r="N29" s="1168"/>
      <c r="O29" s="1168"/>
      <c r="P29" s="1169"/>
      <c r="Q29" s="1170"/>
      <c r="R29" s="1171"/>
      <c r="S29" s="1170"/>
      <c r="T29" s="1168"/>
      <c r="U29" s="1170"/>
      <c r="V29" s="1171"/>
      <c r="W29" s="1172"/>
      <c r="X29" s="1173"/>
    </row>
    <row r="30" spans="1:24" s="1145" customFormat="1" ht="15" customHeight="1">
      <c r="A30" s="1148"/>
      <c r="B30" s="1456"/>
      <c r="C30" s="1150"/>
      <c r="D30" s="1166"/>
      <c r="E30" s="1166"/>
      <c r="F30" s="1167"/>
      <c r="G30" s="1167"/>
      <c r="H30" s="1167"/>
      <c r="I30" s="1167"/>
      <c r="J30" s="1168"/>
      <c r="K30" s="1168"/>
      <c r="L30" s="1168"/>
      <c r="M30" s="1168"/>
      <c r="N30" s="1168"/>
      <c r="O30" s="1168"/>
      <c r="P30" s="1169"/>
      <c r="Q30" s="1170"/>
      <c r="R30" s="1171"/>
      <c r="S30" s="1170"/>
      <c r="T30" s="1168"/>
      <c r="U30" s="1170"/>
      <c r="V30" s="1171"/>
      <c r="W30" s="1172"/>
      <c r="X30" s="1173"/>
    </row>
    <row r="31" spans="1:24" s="1145" customFormat="1" ht="15" customHeight="1">
      <c r="A31" s="1148"/>
      <c r="B31" s="1456"/>
      <c r="C31" s="1150"/>
      <c r="D31" s="1166"/>
      <c r="E31" s="1166"/>
      <c r="F31" s="1167"/>
      <c r="G31" s="1167"/>
      <c r="H31" s="1167"/>
      <c r="I31" s="1167"/>
      <c r="J31" s="1168"/>
      <c r="K31" s="1168"/>
      <c r="L31" s="1168"/>
      <c r="M31" s="1168"/>
      <c r="N31" s="1168"/>
      <c r="O31" s="1168"/>
      <c r="P31" s="1169"/>
      <c r="Q31" s="1170"/>
      <c r="R31" s="1171"/>
      <c r="S31" s="1170"/>
      <c r="T31" s="1168"/>
      <c r="U31" s="1170"/>
      <c r="V31" s="1171"/>
      <c r="W31" s="1172"/>
      <c r="X31" s="1173"/>
    </row>
    <row r="32" spans="1:24" s="1145" customFormat="1" ht="15" customHeight="1">
      <c r="A32" s="1148"/>
      <c r="B32" s="1161" t="s">
        <v>4021</v>
      </c>
      <c r="C32" s="1150"/>
      <c r="D32" s="1166"/>
      <c r="E32" s="1217">
        <v>16.2</v>
      </c>
      <c r="F32" s="1167"/>
      <c r="G32" s="1167"/>
      <c r="H32" s="1167"/>
      <c r="I32" s="1167"/>
      <c r="J32" s="1168"/>
      <c r="K32" s="1168"/>
      <c r="L32" s="1168"/>
      <c r="M32" s="1168"/>
      <c r="N32" s="1168"/>
      <c r="O32" s="1168"/>
      <c r="P32" s="1169"/>
      <c r="Q32" s="1170"/>
      <c r="R32" s="1171"/>
      <c r="S32" s="1170"/>
      <c r="T32" s="1168"/>
      <c r="U32" s="1170"/>
      <c r="V32" s="1171"/>
      <c r="W32" s="1172"/>
      <c r="X32" s="1173"/>
    </row>
    <row r="33" spans="1:26" s="1145" customFormat="1" ht="9" customHeight="1">
      <c r="A33" s="1148"/>
      <c r="B33" s="1161"/>
      <c r="C33" s="1150"/>
      <c r="D33" s="1166"/>
      <c r="E33" s="1218"/>
      <c r="F33" s="1167"/>
      <c r="G33" s="1167"/>
      <c r="H33" s="1167"/>
      <c r="I33" s="1167"/>
      <c r="J33" s="1168"/>
      <c r="K33" s="1168"/>
      <c r="L33" s="1168"/>
      <c r="M33" s="1168"/>
      <c r="N33" s="1168"/>
      <c r="O33" s="1168"/>
      <c r="P33" s="1169"/>
      <c r="Q33" s="1170"/>
      <c r="R33" s="1171"/>
      <c r="S33" s="1170"/>
      <c r="T33" s="1168"/>
      <c r="U33" s="1170"/>
      <c r="V33" s="1171"/>
      <c r="W33" s="1172"/>
      <c r="X33" s="1173"/>
    </row>
    <row r="34" spans="1:26" s="1145" customFormat="1" ht="15" customHeight="1">
      <c r="A34" s="1148"/>
      <c r="B34" s="1174" t="s">
        <v>4070</v>
      </c>
      <c r="C34" s="1150"/>
      <c r="D34" s="1166"/>
      <c r="E34" s="1218"/>
      <c r="F34" s="1167">
        <v>0</v>
      </c>
      <c r="G34" s="1167"/>
      <c r="H34" s="1167">
        <v>0</v>
      </c>
      <c r="I34" s="1167"/>
      <c r="J34" s="1168" t="e">
        <f>'3-5'!#REF!</f>
        <v>#REF!</v>
      </c>
      <c r="K34" s="1168"/>
      <c r="L34" s="1168">
        <v>0</v>
      </c>
      <c r="M34" s="1168"/>
      <c r="N34" s="1168">
        <v>0</v>
      </c>
      <c r="O34" s="1168"/>
      <c r="P34" s="1169" t="e">
        <f>F34+N34+J34+H34+L34</f>
        <v>#REF!</v>
      </c>
      <c r="Q34" s="1170"/>
      <c r="R34" s="1171"/>
      <c r="S34" s="1170"/>
      <c r="T34" s="1168"/>
      <c r="U34" s="1170"/>
      <c r="V34" s="1171"/>
      <c r="W34" s="1172"/>
      <c r="X34" s="1173"/>
    </row>
    <row r="35" spans="1:26" s="1145" customFormat="1" ht="15" customHeight="1">
      <c r="A35" s="1148"/>
      <c r="B35" s="1174" t="s">
        <v>4022</v>
      </c>
      <c r="C35" s="1150"/>
      <c r="D35" s="1166"/>
      <c r="E35" s="1218"/>
      <c r="F35" s="1204">
        <f>'16'!F31+'16(1)'!F14+'16(2)'!F14</f>
        <v>0</v>
      </c>
      <c r="G35" s="1204">
        <f>'16'!G31+'16(1)'!G14+'16(2)'!G14</f>
        <v>0</v>
      </c>
      <c r="H35" s="1204">
        <f>'16'!H31+'16(1)'!H14+'16(2)'!H14</f>
        <v>0</v>
      </c>
      <c r="I35" s="1204">
        <f>'16'!I31+'16(1)'!I14+'16(2)'!I14</f>
        <v>0</v>
      </c>
      <c r="J35" s="1204">
        <f>'16'!J31+'16(1)'!J14+'16(2)'!J14</f>
        <v>0</v>
      </c>
      <c r="K35" s="1204">
        <f>'16'!K31+'16(1)'!K14+'16(2)'!K14</f>
        <v>0</v>
      </c>
      <c r="L35" s="1204">
        <f>BS!K11</f>
        <v>466595</v>
      </c>
      <c r="M35" s="1204">
        <f>'16'!M31+'16(1)'!M14+'16(2)'!M14</f>
        <v>0</v>
      </c>
      <c r="N35" s="1204">
        <f>'16'!N31+'16(1)'!N14+'16(2)'!N14</f>
        <v>0</v>
      </c>
      <c r="O35" s="1168"/>
      <c r="P35" s="1169">
        <f>F35+N35+J35+H35+L35</f>
        <v>466595</v>
      </c>
      <c r="Q35" s="1170"/>
      <c r="R35" s="1171"/>
      <c r="S35" s="1206"/>
      <c r="T35" s="1171"/>
      <c r="U35" s="1206"/>
      <c r="V35" s="1171"/>
      <c r="W35" s="1207"/>
      <c r="X35" s="1171"/>
    </row>
    <row r="36" spans="1:26" s="1145" customFormat="1" ht="15" customHeight="1">
      <c r="A36" s="1148"/>
      <c r="B36" s="1174" t="str">
        <f>[204]BS!A18</f>
        <v>Advances, deposits and other receivables</v>
      </c>
      <c r="C36" s="1150"/>
      <c r="D36" s="1166"/>
      <c r="E36" s="1218"/>
      <c r="F36" s="1204">
        <f>'16'!F32+'16(1)'!F15+'16(2)'!F15</f>
        <v>0</v>
      </c>
      <c r="G36" s="1204">
        <f>'16'!G32+'16(1)'!G15+'16(2)'!G15</f>
        <v>0</v>
      </c>
      <c r="H36" s="1204">
        <f>'16'!H32+'16(1)'!H15+'16(2)'!H15</f>
        <v>0</v>
      </c>
      <c r="I36" s="1204">
        <f>'16'!I32+'16(1)'!I15+'16(2)'!I15</f>
        <v>0</v>
      </c>
      <c r="J36" s="1204">
        <f>BS!K17</f>
        <v>3688</v>
      </c>
      <c r="K36" s="1204">
        <f>'16'!K32+'16(1)'!K15+'16(2)'!K15</f>
        <v>0</v>
      </c>
      <c r="L36" s="1204">
        <f>'16'!L32+'16(1)'!L15+'16(2)'!L15</f>
        <v>0</v>
      </c>
      <c r="M36" s="1204">
        <f>'16'!M32+'16(1)'!M15+'16(2)'!M15</f>
        <v>0</v>
      </c>
      <c r="N36" s="1204">
        <f>'16'!N32+'16(1)'!N15+'16(2)'!N15</f>
        <v>0</v>
      </c>
      <c r="O36" s="1168"/>
      <c r="P36" s="1169">
        <f>F36+N36+J36+H36+L36</f>
        <v>3688</v>
      </c>
      <c r="Q36" s="1170"/>
      <c r="R36" s="1171"/>
      <c r="S36" s="1206"/>
      <c r="T36" s="1171"/>
      <c r="U36" s="1206"/>
      <c r="V36" s="1171"/>
      <c r="W36" s="1207"/>
      <c r="X36" s="1171"/>
    </row>
    <row r="37" spans="1:26" s="1145" customFormat="1" ht="15" customHeight="1">
      <c r="A37" s="1148"/>
      <c r="B37" s="1174" t="str">
        <f>[204]BS!$A$16</f>
        <v>Profit receivable</v>
      </c>
      <c r="C37" s="1150"/>
      <c r="D37" s="1166"/>
      <c r="E37" s="1218"/>
      <c r="F37" s="1204">
        <f>'16'!F33+'16(1)'!F16+'16(2)'!F16</f>
        <v>0</v>
      </c>
      <c r="G37" s="1204">
        <f>'16'!G33+'16(1)'!G16+'16(2)'!G16</f>
        <v>0</v>
      </c>
      <c r="H37" s="1204">
        <f>'16'!H33+'16(1)'!H16+'16(2)'!H16</f>
        <v>0</v>
      </c>
      <c r="I37" s="1204">
        <f>'16'!I33+'16(1)'!I16+'16(2)'!I16</f>
        <v>0</v>
      </c>
      <c r="J37" s="1204">
        <f>BS!K14+BS!K13</f>
        <v>15249</v>
      </c>
      <c r="K37" s="1204">
        <f>'16'!K33+'16(1)'!K16+'16(2)'!K16</f>
        <v>0</v>
      </c>
      <c r="L37" s="1204">
        <f>'16'!L33+'16(1)'!L16+'16(2)'!L16</f>
        <v>0</v>
      </c>
      <c r="M37" s="1204">
        <f>'16'!M33+'16(1)'!M16+'16(2)'!M16</f>
        <v>0</v>
      </c>
      <c r="N37" s="1204">
        <f>'16'!N33+'16(1)'!N16+'16(2)'!N16</f>
        <v>0</v>
      </c>
      <c r="O37" s="1168"/>
      <c r="P37" s="1169">
        <f>F37+N37+J37+H37+L37</f>
        <v>15249</v>
      </c>
      <c r="Q37" s="1170"/>
      <c r="R37" s="1171"/>
      <c r="S37" s="1206"/>
      <c r="T37" s="1171"/>
      <c r="U37" s="1206"/>
      <c r="V37" s="1171"/>
      <c r="W37" s="1207"/>
      <c r="X37" s="1171"/>
    </row>
    <row r="38" spans="1:26" s="1145" customFormat="1" ht="15" customHeight="1" thickBot="1">
      <c r="A38" s="1148"/>
      <c r="B38" s="1174"/>
      <c r="C38" s="1150"/>
      <c r="D38" s="1166"/>
      <c r="E38" s="1218"/>
      <c r="F38" s="1175">
        <f>SUM(F35:F37)</f>
        <v>0</v>
      </c>
      <c r="G38" s="1215"/>
      <c r="H38" s="1175">
        <f>SUM(H35:H37)</f>
        <v>0</v>
      </c>
      <c r="I38" s="1215"/>
      <c r="J38" s="1175">
        <f t="shared" ref="J38:O38" si="2">SUM(J35:J37)</f>
        <v>18937</v>
      </c>
      <c r="K38" s="1175">
        <f t="shared" si="2"/>
        <v>0</v>
      </c>
      <c r="L38" s="1175">
        <f t="shared" si="2"/>
        <v>466595</v>
      </c>
      <c r="M38" s="1175">
        <f t="shared" si="2"/>
        <v>0</v>
      </c>
      <c r="N38" s="1175">
        <f t="shared" si="2"/>
        <v>0</v>
      </c>
      <c r="O38" s="1175">
        <f t="shared" si="2"/>
        <v>0</v>
      </c>
      <c r="P38" s="1175" t="e">
        <f>SUM(P34:P37)</f>
        <v>#REF!</v>
      </c>
      <c r="Q38" s="1170"/>
      <c r="R38" s="1203"/>
      <c r="S38" s="1203"/>
      <c r="T38" s="1203"/>
      <c r="U38" s="1203"/>
      <c r="V38" s="1203"/>
      <c r="W38" s="1203"/>
      <c r="X38" s="1203"/>
    </row>
    <row r="39" spans="1:26" s="1145" customFormat="1" ht="15.75" thickTop="1">
      <c r="A39" s="1148"/>
      <c r="B39" s="1174"/>
      <c r="C39" s="1150"/>
      <c r="D39" s="1166"/>
      <c r="E39" s="1218"/>
      <c r="F39" s="1167"/>
      <c r="G39" s="1167"/>
      <c r="H39" s="1167"/>
      <c r="I39" s="1167"/>
      <c r="J39" s="1168"/>
      <c r="K39" s="1168"/>
      <c r="L39" s="1168"/>
      <c r="M39" s="1168"/>
      <c r="N39" s="1168"/>
      <c r="O39" s="1168"/>
      <c r="P39" s="1169"/>
      <c r="Q39" s="1170"/>
      <c r="R39" s="1171"/>
      <c r="S39" s="1170"/>
      <c r="T39" s="1168"/>
      <c r="U39" s="1170"/>
      <c r="V39" s="1171"/>
      <c r="W39" s="1172"/>
      <c r="X39" s="1171"/>
    </row>
    <row r="40" spans="1:26" s="1145" customFormat="1" ht="15">
      <c r="A40" s="1148"/>
      <c r="B40" s="1161" t="s">
        <v>4023</v>
      </c>
      <c r="C40" s="1150"/>
      <c r="D40" s="1166"/>
      <c r="E40" s="1217">
        <v>16.2</v>
      </c>
      <c r="F40" s="1167"/>
      <c r="G40" s="1167"/>
      <c r="H40" s="1167"/>
      <c r="I40" s="1167"/>
      <c r="J40" s="1168"/>
      <c r="K40" s="1168"/>
      <c r="L40" s="1168"/>
      <c r="M40" s="1168"/>
      <c r="N40" s="1168"/>
      <c r="O40" s="1168"/>
      <c r="P40" s="1169"/>
      <c r="Q40" s="1170"/>
      <c r="R40" s="1171"/>
      <c r="S40" s="1170"/>
      <c r="T40" s="1168"/>
      <c r="U40" s="1170"/>
      <c r="V40" s="1171"/>
      <c r="W40" s="1172"/>
      <c r="X40" s="1171"/>
    </row>
    <row r="41" spans="1:26" s="1145" customFormat="1" ht="15">
      <c r="A41" s="1148"/>
      <c r="B41" s="1174"/>
      <c r="C41" s="1150"/>
      <c r="D41" s="1166"/>
      <c r="E41" s="1166"/>
      <c r="F41" s="1167"/>
      <c r="G41" s="1167"/>
      <c r="H41" s="1167"/>
      <c r="I41" s="1167"/>
      <c r="J41" s="1168"/>
      <c r="K41" s="1168"/>
      <c r="L41" s="1168"/>
      <c r="M41" s="1168"/>
      <c r="N41" s="1168"/>
      <c r="O41" s="1168"/>
      <c r="P41" s="1169"/>
      <c r="Q41" s="1170"/>
      <c r="R41" s="1171"/>
      <c r="S41" s="1170"/>
      <c r="T41" s="1168"/>
      <c r="U41" s="1170"/>
      <c r="V41" s="1171"/>
      <c r="W41" s="1172"/>
      <c r="X41" s="1171"/>
    </row>
    <row r="42" spans="1:26" s="1145" customFormat="1" ht="15">
      <c r="A42" s="1148"/>
      <c r="B42" s="1179" t="s">
        <v>4024</v>
      </c>
      <c r="C42" s="1150"/>
      <c r="D42" s="1166"/>
      <c r="E42" s="1166"/>
      <c r="F42" s="1204">
        <f>'16'!F38+'16(1)'!F21+'16(2)'!F21</f>
        <v>0</v>
      </c>
      <c r="G42" s="1204">
        <f>'16'!G38+'16(1)'!G21+'16(2)'!G21</f>
        <v>0</v>
      </c>
      <c r="H42" s="1204">
        <f>'16'!H38+'16(1)'!H21+'16(2)'!H21</f>
        <v>0</v>
      </c>
      <c r="I42" s="1204">
        <f>'16'!I38+'16(1)'!I21+'16(2)'!I21</f>
        <v>0</v>
      </c>
      <c r="J42" s="1204">
        <f>'16'!J38+'16(1)'!J21+'16(2)'!J21</f>
        <v>0</v>
      </c>
      <c r="K42" s="1204">
        <f>'16'!K38+'16(1)'!K21+'16(2)'!K21</f>
        <v>0</v>
      </c>
      <c r="L42" s="1204">
        <f>'16'!L38+'16(1)'!L21+'16(2)'!L21</f>
        <v>0</v>
      </c>
      <c r="M42" s="1204">
        <f>'16'!M38+'16(1)'!M21+'16(2)'!M21</f>
        <v>0</v>
      </c>
      <c r="N42" s="1204">
        <f>BS!K21</f>
        <v>1997</v>
      </c>
      <c r="O42" s="1168"/>
      <c r="P42" s="1169">
        <f>F42+N42+J42+H42+L42</f>
        <v>1997</v>
      </c>
      <c r="Q42" s="1170"/>
      <c r="R42" s="1171"/>
      <c r="S42" s="1170"/>
      <c r="T42" s="1168"/>
      <c r="U42" s="1170"/>
      <c r="V42" s="1171"/>
      <c r="W42" s="1172"/>
      <c r="X42" s="1171"/>
    </row>
    <row r="43" spans="1:26" s="1145" customFormat="1" ht="15">
      <c r="A43" s="1148"/>
      <c r="B43" s="1179" t="s">
        <v>4025</v>
      </c>
      <c r="C43" s="1150"/>
      <c r="D43" s="1166"/>
      <c r="E43" s="1166"/>
      <c r="F43" s="1204">
        <f>'16'!F39+'16(1)'!F22+'16(2)'!F22</f>
        <v>0</v>
      </c>
      <c r="G43" s="1204">
        <f>'16'!G39+'16(1)'!G22+'16(2)'!G22</f>
        <v>0</v>
      </c>
      <c r="H43" s="1204">
        <f>'16'!H39+'16(1)'!H22+'16(2)'!H22</f>
        <v>0</v>
      </c>
      <c r="I43" s="1204">
        <f>'16'!I39+'16(1)'!I22+'16(2)'!I22</f>
        <v>0</v>
      </c>
      <c r="J43" s="1204">
        <f>'16'!J39+'16(1)'!J22+'16(2)'!J22</f>
        <v>0</v>
      </c>
      <c r="K43" s="1204">
        <f>'16'!K39+'16(1)'!K22+'16(2)'!K22</f>
        <v>0</v>
      </c>
      <c r="L43" s="1204">
        <f>'16'!L39+'16(1)'!L22+'16(2)'!L22</f>
        <v>0</v>
      </c>
      <c r="M43" s="1204">
        <f>'16'!M39+'16(1)'!M22+'16(2)'!M22</f>
        <v>0</v>
      </c>
      <c r="N43" s="1204">
        <f>BS!K23</f>
        <v>182</v>
      </c>
      <c r="O43" s="1168"/>
      <c r="P43" s="1169">
        <f>F43+N43+J43+H43+L43</f>
        <v>182</v>
      </c>
      <c r="Q43" s="1170"/>
      <c r="R43" s="1171"/>
      <c r="S43" s="1170"/>
      <c r="T43" s="1168"/>
      <c r="U43" s="1170"/>
      <c r="V43" s="1171"/>
      <c r="W43" s="1172"/>
      <c r="X43" s="1171"/>
    </row>
    <row r="44" spans="1:26" s="1145" customFormat="1" ht="15">
      <c r="A44" s="1148"/>
      <c r="B44" s="1179" t="s">
        <v>4026</v>
      </c>
      <c r="C44" s="1150"/>
      <c r="D44" s="1166"/>
      <c r="E44" s="1166"/>
      <c r="F44" s="1204">
        <f>'16'!F40+'16(1)'!F23+'16(2)'!F23</f>
        <v>0</v>
      </c>
      <c r="G44" s="1204">
        <f>'16'!G40+'16(1)'!G23+'16(2)'!G23</f>
        <v>0</v>
      </c>
      <c r="H44" s="1204">
        <f>'16'!H40+'16(1)'!H23+'16(2)'!H23</f>
        <v>0</v>
      </c>
      <c r="I44" s="1204">
        <f>'16'!I40+'16(1)'!I23+'16(2)'!I23</f>
        <v>0</v>
      </c>
      <c r="J44" s="1204">
        <f>'16'!J40+'16(1)'!J23+'16(2)'!J23</f>
        <v>0</v>
      </c>
      <c r="K44" s="1204">
        <f>'16'!K40+'16(1)'!K23+'16(2)'!K23</f>
        <v>0</v>
      </c>
      <c r="L44" s="1204">
        <f>'16'!L40+'16(1)'!L23+'16(2)'!L23</f>
        <v>0</v>
      </c>
      <c r="M44" s="1204">
        <f>'16'!M40+'16(1)'!M23+'16(2)'!M23</f>
        <v>0</v>
      </c>
      <c r="N44" s="1204">
        <f>BS!K25</f>
        <v>380</v>
      </c>
      <c r="O44" s="1168"/>
      <c r="P44" s="1169">
        <f>F44+N44+J44+H44+L44</f>
        <v>380</v>
      </c>
      <c r="Q44" s="1170"/>
      <c r="R44" s="1171"/>
      <c r="S44" s="1170"/>
      <c r="T44" s="1168"/>
      <c r="U44" s="1170"/>
      <c r="V44" s="1171"/>
      <c r="W44" s="1172"/>
      <c r="X44" s="1171"/>
    </row>
    <row r="45" spans="1:26" s="1145" customFormat="1" ht="15">
      <c r="A45" s="1148"/>
      <c r="B45" s="1179" t="str">
        <f>[204]BS!$A$28</f>
        <v>Accrued expenses and other liabilities</v>
      </c>
      <c r="C45" s="1150"/>
      <c r="D45" s="1166"/>
      <c r="E45" s="1166"/>
      <c r="F45" s="1204">
        <f>'16'!F41+'16(1)'!F24+'16(2)'!F24</f>
        <v>0</v>
      </c>
      <c r="G45" s="1204">
        <f>'16'!G41+'16(1)'!G24+'16(2)'!G24</f>
        <v>0</v>
      </c>
      <c r="H45" s="1204">
        <f>'16'!H41+'16(1)'!H24+'16(2)'!H24</f>
        <v>0</v>
      </c>
      <c r="I45" s="1204">
        <f>'16'!I41+'16(1)'!I24+'16(2)'!I24</f>
        <v>0</v>
      </c>
      <c r="J45" s="1204">
        <f>'16'!J41+'16(1)'!J24+'16(2)'!J24</f>
        <v>0</v>
      </c>
      <c r="K45" s="1204">
        <f>'16'!K41+'16(1)'!K24+'16(2)'!K24</f>
        <v>0</v>
      </c>
      <c r="L45" s="1204">
        <f>'16'!L41+'16(1)'!L24+'16(2)'!L24</f>
        <v>0</v>
      </c>
      <c r="M45" s="1204">
        <f>'16'!M41+'16(1)'!M24+'16(2)'!M24</f>
        <v>0</v>
      </c>
      <c r="N45" s="1204">
        <f>BS!K27</f>
        <v>9768</v>
      </c>
      <c r="O45" s="1168"/>
      <c r="P45" s="1169">
        <f>F45+N45+J45+H45+L45</f>
        <v>9768</v>
      </c>
      <c r="Q45" s="1170"/>
      <c r="R45" s="1171"/>
      <c r="S45" s="1170"/>
      <c r="T45" s="1168"/>
      <c r="U45" s="1170"/>
      <c r="V45" s="1171"/>
      <c r="W45" s="1172"/>
      <c r="X45" s="1171"/>
    </row>
    <row r="46" spans="1:26" s="1145" customFormat="1" ht="15" customHeight="1" thickBot="1">
      <c r="A46" s="1148"/>
      <c r="B46" s="1180"/>
      <c r="C46" s="1150"/>
      <c r="D46" s="1166"/>
      <c r="E46" s="1166"/>
      <c r="F46" s="1181">
        <f>SUM(F42:F45)</f>
        <v>0</v>
      </c>
      <c r="G46" s="1171"/>
      <c r="H46" s="1181">
        <f>SUM(H42:H45)</f>
        <v>0</v>
      </c>
      <c r="I46" s="1171"/>
      <c r="J46" s="1181">
        <f>SUM(J42:J45)</f>
        <v>0</v>
      </c>
      <c r="K46" s="1171"/>
      <c r="L46" s="1181">
        <f>SUM(L42:L45)</f>
        <v>0</v>
      </c>
      <c r="M46" s="1171"/>
      <c r="N46" s="1181">
        <f>SUM(N42:N45)</f>
        <v>12327</v>
      </c>
      <c r="O46" s="1171"/>
      <c r="P46" s="1181">
        <f>SUM(P42:P45)</f>
        <v>12327</v>
      </c>
      <c r="Q46" s="1170"/>
      <c r="R46" s="1171"/>
      <c r="S46" s="1170"/>
      <c r="T46" s="1168"/>
      <c r="U46" s="1170"/>
      <c r="V46" s="1171"/>
      <c r="W46" s="1172"/>
      <c r="X46" s="1173"/>
    </row>
    <row r="47" spans="1:26" s="1145" customFormat="1" ht="2.25" hidden="1" customHeight="1">
      <c r="A47" s="1148"/>
      <c r="B47" s="1174"/>
      <c r="C47" s="1150"/>
      <c r="D47" s="1166"/>
      <c r="E47" s="1166"/>
      <c r="F47" s="1167"/>
      <c r="G47" s="1167"/>
      <c r="H47" s="1167"/>
      <c r="I47" s="1167"/>
      <c r="J47" s="1168"/>
      <c r="K47" s="1168"/>
      <c r="L47" s="1168"/>
      <c r="M47" s="1168"/>
      <c r="N47" s="1168"/>
      <c r="O47" s="1168"/>
      <c r="P47" s="1169"/>
      <c r="Q47" s="1170"/>
      <c r="R47" s="1171"/>
      <c r="S47" s="1170"/>
      <c r="T47" s="1168"/>
      <c r="U47" s="1170"/>
      <c r="V47" s="1171"/>
      <c r="W47" s="1172"/>
      <c r="X47" s="1171"/>
    </row>
    <row r="48" spans="1:26" s="1145" customFormat="1" ht="15" customHeight="1" thickTop="1">
      <c r="A48" s="1148"/>
      <c r="B48" s="1149"/>
      <c r="C48" s="1150"/>
      <c r="D48" s="1150"/>
      <c r="E48" s="1150"/>
      <c r="R48" s="1457"/>
      <c r="S48" s="1457"/>
      <c r="T48" s="1457"/>
      <c r="U48" s="1457"/>
      <c r="V48" s="1457"/>
      <c r="W48" s="1457"/>
      <c r="X48" s="1457"/>
      <c r="Y48" s="1457"/>
      <c r="Z48" s="1183"/>
    </row>
    <row r="49" spans="1:24" s="1145" customFormat="1" ht="10.15" customHeight="1">
      <c r="A49" s="1148"/>
      <c r="B49" s="1149"/>
      <c r="C49" s="1150"/>
      <c r="D49" s="1150"/>
      <c r="E49" s="1150"/>
      <c r="F49" s="1150"/>
      <c r="G49" s="1150"/>
      <c r="H49" s="1150"/>
      <c r="I49" s="1150"/>
      <c r="J49" s="1153"/>
      <c r="K49" s="1153"/>
      <c r="L49" s="1153"/>
      <c r="M49" s="1153"/>
      <c r="N49" s="1153"/>
      <c r="O49" s="1153"/>
      <c r="P49" s="1153"/>
      <c r="Q49" s="1153"/>
      <c r="R49" s="1153"/>
      <c r="S49" s="1153"/>
      <c r="T49" s="1153"/>
      <c r="U49" s="1153"/>
      <c r="V49" s="1153"/>
      <c r="W49" s="1184"/>
      <c r="X49" s="1173"/>
    </row>
    <row r="50" spans="1:24" s="1145" customFormat="1" ht="15" customHeight="1">
      <c r="A50" s="1148"/>
      <c r="B50" s="1149"/>
      <c r="C50" s="1150"/>
      <c r="D50" s="1151"/>
      <c r="E50" s="1151"/>
      <c r="F50" s="3150">
        <v>43281</v>
      </c>
      <c r="G50" s="3150"/>
      <c r="H50" s="3150"/>
      <c r="I50" s="3150"/>
      <c r="J50" s="3150"/>
      <c r="K50" s="3150"/>
      <c r="L50" s="3150"/>
      <c r="M50" s="3150"/>
      <c r="N50" s="3150"/>
      <c r="O50" s="3150"/>
      <c r="P50" s="3150"/>
      <c r="Q50" s="3150"/>
      <c r="R50" s="3150"/>
      <c r="S50" s="3150"/>
      <c r="T50" s="3150"/>
      <c r="U50" s="3150"/>
      <c r="V50" s="3150"/>
      <c r="W50" s="3150"/>
      <c r="X50" s="3150"/>
    </row>
    <row r="51" spans="1:24" s="1145" customFormat="1" ht="15" customHeight="1">
      <c r="A51" s="1148"/>
      <c r="B51" s="1149"/>
      <c r="C51" s="1150"/>
      <c r="D51" s="1155"/>
      <c r="E51" s="1155"/>
      <c r="F51" s="3151" t="s">
        <v>4013</v>
      </c>
      <c r="G51" s="3151"/>
      <c r="H51" s="3151"/>
      <c r="I51" s="3151"/>
      <c r="J51" s="3151"/>
      <c r="K51" s="3151"/>
      <c r="L51" s="3151"/>
      <c r="M51" s="3151"/>
      <c r="N51" s="3151"/>
      <c r="O51" s="3151"/>
      <c r="P51" s="3151"/>
      <c r="Q51" s="1153"/>
      <c r="R51" s="3150" t="s">
        <v>4014</v>
      </c>
      <c r="S51" s="3150"/>
      <c r="T51" s="3150"/>
      <c r="U51" s="3150"/>
      <c r="V51" s="3150"/>
      <c r="W51" s="3150"/>
      <c r="X51" s="3150"/>
    </row>
    <row r="52" spans="1:24" s="1145" customFormat="1" ht="15" customHeight="1">
      <c r="A52" s="1148"/>
      <c r="B52" s="1149"/>
      <c r="C52" s="1150"/>
      <c r="D52" s="1155"/>
      <c r="E52" s="1155"/>
      <c r="F52" s="3151" t="s">
        <v>4040</v>
      </c>
      <c r="G52" s="3151"/>
      <c r="H52" s="3151"/>
      <c r="I52" s="3151"/>
      <c r="J52" s="3151"/>
      <c r="K52" s="3151"/>
      <c r="L52" s="3151"/>
      <c r="M52" s="3151"/>
      <c r="N52" s="3151"/>
      <c r="O52" s="3151"/>
      <c r="P52" s="3151"/>
      <c r="Q52" s="3151"/>
      <c r="R52" s="3151"/>
      <c r="S52" s="3151"/>
      <c r="T52" s="3151"/>
      <c r="U52" s="3151"/>
      <c r="V52" s="3151"/>
      <c r="W52" s="3151"/>
      <c r="X52" s="3151"/>
    </row>
    <row r="53" spans="1:24" s="1145" customFormat="1" ht="15" customHeight="1">
      <c r="A53" s="1148"/>
      <c r="B53" s="1149"/>
      <c r="C53" s="1150"/>
      <c r="D53" s="1155"/>
      <c r="E53" s="1155"/>
      <c r="F53" s="3147" t="s">
        <v>4015</v>
      </c>
      <c r="G53" s="1287"/>
      <c r="H53" s="3149" t="s">
        <v>4016</v>
      </c>
      <c r="I53" s="1287"/>
      <c r="J53" s="3208" t="s">
        <v>4063</v>
      </c>
      <c r="K53" s="1287"/>
      <c r="L53" s="3149" t="s">
        <v>4027</v>
      </c>
      <c r="M53" s="1287"/>
      <c r="N53" s="3149" t="s">
        <v>4019</v>
      </c>
      <c r="O53" s="1287"/>
      <c r="P53" s="3149" t="s">
        <v>2928</v>
      </c>
      <c r="Q53" s="1153"/>
      <c r="R53" s="1155"/>
      <c r="S53" s="1155"/>
      <c r="T53" s="1155"/>
      <c r="U53" s="1155"/>
      <c r="V53" s="1155"/>
      <c r="W53" s="1155"/>
      <c r="X53" s="1155"/>
    </row>
    <row r="54" spans="1:24" s="1145" customFormat="1" ht="50.1" customHeight="1">
      <c r="A54" s="1148"/>
      <c r="B54" s="1149"/>
      <c r="C54" s="1150"/>
      <c r="D54" s="1150"/>
      <c r="E54" s="1150"/>
      <c r="F54" s="3213"/>
      <c r="G54" s="1453"/>
      <c r="H54" s="3149"/>
      <c r="I54" s="1453"/>
      <c r="J54" s="3149"/>
      <c r="K54" s="1453"/>
      <c r="L54" s="3149"/>
      <c r="M54" s="1453"/>
      <c r="N54" s="3213"/>
      <c r="O54" s="1453"/>
      <c r="P54" s="3213"/>
      <c r="Q54" s="1153"/>
      <c r="R54" s="1157" t="s">
        <v>3541</v>
      </c>
      <c r="S54" s="1158"/>
      <c r="T54" s="1157" t="s">
        <v>3542</v>
      </c>
      <c r="U54" s="1158"/>
      <c r="V54" s="1157" t="s">
        <v>3543</v>
      </c>
      <c r="W54" s="1159"/>
      <c r="X54" s="1157" t="s">
        <v>2928</v>
      </c>
    </row>
    <row r="55" spans="1:24" s="1145" customFormat="1" ht="15" customHeight="1">
      <c r="A55" s="1148"/>
      <c r="B55" s="1149"/>
      <c r="C55" s="1150"/>
      <c r="D55" s="1150"/>
      <c r="E55" s="1150"/>
      <c r="F55" s="3145" t="s">
        <v>3165</v>
      </c>
      <c r="G55" s="3145"/>
      <c r="H55" s="3145"/>
      <c r="I55" s="3145"/>
      <c r="J55" s="3145"/>
      <c r="K55" s="3145"/>
      <c r="L55" s="3145"/>
      <c r="M55" s="3145"/>
      <c r="N55" s="3145"/>
      <c r="O55" s="3145"/>
      <c r="P55" s="3145"/>
      <c r="Q55" s="1153"/>
      <c r="R55" s="3145" t="s">
        <v>3165</v>
      </c>
      <c r="S55" s="3145"/>
      <c r="T55" s="3145"/>
      <c r="U55" s="3145"/>
      <c r="V55" s="3145"/>
      <c r="W55" s="3145"/>
      <c r="X55" s="3145"/>
    </row>
    <row r="56" spans="1:24" s="1145" customFormat="1" ht="15" customHeight="1">
      <c r="A56" s="1148"/>
      <c r="B56" s="1161" t="s">
        <v>4020</v>
      </c>
      <c r="C56" s="1150"/>
      <c r="D56" s="1150"/>
      <c r="E56" s="1150"/>
      <c r="F56" s="1150"/>
      <c r="G56" s="1150"/>
      <c r="H56" s="1150"/>
      <c r="I56" s="1150"/>
      <c r="J56" s="1153"/>
      <c r="K56" s="1153"/>
      <c r="L56" s="1153"/>
      <c r="M56" s="1153"/>
      <c r="N56" s="1153"/>
      <c r="O56" s="1153"/>
      <c r="P56" s="1153"/>
      <c r="Q56" s="1153"/>
      <c r="R56" s="1153"/>
      <c r="S56" s="1153"/>
      <c r="T56" s="1153"/>
      <c r="U56" s="1153"/>
      <c r="V56" s="1153"/>
      <c r="W56" s="1184"/>
      <c r="X56" s="1173"/>
    </row>
    <row r="57" spans="1:24" s="1145" customFormat="1" ht="15" customHeight="1">
      <c r="A57" s="1148"/>
      <c r="B57" s="1454" t="s">
        <v>3189</v>
      </c>
      <c r="C57" s="1185"/>
      <c r="D57" s="1150"/>
      <c r="E57" s="1150"/>
      <c r="F57" s="1150">
        <f>'3-5'!K46</f>
        <v>685385</v>
      </c>
      <c r="G57" s="1150"/>
      <c r="H57" s="1150" t="e">
        <f>'3-5'!#REF!</f>
        <v>#REF!</v>
      </c>
      <c r="I57" s="1150"/>
      <c r="J57" s="1153"/>
      <c r="K57" s="1153"/>
      <c r="L57" s="1153"/>
      <c r="M57" s="1153"/>
      <c r="N57" s="1153"/>
      <c r="O57" s="1153"/>
      <c r="P57" s="1153"/>
      <c r="Q57" s="1153"/>
      <c r="R57" s="1153"/>
      <c r="S57" s="1153"/>
      <c r="T57" s="1153"/>
      <c r="U57" s="1153"/>
      <c r="V57" s="1153"/>
      <c r="W57" s="1184"/>
      <c r="X57" s="1173"/>
    </row>
    <row r="58" spans="1:24" s="1145" customFormat="1" ht="15" customHeight="1">
      <c r="A58" s="1148"/>
      <c r="B58" s="1454" t="s">
        <v>3190</v>
      </c>
      <c r="C58" s="1185"/>
      <c r="D58" s="1150"/>
      <c r="E58" s="1150"/>
      <c r="F58" s="1150">
        <f>'3-5'!K47</f>
        <v>130780</v>
      </c>
      <c r="G58" s="1150"/>
      <c r="H58" s="1150"/>
      <c r="I58" s="1150"/>
      <c r="J58" s="1153"/>
      <c r="K58" s="1153"/>
      <c r="L58" s="1153"/>
      <c r="M58" s="1153"/>
      <c r="N58" s="1153"/>
      <c r="O58" s="1153"/>
      <c r="P58" s="1153"/>
      <c r="Q58" s="1153"/>
      <c r="R58" s="1153"/>
      <c r="S58" s="1153"/>
      <c r="T58" s="1153"/>
      <c r="U58" s="1153"/>
      <c r="V58" s="1153"/>
      <c r="W58" s="1184"/>
      <c r="X58" s="1173"/>
    </row>
    <row r="59" spans="1:24" s="1145" customFormat="1" ht="15" customHeight="1">
      <c r="A59" s="1148"/>
      <c r="B59" s="1455" t="s">
        <v>3816</v>
      </c>
      <c r="C59" s="1185"/>
      <c r="D59" s="1150"/>
      <c r="E59" s="1150"/>
      <c r="F59" s="1150">
        <f>'3-5'!K48</f>
        <v>153483</v>
      </c>
      <c r="G59" s="1150"/>
      <c r="H59" s="1150"/>
      <c r="I59" s="1150"/>
      <c r="J59" s="1153"/>
      <c r="K59" s="1153"/>
      <c r="L59" s="1153"/>
      <c r="M59" s="1153"/>
      <c r="N59" s="1153"/>
      <c r="O59" s="1153"/>
      <c r="P59" s="1153"/>
      <c r="Q59" s="1153"/>
      <c r="R59" s="1153"/>
      <c r="S59" s="1153"/>
      <c r="T59" s="1153"/>
      <c r="U59" s="1153"/>
      <c r="V59" s="1153"/>
      <c r="W59" s="1184"/>
      <c r="X59" s="1173"/>
    </row>
    <row r="60" spans="1:24" s="1145" customFormat="1" ht="15" customHeight="1" thickBot="1">
      <c r="A60" s="1148"/>
      <c r="B60" s="1170"/>
      <c r="C60" s="1150"/>
      <c r="D60" s="1150"/>
      <c r="E60" s="1150"/>
      <c r="F60" s="1226">
        <f>SUM(F57:F59)</f>
        <v>969648</v>
      </c>
      <c r="G60" s="1226"/>
      <c r="H60" s="1230" t="e">
        <f>SUM(H57:H59)</f>
        <v>#REF!</v>
      </c>
      <c r="I60" s="1226"/>
      <c r="J60" s="1227">
        <v>0</v>
      </c>
      <c r="K60" s="1227">
        <v>0</v>
      </c>
      <c r="L60" s="1227">
        <v>0</v>
      </c>
      <c r="M60" s="1227">
        <v>0</v>
      </c>
      <c r="N60" s="1227">
        <v>0</v>
      </c>
      <c r="O60" s="1227">
        <v>0</v>
      </c>
      <c r="P60" s="1227" t="e">
        <f>F60+N60+J60+H60+L60</f>
        <v>#REF!</v>
      </c>
      <c r="Q60" s="1153"/>
      <c r="R60" s="1227">
        <v>0</v>
      </c>
      <c r="S60" s="1228"/>
      <c r="T60" s="1226" t="e">
        <f>F60+H60</f>
        <v>#REF!</v>
      </c>
      <c r="U60" s="1228"/>
      <c r="V60" s="1227">
        <v>0</v>
      </c>
      <c r="W60" s="1184"/>
      <c r="X60" s="1229" t="e">
        <f>R60+T60+V60</f>
        <v>#REF!</v>
      </c>
    </row>
    <row r="61" spans="1:24" s="1145" customFormat="1" ht="8.1" customHeight="1" thickTop="1">
      <c r="A61" s="1148"/>
      <c r="B61" s="1165"/>
      <c r="C61" s="1150"/>
      <c r="D61" s="1166"/>
      <c r="E61" s="1166"/>
      <c r="F61" s="1167"/>
      <c r="G61" s="1167"/>
      <c r="H61" s="1167"/>
      <c r="I61" s="1167"/>
      <c r="J61" s="1168"/>
      <c r="K61" s="1168"/>
      <c r="L61" s="1168"/>
      <c r="M61" s="1168"/>
      <c r="N61" s="1168"/>
      <c r="O61" s="1168"/>
      <c r="P61" s="1169"/>
      <c r="Q61" s="1190"/>
      <c r="R61" s="1171"/>
      <c r="S61" s="1190"/>
      <c r="T61" s="1168"/>
      <c r="U61" s="1190"/>
      <c r="V61" s="1171"/>
      <c r="W61" s="1191"/>
      <c r="X61" s="1173"/>
    </row>
    <row r="62" spans="1:24" s="1145" customFormat="1" ht="15" customHeight="1">
      <c r="A62" s="1148"/>
      <c r="B62" s="1161" t="s">
        <v>4021</v>
      </c>
      <c r="C62" s="1150"/>
      <c r="D62" s="1166"/>
      <c r="E62" s="1166"/>
      <c r="F62" s="1167"/>
      <c r="G62" s="1167"/>
      <c r="H62" s="1167"/>
      <c r="I62" s="1167"/>
      <c r="J62" s="1168"/>
      <c r="K62" s="1168"/>
      <c r="L62" s="1168"/>
      <c r="M62" s="1168"/>
      <c r="N62" s="1168"/>
      <c r="O62" s="1168"/>
      <c r="P62" s="1169"/>
      <c r="Q62" s="1190"/>
      <c r="R62" s="1171"/>
      <c r="S62" s="1190"/>
      <c r="T62" s="1168"/>
      <c r="U62" s="1190"/>
      <c r="V62" s="1171"/>
      <c r="W62" s="1191"/>
      <c r="X62" s="1173"/>
    </row>
    <row r="63" spans="1:24" s="1145" customFormat="1" ht="15" customHeight="1">
      <c r="A63" s="1148"/>
      <c r="B63" s="1174" t="s">
        <v>4070</v>
      </c>
      <c r="C63" s="1150"/>
      <c r="D63" s="1166"/>
      <c r="E63" s="1166"/>
      <c r="F63" s="1186">
        <v>0</v>
      </c>
      <c r="G63" s="1186"/>
      <c r="H63" s="1186">
        <v>0</v>
      </c>
      <c r="I63" s="1186"/>
      <c r="J63" s="1190" t="e">
        <f>'3-5'!#REF!</f>
        <v>#REF!</v>
      </c>
      <c r="K63" s="1190"/>
      <c r="L63" s="1190">
        <v>0</v>
      </c>
      <c r="M63" s="1190"/>
      <c r="N63" s="1190">
        <v>0</v>
      </c>
      <c r="O63" s="1168"/>
      <c r="P63" s="1192" t="e">
        <f>F63+N63+J63+H63+L63</f>
        <v>#REF!</v>
      </c>
      <c r="Q63" s="1190"/>
      <c r="R63" s="1171"/>
      <c r="S63" s="1190"/>
      <c r="T63" s="1168"/>
      <c r="U63" s="1190"/>
      <c r="V63" s="1171"/>
      <c r="W63" s="1191"/>
      <c r="X63" s="1173"/>
    </row>
    <row r="64" spans="1:24" s="1145" customFormat="1" ht="15" customHeight="1">
      <c r="A64" s="1148"/>
      <c r="B64" s="1174" t="s">
        <v>4022</v>
      </c>
      <c r="C64" s="1150"/>
      <c r="D64" s="1166"/>
      <c r="E64" s="1166"/>
      <c r="F64" s="1186">
        <v>0</v>
      </c>
      <c r="G64" s="1186"/>
      <c r="H64" s="1186">
        <v>0</v>
      </c>
      <c r="I64" s="1186"/>
      <c r="J64" s="1186">
        <v>0</v>
      </c>
      <c r="K64" s="1190"/>
      <c r="L64" s="1190">
        <f>BS!T11</f>
        <v>338267</v>
      </c>
      <c r="M64" s="1190"/>
      <c r="N64" s="1190">
        <v>0</v>
      </c>
      <c r="O64" s="1190"/>
      <c r="P64" s="1192">
        <f>F64+N64+J64+H64+L64</f>
        <v>338267</v>
      </c>
      <c r="Q64" s="1190"/>
      <c r="R64" s="1193"/>
      <c r="S64" s="1190"/>
      <c r="T64" s="1190"/>
      <c r="U64" s="1190"/>
      <c r="V64" s="1193"/>
      <c r="W64" s="1191"/>
      <c r="X64" s="1193"/>
    </row>
    <row r="65" spans="1:24" s="1145" customFormat="1" ht="15" customHeight="1">
      <c r="A65" s="1148"/>
      <c r="B65" s="1174" t="s">
        <v>3845</v>
      </c>
      <c r="C65" s="1150"/>
      <c r="D65" s="1166"/>
      <c r="E65" s="1166"/>
      <c r="F65" s="1186">
        <v>0</v>
      </c>
      <c r="G65" s="1186"/>
      <c r="H65" s="1186">
        <v>0</v>
      </c>
      <c r="I65" s="1186"/>
      <c r="J65" s="1190">
        <f>BS!T17+BS!T13</f>
        <v>4471</v>
      </c>
      <c r="K65" s="1190"/>
      <c r="L65" s="1190">
        <v>0</v>
      </c>
      <c r="M65" s="1190"/>
      <c r="N65" s="1190">
        <v>0</v>
      </c>
      <c r="O65" s="1190"/>
      <c r="P65" s="1192">
        <f>F65+N65+J65+H65+L65</f>
        <v>4471</v>
      </c>
      <c r="Q65" s="1190"/>
      <c r="R65" s="1193"/>
      <c r="S65" s="1190"/>
      <c r="T65" s="1190"/>
      <c r="U65" s="1190"/>
      <c r="V65" s="1193"/>
      <c r="W65" s="1191"/>
      <c r="X65" s="1193"/>
    </row>
    <row r="66" spans="1:24" s="1145" customFormat="1" ht="15" customHeight="1">
      <c r="A66" s="1148"/>
      <c r="B66" s="1174" t="s">
        <v>2938</v>
      </c>
      <c r="C66" s="1150"/>
      <c r="D66" s="1166"/>
      <c r="E66" s="1166"/>
      <c r="F66" s="1186">
        <v>0</v>
      </c>
      <c r="G66" s="1186"/>
      <c r="H66" s="1186">
        <v>0</v>
      </c>
      <c r="I66" s="1186"/>
      <c r="J66" s="1190">
        <f>BS!T14</f>
        <v>3727</v>
      </c>
      <c r="K66" s="1190"/>
      <c r="L66" s="1190">
        <v>0</v>
      </c>
      <c r="M66" s="1190"/>
      <c r="N66" s="1190">
        <v>0</v>
      </c>
      <c r="O66" s="1190"/>
      <c r="P66" s="1192">
        <f>F66+N66+J66+H66+L66</f>
        <v>3727</v>
      </c>
      <c r="Q66" s="1190"/>
      <c r="R66" s="1193"/>
      <c r="S66" s="1190"/>
      <c r="T66" s="1190"/>
      <c r="U66" s="1190"/>
      <c r="V66" s="1193"/>
      <c r="W66" s="1191"/>
      <c r="X66" s="1193"/>
    </row>
    <row r="67" spans="1:24" s="1145" customFormat="1" ht="15" customHeight="1" thickBot="1">
      <c r="A67" s="1148"/>
      <c r="B67" s="1174"/>
      <c r="C67" s="1150"/>
      <c r="D67" s="1166"/>
      <c r="E67" s="1166"/>
      <c r="F67" s="1188">
        <f>SUM(F64:F66)</f>
        <v>0</v>
      </c>
      <c r="G67" s="1176"/>
      <c r="H67" s="1188">
        <f>SUM(H64:H66)</f>
        <v>0</v>
      </c>
      <c r="I67" s="1176"/>
      <c r="J67" s="1188">
        <f>SUM(J64:J66)</f>
        <v>8198</v>
      </c>
      <c r="K67" s="1457"/>
      <c r="L67" s="1188">
        <f>SUM(L64:L66)</f>
        <v>338267</v>
      </c>
      <c r="M67" s="1457"/>
      <c r="N67" s="1188">
        <f>SUM(N64:N66)</f>
        <v>0</v>
      </c>
      <c r="O67" s="1457"/>
      <c r="P67" s="1188">
        <f>SUM(P64:P66)</f>
        <v>346465</v>
      </c>
      <c r="Q67" s="1190"/>
      <c r="R67" s="1193"/>
      <c r="S67" s="1190"/>
      <c r="T67" s="1190"/>
      <c r="U67" s="1190"/>
      <c r="V67" s="1193"/>
      <c r="W67" s="1191"/>
      <c r="X67" s="1193"/>
    </row>
    <row r="68" spans="1:24" s="1145" customFormat="1" ht="10.15" customHeight="1" thickTop="1">
      <c r="A68" s="1148"/>
      <c r="B68" s="1174"/>
      <c r="C68" s="1150"/>
      <c r="D68" s="1166"/>
      <c r="E68" s="1166"/>
      <c r="F68" s="1186"/>
      <c r="G68" s="1186"/>
      <c r="H68" s="1186"/>
      <c r="I68" s="1186"/>
      <c r="J68" s="1190"/>
      <c r="K68" s="1190"/>
      <c r="L68" s="1190"/>
      <c r="M68" s="1190"/>
      <c r="N68" s="1190"/>
      <c r="O68" s="1190"/>
      <c r="P68" s="1192"/>
      <c r="Q68" s="1190"/>
      <c r="R68" s="1193"/>
      <c r="S68" s="1190"/>
      <c r="T68" s="1190"/>
      <c r="U68" s="1190"/>
      <c r="V68" s="1193"/>
      <c r="W68" s="1191"/>
      <c r="X68" s="1193"/>
    </row>
    <row r="69" spans="1:24" s="1145" customFormat="1" ht="15" customHeight="1">
      <c r="A69" s="1148"/>
      <c r="B69" s="1161" t="s">
        <v>4028</v>
      </c>
      <c r="C69" s="1150"/>
      <c r="D69" s="1150"/>
      <c r="E69" s="1150"/>
      <c r="F69" s="1167"/>
      <c r="G69" s="1167"/>
      <c r="H69" s="1167"/>
      <c r="I69" s="1167"/>
      <c r="J69" s="1168"/>
      <c r="K69" s="1168"/>
      <c r="L69" s="1168"/>
      <c r="M69" s="1168"/>
      <c r="N69" s="1168"/>
      <c r="O69" s="1168"/>
      <c r="P69" s="1168"/>
      <c r="Q69" s="1190"/>
      <c r="R69" s="1171"/>
      <c r="S69" s="1190"/>
      <c r="T69" s="1168"/>
      <c r="U69" s="1190"/>
      <c r="V69" s="1171"/>
      <c r="W69" s="1191"/>
      <c r="X69" s="1173"/>
    </row>
    <row r="70" spans="1:24" s="1145" customFormat="1" ht="15" customHeight="1">
      <c r="A70" s="1148"/>
      <c r="B70" s="1179" t="s">
        <v>4024</v>
      </c>
      <c r="C70" s="1150"/>
      <c r="D70" s="1150"/>
      <c r="E70" s="1150"/>
      <c r="F70" s="1186">
        <v>0</v>
      </c>
      <c r="G70" s="1186">
        <v>0</v>
      </c>
      <c r="H70" s="1186">
        <v>0</v>
      </c>
      <c r="I70" s="1186">
        <v>0</v>
      </c>
      <c r="J70" s="1186">
        <v>0</v>
      </c>
      <c r="K70" s="1186">
        <v>0</v>
      </c>
      <c r="L70" s="1186">
        <v>0</v>
      </c>
      <c r="M70" s="1168"/>
      <c r="N70" s="1190">
        <f>BS!T21</f>
        <v>1874</v>
      </c>
      <c r="O70" s="1168"/>
      <c r="P70" s="1190">
        <f>F70+N70+J70+H70+L70</f>
        <v>1874</v>
      </c>
      <c r="Q70" s="1190"/>
      <c r="R70" s="1171"/>
      <c r="S70" s="1190"/>
      <c r="T70" s="1168"/>
      <c r="U70" s="1190"/>
      <c r="V70" s="1171"/>
      <c r="W70" s="1191"/>
      <c r="X70" s="1173"/>
    </row>
    <row r="71" spans="1:24" s="1145" customFormat="1" ht="15" customHeight="1">
      <c r="A71" s="1148"/>
      <c r="B71" s="1179" t="s">
        <v>4025</v>
      </c>
      <c r="C71" s="1150"/>
      <c r="D71" s="1150"/>
      <c r="E71" s="1150"/>
      <c r="F71" s="1186">
        <v>0</v>
      </c>
      <c r="G71" s="1186">
        <v>0</v>
      </c>
      <c r="H71" s="1186">
        <v>0</v>
      </c>
      <c r="I71" s="1186">
        <v>0</v>
      </c>
      <c r="J71" s="1186">
        <v>0</v>
      </c>
      <c r="K71" s="1186">
        <v>0</v>
      </c>
      <c r="L71" s="1186">
        <v>0</v>
      </c>
      <c r="M71" s="1168"/>
      <c r="N71" s="1190">
        <f>BS!T23</f>
        <v>170</v>
      </c>
      <c r="O71" s="1168"/>
      <c r="P71" s="1190">
        <f>F71+N71+J71+H71+L71</f>
        <v>170</v>
      </c>
      <c r="Q71" s="1190"/>
      <c r="R71" s="1171"/>
      <c r="S71" s="1190"/>
      <c r="T71" s="1168"/>
      <c r="U71" s="1190"/>
      <c r="V71" s="1171"/>
      <c r="W71" s="1191"/>
      <c r="X71" s="1173"/>
    </row>
    <row r="72" spans="1:24" s="1145" customFormat="1" ht="15" customHeight="1">
      <c r="A72" s="1148"/>
      <c r="B72" s="1179" t="s">
        <v>4026</v>
      </c>
      <c r="C72" s="1150"/>
      <c r="D72" s="1150"/>
      <c r="E72" s="1150"/>
      <c r="F72" s="1186">
        <v>0</v>
      </c>
      <c r="G72" s="1186">
        <v>0</v>
      </c>
      <c r="H72" s="1186">
        <v>0</v>
      </c>
      <c r="I72" s="1186">
        <v>0</v>
      </c>
      <c r="J72" s="1186">
        <v>0</v>
      </c>
      <c r="K72" s="1186">
        <v>0</v>
      </c>
      <c r="L72" s="1186">
        <v>0</v>
      </c>
      <c r="M72" s="1168"/>
      <c r="N72" s="1190">
        <f>BS!T25</f>
        <v>307</v>
      </c>
      <c r="O72" s="1168"/>
      <c r="P72" s="1190">
        <f>F72+N72+J72+H72+L72</f>
        <v>307</v>
      </c>
      <c r="Q72" s="1190"/>
      <c r="R72" s="1171"/>
      <c r="S72" s="1190"/>
      <c r="T72" s="1168"/>
      <c r="U72" s="1190"/>
      <c r="V72" s="1171"/>
      <c r="W72" s="1191"/>
      <c r="X72" s="1173"/>
    </row>
    <row r="73" spans="1:24" s="1145" customFormat="1" ht="15" customHeight="1">
      <c r="A73" s="1148"/>
      <c r="B73" s="1179" t="s">
        <v>3159</v>
      </c>
      <c r="C73" s="1150"/>
      <c r="D73" s="1150"/>
      <c r="E73" s="1150"/>
      <c r="F73" s="1186">
        <v>0</v>
      </c>
      <c r="G73" s="1186">
        <v>0</v>
      </c>
      <c r="H73" s="1186">
        <v>0</v>
      </c>
      <c r="I73" s="1186">
        <v>0</v>
      </c>
      <c r="J73" s="1186">
        <v>0</v>
      </c>
      <c r="K73" s="1186">
        <v>0</v>
      </c>
      <c r="L73" s="1186">
        <v>0</v>
      </c>
      <c r="M73" s="1168"/>
      <c r="N73" s="1190">
        <f>BS!T27</f>
        <v>27394</v>
      </c>
      <c r="O73" s="1168"/>
      <c r="P73" s="1190">
        <f>F73+N73+J73+H73+L73</f>
        <v>27394</v>
      </c>
      <c r="Q73" s="1190"/>
      <c r="R73" s="1171"/>
      <c r="S73" s="1190"/>
      <c r="T73" s="1168"/>
      <c r="U73" s="1190"/>
      <c r="V73" s="1171"/>
      <c r="W73" s="1191"/>
      <c r="X73" s="1173"/>
    </row>
    <row r="74" spans="1:24" s="1145" customFormat="1" ht="15" customHeight="1" thickBot="1">
      <c r="A74" s="1148"/>
      <c r="B74" s="1161"/>
      <c r="C74" s="1150"/>
      <c r="D74" s="1150"/>
      <c r="E74" s="1150"/>
      <c r="F74" s="1188">
        <f>SUM(F70:F73)</f>
        <v>0</v>
      </c>
      <c r="G74" s="1176"/>
      <c r="H74" s="1188">
        <f>SUM(H70:H73)</f>
        <v>0</v>
      </c>
      <c r="I74" s="1176"/>
      <c r="J74" s="1188">
        <f>SUM(J70:J73)</f>
        <v>0</v>
      </c>
      <c r="K74" s="1457"/>
      <c r="L74" s="1188">
        <f>SUM(L70:L73)</f>
        <v>0</v>
      </c>
      <c r="M74" s="1457"/>
      <c r="N74" s="1188">
        <f>SUM(N70:N73)</f>
        <v>29745</v>
      </c>
      <c r="O74" s="1457"/>
      <c r="P74" s="1188">
        <f>SUM(P70:P73)</f>
        <v>29745</v>
      </c>
      <c r="Q74" s="1190"/>
      <c r="R74" s="1171"/>
      <c r="S74" s="1190"/>
      <c r="T74" s="1168"/>
      <c r="U74" s="1190"/>
      <c r="V74" s="1171"/>
      <c r="W74" s="1191"/>
      <c r="X74" s="1173"/>
    </row>
    <row r="75" spans="1:24" s="1145" customFormat="1" ht="15" customHeight="1" thickTop="1">
      <c r="A75" s="1148"/>
      <c r="B75" s="1180"/>
      <c r="C75" s="1150"/>
      <c r="D75" s="1166"/>
      <c r="E75" s="1166"/>
      <c r="Q75" s="1190"/>
      <c r="R75" s="1193"/>
      <c r="S75" s="1190"/>
      <c r="T75" s="1190"/>
      <c r="U75" s="1190"/>
      <c r="V75" s="1193"/>
      <c r="W75" s="1191"/>
      <c r="X75" s="1187"/>
    </row>
    <row r="76" spans="1:24" ht="9.75" customHeight="1"/>
    <row r="77" spans="1:24" ht="14.25" customHeight="1">
      <c r="B77" s="1194" t="s">
        <v>4029</v>
      </c>
      <c r="C77" s="1195"/>
      <c r="D77" s="1195"/>
      <c r="E77" s="1195"/>
      <c r="F77" s="1195"/>
      <c r="G77" s="1195"/>
      <c r="H77" s="1195"/>
      <c r="I77" s="1195"/>
      <c r="J77" s="1195"/>
      <c r="K77" s="1195"/>
      <c r="L77" s="1195"/>
      <c r="M77" s="1195"/>
      <c r="N77" s="1195"/>
      <c r="O77" s="1195"/>
      <c r="P77" s="1195"/>
      <c r="Q77" s="1195"/>
      <c r="R77" s="1195"/>
      <c r="S77" s="1195"/>
      <c r="T77" s="1195"/>
      <c r="U77" s="1195"/>
      <c r="V77" s="1195"/>
      <c r="W77" s="1195"/>
    </row>
    <row r="78" spans="1:24" ht="14.25" customHeight="1">
      <c r="B78" s="1194"/>
      <c r="C78" s="1195"/>
      <c r="D78" s="1195"/>
      <c r="E78" s="1195"/>
      <c r="F78" s="1195"/>
      <c r="G78" s="1195"/>
      <c r="H78" s="1195"/>
      <c r="I78" s="1195"/>
      <c r="J78" s="1195"/>
      <c r="K78" s="1195"/>
      <c r="L78" s="1195"/>
      <c r="M78" s="1195"/>
      <c r="N78" s="1195"/>
      <c r="O78" s="1195"/>
      <c r="P78" s="1195"/>
      <c r="Q78" s="1195"/>
      <c r="R78" s="1195"/>
      <c r="S78" s="1195"/>
      <c r="T78" s="1195"/>
      <c r="U78" s="1195"/>
      <c r="V78" s="1195"/>
      <c r="W78" s="1195"/>
    </row>
    <row r="79" spans="1:24" ht="14.25" customHeight="1">
      <c r="B79" s="1194"/>
      <c r="C79" s="1195"/>
      <c r="D79" s="1195"/>
      <c r="E79" s="1195"/>
      <c r="F79" s="1195"/>
      <c r="G79" s="1195"/>
      <c r="H79" s="1195"/>
      <c r="I79" s="1195"/>
      <c r="J79" s="1195"/>
      <c r="K79" s="1195"/>
      <c r="L79" s="1195"/>
      <c r="M79" s="1195"/>
      <c r="N79" s="1195"/>
      <c r="O79" s="1195"/>
      <c r="P79" s="1195"/>
      <c r="Q79" s="1195"/>
      <c r="R79" s="1195"/>
      <c r="S79" s="1195"/>
      <c r="T79" s="1195"/>
      <c r="U79" s="1195"/>
      <c r="V79" s="1195"/>
      <c r="W79" s="1195"/>
    </row>
    <row r="80" spans="1:24" ht="14.25" customHeight="1">
      <c r="A80" s="1233">
        <v>16.100000000000001</v>
      </c>
      <c r="B80" s="1232" t="s">
        <v>4065</v>
      </c>
      <c r="D80" s="1231"/>
      <c r="E80" s="1231"/>
      <c r="F80" s="1231"/>
      <c r="G80" s="1195"/>
      <c r="H80" s="1195"/>
      <c r="I80" s="1195"/>
      <c r="J80" s="1195"/>
      <c r="K80" s="1195"/>
      <c r="L80" s="1195"/>
      <c r="M80" s="1195"/>
      <c r="N80" s="1195"/>
      <c r="O80" s="1195"/>
      <c r="P80" s="1195"/>
      <c r="Q80" s="1195"/>
      <c r="R80" s="1195"/>
      <c r="S80" s="1195"/>
      <c r="T80" s="1195"/>
      <c r="U80" s="1195"/>
      <c r="V80" s="1195"/>
      <c r="W80" s="1195"/>
    </row>
    <row r="81" spans="1:23" ht="14.25" customHeight="1">
      <c r="B81" s="1194"/>
      <c r="C81" s="1195"/>
      <c r="D81" s="1195"/>
      <c r="E81" s="1195"/>
      <c r="F81" s="1195"/>
      <c r="G81" s="1195"/>
      <c r="H81" s="1195"/>
      <c r="I81" s="1195"/>
      <c r="J81" s="1195"/>
      <c r="K81" s="1195"/>
      <c r="L81" s="1195"/>
      <c r="M81" s="1195"/>
      <c r="N81" s="1195"/>
      <c r="O81" s="1195"/>
      <c r="P81" s="1195"/>
      <c r="Q81" s="1195"/>
      <c r="R81" s="1195"/>
      <c r="S81" s="1195"/>
      <c r="T81" s="1195"/>
      <c r="U81" s="1195"/>
      <c r="V81" s="1195"/>
      <c r="W81" s="1195"/>
    </row>
    <row r="82" spans="1:23" ht="14.25" customHeight="1">
      <c r="A82" s="1234" t="s">
        <v>4068</v>
      </c>
      <c r="B82" s="3211" t="s">
        <v>4067</v>
      </c>
      <c r="C82" s="3211"/>
      <c r="D82" s="3211"/>
      <c r="E82" s="3211"/>
      <c r="F82" s="3211"/>
      <c r="G82" s="3211"/>
      <c r="H82" s="3211"/>
      <c r="I82" s="3211"/>
      <c r="J82" s="3211"/>
      <c r="K82" s="3211"/>
      <c r="L82" s="3211"/>
      <c r="M82" s="3211"/>
      <c r="N82" s="3211"/>
      <c r="O82" s="3211"/>
      <c r="P82" s="3211"/>
      <c r="Q82" s="3211"/>
      <c r="R82" s="3211"/>
      <c r="S82" s="3211"/>
      <c r="U82" s="1195"/>
      <c r="V82" s="1195"/>
      <c r="W82" s="1195"/>
    </row>
    <row r="83" spans="1:23" ht="14.25" customHeight="1">
      <c r="B83" s="1194"/>
      <c r="C83" s="1195"/>
      <c r="D83" s="1195"/>
      <c r="E83" s="1195"/>
      <c r="F83" s="1195"/>
      <c r="G83" s="1195"/>
      <c r="H83" s="1195"/>
      <c r="I83" s="1195"/>
      <c r="J83" s="1195"/>
      <c r="K83" s="1195"/>
      <c r="L83" s="1195"/>
      <c r="M83" s="1195"/>
      <c r="N83" s="1195"/>
      <c r="O83" s="1195"/>
      <c r="P83" s="1195"/>
      <c r="Q83" s="1195"/>
      <c r="R83" s="1195"/>
      <c r="S83" s="1195"/>
      <c r="T83" s="1195"/>
      <c r="U83" s="1195"/>
      <c r="V83" s="1195"/>
      <c r="W83" s="1195"/>
    </row>
    <row r="84" spans="1:23" ht="14.25" customHeight="1">
      <c r="A84" s="1234" t="s">
        <v>4069</v>
      </c>
      <c r="B84" s="3212" t="s">
        <v>4066</v>
      </c>
      <c r="C84" s="3212"/>
      <c r="D84" s="3212"/>
      <c r="E84" s="3212"/>
      <c r="F84" s="3212"/>
      <c r="G84" s="3212"/>
      <c r="H84" s="3212"/>
      <c r="I84" s="3212"/>
      <c r="J84" s="3212"/>
      <c r="K84" s="3212"/>
      <c r="L84" s="3212"/>
      <c r="M84" s="3212"/>
      <c r="N84" s="3212"/>
      <c r="O84" s="3212"/>
      <c r="P84" s="3212"/>
      <c r="Q84" s="3212"/>
      <c r="R84" s="3212"/>
      <c r="S84" s="3212"/>
      <c r="T84" s="3212"/>
      <c r="U84" s="3212"/>
      <c r="V84" s="3212"/>
      <c r="W84" s="1195"/>
    </row>
    <row r="85" spans="1:23" ht="14.25" customHeight="1">
      <c r="A85" s="1231"/>
      <c r="B85" s="3212"/>
      <c r="C85" s="3212"/>
      <c r="D85" s="3212"/>
      <c r="E85" s="3212"/>
      <c r="F85" s="3212"/>
      <c r="G85" s="3212"/>
      <c r="H85" s="3212"/>
      <c r="I85" s="3212"/>
      <c r="J85" s="3212"/>
      <c r="K85" s="3212"/>
      <c r="L85" s="3212"/>
      <c r="M85" s="3212"/>
      <c r="N85" s="3212"/>
      <c r="O85" s="3212"/>
      <c r="P85" s="3212"/>
      <c r="Q85" s="3212"/>
      <c r="R85" s="3212"/>
      <c r="S85" s="3212"/>
      <c r="T85" s="3212"/>
      <c r="U85" s="3212"/>
      <c r="V85" s="3212"/>
      <c r="W85" s="1195"/>
    </row>
    <row r="86" spans="1:23" ht="14.25" customHeight="1">
      <c r="B86" s="1194"/>
      <c r="C86" s="1195"/>
      <c r="D86" s="1195"/>
      <c r="E86" s="1195"/>
      <c r="F86" s="1195"/>
      <c r="G86" s="1195"/>
      <c r="H86" s="1195"/>
      <c r="I86" s="1195"/>
      <c r="J86" s="1195"/>
      <c r="K86" s="1195"/>
      <c r="L86" s="1195"/>
      <c r="M86" s="1195"/>
      <c r="N86" s="1195"/>
      <c r="O86" s="1195"/>
      <c r="P86" s="1195"/>
      <c r="Q86" s="1195"/>
      <c r="R86" s="1195"/>
      <c r="S86" s="1195"/>
      <c r="T86" s="1195"/>
      <c r="U86" s="1195"/>
      <c r="V86" s="1195"/>
      <c r="W86" s="1195"/>
    </row>
    <row r="87" spans="1:23" ht="14.25" customHeight="1">
      <c r="A87" s="1219">
        <v>16.2</v>
      </c>
      <c r="B87" s="1147" t="s">
        <v>4062</v>
      </c>
    </row>
  </sheetData>
  <mergeCells count="28">
    <mergeCell ref="B4:X5"/>
    <mergeCell ref="B7:X8"/>
    <mergeCell ref="F53:F54"/>
    <mergeCell ref="H53:H54"/>
    <mergeCell ref="J53:J54"/>
    <mergeCell ref="L53:L54"/>
    <mergeCell ref="N53:N54"/>
    <mergeCell ref="P53:P54"/>
    <mergeCell ref="F23:P23"/>
    <mergeCell ref="R23:X23"/>
    <mergeCell ref="F50:X50"/>
    <mergeCell ref="F51:P51"/>
    <mergeCell ref="R51:X51"/>
    <mergeCell ref="F52:X52"/>
    <mergeCell ref="B82:S82"/>
    <mergeCell ref="B84:V85"/>
    <mergeCell ref="F18:X18"/>
    <mergeCell ref="F19:P19"/>
    <mergeCell ref="R19:X19"/>
    <mergeCell ref="F20:X20"/>
    <mergeCell ref="F21:F22"/>
    <mergeCell ref="H21:H22"/>
    <mergeCell ref="J21:J22"/>
    <mergeCell ref="L21:L22"/>
    <mergeCell ref="N21:N22"/>
    <mergeCell ref="P21:P22"/>
    <mergeCell ref="F55:P55"/>
    <mergeCell ref="R55:X55"/>
  </mergeCells>
  <pageMargins left="0.6" right="0.25" top="0.53" bottom="0" header="0.25" footer="0"/>
  <pageSetup scale="41" orientation="portrait"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82"/>
  <sheetViews>
    <sheetView view="pageBreakPreview" topLeftCell="A13" zoomScale="85" zoomScaleNormal="85" zoomScaleSheetLayoutView="85" workbookViewId="0">
      <selection activeCell="O27" sqref="O27"/>
    </sheetView>
  </sheetViews>
  <sheetFormatPr defaultColWidth="9.28515625" defaultRowHeight="14.25"/>
  <cols>
    <col min="1" max="1" width="2.7109375" style="1304" customWidth="1"/>
    <col min="2" max="2" width="12.7109375" style="1304" customWidth="1"/>
    <col min="3" max="3" width="27.42578125" style="1304" customWidth="1"/>
    <col min="4" max="4" width="5.5703125" style="1304" bestFit="1" customWidth="1"/>
    <col min="5" max="5" width="16.7109375" style="1304" bestFit="1" customWidth="1"/>
    <col min="6" max="6" width="0.7109375" style="1304" customWidth="1"/>
    <col min="7" max="7" width="14.7109375" style="1304" bestFit="1" customWidth="1"/>
    <col min="8" max="8" width="0.7109375" style="1304" customWidth="1"/>
    <col min="9" max="9" width="17.7109375" style="1304" bestFit="1" customWidth="1"/>
    <col min="10" max="10" width="1.28515625" style="1304" customWidth="1"/>
    <col min="11" max="11" width="15.7109375" style="1304" bestFit="1" customWidth="1"/>
    <col min="12" max="12" width="1.28515625" style="1304" customWidth="1"/>
    <col min="13" max="13" width="15.7109375" style="1304" customWidth="1"/>
    <col min="14" max="14" width="0.7109375" style="1304" customWidth="1"/>
    <col min="15" max="15" width="15.7109375" style="1304" customWidth="1"/>
    <col min="16" max="16" width="1.140625" style="1304" customWidth="1"/>
    <col min="17" max="17" width="15.7109375" style="1304" customWidth="1"/>
    <col min="18" max="18" width="15.7109375" style="1304" hidden="1" customWidth="1"/>
    <col min="19" max="19" width="1.28515625" style="1304" customWidth="1"/>
    <col min="20" max="21" width="15.28515625" style="1304" customWidth="1"/>
    <col min="22" max="22" width="15" style="1304" customWidth="1"/>
    <col min="23" max="23" width="15.28515625" style="1304" customWidth="1"/>
    <col min="24" max="24" width="15.7109375" style="1304" customWidth="1"/>
    <col min="25" max="25" width="16.42578125" style="1304" customWidth="1"/>
    <col min="26" max="27" width="14.7109375" style="1304" customWidth="1"/>
    <col min="28" max="28" width="16.42578125" style="1304" customWidth="1"/>
    <col min="29" max="29" width="13.5703125" style="1304" customWidth="1"/>
    <col min="30" max="16384" width="9.28515625" style="1304"/>
  </cols>
  <sheetData>
    <row r="1" spans="1:29" s="1300" customFormat="1" ht="18.75">
      <c r="A1" s="2624" t="s">
        <v>3787</v>
      </c>
      <c r="B1" s="2624"/>
      <c r="C1" s="2624"/>
      <c r="D1" s="2624"/>
      <c r="E1" s="2624"/>
      <c r="F1" s="2624"/>
      <c r="G1" s="2624"/>
      <c r="H1" s="2624"/>
      <c r="I1" s="2624"/>
      <c r="J1" s="2624"/>
      <c r="K1" s="2624"/>
      <c r="L1" s="2624"/>
      <c r="M1" s="2624"/>
      <c r="N1" s="2624"/>
      <c r="O1" s="2624"/>
      <c r="P1" s="2624"/>
      <c r="Q1" s="2624"/>
      <c r="R1" s="2624"/>
      <c r="S1" s="2624"/>
      <c r="T1" s="2624"/>
      <c r="U1" s="2540"/>
    </row>
    <row r="2" spans="1:29" s="1300" customFormat="1" ht="18.75">
      <c r="A2" s="2624" t="s">
        <v>3559</v>
      </c>
      <c r="B2" s="2624"/>
      <c r="C2" s="2624"/>
      <c r="D2" s="2624"/>
      <c r="E2" s="2624"/>
      <c r="F2" s="2624"/>
      <c r="G2" s="2624"/>
      <c r="H2" s="2624"/>
      <c r="I2" s="2624"/>
      <c r="J2" s="2624"/>
      <c r="K2" s="2624"/>
      <c r="L2" s="2624"/>
      <c r="M2" s="2624"/>
      <c r="N2" s="2624"/>
      <c r="O2" s="2624"/>
      <c r="P2" s="2624"/>
      <c r="Q2" s="2624"/>
      <c r="R2" s="2624"/>
      <c r="S2" s="2624"/>
      <c r="T2" s="2624"/>
      <c r="U2" s="2540"/>
    </row>
    <row r="3" spans="1:29" s="1300" customFormat="1" ht="18.75">
      <c r="A3" s="2624" t="s">
        <v>4584</v>
      </c>
      <c r="B3" s="2624"/>
      <c r="C3" s="2624"/>
      <c r="D3" s="2624"/>
      <c r="E3" s="2624"/>
      <c r="F3" s="2624"/>
      <c r="G3" s="2624"/>
      <c r="H3" s="2624"/>
      <c r="I3" s="2624"/>
      <c r="J3" s="2624"/>
      <c r="K3" s="2624"/>
      <c r="L3" s="2624"/>
      <c r="M3" s="2624"/>
      <c r="N3" s="2624"/>
      <c r="O3" s="2624"/>
      <c r="P3" s="2624"/>
      <c r="Q3" s="2624"/>
      <c r="R3" s="2624"/>
      <c r="S3" s="2624"/>
      <c r="T3" s="2624"/>
      <c r="U3" s="2540"/>
    </row>
    <row r="4" spans="1:29" ht="15">
      <c r="A4" s="1303"/>
      <c r="B4" s="1303"/>
      <c r="C4" s="1303"/>
      <c r="D4" s="1303"/>
      <c r="J4" s="130"/>
      <c r="K4" s="130"/>
      <c r="L4" s="130"/>
      <c r="M4" s="130"/>
      <c r="N4" s="130"/>
      <c r="O4" s="130"/>
      <c r="P4" s="130"/>
      <c r="Q4" s="130"/>
      <c r="R4" s="130"/>
      <c r="W4" s="1282"/>
    </row>
    <row r="5" spans="1:29" ht="15">
      <c r="D5" s="1303"/>
      <c r="E5" s="2625" t="s">
        <v>4451</v>
      </c>
      <c r="F5" s="2625"/>
      <c r="G5" s="2625"/>
      <c r="H5" s="2625"/>
      <c r="I5" s="2625"/>
      <c r="J5" s="2625"/>
      <c r="K5" s="2625"/>
      <c r="L5" s="2547"/>
      <c r="M5" s="2628" t="s">
        <v>4504</v>
      </c>
      <c r="N5" s="2628"/>
      <c r="O5" s="2628"/>
      <c r="P5" s="2628"/>
      <c r="Q5" s="2628"/>
      <c r="R5" s="2628"/>
      <c r="S5" s="2628"/>
      <c r="T5" s="2628"/>
      <c r="Y5" s="1282"/>
    </row>
    <row r="6" spans="1:29" ht="15">
      <c r="E6" s="2044"/>
      <c r="F6" s="1307"/>
      <c r="G6" s="2169"/>
      <c r="H6" s="2170"/>
      <c r="I6" s="2171" t="s">
        <v>4124</v>
      </c>
      <c r="J6" s="2172"/>
      <c r="K6" s="2173"/>
      <c r="L6" s="2176"/>
      <c r="M6" s="2046"/>
      <c r="N6" s="2046"/>
      <c r="O6" s="2169"/>
      <c r="P6" s="2559"/>
      <c r="Q6" s="2175" t="s">
        <v>4124</v>
      </c>
      <c r="R6" s="2176"/>
      <c r="S6" s="2174"/>
      <c r="T6" s="2174"/>
      <c r="U6" s="2174"/>
      <c r="W6" s="1308"/>
      <c r="X6" s="1291"/>
      <c r="Y6" s="1282"/>
    </row>
    <row r="7" spans="1:29" s="1309" customFormat="1" ht="15">
      <c r="E7" s="2175" t="s">
        <v>4122</v>
      </c>
      <c r="F7" s="1307"/>
      <c r="G7" s="2175" t="s">
        <v>3749</v>
      </c>
      <c r="H7" s="2170"/>
      <c r="I7" s="2175" t="s">
        <v>4125</v>
      </c>
      <c r="J7" s="2172"/>
      <c r="K7" s="2176"/>
      <c r="L7" s="2176"/>
      <c r="M7" s="2175" t="s">
        <v>4122</v>
      </c>
      <c r="N7" s="2175"/>
      <c r="O7" s="2175" t="s">
        <v>3749</v>
      </c>
      <c r="P7" s="2175"/>
      <c r="Q7" s="2175" t="s">
        <v>4125</v>
      </c>
      <c r="R7" s="2176"/>
      <c r="S7" s="2174"/>
      <c r="T7" s="2177"/>
      <c r="U7" s="2177"/>
      <c r="W7" s="1312"/>
    </row>
    <row r="8" spans="1:29" s="1309" customFormat="1" ht="15">
      <c r="E8" s="2175" t="s">
        <v>4123</v>
      </c>
      <c r="F8" s="1307"/>
      <c r="G8" s="2175" t="s">
        <v>4123</v>
      </c>
      <c r="H8" s="2170"/>
      <c r="I8" s="2175" t="s">
        <v>4123</v>
      </c>
      <c r="J8" s="2172"/>
      <c r="K8" s="2178" t="s">
        <v>2928</v>
      </c>
      <c r="L8" s="2178"/>
      <c r="M8" s="2175" t="s">
        <v>4123</v>
      </c>
      <c r="N8" s="2175"/>
      <c r="O8" s="2175" t="s">
        <v>4123</v>
      </c>
      <c r="P8" s="2175"/>
      <c r="Q8" s="2175" t="s">
        <v>4123</v>
      </c>
      <c r="R8" s="2178"/>
      <c r="S8" s="2174"/>
      <c r="T8" s="2178" t="s">
        <v>2928</v>
      </c>
      <c r="U8" s="2177"/>
      <c r="V8" s="2626" t="s">
        <v>3614</v>
      </c>
      <c r="W8" s="2626"/>
      <c r="X8" s="2626"/>
      <c r="Y8" s="2626"/>
      <c r="Z8" s="2626"/>
      <c r="AA8" s="2626"/>
      <c r="AB8" s="2626"/>
    </row>
    <row r="9" spans="1:29" s="1309" customFormat="1" ht="15">
      <c r="D9" s="2133" t="s">
        <v>2945</v>
      </c>
      <c r="E9" s="2622" t="s">
        <v>4505</v>
      </c>
      <c r="F9" s="2622"/>
      <c r="G9" s="2622"/>
      <c r="H9" s="2622"/>
      <c r="I9" s="2622"/>
      <c r="J9" s="2622"/>
      <c r="K9" s="2622"/>
      <c r="L9" s="2622"/>
      <c r="M9" s="2622"/>
      <c r="N9" s="2622"/>
      <c r="O9" s="2622"/>
      <c r="P9" s="2622"/>
      <c r="Q9" s="2622"/>
      <c r="R9" s="2622"/>
      <c r="S9" s="2622"/>
      <c r="T9" s="2622"/>
      <c r="U9" s="2542"/>
      <c r="V9" s="2627">
        <v>44377</v>
      </c>
      <c r="W9" s="2627"/>
      <c r="X9" s="2627"/>
      <c r="Y9" s="2626" t="s">
        <v>3450</v>
      </c>
      <c r="Z9" s="2626"/>
      <c r="AA9" s="2626"/>
      <c r="AB9" s="2551" t="s">
        <v>2928</v>
      </c>
    </row>
    <row r="10" spans="1:29" s="1309" customFormat="1" ht="15">
      <c r="A10" s="1316" t="s">
        <v>3080</v>
      </c>
      <c r="B10" s="1315"/>
      <c r="C10" s="1315"/>
      <c r="D10" s="1315"/>
      <c r="E10" s="2130"/>
      <c r="F10" s="2131"/>
      <c r="G10" s="2131"/>
      <c r="H10" s="2131"/>
      <c r="I10" s="2131"/>
      <c r="J10" s="2131"/>
      <c r="K10" s="2131"/>
      <c r="L10" s="2548"/>
      <c r="M10" s="2548"/>
      <c r="N10" s="2548"/>
      <c r="O10" s="2548"/>
      <c r="P10" s="2548"/>
      <c r="Q10" s="2548"/>
      <c r="R10" s="2548"/>
      <c r="S10" s="2131"/>
      <c r="T10" s="2487"/>
      <c r="U10" s="2544"/>
      <c r="V10" s="2554"/>
      <c r="W10" s="2554"/>
      <c r="X10" s="2554"/>
      <c r="Y10" s="2554"/>
      <c r="Z10" s="2554"/>
      <c r="AA10" s="2554"/>
      <c r="AB10" s="2553"/>
    </row>
    <row r="11" spans="1:29" ht="15">
      <c r="A11" s="1320" t="s">
        <v>2947</v>
      </c>
      <c r="B11" s="1298"/>
      <c r="C11" s="1298"/>
      <c r="D11" s="1321" t="str">
        <f>'3-5'!A26</f>
        <v>4.</v>
      </c>
      <c r="E11" s="1876">
        <f>'3-5'!F30</f>
        <v>17739</v>
      </c>
      <c r="F11" s="1338"/>
      <c r="G11" s="1876">
        <f>'3-5'!G30</f>
        <v>126628</v>
      </c>
      <c r="H11" s="1338"/>
      <c r="I11" s="1876">
        <f>'3-5'!H30</f>
        <v>322228</v>
      </c>
      <c r="J11" s="1338"/>
      <c r="K11" s="1876">
        <f t="shared" ref="K11:K17" si="0">+I11+G11+E11</f>
        <v>466595</v>
      </c>
      <c r="L11" s="1338"/>
      <c r="M11" s="1957">
        <v>32829</v>
      </c>
      <c r="N11" s="1312"/>
      <c r="O11" s="1957">
        <v>101490</v>
      </c>
      <c r="P11" s="1312"/>
      <c r="Q11" s="1957">
        <v>203948</v>
      </c>
      <c r="R11" s="1338"/>
      <c r="S11" s="1282"/>
      <c r="T11" s="1957">
        <f>M11+O11+Q11</f>
        <v>338267</v>
      </c>
      <c r="U11" s="1312"/>
      <c r="V11" s="1330"/>
      <c r="W11" s="1330"/>
      <c r="X11" s="1330"/>
      <c r="Y11" s="1330"/>
      <c r="Z11" s="1330"/>
      <c r="AA11" s="1330"/>
      <c r="AB11" s="1330"/>
      <c r="AC11" s="1282"/>
    </row>
    <row r="12" spans="1:29" ht="15">
      <c r="A12" s="2089" t="s">
        <v>2960</v>
      </c>
      <c r="B12" s="1327"/>
      <c r="C12" s="1327"/>
      <c r="D12" s="1328" t="str">
        <f>'3-5'!A43</f>
        <v>5.</v>
      </c>
      <c r="E12" s="1878">
        <f>'TB-EQ'!E14-'TB-EQ'!F15</f>
        <v>603342</v>
      </c>
      <c r="F12" s="1338"/>
      <c r="G12" s="1878">
        <f>'3-5'!G52</f>
        <v>243136</v>
      </c>
      <c r="H12" s="1338"/>
      <c r="I12" s="1878">
        <f>'3-5'!H52</f>
        <v>74828</v>
      </c>
      <c r="J12" s="1338"/>
      <c r="K12" s="1878">
        <f t="shared" si="0"/>
        <v>921306</v>
      </c>
      <c r="L12" s="1338"/>
      <c r="M12" s="1820">
        <v>685385</v>
      </c>
      <c r="N12" s="1312"/>
      <c r="O12" s="1820">
        <v>250605</v>
      </c>
      <c r="P12" s="1312"/>
      <c r="Q12" s="1820">
        <v>89916</v>
      </c>
      <c r="R12" s="1338"/>
      <c r="S12" s="1282"/>
      <c r="T12" s="1820">
        <f t="shared" ref="T12:T17" si="1">M12+O12+Q12</f>
        <v>1025906</v>
      </c>
      <c r="U12" s="1312"/>
      <c r="V12" s="2433">
        <v>685385</v>
      </c>
      <c r="W12" s="2433">
        <v>250605</v>
      </c>
      <c r="X12" s="2555">
        <v>89916</v>
      </c>
      <c r="Y12" s="1330">
        <f t="shared" ref="Y12:Y17" si="2">V12-E12</f>
        <v>82043</v>
      </c>
      <c r="Z12" s="1330">
        <f t="shared" ref="Z12:Z17" si="3">W12-G12</f>
        <v>7469</v>
      </c>
      <c r="AA12" s="1330">
        <f t="shared" ref="AA12:AA17" si="4">X12-I12</f>
        <v>15088</v>
      </c>
      <c r="AB12" s="1330">
        <f t="shared" ref="AB12:AB14" si="5">SUM(Y12:AA12)</f>
        <v>104600</v>
      </c>
      <c r="AC12" s="1282"/>
    </row>
    <row r="13" spans="1:29" ht="15">
      <c r="A13" s="1320" t="s">
        <v>2948</v>
      </c>
      <c r="B13" s="1327"/>
      <c r="C13" s="1327"/>
      <c r="D13" s="1328"/>
      <c r="E13" s="1878">
        <f>'TB-EQ'!E23</f>
        <v>1643</v>
      </c>
      <c r="F13" s="1338"/>
      <c r="G13" s="1878">
        <f>'debt tb'!$N$14</f>
        <v>0</v>
      </c>
      <c r="H13" s="1338"/>
      <c r="I13" s="1878">
        <f>'money market tb'!$K$12</f>
        <v>0</v>
      </c>
      <c r="J13" s="1338"/>
      <c r="K13" s="1878">
        <f t="shared" si="0"/>
        <v>1643</v>
      </c>
      <c r="L13" s="1338"/>
      <c r="M13" s="1820">
        <v>802</v>
      </c>
      <c r="N13" s="1312"/>
      <c r="O13" s="1820">
        <v>0</v>
      </c>
      <c r="P13" s="1312"/>
      <c r="Q13" s="1820">
        <v>0</v>
      </c>
      <c r="R13" s="1338"/>
      <c r="S13" s="1282"/>
      <c r="T13" s="1820">
        <f t="shared" si="1"/>
        <v>802</v>
      </c>
      <c r="U13" s="1312"/>
      <c r="V13" s="2433">
        <v>802</v>
      </c>
      <c r="W13" s="2433">
        <v>0</v>
      </c>
      <c r="X13" s="2433">
        <v>0</v>
      </c>
      <c r="Y13" s="1330">
        <f t="shared" si="2"/>
        <v>-841</v>
      </c>
      <c r="Z13" s="1330">
        <f t="shared" si="3"/>
        <v>0</v>
      </c>
      <c r="AA13" s="1330">
        <f t="shared" si="4"/>
        <v>0</v>
      </c>
      <c r="AB13" s="1330">
        <f t="shared" si="5"/>
        <v>-841</v>
      </c>
      <c r="AC13" s="1282"/>
    </row>
    <row r="14" spans="1:29" ht="15">
      <c r="A14" s="1320" t="s">
        <v>4447</v>
      </c>
      <c r="B14" s="1298"/>
      <c r="C14" s="1298"/>
      <c r="D14" s="1290"/>
      <c r="E14" s="1878">
        <f>SUM('TB-EQ'!E18:E22)</f>
        <v>198</v>
      </c>
      <c r="F14" s="1338"/>
      <c r="G14" s="1878">
        <f>SUM('TB-DT'!E28:E42)-'TB-DT'!F40</f>
        <v>8922</v>
      </c>
      <c r="H14" s="1338"/>
      <c r="I14" s="1878">
        <f>SUM('TB-MM'!E23:E35)</f>
        <v>4486</v>
      </c>
      <c r="J14" s="1338"/>
      <c r="K14" s="1878">
        <f t="shared" si="0"/>
        <v>13606</v>
      </c>
      <c r="L14" s="1338"/>
      <c r="M14" s="1820">
        <v>53</v>
      </c>
      <c r="N14" s="1312"/>
      <c r="O14" s="1820">
        <v>2179</v>
      </c>
      <c r="P14" s="1312"/>
      <c r="Q14" s="1820">
        <v>1495</v>
      </c>
      <c r="R14" s="1338"/>
      <c r="S14" s="1282"/>
      <c r="T14" s="1820">
        <f t="shared" si="1"/>
        <v>3727</v>
      </c>
      <c r="U14" s="1312"/>
      <c r="V14" s="2433">
        <v>53</v>
      </c>
      <c r="W14" s="2433">
        <v>2179</v>
      </c>
      <c r="X14" s="2433">
        <v>1495</v>
      </c>
      <c r="Y14" s="1330">
        <f t="shared" si="2"/>
        <v>-145</v>
      </c>
      <c r="Z14" s="1330">
        <f t="shared" si="3"/>
        <v>-6743</v>
      </c>
      <c r="AA14" s="1330">
        <f t="shared" si="4"/>
        <v>-2991</v>
      </c>
      <c r="AB14" s="1330">
        <f t="shared" si="5"/>
        <v>-9879</v>
      </c>
      <c r="AC14" s="1282"/>
    </row>
    <row r="15" spans="1:29" ht="15">
      <c r="A15" s="1320" t="s">
        <v>4285</v>
      </c>
      <c r="B15" s="1298"/>
      <c r="C15" s="1298"/>
      <c r="D15" s="1290"/>
      <c r="E15" s="1878">
        <v>0</v>
      </c>
      <c r="F15" s="1338"/>
      <c r="G15" s="1878">
        <f>+'TB-DT'!E43</f>
        <v>20000</v>
      </c>
      <c r="H15" s="1338"/>
      <c r="I15" s="1878">
        <v>0</v>
      </c>
      <c r="J15" s="1338"/>
      <c r="K15" s="1878">
        <f t="shared" si="0"/>
        <v>20000</v>
      </c>
      <c r="L15" s="1338"/>
      <c r="M15" s="1820">
        <v>0</v>
      </c>
      <c r="N15" s="1312"/>
      <c r="O15" s="1820">
        <v>0</v>
      </c>
      <c r="P15" s="1312"/>
      <c r="Q15" s="1820">
        <v>0</v>
      </c>
      <c r="R15" s="1338"/>
      <c r="S15" s="1282"/>
      <c r="T15" s="1820">
        <f t="shared" si="1"/>
        <v>0</v>
      </c>
      <c r="U15" s="1312"/>
      <c r="V15" s="2433">
        <v>0</v>
      </c>
      <c r="W15" s="2433">
        <v>0</v>
      </c>
      <c r="X15" s="2433">
        <v>0</v>
      </c>
      <c r="Y15" s="1330">
        <f t="shared" si="2"/>
        <v>0</v>
      </c>
      <c r="Z15" s="1330">
        <f t="shared" si="3"/>
        <v>-20000</v>
      </c>
      <c r="AA15" s="1330">
        <f t="shared" si="4"/>
        <v>0</v>
      </c>
      <c r="AB15" s="1330"/>
      <c r="AC15" s="1282"/>
    </row>
    <row r="16" spans="1:29" ht="15">
      <c r="A16" s="1320" t="s">
        <v>3459</v>
      </c>
      <c r="B16" s="1298"/>
      <c r="C16" s="1298"/>
      <c r="D16" s="1290"/>
      <c r="E16" s="1878">
        <f>'TB-EQ'!E17</f>
        <v>6705</v>
      </c>
      <c r="F16" s="1338"/>
      <c r="G16" s="1878">
        <v>0</v>
      </c>
      <c r="H16" s="1338"/>
      <c r="I16" s="1878">
        <v>0</v>
      </c>
      <c r="J16" s="1338"/>
      <c r="K16" s="1878">
        <f t="shared" si="0"/>
        <v>6705</v>
      </c>
      <c r="L16" s="1338"/>
      <c r="M16" s="1820">
        <v>18140</v>
      </c>
      <c r="N16" s="1312"/>
      <c r="O16" s="1820">
        <v>0</v>
      </c>
      <c r="P16" s="1312"/>
      <c r="Q16" s="1820">
        <v>0</v>
      </c>
      <c r="R16" s="1338"/>
      <c r="S16" s="1282"/>
      <c r="T16" s="1820">
        <f t="shared" si="1"/>
        <v>18140</v>
      </c>
      <c r="U16" s="1312"/>
      <c r="V16" s="2433">
        <v>18140</v>
      </c>
      <c r="W16" s="2433">
        <v>0</v>
      </c>
      <c r="X16" s="2433">
        <v>0</v>
      </c>
      <c r="Y16" s="1330">
        <f t="shared" si="2"/>
        <v>11435</v>
      </c>
      <c r="Z16" s="1330">
        <f t="shared" si="3"/>
        <v>0</v>
      </c>
      <c r="AA16" s="1330">
        <f t="shared" si="4"/>
        <v>0</v>
      </c>
      <c r="AB16" s="1330"/>
      <c r="AC16" s="1282"/>
    </row>
    <row r="17" spans="1:29" ht="15">
      <c r="A17" s="1320" t="s">
        <v>3845</v>
      </c>
      <c r="B17" s="1298"/>
      <c r="C17" s="1298"/>
      <c r="D17" s="1333"/>
      <c r="E17" s="1882">
        <f>SUM('TB-EQ'!E24:E30)</f>
        <v>3108</v>
      </c>
      <c r="F17" s="1338"/>
      <c r="G17" s="1882">
        <f>+'TB-DT'!E44+'TB-DT'!E45+'TB-DT'!E46</f>
        <v>353</v>
      </c>
      <c r="H17" s="1338"/>
      <c r="I17" s="1882">
        <f>SUM('TB-MM'!E36:E38)</f>
        <v>227</v>
      </c>
      <c r="J17" s="1338"/>
      <c r="K17" s="1882">
        <f t="shared" si="0"/>
        <v>3688</v>
      </c>
      <c r="L17" s="1338"/>
      <c r="M17" s="1822">
        <v>3108</v>
      </c>
      <c r="N17" s="1312"/>
      <c r="O17" s="1822">
        <v>334</v>
      </c>
      <c r="P17" s="1312"/>
      <c r="Q17" s="1822">
        <v>227</v>
      </c>
      <c r="R17" s="1338"/>
      <c r="S17" s="1312"/>
      <c r="T17" s="1822">
        <f t="shared" si="1"/>
        <v>3669</v>
      </c>
      <c r="U17" s="1312"/>
      <c r="V17" s="2556">
        <v>3108</v>
      </c>
      <c r="W17" s="2556">
        <v>334</v>
      </c>
      <c r="X17" s="2556">
        <v>227</v>
      </c>
      <c r="Y17" s="1330">
        <f t="shared" si="2"/>
        <v>0</v>
      </c>
      <c r="Z17" s="1330">
        <f t="shared" si="3"/>
        <v>-19</v>
      </c>
      <c r="AA17" s="1330">
        <f t="shared" si="4"/>
        <v>0</v>
      </c>
      <c r="AB17" s="1330"/>
      <c r="AC17" s="1282"/>
    </row>
    <row r="18" spans="1:29" ht="15">
      <c r="A18" s="1316" t="s">
        <v>3168</v>
      </c>
      <c r="B18" s="1336"/>
      <c r="C18" s="1336"/>
      <c r="D18" s="1337"/>
      <c r="E18" s="1338">
        <f>+SUM(E11:E17)</f>
        <v>632735</v>
      </c>
      <c r="F18" s="1338"/>
      <c r="G18" s="1338">
        <f>+SUM(G11:G17)</f>
        <v>399039</v>
      </c>
      <c r="H18" s="1338"/>
      <c r="I18" s="1338">
        <f>+SUM(I11:I17)</f>
        <v>401769</v>
      </c>
      <c r="J18" s="1338"/>
      <c r="K18" s="1338">
        <f>+SUM(K11:K17)</f>
        <v>1433543</v>
      </c>
      <c r="L18" s="1338"/>
      <c r="M18" s="1312">
        <f>SUM(M11:M17)</f>
        <v>740317</v>
      </c>
      <c r="N18" s="1312"/>
      <c r="O18" s="1312">
        <f>SUM(O11:O17)</f>
        <v>354608</v>
      </c>
      <c r="P18" s="1312"/>
      <c r="Q18" s="1312">
        <f>SUM(Q11:Q17)</f>
        <v>295586</v>
      </c>
      <c r="R18" s="1338"/>
      <c r="S18" s="1282"/>
      <c r="T18" s="1312">
        <f>SUM(T11:T17)</f>
        <v>1390511</v>
      </c>
      <c r="U18" s="1312"/>
      <c r="V18" s="1331">
        <f>SUM(V12:V17)</f>
        <v>707488</v>
      </c>
      <c r="W18" s="1331">
        <f t="shared" ref="W18:AB18" si="6">SUM(W12:W17)</f>
        <v>253118</v>
      </c>
      <c r="X18" s="1331">
        <f t="shared" si="6"/>
        <v>91638</v>
      </c>
      <c r="Y18" s="1331">
        <f t="shared" si="6"/>
        <v>92492</v>
      </c>
      <c r="Z18" s="1331">
        <f t="shared" si="6"/>
        <v>-19293</v>
      </c>
      <c r="AA18" s="1331">
        <f t="shared" si="6"/>
        <v>12097</v>
      </c>
      <c r="AB18" s="1331">
        <f t="shared" si="6"/>
        <v>93880</v>
      </c>
      <c r="AC18" s="1282"/>
    </row>
    <row r="19" spans="1:29" ht="15">
      <c r="A19" s="1298"/>
      <c r="B19" s="1298"/>
      <c r="C19" s="1298"/>
      <c r="D19" s="1290"/>
      <c r="E19" s="1220"/>
      <c r="F19" s="1220"/>
      <c r="G19" s="1220"/>
      <c r="H19" s="1220"/>
      <c r="I19" s="1220"/>
      <c r="J19" s="1220"/>
      <c r="K19" s="1220"/>
      <c r="L19" s="1220"/>
      <c r="M19" s="1220"/>
      <c r="N19" s="1220"/>
      <c r="O19" s="1220"/>
      <c r="P19" s="1220"/>
      <c r="Q19" s="1220"/>
      <c r="R19" s="1220"/>
      <c r="S19" s="1282"/>
      <c r="T19" s="1282"/>
      <c r="U19" s="1282"/>
      <c r="V19" s="1330"/>
      <c r="W19" s="1330"/>
      <c r="X19" s="1330"/>
      <c r="Y19" s="1330"/>
      <c r="Z19" s="1330"/>
      <c r="AA19" s="1330"/>
      <c r="AB19" s="1330"/>
      <c r="AC19" s="1282"/>
    </row>
    <row r="20" spans="1:29" ht="15">
      <c r="A20" s="1316" t="s">
        <v>3083</v>
      </c>
      <c r="B20" s="1340"/>
      <c r="C20" s="1340"/>
      <c r="D20" s="1341"/>
      <c r="E20" s="1342"/>
      <c r="F20" s="1342"/>
      <c r="G20" s="1342"/>
      <c r="H20" s="1342"/>
      <c r="I20" s="1342"/>
      <c r="J20" s="1342"/>
      <c r="K20" s="1342"/>
      <c r="L20" s="1342"/>
      <c r="M20" s="1342"/>
      <c r="N20" s="1342"/>
      <c r="O20" s="1342"/>
      <c r="P20" s="1342"/>
      <c r="Q20" s="1342"/>
      <c r="R20" s="1342"/>
      <c r="S20" s="1343"/>
      <c r="T20" s="1343"/>
      <c r="U20" s="1343"/>
      <c r="V20" s="1349"/>
      <c r="W20" s="1349"/>
      <c r="X20" s="1349"/>
      <c r="Y20" s="1349"/>
      <c r="Z20" s="1330"/>
      <c r="AA20" s="1330"/>
      <c r="AB20" s="1330"/>
      <c r="AC20" s="1282"/>
    </row>
    <row r="21" spans="1:29" ht="15">
      <c r="A21" s="1339" t="s">
        <v>3620</v>
      </c>
      <c r="B21" s="1339"/>
      <c r="C21" s="1339"/>
      <c r="D21" s="1345"/>
      <c r="E21" s="1580">
        <f>'TB-EQ'!F38+'TB-EQ'!F39</f>
        <v>877</v>
      </c>
      <c r="F21" s="1224"/>
      <c r="G21" s="1580">
        <f>'TB-DT'!F54+'TB-DT'!F55</f>
        <v>568</v>
      </c>
      <c r="H21" s="1224"/>
      <c r="I21" s="1580">
        <f>'TB-MM'!F46+'TB-MM'!F47-1</f>
        <v>552</v>
      </c>
      <c r="J21" s="1224"/>
      <c r="K21" s="1876">
        <f>+I21+G21+E21</f>
        <v>1997</v>
      </c>
      <c r="L21" s="1338"/>
      <c r="M21" s="1957">
        <v>993</v>
      </c>
      <c r="N21" s="1312"/>
      <c r="O21" s="1957">
        <v>481</v>
      </c>
      <c r="P21" s="1312"/>
      <c r="Q21" s="1957">
        <v>400</v>
      </c>
      <c r="R21" s="1338"/>
      <c r="S21" s="1344"/>
      <c r="T21" s="2048">
        <f t="shared" ref="T21:T27" si="7">M21+O21+Q21</f>
        <v>1874</v>
      </c>
      <c r="U21" s="2549"/>
      <c r="V21" s="2434">
        <v>993</v>
      </c>
      <c r="W21" s="2435">
        <v>481</v>
      </c>
      <c r="X21" s="2434">
        <v>400</v>
      </c>
      <c r="Y21" s="1349">
        <f t="shared" ref="Y21:Y27" si="8">+E21-V21</f>
        <v>-116</v>
      </c>
      <c r="Z21" s="1330">
        <f t="shared" ref="Z21:Z27" si="9">+G21-W21</f>
        <v>87</v>
      </c>
      <c r="AA21" s="1330">
        <f>+I21-Q21</f>
        <v>152</v>
      </c>
      <c r="AB21" s="1330">
        <f t="shared" ref="AB21:AB22" si="10">SUM(Y21:AA21)</f>
        <v>123</v>
      </c>
    </row>
    <row r="22" spans="1:29" ht="15">
      <c r="A22" s="1346" t="s">
        <v>3563</v>
      </c>
      <c r="B22" s="1339"/>
      <c r="C22" s="1339"/>
      <c r="D22" s="1347"/>
      <c r="E22" s="1889"/>
      <c r="F22" s="1224"/>
      <c r="G22" s="1889"/>
      <c r="H22" s="1224"/>
      <c r="I22" s="1889"/>
      <c r="J22" s="1224"/>
      <c r="K22" s="1889"/>
      <c r="L22" s="1309"/>
      <c r="M22" s="1889"/>
      <c r="N22" s="1309"/>
      <c r="O22" s="1889"/>
      <c r="P22" s="1309"/>
      <c r="Q22" s="1889"/>
      <c r="R22" s="1309"/>
      <c r="S22" s="1344"/>
      <c r="T22" s="1820"/>
      <c r="U22" s="2550"/>
      <c r="V22" s="2434">
        <v>0</v>
      </c>
      <c r="W22" s="2434">
        <v>0</v>
      </c>
      <c r="X22" s="2434">
        <v>0</v>
      </c>
      <c r="Y22" s="1349">
        <f t="shared" si="8"/>
        <v>0</v>
      </c>
      <c r="Z22" s="1330">
        <f t="shared" si="9"/>
        <v>0</v>
      </c>
      <c r="AA22" s="1330">
        <f>X22-I20</f>
        <v>0</v>
      </c>
      <c r="AB22" s="1330">
        <f t="shared" si="10"/>
        <v>0</v>
      </c>
    </row>
    <row r="23" spans="1:29" ht="15">
      <c r="A23" s="1348" t="s">
        <v>3579</v>
      </c>
      <c r="B23" s="1339"/>
      <c r="C23" s="1339"/>
      <c r="D23" s="1347"/>
      <c r="E23" s="1581">
        <f>'TB-EQ'!F41+'TB-EQ'!F42</f>
        <v>80</v>
      </c>
      <c r="F23" s="1581"/>
      <c r="G23" s="1581">
        <f>'TB-DT'!F57+'TB-DT'!F58</f>
        <v>52</v>
      </c>
      <c r="H23" s="1224"/>
      <c r="I23" s="1581">
        <f>'TB-MM'!F49+'TB-MM'!F50</f>
        <v>50</v>
      </c>
      <c r="J23" s="1224"/>
      <c r="K23" s="1581">
        <f>I23+G23+E23</f>
        <v>182</v>
      </c>
      <c r="L23" s="1224"/>
      <c r="M23" s="2049">
        <v>90</v>
      </c>
      <c r="N23" s="1344"/>
      <c r="O23" s="2049">
        <v>44</v>
      </c>
      <c r="P23" s="1344"/>
      <c r="Q23" s="2049">
        <v>36</v>
      </c>
      <c r="R23" s="1224"/>
      <c r="S23" s="1344"/>
      <c r="T23" s="2049">
        <f t="shared" si="7"/>
        <v>170</v>
      </c>
      <c r="U23" s="2549"/>
      <c r="V23" s="2434">
        <v>90</v>
      </c>
      <c r="W23" s="2435">
        <v>44</v>
      </c>
      <c r="X23" s="2434">
        <v>36</v>
      </c>
      <c r="Y23" s="1349">
        <f t="shared" si="8"/>
        <v>-10</v>
      </c>
      <c r="Z23" s="1330">
        <f t="shared" si="9"/>
        <v>8</v>
      </c>
      <c r="AA23" s="1330">
        <f>+I23-Q23</f>
        <v>14</v>
      </c>
      <c r="AB23" s="1330">
        <f>SUM(Y23:AA23)</f>
        <v>12</v>
      </c>
      <c r="AC23" s="1282"/>
    </row>
    <row r="24" spans="1:29" ht="15">
      <c r="A24" s="1339" t="s">
        <v>4167</v>
      </c>
      <c r="B24" s="1339"/>
      <c r="C24" s="1339"/>
      <c r="D24" s="1347"/>
      <c r="E24" s="1581"/>
      <c r="F24" s="1224"/>
      <c r="G24" s="1581"/>
      <c r="H24" s="1224"/>
      <c r="I24" s="1581"/>
      <c r="J24" s="1224"/>
      <c r="K24" s="1581"/>
      <c r="L24" s="1224"/>
      <c r="M24" s="2049"/>
      <c r="N24" s="1344"/>
      <c r="O24" s="2049"/>
      <c r="P24" s="1344"/>
      <c r="Q24" s="2049"/>
      <c r="R24" s="1224"/>
      <c r="S24" s="1344"/>
      <c r="T24" s="2049"/>
      <c r="U24" s="2549"/>
      <c r="V24" s="2434">
        <v>0</v>
      </c>
      <c r="W24" s="2435">
        <v>0</v>
      </c>
      <c r="X24" s="2434">
        <v>0</v>
      </c>
      <c r="Y24" s="1349">
        <f t="shared" si="8"/>
        <v>0</v>
      </c>
      <c r="Z24" s="1330">
        <f t="shared" si="9"/>
        <v>0</v>
      </c>
      <c r="AA24" s="1330">
        <f>X24-I22</f>
        <v>0</v>
      </c>
      <c r="AB24" s="1330">
        <f t="shared" ref="AB24:AB27" si="11">SUM(Y24:AA24)</f>
        <v>0</v>
      </c>
      <c r="AC24" s="1282"/>
    </row>
    <row r="25" spans="1:29" ht="15">
      <c r="A25" s="1326" t="s">
        <v>4168</v>
      </c>
      <c r="B25" s="1339"/>
      <c r="C25" s="1339"/>
      <c r="D25" s="1347"/>
      <c r="E25" s="1581">
        <f>'TB-EQ'!F43</f>
        <v>185</v>
      </c>
      <c r="F25" s="1224"/>
      <c r="G25" s="1581">
        <f>'TB-DT'!F59</f>
        <v>104</v>
      </c>
      <c r="H25" s="1224"/>
      <c r="I25" s="1581">
        <f>'TB-MM'!F51</f>
        <v>91</v>
      </c>
      <c r="J25" s="1224"/>
      <c r="K25" s="1581">
        <f>I25+G25+E25</f>
        <v>380</v>
      </c>
      <c r="L25" s="1224"/>
      <c r="M25" s="2049">
        <v>164</v>
      </c>
      <c r="N25" s="1344"/>
      <c r="O25" s="2049">
        <v>79</v>
      </c>
      <c r="P25" s="1344"/>
      <c r="Q25" s="2049">
        <v>64</v>
      </c>
      <c r="R25" s="1224"/>
      <c r="S25" s="1344"/>
      <c r="T25" s="2049">
        <f t="shared" si="7"/>
        <v>307</v>
      </c>
      <c r="U25" s="2549"/>
      <c r="V25" s="2434">
        <v>164</v>
      </c>
      <c r="W25" s="2435">
        <v>79</v>
      </c>
      <c r="X25" s="2434">
        <v>64</v>
      </c>
      <c r="Y25" s="1349">
        <f t="shared" si="8"/>
        <v>21</v>
      </c>
      <c r="Z25" s="1330">
        <f t="shared" si="9"/>
        <v>25</v>
      </c>
      <c r="AA25" s="1330">
        <f>+I25-Q25</f>
        <v>27</v>
      </c>
      <c r="AB25" s="1330">
        <f t="shared" si="11"/>
        <v>73</v>
      </c>
      <c r="AC25" s="1282"/>
    </row>
    <row r="26" spans="1:29" ht="15">
      <c r="A26" s="1320" t="s">
        <v>3615</v>
      </c>
      <c r="B26" s="1339"/>
      <c r="C26" s="1339"/>
      <c r="D26" s="1347"/>
      <c r="E26" s="1581">
        <f>'TB-EQ'!F44</f>
        <v>6940</v>
      </c>
      <c r="F26" s="1224"/>
      <c r="G26" s="1581">
        <v>0</v>
      </c>
      <c r="H26" s="1224"/>
      <c r="I26" s="1581">
        <v>0</v>
      </c>
      <c r="J26" s="1224"/>
      <c r="K26" s="1581">
        <f>I26+G26+E26</f>
        <v>6940</v>
      </c>
      <c r="L26" s="1224"/>
      <c r="M26" s="2049">
        <v>6630</v>
      </c>
      <c r="N26" s="1344"/>
      <c r="O26" s="2049">
        <v>0</v>
      </c>
      <c r="P26" s="1344"/>
      <c r="Q26" s="2049">
        <v>0</v>
      </c>
      <c r="R26" s="1224"/>
      <c r="S26" s="1344"/>
      <c r="T26" s="2049">
        <f t="shared" si="7"/>
        <v>6630</v>
      </c>
      <c r="U26" s="2549"/>
      <c r="V26" s="2434">
        <v>6630</v>
      </c>
      <c r="W26" s="2435">
        <v>0</v>
      </c>
      <c r="X26" s="2434">
        <v>0</v>
      </c>
      <c r="Y26" s="1349">
        <f t="shared" si="8"/>
        <v>310</v>
      </c>
      <c r="Z26" s="1330">
        <f t="shared" si="9"/>
        <v>0</v>
      </c>
      <c r="AA26" s="1330">
        <f>X26-I26</f>
        <v>0</v>
      </c>
      <c r="AB26" s="1330">
        <f t="shared" ref="AB26" si="12">SUM(Y26:AA26)</f>
        <v>310</v>
      </c>
      <c r="AC26" s="1282"/>
    </row>
    <row r="27" spans="1:29" ht="15">
      <c r="A27" s="1339" t="s">
        <v>3159</v>
      </c>
      <c r="B27" s="1339"/>
      <c r="C27" s="1339"/>
      <c r="D27" s="1350" t="str">
        <f>'6-11'!A1</f>
        <v>6.</v>
      </c>
      <c r="E27" s="1582">
        <f>'6-11'!H15</f>
        <v>2855</v>
      </c>
      <c r="F27" s="1224"/>
      <c r="G27" s="1582">
        <f>'6-11'!I15</f>
        <v>4120</v>
      </c>
      <c r="H27" s="1224"/>
      <c r="I27" s="1582">
        <f>'6-11'!J15</f>
        <v>2793</v>
      </c>
      <c r="J27" s="1224"/>
      <c r="K27" s="1582">
        <f>I27+G27+E27</f>
        <v>9768</v>
      </c>
      <c r="L27" s="1224"/>
      <c r="M27" s="2050">
        <v>10568</v>
      </c>
      <c r="N27" s="1344"/>
      <c r="O27" s="2050">
        <v>5114</v>
      </c>
      <c r="P27" s="1344"/>
      <c r="Q27" s="2050">
        <v>11712</v>
      </c>
      <c r="R27" s="1224"/>
      <c r="S27" s="1344"/>
      <c r="T27" s="2050">
        <f t="shared" si="7"/>
        <v>27394</v>
      </c>
      <c r="U27" s="2549"/>
      <c r="V27" s="2434">
        <v>10568</v>
      </c>
      <c r="W27" s="2435">
        <v>5114</v>
      </c>
      <c r="X27" s="2434">
        <v>11712</v>
      </c>
      <c r="Y27" s="1349">
        <f t="shared" si="8"/>
        <v>-7713</v>
      </c>
      <c r="Z27" s="1330">
        <f t="shared" si="9"/>
        <v>-994</v>
      </c>
      <c r="AA27" s="1330">
        <f>X27-I27</f>
        <v>8919</v>
      </c>
      <c r="AB27" s="1330">
        <f t="shared" si="11"/>
        <v>212</v>
      </c>
      <c r="AC27" s="1282"/>
    </row>
    <row r="28" spans="1:29" ht="15">
      <c r="A28" s="1351" t="s">
        <v>3169</v>
      </c>
      <c r="B28" s="1340"/>
      <c r="C28" s="1340"/>
      <c r="D28" s="1352"/>
      <c r="E28" s="2051">
        <f>SUM(E21:E27)</f>
        <v>10937</v>
      </c>
      <c r="F28" s="1342"/>
      <c r="G28" s="2051">
        <f>SUM(G21:G27)</f>
        <v>4844</v>
      </c>
      <c r="H28" s="1342"/>
      <c r="I28" s="2051">
        <f>SUM(I21:I27)</f>
        <v>3486</v>
      </c>
      <c r="J28" s="1342"/>
      <c r="K28" s="2051">
        <f>SUM(K21:K27)</f>
        <v>19267</v>
      </c>
      <c r="L28" s="1224"/>
      <c r="M28" s="1344">
        <f>SUM(M21:M27)</f>
        <v>18445</v>
      </c>
      <c r="N28" s="1344"/>
      <c r="O28" s="1344">
        <f>SUM(O21:O27)</f>
        <v>5718</v>
      </c>
      <c r="P28" s="1344"/>
      <c r="Q28" s="1344">
        <f>SUM(Q21:Q27)</f>
        <v>12212</v>
      </c>
      <c r="R28" s="1224"/>
      <c r="S28" s="1343"/>
      <c r="T28" s="2488">
        <f>SUM(T21:T27)</f>
        <v>36375</v>
      </c>
      <c r="U28" s="1344"/>
      <c r="V28" s="2552">
        <f>SUM(V21:V27)</f>
        <v>18445</v>
      </c>
      <c r="W28" s="2552">
        <f ca="1">SUM(W21:W28)</f>
        <v>73802</v>
      </c>
      <c r="X28" s="2552">
        <f>SUM(X21:X27)</f>
        <v>12212</v>
      </c>
      <c r="Y28" s="2552">
        <f>SUM(Y21:Y27)</f>
        <v>-7508</v>
      </c>
      <c r="Z28" s="2552">
        <f>SUM(Z21:Z27)</f>
        <v>-874</v>
      </c>
      <c r="AA28" s="2552">
        <f ca="1">SUM(AA21:AA28)</f>
        <v>552</v>
      </c>
      <c r="AB28" s="2552">
        <f>SUM(AB21:AB27)</f>
        <v>730</v>
      </c>
      <c r="AC28" s="1282"/>
    </row>
    <row r="29" spans="1:29">
      <c r="A29" s="1320"/>
      <c r="B29" s="1320"/>
      <c r="C29" s="1320"/>
      <c r="D29" s="1347"/>
      <c r="E29" s="1347"/>
      <c r="F29" s="1347"/>
      <c r="G29" s="1347"/>
      <c r="H29" s="1347"/>
      <c r="I29" s="1347"/>
      <c r="J29" s="1347"/>
      <c r="K29" s="1347"/>
      <c r="L29" s="1347"/>
      <c r="M29" s="1347"/>
      <c r="N29" s="1347"/>
      <c r="O29" s="1347"/>
      <c r="P29" s="1347"/>
      <c r="Q29" s="1347"/>
      <c r="R29" s="1347"/>
      <c r="S29" s="1347"/>
      <c r="T29" s="1347"/>
      <c r="U29" s="1347"/>
      <c r="W29" s="1282"/>
    </row>
    <row r="30" spans="1:29" ht="15.75" thickBot="1">
      <c r="A30" s="1353" t="s">
        <v>3170</v>
      </c>
      <c r="B30" s="1354"/>
      <c r="C30" s="1354"/>
      <c r="D30" s="1355"/>
      <c r="E30" s="1356">
        <f>E18-E28</f>
        <v>621798</v>
      </c>
      <c r="F30" s="1357">
        <f t="shared" ref="F30:Q30" si="13">F18-F28</f>
        <v>0</v>
      </c>
      <c r="G30" s="1356">
        <f t="shared" si="13"/>
        <v>394195</v>
      </c>
      <c r="H30" s="1357">
        <f t="shared" si="13"/>
        <v>0</v>
      </c>
      <c r="I30" s="1356">
        <f>I18-I28</f>
        <v>398283</v>
      </c>
      <c r="J30" s="1357">
        <f t="shared" si="13"/>
        <v>0</v>
      </c>
      <c r="K30" s="1356">
        <f t="shared" si="13"/>
        <v>1414276</v>
      </c>
      <c r="L30" s="1357"/>
      <c r="M30" s="1358">
        <f t="shared" si="13"/>
        <v>721872</v>
      </c>
      <c r="N30" s="1506"/>
      <c r="O30" s="1358">
        <f t="shared" si="13"/>
        <v>348890</v>
      </c>
      <c r="P30" s="1506"/>
      <c r="Q30" s="1358">
        <f t="shared" si="13"/>
        <v>283374</v>
      </c>
      <c r="R30" s="1357"/>
      <c r="S30" s="1293"/>
      <c r="T30" s="1358">
        <f>T18-T28</f>
        <v>1354136</v>
      </c>
      <c r="U30" s="1506"/>
      <c r="W30" s="1282"/>
    </row>
    <row r="31" spans="1:29" ht="15" thickTop="1">
      <c r="A31" s="1320"/>
      <c r="B31" s="1320"/>
      <c r="C31" s="1320"/>
      <c r="D31" s="1347"/>
      <c r="E31" s="1231"/>
      <c r="F31" s="1347"/>
      <c r="G31" s="1347"/>
      <c r="H31" s="1347"/>
      <c r="I31" s="1347"/>
      <c r="J31" s="1347"/>
      <c r="K31" s="1347"/>
      <c r="L31" s="1347"/>
      <c r="M31" s="1347"/>
      <c r="N31" s="1347"/>
      <c r="O31" s="1347"/>
      <c r="P31" s="1347"/>
      <c r="Q31" s="1347"/>
      <c r="R31" s="1347"/>
      <c r="S31" s="1347"/>
      <c r="T31" s="1347"/>
      <c r="U31" s="1347"/>
      <c r="V31" s="1282"/>
      <c r="W31" s="1282"/>
    </row>
    <row r="32" spans="1:29" s="1359" customFormat="1" ht="15">
      <c r="A32" s="1299" t="s">
        <v>3312</v>
      </c>
      <c r="B32" s="1336"/>
      <c r="C32" s="1336"/>
      <c r="D32" s="1303"/>
      <c r="E32" s="1231"/>
      <c r="F32" s="1220"/>
      <c r="G32" s="1220"/>
      <c r="H32" s="1220"/>
      <c r="I32" s="1220"/>
      <c r="J32" s="1338"/>
      <c r="K32" s="1338"/>
      <c r="L32" s="1338"/>
      <c r="M32" s="1312"/>
      <c r="N32" s="1312"/>
      <c r="O32" s="1312"/>
      <c r="P32" s="1312"/>
      <c r="Q32" s="1312"/>
      <c r="R32" s="1338"/>
      <c r="S32" s="1282"/>
      <c r="T32" s="1312"/>
      <c r="U32" s="1312"/>
      <c r="V32" s="1293"/>
      <c r="W32" s="1293"/>
    </row>
    <row r="33" spans="1:23" ht="15">
      <c r="A33" s="1327" t="s">
        <v>3166</v>
      </c>
      <c r="B33" s="1299"/>
      <c r="C33" s="1299"/>
      <c r="E33" s="1220"/>
      <c r="F33" s="1220"/>
      <c r="G33" s="1220"/>
      <c r="H33" s="1220"/>
      <c r="I33" s="1220"/>
      <c r="J33" s="1220"/>
      <c r="K33" s="1220"/>
      <c r="L33" s="1220"/>
      <c r="M33" s="1282"/>
      <c r="N33" s="1282"/>
      <c r="O33" s="1282"/>
      <c r="P33" s="1282"/>
      <c r="Q33" s="1282"/>
      <c r="R33" s="1220"/>
      <c r="S33" s="1282"/>
      <c r="T33" s="1282"/>
      <c r="U33" s="1282"/>
      <c r="V33" s="1282"/>
      <c r="W33" s="1282"/>
    </row>
    <row r="34" spans="1:23" ht="15.75" thickBot="1">
      <c r="A34" s="1327" t="s">
        <v>4166</v>
      </c>
      <c r="B34" s="1327"/>
      <c r="C34" s="1327"/>
      <c r="D34" s="1363"/>
      <c r="E34" s="2052">
        <f>SMPF!E30</f>
        <v>621798</v>
      </c>
      <c r="F34" s="1626"/>
      <c r="G34" s="2052">
        <f>+SMPF!G30</f>
        <v>394195</v>
      </c>
      <c r="H34" s="1626"/>
      <c r="I34" s="2052">
        <f>+SMPF!I30</f>
        <v>398283</v>
      </c>
      <c r="J34" s="1220"/>
      <c r="K34" s="1338"/>
      <c r="L34" s="1338"/>
      <c r="M34" s="2582">
        <v>721872</v>
      </c>
      <c r="N34" s="1293"/>
      <c r="O34" s="2582">
        <v>348890</v>
      </c>
      <c r="P34" s="1293"/>
      <c r="Q34" s="2582">
        <v>283374</v>
      </c>
      <c r="R34" s="1338"/>
      <c r="S34" s="1282"/>
      <c r="T34" s="1282"/>
      <c r="U34" s="1282"/>
      <c r="V34" s="1282"/>
      <c r="W34" s="1282"/>
    </row>
    <row r="35" spans="1:23" ht="15" thickTop="1">
      <c r="A35" s="1298"/>
      <c r="B35" s="1298"/>
      <c r="C35" s="1298"/>
      <c r="K35" s="1309"/>
      <c r="L35" s="1309"/>
      <c r="R35" s="1309"/>
      <c r="V35" s="1282"/>
      <c r="W35" s="1282"/>
    </row>
    <row r="36" spans="1:23" ht="15">
      <c r="A36" s="1298"/>
      <c r="B36" s="1298"/>
      <c r="C36" s="1298"/>
      <c r="E36" s="2621" t="s">
        <v>4165</v>
      </c>
      <c r="F36" s="2621"/>
      <c r="G36" s="2621"/>
      <c r="H36" s="2621"/>
      <c r="I36" s="2621"/>
      <c r="K36" s="1364"/>
      <c r="L36" s="1364"/>
      <c r="M36" s="2623" t="s">
        <v>4165</v>
      </c>
      <c r="N36" s="2623"/>
      <c r="O36" s="2623"/>
      <c r="P36" s="2623"/>
      <c r="Q36" s="2623"/>
      <c r="R36" s="1364"/>
      <c r="V36" s="1282"/>
      <c r="W36" s="1282"/>
    </row>
    <row r="37" spans="1:23" ht="15">
      <c r="A37" s="1298"/>
      <c r="B37" s="1298"/>
      <c r="C37" s="1298"/>
      <c r="E37" s="2131"/>
      <c r="F37" s="2131"/>
      <c r="G37" s="2131"/>
      <c r="H37" s="2131"/>
      <c r="I37" s="2131"/>
      <c r="K37" s="1366"/>
      <c r="L37" s="1366"/>
      <c r="M37" s="2583"/>
      <c r="N37" s="2583"/>
      <c r="O37" s="2583"/>
      <c r="P37" s="2583"/>
      <c r="Q37" s="2583"/>
      <c r="R37" s="1366"/>
      <c r="V37" s="1282"/>
      <c r="W37" s="1282"/>
    </row>
    <row r="38" spans="1:23" ht="15.75" thickBot="1">
      <c r="A38" s="1336" t="s">
        <v>3172</v>
      </c>
      <c r="B38" s="1336"/>
      <c r="C38" s="1336"/>
      <c r="D38" s="1303"/>
      <c r="E38" s="2053">
        <v>1031888</v>
      </c>
      <c r="F38" s="2054"/>
      <c r="G38" s="2053">
        <v>1545549</v>
      </c>
      <c r="H38" s="2054"/>
      <c r="I38" s="2053">
        <v>1733946</v>
      </c>
      <c r="J38" s="1303"/>
      <c r="K38" s="1315"/>
      <c r="L38" s="1315"/>
      <c r="M38" s="2584">
        <v>1129300</v>
      </c>
      <c r="N38" s="2585"/>
      <c r="O38" s="2584">
        <v>1438602</v>
      </c>
      <c r="P38" s="2585"/>
      <c r="Q38" s="2584">
        <v>1297722</v>
      </c>
      <c r="R38" s="1315"/>
      <c r="S38" s="1303"/>
      <c r="T38" s="1303"/>
      <c r="U38" s="1303"/>
      <c r="V38" s="1282"/>
      <c r="W38" s="1282"/>
    </row>
    <row r="39" spans="1:23" ht="15.75" thickTop="1">
      <c r="A39" s="1336"/>
      <c r="B39" s="1336"/>
      <c r="C39" s="1336"/>
      <c r="D39" s="1303"/>
      <c r="E39" s="1303"/>
      <c r="F39" s="1303"/>
      <c r="G39" s="1303"/>
      <c r="H39" s="1303"/>
      <c r="I39" s="1303"/>
      <c r="J39" s="1303"/>
      <c r="K39" s="1315"/>
      <c r="L39" s="1315"/>
      <c r="R39" s="1315"/>
      <c r="S39" s="1303"/>
      <c r="T39" s="1303"/>
      <c r="U39" s="1303"/>
      <c r="V39" s="1282"/>
      <c r="W39" s="1282"/>
    </row>
    <row r="40" spans="1:23" s="1303" customFormat="1" ht="15">
      <c r="A40" s="1336"/>
      <c r="B40" s="1336"/>
      <c r="C40" s="1336"/>
      <c r="E40" s="2621" t="s">
        <v>3167</v>
      </c>
      <c r="F40" s="2621"/>
      <c r="G40" s="2621"/>
      <c r="H40" s="2621"/>
      <c r="I40" s="2621"/>
      <c r="K40" s="1315"/>
      <c r="L40" s="1315"/>
      <c r="M40" s="2623" t="s">
        <v>3167</v>
      </c>
      <c r="N40" s="2623"/>
      <c r="O40" s="2623"/>
      <c r="P40" s="2623"/>
      <c r="Q40" s="2623"/>
      <c r="R40" s="1315"/>
      <c r="V40" s="1220"/>
      <c r="W40" s="1220"/>
    </row>
    <row r="41" spans="1:23" s="1303" customFormat="1" ht="15">
      <c r="A41" s="1336"/>
      <c r="B41" s="1336"/>
      <c r="C41" s="1336"/>
      <c r="K41" s="1315"/>
      <c r="L41" s="1315"/>
      <c r="M41" s="1304"/>
      <c r="N41" s="1304"/>
      <c r="O41" s="1304"/>
      <c r="P41" s="1304"/>
      <c r="Q41" s="1304"/>
      <c r="R41" s="1315"/>
      <c r="V41" s="1220"/>
      <c r="W41" s="1220"/>
    </row>
    <row r="42" spans="1:23" s="1303" customFormat="1" ht="15.75" thickBot="1">
      <c r="A42" s="1336" t="s">
        <v>3171</v>
      </c>
      <c r="B42" s="1336"/>
      <c r="C42" s="1336"/>
      <c r="E42" s="1368">
        <f>E30/E38*1000</f>
        <v>602.58000000000004</v>
      </c>
      <c r="F42" s="1369"/>
      <c r="G42" s="1368">
        <f>G30/G38*1000</f>
        <v>255.05</v>
      </c>
      <c r="H42" s="1304"/>
      <c r="I42" s="1368">
        <f>I30/I38*1000</f>
        <v>229.7</v>
      </c>
      <c r="K42" s="1315"/>
      <c r="L42" s="1315"/>
      <c r="M42" s="2586">
        <v>639.22</v>
      </c>
      <c r="N42" s="2587"/>
      <c r="O42" s="2586">
        <v>242.52</v>
      </c>
      <c r="P42" s="1304"/>
      <c r="Q42" s="2586">
        <f>Q30/Q38*1000</f>
        <v>218.36</v>
      </c>
      <c r="R42" s="1315"/>
      <c r="V42" s="1220"/>
      <c r="W42" s="1220"/>
    </row>
    <row r="43" spans="1:23" s="1303" customFormat="1" ht="15.75" thickTop="1">
      <c r="A43" s="1298"/>
      <c r="B43" s="1298"/>
      <c r="C43" s="1298"/>
      <c r="D43" s="1304"/>
      <c r="E43" s="1304"/>
      <c r="F43" s="1304"/>
      <c r="G43" s="1304"/>
      <c r="H43" s="1304"/>
      <c r="I43" s="1304"/>
      <c r="J43" s="1304"/>
      <c r="K43" s="1304"/>
      <c r="L43" s="1304"/>
      <c r="M43" s="1304"/>
      <c r="N43" s="1304"/>
      <c r="O43" s="1304"/>
      <c r="P43" s="1304"/>
      <c r="Q43" s="1304"/>
      <c r="R43" s="1304"/>
      <c r="S43" s="1304"/>
      <c r="T43" s="1304"/>
      <c r="U43" s="1304"/>
      <c r="V43" s="1220"/>
      <c r="W43" s="1220"/>
    </row>
    <row r="44" spans="1:23" s="1303" customFormat="1" ht="15">
      <c r="A44" s="1370" t="s">
        <v>3517</v>
      </c>
      <c r="B44" s="1340"/>
      <c r="C44" s="1340"/>
      <c r="D44" s="1345" t="str">
        <f>'6-11'!A31</f>
        <v>7.</v>
      </c>
      <c r="E44" s="1304"/>
      <c r="F44" s="1304"/>
      <c r="G44" s="1304"/>
      <c r="H44" s="1304"/>
      <c r="I44" s="1304"/>
      <c r="J44" s="1304"/>
      <c r="K44" s="1304"/>
      <c r="L44" s="1304"/>
      <c r="M44" s="1304"/>
      <c r="N44" s="1304"/>
      <c r="O44" s="1304"/>
      <c r="P44" s="1304"/>
      <c r="Q44" s="1304"/>
      <c r="R44" s="1304"/>
      <c r="S44" s="1304"/>
      <c r="T44" s="1304"/>
      <c r="U44" s="1304"/>
      <c r="V44" s="1371"/>
      <c r="W44" s="1371"/>
    </row>
    <row r="45" spans="1:23" s="1303" customFormat="1" ht="15">
      <c r="A45" s="1304"/>
      <c r="B45" s="1304"/>
      <c r="C45" s="1304"/>
      <c r="D45" s="1304"/>
      <c r="E45" s="1304"/>
      <c r="F45" s="1304"/>
      <c r="G45" s="1304"/>
      <c r="H45" s="1304"/>
      <c r="I45" s="1304"/>
      <c r="J45" s="1304"/>
      <c r="K45" s="1304"/>
      <c r="L45" s="1304"/>
      <c r="M45" s="1304"/>
      <c r="N45" s="1304"/>
      <c r="O45" s="1304"/>
      <c r="P45" s="1304"/>
      <c r="Q45" s="1304"/>
      <c r="R45" s="1304"/>
      <c r="S45" s="1304"/>
      <c r="T45" s="1304"/>
      <c r="U45" s="1304"/>
      <c r="V45" s="1371"/>
      <c r="W45" s="1371"/>
    </row>
    <row r="46" spans="1:23" s="1303" customFormat="1" ht="15">
      <c r="A46" s="1304" t="s">
        <v>4579</v>
      </c>
      <c r="B46" s="1304"/>
      <c r="C46" s="1304"/>
      <c r="D46" s="1304"/>
      <c r="E46" s="1304"/>
      <c r="F46" s="1304"/>
      <c r="G46" s="1304"/>
      <c r="H46" s="1304"/>
      <c r="I46" s="1304"/>
      <c r="J46" s="1304"/>
      <c r="K46" s="1304"/>
      <c r="L46" s="1304"/>
      <c r="M46" s="1304"/>
      <c r="N46" s="1304"/>
      <c r="O46" s="1304"/>
      <c r="P46" s="1304"/>
      <c r="Q46" s="1304"/>
      <c r="R46" s="1304"/>
      <c r="S46" s="1304"/>
      <c r="T46" s="1304"/>
      <c r="U46" s="1304"/>
      <c r="V46" s="1371"/>
      <c r="W46" s="1371"/>
    </row>
    <row r="47" spans="1:23" s="1303" customFormat="1" ht="15">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71"/>
      <c r="W47" s="1371"/>
    </row>
    <row r="48" spans="1:23">
      <c r="V48" s="1371"/>
      <c r="W48" s="1371"/>
    </row>
    <row r="49" spans="1:23" s="1372" customFormat="1" ht="15">
      <c r="A49" s="2620" t="s">
        <v>3586</v>
      </c>
      <c r="B49" s="2620"/>
      <c r="C49" s="2620"/>
      <c r="D49" s="2620"/>
      <c r="E49" s="2620"/>
      <c r="F49" s="2620"/>
      <c r="G49" s="2620"/>
      <c r="H49" s="2620"/>
      <c r="I49" s="2620"/>
      <c r="J49" s="2620"/>
      <c r="K49" s="2620"/>
      <c r="L49" s="2620"/>
      <c r="M49" s="2620"/>
      <c r="N49" s="2620"/>
      <c r="O49" s="2620"/>
      <c r="P49" s="2620"/>
      <c r="Q49" s="2620"/>
      <c r="R49" s="2620"/>
      <c r="S49" s="2620"/>
      <c r="T49" s="2620"/>
      <c r="U49" s="2541"/>
      <c r="V49" s="1373"/>
      <c r="W49" s="1373"/>
    </row>
    <row r="50" spans="1:23" ht="15">
      <c r="A50" s="2620" t="s">
        <v>2942</v>
      </c>
      <c r="B50" s="2620"/>
      <c r="C50" s="2620"/>
      <c r="D50" s="2620"/>
      <c r="E50" s="2620"/>
      <c r="F50" s="2620"/>
      <c r="G50" s="2620"/>
      <c r="H50" s="2620"/>
      <c r="I50" s="2620"/>
      <c r="J50" s="2620"/>
      <c r="K50" s="2620"/>
      <c r="L50" s="2620"/>
      <c r="M50" s="2620"/>
      <c r="N50" s="2620"/>
      <c r="O50" s="2620"/>
      <c r="P50" s="2620"/>
      <c r="Q50" s="2620"/>
      <c r="R50" s="2620"/>
      <c r="S50" s="2620"/>
      <c r="T50" s="2620"/>
      <c r="U50" s="2541"/>
      <c r="V50" s="1371"/>
      <c r="W50" s="1371"/>
    </row>
    <row r="51" spans="1:23">
      <c r="V51" s="1371"/>
      <c r="W51" s="1371"/>
    </row>
    <row r="52" spans="1:23" ht="15">
      <c r="A52" s="1309"/>
      <c r="B52" s="2055"/>
      <c r="C52" s="2055"/>
      <c r="D52" s="1380"/>
      <c r="E52" s="1381"/>
      <c r="F52" s="1381"/>
      <c r="G52" s="1381"/>
      <c r="H52" s="1381"/>
      <c r="I52" s="1381"/>
      <c r="J52" s="1381"/>
      <c r="K52" s="1309"/>
      <c r="L52" s="1309"/>
      <c r="M52" s="1309"/>
      <c r="N52" s="1309"/>
      <c r="O52" s="1309"/>
      <c r="P52" s="1309"/>
      <c r="Q52" s="1309"/>
      <c r="R52" s="1309"/>
      <c r="S52" s="1382"/>
      <c r="T52" s="1309"/>
      <c r="U52" s="1309"/>
      <c r="V52" s="1371"/>
      <c r="W52" s="1371"/>
    </row>
    <row r="53" spans="1:23" ht="15">
      <c r="A53" s="1309"/>
      <c r="B53" s="2055"/>
      <c r="C53" s="2055"/>
      <c r="D53" s="1380"/>
      <c r="E53" s="1381"/>
      <c r="F53" s="1381"/>
      <c r="G53" s="1381"/>
      <c r="H53" s="1381"/>
      <c r="I53" s="1381"/>
      <c r="J53" s="1381"/>
      <c r="K53" s="1309"/>
      <c r="L53" s="1309"/>
      <c r="M53" s="1309"/>
      <c r="N53" s="1309"/>
      <c r="O53" s="1309"/>
      <c r="P53" s="1309"/>
      <c r="Q53" s="1309"/>
      <c r="R53" s="1309"/>
      <c r="S53" s="1382"/>
      <c r="T53" s="1309"/>
      <c r="U53" s="1309"/>
      <c r="V53" s="1371"/>
      <c r="W53" s="1371"/>
    </row>
    <row r="54" spans="1:23">
      <c r="A54" s="1231"/>
      <c r="B54" s="1231"/>
      <c r="C54" s="1231"/>
      <c r="D54" s="1231"/>
      <c r="E54" s="1231"/>
      <c r="F54" s="1231"/>
      <c r="G54" s="1231"/>
      <c r="H54" s="1231"/>
      <c r="I54" s="1231"/>
      <c r="J54" s="1231"/>
      <c r="K54" s="1231"/>
      <c r="L54" s="1231"/>
      <c r="M54" s="1231"/>
      <c r="N54" s="1231"/>
      <c r="O54" s="1231"/>
      <c r="P54" s="1231"/>
      <c r="Q54" s="1231"/>
      <c r="R54" s="1231"/>
      <c r="S54" s="1231"/>
      <c r="T54" s="1565"/>
      <c r="U54" s="1565"/>
      <c r="V54" s="1371"/>
      <c r="W54" s="1371"/>
    </row>
    <row r="55" spans="1:23" s="1309" customFormat="1" ht="15">
      <c r="B55" s="1547" t="s">
        <v>4119</v>
      </c>
      <c r="C55" s="1384"/>
      <c r="D55" s="1304"/>
      <c r="E55" s="1547"/>
      <c r="F55" s="1548"/>
      <c r="G55" s="1385"/>
      <c r="H55" s="1385"/>
      <c r="I55" s="1385"/>
      <c r="J55" s="1385"/>
      <c r="K55" s="1304"/>
      <c r="L55" s="1304"/>
      <c r="M55" s="1304"/>
      <c r="N55" s="1304"/>
      <c r="O55" s="1304"/>
      <c r="P55" s="1304"/>
      <c r="Q55" s="1304"/>
      <c r="R55" s="1304"/>
      <c r="S55" s="2294" t="s">
        <v>4121</v>
      </c>
      <c r="V55" s="1312"/>
      <c r="W55" s="1312"/>
    </row>
    <row r="56" spans="1:23" s="1386" customFormat="1" ht="15">
      <c r="B56" s="1495" t="s">
        <v>4120</v>
      </c>
      <c r="C56" s="1231"/>
      <c r="D56" s="1231"/>
      <c r="E56" s="1547"/>
      <c r="F56" s="2085"/>
      <c r="G56" s="1495"/>
      <c r="H56" s="1231"/>
      <c r="I56" s="1231"/>
      <c r="J56" s="1231"/>
      <c r="K56" s="1231"/>
      <c r="L56" s="1231"/>
      <c r="M56" s="1231"/>
      <c r="N56" s="1231"/>
      <c r="O56" s="1231"/>
      <c r="P56" s="1231"/>
      <c r="Q56" s="1231"/>
      <c r="R56" s="1231"/>
      <c r="S56" s="2085" t="s">
        <v>3030</v>
      </c>
      <c r="T56" s="1413"/>
      <c r="U56" s="1413"/>
    </row>
    <row r="57" spans="1:23">
      <c r="A57" s="1387"/>
      <c r="B57" s="1231"/>
      <c r="C57" s="1231"/>
      <c r="D57" s="1231"/>
      <c r="E57" s="2316">
        <f>E30-E34</f>
        <v>0</v>
      </c>
      <c r="F57" s="1231"/>
      <c r="G57" s="2316">
        <f>G30-G34</f>
        <v>0</v>
      </c>
      <c r="H57" s="1231"/>
      <c r="I57" s="2316">
        <f>I30-I34</f>
        <v>0</v>
      </c>
      <c r="J57" s="1231"/>
      <c r="K57" s="1231"/>
      <c r="L57" s="1231"/>
      <c r="M57" s="1231"/>
      <c r="N57" s="1231"/>
      <c r="O57" s="1231"/>
      <c r="P57" s="1231"/>
      <c r="Q57" s="1231"/>
      <c r="R57" s="1231"/>
      <c r="S57" s="1231"/>
      <c r="T57" s="1565"/>
      <c r="U57" s="1565"/>
      <c r="V57" s="1282"/>
      <c r="W57" s="1282"/>
    </row>
    <row r="58" spans="1:23" ht="15">
      <c r="A58" s="1383"/>
      <c r="B58" s="1383"/>
      <c r="C58" s="1384"/>
      <c r="E58" s="1385"/>
      <c r="F58" s="1385"/>
      <c r="G58" s="1385"/>
      <c r="H58" s="1385"/>
      <c r="I58" s="1385"/>
      <c r="J58" s="1385"/>
      <c r="S58" s="1384"/>
      <c r="V58" s="1282"/>
      <c r="W58" s="1282"/>
    </row>
    <row r="59" spans="1:23" ht="15">
      <c r="A59" s="1383"/>
      <c r="B59" s="1375"/>
      <c r="C59" s="1375"/>
      <c r="D59" s="1375"/>
      <c r="E59" s="1375"/>
      <c r="F59" s="1375"/>
      <c r="G59" s="1375"/>
      <c r="H59" s="1375"/>
      <c r="I59" s="1375"/>
      <c r="J59" s="1385"/>
      <c r="S59" s="1384"/>
      <c r="V59" s="1282"/>
      <c r="W59" s="1282"/>
    </row>
    <row r="61" spans="1:23" s="1375" customFormat="1" hidden="1">
      <c r="A61" s="1304"/>
      <c r="B61" s="1304"/>
      <c r="C61" s="1304"/>
      <c r="D61" s="1304"/>
      <c r="E61" s="1304"/>
      <c r="F61" s="1304"/>
      <c r="G61" s="1304"/>
      <c r="H61" s="1304"/>
      <c r="I61" s="1304"/>
      <c r="J61" s="1304"/>
      <c r="K61" s="1304"/>
      <c r="L61" s="1304"/>
      <c r="M61" s="1304"/>
      <c r="N61" s="1304"/>
      <c r="O61" s="1304"/>
      <c r="P61" s="1304"/>
      <c r="Q61" s="1304"/>
      <c r="R61" s="1304"/>
      <c r="S61" s="1304"/>
      <c r="T61" s="1304"/>
      <c r="U61" s="1304"/>
    </row>
    <row r="62" spans="1:23" hidden="1">
      <c r="J62" s="1308">
        <f>+J30-J34</f>
        <v>0</v>
      </c>
    </row>
    <row r="63" spans="1:23" hidden="1">
      <c r="A63" s="1308"/>
      <c r="B63" s="1308"/>
      <c r="C63" s="1308"/>
    </row>
    <row r="64" spans="1:23" ht="15" hidden="1">
      <c r="B64" s="1383" t="s">
        <v>3619</v>
      </c>
      <c r="C64" s="1384"/>
      <c r="E64" s="1385">
        <v>382521874</v>
      </c>
      <c r="F64" s="1385"/>
      <c r="G64" s="1385">
        <v>168712842</v>
      </c>
      <c r="H64" s="1385"/>
      <c r="I64" s="1385">
        <v>69508000</v>
      </c>
    </row>
    <row r="65" spans="5:9" hidden="1">
      <c r="E65" s="1281"/>
      <c r="F65" s="1281"/>
      <c r="G65" s="1281"/>
      <c r="H65" s="1281"/>
      <c r="I65" s="1281"/>
    </row>
    <row r="66" spans="5:9" hidden="1">
      <c r="E66" s="1282">
        <f>E34-E64</f>
        <v>-381900076</v>
      </c>
      <c r="F66" s="1282"/>
      <c r="G66" s="1282">
        <f>G34-G64</f>
        <v>-168318647</v>
      </c>
      <c r="H66" s="1282"/>
      <c r="I66" s="1282">
        <f>I34-I64</f>
        <v>-69109717</v>
      </c>
    </row>
    <row r="67" spans="5:9" hidden="1">
      <c r="E67" s="1388"/>
      <c r="G67" s="1308"/>
      <c r="I67" s="1308"/>
    </row>
    <row r="68" spans="5:9" hidden="1"/>
    <row r="69" spans="5:9" hidden="1"/>
    <row r="70" spans="5:9" hidden="1"/>
    <row r="71" spans="5:9" hidden="1"/>
    <row r="72" spans="5:9" hidden="1"/>
    <row r="73" spans="5:9" hidden="1"/>
    <row r="74" spans="5:9" hidden="1"/>
    <row r="75" spans="5:9" hidden="1"/>
    <row r="76" spans="5:9" hidden="1"/>
    <row r="77" spans="5:9" hidden="1"/>
    <row r="78" spans="5:9" hidden="1"/>
    <row r="79" spans="5:9" hidden="1"/>
    <row r="80" spans="5:9" hidden="1"/>
    <row r="81" hidden="1"/>
    <row r="82" hidden="1"/>
  </sheetData>
  <mergeCells count="15">
    <mergeCell ref="A1:T1"/>
    <mergeCell ref="A2:T2"/>
    <mergeCell ref="A3:T3"/>
    <mergeCell ref="E5:K5"/>
    <mergeCell ref="Y9:AA9"/>
    <mergeCell ref="V9:X9"/>
    <mergeCell ref="V8:AB8"/>
    <mergeCell ref="M5:T5"/>
    <mergeCell ref="A49:T49"/>
    <mergeCell ref="A50:T50"/>
    <mergeCell ref="E36:I36"/>
    <mergeCell ref="E40:I40"/>
    <mergeCell ref="E9:T9"/>
    <mergeCell ref="M36:Q36"/>
    <mergeCell ref="M40:Q40"/>
  </mergeCells>
  <pageMargins left="0.6" right="0.25" top="0.53" bottom="0" header="0.25" footer="0"/>
  <pageSetup paperSize="9" scale="52" fitToHeight="0" orientation="portrait" useFirstPageNumber="1" r:id="rId1"/>
  <headerFooter>
    <oddHeader>&amp;C&amp;"Arial Black,Regular"&amp;11&amp;P</oddHeader>
  </headerFooter>
  <rowBreaks count="2" manualBreakCount="2">
    <brk id="97" max="11" man="1"/>
    <brk id="134" max="16383" man="1"/>
  </rowBreaks>
  <cellWatches>
    <cellWatch r="E66"/>
  </cellWatch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69"/>
  <sheetViews>
    <sheetView workbookViewId="0">
      <selection activeCell="A3" sqref="A3"/>
    </sheetView>
  </sheetViews>
  <sheetFormatPr defaultColWidth="9.28515625" defaultRowHeight="15"/>
  <cols>
    <col min="1" max="1" width="13.28515625" style="835" bestFit="1" customWidth="1"/>
    <col min="2" max="2" width="44.7109375" style="835" customWidth="1"/>
    <col min="3" max="3" width="12" style="835" customWidth="1"/>
    <col min="4" max="4" width="13.42578125" style="835" customWidth="1"/>
    <col min="5" max="5" width="14.5703125" style="835" bestFit="1" customWidth="1"/>
    <col min="6" max="6" width="15.5703125" style="835" bestFit="1" customWidth="1"/>
    <col min="7" max="7" width="4.5703125" style="866" customWidth="1"/>
    <col min="8" max="8" width="7.7109375" style="866" bestFit="1" customWidth="1"/>
    <col min="9" max="9" width="39.42578125" style="866" customWidth="1"/>
    <col min="10" max="10" width="13.42578125" style="866" bestFit="1" customWidth="1"/>
    <col min="11" max="13" width="14.42578125" style="866" bestFit="1" customWidth="1"/>
    <col min="14" max="16384" width="9.28515625" style="866"/>
  </cols>
  <sheetData>
    <row r="3" spans="1:13">
      <c r="A3" s="831" t="s">
        <v>3639</v>
      </c>
      <c r="B3" s="831" t="s">
        <v>2929</v>
      </c>
      <c r="C3" s="832">
        <v>1110272</v>
      </c>
      <c r="D3" s="832">
        <v>0</v>
      </c>
      <c r="E3" s="832">
        <v>0</v>
      </c>
      <c r="F3" s="832">
        <v>1110272</v>
      </c>
      <c r="H3" s="868">
        <v>5110</v>
      </c>
      <c r="I3" s="866" t="s">
        <v>2929</v>
      </c>
      <c r="J3" s="867">
        <v>79232</v>
      </c>
      <c r="K3" s="867">
        <v>689702</v>
      </c>
      <c r="L3" s="867">
        <v>6078</v>
      </c>
      <c r="M3" s="867">
        <v>775012</v>
      </c>
    </row>
    <row r="4" spans="1:13">
      <c r="A4" s="831" t="s">
        <v>3640</v>
      </c>
      <c r="B4" s="831" t="s">
        <v>2930</v>
      </c>
      <c r="C4" s="832">
        <v>4334096</v>
      </c>
      <c r="D4" s="832">
        <v>53561068</v>
      </c>
      <c r="E4" s="832">
        <v>58754236</v>
      </c>
      <c r="F4" s="832">
        <v>116649400</v>
      </c>
      <c r="H4" s="868">
        <v>5120</v>
      </c>
      <c r="I4" s="866" t="s">
        <v>2930</v>
      </c>
      <c r="J4" s="867">
        <v>39474128</v>
      </c>
      <c r="K4" s="867">
        <v>38794511</v>
      </c>
      <c r="L4" s="867">
        <v>81997020</v>
      </c>
      <c r="M4" s="867">
        <v>160265659</v>
      </c>
    </row>
    <row r="5" spans="1:13">
      <c r="A5" s="831" t="s">
        <v>3641</v>
      </c>
      <c r="B5" s="831" t="s">
        <v>3642</v>
      </c>
      <c r="C5" s="832">
        <v>143444210</v>
      </c>
      <c r="D5" s="832">
        <v>0</v>
      </c>
      <c r="E5" s="832">
        <v>0</v>
      </c>
      <c r="F5" s="832">
        <v>143444210</v>
      </c>
      <c r="H5" s="868">
        <v>5210</v>
      </c>
      <c r="I5" s="866" t="s">
        <v>3642</v>
      </c>
      <c r="J5" s="866">
        <v>0</v>
      </c>
      <c r="K5" s="867">
        <v>227459176</v>
      </c>
      <c r="L5" s="866">
        <v>0</v>
      </c>
      <c r="M5" s="867">
        <v>227459176</v>
      </c>
    </row>
    <row r="6" spans="1:13">
      <c r="A6" s="831" t="s">
        <v>3643</v>
      </c>
      <c r="B6" s="831" t="s">
        <v>3644</v>
      </c>
      <c r="C6" s="832">
        <v>0</v>
      </c>
      <c r="D6" s="832">
        <v>116280750</v>
      </c>
      <c r="E6" s="832">
        <v>11269500</v>
      </c>
      <c r="F6" s="832">
        <v>127550250</v>
      </c>
      <c r="H6" s="868">
        <v>5220</v>
      </c>
      <c r="I6" s="866" t="s">
        <v>3644</v>
      </c>
      <c r="J6" s="867">
        <v>9079500</v>
      </c>
      <c r="K6" s="866">
        <v>0</v>
      </c>
      <c r="L6" s="867">
        <v>60953751</v>
      </c>
      <c r="M6" s="867">
        <v>70033251</v>
      </c>
    </row>
    <row r="7" spans="1:13">
      <c r="A7" s="831" t="s">
        <v>3645</v>
      </c>
      <c r="B7" s="831" t="s">
        <v>3646</v>
      </c>
      <c r="C7" s="832">
        <v>235746575</v>
      </c>
      <c r="D7" s="832">
        <v>0</v>
      </c>
      <c r="E7" s="832">
        <v>0</v>
      </c>
      <c r="F7" s="832">
        <v>235746575</v>
      </c>
      <c r="H7" s="868">
        <v>5230</v>
      </c>
      <c r="I7" s="866" t="s">
        <v>3646</v>
      </c>
      <c r="J7" s="866">
        <v>0</v>
      </c>
      <c r="K7" s="867">
        <v>115367776</v>
      </c>
      <c r="L7" s="866">
        <v>0</v>
      </c>
      <c r="M7" s="867">
        <v>115367776</v>
      </c>
    </row>
    <row r="8" spans="1:13">
      <c r="A8" s="831" t="s">
        <v>3647</v>
      </c>
      <c r="B8" s="831" t="s">
        <v>3648</v>
      </c>
      <c r="C8" s="832">
        <v>0</v>
      </c>
      <c r="D8" s="832">
        <v>0</v>
      </c>
      <c r="E8" s="832">
        <v>0</v>
      </c>
      <c r="F8" s="832">
        <v>0</v>
      </c>
      <c r="H8" s="868">
        <v>5240</v>
      </c>
      <c r="I8" s="866" t="s">
        <v>3648</v>
      </c>
      <c r="J8" s="866">
        <v>0</v>
      </c>
      <c r="K8" s="866">
        <v>0</v>
      </c>
      <c r="L8" s="866">
        <v>0</v>
      </c>
      <c r="M8" s="866">
        <v>0</v>
      </c>
    </row>
    <row r="9" spans="1:13">
      <c r="A9" s="831"/>
      <c r="B9" s="831"/>
      <c r="C9" s="832"/>
      <c r="D9" s="832"/>
      <c r="E9" s="832"/>
      <c r="F9" s="832"/>
      <c r="H9" s="868"/>
    </row>
    <row r="10" spans="1:13">
      <c r="A10" s="831" t="s">
        <v>3649</v>
      </c>
      <c r="B10" s="831" t="s">
        <v>3081</v>
      </c>
      <c r="C10" s="832">
        <v>1465255</v>
      </c>
      <c r="D10" s="832">
        <v>0</v>
      </c>
      <c r="E10" s="832">
        <v>0</v>
      </c>
      <c r="F10" s="832">
        <v>1465255</v>
      </c>
      <c r="H10" s="868">
        <v>5310</v>
      </c>
      <c r="I10" s="866" t="s">
        <v>3081</v>
      </c>
      <c r="J10" s="866">
        <v>0</v>
      </c>
      <c r="K10" s="867">
        <v>2123001</v>
      </c>
      <c r="L10" s="866">
        <v>0</v>
      </c>
      <c r="M10" s="867">
        <v>2123001</v>
      </c>
    </row>
    <row r="11" spans="1:13">
      <c r="A11" s="831" t="s">
        <v>3650</v>
      </c>
      <c r="B11" s="831" t="s">
        <v>3082</v>
      </c>
      <c r="C11" s="832">
        <v>40778</v>
      </c>
      <c r="D11" s="832">
        <v>230728</v>
      </c>
      <c r="E11" s="832">
        <v>236045</v>
      </c>
      <c r="F11" s="832">
        <v>507550</v>
      </c>
      <c r="H11" s="868">
        <v>5410</v>
      </c>
      <c r="I11" s="866" t="s">
        <v>3082</v>
      </c>
      <c r="J11" s="867">
        <v>-24940</v>
      </c>
      <c r="K11" s="867">
        <v>153057</v>
      </c>
      <c r="L11" s="867">
        <v>2163915</v>
      </c>
      <c r="M11" s="867">
        <v>2292032</v>
      </c>
    </row>
    <row r="12" spans="1:13">
      <c r="A12" s="831" t="s">
        <v>3651</v>
      </c>
      <c r="B12" s="831" t="s">
        <v>3652</v>
      </c>
      <c r="C12" s="832">
        <v>28047651</v>
      </c>
      <c r="D12" s="832">
        <v>0</v>
      </c>
      <c r="E12" s="832">
        <v>0</v>
      </c>
      <c r="F12" s="832">
        <v>28047651</v>
      </c>
      <c r="H12" s="868">
        <v>5510</v>
      </c>
      <c r="I12" s="866" t="s">
        <v>3652</v>
      </c>
      <c r="J12" s="866">
        <v>0</v>
      </c>
      <c r="K12" s="866">
        <v>-3</v>
      </c>
      <c r="L12" s="866">
        <v>0</v>
      </c>
      <c r="M12" s="866">
        <v>-3</v>
      </c>
    </row>
    <row r="13" spans="1:13">
      <c r="A13" s="831" t="s">
        <v>3653</v>
      </c>
      <c r="B13" s="831" t="s">
        <v>3654</v>
      </c>
      <c r="C13" s="832">
        <v>201000</v>
      </c>
      <c r="D13" s="832">
        <v>200000</v>
      </c>
      <c r="E13" s="832">
        <v>100000</v>
      </c>
      <c r="F13" s="832">
        <v>501000</v>
      </c>
      <c r="H13" s="868">
        <v>5610</v>
      </c>
      <c r="I13" s="866" t="s">
        <v>3768</v>
      </c>
      <c r="J13" s="867">
        <v>100000</v>
      </c>
      <c r="K13" s="867">
        <v>2701000</v>
      </c>
      <c r="L13" s="867">
        <v>200000</v>
      </c>
      <c r="M13" s="867">
        <v>3001000</v>
      </c>
    </row>
    <row r="14" spans="1:13">
      <c r="A14" s="831" t="s">
        <v>3655</v>
      </c>
      <c r="B14" s="831" t="s">
        <v>3656</v>
      </c>
      <c r="C14" s="832">
        <v>2500000</v>
      </c>
      <c r="D14" s="832">
        <v>0</v>
      </c>
      <c r="E14" s="832">
        <v>0</v>
      </c>
      <c r="F14" s="832">
        <v>2500000</v>
      </c>
    </row>
    <row r="15" spans="1:13">
      <c r="A15" s="831" t="s">
        <v>3657</v>
      </c>
      <c r="B15" s="831" t="s">
        <v>3658</v>
      </c>
      <c r="C15" s="832">
        <v>16500</v>
      </c>
      <c r="D15" s="832">
        <v>16500</v>
      </c>
      <c r="E15" s="832">
        <v>16500</v>
      </c>
      <c r="F15" s="832">
        <v>49500</v>
      </c>
      <c r="H15" s="866">
        <v>5630</v>
      </c>
      <c r="I15" s="866" t="s">
        <v>3658</v>
      </c>
      <c r="J15" s="867">
        <v>16500</v>
      </c>
      <c r="K15" s="867">
        <v>27608</v>
      </c>
      <c r="L15" s="867">
        <v>10016500</v>
      </c>
      <c r="M15" s="867">
        <v>10060608</v>
      </c>
    </row>
    <row r="16" spans="1:13">
      <c r="A16" s="831" t="s">
        <v>3659</v>
      </c>
      <c r="B16" s="831" t="s">
        <v>3084</v>
      </c>
      <c r="C16" s="832">
        <v>91380</v>
      </c>
      <c r="D16" s="832">
        <v>9522</v>
      </c>
      <c r="E16" s="832">
        <v>4874</v>
      </c>
      <c r="F16" s="832">
        <v>105776</v>
      </c>
      <c r="H16" s="866">
        <v>5630</v>
      </c>
      <c r="I16" s="866" t="s">
        <v>3084</v>
      </c>
      <c r="J16" s="867">
        <v>5253</v>
      </c>
      <c r="K16" s="867">
        <v>91989</v>
      </c>
      <c r="L16" s="867">
        <v>10161</v>
      </c>
      <c r="M16" s="867">
        <v>107403</v>
      </c>
    </row>
    <row r="17" spans="1:13">
      <c r="A17" s="831" t="s">
        <v>3660</v>
      </c>
      <c r="B17" s="831" t="s">
        <v>3595</v>
      </c>
      <c r="C17" s="832">
        <v>0</v>
      </c>
      <c r="D17" s="832">
        <v>237516</v>
      </c>
      <c r="E17" s="832">
        <v>23000</v>
      </c>
      <c r="F17" s="832">
        <v>260516</v>
      </c>
      <c r="H17" s="868">
        <v>5710</v>
      </c>
      <c r="I17" s="866" t="s">
        <v>3595</v>
      </c>
      <c r="J17" s="867">
        <v>232425</v>
      </c>
      <c r="K17" s="866">
        <v>0</v>
      </c>
      <c r="L17" s="867">
        <v>1719526</v>
      </c>
      <c r="M17" s="867">
        <v>1951951</v>
      </c>
    </row>
    <row r="18" spans="1:13">
      <c r="A18" s="836" t="s">
        <v>3661</v>
      </c>
      <c r="B18" s="836" t="s">
        <v>2937</v>
      </c>
      <c r="C18" s="837">
        <v>-471787</v>
      </c>
      <c r="D18" s="837">
        <v>-215190</v>
      </c>
      <c r="E18" s="837">
        <v>-88498</v>
      </c>
      <c r="F18" s="837">
        <v>-775475</v>
      </c>
      <c r="H18" s="868">
        <v>6110</v>
      </c>
      <c r="I18" s="866" t="s">
        <v>2937</v>
      </c>
      <c r="J18" s="867">
        <v>-46709</v>
      </c>
      <c r="K18" s="867">
        <v>-237434</v>
      </c>
      <c r="L18" s="867">
        <v>-131534</v>
      </c>
      <c r="M18" s="867">
        <v>-415677</v>
      </c>
    </row>
    <row r="19" spans="1:13">
      <c r="A19" s="836" t="s">
        <v>3662</v>
      </c>
      <c r="B19" s="836" t="s">
        <v>3663</v>
      </c>
      <c r="C19" s="837">
        <v>-61332</v>
      </c>
      <c r="D19" s="837">
        <v>-27975</v>
      </c>
      <c r="E19" s="837">
        <v>-11504</v>
      </c>
      <c r="F19" s="837">
        <v>-100811</v>
      </c>
      <c r="H19" s="868">
        <v>6120</v>
      </c>
      <c r="I19" s="866" t="s">
        <v>3663</v>
      </c>
      <c r="J19" s="867">
        <v>-6070</v>
      </c>
      <c r="K19" s="867">
        <v>-30703</v>
      </c>
      <c r="L19" s="867">
        <v>-17099</v>
      </c>
      <c r="M19" s="867">
        <v>-53872</v>
      </c>
    </row>
    <row r="20" spans="1:13">
      <c r="A20" s="836" t="s">
        <v>3664</v>
      </c>
      <c r="B20" s="836" t="s">
        <v>3665</v>
      </c>
      <c r="C20" s="837">
        <v>-53322</v>
      </c>
      <c r="D20" s="837">
        <v>-24307</v>
      </c>
      <c r="E20" s="837">
        <v>-9997</v>
      </c>
      <c r="F20" s="837">
        <v>-87626</v>
      </c>
      <c r="H20" s="868">
        <v>6210</v>
      </c>
      <c r="I20" s="866" t="s">
        <v>3665</v>
      </c>
      <c r="J20" s="867">
        <v>-5241</v>
      </c>
      <c r="K20" s="867">
        <v>-26742</v>
      </c>
      <c r="L20" s="867">
        <v>-14868</v>
      </c>
      <c r="M20" s="867">
        <v>-46851</v>
      </c>
    </row>
    <row r="21" spans="1:13">
      <c r="A21" s="836" t="s">
        <v>3666</v>
      </c>
      <c r="B21" s="836" t="s">
        <v>3667</v>
      </c>
      <c r="C21" s="837">
        <v>-53855</v>
      </c>
      <c r="D21" s="837">
        <v>-27939</v>
      </c>
      <c r="E21" s="837">
        <v>-11831</v>
      </c>
      <c r="F21" s="837">
        <v>-93625</v>
      </c>
      <c r="H21" s="868">
        <v>6310</v>
      </c>
      <c r="I21" s="866" t="s">
        <v>3667</v>
      </c>
      <c r="J21" s="867">
        <v>-11361</v>
      </c>
      <c r="K21" s="867">
        <v>-62905</v>
      </c>
      <c r="L21" s="867">
        <v>-31952</v>
      </c>
      <c r="M21" s="867">
        <v>-106218</v>
      </c>
    </row>
    <row r="22" spans="1:13">
      <c r="A22" s="836" t="s">
        <v>3668</v>
      </c>
      <c r="B22" s="836" t="s">
        <v>3615</v>
      </c>
      <c r="C22" s="837">
        <v>-28262615</v>
      </c>
      <c r="D22" s="837">
        <v>0</v>
      </c>
      <c r="E22" s="837">
        <v>0</v>
      </c>
      <c r="F22" s="837">
        <v>-28262615</v>
      </c>
      <c r="H22" s="868">
        <v>6410</v>
      </c>
      <c r="I22" s="866" t="s">
        <v>3615</v>
      </c>
      <c r="J22" s="866">
        <v>0</v>
      </c>
      <c r="K22" s="867">
        <v>-2230001</v>
      </c>
      <c r="L22" s="866">
        <v>0</v>
      </c>
      <c r="M22" s="867">
        <v>-2230001</v>
      </c>
    </row>
    <row r="23" spans="1:13">
      <c r="A23" s="836" t="s">
        <v>3669</v>
      </c>
      <c r="B23" s="836" t="s">
        <v>3503</v>
      </c>
      <c r="C23" s="837">
        <v>0</v>
      </c>
      <c r="D23" s="837">
        <v>0</v>
      </c>
      <c r="E23" s="837">
        <v>0</v>
      </c>
      <c r="F23" s="837">
        <v>0</v>
      </c>
    </row>
    <row r="24" spans="1:13">
      <c r="A24" s="836" t="s">
        <v>3670</v>
      </c>
      <c r="B24" s="836" t="s">
        <v>3671</v>
      </c>
      <c r="C24" s="837">
        <v>-1450564</v>
      </c>
      <c r="D24" s="837">
        <v>-1031540</v>
      </c>
      <c r="E24" s="837">
        <v>-548228</v>
      </c>
      <c r="F24" s="837">
        <v>-3030332</v>
      </c>
      <c r="H24" s="868">
        <v>6510</v>
      </c>
      <c r="I24" s="866" t="s">
        <v>3671</v>
      </c>
      <c r="J24" s="867">
        <v>-548228</v>
      </c>
      <c r="K24" s="867">
        <v>-1450564</v>
      </c>
      <c r="L24" s="867">
        <v>-1031540</v>
      </c>
      <c r="M24" s="867">
        <v>-3030332</v>
      </c>
    </row>
    <row r="25" spans="1:13">
      <c r="A25" s="836" t="s">
        <v>3672</v>
      </c>
      <c r="B25" s="836" t="s">
        <v>3673</v>
      </c>
      <c r="C25" s="837">
        <v>-295258</v>
      </c>
      <c r="D25" s="837">
        <v>0</v>
      </c>
      <c r="E25" s="837">
        <v>0</v>
      </c>
      <c r="F25" s="837">
        <v>-295258</v>
      </c>
      <c r="H25" s="868">
        <v>6520</v>
      </c>
      <c r="I25" s="866" t="s">
        <v>3673</v>
      </c>
      <c r="J25" s="866">
        <v>0</v>
      </c>
      <c r="K25" s="867">
        <v>-345734</v>
      </c>
      <c r="L25" s="866">
        <v>0</v>
      </c>
      <c r="M25" s="867">
        <v>-345734</v>
      </c>
    </row>
    <row r="26" spans="1:13">
      <c r="A26" s="836" t="s">
        <v>3674</v>
      </c>
      <c r="B26" s="836" t="s">
        <v>3179</v>
      </c>
      <c r="C26" s="837">
        <v>-177336</v>
      </c>
      <c r="D26" s="837">
        <v>-93044</v>
      </c>
      <c r="E26" s="837">
        <v>-39597</v>
      </c>
      <c r="F26" s="837">
        <v>-309977</v>
      </c>
      <c r="H26" s="868">
        <v>6530</v>
      </c>
      <c r="I26" s="866" t="s">
        <v>3179</v>
      </c>
      <c r="J26" s="867">
        <v>-33079</v>
      </c>
      <c r="K26" s="867">
        <v>-136303</v>
      </c>
      <c r="L26" s="867">
        <v>-78537</v>
      </c>
      <c r="M26" s="867">
        <v>-247919</v>
      </c>
    </row>
    <row r="27" spans="1:13">
      <c r="A27" s="836" t="s">
        <v>3675</v>
      </c>
      <c r="B27" s="836" t="s">
        <v>3077</v>
      </c>
      <c r="C27" s="837">
        <v>-3109034</v>
      </c>
      <c r="D27" s="837">
        <v>-400474</v>
      </c>
      <c r="E27" s="837">
        <v>-185226</v>
      </c>
      <c r="F27" s="837">
        <v>-3694734</v>
      </c>
      <c r="H27" s="868">
        <v>6540</v>
      </c>
      <c r="I27" s="866" t="s">
        <v>3077</v>
      </c>
      <c r="J27" s="867">
        <v>-116453</v>
      </c>
      <c r="K27" s="867">
        <v>-2350689</v>
      </c>
      <c r="L27" s="867">
        <v>-372699</v>
      </c>
      <c r="M27" s="867">
        <v>-2839841</v>
      </c>
    </row>
    <row r="28" spans="1:13">
      <c r="A28" s="836" t="s">
        <v>3676</v>
      </c>
      <c r="B28" s="836" t="s">
        <v>3465</v>
      </c>
      <c r="C28" s="837">
        <v>-1111</v>
      </c>
      <c r="D28" s="837">
        <v>-308</v>
      </c>
      <c r="E28" s="837">
        <v>-233</v>
      </c>
      <c r="F28" s="837">
        <v>-1652</v>
      </c>
      <c r="H28" s="868">
        <v>6550</v>
      </c>
      <c r="I28" s="866" t="s">
        <v>3465</v>
      </c>
      <c r="J28" s="866">
        <v>-307</v>
      </c>
      <c r="K28" s="867">
        <v>-54464</v>
      </c>
      <c r="L28" s="867">
        <v>-16791</v>
      </c>
      <c r="M28" s="867">
        <v>-71562</v>
      </c>
    </row>
    <row r="29" spans="1:13">
      <c r="A29" s="836" t="s">
        <v>3677</v>
      </c>
      <c r="B29" s="836" t="s">
        <v>3562</v>
      </c>
      <c r="C29" s="837">
        <v>-526954</v>
      </c>
      <c r="D29" s="837">
        <v>-2465</v>
      </c>
      <c r="E29" s="837">
        <v>-1041</v>
      </c>
      <c r="F29" s="837">
        <v>-530462</v>
      </c>
      <c r="H29" s="868">
        <v>6560</v>
      </c>
      <c r="I29" s="866" t="s">
        <v>3562</v>
      </c>
      <c r="J29" s="866">
        <v>9</v>
      </c>
      <c r="K29" s="867">
        <v>-209546</v>
      </c>
      <c r="L29" s="866">
        <v>0</v>
      </c>
      <c r="M29" s="867">
        <v>-209537</v>
      </c>
    </row>
    <row r="30" spans="1:13">
      <c r="A30" s="836" t="s">
        <v>3678</v>
      </c>
      <c r="B30" s="836" t="s">
        <v>2932</v>
      </c>
      <c r="C30" s="837">
        <v>-12671</v>
      </c>
      <c r="D30" s="837">
        <v>0</v>
      </c>
      <c r="E30" s="837">
        <v>0</v>
      </c>
      <c r="F30" s="837">
        <v>-12671</v>
      </c>
      <c r="H30" s="868">
        <v>6570</v>
      </c>
      <c r="I30" s="866" t="s">
        <v>2932</v>
      </c>
      <c r="J30" s="866">
        <v>0</v>
      </c>
      <c r="K30" s="866">
        <v>0</v>
      </c>
      <c r="L30" s="866">
        <v>0</v>
      </c>
      <c r="M30" s="866">
        <v>0</v>
      </c>
    </row>
    <row r="31" spans="1:13">
      <c r="A31" s="836" t="s">
        <v>3679</v>
      </c>
      <c r="B31" s="836" t="s">
        <v>3217</v>
      </c>
      <c r="C31" s="837">
        <v>0</v>
      </c>
      <c r="D31" s="837">
        <v>0</v>
      </c>
      <c r="E31" s="837">
        <v>0</v>
      </c>
      <c r="F31" s="837">
        <v>0</v>
      </c>
    </row>
    <row r="32" spans="1:13">
      <c r="A32" s="838" t="s">
        <v>3680</v>
      </c>
      <c r="B32" s="838" t="s">
        <v>3681</v>
      </c>
      <c r="C32" s="839">
        <v>-292134508</v>
      </c>
      <c r="D32" s="839">
        <v>-163987450</v>
      </c>
      <c r="E32" s="839">
        <v>-68150463</v>
      </c>
      <c r="F32" s="839">
        <v>-524272421</v>
      </c>
      <c r="H32" s="868">
        <v>7110</v>
      </c>
      <c r="I32" s="866" t="s">
        <v>3681</v>
      </c>
      <c r="J32" s="867">
        <v>-75519806</v>
      </c>
      <c r="K32" s="867">
        <v>-468778043</v>
      </c>
      <c r="L32" s="867">
        <v>-212944717</v>
      </c>
      <c r="M32" s="867">
        <v>-757242566</v>
      </c>
    </row>
    <row r="33" spans="1:13">
      <c r="A33" s="838" t="s">
        <v>3682</v>
      </c>
      <c r="B33" s="838" t="s">
        <v>3683</v>
      </c>
      <c r="C33" s="839">
        <v>0</v>
      </c>
      <c r="D33" s="839">
        <v>0</v>
      </c>
      <c r="E33" s="839">
        <v>0</v>
      </c>
      <c r="F33" s="839">
        <v>0</v>
      </c>
      <c r="H33" s="868">
        <v>7210</v>
      </c>
      <c r="I33" s="866" t="s">
        <v>3683</v>
      </c>
      <c r="J33" s="866">
        <v>-45</v>
      </c>
      <c r="K33" s="867">
        <v>170850</v>
      </c>
      <c r="L33" s="866">
        <v>908</v>
      </c>
      <c r="M33" s="867">
        <v>171713</v>
      </c>
    </row>
    <row r="34" spans="1:13">
      <c r="A34" s="838" t="s">
        <v>3684</v>
      </c>
      <c r="B34" s="838" t="s">
        <v>3685</v>
      </c>
      <c r="C34" s="839">
        <v>-33044255</v>
      </c>
      <c r="D34" s="839">
        <v>0</v>
      </c>
      <c r="E34" s="839">
        <v>0</v>
      </c>
      <c r="F34" s="839">
        <v>-33044255</v>
      </c>
      <c r="H34" s="868">
        <v>7310</v>
      </c>
      <c r="I34" s="866" t="s">
        <v>3685</v>
      </c>
      <c r="J34" s="867">
        <v>1190099</v>
      </c>
      <c r="K34" s="867">
        <v>12536874</v>
      </c>
      <c r="L34" s="867">
        <v>4676803</v>
      </c>
      <c r="M34" s="867">
        <v>18403776</v>
      </c>
    </row>
    <row r="35" spans="1:13">
      <c r="A35" s="838" t="s">
        <v>3686</v>
      </c>
      <c r="B35" s="838" t="s">
        <v>3687</v>
      </c>
      <c r="C35" s="839">
        <v>0</v>
      </c>
      <c r="D35" s="839">
        <v>0</v>
      </c>
      <c r="E35" s="839">
        <v>0</v>
      </c>
      <c r="F35" s="839">
        <v>0</v>
      </c>
      <c r="H35" s="868">
        <v>7410</v>
      </c>
      <c r="I35" s="866" t="s">
        <v>3687</v>
      </c>
      <c r="J35" s="866">
        <v>0</v>
      </c>
      <c r="K35" s="867">
        <v>28703244</v>
      </c>
      <c r="L35" s="866">
        <v>0</v>
      </c>
      <c r="M35" s="867">
        <v>28703244</v>
      </c>
    </row>
    <row r="36" spans="1:13">
      <c r="A36" s="840" t="s">
        <v>3688</v>
      </c>
      <c r="B36" s="840" t="s">
        <v>3394</v>
      </c>
      <c r="C36" s="841">
        <v>-9707404</v>
      </c>
      <c r="D36" s="841">
        <v>-1897150</v>
      </c>
      <c r="E36" s="841">
        <v>-182600</v>
      </c>
      <c r="F36" s="841">
        <v>-11787154</v>
      </c>
      <c r="H36" s="866">
        <v>8110.1</v>
      </c>
      <c r="I36" s="866" t="s">
        <v>3769</v>
      </c>
      <c r="J36" s="866">
        <v>0</v>
      </c>
      <c r="K36" s="866">
        <v>0</v>
      </c>
      <c r="L36" s="866">
        <v>0</v>
      </c>
      <c r="M36" s="866">
        <v>0</v>
      </c>
    </row>
    <row r="37" spans="1:13">
      <c r="A37" s="840" t="s">
        <v>3689</v>
      </c>
      <c r="B37" s="840" t="s">
        <v>3690</v>
      </c>
      <c r="C37" s="841">
        <v>-43303732</v>
      </c>
      <c r="D37" s="841">
        <v>-285980</v>
      </c>
      <c r="E37" s="841">
        <v>-120870</v>
      </c>
      <c r="F37" s="841">
        <v>-43710582</v>
      </c>
      <c r="H37" s="868">
        <v>8120.1</v>
      </c>
      <c r="I37" s="866" t="s">
        <v>3690</v>
      </c>
      <c r="J37" s="867">
        <v>19560</v>
      </c>
      <c r="K37" s="867">
        <v>24168315</v>
      </c>
      <c r="L37" s="867">
        <v>379291</v>
      </c>
      <c r="M37" s="867">
        <v>24567166</v>
      </c>
    </row>
    <row r="38" spans="1:13">
      <c r="A38" s="840" t="s">
        <v>3691</v>
      </c>
      <c r="B38" s="840" t="s">
        <v>3692</v>
      </c>
      <c r="C38" s="841">
        <v>0</v>
      </c>
      <c r="D38" s="841">
        <v>0</v>
      </c>
      <c r="E38" s="841">
        <v>0</v>
      </c>
      <c r="F38" s="841">
        <v>0</v>
      </c>
      <c r="H38" s="868">
        <v>8130.1</v>
      </c>
      <c r="I38" s="866" t="s">
        <v>3692</v>
      </c>
      <c r="J38" s="866">
        <v>0</v>
      </c>
      <c r="K38" s="866">
        <v>0</v>
      </c>
      <c r="L38" s="866">
        <v>0</v>
      </c>
      <c r="M38" s="866">
        <v>0</v>
      </c>
    </row>
    <row r="39" spans="1:13">
      <c r="A39" s="840" t="s">
        <v>3693</v>
      </c>
      <c r="B39" s="840" t="s">
        <v>3694</v>
      </c>
      <c r="C39" s="841">
        <v>-8884355</v>
      </c>
      <c r="D39" s="841">
        <v>0</v>
      </c>
      <c r="E39" s="841">
        <v>0</v>
      </c>
      <c r="F39" s="841">
        <v>-8884355</v>
      </c>
      <c r="H39" s="868">
        <v>8140.1</v>
      </c>
      <c r="I39" s="866" t="s">
        <v>3694</v>
      </c>
      <c r="J39" s="866">
        <v>0</v>
      </c>
      <c r="K39" s="867">
        <v>-9584125</v>
      </c>
      <c r="L39" s="866">
        <v>0</v>
      </c>
      <c r="M39" s="867">
        <v>-9584125</v>
      </c>
    </row>
    <row r="40" spans="1:13">
      <c r="A40" s="840" t="s">
        <v>3695</v>
      </c>
      <c r="B40" s="840" t="s">
        <v>3696</v>
      </c>
      <c r="C40" s="841">
        <v>0</v>
      </c>
      <c r="D40" s="841">
        <v>-3629127</v>
      </c>
      <c r="E40" s="841">
        <v>-529184</v>
      </c>
      <c r="F40" s="841">
        <v>-4158311</v>
      </c>
      <c r="H40" s="868">
        <v>8150.1</v>
      </c>
      <c r="I40" s="866" t="s">
        <v>3696</v>
      </c>
      <c r="J40" s="867">
        <v>-215017</v>
      </c>
      <c r="K40" s="866">
        <v>0</v>
      </c>
      <c r="L40" s="867">
        <v>-1534945</v>
      </c>
      <c r="M40" s="867">
        <v>-1749962</v>
      </c>
    </row>
    <row r="41" spans="1:13">
      <c r="A41" s="840" t="s">
        <v>3697</v>
      </c>
      <c r="B41" s="840" t="s">
        <v>3155</v>
      </c>
      <c r="C41" s="841">
        <v>-403435</v>
      </c>
      <c r="D41" s="841">
        <v>-678256</v>
      </c>
      <c r="E41" s="841">
        <v>-1253023</v>
      </c>
      <c r="F41" s="841">
        <v>-2334714</v>
      </c>
      <c r="H41" s="868">
        <v>8160.1</v>
      </c>
      <c r="I41" s="866" t="s">
        <v>3155</v>
      </c>
      <c r="J41" s="867">
        <v>-731563</v>
      </c>
      <c r="K41" s="867">
        <v>-871199</v>
      </c>
      <c r="L41" s="867">
        <v>-1946659</v>
      </c>
      <c r="M41" s="867">
        <v>-3549421</v>
      </c>
    </row>
    <row r="42" spans="1:13">
      <c r="A42" s="840" t="s">
        <v>3698</v>
      </c>
      <c r="B42" s="840" t="s">
        <v>3699</v>
      </c>
      <c r="C42" s="841">
        <v>0</v>
      </c>
      <c r="D42" s="841">
        <v>0</v>
      </c>
      <c r="E42" s="841">
        <v>0</v>
      </c>
      <c r="F42" s="841">
        <v>0</v>
      </c>
      <c r="H42" s="868">
        <v>8170.1</v>
      </c>
      <c r="I42" s="866" t="s">
        <v>3699</v>
      </c>
      <c r="J42" s="866">
        <v>0</v>
      </c>
      <c r="K42" s="866">
        <v>0</v>
      </c>
      <c r="L42" s="867">
        <v>-573645</v>
      </c>
      <c r="M42" s="867">
        <v>-573645</v>
      </c>
    </row>
    <row r="43" spans="1:13">
      <c r="A43" s="840" t="s">
        <v>3700</v>
      </c>
      <c r="B43" s="840" t="s">
        <v>3701</v>
      </c>
      <c r="C43" s="841">
        <v>0</v>
      </c>
      <c r="D43" s="841">
        <v>0</v>
      </c>
      <c r="E43" s="841">
        <v>0</v>
      </c>
      <c r="F43" s="841">
        <v>0</v>
      </c>
      <c r="H43" s="868">
        <v>8180.1</v>
      </c>
      <c r="I43" s="866" t="s">
        <v>3701</v>
      </c>
      <c r="J43" s="866">
        <v>0</v>
      </c>
      <c r="K43" s="866">
        <v>0</v>
      </c>
      <c r="L43" s="866">
        <v>0</v>
      </c>
      <c r="M43" s="866">
        <v>0</v>
      </c>
    </row>
    <row r="44" spans="1:13">
      <c r="A44" s="840" t="s">
        <v>3702</v>
      </c>
      <c r="B44" s="840" t="s">
        <v>3594</v>
      </c>
      <c r="C44" s="841">
        <v>0</v>
      </c>
      <c r="D44" s="841">
        <v>0</v>
      </c>
      <c r="E44" s="841">
        <v>0</v>
      </c>
      <c r="F44" s="841">
        <v>0</v>
      </c>
      <c r="H44" s="868">
        <v>8190.1</v>
      </c>
      <c r="I44" s="866" t="s">
        <v>3594</v>
      </c>
      <c r="J44" s="866">
        <v>0</v>
      </c>
      <c r="K44" s="866">
        <v>0</v>
      </c>
      <c r="L44" s="866">
        <v>0</v>
      </c>
      <c r="M44" s="866">
        <v>0</v>
      </c>
    </row>
    <row r="45" spans="1:13">
      <c r="A45" s="842" t="s">
        <v>3703</v>
      </c>
      <c r="B45" s="842" t="s">
        <v>3704</v>
      </c>
      <c r="C45" s="843">
        <v>2424742</v>
      </c>
      <c r="D45" s="843">
        <v>1264929</v>
      </c>
      <c r="E45" s="843">
        <v>528841</v>
      </c>
      <c r="F45" s="843">
        <v>4218512</v>
      </c>
      <c r="H45" s="868">
        <v>8210.1</v>
      </c>
      <c r="I45" s="866" t="s">
        <v>3704</v>
      </c>
      <c r="J45" s="867">
        <v>511610</v>
      </c>
      <c r="K45" s="867">
        <v>2836695</v>
      </c>
      <c r="L45" s="867">
        <v>1439653</v>
      </c>
      <c r="M45" s="867">
        <v>4787958</v>
      </c>
    </row>
    <row r="46" spans="1:13">
      <c r="A46" s="842" t="s">
        <v>3705</v>
      </c>
      <c r="B46" s="842" t="s">
        <v>3706</v>
      </c>
      <c r="C46" s="843">
        <v>315208</v>
      </c>
      <c r="D46" s="843">
        <v>164440</v>
      </c>
      <c r="E46" s="843">
        <v>68749</v>
      </c>
      <c r="F46" s="843">
        <v>548397</v>
      </c>
      <c r="H46" s="868">
        <v>8220.1</v>
      </c>
      <c r="I46" s="866" t="s">
        <v>3706</v>
      </c>
      <c r="J46" s="867">
        <v>66509</v>
      </c>
      <c r="K46" s="867">
        <v>368322</v>
      </c>
      <c r="L46" s="867">
        <v>187097</v>
      </c>
      <c r="M46" s="867">
        <v>621928</v>
      </c>
    </row>
    <row r="47" spans="1:13">
      <c r="A47" s="842" t="s">
        <v>3707</v>
      </c>
      <c r="B47" s="842" t="s">
        <v>3708</v>
      </c>
      <c r="C47" s="843">
        <v>242479</v>
      </c>
      <c r="D47" s="843">
        <v>126489</v>
      </c>
      <c r="E47" s="843">
        <v>52885</v>
      </c>
      <c r="F47" s="843">
        <v>421853</v>
      </c>
      <c r="H47" s="868">
        <v>8230.1</v>
      </c>
      <c r="I47" s="866" t="s">
        <v>3708</v>
      </c>
      <c r="J47" s="867">
        <v>51164</v>
      </c>
      <c r="K47" s="867">
        <v>283342</v>
      </c>
      <c r="L47" s="867">
        <v>143929</v>
      </c>
      <c r="M47" s="867">
        <v>478435</v>
      </c>
    </row>
    <row r="48" spans="1:13">
      <c r="A48" s="842" t="s">
        <v>3709</v>
      </c>
      <c r="B48" s="842" t="s">
        <v>3710</v>
      </c>
      <c r="C48" s="843">
        <v>31523</v>
      </c>
      <c r="D48" s="843">
        <v>16437</v>
      </c>
      <c r="E48" s="843">
        <v>6878</v>
      </c>
      <c r="F48" s="843">
        <v>54838</v>
      </c>
      <c r="H48" s="868">
        <v>8240.1</v>
      </c>
      <c r="I48" s="866" t="s">
        <v>3710</v>
      </c>
      <c r="J48" s="867">
        <v>6624</v>
      </c>
      <c r="K48" s="867">
        <v>36837</v>
      </c>
      <c r="L48" s="867">
        <v>18712</v>
      </c>
      <c r="M48" s="867">
        <v>62173</v>
      </c>
    </row>
    <row r="49" spans="1:13">
      <c r="A49" s="842" t="s">
        <v>3711</v>
      </c>
      <c r="B49" s="842" t="s">
        <v>3712</v>
      </c>
      <c r="C49" s="843">
        <v>53880</v>
      </c>
      <c r="D49" s="843">
        <v>27964</v>
      </c>
      <c r="E49" s="843">
        <v>11856</v>
      </c>
      <c r="F49" s="843">
        <v>93700</v>
      </c>
      <c r="H49" s="868">
        <v>8250.1</v>
      </c>
      <c r="I49" s="866" t="s">
        <v>3712</v>
      </c>
      <c r="J49" s="867">
        <v>11386</v>
      </c>
      <c r="K49" s="867">
        <v>62945</v>
      </c>
      <c r="L49" s="867">
        <v>31977</v>
      </c>
      <c r="M49" s="867">
        <v>106308</v>
      </c>
    </row>
    <row r="50" spans="1:13">
      <c r="A50" s="842" t="s">
        <v>3713</v>
      </c>
      <c r="B50" s="842" t="s">
        <v>3301</v>
      </c>
      <c r="C50" s="843">
        <v>155011</v>
      </c>
      <c r="D50" s="843">
        <v>81307</v>
      </c>
      <c r="E50" s="843">
        <v>34584</v>
      </c>
      <c r="F50" s="843">
        <v>270902</v>
      </c>
      <c r="H50" s="868">
        <v>8260.1</v>
      </c>
      <c r="I50" s="866" t="s">
        <v>3301</v>
      </c>
      <c r="J50" s="867">
        <v>25135</v>
      </c>
      <c r="K50" s="867">
        <v>139035</v>
      </c>
      <c r="L50" s="867">
        <v>70706</v>
      </c>
      <c r="M50" s="867">
        <v>234876</v>
      </c>
    </row>
    <row r="51" spans="1:13">
      <c r="A51" s="842" t="s">
        <v>3714</v>
      </c>
      <c r="B51" s="842" t="s">
        <v>2954</v>
      </c>
      <c r="C51" s="843">
        <v>161885</v>
      </c>
      <c r="D51" s="843">
        <v>3395</v>
      </c>
      <c r="E51" s="843">
        <v>0</v>
      </c>
      <c r="F51" s="843">
        <v>165280</v>
      </c>
      <c r="H51" s="868">
        <v>8270.1</v>
      </c>
      <c r="I51" s="866" t="s">
        <v>2954</v>
      </c>
      <c r="J51" s="866">
        <v>0</v>
      </c>
      <c r="K51" s="867">
        <v>202398</v>
      </c>
      <c r="L51" s="867">
        <v>3390</v>
      </c>
      <c r="M51" s="867">
        <v>205788</v>
      </c>
    </row>
    <row r="52" spans="1:13">
      <c r="A52" s="842" t="s">
        <v>3715</v>
      </c>
      <c r="B52" s="842" t="s">
        <v>3514</v>
      </c>
      <c r="C52" s="843">
        <v>518515</v>
      </c>
      <c r="D52" s="843">
        <v>2466</v>
      </c>
      <c r="E52" s="843">
        <v>1042</v>
      </c>
      <c r="F52" s="843">
        <v>522023</v>
      </c>
      <c r="H52" s="868">
        <v>8280.1</v>
      </c>
      <c r="I52" s="866" t="s">
        <v>3514</v>
      </c>
      <c r="J52" s="867">
        <v>1130</v>
      </c>
      <c r="K52" s="867">
        <v>438250</v>
      </c>
      <c r="L52" s="867">
        <v>6498</v>
      </c>
      <c r="M52" s="867">
        <v>445878</v>
      </c>
    </row>
    <row r="53" spans="1:13">
      <c r="A53" s="842" t="s">
        <v>3716</v>
      </c>
      <c r="B53" s="842" t="s">
        <v>3442</v>
      </c>
      <c r="C53" s="843">
        <v>0</v>
      </c>
      <c r="D53" s="843">
        <v>0</v>
      </c>
      <c r="E53" s="843">
        <v>0</v>
      </c>
      <c r="F53" s="843">
        <v>0</v>
      </c>
    </row>
    <row r="54" spans="1:13">
      <c r="A54" s="842" t="s">
        <v>3717</v>
      </c>
      <c r="B54" s="842" t="s">
        <v>3718</v>
      </c>
      <c r="C54" s="843">
        <v>0</v>
      </c>
      <c r="D54" s="843">
        <v>0</v>
      </c>
      <c r="E54" s="843">
        <v>0</v>
      </c>
      <c r="F54" s="843">
        <v>0</v>
      </c>
      <c r="H54" s="868">
        <v>8290.1</v>
      </c>
      <c r="I54" s="866" t="s">
        <v>3718</v>
      </c>
      <c r="J54" s="866">
        <v>0</v>
      </c>
      <c r="K54" s="866">
        <v>0</v>
      </c>
      <c r="L54" s="866">
        <v>0</v>
      </c>
      <c r="M54" s="866">
        <v>0</v>
      </c>
    </row>
    <row r="55" spans="1:13">
      <c r="A55" s="842" t="s">
        <v>3719</v>
      </c>
      <c r="B55" s="842" t="s">
        <v>3237</v>
      </c>
      <c r="C55" s="843">
        <v>8306</v>
      </c>
      <c r="D55" s="843">
        <v>6229</v>
      </c>
      <c r="E55" s="843">
        <v>4432</v>
      </c>
      <c r="F55" s="843">
        <v>18967</v>
      </c>
      <c r="H55" s="868">
        <v>8310.1</v>
      </c>
      <c r="I55" s="866" t="s">
        <v>3237</v>
      </c>
      <c r="J55" s="867">
        <v>10553</v>
      </c>
      <c r="K55" s="867">
        <v>13846</v>
      </c>
      <c r="L55" s="867">
        <v>16255</v>
      </c>
      <c r="M55" s="867">
        <v>40654</v>
      </c>
    </row>
    <row r="56" spans="1:13">
      <c r="A56" s="842" t="s">
        <v>3720</v>
      </c>
      <c r="B56" s="842" t="s">
        <v>3721</v>
      </c>
      <c r="C56" s="843">
        <v>141162</v>
      </c>
      <c r="D56" s="843">
        <v>0</v>
      </c>
      <c r="E56" s="843">
        <v>0</v>
      </c>
      <c r="F56" s="843">
        <v>141162</v>
      </c>
      <c r="H56" s="868">
        <v>8320.1</v>
      </c>
      <c r="I56" s="866" t="s">
        <v>3721</v>
      </c>
      <c r="J56" s="866">
        <v>0</v>
      </c>
      <c r="K56" s="867">
        <v>123735</v>
      </c>
      <c r="L56" s="866">
        <v>0</v>
      </c>
      <c r="M56" s="867">
        <v>123735</v>
      </c>
    </row>
    <row r="57" spans="1:13">
      <c r="A57" s="842" t="s">
        <v>3722</v>
      </c>
      <c r="B57" s="842" t="s">
        <v>3077</v>
      </c>
      <c r="C57" s="843">
        <v>903101</v>
      </c>
      <c r="D57" s="843">
        <v>71466</v>
      </c>
      <c r="E57" s="843">
        <v>18874</v>
      </c>
      <c r="F57" s="843">
        <v>993441</v>
      </c>
      <c r="H57" s="868">
        <v>8330.1</v>
      </c>
      <c r="I57" s="866" t="s">
        <v>3077</v>
      </c>
      <c r="J57" s="867">
        <v>22757</v>
      </c>
      <c r="K57" s="866">
        <v>0</v>
      </c>
      <c r="L57" s="867">
        <v>51419</v>
      </c>
      <c r="M57" s="867">
        <v>74176</v>
      </c>
    </row>
    <row r="58" spans="1:13">
      <c r="A58" s="842" t="s">
        <v>3723</v>
      </c>
      <c r="B58" s="842" t="s">
        <v>3724</v>
      </c>
      <c r="C58" s="843">
        <v>0</v>
      </c>
      <c r="D58" s="843">
        <v>0</v>
      </c>
      <c r="E58" s="843">
        <v>0</v>
      </c>
      <c r="F58" s="843">
        <v>0</v>
      </c>
      <c r="H58" s="868">
        <v>8340.1</v>
      </c>
      <c r="I58" s="866" t="s">
        <v>3724</v>
      </c>
      <c r="J58" s="866">
        <v>0</v>
      </c>
      <c r="K58" s="866">
        <v>0</v>
      </c>
      <c r="L58" s="866">
        <v>0</v>
      </c>
      <c r="M58" s="866">
        <v>0</v>
      </c>
    </row>
    <row r="59" spans="1:13">
      <c r="A59" s="842" t="s">
        <v>3725</v>
      </c>
      <c r="B59" s="842" t="s">
        <v>3726</v>
      </c>
      <c r="C59" s="843">
        <v>0</v>
      </c>
      <c r="D59" s="843">
        <v>0</v>
      </c>
      <c r="E59" s="843">
        <v>0</v>
      </c>
      <c r="F59" s="843">
        <v>0</v>
      </c>
    </row>
    <row r="60" spans="1:13">
      <c r="A60" s="840" t="s">
        <v>3727</v>
      </c>
      <c r="B60" s="840" t="s">
        <v>3398</v>
      </c>
      <c r="C60" s="840">
        <v>-483611</v>
      </c>
      <c r="D60" s="840">
        <v>18822</v>
      </c>
      <c r="E60" s="840">
        <v>19563</v>
      </c>
      <c r="F60" s="840">
        <v>-445226</v>
      </c>
      <c r="H60" s="868" t="s">
        <v>3775</v>
      </c>
      <c r="I60" s="866" t="s">
        <v>3776</v>
      </c>
      <c r="J60" s="866">
        <v>45</v>
      </c>
      <c r="K60" s="867">
        <v>-170849</v>
      </c>
      <c r="L60" s="866">
        <v>-908</v>
      </c>
      <c r="M60" s="867">
        <v>-171712</v>
      </c>
    </row>
    <row r="61" spans="1:13">
      <c r="A61" s="840" t="s">
        <v>3728</v>
      </c>
      <c r="B61" s="840" t="s">
        <v>3400</v>
      </c>
      <c r="C61" s="840">
        <v>-11393793</v>
      </c>
      <c r="D61" s="840">
        <v>646716</v>
      </c>
      <c r="E61" s="840">
        <v>860565</v>
      </c>
      <c r="F61" s="840">
        <v>-9886512</v>
      </c>
      <c r="H61" s="868" t="s">
        <v>3777</v>
      </c>
      <c r="I61" s="866" t="s">
        <v>3778</v>
      </c>
      <c r="J61" s="867">
        <v>-1190099</v>
      </c>
      <c r="K61" s="867">
        <v>-12536874</v>
      </c>
      <c r="L61" s="867">
        <v>-4676803</v>
      </c>
      <c r="M61" s="867">
        <v>-18403776</v>
      </c>
    </row>
    <row r="62" spans="1:13">
      <c r="A62" s="833" t="s">
        <v>3729</v>
      </c>
      <c r="B62" s="833" t="s">
        <v>3683</v>
      </c>
      <c r="C62" s="833">
        <v>483611</v>
      </c>
      <c r="D62" s="833">
        <v>-18822</v>
      </c>
      <c r="E62" s="833">
        <v>-19563</v>
      </c>
      <c r="F62" s="833">
        <v>445226</v>
      </c>
      <c r="H62" s="866">
        <v>5250</v>
      </c>
      <c r="I62" s="866" t="s">
        <v>3772</v>
      </c>
      <c r="J62" s="866">
        <v>0</v>
      </c>
      <c r="K62" s="866">
        <v>0</v>
      </c>
      <c r="L62" s="867">
        <v>16917914</v>
      </c>
      <c r="M62" s="867">
        <v>16917914</v>
      </c>
    </row>
    <row r="63" spans="1:13">
      <c r="A63" s="833" t="s">
        <v>3730</v>
      </c>
      <c r="B63" s="833" t="s">
        <v>3731</v>
      </c>
      <c r="C63" s="833">
        <v>11393793</v>
      </c>
      <c r="D63" s="833">
        <v>-646716</v>
      </c>
      <c r="E63" s="833">
        <v>-860565</v>
      </c>
      <c r="F63" s="833">
        <v>9886512</v>
      </c>
      <c r="H63" s="866" t="s">
        <v>3773</v>
      </c>
      <c r="I63" s="866" t="s">
        <v>3774</v>
      </c>
      <c r="J63" s="866">
        <v>0</v>
      </c>
      <c r="K63" s="866">
        <v>0</v>
      </c>
      <c r="L63" s="866">
        <v>0</v>
      </c>
      <c r="M63" s="866">
        <v>0</v>
      </c>
    </row>
    <row r="64" spans="1:13">
      <c r="H64" s="866" t="s">
        <v>3779</v>
      </c>
      <c r="I64" s="866" t="s">
        <v>3780</v>
      </c>
      <c r="J64" s="867">
        <v>16058</v>
      </c>
      <c r="K64" s="867">
        <v>41583670</v>
      </c>
      <c r="L64" s="867">
        <v>329974</v>
      </c>
      <c r="M64" s="867">
        <v>41929702</v>
      </c>
    </row>
    <row r="65" spans="6:13">
      <c r="F65" s="834"/>
      <c r="H65" s="866" t="s">
        <v>3781</v>
      </c>
      <c r="I65" s="866" t="s">
        <v>3782</v>
      </c>
      <c r="J65" s="867">
        <v>-470759</v>
      </c>
      <c r="K65" s="866">
        <v>0</v>
      </c>
      <c r="L65" s="867">
        <v>-968780</v>
      </c>
      <c r="M65" s="867">
        <v>-1439539</v>
      </c>
    </row>
    <row r="66" spans="6:13">
      <c r="H66" s="866">
        <v>8191</v>
      </c>
      <c r="I66" s="866" t="s">
        <v>3783</v>
      </c>
      <c r="J66" s="866">
        <v>0</v>
      </c>
      <c r="K66" s="866">
        <v>0</v>
      </c>
      <c r="L66" s="866">
        <v>0</v>
      </c>
      <c r="M66" s="866">
        <v>0</v>
      </c>
    </row>
    <row r="67" spans="6:13">
      <c r="H67" s="866">
        <v>8359.1</v>
      </c>
      <c r="I67" s="866" t="s">
        <v>3770</v>
      </c>
      <c r="J67" s="866">
        <v>0</v>
      </c>
      <c r="K67" s="866">
        <v>0</v>
      </c>
      <c r="L67" s="866">
        <v>0</v>
      </c>
      <c r="M67" s="866">
        <v>0</v>
      </c>
    </row>
    <row r="68" spans="6:13">
      <c r="H68" s="866">
        <v>8350.1</v>
      </c>
      <c r="I68" s="866" t="s">
        <v>3770</v>
      </c>
      <c r="J68" s="866">
        <v>0</v>
      </c>
      <c r="K68" s="866">
        <v>0</v>
      </c>
      <c r="L68" s="866">
        <v>0</v>
      </c>
      <c r="M68" s="866">
        <v>0</v>
      </c>
    </row>
    <row r="69" spans="6:13">
      <c r="H69" s="866">
        <v>5130</v>
      </c>
      <c r="I69" s="866" t="s">
        <v>3771</v>
      </c>
      <c r="J69" s="867">
        <v>28000000</v>
      </c>
      <c r="K69" s="866">
        <v>0</v>
      </c>
      <c r="L69" s="867">
        <v>43000000</v>
      </c>
      <c r="M69" s="867">
        <v>71000000</v>
      </c>
    </row>
  </sheetData>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7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9.28515625" defaultRowHeight="15"/>
  <cols>
    <col min="1" max="1" width="13.28515625" style="835" bestFit="1" customWidth="1"/>
    <col min="2" max="2" width="32" style="835" customWidth="1"/>
    <col min="3" max="3" width="12" style="835" customWidth="1"/>
    <col min="4" max="4" width="13.42578125" style="835" customWidth="1"/>
    <col min="5" max="5" width="14.5703125" style="835" bestFit="1" customWidth="1"/>
    <col min="6" max="6" width="15.5703125" style="835" bestFit="1" customWidth="1"/>
    <col min="7" max="7" width="4.5703125" style="866" customWidth="1"/>
    <col min="8" max="8" width="7.7109375" style="866" bestFit="1" customWidth="1"/>
    <col min="9" max="9" width="39.42578125" style="866" customWidth="1"/>
    <col min="10" max="10" width="13.42578125" style="866" bestFit="1" customWidth="1"/>
    <col min="11" max="13" width="14.42578125" style="866" bestFit="1" customWidth="1"/>
    <col min="14" max="14" width="9.28515625" style="866"/>
    <col min="15" max="15" width="7.7109375" style="866" customWidth="1"/>
    <col min="16" max="16" width="36.28515625" style="866" customWidth="1"/>
    <col min="17" max="18" width="14.42578125" style="866" bestFit="1" customWidth="1"/>
    <col min="19" max="19" width="13.42578125" style="866" bestFit="1" customWidth="1"/>
    <col min="20" max="20" width="14.42578125" style="866" bestFit="1" customWidth="1"/>
    <col min="21" max="16384" width="9.28515625" style="866"/>
  </cols>
  <sheetData>
    <row r="3" spans="1:20">
      <c r="A3" s="831" t="s">
        <v>3639</v>
      </c>
      <c r="B3" s="831" t="s">
        <v>2929</v>
      </c>
      <c r="C3" s="832">
        <v>1110272</v>
      </c>
      <c r="D3" s="832">
        <v>0</v>
      </c>
      <c r="E3" s="832">
        <v>0</v>
      </c>
      <c r="F3" s="832">
        <v>1110272</v>
      </c>
      <c r="H3" s="868">
        <v>5110</v>
      </c>
      <c r="I3" s="866" t="s">
        <v>2929</v>
      </c>
      <c r="J3" s="867">
        <v>79232</v>
      </c>
      <c r="K3" s="867">
        <v>689702</v>
      </c>
      <c r="L3" s="867">
        <v>6078</v>
      </c>
      <c r="M3" s="867">
        <v>775012</v>
      </c>
      <c r="N3" s="866">
        <f t="shared" ref="N3:N8" si="0">H3-O3</f>
        <v>0</v>
      </c>
      <c r="O3" s="866">
        <v>5110</v>
      </c>
      <c r="P3" s="866" t="s">
        <v>2929</v>
      </c>
      <c r="Q3" s="867">
        <v>592700</v>
      </c>
      <c r="R3" s="867">
        <v>6092</v>
      </c>
      <c r="S3" s="867">
        <v>79388</v>
      </c>
      <c r="T3" s="867">
        <v>678180</v>
      </c>
    </row>
    <row r="4" spans="1:20">
      <c r="A4" s="831" t="s">
        <v>3640</v>
      </c>
      <c r="B4" s="831" t="s">
        <v>2930</v>
      </c>
      <c r="C4" s="832">
        <v>4334096</v>
      </c>
      <c r="D4" s="832">
        <v>53561068</v>
      </c>
      <c r="E4" s="832">
        <v>58754236</v>
      </c>
      <c r="F4" s="832">
        <v>116649400</v>
      </c>
      <c r="H4" s="868">
        <v>5120</v>
      </c>
      <c r="I4" s="866" t="s">
        <v>2930</v>
      </c>
      <c r="J4" s="867">
        <v>39474128</v>
      </c>
      <c r="K4" s="867">
        <v>38794511</v>
      </c>
      <c r="L4" s="867">
        <v>81997020</v>
      </c>
      <c r="M4" s="867">
        <v>160265659</v>
      </c>
      <c r="N4" s="866">
        <f t="shared" si="0"/>
        <v>0</v>
      </c>
      <c r="O4" s="866">
        <v>5120</v>
      </c>
      <c r="P4" s="866" t="s">
        <v>2930</v>
      </c>
      <c r="Q4" s="867">
        <v>40367034</v>
      </c>
      <c r="R4" s="867">
        <v>77619962</v>
      </c>
      <c r="S4" s="867">
        <v>42110838</v>
      </c>
      <c r="T4" s="867">
        <v>160097834</v>
      </c>
    </row>
    <row r="5" spans="1:20">
      <c r="A5" s="831" t="s">
        <v>3641</v>
      </c>
      <c r="B5" s="831" t="s">
        <v>3642</v>
      </c>
      <c r="C5" s="832">
        <v>143444210</v>
      </c>
      <c r="D5" s="832">
        <v>0</v>
      </c>
      <c r="E5" s="832">
        <v>0</v>
      </c>
      <c r="F5" s="832">
        <v>143444210</v>
      </c>
      <c r="H5" s="868">
        <v>5210</v>
      </c>
      <c r="I5" s="866" t="s">
        <v>3642</v>
      </c>
      <c r="J5" s="866">
        <v>0</v>
      </c>
      <c r="K5" s="867">
        <v>227459176</v>
      </c>
      <c r="L5" s="866">
        <v>0</v>
      </c>
      <c r="M5" s="867">
        <v>227459176</v>
      </c>
      <c r="N5" s="866">
        <f t="shared" si="0"/>
        <v>0</v>
      </c>
      <c r="O5" s="866">
        <v>5210</v>
      </c>
      <c r="P5" s="866" t="s">
        <v>3642</v>
      </c>
      <c r="Q5" s="867">
        <v>242630197</v>
      </c>
      <c r="R5" s="866">
        <v>0</v>
      </c>
      <c r="S5" s="866">
        <v>0</v>
      </c>
      <c r="T5" s="867">
        <v>242630197</v>
      </c>
    </row>
    <row r="6" spans="1:20">
      <c r="A6" s="831" t="s">
        <v>3643</v>
      </c>
      <c r="B6" s="831" t="s">
        <v>3644</v>
      </c>
      <c r="C6" s="832">
        <v>0</v>
      </c>
      <c r="D6" s="832">
        <v>116280750</v>
      </c>
      <c r="E6" s="832">
        <v>11269500</v>
      </c>
      <c r="F6" s="832">
        <v>127550250</v>
      </c>
      <c r="H6" s="868">
        <v>5220</v>
      </c>
      <c r="I6" s="866" t="s">
        <v>3644</v>
      </c>
      <c r="J6" s="867">
        <v>9079500</v>
      </c>
      <c r="K6" s="866">
        <v>0</v>
      </c>
      <c r="L6" s="867">
        <v>60953751</v>
      </c>
      <c r="M6" s="867">
        <v>70033251</v>
      </c>
      <c r="N6" s="866">
        <f t="shared" si="0"/>
        <v>0</v>
      </c>
      <c r="O6" s="866">
        <v>5220</v>
      </c>
      <c r="P6" s="866" t="s">
        <v>3644</v>
      </c>
      <c r="Q6" s="866">
        <v>0</v>
      </c>
      <c r="R6" s="867">
        <v>60929551</v>
      </c>
      <c r="S6" s="867">
        <v>9076700</v>
      </c>
      <c r="T6" s="867">
        <v>70006251</v>
      </c>
    </row>
    <row r="7" spans="1:20">
      <c r="A7" s="831" t="s">
        <v>3645</v>
      </c>
      <c r="B7" s="831" t="s">
        <v>3646</v>
      </c>
      <c r="C7" s="832">
        <v>235746575</v>
      </c>
      <c r="D7" s="832">
        <v>0</v>
      </c>
      <c r="E7" s="832">
        <v>0</v>
      </c>
      <c r="F7" s="832">
        <v>235746575</v>
      </c>
      <c r="H7" s="868">
        <v>5230</v>
      </c>
      <c r="I7" s="866" t="s">
        <v>3646</v>
      </c>
      <c r="J7" s="866">
        <v>0</v>
      </c>
      <c r="K7" s="867">
        <v>115367776</v>
      </c>
      <c r="L7" s="866">
        <v>0</v>
      </c>
      <c r="M7" s="867">
        <v>115367776</v>
      </c>
      <c r="N7" s="866">
        <f t="shared" si="0"/>
        <v>0</v>
      </c>
      <c r="O7" s="866">
        <v>5230</v>
      </c>
      <c r="P7" s="866" t="s">
        <v>3646</v>
      </c>
      <c r="Q7" s="867">
        <v>117547248</v>
      </c>
      <c r="R7" s="866">
        <v>0</v>
      </c>
      <c r="S7" s="866">
        <v>0</v>
      </c>
      <c r="T7" s="867">
        <v>117547248</v>
      </c>
    </row>
    <row r="8" spans="1:20">
      <c r="A8" s="831" t="s">
        <v>3647</v>
      </c>
      <c r="B8" s="831" t="s">
        <v>3648</v>
      </c>
      <c r="C8" s="832">
        <v>0</v>
      </c>
      <c r="D8" s="832">
        <v>0</v>
      </c>
      <c r="E8" s="832">
        <v>0</v>
      </c>
      <c r="F8" s="832">
        <v>0</v>
      </c>
      <c r="H8" s="868">
        <v>5240</v>
      </c>
      <c r="I8" s="866" t="s">
        <v>3648</v>
      </c>
      <c r="J8" s="866">
        <v>0</v>
      </c>
      <c r="K8" s="866">
        <v>0</v>
      </c>
      <c r="L8" s="866">
        <v>0</v>
      </c>
      <c r="M8" s="866">
        <v>0</v>
      </c>
      <c r="N8" s="866">
        <f t="shared" si="0"/>
        <v>0</v>
      </c>
      <c r="O8" s="866">
        <v>5240</v>
      </c>
      <c r="P8" s="866" t="s">
        <v>3648</v>
      </c>
      <c r="Q8" s="866">
        <v>0</v>
      </c>
      <c r="R8" s="866">
        <v>0</v>
      </c>
      <c r="S8" s="866">
        <v>0</v>
      </c>
      <c r="T8" s="866">
        <v>0</v>
      </c>
    </row>
    <row r="9" spans="1:20">
      <c r="A9" s="831"/>
      <c r="B9" s="831"/>
      <c r="C9" s="832"/>
      <c r="D9" s="832"/>
      <c r="E9" s="832"/>
      <c r="F9" s="832"/>
      <c r="H9" s="868"/>
      <c r="N9" s="866">
        <f>H9-O10</f>
        <v>-5310</v>
      </c>
    </row>
    <row r="10" spans="1:20">
      <c r="A10" s="831" t="s">
        <v>3649</v>
      </c>
      <c r="B10" s="831" t="s">
        <v>3081</v>
      </c>
      <c r="C10" s="832">
        <v>1465255</v>
      </c>
      <c r="D10" s="832">
        <v>0</v>
      </c>
      <c r="E10" s="832">
        <v>0</v>
      </c>
      <c r="F10" s="832">
        <v>1465255</v>
      </c>
      <c r="H10" s="868">
        <v>5310</v>
      </c>
      <c r="I10" s="866" t="s">
        <v>3081</v>
      </c>
      <c r="J10" s="866">
        <v>0</v>
      </c>
      <c r="K10" s="867">
        <v>2123001</v>
      </c>
      <c r="L10" s="866">
        <v>0</v>
      </c>
      <c r="M10" s="867">
        <v>2123001</v>
      </c>
      <c r="N10" s="866">
        <f>O10-A10</f>
        <v>0</v>
      </c>
      <c r="O10" s="866">
        <v>5310</v>
      </c>
      <c r="P10" s="866" t="s">
        <v>3081</v>
      </c>
      <c r="Q10" s="867">
        <v>1918701</v>
      </c>
      <c r="R10" s="866">
        <v>0</v>
      </c>
      <c r="S10" s="866">
        <v>0</v>
      </c>
      <c r="T10" s="867">
        <v>1918701</v>
      </c>
    </row>
    <row r="11" spans="1:20">
      <c r="A11" s="831" t="s">
        <v>3650</v>
      </c>
      <c r="B11" s="831" t="s">
        <v>3082</v>
      </c>
      <c r="C11" s="832">
        <v>40778</v>
      </c>
      <c r="D11" s="832">
        <v>230728</v>
      </c>
      <c r="E11" s="832">
        <v>236045</v>
      </c>
      <c r="F11" s="832">
        <v>507550</v>
      </c>
      <c r="H11" s="868">
        <v>5410</v>
      </c>
      <c r="I11" s="866" t="s">
        <v>3082</v>
      </c>
      <c r="J11" s="867">
        <v>-24940</v>
      </c>
      <c r="K11" s="867">
        <v>153057</v>
      </c>
      <c r="L11" s="867">
        <v>2163915</v>
      </c>
      <c r="M11" s="867">
        <v>2292032</v>
      </c>
      <c r="N11" s="866">
        <f t="shared" ref="N11:N69" si="1">O11-A11</f>
        <v>0</v>
      </c>
      <c r="O11" s="866">
        <v>5410</v>
      </c>
      <c r="P11" s="866" t="s">
        <v>3082</v>
      </c>
      <c r="Q11" s="867">
        <v>198137</v>
      </c>
      <c r="R11" s="867">
        <v>2405845</v>
      </c>
      <c r="S11" s="867">
        <v>97083</v>
      </c>
      <c r="T11" s="867">
        <v>2701065</v>
      </c>
    </row>
    <row r="12" spans="1:20">
      <c r="A12" s="831" t="s">
        <v>3651</v>
      </c>
      <c r="B12" s="831" t="s">
        <v>3652</v>
      </c>
      <c r="C12" s="832">
        <v>28047651</v>
      </c>
      <c r="D12" s="832">
        <v>0</v>
      </c>
      <c r="E12" s="832">
        <v>0</v>
      </c>
      <c r="F12" s="832">
        <v>28047651</v>
      </c>
      <c r="H12" s="868">
        <v>5510</v>
      </c>
      <c r="I12" s="866" t="s">
        <v>3652</v>
      </c>
      <c r="J12" s="866">
        <v>0</v>
      </c>
      <c r="K12" s="866">
        <v>-3</v>
      </c>
      <c r="L12" s="866">
        <v>0</v>
      </c>
      <c r="M12" s="866">
        <v>-3</v>
      </c>
      <c r="N12" s="866">
        <f t="shared" si="1"/>
        <v>0</v>
      </c>
      <c r="O12" s="866">
        <v>5510</v>
      </c>
      <c r="P12" s="866" t="s">
        <v>3652</v>
      </c>
      <c r="Q12" s="866">
        <v>-3</v>
      </c>
      <c r="R12" s="866">
        <v>0</v>
      </c>
      <c r="S12" s="866">
        <v>0</v>
      </c>
      <c r="T12" s="866">
        <v>-3</v>
      </c>
    </row>
    <row r="13" spans="1:20">
      <c r="A13" s="831" t="s">
        <v>3653</v>
      </c>
      <c r="B13" s="831" t="s">
        <v>3654</v>
      </c>
      <c r="C13" s="832">
        <v>201000</v>
      </c>
      <c r="D13" s="832">
        <v>200000</v>
      </c>
      <c r="E13" s="832">
        <v>100000</v>
      </c>
      <c r="F13" s="832">
        <v>501000</v>
      </c>
      <c r="H13" s="868">
        <v>5610</v>
      </c>
      <c r="I13" s="866" t="s">
        <v>3768</v>
      </c>
      <c r="J13" s="867">
        <v>100000</v>
      </c>
      <c r="K13" s="867">
        <v>2701000</v>
      </c>
      <c r="L13" s="867">
        <v>200000</v>
      </c>
      <c r="M13" s="867">
        <v>3001000</v>
      </c>
      <c r="N13" s="866">
        <f t="shared" si="1"/>
        <v>0</v>
      </c>
      <c r="O13" s="866">
        <v>5610</v>
      </c>
      <c r="P13" s="866" t="s">
        <v>3768</v>
      </c>
      <c r="Q13" s="867">
        <v>2701000</v>
      </c>
      <c r="R13" s="867">
        <v>200000</v>
      </c>
      <c r="S13" s="867">
        <v>100000</v>
      </c>
      <c r="T13" s="867">
        <v>3001000</v>
      </c>
    </row>
    <row r="14" spans="1:20">
      <c r="A14" s="831" t="s">
        <v>3655</v>
      </c>
      <c r="B14" s="831" t="s">
        <v>3656</v>
      </c>
      <c r="C14" s="832">
        <v>2500000</v>
      </c>
      <c r="D14" s="832">
        <v>0</v>
      </c>
      <c r="E14" s="832">
        <v>0</v>
      </c>
      <c r="F14" s="832">
        <v>2500000</v>
      </c>
      <c r="N14" s="866">
        <f t="shared" si="1"/>
        <v>0</v>
      </c>
      <c r="O14" s="866">
        <v>5620</v>
      </c>
      <c r="P14" s="866" t="s">
        <v>3658</v>
      </c>
      <c r="Q14" s="867">
        <v>18653</v>
      </c>
      <c r="R14" s="867">
        <v>10016500</v>
      </c>
      <c r="S14" s="867">
        <v>16500</v>
      </c>
      <c r="T14" s="867">
        <v>10051653</v>
      </c>
    </row>
    <row r="15" spans="1:20">
      <c r="A15" s="831" t="s">
        <v>3657</v>
      </c>
      <c r="B15" s="831" t="s">
        <v>3658</v>
      </c>
      <c r="C15" s="832">
        <v>16500</v>
      </c>
      <c r="D15" s="832">
        <v>16500</v>
      </c>
      <c r="E15" s="832">
        <v>16500</v>
      </c>
      <c r="F15" s="832">
        <v>49500</v>
      </c>
      <c r="H15" s="866">
        <v>5630</v>
      </c>
      <c r="I15" s="866" t="s">
        <v>3658</v>
      </c>
      <c r="J15" s="867">
        <v>16500</v>
      </c>
      <c r="K15" s="867">
        <v>27608</v>
      </c>
      <c r="L15" s="867">
        <v>10016500</v>
      </c>
      <c r="M15" s="867">
        <v>10060608</v>
      </c>
      <c r="N15" s="866">
        <f t="shared" si="1"/>
        <v>0</v>
      </c>
      <c r="O15" s="866">
        <v>5630</v>
      </c>
      <c r="P15" s="866" t="s">
        <v>3084</v>
      </c>
      <c r="Q15" s="867">
        <v>91989</v>
      </c>
      <c r="R15" s="867">
        <v>10161</v>
      </c>
      <c r="S15" s="867">
        <v>5253</v>
      </c>
      <c r="T15" s="867">
        <v>107403</v>
      </c>
    </row>
    <row r="16" spans="1:20">
      <c r="A16" s="831" t="s">
        <v>3659</v>
      </c>
      <c r="B16" s="831" t="s">
        <v>3084</v>
      </c>
      <c r="C16" s="832">
        <v>91380</v>
      </c>
      <c r="D16" s="832">
        <v>9522</v>
      </c>
      <c r="E16" s="832">
        <v>4874</v>
      </c>
      <c r="F16" s="832">
        <v>105776</v>
      </c>
      <c r="H16" s="866">
        <v>5630</v>
      </c>
      <c r="I16" s="866" t="s">
        <v>3084</v>
      </c>
      <c r="J16" s="867">
        <v>5253</v>
      </c>
      <c r="K16" s="867">
        <v>91989</v>
      </c>
      <c r="L16" s="867">
        <v>10161</v>
      </c>
      <c r="M16" s="867">
        <v>107403</v>
      </c>
      <c r="N16" s="866">
        <f t="shared" si="1"/>
        <v>-5640</v>
      </c>
    </row>
    <row r="17" spans="1:20">
      <c r="A17" s="831" t="s">
        <v>3660</v>
      </c>
      <c r="B17" s="831" t="s">
        <v>3595</v>
      </c>
      <c r="C17" s="832">
        <v>0</v>
      </c>
      <c r="D17" s="832">
        <v>237516</v>
      </c>
      <c r="E17" s="832">
        <v>23000</v>
      </c>
      <c r="F17" s="832">
        <v>260516</v>
      </c>
      <c r="H17" s="868">
        <v>5710</v>
      </c>
      <c r="I17" s="866" t="s">
        <v>3595</v>
      </c>
      <c r="J17" s="867">
        <v>232425</v>
      </c>
      <c r="K17" s="866">
        <v>0</v>
      </c>
      <c r="L17" s="867">
        <v>1719526</v>
      </c>
      <c r="M17" s="867">
        <v>1951951</v>
      </c>
      <c r="N17" s="866">
        <f t="shared" si="1"/>
        <v>0</v>
      </c>
      <c r="O17" s="866">
        <v>5710</v>
      </c>
      <c r="P17" s="866" t="s">
        <v>3595</v>
      </c>
      <c r="Q17" s="866">
        <v>0</v>
      </c>
      <c r="R17" s="867">
        <v>226128</v>
      </c>
      <c r="S17" s="867">
        <v>61288</v>
      </c>
      <c r="T17" s="867">
        <v>287416</v>
      </c>
    </row>
    <row r="18" spans="1:20">
      <c r="A18" s="836" t="s">
        <v>3661</v>
      </c>
      <c r="B18" s="836" t="s">
        <v>2937</v>
      </c>
      <c r="C18" s="837">
        <v>-471787</v>
      </c>
      <c r="D18" s="837">
        <v>-215190</v>
      </c>
      <c r="E18" s="837">
        <v>-88498</v>
      </c>
      <c r="F18" s="837">
        <v>-775475</v>
      </c>
      <c r="H18" s="868">
        <v>6110</v>
      </c>
      <c r="I18" s="866" t="s">
        <v>2937</v>
      </c>
      <c r="J18" s="867">
        <v>-46709</v>
      </c>
      <c r="K18" s="867">
        <v>-237434</v>
      </c>
      <c r="L18" s="867">
        <v>-131534</v>
      </c>
      <c r="M18" s="867">
        <v>-415677</v>
      </c>
      <c r="N18" s="866">
        <f t="shared" si="1"/>
        <v>0</v>
      </c>
      <c r="O18" s="866">
        <v>6110</v>
      </c>
      <c r="P18" s="866" t="s">
        <v>2937</v>
      </c>
      <c r="Q18" s="867">
        <v>-488799</v>
      </c>
      <c r="R18" s="867">
        <v>-272899</v>
      </c>
      <c r="S18" s="867">
        <v>-97718</v>
      </c>
      <c r="T18" s="867">
        <v>-859416</v>
      </c>
    </row>
    <row r="19" spans="1:20">
      <c r="A19" s="836" t="s">
        <v>3662</v>
      </c>
      <c r="B19" s="836" t="s">
        <v>3663</v>
      </c>
      <c r="C19" s="837">
        <v>-61332</v>
      </c>
      <c r="D19" s="837">
        <v>-27975</v>
      </c>
      <c r="E19" s="837">
        <v>-11504</v>
      </c>
      <c r="F19" s="837">
        <v>-100811</v>
      </c>
      <c r="H19" s="868">
        <v>6120</v>
      </c>
      <c r="I19" s="866" t="s">
        <v>3663</v>
      </c>
      <c r="J19" s="867">
        <v>-6070</v>
      </c>
      <c r="K19" s="867">
        <v>-30703</v>
      </c>
      <c r="L19" s="867">
        <v>-17099</v>
      </c>
      <c r="M19" s="867">
        <v>-53872</v>
      </c>
      <c r="N19" s="866">
        <f t="shared" si="1"/>
        <v>0</v>
      </c>
      <c r="O19" s="866">
        <v>6120</v>
      </c>
      <c r="P19" s="866" t="s">
        <v>3663</v>
      </c>
      <c r="Q19" s="867">
        <v>-63380</v>
      </c>
      <c r="R19" s="867">
        <v>-35477</v>
      </c>
      <c r="S19" s="867">
        <v>-12701</v>
      </c>
      <c r="T19" s="867">
        <v>-111558</v>
      </c>
    </row>
    <row r="20" spans="1:20">
      <c r="A20" s="836" t="s">
        <v>3664</v>
      </c>
      <c r="B20" s="836" t="s">
        <v>3665</v>
      </c>
      <c r="C20" s="837">
        <v>-53322</v>
      </c>
      <c r="D20" s="837">
        <v>-24307</v>
      </c>
      <c r="E20" s="837">
        <v>-9997</v>
      </c>
      <c r="F20" s="837">
        <v>-87626</v>
      </c>
      <c r="H20" s="868">
        <v>6210</v>
      </c>
      <c r="I20" s="866" t="s">
        <v>3665</v>
      </c>
      <c r="J20" s="867">
        <v>-5241</v>
      </c>
      <c r="K20" s="867">
        <v>-26742</v>
      </c>
      <c r="L20" s="867">
        <v>-14868</v>
      </c>
      <c r="M20" s="867">
        <v>-46851</v>
      </c>
      <c r="N20" s="866">
        <f t="shared" si="1"/>
        <v>0</v>
      </c>
      <c r="O20" s="866">
        <v>6210</v>
      </c>
      <c r="P20" s="866" t="s">
        <v>3665</v>
      </c>
      <c r="Q20" s="867">
        <v>-55150</v>
      </c>
      <c r="R20" s="867">
        <v>-30839</v>
      </c>
      <c r="S20" s="867">
        <v>-11004</v>
      </c>
      <c r="T20" s="867">
        <v>-96993</v>
      </c>
    </row>
    <row r="21" spans="1:20">
      <c r="A21" s="836" t="s">
        <v>3666</v>
      </c>
      <c r="B21" s="836" t="s">
        <v>3667</v>
      </c>
      <c r="C21" s="837">
        <v>-53855</v>
      </c>
      <c r="D21" s="837">
        <v>-27939</v>
      </c>
      <c r="E21" s="837">
        <v>-11831</v>
      </c>
      <c r="F21" s="837">
        <v>-93625</v>
      </c>
      <c r="H21" s="868">
        <v>6310</v>
      </c>
      <c r="I21" s="866" t="s">
        <v>3667</v>
      </c>
      <c r="J21" s="867">
        <v>-11361</v>
      </c>
      <c r="K21" s="867">
        <v>-62905</v>
      </c>
      <c r="L21" s="867">
        <v>-31952</v>
      </c>
      <c r="M21" s="867">
        <v>-106218</v>
      </c>
      <c r="N21" s="866">
        <f t="shared" si="1"/>
        <v>0</v>
      </c>
      <c r="O21" s="866">
        <v>6310</v>
      </c>
      <c r="P21" s="866" t="s">
        <v>3667</v>
      </c>
      <c r="Q21" s="867">
        <v>-68484</v>
      </c>
      <c r="R21" s="867">
        <v>-35090</v>
      </c>
      <c r="S21" s="867">
        <v>-12493</v>
      </c>
      <c r="T21" s="867">
        <v>-116067</v>
      </c>
    </row>
    <row r="22" spans="1:20">
      <c r="A22" s="836" t="s">
        <v>3668</v>
      </c>
      <c r="B22" s="836" t="s">
        <v>3615</v>
      </c>
      <c r="C22" s="837">
        <v>-28262615</v>
      </c>
      <c r="D22" s="837">
        <v>0</v>
      </c>
      <c r="E22" s="837">
        <v>0</v>
      </c>
      <c r="F22" s="837">
        <v>-28262615</v>
      </c>
      <c r="H22" s="868">
        <v>6410</v>
      </c>
      <c r="I22" s="866" t="s">
        <v>3615</v>
      </c>
      <c r="J22" s="866">
        <v>0</v>
      </c>
      <c r="K22" s="867">
        <v>-2230001</v>
      </c>
      <c r="L22" s="866">
        <v>0</v>
      </c>
      <c r="M22" s="867">
        <v>-2230001</v>
      </c>
      <c r="N22" s="866">
        <f t="shared" si="1"/>
        <v>0</v>
      </c>
      <c r="O22" s="866">
        <v>6410</v>
      </c>
      <c r="P22" s="866" t="s">
        <v>3615</v>
      </c>
      <c r="Q22" s="867">
        <v>-12111349</v>
      </c>
      <c r="R22" s="866">
        <v>0</v>
      </c>
      <c r="S22" s="866">
        <v>0</v>
      </c>
      <c r="T22" s="867">
        <v>-12111349</v>
      </c>
    </row>
    <row r="23" spans="1:20">
      <c r="A23" s="836" t="s">
        <v>3669</v>
      </c>
      <c r="B23" s="836" t="s">
        <v>3503</v>
      </c>
      <c r="C23" s="837">
        <v>0</v>
      </c>
      <c r="D23" s="837">
        <v>0</v>
      </c>
      <c r="E23" s="837">
        <v>0</v>
      </c>
      <c r="F23" s="837">
        <v>0</v>
      </c>
      <c r="N23" s="866">
        <f t="shared" si="1"/>
        <v>-6420</v>
      </c>
    </row>
    <row r="24" spans="1:20">
      <c r="A24" s="836" t="s">
        <v>3670</v>
      </c>
      <c r="B24" s="836" t="s">
        <v>3671</v>
      </c>
      <c r="C24" s="837">
        <v>-1450564</v>
      </c>
      <c r="D24" s="837">
        <v>-1031540</v>
      </c>
      <c r="E24" s="837">
        <v>-548228</v>
      </c>
      <c r="F24" s="837">
        <v>-3030332</v>
      </c>
      <c r="H24" s="868">
        <v>6510</v>
      </c>
      <c r="I24" s="866" t="s">
        <v>3671</v>
      </c>
      <c r="J24" s="867">
        <v>-548228</v>
      </c>
      <c r="K24" s="867">
        <v>-1450564</v>
      </c>
      <c r="L24" s="867">
        <v>-1031540</v>
      </c>
      <c r="M24" s="867">
        <v>-3030332</v>
      </c>
      <c r="N24" s="866">
        <f t="shared" si="1"/>
        <v>0</v>
      </c>
      <c r="O24" s="866">
        <v>6510</v>
      </c>
      <c r="P24" s="866" t="s">
        <v>3671</v>
      </c>
      <c r="Q24" s="867">
        <v>-1450564</v>
      </c>
      <c r="R24" s="867">
        <v>-1031540</v>
      </c>
      <c r="S24" s="867">
        <v>-548228</v>
      </c>
      <c r="T24" s="867">
        <v>-3030332</v>
      </c>
    </row>
    <row r="25" spans="1:20">
      <c r="A25" s="836" t="s">
        <v>3672</v>
      </c>
      <c r="B25" s="836" t="s">
        <v>3673</v>
      </c>
      <c r="C25" s="837">
        <v>-295258</v>
      </c>
      <c r="D25" s="837">
        <v>0</v>
      </c>
      <c r="E25" s="837">
        <v>0</v>
      </c>
      <c r="F25" s="837">
        <v>-295258</v>
      </c>
      <c r="H25" s="868">
        <v>6520</v>
      </c>
      <c r="I25" s="866" t="s">
        <v>3673</v>
      </c>
      <c r="J25" s="866">
        <v>0</v>
      </c>
      <c r="K25" s="867">
        <v>-345734</v>
      </c>
      <c r="L25" s="866">
        <v>0</v>
      </c>
      <c r="M25" s="867">
        <v>-345734</v>
      </c>
      <c r="N25" s="866">
        <f t="shared" si="1"/>
        <v>0</v>
      </c>
      <c r="O25" s="866">
        <v>6520</v>
      </c>
      <c r="P25" s="866" t="s">
        <v>3673</v>
      </c>
      <c r="Q25" s="867">
        <v>-124685</v>
      </c>
      <c r="R25" s="866">
        <v>0</v>
      </c>
      <c r="S25" s="866">
        <v>0</v>
      </c>
      <c r="T25" s="867">
        <v>-124685</v>
      </c>
    </row>
    <row r="26" spans="1:20">
      <c r="A26" s="836" t="s">
        <v>3674</v>
      </c>
      <c r="B26" s="836" t="s">
        <v>3179</v>
      </c>
      <c r="C26" s="837">
        <v>-177336</v>
      </c>
      <c r="D26" s="837">
        <v>-93044</v>
      </c>
      <c r="E26" s="837">
        <v>-39597</v>
      </c>
      <c r="F26" s="837">
        <v>-309977</v>
      </c>
      <c r="H26" s="868">
        <v>6530</v>
      </c>
      <c r="I26" s="866" t="s">
        <v>3179</v>
      </c>
      <c r="J26" s="867">
        <v>-33079</v>
      </c>
      <c r="K26" s="867">
        <v>-136303</v>
      </c>
      <c r="L26" s="867">
        <v>-78537</v>
      </c>
      <c r="M26" s="867">
        <v>-247919</v>
      </c>
      <c r="N26" s="866">
        <f t="shared" si="1"/>
        <v>0</v>
      </c>
      <c r="O26" s="866">
        <v>6530</v>
      </c>
      <c r="P26" s="866" t="s">
        <v>3179</v>
      </c>
      <c r="Q26" s="867">
        <v>-148968</v>
      </c>
      <c r="R26" s="867">
        <v>-85672</v>
      </c>
      <c r="S26" s="867">
        <v>-35647</v>
      </c>
      <c r="T26" s="867">
        <v>-270287</v>
      </c>
    </row>
    <row r="27" spans="1:20">
      <c r="A27" s="836" t="s">
        <v>3675</v>
      </c>
      <c r="B27" s="836" t="s">
        <v>3077</v>
      </c>
      <c r="C27" s="837">
        <v>-3109034</v>
      </c>
      <c r="D27" s="837">
        <v>-400474</v>
      </c>
      <c r="E27" s="837">
        <v>-185226</v>
      </c>
      <c r="F27" s="837">
        <v>-3694734</v>
      </c>
      <c r="H27" s="868">
        <v>6540</v>
      </c>
      <c r="I27" s="866" t="s">
        <v>3077</v>
      </c>
      <c r="J27" s="867">
        <v>-116453</v>
      </c>
      <c r="K27" s="867">
        <v>-2350689</v>
      </c>
      <c r="L27" s="867">
        <v>-372699</v>
      </c>
      <c r="M27" s="867">
        <v>-2839841</v>
      </c>
      <c r="N27" s="866">
        <f t="shared" si="1"/>
        <v>0</v>
      </c>
      <c r="O27" s="866">
        <v>6540</v>
      </c>
      <c r="P27" s="866" t="s">
        <v>3077</v>
      </c>
      <c r="Q27" s="867">
        <v>-2350689</v>
      </c>
      <c r="R27" s="867">
        <v>-379071</v>
      </c>
      <c r="S27" s="867">
        <v>-119574</v>
      </c>
      <c r="T27" s="867">
        <v>-2849334</v>
      </c>
    </row>
    <row r="28" spans="1:20">
      <c r="A28" s="836" t="s">
        <v>3676</v>
      </c>
      <c r="B28" s="836" t="s">
        <v>3465</v>
      </c>
      <c r="C28" s="837">
        <v>-1111</v>
      </c>
      <c r="D28" s="837">
        <v>-308</v>
      </c>
      <c r="E28" s="837">
        <v>-233</v>
      </c>
      <c r="F28" s="837">
        <v>-1652</v>
      </c>
      <c r="H28" s="868">
        <v>6550</v>
      </c>
      <c r="I28" s="866" t="s">
        <v>3465</v>
      </c>
      <c r="J28" s="866">
        <v>-307</v>
      </c>
      <c r="K28" s="867">
        <v>-54464</v>
      </c>
      <c r="L28" s="867">
        <v>-16791</v>
      </c>
      <c r="M28" s="867">
        <v>-71562</v>
      </c>
      <c r="N28" s="866">
        <f t="shared" si="1"/>
        <v>0</v>
      </c>
      <c r="O28" s="866">
        <v>6550</v>
      </c>
      <c r="P28" s="866" t="s">
        <v>3465</v>
      </c>
      <c r="Q28" s="867">
        <v>-23968</v>
      </c>
      <c r="R28" s="867">
        <v>-9202</v>
      </c>
      <c r="S28" s="867">
        <v>-1003</v>
      </c>
      <c r="T28" s="867">
        <v>-34173</v>
      </c>
    </row>
    <row r="29" spans="1:20">
      <c r="A29" s="836" t="s">
        <v>3677</v>
      </c>
      <c r="B29" s="836" t="s">
        <v>3562</v>
      </c>
      <c r="C29" s="837">
        <v>-526954</v>
      </c>
      <c r="D29" s="837">
        <v>-2465</v>
      </c>
      <c r="E29" s="837">
        <v>-1041</v>
      </c>
      <c r="F29" s="837">
        <v>-530462</v>
      </c>
      <c r="H29" s="868">
        <v>6560</v>
      </c>
      <c r="I29" s="866" t="s">
        <v>3562</v>
      </c>
      <c r="J29" s="866">
        <v>9</v>
      </c>
      <c r="K29" s="867">
        <v>-209546</v>
      </c>
      <c r="L29" s="866">
        <v>0</v>
      </c>
      <c r="M29" s="867">
        <v>-209537</v>
      </c>
      <c r="N29" s="866">
        <f t="shared" si="1"/>
        <v>0</v>
      </c>
      <c r="O29" s="866">
        <v>6560</v>
      </c>
      <c r="P29" s="866" t="s">
        <v>3562</v>
      </c>
      <c r="Q29" s="867">
        <v>-128871</v>
      </c>
      <c r="R29" s="866">
        <v>0</v>
      </c>
      <c r="S29" s="866">
        <v>9</v>
      </c>
      <c r="T29" s="867">
        <v>-128862</v>
      </c>
    </row>
    <row r="30" spans="1:20">
      <c r="A30" s="836" t="s">
        <v>3678</v>
      </c>
      <c r="B30" s="836" t="s">
        <v>2932</v>
      </c>
      <c r="C30" s="837">
        <v>-12671</v>
      </c>
      <c r="D30" s="837">
        <v>0</v>
      </c>
      <c r="E30" s="837">
        <v>0</v>
      </c>
      <c r="F30" s="837">
        <v>-12671</v>
      </c>
      <c r="H30" s="868">
        <v>6570</v>
      </c>
      <c r="I30" s="866" t="s">
        <v>2932</v>
      </c>
      <c r="J30" s="866">
        <v>0</v>
      </c>
      <c r="K30" s="866">
        <v>0</v>
      </c>
      <c r="L30" s="866">
        <v>0</v>
      </c>
      <c r="M30" s="866">
        <v>0</v>
      </c>
      <c r="N30" s="866">
        <f t="shared" si="1"/>
        <v>0</v>
      </c>
      <c r="O30" s="866">
        <v>6570</v>
      </c>
      <c r="P30" s="866" t="s">
        <v>2932</v>
      </c>
      <c r="Q30" s="866">
        <v>0</v>
      </c>
      <c r="R30" s="866">
        <v>0</v>
      </c>
      <c r="S30" s="866">
        <v>0</v>
      </c>
      <c r="T30" s="866">
        <v>0</v>
      </c>
    </row>
    <row r="31" spans="1:20">
      <c r="A31" s="836" t="s">
        <v>3679</v>
      </c>
      <c r="B31" s="836" t="s">
        <v>3217</v>
      </c>
      <c r="C31" s="837">
        <v>0</v>
      </c>
      <c r="D31" s="837">
        <v>0</v>
      </c>
      <c r="E31" s="837">
        <v>0</v>
      </c>
      <c r="F31" s="837">
        <v>0</v>
      </c>
      <c r="N31" s="866">
        <f t="shared" si="1"/>
        <v>-6580</v>
      </c>
    </row>
    <row r="32" spans="1:20">
      <c r="A32" s="838" t="s">
        <v>3680</v>
      </c>
      <c r="B32" s="838" t="s">
        <v>3681</v>
      </c>
      <c r="C32" s="839">
        <v>-292134508</v>
      </c>
      <c r="D32" s="839">
        <v>-163987450</v>
      </c>
      <c r="E32" s="839">
        <v>-68150463</v>
      </c>
      <c r="F32" s="839">
        <v>-524272421</v>
      </c>
      <c r="H32" s="868">
        <v>7110</v>
      </c>
      <c r="I32" s="866" t="s">
        <v>3681</v>
      </c>
      <c r="J32" s="867">
        <v>-75519806</v>
      </c>
      <c r="K32" s="867">
        <v>-468778043</v>
      </c>
      <c r="L32" s="867">
        <v>-212944717</v>
      </c>
      <c r="M32" s="867">
        <v>-757242566</v>
      </c>
      <c r="N32" s="866">
        <f t="shared" si="1"/>
        <v>0</v>
      </c>
      <c r="O32" s="866">
        <v>7110</v>
      </c>
      <c r="P32" s="866" t="s">
        <v>3681</v>
      </c>
      <c r="Q32" s="867">
        <v>-466418788</v>
      </c>
      <c r="R32" s="867">
        <v>-211592399</v>
      </c>
      <c r="S32" s="867">
        <v>-77916791</v>
      </c>
      <c r="T32" s="867">
        <v>-755927978</v>
      </c>
    </row>
    <row r="33" spans="1:20">
      <c r="A33" s="838" t="s">
        <v>3682</v>
      </c>
      <c r="B33" s="838" t="s">
        <v>3683</v>
      </c>
      <c r="C33" s="839">
        <v>0</v>
      </c>
      <c r="D33" s="839">
        <v>0</v>
      </c>
      <c r="E33" s="839">
        <v>0</v>
      </c>
      <c r="F33" s="839">
        <v>0</v>
      </c>
      <c r="H33" s="868">
        <v>7210</v>
      </c>
      <c r="I33" s="866" t="s">
        <v>3683</v>
      </c>
      <c r="J33" s="866">
        <v>-45</v>
      </c>
      <c r="K33" s="867">
        <v>170850</v>
      </c>
      <c r="L33" s="866">
        <v>908</v>
      </c>
      <c r="M33" s="867">
        <v>171713</v>
      </c>
      <c r="N33" s="866">
        <f t="shared" si="1"/>
        <v>0</v>
      </c>
      <c r="O33" s="866">
        <v>7210</v>
      </c>
      <c r="P33" s="866" t="s">
        <v>3683</v>
      </c>
      <c r="Q33" s="867">
        <v>592146</v>
      </c>
      <c r="R33" s="866">
        <v>0</v>
      </c>
      <c r="S33" s="866">
        <v>-44</v>
      </c>
      <c r="T33" s="867">
        <v>592102</v>
      </c>
    </row>
    <row r="34" spans="1:20">
      <c r="A34" s="838" t="s">
        <v>3684</v>
      </c>
      <c r="B34" s="838" t="s">
        <v>3685</v>
      </c>
      <c r="C34" s="839">
        <v>-33044255</v>
      </c>
      <c r="D34" s="839">
        <v>0</v>
      </c>
      <c r="E34" s="839">
        <v>0</v>
      </c>
      <c r="F34" s="839">
        <v>-33044255</v>
      </c>
      <c r="H34" s="868">
        <v>7310</v>
      </c>
      <c r="I34" s="866" t="s">
        <v>3685</v>
      </c>
      <c r="J34" s="867">
        <v>1190099</v>
      </c>
      <c r="K34" s="867">
        <v>12536874</v>
      </c>
      <c r="L34" s="867">
        <v>4676803</v>
      </c>
      <c r="M34" s="867">
        <v>18403776</v>
      </c>
      <c r="N34" s="866">
        <f t="shared" si="1"/>
        <v>0</v>
      </c>
      <c r="O34" s="866">
        <v>7310</v>
      </c>
      <c r="P34" s="866" t="s">
        <v>3685</v>
      </c>
      <c r="Q34" s="867">
        <v>10265621</v>
      </c>
      <c r="R34" s="867">
        <v>4030285</v>
      </c>
      <c r="S34" s="867">
        <v>2194677</v>
      </c>
      <c r="T34" s="867">
        <v>16490583</v>
      </c>
    </row>
    <row r="35" spans="1:20">
      <c r="A35" s="838" t="s">
        <v>3686</v>
      </c>
      <c r="B35" s="838" t="s">
        <v>3687</v>
      </c>
      <c r="C35" s="839">
        <v>0</v>
      </c>
      <c r="D35" s="839">
        <v>0</v>
      </c>
      <c r="E35" s="839">
        <v>0</v>
      </c>
      <c r="F35" s="839">
        <v>0</v>
      </c>
      <c r="H35" s="868">
        <v>7410</v>
      </c>
      <c r="I35" s="866" t="s">
        <v>3687</v>
      </c>
      <c r="J35" s="866">
        <v>0</v>
      </c>
      <c r="K35" s="867">
        <v>28703244</v>
      </c>
      <c r="L35" s="866">
        <v>0</v>
      </c>
      <c r="M35" s="867">
        <v>28703244</v>
      </c>
      <c r="N35" s="866">
        <f t="shared" si="1"/>
        <v>0</v>
      </c>
      <c r="O35" s="866">
        <v>7410</v>
      </c>
      <c r="P35" s="866" t="s">
        <v>3687</v>
      </c>
      <c r="Q35" s="867">
        <v>24150247</v>
      </c>
      <c r="R35" s="866">
        <v>0</v>
      </c>
      <c r="S35" s="866">
        <v>0</v>
      </c>
      <c r="T35" s="867">
        <v>24150247</v>
      </c>
    </row>
    <row r="36" spans="1:20">
      <c r="A36" s="840" t="s">
        <v>3688</v>
      </c>
      <c r="B36" s="840" t="s">
        <v>3394</v>
      </c>
      <c r="C36" s="841">
        <v>-9707404</v>
      </c>
      <c r="D36" s="841">
        <v>-1897150</v>
      </c>
      <c r="E36" s="841">
        <v>-182600</v>
      </c>
      <c r="F36" s="841">
        <v>-11787154</v>
      </c>
      <c r="H36" s="866">
        <v>8110.1</v>
      </c>
      <c r="I36" s="866" t="s">
        <v>3769</v>
      </c>
      <c r="J36" s="866">
        <v>0</v>
      </c>
      <c r="K36" s="866">
        <v>0</v>
      </c>
      <c r="L36" s="866">
        <v>0</v>
      </c>
      <c r="M36" s="866">
        <v>0</v>
      </c>
      <c r="N36" s="866">
        <f t="shared" si="1"/>
        <v>0</v>
      </c>
      <c r="O36" s="866">
        <v>8110.1</v>
      </c>
      <c r="P36" s="866" t="s">
        <v>3769</v>
      </c>
      <c r="Q36" s="866">
        <v>0</v>
      </c>
      <c r="R36" s="866">
        <v>0</v>
      </c>
      <c r="S36" s="866">
        <v>0</v>
      </c>
      <c r="T36" s="866">
        <v>0</v>
      </c>
    </row>
    <row r="37" spans="1:20">
      <c r="A37" s="840" t="s">
        <v>3689</v>
      </c>
      <c r="B37" s="840" t="s">
        <v>3690</v>
      </c>
      <c r="C37" s="841">
        <v>-43303732</v>
      </c>
      <c r="D37" s="841">
        <v>-285980</v>
      </c>
      <c r="E37" s="841">
        <v>-120870</v>
      </c>
      <c r="F37" s="841">
        <v>-43710582</v>
      </c>
      <c r="H37" s="868">
        <v>8120.1</v>
      </c>
      <c r="I37" s="866" t="s">
        <v>3690</v>
      </c>
      <c r="J37" s="867">
        <v>19560</v>
      </c>
      <c r="K37" s="867">
        <v>24168315</v>
      </c>
      <c r="L37" s="867">
        <v>379291</v>
      </c>
      <c r="M37" s="867">
        <v>24567166</v>
      </c>
      <c r="N37" s="866">
        <f t="shared" si="1"/>
        <v>0</v>
      </c>
      <c r="O37" s="866">
        <v>8120.1</v>
      </c>
      <c r="P37" s="866" t="s">
        <v>3690</v>
      </c>
      <c r="Q37" s="867">
        <v>23163572</v>
      </c>
      <c r="R37" s="867">
        <v>379291</v>
      </c>
      <c r="S37" s="867">
        <v>19560</v>
      </c>
      <c r="T37" s="867">
        <v>23562423</v>
      </c>
    </row>
    <row r="38" spans="1:20">
      <c r="A38" s="840" t="s">
        <v>3691</v>
      </c>
      <c r="B38" s="840" t="s">
        <v>3692</v>
      </c>
      <c r="C38" s="841">
        <v>0</v>
      </c>
      <c r="D38" s="841">
        <v>0</v>
      </c>
      <c r="E38" s="841">
        <v>0</v>
      </c>
      <c r="F38" s="841">
        <v>0</v>
      </c>
      <c r="H38" s="868">
        <v>8130.1</v>
      </c>
      <c r="I38" s="866" t="s">
        <v>3692</v>
      </c>
      <c r="J38" s="866">
        <v>0</v>
      </c>
      <c r="K38" s="866">
        <v>0</v>
      </c>
      <c r="L38" s="866">
        <v>0</v>
      </c>
      <c r="M38" s="866">
        <v>0</v>
      </c>
      <c r="N38" s="866">
        <f t="shared" si="1"/>
        <v>0</v>
      </c>
      <c r="O38" s="866">
        <v>8130.1</v>
      </c>
      <c r="P38" s="866" t="s">
        <v>3692</v>
      </c>
      <c r="Q38" s="866">
        <v>0</v>
      </c>
      <c r="R38" s="866">
        <v>0</v>
      </c>
      <c r="S38" s="866">
        <v>0</v>
      </c>
      <c r="T38" s="866">
        <v>0</v>
      </c>
    </row>
    <row r="39" spans="1:20">
      <c r="A39" s="840" t="s">
        <v>3693</v>
      </c>
      <c r="B39" s="840" t="s">
        <v>3694</v>
      </c>
      <c r="C39" s="841">
        <v>-8884355</v>
      </c>
      <c r="D39" s="841">
        <v>0</v>
      </c>
      <c r="E39" s="841">
        <v>0</v>
      </c>
      <c r="F39" s="841">
        <v>-8884355</v>
      </c>
      <c r="H39" s="868">
        <v>8140.1</v>
      </c>
      <c r="I39" s="866" t="s">
        <v>3694</v>
      </c>
      <c r="J39" s="866">
        <v>0</v>
      </c>
      <c r="K39" s="867">
        <v>-9584125</v>
      </c>
      <c r="L39" s="866">
        <v>0</v>
      </c>
      <c r="M39" s="867">
        <v>-9584125</v>
      </c>
      <c r="N39" s="866">
        <f t="shared" si="1"/>
        <v>0</v>
      </c>
      <c r="O39" s="866">
        <v>8140.1</v>
      </c>
      <c r="P39" s="866" t="s">
        <v>3694</v>
      </c>
      <c r="Q39" s="867">
        <v>-10050170</v>
      </c>
      <c r="R39" s="866">
        <v>0</v>
      </c>
      <c r="S39" s="866">
        <v>0</v>
      </c>
      <c r="T39" s="867">
        <v>-10050170</v>
      </c>
    </row>
    <row r="40" spans="1:20">
      <c r="A40" s="840" t="s">
        <v>3695</v>
      </c>
      <c r="B40" s="840" t="s">
        <v>3696</v>
      </c>
      <c r="C40" s="841">
        <v>0</v>
      </c>
      <c r="D40" s="841">
        <v>-3629127</v>
      </c>
      <c r="E40" s="841">
        <v>-529184</v>
      </c>
      <c r="F40" s="841">
        <v>-4158311</v>
      </c>
      <c r="H40" s="868">
        <v>8150.1</v>
      </c>
      <c r="I40" s="866" t="s">
        <v>3696</v>
      </c>
      <c r="J40" s="867">
        <v>-215017</v>
      </c>
      <c r="K40" s="866">
        <v>0</v>
      </c>
      <c r="L40" s="867">
        <v>-1534945</v>
      </c>
      <c r="M40" s="867">
        <v>-1749962</v>
      </c>
      <c r="N40" s="866">
        <f t="shared" si="1"/>
        <v>0</v>
      </c>
      <c r="O40" s="866">
        <v>8150.1</v>
      </c>
      <c r="P40" s="866" t="s">
        <v>3696</v>
      </c>
      <c r="Q40" s="866">
        <v>0</v>
      </c>
      <c r="R40" s="867">
        <v>-1645091</v>
      </c>
      <c r="S40" s="867">
        <v>-233124</v>
      </c>
      <c r="T40" s="867">
        <v>-1878215</v>
      </c>
    </row>
    <row r="41" spans="1:20">
      <c r="A41" s="840" t="s">
        <v>3697</v>
      </c>
      <c r="B41" s="840" t="s">
        <v>3155</v>
      </c>
      <c r="C41" s="841">
        <v>-403435</v>
      </c>
      <c r="D41" s="841">
        <v>-678256</v>
      </c>
      <c r="E41" s="841">
        <v>-1253023</v>
      </c>
      <c r="F41" s="841">
        <v>-2334714</v>
      </c>
      <c r="H41" s="868">
        <v>8160.1</v>
      </c>
      <c r="I41" s="866" t="s">
        <v>3155</v>
      </c>
      <c r="J41" s="867">
        <v>-731563</v>
      </c>
      <c r="K41" s="867">
        <v>-871199</v>
      </c>
      <c r="L41" s="867">
        <v>-1946659</v>
      </c>
      <c r="M41" s="867">
        <v>-3549421</v>
      </c>
      <c r="N41" s="866">
        <f t="shared" si="1"/>
        <v>0</v>
      </c>
      <c r="O41" s="866">
        <v>8160.1</v>
      </c>
      <c r="P41" s="866" t="s">
        <v>3155</v>
      </c>
      <c r="Q41" s="867">
        <v>-955272</v>
      </c>
      <c r="R41" s="867">
        <v>-2161280</v>
      </c>
      <c r="S41" s="867">
        <v>-828878</v>
      </c>
      <c r="T41" s="867">
        <v>-3945430</v>
      </c>
    </row>
    <row r="42" spans="1:20">
      <c r="A42" s="840" t="s">
        <v>3698</v>
      </c>
      <c r="B42" s="840" t="s">
        <v>3699</v>
      </c>
      <c r="C42" s="841">
        <v>0</v>
      </c>
      <c r="D42" s="841">
        <v>0</v>
      </c>
      <c r="E42" s="841">
        <v>0</v>
      </c>
      <c r="F42" s="841">
        <v>0</v>
      </c>
      <c r="H42" s="868">
        <v>8170.1</v>
      </c>
      <c r="I42" s="866" t="s">
        <v>3699</v>
      </c>
      <c r="J42" s="866">
        <v>0</v>
      </c>
      <c r="K42" s="866">
        <v>0</v>
      </c>
      <c r="L42" s="867">
        <v>-573645</v>
      </c>
      <c r="M42" s="867">
        <v>-573645</v>
      </c>
      <c r="N42" s="866">
        <f t="shared" si="1"/>
        <v>0</v>
      </c>
      <c r="O42" s="866">
        <v>8170.1</v>
      </c>
      <c r="P42" s="866" t="s">
        <v>3699</v>
      </c>
      <c r="Q42" s="866">
        <v>0</v>
      </c>
      <c r="R42" s="867">
        <v>-654559</v>
      </c>
      <c r="S42" s="866">
        <v>0</v>
      </c>
      <c r="T42" s="867">
        <v>-654559</v>
      </c>
    </row>
    <row r="43" spans="1:20">
      <c r="A43" s="840" t="s">
        <v>3700</v>
      </c>
      <c r="B43" s="840" t="s">
        <v>3701</v>
      </c>
      <c r="C43" s="841">
        <v>0</v>
      </c>
      <c r="D43" s="841">
        <v>0</v>
      </c>
      <c r="E43" s="841">
        <v>0</v>
      </c>
      <c r="F43" s="841">
        <v>0</v>
      </c>
      <c r="H43" s="868">
        <v>8180.1</v>
      </c>
      <c r="I43" s="866" t="s">
        <v>3701</v>
      </c>
      <c r="J43" s="866">
        <v>0</v>
      </c>
      <c r="K43" s="866">
        <v>0</v>
      </c>
      <c r="L43" s="866">
        <v>0</v>
      </c>
      <c r="M43" s="866">
        <v>0</v>
      </c>
      <c r="N43" s="866">
        <f t="shared" si="1"/>
        <v>0</v>
      </c>
      <c r="O43" s="866">
        <v>8180.1</v>
      </c>
      <c r="P43" s="866" t="s">
        <v>3701</v>
      </c>
      <c r="Q43" s="866">
        <v>0</v>
      </c>
      <c r="R43" s="866">
        <v>0</v>
      </c>
      <c r="S43" s="866">
        <v>0</v>
      </c>
      <c r="T43" s="866">
        <v>0</v>
      </c>
    </row>
    <row r="44" spans="1:20">
      <c r="A44" s="840" t="s">
        <v>3702</v>
      </c>
      <c r="B44" s="840" t="s">
        <v>3594</v>
      </c>
      <c r="C44" s="841">
        <v>0</v>
      </c>
      <c r="D44" s="841">
        <v>0</v>
      </c>
      <c r="E44" s="841">
        <v>0</v>
      </c>
      <c r="F44" s="841">
        <v>0</v>
      </c>
      <c r="H44" s="868">
        <v>8190.1</v>
      </c>
      <c r="I44" s="866" t="s">
        <v>3594</v>
      </c>
      <c r="J44" s="866">
        <v>0</v>
      </c>
      <c r="K44" s="866">
        <v>0</v>
      </c>
      <c r="L44" s="866">
        <v>0</v>
      </c>
      <c r="M44" s="866">
        <v>0</v>
      </c>
      <c r="N44" s="866">
        <f t="shared" si="1"/>
        <v>0</v>
      </c>
      <c r="O44" s="866">
        <v>8190.1</v>
      </c>
      <c r="P44" s="866" t="s">
        <v>3594</v>
      </c>
      <c r="Q44" s="866">
        <v>0</v>
      </c>
      <c r="R44" s="866">
        <v>0</v>
      </c>
      <c r="S44" s="866">
        <v>0</v>
      </c>
      <c r="T44" s="866">
        <v>0</v>
      </c>
    </row>
    <row r="45" spans="1:20">
      <c r="A45" s="842" t="s">
        <v>3703</v>
      </c>
      <c r="B45" s="842" t="s">
        <v>3704</v>
      </c>
      <c r="C45" s="843">
        <v>2424742</v>
      </c>
      <c r="D45" s="843">
        <v>1264929</v>
      </c>
      <c r="E45" s="843">
        <v>528841</v>
      </c>
      <c r="F45" s="843">
        <v>4218512</v>
      </c>
      <c r="H45" s="868">
        <v>8210.1</v>
      </c>
      <c r="I45" s="866" t="s">
        <v>3704</v>
      </c>
      <c r="J45" s="867">
        <v>511610</v>
      </c>
      <c r="K45" s="867">
        <v>2836695</v>
      </c>
      <c r="L45" s="867">
        <v>1439653</v>
      </c>
      <c r="M45" s="867">
        <v>4787958</v>
      </c>
      <c r="N45" s="866">
        <f t="shared" si="1"/>
        <v>0</v>
      </c>
      <c r="O45" s="866">
        <v>8210.1</v>
      </c>
      <c r="P45" s="866" t="s">
        <v>3704</v>
      </c>
      <c r="Q45" s="867">
        <v>3089469</v>
      </c>
      <c r="R45" s="867">
        <v>1581480</v>
      </c>
      <c r="S45" s="867">
        <v>562619</v>
      </c>
      <c r="T45" s="867">
        <v>5233568</v>
      </c>
    </row>
    <row r="46" spans="1:20">
      <c r="A46" s="842" t="s">
        <v>3705</v>
      </c>
      <c r="B46" s="842" t="s">
        <v>3706</v>
      </c>
      <c r="C46" s="843">
        <v>315208</v>
      </c>
      <c r="D46" s="843">
        <v>164440</v>
      </c>
      <c r="E46" s="843">
        <v>68749</v>
      </c>
      <c r="F46" s="843">
        <v>548397</v>
      </c>
      <c r="H46" s="868">
        <v>8220.1</v>
      </c>
      <c r="I46" s="866" t="s">
        <v>3706</v>
      </c>
      <c r="J46" s="867">
        <v>66509</v>
      </c>
      <c r="K46" s="867">
        <v>368322</v>
      </c>
      <c r="L46" s="867">
        <v>187097</v>
      </c>
      <c r="M46" s="867">
        <v>621928</v>
      </c>
      <c r="N46" s="866">
        <f t="shared" si="1"/>
        <v>0</v>
      </c>
      <c r="O46" s="866">
        <v>8220.1</v>
      </c>
      <c r="P46" s="866" t="s">
        <v>3706</v>
      </c>
      <c r="Q46" s="867">
        <v>400999</v>
      </c>
      <c r="R46" s="867">
        <v>205474</v>
      </c>
      <c r="S46" s="867">
        <v>73140</v>
      </c>
      <c r="T46" s="867">
        <v>679613</v>
      </c>
    </row>
    <row r="47" spans="1:20">
      <c r="A47" s="842" t="s">
        <v>3707</v>
      </c>
      <c r="B47" s="842" t="s">
        <v>3708</v>
      </c>
      <c r="C47" s="843">
        <v>242479</v>
      </c>
      <c r="D47" s="843">
        <v>126489</v>
      </c>
      <c r="E47" s="843">
        <v>52885</v>
      </c>
      <c r="F47" s="843">
        <v>421853</v>
      </c>
      <c r="H47" s="868">
        <v>8230.1</v>
      </c>
      <c r="I47" s="866" t="s">
        <v>3708</v>
      </c>
      <c r="J47" s="867">
        <v>51164</v>
      </c>
      <c r="K47" s="867">
        <v>283342</v>
      </c>
      <c r="L47" s="867">
        <v>143929</v>
      </c>
      <c r="M47" s="867">
        <v>478435</v>
      </c>
      <c r="N47" s="866">
        <f t="shared" si="1"/>
        <v>0</v>
      </c>
      <c r="O47" s="866">
        <v>8230.1</v>
      </c>
      <c r="P47" s="866" t="s">
        <v>3708</v>
      </c>
      <c r="Q47" s="867">
        <v>308480</v>
      </c>
      <c r="R47" s="867">
        <v>158066</v>
      </c>
      <c r="S47" s="867">
        <v>56265</v>
      </c>
      <c r="T47" s="867">
        <v>522811</v>
      </c>
    </row>
    <row r="48" spans="1:20">
      <c r="A48" s="842" t="s">
        <v>3709</v>
      </c>
      <c r="B48" s="842" t="s">
        <v>3710</v>
      </c>
      <c r="C48" s="843">
        <v>31523</v>
      </c>
      <c r="D48" s="843">
        <v>16437</v>
      </c>
      <c r="E48" s="843">
        <v>6878</v>
      </c>
      <c r="F48" s="843">
        <v>54838</v>
      </c>
      <c r="H48" s="868">
        <v>8240.1</v>
      </c>
      <c r="I48" s="866" t="s">
        <v>3710</v>
      </c>
      <c r="J48" s="867">
        <v>6624</v>
      </c>
      <c r="K48" s="867">
        <v>36837</v>
      </c>
      <c r="L48" s="867">
        <v>18712</v>
      </c>
      <c r="M48" s="867">
        <v>62173</v>
      </c>
      <c r="N48" s="866">
        <f t="shared" si="1"/>
        <v>0</v>
      </c>
      <c r="O48" s="866">
        <v>8240.1</v>
      </c>
      <c r="P48" s="866" t="s">
        <v>3710</v>
      </c>
      <c r="Q48" s="867">
        <v>40107</v>
      </c>
      <c r="R48" s="867">
        <v>20546</v>
      </c>
      <c r="S48" s="867">
        <v>7286</v>
      </c>
      <c r="T48" s="867">
        <v>67939</v>
      </c>
    </row>
    <row r="49" spans="1:20">
      <c r="A49" s="842" t="s">
        <v>3711</v>
      </c>
      <c r="B49" s="842" t="s">
        <v>3712</v>
      </c>
      <c r="C49" s="843">
        <v>53880</v>
      </c>
      <c r="D49" s="843">
        <v>27964</v>
      </c>
      <c r="E49" s="843">
        <v>11856</v>
      </c>
      <c r="F49" s="843">
        <v>93700</v>
      </c>
      <c r="H49" s="868">
        <v>8250.1</v>
      </c>
      <c r="I49" s="866" t="s">
        <v>3712</v>
      </c>
      <c r="J49" s="867">
        <v>11386</v>
      </c>
      <c r="K49" s="867">
        <v>62945</v>
      </c>
      <c r="L49" s="867">
        <v>31977</v>
      </c>
      <c r="M49" s="867">
        <v>106308</v>
      </c>
      <c r="N49" s="866">
        <f t="shared" si="1"/>
        <v>0</v>
      </c>
      <c r="O49" s="866">
        <v>8250.1</v>
      </c>
      <c r="P49" s="866" t="s">
        <v>3712</v>
      </c>
      <c r="Q49" s="867">
        <v>68524</v>
      </c>
      <c r="R49" s="867">
        <v>35115</v>
      </c>
      <c r="S49" s="867">
        <v>12518</v>
      </c>
      <c r="T49" s="867">
        <v>116157</v>
      </c>
    </row>
    <row r="50" spans="1:20">
      <c r="A50" s="842" t="s">
        <v>3713</v>
      </c>
      <c r="B50" s="842" t="s">
        <v>3301</v>
      </c>
      <c r="C50" s="843">
        <v>155011</v>
      </c>
      <c r="D50" s="843">
        <v>81307</v>
      </c>
      <c r="E50" s="843">
        <v>34584</v>
      </c>
      <c r="F50" s="843">
        <v>270902</v>
      </c>
      <c r="H50" s="868">
        <v>8260.1</v>
      </c>
      <c r="I50" s="866" t="s">
        <v>3301</v>
      </c>
      <c r="J50" s="867">
        <v>25135</v>
      </c>
      <c r="K50" s="867">
        <v>139035</v>
      </c>
      <c r="L50" s="867">
        <v>70706</v>
      </c>
      <c r="M50" s="867">
        <v>234876</v>
      </c>
      <c r="N50" s="866">
        <f t="shared" si="1"/>
        <v>0</v>
      </c>
      <c r="O50" s="866">
        <v>8260.1</v>
      </c>
      <c r="P50" s="866" t="s">
        <v>3301</v>
      </c>
      <c r="Q50" s="867">
        <v>151701</v>
      </c>
      <c r="R50" s="867">
        <v>77841</v>
      </c>
      <c r="S50" s="867">
        <v>27704</v>
      </c>
      <c r="T50" s="867">
        <v>257246</v>
      </c>
    </row>
    <row r="51" spans="1:20">
      <c r="A51" s="842" t="s">
        <v>3714</v>
      </c>
      <c r="B51" s="842" t="s">
        <v>2954</v>
      </c>
      <c r="C51" s="843">
        <v>161885</v>
      </c>
      <c r="D51" s="843">
        <v>3395</v>
      </c>
      <c r="E51" s="843">
        <v>0</v>
      </c>
      <c r="F51" s="843">
        <v>165280</v>
      </c>
      <c r="H51" s="868">
        <v>8270.1</v>
      </c>
      <c r="I51" s="866" t="s">
        <v>2954</v>
      </c>
      <c r="J51" s="866">
        <v>0</v>
      </c>
      <c r="K51" s="867">
        <v>202398</v>
      </c>
      <c r="L51" s="867">
        <v>3390</v>
      </c>
      <c r="M51" s="867">
        <v>205788</v>
      </c>
      <c r="N51" s="866">
        <f t="shared" si="1"/>
        <v>0</v>
      </c>
      <c r="O51" s="866">
        <v>8270.1</v>
      </c>
      <c r="P51" s="866" t="s">
        <v>2954</v>
      </c>
      <c r="Q51" s="867">
        <v>202398</v>
      </c>
      <c r="R51" s="867">
        <v>3390</v>
      </c>
      <c r="S51" s="866">
        <v>0</v>
      </c>
      <c r="T51" s="867">
        <v>205788</v>
      </c>
    </row>
    <row r="52" spans="1:20">
      <c r="A52" s="842" t="s">
        <v>3715</v>
      </c>
      <c r="B52" s="842" t="s">
        <v>3514</v>
      </c>
      <c r="C52" s="843">
        <v>518515</v>
      </c>
      <c r="D52" s="843">
        <v>2466</v>
      </c>
      <c r="E52" s="843">
        <v>1042</v>
      </c>
      <c r="F52" s="843">
        <v>522023</v>
      </c>
      <c r="H52" s="868">
        <v>8280.1</v>
      </c>
      <c r="I52" s="866" t="s">
        <v>3514</v>
      </c>
      <c r="J52" s="867">
        <v>1130</v>
      </c>
      <c r="K52" s="867">
        <v>438250</v>
      </c>
      <c r="L52" s="867">
        <v>6498</v>
      </c>
      <c r="M52" s="867">
        <v>445878</v>
      </c>
      <c r="N52" s="866">
        <f t="shared" si="1"/>
        <v>0</v>
      </c>
      <c r="O52" s="866">
        <v>8280.1</v>
      </c>
      <c r="P52" s="866" t="s">
        <v>3514</v>
      </c>
      <c r="Q52" s="867">
        <v>456808</v>
      </c>
      <c r="R52" s="867">
        <v>6498</v>
      </c>
      <c r="S52" s="867">
        <v>1130</v>
      </c>
      <c r="T52" s="867">
        <v>464436</v>
      </c>
    </row>
    <row r="53" spans="1:20">
      <c r="A53" s="842" t="s">
        <v>3716</v>
      </c>
      <c r="B53" s="842" t="s">
        <v>3442</v>
      </c>
      <c r="C53" s="843">
        <v>0</v>
      </c>
      <c r="D53" s="843">
        <v>0</v>
      </c>
      <c r="E53" s="843">
        <v>0</v>
      </c>
      <c r="F53" s="843">
        <v>0</v>
      </c>
      <c r="N53" s="866">
        <f t="shared" si="1"/>
        <v>-8350.1</v>
      </c>
    </row>
    <row r="54" spans="1:20">
      <c r="A54" s="842" t="s">
        <v>3717</v>
      </c>
      <c r="B54" s="842" t="s">
        <v>3718</v>
      </c>
      <c r="C54" s="843">
        <v>0</v>
      </c>
      <c r="D54" s="843">
        <v>0</v>
      </c>
      <c r="E54" s="843">
        <v>0</v>
      </c>
      <c r="F54" s="843">
        <v>0</v>
      </c>
      <c r="H54" s="868">
        <v>8290.1</v>
      </c>
      <c r="I54" s="866" t="s">
        <v>3718</v>
      </c>
      <c r="J54" s="866">
        <v>0</v>
      </c>
      <c r="K54" s="866">
        <v>0</v>
      </c>
      <c r="L54" s="866">
        <v>0</v>
      </c>
      <c r="M54" s="866">
        <v>0</v>
      </c>
      <c r="N54" s="866">
        <f t="shared" si="1"/>
        <v>0</v>
      </c>
      <c r="O54" s="866">
        <v>8290.1</v>
      </c>
      <c r="P54" s="866" t="s">
        <v>3718</v>
      </c>
      <c r="Q54" s="866">
        <v>0</v>
      </c>
      <c r="R54" s="866">
        <v>0</v>
      </c>
      <c r="S54" s="866">
        <v>0</v>
      </c>
      <c r="T54" s="866">
        <v>0</v>
      </c>
    </row>
    <row r="55" spans="1:20">
      <c r="A55" s="842" t="s">
        <v>3719</v>
      </c>
      <c r="B55" s="842" t="s">
        <v>3237</v>
      </c>
      <c r="C55" s="843">
        <v>8306</v>
      </c>
      <c r="D55" s="843">
        <v>6229</v>
      </c>
      <c r="E55" s="843">
        <v>4432</v>
      </c>
      <c r="F55" s="843">
        <v>18967</v>
      </c>
      <c r="H55" s="868">
        <v>8310.1</v>
      </c>
      <c r="I55" s="866" t="s">
        <v>3237</v>
      </c>
      <c r="J55" s="867">
        <v>10553</v>
      </c>
      <c r="K55" s="867">
        <v>13846</v>
      </c>
      <c r="L55" s="867">
        <v>16255</v>
      </c>
      <c r="M55" s="867">
        <v>40654</v>
      </c>
      <c r="N55" s="866">
        <f t="shared" si="1"/>
        <v>0</v>
      </c>
      <c r="O55" s="866">
        <v>8310.1</v>
      </c>
      <c r="P55" s="866" t="s">
        <v>3237</v>
      </c>
      <c r="Q55" s="867">
        <v>14508</v>
      </c>
      <c r="R55" s="867">
        <v>16364</v>
      </c>
      <c r="S55" s="867">
        <v>10693</v>
      </c>
      <c r="T55" s="867">
        <v>41565</v>
      </c>
    </row>
    <row r="56" spans="1:20">
      <c r="A56" s="842" t="s">
        <v>3720</v>
      </c>
      <c r="B56" s="842" t="s">
        <v>3721</v>
      </c>
      <c r="C56" s="843">
        <v>141162</v>
      </c>
      <c r="D56" s="843">
        <v>0</v>
      </c>
      <c r="E56" s="843">
        <v>0</v>
      </c>
      <c r="F56" s="843">
        <v>141162</v>
      </c>
      <c r="H56" s="868">
        <v>8320.1</v>
      </c>
      <c r="I56" s="866" t="s">
        <v>3721</v>
      </c>
      <c r="J56" s="866">
        <v>0</v>
      </c>
      <c r="K56" s="867">
        <v>123735</v>
      </c>
      <c r="L56" s="866">
        <v>0</v>
      </c>
      <c r="M56" s="867">
        <v>123735</v>
      </c>
      <c r="N56" s="866">
        <f t="shared" si="1"/>
        <v>0</v>
      </c>
      <c r="O56" s="866">
        <v>8320.1</v>
      </c>
      <c r="P56" s="866" t="s">
        <v>3721</v>
      </c>
      <c r="Q56" s="867">
        <v>124685</v>
      </c>
      <c r="R56" s="866">
        <v>0</v>
      </c>
      <c r="S56" s="866">
        <v>0</v>
      </c>
      <c r="T56" s="867">
        <v>124685</v>
      </c>
    </row>
    <row r="57" spans="1:20">
      <c r="A57" s="842" t="s">
        <v>3722</v>
      </c>
      <c r="B57" s="842" t="s">
        <v>3077</v>
      </c>
      <c r="C57" s="843">
        <v>903101</v>
      </c>
      <c r="D57" s="843">
        <v>71466</v>
      </c>
      <c r="E57" s="843">
        <v>18874</v>
      </c>
      <c r="F57" s="843">
        <v>993441</v>
      </c>
      <c r="H57" s="868">
        <v>8330.1</v>
      </c>
      <c r="I57" s="866" t="s">
        <v>3077</v>
      </c>
      <c r="J57" s="867">
        <v>22757</v>
      </c>
      <c r="K57" s="866">
        <v>0</v>
      </c>
      <c r="L57" s="867">
        <v>51419</v>
      </c>
      <c r="M57" s="867">
        <v>74176</v>
      </c>
      <c r="N57" s="866">
        <f t="shared" si="1"/>
        <v>0</v>
      </c>
      <c r="O57" s="866">
        <v>8330.1</v>
      </c>
      <c r="P57" s="866" t="s">
        <v>3077</v>
      </c>
      <c r="Q57" s="866">
        <v>0</v>
      </c>
      <c r="R57" s="867">
        <v>57792</v>
      </c>
      <c r="S57" s="867">
        <v>25878</v>
      </c>
      <c r="T57" s="867">
        <v>83670</v>
      </c>
    </row>
    <row r="58" spans="1:20">
      <c r="A58" s="842" t="s">
        <v>3723</v>
      </c>
      <c r="B58" s="842" t="s">
        <v>3724</v>
      </c>
      <c r="C58" s="843">
        <v>0</v>
      </c>
      <c r="D58" s="843">
        <v>0</v>
      </c>
      <c r="E58" s="843">
        <v>0</v>
      </c>
      <c r="F58" s="843">
        <v>0</v>
      </c>
      <c r="H58" s="868">
        <v>8340.1</v>
      </c>
      <c r="I58" s="866" t="s">
        <v>3724</v>
      </c>
      <c r="J58" s="866">
        <v>0</v>
      </c>
      <c r="K58" s="866">
        <v>0</v>
      </c>
      <c r="L58" s="866">
        <v>0</v>
      </c>
      <c r="M58" s="866">
        <v>0</v>
      </c>
      <c r="N58" s="866">
        <f t="shared" si="1"/>
        <v>0</v>
      </c>
      <c r="O58" s="866">
        <v>8340.1</v>
      </c>
      <c r="P58" s="866" t="s">
        <v>3724</v>
      </c>
      <c r="Q58" s="866">
        <v>0</v>
      </c>
      <c r="R58" s="866">
        <v>0</v>
      </c>
      <c r="S58" s="866">
        <v>0</v>
      </c>
      <c r="T58" s="866">
        <v>0</v>
      </c>
    </row>
    <row r="59" spans="1:20">
      <c r="A59" s="842" t="s">
        <v>3725</v>
      </c>
      <c r="B59" s="842" t="s">
        <v>3726</v>
      </c>
      <c r="C59" s="843">
        <v>0</v>
      </c>
      <c r="D59" s="843">
        <v>0</v>
      </c>
      <c r="E59" s="843">
        <v>0</v>
      </c>
      <c r="F59" s="843">
        <v>0</v>
      </c>
      <c r="N59" s="866">
        <f t="shared" si="1"/>
        <v>-1</v>
      </c>
      <c r="O59" s="866">
        <v>8359.1</v>
      </c>
      <c r="P59" s="866" t="s">
        <v>3770</v>
      </c>
      <c r="Q59" s="866">
        <v>0</v>
      </c>
      <c r="R59" s="866">
        <v>0</v>
      </c>
      <c r="S59" s="866">
        <v>0</v>
      </c>
      <c r="T59" s="866">
        <v>0</v>
      </c>
    </row>
    <row r="60" spans="1:20">
      <c r="A60" s="840" t="s">
        <v>3727</v>
      </c>
      <c r="B60" s="840" t="s">
        <v>3398</v>
      </c>
      <c r="C60" s="840">
        <v>-483611</v>
      </c>
      <c r="D60" s="840">
        <v>18822</v>
      </c>
      <c r="E60" s="840">
        <v>19563</v>
      </c>
      <c r="F60" s="840">
        <v>-445226</v>
      </c>
      <c r="H60" s="868" t="s">
        <v>3775</v>
      </c>
      <c r="I60" s="866" t="s">
        <v>3776</v>
      </c>
      <c r="J60" s="866">
        <v>45</v>
      </c>
      <c r="K60" s="867">
        <v>-170849</v>
      </c>
      <c r="L60" s="866">
        <v>-908</v>
      </c>
      <c r="M60" s="867">
        <v>-171712</v>
      </c>
      <c r="N60" s="866" t="e">
        <f t="shared" si="1"/>
        <v>#VALUE!</v>
      </c>
      <c r="O60" s="866">
        <v>5130</v>
      </c>
      <c r="P60" s="866" t="s">
        <v>3771</v>
      </c>
      <c r="Q60" s="866">
        <v>0</v>
      </c>
      <c r="R60" s="867">
        <v>43000000</v>
      </c>
      <c r="S60" s="867">
        <v>28000000</v>
      </c>
      <c r="T60" s="867">
        <v>71000000</v>
      </c>
    </row>
    <row r="61" spans="1:20">
      <c r="A61" s="840" t="s">
        <v>3728</v>
      </c>
      <c r="B61" s="840" t="s">
        <v>3400</v>
      </c>
      <c r="C61" s="840">
        <v>-11393793</v>
      </c>
      <c r="D61" s="840">
        <v>646716</v>
      </c>
      <c r="E61" s="840">
        <v>860565</v>
      </c>
      <c r="F61" s="840">
        <v>-9886512</v>
      </c>
      <c r="H61" s="868" t="s">
        <v>3777</v>
      </c>
      <c r="I61" s="866" t="s">
        <v>3778</v>
      </c>
      <c r="J61" s="867">
        <v>-1190099</v>
      </c>
      <c r="K61" s="867">
        <v>-12536874</v>
      </c>
      <c r="L61" s="867">
        <v>-4676803</v>
      </c>
      <c r="M61" s="867">
        <v>-18403776</v>
      </c>
      <c r="N61" s="866" t="e">
        <f t="shared" si="1"/>
        <v>#VALUE!</v>
      </c>
      <c r="O61" s="866">
        <v>8350.1</v>
      </c>
      <c r="P61" s="866" t="s">
        <v>3770</v>
      </c>
      <c r="Q61" s="866">
        <v>0</v>
      </c>
      <c r="R61" s="866">
        <v>0</v>
      </c>
      <c r="S61" s="866">
        <v>0</v>
      </c>
      <c r="T61" s="866">
        <v>0</v>
      </c>
    </row>
    <row r="62" spans="1:20">
      <c r="A62" s="833" t="s">
        <v>3729</v>
      </c>
      <c r="B62" s="833" t="s">
        <v>3683</v>
      </c>
      <c r="C62" s="833">
        <v>483611</v>
      </c>
      <c r="D62" s="833">
        <v>-18822</v>
      </c>
      <c r="E62" s="833">
        <v>-19563</v>
      </c>
      <c r="F62" s="833">
        <v>445226</v>
      </c>
      <c r="H62" s="866">
        <v>5250</v>
      </c>
      <c r="I62" s="866" t="s">
        <v>3772</v>
      </c>
      <c r="J62" s="866">
        <v>0</v>
      </c>
      <c r="K62" s="866">
        <v>0</v>
      </c>
      <c r="L62" s="867">
        <v>16917914</v>
      </c>
      <c r="M62" s="867">
        <v>16917914</v>
      </c>
      <c r="N62" s="866" t="e">
        <f t="shared" si="1"/>
        <v>#VALUE!</v>
      </c>
      <c r="O62" s="866">
        <v>5250</v>
      </c>
      <c r="P62" s="866" t="s">
        <v>3772</v>
      </c>
      <c r="Q62" s="866">
        <v>0</v>
      </c>
      <c r="R62" s="867">
        <v>16906079</v>
      </c>
      <c r="S62" s="866">
        <v>0</v>
      </c>
      <c r="T62" s="867">
        <v>16906079</v>
      </c>
    </row>
    <row r="63" spans="1:20">
      <c r="A63" s="833" t="s">
        <v>3730</v>
      </c>
      <c r="B63" s="833" t="s">
        <v>3731</v>
      </c>
      <c r="C63" s="833">
        <v>11393793</v>
      </c>
      <c r="D63" s="833">
        <v>-646716</v>
      </c>
      <c r="E63" s="833">
        <v>-860565</v>
      </c>
      <c r="F63" s="833">
        <v>9886512</v>
      </c>
      <c r="H63" s="866" t="s">
        <v>3773</v>
      </c>
      <c r="I63" s="866" t="s">
        <v>3774</v>
      </c>
      <c r="J63" s="866">
        <v>0</v>
      </c>
      <c r="K63" s="866">
        <v>0</v>
      </c>
      <c r="L63" s="866">
        <v>0</v>
      </c>
      <c r="M63" s="866">
        <v>0</v>
      </c>
      <c r="N63" s="866" t="e">
        <f t="shared" si="1"/>
        <v>#VALUE!</v>
      </c>
      <c r="O63" s="866" t="s">
        <v>3773</v>
      </c>
      <c r="P63" s="866" t="s">
        <v>3774</v>
      </c>
      <c r="Q63" s="866">
        <v>0</v>
      </c>
      <c r="R63" s="866">
        <v>0</v>
      </c>
      <c r="S63" s="866">
        <v>0</v>
      </c>
      <c r="T63" s="866">
        <v>0</v>
      </c>
    </row>
    <row r="64" spans="1:20">
      <c r="H64" s="866" t="s">
        <v>3779</v>
      </c>
      <c r="I64" s="866" t="s">
        <v>3780</v>
      </c>
      <c r="J64" s="867">
        <v>16058</v>
      </c>
      <c r="K64" s="867">
        <v>41583670</v>
      </c>
      <c r="L64" s="867">
        <v>329974</v>
      </c>
      <c r="M64" s="867">
        <v>41929702</v>
      </c>
      <c r="N64" s="866" t="e">
        <f t="shared" si="1"/>
        <v>#VALUE!</v>
      </c>
      <c r="O64" s="866" t="s">
        <v>3775</v>
      </c>
      <c r="P64" s="866" t="s">
        <v>3776</v>
      </c>
      <c r="Q64" s="867">
        <v>-592146</v>
      </c>
      <c r="R64" s="866">
        <v>0</v>
      </c>
      <c r="S64" s="866">
        <v>44</v>
      </c>
      <c r="T64" s="867">
        <v>-592102</v>
      </c>
    </row>
    <row r="65" spans="6:20">
      <c r="F65" s="834"/>
      <c r="H65" s="866" t="s">
        <v>3781</v>
      </c>
      <c r="I65" s="866" t="s">
        <v>3782</v>
      </c>
      <c r="J65" s="867">
        <v>-470759</v>
      </c>
      <c r="K65" s="866">
        <v>0</v>
      </c>
      <c r="L65" s="867">
        <v>-968780</v>
      </c>
      <c r="M65" s="867">
        <v>-1439539</v>
      </c>
      <c r="N65" s="866" t="e">
        <f t="shared" si="1"/>
        <v>#VALUE!</v>
      </c>
      <c r="O65" s="866" t="s">
        <v>3777</v>
      </c>
      <c r="P65" s="866" t="s">
        <v>3778</v>
      </c>
      <c r="Q65" s="867">
        <v>-10265621</v>
      </c>
      <c r="R65" s="867">
        <v>-4030285</v>
      </c>
      <c r="S65" s="867">
        <v>-2194677</v>
      </c>
      <c r="T65" s="867">
        <v>-16490583</v>
      </c>
    </row>
    <row r="66" spans="6:20">
      <c r="H66" s="866">
        <v>8191</v>
      </c>
      <c r="I66" s="866" t="s">
        <v>3783</v>
      </c>
      <c r="J66" s="866">
        <v>0</v>
      </c>
      <c r="K66" s="866">
        <v>0</v>
      </c>
      <c r="L66" s="866">
        <v>0</v>
      </c>
      <c r="M66" s="866">
        <v>0</v>
      </c>
      <c r="N66" s="866" t="e">
        <f t="shared" si="1"/>
        <v>#VALUE!</v>
      </c>
      <c r="O66" s="866" t="s">
        <v>3779</v>
      </c>
      <c r="P66" s="866" t="s">
        <v>3780</v>
      </c>
      <c r="Q66" s="867">
        <v>33828458</v>
      </c>
      <c r="R66" s="867">
        <v>330003</v>
      </c>
      <c r="S66" s="867">
        <v>14692</v>
      </c>
      <c r="T66" s="867">
        <v>34173153</v>
      </c>
    </row>
    <row r="67" spans="6:20">
      <c r="H67" s="866">
        <v>8359.1</v>
      </c>
      <c r="I67" s="866" t="s">
        <v>3770</v>
      </c>
      <c r="J67" s="866">
        <v>0</v>
      </c>
      <c r="K67" s="866">
        <v>0</v>
      </c>
      <c r="L67" s="866">
        <v>0</v>
      </c>
      <c r="M67" s="866">
        <v>0</v>
      </c>
      <c r="N67" s="866" t="e">
        <f t="shared" si="1"/>
        <v>#VALUE!</v>
      </c>
      <c r="O67" s="866" t="s">
        <v>3781</v>
      </c>
      <c r="P67" s="866" t="s">
        <v>3782</v>
      </c>
      <c r="Q67" s="866">
        <v>0</v>
      </c>
      <c r="R67" s="867">
        <v>-1079740</v>
      </c>
      <c r="S67" s="867">
        <v>-541383</v>
      </c>
      <c r="T67" s="867">
        <v>-1621123</v>
      </c>
    </row>
    <row r="68" spans="6:20">
      <c r="H68" s="866">
        <v>8350.1</v>
      </c>
      <c r="I68" s="866" t="s">
        <v>3770</v>
      </c>
      <c r="J68" s="866">
        <v>0</v>
      </c>
      <c r="K68" s="866">
        <v>0</v>
      </c>
      <c r="L68" s="866">
        <v>0</v>
      </c>
      <c r="M68" s="866">
        <v>0</v>
      </c>
      <c r="N68" s="866">
        <f t="shared" si="1"/>
        <v>8191</v>
      </c>
      <c r="O68" s="866">
        <v>8191</v>
      </c>
      <c r="P68" s="866" t="s">
        <v>3783</v>
      </c>
      <c r="Q68" s="866">
        <v>0</v>
      </c>
      <c r="R68" s="866">
        <v>0</v>
      </c>
      <c r="S68" s="866">
        <v>0</v>
      </c>
      <c r="T68" s="866">
        <v>0</v>
      </c>
    </row>
    <row r="69" spans="6:20">
      <c r="H69" s="866">
        <v>5130</v>
      </c>
      <c r="I69" s="866" t="s">
        <v>3771</v>
      </c>
      <c r="J69" s="867">
        <v>28000000</v>
      </c>
      <c r="K69" s="866">
        <v>0</v>
      </c>
      <c r="L69" s="867">
        <v>43000000</v>
      </c>
      <c r="M69" s="867">
        <v>71000000</v>
      </c>
      <c r="N69" s="866" t="e">
        <f t="shared" si="1"/>
        <v>#VALUE!</v>
      </c>
      <c r="O69" s="866" t="s">
        <v>3798</v>
      </c>
      <c r="P69" s="866" t="s">
        <v>3799</v>
      </c>
      <c r="Q69" s="867">
        <v>2373525</v>
      </c>
      <c r="R69" s="866">
        <v>0</v>
      </c>
      <c r="S69" s="866">
        <v>0</v>
      </c>
      <c r="T69" s="867">
        <v>2373525</v>
      </c>
    </row>
    <row r="70" spans="6:20">
      <c r="O70" s="866" t="s">
        <v>3800</v>
      </c>
      <c r="P70" s="866" t="s">
        <v>3801</v>
      </c>
      <c r="Q70" s="866">
        <v>0</v>
      </c>
      <c r="R70" s="867">
        <v>4823636</v>
      </c>
      <c r="S70" s="866">
        <v>0</v>
      </c>
      <c r="T70" s="867">
        <v>4823636</v>
      </c>
    </row>
    <row r="71" spans="6:20">
      <c r="O71" s="866" t="s">
        <v>3802</v>
      </c>
      <c r="P71" s="866" t="s">
        <v>3803</v>
      </c>
      <c r="Q71" s="866">
        <v>0</v>
      </c>
      <c r="R71" s="867">
        <v>-2955</v>
      </c>
      <c r="S71" s="866">
        <v>0</v>
      </c>
      <c r="T71" s="867">
        <v>-2955</v>
      </c>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28515625" defaultRowHeight="12.75"/>
  <cols>
    <col min="1" max="16384" width="9.28515625" style="874"/>
  </cols>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70"/>
  <sheetViews>
    <sheetView topLeftCell="A28" zoomScale="80" zoomScaleNormal="80" workbookViewId="0">
      <selection activeCell="D54" sqref="D54"/>
    </sheetView>
  </sheetViews>
  <sheetFormatPr defaultColWidth="9.28515625" defaultRowHeight="15"/>
  <cols>
    <col min="1" max="1" width="9.28515625" style="615"/>
    <col min="2" max="2" width="77.7109375" style="615" customWidth="1"/>
    <col min="3" max="4" width="12.5703125" style="615" bestFit="1" customWidth="1"/>
    <col min="5" max="16384" width="9.28515625" style="615"/>
  </cols>
  <sheetData>
    <row r="1" spans="1:5">
      <c r="A1" s="615" t="s">
        <v>3318</v>
      </c>
    </row>
    <row r="2" spans="1:5">
      <c r="A2" s="615" t="s">
        <v>3319</v>
      </c>
      <c r="B2" s="615" t="s">
        <v>3320</v>
      </c>
      <c r="C2" s="615" t="s">
        <v>3321</v>
      </c>
      <c r="D2" s="615" t="s">
        <v>3322</v>
      </c>
    </row>
    <row r="3" spans="1:5">
      <c r="A3" s="616" t="s">
        <v>3323</v>
      </c>
      <c r="B3" s="615" t="s">
        <v>3324</v>
      </c>
      <c r="C3" s="617">
        <v>10237739.5</v>
      </c>
      <c r="D3" s="617">
        <v>0</v>
      </c>
    </row>
    <row r="4" spans="1:5">
      <c r="A4" s="616" t="s">
        <v>3325</v>
      </c>
      <c r="B4" s="615" t="s">
        <v>3326</v>
      </c>
      <c r="C4" s="617">
        <v>10504903.300000001</v>
      </c>
      <c r="D4" s="617">
        <v>0</v>
      </c>
    </row>
    <row r="5" spans="1:5">
      <c r="A5" s="616" t="s">
        <v>3467</v>
      </c>
      <c r="B5" s="615" t="s">
        <v>3468</v>
      </c>
      <c r="C5" s="617">
        <v>55078.7</v>
      </c>
      <c r="D5" s="617">
        <v>0</v>
      </c>
    </row>
    <row r="6" spans="1:5">
      <c r="A6" s="616" t="s">
        <v>3469</v>
      </c>
      <c r="B6" s="615" t="s">
        <v>3470</v>
      </c>
      <c r="C6" s="617">
        <v>7522.6</v>
      </c>
      <c r="D6" s="617">
        <v>0</v>
      </c>
    </row>
    <row r="7" spans="1:5">
      <c r="A7" s="616" t="s">
        <v>3471</v>
      </c>
      <c r="B7" s="615" t="s">
        <v>3472</v>
      </c>
      <c r="C7" s="617">
        <v>4936.6000000000004</v>
      </c>
      <c r="D7" s="617">
        <v>0</v>
      </c>
      <c r="E7" s="617">
        <f>SUM(C4:C7)</f>
        <v>10572441</v>
      </c>
    </row>
    <row r="8" spans="1:5">
      <c r="A8" s="616" t="s">
        <v>3327</v>
      </c>
      <c r="B8" s="615" t="s">
        <v>3328</v>
      </c>
      <c r="C8" s="617">
        <v>23788991.199999999</v>
      </c>
      <c r="D8" s="617">
        <v>0</v>
      </c>
    </row>
    <row r="9" spans="1:5">
      <c r="A9" s="616" t="s">
        <v>3329</v>
      </c>
      <c r="B9" s="615" t="s">
        <v>3330</v>
      </c>
      <c r="C9" s="617">
        <v>12276937.300000001</v>
      </c>
      <c r="D9" s="617">
        <v>0</v>
      </c>
    </row>
    <row r="10" spans="1:5">
      <c r="A10" s="616" t="s">
        <v>3331</v>
      </c>
      <c r="B10" s="615" t="s">
        <v>3332</v>
      </c>
      <c r="C10" s="617">
        <v>193614237.59999999</v>
      </c>
      <c r="D10" s="617">
        <v>0</v>
      </c>
    </row>
    <row r="11" spans="1:5">
      <c r="A11" s="616" t="s">
        <v>3333</v>
      </c>
      <c r="B11" s="615" t="s">
        <v>3334</v>
      </c>
      <c r="C11" s="617">
        <v>0</v>
      </c>
      <c r="D11" s="617">
        <v>3970141.1</v>
      </c>
    </row>
    <row r="12" spans="1:5">
      <c r="A12" s="616" t="s">
        <v>3335</v>
      </c>
      <c r="B12" s="615" t="s">
        <v>3336</v>
      </c>
      <c r="C12" s="617">
        <v>0</v>
      </c>
      <c r="D12" s="617">
        <v>0.1</v>
      </c>
    </row>
    <row r="13" spans="1:5">
      <c r="A13" s="616" t="s">
        <v>3473</v>
      </c>
      <c r="B13" s="615" t="s">
        <v>3474</v>
      </c>
      <c r="C13" s="617">
        <v>11560.8</v>
      </c>
      <c r="D13" s="617">
        <v>0</v>
      </c>
    </row>
    <row r="14" spans="1:5">
      <c r="A14" s="616" t="s">
        <v>3475</v>
      </c>
      <c r="B14" s="615" t="s">
        <v>3476</v>
      </c>
      <c r="C14" s="617">
        <v>0</v>
      </c>
      <c r="D14" s="617">
        <v>11561</v>
      </c>
    </row>
    <row r="15" spans="1:5">
      <c r="A15" s="616" t="s">
        <v>3477</v>
      </c>
      <c r="B15" s="615" t="s">
        <v>3478</v>
      </c>
      <c r="C15" s="617">
        <v>219.1</v>
      </c>
      <c r="D15" s="617">
        <v>0</v>
      </c>
    </row>
    <row r="16" spans="1:5">
      <c r="A16" s="616" t="s">
        <v>3479</v>
      </c>
      <c r="B16" s="615" t="s">
        <v>3480</v>
      </c>
      <c r="C16" s="617">
        <v>33.4</v>
      </c>
      <c r="D16" s="617">
        <v>0</v>
      </c>
      <c r="E16" s="617">
        <f>C15+C16</f>
        <v>253</v>
      </c>
    </row>
    <row r="17" spans="1:4">
      <c r="A17" s="616" t="s">
        <v>3481</v>
      </c>
      <c r="B17" s="615" t="s">
        <v>3482</v>
      </c>
      <c r="C17" s="617">
        <v>571000.4</v>
      </c>
      <c r="D17" s="617">
        <v>0</v>
      </c>
    </row>
    <row r="18" spans="1:4">
      <c r="A18" s="616" t="s">
        <v>3337</v>
      </c>
      <c r="B18" s="615" t="s">
        <v>3338</v>
      </c>
      <c r="C18" s="617">
        <v>67213</v>
      </c>
      <c r="D18" s="617">
        <v>0</v>
      </c>
    </row>
    <row r="19" spans="1:4">
      <c r="A19" s="616" t="s">
        <v>3339</v>
      </c>
      <c r="B19" s="615" t="s">
        <v>3340</v>
      </c>
      <c r="C19" s="617">
        <v>2500000</v>
      </c>
      <c r="D19" s="617">
        <v>0</v>
      </c>
    </row>
    <row r="20" spans="1:4">
      <c r="A20" s="616" t="s">
        <v>3341</v>
      </c>
      <c r="B20" s="615" t="s">
        <v>3342</v>
      </c>
      <c r="C20" s="617">
        <v>201000</v>
      </c>
      <c r="D20" s="617">
        <v>0</v>
      </c>
    </row>
    <row r="21" spans="1:4">
      <c r="A21" s="616" t="s">
        <v>3343</v>
      </c>
      <c r="B21" s="615" t="s">
        <v>3344</v>
      </c>
      <c r="C21" s="617">
        <v>10000</v>
      </c>
      <c r="D21" s="617">
        <v>0</v>
      </c>
    </row>
    <row r="22" spans="1:4">
      <c r="A22" s="616" t="s">
        <v>3345</v>
      </c>
      <c r="B22" s="615" t="s">
        <v>3346</v>
      </c>
      <c r="C22" s="617">
        <v>0</v>
      </c>
      <c r="D22" s="617">
        <v>16514459</v>
      </c>
    </row>
    <row r="23" spans="1:4">
      <c r="A23" s="616" t="s">
        <v>3347</v>
      </c>
      <c r="B23" s="615" t="s">
        <v>3348</v>
      </c>
      <c r="C23" s="617">
        <v>1022040.9</v>
      </c>
      <c r="D23" s="617">
        <v>0</v>
      </c>
    </row>
    <row r="24" spans="1:4">
      <c r="A24" s="616" t="s">
        <v>3349</v>
      </c>
      <c r="B24" s="615" t="s">
        <v>3350</v>
      </c>
      <c r="C24" s="617">
        <v>0</v>
      </c>
      <c r="D24" s="617">
        <v>13848089</v>
      </c>
    </row>
    <row r="25" spans="1:4">
      <c r="A25" s="616" t="s">
        <v>3351</v>
      </c>
      <c r="B25" s="615" t="s">
        <v>3352</v>
      </c>
      <c r="C25" s="617">
        <v>12862072.1</v>
      </c>
      <c r="D25" s="617">
        <v>0</v>
      </c>
    </row>
    <row r="26" spans="1:4">
      <c r="A26" s="616" t="s">
        <v>3353</v>
      </c>
      <c r="B26" s="615" t="s">
        <v>3354</v>
      </c>
      <c r="C26" s="617">
        <v>1013555</v>
      </c>
      <c r="D26" s="617">
        <v>0</v>
      </c>
    </row>
    <row r="27" spans="1:4">
      <c r="A27" s="616" t="s">
        <v>3355</v>
      </c>
      <c r="B27" s="615" t="s">
        <v>3356</v>
      </c>
      <c r="C27" s="617">
        <v>11227880</v>
      </c>
      <c r="D27" s="617">
        <v>0</v>
      </c>
    </row>
    <row r="28" spans="1:4">
      <c r="A28" s="616" t="s">
        <v>3357</v>
      </c>
      <c r="B28" s="615" t="s">
        <v>3358</v>
      </c>
      <c r="C28" s="617">
        <v>13318205.4</v>
      </c>
      <c r="D28" s="617">
        <v>0</v>
      </c>
    </row>
    <row r="29" spans="1:4">
      <c r="A29" s="616" t="s">
        <v>3359</v>
      </c>
      <c r="B29" s="615" t="s">
        <v>3360</v>
      </c>
      <c r="C29" s="617">
        <v>0</v>
      </c>
      <c r="D29" s="617">
        <v>232688387.59999999</v>
      </c>
    </row>
    <row r="30" spans="1:4">
      <c r="A30" s="616" t="s">
        <v>3361</v>
      </c>
      <c r="B30" s="615" t="s">
        <v>3362</v>
      </c>
      <c r="C30" s="617">
        <v>0</v>
      </c>
      <c r="D30" s="617">
        <v>308585.09999999998</v>
      </c>
    </row>
    <row r="31" spans="1:4">
      <c r="A31" s="616" t="s">
        <v>3363</v>
      </c>
      <c r="B31" s="615" t="s">
        <v>3364</v>
      </c>
      <c r="C31" s="617">
        <v>0</v>
      </c>
      <c r="D31" s="617">
        <v>43202</v>
      </c>
    </row>
    <row r="32" spans="1:4">
      <c r="A32" s="616" t="s">
        <v>3365</v>
      </c>
      <c r="B32" s="615" t="s">
        <v>3366</v>
      </c>
      <c r="C32" s="617">
        <v>0</v>
      </c>
      <c r="D32" s="617">
        <v>1116098.8</v>
      </c>
    </row>
    <row r="33" spans="1:6">
      <c r="A33" s="616" t="s">
        <v>3483</v>
      </c>
      <c r="B33" s="615" t="s">
        <v>3484</v>
      </c>
      <c r="C33" s="617">
        <v>0</v>
      </c>
      <c r="D33" s="617">
        <v>4320.3</v>
      </c>
    </row>
    <row r="34" spans="1:6">
      <c r="A34" s="616" t="s">
        <v>3367</v>
      </c>
      <c r="B34" s="615" t="s">
        <v>3368</v>
      </c>
      <c r="C34" s="617">
        <v>0</v>
      </c>
      <c r="D34" s="617">
        <v>30858.7</v>
      </c>
    </row>
    <row r="35" spans="1:6">
      <c r="A35" s="616" t="s">
        <v>3369</v>
      </c>
      <c r="B35" s="615" t="s">
        <v>3370</v>
      </c>
      <c r="C35" s="617">
        <v>0</v>
      </c>
      <c r="D35" s="617">
        <v>40700.699999999997</v>
      </c>
    </row>
    <row r="36" spans="1:6">
      <c r="A36" s="616" t="s">
        <v>3371</v>
      </c>
      <c r="B36" s="615" t="s">
        <v>3372</v>
      </c>
      <c r="C36" s="617">
        <v>0</v>
      </c>
      <c r="D36" s="617">
        <v>1042500.3</v>
      </c>
    </row>
    <row r="37" spans="1:6">
      <c r="A37" s="616" t="s">
        <v>3373</v>
      </c>
      <c r="B37" s="615" t="s">
        <v>3374</v>
      </c>
      <c r="C37" s="617">
        <v>0</v>
      </c>
      <c r="D37" s="617">
        <v>104082.7</v>
      </c>
    </row>
    <row r="38" spans="1:6">
      <c r="A38" s="616" t="s">
        <v>3375</v>
      </c>
      <c r="B38" s="615" t="s">
        <v>3376</v>
      </c>
      <c r="C38" s="617">
        <v>0</v>
      </c>
      <c r="D38" s="617">
        <v>2205932.7999999998</v>
      </c>
    </row>
    <row r="39" spans="1:6">
      <c r="A39" s="616" t="s">
        <v>3377</v>
      </c>
      <c r="B39" s="615" t="s">
        <v>3378</v>
      </c>
      <c r="C39" s="617">
        <v>0</v>
      </c>
      <c r="D39" s="617">
        <v>149900.9</v>
      </c>
    </row>
    <row r="40" spans="1:6">
      <c r="A40" s="616" t="s">
        <v>3379</v>
      </c>
      <c r="B40" s="615" t="s">
        <v>3380</v>
      </c>
      <c r="C40" s="617">
        <v>0</v>
      </c>
      <c r="D40" s="617">
        <v>825</v>
      </c>
    </row>
    <row r="41" spans="1:6">
      <c r="A41" s="616" t="s">
        <v>3381</v>
      </c>
      <c r="B41" s="615" t="s">
        <v>3382</v>
      </c>
      <c r="C41" s="617">
        <v>0</v>
      </c>
      <c r="D41" s="617">
        <v>12889.6</v>
      </c>
    </row>
    <row r="42" spans="1:6">
      <c r="A42" s="616" t="s">
        <v>3383</v>
      </c>
      <c r="B42" s="615" t="s">
        <v>3384</v>
      </c>
      <c r="C42" s="617">
        <v>0</v>
      </c>
      <c r="D42" s="617">
        <v>6014.5</v>
      </c>
      <c r="F42" s="617">
        <f>D42+D43+D37</f>
        <v>125097</v>
      </c>
    </row>
    <row r="43" spans="1:6">
      <c r="A43" s="616" t="s">
        <v>3385</v>
      </c>
      <c r="B43" s="615" t="s">
        <v>3386</v>
      </c>
      <c r="C43" s="617">
        <v>0</v>
      </c>
      <c r="D43" s="617">
        <v>14999.5</v>
      </c>
    </row>
    <row r="44" spans="1:6">
      <c r="A44" s="616" t="s">
        <v>3387</v>
      </c>
      <c r="B44" s="615" t="s">
        <v>3388</v>
      </c>
      <c r="C44" s="617">
        <v>0</v>
      </c>
      <c r="D44" s="617">
        <v>219258.4</v>
      </c>
    </row>
    <row r="45" spans="1:6">
      <c r="A45" s="616" t="s">
        <v>3389</v>
      </c>
      <c r="B45" s="615" t="s">
        <v>3390</v>
      </c>
      <c r="C45" s="617">
        <v>0</v>
      </c>
      <c r="D45" s="617">
        <v>3335773.9</v>
      </c>
    </row>
    <row r="46" spans="1:6">
      <c r="A46" s="616" t="s">
        <v>3391</v>
      </c>
      <c r="B46" s="615" t="s">
        <v>3392</v>
      </c>
      <c r="C46" s="617">
        <v>0</v>
      </c>
      <c r="D46" s="617">
        <v>5478400.4000000004</v>
      </c>
    </row>
    <row r="47" spans="1:6">
      <c r="A47" s="616" t="s">
        <v>3393</v>
      </c>
      <c r="B47" s="615" t="s">
        <v>3394</v>
      </c>
      <c r="C47" s="617">
        <v>0</v>
      </c>
      <c r="D47" s="617">
        <v>3026786</v>
      </c>
    </row>
    <row r="48" spans="1:6">
      <c r="A48" s="616" t="s">
        <v>3395</v>
      </c>
      <c r="B48" s="615" t="s">
        <v>3396</v>
      </c>
      <c r="C48" s="617">
        <v>0</v>
      </c>
      <c r="D48" s="617">
        <v>49434.9</v>
      </c>
    </row>
    <row r="49" spans="1:4">
      <c r="A49" s="616" t="s">
        <v>3485</v>
      </c>
      <c r="B49" s="615" t="s">
        <v>3486</v>
      </c>
      <c r="C49" s="617">
        <v>0</v>
      </c>
      <c r="D49" s="617">
        <v>35297.300000000003</v>
      </c>
    </row>
    <row r="50" spans="1:4">
      <c r="A50" s="616" t="s">
        <v>3487</v>
      </c>
      <c r="B50" s="615" t="s">
        <v>3488</v>
      </c>
      <c r="C50" s="617">
        <v>0</v>
      </c>
      <c r="D50" s="617">
        <v>56</v>
      </c>
    </row>
    <row r="51" spans="1:4">
      <c r="A51" s="616" t="s">
        <v>3489</v>
      </c>
      <c r="B51" s="615" t="s">
        <v>3490</v>
      </c>
      <c r="C51" s="617">
        <v>0</v>
      </c>
      <c r="D51" s="617">
        <v>11.6</v>
      </c>
    </row>
    <row r="52" spans="1:4">
      <c r="A52" s="616" t="s">
        <v>3491</v>
      </c>
      <c r="B52" s="615" t="s">
        <v>3492</v>
      </c>
      <c r="C52" s="617">
        <v>0</v>
      </c>
      <c r="D52" s="617">
        <v>15.2</v>
      </c>
    </row>
    <row r="53" spans="1:4">
      <c r="A53" s="616" t="s">
        <v>3397</v>
      </c>
      <c r="B53" s="615" t="s">
        <v>3398</v>
      </c>
      <c r="C53" s="617">
        <v>0</v>
      </c>
      <c r="D53" s="617">
        <v>1013555</v>
      </c>
    </row>
    <row r="54" spans="1:4">
      <c r="A54" s="616" t="s">
        <v>3399</v>
      </c>
      <c r="B54" s="615" t="s">
        <v>3400</v>
      </c>
      <c r="C54" s="617">
        <v>0</v>
      </c>
      <c r="D54" s="617">
        <v>11227880</v>
      </c>
    </row>
    <row r="55" spans="1:4">
      <c r="A55" s="616" t="s">
        <v>3401</v>
      </c>
      <c r="B55" s="615" t="s">
        <v>3402</v>
      </c>
      <c r="C55" s="617">
        <v>1830683.8</v>
      </c>
      <c r="D55" s="617">
        <v>0</v>
      </c>
    </row>
    <row r="56" spans="1:4">
      <c r="A56" s="616" t="s">
        <v>3403</v>
      </c>
      <c r="B56" s="615" t="s">
        <v>3404</v>
      </c>
      <c r="C56" s="617">
        <v>297303.3</v>
      </c>
      <c r="D56" s="617">
        <v>0</v>
      </c>
    </row>
    <row r="57" spans="1:4">
      <c r="A57" s="616" t="s">
        <v>3405</v>
      </c>
      <c r="B57" s="615" t="s">
        <v>3406</v>
      </c>
      <c r="C57" s="617">
        <v>292909.7</v>
      </c>
      <c r="D57" s="617">
        <v>0</v>
      </c>
    </row>
    <row r="58" spans="1:4">
      <c r="A58" s="616" t="s">
        <v>3407</v>
      </c>
      <c r="B58" s="615" t="s">
        <v>3408</v>
      </c>
      <c r="C58" s="617">
        <v>183068.4</v>
      </c>
      <c r="D58" s="617">
        <v>0</v>
      </c>
    </row>
    <row r="59" spans="1:4">
      <c r="A59" s="616" t="s">
        <v>3493</v>
      </c>
      <c r="B59" s="615" t="s">
        <v>3494</v>
      </c>
      <c r="C59" s="617">
        <v>25628.2</v>
      </c>
      <c r="D59" s="617">
        <v>0</v>
      </c>
    </row>
    <row r="60" spans="1:4">
      <c r="A60" s="616" t="s">
        <v>3409</v>
      </c>
      <c r="B60" s="615" t="s">
        <v>3410</v>
      </c>
      <c r="C60" s="617">
        <v>40700.800000000003</v>
      </c>
      <c r="D60" s="617">
        <v>0</v>
      </c>
    </row>
    <row r="61" spans="1:4">
      <c r="A61" s="616" t="s">
        <v>3411</v>
      </c>
      <c r="B61" s="615" t="s">
        <v>3412</v>
      </c>
      <c r="C61" s="617">
        <v>127039.9</v>
      </c>
      <c r="D61" s="617">
        <v>0</v>
      </c>
    </row>
    <row r="62" spans="1:4">
      <c r="A62" s="616" t="s">
        <v>3413</v>
      </c>
      <c r="B62" s="615" t="s">
        <v>3414</v>
      </c>
      <c r="C62" s="617">
        <v>13327</v>
      </c>
      <c r="D62" s="617">
        <v>0</v>
      </c>
    </row>
    <row r="63" spans="1:4">
      <c r="A63" s="616" t="s">
        <v>3415</v>
      </c>
      <c r="B63" s="615" t="s">
        <v>3416</v>
      </c>
      <c r="C63" s="617">
        <v>132423.20000000001</v>
      </c>
      <c r="D63" s="617">
        <v>0</v>
      </c>
    </row>
    <row r="64" spans="1:4">
      <c r="A64" s="616" t="s">
        <v>3419</v>
      </c>
      <c r="B64" s="615" t="s">
        <v>3420</v>
      </c>
      <c r="C64" s="617">
        <v>136049.5</v>
      </c>
      <c r="D64" s="617">
        <v>0</v>
      </c>
    </row>
    <row r="65" spans="1:4">
      <c r="A65" s="616" t="s">
        <v>3421</v>
      </c>
      <c r="B65" s="615" t="s">
        <v>3422</v>
      </c>
      <c r="C65" s="617">
        <v>31245.7</v>
      </c>
      <c r="D65" s="617">
        <v>0</v>
      </c>
    </row>
    <row r="66" spans="1:4">
      <c r="A66" s="616" t="s">
        <v>3495</v>
      </c>
      <c r="B66" s="615" t="s">
        <v>3496</v>
      </c>
      <c r="C66" s="617">
        <v>527</v>
      </c>
      <c r="D66" s="617">
        <v>0</v>
      </c>
    </row>
    <row r="67" spans="1:4">
      <c r="A67" s="616" t="s">
        <v>3423</v>
      </c>
      <c r="B67" s="615" t="s">
        <v>3424</v>
      </c>
      <c r="C67" s="617">
        <v>906.2</v>
      </c>
      <c r="D67" s="617">
        <v>0</v>
      </c>
    </row>
    <row r="68" spans="1:4">
      <c r="A68" s="616" t="s">
        <v>3497</v>
      </c>
      <c r="B68" s="615" t="s">
        <v>3498</v>
      </c>
      <c r="C68" s="617">
        <v>1575</v>
      </c>
      <c r="D68" s="617">
        <v>0</v>
      </c>
    </row>
    <row r="69" spans="1:4">
      <c r="A69" s="616" t="s">
        <v>3425</v>
      </c>
      <c r="B69" s="615" t="s">
        <v>3499</v>
      </c>
      <c r="C69" s="617">
        <v>91502</v>
      </c>
      <c r="D69" s="617">
        <v>0</v>
      </c>
    </row>
    <row r="70" spans="1:4">
      <c r="C70" s="617">
        <f>SUM(C3:C69)</f>
        <v>296500017</v>
      </c>
      <c r="D70" s="617">
        <f>SUM(D3:D69)</f>
        <v>296500017</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58"/>
  <sheetViews>
    <sheetView zoomScale="80" zoomScaleNormal="80" workbookViewId="0">
      <selection activeCell="K27" sqref="K27"/>
    </sheetView>
  </sheetViews>
  <sheetFormatPr defaultColWidth="9.28515625" defaultRowHeight="15"/>
  <cols>
    <col min="1" max="1" width="9.28515625" style="615"/>
    <col min="2" max="2" width="59.28515625" style="615" customWidth="1"/>
    <col min="3" max="3" width="9.28515625" style="615" bestFit="1" customWidth="1"/>
    <col min="4" max="4" width="12" style="615" bestFit="1" customWidth="1"/>
    <col min="5" max="5" width="9.28515625" style="615"/>
    <col min="6" max="6" width="9.28515625" style="615" bestFit="1" customWidth="1"/>
    <col min="7" max="16384" width="9.28515625" style="615"/>
  </cols>
  <sheetData>
    <row r="1" spans="1:6">
      <c r="A1" s="615" t="s">
        <v>3318</v>
      </c>
    </row>
    <row r="2" spans="1:6">
      <c r="A2" s="615" t="s">
        <v>3319</v>
      </c>
      <c r="B2" s="615" t="s">
        <v>3320</v>
      </c>
      <c r="C2" s="615" t="s">
        <v>3321</v>
      </c>
      <c r="D2" s="615" t="s">
        <v>3322</v>
      </c>
    </row>
    <row r="3" spans="1:6">
      <c r="A3" s="616" t="s">
        <v>3325</v>
      </c>
      <c r="B3" s="615" t="s">
        <v>3326</v>
      </c>
      <c r="C3" s="617">
        <v>5630939.6600000001</v>
      </c>
      <c r="D3" s="615">
        <v>0</v>
      </c>
    </row>
    <row r="4" spans="1:6">
      <c r="A4" s="616" t="s">
        <v>3467</v>
      </c>
      <c r="B4" s="615" t="s">
        <v>3468</v>
      </c>
      <c r="C4" s="617">
        <v>12022718.699999999</v>
      </c>
      <c r="D4" s="615">
        <v>0</v>
      </c>
    </row>
    <row r="5" spans="1:6">
      <c r="A5" s="616" t="s">
        <v>3469</v>
      </c>
      <c r="B5" s="615" t="s">
        <v>3470</v>
      </c>
      <c r="C5" s="617">
        <v>12234930.24</v>
      </c>
      <c r="D5" s="615">
        <v>0</v>
      </c>
    </row>
    <row r="6" spans="1:6">
      <c r="A6" s="616" t="s">
        <v>3471</v>
      </c>
      <c r="B6" s="615" t="s">
        <v>3472</v>
      </c>
      <c r="C6" s="617">
        <v>12022743.710000001</v>
      </c>
      <c r="D6" s="615">
        <v>0</v>
      </c>
      <c r="F6" s="617"/>
    </row>
    <row r="7" spans="1:6">
      <c r="A7" s="616" t="s">
        <v>3500</v>
      </c>
      <c r="B7" s="615" t="s">
        <v>3501</v>
      </c>
      <c r="C7" s="617">
        <v>6500</v>
      </c>
      <c r="D7" s="615">
        <v>0</v>
      </c>
      <c r="F7" s="617">
        <f>SUM(C3:C7)</f>
        <v>41917832</v>
      </c>
    </row>
    <row r="8" spans="1:6">
      <c r="A8" s="616" t="s">
        <v>3426</v>
      </c>
      <c r="B8" s="615" t="s">
        <v>3427</v>
      </c>
      <c r="C8" s="617">
        <v>26300000</v>
      </c>
      <c r="D8" s="615">
        <v>0</v>
      </c>
    </row>
    <row r="9" spans="1:6">
      <c r="A9" s="616" t="s">
        <v>3428</v>
      </c>
      <c r="B9" s="615" t="s">
        <v>3429</v>
      </c>
      <c r="C9" s="617">
        <v>0</v>
      </c>
      <c r="D9" s="615">
        <v>1066711.01</v>
      </c>
    </row>
    <row r="10" spans="1:6">
      <c r="A10" s="616" t="s">
        <v>3430</v>
      </c>
      <c r="B10" s="615" t="s">
        <v>3431</v>
      </c>
      <c r="C10" s="617">
        <v>1191011</v>
      </c>
      <c r="D10" s="615">
        <v>0</v>
      </c>
    </row>
    <row r="11" spans="1:6">
      <c r="A11" s="616" t="s">
        <v>3477</v>
      </c>
      <c r="B11" s="615" t="s">
        <v>3478</v>
      </c>
      <c r="C11" s="617">
        <v>51607</v>
      </c>
      <c r="D11" s="615">
        <v>0</v>
      </c>
    </row>
    <row r="12" spans="1:6">
      <c r="A12" s="616" t="s">
        <v>3479</v>
      </c>
      <c r="B12" s="615" t="s">
        <v>3480</v>
      </c>
      <c r="C12" s="617">
        <v>58272.160000000003</v>
      </c>
      <c r="D12" s="615">
        <v>0</v>
      </c>
      <c r="F12" s="617">
        <f>C11+C12</f>
        <v>109879</v>
      </c>
    </row>
    <row r="13" spans="1:6">
      <c r="A13" s="616" t="s">
        <v>3432</v>
      </c>
      <c r="B13" s="615" t="s">
        <v>3433</v>
      </c>
      <c r="C13" s="617">
        <v>37661.68</v>
      </c>
      <c r="D13" s="615">
        <v>0</v>
      </c>
    </row>
    <row r="14" spans="1:6">
      <c r="A14" s="616" t="s">
        <v>3341</v>
      </c>
      <c r="B14" s="615" t="s">
        <v>3342</v>
      </c>
      <c r="C14" s="617">
        <v>100000</v>
      </c>
      <c r="D14" s="615">
        <v>0</v>
      </c>
    </row>
    <row r="15" spans="1:6">
      <c r="A15" s="616" t="s">
        <v>3343</v>
      </c>
      <c r="B15" s="615" t="s">
        <v>3344</v>
      </c>
      <c r="C15" s="617">
        <v>10000</v>
      </c>
      <c r="D15" s="615">
        <v>0</v>
      </c>
    </row>
    <row r="16" spans="1:6">
      <c r="A16" s="616" t="s">
        <v>3345</v>
      </c>
      <c r="B16" s="615" t="s">
        <v>3346</v>
      </c>
      <c r="C16" s="617">
        <v>0</v>
      </c>
      <c r="D16" s="615">
        <v>2436273.67</v>
      </c>
    </row>
    <row r="17" spans="1:4">
      <c r="A17" s="616" t="s">
        <v>3347</v>
      </c>
      <c r="B17" s="615" t="s">
        <v>3348</v>
      </c>
      <c r="C17" s="617">
        <v>3952787.45</v>
      </c>
      <c r="D17" s="615">
        <v>0</v>
      </c>
    </row>
    <row r="18" spans="1:4">
      <c r="A18" s="616" t="s">
        <v>3349</v>
      </c>
      <c r="B18" s="615" t="s">
        <v>3350</v>
      </c>
      <c r="C18" s="617">
        <v>0</v>
      </c>
      <c r="D18" s="615">
        <v>1725269.15</v>
      </c>
    </row>
    <row r="19" spans="1:4">
      <c r="A19" s="616" t="s">
        <v>3351</v>
      </c>
      <c r="B19" s="615" t="s">
        <v>3352</v>
      </c>
      <c r="C19" s="617">
        <v>3744825.48</v>
      </c>
      <c r="D19" s="615">
        <v>0</v>
      </c>
    </row>
    <row r="20" spans="1:4">
      <c r="A20" s="616" t="s">
        <v>3353</v>
      </c>
      <c r="B20" s="615" t="s">
        <v>3354</v>
      </c>
      <c r="C20" s="617">
        <v>0</v>
      </c>
      <c r="D20" s="617">
        <v>21123</v>
      </c>
    </row>
    <row r="21" spans="1:4">
      <c r="A21" s="616" t="s">
        <v>3355</v>
      </c>
      <c r="B21" s="615" t="s">
        <v>3356</v>
      </c>
      <c r="C21" s="617">
        <v>0</v>
      </c>
      <c r="D21" s="615">
        <v>1374037.98</v>
      </c>
    </row>
    <row r="22" spans="1:4">
      <c r="A22" s="616" t="s">
        <v>3359</v>
      </c>
      <c r="B22" s="615" t="s">
        <v>3360</v>
      </c>
      <c r="C22" s="617">
        <v>0</v>
      </c>
      <c r="D22" s="615">
        <v>67508043.359999999</v>
      </c>
    </row>
    <row r="23" spans="1:4">
      <c r="A23" s="616" t="s">
        <v>3361</v>
      </c>
      <c r="B23" s="615" t="s">
        <v>3362</v>
      </c>
      <c r="C23" s="617">
        <v>0</v>
      </c>
      <c r="D23" s="617">
        <v>85912</v>
      </c>
    </row>
    <row r="24" spans="1:4">
      <c r="A24" s="616" t="s">
        <v>3363</v>
      </c>
      <c r="B24" s="615" t="s">
        <v>3364</v>
      </c>
      <c r="C24" s="617">
        <v>0</v>
      </c>
      <c r="D24" s="617">
        <v>12028</v>
      </c>
    </row>
    <row r="25" spans="1:4">
      <c r="A25" s="616" t="s">
        <v>3365</v>
      </c>
      <c r="B25" s="615" t="s">
        <v>3366</v>
      </c>
      <c r="C25" s="617">
        <v>0</v>
      </c>
      <c r="D25" s="617">
        <v>455550</v>
      </c>
    </row>
    <row r="26" spans="1:4">
      <c r="A26" s="616" t="s">
        <v>3483</v>
      </c>
      <c r="B26" s="615" t="s">
        <v>3484</v>
      </c>
      <c r="C26" s="617">
        <v>0</v>
      </c>
      <c r="D26" s="617">
        <v>1203</v>
      </c>
    </row>
    <row r="27" spans="1:4">
      <c r="A27" s="616" t="s">
        <v>3367</v>
      </c>
      <c r="B27" s="615" t="s">
        <v>3368</v>
      </c>
      <c r="C27" s="617">
        <v>0</v>
      </c>
      <c r="D27" s="617">
        <v>8591</v>
      </c>
    </row>
    <row r="28" spans="1:4">
      <c r="A28" s="616" t="s">
        <v>3369</v>
      </c>
      <c r="B28" s="615" t="s">
        <v>3370</v>
      </c>
      <c r="C28" s="617">
        <v>0</v>
      </c>
      <c r="D28" s="615">
        <v>11224.1</v>
      </c>
    </row>
    <row r="29" spans="1:4">
      <c r="A29" s="616" t="s">
        <v>3502</v>
      </c>
      <c r="B29" s="615" t="s">
        <v>3503</v>
      </c>
      <c r="C29" s="617">
        <v>0</v>
      </c>
      <c r="D29" s="615">
        <v>3000000</v>
      </c>
    </row>
    <row r="30" spans="1:4">
      <c r="A30" s="616" t="s">
        <v>3443</v>
      </c>
      <c r="B30" s="615" t="s">
        <v>3444</v>
      </c>
      <c r="C30" s="617">
        <v>0</v>
      </c>
      <c r="D30" s="615">
        <v>2394</v>
      </c>
    </row>
    <row r="31" spans="1:4">
      <c r="A31" s="616" t="s">
        <v>3375</v>
      </c>
      <c r="B31" s="615" t="s">
        <v>3376</v>
      </c>
      <c r="C31" s="617">
        <v>0</v>
      </c>
      <c r="D31" s="617">
        <v>166353</v>
      </c>
    </row>
    <row r="32" spans="1:4">
      <c r="A32" s="616" t="s">
        <v>3377</v>
      </c>
      <c r="B32" s="615" t="s">
        <v>3378</v>
      </c>
      <c r="C32" s="617">
        <v>0</v>
      </c>
      <c r="D32" s="617">
        <v>36104</v>
      </c>
    </row>
    <row r="33" spans="1:4">
      <c r="A33" s="616" t="s">
        <v>3445</v>
      </c>
      <c r="B33" s="615" t="s">
        <v>3446</v>
      </c>
      <c r="C33" s="617">
        <v>0</v>
      </c>
      <c r="D33" s="615">
        <v>232</v>
      </c>
    </row>
    <row r="34" spans="1:4">
      <c r="A34" s="616" t="s">
        <v>3381</v>
      </c>
      <c r="B34" s="615" t="s">
        <v>3382</v>
      </c>
      <c r="C34" s="617">
        <v>0</v>
      </c>
      <c r="D34" s="617">
        <v>4727</v>
      </c>
    </row>
    <row r="35" spans="1:4">
      <c r="A35" s="616" t="s">
        <v>3508</v>
      </c>
      <c r="B35" s="615" t="s">
        <v>3509</v>
      </c>
      <c r="C35" s="617">
        <v>0</v>
      </c>
      <c r="D35" s="615">
        <v>40730</v>
      </c>
    </row>
    <row r="36" spans="1:4">
      <c r="A36" s="616" t="s">
        <v>3434</v>
      </c>
      <c r="B36" s="615" t="s">
        <v>3435</v>
      </c>
      <c r="C36" s="617">
        <v>1290</v>
      </c>
      <c r="D36" s="615">
        <v>0</v>
      </c>
    </row>
    <row r="37" spans="1:4">
      <c r="A37" s="616" t="s">
        <v>3395</v>
      </c>
      <c r="B37" s="615" t="s">
        <v>3396</v>
      </c>
      <c r="C37" s="617">
        <v>0</v>
      </c>
      <c r="D37" s="617">
        <v>28099.5</v>
      </c>
    </row>
    <row r="38" spans="1:4">
      <c r="A38" s="616" t="s">
        <v>3485</v>
      </c>
      <c r="B38" s="615" t="s">
        <v>3486</v>
      </c>
      <c r="C38" s="617">
        <v>0</v>
      </c>
      <c r="D38" s="617">
        <v>66201</v>
      </c>
    </row>
    <row r="39" spans="1:4">
      <c r="A39" s="616" t="s">
        <v>3487</v>
      </c>
      <c r="B39" s="615" t="s">
        <v>3488</v>
      </c>
      <c r="C39" s="617">
        <v>0</v>
      </c>
      <c r="D39" s="617">
        <v>75450.2</v>
      </c>
    </row>
    <row r="40" spans="1:4">
      <c r="A40" s="616" t="s">
        <v>3489</v>
      </c>
      <c r="B40" s="615" t="s">
        <v>3490</v>
      </c>
      <c r="C40" s="617">
        <v>0</v>
      </c>
      <c r="D40" s="617">
        <v>18710</v>
      </c>
    </row>
    <row r="41" spans="1:4">
      <c r="A41" s="616" t="s">
        <v>3438</v>
      </c>
      <c r="B41" s="615" t="s">
        <v>3439</v>
      </c>
      <c r="C41" s="617">
        <v>0</v>
      </c>
      <c r="D41" s="615">
        <v>1786686.49</v>
      </c>
    </row>
    <row r="42" spans="1:4">
      <c r="A42" s="616" t="s">
        <v>3510</v>
      </c>
      <c r="B42" s="615" t="s">
        <v>3511</v>
      </c>
      <c r="C42" s="617">
        <v>371500</v>
      </c>
      <c r="D42" s="615">
        <v>0</v>
      </c>
    </row>
    <row r="43" spans="1:4">
      <c r="A43" s="616" t="s">
        <v>3397</v>
      </c>
      <c r="B43" s="615" t="s">
        <v>3398</v>
      </c>
      <c r="C43" s="617">
        <v>21123.08</v>
      </c>
      <c r="D43" s="615">
        <v>0</v>
      </c>
    </row>
    <row r="44" spans="1:4">
      <c r="A44" s="616" t="s">
        <v>3399</v>
      </c>
      <c r="B44" s="615" t="s">
        <v>3400</v>
      </c>
      <c r="C44" s="617">
        <v>1374037.98</v>
      </c>
      <c r="D44" s="615">
        <v>0</v>
      </c>
    </row>
    <row r="45" spans="1:4">
      <c r="A45" s="616" t="s">
        <v>3401</v>
      </c>
      <c r="B45" s="615" t="s">
        <v>3402</v>
      </c>
      <c r="C45" s="617">
        <v>504847.29</v>
      </c>
      <c r="D45" s="615">
        <v>0</v>
      </c>
    </row>
    <row r="46" spans="1:4">
      <c r="A46" s="616" t="s">
        <v>3403</v>
      </c>
      <c r="B46" s="615" t="s">
        <v>3404</v>
      </c>
      <c r="C46" s="617">
        <v>81987.240000000005</v>
      </c>
      <c r="D46" s="615">
        <v>0</v>
      </c>
    </row>
    <row r="47" spans="1:4">
      <c r="A47" s="616" t="s">
        <v>3405</v>
      </c>
      <c r="B47" s="615" t="s">
        <v>3406</v>
      </c>
      <c r="C47" s="617">
        <v>80776</v>
      </c>
      <c r="D47" s="615">
        <v>0</v>
      </c>
    </row>
    <row r="48" spans="1:4">
      <c r="A48" s="616" t="s">
        <v>3407</v>
      </c>
      <c r="B48" s="615" t="s">
        <v>3408</v>
      </c>
      <c r="C48" s="617">
        <v>50484.78</v>
      </c>
      <c r="D48" s="615">
        <v>0</v>
      </c>
    </row>
    <row r="49" spans="1:4">
      <c r="A49" s="616" t="s">
        <v>3493</v>
      </c>
      <c r="B49" s="615" t="s">
        <v>3494</v>
      </c>
      <c r="C49" s="617">
        <v>7069.7</v>
      </c>
      <c r="D49" s="615">
        <v>0</v>
      </c>
    </row>
    <row r="50" spans="1:4">
      <c r="A50" s="616" t="s">
        <v>3409</v>
      </c>
      <c r="B50" s="615" t="s">
        <v>3410</v>
      </c>
      <c r="C50" s="617">
        <v>11223.96</v>
      </c>
      <c r="D50" s="615">
        <v>0</v>
      </c>
    </row>
    <row r="51" spans="1:4">
      <c r="A51" s="616" t="s">
        <v>3440</v>
      </c>
      <c r="B51" s="615" t="s">
        <v>3441</v>
      </c>
      <c r="C51" s="617">
        <v>2394</v>
      </c>
      <c r="D51" s="615">
        <v>0</v>
      </c>
    </row>
    <row r="52" spans="1:4">
      <c r="A52" s="616" t="s">
        <v>3419</v>
      </c>
      <c r="B52" s="615" t="s">
        <v>3420</v>
      </c>
      <c r="C52" s="617">
        <v>37895.660000000003</v>
      </c>
      <c r="D52" s="615">
        <v>0</v>
      </c>
    </row>
    <row r="53" spans="1:4">
      <c r="A53" s="616" t="s">
        <v>3421</v>
      </c>
      <c r="B53" s="615" t="s">
        <v>3422</v>
      </c>
      <c r="C53" s="617">
        <v>11643.84</v>
      </c>
      <c r="D53" s="615">
        <v>0</v>
      </c>
    </row>
    <row r="54" spans="1:4">
      <c r="A54" s="616" t="s">
        <v>3495</v>
      </c>
      <c r="B54" s="615" t="s">
        <v>3496</v>
      </c>
      <c r="C54" s="617">
        <v>598</v>
      </c>
      <c r="D54" s="615">
        <v>0</v>
      </c>
    </row>
    <row r="55" spans="1:4">
      <c r="A55" s="616" t="s">
        <v>3423</v>
      </c>
      <c r="B55" s="615" t="s">
        <v>3424</v>
      </c>
      <c r="C55" s="617">
        <v>7329.31</v>
      </c>
      <c r="D55" s="615">
        <v>0</v>
      </c>
    </row>
    <row r="56" spans="1:4">
      <c r="A56" s="616" t="s">
        <v>3512</v>
      </c>
      <c r="B56" s="615" t="s">
        <v>3513</v>
      </c>
      <c r="C56" s="617">
        <v>990</v>
      </c>
      <c r="D56" s="615">
        <v>0</v>
      </c>
    </row>
    <row r="57" spans="1:4">
      <c r="A57" s="616" t="s">
        <v>3497</v>
      </c>
      <c r="B57" s="615" t="s">
        <v>3498</v>
      </c>
      <c r="C57" s="617">
        <v>2466</v>
      </c>
      <c r="D57" s="615">
        <v>0</v>
      </c>
    </row>
    <row r="58" spans="1:4">
      <c r="C58" s="615">
        <f>SUM(C3:C57)</f>
        <v>79931653.920000002</v>
      </c>
      <c r="D58" s="615">
        <f>SUM(D3:D57)</f>
        <v>79931653.459999993</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54"/>
  <sheetViews>
    <sheetView showGridLines="0" workbookViewId="0"/>
  </sheetViews>
  <sheetFormatPr defaultRowHeight="12.75" outlineLevelRow="1"/>
  <cols>
    <col min="1" max="1" width="8.7109375" style="3" customWidth="1"/>
  </cols>
  <sheetData>
    <row r="1" spans="1:8">
      <c r="A1" s="1" t="s">
        <v>0</v>
      </c>
      <c r="B1" s="2"/>
      <c r="C1" s="2"/>
      <c r="D1" s="2"/>
      <c r="E1" s="2"/>
      <c r="F1" s="2"/>
      <c r="G1" s="2"/>
      <c r="H1" s="2"/>
    </row>
    <row r="3" spans="1:8" ht="45" customHeight="1" outlineLevel="1">
      <c r="A3" s="3" t="s">
        <v>1</v>
      </c>
      <c r="B3" s="3214"/>
      <c r="C3" s="3214"/>
      <c r="D3" s="3214"/>
      <c r="E3" s="3214"/>
      <c r="F3" s="3214"/>
      <c r="G3" s="3214"/>
      <c r="H3" s="3214"/>
    </row>
    <row r="5" spans="1:8" ht="45" customHeight="1" outlineLevel="1">
      <c r="A5" s="3" t="s">
        <v>2</v>
      </c>
      <c r="B5" s="3214"/>
      <c r="C5" s="3214"/>
      <c r="D5" s="3214"/>
      <c r="E5" s="3214"/>
      <c r="F5" s="3214"/>
      <c r="G5" s="3214"/>
      <c r="H5" s="3214"/>
    </row>
    <row r="7" spans="1:8" ht="45" customHeight="1" outlineLevel="1">
      <c r="A7" s="3" t="s">
        <v>3</v>
      </c>
      <c r="B7" s="3214"/>
      <c r="C7" s="3214"/>
      <c r="D7" s="3214"/>
      <c r="E7" s="3214"/>
      <c r="F7" s="3214"/>
      <c r="G7" s="3214"/>
      <c r="H7" s="3214"/>
    </row>
    <row r="9" spans="1:8" ht="45" hidden="1" customHeight="1" outlineLevel="1">
      <c r="A9" s="3" t="s">
        <v>4</v>
      </c>
      <c r="B9" s="3214"/>
      <c r="C9" s="3214"/>
      <c r="D9" s="3214"/>
      <c r="E9" s="3214"/>
      <c r="F9" s="3214"/>
      <c r="G9" s="3214"/>
      <c r="H9" s="3214"/>
    </row>
    <row r="10" spans="1:8" collapsed="1"/>
    <row r="11" spans="1:8" ht="45" hidden="1" customHeight="1" outlineLevel="1">
      <c r="A11" s="3" t="s">
        <v>5</v>
      </c>
      <c r="B11" s="3214"/>
      <c r="C11" s="3214"/>
      <c r="D11" s="3214"/>
      <c r="E11" s="3214"/>
      <c r="F11" s="3214"/>
      <c r="G11" s="3214"/>
      <c r="H11" s="3214"/>
    </row>
    <row r="12" spans="1:8" ht="13.15" customHeight="1" collapsed="1"/>
    <row r="13" spans="1:8" ht="45" hidden="1" customHeight="1" outlineLevel="1">
      <c r="A13" s="3" t="s">
        <v>6</v>
      </c>
      <c r="B13" s="3214"/>
      <c r="C13" s="3214"/>
      <c r="D13" s="3214"/>
      <c r="E13" s="3214"/>
      <c r="F13" s="3214"/>
      <c r="G13" s="3214"/>
      <c r="H13" s="3214"/>
    </row>
    <row r="14" spans="1:8" ht="13.15" customHeight="1" collapsed="1"/>
    <row r="15" spans="1:8" ht="45" hidden="1" customHeight="1" outlineLevel="1">
      <c r="A15" s="3" t="s">
        <v>7</v>
      </c>
      <c r="B15" s="3214"/>
      <c r="C15" s="3214"/>
      <c r="D15" s="3214"/>
      <c r="E15" s="3214"/>
      <c r="F15" s="3214"/>
      <c r="G15" s="3214"/>
      <c r="H15" s="3214"/>
    </row>
    <row r="16" spans="1:8" ht="13.15" customHeight="1" collapsed="1"/>
    <row r="17" spans="1:8" ht="45" hidden="1" customHeight="1" outlineLevel="1">
      <c r="A17" s="3" t="s">
        <v>8</v>
      </c>
      <c r="B17" s="3214"/>
      <c r="C17" s="3214"/>
      <c r="D17" s="3214"/>
      <c r="E17" s="3214"/>
      <c r="F17" s="3214"/>
      <c r="G17" s="3214"/>
      <c r="H17" s="3214"/>
    </row>
    <row r="18" spans="1:8" ht="13.15" customHeight="1" collapsed="1"/>
    <row r="19" spans="1:8" ht="45" hidden="1" customHeight="1" outlineLevel="1">
      <c r="A19" s="3" t="s">
        <v>9</v>
      </c>
      <c r="B19" s="3214"/>
      <c r="C19" s="3214"/>
      <c r="D19" s="3214"/>
      <c r="E19" s="3214"/>
      <c r="F19" s="3214"/>
      <c r="G19" s="3214"/>
      <c r="H19" s="3214"/>
    </row>
    <row r="20" spans="1:8" ht="13.15" customHeight="1" collapsed="1"/>
    <row r="21" spans="1:8" ht="45" hidden="1" customHeight="1" outlineLevel="1">
      <c r="A21" s="3" t="s">
        <v>10</v>
      </c>
      <c r="B21" s="3214"/>
      <c r="C21" s="3214"/>
      <c r="D21" s="3214"/>
      <c r="E21" s="3214"/>
      <c r="F21" s="3214"/>
      <c r="G21" s="3214"/>
      <c r="H21" s="3214"/>
    </row>
    <row r="22" spans="1:8" ht="13.15" customHeight="1" collapsed="1"/>
    <row r="23" spans="1:8" ht="45" hidden="1" customHeight="1" outlineLevel="1">
      <c r="A23" s="3" t="s">
        <v>11</v>
      </c>
      <c r="B23" s="3214"/>
      <c r="C23" s="3214"/>
      <c r="D23" s="3214"/>
      <c r="E23" s="3214"/>
      <c r="F23" s="3214"/>
      <c r="G23" s="3214"/>
      <c r="H23" s="3214"/>
    </row>
    <row r="24" spans="1:8" ht="13.15" customHeight="1" collapsed="1"/>
    <row r="25" spans="1:8" ht="45" hidden="1" customHeight="1" outlineLevel="1">
      <c r="A25" s="3" t="s">
        <v>12</v>
      </c>
      <c r="B25" s="3214"/>
      <c r="C25" s="3214"/>
      <c r="D25" s="3214"/>
      <c r="E25" s="3214"/>
      <c r="F25" s="3214"/>
      <c r="G25" s="3214"/>
      <c r="H25" s="3214"/>
    </row>
    <row r="26" spans="1:8" ht="13.15" customHeight="1" collapsed="1"/>
    <row r="27" spans="1:8" ht="45" hidden="1" customHeight="1" outlineLevel="1">
      <c r="A27" s="3" t="s">
        <v>13</v>
      </c>
      <c r="B27" s="3214"/>
      <c r="C27" s="3214"/>
      <c r="D27" s="3214"/>
      <c r="E27" s="3214"/>
      <c r="F27" s="3214"/>
      <c r="G27" s="3214"/>
      <c r="H27" s="3214"/>
    </row>
    <row r="28" spans="1:8" ht="13.15" customHeight="1" collapsed="1"/>
    <row r="29" spans="1:8" ht="45" hidden="1" customHeight="1" outlineLevel="1">
      <c r="A29" s="3" t="s">
        <v>14</v>
      </c>
      <c r="B29" s="3214"/>
      <c r="C29" s="3214"/>
      <c r="D29" s="3214"/>
      <c r="E29" s="3214"/>
      <c r="F29" s="3214"/>
      <c r="G29" s="3214"/>
      <c r="H29" s="3214"/>
    </row>
    <row r="30" spans="1:8" ht="13.15" customHeight="1" collapsed="1"/>
    <row r="31" spans="1:8" ht="45" hidden="1" customHeight="1" outlineLevel="1">
      <c r="A31" s="3" t="s">
        <v>15</v>
      </c>
      <c r="B31" s="3214"/>
      <c r="C31" s="3214"/>
      <c r="D31" s="3214"/>
      <c r="E31" s="3214"/>
      <c r="F31" s="3214"/>
      <c r="G31" s="3214"/>
      <c r="H31" s="3214"/>
    </row>
    <row r="32" spans="1:8" ht="13.15" customHeight="1" collapsed="1"/>
    <row r="33" spans="1:8" ht="45" hidden="1" customHeight="1" outlineLevel="1">
      <c r="A33" s="3" t="s">
        <v>16</v>
      </c>
      <c r="B33" s="3214"/>
      <c r="C33" s="3214"/>
      <c r="D33" s="3214"/>
      <c r="E33" s="3214"/>
      <c r="F33" s="3214"/>
      <c r="G33" s="3214"/>
      <c r="H33" s="3214"/>
    </row>
    <row r="34" spans="1:8" ht="13.15" customHeight="1" collapsed="1"/>
    <row r="35" spans="1:8" ht="45" hidden="1" customHeight="1" outlineLevel="1">
      <c r="A35" s="3" t="s">
        <v>17</v>
      </c>
      <c r="B35" s="3214"/>
      <c r="C35" s="3214"/>
      <c r="D35" s="3214"/>
      <c r="E35" s="3214"/>
      <c r="F35" s="3214"/>
      <c r="G35" s="3214"/>
      <c r="H35" s="3214"/>
    </row>
    <row r="36" spans="1:8" ht="13.15" customHeight="1" collapsed="1"/>
    <row r="37" spans="1:8" ht="45" hidden="1" customHeight="1" outlineLevel="1">
      <c r="A37" s="3" t="s">
        <v>18</v>
      </c>
      <c r="B37" s="3214"/>
      <c r="C37" s="3214"/>
      <c r="D37" s="3214"/>
      <c r="E37" s="3214"/>
      <c r="F37" s="3214"/>
      <c r="G37" s="3214"/>
      <c r="H37" s="3214"/>
    </row>
    <row r="38" spans="1:8" ht="13.15" customHeight="1" collapsed="1"/>
    <row r="39" spans="1:8" ht="45" hidden="1" customHeight="1" outlineLevel="1">
      <c r="A39" s="3" t="s">
        <v>19</v>
      </c>
      <c r="B39" s="3214"/>
      <c r="C39" s="3214"/>
      <c r="D39" s="3214"/>
      <c r="E39" s="3214"/>
      <c r="F39" s="3214"/>
      <c r="G39" s="3214"/>
      <c r="H39" s="3214"/>
    </row>
    <row r="40" spans="1:8" ht="13.15" customHeight="1" collapsed="1"/>
    <row r="41" spans="1:8" ht="45" hidden="1" customHeight="1" outlineLevel="1">
      <c r="A41" s="3" t="s">
        <v>20</v>
      </c>
      <c r="B41" s="3214"/>
      <c r="C41" s="3214"/>
      <c r="D41" s="3214"/>
      <c r="E41" s="3214"/>
      <c r="F41" s="3214"/>
      <c r="G41" s="3214"/>
      <c r="H41" s="3214"/>
    </row>
    <row r="42" spans="1:8" ht="13.15" customHeight="1" collapsed="1"/>
    <row r="43" spans="1:8" ht="45" hidden="1" customHeight="1" outlineLevel="1">
      <c r="A43" s="3" t="s">
        <v>21</v>
      </c>
      <c r="B43" s="3214"/>
      <c r="C43" s="3214"/>
      <c r="D43" s="3214"/>
      <c r="E43" s="3214"/>
      <c r="F43" s="3214"/>
      <c r="G43" s="3214"/>
      <c r="H43" s="3214"/>
    </row>
    <row r="44" spans="1:8" ht="13.15" customHeight="1" collapsed="1"/>
    <row r="45" spans="1:8" ht="45" hidden="1" customHeight="1" outlineLevel="1">
      <c r="A45" s="3" t="s">
        <v>22</v>
      </c>
      <c r="B45" s="3214"/>
      <c r="C45" s="3214"/>
      <c r="D45" s="3214"/>
      <c r="E45" s="3214"/>
      <c r="F45" s="3214"/>
      <c r="G45" s="3214"/>
      <c r="H45" s="3214"/>
    </row>
    <row r="46" spans="1:8" ht="13.15" customHeight="1" collapsed="1"/>
    <row r="47" spans="1:8" ht="45" hidden="1" customHeight="1" outlineLevel="1">
      <c r="A47" s="3" t="s">
        <v>23</v>
      </c>
      <c r="B47" s="3214"/>
      <c r="C47" s="3214"/>
      <c r="D47" s="3214"/>
      <c r="E47" s="3214"/>
      <c r="F47" s="3214"/>
      <c r="G47" s="3214"/>
      <c r="H47" s="3214"/>
    </row>
    <row r="48" spans="1:8" ht="13.15" customHeight="1" collapsed="1"/>
    <row r="49" spans="1:8" ht="45" hidden="1" customHeight="1" outlineLevel="1">
      <c r="A49" s="3" t="s">
        <v>24</v>
      </c>
      <c r="B49" s="3214"/>
      <c r="C49" s="3214"/>
      <c r="D49" s="3214"/>
      <c r="E49" s="3214"/>
      <c r="F49" s="3214"/>
      <c r="G49" s="3214"/>
      <c r="H49" s="3214"/>
    </row>
    <row r="50" spans="1:8" ht="13.15" customHeight="1" collapsed="1"/>
    <row r="51" spans="1:8" ht="45" hidden="1" customHeight="1" outlineLevel="1">
      <c r="A51" s="3" t="s">
        <v>25</v>
      </c>
      <c r="B51" s="3214"/>
      <c r="C51" s="3214"/>
      <c r="D51" s="3214"/>
      <c r="E51" s="3214"/>
      <c r="F51" s="3214"/>
      <c r="G51" s="3214"/>
      <c r="H51" s="3214"/>
    </row>
    <row r="52" spans="1:8" ht="13.15" customHeight="1" collapsed="1"/>
    <row r="53" spans="1:8" ht="45" hidden="1" customHeight="1" outlineLevel="1">
      <c r="A53" s="3" t="s">
        <v>26</v>
      </c>
      <c r="B53" s="3214"/>
      <c r="C53" s="3214"/>
      <c r="D53" s="3214"/>
      <c r="E53" s="3214"/>
      <c r="F53" s="3214"/>
      <c r="G53" s="3214"/>
      <c r="H53" s="3214"/>
    </row>
    <row r="54" spans="1:8" collapsed="1"/>
  </sheetData>
  <mergeCells count="26">
    <mergeCell ref="B51:H51"/>
    <mergeCell ref="B53:H53"/>
    <mergeCell ref="B43:H43"/>
    <mergeCell ref="B45:H45"/>
    <mergeCell ref="B47:H47"/>
    <mergeCell ref="B49:H49"/>
    <mergeCell ref="B35:H35"/>
    <mergeCell ref="B37:H37"/>
    <mergeCell ref="B39:H39"/>
    <mergeCell ref="B41:H41"/>
    <mergeCell ref="B27:H27"/>
    <mergeCell ref="B29:H29"/>
    <mergeCell ref="B31:H31"/>
    <mergeCell ref="B33:H33"/>
    <mergeCell ref="B23:H23"/>
    <mergeCell ref="B25:H25"/>
    <mergeCell ref="B11:H11"/>
    <mergeCell ref="B13:H13"/>
    <mergeCell ref="B15:H15"/>
    <mergeCell ref="B17:H17"/>
    <mergeCell ref="B21:H21"/>
    <mergeCell ref="B3:H3"/>
    <mergeCell ref="B5:H5"/>
    <mergeCell ref="B7:H7"/>
    <mergeCell ref="B9:H9"/>
    <mergeCell ref="B19:H19"/>
  </mergeCells>
  <printOptions gridLines="1"/>
  <pageMargins left="1" right="1" top="1.25" bottom="1" header="0.5" footer="0.5"/>
  <pageSetup pageOrder="overThenDown" orientation="landscape" horizontalDpi="800" verticalDpi="4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H54"/>
  <sheetViews>
    <sheetView showGridLines="0" workbookViewId="0">
      <selection activeCell="Q14" sqref="Q14"/>
    </sheetView>
  </sheetViews>
  <sheetFormatPr defaultRowHeight="12.75" outlineLevelRow="1"/>
  <cols>
    <col min="1" max="1" width="8.7109375" style="3" customWidth="1"/>
  </cols>
  <sheetData>
    <row r="1" spans="1:8">
      <c r="A1" s="1" t="s">
        <v>0</v>
      </c>
      <c r="B1" s="2"/>
      <c r="C1" s="2"/>
      <c r="D1" s="2"/>
      <c r="E1" s="2"/>
      <c r="F1" s="2"/>
      <c r="G1" s="2"/>
      <c r="H1" s="2"/>
    </row>
    <row r="3" spans="1:8" ht="45" customHeight="1" outlineLevel="1">
      <c r="A3" s="3" t="s">
        <v>1</v>
      </c>
      <c r="B3" s="3214"/>
      <c r="C3" s="3214"/>
      <c r="D3" s="3214"/>
      <c r="E3" s="3214"/>
      <c r="F3" s="3214"/>
      <c r="G3" s="3214"/>
      <c r="H3" s="3214"/>
    </row>
    <row r="5" spans="1:8" ht="45" customHeight="1" outlineLevel="1">
      <c r="A5" s="3" t="s">
        <v>2</v>
      </c>
      <c r="B5" s="3214"/>
      <c r="C5" s="3214"/>
      <c r="D5" s="3214"/>
      <c r="E5" s="3214"/>
      <c r="F5" s="3214"/>
      <c r="G5" s="3214"/>
      <c r="H5" s="3214"/>
    </row>
    <row r="7" spans="1:8" ht="45" customHeight="1" outlineLevel="1">
      <c r="A7" s="3" t="s">
        <v>3</v>
      </c>
      <c r="B7" s="3214"/>
      <c r="C7" s="3214"/>
      <c r="D7" s="3214"/>
      <c r="E7" s="3214"/>
      <c r="F7" s="3214"/>
      <c r="G7" s="3214"/>
      <c r="H7" s="3214"/>
    </row>
    <row r="9" spans="1:8" ht="45" hidden="1" customHeight="1" outlineLevel="1">
      <c r="A9" s="3" t="s">
        <v>4</v>
      </c>
      <c r="B9" s="3214"/>
      <c r="C9" s="3214"/>
      <c r="D9" s="3214"/>
      <c r="E9" s="3214"/>
      <c r="F9" s="3214"/>
      <c r="G9" s="3214"/>
      <c r="H9" s="3214"/>
    </row>
    <row r="10" spans="1:8" collapsed="1"/>
    <row r="11" spans="1:8" ht="45" hidden="1" customHeight="1" outlineLevel="1">
      <c r="A11" s="3" t="s">
        <v>5</v>
      </c>
      <c r="B11" s="3214"/>
      <c r="C11" s="3214"/>
      <c r="D11" s="3214"/>
      <c r="E11" s="3214"/>
      <c r="F11" s="3214"/>
      <c r="G11" s="3214"/>
      <c r="H11" s="3214"/>
    </row>
    <row r="12" spans="1:8" ht="13.15" customHeight="1" collapsed="1"/>
    <row r="13" spans="1:8" ht="45" hidden="1" customHeight="1" outlineLevel="1">
      <c r="A13" s="3" t="s">
        <v>6</v>
      </c>
      <c r="B13" s="3214"/>
      <c r="C13" s="3214"/>
      <c r="D13" s="3214"/>
      <c r="E13" s="3214"/>
      <c r="F13" s="3214"/>
      <c r="G13" s="3214"/>
      <c r="H13" s="3214"/>
    </row>
    <row r="14" spans="1:8" ht="13.15" customHeight="1" collapsed="1"/>
    <row r="15" spans="1:8" ht="45" hidden="1" customHeight="1" outlineLevel="1">
      <c r="A15" s="3" t="s">
        <v>7</v>
      </c>
      <c r="B15" s="3214"/>
      <c r="C15" s="3214"/>
      <c r="D15" s="3214"/>
      <c r="E15" s="3214"/>
      <c r="F15" s="3214"/>
      <c r="G15" s="3214"/>
      <c r="H15" s="3214"/>
    </row>
    <row r="16" spans="1:8" ht="13.15" customHeight="1" collapsed="1"/>
    <row r="17" spans="1:8" ht="45" hidden="1" customHeight="1" outlineLevel="1">
      <c r="A17" s="3" t="s">
        <v>8</v>
      </c>
      <c r="B17" s="3214"/>
      <c r="C17" s="3214"/>
      <c r="D17" s="3214"/>
      <c r="E17" s="3214"/>
      <c r="F17" s="3214"/>
      <c r="G17" s="3214"/>
      <c r="H17" s="3214"/>
    </row>
    <row r="18" spans="1:8" ht="13.15" customHeight="1" collapsed="1"/>
    <row r="19" spans="1:8" ht="45" hidden="1" customHeight="1" outlineLevel="1">
      <c r="A19" s="3" t="s">
        <v>9</v>
      </c>
      <c r="B19" s="3214"/>
      <c r="C19" s="3214"/>
      <c r="D19" s="3214"/>
      <c r="E19" s="3214"/>
      <c r="F19" s="3214"/>
      <c r="G19" s="3214"/>
      <c r="H19" s="3214"/>
    </row>
    <row r="20" spans="1:8" ht="13.15" customHeight="1" collapsed="1"/>
    <row r="21" spans="1:8" ht="45" hidden="1" customHeight="1" outlineLevel="1">
      <c r="A21" s="3" t="s">
        <v>10</v>
      </c>
      <c r="B21" s="3214"/>
      <c r="C21" s="3214"/>
      <c r="D21" s="3214"/>
      <c r="E21" s="3214"/>
      <c r="F21" s="3214"/>
      <c r="G21" s="3214"/>
      <c r="H21" s="3214"/>
    </row>
    <row r="22" spans="1:8" ht="13.15" customHeight="1" collapsed="1"/>
    <row r="23" spans="1:8" ht="45" hidden="1" customHeight="1" outlineLevel="1">
      <c r="A23" s="3" t="s">
        <v>11</v>
      </c>
      <c r="B23" s="3214"/>
      <c r="C23" s="3214"/>
      <c r="D23" s="3214"/>
      <c r="E23" s="3214"/>
      <c r="F23" s="3214"/>
      <c r="G23" s="3214"/>
      <c r="H23" s="3214"/>
    </row>
    <row r="24" spans="1:8" ht="13.15" customHeight="1" collapsed="1"/>
    <row r="25" spans="1:8" ht="45" hidden="1" customHeight="1" outlineLevel="1">
      <c r="A25" s="3" t="s">
        <v>12</v>
      </c>
      <c r="B25" s="3214"/>
      <c r="C25" s="3214"/>
      <c r="D25" s="3214"/>
      <c r="E25" s="3214"/>
      <c r="F25" s="3214"/>
      <c r="G25" s="3214"/>
      <c r="H25" s="3214"/>
    </row>
    <row r="26" spans="1:8" ht="13.15" customHeight="1" collapsed="1"/>
    <row r="27" spans="1:8" ht="45" hidden="1" customHeight="1" outlineLevel="1">
      <c r="A27" s="3" t="s">
        <v>13</v>
      </c>
      <c r="B27" s="3214"/>
      <c r="C27" s="3214"/>
      <c r="D27" s="3214"/>
      <c r="E27" s="3214"/>
      <c r="F27" s="3214"/>
      <c r="G27" s="3214"/>
      <c r="H27" s="3214"/>
    </row>
    <row r="28" spans="1:8" ht="13.15" customHeight="1" collapsed="1"/>
    <row r="29" spans="1:8" ht="45" hidden="1" customHeight="1" outlineLevel="1">
      <c r="A29" s="3" t="s">
        <v>14</v>
      </c>
      <c r="B29" s="3214"/>
      <c r="C29" s="3214"/>
      <c r="D29" s="3214"/>
      <c r="E29" s="3214"/>
      <c r="F29" s="3214"/>
      <c r="G29" s="3214"/>
      <c r="H29" s="3214"/>
    </row>
    <row r="30" spans="1:8" ht="13.15" customHeight="1" collapsed="1"/>
    <row r="31" spans="1:8" ht="45" hidden="1" customHeight="1" outlineLevel="1">
      <c r="A31" s="3" t="s">
        <v>15</v>
      </c>
      <c r="B31" s="3214"/>
      <c r="C31" s="3214"/>
      <c r="D31" s="3214"/>
      <c r="E31" s="3214"/>
      <c r="F31" s="3214"/>
      <c r="G31" s="3214"/>
      <c r="H31" s="3214"/>
    </row>
    <row r="32" spans="1:8" ht="13.15" customHeight="1" collapsed="1"/>
    <row r="33" spans="1:8" ht="45" hidden="1" customHeight="1" outlineLevel="1">
      <c r="A33" s="3" t="s">
        <v>16</v>
      </c>
      <c r="B33" s="3214"/>
      <c r="C33" s="3214"/>
      <c r="D33" s="3214"/>
      <c r="E33" s="3214"/>
      <c r="F33" s="3214"/>
      <c r="G33" s="3214"/>
      <c r="H33" s="3214"/>
    </row>
    <row r="34" spans="1:8" ht="13.15" customHeight="1" collapsed="1"/>
    <row r="35" spans="1:8" ht="45" hidden="1" customHeight="1" outlineLevel="1">
      <c r="A35" s="3" t="s">
        <v>17</v>
      </c>
      <c r="B35" s="3214"/>
      <c r="C35" s="3214"/>
      <c r="D35" s="3214"/>
      <c r="E35" s="3214"/>
      <c r="F35" s="3214"/>
      <c r="G35" s="3214"/>
      <c r="H35" s="3214"/>
    </row>
    <row r="36" spans="1:8" ht="13.15" customHeight="1" collapsed="1"/>
    <row r="37" spans="1:8" ht="45" hidden="1" customHeight="1" outlineLevel="1">
      <c r="A37" s="3" t="s">
        <v>18</v>
      </c>
      <c r="B37" s="3214"/>
      <c r="C37" s="3214"/>
      <c r="D37" s="3214"/>
      <c r="E37" s="3214"/>
      <c r="F37" s="3214"/>
      <c r="G37" s="3214"/>
      <c r="H37" s="3214"/>
    </row>
    <row r="38" spans="1:8" ht="13.15" customHeight="1" collapsed="1"/>
    <row r="39" spans="1:8" ht="45" hidden="1" customHeight="1" outlineLevel="1">
      <c r="A39" s="3" t="s">
        <v>19</v>
      </c>
      <c r="B39" s="3214"/>
      <c r="C39" s="3214"/>
      <c r="D39" s="3214"/>
      <c r="E39" s="3214"/>
      <c r="F39" s="3214"/>
      <c r="G39" s="3214"/>
      <c r="H39" s="3214"/>
    </row>
    <row r="40" spans="1:8" ht="13.15" customHeight="1" collapsed="1"/>
    <row r="41" spans="1:8" ht="45" hidden="1" customHeight="1" outlineLevel="1">
      <c r="A41" s="3" t="s">
        <v>20</v>
      </c>
      <c r="B41" s="3214"/>
      <c r="C41" s="3214"/>
      <c r="D41" s="3214"/>
      <c r="E41" s="3214"/>
      <c r="F41" s="3214"/>
      <c r="G41" s="3214"/>
      <c r="H41" s="3214"/>
    </row>
    <row r="42" spans="1:8" ht="13.15" customHeight="1" collapsed="1"/>
    <row r="43" spans="1:8" ht="45" hidden="1" customHeight="1" outlineLevel="1">
      <c r="A43" s="3" t="s">
        <v>21</v>
      </c>
      <c r="B43" s="3214"/>
      <c r="C43" s="3214"/>
      <c r="D43" s="3214"/>
      <c r="E43" s="3214"/>
      <c r="F43" s="3214"/>
      <c r="G43" s="3214"/>
      <c r="H43" s="3214"/>
    </row>
    <row r="44" spans="1:8" ht="13.15" customHeight="1" collapsed="1"/>
    <row r="45" spans="1:8" ht="45" hidden="1" customHeight="1" outlineLevel="1">
      <c r="A45" s="3" t="s">
        <v>22</v>
      </c>
      <c r="B45" s="3214"/>
      <c r="C45" s="3214"/>
      <c r="D45" s="3214"/>
      <c r="E45" s="3214"/>
      <c r="F45" s="3214"/>
      <c r="G45" s="3214"/>
      <c r="H45" s="3214"/>
    </row>
    <row r="46" spans="1:8" ht="13.15" customHeight="1" collapsed="1"/>
    <row r="47" spans="1:8" ht="45" hidden="1" customHeight="1" outlineLevel="1">
      <c r="A47" s="3" t="s">
        <v>23</v>
      </c>
      <c r="B47" s="3214"/>
      <c r="C47" s="3214"/>
      <c r="D47" s="3214"/>
      <c r="E47" s="3214"/>
      <c r="F47" s="3214"/>
      <c r="G47" s="3214"/>
      <c r="H47" s="3214"/>
    </row>
    <row r="48" spans="1:8" ht="13.15" customHeight="1" collapsed="1"/>
    <row r="49" spans="1:8" ht="45" hidden="1" customHeight="1" outlineLevel="1">
      <c r="A49" s="3" t="s">
        <v>24</v>
      </c>
      <c r="B49" s="3214"/>
      <c r="C49" s="3214"/>
      <c r="D49" s="3214"/>
      <c r="E49" s="3214"/>
      <c r="F49" s="3214"/>
      <c r="G49" s="3214"/>
      <c r="H49" s="3214"/>
    </row>
    <row r="50" spans="1:8" ht="13.15" customHeight="1" collapsed="1"/>
    <row r="51" spans="1:8" ht="45" hidden="1" customHeight="1" outlineLevel="1">
      <c r="A51" s="3" t="s">
        <v>25</v>
      </c>
      <c r="B51" s="3214"/>
      <c r="C51" s="3214"/>
      <c r="D51" s="3214"/>
      <c r="E51" s="3214"/>
      <c r="F51" s="3214"/>
      <c r="G51" s="3214"/>
      <c r="H51" s="3214"/>
    </row>
    <row r="52" spans="1:8" ht="13.15" customHeight="1" collapsed="1"/>
    <row r="53" spans="1:8" ht="45" hidden="1" customHeight="1" outlineLevel="1">
      <c r="A53" s="3" t="s">
        <v>26</v>
      </c>
      <c r="B53" s="3214"/>
      <c r="C53" s="3214"/>
      <c r="D53" s="3214"/>
      <c r="E53" s="3214"/>
      <c r="F53" s="3214"/>
      <c r="G53" s="3214"/>
      <c r="H53" s="3214"/>
    </row>
    <row r="54" spans="1:8" collapsed="1"/>
  </sheetData>
  <mergeCells count="26">
    <mergeCell ref="B3:H3"/>
    <mergeCell ref="B5:H5"/>
    <mergeCell ref="B7:H7"/>
    <mergeCell ref="B9:H9"/>
    <mergeCell ref="B11:H11"/>
    <mergeCell ref="B13:H13"/>
    <mergeCell ref="B15:H15"/>
    <mergeCell ref="B17:H17"/>
    <mergeCell ref="B19:H19"/>
    <mergeCell ref="B21:H21"/>
    <mergeCell ref="B23:H23"/>
    <mergeCell ref="B25:H25"/>
    <mergeCell ref="B27:H27"/>
    <mergeCell ref="B29:H29"/>
    <mergeCell ref="B31:H31"/>
    <mergeCell ref="B33:H33"/>
    <mergeCell ref="B35:H35"/>
    <mergeCell ref="B37:H37"/>
    <mergeCell ref="B51:H51"/>
    <mergeCell ref="B53:H53"/>
    <mergeCell ref="B39:H39"/>
    <mergeCell ref="B41:H41"/>
    <mergeCell ref="B43:H43"/>
    <mergeCell ref="B45:H45"/>
    <mergeCell ref="B47:H47"/>
    <mergeCell ref="B49:H49"/>
  </mergeCells>
  <printOptions gridLines="1"/>
  <pageMargins left="1" right="1" top="1.25" bottom="1" header="0.5" footer="0.5"/>
  <pageSetup pageOrder="overThenDown" orientation="landscape" horizontalDpi="800" verticalDpi="4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964"/>
  <sheetViews>
    <sheetView showGridLines="0" topLeftCell="D1" workbookViewId="0">
      <pane xSplit="2" ySplit="1" topLeftCell="F2" activePane="bottomRight" state="frozen"/>
      <selection activeCell="D1" sqref="D1"/>
      <selection pane="topRight" activeCell="F1" sqref="F1"/>
      <selection pane="bottomLeft" activeCell="D2" sqref="D2"/>
      <selection pane="bottomRight" activeCell="M25" sqref="M25"/>
    </sheetView>
  </sheetViews>
  <sheetFormatPr defaultColWidth="10.5703125" defaultRowHeight="12.75" customHeight="1" outlineLevelRow="2" outlineLevelCol="1"/>
  <cols>
    <col min="1" max="1" width="15.28515625" style="15" hidden="1" customWidth="1"/>
    <col min="2" max="2" width="9.5703125" style="8" hidden="1" customWidth="1" outlineLevel="1"/>
    <col min="3" max="3" width="16" style="9" hidden="1" customWidth="1" outlineLevel="1"/>
    <col min="4" max="4" width="11" style="9" bestFit="1" customWidth="1" collapsed="1"/>
    <col min="5" max="5" width="53.42578125" style="8" bestFit="1" customWidth="1"/>
    <col min="6" max="6" width="12.28515625" style="10" bestFit="1" customWidth="1"/>
    <col min="7" max="7" width="7.7109375" style="10" hidden="1" customWidth="1" outlineLevel="1"/>
    <col min="8" max="8" width="12.28515625" style="10" hidden="1" customWidth="1" outlineLevel="1"/>
    <col min="9" max="9" width="4.42578125" style="10" hidden="1" customWidth="1" outlineLevel="1"/>
    <col min="10" max="10" width="12.28515625" style="10" bestFit="1" customWidth="1" collapsed="1"/>
    <col min="11" max="11" width="12.28515625" style="10" bestFit="1" customWidth="1"/>
    <col min="12" max="14" width="10.5703125" style="7" customWidth="1"/>
    <col min="15" max="16384" width="10.5703125" style="7"/>
  </cols>
  <sheetData>
    <row r="1" spans="1:11" ht="12.75" customHeight="1">
      <c r="A1" s="14" t="s">
        <v>1821</v>
      </c>
      <c r="B1" s="4" t="s">
        <v>36</v>
      </c>
      <c r="C1" s="4" t="s">
        <v>27</v>
      </c>
      <c r="D1" s="4" t="s">
        <v>28</v>
      </c>
      <c r="E1" s="5" t="s">
        <v>29</v>
      </c>
      <c r="F1" s="6" t="s">
        <v>30</v>
      </c>
      <c r="G1" s="6" t="s">
        <v>31</v>
      </c>
      <c r="H1" s="6" t="s">
        <v>32</v>
      </c>
      <c r="I1" s="6" t="s">
        <v>33</v>
      </c>
      <c r="J1" s="6" t="s">
        <v>34</v>
      </c>
      <c r="K1" s="6" t="s">
        <v>35</v>
      </c>
    </row>
    <row r="2" spans="1:11" ht="12.75" customHeight="1" outlineLevel="2">
      <c r="A2" s="15" t="s">
        <v>38</v>
      </c>
      <c r="C2" s="9" t="s">
        <v>37</v>
      </c>
    </row>
    <row r="3" spans="1:11" ht="12.75" customHeight="1" outlineLevel="2">
      <c r="A3" s="15" t="s">
        <v>1822</v>
      </c>
      <c r="B3" s="8" t="s">
        <v>38</v>
      </c>
      <c r="C3" s="9" t="s">
        <v>37</v>
      </c>
      <c r="D3" s="9" t="s">
        <v>39</v>
      </c>
      <c r="E3" s="8" t="s">
        <v>40</v>
      </c>
      <c r="F3" s="10">
        <v>0</v>
      </c>
      <c r="G3" s="10">
        <v>0</v>
      </c>
      <c r="H3" s="10">
        <v>0</v>
      </c>
      <c r="I3" s="10">
        <v>0</v>
      </c>
      <c r="J3" s="10">
        <v>0</v>
      </c>
      <c r="K3" s="10">
        <v>0</v>
      </c>
    </row>
    <row r="4" spans="1:11" ht="12.75" customHeight="1" outlineLevel="2">
      <c r="A4" s="15" t="s">
        <v>1823</v>
      </c>
      <c r="B4" s="8" t="s">
        <v>38</v>
      </c>
      <c r="C4" s="9" t="s">
        <v>37</v>
      </c>
      <c r="D4" s="9" t="s">
        <v>41</v>
      </c>
      <c r="E4" s="8" t="s">
        <v>42</v>
      </c>
      <c r="F4" s="10">
        <v>-71</v>
      </c>
      <c r="G4" s="10">
        <v>0</v>
      </c>
      <c r="H4" s="10">
        <v>-71</v>
      </c>
      <c r="I4" s="10">
        <v>0</v>
      </c>
      <c r="J4" s="10">
        <v>-71</v>
      </c>
      <c r="K4" s="10">
        <v>0</v>
      </c>
    </row>
    <row r="5" spans="1:11" ht="12.75" customHeight="1" outlineLevel="2">
      <c r="A5" s="15" t="s">
        <v>1824</v>
      </c>
      <c r="B5" s="8" t="s">
        <v>38</v>
      </c>
      <c r="C5" s="9" t="s">
        <v>37</v>
      </c>
      <c r="D5" s="9" t="s">
        <v>43</v>
      </c>
      <c r="E5" s="8" t="s">
        <v>44</v>
      </c>
      <c r="F5" s="10">
        <v>-291388</v>
      </c>
      <c r="G5" s="10">
        <v>0</v>
      </c>
      <c r="H5" s="10">
        <v>-291388</v>
      </c>
      <c r="I5" s="10">
        <v>0</v>
      </c>
      <c r="J5" s="10">
        <v>-291388</v>
      </c>
      <c r="K5" s="10">
        <v>3676331</v>
      </c>
    </row>
    <row r="6" spans="1:11" ht="12.75" customHeight="1" outlineLevel="2">
      <c r="A6" s="15" t="s">
        <v>1825</v>
      </c>
      <c r="B6" s="8" t="s">
        <v>38</v>
      </c>
      <c r="C6" s="9" t="s">
        <v>37</v>
      </c>
      <c r="D6" s="9" t="s">
        <v>45</v>
      </c>
      <c r="E6" s="8" t="s">
        <v>46</v>
      </c>
      <c r="F6" s="10">
        <v>0</v>
      </c>
      <c r="G6" s="10">
        <v>0</v>
      </c>
      <c r="H6" s="10">
        <v>0</v>
      </c>
      <c r="I6" s="10">
        <v>0</v>
      </c>
      <c r="J6" s="10">
        <v>0</v>
      </c>
      <c r="K6" s="10">
        <v>0</v>
      </c>
    </row>
    <row r="7" spans="1:11" ht="12.75" customHeight="1" outlineLevel="2">
      <c r="A7" s="15" t="s">
        <v>1826</v>
      </c>
      <c r="B7" s="8" t="s">
        <v>38</v>
      </c>
      <c r="C7" s="9" t="s">
        <v>37</v>
      </c>
      <c r="D7" s="9" t="s">
        <v>47</v>
      </c>
      <c r="E7" s="8" t="s">
        <v>48</v>
      </c>
      <c r="F7" s="10">
        <v>0</v>
      </c>
      <c r="G7" s="10">
        <v>0</v>
      </c>
      <c r="H7" s="10">
        <v>0</v>
      </c>
      <c r="I7" s="10">
        <v>0</v>
      </c>
      <c r="J7" s="10">
        <v>0</v>
      </c>
      <c r="K7" s="10">
        <v>0</v>
      </c>
    </row>
    <row r="8" spans="1:11" ht="12.75" customHeight="1" outlineLevel="1" thickBot="1">
      <c r="A8" s="15" t="s">
        <v>1827</v>
      </c>
      <c r="C8" s="9" t="s">
        <v>37</v>
      </c>
      <c r="E8" s="11" t="s">
        <v>1764</v>
      </c>
      <c r="F8" s="12">
        <v>-291459</v>
      </c>
      <c r="G8" s="12">
        <v>0</v>
      </c>
      <c r="H8" s="12">
        <v>-291459</v>
      </c>
      <c r="I8" s="12">
        <v>0</v>
      </c>
      <c r="J8" s="12">
        <v>-291459</v>
      </c>
      <c r="K8" s="12">
        <v>3676331</v>
      </c>
    </row>
    <row r="9" spans="1:11" ht="12.75" customHeight="1" outlineLevel="2" thickTop="1">
      <c r="A9" s="15" t="s">
        <v>38</v>
      </c>
      <c r="C9" s="9" t="s">
        <v>49</v>
      </c>
    </row>
    <row r="10" spans="1:11" ht="12.75" customHeight="1" outlineLevel="2">
      <c r="A10" s="15" t="s">
        <v>1828</v>
      </c>
      <c r="B10" s="8" t="s">
        <v>38</v>
      </c>
      <c r="C10" s="9" t="s">
        <v>49</v>
      </c>
      <c r="D10" s="9" t="s">
        <v>50</v>
      </c>
      <c r="E10" s="8" t="s">
        <v>51</v>
      </c>
      <c r="F10" s="10">
        <v>0</v>
      </c>
      <c r="G10" s="10">
        <v>0</v>
      </c>
      <c r="H10" s="10">
        <v>0</v>
      </c>
      <c r="I10" s="10">
        <v>0</v>
      </c>
      <c r="J10" s="10">
        <v>0</v>
      </c>
      <c r="K10" s="10">
        <v>0</v>
      </c>
    </row>
    <row r="11" spans="1:11" ht="12.75" customHeight="1" outlineLevel="2">
      <c r="A11" s="15" t="s">
        <v>1829</v>
      </c>
      <c r="B11" s="8" t="s">
        <v>38</v>
      </c>
      <c r="C11" s="9" t="s">
        <v>49</v>
      </c>
      <c r="D11" s="9" t="s">
        <v>52</v>
      </c>
      <c r="E11" s="8" t="s">
        <v>53</v>
      </c>
      <c r="F11" s="10">
        <v>0</v>
      </c>
      <c r="G11" s="10">
        <v>0</v>
      </c>
      <c r="H11" s="10">
        <v>0</v>
      </c>
      <c r="I11" s="10">
        <v>0</v>
      </c>
      <c r="J11" s="10">
        <v>0</v>
      </c>
      <c r="K11" s="10">
        <v>0</v>
      </c>
    </row>
    <row r="12" spans="1:11" ht="12.75" customHeight="1" outlineLevel="2">
      <c r="A12" s="15" t="s">
        <v>1830</v>
      </c>
      <c r="B12" s="8" t="s">
        <v>38</v>
      </c>
      <c r="C12" s="9" t="s">
        <v>49</v>
      </c>
      <c r="D12" s="9" t="s">
        <v>54</v>
      </c>
      <c r="E12" s="8" t="s">
        <v>55</v>
      </c>
      <c r="F12" s="10">
        <v>0</v>
      </c>
      <c r="G12" s="10">
        <v>0</v>
      </c>
      <c r="H12" s="10">
        <v>0</v>
      </c>
      <c r="I12" s="10">
        <v>0</v>
      </c>
      <c r="J12" s="10">
        <v>0</v>
      </c>
      <c r="K12" s="10">
        <v>0</v>
      </c>
    </row>
    <row r="13" spans="1:11" ht="12.75" customHeight="1" outlineLevel="2">
      <c r="A13" s="15" t="s">
        <v>1831</v>
      </c>
      <c r="B13" s="8" t="s">
        <v>38</v>
      </c>
      <c r="C13" s="9" t="s">
        <v>49</v>
      </c>
      <c r="D13" s="9" t="s">
        <v>56</v>
      </c>
      <c r="E13" s="8" t="s">
        <v>57</v>
      </c>
      <c r="F13" s="10">
        <v>0</v>
      </c>
      <c r="G13" s="10">
        <v>0</v>
      </c>
      <c r="H13" s="10">
        <v>0</v>
      </c>
      <c r="I13" s="10">
        <v>0</v>
      </c>
      <c r="J13" s="10">
        <v>0</v>
      </c>
      <c r="K13" s="10">
        <v>0</v>
      </c>
    </row>
    <row r="14" spans="1:11" ht="12.75" customHeight="1" outlineLevel="2">
      <c r="A14" s="15" t="s">
        <v>1832</v>
      </c>
      <c r="B14" s="8" t="s">
        <v>38</v>
      </c>
      <c r="C14" s="9" t="s">
        <v>49</v>
      </c>
      <c r="D14" s="9" t="s">
        <v>58</v>
      </c>
      <c r="E14" s="8" t="s">
        <v>59</v>
      </c>
      <c r="F14" s="10">
        <v>0</v>
      </c>
      <c r="G14" s="10">
        <v>0</v>
      </c>
      <c r="H14" s="10">
        <v>0</v>
      </c>
      <c r="I14" s="10">
        <v>0</v>
      </c>
      <c r="J14" s="10">
        <v>0</v>
      </c>
      <c r="K14" s="10">
        <v>0</v>
      </c>
    </row>
    <row r="15" spans="1:11" ht="12.75" customHeight="1" outlineLevel="2">
      <c r="A15" s="15" t="s">
        <v>1833</v>
      </c>
      <c r="B15" s="8" t="s">
        <v>38</v>
      </c>
      <c r="C15" s="9" t="s">
        <v>49</v>
      </c>
      <c r="D15" s="9" t="s">
        <v>60</v>
      </c>
      <c r="E15" s="8" t="s">
        <v>61</v>
      </c>
      <c r="F15" s="10">
        <v>384979</v>
      </c>
      <c r="G15" s="10">
        <v>0</v>
      </c>
      <c r="H15" s="10">
        <v>384979</v>
      </c>
      <c r="I15" s="10">
        <v>0</v>
      </c>
      <c r="J15" s="10">
        <v>384979</v>
      </c>
      <c r="K15" s="10">
        <v>886325</v>
      </c>
    </row>
    <row r="16" spans="1:11" ht="12.75" customHeight="1" outlineLevel="2">
      <c r="A16" s="15" t="s">
        <v>1834</v>
      </c>
      <c r="B16" s="8" t="s">
        <v>38</v>
      </c>
      <c r="C16" s="9" t="s">
        <v>49</v>
      </c>
      <c r="D16" s="9" t="s">
        <v>62</v>
      </c>
      <c r="E16" s="8" t="s">
        <v>63</v>
      </c>
      <c r="F16" s="10">
        <v>0</v>
      </c>
      <c r="G16" s="10">
        <v>0</v>
      </c>
      <c r="H16" s="10">
        <v>0</v>
      </c>
      <c r="I16" s="10">
        <v>0</v>
      </c>
      <c r="J16" s="10">
        <v>0</v>
      </c>
      <c r="K16" s="10">
        <v>0</v>
      </c>
    </row>
    <row r="17" spans="1:11" ht="12.75" customHeight="1" outlineLevel="2">
      <c r="A17" s="15" t="s">
        <v>1835</v>
      </c>
      <c r="B17" s="8" t="s">
        <v>38</v>
      </c>
      <c r="C17" s="9" t="s">
        <v>49</v>
      </c>
      <c r="D17" s="9" t="s">
        <v>64</v>
      </c>
      <c r="E17" s="8" t="s">
        <v>65</v>
      </c>
      <c r="F17" s="10">
        <v>0</v>
      </c>
      <c r="G17" s="10">
        <v>0</v>
      </c>
      <c r="H17" s="10">
        <v>0</v>
      </c>
      <c r="I17" s="10">
        <v>0</v>
      </c>
      <c r="J17" s="10">
        <v>0</v>
      </c>
      <c r="K17" s="10">
        <v>0</v>
      </c>
    </row>
    <row r="18" spans="1:11" ht="12.75" customHeight="1" outlineLevel="2">
      <c r="A18" s="15" t="s">
        <v>1836</v>
      </c>
      <c r="B18" s="8" t="s">
        <v>38</v>
      </c>
      <c r="C18" s="9" t="s">
        <v>49</v>
      </c>
      <c r="D18" s="9" t="s">
        <v>66</v>
      </c>
      <c r="E18" s="8" t="s">
        <v>67</v>
      </c>
      <c r="F18" s="10">
        <v>0</v>
      </c>
      <c r="G18" s="10">
        <v>0</v>
      </c>
      <c r="H18" s="10">
        <v>0</v>
      </c>
      <c r="I18" s="10">
        <v>0</v>
      </c>
      <c r="J18" s="10">
        <v>0</v>
      </c>
      <c r="K18" s="10">
        <v>0</v>
      </c>
    </row>
    <row r="19" spans="1:11" ht="12.75" customHeight="1" outlineLevel="2">
      <c r="A19" s="15" t="s">
        <v>1837</v>
      </c>
      <c r="B19" s="8" t="s">
        <v>38</v>
      </c>
      <c r="C19" s="9" t="s">
        <v>49</v>
      </c>
      <c r="D19" s="9" t="s">
        <v>68</v>
      </c>
      <c r="E19" s="8" t="s">
        <v>69</v>
      </c>
      <c r="F19" s="10">
        <v>0</v>
      </c>
      <c r="G19" s="10">
        <v>0</v>
      </c>
      <c r="H19" s="10">
        <v>0</v>
      </c>
      <c r="I19" s="10">
        <v>0</v>
      </c>
      <c r="J19" s="10">
        <v>0</v>
      </c>
      <c r="K19" s="10">
        <v>0</v>
      </c>
    </row>
    <row r="20" spans="1:11" ht="12.75" customHeight="1" outlineLevel="2">
      <c r="A20" s="15" t="s">
        <v>1838</v>
      </c>
      <c r="B20" s="8" t="s">
        <v>38</v>
      </c>
      <c r="C20" s="9" t="s">
        <v>49</v>
      </c>
      <c r="D20" s="9" t="s">
        <v>70</v>
      </c>
      <c r="E20" s="8" t="s">
        <v>71</v>
      </c>
      <c r="F20" s="10">
        <v>0</v>
      </c>
      <c r="G20" s="10">
        <v>0</v>
      </c>
      <c r="H20" s="10">
        <v>0</v>
      </c>
      <c r="I20" s="10">
        <v>0</v>
      </c>
      <c r="J20" s="10">
        <v>0</v>
      </c>
      <c r="K20" s="10">
        <v>69477</v>
      </c>
    </row>
    <row r="21" spans="1:11" ht="12.75" customHeight="1" outlineLevel="2">
      <c r="A21" s="15" t="s">
        <v>1839</v>
      </c>
      <c r="B21" s="8" t="s">
        <v>38</v>
      </c>
      <c r="C21" s="9" t="s">
        <v>49</v>
      </c>
      <c r="D21" s="9" t="s">
        <v>72</v>
      </c>
      <c r="E21" s="8" t="s">
        <v>73</v>
      </c>
      <c r="F21" s="10">
        <v>0</v>
      </c>
      <c r="G21" s="10">
        <v>0</v>
      </c>
      <c r="H21" s="10">
        <v>0</v>
      </c>
      <c r="I21" s="10">
        <v>0</v>
      </c>
      <c r="J21" s="10">
        <v>0</v>
      </c>
      <c r="K21" s="10">
        <v>0</v>
      </c>
    </row>
    <row r="22" spans="1:11" ht="12.75" customHeight="1" outlineLevel="2">
      <c r="A22" s="15" t="s">
        <v>1840</v>
      </c>
      <c r="B22" s="8" t="s">
        <v>38</v>
      </c>
      <c r="C22" s="9" t="s">
        <v>49</v>
      </c>
      <c r="D22" s="9" t="s">
        <v>74</v>
      </c>
      <c r="E22" s="8" t="s">
        <v>75</v>
      </c>
      <c r="F22" s="10">
        <v>0</v>
      </c>
      <c r="G22" s="10">
        <v>0</v>
      </c>
      <c r="H22" s="10">
        <v>0</v>
      </c>
      <c r="I22" s="10">
        <v>0</v>
      </c>
      <c r="J22" s="10">
        <v>0</v>
      </c>
      <c r="K22" s="10">
        <v>0</v>
      </c>
    </row>
    <row r="23" spans="1:11" ht="12.75" customHeight="1" outlineLevel="2">
      <c r="A23" s="15" t="s">
        <v>1841</v>
      </c>
      <c r="B23" s="8" t="s">
        <v>38</v>
      </c>
      <c r="C23" s="9" t="s">
        <v>49</v>
      </c>
      <c r="D23" s="9" t="s">
        <v>76</v>
      </c>
      <c r="E23" s="8" t="s">
        <v>77</v>
      </c>
      <c r="F23" s="10">
        <v>0</v>
      </c>
      <c r="G23" s="10">
        <v>0</v>
      </c>
      <c r="H23" s="10">
        <v>0</v>
      </c>
      <c r="I23" s="10">
        <v>0</v>
      </c>
      <c r="J23" s="10">
        <v>0</v>
      </c>
      <c r="K23" s="10">
        <v>0</v>
      </c>
    </row>
    <row r="24" spans="1:11" ht="12.75" customHeight="1" outlineLevel="2">
      <c r="A24" s="15" t="s">
        <v>1842</v>
      </c>
      <c r="B24" s="8" t="s">
        <v>38</v>
      </c>
      <c r="C24" s="9" t="s">
        <v>49</v>
      </c>
      <c r="D24" s="9" t="s">
        <v>78</v>
      </c>
      <c r="E24" s="8" t="s">
        <v>79</v>
      </c>
      <c r="F24" s="10">
        <v>1868673</v>
      </c>
      <c r="G24" s="10">
        <v>0</v>
      </c>
      <c r="H24" s="10">
        <v>1868673</v>
      </c>
      <c r="I24" s="10">
        <v>0</v>
      </c>
      <c r="J24" s="10">
        <v>1868673</v>
      </c>
      <c r="K24" s="10">
        <v>1279269</v>
      </c>
    </row>
    <row r="25" spans="1:11" ht="12.75" customHeight="1" outlineLevel="2">
      <c r="A25" s="15" t="s">
        <v>1843</v>
      </c>
      <c r="B25" s="8" t="s">
        <v>38</v>
      </c>
      <c r="C25" s="9" t="s">
        <v>49</v>
      </c>
      <c r="D25" s="9" t="s">
        <v>80</v>
      </c>
      <c r="E25" s="8" t="s">
        <v>81</v>
      </c>
      <c r="F25" s="10">
        <v>-829379</v>
      </c>
      <c r="G25" s="10">
        <v>0</v>
      </c>
      <c r="H25" s="10">
        <v>-829379</v>
      </c>
      <c r="I25" s="10">
        <v>0</v>
      </c>
      <c r="J25" s="10">
        <v>-829379</v>
      </c>
      <c r="K25" s="10">
        <v>387458</v>
      </c>
    </row>
    <row r="26" spans="1:11" ht="12.75" customHeight="1" outlineLevel="2">
      <c r="A26" s="15" t="s">
        <v>1844</v>
      </c>
      <c r="B26" s="8" t="s">
        <v>38</v>
      </c>
      <c r="C26" s="9" t="s">
        <v>49</v>
      </c>
      <c r="D26" s="9" t="s">
        <v>82</v>
      </c>
      <c r="E26" s="8" t="s">
        <v>83</v>
      </c>
      <c r="F26" s="10">
        <v>0</v>
      </c>
      <c r="G26" s="10">
        <v>0</v>
      </c>
      <c r="H26" s="10">
        <v>0</v>
      </c>
      <c r="I26" s="10">
        <v>0</v>
      </c>
      <c r="J26" s="10">
        <v>0</v>
      </c>
      <c r="K26" s="10">
        <v>0</v>
      </c>
    </row>
    <row r="27" spans="1:11" ht="12.75" customHeight="1" outlineLevel="2">
      <c r="A27" s="15" t="s">
        <v>1845</v>
      </c>
      <c r="B27" s="8" t="s">
        <v>38</v>
      </c>
      <c r="C27" s="9" t="s">
        <v>49</v>
      </c>
      <c r="D27" s="9" t="s">
        <v>84</v>
      </c>
      <c r="E27" s="8" t="s">
        <v>85</v>
      </c>
      <c r="F27" s="10">
        <v>0</v>
      </c>
      <c r="G27" s="10">
        <v>0</v>
      </c>
      <c r="H27" s="10">
        <v>0</v>
      </c>
      <c r="I27" s="10">
        <v>0</v>
      </c>
      <c r="J27" s="10">
        <v>0</v>
      </c>
      <c r="K27" s="10">
        <v>0</v>
      </c>
    </row>
    <row r="28" spans="1:11" ht="12.75" customHeight="1" outlineLevel="2">
      <c r="A28" s="15" t="s">
        <v>1846</v>
      </c>
      <c r="B28" s="8" t="s">
        <v>38</v>
      </c>
      <c r="C28" s="9" t="s">
        <v>49</v>
      </c>
      <c r="D28" s="9" t="s">
        <v>86</v>
      </c>
      <c r="E28" s="8" t="s">
        <v>87</v>
      </c>
      <c r="F28" s="10">
        <v>-2404</v>
      </c>
      <c r="G28" s="10">
        <v>0</v>
      </c>
      <c r="H28" s="10">
        <v>-2404</v>
      </c>
      <c r="I28" s="10">
        <v>0</v>
      </c>
      <c r="J28" s="10">
        <v>-2404</v>
      </c>
      <c r="K28" s="10">
        <v>137672</v>
      </c>
    </row>
    <row r="29" spans="1:11" ht="12.75" customHeight="1" outlineLevel="2">
      <c r="A29" s="15" t="s">
        <v>1847</v>
      </c>
      <c r="B29" s="8" t="s">
        <v>38</v>
      </c>
      <c r="C29" s="9" t="s">
        <v>49</v>
      </c>
      <c r="D29" s="9" t="s">
        <v>88</v>
      </c>
      <c r="E29" s="8" t="s">
        <v>89</v>
      </c>
      <c r="F29" s="10">
        <v>0</v>
      </c>
      <c r="G29" s="10">
        <v>0</v>
      </c>
      <c r="H29" s="10">
        <v>0</v>
      </c>
      <c r="I29" s="10">
        <v>0</v>
      </c>
      <c r="J29" s="10">
        <v>0</v>
      </c>
      <c r="K29" s="10">
        <v>0</v>
      </c>
    </row>
    <row r="30" spans="1:11" ht="12.75" customHeight="1" outlineLevel="2">
      <c r="A30" s="15" t="s">
        <v>1848</v>
      </c>
      <c r="B30" s="8" t="s">
        <v>38</v>
      </c>
      <c r="C30" s="9" t="s">
        <v>49</v>
      </c>
      <c r="D30" s="9" t="s">
        <v>90</v>
      </c>
      <c r="E30" s="8" t="s">
        <v>91</v>
      </c>
      <c r="F30" s="10">
        <v>0</v>
      </c>
      <c r="G30" s="10">
        <v>0</v>
      </c>
      <c r="H30" s="10">
        <v>0</v>
      </c>
      <c r="I30" s="10">
        <v>0</v>
      </c>
      <c r="J30" s="10">
        <v>0</v>
      </c>
      <c r="K30" s="10">
        <v>284709</v>
      </c>
    </row>
    <row r="31" spans="1:11" ht="12.75" customHeight="1" outlineLevel="2">
      <c r="A31" s="15" t="s">
        <v>1849</v>
      </c>
      <c r="B31" s="8" t="s">
        <v>38</v>
      </c>
      <c r="C31" s="9" t="s">
        <v>49</v>
      </c>
      <c r="D31" s="9" t="s">
        <v>92</v>
      </c>
      <c r="E31" s="8" t="s">
        <v>93</v>
      </c>
      <c r="F31" s="10">
        <v>0</v>
      </c>
      <c r="G31" s="10">
        <v>0</v>
      </c>
      <c r="H31" s="10">
        <v>0</v>
      </c>
      <c r="I31" s="10">
        <v>0</v>
      </c>
      <c r="J31" s="10">
        <v>0</v>
      </c>
      <c r="K31" s="10">
        <v>0</v>
      </c>
    </row>
    <row r="32" spans="1:11" ht="12.75" customHeight="1" outlineLevel="2">
      <c r="A32" s="15" t="s">
        <v>1850</v>
      </c>
      <c r="B32" s="8" t="s">
        <v>38</v>
      </c>
      <c r="C32" s="9" t="s">
        <v>49</v>
      </c>
      <c r="D32" s="9" t="s">
        <v>94</v>
      </c>
      <c r="E32" s="8" t="s">
        <v>95</v>
      </c>
      <c r="F32" s="10">
        <v>0</v>
      </c>
      <c r="G32" s="10">
        <v>0</v>
      </c>
      <c r="H32" s="10">
        <v>0</v>
      </c>
      <c r="I32" s="10">
        <v>0</v>
      </c>
      <c r="J32" s="10">
        <v>0</v>
      </c>
      <c r="K32" s="10">
        <v>0</v>
      </c>
    </row>
    <row r="33" spans="1:11" ht="12.75" customHeight="1" outlineLevel="2">
      <c r="A33" s="15" t="s">
        <v>1851</v>
      </c>
      <c r="B33" s="8" t="s">
        <v>38</v>
      </c>
      <c r="C33" s="9" t="s">
        <v>49</v>
      </c>
      <c r="D33" s="9" t="s">
        <v>96</v>
      </c>
      <c r="E33" s="8" t="s">
        <v>97</v>
      </c>
      <c r="F33" s="10">
        <v>0</v>
      </c>
      <c r="G33" s="10">
        <v>0</v>
      </c>
      <c r="H33" s="10">
        <v>0</v>
      </c>
      <c r="I33" s="10">
        <v>0</v>
      </c>
      <c r="J33" s="10">
        <v>0</v>
      </c>
      <c r="K33" s="10">
        <v>0</v>
      </c>
    </row>
    <row r="34" spans="1:11" ht="12.75" customHeight="1" outlineLevel="2">
      <c r="A34" s="15" t="s">
        <v>1852</v>
      </c>
      <c r="B34" s="8" t="s">
        <v>38</v>
      </c>
      <c r="C34" s="9" t="s">
        <v>49</v>
      </c>
      <c r="D34" s="9" t="s">
        <v>98</v>
      </c>
      <c r="E34" s="8" t="s">
        <v>99</v>
      </c>
      <c r="F34" s="10">
        <v>0</v>
      </c>
      <c r="G34" s="10">
        <v>0</v>
      </c>
      <c r="H34" s="10">
        <v>0</v>
      </c>
      <c r="I34" s="10">
        <v>0</v>
      </c>
      <c r="J34" s="10">
        <v>0</v>
      </c>
      <c r="K34" s="10">
        <v>0</v>
      </c>
    </row>
    <row r="35" spans="1:11" ht="12.75" customHeight="1" outlineLevel="2">
      <c r="A35" s="15" t="s">
        <v>1853</v>
      </c>
      <c r="B35" s="8" t="s">
        <v>38</v>
      </c>
      <c r="C35" s="9" t="s">
        <v>49</v>
      </c>
      <c r="D35" s="9" t="s">
        <v>100</v>
      </c>
      <c r="E35" s="8" t="s">
        <v>101</v>
      </c>
      <c r="F35" s="10">
        <v>-4695</v>
      </c>
      <c r="G35" s="10">
        <v>0</v>
      </c>
      <c r="H35" s="10">
        <v>-4695</v>
      </c>
      <c r="I35" s="10">
        <v>0</v>
      </c>
      <c r="J35" s="10">
        <v>-4695</v>
      </c>
      <c r="K35" s="10">
        <v>99201</v>
      </c>
    </row>
    <row r="36" spans="1:11" ht="12.75" customHeight="1" outlineLevel="2">
      <c r="A36" s="15" t="s">
        <v>1854</v>
      </c>
      <c r="B36" s="8" t="s">
        <v>38</v>
      </c>
      <c r="C36" s="9" t="s">
        <v>49</v>
      </c>
      <c r="D36" s="9" t="s">
        <v>102</v>
      </c>
      <c r="E36" s="8" t="s">
        <v>103</v>
      </c>
      <c r="F36" s="10">
        <v>1361953</v>
      </c>
      <c r="G36" s="10">
        <v>0</v>
      </c>
      <c r="H36" s="10">
        <v>1361953</v>
      </c>
      <c r="I36" s="10">
        <v>0</v>
      </c>
      <c r="J36" s="10">
        <v>1361953</v>
      </c>
      <c r="K36" s="10">
        <v>8033862</v>
      </c>
    </row>
    <row r="37" spans="1:11" ht="12.75" customHeight="1" outlineLevel="2">
      <c r="A37" s="15" t="s">
        <v>1855</v>
      </c>
      <c r="B37" s="8" t="s">
        <v>38</v>
      </c>
      <c r="C37" s="9" t="s">
        <v>49</v>
      </c>
      <c r="D37" s="9" t="s">
        <v>104</v>
      </c>
      <c r="E37" s="8" t="s">
        <v>105</v>
      </c>
      <c r="F37" s="10">
        <v>0</v>
      </c>
      <c r="G37" s="10">
        <v>0</v>
      </c>
      <c r="H37" s="10">
        <v>0</v>
      </c>
      <c r="I37" s="10">
        <v>0</v>
      </c>
      <c r="J37" s="10">
        <v>0</v>
      </c>
      <c r="K37" s="10">
        <v>0</v>
      </c>
    </row>
    <row r="38" spans="1:11" ht="12.75" customHeight="1" outlineLevel="2">
      <c r="A38" s="15" t="s">
        <v>1856</v>
      </c>
      <c r="B38" s="8" t="s">
        <v>38</v>
      </c>
      <c r="C38" s="9" t="s">
        <v>49</v>
      </c>
      <c r="D38" s="9" t="s">
        <v>106</v>
      </c>
      <c r="E38" s="8" t="s">
        <v>107</v>
      </c>
      <c r="F38" s="10">
        <v>10355712</v>
      </c>
      <c r="G38" s="10">
        <v>0</v>
      </c>
      <c r="H38" s="10">
        <v>10355712</v>
      </c>
      <c r="I38" s="10">
        <v>0</v>
      </c>
      <c r="J38" s="10">
        <v>10355712</v>
      </c>
      <c r="K38" s="10">
        <v>181668</v>
      </c>
    </row>
    <row r="39" spans="1:11" ht="12.75" customHeight="1" outlineLevel="1" thickBot="1">
      <c r="A39" s="15" t="s">
        <v>1857</v>
      </c>
      <c r="C39" s="9" t="s">
        <v>49</v>
      </c>
      <c r="E39" s="11" t="s">
        <v>1765</v>
      </c>
      <c r="F39" s="12">
        <v>13134839</v>
      </c>
      <c r="G39" s="12">
        <v>0</v>
      </c>
      <c r="H39" s="12">
        <v>13134839</v>
      </c>
      <c r="I39" s="12">
        <v>0</v>
      </c>
      <c r="J39" s="12">
        <v>13134839</v>
      </c>
      <c r="K39" s="12">
        <v>11359641</v>
      </c>
    </row>
    <row r="40" spans="1:11" ht="12.75" customHeight="1" outlineLevel="2" thickTop="1">
      <c r="A40" s="15" t="s">
        <v>38</v>
      </c>
      <c r="C40" s="9" t="s">
        <v>108</v>
      </c>
    </row>
    <row r="41" spans="1:11" ht="12.75" customHeight="1" outlineLevel="2">
      <c r="A41" s="15" t="s">
        <v>1858</v>
      </c>
      <c r="B41" s="8" t="s">
        <v>38</v>
      </c>
      <c r="C41" s="9" t="s">
        <v>108</v>
      </c>
      <c r="D41" s="9" t="s">
        <v>109</v>
      </c>
      <c r="E41" s="8" t="s">
        <v>110</v>
      </c>
      <c r="F41" s="10">
        <v>8531683</v>
      </c>
      <c r="G41" s="10">
        <v>0</v>
      </c>
      <c r="H41" s="10">
        <v>8531683</v>
      </c>
      <c r="I41" s="10">
        <v>0</v>
      </c>
      <c r="J41" s="10">
        <v>8531683</v>
      </c>
      <c r="K41" s="10">
        <v>12313200</v>
      </c>
    </row>
    <row r="42" spans="1:11" ht="12.75" customHeight="1" outlineLevel="2">
      <c r="A42" s="15" t="s">
        <v>1859</v>
      </c>
      <c r="B42" s="8" t="s">
        <v>38</v>
      </c>
      <c r="C42" s="9" t="s">
        <v>108</v>
      </c>
      <c r="D42" s="9" t="s">
        <v>111</v>
      </c>
      <c r="E42" s="8" t="s">
        <v>112</v>
      </c>
      <c r="F42" s="10">
        <v>170096</v>
      </c>
      <c r="G42" s="10">
        <v>0</v>
      </c>
      <c r="H42" s="10">
        <v>170096</v>
      </c>
      <c r="I42" s="10">
        <v>0</v>
      </c>
      <c r="J42" s="10">
        <v>170096</v>
      </c>
      <c r="K42" s="10">
        <v>170096</v>
      </c>
    </row>
    <row r="43" spans="1:11" ht="12.75" customHeight="1" outlineLevel="2">
      <c r="A43" s="15" t="s">
        <v>1860</v>
      </c>
      <c r="B43" s="8" t="s">
        <v>38</v>
      </c>
      <c r="C43" s="9" t="s">
        <v>108</v>
      </c>
      <c r="D43" s="9" t="s">
        <v>113</v>
      </c>
      <c r="E43" s="8" t="s">
        <v>114</v>
      </c>
      <c r="F43" s="10">
        <v>5684196</v>
      </c>
      <c r="G43" s="10">
        <v>0</v>
      </c>
      <c r="H43" s="10">
        <v>5684196</v>
      </c>
      <c r="I43" s="10">
        <v>0</v>
      </c>
      <c r="J43" s="10">
        <v>5684196</v>
      </c>
      <c r="K43" s="10">
        <v>5507836</v>
      </c>
    </row>
    <row r="44" spans="1:11" ht="12.75" customHeight="1" outlineLevel="2">
      <c r="A44" s="15" t="s">
        <v>1861</v>
      </c>
      <c r="B44" s="8" t="s">
        <v>38</v>
      </c>
      <c r="C44" s="9" t="s">
        <v>108</v>
      </c>
      <c r="D44" s="9" t="s">
        <v>115</v>
      </c>
      <c r="E44" s="8" t="s">
        <v>116</v>
      </c>
      <c r="F44" s="10">
        <v>7396</v>
      </c>
      <c r="G44" s="10">
        <v>0</v>
      </c>
      <c r="H44" s="10">
        <v>7396</v>
      </c>
      <c r="I44" s="10">
        <v>0</v>
      </c>
      <c r="J44" s="10">
        <v>7396</v>
      </c>
      <c r="K44" s="10">
        <v>7396</v>
      </c>
    </row>
    <row r="45" spans="1:11" ht="12.75" customHeight="1" outlineLevel="2">
      <c r="A45" s="15" t="s">
        <v>1862</v>
      </c>
      <c r="B45" s="8" t="s">
        <v>38</v>
      </c>
      <c r="C45" s="9" t="s">
        <v>108</v>
      </c>
      <c r="D45" s="9" t="s">
        <v>117</v>
      </c>
      <c r="E45" s="8" t="s">
        <v>118</v>
      </c>
      <c r="F45" s="10">
        <v>15715</v>
      </c>
      <c r="G45" s="10">
        <v>0</v>
      </c>
      <c r="H45" s="10">
        <v>15715</v>
      </c>
      <c r="I45" s="10">
        <v>0</v>
      </c>
      <c r="J45" s="10">
        <v>15715</v>
      </c>
      <c r="K45" s="10">
        <v>15655</v>
      </c>
    </row>
    <row r="46" spans="1:11" ht="12.75" customHeight="1" outlineLevel="2">
      <c r="A46" s="15" t="s">
        <v>1863</v>
      </c>
      <c r="B46" s="8" t="s">
        <v>38</v>
      </c>
      <c r="C46" s="9" t="s">
        <v>108</v>
      </c>
      <c r="D46" s="9" t="s">
        <v>119</v>
      </c>
      <c r="E46" s="8" t="s">
        <v>120</v>
      </c>
      <c r="F46" s="10">
        <v>44347059</v>
      </c>
      <c r="G46" s="10">
        <v>0</v>
      </c>
      <c r="H46" s="10">
        <v>44347059</v>
      </c>
      <c r="I46" s="10">
        <v>0</v>
      </c>
      <c r="J46" s="10">
        <v>44347059</v>
      </c>
      <c r="K46" s="10">
        <v>28776802</v>
      </c>
    </row>
    <row r="47" spans="1:11" ht="12.75" customHeight="1" outlineLevel="2">
      <c r="A47" s="15" t="s">
        <v>1864</v>
      </c>
      <c r="B47" s="8" t="s">
        <v>38</v>
      </c>
      <c r="C47" s="9" t="s">
        <v>108</v>
      </c>
      <c r="D47" s="9" t="s">
        <v>121</v>
      </c>
      <c r="E47" s="8" t="s">
        <v>122</v>
      </c>
      <c r="F47" s="10">
        <v>4057380</v>
      </c>
      <c r="G47" s="10">
        <v>0</v>
      </c>
      <c r="H47" s="10">
        <v>4057380</v>
      </c>
      <c r="I47" s="10">
        <v>0</v>
      </c>
      <c r="J47" s="10">
        <v>4057380</v>
      </c>
      <c r="K47" s="10">
        <v>472688</v>
      </c>
    </row>
    <row r="48" spans="1:11" ht="12.75" customHeight="1" outlineLevel="2">
      <c r="A48" s="15" t="s">
        <v>1865</v>
      </c>
      <c r="B48" s="8" t="s">
        <v>38</v>
      </c>
      <c r="C48" s="9" t="s">
        <v>108</v>
      </c>
      <c r="D48" s="9" t="s">
        <v>123</v>
      </c>
      <c r="E48" s="8" t="s">
        <v>124</v>
      </c>
      <c r="F48" s="10">
        <v>0</v>
      </c>
      <c r="G48" s="10">
        <v>0</v>
      </c>
      <c r="H48" s="10">
        <v>0</v>
      </c>
      <c r="I48" s="10">
        <v>0</v>
      </c>
      <c r="J48" s="10">
        <v>0</v>
      </c>
      <c r="K48" s="10">
        <v>0</v>
      </c>
    </row>
    <row r="49" spans="1:11" ht="12.75" customHeight="1" outlineLevel="2">
      <c r="A49" s="15" t="s">
        <v>1866</v>
      </c>
      <c r="B49" s="8" t="s">
        <v>38</v>
      </c>
      <c r="C49" s="9" t="s">
        <v>108</v>
      </c>
      <c r="D49" s="9" t="s">
        <v>125</v>
      </c>
      <c r="E49" s="8" t="s">
        <v>126</v>
      </c>
      <c r="F49" s="10">
        <v>0</v>
      </c>
      <c r="G49" s="10">
        <v>0</v>
      </c>
      <c r="H49" s="10">
        <v>0</v>
      </c>
      <c r="I49" s="10">
        <v>0</v>
      </c>
      <c r="J49" s="10">
        <v>0</v>
      </c>
      <c r="K49" s="10">
        <v>0</v>
      </c>
    </row>
    <row r="50" spans="1:11" ht="12.75" customHeight="1" outlineLevel="2">
      <c r="A50" s="15" t="s">
        <v>1867</v>
      </c>
      <c r="B50" s="8" t="s">
        <v>38</v>
      </c>
      <c r="C50" s="9" t="s">
        <v>108</v>
      </c>
      <c r="D50" s="9" t="s">
        <v>127</v>
      </c>
      <c r="E50" s="8" t="s">
        <v>128</v>
      </c>
      <c r="F50" s="10">
        <v>0</v>
      </c>
      <c r="G50" s="10">
        <v>0</v>
      </c>
      <c r="H50" s="10">
        <v>0</v>
      </c>
      <c r="I50" s="10">
        <v>0</v>
      </c>
      <c r="J50" s="10">
        <v>0</v>
      </c>
      <c r="K50" s="10">
        <v>0</v>
      </c>
    </row>
    <row r="51" spans="1:11" ht="12.75" customHeight="1" outlineLevel="2">
      <c r="A51" s="15" t="s">
        <v>1868</v>
      </c>
      <c r="B51" s="8" t="s">
        <v>38</v>
      </c>
      <c r="C51" s="9" t="s">
        <v>108</v>
      </c>
      <c r="D51" s="9" t="s">
        <v>129</v>
      </c>
      <c r="E51" s="8" t="s">
        <v>130</v>
      </c>
      <c r="F51" s="10">
        <v>0</v>
      </c>
      <c r="G51" s="10">
        <v>0</v>
      </c>
      <c r="H51" s="10">
        <v>0</v>
      </c>
      <c r="I51" s="10">
        <v>0</v>
      </c>
      <c r="J51" s="10">
        <v>0</v>
      </c>
      <c r="K51" s="10">
        <v>0</v>
      </c>
    </row>
    <row r="52" spans="1:11" ht="12.75" customHeight="1" outlineLevel="2">
      <c r="A52" s="15" t="s">
        <v>1869</v>
      </c>
      <c r="B52" s="8" t="s">
        <v>38</v>
      </c>
      <c r="C52" s="9" t="s">
        <v>108</v>
      </c>
      <c r="D52" s="9" t="s">
        <v>131</v>
      </c>
      <c r="E52" s="8" t="s">
        <v>132</v>
      </c>
      <c r="F52" s="10">
        <v>0</v>
      </c>
      <c r="G52" s="10">
        <v>0</v>
      </c>
      <c r="H52" s="10">
        <v>0</v>
      </c>
      <c r="I52" s="10">
        <v>0</v>
      </c>
      <c r="J52" s="10">
        <v>0</v>
      </c>
      <c r="K52" s="10">
        <v>0</v>
      </c>
    </row>
    <row r="53" spans="1:11" ht="12.75" customHeight="1" outlineLevel="2">
      <c r="A53" s="15" t="s">
        <v>1870</v>
      </c>
      <c r="B53" s="8" t="s">
        <v>38</v>
      </c>
      <c r="C53" s="9" t="s">
        <v>108</v>
      </c>
      <c r="D53" s="9" t="s">
        <v>133</v>
      </c>
      <c r="E53" s="8" t="s">
        <v>134</v>
      </c>
      <c r="F53" s="10">
        <v>0</v>
      </c>
      <c r="G53" s="10">
        <v>0</v>
      </c>
      <c r="H53" s="10">
        <v>0</v>
      </c>
      <c r="I53" s="10">
        <v>0</v>
      </c>
      <c r="J53" s="10">
        <v>0</v>
      </c>
      <c r="K53" s="10">
        <v>0</v>
      </c>
    </row>
    <row r="54" spans="1:11" ht="12.75" customHeight="1" outlineLevel="2">
      <c r="A54" s="15" t="s">
        <v>1871</v>
      </c>
      <c r="B54" s="8" t="s">
        <v>38</v>
      </c>
      <c r="C54" s="9" t="s">
        <v>108</v>
      </c>
      <c r="D54" s="9" t="s">
        <v>135</v>
      </c>
      <c r="E54" s="8" t="s">
        <v>136</v>
      </c>
      <c r="F54" s="10">
        <v>0</v>
      </c>
      <c r="G54" s="10">
        <v>0</v>
      </c>
      <c r="H54" s="10">
        <v>0</v>
      </c>
      <c r="I54" s="10">
        <v>0</v>
      </c>
      <c r="J54" s="10">
        <v>0</v>
      </c>
      <c r="K54" s="10">
        <v>0</v>
      </c>
    </row>
    <row r="55" spans="1:11" ht="12.75" customHeight="1" outlineLevel="2">
      <c r="A55" s="15" t="s">
        <v>1872</v>
      </c>
      <c r="B55" s="8" t="s">
        <v>38</v>
      </c>
      <c r="C55" s="9" t="s">
        <v>108</v>
      </c>
      <c r="D55" s="9" t="s">
        <v>137</v>
      </c>
      <c r="E55" s="8" t="s">
        <v>138</v>
      </c>
      <c r="F55" s="10">
        <v>0</v>
      </c>
      <c r="G55" s="10">
        <v>0</v>
      </c>
      <c r="H55" s="10">
        <v>0</v>
      </c>
      <c r="I55" s="10">
        <v>0</v>
      </c>
      <c r="J55" s="10">
        <v>0</v>
      </c>
      <c r="K55" s="10">
        <v>0</v>
      </c>
    </row>
    <row r="56" spans="1:11" ht="12.75" customHeight="1" outlineLevel="2">
      <c r="A56" s="15" t="s">
        <v>1873</v>
      </c>
      <c r="B56" s="8" t="s">
        <v>38</v>
      </c>
      <c r="C56" s="9" t="s">
        <v>108</v>
      </c>
      <c r="D56" s="9" t="s">
        <v>139</v>
      </c>
      <c r="E56" s="8" t="s">
        <v>140</v>
      </c>
      <c r="F56" s="10">
        <v>1178579</v>
      </c>
      <c r="G56" s="10">
        <v>0</v>
      </c>
      <c r="H56" s="10">
        <v>1178579</v>
      </c>
      <c r="I56" s="10">
        <v>0</v>
      </c>
      <c r="J56" s="10">
        <v>1178579</v>
      </c>
      <c r="K56" s="10">
        <v>1178579</v>
      </c>
    </row>
    <row r="57" spans="1:11" ht="12.75" customHeight="1" outlineLevel="2">
      <c r="A57" s="15" t="s">
        <v>1874</v>
      </c>
      <c r="B57" s="8" t="s">
        <v>38</v>
      </c>
      <c r="C57" s="9" t="s">
        <v>108</v>
      </c>
      <c r="D57" s="9" t="s">
        <v>141</v>
      </c>
      <c r="E57" s="8" t="s">
        <v>142</v>
      </c>
      <c r="F57" s="10">
        <v>0</v>
      </c>
      <c r="G57" s="10">
        <v>0</v>
      </c>
      <c r="H57" s="10">
        <v>0</v>
      </c>
      <c r="I57" s="10">
        <v>0</v>
      </c>
      <c r="J57" s="10">
        <v>0</v>
      </c>
      <c r="K57" s="10">
        <v>0</v>
      </c>
    </row>
    <row r="58" spans="1:11" ht="12.75" customHeight="1" outlineLevel="2">
      <c r="A58" s="15" t="s">
        <v>1875</v>
      </c>
      <c r="B58" s="8" t="s">
        <v>38</v>
      </c>
      <c r="C58" s="9" t="s">
        <v>108</v>
      </c>
      <c r="D58" s="9" t="s">
        <v>143</v>
      </c>
      <c r="E58" s="8" t="s">
        <v>144</v>
      </c>
      <c r="F58" s="10">
        <v>-167359</v>
      </c>
      <c r="G58" s="10">
        <v>0</v>
      </c>
      <c r="H58" s="10">
        <v>-167359</v>
      </c>
      <c r="I58" s="10">
        <v>0</v>
      </c>
      <c r="J58" s="10">
        <v>-167359</v>
      </c>
      <c r="K58" s="10">
        <v>-167359</v>
      </c>
    </row>
    <row r="59" spans="1:11" ht="12.75" customHeight="1" outlineLevel="2">
      <c r="A59" s="15" t="s">
        <v>1876</v>
      </c>
      <c r="B59" s="8" t="s">
        <v>38</v>
      </c>
      <c r="C59" s="9" t="s">
        <v>108</v>
      </c>
      <c r="D59" s="9" t="s">
        <v>145</v>
      </c>
      <c r="E59" s="8" t="s">
        <v>146</v>
      </c>
      <c r="F59" s="10">
        <v>-799077</v>
      </c>
      <c r="G59" s="10">
        <v>0</v>
      </c>
      <c r="H59" s="10">
        <v>-799077</v>
      </c>
      <c r="I59" s="10">
        <v>0</v>
      </c>
      <c r="J59" s="10">
        <v>-799077</v>
      </c>
      <c r="K59" s="10">
        <v>-186216</v>
      </c>
    </row>
    <row r="60" spans="1:11" ht="12.75" customHeight="1" outlineLevel="2">
      <c r="A60" s="15" t="s">
        <v>1877</v>
      </c>
      <c r="B60" s="8" t="s">
        <v>38</v>
      </c>
      <c r="C60" s="9" t="s">
        <v>108</v>
      </c>
      <c r="D60" s="9" t="s">
        <v>147</v>
      </c>
      <c r="E60" s="8" t="s">
        <v>148</v>
      </c>
      <c r="F60" s="10">
        <v>40500000</v>
      </c>
      <c r="G60" s="10">
        <v>0</v>
      </c>
      <c r="H60" s="10">
        <v>40500000</v>
      </c>
      <c r="I60" s="10">
        <v>0</v>
      </c>
      <c r="J60" s="10">
        <v>40500000</v>
      </c>
      <c r="K60" s="10">
        <v>8500000</v>
      </c>
    </row>
    <row r="61" spans="1:11" ht="12.75" customHeight="1" outlineLevel="2">
      <c r="A61" s="15" t="s">
        <v>1878</v>
      </c>
      <c r="B61" s="8" t="s">
        <v>38</v>
      </c>
      <c r="C61" s="9" t="s">
        <v>108</v>
      </c>
      <c r="D61" s="9" t="s">
        <v>149</v>
      </c>
      <c r="E61" s="8" t="s">
        <v>150</v>
      </c>
      <c r="F61" s="10">
        <v>181050</v>
      </c>
      <c r="G61" s="10">
        <v>0</v>
      </c>
      <c r="H61" s="10">
        <v>181050</v>
      </c>
      <c r="I61" s="10">
        <v>0</v>
      </c>
      <c r="J61" s="10">
        <v>181050</v>
      </c>
      <c r="K61" s="10">
        <v>-4250</v>
      </c>
    </row>
    <row r="62" spans="1:11" ht="12.75" customHeight="1" outlineLevel="2">
      <c r="A62" s="15" t="s">
        <v>1879</v>
      </c>
      <c r="B62" s="8" t="s">
        <v>38</v>
      </c>
      <c r="C62" s="9" t="s">
        <v>108</v>
      </c>
      <c r="D62" s="9" t="s">
        <v>151</v>
      </c>
      <c r="E62" s="8" t="s">
        <v>152</v>
      </c>
      <c r="F62" s="10">
        <v>112000</v>
      </c>
      <c r="G62" s="10">
        <v>0</v>
      </c>
      <c r="H62" s="10">
        <v>112000</v>
      </c>
      <c r="I62" s="10">
        <v>0</v>
      </c>
      <c r="J62" s="10">
        <v>112000</v>
      </c>
      <c r="K62" s="10">
        <v>8500</v>
      </c>
    </row>
    <row r="63" spans="1:11" ht="12.75" customHeight="1" outlineLevel="2">
      <c r="A63" s="15" t="s">
        <v>1880</v>
      </c>
      <c r="B63" s="8" t="s">
        <v>38</v>
      </c>
      <c r="C63" s="9" t="s">
        <v>108</v>
      </c>
      <c r="D63" s="9" t="s">
        <v>153</v>
      </c>
      <c r="E63" s="8" t="s">
        <v>154</v>
      </c>
      <c r="F63" s="10">
        <v>0</v>
      </c>
      <c r="G63" s="10">
        <v>0</v>
      </c>
      <c r="H63" s="10">
        <v>0</v>
      </c>
      <c r="I63" s="10">
        <v>0</v>
      </c>
      <c r="J63" s="10">
        <v>0</v>
      </c>
      <c r="K63" s="10">
        <v>0</v>
      </c>
    </row>
    <row r="64" spans="1:11" ht="12.75" customHeight="1" outlineLevel="2">
      <c r="A64" s="15" t="s">
        <v>1881</v>
      </c>
      <c r="B64" s="8" t="s">
        <v>38</v>
      </c>
      <c r="C64" s="9" t="s">
        <v>108</v>
      </c>
      <c r="D64" s="9" t="s">
        <v>155</v>
      </c>
      <c r="E64" s="8" t="s">
        <v>156</v>
      </c>
      <c r="F64" s="10">
        <v>0</v>
      </c>
      <c r="G64" s="10">
        <v>0</v>
      </c>
      <c r="H64" s="10">
        <v>0</v>
      </c>
      <c r="I64" s="10">
        <v>0</v>
      </c>
      <c r="J64" s="10">
        <v>0</v>
      </c>
      <c r="K64" s="10">
        <v>0</v>
      </c>
    </row>
    <row r="65" spans="1:11" ht="12.75" customHeight="1" outlineLevel="2">
      <c r="A65" s="15" t="s">
        <v>1882</v>
      </c>
      <c r="B65" s="8" t="s">
        <v>38</v>
      </c>
      <c r="C65" s="9" t="s">
        <v>108</v>
      </c>
      <c r="D65" s="9" t="s">
        <v>157</v>
      </c>
      <c r="E65" s="8" t="s">
        <v>158</v>
      </c>
      <c r="F65" s="10">
        <v>0</v>
      </c>
      <c r="G65" s="10">
        <v>0</v>
      </c>
      <c r="H65" s="10">
        <v>0</v>
      </c>
      <c r="I65" s="10">
        <v>0</v>
      </c>
      <c r="J65" s="10">
        <v>0</v>
      </c>
      <c r="K65" s="10">
        <v>0</v>
      </c>
    </row>
    <row r="66" spans="1:11" ht="12.75" customHeight="1" outlineLevel="2">
      <c r="A66" s="15" t="s">
        <v>1883</v>
      </c>
      <c r="B66" s="8" t="s">
        <v>38</v>
      </c>
      <c r="C66" s="9" t="s">
        <v>108</v>
      </c>
      <c r="D66" s="9" t="s">
        <v>159</v>
      </c>
      <c r="E66" s="8" t="s">
        <v>160</v>
      </c>
      <c r="F66" s="10">
        <v>0</v>
      </c>
      <c r="G66" s="10">
        <v>0</v>
      </c>
      <c r="H66" s="10">
        <v>0</v>
      </c>
      <c r="I66" s="10">
        <v>0</v>
      </c>
      <c r="J66" s="10">
        <v>0</v>
      </c>
      <c r="K66" s="10">
        <v>0</v>
      </c>
    </row>
    <row r="67" spans="1:11" ht="12.75" customHeight="1" outlineLevel="2">
      <c r="A67" s="15" t="s">
        <v>1884</v>
      </c>
      <c r="B67" s="8" t="s">
        <v>38</v>
      </c>
      <c r="C67" s="9" t="s">
        <v>108</v>
      </c>
      <c r="D67" s="9" t="s">
        <v>161</v>
      </c>
      <c r="E67" s="8" t="s">
        <v>162</v>
      </c>
      <c r="F67" s="10">
        <v>21735000</v>
      </c>
      <c r="G67" s="10">
        <v>0</v>
      </c>
      <c r="H67" s="10">
        <v>21735000</v>
      </c>
      <c r="I67" s="10">
        <v>0</v>
      </c>
      <c r="J67" s="10">
        <v>21735000</v>
      </c>
      <c r="K67" s="10">
        <v>45235000</v>
      </c>
    </row>
    <row r="68" spans="1:11" ht="12.75" customHeight="1" outlineLevel="2">
      <c r="A68" s="15" t="s">
        <v>1885</v>
      </c>
      <c r="B68" s="8" t="s">
        <v>38</v>
      </c>
      <c r="C68" s="9" t="s">
        <v>108</v>
      </c>
      <c r="D68" s="9" t="s">
        <v>163</v>
      </c>
      <c r="E68" s="8" t="s">
        <v>164</v>
      </c>
      <c r="F68" s="10">
        <v>-34300</v>
      </c>
      <c r="G68" s="10">
        <v>0</v>
      </c>
      <c r="H68" s="10">
        <v>-34300</v>
      </c>
      <c r="I68" s="10">
        <v>0</v>
      </c>
      <c r="J68" s="10">
        <v>-34300</v>
      </c>
      <c r="K68" s="10">
        <v>-214200</v>
      </c>
    </row>
    <row r="69" spans="1:11" ht="12.75" customHeight="1" outlineLevel="2">
      <c r="A69" s="15" t="s">
        <v>1886</v>
      </c>
      <c r="B69" s="8" t="s">
        <v>38</v>
      </c>
      <c r="C69" s="9" t="s">
        <v>108</v>
      </c>
      <c r="D69" s="9" t="s">
        <v>165</v>
      </c>
      <c r="E69" s="8" t="s">
        <v>166</v>
      </c>
      <c r="F69" s="10">
        <v>325</v>
      </c>
      <c r="G69" s="10">
        <v>0</v>
      </c>
      <c r="H69" s="10">
        <v>325</v>
      </c>
      <c r="I69" s="10">
        <v>0</v>
      </c>
      <c r="J69" s="10">
        <v>325</v>
      </c>
      <c r="K69" s="10">
        <v>325</v>
      </c>
    </row>
    <row r="70" spans="1:11" ht="12.75" customHeight="1" outlineLevel="2">
      <c r="A70" s="15" t="s">
        <v>1887</v>
      </c>
      <c r="B70" s="8" t="s">
        <v>38</v>
      </c>
      <c r="C70" s="9" t="s">
        <v>108</v>
      </c>
      <c r="D70" s="9" t="s">
        <v>167</v>
      </c>
      <c r="E70" s="8" t="s">
        <v>168</v>
      </c>
      <c r="F70" s="10">
        <v>0</v>
      </c>
      <c r="G70" s="10">
        <v>0</v>
      </c>
      <c r="H70" s="10">
        <v>0</v>
      </c>
      <c r="I70" s="10">
        <v>0</v>
      </c>
      <c r="J70" s="10">
        <v>0</v>
      </c>
      <c r="K70" s="10">
        <v>0</v>
      </c>
    </row>
    <row r="71" spans="1:11" ht="12.75" customHeight="1" outlineLevel="2">
      <c r="A71" s="15" t="s">
        <v>1888</v>
      </c>
      <c r="B71" s="8" t="s">
        <v>38</v>
      </c>
      <c r="C71" s="9" t="s">
        <v>108</v>
      </c>
      <c r="D71" s="9" t="s">
        <v>169</v>
      </c>
      <c r="E71" s="8" t="s">
        <v>170</v>
      </c>
      <c r="F71" s="10">
        <v>0</v>
      </c>
      <c r="G71" s="10">
        <v>0</v>
      </c>
      <c r="H71" s="10">
        <v>0</v>
      </c>
      <c r="I71" s="10">
        <v>0</v>
      </c>
      <c r="J71" s="10">
        <v>0</v>
      </c>
      <c r="K71" s="10">
        <v>0</v>
      </c>
    </row>
    <row r="72" spans="1:11" ht="12.75" customHeight="1" outlineLevel="2">
      <c r="A72" s="15" t="s">
        <v>1889</v>
      </c>
      <c r="B72" s="8" t="s">
        <v>38</v>
      </c>
      <c r="C72" s="9" t="s">
        <v>108</v>
      </c>
      <c r="D72" s="9" t="s">
        <v>171</v>
      </c>
      <c r="E72" s="8" t="s">
        <v>172</v>
      </c>
      <c r="F72" s="10">
        <v>0</v>
      </c>
      <c r="G72" s="10">
        <v>0</v>
      </c>
      <c r="H72" s="10">
        <v>0</v>
      </c>
      <c r="I72" s="10">
        <v>0</v>
      </c>
      <c r="J72" s="10">
        <v>0</v>
      </c>
      <c r="K72" s="10">
        <v>0</v>
      </c>
    </row>
    <row r="73" spans="1:11" ht="12.75" customHeight="1" outlineLevel="2">
      <c r="A73" s="15" t="s">
        <v>1890</v>
      </c>
      <c r="B73" s="8" t="s">
        <v>38</v>
      </c>
      <c r="C73" s="9" t="s">
        <v>108</v>
      </c>
      <c r="D73" s="9" t="s">
        <v>173</v>
      </c>
      <c r="E73" s="8" t="s">
        <v>174</v>
      </c>
      <c r="F73" s="10">
        <v>0</v>
      </c>
      <c r="G73" s="10">
        <v>0</v>
      </c>
      <c r="H73" s="10">
        <v>0</v>
      </c>
      <c r="I73" s="10">
        <v>0</v>
      </c>
      <c r="J73" s="10">
        <v>0</v>
      </c>
      <c r="K73" s="10">
        <v>0</v>
      </c>
    </row>
    <row r="74" spans="1:11" ht="12.75" customHeight="1" outlineLevel="2">
      <c r="A74" s="15" t="s">
        <v>1891</v>
      </c>
      <c r="B74" s="8" t="s">
        <v>38</v>
      </c>
      <c r="C74" s="9" t="s">
        <v>108</v>
      </c>
      <c r="D74" s="9" t="s">
        <v>175</v>
      </c>
      <c r="E74" s="8" t="s">
        <v>176</v>
      </c>
      <c r="F74" s="10">
        <v>0</v>
      </c>
      <c r="G74" s="10">
        <v>0</v>
      </c>
      <c r="H74" s="10">
        <v>0</v>
      </c>
      <c r="I74" s="10">
        <v>0</v>
      </c>
      <c r="J74" s="10">
        <v>0</v>
      </c>
      <c r="K74" s="10">
        <v>0</v>
      </c>
    </row>
    <row r="75" spans="1:11" ht="12.75" customHeight="1" outlineLevel="2">
      <c r="A75" s="15" t="s">
        <v>1892</v>
      </c>
      <c r="B75" s="8" t="s">
        <v>38</v>
      </c>
      <c r="C75" s="9" t="s">
        <v>108</v>
      </c>
      <c r="D75" s="9" t="s">
        <v>177</v>
      </c>
      <c r="E75" s="8" t="s">
        <v>178</v>
      </c>
      <c r="F75" s="10">
        <v>0</v>
      </c>
      <c r="G75" s="10">
        <v>0</v>
      </c>
      <c r="H75" s="10">
        <v>0</v>
      </c>
      <c r="I75" s="10">
        <v>0</v>
      </c>
      <c r="J75" s="10">
        <v>0</v>
      </c>
      <c r="K75" s="10">
        <v>0</v>
      </c>
    </row>
    <row r="76" spans="1:11" ht="12.75" customHeight="1" outlineLevel="2">
      <c r="A76" s="15" t="s">
        <v>1893</v>
      </c>
      <c r="B76" s="8" t="s">
        <v>38</v>
      </c>
      <c r="C76" s="9" t="s">
        <v>108</v>
      </c>
      <c r="D76" s="9" t="s">
        <v>179</v>
      </c>
      <c r="E76" s="8" t="s">
        <v>180</v>
      </c>
      <c r="F76" s="10">
        <v>0</v>
      </c>
      <c r="G76" s="10">
        <v>0</v>
      </c>
      <c r="H76" s="10">
        <v>0</v>
      </c>
      <c r="I76" s="10">
        <v>0</v>
      </c>
      <c r="J76" s="10">
        <v>0</v>
      </c>
      <c r="K76" s="10">
        <v>0</v>
      </c>
    </row>
    <row r="77" spans="1:11" ht="12.75" customHeight="1" outlineLevel="2">
      <c r="A77" s="15" t="s">
        <v>1894</v>
      </c>
      <c r="B77" s="8" t="s">
        <v>38</v>
      </c>
      <c r="C77" s="9" t="s">
        <v>108</v>
      </c>
      <c r="D77" s="9" t="s">
        <v>181</v>
      </c>
      <c r="E77" s="8" t="s">
        <v>182</v>
      </c>
      <c r="F77" s="10">
        <v>0</v>
      </c>
      <c r="G77" s="10">
        <v>0</v>
      </c>
      <c r="H77" s="10">
        <v>0</v>
      </c>
      <c r="I77" s="10">
        <v>0</v>
      </c>
      <c r="J77" s="10">
        <v>0</v>
      </c>
      <c r="K77" s="10">
        <v>0</v>
      </c>
    </row>
    <row r="78" spans="1:11" ht="12.75" customHeight="1" outlineLevel="2">
      <c r="A78" s="15" t="s">
        <v>1895</v>
      </c>
      <c r="B78" s="8" t="s">
        <v>38</v>
      </c>
      <c r="C78" s="9" t="s">
        <v>108</v>
      </c>
      <c r="D78" s="9" t="s">
        <v>183</v>
      </c>
      <c r="E78" s="8" t="s">
        <v>184</v>
      </c>
      <c r="F78" s="10">
        <v>0</v>
      </c>
      <c r="G78" s="10">
        <v>0</v>
      </c>
      <c r="H78" s="10">
        <v>0</v>
      </c>
      <c r="I78" s="10">
        <v>0</v>
      </c>
      <c r="J78" s="10">
        <v>0</v>
      </c>
      <c r="K78" s="10">
        <v>0</v>
      </c>
    </row>
    <row r="79" spans="1:11" ht="12.75" customHeight="1" outlineLevel="2">
      <c r="A79" s="15" t="s">
        <v>1896</v>
      </c>
      <c r="B79" s="8" t="s">
        <v>38</v>
      </c>
      <c r="C79" s="9" t="s">
        <v>108</v>
      </c>
      <c r="D79" s="9" t="s">
        <v>185</v>
      </c>
      <c r="E79" s="8" t="s">
        <v>186</v>
      </c>
      <c r="F79" s="10">
        <v>0</v>
      </c>
      <c r="G79" s="10">
        <v>0</v>
      </c>
      <c r="H79" s="10">
        <v>0</v>
      </c>
      <c r="I79" s="10">
        <v>0</v>
      </c>
      <c r="J79" s="10">
        <v>0</v>
      </c>
      <c r="K79" s="10">
        <v>0</v>
      </c>
    </row>
    <row r="80" spans="1:11" ht="12.75" customHeight="1" outlineLevel="2">
      <c r="A80" s="15" t="s">
        <v>1897</v>
      </c>
      <c r="B80" s="8" t="s">
        <v>38</v>
      </c>
      <c r="C80" s="9" t="s">
        <v>108</v>
      </c>
      <c r="D80" s="9" t="s">
        <v>187</v>
      </c>
      <c r="E80" s="8" t="s">
        <v>188</v>
      </c>
      <c r="F80" s="10">
        <v>0</v>
      </c>
      <c r="G80" s="10">
        <v>0</v>
      </c>
      <c r="H80" s="10">
        <v>0</v>
      </c>
      <c r="I80" s="10">
        <v>0</v>
      </c>
      <c r="J80" s="10">
        <v>0</v>
      </c>
      <c r="K80" s="10">
        <v>0</v>
      </c>
    </row>
    <row r="81" spans="1:11" ht="12.75" customHeight="1" outlineLevel="2">
      <c r="A81" s="15" t="s">
        <v>1898</v>
      </c>
      <c r="B81" s="8" t="s">
        <v>38</v>
      </c>
      <c r="C81" s="9" t="s">
        <v>108</v>
      </c>
      <c r="D81" s="9" t="s">
        <v>189</v>
      </c>
      <c r="E81" s="8" t="s">
        <v>190</v>
      </c>
      <c r="F81" s="10">
        <v>0</v>
      </c>
      <c r="G81" s="10">
        <v>0</v>
      </c>
      <c r="H81" s="10">
        <v>0</v>
      </c>
      <c r="I81" s="10">
        <v>0</v>
      </c>
      <c r="J81" s="10">
        <v>0</v>
      </c>
      <c r="K81" s="10">
        <v>0</v>
      </c>
    </row>
    <row r="82" spans="1:11" ht="12.75" customHeight="1" outlineLevel="2">
      <c r="A82" s="15" t="s">
        <v>1899</v>
      </c>
      <c r="B82" s="8" t="s">
        <v>38</v>
      </c>
      <c r="C82" s="9" t="s">
        <v>108</v>
      </c>
      <c r="D82" s="9" t="s">
        <v>191</v>
      </c>
      <c r="E82" s="8" t="s">
        <v>192</v>
      </c>
      <c r="F82" s="10">
        <v>0</v>
      </c>
      <c r="G82" s="10">
        <v>0</v>
      </c>
      <c r="H82" s="10">
        <v>0</v>
      </c>
      <c r="I82" s="10">
        <v>0</v>
      </c>
      <c r="J82" s="10">
        <v>0</v>
      </c>
      <c r="K82" s="10">
        <v>0</v>
      </c>
    </row>
    <row r="83" spans="1:11" ht="12.75" customHeight="1" outlineLevel="2">
      <c r="A83" s="15" t="s">
        <v>1900</v>
      </c>
      <c r="B83" s="8" t="s">
        <v>38</v>
      </c>
      <c r="C83" s="9" t="s">
        <v>108</v>
      </c>
      <c r="D83" s="9" t="s">
        <v>193</v>
      </c>
      <c r="E83" s="8" t="s">
        <v>194</v>
      </c>
      <c r="F83" s="10">
        <v>0</v>
      </c>
      <c r="G83" s="10">
        <v>0</v>
      </c>
      <c r="H83" s="10">
        <v>0</v>
      </c>
      <c r="I83" s="10">
        <v>0</v>
      </c>
      <c r="J83" s="10">
        <v>0</v>
      </c>
      <c r="K83" s="10">
        <v>0</v>
      </c>
    </row>
    <row r="84" spans="1:11" ht="12.75" customHeight="1" outlineLevel="2">
      <c r="A84" s="15" t="s">
        <v>1901</v>
      </c>
      <c r="B84" s="8" t="s">
        <v>38</v>
      </c>
      <c r="C84" s="9" t="s">
        <v>108</v>
      </c>
      <c r="D84" s="9" t="s">
        <v>195</v>
      </c>
      <c r="E84" s="8" t="s">
        <v>196</v>
      </c>
      <c r="F84" s="10">
        <v>0</v>
      </c>
      <c r="G84" s="10">
        <v>0</v>
      </c>
      <c r="H84" s="10">
        <v>0</v>
      </c>
      <c r="I84" s="10">
        <v>0</v>
      </c>
      <c r="J84" s="10">
        <v>0</v>
      </c>
      <c r="K84" s="10">
        <v>0</v>
      </c>
    </row>
    <row r="85" spans="1:11" ht="12.75" customHeight="1" outlineLevel="2">
      <c r="A85" s="15" t="s">
        <v>1902</v>
      </c>
      <c r="B85" s="8" t="s">
        <v>38</v>
      </c>
      <c r="C85" s="9" t="s">
        <v>108</v>
      </c>
      <c r="D85" s="9" t="s">
        <v>197</v>
      </c>
      <c r="E85" s="8" t="s">
        <v>198</v>
      </c>
      <c r="F85" s="10">
        <v>0</v>
      </c>
      <c r="G85" s="10">
        <v>0</v>
      </c>
      <c r="H85" s="10">
        <v>0</v>
      </c>
      <c r="I85" s="10">
        <v>0</v>
      </c>
      <c r="J85" s="10">
        <v>0</v>
      </c>
      <c r="K85" s="10">
        <v>0</v>
      </c>
    </row>
    <row r="86" spans="1:11" ht="12.75" customHeight="1" outlineLevel="2">
      <c r="A86" s="15" t="s">
        <v>1903</v>
      </c>
      <c r="B86" s="8" t="s">
        <v>38</v>
      </c>
      <c r="C86" s="9" t="s">
        <v>108</v>
      </c>
      <c r="D86" s="9" t="s">
        <v>199</v>
      </c>
      <c r="E86" s="8" t="s">
        <v>200</v>
      </c>
      <c r="F86" s="10">
        <v>0</v>
      </c>
      <c r="G86" s="10">
        <v>0</v>
      </c>
      <c r="H86" s="10">
        <v>0</v>
      </c>
      <c r="I86" s="10">
        <v>0</v>
      </c>
      <c r="J86" s="10">
        <v>0</v>
      </c>
      <c r="K86" s="10">
        <v>0</v>
      </c>
    </row>
    <row r="87" spans="1:11" ht="12.75" customHeight="1" outlineLevel="2">
      <c r="A87" s="15" t="s">
        <v>1904</v>
      </c>
      <c r="B87" s="8" t="s">
        <v>38</v>
      </c>
      <c r="C87" s="9" t="s">
        <v>108</v>
      </c>
      <c r="D87" s="9" t="s">
        <v>201</v>
      </c>
      <c r="E87" s="8" t="s">
        <v>202</v>
      </c>
      <c r="F87" s="10">
        <v>0</v>
      </c>
      <c r="G87" s="10">
        <v>0</v>
      </c>
      <c r="H87" s="10">
        <v>0</v>
      </c>
      <c r="I87" s="10">
        <v>0</v>
      </c>
      <c r="J87" s="10">
        <v>0</v>
      </c>
      <c r="K87" s="10">
        <v>0</v>
      </c>
    </row>
    <row r="88" spans="1:11" ht="12.75" customHeight="1" outlineLevel="2">
      <c r="A88" s="15" t="s">
        <v>1905</v>
      </c>
      <c r="B88" s="8" t="s">
        <v>38</v>
      </c>
      <c r="C88" s="9" t="s">
        <v>108</v>
      </c>
      <c r="D88" s="9" t="s">
        <v>203</v>
      </c>
      <c r="E88" s="8" t="s">
        <v>204</v>
      </c>
      <c r="F88" s="10">
        <v>0</v>
      </c>
      <c r="G88" s="10">
        <v>0</v>
      </c>
      <c r="H88" s="10">
        <v>0</v>
      </c>
      <c r="I88" s="10">
        <v>0</v>
      </c>
      <c r="J88" s="10">
        <v>0</v>
      </c>
      <c r="K88" s="10">
        <v>0</v>
      </c>
    </row>
    <row r="89" spans="1:11" ht="12.75" customHeight="1" outlineLevel="2">
      <c r="A89" s="15" t="s">
        <v>1906</v>
      </c>
      <c r="B89" s="8" t="s">
        <v>38</v>
      </c>
      <c r="C89" s="9" t="s">
        <v>108</v>
      </c>
      <c r="D89" s="9" t="s">
        <v>205</v>
      </c>
      <c r="E89" s="8" t="s">
        <v>206</v>
      </c>
      <c r="F89" s="10">
        <v>0</v>
      </c>
      <c r="G89" s="10">
        <v>0</v>
      </c>
      <c r="H89" s="10">
        <v>0</v>
      </c>
      <c r="I89" s="10">
        <v>0</v>
      </c>
      <c r="J89" s="10">
        <v>0</v>
      </c>
      <c r="K89" s="10">
        <v>0</v>
      </c>
    </row>
    <row r="90" spans="1:11" ht="12.75" customHeight="1" outlineLevel="2">
      <c r="A90" s="15" t="s">
        <v>1907</v>
      </c>
      <c r="B90" s="8" t="s">
        <v>38</v>
      </c>
      <c r="C90" s="9" t="s">
        <v>108</v>
      </c>
      <c r="D90" s="9" t="s">
        <v>207</v>
      </c>
      <c r="E90" s="8" t="s">
        <v>208</v>
      </c>
      <c r="F90" s="10">
        <v>0</v>
      </c>
      <c r="G90" s="10">
        <v>0</v>
      </c>
      <c r="H90" s="10">
        <v>0</v>
      </c>
      <c r="I90" s="10">
        <v>0</v>
      </c>
      <c r="J90" s="10">
        <v>0</v>
      </c>
      <c r="K90" s="10">
        <v>0</v>
      </c>
    </row>
    <row r="91" spans="1:11" ht="12.75" customHeight="1" outlineLevel="2">
      <c r="A91" s="15" t="s">
        <v>1908</v>
      </c>
      <c r="B91" s="8" t="s">
        <v>38</v>
      </c>
      <c r="C91" s="9" t="s">
        <v>108</v>
      </c>
      <c r="D91" s="9" t="s">
        <v>209</v>
      </c>
      <c r="E91" s="8" t="s">
        <v>210</v>
      </c>
      <c r="F91" s="10">
        <v>0</v>
      </c>
      <c r="G91" s="10">
        <v>0</v>
      </c>
      <c r="H91" s="10">
        <v>0</v>
      </c>
      <c r="I91" s="10">
        <v>0</v>
      </c>
      <c r="J91" s="10">
        <v>0</v>
      </c>
      <c r="K91" s="10">
        <v>0</v>
      </c>
    </row>
    <row r="92" spans="1:11" ht="12.75" customHeight="1" outlineLevel="2">
      <c r="A92" s="15" t="s">
        <v>1909</v>
      </c>
      <c r="B92" s="8" t="s">
        <v>38</v>
      </c>
      <c r="C92" s="9" t="s">
        <v>108</v>
      </c>
      <c r="D92" s="9" t="s">
        <v>211</v>
      </c>
      <c r="E92" s="8" t="s">
        <v>212</v>
      </c>
      <c r="F92" s="10">
        <v>0</v>
      </c>
      <c r="G92" s="10">
        <v>0</v>
      </c>
      <c r="H92" s="10">
        <v>0</v>
      </c>
      <c r="I92" s="10">
        <v>0</v>
      </c>
      <c r="J92" s="10">
        <v>0</v>
      </c>
      <c r="K92" s="10">
        <v>24150000</v>
      </c>
    </row>
    <row r="93" spans="1:11" ht="12.75" customHeight="1" outlineLevel="2">
      <c r="A93" s="15" t="s">
        <v>1910</v>
      </c>
      <c r="B93" s="8" t="s">
        <v>38</v>
      </c>
      <c r="C93" s="9" t="s">
        <v>108</v>
      </c>
      <c r="D93" s="9" t="s">
        <v>213</v>
      </c>
      <c r="E93" s="8" t="s">
        <v>214</v>
      </c>
      <c r="F93" s="10">
        <v>0</v>
      </c>
      <c r="G93" s="10">
        <v>0</v>
      </c>
      <c r="H93" s="10">
        <v>0</v>
      </c>
      <c r="I93" s="10">
        <v>0</v>
      </c>
      <c r="J93" s="10">
        <v>0</v>
      </c>
      <c r="K93" s="10">
        <v>-139525</v>
      </c>
    </row>
    <row r="94" spans="1:11" ht="12.75" customHeight="1" outlineLevel="2">
      <c r="A94" s="15" t="s">
        <v>1911</v>
      </c>
      <c r="B94" s="8" t="s">
        <v>38</v>
      </c>
      <c r="C94" s="9" t="s">
        <v>108</v>
      </c>
      <c r="D94" s="9" t="s">
        <v>215</v>
      </c>
      <c r="E94" s="8" t="s">
        <v>216</v>
      </c>
      <c r="F94" s="10">
        <v>0</v>
      </c>
      <c r="G94" s="10">
        <v>0</v>
      </c>
      <c r="H94" s="10">
        <v>0</v>
      </c>
      <c r="I94" s="10">
        <v>0</v>
      </c>
      <c r="J94" s="10">
        <v>0</v>
      </c>
      <c r="K94" s="10">
        <v>325</v>
      </c>
    </row>
    <row r="95" spans="1:11" ht="12.75" customHeight="1" outlineLevel="2">
      <c r="A95" s="15" t="s">
        <v>1912</v>
      </c>
      <c r="B95" s="8" t="s">
        <v>38</v>
      </c>
      <c r="C95" s="9" t="s">
        <v>108</v>
      </c>
      <c r="D95" s="9" t="s">
        <v>217</v>
      </c>
      <c r="E95" s="8" t="s">
        <v>218</v>
      </c>
      <c r="F95" s="10">
        <v>0</v>
      </c>
      <c r="G95" s="10">
        <v>0</v>
      </c>
      <c r="H95" s="10">
        <v>0</v>
      </c>
      <c r="I95" s="10">
        <v>0</v>
      </c>
      <c r="J95" s="10">
        <v>0</v>
      </c>
      <c r="K95" s="10">
        <v>0</v>
      </c>
    </row>
    <row r="96" spans="1:11" ht="12.75" customHeight="1" outlineLevel="2">
      <c r="A96" s="15" t="s">
        <v>1913</v>
      </c>
      <c r="B96" s="8" t="s">
        <v>38</v>
      </c>
      <c r="C96" s="9" t="s">
        <v>108</v>
      </c>
      <c r="D96" s="9" t="s">
        <v>219</v>
      </c>
      <c r="E96" s="8" t="s">
        <v>220</v>
      </c>
      <c r="F96" s="10">
        <v>0</v>
      </c>
      <c r="G96" s="10">
        <v>0</v>
      </c>
      <c r="H96" s="10">
        <v>0</v>
      </c>
      <c r="I96" s="10">
        <v>0</v>
      </c>
      <c r="J96" s="10">
        <v>0</v>
      </c>
      <c r="K96" s="10">
        <v>0</v>
      </c>
    </row>
    <row r="97" spans="1:11" ht="12.75" customHeight="1" outlineLevel="2">
      <c r="A97" s="15" t="s">
        <v>1914</v>
      </c>
      <c r="B97" s="8" t="s">
        <v>38</v>
      </c>
      <c r="C97" s="9" t="s">
        <v>108</v>
      </c>
      <c r="D97" s="9" t="s">
        <v>221</v>
      </c>
      <c r="E97" s="8" t="s">
        <v>222</v>
      </c>
      <c r="F97" s="10">
        <v>0</v>
      </c>
      <c r="G97" s="10">
        <v>0</v>
      </c>
      <c r="H97" s="10">
        <v>0</v>
      </c>
      <c r="I97" s="10">
        <v>0</v>
      </c>
      <c r="J97" s="10">
        <v>0</v>
      </c>
      <c r="K97" s="10">
        <v>0</v>
      </c>
    </row>
    <row r="98" spans="1:11" ht="12.75" customHeight="1" outlineLevel="2">
      <c r="A98" s="15" t="s">
        <v>1915</v>
      </c>
      <c r="B98" s="8" t="s">
        <v>38</v>
      </c>
      <c r="C98" s="9" t="s">
        <v>108</v>
      </c>
      <c r="D98" s="9" t="s">
        <v>223</v>
      </c>
      <c r="E98" s="8" t="s">
        <v>224</v>
      </c>
      <c r="F98" s="10">
        <v>0</v>
      </c>
      <c r="G98" s="10">
        <v>0</v>
      </c>
      <c r="H98" s="10">
        <v>0</v>
      </c>
      <c r="I98" s="10">
        <v>0</v>
      </c>
      <c r="J98" s="10">
        <v>0</v>
      </c>
      <c r="K98" s="10">
        <v>0</v>
      </c>
    </row>
    <row r="99" spans="1:11" ht="12.75" customHeight="1" outlineLevel="2">
      <c r="A99" s="15" t="s">
        <v>1916</v>
      </c>
      <c r="B99" s="8" t="s">
        <v>38</v>
      </c>
      <c r="C99" s="9" t="s">
        <v>108</v>
      </c>
      <c r="D99" s="9" t="s">
        <v>225</v>
      </c>
      <c r="E99" s="8" t="s">
        <v>226</v>
      </c>
      <c r="F99" s="10">
        <v>0</v>
      </c>
      <c r="G99" s="10">
        <v>0</v>
      </c>
      <c r="H99" s="10">
        <v>0</v>
      </c>
      <c r="I99" s="10">
        <v>0</v>
      </c>
      <c r="J99" s="10">
        <v>0</v>
      </c>
      <c r="K99" s="10">
        <v>0</v>
      </c>
    </row>
    <row r="100" spans="1:11" ht="12.75" customHeight="1" outlineLevel="2">
      <c r="A100" s="15" t="s">
        <v>1917</v>
      </c>
      <c r="B100" s="8" t="s">
        <v>38</v>
      </c>
      <c r="C100" s="9" t="s">
        <v>108</v>
      </c>
      <c r="D100" s="9" t="s">
        <v>227</v>
      </c>
      <c r="E100" s="8" t="s">
        <v>228</v>
      </c>
      <c r="F100" s="10">
        <v>0</v>
      </c>
      <c r="G100" s="10">
        <v>0</v>
      </c>
      <c r="H100" s="10">
        <v>0</v>
      </c>
      <c r="I100" s="10">
        <v>0</v>
      </c>
      <c r="J100" s="10">
        <v>0</v>
      </c>
      <c r="K100" s="10">
        <v>0</v>
      </c>
    </row>
    <row r="101" spans="1:11" ht="12.75" customHeight="1" outlineLevel="2">
      <c r="A101" s="15" t="s">
        <v>1918</v>
      </c>
      <c r="B101" s="8" t="s">
        <v>38</v>
      </c>
      <c r="C101" s="9" t="s">
        <v>108</v>
      </c>
      <c r="D101" s="9" t="s">
        <v>229</v>
      </c>
      <c r="E101" s="8" t="s">
        <v>230</v>
      </c>
      <c r="F101" s="10">
        <v>0</v>
      </c>
      <c r="G101" s="10">
        <v>0</v>
      </c>
      <c r="H101" s="10">
        <v>0</v>
      </c>
      <c r="I101" s="10">
        <v>0</v>
      </c>
      <c r="J101" s="10">
        <v>0</v>
      </c>
      <c r="K101" s="10">
        <v>0</v>
      </c>
    </row>
    <row r="102" spans="1:11" ht="12.75" customHeight="1" outlineLevel="2">
      <c r="A102" s="15" t="s">
        <v>1919</v>
      </c>
      <c r="B102" s="8" t="s">
        <v>38</v>
      </c>
      <c r="C102" s="9" t="s">
        <v>108</v>
      </c>
      <c r="D102" s="9" t="s">
        <v>231</v>
      </c>
      <c r="E102" s="8" t="s">
        <v>232</v>
      </c>
      <c r="F102" s="10">
        <v>0</v>
      </c>
      <c r="G102" s="10">
        <v>0</v>
      </c>
      <c r="H102" s="10">
        <v>0</v>
      </c>
      <c r="I102" s="10">
        <v>0</v>
      </c>
      <c r="J102" s="10">
        <v>0</v>
      </c>
      <c r="K102" s="10">
        <v>0</v>
      </c>
    </row>
    <row r="103" spans="1:11" ht="12.75" customHeight="1" outlineLevel="2">
      <c r="A103" s="15" t="s">
        <v>1920</v>
      </c>
      <c r="B103" s="8" t="s">
        <v>38</v>
      </c>
      <c r="C103" s="9" t="s">
        <v>108</v>
      </c>
      <c r="D103" s="9" t="s">
        <v>233</v>
      </c>
      <c r="E103" s="8" t="s">
        <v>234</v>
      </c>
      <c r="F103" s="10">
        <v>0</v>
      </c>
      <c r="G103" s="10">
        <v>0</v>
      </c>
      <c r="H103" s="10">
        <v>0</v>
      </c>
      <c r="I103" s="10">
        <v>0</v>
      </c>
      <c r="J103" s="10">
        <v>0</v>
      </c>
      <c r="K103" s="10">
        <v>0</v>
      </c>
    </row>
    <row r="104" spans="1:11" ht="12.75" customHeight="1" outlineLevel="2">
      <c r="A104" s="15" t="s">
        <v>1921</v>
      </c>
      <c r="B104" s="8" t="s">
        <v>38</v>
      </c>
      <c r="C104" s="9" t="s">
        <v>108</v>
      </c>
      <c r="D104" s="9" t="s">
        <v>235</v>
      </c>
      <c r="E104" s="8" t="s">
        <v>236</v>
      </c>
      <c r="F104" s="10">
        <v>37724250</v>
      </c>
      <c r="G104" s="10">
        <v>0</v>
      </c>
      <c r="H104" s="10">
        <v>37724250</v>
      </c>
      <c r="I104" s="10">
        <v>0</v>
      </c>
      <c r="J104" s="10">
        <v>37724250</v>
      </c>
      <c r="K104" s="10">
        <v>12024000</v>
      </c>
    </row>
    <row r="105" spans="1:11" ht="12.75" customHeight="1" outlineLevel="2">
      <c r="A105" s="15" t="s">
        <v>1922</v>
      </c>
      <c r="B105" s="8" t="s">
        <v>38</v>
      </c>
      <c r="C105" s="9" t="s">
        <v>108</v>
      </c>
      <c r="D105" s="9" t="s">
        <v>237</v>
      </c>
      <c r="E105" s="8" t="s">
        <v>238</v>
      </c>
      <c r="F105" s="10">
        <v>92450</v>
      </c>
      <c r="G105" s="10">
        <v>0</v>
      </c>
      <c r="H105" s="10">
        <v>92450</v>
      </c>
      <c r="I105" s="10">
        <v>0</v>
      </c>
      <c r="J105" s="10">
        <v>92450</v>
      </c>
      <c r="K105" s="10">
        <v>-18000</v>
      </c>
    </row>
    <row r="106" spans="1:11" ht="12.75" customHeight="1" outlineLevel="1" thickBot="1">
      <c r="A106" s="15" t="s">
        <v>1923</v>
      </c>
      <c r="C106" s="9" t="s">
        <v>108</v>
      </c>
      <c r="E106" s="11" t="s">
        <v>1766</v>
      </c>
      <c r="F106" s="12">
        <v>163336443</v>
      </c>
      <c r="G106" s="12">
        <v>0</v>
      </c>
      <c r="H106" s="12">
        <v>163336443</v>
      </c>
      <c r="I106" s="12">
        <v>0</v>
      </c>
      <c r="J106" s="12">
        <v>163336443</v>
      </c>
      <c r="K106" s="12">
        <v>137630852</v>
      </c>
    </row>
    <row r="107" spans="1:11" ht="12.75" customHeight="1" outlineLevel="2" thickTop="1">
      <c r="A107" s="15" t="s">
        <v>38</v>
      </c>
      <c r="C107" s="9" t="s">
        <v>239</v>
      </c>
    </row>
    <row r="108" spans="1:11" ht="12.75" customHeight="1" outlineLevel="2">
      <c r="A108" s="15" t="s">
        <v>1924</v>
      </c>
      <c r="B108" s="8" t="s">
        <v>38</v>
      </c>
      <c r="C108" s="9" t="s">
        <v>239</v>
      </c>
      <c r="D108" s="9" t="s">
        <v>240</v>
      </c>
      <c r="E108" s="8" t="s">
        <v>241</v>
      </c>
      <c r="F108" s="10">
        <v>400002</v>
      </c>
      <c r="G108" s="10">
        <v>0</v>
      </c>
      <c r="H108" s="10">
        <v>400002</v>
      </c>
      <c r="I108" s="10">
        <v>0</v>
      </c>
      <c r="J108" s="10">
        <v>400002</v>
      </c>
      <c r="K108" s="10">
        <v>372556</v>
      </c>
    </row>
    <row r="109" spans="1:11" ht="12.75" customHeight="1" outlineLevel="2">
      <c r="A109" s="15" t="s">
        <v>1925</v>
      </c>
      <c r="B109" s="8" t="s">
        <v>38</v>
      </c>
      <c r="C109" s="9" t="s">
        <v>239</v>
      </c>
      <c r="D109" s="9" t="s">
        <v>242</v>
      </c>
      <c r="E109" s="8" t="s">
        <v>243</v>
      </c>
      <c r="F109" s="10">
        <v>152260</v>
      </c>
      <c r="G109" s="10">
        <v>0</v>
      </c>
      <c r="H109" s="10">
        <v>152260</v>
      </c>
      <c r="I109" s="10">
        <v>0</v>
      </c>
      <c r="J109" s="10">
        <v>152260</v>
      </c>
      <c r="K109" s="10">
        <v>50262</v>
      </c>
    </row>
    <row r="110" spans="1:11" ht="12.75" customHeight="1" outlineLevel="2">
      <c r="A110" s="15" t="s">
        <v>1926</v>
      </c>
      <c r="B110" s="8" t="s">
        <v>38</v>
      </c>
      <c r="C110" s="9" t="s">
        <v>239</v>
      </c>
      <c r="D110" s="9" t="s">
        <v>244</v>
      </c>
      <c r="E110" s="8" t="s">
        <v>245</v>
      </c>
      <c r="F110" s="10">
        <v>0</v>
      </c>
      <c r="G110" s="10">
        <v>0</v>
      </c>
      <c r="H110" s="10">
        <v>0</v>
      </c>
      <c r="I110" s="10">
        <v>0</v>
      </c>
      <c r="J110" s="10">
        <v>0</v>
      </c>
      <c r="K110" s="10">
        <v>0</v>
      </c>
    </row>
    <row r="111" spans="1:11" ht="12.75" customHeight="1" outlineLevel="2">
      <c r="A111" s="15" t="s">
        <v>1927</v>
      </c>
      <c r="B111" s="8" t="s">
        <v>38</v>
      </c>
      <c r="C111" s="9" t="s">
        <v>239</v>
      </c>
      <c r="D111" s="9" t="s">
        <v>246</v>
      </c>
      <c r="E111" s="8" t="s">
        <v>247</v>
      </c>
      <c r="F111" s="10">
        <v>0</v>
      </c>
      <c r="G111" s="10">
        <v>0</v>
      </c>
      <c r="H111" s="10">
        <v>0</v>
      </c>
      <c r="I111" s="10">
        <v>0</v>
      </c>
      <c r="J111" s="10">
        <v>0</v>
      </c>
      <c r="K111" s="10">
        <v>0</v>
      </c>
    </row>
    <row r="112" spans="1:11" ht="12.75" customHeight="1" outlineLevel="1" thickBot="1">
      <c r="A112" s="15" t="s">
        <v>1928</v>
      </c>
      <c r="C112" s="9" t="s">
        <v>239</v>
      </c>
      <c r="E112" s="11" t="s">
        <v>1767</v>
      </c>
      <c r="F112" s="12">
        <v>552262</v>
      </c>
      <c r="G112" s="12">
        <v>0</v>
      </c>
      <c r="H112" s="12">
        <v>552262</v>
      </c>
      <c r="I112" s="12">
        <v>0</v>
      </c>
      <c r="J112" s="12">
        <v>552262</v>
      </c>
      <c r="K112" s="12">
        <v>422818</v>
      </c>
    </row>
    <row r="113" spans="1:11" ht="12.75" customHeight="1" outlineLevel="2" thickTop="1">
      <c r="A113" s="15" t="s">
        <v>38</v>
      </c>
      <c r="C113" s="9" t="s">
        <v>248</v>
      </c>
    </row>
    <row r="114" spans="1:11" ht="12.75" customHeight="1" outlineLevel="2">
      <c r="A114" s="15" t="s">
        <v>1929</v>
      </c>
      <c r="B114" s="8" t="s">
        <v>38</v>
      </c>
      <c r="C114" s="9" t="s">
        <v>248</v>
      </c>
      <c r="D114" s="9" t="s">
        <v>249</v>
      </c>
      <c r="E114" s="8" t="s">
        <v>250</v>
      </c>
      <c r="F114" s="10">
        <v>0</v>
      </c>
      <c r="G114" s="10">
        <v>0</v>
      </c>
      <c r="H114" s="10">
        <v>0</v>
      </c>
      <c r="I114" s="10">
        <v>0</v>
      </c>
      <c r="J114" s="10">
        <v>0</v>
      </c>
      <c r="K114" s="10">
        <v>0</v>
      </c>
    </row>
    <row r="115" spans="1:11" ht="12.75" customHeight="1" outlineLevel="2">
      <c r="A115" s="15" t="s">
        <v>1930</v>
      </c>
      <c r="B115" s="8" t="s">
        <v>38</v>
      </c>
      <c r="C115" s="9" t="s">
        <v>248</v>
      </c>
      <c r="D115" s="9" t="s">
        <v>251</v>
      </c>
      <c r="E115" s="8" t="s">
        <v>252</v>
      </c>
      <c r="F115" s="10">
        <v>0</v>
      </c>
      <c r="G115" s="10">
        <v>0</v>
      </c>
      <c r="H115" s="10">
        <v>0</v>
      </c>
      <c r="I115" s="10">
        <v>0</v>
      </c>
      <c r="J115" s="10">
        <v>0</v>
      </c>
      <c r="K115" s="10">
        <v>0</v>
      </c>
    </row>
    <row r="116" spans="1:11" ht="12.75" customHeight="1" outlineLevel="2">
      <c r="A116" s="15" t="s">
        <v>1931</v>
      </c>
      <c r="B116" s="8" t="s">
        <v>38</v>
      </c>
      <c r="C116" s="9" t="s">
        <v>248</v>
      </c>
      <c r="D116" s="9" t="s">
        <v>253</v>
      </c>
      <c r="E116" s="8" t="s">
        <v>254</v>
      </c>
      <c r="F116" s="10">
        <v>0</v>
      </c>
      <c r="G116" s="10">
        <v>0</v>
      </c>
      <c r="H116" s="10">
        <v>0</v>
      </c>
      <c r="I116" s="10">
        <v>0</v>
      </c>
      <c r="J116" s="10">
        <v>0</v>
      </c>
      <c r="K116" s="10">
        <v>0</v>
      </c>
    </row>
    <row r="117" spans="1:11" ht="12.75" customHeight="1" outlineLevel="2">
      <c r="A117" s="15" t="s">
        <v>1932</v>
      </c>
      <c r="B117" s="8" t="s">
        <v>38</v>
      </c>
      <c r="C117" s="9" t="s">
        <v>248</v>
      </c>
      <c r="D117" s="9" t="s">
        <v>255</v>
      </c>
      <c r="E117" s="8" t="s">
        <v>256</v>
      </c>
      <c r="F117" s="10">
        <v>0</v>
      </c>
      <c r="G117" s="10">
        <v>0</v>
      </c>
      <c r="H117" s="10">
        <v>0</v>
      </c>
      <c r="I117" s="10">
        <v>0</v>
      </c>
      <c r="J117" s="10">
        <v>0</v>
      </c>
      <c r="K117" s="10">
        <v>0</v>
      </c>
    </row>
    <row r="118" spans="1:11" ht="12.75" customHeight="1" outlineLevel="2">
      <c r="A118" s="15" t="s">
        <v>1933</v>
      </c>
      <c r="B118" s="8" t="s">
        <v>38</v>
      </c>
      <c r="C118" s="9" t="s">
        <v>248</v>
      </c>
      <c r="D118" s="9" t="s">
        <v>257</v>
      </c>
      <c r="E118" s="8" t="s">
        <v>258</v>
      </c>
      <c r="F118" s="10">
        <v>0</v>
      </c>
      <c r="G118" s="10">
        <v>0</v>
      </c>
      <c r="H118" s="10">
        <v>0</v>
      </c>
      <c r="I118" s="10">
        <v>0</v>
      </c>
      <c r="J118" s="10">
        <v>0</v>
      </c>
      <c r="K118" s="10">
        <v>0</v>
      </c>
    </row>
    <row r="119" spans="1:11" ht="12.75" customHeight="1" outlineLevel="2">
      <c r="A119" s="15" t="s">
        <v>1934</v>
      </c>
      <c r="B119" s="8" t="s">
        <v>38</v>
      </c>
      <c r="C119" s="9" t="s">
        <v>248</v>
      </c>
      <c r="D119" s="9" t="s">
        <v>259</v>
      </c>
      <c r="E119" s="8" t="s">
        <v>260</v>
      </c>
      <c r="F119" s="10">
        <v>26031</v>
      </c>
      <c r="G119" s="10">
        <v>0</v>
      </c>
      <c r="H119" s="10">
        <v>26031</v>
      </c>
      <c r="I119" s="10">
        <v>0</v>
      </c>
      <c r="J119" s="10">
        <v>26031</v>
      </c>
      <c r="K119" s="10">
        <v>17365</v>
      </c>
    </row>
    <row r="120" spans="1:11" ht="12.75" customHeight="1" outlineLevel="2">
      <c r="A120" s="15" t="s">
        <v>1935</v>
      </c>
      <c r="B120" s="8" t="s">
        <v>38</v>
      </c>
      <c r="C120" s="9" t="s">
        <v>248</v>
      </c>
      <c r="D120" s="9" t="s">
        <v>261</v>
      </c>
      <c r="E120" s="8" t="s">
        <v>262</v>
      </c>
      <c r="F120" s="10">
        <v>0</v>
      </c>
      <c r="G120" s="10">
        <v>0</v>
      </c>
      <c r="H120" s="10">
        <v>0</v>
      </c>
      <c r="I120" s="10">
        <v>0</v>
      </c>
      <c r="J120" s="10">
        <v>0</v>
      </c>
      <c r="K120" s="10">
        <v>0</v>
      </c>
    </row>
    <row r="121" spans="1:11" ht="12.75" customHeight="1" outlineLevel="2">
      <c r="A121" s="15" t="s">
        <v>1936</v>
      </c>
      <c r="B121" s="8" t="s">
        <v>38</v>
      </c>
      <c r="C121" s="9" t="s">
        <v>248</v>
      </c>
      <c r="D121" s="9" t="s">
        <v>263</v>
      </c>
      <c r="E121" s="8" t="s">
        <v>264</v>
      </c>
      <c r="F121" s="10">
        <v>0</v>
      </c>
      <c r="G121" s="10">
        <v>0</v>
      </c>
      <c r="H121" s="10">
        <v>0</v>
      </c>
      <c r="I121" s="10">
        <v>0</v>
      </c>
      <c r="J121" s="10">
        <v>0</v>
      </c>
      <c r="K121" s="10">
        <v>0</v>
      </c>
    </row>
    <row r="122" spans="1:11" ht="12.75" customHeight="1" outlineLevel="2">
      <c r="A122" s="15" t="s">
        <v>1937</v>
      </c>
      <c r="B122" s="8" t="s">
        <v>38</v>
      </c>
      <c r="C122" s="9" t="s">
        <v>248</v>
      </c>
      <c r="D122" s="9" t="s">
        <v>265</v>
      </c>
      <c r="E122" s="8" t="s">
        <v>266</v>
      </c>
      <c r="F122" s="10">
        <v>0</v>
      </c>
      <c r="G122" s="10">
        <v>0</v>
      </c>
      <c r="H122" s="10">
        <v>0</v>
      </c>
      <c r="I122" s="10">
        <v>0</v>
      </c>
      <c r="J122" s="10">
        <v>0</v>
      </c>
      <c r="K122" s="10">
        <v>0</v>
      </c>
    </row>
    <row r="123" spans="1:11" ht="12.75" customHeight="1" outlineLevel="2">
      <c r="A123" s="15" t="s">
        <v>1938</v>
      </c>
      <c r="B123" s="8" t="s">
        <v>38</v>
      </c>
      <c r="C123" s="9" t="s">
        <v>248</v>
      </c>
      <c r="D123" s="9" t="s">
        <v>267</v>
      </c>
      <c r="E123" s="8" t="s">
        <v>268</v>
      </c>
      <c r="F123" s="10">
        <v>287512</v>
      </c>
      <c r="G123" s="10">
        <v>0</v>
      </c>
      <c r="H123" s="10">
        <v>287512</v>
      </c>
      <c r="I123" s="10">
        <v>0</v>
      </c>
      <c r="J123" s="10">
        <v>287512</v>
      </c>
      <c r="K123" s="10">
        <v>891164</v>
      </c>
    </row>
    <row r="124" spans="1:11" ht="12.75" customHeight="1" outlineLevel="2">
      <c r="A124" s="15" t="s">
        <v>1939</v>
      </c>
      <c r="B124" s="8" t="s">
        <v>38</v>
      </c>
      <c r="C124" s="9" t="s">
        <v>248</v>
      </c>
      <c r="D124" s="9" t="s">
        <v>269</v>
      </c>
      <c r="E124" s="8" t="s">
        <v>270</v>
      </c>
      <c r="F124" s="10">
        <v>0</v>
      </c>
      <c r="G124" s="10">
        <v>0</v>
      </c>
      <c r="H124" s="10">
        <v>0</v>
      </c>
      <c r="I124" s="10">
        <v>0</v>
      </c>
      <c r="J124" s="10">
        <v>0</v>
      </c>
      <c r="K124" s="10">
        <v>0</v>
      </c>
    </row>
    <row r="125" spans="1:11" ht="12.75" customHeight="1" outlineLevel="2">
      <c r="A125" s="15" t="s">
        <v>1940</v>
      </c>
      <c r="B125" s="8" t="s">
        <v>38</v>
      </c>
      <c r="C125" s="9" t="s">
        <v>248</v>
      </c>
      <c r="D125" s="9" t="s">
        <v>271</v>
      </c>
      <c r="E125" s="8" t="s">
        <v>272</v>
      </c>
      <c r="F125" s="10">
        <v>0</v>
      </c>
      <c r="G125" s="10">
        <v>0</v>
      </c>
      <c r="H125" s="10">
        <v>0</v>
      </c>
      <c r="I125" s="10">
        <v>0</v>
      </c>
      <c r="J125" s="10">
        <v>0</v>
      </c>
      <c r="K125" s="10">
        <v>0</v>
      </c>
    </row>
    <row r="126" spans="1:11" ht="12.75" customHeight="1" outlineLevel="2">
      <c r="A126" s="15" t="s">
        <v>1941</v>
      </c>
      <c r="B126" s="8" t="s">
        <v>38</v>
      </c>
      <c r="C126" s="9" t="s">
        <v>248</v>
      </c>
      <c r="D126" s="9" t="s">
        <v>273</v>
      </c>
      <c r="E126" s="8" t="s">
        <v>274</v>
      </c>
      <c r="F126" s="10">
        <v>0</v>
      </c>
      <c r="G126" s="10">
        <v>0</v>
      </c>
      <c r="H126" s="10">
        <v>0</v>
      </c>
      <c r="I126" s="10">
        <v>0</v>
      </c>
      <c r="J126" s="10">
        <v>0</v>
      </c>
      <c r="K126" s="10">
        <v>0</v>
      </c>
    </row>
    <row r="127" spans="1:11" ht="12.75" customHeight="1" outlineLevel="2">
      <c r="A127" s="15" t="s">
        <v>1942</v>
      </c>
      <c r="B127" s="8" t="s">
        <v>38</v>
      </c>
      <c r="C127" s="9" t="s">
        <v>248</v>
      </c>
      <c r="D127" s="9" t="s">
        <v>275</v>
      </c>
      <c r="E127" s="8" t="s">
        <v>276</v>
      </c>
      <c r="F127" s="10">
        <v>0</v>
      </c>
      <c r="G127" s="10">
        <v>0</v>
      </c>
      <c r="H127" s="10">
        <v>0</v>
      </c>
      <c r="I127" s="10">
        <v>0</v>
      </c>
      <c r="J127" s="10">
        <v>0</v>
      </c>
      <c r="K127" s="10">
        <v>0</v>
      </c>
    </row>
    <row r="128" spans="1:11" ht="12.75" customHeight="1" outlineLevel="2">
      <c r="A128" s="15" t="s">
        <v>1943</v>
      </c>
      <c r="B128" s="8" t="s">
        <v>38</v>
      </c>
      <c r="C128" s="9" t="s">
        <v>248</v>
      </c>
      <c r="D128" s="9" t="s">
        <v>277</v>
      </c>
      <c r="E128" s="8" t="s">
        <v>278</v>
      </c>
      <c r="F128" s="10">
        <v>0</v>
      </c>
      <c r="G128" s="10">
        <v>0</v>
      </c>
      <c r="H128" s="10">
        <v>0</v>
      </c>
      <c r="I128" s="10">
        <v>0</v>
      </c>
      <c r="J128" s="10">
        <v>0</v>
      </c>
      <c r="K128" s="10">
        <v>0</v>
      </c>
    </row>
    <row r="129" spans="1:11" ht="12.75" customHeight="1" outlineLevel="2">
      <c r="A129" s="15" t="s">
        <v>1944</v>
      </c>
      <c r="B129" s="8" t="s">
        <v>38</v>
      </c>
      <c r="C129" s="9" t="s">
        <v>248</v>
      </c>
      <c r="D129" s="9" t="s">
        <v>279</v>
      </c>
      <c r="E129" s="8" t="s">
        <v>280</v>
      </c>
      <c r="F129" s="10">
        <v>-1073</v>
      </c>
      <c r="G129" s="10">
        <v>0</v>
      </c>
      <c r="H129" s="10">
        <v>-1073</v>
      </c>
      <c r="I129" s="10">
        <v>0</v>
      </c>
      <c r="J129" s="10">
        <v>-1073</v>
      </c>
      <c r="K129" s="10">
        <v>57317</v>
      </c>
    </row>
    <row r="130" spans="1:11" ht="12.75" customHeight="1" outlineLevel="2">
      <c r="A130" s="15" t="s">
        <v>1945</v>
      </c>
      <c r="B130" s="8" t="s">
        <v>38</v>
      </c>
      <c r="C130" s="9" t="s">
        <v>248</v>
      </c>
      <c r="D130" s="9" t="s">
        <v>281</v>
      </c>
      <c r="E130" s="8" t="s">
        <v>282</v>
      </c>
      <c r="F130" s="10">
        <v>0</v>
      </c>
      <c r="G130" s="10">
        <v>0</v>
      </c>
      <c r="H130" s="10">
        <v>0</v>
      </c>
      <c r="I130" s="10">
        <v>0</v>
      </c>
      <c r="J130" s="10">
        <v>0</v>
      </c>
      <c r="K130" s="10">
        <v>0</v>
      </c>
    </row>
    <row r="131" spans="1:11" ht="12.75" customHeight="1" outlineLevel="2">
      <c r="A131" s="15" t="s">
        <v>1946</v>
      </c>
      <c r="B131" s="8" t="s">
        <v>38</v>
      </c>
      <c r="C131" s="9" t="s">
        <v>248</v>
      </c>
      <c r="D131" s="9" t="s">
        <v>283</v>
      </c>
      <c r="E131" s="8" t="s">
        <v>284</v>
      </c>
      <c r="F131" s="10">
        <v>0</v>
      </c>
      <c r="G131" s="10">
        <v>0</v>
      </c>
      <c r="H131" s="10">
        <v>0</v>
      </c>
      <c r="I131" s="10">
        <v>0</v>
      </c>
      <c r="J131" s="10">
        <v>0</v>
      </c>
      <c r="K131" s="10">
        <v>0</v>
      </c>
    </row>
    <row r="132" spans="1:11" ht="12.75" customHeight="1" outlineLevel="2">
      <c r="A132" s="15" t="s">
        <v>1947</v>
      </c>
      <c r="B132" s="8" t="s">
        <v>38</v>
      </c>
      <c r="C132" s="9" t="s">
        <v>248</v>
      </c>
      <c r="D132" s="9" t="s">
        <v>285</v>
      </c>
      <c r="E132" s="8" t="s">
        <v>286</v>
      </c>
      <c r="F132" s="10">
        <v>0</v>
      </c>
      <c r="G132" s="10">
        <v>0</v>
      </c>
      <c r="H132" s="10">
        <v>0</v>
      </c>
      <c r="I132" s="10">
        <v>0</v>
      </c>
      <c r="J132" s="10">
        <v>0</v>
      </c>
      <c r="K132" s="10">
        <v>0</v>
      </c>
    </row>
    <row r="133" spans="1:11" ht="12.75" customHeight="1" outlineLevel="2">
      <c r="A133" s="15" t="s">
        <v>1948</v>
      </c>
      <c r="B133" s="8" t="s">
        <v>38</v>
      </c>
      <c r="C133" s="9" t="s">
        <v>248</v>
      </c>
      <c r="D133" s="9" t="s">
        <v>287</v>
      </c>
      <c r="E133" s="8" t="s">
        <v>288</v>
      </c>
      <c r="F133" s="10">
        <v>108321</v>
      </c>
      <c r="G133" s="10">
        <v>0</v>
      </c>
      <c r="H133" s="10">
        <v>108321</v>
      </c>
      <c r="I133" s="10">
        <v>0</v>
      </c>
      <c r="J133" s="10">
        <v>108321</v>
      </c>
      <c r="K133" s="10">
        <v>48027</v>
      </c>
    </row>
    <row r="134" spans="1:11" ht="12.75" customHeight="1" outlineLevel="2">
      <c r="A134" s="15" t="s">
        <v>1949</v>
      </c>
      <c r="B134" s="8" t="s">
        <v>38</v>
      </c>
      <c r="C134" s="9" t="s">
        <v>248</v>
      </c>
      <c r="D134" s="9" t="s">
        <v>289</v>
      </c>
      <c r="E134" s="8" t="s">
        <v>290</v>
      </c>
      <c r="F134" s="10">
        <v>0</v>
      </c>
      <c r="G134" s="10">
        <v>0</v>
      </c>
      <c r="H134" s="10">
        <v>0</v>
      </c>
      <c r="I134" s="10">
        <v>0</v>
      </c>
      <c r="J134" s="10">
        <v>0</v>
      </c>
      <c r="K134" s="10">
        <v>0</v>
      </c>
    </row>
    <row r="135" spans="1:11" ht="12.75" customHeight="1" outlineLevel="2">
      <c r="A135" s="15" t="s">
        <v>1950</v>
      </c>
      <c r="B135" s="8" t="s">
        <v>38</v>
      </c>
      <c r="C135" s="9" t="s">
        <v>248</v>
      </c>
      <c r="D135" s="9" t="s">
        <v>291</v>
      </c>
      <c r="E135" s="8" t="s">
        <v>292</v>
      </c>
      <c r="F135" s="10">
        <v>632</v>
      </c>
      <c r="G135" s="10">
        <v>-633</v>
      </c>
      <c r="H135" s="10">
        <v>-1</v>
      </c>
      <c r="I135" s="10">
        <v>0</v>
      </c>
      <c r="J135" s="10">
        <v>-1</v>
      </c>
      <c r="K135" s="10">
        <v>0</v>
      </c>
    </row>
    <row r="136" spans="1:11" ht="12.75" customHeight="1" outlineLevel="2">
      <c r="A136" s="15" t="s">
        <v>1951</v>
      </c>
      <c r="B136" s="8" t="s">
        <v>38</v>
      </c>
      <c r="C136" s="9" t="s">
        <v>248</v>
      </c>
      <c r="D136" s="9" t="s">
        <v>293</v>
      </c>
      <c r="E136" s="8" t="s">
        <v>294</v>
      </c>
      <c r="F136" s="10">
        <v>730826</v>
      </c>
      <c r="G136" s="10">
        <v>0</v>
      </c>
      <c r="H136" s="10">
        <v>730826</v>
      </c>
      <c r="I136" s="10">
        <v>0</v>
      </c>
      <c r="J136" s="10">
        <v>730826</v>
      </c>
      <c r="K136" s="10">
        <v>130403</v>
      </c>
    </row>
    <row r="137" spans="1:11" ht="12.75" customHeight="1" outlineLevel="2">
      <c r="A137" s="15" t="s">
        <v>1952</v>
      </c>
      <c r="B137" s="8" t="s">
        <v>38</v>
      </c>
      <c r="C137" s="9" t="s">
        <v>248</v>
      </c>
      <c r="D137" s="9" t="s">
        <v>295</v>
      </c>
      <c r="E137" s="8" t="s">
        <v>296</v>
      </c>
      <c r="F137" s="10">
        <v>0</v>
      </c>
      <c r="G137" s="10">
        <v>0</v>
      </c>
      <c r="H137" s="10">
        <v>0</v>
      </c>
      <c r="I137" s="10">
        <v>0</v>
      </c>
      <c r="J137" s="10">
        <v>0</v>
      </c>
      <c r="K137" s="10">
        <v>0</v>
      </c>
    </row>
    <row r="138" spans="1:11" ht="12.75" customHeight="1" outlineLevel="2">
      <c r="A138" s="15" t="s">
        <v>1953</v>
      </c>
      <c r="B138" s="8" t="s">
        <v>38</v>
      </c>
      <c r="C138" s="9" t="s">
        <v>248</v>
      </c>
      <c r="D138" s="9" t="s">
        <v>297</v>
      </c>
      <c r="E138" s="8" t="s">
        <v>298</v>
      </c>
      <c r="F138" s="10">
        <v>0</v>
      </c>
      <c r="G138" s="10">
        <v>0</v>
      </c>
      <c r="H138" s="10">
        <v>0</v>
      </c>
      <c r="I138" s="10">
        <v>0</v>
      </c>
      <c r="J138" s="10">
        <v>0</v>
      </c>
      <c r="K138" s="10">
        <v>0</v>
      </c>
    </row>
    <row r="139" spans="1:11" ht="12.75" customHeight="1" outlineLevel="2">
      <c r="A139" s="15" t="s">
        <v>1954</v>
      </c>
      <c r="B139" s="8" t="s">
        <v>38</v>
      </c>
      <c r="C139" s="9" t="s">
        <v>248</v>
      </c>
      <c r="D139" s="9" t="s">
        <v>299</v>
      </c>
      <c r="E139" s="8" t="s">
        <v>300</v>
      </c>
      <c r="F139" s="10">
        <v>0</v>
      </c>
      <c r="G139" s="10">
        <v>0</v>
      </c>
      <c r="H139" s="10">
        <v>0</v>
      </c>
      <c r="I139" s="10">
        <v>0</v>
      </c>
      <c r="J139" s="10">
        <v>0</v>
      </c>
      <c r="K139" s="10">
        <v>0</v>
      </c>
    </row>
    <row r="140" spans="1:11" ht="12.75" customHeight="1" outlineLevel="2">
      <c r="A140" s="15" t="s">
        <v>1955</v>
      </c>
      <c r="B140" s="8" t="s">
        <v>38</v>
      </c>
      <c r="C140" s="9" t="s">
        <v>248</v>
      </c>
      <c r="D140" s="9" t="s">
        <v>301</v>
      </c>
      <c r="E140" s="8" t="s">
        <v>302</v>
      </c>
      <c r="F140" s="10">
        <v>0</v>
      </c>
      <c r="G140" s="10">
        <v>0</v>
      </c>
      <c r="H140" s="10">
        <v>0</v>
      </c>
      <c r="I140" s="10">
        <v>0</v>
      </c>
      <c r="J140" s="10">
        <v>0</v>
      </c>
      <c r="K140" s="10">
        <v>0</v>
      </c>
    </row>
    <row r="141" spans="1:11" ht="12.75" customHeight="1" outlineLevel="2">
      <c r="A141" s="15" t="s">
        <v>1956</v>
      </c>
      <c r="B141" s="8" t="s">
        <v>38</v>
      </c>
      <c r="C141" s="9" t="s">
        <v>248</v>
      </c>
      <c r="D141" s="9" t="s">
        <v>303</v>
      </c>
      <c r="E141" s="8" t="s">
        <v>304</v>
      </c>
      <c r="F141" s="10">
        <v>0</v>
      </c>
      <c r="G141" s="10">
        <v>0</v>
      </c>
      <c r="H141" s="10">
        <v>0</v>
      </c>
      <c r="I141" s="10">
        <v>0</v>
      </c>
      <c r="J141" s="10">
        <v>0</v>
      </c>
      <c r="K141" s="10">
        <v>0</v>
      </c>
    </row>
    <row r="142" spans="1:11" ht="12.75" customHeight="1" outlineLevel="2">
      <c r="A142" s="15" t="s">
        <v>1957</v>
      </c>
      <c r="B142" s="8" t="s">
        <v>38</v>
      </c>
      <c r="C142" s="9" t="s">
        <v>248</v>
      </c>
      <c r="D142" s="9" t="s">
        <v>305</v>
      </c>
      <c r="E142" s="8" t="s">
        <v>306</v>
      </c>
      <c r="F142" s="10">
        <v>0</v>
      </c>
      <c r="G142" s="10">
        <v>0</v>
      </c>
      <c r="H142" s="10">
        <v>0</v>
      </c>
      <c r="I142" s="10">
        <v>0</v>
      </c>
      <c r="J142" s="10">
        <v>0</v>
      </c>
      <c r="K142" s="10">
        <v>0</v>
      </c>
    </row>
    <row r="143" spans="1:11" ht="12.75" customHeight="1" outlineLevel="2">
      <c r="A143" s="15" t="s">
        <v>1958</v>
      </c>
      <c r="B143" s="8" t="s">
        <v>38</v>
      </c>
      <c r="C143" s="9" t="s">
        <v>248</v>
      </c>
      <c r="D143" s="9" t="s">
        <v>307</v>
      </c>
      <c r="E143" s="8" t="s">
        <v>308</v>
      </c>
      <c r="F143" s="10">
        <v>0</v>
      </c>
      <c r="G143" s="10">
        <v>0</v>
      </c>
      <c r="H143" s="10">
        <v>0</v>
      </c>
      <c r="I143" s="10">
        <v>0</v>
      </c>
      <c r="J143" s="10">
        <v>0</v>
      </c>
      <c r="K143" s="10">
        <v>0</v>
      </c>
    </row>
    <row r="144" spans="1:11" ht="12.75" customHeight="1" outlineLevel="2">
      <c r="A144" s="15" t="s">
        <v>1959</v>
      </c>
      <c r="B144" s="8" t="s">
        <v>38</v>
      </c>
      <c r="C144" s="9" t="s">
        <v>248</v>
      </c>
      <c r="D144" s="9" t="s">
        <v>309</v>
      </c>
      <c r="E144" s="8" t="s">
        <v>310</v>
      </c>
      <c r="F144" s="10">
        <v>473857</v>
      </c>
      <c r="G144" s="10">
        <v>0</v>
      </c>
      <c r="H144" s="10">
        <v>473857</v>
      </c>
      <c r="I144" s="10">
        <v>0</v>
      </c>
      <c r="J144" s="10">
        <v>473857</v>
      </c>
      <c r="K144" s="10">
        <v>714566</v>
      </c>
    </row>
    <row r="145" spans="1:11" ht="12.75" customHeight="1" outlineLevel="2">
      <c r="A145" s="15" t="s">
        <v>1960</v>
      </c>
      <c r="B145" s="8" t="s">
        <v>38</v>
      </c>
      <c r="C145" s="9" t="s">
        <v>248</v>
      </c>
      <c r="D145" s="9" t="s">
        <v>311</v>
      </c>
      <c r="E145" s="8" t="s">
        <v>312</v>
      </c>
      <c r="F145" s="10">
        <v>0</v>
      </c>
      <c r="G145" s="10">
        <v>0</v>
      </c>
      <c r="H145" s="10">
        <v>0</v>
      </c>
      <c r="I145" s="10">
        <v>0</v>
      </c>
      <c r="J145" s="10">
        <v>0</v>
      </c>
      <c r="K145" s="10">
        <v>0</v>
      </c>
    </row>
    <row r="146" spans="1:11" ht="12.75" customHeight="1" outlineLevel="2">
      <c r="A146" s="15" t="s">
        <v>1961</v>
      </c>
      <c r="B146" s="8" t="s">
        <v>38</v>
      </c>
      <c r="C146" s="9" t="s">
        <v>248</v>
      </c>
      <c r="D146" s="9" t="s">
        <v>313</v>
      </c>
      <c r="E146" s="8" t="s">
        <v>314</v>
      </c>
      <c r="F146" s="10">
        <v>0</v>
      </c>
      <c r="G146" s="10">
        <v>0</v>
      </c>
      <c r="H146" s="10">
        <v>0</v>
      </c>
      <c r="I146" s="10">
        <v>0</v>
      </c>
      <c r="J146" s="10">
        <v>0</v>
      </c>
      <c r="K146" s="10">
        <v>0</v>
      </c>
    </row>
    <row r="147" spans="1:11" ht="12.75" customHeight="1" outlineLevel="2">
      <c r="A147" s="15" t="s">
        <v>1962</v>
      </c>
      <c r="B147" s="8" t="s">
        <v>38</v>
      </c>
      <c r="C147" s="9" t="s">
        <v>248</v>
      </c>
      <c r="D147" s="9" t="s">
        <v>315</v>
      </c>
      <c r="E147" s="8" t="s">
        <v>316</v>
      </c>
      <c r="F147" s="10">
        <v>0</v>
      </c>
      <c r="G147" s="10">
        <v>0</v>
      </c>
      <c r="H147" s="10">
        <v>0</v>
      </c>
      <c r="I147" s="10">
        <v>0</v>
      </c>
      <c r="J147" s="10">
        <v>0</v>
      </c>
      <c r="K147" s="10">
        <v>0</v>
      </c>
    </row>
    <row r="148" spans="1:11" ht="12.75" customHeight="1" outlineLevel="2">
      <c r="A148" s="15" t="s">
        <v>1963</v>
      </c>
      <c r="B148" s="8" t="s">
        <v>38</v>
      </c>
      <c r="C148" s="9" t="s">
        <v>248</v>
      </c>
      <c r="D148" s="9" t="s">
        <v>317</v>
      </c>
      <c r="E148" s="8" t="s">
        <v>318</v>
      </c>
      <c r="F148" s="10">
        <v>0</v>
      </c>
      <c r="G148" s="10">
        <v>0</v>
      </c>
      <c r="H148" s="10">
        <v>0</v>
      </c>
      <c r="I148" s="10">
        <v>0</v>
      </c>
      <c r="J148" s="10">
        <v>0</v>
      </c>
      <c r="K148" s="10">
        <v>0</v>
      </c>
    </row>
    <row r="149" spans="1:11" ht="12.75" customHeight="1" outlineLevel="2">
      <c r="A149" s="15" t="s">
        <v>1964</v>
      </c>
      <c r="B149" s="8" t="s">
        <v>38</v>
      </c>
      <c r="C149" s="9" t="s">
        <v>248</v>
      </c>
      <c r="D149" s="9" t="s">
        <v>319</v>
      </c>
      <c r="E149" s="8" t="s">
        <v>320</v>
      </c>
      <c r="F149" s="10">
        <v>0</v>
      </c>
      <c r="G149" s="10">
        <v>0</v>
      </c>
      <c r="H149" s="10">
        <v>0</v>
      </c>
      <c r="I149" s="10">
        <v>0</v>
      </c>
      <c r="J149" s="10">
        <v>0</v>
      </c>
      <c r="K149" s="10">
        <v>0</v>
      </c>
    </row>
    <row r="150" spans="1:11" ht="12.75" customHeight="1" outlineLevel="2">
      <c r="A150" s="15" t="s">
        <v>1965</v>
      </c>
      <c r="B150" s="8" t="s">
        <v>38</v>
      </c>
      <c r="C150" s="9" t="s">
        <v>248</v>
      </c>
      <c r="D150" s="9" t="s">
        <v>321</v>
      </c>
      <c r="E150" s="8" t="s">
        <v>322</v>
      </c>
      <c r="F150" s="10">
        <v>0</v>
      </c>
      <c r="G150" s="10">
        <v>0</v>
      </c>
      <c r="H150" s="10">
        <v>0</v>
      </c>
      <c r="I150" s="10">
        <v>0</v>
      </c>
      <c r="J150" s="10">
        <v>0</v>
      </c>
      <c r="K150" s="10">
        <v>0</v>
      </c>
    </row>
    <row r="151" spans="1:11" ht="12.75" customHeight="1" outlineLevel="2">
      <c r="A151" s="15" t="s">
        <v>1966</v>
      </c>
      <c r="B151" s="8" t="s">
        <v>38</v>
      </c>
      <c r="C151" s="9" t="s">
        <v>248</v>
      </c>
      <c r="D151" s="9" t="s">
        <v>323</v>
      </c>
      <c r="E151" s="8" t="s">
        <v>324</v>
      </c>
      <c r="F151" s="10">
        <v>0</v>
      </c>
      <c r="G151" s="10">
        <v>0</v>
      </c>
      <c r="H151" s="10">
        <v>0</v>
      </c>
      <c r="I151" s="10">
        <v>0</v>
      </c>
      <c r="J151" s="10">
        <v>0</v>
      </c>
      <c r="K151" s="10">
        <v>0</v>
      </c>
    </row>
    <row r="152" spans="1:11" ht="12.75" customHeight="1" outlineLevel="2">
      <c r="A152" s="15" t="s">
        <v>1967</v>
      </c>
      <c r="B152" s="8" t="s">
        <v>38</v>
      </c>
      <c r="C152" s="9" t="s">
        <v>248</v>
      </c>
      <c r="D152" s="9" t="s">
        <v>325</v>
      </c>
      <c r="E152" s="8" t="s">
        <v>326</v>
      </c>
      <c r="F152" s="10">
        <v>0</v>
      </c>
      <c r="G152" s="10">
        <v>0</v>
      </c>
      <c r="H152" s="10">
        <v>0</v>
      </c>
      <c r="I152" s="10">
        <v>0</v>
      </c>
      <c r="J152" s="10">
        <v>0</v>
      </c>
      <c r="K152" s="10">
        <v>0</v>
      </c>
    </row>
    <row r="153" spans="1:11" ht="12.75" customHeight="1" outlineLevel="2">
      <c r="A153" s="15" t="s">
        <v>1968</v>
      </c>
      <c r="B153" s="8" t="s">
        <v>38</v>
      </c>
      <c r="C153" s="9" t="s">
        <v>248</v>
      </c>
      <c r="D153" s="9" t="s">
        <v>327</v>
      </c>
      <c r="E153" s="8" t="s">
        <v>328</v>
      </c>
      <c r="F153" s="10">
        <v>0</v>
      </c>
      <c r="G153" s="10">
        <v>0</v>
      </c>
      <c r="H153" s="10">
        <v>0</v>
      </c>
      <c r="I153" s="10">
        <v>0</v>
      </c>
      <c r="J153" s="10">
        <v>0</v>
      </c>
      <c r="K153" s="10">
        <v>0</v>
      </c>
    </row>
    <row r="154" spans="1:11" ht="12.75" customHeight="1" outlineLevel="2">
      <c r="A154" s="15" t="s">
        <v>1969</v>
      </c>
      <c r="B154" s="8" t="s">
        <v>38</v>
      </c>
      <c r="C154" s="9" t="s">
        <v>248</v>
      </c>
      <c r="D154" s="9" t="s">
        <v>329</v>
      </c>
      <c r="E154" s="8" t="s">
        <v>330</v>
      </c>
      <c r="F154" s="10">
        <v>110550</v>
      </c>
      <c r="G154" s="10">
        <v>0</v>
      </c>
      <c r="H154" s="10">
        <v>110550</v>
      </c>
      <c r="I154" s="10">
        <v>0</v>
      </c>
      <c r="J154" s="10">
        <v>110550</v>
      </c>
      <c r="K154" s="10">
        <v>59417</v>
      </c>
    </row>
    <row r="155" spans="1:11" ht="12.75" customHeight="1" outlineLevel="2">
      <c r="A155" s="15" t="s">
        <v>1970</v>
      </c>
      <c r="B155" s="8" t="s">
        <v>38</v>
      </c>
      <c r="C155" s="9" t="s">
        <v>248</v>
      </c>
      <c r="D155" s="9" t="s">
        <v>331</v>
      </c>
      <c r="E155" s="8" t="s">
        <v>332</v>
      </c>
      <c r="F155" s="10">
        <v>0</v>
      </c>
      <c r="G155" s="10">
        <v>0</v>
      </c>
      <c r="H155" s="10">
        <v>0</v>
      </c>
      <c r="I155" s="10">
        <v>0</v>
      </c>
      <c r="J155" s="10">
        <v>0</v>
      </c>
      <c r="K155" s="10">
        <v>0</v>
      </c>
    </row>
    <row r="156" spans="1:11" ht="12.75" customHeight="1" outlineLevel="2">
      <c r="A156" s="15" t="s">
        <v>1971</v>
      </c>
      <c r="B156" s="8" t="s">
        <v>38</v>
      </c>
      <c r="C156" s="9" t="s">
        <v>248</v>
      </c>
      <c r="D156" s="9" t="s">
        <v>333</v>
      </c>
      <c r="E156" s="8" t="s">
        <v>334</v>
      </c>
      <c r="F156" s="10">
        <v>0</v>
      </c>
      <c r="G156" s="10">
        <v>0</v>
      </c>
      <c r="H156" s="10">
        <v>0</v>
      </c>
      <c r="I156" s="10">
        <v>0</v>
      </c>
      <c r="J156" s="10">
        <v>0</v>
      </c>
      <c r="K156" s="10">
        <v>0</v>
      </c>
    </row>
    <row r="157" spans="1:11" ht="12.75" customHeight="1" outlineLevel="2">
      <c r="A157" s="15" t="s">
        <v>1972</v>
      </c>
      <c r="B157" s="8" t="s">
        <v>38</v>
      </c>
      <c r="C157" s="9" t="s">
        <v>248</v>
      </c>
      <c r="D157" s="9" t="s">
        <v>335</v>
      </c>
      <c r="E157" s="8" t="s">
        <v>336</v>
      </c>
      <c r="F157" s="10">
        <v>0</v>
      </c>
      <c r="G157" s="10">
        <v>0</v>
      </c>
      <c r="H157" s="10">
        <v>0</v>
      </c>
      <c r="I157" s="10">
        <v>0</v>
      </c>
      <c r="J157" s="10">
        <v>0</v>
      </c>
      <c r="K157" s="10">
        <v>0</v>
      </c>
    </row>
    <row r="158" spans="1:11" ht="12.75" customHeight="1" outlineLevel="2">
      <c r="A158" s="15" t="s">
        <v>1973</v>
      </c>
      <c r="B158" s="8" t="s">
        <v>38</v>
      </c>
      <c r="C158" s="9" t="s">
        <v>248</v>
      </c>
      <c r="D158" s="9" t="s">
        <v>337</v>
      </c>
      <c r="E158" s="8" t="s">
        <v>338</v>
      </c>
      <c r="F158" s="10">
        <v>0</v>
      </c>
      <c r="G158" s="10">
        <v>0</v>
      </c>
      <c r="H158" s="10">
        <v>0</v>
      </c>
      <c r="I158" s="10">
        <v>0</v>
      </c>
      <c r="J158" s="10">
        <v>0</v>
      </c>
      <c r="K158" s="10">
        <v>0</v>
      </c>
    </row>
    <row r="159" spans="1:11" ht="12.75" customHeight="1" outlineLevel="2">
      <c r="A159" s="15" t="s">
        <v>1974</v>
      </c>
      <c r="B159" s="8" t="s">
        <v>38</v>
      </c>
      <c r="C159" s="9" t="s">
        <v>248</v>
      </c>
      <c r="D159" s="9" t="s">
        <v>339</v>
      </c>
      <c r="E159" s="8" t="s">
        <v>340</v>
      </c>
      <c r="F159" s="10">
        <v>6545</v>
      </c>
      <c r="G159" s="10">
        <v>0</v>
      </c>
      <c r="H159" s="10">
        <v>6545</v>
      </c>
      <c r="I159" s="10">
        <v>0</v>
      </c>
      <c r="J159" s="10">
        <v>6545</v>
      </c>
      <c r="K159" s="10">
        <v>2497</v>
      </c>
    </row>
    <row r="160" spans="1:11" ht="12.75" customHeight="1" outlineLevel="2">
      <c r="A160" s="15" t="s">
        <v>1975</v>
      </c>
      <c r="B160" s="8" t="s">
        <v>38</v>
      </c>
      <c r="C160" s="9" t="s">
        <v>248</v>
      </c>
      <c r="D160" s="9" t="s">
        <v>341</v>
      </c>
      <c r="E160" s="8" t="s">
        <v>342</v>
      </c>
      <c r="F160" s="10">
        <v>117115</v>
      </c>
      <c r="G160" s="10">
        <v>0</v>
      </c>
      <c r="H160" s="10">
        <v>117115</v>
      </c>
      <c r="I160" s="10">
        <v>0</v>
      </c>
      <c r="J160" s="10">
        <v>117115</v>
      </c>
      <c r="K160" s="10">
        <v>27880</v>
      </c>
    </row>
    <row r="161" spans="1:11" ht="12.75" customHeight="1" outlineLevel="2">
      <c r="A161" s="15" t="s">
        <v>1976</v>
      </c>
      <c r="B161" s="8" t="s">
        <v>38</v>
      </c>
      <c r="C161" s="9" t="s">
        <v>248</v>
      </c>
      <c r="D161" s="9" t="s">
        <v>343</v>
      </c>
      <c r="E161" s="8" t="s">
        <v>344</v>
      </c>
      <c r="F161" s="10">
        <v>-2212</v>
      </c>
      <c r="G161" s="10">
        <v>0</v>
      </c>
      <c r="H161" s="10">
        <v>-2212</v>
      </c>
      <c r="I161" s="10">
        <v>0</v>
      </c>
      <c r="J161" s="10">
        <v>-2212</v>
      </c>
      <c r="K161" s="10">
        <v>-2597</v>
      </c>
    </row>
    <row r="162" spans="1:11" ht="12.75" customHeight="1" outlineLevel="1" thickBot="1">
      <c r="A162" s="15" t="s">
        <v>1977</v>
      </c>
      <c r="C162" s="9" t="s">
        <v>248</v>
      </c>
      <c r="E162" s="11" t="s">
        <v>1768</v>
      </c>
      <c r="F162" s="12">
        <v>1858104</v>
      </c>
      <c r="G162" s="12">
        <v>-633</v>
      </c>
      <c r="H162" s="12">
        <v>1857471</v>
      </c>
      <c r="I162" s="12">
        <v>0</v>
      </c>
      <c r="J162" s="12">
        <v>1857471</v>
      </c>
      <c r="K162" s="12">
        <v>1946039</v>
      </c>
    </row>
    <row r="163" spans="1:11" ht="12.75" customHeight="1" outlineLevel="2" thickTop="1">
      <c r="A163" s="15" t="s">
        <v>38</v>
      </c>
      <c r="C163" s="9" t="s">
        <v>345</v>
      </c>
    </row>
    <row r="164" spans="1:11" ht="12.75" customHeight="1" outlineLevel="2">
      <c r="A164" s="15" t="s">
        <v>1978</v>
      </c>
      <c r="B164" s="8" t="s">
        <v>38</v>
      </c>
      <c r="C164" s="9" t="s">
        <v>345</v>
      </c>
      <c r="D164" s="9" t="s">
        <v>346</v>
      </c>
      <c r="E164" s="8" t="s">
        <v>347</v>
      </c>
      <c r="F164" s="10">
        <v>0</v>
      </c>
      <c r="G164" s="10">
        <v>0</v>
      </c>
      <c r="H164" s="10">
        <v>0</v>
      </c>
      <c r="I164" s="10">
        <v>0</v>
      </c>
      <c r="J164" s="10">
        <v>0</v>
      </c>
      <c r="K164" s="10">
        <v>0</v>
      </c>
    </row>
    <row r="165" spans="1:11" ht="12.75" customHeight="1" outlineLevel="2">
      <c r="A165" s="15" t="s">
        <v>1979</v>
      </c>
      <c r="B165" s="8" t="s">
        <v>38</v>
      </c>
      <c r="C165" s="9" t="s">
        <v>345</v>
      </c>
      <c r="D165" s="9" t="s">
        <v>348</v>
      </c>
      <c r="E165" s="8" t="s">
        <v>349</v>
      </c>
      <c r="F165" s="10">
        <v>0</v>
      </c>
      <c r="G165" s="10">
        <v>0</v>
      </c>
      <c r="H165" s="10">
        <v>0</v>
      </c>
      <c r="I165" s="10">
        <v>0</v>
      </c>
      <c r="J165" s="10">
        <v>0</v>
      </c>
      <c r="K165" s="10">
        <v>0</v>
      </c>
    </row>
    <row r="166" spans="1:11" ht="12.75" customHeight="1" outlineLevel="2">
      <c r="A166" s="15" t="s">
        <v>1980</v>
      </c>
      <c r="B166" s="8" t="s">
        <v>38</v>
      </c>
      <c r="C166" s="9" t="s">
        <v>345</v>
      </c>
      <c r="D166" s="9" t="s">
        <v>350</v>
      </c>
      <c r="E166" s="8" t="s">
        <v>351</v>
      </c>
      <c r="F166" s="10">
        <v>0</v>
      </c>
      <c r="G166" s="10">
        <v>0</v>
      </c>
      <c r="H166" s="10">
        <v>0</v>
      </c>
      <c r="I166" s="10">
        <v>0</v>
      </c>
      <c r="J166" s="10">
        <v>0</v>
      </c>
      <c r="K166" s="10">
        <v>0</v>
      </c>
    </row>
    <row r="167" spans="1:11" ht="12.75" customHeight="1" outlineLevel="1" thickBot="1">
      <c r="A167" s="15" t="s">
        <v>1981</v>
      </c>
      <c r="C167" s="9" t="s">
        <v>345</v>
      </c>
      <c r="E167" s="11" t="s">
        <v>1769</v>
      </c>
      <c r="F167" s="12">
        <v>0</v>
      </c>
      <c r="G167" s="12">
        <v>0</v>
      </c>
      <c r="H167" s="12">
        <v>0</v>
      </c>
      <c r="I167" s="12">
        <v>0</v>
      </c>
      <c r="J167" s="12">
        <v>0</v>
      </c>
      <c r="K167" s="12">
        <v>0</v>
      </c>
    </row>
    <row r="168" spans="1:11" ht="12.75" customHeight="1" outlineLevel="2" thickTop="1">
      <c r="A168" s="15" t="s">
        <v>38</v>
      </c>
      <c r="C168" s="9" t="s">
        <v>352</v>
      </c>
    </row>
    <row r="169" spans="1:11" ht="12.75" customHeight="1" outlineLevel="2">
      <c r="A169" s="15" t="s">
        <v>1982</v>
      </c>
      <c r="B169" s="8" t="s">
        <v>38</v>
      </c>
      <c r="C169" s="9" t="s">
        <v>352</v>
      </c>
      <c r="D169" s="9" t="s">
        <v>353</v>
      </c>
      <c r="E169" s="8" t="s">
        <v>354</v>
      </c>
      <c r="F169" s="10">
        <v>0</v>
      </c>
      <c r="G169" s="10">
        <v>0</v>
      </c>
      <c r="H169" s="10">
        <v>0</v>
      </c>
      <c r="I169" s="10">
        <v>0</v>
      </c>
      <c r="J169" s="10">
        <v>0</v>
      </c>
      <c r="K169" s="10">
        <v>0</v>
      </c>
    </row>
    <row r="170" spans="1:11" ht="12.75" customHeight="1" outlineLevel="2">
      <c r="A170" s="15" t="s">
        <v>1983</v>
      </c>
      <c r="B170" s="8" t="s">
        <v>38</v>
      </c>
      <c r="C170" s="9" t="s">
        <v>352</v>
      </c>
      <c r="D170" s="9" t="s">
        <v>355</v>
      </c>
      <c r="E170" s="8" t="s">
        <v>356</v>
      </c>
      <c r="F170" s="10">
        <v>2701000</v>
      </c>
      <c r="G170" s="10">
        <v>0</v>
      </c>
      <c r="H170" s="10">
        <v>2701000</v>
      </c>
      <c r="I170" s="10">
        <v>0</v>
      </c>
      <c r="J170" s="10">
        <v>2701000</v>
      </c>
      <c r="K170" s="10">
        <v>2701000</v>
      </c>
    </row>
    <row r="171" spans="1:11" ht="12.75" customHeight="1" outlineLevel="2">
      <c r="A171" s="15" t="s">
        <v>1984</v>
      </c>
      <c r="B171" s="8" t="s">
        <v>38</v>
      </c>
      <c r="C171" s="9" t="s">
        <v>352</v>
      </c>
      <c r="D171" s="9" t="s">
        <v>357</v>
      </c>
      <c r="E171" s="8" t="s">
        <v>358</v>
      </c>
      <c r="F171" s="10">
        <v>0</v>
      </c>
      <c r="G171" s="10">
        <v>0</v>
      </c>
      <c r="H171" s="10">
        <v>0</v>
      </c>
      <c r="I171" s="10">
        <v>0</v>
      </c>
      <c r="J171" s="10">
        <v>0</v>
      </c>
      <c r="K171" s="10">
        <v>0</v>
      </c>
    </row>
    <row r="172" spans="1:11" ht="12.75" customHeight="1" outlineLevel="2">
      <c r="A172" s="15" t="s">
        <v>1985</v>
      </c>
      <c r="B172" s="8" t="s">
        <v>38</v>
      </c>
      <c r="C172" s="9" t="s">
        <v>352</v>
      </c>
      <c r="D172" s="9" t="s">
        <v>359</v>
      </c>
      <c r="E172" s="8" t="s">
        <v>360</v>
      </c>
      <c r="F172" s="10">
        <v>200000</v>
      </c>
      <c r="G172" s="10">
        <v>0</v>
      </c>
      <c r="H172" s="10">
        <v>200000</v>
      </c>
      <c r="I172" s="10">
        <v>0</v>
      </c>
      <c r="J172" s="10">
        <v>200000</v>
      </c>
      <c r="K172" s="10">
        <v>200000</v>
      </c>
    </row>
    <row r="173" spans="1:11" ht="12.75" customHeight="1" outlineLevel="2">
      <c r="A173" s="15" t="s">
        <v>1986</v>
      </c>
      <c r="B173" s="8" t="s">
        <v>38</v>
      </c>
      <c r="C173" s="9" t="s">
        <v>352</v>
      </c>
      <c r="D173" s="9" t="s">
        <v>361</v>
      </c>
      <c r="E173" s="8" t="s">
        <v>362</v>
      </c>
      <c r="F173" s="10">
        <v>0</v>
      </c>
      <c r="G173" s="10">
        <v>0</v>
      </c>
      <c r="H173" s="10">
        <v>0</v>
      </c>
      <c r="I173" s="10">
        <v>0</v>
      </c>
      <c r="J173" s="10">
        <v>0</v>
      </c>
      <c r="K173" s="10">
        <v>0</v>
      </c>
    </row>
    <row r="174" spans="1:11" ht="12.75" customHeight="1" outlineLevel="2">
      <c r="A174" s="15" t="s">
        <v>1987</v>
      </c>
      <c r="B174" s="8" t="s">
        <v>38</v>
      </c>
      <c r="C174" s="9" t="s">
        <v>352</v>
      </c>
      <c r="D174" s="9" t="s">
        <v>363</v>
      </c>
      <c r="E174" s="8" t="s">
        <v>364</v>
      </c>
      <c r="F174" s="10">
        <v>200000</v>
      </c>
      <c r="G174" s="10">
        <v>0</v>
      </c>
      <c r="H174" s="10">
        <v>200000</v>
      </c>
      <c r="I174" s="10">
        <v>0</v>
      </c>
      <c r="J174" s="10">
        <v>200000</v>
      </c>
      <c r="K174" s="10">
        <v>200000</v>
      </c>
    </row>
    <row r="175" spans="1:11" ht="12.75" customHeight="1" outlineLevel="2">
      <c r="A175" s="15" t="s">
        <v>1988</v>
      </c>
      <c r="B175" s="8" t="s">
        <v>38</v>
      </c>
      <c r="C175" s="9" t="s">
        <v>352</v>
      </c>
      <c r="D175" s="9" t="s">
        <v>365</v>
      </c>
      <c r="E175" s="8" t="s">
        <v>366</v>
      </c>
      <c r="F175" s="10">
        <v>-100000</v>
      </c>
      <c r="G175" s="10">
        <v>0</v>
      </c>
      <c r="H175" s="10">
        <v>-100000</v>
      </c>
      <c r="I175" s="10">
        <v>0</v>
      </c>
      <c r="J175" s="10">
        <v>-100000</v>
      </c>
      <c r="K175" s="10">
        <v>-100000</v>
      </c>
    </row>
    <row r="176" spans="1:11" ht="12.75" customHeight="1" outlineLevel="1" thickBot="1">
      <c r="A176" s="15" t="s">
        <v>1989</v>
      </c>
      <c r="C176" s="9" t="s">
        <v>352</v>
      </c>
      <c r="E176" s="11" t="s">
        <v>1770</v>
      </c>
      <c r="F176" s="12">
        <v>3001000</v>
      </c>
      <c r="G176" s="12">
        <v>0</v>
      </c>
      <c r="H176" s="12">
        <v>3001000</v>
      </c>
      <c r="I176" s="12">
        <v>0</v>
      </c>
      <c r="J176" s="12">
        <v>3001000</v>
      </c>
      <c r="K176" s="12">
        <v>3001000</v>
      </c>
    </row>
    <row r="177" spans="1:11" ht="12.75" customHeight="1" outlineLevel="2" thickTop="1">
      <c r="A177" s="15" t="s">
        <v>38</v>
      </c>
      <c r="C177" s="9" t="s">
        <v>367</v>
      </c>
    </row>
    <row r="178" spans="1:11" ht="12.75" customHeight="1" outlineLevel="2">
      <c r="A178" s="15" t="s">
        <v>1990</v>
      </c>
      <c r="B178" s="8" t="s">
        <v>38</v>
      </c>
      <c r="C178" s="9" t="s">
        <v>367</v>
      </c>
      <c r="D178" s="9" t="s">
        <v>368</v>
      </c>
      <c r="E178" s="8" t="s">
        <v>369</v>
      </c>
      <c r="F178" s="10">
        <v>0</v>
      </c>
      <c r="G178" s="10">
        <v>0</v>
      </c>
      <c r="H178" s="10">
        <v>0</v>
      </c>
      <c r="I178" s="10">
        <v>0</v>
      </c>
      <c r="J178" s="10">
        <v>0</v>
      </c>
      <c r="K178" s="10">
        <v>0</v>
      </c>
    </row>
    <row r="179" spans="1:11" ht="12.75" customHeight="1" outlineLevel="2">
      <c r="A179" s="15" t="s">
        <v>1991</v>
      </c>
      <c r="B179" s="8" t="s">
        <v>38</v>
      </c>
      <c r="C179" s="9" t="s">
        <v>367</v>
      </c>
      <c r="D179" s="9" t="s">
        <v>370</v>
      </c>
      <c r="E179" s="8" t="s">
        <v>371</v>
      </c>
      <c r="F179" s="10">
        <v>0</v>
      </c>
      <c r="G179" s="10">
        <v>0</v>
      </c>
      <c r="H179" s="10">
        <v>0</v>
      </c>
      <c r="I179" s="10">
        <v>0</v>
      </c>
      <c r="J179" s="10">
        <v>0</v>
      </c>
      <c r="K179" s="10">
        <v>0</v>
      </c>
    </row>
    <row r="180" spans="1:11" ht="12.75" customHeight="1" outlineLevel="2">
      <c r="A180" s="15" t="s">
        <v>1992</v>
      </c>
      <c r="B180" s="8" t="s">
        <v>38</v>
      </c>
      <c r="C180" s="9" t="s">
        <v>367</v>
      </c>
      <c r="D180" s="9" t="s">
        <v>372</v>
      </c>
      <c r="E180" s="8" t="s">
        <v>373</v>
      </c>
      <c r="F180" s="10">
        <v>0</v>
      </c>
      <c r="G180" s="10">
        <v>0</v>
      </c>
      <c r="H180" s="10">
        <v>0</v>
      </c>
      <c r="I180" s="10">
        <v>0</v>
      </c>
      <c r="J180" s="10">
        <v>0</v>
      </c>
      <c r="K180" s="10">
        <v>0</v>
      </c>
    </row>
    <row r="181" spans="1:11" ht="12.75" customHeight="1" outlineLevel="2">
      <c r="A181" s="15" t="s">
        <v>1993</v>
      </c>
      <c r="B181" s="8" t="s">
        <v>38</v>
      </c>
      <c r="C181" s="9" t="s">
        <v>367</v>
      </c>
      <c r="D181" s="9" t="s">
        <v>374</v>
      </c>
      <c r="E181" s="8" t="s">
        <v>375</v>
      </c>
      <c r="F181" s="10">
        <v>0</v>
      </c>
      <c r="G181" s="10">
        <v>0</v>
      </c>
      <c r="H181" s="10">
        <v>0</v>
      </c>
      <c r="I181" s="10">
        <v>0</v>
      </c>
      <c r="J181" s="10">
        <v>0</v>
      </c>
      <c r="K181" s="10">
        <v>0</v>
      </c>
    </row>
    <row r="182" spans="1:11" ht="12.75" customHeight="1" outlineLevel="2">
      <c r="A182" s="15" t="s">
        <v>1994</v>
      </c>
      <c r="B182" s="8" t="s">
        <v>38</v>
      </c>
      <c r="C182" s="9" t="s">
        <v>367</v>
      </c>
      <c r="D182" s="9" t="s">
        <v>376</v>
      </c>
      <c r="E182" s="8" t="s">
        <v>377</v>
      </c>
      <c r="F182" s="10">
        <v>0</v>
      </c>
      <c r="G182" s="10">
        <v>0</v>
      </c>
      <c r="H182" s="10">
        <v>0</v>
      </c>
      <c r="I182" s="10">
        <v>0</v>
      </c>
      <c r="J182" s="10">
        <v>0</v>
      </c>
      <c r="K182" s="10">
        <v>0</v>
      </c>
    </row>
    <row r="183" spans="1:11" ht="12.75" customHeight="1" outlineLevel="2">
      <c r="A183" s="15" t="s">
        <v>1995</v>
      </c>
      <c r="B183" s="8" t="s">
        <v>38</v>
      </c>
      <c r="C183" s="9" t="s">
        <v>367</v>
      </c>
      <c r="D183" s="9" t="s">
        <v>378</v>
      </c>
      <c r="E183" s="8" t="s">
        <v>379</v>
      </c>
      <c r="F183" s="10">
        <v>0</v>
      </c>
      <c r="G183" s="10">
        <v>0</v>
      </c>
      <c r="H183" s="10">
        <v>0</v>
      </c>
      <c r="I183" s="10">
        <v>0</v>
      </c>
      <c r="J183" s="10">
        <v>0</v>
      </c>
      <c r="K183" s="10">
        <v>0</v>
      </c>
    </row>
    <row r="184" spans="1:11" ht="12.75" customHeight="1" outlineLevel="2">
      <c r="A184" s="15" t="s">
        <v>1996</v>
      </c>
      <c r="B184" s="8" t="s">
        <v>38</v>
      </c>
      <c r="C184" s="9" t="s">
        <v>367</v>
      </c>
      <c r="D184" s="9" t="s">
        <v>380</v>
      </c>
      <c r="E184" s="8" t="s">
        <v>381</v>
      </c>
      <c r="F184" s="10">
        <v>0</v>
      </c>
      <c r="G184" s="10">
        <v>0</v>
      </c>
      <c r="H184" s="10">
        <v>0</v>
      </c>
      <c r="I184" s="10">
        <v>0</v>
      </c>
      <c r="J184" s="10">
        <v>0</v>
      </c>
      <c r="K184" s="10">
        <v>0</v>
      </c>
    </row>
    <row r="185" spans="1:11" ht="12.75" customHeight="1" outlineLevel="2">
      <c r="A185" s="15" t="s">
        <v>1997</v>
      </c>
      <c r="B185" s="8" t="s">
        <v>38</v>
      </c>
      <c r="C185" s="9" t="s">
        <v>367</v>
      </c>
      <c r="D185" s="9" t="s">
        <v>382</v>
      </c>
      <c r="E185" s="8" t="s">
        <v>383</v>
      </c>
      <c r="F185" s="10">
        <v>0</v>
      </c>
      <c r="G185" s="10">
        <v>0</v>
      </c>
      <c r="H185" s="10">
        <v>0</v>
      </c>
      <c r="I185" s="10">
        <v>0</v>
      </c>
      <c r="J185" s="10">
        <v>0</v>
      </c>
      <c r="K185" s="10">
        <v>0</v>
      </c>
    </row>
    <row r="186" spans="1:11" ht="12.75" customHeight="1" outlineLevel="2">
      <c r="A186" s="15" t="s">
        <v>1998</v>
      </c>
      <c r="B186" s="8" t="s">
        <v>38</v>
      </c>
      <c r="C186" s="9" t="s">
        <v>367</v>
      </c>
      <c r="D186" s="9" t="s">
        <v>384</v>
      </c>
      <c r="E186" s="8" t="s">
        <v>385</v>
      </c>
      <c r="F186" s="10">
        <v>0</v>
      </c>
      <c r="G186" s="10">
        <v>0</v>
      </c>
      <c r="H186" s="10">
        <v>0</v>
      </c>
      <c r="I186" s="10">
        <v>0</v>
      </c>
      <c r="J186" s="10">
        <v>0</v>
      </c>
      <c r="K186" s="10">
        <v>0</v>
      </c>
    </row>
    <row r="187" spans="1:11" ht="12.75" customHeight="1" outlineLevel="2">
      <c r="A187" s="15" t="s">
        <v>1999</v>
      </c>
      <c r="B187" s="8" t="s">
        <v>38</v>
      </c>
      <c r="C187" s="9" t="s">
        <v>367</v>
      </c>
      <c r="D187" s="9" t="s">
        <v>386</v>
      </c>
      <c r="E187" s="8" t="s">
        <v>387</v>
      </c>
      <c r="F187" s="10">
        <v>0</v>
      </c>
      <c r="G187" s="10">
        <v>0</v>
      </c>
      <c r="H187" s="10">
        <v>0</v>
      </c>
      <c r="I187" s="10">
        <v>0</v>
      </c>
      <c r="J187" s="10">
        <v>0</v>
      </c>
      <c r="K187" s="10">
        <v>0</v>
      </c>
    </row>
    <row r="188" spans="1:11" ht="12.75" customHeight="1" outlineLevel="2">
      <c r="A188" s="15" t="s">
        <v>2000</v>
      </c>
      <c r="B188" s="8" t="s">
        <v>38</v>
      </c>
      <c r="C188" s="9" t="s">
        <v>367</v>
      </c>
      <c r="D188" s="9" t="s">
        <v>388</v>
      </c>
      <c r="E188" s="8" t="s">
        <v>389</v>
      </c>
      <c r="F188" s="10">
        <v>0</v>
      </c>
      <c r="G188" s="10">
        <v>0</v>
      </c>
      <c r="H188" s="10">
        <v>0</v>
      </c>
      <c r="I188" s="10">
        <v>0</v>
      </c>
      <c r="J188" s="10">
        <v>0</v>
      </c>
      <c r="K188" s="10">
        <v>0</v>
      </c>
    </row>
    <row r="189" spans="1:11" ht="12.75" customHeight="1" outlineLevel="2">
      <c r="A189" s="15" t="s">
        <v>2001</v>
      </c>
      <c r="B189" s="8" t="s">
        <v>38</v>
      </c>
      <c r="C189" s="9" t="s">
        <v>367</v>
      </c>
      <c r="D189" s="9" t="s">
        <v>390</v>
      </c>
      <c r="E189" s="8" t="s">
        <v>391</v>
      </c>
      <c r="F189" s="10">
        <v>0</v>
      </c>
      <c r="G189" s="10">
        <v>0</v>
      </c>
      <c r="H189" s="10">
        <v>0</v>
      </c>
      <c r="I189" s="10">
        <v>0</v>
      </c>
      <c r="J189" s="10">
        <v>0</v>
      </c>
      <c r="K189" s="10">
        <v>0</v>
      </c>
    </row>
    <row r="190" spans="1:11" ht="12.75" customHeight="1" outlineLevel="2">
      <c r="A190" s="15" t="s">
        <v>2002</v>
      </c>
      <c r="B190" s="8" t="s">
        <v>38</v>
      </c>
      <c r="C190" s="9" t="s">
        <v>367</v>
      </c>
      <c r="D190" s="9" t="s">
        <v>392</v>
      </c>
      <c r="E190" s="8" t="s">
        <v>393</v>
      </c>
      <c r="F190" s="10">
        <v>0</v>
      </c>
      <c r="G190" s="10">
        <v>0</v>
      </c>
      <c r="H190" s="10">
        <v>0</v>
      </c>
      <c r="I190" s="10">
        <v>0</v>
      </c>
      <c r="J190" s="10">
        <v>0</v>
      </c>
      <c r="K190" s="10">
        <v>0</v>
      </c>
    </row>
    <row r="191" spans="1:11" ht="12.75" customHeight="1" outlineLevel="2">
      <c r="A191" s="15" t="s">
        <v>2003</v>
      </c>
      <c r="B191" s="8" t="s">
        <v>38</v>
      </c>
      <c r="C191" s="9" t="s">
        <v>367</v>
      </c>
      <c r="D191" s="9" t="s">
        <v>394</v>
      </c>
      <c r="E191" s="8" t="s">
        <v>395</v>
      </c>
      <c r="F191" s="10">
        <v>541325</v>
      </c>
      <c r="G191" s="10">
        <v>0</v>
      </c>
      <c r="H191" s="10">
        <v>541325</v>
      </c>
      <c r="I191" s="10">
        <v>0</v>
      </c>
      <c r="J191" s="10">
        <v>541325</v>
      </c>
      <c r="K191" s="10">
        <v>1532917</v>
      </c>
    </row>
    <row r="192" spans="1:11" ht="12.75" customHeight="1" outlineLevel="2">
      <c r="A192" s="15" t="s">
        <v>2004</v>
      </c>
      <c r="B192" s="8" t="s">
        <v>38</v>
      </c>
      <c r="C192" s="9" t="s">
        <v>367</v>
      </c>
      <c r="D192" s="9" t="s">
        <v>396</v>
      </c>
      <c r="E192" s="8" t="s">
        <v>397</v>
      </c>
      <c r="F192" s="10">
        <v>0</v>
      </c>
      <c r="G192" s="10">
        <v>0</v>
      </c>
      <c r="H192" s="10">
        <v>0</v>
      </c>
      <c r="I192" s="10">
        <v>0</v>
      </c>
      <c r="J192" s="10">
        <v>0</v>
      </c>
      <c r="K192" s="10">
        <v>0</v>
      </c>
    </row>
    <row r="193" spans="1:11" ht="12.75" customHeight="1" outlineLevel="2">
      <c r="A193" s="15" t="s">
        <v>2005</v>
      </c>
      <c r="B193" s="8" t="s">
        <v>38</v>
      </c>
      <c r="C193" s="9" t="s">
        <v>367</v>
      </c>
      <c r="D193" s="9" t="s">
        <v>398</v>
      </c>
      <c r="E193" s="8" t="s">
        <v>399</v>
      </c>
      <c r="F193" s="10">
        <v>1000</v>
      </c>
      <c r="G193" s="10">
        <v>0</v>
      </c>
      <c r="H193" s="10">
        <v>1000</v>
      </c>
      <c r="I193" s="10">
        <v>0</v>
      </c>
      <c r="J193" s="10">
        <v>1000</v>
      </c>
      <c r="K193" s="10">
        <v>1000</v>
      </c>
    </row>
    <row r="194" spans="1:11" ht="12.75" customHeight="1" outlineLevel="2">
      <c r="A194" s="15" t="s">
        <v>2006</v>
      </c>
      <c r="B194" s="8" t="s">
        <v>38</v>
      </c>
      <c r="C194" s="9" t="s">
        <v>367</v>
      </c>
      <c r="D194" s="9" t="s">
        <v>400</v>
      </c>
      <c r="E194" s="8" t="s">
        <v>401</v>
      </c>
      <c r="F194" s="10">
        <v>0</v>
      </c>
      <c r="G194" s="10">
        <v>0</v>
      </c>
      <c r="H194" s="10">
        <v>0</v>
      </c>
      <c r="I194" s="10">
        <v>0</v>
      </c>
      <c r="J194" s="10">
        <v>0</v>
      </c>
      <c r="K194" s="10">
        <v>0</v>
      </c>
    </row>
    <row r="195" spans="1:11" ht="12.75" customHeight="1" outlineLevel="2">
      <c r="A195" s="15" t="s">
        <v>2007</v>
      </c>
      <c r="B195" s="8" t="s">
        <v>38</v>
      </c>
      <c r="C195" s="9" t="s">
        <v>367</v>
      </c>
      <c r="D195" s="9" t="s">
        <v>402</v>
      </c>
      <c r="E195" s="8" t="s">
        <v>403</v>
      </c>
      <c r="F195" s="10">
        <v>0</v>
      </c>
      <c r="G195" s="10">
        <v>0</v>
      </c>
      <c r="H195" s="10">
        <v>0</v>
      </c>
      <c r="I195" s="10">
        <v>0</v>
      </c>
      <c r="J195" s="10">
        <v>0</v>
      </c>
      <c r="K195" s="10">
        <v>0</v>
      </c>
    </row>
    <row r="196" spans="1:11" ht="12.75" customHeight="1" outlineLevel="2">
      <c r="A196" s="15" t="s">
        <v>2008</v>
      </c>
      <c r="B196" s="8" t="s">
        <v>38</v>
      </c>
      <c r="C196" s="9" t="s">
        <v>367</v>
      </c>
      <c r="D196" s="9" t="s">
        <v>404</v>
      </c>
      <c r="E196" s="8" t="s">
        <v>405</v>
      </c>
      <c r="F196" s="10">
        <v>0</v>
      </c>
      <c r="G196" s="10">
        <v>0</v>
      </c>
      <c r="H196" s="10">
        <v>0</v>
      </c>
      <c r="I196" s="10">
        <v>0</v>
      </c>
      <c r="J196" s="10">
        <v>0</v>
      </c>
      <c r="K196" s="10">
        <v>0</v>
      </c>
    </row>
    <row r="197" spans="1:11" ht="12.75" customHeight="1" outlineLevel="2">
      <c r="A197" s="15" t="s">
        <v>2009</v>
      </c>
      <c r="B197" s="8" t="s">
        <v>38</v>
      </c>
      <c r="C197" s="9" t="s">
        <v>367</v>
      </c>
      <c r="D197" s="9" t="s">
        <v>406</v>
      </c>
      <c r="E197" s="8" t="s">
        <v>407</v>
      </c>
      <c r="F197" s="10">
        <v>0</v>
      </c>
      <c r="G197" s="10">
        <v>0</v>
      </c>
      <c r="H197" s="10">
        <v>0</v>
      </c>
      <c r="I197" s="10">
        <v>0</v>
      </c>
      <c r="J197" s="10">
        <v>0</v>
      </c>
      <c r="K197" s="10">
        <v>0</v>
      </c>
    </row>
    <row r="198" spans="1:11" ht="12.75" customHeight="1" outlineLevel="2">
      <c r="A198" s="15" t="s">
        <v>2010</v>
      </c>
      <c r="B198" s="8" t="s">
        <v>38</v>
      </c>
      <c r="C198" s="9" t="s">
        <v>367</v>
      </c>
      <c r="D198" s="9" t="s">
        <v>408</v>
      </c>
      <c r="E198" s="8" t="s">
        <v>409</v>
      </c>
      <c r="F198" s="10">
        <v>0</v>
      </c>
      <c r="G198" s="10">
        <v>0</v>
      </c>
      <c r="H198" s="10">
        <v>0</v>
      </c>
      <c r="I198" s="10">
        <v>0</v>
      </c>
      <c r="J198" s="10">
        <v>0</v>
      </c>
      <c r="K198" s="10">
        <v>0</v>
      </c>
    </row>
    <row r="199" spans="1:11" ht="12.75" customHeight="1" outlineLevel="2">
      <c r="A199" s="15" t="s">
        <v>2011</v>
      </c>
      <c r="B199" s="8" t="s">
        <v>38</v>
      </c>
      <c r="C199" s="9" t="s">
        <v>367</v>
      </c>
      <c r="D199" s="9" t="s">
        <v>410</v>
      </c>
      <c r="E199" s="8" t="s">
        <v>411</v>
      </c>
      <c r="F199" s="10">
        <v>0</v>
      </c>
      <c r="G199" s="10">
        <v>0</v>
      </c>
      <c r="H199" s="10">
        <v>0</v>
      </c>
      <c r="I199" s="10">
        <v>0</v>
      </c>
      <c r="J199" s="10">
        <v>0</v>
      </c>
      <c r="K199" s="10">
        <v>0</v>
      </c>
    </row>
    <row r="200" spans="1:11" ht="12.75" customHeight="1" outlineLevel="2">
      <c r="A200" s="15" t="s">
        <v>2012</v>
      </c>
      <c r="B200" s="8" t="s">
        <v>38</v>
      </c>
      <c r="C200" s="9" t="s">
        <v>367</v>
      </c>
      <c r="D200" s="9" t="s">
        <v>412</v>
      </c>
      <c r="E200" s="8" t="s">
        <v>413</v>
      </c>
      <c r="F200" s="10">
        <v>0</v>
      </c>
      <c r="G200" s="10">
        <v>0</v>
      </c>
      <c r="H200" s="10">
        <v>0</v>
      </c>
      <c r="I200" s="10">
        <v>0</v>
      </c>
      <c r="J200" s="10">
        <v>0</v>
      </c>
      <c r="K200" s="10">
        <v>0</v>
      </c>
    </row>
    <row r="201" spans="1:11" ht="12.75" customHeight="1" outlineLevel="2">
      <c r="A201" s="15" t="s">
        <v>2013</v>
      </c>
      <c r="B201" s="8" t="s">
        <v>38</v>
      </c>
      <c r="C201" s="9" t="s">
        <v>367</v>
      </c>
      <c r="D201" s="9" t="s">
        <v>414</v>
      </c>
      <c r="E201" s="8" t="s">
        <v>415</v>
      </c>
      <c r="F201" s="10">
        <v>0</v>
      </c>
      <c r="G201" s="10">
        <v>0</v>
      </c>
      <c r="H201" s="10">
        <v>0</v>
      </c>
      <c r="I201" s="10">
        <v>0</v>
      </c>
      <c r="J201" s="10">
        <v>0</v>
      </c>
      <c r="K201" s="10">
        <v>0</v>
      </c>
    </row>
    <row r="202" spans="1:11" ht="12.75" customHeight="1" outlineLevel="2">
      <c r="A202" s="15" t="s">
        <v>2014</v>
      </c>
      <c r="B202" s="8" t="s">
        <v>38</v>
      </c>
      <c r="C202" s="9" t="s">
        <v>367</v>
      </c>
      <c r="D202" s="9" t="s">
        <v>416</v>
      </c>
      <c r="E202" s="8" t="s">
        <v>417</v>
      </c>
      <c r="F202" s="10">
        <v>0</v>
      </c>
      <c r="G202" s="10">
        <v>0</v>
      </c>
      <c r="H202" s="10">
        <v>0</v>
      </c>
      <c r="I202" s="10">
        <v>0</v>
      </c>
      <c r="J202" s="10">
        <v>0</v>
      </c>
      <c r="K202" s="10">
        <v>0</v>
      </c>
    </row>
    <row r="203" spans="1:11" ht="12.75" customHeight="1" outlineLevel="2">
      <c r="A203" s="15" t="s">
        <v>2015</v>
      </c>
      <c r="B203" s="8" t="s">
        <v>38</v>
      </c>
      <c r="C203" s="9" t="s">
        <v>367</v>
      </c>
      <c r="D203" s="9" t="s">
        <v>418</v>
      </c>
      <c r="E203" s="8" t="s">
        <v>419</v>
      </c>
      <c r="F203" s="10">
        <v>0</v>
      </c>
      <c r="G203" s="10">
        <v>0</v>
      </c>
      <c r="H203" s="10">
        <v>0</v>
      </c>
      <c r="I203" s="10">
        <v>0</v>
      </c>
      <c r="J203" s="10">
        <v>0</v>
      </c>
      <c r="K203" s="10">
        <v>0</v>
      </c>
    </row>
    <row r="204" spans="1:11" ht="12.75" customHeight="1" outlineLevel="2">
      <c r="A204" s="15" t="s">
        <v>2016</v>
      </c>
      <c r="B204" s="8" t="s">
        <v>38</v>
      </c>
      <c r="C204" s="9" t="s">
        <v>367</v>
      </c>
      <c r="D204" s="9" t="s">
        <v>420</v>
      </c>
      <c r="E204" s="8" t="s">
        <v>421</v>
      </c>
      <c r="F204" s="10">
        <v>774106</v>
      </c>
      <c r="G204" s="10">
        <v>0</v>
      </c>
      <c r="H204" s="10">
        <v>774106</v>
      </c>
      <c r="I204" s="10">
        <v>0</v>
      </c>
      <c r="J204" s="10">
        <v>774106</v>
      </c>
      <c r="K204" s="10">
        <v>2583770</v>
      </c>
    </row>
    <row r="205" spans="1:11" ht="12.75" customHeight="1" outlineLevel="2">
      <c r="A205" s="15" t="s">
        <v>2017</v>
      </c>
      <c r="B205" s="8" t="s">
        <v>38</v>
      </c>
      <c r="C205" s="9" t="s">
        <v>367</v>
      </c>
      <c r="D205" s="9" t="s">
        <v>422</v>
      </c>
      <c r="E205" s="8" t="s">
        <v>423</v>
      </c>
      <c r="F205" s="10">
        <v>0</v>
      </c>
      <c r="G205" s="10">
        <v>0</v>
      </c>
      <c r="H205" s="10">
        <v>0</v>
      </c>
      <c r="I205" s="10">
        <v>0</v>
      </c>
      <c r="J205" s="10">
        <v>0</v>
      </c>
      <c r="K205" s="10">
        <v>0</v>
      </c>
    </row>
    <row r="206" spans="1:11" ht="12.75" customHeight="1" outlineLevel="2">
      <c r="A206" s="15" t="s">
        <v>2018</v>
      </c>
      <c r="B206" s="8" t="s">
        <v>38</v>
      </c>
      <c r="C206" s="9" t="s">
        <v>367</v>
      </c>
      <c r="D206" s="9" t="s">
        <v>424</v>
      </c>
      <c r="E206" s="8" t="s">
        <v>425</v>
      </c>
      <c r="F206" s="10">
        <v>0</v>
      </c>
      <c r="G206" s="10">
        <v>0</v>
      </c>
      <c r="H206" s="10">
        <v>0</v>
      </c>
      <c r="I206" s="10">
        <v>0</v>
      </c>
      <c r="J206" s="10">
        <v>0</v>
      </c>
      <c r="K206" s="10">
        <v>0</v>
      </c>
    </row>
    <row r="207" spans="1:11" ht="12.75" customHeight="1" outlineLevel="2">
      <c r="A207" s="15" t="s">
        <v>2019</v>
      </c>
      <c r="B207" s="8" t="s">
        <v>38</v>
      </c>
      <c r="C207" s="9" t="s">
        <v>367</v>
      </c>
      <c r="D207" s="9" t="s">
        <v>426</v>
      </c>
      <c r="E207" s="8" t="s">
        <v>427</v>
      </c>
      <c r="F207" s="10">
        <v>148732</v>
      </c>
      <c r="G207" s="10">
        <v>0</v>
      </c>
      <c r="H207" s="10">
        <v>148732</v>
      </c>
      <c r="I207" s="10">
        <v>0</v>
      </c>
      <c r="J207" s="10">
        <v>148732</v>
      </c>
      <c r="K207" s="10">
        <v>810665</v>
      </c>
    </row>
    <row r="208" spans="1:11" ht="12.75" customHeight="1" outlineLevel="2">
      <c r="A208" s="15" t="s">
        <v>2020</v>
      </c>
      <c r="B208" s="8" t="s">
        <v>38</v>
      </c>
      <c r="C208" s="9" t="s">
        <v>367</v>
      </c>
      <c r="D208" s="9" t="s">
        <v>428</v>
      </c>
      <c r="E208" s="8" t="s">
        <v>429</v>
      </c>
      <c r="F208" s="10">
        <v>1000</v>
      </c>
      <c r="G208" s="10">
        <v>0</v>
      </c>
      <c r="H208" s="10">
        <v>1000</v>
      </c>
      <c r="I208" s="10">
        <v>0</v>
      </c>
      <c r="J208" s="10">
        <v>1000</v>
      </c>
      <c r="K208" s="10">
        <v>1000</v>
      </c>
    </row>
    <row r="209" spans="1:11" ht="12.75" customHeight="1" outlineLevel="2">
      <c r="A209" s="15" t="s">
        <v>2021</v>
      </c>
      <c r="B209" s="8" t="s">
        <v>38</v>
      </c>
      <c r="C209" s="9" t="s">
        <v>367</v>
      </c>
      <c r="D209" s="9" t="s">
        <v>430</v>
      </c>
      <c r="E209" s="8" t="s">
        <v>431</v>
      </c>
      <c r="F209" s="10">
        <v>0</v>
      </c>
      <c r="G209" s="10">
        <v>0</v>
      </c>
      <c r="H209" s="10">
        <v>0</v>
      </c>
      <c r="I209" s="10">
        <v>0</v>
      </c>
      <c r="J209" s="10">
        <v>0</v>
      </c>
      <c r="K209" s="10">
        <v>0</v>
      </c>
    </row>
    <row r="210" spans="1:11" ht="12.75" customHeight="1" outlineLevel="2">
      <c r="A210" s="15" t="s">
        <v>2022</v>
      </c>
      <c r="B210" s="8" t="s">
        <v>38</v>
      </c>
      <c r="C210" s="9" t="s">
        <v>367</v>
      </c>
      <c r="D210" s="9" t="s">
        <v>432</v>
      </c>
      <c r="E210" s="8" t="s">
        <v>433</v>
      </c>
      <c r="F210" s="10">
        <v>0</v>
      </c>
      <c r="G210" s="10">
        <v>0</v>
      </c>
      <c r="H210" s="10">
        <v>0</v>
      </c>
      <c r="I210" s="10">
        <v>0</v>
      </c>
      <c r="J210" s="10">
        <v>0</v>
      </c>
      <c r="K210" s="10">
        <v>0</v>
      </c>
    </row>
    <row r="211" spans="1:11" ht="12.75" customHeight="1" outlineLevel="2">
      <c r="A211" s="15" t="s">
        <v>2023</v>
      </c>
      <c r="B211" s="8" t="s">
        <v>38</v>
      </c>
      <c r="C211" s="9" t="s">
        <v>367</v>
      </c>
      <c r="D211" s="9" t="s">
        <v>434</v>
      </c>
      <c r="E211" s="8" t="s">
        <v>435</v>
      </c>
      <c r="F211" s="10">
        <v>0</v>
      </c>
      <c r="G211" s="10">
        <v>0</v>
      </c>
      <c r="H211" s="10">
        <v>0</v>
      </c>
      <c r="I211" s="10">
        <v>0</v>
      </c>
      <c r="J211" s="10">
        <v>0</v>
      </c>
      <c r="K211" s="10">
        <v>0</v>
      </c>
    </row>
    <row r="212" spans="1:11" ht="12.75" customHeight="1" outlineLevel="2">
      <c r="A212" s="15" t="s">
        <v>2024</v>
      </c>
      <c r="B212" s="8" t="s">
        <v>38</v>
      </c>
      <c r="C212" s="9" t="s">
        <v>367</v>
      </c>
      <c r="D212" s="9" t="s">
        <v>436</v>
      </c>
      <c r="E212" s="8" t="s">
        <v>437</v>
      </c>
      <c r="F212" s="10">
        <v>0</v>
      </c>
      <c r="G212" s="10">
        <v>0</v>
      </c>
      <c r="H212" s="10">
        <v>0</v>
      </c>
      <c r="I212" s="10">
        <v>0</v>
      </c>
      <c r="J212" s="10">
        <v>0</v>
      </c>
      <c r="K212" s="10">
        <v>0</v>
      </c>
    </row>
    <row r="213" spans="1:11" ht="12.75" customHeight="1" outlineLevel="2">
      <c r="A213" s="15" t="s">
        <v>2025</v>
      </c>
      <c r="B213" s="8" t="s">
        <v>38</v>
      </c>
      <c r="C213" s="9" t="s">
        <v>367</v>
      </c>
      <c r="D213" s="9" t="s">
        <v>438</v>
      </c>
      <c r="E213" s="8" t="s">
        <v>439</v>
      </c>
      <c r="F213" s="10">
        <v>0</v>
      </c>
      <c r="G213" s="10">
        <v>0</v>
      </c>
      <c r="H213" s="10">
        <v>0</v>
      </c>
      <c r="I213" s="10">
        <v>0</v>
      </c>
      <c r="J213" s="10">
        <v>0</v>
      </c>
      <c r="K213" s="10">
        <v>0</v>
      </c>
    </row>
    <row r="214" spans="1:11" ht="12.75" customHeight="1" outlineLevel="2">
      <c r="A214" s="15" t="s">
        <v>2026</v>
      </c>
      <c r="B214" s="8" t="s">
        <v>38</v>
      </c>
      <c r="C214" s="9" t="s">
        <v>367</v>
      </c>
      <c r="D214" s="9" t="s">
        <v>440</v>
      </c>
      <c r="E214" s="8" t="s">
        <v>441</v>
      </c>
      <c r="F214" s="10">
        <v>0</v>
      </c>
      <c r="G214" s="10">
        <v>0</v>
      </c>
      <c r="H214" s="10">
        <v>0</v>
      </c>
      <c r="I214" s="10">
        <v>0</v>
      </c>
      <c r="J214" s="10">
        <v>0</v>
      </c>
      <c r="K214" s="10">
        <v>0</v>
      </c>
    </row>
    <row r="215" spans="1:11" ht="12.75" customHeight="1" outlineLevel="2">
      <c r="A215" s="15" t="s">
        <v>2027</v>
      </c>
      <c r="B215" s="8" t="s">
        <v>38</v>
      </c>
      <c r="C215" s="9" t="s">
        <v>367</v>
      </c>
      <c r="D215" s="9" t="s">
        <v>442</v>
      </c>
      <c r="E215" s="8" t="s">
        <v>443</v>
      </c>
      <c r="F215" s="10">
        <v>0</v>
      </c>
      <c r="G215" s="10">
        <v>0</v>
      </c>
      <c r="H215" s="10">
        <v>0</v>
      </c>
      <c r="I215" s="10">
        <v>0</v>
      </c>
      <c r="J215" s="10">
        <v>0</v>
      </c>
      <c r="K215" s="10">
        <v>0</v>
      </c>
    </row>
    <row r="216" spans="1:11" ht="12.75" customHeight="1" outlineLevel="2">
      <c r="A216" s="15" t="s">
        <v>2028</v>
      </c>
      <c r="B216" s="8" t="s">
        <v>38</v>
      </c>
      <c r="C216" s="9" t="s">
        <v>367</v>
      </c>
      <c r="D216" s="9" t="s">
        <v>444</v>
      </c>
      <c r="E216" s="8" t="s">
        <v>445</v>
      </c>
      <c r="F216" s="10">
        <v>0</v>
      </c>
      <c r="G216" s="10">
        <v>0</v>
      </c>
      <c r="H216" s="10">
        <v>0</v>
      </c>
      <c r="I216" s="10">
        <v>0</v>
      </c>
      <c r="J216" s="10">
        <v>0</v>
      </c>
      <c r="K216" s="10">
        <v>0</v>
      </c>
    </row>
    <row r="217" spans="1:11" ht="12.75" customHeight="1" outlineLevel="2">
      <c r="A217" s="15" t="s">
        <v>2029</v>
      </c>
      <c r="B217" s="8" t="s">
        <v>38</v>
      </c>
      <c r="C217" s="9" t="s">
        <v>367</v>
      </c>
      <c r="D217" s="9" t="s">
        <v>446</v>
      </c>
      <c r="E217" s="8" t="s">
        <v>447</v>
      </c>
      <c r="F217" s="10">
        <v>0</v>
      </c>
      <c r="G217" s="10">
        <v>0</v>
      </c>
      <c r="H217" s="10">
        <v>0</v>
      </c>
      <c r="I217" s="10">
        <v>0</v>
      </c>
      <c r="J217" s="10">
        <v>0</v>
      </c>
      <c r="K217" s="10">
        <v>0</v>
      </c>
    </row>
    <row r="218" spans="1:11" ht="12.75" customHeight="1" outlineLevel="2">
      <c r="A218" s="15" t="s">
        <v>2030</v>
      </c>
      <c r="B218" s="8" t="s">
        <v>38</v>
      </c>
      <c r="C218" s="9" t="s">
        <v>367</v>
      </c>
      <c r="D218" s="9" t="s">
        <v>448</v>
      </c>
      <c r="E218" s="8" t="s">
        <v>449</v>
      </c>
      <c r="F218" s="10">
        <v>0</v>
      </c>
      <c r="G218" s="10">
        <v>0</v>
      </c>
      <c r="H218" s="10">
        <v>0</v>
      </c>
      <c r="I218" s="10">
        <v>0</v>
      </c>
      <c r="J218" s="10">
        <v>0</v>
      </c>
      <c r="K218" s="10">
        <v>0</v>
      </c>
    </row>
    <row r="219" spans="1:11" ht="12.75" customHeight="1" outlineLevel="2">
      <c r="A219" s="15" t="s">
        <v>2031</v>
      </c>
      <c r="B219" s="8" t="s">
        <v>38</v>
      </c>
      <c r="C219" s="9" t="s">
        <v>367</v>
      </c>
      <c r="D219" s="9" t="s">
        <v>450</v>
      </c>
      <c r="E219" s="8" t="s">
        <v>451</v>
      </c>
      <c r="F219" s="10">
        <v>0</v>
      </c>
      <c r="G219" s="10">
        <v>0</v>
      </c>
      <c r="H219" s="10">
        <v>0</v>
      </c>
      <c r="I219" s="10">
        <v>0</v>
      </c>
      <c r="J219" s="10">
        <v>0</v>
      </c>
      <c r="K219" s="10">
        <v>0</v>
      </c>
    </row>
    <row r="220" spans="1:11" ht="12.75" customHeight="1" outlineLevel="2">
      <c r="A220" s="15" t="s">
        <v>2032</v>
      </c>
      <c r="B220" s="8" t="s">
        <v>38</v>
      </c>
      <c r="C220" s="9" t="s">
        <v>367</v>
      </c>
      <c r="D220" s="9" t="s">
        <v>452</v>
      </c>
      <c r="E220" s="8" t="s">
        <v>453</v>
      </c>
      <c r="F220" s="10">
        <v>0</v>
      </c>
      <c r="G220" s="10">
        <v>0</v>
      </c>
      <c r="H220" s="10">
        <v>0</v>
      </c>
      <c r="I220" s="10">
        <v>0</v>
      </c>
      <c r="J220" s="10">
        <v>0</v>
      </c>
      <c r="K220" s="10">
        <v>0</v>
      </c>
    </row>
    <row r="221" spans="1:11" ht="12.75" customHeight="1" outlineLevel="2">
      <c r="A221" s="15" t="s">
        <v>2033</v>
      </c>
      <c r="B221" s="8" t="s">
        <v>38</v>
      </c>
      <c r="C221" s="9" t="s">
        <v>367</v>
      </c>
      <c r="D221" s="9" t="s">
        <v>454</v>
      </c>
      <c r="E221" s="8" t="s">
        <v>455</v>
      </c>
      <c r="F221" s="10">
        <v>0</v>
      </c>
      <c r="G221" s="10">
        <v>0</v>
      </c>
      <c r="H221" s="10">
        <v>0</v>
      </c>
      <c r="I221" s="10">
        <v>0</v>
      </c>
      <c r="J221" s="10">
        <v>0</v>
      </c>
      <c r="K221" s="10">
        <v>0</v>
      </c>
    </row>
    <row r="222" spans="1:11" ht="12.75" customHeight="1" outlineLevel="2">
      <c r="A222" s="15" t="s">
        <v>2034</v>
      </c>
      <c r="B222" s="8" t="s">
        <v>38</v>
      </c>
      <c r="C222" s="9" t="s">
        <v>367</v>
      </c>
      <c r="D222" s="9" t="s">
        <v>456</v>
      </c>
      <c r="E222" s="8" t="s">
        <v>457</v>
      </c>
      <c r="F222" s="10">
        <v>0</v>
      </c>
      <c r="G222" s="10">
        <v>0</v>
      </c>
      <c r="H222" s="10">
        <v>0</v>
      </c>
      <c r="I222" s="10">
        <v>0</v>
      </c>
      <c r="J222" s="10">
        <v>0</v>
      </c>
      <c r="K222" s="10">
        <v>0</v>
      </c>
    </row>
    <row r="223" spans="1:11" ht="12.75" customHeight="1" outlineLevel="2">
      <c r="A223" s="15" t="s">
        <v>2035</v>
      </c>
      <c r="B223" s="8" t="s">
        <v>38</v>
      </c>
      <c r="C223" s="9" t="s">
        <v>367</v>
      </c>
      <c r="D223" s="9" t="s">
        <v>458</v>
      </c>
      <c r="E223" s="8" t="s">
        <v>459</v>
      </c>
      <c r="F223" s="10">
        <v>0</v>
      </c>
      <c r="G223" s="10">
        <v>0</v>
      </c>
      <c r="H223" s="10">
        <v>0</v>
      </c>
      <c r="I223" s="10">
        <v>0</v>
      </c>
      <c r="J223" s="10">
        <v>0</v>
      </c>
      <c r="K223" s="10">
        <v>0</v>
      </c>
    </row>
    <row r="224" spans="1:11" ht="12.75" customHeight="1" outlineLevel="2">
      <c r="A224" s="15" t="s">
        <v>2036</v>
      </c>
      <c r="B224" s="8" t="s">
        <v>38</v>
      </c>
      <c r="C224" s="9" t="s">
        <v>367</v>
      </c>
      <c r="D224" s="9" t="s">
        <v>460</v>
      </c>
      <c r="E224" s="8" t="s">
        <v>461</v>
      </c>
      <c r="F224" s="10">
        <v>0</v>
      </c>
      <c r="G224" s="10">
        <v>0</v>
      </c>
      <c r="H224" s="10">
        <v>0</v>
      </c>
      <c r="I224" s="10">
        <v>0</v>
      </c>
      <c r="J224" s="10">
        <v>0</v>
      </c>
      <c r="K224" s="10">
        <v>0</v>
      </c>
    </row>
    <row r="225" spans="1:11" ht="12.75" customHeight="1" outlineLevel="2">
      <c r="A225" s="15" t="s">
        <v>2037</v>
      </c>
      <c r="B225" s="8" t="s">
        <v>38</v>
      </c>
      <c r="C225" s="9" t="s">
        <v>367</v>
      </c>
      <c r="D225" s="9" t="s">
        <v>462</v>
      </c>
      <c r="E225" s="8" t="s">
        <v>463</v>
      </c>
      <c r="F225" s="10">
        <v>45551</v>
      </c>
      <c r="G225" s="10">
        <v>0</v>
      </c>
      <c r="H225" s="10">
        <v>45551</v>
      </c>
      <c r="I225" s="10">
        <v>0</v>
      </c>
      <c r="J225" s="10">
        <v>45551</v>
      </c>
      <c r="K225" s="10">
        <v>361063</v>
      </c>
    </row>
    <row r="226" spans="1:11" ht="12.75" customHeight="1" outlineLevel="2">
      <c r="A226" s="15" t="s">
        <v>2038</v>
      </c>
      <c r="B226" s="8" t="s">
        <v>38</v>
      </c>
      <c r="C226" s="9" t="s">
        <v>367</v>
      </c>
      <c r="D226" s="9" t="s">
        <v>464</v>
      </c>
      <c r="E226" s="8" t="s">
        <v>465</v>
      </c>
      <c r="F226" s="10">
        <v>49732</v>
      </c>
      <c r="G226" s="10">
        <v>0</v>
      </c>
      <c r="H226" s="10">
        <v>49732</v>
      </c>
      <c r="I226" s="10">
        <v>0</v>
      </c>
      <c r="J226" s="10">
        <v>49732</v>
      </c>
      <c r="K226" s="10">
        <v>2</v>
      </c>
    </row>
    <row r="227" spans="1:11" ht="12.75" customHeight="1" outlineLevel="2">
      <c r="A227" s="15" t="s">
        <v>2039</v>
      </c>
      <c r="B227" s="8" t="s">
        <v>38</v>
      </c>
      <c r="C227" s="9" t="s">
        <v>367</v>
      </c>
      <c r="D227" s="9" t="s">
        <v>466</v>
      </c>
      <c r="E227" s="8" t="s">
        <v>467</v>
      </c>
      <c r="F227" s="10">
        <v>252022</v>
      </c>
      <c r="G227" s="10">
        <v>0</v>
      </c>
      <c r="H227" s="10">
        <v>252022</v>
      </c>
      <c r="I227" s="10">
        <v>0</v>
      </c>
      <c r="J227" s="10">
        <v>252022</v>
      </c>
      <c r="K227" s="10">
        <v>1018490</v>
      </c>
    </row>
    <row r="228" spans="1:11" ht="12.75" customHeight="1" outlineLevel="2">
      <c r="A228" s="15" t="s">
        <v>2040</v>
      </c>
      <c r="B228" s="8" t="s">
        <v>38</v>
      </c>
      <c r="C228" s="9" t="s">
        <v>367</v>
      </c>
      <c r="D228" s="9" t="s">
        <v>468</v>
      </c>
      <c r="E228" s="8" t="s">
        <v>469</v>
      </c>
      <c r="F228" s="10">
        <v>1000</v>
      </c>
      <c r="G228" s="10">
        <v>0</v>
      </c>
      <c r="H228" s="10">
        <v>1000</v>
      </c>
      <c r="I228" s="10">
        <v>0</v>
      </c>
      <c r="J228" s="10">
        <v>1000</v>
      </c>
      <c r="K228" s="10">
        <v>1000</v>
      </c>
    </row>
    <row r="229" spans="1:11" ht="12.75" customHeight="1" outlineLevel="2">
      <c r="A229" s="15" t="s">
        <v>2041</v>
      </c>
      <c r="B229" s="8" t="s">
        <v>38</v>
      </c>
      <c r="C229" s="9" t="s">
        <v>367</v>
      </c>
      <c r="D229" s="9" t="s">
        <v>470</v>
      </c>
      <c r="E229" s="8" t="s">
        <v>290</v>
      </c>
      <c r="F229" s="10">
        <v>0</v>
      </c>
      <c r="G229" s="10">
        <v>0</v>
      </c>
      <c r="H229" s="10">
        <v>0</v>
      </c>
      <c r="I229" s="10">
        <v>0</v>
      </c>
      <c r="J229" s="10">
        <v>0</v>
      </c>
      <c r="K229" s="10">
        <v>0</v>
      </c>
    </row>
    <row r="230" spans="1:11" ht="12.75" customHeight="1" outlineLevel="2">
      <c r="A230" s="15" t="s">
        <v>2042</v>
      </c>
      <c r="B230" s="8" t="s">
        <v>38</v>
      </c>
      <c r="C230" s="9" t="s">
        <v>367</v>
      </c>
      <c r="D230" s="9" t="s">
        <v>471</v>
      </c>
      <c r="E230" s="8" t="s">
        <v>472</v>
      </c>
      <c r="F230" s="10">
        <v>0</v>
      </c>
      <c r="G230" s="10">
        <v>0</v>
      </c>
      <c r="H230" s="10">
        <v>0</v>
      </c>
      <c r="I230" s="10">
        <v>0</v>
      </c>
      <c r="J230" s="10">
        <v>0</v>
      </c>
      <c r="K230" s="10">
        <v>0</v>
      </c>
    </row>
    <row r="231" spans="1:11" ht="12.75" customHeight="1" outlineLevel="1" thickBot="1">
      <c r="A231" s="15" t="s">
        <v>2043</v>
      </c>
      <c r="C231" s="9" t="s">
        <v>367</v>
      </c>
      <c r="E231" s="11" t="s">
        <v>1771</v>
      </c>
      <c r="F231" s="12">
        <v>1814468</v>
      </c>
      <c r="G231" s="12">
        <v>0</v>
      </c>
      <c r="H231" s="12">
        <v>1814468</v>
      </c>
      <c r="I231" s="12">
        <v>0</v>
      </c>
      <c r="J231" s="12">
        <v>1814468</v>
      </c>
      <c r="K231" s="12">
        <v>6309907</v>
      </c>
    </row>
    <row r="232" spans="1:11" ht="12.75" customHeight="1" outlineLevel="2" thickTop="1">
      <c r="A232" s="15" t="s">
        <v>38</v>
      </c>
      <c r="C232" s="9" t="s">
        <v>473</v>
      </c>
    </row>
    <row r="233" spans="1:11" ht="12.75" customHeight="1" outlineLevel="2">
      <c r="A233" s="15" t="s">
        <v>2044</v>
      </c>
      <c r="B233" s="8" t="s">
        <v>38</v>
      </c>
      <c r="C233" s="9" t="s">
        <v>473</v>
      </c>
      <c r="D233" s="9" t="s">
        <v>474</v>
      </c>
      <c r="E233" s="8" t="s">
        <v>475</v>
      </c>
      <c r="F233" s="10">
        <v>0</v>
      </c>
      <c r="G233" s="10">
        <v>0</v>
      </c>
      <c r="H233" s="10">
        <v>0</v>
      </c>
      <c r="I233" s="10">
        <v>0</v>
      </c>
      <c r="J233" s="10">
        <v>0</v>
      </c>
      <c r="K233" s="10">
        <v>0</v>
      </c>
    </row>
    <row r="234" spans="1:11" ht="12.75" customHeight="1" outlineLevel="2">
      <c r="A234" s="15" t="s">
        <v>2045</v>
      </c>
      <c r="B234" s="8" t="s">
        <v>38</v>
      </c>
      <c r="C234" s="9" t="s">
        <v>473</v>
      </c>
      <c r="D234" s="9" t="s">
        <v>476</v>
      </c>
      <c r="E234" s="8" t="s">
        <v>477</v>
      </c>
      <c r="F234" s="10">
        <v>0</v>
      </c>
      <c r="G234" s="10">
        <v>0</v>
      </c>
      <c r="H234" s="10">
        <v>0</v>
      </c>
      <c r="I234" s="10">
        <v>0</v>
      </c>
      <c r="J234" s="10">
        <v>0</v>
      </c>
      <c r="K234" s="10">
        <v>0</v>
      </c>
    </row>
    <row r="235" spans="1:11" ht="12.75" customHeight="1" outlineLevel="2">
      <c r="A235" s="15" t="s">
        <v>2046</v>
      </c>
      <c r="B235" s="8" t="s">
        <v>38</v>
      </c>
      <c r="C235" s="9" t="s">
        <v>473</v>
      </c>
      <c r="D235" s="9" t="s">
        <v>478</v>
      </c>
      <c r="E235" s="8" t="s">
        <v>479</v>
      </c>
      <c r="F235" s="10">
        <v>0</v>
      </c>
      <c r="G235" s="10">
        <v>0</v>
      </c>
      <c r="H235" s="10">
        <v>0</v>
      </c>
      <c r="I235" s="10">
        <v>0</v>
      </c>
      <c r="J235" s="10">
        <v>0</v>
      </c>
      <c r="K235" s="10">
        <v>0</v>
      </c>
    </row>
    <row r="236" spans="1:11" ht="12.75" customHeight="1" outlineLevel="2">
      <c r="A236" s="15" t="s">
        <v>2047</v>
      </c>
      <c r="B236" s="8" t="s">
        <v>38</v>
      </c>
      <c r="C236" s="9" t="s">
        <v>473</v>
      </c>
      <c r="D236" s="9" t="s">
        <v>480</v>
      </c>
      <c r="E236" s="8" t="s">
        <v>481</v>
      </c>
      <c r="F236" s="10">
        <v>0</v>
      </c>
      <c r="G236" s="10">
        <v>0</v>
      </c>
      <c r="H236" s="10">
        <v>0</v>
      </c>
      <c r="I236" s="10">
        <v>0</v>
      </c>
      <c r="J236" s="10">
        <v>0</v>
      </c>
      <c r="K236" s="10">
        <v>0</v>
      </c>
    </row>
    <row r="237" spans="1:11" ht="12.75" customHeight="1" outlineLevel="2">
      <c r="A237" s="15" t="s">
        <v>2048</v>
      </c>
      <c r="B237" s="8" t="s">
        <v>38</v>
      </c>
      <c r="C237" s="9" t="s">
        <v>473</v>
      </c>
      <c r="D237" s="9" t="s">
        <v>482</v>
      </c>
      <c r="E237" s="8" t="s">
        <v>483</v>
      </c>
      <c r="F237" s="10">
        <v>0</v>
      </c>
      <c r="G237" s="10">
        <v>0</v>
      </c>
      <c r="H237" s="10">
        <v>0</v>
      </c>
      <c r="I237" s="10">
        <v>0</v>
      </c>
      <c r="J237" s="10">
        <v>0</v>
      </c>
      <c r="K237" s="10">
        <v>0</v>
      </c>
    </row>
    <row r="238" spans="1:11" ht="12.75" customHeight="1" outlineLevel="2">
      <c r="A238" s="15" t="s">
        <v>2049</v>
      </c>
      <c r="B238" s="8" t="s">
        <v>38</v>
      </c>
      <c r="C238" s="9" t="s">
        <v>473</v>
      </c>
      <c r="D238" s="9" t="s">
        <v>484</v>
      </c>
      <c r="E238" s="8" t="s">
        <v>485</v>
      </c>
      <c r="F238" s="10">
        <v>0</v>
      </c>
      <c r="G238" s="10">
        <v>0</v>
      </c>
      <c r="H238" s="10">
        <v>0</v>
      </c>
      <c r="I238" s="10">
        <v>0</v>
      </c>
      <c r="J238" s="10">
        <v>0</v>
      </c>
      <c r="K238" s="10">
        <v>0</v>
      </c>
    </row>
    <row r="239" spans="1:11" ht="12.75" customHeight="1" outlineLevel="2">
      <c r="A239" s="15" t="s">
        <v>2050</v>
      </c>
      <c r="B239" s="8" t="s">
        <v>38</v>
      </c>
      <c r="C239" s="9" t="s">
        <v>473</v>
      </c>
      <c r="D239" s="9" t="s">
        <v>486</v>
      </c>
      <c r="E239" s="8" t="s">
        <v>487</v>
      </c>
      <c r="F239" s="10">
        <v>194020</v>
      </c>
      <c r="G239" s="10">
        <v>0</v>
      </c>
      <c r="H239" s="10">
        <v>194020</v>
      </c>
      <c r="I239" s="10">
        <v>0</v>
      </c>
      <c r="J239" s="10">
        <v>194020</v>
      </c>
      <c r="K239" s="10">
        <v>0</v>
      </c>
    </row>
    <row r="240" spans="1:11" ht="12.75" customHeight="1" outlineLevel="2">
      <c r="A240" s="15" t="s">
        <v>2051</v>
      </c>
      <c r="B240" s="8" t="s">
        <v>38</v>
      </c>
      <c r="C240" s="9" t="s">
        <v>473</v>
      </c>
      <c r="D240" s="9" t="s">
        <v>488</v>
      </c>
      <c r="E240" s="8" t="s">
        <v>489</v>
      </c>
      <c r="F240" s="10">
        <v>0</v>
      </c>
      <c r="G240" s="10">
        <v>0</v>
      </c>
      <c r="H240" s="10">
        <v>0</v>
      </c>
      <c r="I240" s="10">
        <v>0</v>
      </c>
      <c r="J240" s="10">
        <v>0</v>
      </c>
      <c r="K240" s="10">
        <v>0</v>
      </c>
    </row>
    <row r="241" spans="1:11" ht="12.75" customHeight="1" outlineLevel="2">
      <c r="A241" s="15" t="s">
        <v>2052</v>
      </c>
      <c r="B241" s="8" t="s">
        <v>38</v>
      </c>
      <c r="C241" s="9" t="s">
        <v>473</v>
      </c>
      <c r="D241" s="9" t="s">
        <v>490</v>
      </c>
      <c r="E241" s="8" t="s">
        <v>491</v>
      </c>
      <c r="F241" s="10">
        <v>0</v>
      </c>
      <c r="G241" s="10">
        <v>0</v>
      </c>
      <c r="H241" s="10">
        <v>0</v>
      </c>
      <c r="I241" s="10">
        <v>0</v>
      </c>
      <c r="J241" s="10">
        <v>0</v>
      </c>
      <c r="K241" s="10">
        <v>0</v>
      </c>
    </row>
    <row r="242" spans="1:11" ht="12.75" customHeight="1" outlineLevel="2">
      <c r="A242" s="15" t="s">
        <v>2053</v>
      </c>
      <c r="B242" s="8" t="s">
        <v>38</v>
      </c>
      <c r="C242" s="9" t="s">
        <v>473</v>
      </c>
      <c r="D242" s="9" t="s">
        <v>492</v>
      </c>
      <c r="E242" s="8" t="s">
        <v>493</v>
      </c>
      <c r="F242" s="10">
        <v>0</v>
      </c>
      <c r="G242" s="10">
        <v>0</v>
      </c>
      <c r="H242" s="10">
        <v>0</v>
      </c>
      <c r="I242" s="10">
        <v>0</v>
      </c>
      <c r="J242" s="10">
        <v>0</v>
      </c>
      <c r="K242" s="10">
        <v>0</v>
      </c>
    </row>
    <row r="243" spans="1:11" ht="12.75" customHeight="1" outlineLevel="2">
      <c r="A243" s="15" t="s">
        <v>2054</v>
      </c>
      <c r="B243" s="8" t="s">
        <v>38</v>
      </c>
      <c r="C243" s="9" t="s">
        <v>473</v>
      </c>
      <c r="D243" s="9" t="s">
        <v>494</v>
      </c>
      <c r="E243" s="8" t="s">
        <v>495</v>
      </c>
      <c r="F243" s="10">
        <v>0</v>
      </c>
      <c r="G243" s="10">
        <v>0</v>
      </c>
      <c r="H243" s="10">
        <v>0</v>
      </c>
      <c r="I243" s="10">
        <v>0</v>
      </c>
      <c r="J243" s="10">
        <v>0</v>
      </c>
      <c r="K243" s="10">
        <v>0</v>
      </c>
    </row>
    <row r="244" spans="1:11" ht="12.75" customHeight="1" outlineLevel="2">
      <c r="A244" s="15" t="s">
        <v>2055</v>
      </c>
      <c r="B244" s="8" t="s">
        <v>38</v>
      </c>
      <c r="C244" s="9" t="s">
        <v>473</v>
      </c>
      <c r="D244" s="9" t="s">
        <v>496</v>
      </c>
      <c r="E244" s="8" t="s">
        <v>497</v>
      </c>
      <c r="F244" s="10">
        <v>442</v>
      </c>
      <c r="G244" s="10">
        <v>0</v>
      </c>
      <c r="H244" s="10">
        <v>442</v>
      </c>
      <c r="I244" s="10">
        <v>0</v>
      </c>
      <c r="J244" s="10">
        <v>442</v>
      </c>
      <c r="K244" s="10">
        <v>0</v>
      </c>
    </row>
    <row r="245" spans="1:11" ht="12.75" customHeight="1" outlineLevel="2">
      <c r="A245" s="15" t="s">
        <v>2056</v>
      </c>
      <c r="B245" s="8" t="s">
        <v>38</v>
      </c>
      <c r="C245" s="9" t="s">
        <v>473</v>
      </c>
      <c r="D245" s="9" t="s">
        <v>498</v>
      </c>
      <c r="E245" s="8" t="s">
        <v>499</v>
      </c>
      <c r="F245" s="10">
        <v>0</v>
      </c>
      <c r="G245" s="10">
        <v>0</v>
      </c>
      <c r="H245" s="10">
        <v>0</v>
      </c>
      <c r="I245" s="10">
        <v>0</v>
      </c>
      <c r="J245" s="10">
        <v>0</v>
      </c>
      <c r="K245" s="10">
        <v>0</v>
      </c>
    </row>
    <row r="246" spans="1:11" ht="12.75" customHeight="1" outlineLevel="2">
      <c r="A246" s="15" t="s">
        <v>2057</v>
      </c>
      <c r="B246" s="8" t="s">
        <v>38</v>
      </c>
      <c r="C246" s="9" t="s">
        <v>473</v>
      </c>
      <c r="D246" s="9" t="s">
        <v>500</v>
      </c>
      <c r="E246" s="8" t="s">
        <v>501</v>
      </c>
      <c r="F246" s="10">
        <v>0</v>
      </c>
      <c r="G246" s="10">
        <v>0</v>
      </c>
      <c r="H246" s="10">
        <v>0</v>
      </c>
      <c r="I246" s="10">
        <v>0</v>
      </c>
      <c r="J246" s="10">
        <v>0</v>
      </c>
      <c r="K246" s="10">
        <v>0</v>
      </c>
    </row>
    <row r="247" spans="1:11" ht="12.75" customHeight="1" outlineLevel="1" thickBot="1">
      <c r="A247" s="15" t="s">
        <v>2058</v>
      </c>
      <c r="C247" s="9" t="s">
        <v>473</v>
      </c>
      <c r="E247" s="11" t="s">
        <v>1772</v>
      </c>
      <c r="F247" s="12">
        <v>194462</v>
      </c>
      <c r="G247" s="12">
        <v>0</v>
      </c>
      <c r="H247" s="12">
        <v>194462</v>
      </c>
      <c r="I247" s="12">
        <v>0</v>
      </c>
      <c r="J247" s="12">
        <v>194462</v>
      </c>
      <c r="K247" s="12">
        <v>0</v>
      </c>
    </row>
    <row r="248" spans="1:11" ht="12.75" customHeight="1" outlineLevel="2" thickTop="1">
      <c r="A248" s="15" t="s">
        <v>38</v>
      </c>
      <c r="C248" s="9" t="s">
        <v>502</v>
      </c>
    </row>
    <row r="249" spans="1:11" ht="12.75" customHeight="1" outlineLevel="2">
      <c r="A249" s="15" t="s">
        <v>2059</v>
      </c>
      <c r="B249" s="8" t="s">
        <v>38</v>
      </c>
      <c r="C249" s="9" t="s">
        <v>502</v>
      </c>
      <c r="D249" s="9" t="s">
        <v>503</v>
      </c>
      <c r="E249" s="8" t="s">
        <v>504</v>
      </c>
      <c r="F249" s="10">
        <v>0</v>
      </c>
      <c r="G249" s="10">
        <v>0</v>
      </c>
      <c r="H249" s="10">
        <v>0</v>
      </c>
      <c r="I249" s="10">
        <v>0</v>
      </c>
      <c r="J249" s="10">
        <v>0</v>
      </c>
      <c r="K249" s="10">
        <v>0</v>
      </c>
    </row>
    <row r="250" spans="1:11" ht="12.75" customHeight="1" outlineLevel="2">
      <c r="A250" s="15" t="s">
        <v>2060</v>
      </c>
      <c r="B250" s="8" t="s">
        <v>38</v>
      </c>
      <c r="C250" s="9" t="s">
        <v>502</v>
      </c>
      <c r="D250" s="9" t="s">
        <v>505</v>
      </c>
      <c r="E250" s="8" t="s">
        <v>506</v>
      </c>
      <c r="F250" s="10">
        <v>0</v>
      </c>
      <c r="G250" s="10">
        <v>0</v>
      </c>
      <c r="H250" s="10">
        <v>0</v>
      </c>
      <c r="I250" s="10">
        <v>0</v>
      </c>
      <c r="J250" s="10">
        <v>0</v>
      </c>
      <c r="K250" s="10">
        <v>0</v>
      </c>
    </row>
    <row r="251" spans="1:11" ht="12.75" customHeight="1" outlineLevel="2">
      <c r="A251" s="15" t="s">
        <v>2061</v>
      </c>
      <c r="B251" s="8" t="s">
        <v>38</v>
      </c>
      <c r="C251" s="9" t="s">
        <v>502</v>
      </c>
      <c r="D251" s="9" t="s">
        <v>507</v>
      </c>
      <c r="E251" s="8" t="s">
        <v>508</v>
      </c>
      <c r="F251" s="10">
        <v>0</v>
      </c>
      <c r="G251" s="10">
        <v>0</v>
      </c>
      <c r="H251" s="10">
        <v>0</v>
      </c>
      <c r="I251" s="10">
        <v>0</v>
      </c>
      <c r="J251" s="10">
        <v>0</v>
      </c>
      <c r="K251" s="10">
        <v>0</v>
      </c>
    </row>
    <row r="252" spans="1:11" ht="12.75" customHeight="1" outlineLevel="2">
      <c r="A252" s="15" t="s">
        <v>2062</v>
      </c>
      <c r="B252" s="8" t="s">
        <v>38</v>
      </c>
      <c r="C252" s="9" t="s">
        <v>502</v>
      </c>
      <c r="D252" s="9" t="s">
        <v>509</v>
      </c>
      <c r="E252" s="8" t="s">
        <v>510</v>
      </c>
      <c r="F252" s="10">
        <v>0</v>
      </c>
      <c r="G252" s="10">
        <v>0</v>
      </c>
      <c r="H252" s="10">
        <v>0</v>
      </c>
      <c r="I252" s="10">
        <v>0</v>
      </c>
      <c r="J252" s="10">
        <v>0</v>
      </c>
      <c r="K252" s="10">
        <v>0</v>
      </c>
    </row>
    <row r="253" spans="1:11" ht="12.75" customHeight="1" outlineLevel="1" thickBot="1">
      <c r="A253" s="15" t="s">
        <v>2063</v>
      </c>
      <c r="C253" s="9" t="s">
        <v>502</v>
      </c>
      <c r="E253" s="11" t="s">
        <v>1773</v>
      </c>
      <c r="F253" s="12">
        <v>0</v>
      </c>
      <c r="G253" s="12">
        <v>0</v>
      </c>
      <c r="H253" s="12">
        <v>0</v>
      </c>
      <c r="I253" s="12">
        <v>0</v>
      </c>
      <c r="J253" s="12">
        <v>0</v>
      </c>
      <c r="K253" s="12">
        <v>0</v>
      </c>
    </row>
    <row r="254" spans="1:11" ht="12.75" customHeight="1" outlineLevel="2" thickTop="1">
      <c r="A254" s="15" t="s">
        <v>38</v>
      </c>
      <c r="C254" s="9" t="s">
        <v>511</v>
      </c>
    </row>
    <row r="255" spans="1:11" ht="12.75" customHeight="1" outlineLevel="2">
      <c r="A255" s="15" t="s">
        <v>2064</v>
      </c>
      <c r="B255" s="8" t="s">
        <v>38</v>
      </c>
      <c r="C255" s="9" t="s">
        <v>511</v>
      </c>
      <c r="D255" s="9" t="s">
        <v>512</v>
      </c>
      <c r="E255" s="8" t="s">
        <v>513</v>
      </c>
      <c r="F255" s="10">
        <v>-160962</v>
      </c>
      <c r="G255" s="10">
        <v>0</v>
      </c>
      <c r="H255" s="10">
        <v>-160962</v>
      </c>
      <c r="I255" s="10">
        <v>0</v>
      </c>
      <c r="J255" s="10">
        <v>-160962</v>
      </c>
      <c r="K255" s="10">
        <v>-65257</v>
      </c>
    </row>
    <row r="256" spans="1:11" ht="12.75" customHeight="1" outlineLevel="2">
      <c r="A256" s="15" t="s">
        <v>2065</v>
      </c>
      <c r="B256" s="8" t="s">
        <v>38</v>
      </c>
      <c r="C256" s="9" t="s">
        <v>511</v>
      </c>
      <c r="D256" s="9" t="s">
        <v>514</v>
      </c>
      <c r="E256" s="8" t="s">
        <v>515</v>
      </c>
      <c r="F256" s="10">
        <v>-25752</v>
      </c>
      <c r="G256" s="10">
        <v>0</v>
      </c>
      <c r="H256" s="10">
        <v>-25752</v>
      </c>
      <c r="I256" s="10">
        <v>0</v>
      </c>
      <c r="J256" s="10">
        <v>-25752</v>
      </c>
      <c r="K256" s="10">
        <v>-10442</v>
      </c>
    </row>
    <row r="257" spans="1:11" ht="12.75" customHeight="1" outlineLevel="2">
      <c r="A257" s="15" t="s">
        <v>2066</v>
      </c>
      <c r="B257" s="8" t="s">
        <v>38</v>
      </c>
      <c r="C257" s="9" t="s">
        <v>511</v>
      </c>
      <c r="D257" s="9" t="s">
        <v>516</v>
      </c>
      <c r="E257" s="8" t="s">
        <v>517</v>
      </c>
      <c r="F257" s="10">
        <v>-161940</v>
      </c>
      <c r="G257" s="10">
        <v>0</v>
      </c>
      <c r="H257" s="10">
        <v>-161940</v>
      </c>
      <c r="I257" s="10">
        <v>0</v>
      </c>
      <c r="J257" s="10">
        <v>-161940</v>
      </c>
      <c r="K257" s="10">
        <v>-69917</v>
      </c>
    </row>
    <row r="258" spans="1:11" ht="12.75" customHeight="1" outlineLevel="2">
      <c r="A258" s="15" t="s">
        <v>2067</v>
      </c>
      <c r="B258" s="8" t="s">
        <v>38</v>
      </c>
      <c r="C258" s="9" t="s">
        <v>511</v>
      </c>
      <c r="D258" s="9" t="s">
        <v>518</v>
      </c>
      <c r="E258" s="8" t="s">
        <v>519</v>
      </c>
      <c r="F258" s="10">
        <v>-25911</v>
      </c>
      <c r="G258" s="10">
        <v>0</v>
      </c>
      <c r="H258" s="10">
        <v>-25911</v>
      </c>
      <c r="I258" s="10">
        <v>0</v>
      </c>
      <c r="J258" s="10">
        <v>-25911</v>
      </c>
      <c r="K258" s="10">
        <v>-11188</v>
      </c>
    </row>
    <row r="259" spans="1:11" ht="12.75" customHeight="1" outlineLevel="2">
      <c r="A259" s="15" t="s">
        <v>2068</v>
      </c>
      <c r="B259" s="8" t="s">
        <v>38</v>
      </c>
      <c r="C259" s="9" t="s">
        <v>511</v>
      </c>
      <c r="D259" s="9" t="s">
        <v>520</v>
      </c>
      <c r="E259" s="8" t="s">
        <v>521</v>
      </c>
      <c r="F259" s="10">
        <v>-129968</v>
      </c>
      <c r="G259" s="10">
        <v>0</v>
      </c>
      <c r="H259" s="10">
        <v>-129968</v>
      </c>
      <c r="I259" s="10">
        <v>0</v>
      </c>
      <c r="J259" s="10">
        <v>-129968</v>
      </c>
      <c r="K259" s="10">
        <v>-55646</v>
      </c>
    </row>
    <row r="260" spans="1:11" ht="12.75" customHeight="1" outlineLevel="2">
      <c r="A260" s="15" t="s">
        <v>2069</v>
      </c>
      <c r="B260" s="8" t="s">
        <v>38</v>
      </c>
      <c r="C260" s="9" t="s">
        <v>511</v>
      </c>
      <c r="D260" s="9" t="s">
        <v>522</v>
      </c>
      <c r="E260" s="8" t="s">
        <v>523</v>
      </c>
      <c r="F260" s="10">
        <v>-20702</v>
      </c>
      <c r="G260" s="10">
        <v>0</v>
      </c>
      <c r="H260" s="10">
        <v>-20702</v>
      </c>
      <c r="I260" s="10">
        <v>0</v>
      </c>
      <c r="J260" s="10">
        <v>-20702</v>
      </c>
      <c r="K260" s="10">
        <v>-8904</v>
      </c>
    </row>
    <row r="261" spans="1:11" ht="12.75" customHeight="1" outlineLevel="1" thickBot="1">
      <c r="A261" s="15" t="s">
        <v>2070</v>
      </c>
      <c r="C261" s="9" t="s">
        <v>511</v>
      </c>
      <c r="E261" s="11" t="s">
        <v>1774</v>
      </c>
      <c r="F261" s="12">
        <v>-525235</v>
      </c>
      <c r="G261" s="12">
        <v>0</v>
      </c>
      <c r="H261" s="12">
        <v>-525235</v>
      </c>
      <c r="I261" s="12">
        <v>0</v>
      </c>
      <c r="J261" s="12">
        <v>-525235</v>
      </c>
      <c r="K261" s="12">
        <v>-221354</v>
      </c>
    </row>
    <row r="262" spans="1:11" ht="12.75" customHeight="1" outlineLevel="2" thickTop="1">
      <c r="A262" s="15" t="s">
        <v>38</v>
      </c>
      <c r="C262" s="9" t="s">
        <v>524</v>
      </c>
    </row>
    <row r="263" spans="1:11" ht="12.75" customHeight="1" outlineLevel="2">
      <c r="A263" s="15" t="s">
        <v>2071</v>
      </c>
      <c r="B263" s="8" t="s">
        <v>38</v>
      </c>
      <c r="C263" s="9" t="s">
        <v>524</v>
      </c>
      <c r="D263" s="9" t="s">
        <v>525</v>
      </c>
      <c r="E263" s="8" t="s">
        <v>526</v>
      </c>
      <c r="F263" s="10">
        <v>-204414</v>
      </c>
      <c r="G263" s="10">
        <v>0</v>
      </c>
      <c r="H263" s="10">
        <v>-204414</v>
      </c>
      <c r="I263" s="10">
        <v>0</v>
      </c>
      <c r="J263" s="10">
        <v>-204414</v>
      </c>
      <c r="K263" s="10">
        <v>-37093</v>
      </c>
    </row>
    <row r="264" spans="1:11" ht="12.75" customHeight="1" outlineLevel="2">
      <c r="A264" s="15" t="s">
        <v>2072</v>
      </c>
      <c r="B264" s="8" t="s">
        <v>38</v>
      </c>
      <c r="C264" s="9" t="s">
        <v>524</v>
      </c>
      <c r="D264" s="9" t="s">
        <v>527</v>
      </c>
      <c r="E264" s="8" t="s">
        <v>528</v>
      </c>
      <c r="F264" s="10">
        <v>-128333</v>
      </c>
      <c r="G264" s="10">
        <v>0</v>
      </c>
      <c r="H264" s="10">
        <v>-128333</v>
      </c>
      <c r="I264" s="10">
        <v>0</v>
      </c>
      <c r="J264" s="10">
        <v>-128333</v>
      </c>
      <c r="K264" s="10">
        <v>-8571</v>
      </c>
    </row>
    <row r="265" spans="1:11" ht="12.75" customHeight="1" outlineLevel="2">
      <c r="A265" s="15" t="s">
        <v>2073</v>
      </c>
      <c r="B265" s="8" t="s">
        <v>38</v>
      </c>
      <c r="C265" s="9" t="s">
        <v>524</v>
      </c>
      <c r="D265" s="9" t="s">
        <v>529</v>
      </c>
      <c r="E265" s="8" t="s">
        <v>530</v>
      </c>
      <c r="F265" s="10">
        <v>-6864</v>
      </c>
      <c r="G265" s="10">
        <v>0</v>
      </c>
      <c r="H265" s="10">
        <v>-6864</v>
      </c>
      <c r="I265" s="10">
        <v>0</v>
      </c>
      <c r="J265" s="10">
        <v>-6864</v>
      </c>
      <c r="K265" s="10">
        <v>-2</v>
      </c>
    </row>
    <row r="266" spans="1:11" ht="12.75" customHeight="1" outlineLevel="1" thickBot="1">
      <c r="A266" s="15" t="s">
        <v>2074</v>
      </c>
      <c r="C266" s="9" t="s">
        <v>524</v>
      </c>
      <c r="E266" s="11" t="s">
        <v>1775</v>
      </c>
      <c r="F266" s="12">
        <v>-339611</v>
      </c>
      <c r="G266" s="12">
        <v>0</v>
      </c>
      <c r="H266" s="12">
        <v>-339611</v>
      </c>
      <c r="I266" s="12">
        <v>0</v>
      </c>
      <c r="J266" s="12">
        <v>-339611</v>
      </c>
      <c r="K266" s="12">
        <v>-45666</v>
      </c>
    </row>
    <row r="267" spans="1:11" ht="12.75" customHeight="1" outlineLevel="2" thickTop="1">
      <c r="A267" s="15" t="s">
        <v>38</v>
      </c>
      <c r="C267" s="9" t="s">
        <v>531</v>
      </c>
    </row>
    <row r="268" spans="1:11" ht="12.75" customHeight="1" outlineLevel="2">
      <c r="A268" s="15" t="s">
        <v>2075</v>
      </c>
      <c r="B268" s="8" t="s">
        <v>38</v>
      </c>
      <c r="C268" s="9" t="s">
        <v>531</v>
      </c>
      <c r="D268" s="9" t="s">
        <v>532</v>
      </c>
      <c r="E268" s="8" t="s">
        <v>533</v>
      </c>
      <c r="F268" s="10">
        <v>-21301</v>
      </c>
      <c r="G268" s="10">
        <v>0</v>
      </c>
      <c r="H268" s="10">
        <v>-21301</v>
      </c>
      <c r="I268" s="10">
        <v>0</v>
      </c>
      <c r="J268" s="10">
        <v>-21301</v>
      </c>
      <c r="K268" s="10">
        <v>-8545</v>
      </c>
    </row>
    <row r="269" spans="1:11" ht="12.75" customHeight="1" outlineLevel="2">
      <c r="A269" s="15" t="s">
        <v>2076</v>
      </c>
      <c r="B269" s="8" t="s">
        <v>38</v>
      </c>
      <c r="C269" s="9" t="s">
        <v>531</v>
      </c>
      <c r="D269" s="9" t="s">
        <v>534</v>
      </c>
      <c r="E269" s="8" t="s">
        <v>535</v>
      </c>
      <c r="F269" s="10">
        <v>-21445</v>
      </c>
      <c r="G269" s="10">
        <v>0</v>
      </c>
      <c r="H269" s="10">
        <v>-21445</v>
      </c>
      <c r="I269" s="10">
        <v>0</v>
      </c>
      <c r="J269" s="10">
        <v>-21445</v>
      </c>
      <c r="K269" s="10">
        <v>-9157</v>
      </c>
    </row>
    <row r="270" spans="1:11" ht="12.75" customHeight="1" outlineLevel="2">
      <c r="A270" s="15" t="s">
        <v>2077</v>
      </c>
      <c r="B270" s="8" t="s">
        <v>38</v>
      </c>
      <c r="C270" s="9" t="s">
        <v>531</v>
      </c>
      <c r="D270" s="9" t="s">
        <v>536</v>
      </c>
      <c r="E270" s="8" t="s">
        <v>537</v>
      </c>
      <c r="F270" s="10">
        <v>-16644</v>
      </c>
      <c r="G270" s="10">
        <v>0</v>
      </c>
      <c r="H270" s="10">
        <v>-16644</v>
      </c>
      <c r="I270" s="10">
        <v>0</v>
      </c>
      <c r="J270" s="10">
        <v>-16644</v>
      </c>
      <c r="K270" s="10">
        <v>-7288</v>
      </c>
    </row>
    <row r="271" spans="1:11" ht="12.75" customHeight="1" outlineLevel="1" thickBot="1">
      <c r="A271" s="15" t="s">
        <v>2078</v>
      </c>
      <c r="C271" s="9" t="s">
        <v>531</v>
      </c>
      <c r="E271" s="11" t="s">
        <v>1776</v>
      </c>
      <c r="F271" s="12">
        <v>-59390</v>
      </c>
      <c r="G271" s="12">
        <v>0</v>
      </c>
      <c r="H271" s="12">
        <v>-59390</v>
      </c>
      <c r="I271" s="12">
        <v>0</v>
      </c>
      <c r="J271" s="12">
        <v>-59390</v>
      </c>
      <c r="K271" s="12">
        <v>-24990</v>
      </c>
    </row>
    <row r="272" spans="1:11" ht="12.75" customHeight="1" outlineLevel="2" thickTop="1">
      <c r="A272" s="15" t="s">
        <v>38</v>
      </c>
      <c r="C272" s="9" t="s">
        <v>538</v>
      </c>
    </row>
    <row r="273" spans="1:11" ht="12.75" customHeight="1" outlineLevel="2">
      <c r="A273" s="15" t="s">
        <v>2079</v>
      </c>
      <c r="B273" s="8" t="s">
        <v>38</v>
      </c>
      <c r="C273" s="9" t="s">
        <v>538</v>
      </c>
      <c r="D273" s="9" t="s">
        <v>539</v>
      </c>
      <c r="E273" s="8" t="s">
        <v>540</v>
      </c>
      <c r="F273" s="10">
        <v>0</v>
      </c>
      <c r="G273" s="10">
        <v>0</v>
      </c>
      <c r="H273" s="10">
        <v>0</v>
      </c>
      <c r="I273" s="10">
        <v>0</v>
      </c>
      <c r="J273" s="10">
        <v>0</v>
      </c>
      <c r="K273" s="10">
        <v>0</v>
      </c>
    </row>
    <row r="274" spans="1:11" ht="12.75" customHeight="1" outlineLevel="2">
      <c r="A274" s="15" t="s">
        <v>2080</v>
      </c>
      <c r="B274" s="8" t="s">
        <v>38</v>
      </c>
      <c r="C274" s="9" t="s">
        <v>538</v>
      </c>
      <c r="D274" s="9" t="s">
        <v>541</v>
      </c>
      <c r="E274" s="8" t="s">
        <v>542</v>
      </c>
      <c r="F274" s="10">
        <v>-36098</v>
      </c>
      <c r="G274" s="10">
        <v>0</v>
      </c>
      <c r="H274" s="10">
        <v>-36098</v>
      </c>
      <c r="I274" s="10">
        <v>0</v>
      </c>
      <c r="J274" s="10">
        <v>-36098</v>
      </c>
      <c r="K274" s="10">
        <v>-81305</v>
      </c>
    </row>
    <row r="275" spans="1:11" ht="12.75" customHeight="1" outlineLevel="2">
      <c r="A275" s="15" t="s">
        <v>2081</v>
      </c>
      <c r="B275" s="8" t="s">
        <v>38</v>
      </c>
      <c r="C275" s="9" t="s">
        <v>538</v>
      </c>
      <c r="D275" s="9" t="s">
        <v>543</v>
      </c>
      <c r="E275" s="8" t="s">
        <v>544</v>
      </c>
      <c r="F275" s="10">
        <v>-28534</v>
      </c>
      <c r="G275" s="10">
        <v>0</v>
      </c>
      <c r="H275" s="10">
        <v>-28534</v>
      </c>
      <c r="I275" s="10">
        <v>0</v>
      </c>
      <c r="J275" s="10">
        <v>-28534</v>
      </c>
      <c r="K275" s="10">
        <v>0</v>
      </c>
    </row>
    <row r="276" spans="1:11" ht="12.75" customHeight="1" outlineLevel="2">
      <c r="A276" s="15" t="s">
        <v>2082</v>
      </c>
      <c r="B276" s="8" t="s">
        <v>38</v>
      </c>
      <c r="C276" s="9" t="s">
        <v>538</v>
      </c>
      <c r="D276" s="9" t="s">
        <v>545</v>
      </c>
      <c r="E276" s="8" t="s">
        <v>546</v>
      </c>
      <c r="F276" s="10">
        <v>0</v>
      </c>
      <c r="G276" s="10">
        <v>0</v>
      </c>
      <c r="H276" s="10">
        <v>0</v>
      </c>
      <c r="I276" s="10">
        <v>0</v>
      </c>
      <c r="J276" s="10">
        <v>0</v>
      </c>
      <c r="K276" s="10">
        <v>0</v>
      </c>
    </row>
    <row r="277" spans="1:11" ht="12.75" customHeight="1" outlineLevel="2">
      <c r="A277" s="15" t="s">
        <v>2083</v>
      </c>
      <c r="B277" s="8" t="s">
        <v>38</v>
      </c>
      <c r="C277" s="9" t="s">
        <v>538</v>
      </c>
      <c r="D277" s="9" t="s">
        <v>547</v>
      </c>
      <c r="E277" s="8" t="s">
        <v>548</v>
      </c>
      <c r="F277" s="10">
        <v>-37688</v>
      </c>
      <c r="G277" s="10">
        <v>0</v>
      </c>
      <c r="H277" s="10">
        <v>-37688</v>
      </c>
      <c r="I277" s="10">
        <v>0</v>
      </c>
      <c r="J277" s="10">
        <v>-37688</v>
      </c>
      <c r="K277" s="10">
        <v>-24344</v>
      </c>
    </row>
    <row r="278" spans="1:11" ht="12.75" customHeight="1" outlineLevel="2">
      <c r="A278" s="15" t="s">
        <v>2084</v>
      </c>
      <c r="B278" s="8" t="s">
        <v>38</v>
      </c>
      <c r="C278" s="9" t="s">
        <v>538</v>
      </c>
      <c r="D278" s="9" t="s">
        <v>549</v>
      </c>
      <c r="E278" s="8" t="s">
        <v>550</v>
      </c>
      <c r="F278" s="10">
        <v>0</v>
      </c>
      <c r="G278" s="10">
        <v>0</v>
      </c>
      <c r="H278" s="10">
        <v>0</v>
      </c>
      <c r="I278" s="10">
        <v>0</v>
      </c>
      <c r="J278" s="10">
        <v>0</v>
      </c>
      <c r="K278" s="10">
        <v>0</v>
      </c>
    </row>
    <row r="279" spans="1:11" ht="12.75" customHeight="1" outlineLevel="2">
      <c r="A279" s="15" t="s">
        <v>2085</v>
      </c>
      <c r="B279" s="8" t="s">
        <v>38</v>
      </c>
      <c r="C279" s="9" t="s">
        <v>538</v>
      </c>
      <c r="D279" s="9" t="s">
        <v>551</v>
      </c>
      <c r="E279" s="8" t="s">
        <v>552</v>
      </c>
      <c r="F279" s="10">
        <v>-36230</v>
      </c>
      <c r="G279" s="10">
        <v>0</v>
      </c>
      <c r="H279" s="10">
        <v>-36230</v>
      </c>
      <c r="I279" s="10">
        <v>0</v>
      </c>
      <c r="J279" s="10">
        <v>-36230</v>
      </c>
      <c r="K279" s="10">
        <v>-92641</v>
      </c>
    </row>
    <row r="280" spans="1:11" ht="12.75" customHeight="1" outlineLevel="2">
      <c r="A280" s="15" t="s">
        <v>2086</v>
      </c>
      <c r="B280" s="8" t="s">
        <v>38</v>
      </c>
      <c r="C280" s="9" t="s">
        <v>538</v>
      </c>
      <c r="D280" s="9" t="s">
        <v>553</v>
      </c>
      <c r="E280" s="8" t="s">
        <v>554</v>
      </c>
      <c r="F280" s="10">
        <v>-16371</v>
      </c>
      <c r="G280" s="10">
        <v>0</v>
      </c>
      <c r="H280" s="10">
        <v>-16371</v>
      </c>
      <c r="I280" s="10">
        <v>0</v>
      </c>
      <c r="J280" s="10">
        <v>-16371</v>
      </c>
      <c r="K280" s="10">
        <v>0</v>
      </c>
    </row>
    <row r="281" spans="1:11" ht="12.75" customHeight="1" outlineLevel="2">
      <c r="A281" s="15" t="s">
        <v>2087</v>
      </c>
      <c r="B281" s="8" t="s">
        <v>38</v>
      </c>
      <c r="C281" s="9" t="s">
        <v>538</v>
      </c>
      <c r="D281" s="9" t="s">
        <v>555</v>
      </c>
      <c r="E281" s="8" t="s">
        <v>556</v>
      </c>
      <c r="F281" s="10">
        <v>0</v>
      </c>
      <c r="G281" s="10">
        <v>0</v>
      </c>
      <c r="H281" s="10">
        <v>0</v>
      </c>
      <c r="I281" s="10">
        <v>0</v>
      </c>
      <c r="J281" s="10">
        <v>0</v>
      </c>
      <c r="K281" s="10">
        <v>0</v>
      </c>
    </row>
    <row r="282" spans="1:11" ht="12.75" customHeight="1" outlineLevel="2">
      <c r="A282" s="15" t="s">
        <v>2088</v>
      </c>
      <c r="B282" s="8" t="s">
        <v>38</v>
      </c>
      <c r="C282" s="9" t="s">
        <v>538</v>
      </c>
      <c r="D282" s="9" t="s">
        <v>557</v>
      </c>
      <c r="E282" s="8" t="s">
        <v>558</v>
      </c>
      <c r="F282" s="10">
        <v>-41588</v>
      </c>
      <c r="G282" s="10">
        <v>0</v>
      </c>
      <c r="H282" s="10">
        <v>-41588</v>
      </c>
      <c r="I282" s="10">
        <v>0</v>
      </c>
      <c r="J282" s="10">
        <v>-41588</v>
      </c>
      <c r="K282" s="10">
        <v>-27783</v>
      </c>
    </row>
    <row r="283" spans="1:11" ht="12.75" customHeight="1" outlineLevel="2">
      <c r="A283" s="15" t="s">
        <v>2089</v>
      </c>
      <c r="B283" s="8" t="s">
        <v>38</v>
      </c>
      <c r="C283" s="9" t="s">
        <v>538</v>
      </c>
      <c r="D283" s="9" t="s">
        <v>559</v>
      </c>
      <c r="E283" s="8" t="s">
        <v>560</v>
      </c>
      <c r="F283" s="10">
        <v>0</v>
      </c>
      <c r="G283" s="10">
        <v>0</v>
      </c>
      <c r="H283" s="10">
        <v>0</v>
      </c>
      <c r="I283" s="10">
        <v>0</v>
      </c>
      <c r="J283" s="10">
        <v>0</v>
      </c>
      <c r="K283" s="10">
        <v>0</v>
      </c>
    </row>
    <row r="284" spans="1:11" ht="12.75" customHeight="1" outlineLevel="2">
      <c r="A284" s="15" t="s">
        <v>2090</v>
      </c>
      <c r="B284" s="8" t="s">
        <v>38</v>
      </c>
      <c r="C284" s="9" t="s">
        <v>538</v>
      </c>
      <c r="D284" s="9" t="s">
        <v>561</v>
      </c>
      <c r="E284" s="8" t="s">
        <v>562</v>
      </c>
      <c r="F284" s="10">
        <v>-28260</v>
      </c>
      <c r="G284" s="10">
        <v>0</v>
      </c>
      <c r="H284" s="10">
        <v>-28260</v>
      </c>
      <c r="I284" s="10">
        <v>0</v>
      </c>
      <c r="J284" s="10">
        <v>-28260</v>
      </c>
      <c r="K284" s="10">
        <v>-76132</v>
      </c>
    </row>
    <row r="285" spans="1:11" ht="12.75" customHeight="1" outlineLevel="2">
      <c r="A285" s="15" t="s">
        <v>2091</v>
      </c>
      <c r="B285" s="8" t="s">
        <v>38</v>
      </c>
      <c r="C285" s="9" t="s">
        <v>538</v>
      </c>
      <c r="D285" s="9" t="s">
        <v>563</v>
      </c>
      <c r="E285" s="8" t="s">
        <v>564</v>
      </c>
      <c r="F285" s="10">
        <v>-17908</v>
      </c>
      <c r="G285" s="10">
        <v>0</v>
      </c>
      <c r="H285" s="10">
        <v>-17908</v>
      </c>
      <c r="I285" s="10">
        <v>0</v>
      </c>
      <c r="J285" s="10">
        <v>-17908</v>
      </c>
      <c r="K285" s="10">
        <v>0</v>
      </c>
    </row>
    <row r="286" spans="1:11" ht="12.75" customHeight="1" outlineLevel="2">
      <c r="A286" s="15" t="s">
        <v>2092</v>
      </c>
      <c r="B286" s="8" t="s">
        <v>38</v>
      </c>
      <c r="C286" s="9" t="s">
        <v>538</v>
      </c>
      <c r="D286" s="9" t="s">
        <v>565</v>
      </c>
      <c r="E286" s="8" t="s">
        <v>566</v>
      </c>
      <c r="F286" s="10">
        <v>0</v>
      </c>
      <c r="G286" s="10">
        <v>0</v>
      </c>
      <c r="H286" s="10">
        <v>0</v>
      </c>
      <c r="I286" s="10">
        <v>0</v>
      </c>
      <c r="J286" s="10">
        <v>0</v>
      </c>
      <c r="K286" s="10">
        <v>0</v>
      </c>
    </row>
    <row r="287" spans="1:11" ht="12.75" customHeight="1" outlineLevel="2">
      <c r="A287" s="15" t="s">
        <v>2093</v>
      </c>
      <c r="B287" s="8" t="s">
        <v>38</v>
      </c>
      <c r="C287" s="9" t="s">
        <v>538</v>
      </c>
      <c r="D287" s="9" t="s">
        <v>567</v>
      </c>
      <c r="E287" s="8" t="s">
        <v>568</v>
      </c>
      <c r="F287" s="10">
        <v>-33527</v>
      </c>
      <c r="G287" s="10">
        <v>0</v>
      </c>
      <c r="H287" s="10">
        <v>-33527</v>
      </c>
      <c r="I287" s="10">
        <v>0</v>
      </c>
      <c r="J287" s="10">
        <v>-33527</v>
      </c>
      <c r="K287" s="10">
        <v>-22871</v>
      </c>
    </row>
    <row r="288" spans="1:11" ht="12.75" customHeight="1" outlineLevel="1" thickBot="1">
      <c r="A288" s="15" t="s">
        <v>2094</v>
      </c>
      <c r="C288" s="9" t="s">
        <v>538</v>
      </c>
      <c r="E288" s="11" t="s">
        <v>1777</v>
      </c>
      <c r="F288" s="12">
        <v>-276204</v>
      </c>
      <c r="G288" s="12">
        <v>0</v>
      </c>
      <c r="H288" s="12">
        <v>-276204</v>
      </c>
      <c r="I288" s="12">
        <v>0</v>
      </c>
      <c r="J288" s="12">
        <v>-276204</v>
      </c>
      <c r="K288" s="12">
        <v>-325076</v>
      </c>
    </row>
    <row r="289" spans="1:11" ht="12.75" customHeight="1" outlineLevel="2" thickTop="1">
      <c r="A289" s="15" t="s">
        <v>38</v>
      </c>
      <c r="C289" s="9" t="s">
        <v>569</v>
      </c>
    </row>
    <row r="290" spans="1:11" ht="12.75" customHeight="1" outlineLevel="2">
      <c r="A290" s="15" t="s">
        <v>2095</v>
      </c>
      <c r="B290" s="8" t="s">
        <v>38</v>
      </c>
      <c r="C290" s="9" t="s">
        <v>569</v>
      </c>
      <c r="D290" s="9" t="s">
        <v>570</v>
      </c>
      <c r="E290" s="8" t="s">
        <v>571</v>
      </c>
      <c r="F290" s="10">
        <v>-10291</v>
      </c>
      <c r="G290" s="10">
        <v>0</v>
      </c>
      <c r="H290" s="10">
        <v>-10291</v>
      </c>
      <c r="I290" s="10">
        <v>0</v>
      </c>
      <c r="J290" s="10">
        <v>-10291</v>
      </c>
      <c r="K290" s="10">
        <v>-14793</v>
      </c>
    </row>
    <row r="291" spans="1:11" ht="12.75" customHeight="1" outlineLevel="2">
      <c r="A291" s="15" t="s">
        <v>2096</v>
      </c>
      <c r="B291" s="8" t="s">
        <v>38</v>
      </c>
      <c r="C291" s="9" t="s">
        <v>569</v>
      </c>
      <c r="D291" s="9" t="s">
        <v>572</v>
      </c>
      <c r="E291" s="8" t="s">
        <v>573</v>
      </c>
      <c r="F291" s="10">
        <v>-10532</v>
      </c>
      <c r="G291" s="10">
        <v>0</v>
      </c>
      <c r="H291" s="10">
        <v>-10532</v>
      </c>
      <c r="I291" s="10">
        <v>0</v>
      </c>
      <c r="J291" s="10">
        <v>-10532</v>
      </c>
      <c r="K291" s="10">
        <v>-16782</v>
      </c>
    </row>
    <row r="292" spans="1:11" ht="12.75" customHeight="1" outlineLevel="2">
      <c r="A292" s="15" t="s">
        <v>2097</v>
      </c>
      <c r="B292" s="8" t="s">
        <v>38</v>
      </c>
      <c r="C292" s="9" t="s">
        <v>569</v>
      </c>
      <c r="D292" s="9" t="s">
        <v>574</v>
      </c>
      <c r="E292" s="8" t="s">
        <v>575</v>
      </c>
      <c r="F292" s="10">
        <v>-8211</v>
      </c>
      <c r="G292" s="10">
        <v>0</v>
      </c>
      <c r="H292" s="10">
        <v>-8211</v>
      </c>
      <c r="I292" s="10">
        <v>0</v>
      </c>
      <c r="J292" s="10">
        <v>-8211</v>
      </c>
      <c r="K292" s="10">
        <v>-13780</v>
      </c>
    </row>
    <row r="293" spans="1:11" ht="12.75" customHeight="1" outlineLevel="1" thickBot="1">
      <c r="A293" s="15" t="s">
        <v>2098</v>
      </c>
      <c r="C293" s="9" t="s">
        <v>569</v>
      </c>
      <c r="E293" s="11" t="s">
        <v>1778</v>
      </c>
      <c r="F293" s="12">
        <v>-29034</v>
      </c>
      <c r="G293" s="12">
        <v>0</v>
      </c>
      <c r="H293" s="12">
        <v>-29034</v>
      </c>
      <c r="I293" s="12">
        <v>0</v>
      </c>
      <c r="J293" s="12">
        <v>-29034</v>
      </c>
      <c r="K293" s="12">
        <v>-45355</v>
      </c>
    </row>
    <row r="294" spans="1:11" ht="12.75" customHeight="1" outlineLevel="2" thickTop="1">
      <c r="A294" s="15" t="s">
        <v>38</v>
      </c>
      <c r="C294" s="9" t="s">
        <v>576</v>
      </c>
    </row>
    <row r="295" spans="1:11" ht="12.75" customHeight="1" outlineLevel="2">
      <c r="A295" s="15" t="s">
        <v>2099</v>
      </c>
      <c r="B295" s="8" t="s">
        <v>38</v>
      </c>
      <c r="C295" s="9" t="s">
        <v>576</v>
      </c>
      <c r="D295" s="9" t="s">
        <v>577</v>
      </c>
      <c r="E295" s="8" t="s">
        <v>578</v>
      </c>
      <c r="F295" s="10">
        <v>-102288</v>
      </c>
      <c r="G295" s="10">
        <v>0</v>
      </c>
      <c r="H295" s="10">
        <v>-102288</v>
      </c>
      <c r="I295" s="10">
        <v>0</v>
      </c>
      <c r="J295" s="10">
        <v>-102288</v>
      </c>
      <c r="K295" s="10">
        <v>-62976</v>
      </c>
    </row>
    <row r="296" spans="1:11" ht="12.75" customHeight="1" outlineLevel="2">
      <c r="A296" s="15" t="s">
        <v>2100</v>
      </c>
      <c r="B296" s="8" t="s">
        <v>38</v>
      </c>
      <c r="C296" s="9" t="s">
        <v>576</v>
      </c>
      <c r="D296" s="9" t="s">
        <v>579</v>
      </c>
      <c r="E296" s="8" t="s">
        <v>580</v>
      </c>
      <c r="F296" s="10">
        <v>0</v>
      </c>
      <c r="G296" s="10">
        <v>0</v>
      </c>
      <c r="H296" s="10">
        <v>0</v>
      </c>
      <c r="I296" s="10">
        <v>0</v>
      </c>
      <c r="J296" s="10">
        <v>0</v>
      </c>
      <c r="K296" s="10">
        <v>0</v>
      </c>
    </row>
    <row r="297" spans="1:11" ht="12.75" customHeight="1" outlineLevel="2">
      <c r="A297" s="15" t="s">
        <v>2101</v>
      </c>
      <c r="B297" s="8" t="s">
        <v>38</v>
      </c>
      <c r="C297" s="9" t="s">
        <v>576</v>
      </c>
      <c r="D297" s="9" t="s">
        <v>581</v>
      </c>
      <c r="E297" s="8" t="s">
        <v>582</v>
      </c>
      <c r="F297" s="10">
        <v>-5910</v>
      </c>
      <c r="G297" s="10">
        <v>0</v>
      </c>
      <c r="H297" s="10">
        <v>-5910</v>
      </c>
      <c r="I297" s="10">
        <v>0</v>
      </c>
      <c r="J297" s="10">
        <v>-5910</v>
      </c>
      <c r="K297" s="10">
        <v>-5910</v>
      </c>
    </row>
    <row r="298" spans="1:11" ht="12.75" customHeight="1" outlineLevel="1" thickBot="1">
      <c r="A298" s="15" t="s">
        <v>2102</v>
      </c>
      <c r="C298" s="9" t="s">
        <v>576</v>
      </c>
      <c r="E298" s="11" t="s">
        <v>1779</v>
      </c>
      <c r="F298" s="12">
        <v>-108198</v>
      </c>
      <c r="G298" s="12">
        <v>0</v>
      </c>
      <c r="H298" s="12">
        <v>-108198</v>
      </c>
      <c r="I298" s="12">
        <v>0</v>
      </c>
      <c r="J298" s="12">
        <v>-108198</v>
      </c>
      <c r="K298" s="12">
        <v>-68886</v>
      </c>
    </row>
    <row r="299" spans="1:11" ht="12.75" customHeight="1" outlineLevel="2" thickTop="1">
      <c r="A299" s="15" t="s">
        <v>38</v>
      </c>
      <c r="C299" s="9" t="s">
        <v>583</v>
      </c>
    </row>
    <row r="300" spans="1:11" ht="12.75" customHeight="1" outlineLevel="2">
      <c r="A300" s="15" t="s">
        <v>2103</v>
      </c>
      <c r="B300" s="8" t="s">
        <v>38</v>
      </c>
      <c r="C300" s="9" t="s">
        <v>583</v>
      </c>
      <c r="D300" s="9" t="s">
        <v>584</v>
      </c>
      <c r="E300" s="8" t="s">
        <v>585</v>
      </c>
      <c r="F300" s="10">
        <v>0</v>
      </c>
      <c r="G300" s="10">
        <v>0</v>
      </c>
      <c r="H300" s="10">
        <v>0</v>
      </c>
      <c r="I300" s="10">
        <v>0</v>
      </c>
      <c r="J300" s="10">
        <v>0</v>
      </c>
      <c r="K300" s="10">
        <v>0</v>
      </c>
    </row>
    <row r="301" spans="1:11" ht="12.75" customHeight="1" outlineLevel="2">
      <c r="A301" s="15" t="s">
        <v>2104</v>
      </c>
      <c r="B301" s="8" t="s">
        <v>38</v>
      </c>
      <c r="C301" s="9" t="s">
        <v>583</v>
      </c>
      <c r="D301" s="9" t="s">
        <v>586</v>
      </c>
      <c r="E301" s="8" t="s">
        <v>587</v>
      </c>
      <c r="F301" s="10">
        <v>-22782</v>
      </c>
      <c r="G301" s="10">
        <v>0</v>
      </c>
      <c r="H301" s="10">
        <v>-22782</v>
      </c>
      <c r="I301" s="10">
        <v>0</v>
      </c>
      <c r="J301" s="10">
        <v>-22782</v>
      </c>
      <c r="K301" s="10">
        <v>-31983</v>
      </c>
    </row>
    <row r="302" spans="1:11" ht="12.75" customHeight="1" outlineLevel="2">
      <c r="A302" s="15" t="s">
        <v>2105</v>
      </c>
      <c r="B302" s="8" t="s">
        <v>38</v>
      </c>
      <c r="C302" s="9" t="s">
        <v>583</v>
      </c>
      <c r="D302" s="9" t="s">
        <v>588</v>
      </c>
      <c r="E302" s="8" t="s">
        <v>589</v>
      </c>
      <c r="F302" s="10">
        <v>0</v>
      </c>
      <c r="G302" s="10">
        <v>0</v>
      </c>
      <c r="H302" s="10">
        <v>0</v>
      </c>
      <c r="I302" s="10">
        <v>0</v>
      </c>
      <c r="J302" s="10">
        <v>0</v>
      </c>
      <c r="K302" s="10">
        <v>0</v>
      </c>
    </row>
    <row r="303" spans="1:11" ht="12.75" customHeight="1" outlineLevel="2">
      <c r="A303" s="15" t="s">
        <v>2106</v>
      </c>
      <c r="B303" s="8" t="s">
        <v>38</v>
      </c>
      <c r="C303" s="9" t="s">
        <v>583</v>
      </c>
      <c r="D303" s="9" t="s">
        <v>590</v>
      </c>
      <c r="E303" s="8" t="s">
        <v>591</v>
      </c>
      <c r="F303" s="10">
        <v>0</v>
      </c>
      <c r="G303" s="10">
        <v>0</v>
      </c>
      <c r="H303" s="10">
        <v>0</v>
      </c>
      <c r="I303" s="10">
        <v>0</v>
      </c>
      <c r="J303" s="10">
        <v>0</v>
      </c>
      <c r="K303" s="10">
        <v>0</v>
      </c>
    </row>
    <row r="304" spans="1:11" ht="12.75" customHeight="1" outlineLevel="2">
      <c r="A304" s="15" t="s">
        <v>2107</v>
      </c>
      <c r="B304" s="8" t="s">
        <v>38</v>
      </c>
      <c r="C304" s="9" t="s">
        <v>583</v>
      </c>
      <c r="D304" s="9" t="s">
        <v>592</v>
      </c>
      <c r="E304" s="8" t="s">
        <v>593</v>
      </c>
      <c r="F304" s="10">
        <v>0</v>
      </c>
      <c r="G304" s="10">
        <v>0</v>
      </c>
      <c r="H304" s="10">
        <v>0</v>
      </c>
      <c r="I304" s="10">
        <v>0</v>
      </c>
      <c r="J304" s="10">
        <v>0</v>
      </c>
      <c r="K304" s="10">
        <v>0</v>
      </c>
    </row>
    <row r="305" spans="1:11" ht="12.75" customHeight="1" outlineLevel="2">
      <c r="A305" s="15" t="s">
        <v>2108</v>
      </c>
      <c r="B305" s="8" t="s">
        <v>38</v>
      </c>
      <c r="C305" s="9" t="s">
        <v>583</v>
      </c>
      <c r="D305" s="9" t="s">
        <v>594</v>
      </c>
      <c r="E305" s="8" t="s">
        <v>595</v>
      </c>
      <c r="F305" s="10">
        <v>-25576</v>
      </c>
      <c r="G305" s="10">
        <v>0</v>
      </c>
      <c r="H305" s="10">
        <v>-25576</v>
      </c>
      <c r="I305" s="10">
        <v>0</v>
      </c>
      <c r="J305" s="10">
        <v>-25576</v>
      </c>
      <c r="K305" s="10">
        <v>-37031</v>
      </c>
    </row>
    <row r="306" spans="1:11" ht="12.75" customHeight="1" outlineLevel="2">
      <c r="A306" s="15" t="s">
        <v>2109</v>
      </c>
      <c r="B306" s="8" t="s">
        <v>38</v>
      </c>
      <c r="C306" s="9" t="s">
        <v>583</v>
      </c>
      <c r="D306" s="9" t="s">
        <v>596</v>
      </c>
      <c r="E306" s="8" t="s">
        <v>597</v>
      </c>
      <c r="F306" s="10">
        <v>0</v>
      </c>
      <c r="G306" s="10">
        <v>0</v>
      </c>
      <c r="H306" s="10">
        <v>0</v>
      </c>
      <c r="I306" s="10">
        <v>0</v>
      </c>
      <c r="J306" s="10">
        <v>0</v>
      </c>
      <c r="K306" s="10">
        <v>0</v>
      </c>
    </row>
    <row r="307" spans="1:11" ht="12.75" customHeight="1" outlineLevel="2">
      <c r="A307" s="15" t="s">
        <v>2110</v>
      </c>
      <c r="B307" s="8" t="s">
        <v>38</v>
      </c>
      <c r="C307" s="9" t="s">
        <v>583</v>
      </c>
      <c r="D307" s="9" t="s">
        <v>598</v>
      </c>
      <c r="E307" s="8" t="s">
        <v>599</v>
      </c>
      <c r="F307" s="10">
        <v>0</v>
      </c>
      <c r="G307" s="10">
        <v>0</v>
      </c>
      <c r="H307" s="10">
        <v>0</v>
      </c>
      <c r="I307" s="10">
        <v>0</v>
      </c>
      <c r="J307" s="10">
        <v>0</v>
      </c>
      <c r="K307" s="10">
        <v>0</v>
      </c>
    </row>
    <row r="308" spans="1:11" ht="12.75" customHeight="1" outlineLevel="2">
      <c r="A308" s="15" t="s">
        <v>2111</v>
      </c>
      <c r="B308" s="8" t="s">
        <v>38</v>
      </c>
      <c r="C308" s="9" t="s">
        <v>583</v>
      </c>
      <c r="D308" s="9" t="s">
        <v>600</v>
      </c>
      <c r="E308" s="8" t="s">
        <v>601</v>
      </c>
      <c r="F308" s="10">
        <v>-22166</v>
      </c>
      <c r="G308" s="10">
        <v>0</v>
      </c>
      <c r="H308" s="10">
        <v>-22166</v>
      </c>
      <c r="I308" s="10">
        <v>0</v>
      </c>
      <c r="J308" s="10">
        <v>-22166</v>
      </c>
      <c r="K308" s="10">
        <v>-30978</v>
      </c>
    </row>
    <row r="309" spans="1:11" ht="12.75" customHeight="1" outlineLevel="2">
      <c r="A309" s="15" t="s">
        <v>2112</v>
      </c>
      <c r="B309" s="8" t="s">
        <v>38</v>
      </c>
      <c r="C309" s="9" t="s">
        <v>583</v>
      </c>
      <c r="D309" s="9" t="s">
        <v>602</v>
      </c>
      <c r="E309" s="8" t="s">
        <v>603</v>
      </c>
      <c r="F309" s="10">
        <v>0</v>
      </c>
      <c r="G309" s="10">
        <v>0</v>
      </c>
      <c r="H309" s="10">
        <v>0</v>
      </c>
      <c r="I309" s="10">
        <v>0</v>
      </c>
      <c r="J309" s="10">
        <v>0</v>
      </c>
      <c r="K309" s="10">
        <v>0</v>
      </c>
    </row>
    <row r="310" spans="1:11" ht="12.75" customHeight="1" outlineLevel="1" thickBot="1">
      <c r="A310" s="15" t="s">
        <v>2113</v>
      </c>
      <c r="C310" s="9" t="s">
        <v>583</v>
      </c>
      <c r="E310" s="11" t="s">
        <v>1780</v>
      </c>
      <c r="F310" s="12">
        <v>-70524</v>
      </c>
      <c r="G310" s="12">
        <v>0</v>
      </c>
      <c r="H310" s="12">
        <v>-70524</v>
      </c>
      <c r="I310" s="12">
        <v>0</v>
      </c>
      <c r="J310" s="12">
        <v>-70524</v>
      </c>
      <c r="K310" s="12">
        <v>-99992</v>
      </c>
    </row>
    <row r="311" spans="1:11" ht="12.75" customHeight="1" outlineLevel="2" thickTop="1">
      <c r="A311" s="15" t="s">
        <v>38</v>
      </c>
      <c r="C311" s="9" t="s">
        <v>604</v>
      </c>
    </row>
    <row r="312" spans="1:11" ht="12.75" customHeight="1" outlineLevel="2">
      <c r="A312" s="15" t="s">
        <v>2114</v>
      </c>
      <c r="B312" s="8" t="s">
        <v>38</v>
      </c>
      <c r="C312" s="9" t="s">
        <v>604</v>
      </c>
      <c r="D312" s="9" t="s">
        <v>605</v>
      </c>
      <c r="E312" s="8" t="s">
        <v>606</v>
      </c>
      <c r="F312" s="10">
        <v>0</v>
      </c>
      <c r="G312" s="10">
        <v>0</v>
      </c>
      <c r="H312" s="10">
        <v>0</v>
      </c>
      <c r="I312" s="10">
        <v>0</v>
      </c>
      <c r="J312" s="10">
        <v>0</v>
      </c>
      <c r="K312" s="10">
        <v>-9425</v>
      </c>
    </row>
    <row r="313" spans="1:11" ht="12.75" customHeight="1" outlineLevel="2">
      <c r="A313" s="15" t="s">
        <v>2115</v>
      </c>
      <c r="B313" s="8" t="s">
        <v>38</v>
      </c>
      <c r="C313" s="9" t="s">
        <v>604</v>
      </c>
      <c r="D313" s="9" t="s">
        <v>607</v>
      </c>
      <c r="E313" s="8" t="s">
        <v>608</v>
      </c>
      <c r="F313" s="10">
        <v>0</v>
      </c>
      <c r="G313" s="10">
        <v>0</v>
      </c>
      <c r="H313" s="10">
        <v>0</v>
      </c>
      <c r="I313" s="10">
        <v>0</v>
      </c>
      <c r="J313" s="10">
        <v>0</v>
      </c>
      <c r="K313" s="10">
        <v>-1154083</v>
      </c>
    </row>
    <row r="314" spans="1:11" ht="12.75" customHeight="1" outlineLevel="2">
      <c r="A314" s="15" t="s">
        <v>2116</v>
      </c>
      <c r="B314" s="8" t="s">
        <v>38</v>
      </c>
      <c r="C314" s="9" t="s">
        <v>604</v>
      </c>
      <c r="D314" s="9" t="s">
        <v>609</v>
      </c>
      <c r="E314" s="8" t="s">
        <v>610</v>
      </c>
      <c r="F314" s="10">
        <v>0</v>
      </c>
      <c r="G314" s="10">
        <v>0</v>
      </c>
      <c r="H314" s="10">
        <v>0</v>
      </c>
      <c r="I314" s="10">
        <v>0</v>
      </c>
      <c r="J314" s="10">
        <v>0</v>
      </c>
      <c r="K314" s="10">
        <v>0</v>
      </c>
    </row>
    <row r="315" spans="1:11" ht="12.75" customHeight="1" outlineLevel="2">
      <c r="A315" s="15" t="s">
        <v>2117</v>
      </c>
      <c r="B315" s="8" t="s">
        <v>38</v>
      </c>
      <c r="C315" s="9" t="s">
        <v>604</v>
      </c>
      <c r="D315" s="9" t="s">
        <v>611</v>
      </c>
      <c r="E315" s="8" t="s">
        <v>612</v>
      </c>
      <c r="F315" s="10">
        <v>0</v>
      </c>
      <c r="G315" s="10">
        <v>0</v>
      </c>
      <c r="H315" s="10">
        <v>0</v>
      </c>
      <c r="I315" s="10">
        <v>0</v>
      </c>
      <c r="J315" s="10">
        <v>0</v>
      </c>
      <c r="K315" s="10">
        <v>3198799</v>
      </c>
    </row>
    <row r="316" spans="1:11" ht="12.75" customHeight="1" outlineLevel="2">
      <c r="A316" s="15" t="s">
        <v>2118</v>
      </c>
      <c r="B316" s="8" t="s">
        <v>38</v>
      </c>
      <c r="C316" s="9" t="s">
        <v>604</v>
      </c>
      <c r="D316" s="9" t="s">
        <v>613</v>
      </c>
      <c r="E316" s="8" t="s">
        <v>614</v>
      </c>
      <c r="F316" s="10">
        <v>0</v>
      </c>
      <c r="G316" s="10">
        <v>0</v>
      </c>
      <c r="H316" s="10">
        <v>0</v>
      </c>
      <c r="I316" s="10">
        <v>0</v>
      </c>
      <c r="J316" s="10">
        <v>0</v>
      </c>
      <c r="K316" s="10">
        <v>-2308439</v>
      </c>
    </row>
    <row r="317" spans="1:11" ht="12.75" customHeight="1" outlineLevel="2">
      <c r="A317" s="15" t="s">
        <v>2119</v>
      </c>
      <c r="B317" s="8" t="s">
        <v>38</v>
      </c>
      <c r="C317" s="9" t="s">
        <v>604</v>
      </c>
      <c r="D317" s="9" t="s">
        <v>615</v>
      </c>
      <c r="E317" s="8" t="s">
        <v>616</v>
      </c>
      <c r="F317" s="10">
        <v>0</v>
      </c>
      <c r="G317" s="10">
        <v>0</v>
      </c>
      <c r="H317" s="10">
        <v>0</v>
      </c>
      <c r="I317" s="10">
        <v>0</v>
      </c>
      <c r="J317" s="10">
        <v>0</v>
      </c>
      <c r="K317" s="10">
        <v>1415739</v>
      </c>
    </row>
    <row r="318" spans="1:11" ht="12.75" customHeight="1" outlineLevel="2">
      <c r="A318" s="15" t="s">
        <v>2120</v>
      </c>
      <c r="B318" s="8" t="s">
        <v>38</v>
      </c>
      <c r="C318" s="9" t="s">
        <v>604</v>
      </c>
      <c r="D318" s="9" t="s">
        <v>617</v>
      </c>
      <c r="E318" s="8" t="s">
        <v>618</v>
      </c>
      <c r="F318" s="10">
        <v>0</v>
      </c>
      <c r="G318" s="10">
        <v>0</v>
      </c>
      <c r="H318" s="10">
        <v>0</v>
      </c>
      <c r="I318" s="10">
        <v>0</v>
      </c>
      <c r="J318" s="10">
        <v>0</v>
      </c>
      <c r="K318" s="10">
        <v>1033161</v>
      </c>
    </row>
    <row r="319" spans="1:11" ht="12.75" customHeight="1" outlineLevel="2">
      <c r="A319" s="15" t="s">
        <v>2121</v>
      </c>
      <c r="B319" s="8" t="s">
        <v>38</v>
      </c>
      <c r="C319" s="9" t="s">
        <v>604</v>
      </c>
      <c r="D319" s="9" t="s">
        <v>619</v>
      </c>
      <c r="E319" s="8" t="s">
        <v>620</v>
      </c>
      <c r="F319" s="10">
        <v>0</v>
      </c>
      <c r="G319" s="10">
        <v>0</v>
      </c>
      <c r="H319" s="10">
        <v>0</v>
      </c>
      <c r="I319" s="10">
        <v>0</v>
      </c>
      <c r="J319" s="10">
        <v>0</v>
      </c>
      <c r="K319" s="10">
        <v>1826441</v>
      </c>
    </row>
    <row r="320" spans="1:11" ht="12.75" customHeight="1" outlineLevel="2">
      <c r="A320" s="15" t="s">
        <v>2122</v>
      </c>
      <c r="B320" s="8" t="s">
        <v>38</v>
      </c>
      <c r="C320" s="9" t="s">
        <v>604</v>
      </c>
      <c r="D320" s="9" t="s">
        <v>621</v>
      </c>
      <c r="E320" s="8" t="s">
        <v>622</v>
      </c>
      <c r="F320" s="10">
        <v>0</v>
      </c>
      <c r="G320" s="10">
        <v>0</v>
      </c>
      <c r="H320" s="10">
        <v>0</v>
      </c>
      <c r="I320" s="10">
        <v>0</v>
      </c>
      <c r="J320" s="10">
        <v>0</v>
      </c>
      <c r="K320" s="10">
        <v>-3981976</v>
      </c>
    </row>
    <row r="321" spans="1:11" ht="12.75" customHeight="1" outlineLevel="2">
      <c r="A321" s="15" t="s">
        <v>2123</v>
      </c>
      <c r="B321" s="8" t="s">
        <v>38</v>
      </c>
      <c r="C321" s="9" t="s">
        <v>604</v>
      </c>
      <c r="D321" s="9" t="s">
        <v>623</v>
      </c>
      <c r="E321" s="8" t="s">
        <v>624</v>
      </c>
      <c r="F321" s="10">
        <v>0</v>
      </c>
      <c r="G321" s="10">
        <v>0</v>
      </c>
      <c r="H321" s="10">
        <v>0</v>
      </c>
      <c r="I321" s="10">
        <v>0</v>
      </c>
      <c r="J321" s="10">
        <v>0</v>
      </c>
      <c r="K321" s="10">
        <v>0</v>
      </c>
    </row>
    <row r="322" spans="1:11" ht="12.75" customHeight="1" outlineLevel="2">
      <c r="A322" s="15" t="s">
        <v>2124</v>
      </c>
      <c r="B322" s="8" t="s">
        <v>38</v>
      </c>
      <c r="C322" s="9" t="s">
        <v>604</v>
      </c>
      <c r="D322" s="9" t="s">
        <v>625</v>
      </c>
      <c r="E322" s="8" t="s">
        <v>626</v>
      </c>
      <c r="F322" s="10">
        <v>0</v>
      </c>
      <c r="G322" s="10">
        <v>0</v>
      </c>
      <c r="H322" s="10">
        <v>0</v>
      </c>
      <c r="I322" s="10">
        <v>0</v>
      </c>
      <c r="J322" s="10">
        <v>0</v>
      </c>
      <c r="K322" s="10">
        <v>1115600</v>
      </c>
    </row>
    <row r="323" spans="1:11" ht="12.75" customHeight="1" outlineLevel="2">
      <c r="A323" s="15" t="s">
        <v>2125</v>
      </c>
      <c r="B323" s="8" t="s">
        <v>38</v>
      </c>
      <c r="C323" s="9" t="s">
        <v>604</v>
      </c>
      <c r="D323" s="9" t="s">
        <v>627</v>
      </c>
      <c r="E323" s="8" t="s">
        <v>628</v>
      </c>
      <c r="F323" s="10">
        <v>0</v>
      </c>
      <c r="G323" s="10">
        <v>0</v>
      </c>
      <c r="H323" s="10">
        <v>0</v>
      </c>
      <c r="I323" s="10">
        <v>0</v>
      </c>
      <c r="J323" s="10">
        <v>0</v>
      </c>
      <c r="K323" s="10">
        <v>1081413</v>
      </c>
    </row>
    <row r="324" spans="1:11" ht="12.75" customHeight="1" outlineLevel="2">
      <c r="A324" s="15" t="s">
        <v>2126</v>
      </c>
      <c r="B324" s="8" t="s">
        <v>38</v>
      </c>
      <c r="C324" s="9" t="s">
        <v>604</v>
      </c>
      <c r="D324" s="9" t="s">
        <v>629</v>
      </c>
      <c r="E324" s="8" t="s">
        <v>630</v>
      </c>
      <c r="F324" s="10">
        <v>0</v>
      </c>
      <c r="G324" s="10">
        <v>0</v>
      </c>
      <c r="H324" s="10">
        <v>0</v>
      </c>
      <c r="I324" s="10">
        <v>0</v>
      </c>
      <c r="J324" s="10">
        <v>0</v>
      </c>
      <c r="K324" s="10">
        <v>0</v>
      </c>
    </row>
    <row r="325" spans="1:11" ht="12.75" customHeight="1" outlineLevel="2">
      <c r="A325" s="15" t="s">
        <v>2127</v>
      </c>
      <c r="B325" s="8" t="s">
        <v>38</v>
      </c>
      <c r="C325" s="9" t="s">
        <v>604</v>
      </c>
      <c r="D325" s="9" t="s">
        <v>631</v>
      </c>
      <c r="E325" s="8" t="s">
        <v>632</v>
      </c>
      <c r="F325" s="10">
        <v>0</v>
      </c>
      <c r="G325" s="10">
        <v>0</v>
      </c>
      <c r="H325" s="10">
        <v>0</v>
      </c>
      <c r="I325" s="10">
        <v>0</v>
      </c>
      <c r="J325" s="10">
        <v>0</v>
      </c>
      <c r="K325" s="10">
        <v>-1973416</v>
      </c>
    </row>
    <row r="326" spans="1:11" ht="12.75" customHeight="1" outlineLevel="2">
      <c r="A326" s="15" t="s">
        <v>2128</v>
      </c>
      <c r="B326" s="8" t="s">
        <v>38</v>
      </c>
      <c r="C326" s="9" t="s">
        <v>604</v>
      </c>
      <c r="D326" s="9" t="s">
        <v>633</v>
      </c>
      <c r="E326" s="8" t="s">
        <v>634</v>
      </c>
      <c r="F326" s="10">
        <v>0</v>
      </c>
      <c r="G326" s="10">
        <v>0</v>
      </c>
      <c r="H326" s="10">
        <v>0</v>
      </c>
      <c r="I326" s="10">
        <v>0</v>
      </c>
      <c r="J326" s="10">
        <v>0</v>
      </c>
      <c r="K326" s="10">
        <v>0</v>
      </c>
    </row>
    <row r="327" spans="1:11" ht="12.75" customHeight="1" outlineLevel="2">
      <c r="A327" s="15" t="s">
        <v>2129</v>
      </c>
      <c r="B327" s="8" t="s">
        <v>38</v>
      </c>
      <c r="C327" s="9" t="s">
        <v>604</v>
      </c>
      <c r="D327" s="9" t="s">
        <v>635</v>
      </c>
      <c r="E327" s="8" t="s">
        <v>636</v>
      </c>
      <c r="F327" s="10">
        <v>0</v>
      </c>
      <c r="G327" s="10">
        <v>0</v>
      </c>
      <c r="H327" s="10">
        <v>0</v>
      </c>
      <c r="I327" s="10">
        <v>0</v>
      </c>
      <c r="J327" s="10">
        <v>0</v>
      </c>
      <c r="K327" s="10">
        <v>-1112514</v>
      </c>
    </row>
    <row r="328" spans="1:11" ht="12.75" customHeight="1" outlineLevel="2">
      <c r="A328" s="15" t="s">
        <v>2130</v>
      </c>
      <c r="B328" s="8" t="s">
        <v>38</v>
      </c>
      <c r="C328" s="9" t="s">
        <v>604</v>
      </c>
      <c r="D328" s="9" t="s">
        <v>637</v>
      </c>
      <c r="E328" s="8" t="s">
        <v>638</v>
      </c>
      <c r="F328" s="10">
        <v>0</v>
      </c>
      <c r="G328" s="10">
        <v>0</v>
      </c>
      <c r="H328" s="10">
        <v>0</v>
      </c>
      <c r="I328" s="10">
        <v>0</v>
      </c>
      <c r="J328" s="10">
        <v>0</v>
      </c>
      <c r="K328" s="10">
        <v>0</v>
      </c>
    </row>
    <row r="329" spans="1:11" ht="12.75" customHeight="1" outlineLevel="1" thickBot="1">
      <c r="A329" s="15" t="s">
        <v>2131</v>
      </c>
      <c r="C329" s="9" t="s">
        <v>604</v>
      </c>
      <c r="E329" s="11" t="s">
        <v>1781</v>
      </c>
      <c r="F329" s="12">
        <v>0</v>
      </c>
      <c r="G329" s="12">
        <v>0</v>
      </c>
      <c r="H329" s="12">
        <v>0</v>
      </c>
      <c r="I329" s="12">
        <v>0</v>
      </c>
      <c r="J329" s="12">
        <v>0</v>
      </c>
      <c r="K329" s="12">
        <v>-868700</v>
      </c>
    </row>
    <row r="330" spans="1:11" ht="12.75" customHeight="1" outlineLevel="2" thickTop="1">
      <c r="A330" s="15" t="s">
        <v>38</v>
      </c>
      <c r="C330" s="9" t="s">
        <v>639</v>
      </c>
    </row>
    <row r="331" spans="1:11" ht="12.75" customHeight="1" outlineLevel="1" thickBot="1">
      <c r="A331" s="15" t="s">
        <v>2132</v>
      </c>
      <c r="C331" s="9" t="s">
        <v>639</v>
      </c>
      <c r="E331" s="11" t="s">
        <v>1782</v>
      </c>
      <c r="F331" s="12">
        <v>0</v>
      </c>
      <c r="G331" s="12">
        <v>0</v>
      </c>
      <c r="H331" s="12">
        <v>0</v>
      </c>
      <c r="I331" s="12">
        <v>0</v>
      </c>
      <c r="J331" s="12">
        <v>0</v>
      </c>
      <c r="K331" s="12">
        <v>0</v>
      </c>
    </row>
    <row r="332" spans="1:11" ht="12.75" customHeight="1" outlineLevel="2" thickTop="1">
      <c r="A332" s="15" t="s">
        <v>38</v>
      </c>
      <c r="C332" s="9" t="s">
        <v>640</v>
      </c>
    </row>
    <row r="333" spans="1:11" ht="12.75" customHeight="1" outlineLevel="2">
      <c r="A333" s="15" t="s">
        <v>2133</v>
      </c>
      <c r="B333" s="8" t="s">
        <v>38</v>
      </c>
      <c r="C333" s="9" t="s">
        <v>640</v>
      </c>
      <c r="D333" s="9" t="s">
        <v>641</v>
      </c>
      <c r="E333" s="8" t="s">
        <v>642</v>
      </c>
      <c r="F333" s="10">
        <v>0</v>
      </c>
      <c r="G333" s="10">
        <v>0</v>
      </c>
      <c r="H333" s="10">
        <v>0</v>
      </c>
      <c r="I333" s="10">
        <v>0</v>
      </c>
      <c r="J333" s="10">
        <v>0</v>
      </c>
      <c r="K333" s="10">
        <v>0</v>
      </c>
    </row>
    <row r="334" spans="1:11" ht="12.75" customHeight="1" outlineLevel="2">
      <c r="A334" s="15" t="s">
        <v>2134</v>
      </c>
      <c r="B334" s="8" t="s">
        <v>38</v>
      </c>
      <c r="C334" s="9" t="s">
        <v>640</v>
      </c>
      <c r="D334" s="9" t="s">
        <v>643</v>
      </c>
      <c r="E334" s="8" t="s">
        <v>644</v>
      </c>
      <c r="F334" s="10">
        <v>0</v>
      </c>
      <c r="G334" s="10">
        <v>0</v>
      </c>
      <c r="H334" s="10">
        <v>0</v>
      </c>
      <c r="I334" s="10">
        <v>0</v>
      </c>
      <c r="J334" s="10">
        <v>0</v>
      </c>
      <c r="K334" s="10">
        <v>0</v>
      </c>
    </row>
    <row r="335" spans="1:11" ht="12.75" customHeight="1" outlineLevel="2">
      <c r="A335" s="15" t="s">
        <v>2135</v>
      </c>
      <c r="B335" s="8" t="s">
        <v>38</v>
      </c>
      <c r="C335" s="9" t="s">
        <v>640</v>
      </c>
      <c r="D335" s="9" t="s">
        <v>645</v>
      </c>
      <c r="E335" s="8" t="s">
        <v>646</v>
      </c>
      <c r="F335" s="10">
        <v>0</v>
      </c>
      <c r="G335" s="10">
        <v>0</v>
      </c>
      <c r="H335" s="10">
        <v>0</v>
      </c>
      <c r="I335" s="10">
        <v>0</v>
      </c>
      <c r="J335" s="10">
        <v>0</v>
      </c>
      <c r="K335" s="10">
        <v>0</v>
      </c>
    </row>
    <row r="336" spans="1:11" ht="12.75" customHeight="1" outlineLevel="2">
      <c r="A336" s="15" t="s">
        <v>2136</v>
      </c>
      <c r="B336" s="8" t="s">
        <v>38</v>
      </c>
      <c r="C336" s="9" t="s">
        <v>640</v>
      </c>
      <c r="D336" s="9" t="s">
        <v>647</v>
      </c>
      <c r="E336" s="8" t="s">
        <v>648</v>
      </c>
      <c r="F336" s="10">
        <v>-379</v>
      </c>
      <c r="G336" s="10">
        <v>0</v>
      </c>
      <c r="H336" s="10">
        <v>-379</v>
      </c>
      <c r="I336" s="10">
        <v>0</v>
      </c>
      <c r="J336" s="10">
        <v>-379</v>
      </c>
      <c r="K336" s="10">
        <v>-379</v>
      </c>
    </row>
    <row r="337" spans="1:11" ht="12.75" customHeight="1" outlineLevel="2">
      <c r="A337" s="15" t="s">
        <v>2137</v>
      </c>
      <c r="B337" s="8" t="s">
        <v>38</v>
      </c>
      <c r="C337" s="9" t="s">
        <v>640</v>
      </c>
      <c r="D337" s="9" t="s">
        <v>649</v>
      </c>
      <c r="E337" s="8" t="s">
        <v>650</v>
      </c>
      <c r="F337" s="10">
        <v>-14746</v>
      </c>
      <c r="G337" s="10">
        <v>0</v>
      </c>
      <c r="H337" s="10">
        <v>-14746</v>
      </c>
      <c r="I337" s="10">
        <v>0</v>
      </c>
      <c r="J337" s="10">
        <v>-14746</v>
      </c>
      <c r="K337" s="10">
        <v>0</v>
      </c>
    </row>
    <row r="338" spans="1:11" ht="12.75" customHeight="1" outlineLevel="2">
      <c r="A338" s="15" t="s">
        <v>2138</v>
      </c>
      <c r="B338" s="8" t="s">
        <v>38</v>
      </c>
      <c r="C338" s="9" t="s">
        <v>640</v>
      </c>
      <c r="D338" s="9" t="s">
        <v>651</v>
      </c>
      <c r="E338" s="8" t="s">
        <v>652</v>
      </c>
      <c r="F338" s="10">
        <v>0</v>
      </c>
      <c r="G338" s="10">
        <v>0</v>
      </c>
      <c r="H338" s="10">
        <v>0</v>
      </c>
      <c r="I338" s="10">
        <v>0</v>
      </c>
      <c r="J338" s="10">
        <v>0</v>
      </c>
      <c r="K338" s="10">
        <v>0</v>
      </c>
    </row>
    <row r="339" spans="1:11" ht="12.75" customHeight="1" outlineLevel="2">
      <c r="A339" s="15" t="s">
        <v>2139</v>
      </c>
      <c r="B339" s="8" t="s">
        <v>38</v>
      </c>
      <c r="C339" s="9" t="s">
        <v>640</v>
      </c>
      <c r="D339" s="9" t="s">
        <v>653</v>
      </c>
      <c r="E339" s="8" t="s">
        <v>654</v>
      </c>
      <c r="F339" s="10">
        <v>-6015</v>
      </c>
      <c r="G339" s="10">
        <v>0</v>
      </c>
      <c r="H339" s="10">
        <v>-6015</v>
      </c>
      <c r="I339" s="10">
        <v>0</v>
      </c>
      <c r="J339" s="10">
        <v>-6015</v>
      </c>
      <c r="K339" s="10">
        <v>-6015</v>
      </c>
    </row>
    <row r="340" spans="1:11" ht="12.75" customHeight="1" outlineLevel="2">
      <c r="A340" s="15" t="s">
        <v>2140</v>
      </c>
      <c r="B340" s="8" t="s">
        <v>38</v>
      </c>
      <c r="C340" s="9" t="s">
        <v>640</v>
      </c>
      <c r="D340" s="9" t="s">
        <v>655</v>
      </c>
      <c r="E340" s="8" t="s">
        <v>656</v>
      </c>
      <c r="F340" s="10">
        <v>0</v>
      </c>
      <c r="G340" s="10">
        <v>0</v>
      </c>
      <c r="H340" s="10">
        <v>0</v>
      </c>
      <c r="I340" s="10">
        <v>0</v>
      </c>
      <c r="J340" s="10">
        <v>0</v>
      </c>
      <c r="K340" s="10">
        <v>0</v>
      </c>
    </row>
    <row r="341" spans="1:11" ht="12.75" customHeight="1" outlineLevel="2">
      <c r="A341" s="15" t="s">
        <v>2141</v>
      </c>
      <c r="B341" s="8" t="s">
        <v>38</v>
      </c>
      <c r="C341" s="9" t="s">
        <v>640</v>
      </c>
      <c r="D341" s="9" t="s">
        <v>657</v>
      </c>
      <c r="E341" s="8" t="s">
        <v>658</v>
      </c>
      <c r="F341" s="10">
        <v>-3497</v>
      </c>
      <c r="G341" s="10">
        <v>0</v>
      </c>
      <c r="H341" s="10">
        <v>-3497</v>
      </c>
      <c r="I341" s="10">
        <v>0</v>
      </c>
      <c r="J341" s="10">
        <v>-3497</v>
      </c>
      <c r="K341" s="10">
        <v>-1</v>
      </c>
    </row>
    <row r="342" spans="1:11" ht="12.75" customHeight="1" outlineLevel="2">
      <c r="A342" s="15" t="s">
        <v>2142</v>
      </c>
      <c r="B342" s="8" t="s">
        <v>38</v>
      </c>
      <c r="C342" s="9" t="s">
        <v>640</v>
      </c>
      <c r="D342" s="9" t="s">
        <v>659</v>
      </c>
      <c r="E342" s="8" t="s">
        <v>660</v>
      </c>
      <c r="F342" s="10">
        <v>22</v>
      </c>
      <c r="G342" s="10">
        <v>0</v>
      </c>
      <c r="H342" s="10">
        <v>22</v>
      </c>
      <c r="I342" s="10">
        <v>0</v>
      </c>
      <c r="J342" s="10">
        <v>22</v>
      </c>
      <c r="K342" s="10">
        <v>-1579</v>
      </c>
    </row>
    <row r="343" spans="1:11" ht="12.75" customHeight="1" outlineLevel="2">
      <c r="A343" s="15" t="s">
        <v>2143</v>
      </c>
      <c r="B343" s="8" t="s">
        <v>38</v>
      </c>
      <c r="C343" s="9" t="s">
        <v>640</v>
      </c>
      <c r="D343" s="9" t="s">
        <v>661</v>
      </c>
      <c r="E343" s="8" t="s">
        <v>662</v>
      </c>
      <c r="F343" s="10">
        <v>-9714</v>
      </c>
      <c r="G343" s="10">
        <v>0</v>
      </c>
      <c r="H343" s="10">
        <v>-9714</v>
      </c>
      <c r="I343" s="10">
        <v>0</v>
      </c>
      <c r="J343" s="10">
        <v>-9714</v>
      </c>
      <c r="K343" s="10">
        <v>-2075</v>
      </c>
    </row>
    <row r="344" spans="1:11" ht="12.75" customHeight="1" outlineLevel="2">
      <c r="A344" s="15" t="s">
        <v>2144</v>
      </c>
      <c r="B344" s="8" t="s">
        <v>38</v>
      </c>
      <c r="C344" s="9" t="s">
        <v>640</v>
      </c>
      <c r="D344" s="9" t="s">
        <v>663</v>
      </c>
      <c r="E344" s="8" t="s">
        <v>664</v>
      </c>
      <c r="F344" s="10">
        <v>1327</v>
      </c>
      <c r="G344" s="10">
        <v>0</v>
      </c>
      <c r="H344" s="10">
        <v>1327</v>
      </c>
      <c r="I344" s="10">
        <v>0</v>
      </c>
      <c r="J344" s="10">
        <v>1327</v>
      </c>
      <c r="K344" s="10">
        <v>-1805</v>
      </c>
    </row>
    <row r="345" spans="1:11" ht="12.75" customHeight="1" outlineLevel="2">
      <c r="A345" s="15" t="s">
        <v>2145</v>
      </c>
      <c r="B345" s="8" t="s">
        <v>38</v>
      </c>
      <c r="C345" s="9" t="s">
        <v>640</v>
      </c>
      <c r="D345" s="9" t="s">
        <v>665</v>
      </c>
      <c r="E345" s="8" t="s">
        <v>666</v>
      </c>
      <c r="F345" s="10">
        <v>-575</v>
      </c>
      <c r="G345" s="10">
        <v>0</v>
      </c>
      <c r="H345" s="10">
        <v>-575</v>
      </c>
      <c r="I345" s="10">
        <v>0</v>
      </c>
      <c r="J345" s="10">
        <v>-575</v>
      </c>
      <c r="K345" s="10">
        <v>0</v>
      </c>
    </row>
    <row r="346" spans="1:11" ht="12.75" customHeight="1" outlineLevel="2">
      <c r="A346" s="15" t="s">
        <v>2146</v>
      </c>
      <c r="B346" s="8" t="s">
        <v>38</v>
      </c>
      <c r="C346" s="9" t="s">
        <v>640</v>
      </c>
      <c r="D346" s="9" t="s">
        <v>667</v>
      </c>
      <c r="E346" s="8" t="s">
        <v>668</v>
      </c>
      <c r="F346" s="10">
        <v>448</v>
      </c>
      <c r="G346" s="10">
        <v>0</v>
      </c>
      <c r="H346" s="10">
        <v>448</v>
      </c>
      <c r="I346" s="10">
        <v>0</v>
      </c>
      <c r="J346" s="10">
        <v>448</v>
      </c>
      <c r="K346" s="10">
        <v>448</v>
      </c>
    </row>
    <row r="347" spans="1:11" ht="12.75" customHeight="1" outlineLevel="2">
      <c r="A347" s="15" t="s">
        <v>2147</v>
      </c>
      <c r="B347" s="8" t="s">
        <v>38</v>
      </c>
      <c r="C347" s="9" t="s">
        <v>640</v>
      </c>
      <c r="D347" s="9" t="s">
        <v>669</v>
      </c>
      <c r="E347" s="8" t="s">
        <v>670</v>
      </c>
      <c r="F347" s="10">
        <v>-2174</v>
      </c>
      <c r="G347" s="10">
        <v>0</v>
      </c>
      <c r="H347" s="10">
        <v>-2174</v>
      </c>
      <c r="I347" s="10">
        <v>0</v>
      </c>
      <c r="J347" s="10">
        <v>-2174</v>
      </c>
      <c r="K347" s="10">
        <v>212</v>
      </c>
    </row>
    <row r="348" spans="1:11" ht="12.75" customHeight="1" outlineLevel="2">
      <c r="A348" s="15" t="s">
        <v>2148</v>
      </c>
      <c r="B348" s="8" t="s">
        <v>38</v>
      </c>
      <c r="C348" s="9" t="s">
        <v>640</v>
      </c>
      <c r="D348" s="9" t="s">
        <v>671</v>
      </c>
      <c r="E348" s="8" t="s">
        <v>672</v>
      </c>
      <c r="F348" s="10">
        <v>-3044</v>
      </c>
      <c r="G348" s="10">
        <v>0</v>
      </c>
      <c r="H348" s="10">
        <v>-3044</v>
      </c>
      <c r="I348" s="10">
        <v>0</v>
      </c>
      <c r="J348" s="10">
        <v>-3044</v>
      </c>
      <c r="K348" s="10">
        <v>-2672</v>
      </c>
    </row>
    <row r="349" spans="1:11" ht="12.75" customHeight="1" outlineLevel="2">
      <c r="A349" s="15" t="s">
        <v>2149</v>
      </c>
      <c r="B349" s="8" t="s">
        <v>38</v>
      </c>
      <c r="C349" s="9" t="s">
        <v>640</v>
      </c>
      <c r="D349" s="9" t="s">
        <v>673</v>
      </c>
      <c r="E349" s="8" t="s">
        <v>674</v>
      </c>
      <c r="F349" s="10">
        <v>-3419</v>
      </c>
      <c r="G349" s="10">
        <v>0</v>
      </c>
      <c r="H349" s="10">
        <v>-3419</v>
      </c>
      <c r="I349" s="10">
        <v>0</v>
      </c>
      <c r="J349" s="10">
        <v>-3419</v>
      </c>
      <c r="K349" s="10">
        <v>0</v>
      </c>
    </row>
    <row r="350" spans="1:11" ht="12.75" customHeight="1" outlineLevel="2">
      <c r="A350" s="15" t="s">
        <v>2150</v>
      </c>
      <c r="B350" s="8" t="s">
        <v>38</v>
      </c>
      <c r="C350" s="9" t="s">
        <v>640</v>
      </c>
      <c r="D350" s="9" t="s">
        <v>675</v>
      </c>
      <c r="E350" s="8" t="s">
        <v>676</v>
      </c>
      <c r="F350" s="10">
        <v>1</v>
      </c>
      <c r="G350" s="10">
        <v>0</v>
      </c>
      <c r="H350" s="10">
        <v>1</v>
      </c>
      <c r="I350" s="10">
        <v>0</v>
      </c>
      <c r="J350" s="10">
        <v>1</v>
      </c>
      <c r="K350" s="10">
        <v>0</v>
      </c>
    </row>
    <row r="351" spans="1:11" ht="12.75" customHeight="1" outlineLevel="2">
      <c r="A351" s="15" t="s">
        <v>2151</v>
      </c>
      <c r="B351" s="8" t="s">
        <v>38</v>
      </c>
      <c r="C351" s="9" t="s">
        <v>640</v>
      </c>
      <c r="D351" s="9" t="s">
        <v>677</v>
      </c>
      <c r="E351" s="8" t="s">
        <v>678</v>
      </c>
      <c r="F351" s="10">
        <v>-925</v>
      </c>
      <c r="G351" s="10">
        <v>0</v>
      </c>
      <c r="H351" s="10">
        <v>-925</v>
      </c>
      <c r="I351" s="10">
        <v>0</v>
      </c>
      <c r="J351" s="10">
        <v>-925</v>
      </c>
      <c r="K351" s="10">
        <v>0</v>
      </c>
    </row>
    <row r="352" spans="1:11" ht="12.75" customHeight="1" outlineLevel="2">
      <c r="A352" s="15" t="s">
        <v>2152</v>
      </c>
      <c r="B352" s="8" t="s">
        <v>38</v>
      </c>
      <c r="C352" s="9" t="s">
        <v>640</v>
      </c>
      <c r="D352" s="9" t="s">
        <v>679</v>
      </c>
      <c r="E352" s="8" t="s">
        <v>680</v>
      </c>
      <c r="F352" s="10">
        <v>221</v>
      </c>
      <c r="G352" s="10">
        <v>0</v>
      </c>
      <c r="H352" s="10">
        <v>221</v>
      </c>
      <c r="I352" s="10">
        <v>0</v>
      </c>
      <c r="J352" s="10">
        <v>221</v>
      </c>
      <c r="K352" s="10">
        <v>-6766</v>
      </c>
    </row>
    <row r="353" spans="1:11" ht="12.75" customHeight="1" outlineLevel="2">
      <c r="A353" s="15" t="s">
        <v>2153</v>
      </c>
      <c r="B353" s="8" t="s">
        <v>38</v>
      </c>
      <c r="C353" s="9" t="s">
        <v>640</v>
      </c>
      <c r="D353" s="9" t="s">
        <v>681</v>
      </c>
      <c r="E353" s="8" t="s">
        <v>682</v>
      </c>
      <c r="F353" s="10">
        <v>267</v>
      </c>
      <c r="G353" s="10">
        <v>0</v>
      </c>
      <c r="H353" s="10">
        <v>267</v>
      </c>
      <c r="I353" s="10">
        <v>0</v>
      </c>
      <c r="J353" s="10">
        <v>267</v>
      </c>
      <c r="K353" s="10">
        <v>-982</v>
      </c>
    </row>
    <row r="354" spans="1:11" ht="12.75" customHeight="1" outlineLevel="2">
      <c r="A354" s="15" t="s">
        <v>2154</v>
      </c>
      <c r="B354" s="8" t="s">
        <v>38</v>
      </c>
      <c r="C354" s="9" t="s">
        <v>640</v>
      </c>
      <c r="D354" s="9" t="s">
        <v>683</v>
      </c>
      <c r="E354" s="8" t="s">
        <v>684</v>
      </c>
      <c r="F354" s="10">
        <v>-2004</v>
      </c>
      <c r="G354" s="10">
        <v>0</v>
      </c>
      <c r="H354" s="10">
        <v>-2004</v>
      </c>
      <c r="I354" s="10">
        <v>0</v>
      </c>
      <c r="J354" s="10">
        <v>-2004</v>
      </c>
      <c r="K354" s="10">
        <v>-2000</v>
      </c>
    </row>
    <row r="355" spans="1:11" ht="12.75" customHeight="1" outlineLevel="2">
      <c r="A355" s="15" t="s">
        <v>2155</v>
      </c>
      <c r="B355" s="8" t="s">
        <v>38</v>
      </c>
      <c r="C355" s="9" t="s">
        <v>640</v>
      </c>
      <c r="D355" s="9" t="s">
        <v>685</v>
      </c>
      <c r="E355" s="8" t="s">
        <v>686</v>
      </c>
      <c r="F355" s="10">
        <v>-1367</v>
      </c>
      <c r="G355" s="10">
        <v>0</v>
      </c>
      <c r="H355" s="10">
        <v>-1367</v>
      </c>
      <c r="I355" s="10">
        <v>0</v>
      </c>
      <c r="J355" s="10">
        <v>-1367</v>
      </c>
      <c r="K355" s="10">
        <v>-4008</v>
      </c>
    </row>
    <row r="356" spans="1:11" ht="12.75" customHeight="1" outlineLevel="2">
      <c r="A356" s="15" t="s">
        <v>2156</v>
      </c>
      <c r="B356" s="8" t="s">
        <v>38</v>
      </c>
      <c r="C356" s="9" t="s">
        <v>640</v>
      </c>
      <c r="D356" s="9" t="s">
        <v>687</v>
      </c>
      <c r="E356" s="8" t="s">
        <v>688</v>
      </c>
      <c r="F356" s="10">
        <v>269</v>
      </c>
      <c r="G356" s="10">
        <v>0</v>
      </c>
      <c r="H356" s="10">
        <v>269</v>
      </c>
      <c r="I356" s="10">
        <v>0</v>
      </c>
      <c r="J356" s="10">
        <v>269</v>
      </c>
      <c r="K356" s="10">
        <v>269</v>
      </c>
    </row>
    <row r="357" spans="1:11" ht="12.75" customHeight="1" outlineLevel="2">
      <c r="A357" s="15" t="s">
        <v>2157</v>
      </c>
      <c r="B357" s="8" t="s">
        <v>38</v>
      </c>
      <c r="C357" s="9" t="s">
        <v>640</v>
      </c>
      <c r="D357" s="9" t="s">
        <v>689</v>
      </c>
      <c r="E357" s="8" t="s">
        <v>690</v>
      </c>
      <c r="F357" s="10">
        <v>1</v>
      </c>
      <c r="G357" s="10">
        <v>0</v>
      </c>
      <c r="H357" s="10">
        <v>1</v>
      </c>
      <c r="I357" s="10">
        <v>0</v>
      </c>
      <c r="J357" s="10">
        <v>1</v>
      </c>
      <c r="K357" s="10">
        <v>-225</v>
      </c>
    </row>
    <row r="358" spans="1:11" ht="12.75" customHeight="1" outlineLevel="2">
      <c r="A358" s="15" t="s">
        <v>2158</v>
      </c>
      <c r="B358" s="8" t="s">
        <v>38</v>
      </c>
      <c r="C358" s="9" t="s">
        <v>640</v>
      </c>
      <c r="D358" s="9" t="s">
        <v>691</v>
      </c>
      <c r="E358" s="8" t="s">
        <v>692</v>
      </c>
      <c r="F358" s="10">
        <v>-202</v>
      </c>
      <c r="G358" s="10">
        <v>0</v>
      </c>
      <c r="H358" s="10">
        <v>-202</v>
      </c>
      <c r="I358" s="10">
        <v>0</v>
      </c>
      <c r="J358" s="10">
        <v>-202</v>
      </c>
      <c r="K358" s="10">
        <v>-202</v>
      </c>
    </row>
    <row r="359" spans="1:11" ht="12.75" customHeight="1" outlineLevel="2">
      <c r="A359" s="15" t="s">
        <v>2159</v>
      </c>
      <c r="B359" s="8" t="s">
        <v>38</v>
      </c>
      <c r="C359" s="9" t="s">
        <v>640</v>
      </c>
      <c r="D359" s="9" t="s">
        <v>693</v>
      </c>
      <c r="E359" s="8" t="s">
        <v>694</v>
      </c>
      <c r="F359" s="10">
        <v>-3250</v>
      </c>
      <c r="G359" s="10">
        <v>0</v>
      </c>
      <c r="H359" s="10">
        <v>-3250</v>
      </c>
      <c r="I359" s="10">
        <v>0</v>
      </c>
      <c r="J359" s="10">
        <v>-3250</v>
      </c>
      <c r="K359" s="10">
        <v>-2884</v>
      </c>
    </row>
    <row r="360" spans="1:11" ht="12.75" customHeight="1" outlineLevel="2">
      <c r="A360" s="15" t="s">
        <v>2160</v>
      </c>
      <c r="B360" s="8" t="s">
        <v>38</v>
      </c>
      <c r="C360" s="9" t="s">
        <v>640</v>
      </c>
      <c r="D360" s="9" t="s">
        <v>695</v>
      </c>
      <c r="E360" s="8" t="s">
        <v>696</v>
      </c>
      <c r="F360" s="10">
        <v>0</v>
      </c>
      <c r="G360" s="10">
        <v>0</v>
      </c>
      <c r="H360" s="10">
        <v>0</v>
      </c>
      <c r="I360" s="10">
        <v>0</v>
      </c>
      <c r="J360" s="10">
        <v>0</v>
      </c>
      <c r="K360" s="10">
        <v>-875</v>
      </c>
    </row>
    <row r="361" spans="1:11" ht="12.75" customHeight="1" outlineLevel="2">
      <c r="A361" s="15" t="s">
        <v>2161</v>
      </c>
      <c r="B361" s="8" t="s">
        <v>38</v>
      </c>
      <c r="C361" s="9" t="s">
        <v>640</v>
      </c>
      <c r="D361" s="9" t="s">
        <v>697</v>
      </c>
      <c r="E361" s="8" t="s">
        <v>698</v>
      </c>
      <c r="F361" s="10">
        <v>-62</v>
      </c>
      <c r="G361" s="10">
        <v>0</v>
      </c>
      <c r="H361" s="10">
        <v>-62</v>
      </c>
      <c r="I361" s="10">
        <v>0</v>
      </c>
      <c r="J361" s="10">
        <v>-62</v>
      </c>
      <c r="K361" s="10">
        <v>0</v>
      </c>
    </row>
    <row r="362" spans="1:11" ht="12.75" customHeight="1" outlineLevel="2">
      <c r="A362" s="15" t="s">
        <v>2162</v>
      </c>
      <c r="B362" s="8" t="s">
        <v>38</v>
      </c>
      <c r="C362" s="9" t="s">
        <v>640</v>
      </c>
      <c r="D362" s="9" t="s">
        <v>699</v>
      </c>
      <c r="E362" s="8" t="s">
        <v>700</v>
      </c>
      <c r="F362" s="10">
        <v>-4715</v>
      </c>
      <c r="G362" s="10">
        <v>0</v>
      </c>
      <c r="H362" s="10">
        <v>-4715</v>
      </c>
      <c r="I362" s="10">
        <v>0</v>
      </c>
      <c r="J362" s="10">
        <v>-4715</v>
      </c>
      <c r="K362" s="10">
        <v>0</v>
      </c>
    </row>
    <row r="363" spans="1:11" ht="12.75" customHeight="1" outlineLevel="2">
      <c r="A363" s="15" t="s">
        <v>2163</v>
      </c>
      <c r="B363" s="8" t="s">
        <v>38</v>
      </c>
      <c r="C363" s="9" t="s">
        <v>640</v>
      </c>
      <c r="D363" s="9" t="s">
        <v>701</v>
      </c>
      <c r="E363" s="8" t="s">
        <v>702</v>
      </c>
      <c r="F363" s="10">
        <v>-1528</v>
      </c>
      <c r="G363" s="10">
        <v>0</v>
      </c>
      <c r="H363" s="10">
        <v>-1528</v>
      </c>
      <c r="I363" s="10">
        <v>0</v>
      </c>
      <c r="J363" s="10">
        <v>-1528</v>
      </c>
      <c r="K363" s="10">
        <v>0</v>
      </c>
    </row>
    <row r="364" spans="1:11" ht="12.75" customHeight="1" outlineLevel="2">
      <c r="A364" s="15" t="s">
        <v>2164</v>
      </c>
      <c r="B364" s="8" t="s">
        <v>38</v>
      </c>
      <c r="C364" s="9" t="s">
        <v>640</v>
      </c>
      <c r="D364" s="9" t="s">
        <v>703</v>
      </c>
      <c r="E364" s="8" t="s">
        <v>704</v>
      </c>
      <c r="F364" s="10">
        <v>0</v>
      </c>
      <c r="G364" s="10">
        <v>0</v>
      </c>
      <c r="H364" s="10">
        <v>0</v>
      </c>
      <c r="I364" s="10">
        <v>0</v>
      </c>
      <c r="J364" s="10">
        <v>0</v>
      </c>
      <c r="K364" s="10">
        <v>0</v>
      </c>
    </row>
    <row r="365" spans="1:11" ht="12.75" customHeight="1" outlineLevel="2">
      <c r="A365" s="15" t="s">
        <v>2165</v>
      </c>
      <c r="B365" s="8" t="s">
        <v>38</v>
      </c>
      <c r="C365" s="9" t="s">
        <v>640</v>
      </c>
      <c r="D365" s="9" t="s">
        <v>705</v>
      </c>
      <c r="E365" s="8" t="s">
        <v>706</v>
      </c>
      <c r="F365" s="10">
        <v>0</v>
      </c>
      <c r="G365" s="10">
        <v>0</v>
      </c>
      <c r="H365" s="10">
        <v>0</v>
      </c>
      <c r="I365" s="10">
        <v>0</v>
      </c>
      <c r="J365" s="10">
        <v>0</v>
      </c>
      <c r="K365" s="10">
        <v>0</v>
      </c>
    </row>
    <row r="366" spans="1:11" ht="12.75" customHeight="1" outlineLevel="2">
      <c r="A366" s="15" t="s">
        <v>2166</v>
      </c>
      <c r="B366" s="8" t="s">
        <v>38</v>
      </c>
      <c r="C366" s="9" t="s">
        <v>640</v>
      </c>
      <c r="D366" s="9" t="s">
        <v>707</v>
      </c>
      <c r="E366" s="8" t="s">
        <v>708</v>
      </c>
      <c r="F366" s="10">
        <v>0</v>
      </c>
      <c r="G366" s="10">
        <v>0</v>
      </c>
      <c r="H366" s="10">
        <v>0</v>
      </c>
      <c r="I366" s="10">
        <v>0</v>
      </c>
      <c r="J366" s="10">
        <v>0</v>
      </c>
      <c r="K366" s="10">
        <v>0</v>
      </c>
    </row>
    <row r="367" spans="1:11" ht="12.75" customHeight="1" outlineLevel="2">
      <c r="A367" s="15" t="s">
        <v>2167</v>
      </c>
      <c r="B367" s="8" t="s">
        <v>38</v>
      </c>
      <c r="C367" s="9" t="s">
        <v>640</v>
      </c>
      <c r="D367" s="9" t="s">
        <v>709</v>
      </c>
      <c r="E367" s="8" t="s">
        <v>710</v>
      </c>
      <c r="F367" s="10">
        <v>0</v>
      </c>
      <c r="G367" s="10">
        <v>0</v>
      </c>
      <c r="H367" s="10">
        <v>0</v>
      </c>
      <c r="I367" s="10">
        <v>0</v>
      </c>
      <c r="J367" s="10">
        <v>0</v>
      </c>
      <c r="K367" s="10">
        <v>0</v>
      </c>
    </row>
    <row r="368" spans="1:11" ht="12.75" customHeight="1" outlineLevel="2">
      <c r="A368" s="15" t="s">
        <v>2168</v>
      </c>
      <c r="B368" s="8" t="s">
        <v>38</v>
      </c>
      <c r="C368" s="9" t="s">
        <v>640</v>
      </c>
      <c r="D368" s="9" t="s">
        <v>711</v>
      </c>
      <c r="E368" s="8" t="s">
        <v>712</v>
      </c>
      <c r="F368" s="10">
        <v>0</v>
      </c>
      <c r="G368" s="10">
        <v>0</v>
      </c>
      <c r="H368" s="10">
        <v>0</v>
      </c>
      <c r="I368" s="10">
        <v>0</v>
      </c>
      <c r="J368" s="10">
        <v>0</v>
      </c>
      <c r="K368" s="10">
        <v>0</v>
      </c>
    </row>
    <row r="369" spans="1:11" ht="12.75" customHeight="1" outlineLevel="2">
      <c r="A369" s="15" t="s">
        <v>2169</v>
      </c>
      <c r="B369" s="8" t="s">
        <v>38</v>
      </c>
      <c r="C369" s="9" t="s">
        <v>640</v>
      </c>
      <c r="D369" s="9" t="s">
        <v>713</v>
      </c>
      <c r="E369" s="8" t="s">
        <v>714</v>
      </c>
      <c r="F369" s="10">
        <v>0</v>
      </c>
      <c r="G369" s="10">
        <v>0</v>
      </c>
      <c r="H369" s="10">
        <v>0</v>
      </c>
      <c r="I369" s="10">
        <v>0</v>
      </c>
      <c r="J369" s="10">
        <v>0</v>
      </c>
      <c r="K369" s="10">
        <v>0</v>
      </c>
    </row>
    <row r="370" spans="1:11" ht="12.75" customHeight="1" outlineLevel="2">
      <c r="A370" s="15" t="s">
        <v>2170</v>
      </c>
      <c r="B370" s="8" t="s">
        <v>38</v>
      </c>
      <c r="C370" s="9" t="s">
        <v>640</v>
      </c>
      <c r="D370" s="9" t="s">
        <v>715</v>
      </c>
      <c r="E370" s="8" t="s">
        <v>716</v>
      </c>
      <c r="F370" s="10">
        <v>0</v>
      </c>
      <c r="G370" s="10">
        <v>0</v>
      </c>
      <c r="H370" s="10">
        <v>0</v>
      </c>
      <c r="I370" s="10">
        <v>0</v>
      </c>
      <c r="J370" s="10">
        <v>0</v>
      </c>
      <c r="K370" s="10">
        <v>0</v>
      </c>
    </row>
    <row r="371" spans="1:11" ht="12.75" customHeight="1" outlineLevel="2">
      <c r="A371" s="15" t="s">
        <v>2171</v>
      </c>
      <c r="B371" s="8" t="s">
        <v>38</v>
      </c>
      <c r="C371" s="9" t="s">
        <v>640</v>
      </c>
      <c r="D371" s="9" t="s">
        <v>717</v>
      </c>
      <c r="E371" s="8" t="s">
        <v>718</v>
      </c>
      <c r="F371" s="10">
        <v>-826</v>
      </c>
      <c r="G371" s="10">
        <v>0</v>
      </c>
      <c r="H371" s="10">
        <v>-826</v>
      </c>
      <c r="I371" s="10">
        <v>0</v>
      </c>
      <c r="J371" s="10">
        <v>-826</v>
      </c>
      <c r="K371" s="10">
        <v>-826</v>
      </c>
    </row>
    <row r="372" spans="1:11" ht="12.75" customHeight="1" outlineLevel="2">
      <c r="A372" s="15" t="s">
        <v>2172</v>
      </c>
      <c r="B372" s="8" t="s">
        <v>38</v>
      </c>
      <c r="C372" s="9" t="s">
        <v>640</v>
      </c>
      <c r="D372" s="9" t="s">
        <v>719</v>
      </c>
      <c r="E372" s="8" t="s">
        <v>720</v>
      </c>
      <c r="F372" s="10">
        <v>-21078</v>
      </c>
      <c r="G372" s="10">
        <v>0</v>
      </c>
      <c r="H372" s="10">
        <v>-21078</v>
      </c>
      <c r="I372" s="10">
        <v>0</v>
      </c>
      <c r="J372" s="10">
        <v>-21078</v>
      </c>
      <c r="K372" s="10">
        <v>-20598</v>
      </c>
    </row>
    <row r="373" spans="1:11" ht="12.75" customHeight="1" outlineLevel="2">
      <c r="A373" s="15" t="s">
        <v>2173</v>
      </c>
      <c r="B373" s="8" t="s">
        <v>38</v>
      </c>
      <c r="C373" s="9" t="s">
        <v>640</v>
      </c>
      <c r="D373" s="9" t="s">
        <v>721</v>
      </c>
      <c r="E373" s="8" t="s">
        <v>722</v>
      </c>
      <c r="F373" s="10">
        <v>0</v>
      </c>
      <c r="G373" s="10">
        <v>0</v>
      </c>
      <c r="H373" s="10">
        <v>0</v>
      </c>
      <c r="I373" s="10">
        <v>0</v>
      </c>
      <c r="J373" s="10">
        <v>0</v>
      </c>
      <c r="K373" s="10">
        <v>0</v>
      </c>
    </row>
    <row r="374" spans="1:11" ht="12.75" customHeight="1" outlineLevel="2">
      <c r="A374" s="15" t="s">
        <v>2174</v>
      </c>
      <c r="B374" s="8" t="s">
        <v>38</v>
      </c>
      <c r="C374" s="9" t="s">
        <v>640</v>
      </c>
      <c r="D374" s="9" t="s">
        <v>723</v>
      </c>
      <c r="E374" s="8" t="s">
        <v>724</v>
      </c>
      <c r="F374" s="10">
        <v>-588</v>
      </c>
      <c r="G374" s="10">
        <v>0</v>
      </c>
      <c r="H374" s="10">
        <v>-588</v>
      </c>
      <c r="I374" s="10">
        <v>0</v>
      </c>
      <c r="J374" s="10">
        <v>-588</v>
      </c>
      <c r="K374" s="10">
        <v>-64</v>
      </c>
    </row>
    <row r="375" spans="1:11" ht="12.75" customHeight="1" outlineLevel="2">
      <c r="A375" s="15" t="s">
        <v>2175</v>
      </c>
      <c r="B375" s="8" t="s">
        <v>38</v>
      </c>
      <c r="C375" s="9" t="s">
        <v>640</v>
      </c>
      <c r="D375" s="9" t="s">
        <v>725</v>
      </c>
      <c r="E375" s="8" t="s">
        <v>726</v>
      </c>
      <c r="F375" s="10">
        <v>-17</v>
      </c>
      <c r="G375" s="10">
        <v>0</v>
      </c>
      <c r="H375" s="10">
        <v>-17</v>
      </c>
      <c r="I375" s="10">
        <v>0</v>
      </c>
      <c r="J375" s="10">
        <v>-17</v>
      </c>
      <c r="K375" s="10">
        <v>-273</v>
      </c>
    </row>
    <row r="376" spans="1:11" ht="12.75" customHeight="1" outlineLevel="2">
      <c r="A376" s="15" t="s">
        <v>2176</v>
      </c>
      <c r="B376" s="8" t="s">
        <v>38</v>
      </c>
      <c r="C376" s="9" t="s">
        <v>640</v>
      </c>
      <c r="D376" s="9" t="s">
        <v>727</v>
      </c>
      <c r="E376" s="8" t="s">
        <v>728</v>
      </c>
      <c r="F376" s="10">
        <v>-1073</v>
      </c>
      <c r="G376" s="10">
        <v>0</v>
      </c>
      <c r="H376" s="10">
        <v>-1073</v>
      </c>
      <c r="I376" s="10">
        <v>0</v>
      </c>
      <c r="J376" s="10">
        <v>-1073</v>
      </c>
      <c r="K376" s="10">
        <v>128</v>
      </c>
    </row>
    <row r="377" spans="1:11" ht="12.75" customHeight="1" outlineLevel="2">
      <c r="A377" s="15" t="s">
        <v>2177</v>
      </c>
      <c r="B377" s="8" t="s">
        <v>38</v>
      </c>
      <c r="C377" s="9" t="s">
        <v>640</v>
      </c>
      <c r="D377" s="9" t="s">
        <v>729</v>
      </c>
      <c r="E377" s="8" t="s">
        <v>730</v>
      </c>
      <c r="F377" s="10">
        <v>230</v>
      </c>
      <c r="G377" s="10">
        <v>0</v>
      </c>
      <c r="H377" s="10">
        <v>230</v>
      </c>
      <c r="I377" s="10">
        <v>0</v>
      </c>
      <c r="J377" s="10">
        <v>230</v>
      </c>
      <c r="K377" s="10">
        <v>-289</v>
      </c>
    </row>
    <row r="378" spans="1:11" ht="12.75" customHeight="1" outlineLevel="2">
      <c r="A378" s="15" t="s">
        <v>2178</v>
      </c>
      <c r="B378" s="8" t="s">
        <v>38</v>
      </c>
      <c r="C378" s="9" t="s">
        <v>640</v>
      </c>
      <c r="D378" s="9" t="s">
        <v>731</v>
      </c>
      <c r="E378" s="8" t="s">
        <v>732</v>
      </c>
      <c r="F378" s="10">
        <v>-92</v>
      </c>
      <c r="G378" s="10">
        <v>0</v>
      </c>
      <c r="H378" s="10">
        <v>-92</v>
      </c>
      <c r="I378" s="10">
        <v>0</v>
      </c>
      <c r="J378" s="10">
        <v>-92</v>
      </c>
      <c r="K378" s="10">
        <v>0</v>
      </c>
    </row>
    <row r="379" spans="1:11" ht="12.75" customHeight="1" outlineLevel="2">
      <c r="A379" s="15" t="s">
        <v>2179</v>
      </c>
      <c r="B379" s="8" t="s">
        <v>38</v>
      </c>
      <c r="C379" s="9" t="s">
        <v>640</v>
      </c>
      <c r="D379" s="9" t="s">
        <v>733</v>
      </c>
      <c r="E379" s="8" t="s">
        <v>734</v>
      </c>
      <c r="F379" s="10">
        <v>0</v>
      </c>
      <c r="G379" s="10">
        <v>0</v>
      </c>
      <c r="H379" s="10">
        <v>0</v>
      </c>
      <c r="I379" s="10">
        <v>0</v>
      </c>
      <c r="J379" s="10">
        <v>0</v>
      </c>
      <c r="K379" s="10">
        <v>0</v>
      </c>
    </row>
    <row r="380" spans="1:11" ht="12.75" customHeight="1" outlineLevel="2">
      <c r="A380" s="15" t="s">
        <v>2180</v>
      </c>
      <c r="B380" s="8" t="s">
        <v>38</v>
      </c>
      <c r="C380" s="9" t="s">
        <v>640</v>
      </c>
      <c r="D380" s="9" t="s">
        <v>735</v>
      </c>
      <c r="E380" s="8" t="s">
        <v>736</v>
      </c>
      <c r="F380" s="10">
        <v>-358</v>
      </c>
      <c r="G380" s="10">
        <v>0</v>
      </c>
      <c r="H380" s="10">
        <v>-358</v>
      </c>
      <c r="I380" s="10">
        <v>0</v>
      </c>
      <c r="J380" s="10">
        <v>-358</v>
      </c>
      <c r="K380" s="10">
        <v>0</v>
      </c>
    </row>
    <row r="381" spans="1:11" ht="12.75" customHeight="1" outlineLevel="2">
      <c r="A381" s="15" t="s">
        <v>2181</v>
      </c>
      <c r="B381" s="8" t="s">
        <v>38</v>
      </c>
      <c r="C381" s="9" t="s">
        <v>640</v>
      </c>
      <c r="D381" s="9" t="s">
        <v>737</v>
      </c>
      <c r="E381" s="8" t="s">
        <v>738</v>
      </c>
      <c r="F381" s="10">
        <v>-485</v>
      </c>
      <c r="G381" s="10">
        <v>0</v>
      </c>
      <c r="H381" s="10">
        <v>-485</v>
      </c>
      <c r="I381" s="10">
        <v>0</v>
      </c>
      <c r="J381" s="10">
        <v>-485</v>
      </c>
      <c r="K381" s="10">
        <v>-413</v>
      </c>
    </row>
    <row r="382" spans="1:11" ht="12.75" customHeight="1" outlineLevel="2">
      <c r="A382" s="15" t="s">
        <v>2182</v>
      </c>
      <c r="B382" s="8" t="s">
        <v>38</v>
      </c>
      <c r="C382" s="9" t="s">
        <v>640</v>
      </c>
      <c r="D382" s="9" t="s">
        <v>739</v>
      </c>
      <c r="E382" s="8" t="s">
        <v>740</v>
      </c>
      <c r="F382" s="10">
        <v>-548</v>
      </c>
      <c r="G382" s="10">
        <v>0</v>
      </c>
      <c r="H382" s="10">
        <v>-548</v>
      </c>
      <c r="I382" s="10">
        <v>0</v>
      </c>
      <c r="J382" s="10">
        <v>-548</v>
      </c>
      <c r="K382" s="10">
        <v>0</v>
      </c>
    </row>
    <row r="383" spans="1:11" ht="12.75" customHeight="1" outlineLevel="2">
      <c r="A383" s="15" t="s">
        <v>2183</v>
      </c>
      <c r="B383" s="8" t="s">
        <v>38</v>
      </c>
      <c r="C383" s="9" t="s">
        <v>640</v>
      </c>
      <c r="D383" s="9" t="s">
        <v>741</v>
      </c>
      <c r="E383" s="8" t="s">
        <v>742</v>
      </c>
      <c r="F383" s="10">
        <v>-1</v>
      </c>
      <c r="G383" s="10">
        <v>0</v>
      </c>
      <c r="H383" s="10">
        <v>-1</v>
      </c>
      <c r="I383" s="10">
        <v>0</v>
      </c>
      <c r="J383" s="10">
        <v>-1</v>
      </c>
      <c r="K383" s="10">
        <v>0</v>
      </c>
    </row>
    <row r="384" spans="1:11" ht="12.75" customHeight="1" outlineLevel="2">
      <c r="A384" s="15" t="s">
        <v>2184</v>
      </c>
      <c r="B384" s="8" t="s">
        <v>38</v>
      </c>
      <c r="C384" s="9" t="s">
        <v>640</v>
      </c>
      <c r="D384" s="9" t="s">
        <v>743</v>
      </c>
      <c r="E384" s="8" t="s">
        <v>744</v>
      </c>
      <c r="F384" s="10">
        <v>-141</v>
      </c>
      <c r="G384" s="10">
        <v>0</v>
      </c>
      <c r="H384" s="10">
        <v>-141</v>
      </c>
      <c r="I384" s="10">
        <v>0</v>
      </c>
      <c r="J384" s="10">
        <v>-141</v>
      </c>
      <c r="K384" s="10">
        <v>0</v>
      </c>
    </row>
    <row r="385" spans="1:11" ht="12.75" customHeight="1" outlineLevel="2">
      <c r="A385" s="15" t="s">
        <v>2185</v>
      </c>
      <c r="B385" s="8" t="s">
        <v>38</v>
      </c>
      <c r="C385" s="9" t="s">
        <v>640</v>
      </c>
      <c r="D385" s="9" t="s">
        <v>745</v>
      </c>
      <c r="E385" s="8" t="s">
        <v>746</v>
      </c>
      <c r="F385" s="10">
        <v>-1</v>
      </c>
      <c r="G385" s="10">
        <v>0</v>
      </c>
      <c r="H385" s="10">
        <v>-1</v>
      </c>
      <c r="I385" s="10">
        <v>0</v>
      </c>
      <c r="J385" s="10">
        <v>-1</v>
      </c>
      <c r="K385" s="10">
        <v>-1118</v>
      </c>
    </row>
    <row r="386" spans="1:11" ht="12.75" customHeight="1" outlineLevel="2">
      <c r="A386" s="15" t="s">
        <v>2186</v>
      </c>
      <c r="B386" s="8" t="s">
        <v>38</v>
      </c>
      <c r="C386" s="9" t="s">
        <v>640</v>
      </c>
      <c r="D386" s="9" t="s">
        <v>747</v>
      </c>
      <c r="E386" s="8" t="s">
        <v>748</v>
      </c>
      <c r="F386" s="10">
        <v>0</v>
      </c>
      <c r="G386" s="10">
        <v>0</v>
      </c>
      <c r="H386" s="10">
        <v>0</v>
      </c>
      <c r="I386" s="10">
        <v>0</v>
      </c>
      <c r="J386" s="10">
        <v>0</v>
      </c>
      <c r="K386" s="10">
        <v>-200</v>
      </c>
    </row>
    <row r="387" spans="1:11" ht="12.75" customHeight="1" outlineLevel="2">
      <c r="A387" s="15" t="s">
        <v>2187</v>
      </c>
      <c r="B387" s="8" t="s">
        <v>38</v>
      </c>
      <c r="C387" s="9" t="s">
        <v>640</v>
      </c>
      <c r="D387" s="9" t="s">
        <v>749</v>
      </c>
      <c r="E387" s="8" t="s">
        <v>750</v>
      </c>
      <c r="F387" s="10">
        <v>-304</v>
      </c>
      <c r="G387" s="10">
        <v>0</v>
      </c>
      <c r="H387" s="10">
        <v>-304</v>
      </c>
      <c r="I387" s="10">
        <v>0</v>
      </c>
      <c r="J387" s="10">
        <v>-304</v>
      </c>
      <c r="K387" s="10">
        <v>-320</v>
      </c>
    </row>
    <row r="388" spans="1:11" ht="12.75" customHeight="1" outlineLevel="2">
      <c r="A388" s="15" t="s">
        <v>2188</v>
      </c>
      <c r="B388" s="8" t="s">
        <v>38</v>
      </c>
      <c r="C388" s="9" t="s">
        <v>640</v>
      </c>
      <c r="D388" s="9" t="s">
        <v>751</v>
      </c>
      <c r="E388" s="8" t="s">
        <v>752</v>
      </c>
      <c r="F388" s="10">
        <v>-188</v>
      </c>
      <c r="G388" s="10">
        <v>0</v>
      </c>
      <c r="H388" s="10">
        <v>-188</v>
      </c>
      <c r="I388" s="10">
        <v>0</v>
      </c>
      <c r="J388" s="10">
        <v>-188</v>
      </c>
      <c r="K388" s="10">
        <v>-641</v>
      </c>
    </row>
    <row r="389" spans="1:11" ht="12.75" customHeight="1" outlineLevel="2">
      <c r="A389" s="15" t="s">
        <v>2189</v>
      </c>
      <c r="B389" s="8" t="s">
        <v>38</v>
      </c>
      <c r="C389" s="9" t="s">
        <v>640</v>
      </c>
      <c r="D389" s="9" t="s">
        <v>753</v>
      </c>
      <c r="E389" s="8" t="s">
        <v>754</v>
      </c>
      <c r="F389" s="10">
        <v>0</v>
      </c>
      <c r="G389" s="10">
        <v>0</v>
      </c>
      <c r="H389" s="10">
        <v>0</v>
      </c>
      <c r="I389" s="10">
        <v>0</v>
      </c>
      <c r="J389" s="10">
        <v>0</v>
      </c>
      <c r="K389" s="10">
        <v>0</v>
      </c>
    </row>
    <row r="390" spans="1:11" ht="12.75" customHeight="1" outlineLevel="2">
      <c r="A390" s="15" t="s">
        <v>2190</v>
      </c>
      <c r="B390" s="8" t="s">
        <v>38</v>
      </c>
      <c r="C390" s="9" t="s">
        <v>640</v>
      </c>
      <c r="D390" s="9" t="s">
        <v>755</v>
      </c>
      <c r="E390" s="8" t="s">
        <v>756</v>
      </c>
      <c r="F390" s="10">
        <v>1</v>
      </c>
      <c r="G390" s="10">
        <v>0</v>
      </c>
      <c r="H390" s="10">
        <v>1</v>
      </c>
      <c r="I390" s="10">
        <v>0</v>
      </c>
      <c r="J390" s="10">
        <v>1</v>
      </c>
      <c r="K390" s="10">
        <v>-36</v>
      </c>
    </row>
    <row r="391" spans="1:11" ht="12.75" customHeight="1" outlineLevel="2">
      <c r="A391" s="15" t="s">
        <v>2191</v>
      </c>
      <c r="B391" s="8" t="s">
        <v>38</v>
      </c>
      <c r="C391" s="9" t="s">
        <v>640</v>
      </c>
      <c r="D391" s="9" t="s">
        <v>757</v>
      </c>
      <c r="E391" s="8" t="s">
        <v>758</v>
      </c>
      <c r="F391" s="10">
        <v>600</v>
      </c>
      <c r="G391" s="10">
        <v>0</v>
      </c>
      <c r="H391" s="10">
        <v>600</v>
      </c>
      <c r="I391" s="10">
        <v>0</v>
      </c>
      <c r="J391" s="10">
        <v>600</v>
      </c>
      <c r="K391" s="10">
        <v>600</v>
      </c>
    </row>
    <row r="392" spans="1:11" ht="12.75" customHeight="1" outlineLevel="2">
      <c r="A392" s="15" t="s">
        <v>2192</v>
      </c>
      <c r="B392" s="8" t="s">
        <v>38</v>
      </c>
      <c r="C392" s="9" t="s">
        <v>640</v>
      </c>
      <c r="D392" s="9" t="s">
        <v>759</v>
      </c>
      <c r="E392" s="8" t="s">
        <v>760</v>
      </c>
      <c r="F392" s="10">
        <v>-715</v>
      </c>
      <c r="G392" s="10">
        <v>0</v>
      </c>
      <c r="H392" s="10">
        <v>-715</v>
      </c>
      <c r="I392" s="10">
        <v>0</v>
      </c>
      <c r="J392" s="10">
        <v>-715</v>
      </c>
      <c r="K392" s="10">
        <v>-461</v>
      </c>
    </row>
    <row r="393" spans="1:11" ht="12.75" customHeight="1" outlineLevel="2">
      <c r="A393" s="15" t="s">
        <v>2193</v>
      </c>
      <c r="B393" s="8" t="s">
        <v>38</v>
      </c>
      <c r="C393" s="9" t="s">
        <v>640</v>
      </c>
      <c r="D393" s="9" t="s">
        <v>761</v>
      </c>
      <c r="E393" s="8" t="s">
        <v>762</v>
      </c>
      <c r="F393" s="10">
        <v>0</v>
      </c>
      <c r="G393" s="10">
        <v>0</v>
      </c>
      <c r="H393" s="10">
        <v>0</v>
      </c>
      <c r="I393" s="10">
        <v>0</v>
      </c>
      <c r="J393" s="10">
        <v>0</v>
      </c>
      <c r="K393" s="10">
        <v>-140</v>
      </c>
    </row>
    <row r="394" spans="1:11" ht="12.75" customHeight="1" outlineLevel="2">
      <c r="A394" s="15" t="s">
        <v>2194</v>
      </c>
      <c r="B394" s="8" t="s">
        <v>38</v>
      </c>
      <c r="C394" s="9" t="s">
        <v>640</v>
      </c>
      <c r="D394" s="9" t="s">
        <v>763</v>
      </c>
      <c r="E394" s="8" t="s">
        <v>764</v>
      </c>
      <c r="F394" s="10">
        <v>0</v>
      </c>
      <c r="G394" s="10">
        <v>0</v>
      </c>
      <c r="H394" s="10">
        <v>0</v>
      </c>
      <c r="I394" s="10">
        <v>0</v>
      </c>
      <c r="J394" s="10">
        <v>0</v>
      </c>
      <c r="K394" s="10">
        <v>0</v>
      </c>
    </row>
    <row r="395" spans="1:11" ht="12.75" customHeight="1" outlineLevel="2">
      <c r="A395" s="15" t="s">
        <v>2195</v>
      </c>
      <c r="B395" s="8" t="s">
        <v>38</v>
      </c>
      <c r="C395" s="9" t="s">
        <v>640</v>
      </c>
      <c r="D395" s="9" t="s">
        <v>765</v>
      </c>
      <c r="E395" s="8" t="s">
        <v>766</v>
      </c>
      <c r="F395" s="10">
        <v>-754</v>
      </c>
      <c r="G395" s="10">
        <v>0</v>
      </c>
      <c r="H395" s="10">
        <v>-754</v>
      </c>
      <c r="I395" s="10">
        <v>0</v>
      </c>
      <c r="J395" s="10">
        <v>-754</v>
      </c>
      <c r="K395" s="10">
        <v>0</v>
      </c>
    </row>
    <row r="396" spans="1:11" ht="12.75" customHeight="1" outlineLevel="2">
      <c r="A396" s="15" t="s">
        <v>2196</v>
      </c>
      <c r="B396" s="8" t="s">
        <v>38</v>
      </c>
      <c r="C396" s="9" t="s">
        <v>640</v>
      </c>
      <c r="D396" s="9" t="s">
        <v>767</v>
      </c>
      <c r="E396" s="8" t="s">
        <v>768</v>
      </c>
      <c r="F396" s="10">
        <v>-240</v>
      </c>
      <c r="G396" s="10">
        <v>0</v>
      </c>
      <c r="H396" s="10">
        <v>-240</v>
      </c>
      <c r="I396" s="10">
        <v>0</v>
      </c>
      <c r="J396" s="10">
        <v>-240</v>
      </c>
      <c r="K396" s="10">
        <v>0</v>
      </c>
    </row>
    <row r="397" spans="1:11" ht="12.75" customHeight="1" outlineLevel="2">
      <c r="A397" s="15" t="s">
        <v>2197</v>
      </c>
      <c r="B397" s="8" t="s">
        <v>38</v>
      </c>
      <c r="C397" s="9" t="s">
        <v>640</v>
      </c>
      <c r="D397" s="9" t="s">
        <v>769</v>
      </c>
      <c r="E397" s="8" t="s">
        <v>770</v>
      </c>
      <c r="F397" s="10">
        <v>0</v>
      </c>
      <c r="G397" s="10">
        <v>0</v>
      </c>
      <c r="H397" s="10">
        <v>0</v>
      </c>
      <c r="I397" s="10">
        <v>0</v>
      </c>
      <c r="J397" s="10">
        <v>0</v>
      </c>
      <c r="K397" s="10">
        <v>0</v>
      </c>
    </row>
    <row r="398" spans="1:11" ht="12.75" customHeight="1" outlineLevel="2">
      <c r="A398" s="15" t="s">
        <v>2198</v>
      </c>
      <c r="B398" s="8" t="s">
        <v>38</v>
      </c>
      <c r="C398" s="9" t="s">
        <v>640</v>
      </c>
      <c r="D398" s="9" t="s">
        <v>771</v>
      </c>
      <c r="E398" s="8" t="s">
        <v>772</v>
      </c>
      <c r="F398" s="10">
        <v>0</v>
      </c>
      <c r="G398" s="10">
        <v>0</v>
      </c>
      <c r="H398" s="10">
        <v>0</v>
      </c>
      <c r="I398" s="10">
        <v>0</v>
      </c>
      <c r="J398" s="10">
        <v>0</v>
      </c>
      <c r="K398" s="10">
        <v>0</v>
      </c>
    </row>
    <row r="399" spans="1:11" ht="12.75" customHeight="1" outlineLevel="2">
      <c r="A399" s="15" t="s">
        <v>2199</v>
      </c>
      <c r="B399" s="8" t="s">
        <v>38</v>
      </c>
      <c r="C399" s="9" t="s">
        <v>640</v>
      </c>
      <c r="D399" s="9" t="s">
        <v>773</v>
      </c>
      <c r="E399" s="8" t="s">
        <v>774</v>
      </c>
      <c r="F399" s="10">
        <v>0</v>
      </c>
      <c r="G399" s="10">
        <v>0</v>
      </c>
      <c r="H399" s="10">
        <v>0</v>
      </c>
      <c r="I399" s="10">
        <v>0</v>
      </c>
      <c r="J399" s="10">
        <v>0</v>
      </c>
      <c r="K399" s="10">
        <v>0</v>
      </c>
    </row>
    <row r="400" spans="1:11" ht="12.75" customHeight="1" outlineLevel="2">
      <c r="A400" s="15" t="s">
        <v>2200</v>
      </c>
      <c r="B400" s="8" t="s">
        <v>38</v>
      </c>
      <c r="C400" s="9" t="s">
        <v>640</v>
      </c>
      <c r="D400" s="9" t="s">
        <v>775</v>
      </c>
      <c r="E400" s="8" t="s">
        <v>776</v>
      </c>
      <c r="F400" s="10">
        <v>-148732</v>
      </c>
      <c r="G400" s="10">
        <v>0</v>
      </c>
      <c r="H400" s="10">
        <v>-148732</v>
      </c>
      <c r="I400" s="10">
        <v>0</v>
      </c>
      <c r="J400" s="10">
        <v>-148732</v>
      </c>
      <c r="K400" s="10">
        <v>-810664</v>
      </c>
    </row>
    <row r="401" spans="1:11" ht="12.75" customHeight="1" outlineLevel="2">
      <c r="A401" s="15" t="s">
        <v>2201</v>
      </c>
      <c r="B401" s="8" t="s">
        <v>38</v>
      </c>
      <c r="C401" s="9" t="s">
        <v>640</v>
      </c>
      <c r="D401" s="9" t="s">
        <v>777</v>
      </c>
      <c r="E401" s="8" t="s">
        <v>778</v>
      </c>
      <c r="F401" s="10">
        <v>-45551</v>
      </c>
      <c r="G401" s="10">
        <v>0</v>
      </c>
      <c r="H401" s="10">
        <v>-45551</v>
      </c>
      <c r="I401" s="10">
        <v>0</v>
      </c>
      <c r="J401" s="10">
        <v>-45551</v>
      </c>
      <c r="K401" s="10">
        <v>-361063</v>
      </c>
    </row>
    <row r="402" spans="1:11" ht="12.75" customHeight="1" outlineLevel="2">
      <c r="A402" s="15" t="s">
        <v>2202</v>
      </c>
      <c r="B402" s="8" t="s">
        <v>38</v>
      </c>
      <c r="C402" s="9" t="s">
        <v>640</v>
      </c>
      <c r="D402" s="9" t="s">
        <v>779</v>
      </c>
      <c r="E402" s="8" t="s">
        <v>780</v>
      </c>
      <c r="F402" s="10">
        <v>0</v>
      </c>
      <c r="G402" s="10">
        <v>0</v>
      </c>
      <c r="H402" s="10">
        <v>0</v>
      </c>
      <c r="I402" s="10">
        <v>0</v>
      </c>
      <c r="J402" s="10">
        <v>0</v>
      </c>
      <c r="K402" s="10">
        <v>0</v>
      </c>
    </row>
    <row r="403" spans="1:11" ht="12.75" customHeight="1" outlineLevel="2">
      <c r="A403" s="15" t="s">
        <v>2203</v>
      </c>
      <c r="B403" s="8" t="s">
        <v>38</v>
      </c>
      <c r="C403" s="9" t="s">
        <v>640</v>
      </c>
      <c r="D403" s="9" t="s">
        <v>781</v>
      </c>
      <c r="E403" s="8" t="s">
        <v>782</v>
      </c>
      <c r="F403" s="10">
        <v>0</v>
      </c>
      <c r="G403" s="10">
        <v>0</v>
      </c>
      <c r="H403" s="10">
        <v>0</v>
      </c>
      <c r="I403" s="10">
        <v>0</v>
      </c>
      <c r="J403" s="10">
        <v>0</v>
      </c>
      <c r="K403" s="10">
        <v>0</v>
      </c>
    </row>
    <row r="404" spans="1:11" ht="12.75" customHeight="1" outlineLevel="2">
      <c r="A404" s="15" t="s">
        <v>2204</v>
      </c>
      <c r="B404" s="8" t="s">
        <v>38</v>
      </c>
      <c r="C404" s="9" t="s">
        <v>640</v>
      </c>
      <c r="D404" s="9" t="s">
        <v>783</v>
      </c>
      <c r="E404" s="8" t="s">
        <v>784</v>
      </c>
      <c r="F404" s="10">
        <v>0</v>
      </c>
      <c r="G404" s="10">
        <v>0</v>
      </c>
      <c r="H404" s="10">
        <v>0</v>
      </c>
      <c r="I404" s="10">
        <v>0</v>
      </c>
      <c r="J404" s="10">
        <v>0</v>
      </c>
      <c r="K404" s="10">
        <v>0</v>
      </c>
    </row>
    <row r="405" spans="1:11" ht="12.75" customHeight="1" outlineLevel="2">
      <c r="A405" s="15" t="s">
        <v>2205</v>
      </c>
      <c r="B405" s="8" t="s">
        <v>38</v>
      </c>
      <c r="C405" s="9" t="s">
        <v>640</v>
      </c>
      <c r="D405" s="9" t="s">
        <v>785</v>
      </c>
      <c r="E405" s="8" t="s">
        <v>786</v>
      </c>
      <c r="F405" s="10">
        <v>-89746</v>
      </c>
      <c r="G405" s="10">
        <v>0</v>
      </c>
      <c r="H405" s="10">
        <v>-89746</v>
      </c>
      <c r="I405" s="10">
        <v>0</v>
      </c>
      <c r="J405" s="10">
        <v>-89746</v>
      </c>
      <c r="K405" s="10">
        <v>0</v>
      </c>
    </row>
    <row r="406" spans="1:11" ht="12.75" customHeight="1" outlineLevel="2">
      <c r="A406" s="15" t="s">
        <v>2206</v>
      </c>
      <c r="B406" s="8" t="s">
        <v>38</v>
      </c>
      <c r="C406" s="9" t="s">
        <v>640</v>
      </c>
      <c r="D406" s="9" t="s">
        <v>787</v>
      </c>
      <c r="E406" s="8" t="s">
        <v>788</v>
      </c>
      <c r="F406" s="10">
        <v>0</v>
      </c>
      <c r="G406" s="10">
        <v>0</v>
      </c>
      <c r="H406" s="10">
        <v>0</v>
      </c>
      <c r="I406" s="10">
        <v>0</v>
      </c>
      <c r="J406" s="10">
        <v>0</v>
      </c>
      <c r="K406" s="10">
        <v>0</v>
      </c>
    </row>
    <row r="407" spans="1:11" ht="12.75" customHeight="1" outlineLevel="2">
      <c r="A407" s="15" t="s">
        <v>2207</v>
      </c>
      <c r="B407" s="8" t="s">
        <v>38</v>
      </c>
      <c r="C407" s="9" t="s">
        <v>640</v>
      </c>
      <c r="D407" s="9" t="s">
        <v>789</v>
      </c>
      <c r="E407" s="8" t="s">
        <v>790</v>
      </c>
      <c r="F407" s="10">
        <v>0</v>
      </c>
      <c r="G407" s="10">
        <v>0</v>
      </c>
      <c r="H407" s="10">
        <v>0</v>
      </c>
      <c r="I407" s="10">
        <v>0</v>
      </c>
      <c r="J407" s="10">
        <v>0</v>
      </c>
      <c r="K407" s="10">
        <v>0</v>
      </c>
    </row>
    <row r="408" spans="1:11" ht="12.75" customHeight="1" outlineLevel="2">
      <c r="A408" s="15" t="s">
        <v>2208</v>
      </c>
      <c r="B408" s="8" t="s">
        <v>38</v>
      </c>
      <c r="C408" s="9" t="s">
        <v>640</v>
      </c>
      <c r="D408" s="9" t="s">
        <v>791</v>
      </c>
      <c r="E408" s="8" t="s">
        <v>792</v>
      </c>
      <c r="F408" s="10">
        <v>0</v>
      </c>
      <c r="G408" s="10">
        <v>0</v>
      </c>
      <c r="H408" s="10">
        <v>0</v>
      </c>
      <c r="I408" s="10">
        <v>0</v>
      </c>
      <c r="J408" s="10">
        <v>0</v>
      </c>
      <c r="K408" s="10">
        <v>0</v>
      </c>
    </row>
    <row r="409" spans="1:11" ht="12.75" customHeight="1" outlineLevel="2">
      <c r="A409" s="15" t="s">
        <v>2209</v>
      </c>
      <c r="B409" s="8" t="s">
        <v>38</v>
      </c>
      <c r="C409" s="9" t="s">
        <v>640</v>
      </c>
      <c r="D409" s="9" t="s">
        <v>793</v>
      </c>
      <c r="E409" s="8" t="s">
        <v>794</v>
      </c>
      <c r="F409" s="10">
        <v>0</v>
      </c>
      <c r="G409" s="10">
        <v>0</v>
      </c>
      <c r="H409" s="10">
        <v>0</v>
      </c>
      <c r="I409" s="10">
        <v>0</v>
      </c>
      <c r="J409" s="10">
        <v>0</v>
      </c>
      <c r="K409" s="10">
        <v>0</v>
      </c>
    </row>
    <row r="410" spans="1:11" ht="12.75" customHeight="1" outlineLevel="2">
      <c r="A410" s="15" t="s">
        <v>2210</v>
      </c>
      <c r="B410" s="8" t="s">
        <v>38</v>
      </c>
      <c r="C410" s="9" t="s">
        <v>640</v>
      </c>
      <c r="D410" s="9" t="s">
        <v>795</v>
      </c>
      <c r="E410" s="8" t="s">
        <v>796</v>
      </c>
      <c r="F410" s="10">
        <v>0</v>
      </c>
      <c r="G410" s="10">
        <v>0</v>
      </c>
      <c r="H410" s="10">
        <v>0</v>
      </c>
      <c r="I410" s="10">
        <v>0</v>
      </c>
      <c r="J410" s="10">
        <v>0</v>
      </c>
      <c r="K410" s="10">
        <v>0</v>
      </c>
    </row>
    <row r="411" spans="1:11" ht="12.75" customHeight="1" outlineLevel="2">
      <c r="A411" s="15" t="s">
        <v>2211</v>
      </c>
      <c r="B411" s="8" t="s">
        <v>38</v>
      </c>
      <c r="C411" s="9" t="s">
        <v>640</v>
      </c>
      <c r="D411" s="9" t="s">
        <v>797</v>
      </c>
      <c r="E411" s="8" t="s">
        <v>798</v>
      </c>
      <c r="F411" s="10">
        <v>0</v>
      </c>
      <c r="G411" s="10">
        <v>0</v>
      </c>
      <c r="H411" s="10">
        <v>0</v>
      </c>
      <c r="I411" s="10">
        <v>0</v>
      </c>
      <c r="J411" s="10">
        <v>0</v>
      </c>
      <c r="K411" s="10">
        <v>0</v>
      </c>
    </row>
    <row r="412" spans="1:11" ht="12.75" customHeight="1" outlineLevel="2">
      <c r="A412" s="15" t="s">
        <v>2212</v>
      </c>
      <c r="B412" s="8" t="s">
        <v>38</v>
      </c>
      <c r="C412" s="9" t="s">
        <v>640</v>
      </c>
      <c r="D412" s="9" t="s">
        <v>799</v>
      </c>
      <c r="E412" s="8" t="s">
        <v>800</v>
      </c>
      <c r="F412" s="10">
        <v>0</v>
      </c>
      <c r="G412" s="10">
        <v>0</v>
      </c>
      <c r="H412" s="10">
        <v>0</v>
      </c>
      <c r="I412" s="10">
        <v>0</v>
      </c>
      <c r="J412" s="10">
        <v>0</v>
      </c>
      <c r="K412" s="10">
        <v>0</v>
      </c>
    </row>
    <row r="413" spans="1:11" ht="12.75" customHeight="1" outlineLevel="2">
      <c r="A413" s="15" t="s">
        <v>2213</v>
      </c>
      <c r="B413" s="8" t="s">
        <v>38</v>
      </c>
      <c r="C413" s="9" t="s">
        <v>640</v>
      </c>
      <c r="D413" s="9" t="s">
        <v>801</v>
      </c>
      <c r="E413" s="8" t="s">
        <v>802</v>
      </c>
      <c r="F413" s="10">
        <v>-750</v>
      </c>
      <c r="G413" s="10">
        <v>0</v>
      </c>
      <c r="H413" s="10">
        <v>-750</v>
      </c>
      <c r="I413" s="10">
        <v>0</v>
      </c>
      <c r="J413" s="10">
        <v>-750</v>
      </c>
      <c r="K413" s="10">
        <v>0</v>
      </c>
    </row>
    <row r="414" spans="1:11" ht="12.75" customHeight="1" outlineLevel="2">
      <c r="A414" s="15" t="s">
        <v>2214</v>
      </c>
      <c r="B414" s="8" t="s">
        <v>38</v>
      </c>
      <c r="C414" s="9" t="s">
        <v>640</v>
      </c>
      <c r="D414" s="9" t="s">
        <v>803</v>
      </c>
      <c r="E414" s="8" t="s">
        <v>804</v>
      </c>
      <c r="F414" s="10">
        <v>0</v>
      </c>
      <c r="G414" s="10">
        <v>0</v>
      </c>
      <c r="H414" s="10">
        <v>0</v>
      </c>
      <c r="I414" s="10">
        <v>0</v>
      </c>
      <c r="J414" s="10">
        <v>0</v>
      </c>
      <c r="K414" s="10">
        <v>0</v>
      </c>
    </row>
    <row r="415" spans="1:11" ht="12.75" customHeight="1" outlineLevel="2">
      <c r="A415" s="15" t="s">
        <v>2215</v>
      </c>
      <c r="B415" s="8" t="s">
        <v>38</v>
      </c>
      <c r="C415" s="9" t="s">
        <v>640</v>
      </c>
      <c r="D415" s="9" t="s">
        <v>805</v>
      </c>
      <c r="E415" s="8" t="s">
        <v>806</v>
      </c>
      <c r="F415" s="10">
        <v>0</v>
      </c>
      <c r="G415" s="10">
        <v>0</v>
      </c>
      <c r="H415" s="10">
        <v>0</v>
      </c>
      <c r="I415" s="10">
        <v>0</v>
      </c>
      <c r="J415" s="10">
        <v>0</v>
      </c>
      <c r="K415" s="10">
        <v>0</v>
      </c>
    </row>
    <row r="416" spans="1:11" ht="12.75" customHeight="1" outlineLevel="2">
      <c r="A416" s="15" t="s">
        <v>2216</v>
      </c>
      <c r="B416" s="8" t="s">
        <v>38</v>
      </c>
      <c r="C416" s="9" t="s">
        <v>640</v>
      </c>
      <c r="D416" s="9" t="s">
        <v>807</v>
      </c>
      <c r="E416" s="8" t="s">
        <v>808</v>
      </c>
      <c r="F416" s="10">
        <v>0</v>
      </c>
      <c r="G416" s="10">
        <v>0</v>
      </c>
      <c r="H416" s="10">
        <v>0</v>
      </c>
      <c r="I416" s="10">
        <v>0</v>
      </c>
      <c r="J416" s="10">
        <v>0</v>
      </c>
      <c r="K416" s="10">
        <v>0</v>
      </c>
    </row>
    <row r="417" spans="1:11" ht="12.75" customHeight="1" outlineLevel="2">
      <c r="A417" s="15" t="s">
        <v>2217</v>
      </c>
      <c r="B417" s="8" t="s">
        <v>38</v>
      </c>
      <c r="C417" s="9" t="s">
        <v>640</v>
      </c>
      <c r="D417" s="9" t="s">
        <v>809</v>
      </c>
      <c r="E417" s="8" t="s">
        <v>810</v>
      </c>
      <c r="F417" s="10">
        <v>-102635</v>
      </c>
      <c r="G417" s="10">
        <v>0</v>
      </c>
      <c r="H417" s="10">
        <v>-102635</v>
      </c>
      <c r="I417" s="10">
        <v>0</v>
      </c>
      <c r="J417" s="10">
        <v>-102635</v>
      </c>
      <c r="K417" s="10">
        <v>-59315</v>
      </c>
    </row>
    <row r="418" spans="1:11" ht="12.75" customHeight="1" outlineLevel="2">
      <c r="A418" s="15" t="s">
        <v>2218</v>
      </c>
      <c r="B418" s="8" t="s">
        <v>38</v>
      </c>
      <c r="C418" s="9" t="s">
        <v>640</v>
      </c>
      <c r="D418" s="9" t="s">
        <v>811</v>
      </c>
      <c r="E418" s="8" t="s">
        <v>812</v>
      </c>
      <c r="F418" s="10">
        <v>0</v>
      </c>
      <c r="G418" s="10">
        <v>0</v>
      </c>
      <c r="H418" s="10">
        <v>0</v>
      </c>
      <c r="I418" s="10">
        <v>0</v>
      </c>
      <c r="J418" s="10">
        <v>0</v>
      </c>
      <c r="K418" s="10">
        <v>0</v>
      </c>
    </row>
    <row r="419" spans="1:11" ht="12.75" customHeight="1" outlineLevel="2">
      <c r="A419" s="15" t="s">
        <v>2219</v>
      </c>
      <c r="B419" s="8" t="s">
        <v>38</v>
      </c>
      <c r="C419" s="9" t="s">
        <v>640</v>
      </c>
      <c r="D419" s="9" t="s">
        <v>813</v>
      </c>
      <c r="E419" s="8" t="s">
        <v>814</v>
      </c>
      <c r="F419" s="10">
        <v>0</v>
      </c>
      <c r="G419" s="10">
        <v>0</v>
      </c>
      <c r="H419" s="10">
        <v>0</v>
      </c>
      <c r="I419" s="10">
        <v>0</v>
      </c>
      <c r="J419" s="10">
        <v>0</v>
      </c>
      <c r="K419" s="10">
        <v>0</v>
      </c>
    </row>
    <row r="420" spans="1:11" ht="12.75" customHeight="1" outlineLevel="2">
      <c r="A420" s="15" t="s">
        <v>2220</v>
      </c>
      <c r="B420" s="8" t="s">
        <v>38</v>
      </c>
      <c r="C420" s="9" t="s">
        <v>640</v>
      </c>
      <c r="D420" s="9" t="s">
        <v>815</v>
      </c>
      <c r="E420" s="8" t="s">
        <v>816</v>
      </c>
      <c r="F420" s="10">
        <v>0</v>
      </c>
      <c r="G420" s="10">
        <v>0</v>
      </c>
      <c r="H420" s="10">
        <v>0</v>
      </c>
      <c r="I420" s="10">
        <v>0</v>
      </c>
      <c r="J420" s="10">
        <v>0</v>
      </c>
      <c r="K420" s="10">
        <v>0</v>
      </c>
    </row>
    <row r="421" spans="1:11" ht="12.75" customHeight="1" outlineLevel="2">
      <c r="A421" s="15" t="s">
        <v>2221</v>
      </c>
      <c r="B421" s="8" t="s">
        <v>38</v>
      </c>
      <c r="C421" s="9" t="s">
        <v>640</v>
      </c>
      <c r="D421" s="9" t="s">
        <v>817</v>
      </c>
      <c r="E421" s="8" t="s">
        <v>818</v>
      </c>
      <c r="F421" s="10">
        <v>0</v>
      </c>
      <c r="G421" s="10">
        <v>0</v>
      </c>
      <c r="H421" s="10">
        <v>0</v>
      </c>
      <c r="I421" s="10">
        <v>0</v>
      </c>
      <c r="J421" s="10">
        <v>0</v>
      </c>
      <c r="K421" s="10">
        <v>0</v>
      </c>
    </row>
    <row r="422" spans="1:11" ht="12.75" customHeight="1" outlineLevel="2">
      <c r="A422" s="15" t="s">
        <v>2222</v>
      </c>
      <c r="B422" s="8" t="s">
        <v>38</v>
      </c>
      <c r="C422" s="9" t="s">
        <v>640</v>
      </c>
      <c r="D422" s="9" t="s">
        <v>819</v>
      </c>
      <c r="E422" s="8" t="s">
        <v>820</v>
      </c>
      <c r="F422" s="10">
        <v>0</v>
      </c>
      <c r="G422" s="10">
        <v>0</v>
      </c>
      <c r="H422" s="10">
        <v>0</v>
      </c>
      <c r="I422" s="10">
        <v>0</v>
      </c>
      <c r="J422" s="10">
        <v>0</v>
      </c>
      <c r="K422" s="10">
        <v>0</v>
      </c>
    </row>
    <row r="423" spans="1:11" ht="12.75" customHeight="1" outlineLevel="2">
      <c r="A423" s="15" t="s">
        <v>2223</v>
      </c>
      <c r="B423" s="8" t="s">
        <v>38</v>
      </c>
      <c r="C423" s="9" t="s">
        <v>640</v>
      </c>
      <c r="D423" s="9" t="s">
        <v>821</v>
      </c>
      <c r="E423" s="8" t="s">
        <v>822</v>
      </c>
      <c r="F423" s="10">
        <v>0</v>
      </c>
      <c r="G423" s="10">
        <v>0</v>
      </c>
      <c r="H423" s="10">
        <v>0</v>
      </c>
      <c r="I423" s="10">
        <v>0</v>
      </c>
      <c r="J423" s="10">
        <v>0</v>
      </c>
      <c r="K423" s="10">
        <v>0</v>
      </c>
    </row>
    <row r="424" spans="1:11" ht="12.75" customHeight="1" outlineLevel="2">
      <c r="A424" s="15" t="s">
        <v>2224</v>
      </c>
      <c r="B424" s="8" t="s">
        <v>38</v>
      </c>
      <c r="C424" s="9" t="s">
        <v>640</v>
      </c>
      <c r="D424" s="9" t="s">
        <v>823</v>
      </c>
      <c r="E424" s="8" t="s">
        <v>824</v>
      </c>
      <c r="F424" s="10">
        <v>-1</v>
      </c>
      <c r="G424" s="10">
        <v>0</v>
      </c>
      <c r="H424" s="10">
        <v>-1</v>
      </c>
      <c r="I424" s="10">
        <v>0</v>
      </c>
      <c r="J424" s="10">
        <v>-1</v>
      </c>
      <c r="K424" s="10">
        <v>0</v>
      </c>
    </row>
    <row r="425" spans="1:11" ht="12.75" customHeight="1" outlineLevel="2">
      <c r="A425" s="15" t="s">
        <v>2225</v>
      </c>
      <c r="B425" s="8" t="s">
        <v>38</v>
      </c>
      <c r="C425" s="9" t="s">
        <v>640</v>
      </c>
      <c r="D425" s="9" t="s">
        <v>825</v>
      </c>
      <c r="E425" s="8" t="s">
        <v>826</v>
      </c>
      <c r="F425" s="10">
        <v>-49732</v>
      </c>
      <c r="G425" s="10">
        <v>0</v>
      </c>
      <c r="H425" s="10">
        <v>-49732</v>
      </c>
      <c r="I425" s="10">
        <v>0</v>
      </c>
      <c r="J425" s="10">
        <v>-49732</v>
      </c>
      <c r="K425" s="10">
        <v>-2</v>
      </c>
    </row>
    <row r="426" spans="1:11" ht="12.75" customHeight="1" outlineLevel="2">
      <c r="A426" s="15" t="s">
        <v>2226</v>
      </c>
      <c r="B426" s="8" t="s">
        <v>38</v>
      </c>
      <c r="C426" s="9" t="s">
        <v>640</v>
      </c>
      <c r="D426" s="9" t="s">
        <v>827</v>
      </c>
      <c r="E426" s="8" t="s">
        <v>828</v>
      </c>
      <c r="F426" s="10">
        <v>0</v>
      </c>
      <c r="G426" s="10">
        <v>0</v>
      </c>
      <c r="H426" s="10">
        <v>0</v>
      </c>
      <c r="I426" s="10">
        <v>0</v>
      </c>
      <c r="J426" s="10">
        <v>0</v>
      </c>
      <c r="K426" s="10">
        <v>0</v>
      </c>
    </row>
    <row r="427" spans="1:11" ht="12.75" customHeight="1" outlineLevel="2">
      <c r="A427" s="15" t="s">
        <v>2227</v>
      </c>
      <c r="B427" s="8" t="s">
        <v>38</v>
      </c>
      <c r="C427" s="9" t="s">
        <v>640</v>
      </c>
      <c r="D427" s="9" t="s">
        <v>829</v>
      </c>
      <c r="E427" s="8" t="s">
        <v>830</v>
      </c>
      <c r="F427" s="10">
        <v>0</v>
      </c>
      <c r="G427" s="10">
        <v>0</v>
      </c>
      <c r="H427" s="10">
        <v>0</v>
      </c>
      <c r="I427" s="10">
        <v>0</v>
      </c>
      <c r="J427" s="10">
        <v>0</v>
      </c>
      <c r="K427" s="10">
        <v>0</v>
      </c>
    </row>
    <row r="428" spans="1:11" ht="12.75" customHeight="1" outlineLevel="2">
      <c r="A428" s="15" t="s">
        <v>2228</v>
      </c>
      <c r="B428" s="8" t="s">
        <v>38</v>
      </c>
      <c r="C428" s="9" t="s">
        <v>640</v>
      </c>
      <c r="D428" s="9" t="s">
        <v>831</v>
      </c>
      <c r="E428" s="8" t="s">
        <v>832</v>
      </c>
      <c r="F428" s="10">
        <v>0</v>
      </c>
      <c r="G428" s="10">
        <v>0</v>
      </c>
      <c r="H428" s="10">
        <v>0</v>
      </c>
      <c r="I428" s="10">
        <v>0</v>
      </c>
      <c r="J428" s="10">
        <v>0</v>
      </c>
      <c r="K428" s="10">
        <v>0</v>
      </c>
    </row>
    <row r="429" spans="1:11" ht="12.75" customHeight="1" outlineLevel="2">
      <c r="A429" s="15" t="s">
        <v>2229</v>
      </c>
      <c r="B429" s="8" t="s">
        <v>38</v>
      </c>
      <c r="C429" s="9" t="s">
        <v>640</v>
      </c>
      <c r="D429" s="9" t="s">
        <v>833</v>
      </c>
      <c r="E429" s="8" t="s">
        <v>834</v>
      </c>
      <c r="F429" s="10">
        <v>0</v>
      </c>
      <c r="G429" s="10">
        <v>0</v>
      </c>
      <c r="H429" s="10">
        <v>0</v>
      </c>
      <c r="I429" s="10">
        <v>0</v>
      </c>
      <c r="J429" s="10">
        <v>0</v>
      </c>
      <c r="K429" s="10">
        <v>0</v>
      </c>
    </row>
    <row r="430" spans="1:11" ht="12.75" customHeight="1" outlineLevel="2">
      <c r="A430" s="15" t="s">
        <v>2230</v>
      </c>
      <c r="B430" s="8" t="s">
        <v>38</v>
      </c>
      <c r="C430" s="9" t="s">
        <v>640</v>
      </c>
      <c r="D430" s="9" t="s">
        <v>835</v>
      </c>
      <c r="E430" s="8" t="s">
        <v>836</v>
      </c>
      <c r="F430" s="10">
        <v>0</v>
      </c>
      <c r="G430" s="10">
        <v>0</v>
      </c>
      <c r="H430" s="10">
        <v>0</v>
      </c>
      <c r="I430" s="10">
        <v>0</v>
      </c>
      <c r="J430" s="10">
        <v>0</v>
      </c>
      <c r="K430" s="10">
        <v>0</v>
      </c>
    </row>
    <row r="431" spans="1:11" ht="12.75" customHeight="1" outlineLevel="2">
      <c r="A431" s="15" t="s">
        <v>2231</v>
      </c>
      <c r="B431" s="8" t="s">
        <v>38</v>
      </c>
      <c r="C431" s="9" t="s">
        <v>640</v>
      </c>
      <c r="D431" s="9" t="s">
        <v>837</v>
      </c>
      <c r="E431" s="8" t="s">
        <v>838</v>
      </c>
      <c r="F431" s="10">
        <v>0</v>
      </c>
      <c r="G431" s="10">
        <v>0</v>
      </c>
      <c r="H431" s="10">
        <v>0</v>
      </c>
      <c r="I431" s="10">
        <v>0</v>
      </c>
      <c r="J431" s="10">
        <v>0</v>
      </c>
      <c r="K431" s="10">
        <v>0</v>
      </c>
    </row>
    <row r="432" spans="1:11" ht="12.75" customHeight="1" outlineLevel="2">
      <c r="A432" s="15" t="s">
        <v>2232</v>
      </c>
      <c r="B432" s="8" t="s">
        <v>38</v>
      </c>
      <c r="C432" s="9" t="s">
        <v>640</v>
      </c>
      <c r="D432" s="9" t="s">
        <v>839</v>
      </c>
      <c r="E432" s="8" t="s">
        <v>840</v>
      </c>
      <c r="F432" s="10">
        <v>0</v>
      </c>
      <c r="G432" s="10">
        <v>0</v>
      </c>
      <c r="H432" s="10">
        <v>0</v>
      </c>
      <c r="I432" s="10">
        <v>0</v>
      </c>
      <c r="J432" s="10">
        <v>0</v>
      </c>
      <c r="K432" s="10">
        <v>0</v>
      </c>
    </row>
    <row r="433" spans="1:11" ht="12.75" customHeight="1" outlineLevel="2">
      <c r="A433" s="15" t="s">
        <v>2233</v>
      </c>
      <c r="B433" s="8" t="s">
        <v>38</v>
      </c>
      <c r="C433" s="9" t="s">
        <v>640</v>
      </c>
      <c r="D433" s="9" t="s">
        <v>841</v>
      </c>
      <c r="E433" s="8" t="s">
        <v>842</v>
      </c>
      <c r="F433" s="10">
        <v>0</v>
      </c>
      <c r="G433" s="10">
        <v>0</v>
      </c>
      <c r="H433" s="10">
        <v>0</v>
      </c>
      <c r="I433" s="10">
        <v>0</v>
      </c>
      <c r="J433" s="10">
        <v>0</v>
      </c>
      <c r="K433" s="10">
        <v>0</v>
      </c>
    </row>
    <row r="434" spans="1:11" ht="12.75" customHeight="1" outlineLevel="2">
      <c r="A434" s="15" t="s">
        <v>2234</v>
      </c>
      <c r="B434" s="8" t="s">
        <v>38</v>
      </c>
      <c r="C434" s="9" t="s">
        <v>640</v>
      </c>
      <c r="D434" s="9" t="s">
        <v>843</v>
      </c>
      <c r="E434" s="8" t="s">
        <v>844</v>
      </c>
      <c r="F434" s="10">
        <v>0</v>
      </c>
      <c r="G434" s="10">
        <v>0</v>
      </c>
      <c r="H434" s="10">
        <v>0</v>
      </c>
      <c r="I434" s="10">
        <v>0</v>
      </c>
      <c r="J434" s="10">
        <v>0</v>
      </c>
      <c r="K434" s="10">
        <v>0</v>
      </c>
    </row>
    <row r="435" spans="1:11" ht="12.75" customHeight="1" outlineLevel="2">
      <c r="A435" s="15" t="s">
        <v>2235</v>
      </c>
      <c r="B435" s="8" t="s">
        <v>38</v>
      </c>
      <c r="C435" s="9" t="s">
        <v>640</v>
      </c>
      <c r="D435" s="9" t="s">
        <v>845</v>
      </c>
      <c r="E435" s="8" t="s">
        <v>846</v>
      </c>
      <c r="F435" s="10">
        <v>0</v>
      </c>
      <c r="G435" s="10">
        <v>0</v>
      </c>
      <c r="H435" s="10">
        <v>0</v>
      </c>
      <c r="I435" s="10">
        <v>0</v>
      </c>
      <c r="J435" s="10">
        <v>0</v>
      </c>
      <c r="K435" s="10">
        <v>0</v>
      </c>
    </row>
    <row r="436" spans="1:11" ht="12.75" customHeight="1" outlineLevel="2">
      <c r="A436" s="15" t="s">
        <v>2236</v>
      </c>
      <c r="B436" s="8" t="s">
        <v>38</v>
      </c>
      <c r="C436" s="9" t="s">
        <v>640</v>
      </c>
      <c r="D436" s="9" t="s">
        <v>847</v>
      </c>
      <c r="E436" s="8" t="s">
        <v>848</v>
      </c>
      <c r="F436" s="10">
        <v>0</v>
      </c>
      <c r="G436" s="10">
        <v>0</v>
      </c>
      <c r="H436" s="10">
        <v>0</v>
      </c>
      <c r="I436" s="10">
        <v>0</v>
      </c>
      <c r="J436" s="10">
        <v>0</v>
      </c>
      <c r="K436" s="10">
        <v>0</v>
      </c>
    </row>
    <row r="437" spans="1:11" ht="12.75" customHeight="1" outlineLevel="2">
      <c r="A437" s="15" t="s">
        <v>2237</v>
      </c>
      <c r="B437" s="8" t="s">
        <v>38</v>
      </c>
      <c r="C437" s="9" t="s">
        <v>640</v>
      </c>
      <c r="D437" s="9" t="s">
        <v>849</v>
      </c>
      <c r="E437" s="8" t="s">
        <v>850</v>
      </c>
      <c r="F437" s="10">
        <v>-900</v>
      </c>
      <c r="G437" s="10">
        <v>0</v>
      </c>
      <c r="H437" s="10">
        <v>-900</v>
      </c>
      <c r="I437" s="10">
        <v>0</v>
      </c>
      <c r="J437" s="10">
        <v>-900</v>
      </c>
      <c r="K437" s="10">
        <v>0</v>
      </c>
    </row>
    <row r="438" spans="1:11" ht="12.75" customHeight="1" outlineLevel="2">
      <c r="A438" s="15" t="s">
        <v>2238</v>
      </c>
      <c r="B438" s="8" t="s">
        <v>38</v>
      </c>
      <c r="C438" s="9" t="s">
        <v>640</v>
      </c>
      <c r="D438" s="9" t="s">
        <v>851</v>
      </c>
      <c r="E438" s="8" t="s">
        <v>852</v>
      </c>
      <c r="F438" s="10">
        <v>0</v>
      </c>
      <c r="G438" s="10">
        <v>0</v>
      </c>
      <c r="H438" s="10">
        <v>0</v>
      </c>
      <c r="I438" s="10">
        <v>0</v>
      </c>
      <c r="J438" s="10">
        <v>0</v>
      </c>
      <c r="K438" s="10">
        <v>0</v>
      </c>
    </row>
    <row r="439" spans="1:11" ht="12.75" customHeight="1" outlineLevel="2">
      <c r="A439" s="15" t="s">
        <v>2239</v>
      </c>
      <c r="B439" s="8" t="s">
        <v>38</v>
      </c>
      <c r="C439" s="9" t="s">
        <v>640</v>
      </c>
      <c r="D439" s="9" t="s">
        <v>853</v>
      </c>
      <c r="E439" s="8" t="s">
        <v>854</v>
      </c>
      <c r="F439" s="10">
        <v>0</v>
      </c>
      <c r="G439" s="10">
        <v>0</v>
      </c>
      <c r="H439" s="10">
        <v>0</v>
      </c>
      <c r="I439" s="10">
        <v>0</v>
      </c>
      <c r="J439" s="10">
        <v>0</v>
      </c>
      <c r="K439" s="10">
        <v>0</v>
      </c>
    </row>
    <row r="440" spans="1:11" ht="12.75" customHeight="1" outlineLevel="2">
      <c r="A440" s="15" t="s">
        <v>2240</v>
      </c>
      <c r="B440" s="8" t="s">
        <v>38</v>
      </c>
      <c r="C440" s="9" t="s">
        <v>640</v>
      </c>
      <c r="D440" s="9" t="s">
        <v>855</v>
      </c>
      <c r="E440" s="8" t="s">
        <v>856</v>
      </c>
      <c r="F440" s="10">
        <v>0</v>
      </c>
      <c r="G440" s="10">
        <v>0</v>
      </c>
      <c r="H440" s="10">
        <v>0</v>
      </c>
      <c r="I440" s="10">
        <v>0</v>
      </c>
      <c r="J440" s="10">
        <v>0</v>
      </c>
      <c r="K440" s="10">
        <v>0</v>
      </c>
    </row>
    <row r="441" spans="1:11" ht="12.75" customHeight="1" outlineLevel="2">
      <c r="A441" s="15" t="s">
        <v>2241</v>
      </c>
      <c r="B441" s="8" t="s">
        <v>38</v>
      </c>
      <c r="C441" s="9" t="s">
        <v>640</v>
      </c>
      <c r="D441" s="9" t="s">
        <v>857</v>
      </c>
      <c r="E441" s="8" t="s">
        <v>858</v>
      </c>
      <c r="F441" s="10">
        <v>0</v>
      </c>
      <c r="G441" s="10">
        <v>0</v>
      </c>
      <c r="H441" s="10">
        <v>0</v>
      </c>
      <c r="I441" s="10">
        <v>0</v>
      </c>
      <c r="J441" s="10">
        <v>0</v>
      </c>
      <c r="K441" s="10">
        <v>0</v>
      </c>
    </row>
    <row r="442" spans="1:11" ht="12.75" customHeight="1" outlineLevel="2">
      <c r="A442" s="15" t="s">
        <v>2242</v>
      </c>
      <c r="B442" s="8" t="s">
        <v>38</v>
      </c>
      <c r="C442" s="9" t="s">
        <v>640</v>
      </c>
      <c r="D442" s="9" t="s">
        <v>859</v>
      </c>
      <c r="E442" s="8" t="s">
        <v>860</v>
      </c>
      <c r="F442" s="10">
        <v>0</v>
      </c>
      <c r="G442" s="10">
        <v>0</v>
      </c>
      <c r="H442" s="10">
        <v>0</v>
      </c>
      <c r="I442" s="10">
        <v>0</v>
      </c>
      <c r="J442" s="10">
        <v>0</v>
      </c>
      <c r="K442" s="10">
        <v>0</v>
      </c>
    </row>
    <row r="443" spans="1:11" ht="12.75" customHeight="1" outlineLevel="2">
      <c r="A443" s="15" t="s">
        <v>2243</v>
      </c>
      <c r="B443" s="8" t="s">
        <v>38</v>
      </c>
      <c r="C443" s="9" t="s">
        <v>640</v>
      </c>
      <c r="D443" s="9" t="s">
        <v>861</v>
      </c>
      <c r="E443" s="8" t="s">
        <v>862</v>
      </c>
      <c r="F443" s="10">
        <v>-232</v>
      </c>
      <c r="G443" s="10">
        <v>0</v>
      </c>
      <c r="H443" s="10">
        <v>-232</v>
      </c>
      <c r="I443" s="10">
        <v>0</v>
      </c>
      <c r="J443" s="10">
        <v>-232</v>
      </c>
      <c r="K443" s="10">
        <v>-232</v>
      </c>
    </row>
    <row r="444" spans="1:11" ht="12.75" customHeight="1" outlineLevel="2">
      <c r="A444" s="15" t="s">
        <v>2244</v>
      </c>
      <c r="B444" s="8" t="s">
        <v>38</v>
      </c>
      <c r="C444" s="9" t="s">
        <v>640</v>
      </c>
      <c r="D444" s="9" t="s">
        <v>863</v>
      </c>
      <c r="E444" s="8" t="s">
        <v>864</v>
      </c>
      <c r="F444" s="10">
        <v>0</v>
      </c>
      <c r="G444" s="10">
        <v>0</v>
      </c>
      <c r="H444" s="10">
        <v>0</v>
      </c>
      <c r="I444" s="10">
        <v>0</v>
      </c>
      <c r="J444" s="10">
        <v>0</v>
      </c>
      <c r="K444" s="10">
        <v>0</v>
      </c>
    </row>
    <row r="445" spans="1:11" ht="12.75" customHeight="1" outlineLevel="2">
      <c r="A445" s="15" t="s">
        <v>2245</v>
      </c>
      <c r="B445" s="8" t="s">
        <v>38</v>
      </c>
      <c r="C445" s="9" t="s">
        <v>640</v>
      </c>
      <c r="D445" s="9" t="s">
        <v>865</v>
      </c>
      <c r="E445" s="8" t="s">
        <v>866</v>
      </c>
      <c r="F445" s="10">
        <v>0</v>
      </c>
      <c r="G445" s="10">
        <v>0</v>
      </c>
      <c r="H445" s="10">
        <v>0</v>
      </c>
      <c r="I445" s="10">
        <v>0</v>
      </c>
      <c r="J445" s="10">
        <v>0</v>
      </c>
      <c r="K445" s="10">
        <v>0</v>
      </c>
    </row>
    <row r="446" spans="1:11" ht="12.75" customHeight="1" outlineLevel="2">
      <c r="A446" s="15" t="s">
        <v>2246</v>
      </c>
      <c r="B446" s="8" t="s">
        <v>38</v>
      </c>
      <c r="C446" s="9" t="s">
        <v>640</v>
      </c>
      <c r="D446" s="9" t="s">
        <v>867</v>
      </c>
      <c r="E446" s="8" t="s">
        <v>868</v>
      </c>
      <c r="F446" s="10">
        <v>-61460</v>
      </c>
      <c r="G446" s="10">
        <v>0</v>
      </c>
      <c r="H446" s="10">
        <v>-61460</v>
      </c>
      <c r="I446" s="10">
        <v>0</v>
      </c>
      <c r="J446" s="10">
        <v>-61460</v>
      </c>
      <c r="K446" s="10">
        <v>-32660</v>
      </c>
    </row>
    <row r="447" spans="1:11" ht="12.75" customHeight="1" outlineLevel="2">
      <c r="A447" s="15" t="s">
        <v>2247</v>
      </c>
      <c r="B447" s="8" t="s">
        <v>38</v>
      </c>
      <c r="C447" s="9" t="s">
        <v>640</v>
      </c>
      <c r="D447" s="9" t="s">
        <v>869</v>
      </c>
      <c r="E447" s="8" t="s">
        <v>870</v>
      </c>
      <c r="F447" s="10">
        <v>0</v>
      </c>
      <c r="G447" s="10">
        <v>0</v>
      </c>
      <c r="H447" s="10">
        <v>0</v>
      </c>
      <c r="I447" s="10">
        <v>0</v>
      </c>
      <c r="J447" s="10">
        <v>0</v>
      </c>
      <c r="K447" s="10">
        <v>0</v>
      </c>
    </row>
    <row r="448" spans="1:11" ht="12.75" customHeight="1" outlineLevel="2">
      <c r="A448" s="15" t="s">
        <v>2248</v>
      </c>
      <c r="B448" s="8" t="s">
        <v>38</v>
      </c>
      <c r="C448" s="9" t="s">
        <v>640</v>
      </c>
      <c r="D448" s="9" t="s">
        <v>871</v>
      </c>
      <c r="E448" s="8" t="s">
        <v>872</v>
      </c>
      <c r="F448" s="10">
        <v>0</v>
      </c>
      <c r="G448" s="10">
        <v>0</v>
      </c>
      <c r="H448" s="10">
        <v>0</v>
      </c>
      <c r="I448" s="10">
        <v>0</v>
      </c>
      <c r="J448" s="10">
        <v>0</v>
      </c>
      <c r="K448" s="10">
        <v>0</v>
      </c>
    </row>
    <row r="449" spans="1:11" ht="12.75" customHeight="1" outlineLevel="2">
      <c r="A449" s="15" t="s">
        <v>2249</v>
      </c>
      <c r="B449" s="8" t="s">
        <v>38</v>
      </c>
      <c r="C449" s="9" t="s">
        <v>640</v>
      </c>
      <c r="D449" s="9" t="s">
        <v>873</v>
      </c>
      <c r="E449" s="8" t="s">
        <v>874</v>
      </c>
      <c r="F449" s="10">
        <v>0</v>
      </c>
      <c r="G449" s="10">
        <v>0</v>
      </c>
      <c r="H449" s="10">
        <v>0</v>
      </c>
      <c r="I449" s="10">
        <v>0</v>
      </c>
      <c r="J449" s="10">
        <v>0</v>
      </c>
      <c r="K449" s="10">
        <v>0</v>
      </c>
    </row>
    <row r="450" spans="1:11" ht="12.75" customHeight="1" outlineLevel="2">
      <c r="A450" s="15" t="s">
        <v>2250</v>
      </c>
      <c r="B450" s="8" t="s">
        <v>38</v>
      </c>
      <c r="C450" s="9" t="s">
        <v>640</v>
      </c>
      <c r="D450" s="9" t="s">
        <v>875</v>
      </c>
      <c r="E450" s="8" t="s">
        <v>876</v>
      </c>
      <c r="F450" s="10">
        <v>0</v>
      </c>
      <c r="G450" s="10">
        <v>0</v>
      </c>
      <c r="H450" s="10">
        <v>0</v>
      </c>
      <c r="I450" s="10">
        <v>0</v>
      </c>
      <c r="J450" s="10">
        <v>0</v>
      </c>
      <c r="K450" s="10">
        <v>0</v>
      </c>
    </row>
    <row r="451" spans="1:11" ht="12.75" customHeight="1" outlineLevel="2">
      <c r="A451" s="15" t="s">
        <v>2251</v>
      </c>
      <c r="B451" s="8" t="s">
        <v>38</v>
      </c>
      <c r="C451" s="9" t="s">
        <v>640</v>
      </c>
      <c r="D451" s="9" t="s">
        <v>877</v>
      </c>
      <c r="E451" s="8" t="s">
        <v>878</v>
      </c>
      <c r="F451" s="10">
        <v>0</v>
      </c>
      <c r="G451" s="10">
        <v>0</v>
      </c>
      <c r="H451" s="10">
        <v>0</v>
      </c>
      <c r="I451" s="10">
        <v>0</v>
      </c>
      <c r="J451" s="10">
        <v>0</v>
      </c>
      <c r="K451" s="10">
        <v>0</v>
      </c>
    </row>
    <row r="452" spans="1:11" ht="12.75" customHeight="1" outlineLevel="2">
      <c r="A452" s="15" t="s">
        <v>2252</v>
      </c>
      <c r="B452" s="8" t="s">
        <v>38</v>
      </c>
      <c r="C452" s="9" t="s">
        <v>640</v>
      </c>
      <c r="D452" s="9" t="s">
        <v>879</v>
      </c>
      <c r="E452" s="8" t="s">
        <v>880</v>
      </c>
      <c r="F452" s="10">
        <v>0</v>
      </c>
      <c r="G452" s="10">
        <v>0</v>
      </c>
      <c r="H452" s="10">
        <v>0</v>
      </c>
      <c r="I452" s="10">
        <v>0</v>
      </c>
      <c r="J452" s="10">
        <v>0</v>
      </c>
      <c r="K452" s="10">
        <v>0</v>
      </c>
    </row>
    <row r="453" spans="1:11" ht="12.75" customHeight="1" outlineLevel="2">
      <c r="A453" s="15" t="s">
        <v>2253</v>
      </c>
      <c r="B453" s="8" t="s">
        <v>38</v>
      </c>
      <c r="C453" s="9" t="s">
        <v>640</v>
      </c>
      <c r="D453" s="9" t="s">
        <v>881</v>
      </c>
      <c r="E453" s="8" t="s">
        <v>882</v>
      </c>
      <c r="F453" s="10">
        <v>0</v>
      </c>
      <c r="G453" s="10">
        <v>0</v>
      </c>
      <c r="H453" s="10">
        <v>0</v>
      </c>
      <c r="I453" s="10">
        <v>0</v>
      </c>
      <c r="J453" s="10">
        <v>0</v>
      </c>
      <c r="K453" s="10">
        <v>0</v>
      </c>
    </row>
    <row r="454" spans="1:11" ht="12.75" customHeight="1" outlineLevel="2">
      <c r="A454" s="15" t="s">
        <v>2254</v>
      </c>
      <c r="B454" s="8" t="s">
        <v>38</v>
      </c>
      <c r="C454" s="9" t="s">
        <v>640</v>
      </c>
      <c r="D454" s="9" t="s">
        <v>883</v>
      </c>
      <c r="E454" s="8" t="s">
        <v>884</v>
      </c>
      <c r="F454" s="10">
        <v>0</v>
      </c>
      <c r="G454" s="10">
        <v>0</v>
      </c>
      <c r="H454" s="10">
        <v>0</v>
      </c>
      <c r="I454" s="10">
        <v>0</v>
      </c>
      <c r="J454" s="10">
        <v>0</v>
      </c>
      <c r="K454" s="10">
        <v>0</v>
      </c>
    </row>
    <row r="455" spans="1:11" ht="12.75" customHeight="1" outlineLevel="2">
      <c r="A455" s="15" t="s">
        <v>2255</v>
      </c>
      <c r="B455" s="8" t="s">
        <v>38</v>
      </c>
      <c r="C455" s="9" t="s">
        <v>640</v>
      </c>
      <c r="D455" s="9" t="s">
        <v>885</v>
      </c>
      <c r="E455" s="8" t="s">
        <v>886</v>
      </c>
      <c r="F455" s="10">
        <v>0</v>
      </c>
      <c r="G455" s="10">
        <v>0</v>
      </c>
      <c r="H455" s="10">
        <v>0</v>
      </c>
      <c r="I455" s="10">
        <v>0</v>
      </c>
      <c r="J455" s="10">
        <v>0</v>
      </c>
      <c r="K455" s="10">
        <v>0</v>
      </c>
    </row>
    <row r="456" spans="1:11" ht="12.75" customHeight="1" outlineLevel="2">
      <c r="A456" s="15" t="s">
        <v>2256</v>
      </c>
      <c r="B456" s="8" t="s">
        <v>38</v>
      </c>
      <c r="C456" s="9" t="s">
        <v>640</v>
      </c>
      <c r="D456" s="9" t="s">
        <v>887</v>
      </c>
      <c r="E456" s="8" t="s">
        <v>888</v>
      </c>
      <c r="F456" s="10">
        <v>0</v>
      </c>
      <c r="G456" s="10">
        <v>0</v>
      </c>
      <c r="H456" s="10">
        <v>0</v>
      </c>
      <c r="I456" s="10">
        <v>0</v>
      </c>
      <c r="J456" s="10">
        <v>0</v>
      </c>
      <c r="K456" s="10">
        <v>0</v>
      </c>
    </row>
    <row r="457" spans="1:11" ht="12.75" customHeight="1" outlineLevel="1" thickBot="1">
      <c r="A457" s="15" t="s">
        <v>2257</v>
      </c>
      <c r="C457" s="9" t="s">
        <v>640</v>
      </c>
      <c r="E457" s="11" t="s">
        <v>1783</v>
      </c>
      <c r="F457" s="12">
        <v>-581377</v>
      </c>
      <c r="G457" s="12">
        <v>0</v>
      </c>
      <c r="H457" s="12">
        <v>-581377</v>
      </c>
      <c r="I457" s="12">
        <v>0</v>
      </c>
      <c r="J457" s="12">
        <v>-581377</v>
      </c>
      <c r="K457" s="12">
        <v>-1320126</v>
      </c>
    </row>
    <row r="458" spans="1:11" ht="12.75" customHeight="1" outlineLevel="2" thickTop="1">
      <c r="A458" s="15" t="s">
        <v>38</v>
      </c>
      <c r="C458" s="9" t="s">
        <v>889</v>
      </c>
    </row>
    <row r="459" spans="1:11" ht="12.75" customHeight="1" outlineLevel="2">
      <c r="A459" s="15" t="s">
        <v>2258</v>
      </c>
      <c r="B459" s="8" t="s">
        <v>38</v>
      </c>
      <c r="C459" s="9" t="s">
        <v>889</v>
      </c>
      <c r="D459" s="9" t="s">
        <v>890</v>
      </c>
      <c r="E459" s="8" t="s">
        <v>891</v>
      </c>
      <c r="F459" s="10">
        <v>0</v>
      </c>
      <c r="G459" s="10">
        <v>0</v>
      </c>
      <c r="H459" s="10">
        <v>0</v>
      </c>
      <c r="I459" s="10">
        <v>0</v>
      </c>
      <c r="J459" s="10">
        <v>0</v>
      </c>
      <c r="K459" s="10">
        <v>0</v>
      </c>
    </row>
    <row r="460" spans="1:11" ht="12.75" customHeight="1" outlineLevel="2">
      <c r="A460" s="15" t="s">
        <v>2259</v>
      </c>
      <c r="B460" s="8" t="s">
        <v>38</v>
      </c>
      <c r="C460" s="9" t="s">
        <v>889</v>
      </c>
      <c r="D460" s="9" t="s">
        <v>892</v>
      </c>
      <c r="E460" s="8" t="s">
        <v>893</v>
      </c>
      <c r="F460" s="10">
        <v>0</v>
      </c>
      <c r="G460" s="10">
        <v>0</v>
      </c>
      <c r="H460" s="10">
        <v>0</v>
      </c>
      <c r="I460" s="10">
        <v>0</v>
      </c>
      <c r="J460" s="10">
        <v>0</v>
      </c>
      <c r="K460" s="10">
        <v>0</v>
      </c>
    </row>
    <row r="461" spans="1:11" ht="12.75" customHeight="1" outlineLevel="2">
      <c r="A461" s="15" t="s">
        <v>2260</v>
      </c>
      <c r="B461" s="8" t="s">
        <v>38</v>
      </c>
      <c r="C461" s="9" t="s">
        <v>889</v>
      </c>
      <c r="D461" s="9" t="s">
        <v>894</v>
      </c>
      <c r="E461" s="8" t="s">
        <v>895</v>
      </c>
      <c r="F461" s="10">
        <v>0</v>
      </c>
      <c r="G461" s="10">
        <v>0</v>
      </c>
      <c r="H461" s="10">
        <v>0</v>
      </c>
      <c r="I461" s="10">
        <v>0</v>
      </c>
      <c r="J461" s="10">
        <v>0</v>
      </c>
      <c r="K461" s="10">
        <v>0</v>
      </c>
    </row>
    <row r="462" spans="1:11" ht="12.75" customHeight="1" outlineLevel="1" thickBot="1">
      <c r="A462" s="15" t="s">
        <v>2261</v>
      </c>
      <c r="C462" s="9" t="s">
        <v>889</v>
      </c>
      <c r="E462" s="11" t="s">
        <v>1784</v>
      </c>
      <c r="F462" s="12">
        <v>0</v>
      </c>
      <c r="G462" s="12">
        <v>0</v>
      </c>
      <c r="H462" s="12">
        <v>0</v>
      </c>
      <c r="I462" s="12">
        <v>0</v>
      </c>
      <c r="J462" s="12">
        <v>0</v>
      </c>
      <c r="K462" s="12">
        <v>0</v>
      </c>
    </row>
    <row r="463" spans="1:11" ht="12.75" customHeight="1" outlineLevel="2" thickTop="1">
      <c r="A463" s="15" t="s">
        <v>38</v>
      </c>
      <c r="C463" s="9" t="s">
        <v>896</v>
      </c>
    </row>
    <row r="464" spans="1:11" ht="12.75" customHeight="1" outlineLevel="2">
      <c r="A464" s="15" t="s">
        <v>2262</v>
      </c>
      <c r="B464" s="8" t="s">
        <v>38</v>
      </c>
      <c r="C464" s="9" t="s">
        <v>896</v>
      </c>
      <c r="D464" s="9" t="s">
        <v>897</v>
      </c>
      <c r="E464" s="8" t="s">
        <v>898</v>
      </c>
      <c r="F464" s="10">
        <v>0</v>
      </c>
      <c r="G464" s="10">
        <v>0</v>
      </c>
      <c r="H464" s="10">
        <v>0</v>
      </c>
      <c r="I464" s="10">
        <v>0</v>
      </c>
      <c r="J464" s="10">
        <v>0</v>
      </c>
      <c r="K464" s="10">
        <v>0</v>
      </c>
    </row>
    <row r="465" spans="1:11" ht="12.75" customHeight="1" outlineLevel="2">
      <c r="A465" s="15" t="s">
        <v>2263</v>
      </c>
      <c r="B465" s="8" t="s">
        <v>38</v>
      </c>
      <c r="C465" s="9" t="s">
        <v>896</v>
      </c>
      <c r="D465" s="9" t="s">
        <v>899</v>
      </c>
      <c r="E465" s="8" t="s">
        <v>900</v>
      </c>
      <c r="F465" s="10">
        <v>0</v>
      </c>
      <c r="G465" s="10">
        <v>0</v>
      </c>
      <c r="H465" s="10">
        <v>0</v>
      </c>
      <c r="I465" s="10">
        <v>0</v>
      </c>
      <c r="J465" s="10">
        <v>0</v>
      </c>
      <c r="K465" s="10">
        <v>0</v>
      </c>
    </row>
    <row r="466" spans="1:11" ht="12.75" customHeight="1" outlineLevel="2">
      <c r="A466" s="15" t="s">
        <v>2264</v>
      </c>
      <c r="B466" s="8" t="s">
        <v>38</v>
      </c>
      <c r="C466" s="9" t="s">
        <v>896</v>
      </c>
      <c r="D466" s="9" t="s">
        <v>901</v>
      </c>
      <c r="E466" s="8" t="s">
        <v>902</v>
      </c>
      <c r="F466" s="10">
        <v>0</v>
      </c>
      <c r="G466" s="10">
        <v>0</v>
      </c>
      <c r="H466" s="10">
        <v>0</v>
      </c>
      <c r="I466" s="10">
        <v>0</v>
      </c>
      <c r="J466" s="10">
        <v>0</v>
      </c>
      <c r="K466" s="10">
        <v>0</v>
      </c>
    </row>
    <row r="467" spans="1:11" ht="12.75" customHeight="1" outlineLevel="2">
      <c r="A467" s="15" t="s">
        <v>2265</v>
      </c>
      <c r="B467" s="8" t="s">
        <v>38</v>
      </c>
      <c r="C467" s="9" t="s">
        <v>896</v>
      </c>
      <c r="D467" s="9" t="s">
        <v>903</v>
      </c>
      <c r="E467" s="8" t="s">
        <v>904</v>
      </c>
      <c r="F467" s="10">
        <v>-1239983</v>
      </c>
      <c r="G467" s="10">
        <v>0</v>
      </c>
      <c r="H467" s="10">
        <v>-1239983</v>
      </c>
      <c r="I467" s="10">
        <v>0</v>
      </c>
      <c r="J467" s="10">
        <v>-1239983</v>
      </c>
      <c r="K467" s="10">
        <v>-6867633</v>
      </c>
    </row>
    <row r="468" spans="1:11" ht="12.75" customHeight="1" outlineLevel="2">
      <c r="A468" s="15" t="s">
        <v>2266</v>
      </c>
      <c r="B468" s="8" t="s">
        <v>38</v>
      </c>
      <c r="C468" s="9" t="s">
        <v>896</v>
      </c>
      <c r="D468" s="9" t="s">
        <v>905</v>
      </c>
      <c r="E468" s="8" t="s">
        <v>906</v>
      </c>
      <c r="F468" s="10">
        <v>0</v>
      </c>
      <c r="G468" s="10">
        <v>0</v>
      </c>
      <c r="H468" s="10">
        <v>0</v>
      </c>
      <c r="I468" s="10">
        <v>0</v>
      </c>
      <c r="J468" s="10">
        <v>0</v>
      </c>
      <c r="K468" s="10">
        <v>0</v>
      </c>
    </row>
    <row r="469" spans="1:11" ht="12.75" customHeight="1" outlineLevel="2">
      <c r="A469" s="15" t="s">
        <v>2267</v>
      </c>
      <c r="B469" s="8" t="s">
        <v>38</v>
      </c>
      <c r="C469" s="9" t="s">
        <v>896</v>
      </c>
      <c r="D469" s="9" t="s">
        <v>907</v>
      </c>
      <c r="E469" s="8" t="s">
        <v>908</v>
      </c>
      <c r="F469" s="10">
        <v>0</v>
      </c>
      <c r="G469" s="10">
        <v>0</v>
      </c>
      <c r="H469" s="10">
        <v>0</v>
      </c>
      <c r="I469" s="10">
        <v>0</v>
      </c>
      <c r="J469" s="10">
        <v>0</v>
      </c>
      <c r="K469" s="10">
        <v>0</v>
      </c>
    </row>
    <row r="470" spans="1:11" ht="12.75" customHeight="1" outlineLevel="2">
      <c r="A470" s="15" t="s">
        <v>2268</v>
      </c>
      <c r="B470" s="8" t="s">
        <v>38</v>
      </c>
      <c r="C470" s="9" t="s">
        <v>896</v>
      </c>
      <c r="D470" s="9" t="s">
        <v>909</v>
      </c>
      <c r="E470" s="8" t="s">
        <v>910</v>
      </c>
      <c r="F470" s="10">
        <v>0</v>
      </c>
      <c r="G470" s="10">
        <v>0</v>
      </c>
      <c r="H470" s="10">
        <v>0</v>
      </c>
      <c r="I470" s="10">
        <v>0</v>
      </c>
      <c r="J470" s="10">
        <v>0</v>
      </c>
      <c r="K470" s="10">
        <v>0</v>
      </c>
    </row>
    <row r="471" spans="1:11" ht="12.75" customHeight="1" outlineLevel="2">
      <c r="A471" s="15" t="s">
        <v>2269</v>
      </c>
      <c r="B471" s="8" t="s">
        <v>38</v>
      </c>
      <c r="C471" s="9" t="s">
        <v>896</v>
      </c>
      <c r="D471" s="9" t="s">
        <v>911</v>
      </c>
      <c r="E471" s="8" t="s">
        <v>912</v>
      </c>
      <c r="F471" s="10">
        <v>0</v>
      </c>
      <c r="G471" s="10">
        <v>0</v>
      </c>
      <c r="H471" s="10">
        <v>0</v>
      </c>
      <c r="I471" s="10">
        <v>0</v>
      </c>
      <c r="J471" s="10">
        <v>0</v>
      </c>
      <c r="K471" s="10">
        <v>0</v>
      </c>
    </row>
    <row r="472" spans="1:11" ht="12.75" customHeight="1" outlineLevel="2">
      <c r="A472" s="15" t="s">
        <v>2270</v>
      </c>
      <c r="B472" s="8" t="s">
        <v>38</v>
      </c>
      <c r="C472" s="9" t="s">
        <v>896</v>
      </c>
      <c r="D472" s="9" t="s">
        <v>913</v>
      </c>
      <c r="E472" s="8" t="s">
        <v>914</v>
      </c>
      <c r="F472" s="10">
        <v>194282</v>
      </c>
      <c r="G472" s="10">
        <v>0</v>
      </c>
      <c r="H472" s="10">
        <v>194282</v>
      </c>
      <c r="I472" s="10">
        <v>0</v>
      </c>
      <c r="J472" s="10">
        <v>194282</v>
      </c>
      <c r="K472" s="10">
        <v>808030</v>
      </c>
    </row>
    <row r="473" spans="1:11" ht="12.75" customHeight="1" outlineLevel="2">
      <c r="A473" s="15" t="s">
        <v>2271</v>
      </c>
      <c r="B473" s="8" t="s">
        <v>38</v>
      </c>
      <c r="C473" s="9" t="s">
        <v>896</v>
      </c>
      <c r="D473" s="9" t="s">
        <v>915</v>
      </c>
      <c r="E473" s="8" t="s">
        <v>916</v>
      </c>
      <c r="F473" s="10">
        <v>0</v>
      </c>
      <c r="G473" s="10">
        <v>0</v>
      </c>
      <c r="H473" s="10">
        <v>0</v>
      </c>
      <c r="I473" s="10">
        <v>0</v>
      </c>
      <c r="J473" s="10">
        <v>0</v>
      </c>
      <c r="K473" s="10">
        <v>76258</v>
      </c>
    </row>
    <row r="474" spans="1:11" ht="12.75" customHeight="1" outlineLevel="2">
      <c r="A474" s="15" t="s">
        <v>2272</v>
      </c>
      <c r="B474" s="8" t="s">
        <v>38</v>
      </c>
      <c r="C474" s="9" t="s">
        <v>896</v>
      </c>
      <c r="D474" s="9" t="s">
        <v>917</v>
      </c>
      <c r="E474" s="8" t="s">
        <v>918</v>
      </c>
      <c r="F474" s="10">
        <v>0</v>
      </c>
      <c r="G474" s="10">
        <v>0</v>
      </c>
      <c r="H474" s="10">
        <v>0</v>
      </c>
      <c r="I474" s="10">
        <v>0</v>
      </c>
      <c r="J474" s="10">
        <v>0</v>
      </c>
      <c r="K474" s="10">
        <v>0</v>
      </c>
    </row>
    <row r="475" spans="1:11" ht="12.75" customHeight="1" outlineLevel="2">
      <c r="A475" s="15" t="s">
        <v>2273</v>
      </c>
      <c r="B475" s="8" t="s">
        <v>38</v>
      </c>
      <c r="C475" s="9" t="s">
        <v>896</v>
      </c>
      <c r="D475" s="9" t="s">
        <v>919</v>
      </c>
      <c r="E475" s="8" t="s">
        <v>920</v>
      </c>
      <c r="F475" s="10">
        <v>0</v>
      </c>
      <c r="G475" s="10">
        <v>0</v>
      </c>
      <c r="H475" s="10">
        <v>0</v>
      </c>
      <c r="I475" s="10">
        <v>0</v>
      </c>
      <c r="J475" s="10">
        <v>0</v>
      </c>
      <c r="K475" s="10">
        <v>0</v>
      </c>
    </row>
    <row r="476" spans="1:11" ht="12.75" customHeight="1" outlineLevel="2">
      <c r="A476" s="15" t="s">
        <v>2274</v>
      </c>
      <c r="B476" s="8" t="s">
        <v>38</v>
      </c>
      <c r="C476" s="9" t="s">
        <v>896</v>
      </c>
      <c r="D476" s="9" t="s">
        <v>921</v>
      </c>
      <c r="E476" s="8" t="s">
        <v>922</v>
      </c>
      <c r="F476" s="10">
        <v>0</v>
      </c>
      <c r="G476" s="10">
        <v>0</v>
      </c>
      <c r="H476" s="10">
        <v>0</v>
      </c>
      <c r="I476" s="10">
        <v>0</v>
      </c>
      <c r="J476" s="10">
        <v>0</v>
      </c>
      <c r="K476" s="10">
        <v>0</v>
      </c>
    </row>
    <row r="477" spans="1:11" ht="12.75" customHeight="1" outlineLevel="2">
      <c r="A477" s="15" t="s">
        <v>2275</v>
      </c>
      <c r="B477" s="8" t="s">
        <v>38</v>
      </c>
      <c r="C477" s="9" t="s">
        <v>896</v>
      </c>
      <c r="D477" s="9" t="s">
        <v>923</v>
      </c>
      <c r="E477" s="8" t="s">
        <v>924</v>
      </c>
      <c r="F477" s="10">
        <v>-3053890</v>
      </c>
      <c r="G477" s="10">
        <v>0</v>
      </c>
      <c r="H477" s="10">
        <v>-3053890</v>
      </c>
      <c r="I477" s="10">
        <v>0</v>
      </c>
      <c r="J477" s="10">
        <v>-3053890</v>
      </c>
      <c r="K477" s="10">
        <v>-9886359</v>
      </c>
    </row>
    <row r="478" spans="1:11" ht="12.75" customHeight="1" outlineLevel="2">
      <c r="A478" s="15" t="s">
        <v>2276</v>
      </c>
      <c r="B478" s="8" t="s">
        <v>38</v>
      </c>
      <c r="C478" s="9" t="s">
        <v>896</v>
      </c>
      <c r="D478" s="9" t="s">
        <v>925</v>
      </c>
      <c r="E478" s="8" t="s">
        <v>926</v>
      </c>
      <c r="F478" s="10">
        <v>0</v>
      </c>
      <c r="G478" s="10">
        <v>0</v>
      </c>
      <c r="H478" s="10">
        <v>0</v>
      </c>
      <c r="I478" s="10">
        <v>0</v>
      </c>
      <c r="J478" s="10">
        <v>0</v>
      </c>
      <c r="K478" s="10">
        <v>-339045</v>
      </c>
    </row>
    <row r="479" spans="1:11" ht="12.75" customHeight="1" outlineLevel="2">
      <c r="A479" s="15" t="s">
        <v>2277</v>
      </c>
      <c r="B479" s="8" t="s">
        <v>38</v>
      </c>
      <c r="C479" s="9" t="s">
        <v>896</v>
      </c>
      <c r="D479" s="9" t="s">
        <v>927</v>
      </c>
      <c r="E479" s="8" t="s">
        <v>928</v>
      </c>
      <c r="F479" s="10">
        <v>0</v>
      </c>
      <c r="G479" s="10">
        <v>0</v>
      </c>
      <c r="H479" s="10">
        <v>0</v>
      </c>
      <c r="I479" s="10">
        <v>0</v>
      </c>
      <c r="J479" s="10">
        <v>0</v>
      </c>
      <c r="K479" s="10">
        <v>0</v>
      </c>
    </row>
    <row r="480" spans="1:11" ht="12.75" customHeight="1" outlineLevel="2">
      <c r="A480" s="15" t="s">
        <v>2278</v>
      </c>
      <c r="B480" s="8" t="s">
        <v>38</v>
      </c>
      <c r="C480" s="9" t="s">
        <v>896</v>
      </c>
      <c r="D480" s="9" t="s">
        <v>929</v>
      </c>
      <c r="E480" s="8" t="s">
        <v>930</v>
      </c>
      <c r="F480" s="10">
        <v>0</v>
      </c>
      <c r="G480" s="10">
        <v>0</v>
      </c>
      <c r="H480" s="10">
        <v>0</v>
      </c>
      <c r="I480" s="10">
        <v>0</v>
      </c>
      <c r="J480" s="10">
        <v>0</v>
      </c>
      <c r="K480" s="10">
        <v>0</v>
      </c>
    </row>
    <row r="481" spans="1:11" ht="12.75" customHeight="1" outlineLevel="2">
      <c r="A481" s="15" t="s">
        <v>2279</v>
      </c>
      <c r="B481" s="8" t="s">
        <v>38</v>
      </c>
      <c r="C481" s="9" t="s">
        <v>896</v>
      </c>
      <c r="D481" s="9" t="s">
        <v>931</v>
      </c>
      <c r="E481" s="8" t="s">
        <v>932</v>
      </c>
      <c r="F481" s="10">
        <v>0</v>
      </c>
      <c r="G481" s="10">
        <v>0</v>
      </c>
      <c r="H481" s="10">
        <v>0</v>
      </c>
      <c r="I481" s="10">
        <v>0</v>
      </c>
      <c r="J481" s="10">
        <v>0</v>
      </c>
      <c r="K481" s="10">
        <v>0</v>
      </c>
    </row>
    <row r="482" spans="1:11" ht="12.75" customHeight="1" outlineLevel="2">
      <c r="A482" s="15" t="s">
        <v>2280</v>
      </c>
      <c r="B482" s="8" t="s">
        <v>38</v>
      </c>
      <c r="C482" s="9" t="s">
        <v>896</v>
      </c>
      <c r="D482" s="9" t="s">
        <v>933</v>
      </c>
      <c r="E482" s="8" t="s">
        <v>934</v>
      </c>
      <c r="F482" s="10">
        <v>0</v>
      </c>
      <c r="G482" s="10">
        <v>0</v>
      </c>
      <c r="H482" s="10">
        <v>0</v>
      </c>
      <c r="I482" s="10">
        <v>0</v>
      </c>
      <c r="J482" s="10">
        <v>0</v>
      </c>
      <c r="K482" s="10">
        <v>0</v>
      </c>
    </row>
    <row r="483" spans="1:11" ht="12.75" customHeight="1" outlineLevel="2">
      <c r="A483" s="15" t="s">
        <v>2281</v>
      </c>
      <c r="B483" s="8" t="s">
        <v>38</v>
      </c>
      <c r="C483" s="9" t="s">
        <v>896</v>
      </c>
      <c r="D483" s="9" t="s">
        <v>935</v>
      </c>
      <c r="E483" s="8" t="s">
        <v>936</v>
      </c>
      <c r="F483" s="10">
        <v>0</v>
      </c>
      <c r="G483" s="10">
        <v>0</v>
      </c>
      <c r="H483" s="10">
        <v>0</v>
      </c>
      <c r="I483" s="10">
        <v>0</v>
      </c>
      <c r="J483" s="10">
        <v>0</v>
      </c>
      <c r="K483" s="10">
        <v>0</v>
      </c>
    </row>
    <row r="484" spans="1:11" ht="12.75" customHeight="1" outlineLevel="2">
      <c r="A484" s="15" t="s">
        <v>2282</v>
      </c>
      <c r="B484" s="8" t="s">
        <v>38</v>
      </c>
      <c r="C484" s="9" t="s">
        <v>896</v>
      </c>
      <c r="D484" s="9" t="s">
        <v>937</v>
      </c>
      <c r="E484" s="8" t="s">
        <v>938</v>
      </c>
      <c r="F484" s="10">
        <v>0</v>
      </c>
      <c r="G484" s="10">
        <v>0</v>
      </c>
      <c r="H484" s="10">
        <v>0</v>
      </c>
      <c r="I484" s="10">
        <v>0</v>
      </c>
      <c r="J484" s="10">
        <v>0</v>
      </c>
      <c r="K484" s="10">
        <v>0</v>
      </c>
    </row>
    <row r="485" spans="1:11" ht="12.75" customHeight="1" outlineLevel="2">
      <c r="A485" s="15" t="s">
        <v>2283</v>
      </c>
      <c r="B485" s="8" t="s">
        <v>38</v>
      </c>
      <c r="C485" s="9" t="s">
        <v>896</v>
      </c>
      <c r="D485" s="9" t="s">
        <v>939</v>
      </c>
      <c r="E485" s="8" t="s">
        <v>940</v>
      </c>
      <c r="F485" s="10">
        <v>0</v>
      </c>
      <c r="G485" s="10">
        <v>0</v>
      </c>
      <c r="H485" s="10">
        <v>0</v>
      </c>
      <c r="I485" s="10">
        <v>0</v>
      </c>
      <c r="J485" s="10">
        <v>0</v>
      </c>
      <c r="K485" s="10">
        <v>0</v>
      </c>
    </row>
    <row r="486" spans="1:11" ht="12.75" customHeight="1" outlineLevel="2">
      <c r="A486" s="15" t="s">
        <v>2284</v>
      </c>
      <c r="B486" s="8" t="s">
        <v>38</v>
      </c>
      <c r="C486" s="9" t="s">
        <v>896</v>
      </c>
      <c r="D486" s="9" t="s">
        <v>941</v>
      </c>
      <c r="E486" s="8" t="s">
        <v>942</v>
      </c>
      <c r="F486" s="10">
        <v>-1369343</v>
      </c>
      <c r="G486" s="10">
        <v>0</v>
      </c>
      <c r="H486" s="10">
        <v>-1369343</v>
      </c>
      <c r="I486" s="10">
        <v>0</v>
      </c>
      <c r="J486" s="10">
        <v>-1369343</v>
      </c>
      <c r="K486" s="10">
        <v>-3992489</v>
      </c>
    </row>
    <row r="487" spans="1:11" ht="12.75" customHeight="1" outlineLevel="2">
      <c r="A487" s="15" t="s">
        <v>2285</v>
      </c>
      <c r="B487" s="8" t="s">
        <v>38</v>
      </c>
      <c r="C487" s="9" t="s">
        <v>896</v>
      </c>
      <c r="D487" s="9" t="s">
        <v>943</v>
      </c>
      <c r="E487" s="8" t="s">
        <v>944</v>
      </c>
      <c r="F487" s="10">
        <v>0</v>
      </c>
      <c r="G487" s="10">
        <v>0</v>
      </c>
      <c r="H487" s="10">
        <v>0</v>
      </c>
      <c r="I487" s="10">
        <v>0</v>
      </c>
      <c r="J487" s="10">
        <v>0</v>
      </c>
      <c r="K487" s="10">
        <v>0</v>
      </c>
    </row>
    <row r="488" spans="1:11" ht="12.75" customHeight="1" outlineLevel="2">
      <c r="A488" s="15" t="s">
        <v>2286</v>
      </c>
      <c r="B488" s="8" t="s">
        <v>38</v>
      </c>
      <c r="C488" s="9" t="s">
        <v>896</v>
      </c>
      <c r="D488" s="9" t="s">
        <v>945</v>
      </c>
      <c r="E488" s="8" t="s">
        <v>946</v>
      </c>
      <c r="F488" s="10">
        <v>0</v>
      </c>
      <c r="G488" s="10">
        <v>0</v>
      </c>
      <c r="H488" s="10">
        <v>0</v>
      </c>
      <c r="I488" s="10">
        <v>0</v>
      </c>
      <c r="J488" s="10">
        <v>0</v>
      </c>
      <c r="K488" s="10">
        <v>-24652</v>
      </c>
    </row>
    <row r="489" spans="1:11" ht="12.75" customHeight="1" outlineLevel="2">
      <c r="A489" s="15" t="s">
        <v>2287</v>
      </c>
      <c r="B489" s="8" t="s">
        <v>38</v>
      </c>
      <c r="C489" s="9" t="s">
        <v>896</v>
      </c>
      <c r="D489" s="9" t="s">
        <v>947</v>
      </c>
      <c r="E489" s="8" t="s">
        <v>948</v>
      </c>
      <c r="F489" s="10">
        <v>0</v>
      </c>
      <c r="G489" s="10">
        <v>0</v>
      </c>
      <c r="H489" s="10">
        <v>0</v>
      </c>
      <c r="I489" s="10">
        <v>0</v>
      </c>
      <c r="J489" s="10">
        <v>0</v>
      </c>
      <c r="K489" s="10">
        <v>0</v>
      </c>
    </row>
    <row r="490" spans="1:11" ht="12.75" customHeight="1" outlineLevel="2">
      <c r="A490" s="15" t="s">
        <v>2288</v>
      </c>
      <c r="B490" s="8" t="s">
        <v>38</v>
      </c>
      <c r="C490" s="9" t="s">
        <v>896</v>
      </c>
      <c r="D490" s="9" t="s">
        <v>949</v>
      </c>
      <c r="E490" s="8" t="s">
        <v>950</v>
      </c>
      <c r="F490" s="10">
        <v>0</v>
      </c>
      <c r="G490" s="10">
        <v>0</v>
      </c>
      <c r="H490" s="10">
        <v>0</v>
      </c>
      <c r="I490" s="10">
        <v>0</v>
      </c>
      <c r="J490" s="10">
        <v>0</v>
      </c>
      <c r="K490" s="10">
        <v>0</v>
      </c>
    </row>
    <row r="491" spans="1:11" ht="12.75" customHeight="1" outlineLevel="2">
      <c r="A491" s="15" t="s">
        <v>2289</v>
      </c>
      <c r="B491" s="8" t="s">
        <v>38</v>
      </c>
      <c r="C491" s="9" t="s">
        <v>896</v>
      </c>
      <c r="D491" s="9" t="s">
        <v>951</v>
      </c>
      <c r="E491" s="8" t="s">
        <v>952</v>
      </c>
      <c r="F491" s="10">
        <v>0</v>
      </c>
      <c r="G491" s="10">
        <v>0</v>
      </c>
      <c r="H491" s="10">
        <v>0</v>
      </c>
      <c r="I491" s="10">
        <v>0</v>
      </c>
      <c r="J491" s="10">
        <v>0</v>
      </c>
      <c r="K491" s="10">
        <v>0</v>
      </c>
    </row>
    <row r="492" spans="1:11" ht="12.75" customHeight="1" outlineLevel="2">
      <c r="A492" s="15" t="s">
        <v>2290</v>
      </c>
      <c r="B492" s="8" t="s">
        <v>38</v>
      </c>
      <c r="C492" s="9" t="s">
        <v>896</v>
      </c>
      <c r="D492" s="9" t="s">
        <v>953</v>
      </c>
      <c r="E492" s="8" t="s">
        <v>954</v>
      </c>
      <c r="F492" s="10">
        <v>-95283</v>
      </c>
      <c r="G492" s="10">
        <v>0</v>
      </c>
      <c r="H492" s="10">
        <v>-95283</v>
      </c>
      <c r="I492" s="10">
        <v>0</v>
      </c>
      <c r="J492" s="10">
        <v>-95283</v>
      </c>
      <c r="K492" s="10">
        <v>-386023</v>
      </c>
    </row>
    <row r="493" spans="1:11" ht="12.75" customHeight="1" outlineLevel="1" thickBot="1">
      <c r="A493" s="15" t="s">
        <v>2291</v>
      </c>
      <c r="C493" s="9" t="s">
        <v>896</v>
      </c>
      <c r="E493" s="11" t="s">
        <v>1785</v>
      </c>
      <c r="F493" s="12">
        <v>-5564217</v>
      </c>
      <c r="G493" s="12">
        <v>0</v>
      </c>
      <c r="H493" s="12">
        <v>-5564217</v>
      </c>
      <c r="I493" s="12">
        <v>0</v>
      </c>
      <c r="J493" s="12">
        <v>-5564217</v>
      </c>
      <c r="K493" s="12">
        <v>-20611913</v>
      </c>
    </row>
    <row r="494" spans="1:11" ht="12.75" customHeight="1" outlineLevel="2" thickTop="1">
      <c r="A494" s="15" t="s">
        <v>38</v>
      </c>
      <c r="C494" s="9" t="s">
        <v>955</v>
      </c>
    </row>
    <row r="495" spans="1:11" ht="12.75" customHeight="1" outlineLevel="2">
      <c r="A495" s="15" t="s">
        <v>2292</v>
      </c>
      <c r="B495" s="8" t="s">
        <v>38</v>
      </c>
      <c r="C495" s="9" t="s">
        <v>955</v>
      </c>
      <c r="D495" s="9" t="s">
        <v>956</v>
      </c>
      <c r="E495" s="8" t="s">
        <v>957</v>
      </c>
      <c r="F495" s="10">
        <v>0</v>
      </c>
      <c r="G495" s="10">
        <v>0</v>
      </c>
      <c r="H495" s="10">
        <v>0</v>
      </c>
      <c r="I495" s="10">
        <v>0</v>
      </c>
      <c r="J495" s="10">
        <v>0</v>
      </c>
      <c r="K495" s="10">
        <v>363697</v>
      </c>
    </row>
    <row r="496" spans="1:11" ht="12.75" customHeight="1" outlineLevel="2">
      <c r="A496" s="15" t="s">
        <v>2293</v>
      </c>
      <c r="B496" s="8" t="s">
        <v>38</v>
      </c>
      <c r="C496" s="9" t="s">
        <v>955</v>
      </c>
      <c r="D496" s="9" t="s">
        <v>958</v>
      </c>
      <c r="E496" s="8" t="s">
        <v>959</v>
      </c>
      <c r="F496" s="10">
        <v>772873</v>
      </c>
      <c r="G496" s="10">
        <v>0</v>
      </c>
      <c r="H496" s="10">
        <v>772873</v>
      </c>
      <c r="I496" s="10">
        <v>0</v>
      </c>
      <c r="J496" s="10">
        <v>772873</v>
      </c>
      <c r="K496" s="10">
        <v>2020912</v>
      </c>
    </row>
    <row r="497" spans="1:11" ht="12.75" customHeight="1" outlineLevel="2">
      <c r="A497" s="15" t="s">
        <v>2294</v>
      </c>
      <c r="B497" s="8" t="s">
        <v>38</v>
      </c>
      <c r="C497" s="9" t="s">
        <v>955</v>
      </c>
      <c r="D497" s="9" t="s">
        <v>960</v>
      </c>
      <c r="E497" s="8" t="s">
        <v>961</v>
      </c>
      <c r="F497" s="10">
        <v>0</v>
      </c>
      <c r="G497" s="10">
        <v>0</v>
      </c>
      <c r="H497" s="10">
        <v>0</v>
      </c>
      <c r="I497" s="10">
        <v>0</v>
      </c>
      <c r="J497" s="10">
        <v>0</v>
      </c>
      <c r="K497" s="10">
        <v>0</v>
      </c>
    </row>
    <row r="498" spans="1:11" ht="12.75" customHeight="1" outlineLevel="2">
      <c r="A498" s="15" t="s">
        <v>2295</v>
      </c>
      <c r="B498" s="8" t="s">
        <v>38</v>
      </c>
      <c r="C498" s="9" t="s">
        <v>955</v>
      </c>
      <c r="D498" s="9" t="s">
        <v>962</v>
      </c>
      <c r="E498" s="8" t="s">
        <v>963</v>
      </c>
      <c r="F498" s="10">
        <v>0</v>
      </c>
      <c r="G498" s="10">
        <v>0</v>
      </c>
      <c r="H498" s="10">
        <v>0</v>
      </c>
      <c r="I498" s="10">
        <v>0</v>
      </c>
      <c r="J498" s="10">
        <v>0</v>
      </c>
      <c r="K498" s="10">
        <v>6015</v>
      </c>
    </row>
    <row r="499" spans="1:11" ht="12.75" customHeight="1" outlineLevel="2">
      <c r="A499" s="15" t="s">
        <v>2296</v>
      </c>
      <c r="B499" s="8" t="s">
        <v>38</v>
      </c>
      <c r="C499" s="9" t="s">
        <v>955</v>
      </c>
      <c r="D499" s="9" t="s">
        <v>964</v>
      </c>
      <c r="E499" s="8" t="s">
        <v>965</v>
      </c>
      <c r="F499" s="10">
        <v>0</v>
      </c>
      <c r="G499" s="10">
        <v>0</v>
      </c>
      <c r="H499" s="10">
        <v>0</v>
      </c>
      <c r="I499" s="10">
        <v>0</v>
      </c>
      <c r="J499" s="10">
        <v>0</v>
      </c>
      <c r="K499" s="10">
        <v>0</v>
      </c>
    </row>
    <row r="500" spans="1:11" ht="12.75" customHeight="1" outlineLevel="2">
      <c r="A500" s="15" t="s">
        <v>2297</v>
      </c>
      <c r="B500" s="8" t="s">
        <v>38</v>
      </c>
      <c r="C500" s="9" t="s">
        <v>955</v>
      </c>
      <c r="D500" s="9" t="s">
        <v>966</v>
      </c>
      <c r="E500" s="8" t="s">
        <v>967</v>
      </c>
      <c r="F500" s="10">
        <v>0</v>
      </c>
      <c r="G500" s="10">
        <v>0</v>
      </c>
      <c r="H500" s="10">
        <v>0</v>
      </c>
      <c r="I500" s="10">
        <v>0</v>
      </c>
      <c r="J500" s="10">
        <v>0</v>
      </c>
      <c r="K500" s="10">
        <v>0</v>
      </c>
    </row>
    <row r="501" spans="1:11" ht="12.75" customHeight="1" outlineLevel="2">
      <c r="A501" s="15" t="s">
        <v>2298</v>
      </c>
      <c r="B501" s="8" t="s">
        <v>38</v>
      </c>
      <c r="C501" s="9" t="s">
        <v>955</v>
      </c>
      <c r="D501" s="9" t="s">
        <v>968</v>
      </c>
      <c r="E501" s="8" t="s">
        <v>969</v>
      </c>
      <c r="F501" s="10">
        <v>0</v>
      </c>
      <c r="G501" s="10">
        <v>0</v>
      </c>
      <c r="H501" s="10">
        <v>0</v>
      </c>
      <c r="I501" s="10">
        <v>0</v>
      </c>
      <c r="J501" s="10">
        <v>0</v>
      </c>
      <c r="K501" s="10">
        <v>0</v>
      </c>
    </row>
    <row r="502" spans="1:11" ht="12.75" customHeight="1" outlineLevel="2">
      <c r="A502" s="15" t="s">
        <v>2299</v>
      </c>
      <c r="B502" s="8" t="s">
        <v>38</v>
      </c>
      <c r="C502" s="9" t="s">
        <v>955</v>
      </c>
      <c r="D502" s="9" t="s">
        <v>970</v>
      </c>
      <c r="E502" s="8" t="s">
        <v>971</v>
      </c>
      <c r="F502" s="10">
        <v>0</v>
      </c>
      <c r="G502" s="10">
        <v>0</v>
      </c>
      <c r="H502" s="10">
        <v>0</v>
      </c>
      <c r="I502" s="10">
        <v>0</v>
      </c>
      <c r="J502" s="10">
        <v>0</v>
      </c>
      <c r="K502" s="10">
        <v>0</v>
      </c>
    </row>
    <row r="503" spans="1:11" ht="12.75" customHeight="1" outlineLevel="2">
      <c r="A503" s="15" t="s">
        <v>2300</v>
      </c>
      <c r="B503" s="8" t="s">
        <v>38</v>
      </c>
      <c r="C503" s="9" t="s">
        <v>955</v>
      </c>
      <c r="D503" s="9" t="s">
        <v>972</v>
      </c>
      <c r="E503" s="8" t="s">
        <v>973</v>
      </c>
      <c r="F503" s="10">
        <v>0</v>
      </c>
      <c r="G503" s="10">
        <v>0</v>
      </c>
      <c r="H503" s="10">
        <v>0</v>
      </c>
      <c r="I503" s="10">
        <v>0</v>
      </c>
      <c r="J503" s="10">
        <v>0</v>
      </c>
      <c r="K503" s="10">
        <v>0</v>
      </c>
    </row>
    <row r="504" spans="1:11" ht="12.75" customHeight="1" outlineLevel="2">
      <c r="A504" s="15" t="s">
        <v>2301</v>
      </c>
      <c r="B504" s="8" t="s">
        <v>38</v>
      </c>
      <c r="C504" s="9" t="s">
        <v>955</v>
      </c>
      <c r="D504" s="9" t="s">
        <v>974</v>
      </c>
      <c r="E504" s="8" t="s">
        <v>975</v>
      </c>
      <c r="F504" s="10">
        <v>709038</v>
      </c>
      <c r="G504" s="10">
        <v>0</v>
      </c>
      <c r="H504" s="10">
        <v>709038</v>
      </c>
      <c r="I504" s="10">
        <v>0</v>
      </c>
      <c r="J504" s="10">
        <v>709038</v>
      </c>
      <c r="K504" s="10">
        <v>1756916</v>
      </c>
    </row>
    <row r="505" spans="1:11" ht="12.75" customHeight="1" outlineLevel="2">
      <c r="A505" s="15" t="s">
        <v>2302</v>
      </c>
      <c r="B505" s="8" t="s">
        <v>38</v>
      </c>
      <c r="C505" s="9" t="s">
        <v>955</v>
      </c>
      <c r="D505" s="9" t="s">
        <v>976</v>
      </c>
      <c r="E505" s="8" t="s">
        <v>977</v>
      </c>
      <c r="F505" s="10">
        <v>0</v>
      </c>
      <c r="G505" s="10">
        <v>0</v>
      </c>
      <c r="H505" s="10">
        <v>0</v>
      </c>
      <c r="I505" s="10">
        <v>0</v>
      </c>
      <c r="J505" s="10">
        <v>0</v>
      </c>
      <c r="K505" s="10">
        <v>0</v>
      </c>
    </row>
    <row r="506" spans="1:11" ht="12.75" customHeight="1" outlineLevel="2">
      <c r="A506" s="15" t="s">
        <v>2303</v>
      </c>
      <c r="B506" s="8" t="s">
        <v>38</v>
      </c>
      <c r="C506" s="9" t="s">
        <v>955</v>
      </c>
      <c r="D506" s="9" t="s">
        <v>978</v>
      </c>
      <c r="E506" s="8" t="s">
        <v>979</v>
      </c>
      <c r="F506" s="10">
        <v>0</v>
      </c>
      <c r="G506" s="10">
        <v>0</v>
      </c>
      <c r="H506" s="10">
        <v>0</v>
      </c>
      <c r="I506" s="10">
        <v>0</v>
      </c>
      <c r="J506" s="10">
        <v>0</v>
      </c>
      <c r="K506" s="10">
        <v>0</v>
      </c>
    </row>
    <row r="507" spans="1:11" ht="12.75" customHeight="1" outlineLevel="2">
      <c r="A507" s="15" t="s">
        <v>2304</v>
      </c>
      <c r="B507" s="8" t="s">
        <v>38</v>
      </c>
      <c r="C507" s="9" t="s">
        <v>955</v>
      </c>
      <c r="D507" s="9" t="s">
        <v>980</v>
      </c>
      <c r="E507" s="8" t="s">
        <v>981</v>
      </c>
      <c r="F507" s="10">
        <v>0</v>
      </c>
      <c r="G507" s="10">
        <v>0</v>
      </c>
      <c r="H507" s="10">
        <v>0</v>
      </c>
      <c r="I507" s="10">
        <v>0</v>
      </c>
      <c r="J507" s="10">
        <v>0</v>
      </c>
      <c r="K507" s="10">
        <v>0</v>
      </c>
    </row>
    <row r="508" spans="1:11" ht="12.75" customHeight="1" outlineLevel="2">
      <c r="A508" s="15" t="s">
        <v>2305</v>
      </c>
      <c r="B508" s="8" t="s">
        <v>38</v>
      </c>
      <c r="C508" s="9" t="s">
        <v>955</v>
      </c>
      <c r="D508" s="9" t="s">
        <v>982</v>
      </c>
      <c r="E508" s="8" t="s">
        <v>983</v>
      </c>
      <c r="F508" s="10">
        <v>0</v>
      </c>
      <c r="G508" s="10">
        <v>0</v>
      </c>
      <c r="H508" s="10">
        <v>0</v>
      </c>
      <c r="I508" s="10">
        <v>0</v>
      </c>
      <c r="J508" s="10">
        <v>0</v>
      </c>
      <c r="K508" s="10">
        <v>0</v>
      </c>
    </row>
    <row r="509" spans="1:11" ht="12.75" customHeight="1" outlineLevel="2">
      <c r="A509" s="15" t="s">
        <v>2306</v>
      </c>
      <c r="B509" s="8" t="s">
        <v>38</v>
      </c>
      <c r="C509" s="9" t="s">
        <v>955</v>
      </c>
      <c r="D509" s="9" t="s">
        <v>984</v>
      </c>
      <c r="E509" s="8" t="s">
        <v>985</v>
      </c>
      <c r="F509" s="10">
        <v>0</v>
      </c>
      <c r="G509" s="10">
        <v>0</v>
      </c>
      <c r="H509" s="10">
        <v>0</v>
      </c>
      <c r="I509" s="10">
        <v>0</v>
      </c>
      <c r="J509" s="10">
        <v>0</v>
      </c>
      <c r="K509" s="10">
        <v>0</v>
      </c>
    </row>
    <row r="510" spans="1:11" ht="12.75" customHeight="1" outlineLevel="2">
      <c r="A510" s="15" t="s">
        <v>2307</v>
      </c>
      <c r="B510" s="8" t="s">
        <v>38</v>
      </c>
      <c r="C510" s="9" t="s">
        <v>955</v>
      </c>
      <c r="D510" s="9" t="s">
        <v>986</v>
      </c>
      <c r="E510" s="8" t="s">
        <v>987</v>
      </c>
      <c r="F510" s="10">
        <v>0</v>
      </c>
      <c r="G510" s="10">
        <v>0</v>
      </c>
      <c r="H510" s="10">
        <v>0</v>
      </c>
      <c r="I510" s="10">
        <v>0</v>
      </c>
      <c r="J510" s="10">
        <v>0</v>
      </c>
      <c r="K510" s="10">
        <v>0</v>
      </c>
    </row>
    <row r="511" spans="1:11" ht="12.75" customHeight="1" outlineLevel="2">
      <c r="A511" s="15" t="s">
        <v>2308</v>
      </c>
      <c r="B511" s="8" t="s">
        <v>38</v>
      </c>
      <c r="C511" s="9" t="s">
        <v>955</v>
      </c>
      <c r="D511" s="9" t="s">
        <v>988</v>
      </c>
      <c r="E511" s="8" t="s">
        <v>989</v>
      </c>
      <c r="F511" s="10">
        <v>0</v>
      </c>
      <c r="G511" s="10">
        <v>0</v>
      </c>
      <c r="H511" s="10">
        <v>0</v>
      </c>
      <c r="I511" s="10">
        <v>0</v>
      </c>
      <c r="J511" s="10">
        <v>0</v>
      </c>
      <c r="K511" s="10">
        <v>0</v>
      </c>
    </row>
    <row r="512" spans="1:11" ht="12.75" customHeight="1" outlineLevel="2">
      <c r="A512" s="15" t="s">
        <v>2309</v>
      </c>
      <c r="B512" s="8" t="s">
        <v>38</v>
      </c>
      <c r="C512" s="9" t="s">
        <v>955</v>
      </c>
      <c r="D512" s="9" t="s">
        <v>990</v>
      </c>
      <c r="E512" s="8" t="s">
        <v>991</v>
      </c>
      <c r="F512" s="10">
        <v>-98999</v>
      </c>
      <c r="G512" s="10">
        <v>0</v>
      </c>
      <c r="H512" s="10">
        <v>-98999</v>
      </c>
      <c r="I512" s="10">
        <v>0</v>
      </c>
      <c r="J512" s="10">
        <v>-98999</v>
      </c>
      <c r="K512" s="10">
        <v>-422007</v>
      </c>
    </row>
    <row r="513" spans="1:11" ht="12.75" customHeight="1" outlineLevel="2">
      <c r="A513" s="15" t="s">
        <v>2310</v>
      </c>
      <c r="B513" s="8" t="s">
        <v>38</v>
      </c>
      <c r="C513" s="9" t="s">
        <v>955</v>
      </c>
      <c r="D513" s="9" t="s">
        <v>992</v>
      </c>
      <c r="E513" s="8" t="s">
        <v>993</v>
      </c>
      <c r="F513" s="10">
        <v>0</v>
      </c>
      <c r="G513" s="10">
        <v>0</v>
      </c>
      <c r="H513" s="10">
        <v>0</v>
      </c>
      <c r="I513" s="10">
        <v>0</v>
      </c>
      <c r="J513" s="10">
        <v>0</v>
      </c>
      <c r="K513" s="10">
        <v>-26647</v>
      </c>
    </row>
    <row r="514" spans="1:11" ht="12.75" customHeight="1" outlineLevel="2">
      <c r="A514" s="15" t="s">
        <v>2311</v>
      </c>
      <c r="B514" s="8" t="s">
        <v>38</v>
      </c>
      <c r="C514" s="9" t="s">
        <v>955</v>
      </c>
      <c r="D514" s="9" t="s">
        <v>994</v>
      </c>
      <c r="E514" s="8" t="s">
        <v>995</v>
      </c>
      <c r="F514" s="10">
        <v>154764</v>
      </c>
      <c r="G514" s="10">
        <v>0</v>
      </c>
      <c r="H514" s="10">
        <v>154764</v>
      </c>
      <c r="I514" s="10">
        <v>0</v>
      </c>
      <c r="J514" s="10">
        <v>154764</v>
      </c>
      <c r="K514" s="10">
        <v>558550</v>
      </c>
    </row>
    <row r="515" spans="1:11" ht="12.75" customHeight="1" outlineLevel="2">
      <c r="A515" s="15" t="s">
        <v>2312</v>
      </c>
      <c r="B515" s="8" t="s">
        <v>38</v>
      </c>
      <c r="C515" s="9" t="s">
        <v>955</v>
      </c>
      <c r="D515" s="9" t="s">
        <v>996</v>
      </c>
      <c r="E515" s="8" t="s">
        <v>997</v>
      </c>
      <c r="F515" s="10">
        <v>0</v>
      </c>
      <c r="G515" s="10">
        <v>0</v>
      </c>
      <c r="H515" s="10">
        <v>0</v>
      </c>
      <c r="I515" s="10">
        <v>0</v>
      </c>
      <c r="J515" s="10">
        <v>0</v>
      </c>
      <c r="K515" s="10">
        <v>0</v>
      </c>
    </row>
    <row r="516" spans="1:11" ht="12.75" customHeight="1" outlineLevel="2">
      <c r="A516" s="15" t="s">
        <v>2313</v>
      </c>
      <c r="B516" s="8" t="s">
        <v>38</v>
      </c>
      <c r="C516" s="9" t="s">
        <v>955</v>
      </c>
      <c r="D516" s="9" t="s">
        <v>998</v>
      </c>
      <c r="E516" s="8" t="s">
        <v>999</v>
      </c>
      <c r="F516" s="10">
        <v>0</v>
      </c>
      <c r="G516" s="10">
        <v>0</v>
      </c>
      <c r="H516" s="10">
        <v>0</v>
      </c>
      <c r="I516" s="10">
        <v>0</v>
      </c>
      <c r="J516" s="10">
        <v>0</v>
      </c>
      <c r="K516" s="10">
        <v>0</v>
      </c>
    </row>
    <row r="517" spans="1:11" ht="12.75" customHeight="1" outlineLevel="2">
      <c r="A517" s="15" t="s">
        <v>2314</v>
      </c>
      <c r="B517" s="8" t="s">
        <v>38</v>
      </c>
      <c r="C517" s="9" t="s">
        <v>955</v>
      </c>
      <c r="D517" s="9" t="s">
        <v>1000</v>
      </c>
      <c r="E517" s="8" t="s">
        <v>1001</v>
      </c>
      <c r="F517" s="10">
        <v>0</v>
      </c>
      <c r="G517" s="10">
        <v>0</v>
      </c>
      <c r="H517" s="10">
        <v>0</v>
      </c>
      <c r="I517" s="10">
        <v>0</v>
      </c>
      <c r="J517" s="10">
        <v>0</v>
      </c>
      <c r="K517" s="10">
        <v>0</v>
      </c>
    </row>
    <row r="518" spans="1:11" ht="12.75" customHeight="1" outlineLevel="2">
      <c r="A518" s="15" t="s">
        <v>2315</v>
      </c>
      <c r="B518" s="8" t="s">
        <v>38</v>
      </c>
      <c r="C518" s="9" t="s">
        <v>955</v>
      </c>
      <c r="D518" s="9" t="s">
        <v>1002</v>
      </c>
      <c r="E518" s="8" t="s">
        <v>1003</v>
      </c>
      <c r="F518" s="10">
        <v>0</v>
      </c>
      <c r="G518" s="10">
        <v>0</v>
      </c>
      <c r="H518" s="10">
        <v>0</v>
      </c>
      <c r="I518" s="10">
        <v>0</v>
      </c>
      <c r="J518" s="10">
        <v>0</v>
      </c>
      <c r="K518" s="10">
        <v>0</v>
      </c>
    </row>
    <row r="519" spans="1:11" ht="12.75" customHeight="1" outlineLevel="2">
      <c r="A519" s="15" t="s">
        <v>2316</v>
      </c>
      <c r="B519" s="8" t="s">
        <v>38</v>
      </c>
      <c r="C519" s="9" t="s">
        <v>955</v>
      </c>
      <c r="D519" s="9" t="s">
        <v>1004</v>
      </c>
      <c r="E519" s="8" t="s">
        <v>1005</v>
      </c>
      <c r="F519" s="10">
        <v>0</v>
      </c>
      <c r="G519" s="10">
        <v>0</v>
      </c>
      <c r="H519" s="10">
        <v>0</v>
      </c>
      <c r="I519" s="10">
        <v>0</v>
      </c>
      <c r="J519" s="10">
        <v>0</v>
      </c>
      <c r="K519" s="10">
        <v>0</v>
      </c>
    </row>
    <row r="520" spans="1:11" ht="12.75" customHeight="1" outlineLevel="2">
      <c r="A520" s="15" t="s">
        <v>2317</v>
      </c>
      <c r="B520" s="8" t="s">
        <v>38</v>
      </c>
      <c r="C520" s="9" t="s">
        <v>955</v>
      </c>
      <c r="D520" s="9" t="s">
        <v>1006</v>
      </c>
      <c r="E520" s="8" t="s">
        <v>1007</v>
      </c>
      <c r="F520" s="10">
        <v>0</v>
      </c>
      <c r="G520" s="10">
        <v>0</v>
      </c>
      <c r="H520" s="10">
        <v>0</v>
      </c>
      <c r="I520" s="10">
        <v>0</v>
      </c>
      <c r="J520" s="10">
        <v>0</v>
      </c>
      <c r="K520" s="10">
        <v>0</v>
      </c>
    </row>
    <row r="521" spans="1:11" ht="12.75" customHeight="1" outlineLevel="2">
      <c r="A521" s="15" t="s">
        <v>2318</v>
      </c>
      <c r="B521" s="8" t="s">
        <v>38</v>
      </c>
      <c r="C521" s="9" t="s">
        <v>955</v>
      </c>
      <c r="D521" s="9" t="s">
        <v>1008</v>
      </c>
      <c r="E521" s="8" t="s">
        <v>1009</v>
      </c>
      <c r="F521" s="10">
        <v>0</v>
      </c>
      <c r="G521" s="10">
        <v>0</v>
      </c>
      <c r="H521" s="10">
        <v>0</v>
      </c>
      <c r="I521" s="10">
        <v>0</v>
      </c>
      <c r="J521" s="10">
        <v>0</v>
      </c>
      <c r="K521" s="10">
        <v>0</v>
      </c>
    </row>
    <row r="522" spans="1:11" ht="12.75" customHeight="1" outlineLevel="2">
      <c r="A522" s="15" t="s">
        <v>2319</v>
      </c>
      <c r="B522" s="8" t="s">
        <v>38</v>
      </c>
      <c r="C522" s="9" t="s">
        <v>955</v>
      </c>
      <c r="D522" s="9" t="s">
        <v>1010</v>
      </c>
      <c r="E522" s="8" t="s">
        <v>1011</v>
      </c>
      <c r="F522" s="10">
        <v>0</v>
      </c>
      <c r="G522" s="10">
        <v>0</v>
      </c>
      <c r="H522" s="10">
        <v>0</v>
      </c>
      <c r="I522" s="10">
        <v>0</v>
      </c>
      <c r="J522" s="10">
        <v>0</v>
      </c>
      <c r="K522" s="10">
        <v>-49612</v>
      </c>
    </row>
    <row r="523" spans="1:11" ht="12.75" customHeight="1" outlineLevel="1" thickBot="1">
      <c r="A523" s="15" t="s">
        <v>2320</v>
      </c>
      <c r="C523" s="9" t="s">
        <v>955</v>
      </c>
      <c r="E523" s="11" t="s">
        <v>1786</v>
      </c>
      <c r="F523" s="12">
        <v>1537676</v>
      </c>
      <c r="G523" s="12">
        <v>0</v>
      </c>
      <c r="H523" s="12">
        <v>1537676</v>
      </c>
      <c r="I523" s="12">
        <v>0</v>
      </c>
      <c r="J523" s="12">
        <v>1537676</v>
      </c>
      <c r="K523" s="12">
        <v>4207824</v>
      </c>
    </row>
    <row r="524" spans="1:11" ht="12.75" customHeight="1" outlineLevel="2" thickTop="1">
      <c r="A524" s="15" t="s">
        <v>38</v>
      </c>
      <c r="C524" s="9" t="s">
        <v>1012</v>
      </c>
    </row>
    <row r="525" spans="1:11" ht="12.75" customHeight="1" outlineLevel="2">
      <c r="A525" s="15" t="s">
        <v>2321</v>
      </c>
      <c r="B525" s="8" t="s">
        <v>38</v>
      </c>
      <c r="C525" s="9" t="s">
        <v>1012</v>
      </c>
      <c r="D525" s="9" t="s">
        <v>1013</v>
      </c>
      <c r="E525" s="8" t="s">
        <v>1014</v>
      </c>
      <c r="F525" s="10">
        <v>-44096307</v>
      </c>
      <c r="G525" s="10">
        <v>0</v>
      </c>
      <c r="H525" s="10">
        <v>-44096307</v>
      </c>
      <c r="I525" s="10">
        <v>0</v>
      </c>
      <c r="J525" s="10">
        <v>-44096307</v>
      </c>
      <c r="K525" s="10">
        <v>-38076126</v>
      </c>
    </row>
    <row r="526" spans="1:11" ht="12.75" customHeight="1" outlineLevel="2">
      <c r="A526" s="15" t="s">
        <v>2322</v>
      </c>
      <c r="B526" s="8" t="s">
        <v>38</v>
      </c>
      <c r="C526" s="9" t="s">
        <v>1012</v>
      </c>
      <c r="D526" s="9" t="s">
        <v>1015</v>
      </c>
      <c r="E526" s="8" t="s">
        <v>1016</v>
      </c>
      <c r="F526" s="10">
        <v>0</v>
      </c>
      <c r="G526" s="10">
        <v>0</v>
      </c>
      <c r="H526" s="10">
        <v>0</v>
      </c>
      <c r="I526" s="10">
        <v>0</v>
      </c>
      <c r="J526" s="10">
        <v>0</v>
      </c>
      <c r="K526" s="10">
        <v>0</v>
      </c>
    </row>
    <row r="527" spans="1:11" ht="12.75" customHeight="1" outlineLevel="2">
      <c r="A527" s="15" t="s">
        <v>2323</v>
      </c>
      <c r="B527" s="8" t="s">
        <v>38</v>
      </c>
      <c r="C527" s="9" t="s">
        <v>1012</v>
      </c>
      <c r="D527" s="9" t="s">
        <v>1017</v>
      </c>
      <c r="E527" s="8" t="s">
        <v>1018</v>
      </c>
      <c r="F527" s="10">
        <v>493076</v>
      </c>
      <c r="G527" s="10">
        <v>0</v>
      </c>
      <c r="H527" s="10">
        <v>493076</v>
      </c>
      <c r="I527" s="10">
        <v>0</v>
      </c>
      <c r="J527" s="10">
        <v>493076</v>
      </c>
      <c r="K527" s="10">
        <v>129379</v>
      </c>
    </row>
    <row r="528" spans="1:11" ht="12.75" customHeight="1" outlineLevel="2">
      <c r="A528" s="15" t="s">
        <v>2324</v>
      </c>
      <c r="B528" s="8" t="s">
        <v>38</v>
      </c>
      <c r="C528" s="9" t="s">
        <v>1012</v>
      </c>
      <c r="D528" s="9" t="s">
        <v>1019</v>
      </c>
      <c r="E528" s="8" t="s">
        <v>1020</v>
      </c>
      <c r="F528" s="10">
        <v>4138178</v>
      </c>
      <c r="G528" s="10">
        <v>0</v>
      </c>
      <c r="H528" s="10">
        <v>4138178</v>
      </c>
      <c r="I528" s="10">
        <v>0</v>
      </c>
      <c r="J528" s="10">
        <v>4138178</v>
      </c>
      <c r="K528" s="10">
        <v>2111252</v>
      </c>
    </row>
    <row r="529" spans="1:11" ht="12.75" customHeight="1" outlineLevel="2">
      <c r="A529" s="15" t="s">
        <v>2325</v>
      </c>
      <c r="B529" s="8" t="s">
        <v>38</v>
      </c>
      <c r="C529" s="9" t="s">
        <v>1012</v>
      </c>
      <c r="D529" s="9" t="s">
        <v>1021</v>
      </c>
      <c r="E529" s="8" t="s">
        <v>1022</v>
      </c>
      <c r="F529" s="10">
        <v>0</v>
      </c>
      <c r="G529" s="10">
        <v>0</v>
      </c>
      <c r="H529" s="10">
        <v>0</v>
      </c>
      <c r="I529" s="10">
        <v>0</v>
      </c>
      <c r="J529" s="10">
        <v>0</v>
      </c>
      <c r="K529" s="10">
        <v>0</v>
      </c>
    </row>
    <row r="530" spans="1:11" ht="12.75" customHeight="1" outlineLevel="2">
      <c r="A530" s="15" t="s">
        <v>2326</v>
      </c>
      <c r="B530" s="8" t="s">
        <v>38</v>
      </c>
      <c r="C530" s="9" t="s">
        <v>1012</v>
      </c>
      <c r="D530" s="9" t="s">
        <v>1023</v>
      </c>
      <c r="E530" s="8" t="s">
        <v>1024</v>
      </c>
      <c r="F530" s="10">
        <v>0</v>
      </c>
      <c r="G530" s="10">
        <v>0</v>
      </c>
      <c r="H530" s="10">
        <v>0</v>
      </c>
      <c r="I530" s="10">
        <v>0</v>
      </c>
      <c r="J530" s="10">
        <v>0</v>
      </c>
      <c r="K530" s="10">
        <v>0</v>
      </c>
    </row>
    <row r="531" spans="1:11" ht="12.75" customHeight="1" outlineLevel="2">
      <c r="A531" s="15" t="s">
        <v>2327</v>
      </c>
      <c r="B531" s="8" t="s">
        <v>38</v>
      </c>
      <c r="C531" s="9" t="s">
        <v>1012</v>
      </c>
      <c r="D531" s="9" t="s">
        <v>1025</v>
      </c>
      <c r="E531" s="8" t="s">
        <v>1026</v>
      </c>
      <c r="F531" s="10">
        <v>0</v>
      </c>
      <c r="G531" s="10">
        <v>0</v>
      </c>
      <c r="H531" s="10">
        <v>0</v>
      </c>
      <c r="I531" s="10">
        <v>0</v>
      </c>
      <c r="J531" s="10">
        <v>0</v>
      </c>
      <c r="K531" s="10">
        <v>0</v>
      </c>
    </row>
    <row r="532" spans="1:11" ht="12.75" customHeight="1" outlineLevel="2">
      <c r="A532" s="15" t="s">
        <v>2328</v>
      </c>
      <c r="B532" s="8" t="s">
        <v>38</v>
      </c>
      <c r="C532" s="9" t="s">
        <v>1012</v>
      </c>
      <c r="D532" s="9" t="s">
        <v>1027</v>
      </c>
      <c r="E532" s="8" t="s">
        <v>1028</v>
      </c>
      <c r="F532" s="10">
        <v>-8688841</v>
      </c>
      <c r="G532" s="10">
        <v>0</v>
      </c>
      <c r="H532" s="10">
        <v>-8688841</v>
      </c>
      <c r="I532" s="10">
        <v>0</v>
      </c>
      <c r="J532" s="10">
        <v>-8688841</v>
      </c>
      <c r="K532" s="10">
        <v>1577914</v>
      </c>
    </row>
    <row r="533" spans="1:11" ht="12.75" customHeight="1" outlineLevel="2">
      <c r="A533" s="15" t="s">
        <v>2329</v>
      </c>
      <c r="B533" s="8" t="s">
        <v>38</v>
      </c>
      <c r="C533" s="9" t="s">
        <v>1012</v>
      </c>
      <c r="D533" s="9" t="s">
        <v>1029</v>
      </c>
      <c r="E533" s="8" t="s">
        <v>1030</v>
      </c>
      <c r="F533" s="10">
        <v>-5509637</v>
      </c>
      <c r="G533" s="10">
        <v>0</v>
      </c>
      <c r="H533" s="10">
        <v>-5509637</v>
      </c>
      <c r="I533" s="10">
        <v>0</v>
      </c>
      <c r="J533" s="10">
        <v>-5509637</v>
      </c>
      <c r="K533" s="10">
        <v>40864</v>
      </c>
    </row>
    <row r="534" spans="1:11" ht="12.75" customHeight="1" outlineLevel="2">
      <c r="A534" s="15" t="s">
        <v>2330</v>
      </c>
      <c r="B534" s="8" t="s">
        <v>38</v>
      </c>
      <c r="C534" s="9" t="s">
        <v>1012</v>
      </c>
      <c r="D534" s="9" t="s">
        <v>1031</v>
      </c>
      <c r="E534" s="8" t="s">
        <v>1032</v>
      </c>
      <c r="F534" s="10">
        <v>-295736</v>
      </c>
      <c r="G534" s="10">
        <v>0</v>
      </c>
      <c r="H534" s="10">
        <v>-295736</v>
      </c>
      <c r="I534" s="10">
        <v>0</v>
      </c>
      <c r="J534" s="10">
        <v>-295736</v>
      </c>
      <c r="K534" s="10">
        <v>-722664</v>
      </c>
    </row>
    <row r="535" spans="1:11" ht="12.75" customHeight="1" outlineLevel="2">
      <c r="A535" s="15" t="s">
        <v>2331</v>
      </c>
      <c r="B535" s="8" t="s">
        <v>38</v>
      </c>
      <c r="C535" s="9" t="s">
        <v>1012</v>
      </c>
      <c r="D535" s="9" t="s">
        <v>1033</v>
      </c>
      <c r="E535" s="8" t="s">
        <v>1034</v>
      </c>
      <c r="F535" s="10">
        <v>-584032</v>
      </c>
      <c r="G535" s="10">
        <v>0</v>
      </c>
      <c r="H535" s="10">
        <v>-584032</v>
      </c>
      <c r="I535" s="10">
        <v>0</v>
      </c>
      <c r="J535" s="10">
        <v>-584032</v>
      </c>
      <c r="K535" s="10">
        <v>-176784</v>
      </c>
    </row>
    <row r="536" spans="1:11" ht="12.75" customHeight="1" outlineLevel="2">
      <c r="A536" s="15" t="s">
        <v>2332</v>
      </c>
      <c r="B536" s="8" t="s">
        <v>38</v>
      </c>
      <c r="C536" s="9" t="s">
        <v>1012</v>
      </c>
      <c r="D536" s="9" t="s">
        <v>1035</v>
      </c>
      <c r="E536" s="8" t="s">
        <v>1036</v>
      </c>
      <c r="F536" s="10">
        <v>0</v>
      </c>
      <c r="G536" s="10">
        <v>0</v>
      </c>
      <c r="H536" s="10">
        <v>0</v>
      </c>
      <c r="I536" s="10">
        <v>0</v>
      </c>
      <c r="J536" s="10">
        <v>0</v>
      </c>
      <c r="K536" s="10">
        <v>0</v>
      </c>
    </row>
    <row r="537" spans="1:11" ht="12.75" customHeight="1" outlineLevel="2">
      <c r="A537" s="15" t="s">
        <v>2333</v>
      </c>
      <c r="B537" s="8" t="s">
        <v>38</v>
      </c>
      <c r="C537" s="9" t="s">
        <v>1012</v>
      </c>
      <c r="D537" s="9" t="s">
        <v>1037</v>
      </c>
      <c r="E537" s="8" t="s">
        <v>1038</v>
      </c>
      <c r="F537" s="10">
        <v>-107788</v>
      </c>
      <c r="G537" s="10">
        <v>0</v>
      </c>
      <c r="H537" s="10">
        <v>-107788</v>
      </c>
      <c r="I537" s="10">
        <v>0</v>
      </c>
      <c r="J537" s="10">
        <v>-107788</v>
      </c>
      <c r="K537" s="10">
        <v>-4941765</v>
      </c>
    </row>
    <row r="538" spans="1:11" ht="12.75" customHeight="1" outlineLevel="2">
      <c r="A538" s="15" t="s">
        <v>2334</v>
      </c>
      <c r="B538" s="8" t="s">
        <v>38</v>
      </c>
      <c r="C538" s="9" t="s">
        <v>1012</v>
      </c>
      <c r="D538" s="9" t="s">
        <v>1039</v>
      </c>
      <c r="E538" s="8" t="s">
        <v>1040</v>
      </c>
      <c r="F538" s="10">
        <v>743662</v>
      </c>
      <c r="G538" s="10">
        <v>0</v>
      </c>
      <c r="H538" s="10">
        <v>743662</v>
      </c>
      <c r="I538" s="10">
        <v>0</v>
      </c>
      <c r="J538" s="10">
        <v>743662</v>
      </c>
      <c r="K538" s="10">
        <v>-64368</v>
      </c>
    </row>
    <row r="539" spans="1:11" ht="12.75" customHeight="1" outlineLevel="2">
      <c r="A539" s="15" t="s">
        <v>2335</v>
      </c>
      <c r="B539" s="8" t="s">
        <v>38</v>
      </c>
      <c r="C539" s="9" t="s">
        <v>1012</v>
      </c>
      <c r="D539" s="9" t="s">
        <v>1041</v>
      </c>
      <c r="E539" s="8" t="s">
        <v>1042</v>
      </c>
      <c r="F539" s="10">
        <v>-160648</v>
      </c>
      <c r="G539" s="10">
        <v>0</v>
      </c>
      <c r="H539" s="10">
        <v>-160648</v>
      </c>
      <c r="I539" s="10">
        <v>0</v>
      </c>
      <c r="J539" s="10">
        <v>-160648</v>
      </c>
      <c r="K539" s="10">
        <v>-236906</v>
      </c>
    </row>
    <row r="540" spans="1:11" ht="12.75" customHeight="1" outlineLevel="2">
      <c r="A540" s="15" t="s">
        <v>2336</v>
      </c>
      <c r="B540" s="8" t="s">
        <v>38</v>
      </c>
      <c r="C540" s="9" t="s">
        <v>1012</v>
      </c>
      <c r="D540" s="9" t="s">
        <v>1043</v>
      </c>
      <c r="E540" s="8" t="s">
        <v>1044</v>
      </c>
      <c r="F540" s="10">
        <v>-48351820</v>
      </c>
      <c r="G540" s="10">
        <v>0</v>
      </c>
      <c r="H540" s="10">
        <v>-48351820</v>
      </c>
      <c r="I540" s="10">
        <v>0</v>
      </c>
      <c r="J540" s="10">
        <v>-48351820</v>
      </c>
      <c r="K540" s="10">
        <v>-38465461</v>
      </c>
    </row>
    <row r="541" spans="1:11" ht="12.75" customHeight="1" outlineLevel="2">
      <c r="A541" s="15" t="s">
        <v>2337</v>
      </c>
      <c r="B541" s="8" t="s">
        <v>38</v>
      </c>
      <c r="C541" s="9" t="s">
        <v>1012</v>
      </c>
      <c r="D541" s="9" t="s">
        <v>1045</v>
      </c>
      <c r="E541" s="8" t="s">
        <v>1046</v>
      </c>
      <c r="F541" s="10">
        <v>0</v>
      </c>
      <c r="G541" s="10">
        <v>0</v>
      </c>
      <c r="H541" s="10">
        <v>0</v>
      </c>
      <c r="I541" s="10">
        <v>0</v>
      </c>
      <c r="J541" s="10">
        <v>0</v>
      </c>
      <c r="K541" s="10">
        <v>0</v>
      </c>
    </row>
    <row r="542" spans="1:11" ht="12.75" customHeight="1" outlineLevel="2">
      <c r="A542" s="15" t="s">
        <v>2338</v>
      </c>
      <c r="B542" s="8" t="s">
        <v>38</v>
      </c>
      <c r="C542" s="9" t="s">
        <v>1012</v>
      </c>
      <c r="D542" s="9" t="s">
        <v>1047</v>
      </c>
      <c r="E542" s="8" t="s">
        <v>1048</v>
      </c>
      <c r="F542" s="10">
        <v>-438570</v>
      </c>
      <c r="G542" s="10">
        <v>0</v>
      </c>
      <c r="H542" s="10">
        <v>-438570</v>
      </c>
      <c r="I542" s="10">
        <v>0</v>
      </c>
      <c r="J542" s="10">
        <v>-438570</v>
      </c>
      <c r="K542" s="10">
        <v>-99525</v>
      </c>
    </row>
    <row r="543" spans="1:11" ht="12.75" customHeight="1" outlineLevel="2">
      <c r="A543" s="15" t="s">
        <v>2339</v>
      </c>
      <c r="B543" s="8" t="s">
        <v>38</v>
      </c>
      <c r="C543" s="9" t="s">
        <v>1012</v>
      </c>
      <c r="D543" s="9" t="s">
        <v>1049</v>
      </c>
      <c r="E543" s="8" t="s">
        <v>1050</v>
      </c>
      <c r="F543" s="10">
        <v>4073963</v>
      </c>
      <c r="G543" s="10">
        <v>0</v>
      </c>
      <c r="H543" s="10">
        <v>4073963</v>
      </c>
      <c r="I543" s="10">
        <v>0</v>
      </c>
      <c r="J543" s="10">
        <v>4073963</v>
      </c>
      <c r="K543" s="10">
        <v>2317047</v>
      </c>
    </row>
    <row r="544" spans="1:11" ht="12.75" customHeight="1" outlineLevel="2">
      <c r="A544" s="15" t="s">
        <v>2340</v>
      </c>
      <c r="B544" s="8" t="s">
        <v>38</v>
      </c>
      <c r="C544" s="9" t="s">
        <v>1012</v>
      </c>
      <c r="D544" s="9" t="s">
        <v>1051</v>
      </c>
      <c r="E544" s="8" t="s">
        <v>1052</v>
      </c>
      <c r="F544" s="10">
        <v>0</v>
      </c>
      <c r="G544" s="10">
        <v>0</v>
      </c>
      <c r="H544" s="10">
        <v>0</v>
      </c>
      <c r="I544" s="10">
        <v>0</v>
      </c>
      <c r="J544" s="10">
        <v>0</v>
      </c>
      <c r="K544" s="10">
        <v>0</v>
      </c>
    </row>
    <row r="545" spans="1:11" ht="12.75" customHeight="1" outlineLevel="2">
      <c r="A545" s="15" t="s">
        <v>2341</v>
      </c>
      <c r="B545" s="8" t="s">
        <v>38</v>
      </c>
      <c r="C545" s="9" t="s">
        <v>1012</v>
      </c>
      <c r="D545" s="9" t="s">
        <v>1053</v>
      </c>
      <c r="E545" s="8" t="s">
        <v>1054</v>
      </c>
      <c r="F545" s="10">
        <v>0</v>
      </c>
      <c r="G545" s="10">
        <v>0</v>
      </c>
      <c r="H545" s="10">
        <v>0</v>
      </c>
      <c r="I545" s="10">
        <v>0</v>
      </c>
      <c r="J545" s="10">
        <v>0</v>
      </c>
      <c r="K545" s="10">
        <v>0</v>
      </c>
    </row>
    <row r="546" spans="1:11" ht="12.75" customHeight="1" outlineLevel="2">
      <c r="A546" s="15" t="s">
        <v>2342</v>
      </c>
      <c r="B546" s="8" t="s">
        <v>38</v>
      </c>
      <c r="C546" s="9" t="s">
        <v>1012</v>
      </c>
      <c r="D546" s="9" t="s">
        <v>1055</v>
      </c>
      <c r="E546" s="8" t="s">
        <v>1056</v>
      </c>
      <c r="F546" s="10">
        <v>0</v>
      </c>
      <c r="G546" s="10">
        <v>0</v>
      </c>
      <c r="H546" s="10">
        <v>0</v>
      </c>
      <c r="I546" s="10">
        <v>0</v>
      </c>
      <c r="J546" s="10">
        <v>0</v>
      </c>
      <c r="K546" s="10">
        <v>0</v>
      </c>
    </row>
    <row r="547" spans="1:11" ht="12.75" customHeight="1" outlineLevel="2">
      <c r="A547" s="15" t="s">
        <v>2343</v>
      </c>
      <c r="B547" s="8" t="s">
        <v>38</v>
      </c>
      <c r="C547" s="9" t="s">
        <v>1012</v>
      </c>
      <c r="D547" s="9" t="s">
        <v>1057</v>
      </c>
      <c r="E547" s="8" t="s">
        <v>1058</v>
      </c>
      <c r="F547" s="10">
        <v>-19542783</v>
      </c>
      <c r="G547" s="10">
        <v>0</v>
      </c>
      <c r="H547" s="10">
        <v>-19542783</v>
      </c>
      <c r="I547" s="10">
        <v>0</v>
      </c>
      <c r="J547" s="10">
        <v>-19542783</v>
      </c>
      <c r="K547" s="10">
        <v>-12166813</v>
      </c>
    </row>
    <row r="548" spans="1:11" ht="12.75" customHeight="1" outlineLevel="2">
      <c r="A548" s="15" t="s">
        <v>2344</v>
      </c>
      <c r="B548" s="8" t="s">
        <v>38</v>
      </c>
      <c r="C548" s="9" t="s">
        <v>1012</v>
      </c>
      <c r="D548" s="9" t="s">
        <v>1059</v>
      </c>
      <c r="E548" s="8" t="s">
        <v>1060</v>
      </c>
      <c r="F548" s="10">
        <v>131819</v>
      </c>
      <c r="G548" s="10">
        <v>0</v>
      </c>
      <c r="H548" s="10">
        <v>131819</v>
      </c>
      <c r="I548" s="10">
        <v>0</v>
      </c>
      <c r="J548" s="10">
        <v>131819</v>
      </c>
      <c r="K548" s="10">
        <v>-308073</v>
      </c>
    </row>
    <row r="549" spans="1:11" ht="12.75" customHeight="1" outlineLevel="2">
      <c r="A549" s="15" t="s">
        <v>2345</v>
      </c>
      <c r="B549" s="8" t="s">
        <v>38</v>
      </c>
      <c r="C549" s="9" t="s">
        <v>1012</v>
      </c>
      <c r="D549" s="9" t="s">
        <v>1061</v>
      </c>
      <c r="E549" s="8" t="s">
        <v>1062</v>
      </c>
      <c r="F549" s="10">
        <v>1742335</v>
      </c>
      <c r="G549" s="10">
        <v>0</v>
      </c>
      <c r="H549" s="10">
        <v>1742335</v>
      </c>
      <c r="I549" s="10">
        <v>0</v>
      </c>
      <c r="J549" s="10">
        <v>1742335</v>
      </c>
      <c r="K549" s="10">
        <v>1004974</v>
      </c>
    </row>
    <row r="550" spans="1:11" ht="12.75" customHeight="1" outlineLevel="2">
      <c r="A550" s="15" t="s">
        <v>2346</v>
      </c>
      <c r="B550" s="8" t="s">
        <v>38</v>
      </c>
      <c r="C550" s="9" t="s">
        <v>1012</v>
      </c>
      <c r="D550" s="9" t="s">
        <v>1063</v>
      </c>
      <c r="E550" s="8" t="s">
        <v>1064</v>
      </c>
      <c r="F550" s="10">
        <v>2192593</v>
      </c>
      <c r="G550" s="10">
        <v>0</v>
      </c>
      <c r="H550" s="10">
        <v>2192593</v>
      </c>
      <c r="I550" s="10">
        <v>0</v>
      </c>
      <c r="J550" s="10">
        <v>2192593</v>
      </c>
      <c r="K550" s="10">
        <v>51056</v>
      </c>
    </row>
    <row r="551" spans="1:11" ht="12.75" customHeight="1" outlineLevel="2">
      <c r="A551" s="15" t="s">
        <v>2347</v>
      </c>
      <c r="B551" s="8" t="s">
        <v>38</v>
      </c>
      <c r="C551" s="9" t="s">
        <v>1012</v>
      </c>
      <c r="D551" s="9" t="s">
        <v>1065</v>
      </c>
      <c r="E551" s="8" t="s">
        <v>1066</v>
      </c>
      <c r="F551" s="10">
        <v>0</v>
      </c>
      <c r="G551" s="10">
        <v>0</v>
      </c>
      <c r="H551" s="10">
        <v>0</v>
      </c>
      <c r="I551" s="10">
        <v>0</v>
      </c>
      <c r="J551" s="10">
        <v>0</v>
      </c>
      <c r="K551" s="10">
        <v>0</v>
      </c>
    </row>
    <row r="552" spans="1:11" ht="12.75" customHeight="1" outlineLevel="2">
      <c r="A552" s="15" t="s">
        <v>2348</v>
      </c>
      <c r="B552" s="8" t="s">
        <v>38</v>
      </c>
      <c r="C552" s="9" t="s">
        <v>1012</v>
      </c>
      <c r="D552" s="9" t="s">
        <v>1067</v>
      </c>
      <c r="E552" s="8" t="s">
        <v>1068</v>
      </c>
      <c r="F552" s="10">
        <v>-352466</v>
      </c>
      <c r="G552" s="10">
        <v>0</v>
      </c>
      <c r="H552" s="10">
        <v>-352466</v>
      </c>
      <c r="I552" s="10">
        <v>0</v>
      </c>
      <c r="J552" s="10">
        <v>-352466</v>
      </c>
      <c r="K552" s="10">
        <v>69541</v>
      </c>
    </row>
    <row r="553" spans="1:11" ht="12.75" customHeight="1" outlineLevel="2">
      <c r="A553" s="15" t="s">
        <v>2349</v>
      </c>
      <c r="B553" s="8" t="s">
        <v>38</v>
      </c>
      <c r="C553" s="9" t="s">
        <v>1012</v>
      </c>
      <c r="D553" s="9" t="s">
        <v>1069</v>
      </c>
      <c r="E553" s="8" t="s">
        <v>1070</v>
      </c>
      <c r="F553" s="10">
        <v>117993</v>
      </c>
      <c r="G553" s="10">
        <v>0</v>
      </c>
      <c r="H553" s="10">
        <v>117993</v>
      </c>
      <c r="I553" s="10">
        <v>0</v>
      </c>
      <c r="J553" s="10">
        <v>117993</v>
      </c>
      <c r="K553" s="10">
        <v>144640</v>
      </c>
    </row>
    <row r="554" spans="1:11" ht="12.75" customHeight="1" outlineLevel="2">
      <c r="A554" s="15" t="s">
        <v>2350</v>
      </c>
      <c r="B554" s="8" t="s">
        <v>38</v>
      </c>
      <c r="C554" s="9" t="s">
        <v>1012</v>
      </c>
      <c r="D554" s="9" t="s">
        <v>1071</v>
      </c>
      <c r="E554" s="8" t="s">
        <v>1072</v>
      </c>
      <c r="F554" s="10">
        <v>-36292384</v>
      </c>
      <c r="G554" s="10">
        <v>0</v>
      </c>
      <c r="H554" s="10">
        <v>-36292384</v>
      </c>
      <c r="I554" s="10">
        <v>0</v>
      </c>
      <c r="J554" s="10">
        <v>-36292384</v>
      </c>
      <c r="K554" s="10">
        <v>-32564691</v>
      </c>
    </row>
    <row r="555" spans="1:11" ht="12.75" customHeight="1" outlineLevel="2">
      <c r="A555" s="15" t="s">
        <v>2351</v>
      </c>
      <c r="B555" s="8" t="s">
        <v>38</v>
      </c>
      <c r="C555" s="9" t="s">
        <v>1012</v>
      </c>
      <c r="D555" s="9" t="s">
        <v>1073</v>
      </c>
      <c r="E555" s="8" t="s">
        <v>1074</v>
      </c>
      <c r="F555" s="10">
        <v>0</v>
      </c>
      <c r="G555" s="10">
        <v>0</v>
      </c>
      <c r="H555" s="10">
        <v>0</v>
      </c>
      <c r="I555" s="10">
        <v>0</v>
      </c>
      <c r="J555" s="10">
        <v>0</v>
      </c>
      <c r="K555" s="10">
        <v>0</v>
      </c>
    </row>
    <row r="556" spans="1:11" ht="12.75" customHeight="1" outlineLevel="2">
      <c r="A556" s="15" t="s">
        <v>2352</v>
      </c>
      <c r="B556" s="8" t="s">
        <v>38</v>
      </c>
      <c r="C556" s="9" t="s">
        <v>1012</v>
      </c>
      <c r="D556" s="9" t="s">
        <v>1075</v>
      </c>
      <c r="E556" s="8" t="s">
        <v>1076</v>
      </c>
      <c r="F556" s="10">
        <v>-80428</v>
      </c>
      <c r="G556" s="10">
        <v>0</v>
      </c>
      <c r="H556" s="10">
        <v>-80428</v>
      </c>
      <c r="I556" s="10">
        <v>0</v>
      </c>
      <c r="J556" s="10">
        <v>-80428</v>
      </c>
      <c r="K556" s="10">
        <v>-55777</v>
      </c>
    </row>
    <row r="557" spans="1:11" ht="12.75" customHeight="1" outlineLevel="2">
      <c r="A557" s="15" t="s">
        <v>2353</v>
      </c>
      <c r="B557" s="8" t="s">
        <v>38</v>
      </c>
      <c r="C557" s="9" t="s">
        <v>1012</v>
      </c>
      <c r="D557" s="9" t="s">
        <v>1077</v>
      </c>
      <c r="E557" s="8" t="s">
        <v>1078</v>
      </c>
      <c r="F557" s="10">
        <v>1548742</v>
      </c>
      <c r="G557" s="10">
        <v>0</v>
      </c>
      <c r="H557" s="10">
        <v>1548742</v>
      </c>
      <c r="I557" s="10">
        <v>0</v>
      </c>
      <c r="J557" s="10">
        <v>1548742</v>
      </c>
      <c r="K557" s="10">
        <v>990192</v>
      </c>
    </row>
    <row r="558" spans="1:11" ht="12.75" customHeight="1" outlineLevel="2">
      <c r="A558" s="15" t="s">
        <v>2354</v>
      </c>
      <c r="B558" s="8" t="s">
        <v>38</v>
      </c>
      <c r="C558" s="9" t="s">
        <v>1012</v>
      </c>
      <c r="D558" s="9" t="s">
        <v>1079</v>
      </c>
      <c r="E558" s="8" t="s">
        <v>1080</v>
      </c>
      <c r="F558" s="10">
        <v>0</v>
      </c>
      <c r="G558" s="10">
        <v>0</v>
      </c>
      <c r="H558" s="10">
        <v>0</v>
      </c>
      <c r="I558" s="10">
        <v>0</v>
      </c>
      <c r="J558" s="10">
        <v>0</v>
      </c>
      <c r="K558" s="10">
        <v>0</v>
      </c>
    </row>
    <row r="559" spans="1:11" ht="12.75" customHeight="1" outlineLevel="2">
      <c r="A559" s="15" t="s">
        <v>2355</v>
      </c>
      <c r="B559" s="8" t="s">
        <v>38</v>
      </c>
      <c r="C559" s="9" t="s">
        <v>1012</v>
      </c>
      <c r="D559" s="9" t="s">
        <v>1081</v>
      </c>
      <c r="E559" s="8" t="s">
        <v>1082</v>
      </c>
      <c r="F559" s="10">
        <v>0</v>
      </c>
      <c r="G559" s="10">
        <v>0</v>
      </c>
      <c r="H559" s="10">
        <v>0</v>
      </c>
      <c r="I559" s="10">
        <v>0</v>
      </c>
      <c r="J559" s="10">
        <v>0</v>
      </c>
      <c r="K559" s="10">
        <v>0</v>
      </c>
    </row>
    <row r="560" spans="1:11" ht="12.75" customHeight="1" outlineLevel="2">
      <c r="A560" s="15" t="s">
        <v>2356</v>
      </c>
      <c r="B560" s="8" t="s">
        <v>38</v>
      </c>
      <c r="C560" s="9" t="s">
        <v>1012</v>
      </c>
      <c r="D560" s="9" t="s">
        <v>1083</v>
      </c>
      <c r="E560" s="8" t="s">
        <v>1084</v>
      </c>
      <c r="F560" s="10">
        <v>0</v>
      </c>
      <c r="G560" s="10">
        <v>0</v>
      </c>
      <c r="H560" s="10">
        <v>0</v>
      </c>
      <c r="I560" s="10">
        <v>0</v>
      </c>
      <c r="J560" s="10">
        <v>0</v>
      </c>
      <c r="K560" s="10">
        <v>0</v>
      </c>
    </row>
    <row r="561" spans="1:11" ht="12.75" customHeight="1" outlineLevel="2">
      <c r="A561" s="15" t="s">
        <v>2357</v>
      </c>
      <c r="B561" s="8" t="s">
        <v>38</v>
      </c>
      <c r="C561" s="9" t="s">
        <v>1012</v>
      </c>
      <c r="D561" s="9" t="s">
        <v>1085</v>
      </c>
      <c r="E561" s="8" t="s">
        <v>1086</v>
      </c>
      <c r="F561" s="10">
        <v>-12520147</v>
      </c>
      <c r="G561" s="10">
        <v>0</v>
      </c>
      <c r="H561" s="10">
        <v>-12520147</v>
      </c>
      <c r="I561" s="10">
        <v>0</v>
      </c>
      <c r="J561" s="10">
        <v>-12520147</v>
      </c>
      <c r="K561" s="10">
        <v>-7943884</v>
      </c>
    </row>
    <row r="562" spans="1:11" ht="12.75" customHeight="1" outlineLevel="2">
      <c r="A562" s="15" t="s">
        <v>2358</v>
      </c>
      <c r="B562" s="8" t="s">
        <v>38</v>
      </c>
      <c r="C562" s="9" t="s">
        <v>1012</v>
      </c>
      <c r="D562" s="9" t="s">
        <v>1087</v>
      </c>
      <c r="E562" s="8" t="s">
        <v>1088</v>
      </c>
      <c r="F562" s="10">
        <v>139525</v>
      </c>
      <c r="G562" s="10">
        <v>0</v>
      </c>
      <c r="H562" s="10">
        <v>139525</v>
      </c>
      <c r="I562" s="10">
        <v>0</v>
      </c>
      <c r="J562" s="10">
        <v>139525</v>
      </c>
      <c r="K562" s="10">
        <v>-52000</v>
      </c>
    </row>
    <row r="563" spans="1:11" ht="12.75" customHeight="1" outlineLevel="2">
      <c r="A563" s="15" t="s">
        <v>2359</v>
      </c>
      <c r="B563" s="8" t="s">
        <v>38</v>
      </c>
      <c r="C563" s="9" t="s">
        <v>1012</v>
      </c>
      <c r="D563" s="9" t="s">
        <v>1089</v>
      </c>
      <c r="E563" s="8" t="s">
        <v>1090</v>
      </c>
      <c r="F563" s="10">
        <v>-11180</v>
      </c>
      <c r="G563" s="10">
        <v>0</v>
      </c>
      <c r="H563" s="10">
        <v>-11180</v>
      </c>
      <c r="I563" s="10">
        <v>0</v>
      </c>
      <c r="J563" s="10">
        <v>-11180</v>
      </c>
      <c r="K563" s="10">
        <v>-34207</v>
      </c>
    </row>
    <row r="564" spans="1:11" ht="12.75" customHeight="1" outlineLevel="2">
      <c r="A564" s="15" t="s">
        <v>2360</v>
      </c>
      <c r="B564" s="8" t="s">
        <v>38</v>
      </c>
      <c r="C564" s="9" t="s">
        <v>1012</v>
      </c>
      <c r="D564" s="9" t="s">
        <v>1091</v>
      </c>
      <c r="E564" s="8" t="s">
        <v>1092</v>
      </c>
      <c r="F564" s="10">
        <v>732976</v>
      </c>
      <c r="G564" s="10">
        <v>0</v>
      </c>
      <c r="H564" s="10">
        <v>732976</v>
      </c>
      <c r="I564" s="10">
        <v>0</v>
      </c>
      <c r="J564" s="10">
        <v>732976</v>
      </c>
      <c r="K564" s="10">
        <v>4966</v>
      </c>
    </row>
    <row r="565" spans="1:11" ht="12.75" customHeight="1" outlineLevel="2">
      <c r="A565" s="15" t="s">
        <v>2361</v>
      </c>
      <c r="B565" s="8" t="s">
        <v>38</v>
      </c>
      <c r="C565" s="9" t="s">
        <v>1012</v>
      </c>
      <c r="D565" s="9" t="s">
        <v>1093</v>
      </c>
      <c r="E565" s="8" t="s">
        <v>1094</v>
      </c>
      <c r="F565" s="10">
        <v>0</v>
      </c>
      <c r="G565" s="10">
        <v>0</v>
      </c>
      <c r="H565" s="10">
        <v>0</v>
      </c>
      <c r="I565" s="10">
        <v>0</v>
      </c>
      <c r="J565" s="10">
        <v>0</v>
      </c>
      <c r="K565" s="10">
        <v>0</v>
      </c>
    </row>
    <row r="566" spans="1:11" ht="12.75" customHeight="1" outlineLevel="2">
      <c r="A566" s="15" t="s">
        <v>2362</v>
      </c>
      <c r="B566" s="8" t="s">
        <v>38</v>
      </c>
      <c r="C566" s="9" t="s">
        <v>1012</v>
      </c>
      <c r="D566" s="9" t="s">
        <v>1095</v>
      </c>
      <c r="E566" s="8" t="s">
        <v>1096</v>
      </c>
      <c r="F566" s="10">
        <v>-391196</v>
      </c>
      <c r="G566" s="10">
        <v>0</v>
      </c>
      <c r="H566" s="10">
        <v>-391196</v>
      </c>
      <c r="I566" s="10">
        <v>0</v>
      </c>
      <c r="J566" s="10">
        <v>-391196</v>
      </c>
      <c r="K566" s="10">
        <v>-5173</v>
      </c>
    </row>
    <row r="567" spans="1:11" ht="12.75" customHeight="1" outlineLevel="2">
      <c r="A567" s="15" t="s">
        <v>2363</v>
      </c>
      <c r="B567" s="8" t="s">
        <v>38</v>
      </c>
      <c r="C567" s="9" t="s">
        <v>1012</v>
      </c>
      <c r="D567" s="9" t="s">
        <v>1097</v>
      </c>
      <c r="E567" s="8" t="s">
        <v>1098</v>
      </c>
      <c r="F567" s="10">
        <v>42654</v>
      </c>
      <c r="G567" s="10">
        <v>0</v>
      </c>
      <c r="H567" s="10">
        <v>42654</v>
      </c>
      <c r="I567" s="10">
        <v>0</v>
      </c>
      <c r="J567" s="10">
        <v>42654</v>
      </c>
      <c r="K567" s="10">
        <v>92266</v>
      </c>
    </row>
    <row r="568" spans="1:11" ht="12.75" customHeight="1" outlineLevel="2">
      <c r="A568" s="15" t="s">
        <v>2364</v>
      </c>
      <c r="B568" s="8" t="s">
        <v>38</v>
      </c>
      <c r="C568" s="9" t="s">
        <v>1012</v>
      </c>
      <c r="D568" s="9" t="s">
        <v>1099</v>
      </c>
      <c r="E568" s="8" t="s">
        <v>1100</v>
      </c>
      <c r="F568" s="10">
        <v>0</v>
      </c>
      <c r="G568" s="10">
        <v>0</v>
      </c>
      <c r="H568" s="10">
        <v>0</v>
      </c>
      <c r="I568" s="10">
        <v>0</v>
      </c>
      <c r="J568" s="10">
        <v>0</v>
      </c>
      <c r="K568" s="10">
        <v>-17730681</v>
      </c>
    </row>
    <row r="569" spans="1:11" ht="12.75" customHeight="1" outlineLevel="1" thickBot="1">
      <c r="A569" s="15" t="s">
        <v>2365</v>
      </c>
      <c r="C569" s="9" t="s">
        <v>1012</v>
      </c>
      <c r="E569" s="11" t="s">
        <v>1787</v>
      </c>
      <c r="F569" s="12">
        <v>-161326447</v>
      </c>
      <c r="G569" s="12">
        <v>0</v>
      </c>
      <c r="H569" s="12">
        <v>-161326447</v>
      </c>
      <c r="I569" s="12">
        <v>0</v>
      </c>
      <c r="J569" s="12">
        <v>-161326447</v>
      </c>
      <c r="K569" s="12">
        <v>-145110807</v>
      </c>
    </row>
    <row r="570" spans="1:11" ht="12.75" customHeight="1" outlineLevel="2" thickTop="1">
      <c r="A570" s="15" t="s">
        <v>38</v>
      </c>
      <c r="C570" s="9" t="s">
        <v>1101</v>
      </c>
    </row>
    <row r="571" spans="1:11" ht="12.75" customHeight="1" outlineLevel="1" thickBot="1">
      <c r="A571" s="15" t="s">
        <v>2366</v>
      </c>
      <c r="C571" s="9" t="s">
        <v>1101</v>
      </c>
      <c r="E571" s="11" t="s">
        <v>1788</v>
      </c>
      <c r="F571" s="12">
        <v>0</v>
      </c>
      <c r="G571" s="12">
        <v>0</v>
      </c>
      <c r="H571" s="12">
        <v>0</v>
      </c>
      <c r="I571" s="12">
        <v>0</v>
      </c>
      <c r="J571" s="12">
        <v>0</v>
      </c>
      <c r="K571" s="12">
        <v>0</v>
      </c>
    </row>
    <row r="572" spans="1:11" ht="12.75" customHeight="1" outlineLevel="2" thickTop="1">
      <c r="A572" s="15" t="s">
        <v>38</v>
      </c>
      <c r="C572" s="9" t="s">
        <v>1102</v>
      </c>
    </row>
    <row r="573" spans="1:11" ht="12.75" customHeight="1" outlineLevel="2">
      <c r="A573" s="15" t="s">
        <v>2367</v>
      </c>
      <c r="B573" s="8" t="s">
        <v>38</v>
      </c>
      <c r="C573" s="9" t="s">
        <v>1102</v>
      </c>
      <c r="D573" s="9" t="s">
        <v>1103</v>
      </c>
      <c r="E573" s="8" t="s">
        <v>1104</v>
      </c>
      <c r="F573" s="10">
        <v>0</v>
      </c>
      <c r="G573" s="10">
        <v>0</v>
      </c>
      <c r="H573" s="10">
        <v>0</v>
      </c>
      <c r="I573" s="10">
        <v>0</v>
      </c>
      <c r="J573" s="10">
        <v>0</v>
      </c>
      <c r="K573" s="10">
        <v>0</v>
      </c>
    </row>
    <row r="574" spans="1:11" ht="12.75" customHeight="1" outlineLevel="2">
      <c r="A574" s="15" t="s">
        <v>2368</v>
      </c>
      <c r="B574" s="8" t="s">
        <v>38</v>
      </c>
      <c r="C574" s="9" t="s">
        <v>1102</v>
      </c>
      <c r="D574" s="9" t="s">
        <v>1105</v>
      </c>
      <c r="E574" s="8" t="s">
        <v>1106</v>
      </c>
      <c r="F574" s="10">
        <v>0</v>
      </c>
      <c r="G574" s="10">
        <v>0</v>
      </c>
      <c r="H574" s="10">
        <v>0</v>
      </c>
      <c r="I574" s="10">
        <v>0</v>
      </c>
      <c r="J574" s="10">
        <v>0</v>
      </c>
      <c r="K574" s="10">
        <v>0</v>
      </c>
    </row>
    <row r="575" spans="1:11" ht="12.75" customHeight="1" outlineLevel="2">
      <c r="A575" s="15" t="s">
        <v>2369</v>
      </c>
      <c r="B575" s="8" t="s">
        <v>38</v>
      </c>
      <c r="C575" s="9" t="s">
        <v>1102</v>
      </c>
      <c r="D575" s="9" t="s">
        <v>1107</v>
      </c>
      <c r="E575" s="8" t="s">
        <v>1108</v>
      </c>
      <c r="F575" s="10">
        <v>0</v>
      </c>
      <c r="G575" s="10">
        <v>0</v>
      </c>
      <c r="H575" s="10">
        <v>0</v>
      </c>
      <c r="I575" s="10">
        <v>0</v>
      </c>
      <c r="J575" s="10">
        <v>0</v>
      </c>
      <c r="K575" s="10">
        <v>0</v>
      </c>
    </row>
    <row r="576" spans="1:11" ht="12.75" customHeight="1" outlineLevel="1" thickBot="1">
      <c r="A576" s="15" t="s">
        <v>2370</v>
      </c>
      <c r="C576" s="9" t="s">
        <v>1102</v>
      </c>
      <c r="E576" s="11" t="s">
        <v>1789</v>
      </c>
      <c r="F576" s="12">
        <v>0</v>
      </c>
      <c r="G576" s="12">
        <v>0</v>
      </c>
      <c r="H576" s="12">
        <v>0</v>
      </c>
      <c r="I576" s="12">
        <v>0</v>
      </c>
      <c r="J576" s="12">
        <v>0</v>
      </c>
      <c r="K576" s="12">
        <v>0</v>
      </c>
    </row>
    <row r="577" spans="1:11" ht="12.75" customHeight="1" outlineLevel="2" thickTop="1">
      <c r="A577" s="15" t="s">
        <v>38</v>
      </c>
      <c r="C577" s="9" t="s">
        <v>1109</v>
      </c>
    </row>
    <row r="578" spans="1:11" ht="12.75" customHeight="1" outlineLevel="2">
      <c r="A578" s="15" t="s">
        <v>2371</v>
      </c>
      <c r="B578" s="8" t="s">
        <v>38</v>
      </c>
      <c r="C578" s="9" t="s">
        <v>1109</v>
      </c>
      <c r="D578" s="9" t="s">
        <v>1110</v>
      </c>
      <c r="E578" s="8" t="s">
        <v>1111</v>
      </c>
      <c r="F578" s="10">
        <v>-174523</v>
      </c>
      <c r="G578" s="10">
        <v>0</v>
      </c>
      <c r="H578" s="10">
        <v>-174523</v>
      </c>
      <c r="I578" s="10">
        <v>0</v>
      </c>
      <c r="J578" s="10">
        <v>-174523</v>
      </c>
      <c r="K578" s="10">
        <v>-5550500</v>
      </c>
    </row>
    <row r="579" spans="1:11" ht="12.75" customHeight="1" outlineLevel="2">
      <c r="A579" s="15" t="s">
        <v>2372</v>
      </c>
      <c r="B579" s="8" t="s">
        <v>38</v>
      </c>
      <c r="C579" s="9" t="s">
        <v>1109</v>
      </c>
      <c r="D579" s="9" t="s">
        <v>1112</v>
      </c>
      <c r="E579" s="8" t="s">
        <v>1113</v>
      </c>
      <c r="F579" s="10">
        <v>0</v>
      </c>
      <c r="G579" s="10">
        <v>0</v>
      </c>
      <c r="H579" s="10">
        <v>0</v>
      </c>
      <c r="I579" s="10">
        <v>0</v>
      </c>
      <c r="J579" s="10">
        <v>0</v>
      </c>
      <c r="K579" s="10">
        <v>0</v>
      </c>
    </row>
    <row r="580" spans="1:11" ht="12.75" customHeight="1" outlineLevel="2">
      <c r="A580" s="15" t="s">
        <v>2821</v>
      </c>
      <c r="B580" s="8" t="s">
        <v>38</v>
      </c>
      <c r="C580" s="9" t="s">
        <v>1109</v>
      </c>
      <c r="D580" s="9" t="s">
        <v>1759</v>
      </c>
      <c r="E580" s="8" t="s">
        <v>1760</v>
      </c>
      <c r="F580" s="10">
        <v>-29581</v>
      </c>
      <c r="G580" s="10">
        <v>59162</v>
      </c>
      <c r="H580" s="10">
        <v>29581</v>
      </c>
      <c r="I580" s="10">
        <v>0</v>
      </c>
      <c r="J580" s="10">
        <v>29581</v>
      </c>
      <c r="K580" s="10">
        <v>4833977</v>
      </c>
    </row>
    <row r="581" spans="1:11" ht="12.75" customHeight="1" outlineLevel="2">
      <c r="A581" s="15" t="s">
        <v>3106</v>
      </c>
      <c r="B581" s="8" t="s">
        <v>38</v>
      </c>
      <c r="C581" s="9" t="s">
        <v>1109</v>
      </c>
      <c r="D581" s="9" t="s">
        <v>1388</v>
      </c>
      <c r="E581" s="8" t="s">
        <v>1389</v>
      </c>
      <c r="F581" s="10">
        <v>0</v>
      </c>
      <c r="G581" s="10">
        <v>-29581</v>
      </c>
      <c r="H581" s="10">
        <v>-29581</v>
      </c>
      <c r="I581" s="10">
        <v>0</v>
      </c>
      <c r="J581" s="10">
        <v>-29581</v>
      </c>
      <c r="K581" s="10">
        <v>371355</v>
      </c>
    </row>
    <row r="582" spans="1:11" ht="12.75" customHeight="1" outlineLevel="2">
      <c r="A582" s="15" t="s">
        <v>2373</v>
      </c>
      <c r="B582" s="8" t="s">
        <v>38</v>
      </c>
      <c r="C582" s="9" t="s">
        <v>1109</v>
      </c>
      <c r="D582" s="9" t="s">
        <v>1114</v>
      </c>
      <c r="E582" s="8" t="s">
        <v>1115</v>
      </c>
      <c r="F582" s="10">
        <v>0</v>
      </c>
      <c r="G582" s="10">
        <v>0</v>
      </c>
      <c r="H582" s="10">
        <v>0</v>
      </c>
      <c r="I582" s="10">
        <v>0</v>
      </c>
      <c r="J582" s="10">
        <v>0</v>
      </c>
      <c r="K582" s="10">
        <v>0</v>
      </c>
    </row>
    <row r="583" spans="1:11" ht="12.75" customHeight="1" outlineLevel="2">
      <c r="A583" s="15" t="s">
        <v>2374</v>
      </c>
      <c r="B583" s="8" t="s">
        <v>38</v>
      </c>
      <c r="C583" s="9" t="s">
        <v>1109</v>
      </c>
      <c r="D583" s="9" t="s">
        <v>1116</v>
      </c>
      <c r="E583" s="8" t="s">
        <v>1117</v>
      </c>
      <c r="F583" s="10">
        <v>0</v>
      </c>
      <c r="G583" s="10">
        <v>0</v>
      </c>
      <c r="H583" s="10">
        <v>0</v>
      </c>
      <c r="I583" s="10">
        <v>0</v>
      </c>
      <c r="J583" s="10">
        <v>0</v>
      </c>
      <c r="K583" s="10">
        <v>0</v>
      </c>
    </row>
    <row r="584" spans="1:11" ht="12.75" customHeight="1" outlineLevel="2">
      <c r="A584" s="15" t="s">
        <v>2375</v>
      </c>
      <c r="B584" s="8" t="s">
        <v>38</v>
      </c>
      <c r="C584" s="9" t="s">
        <v>1109</v>
      </c>
      <c r="D584" s="9" t="s">
        <v>1118</v>
      </c>
      <c r="E584" s="8" t="s">
        <v>164</v>
      </c>
      <c r="F584" s="10">
        <v>-179900</v>
      </c>
      <c r="G584" s="10">
        <v>0</v>
      </c>
      <c r="H584" s="10">
        <v>-179900</v>
      </c>
      <c r="I584" s="10">
        <v>0</v>
      </c>
      <c r="J584" s="10">
        <v>-179900</v>
      </c>
      <c r="K584" s="10">
        <v>439892</v>
      </c>
    </row>
    <row r="585" spans="1:11" ht="12.75" customHeight="1" outlineLevel="2">
      <c r="A585" s="15" t="s">
        <v>2376</v>
      </c>
      <c r="B585" s="8" t="s">
        <v>38</v>
      </c>
      <c r="C585" s="9" t="s">
        <v>1109</v>
      </c>
      <c r="D585" s="9" t="s">
        <v>1119</v>
      </c>
      <c r="E585" s="8" t="s">
        <v>1120</v>
      </c>
      <c r="F585" s="10">
        <v>0</v>
      </c>
      <c r="G585" s="10">
        <v>0</v>
      </c>
      <c r="H585" s="10">
        <v>0</v>
      </c>
      <c r="I585" s="10">
        <v>0</v>
      </c>
      <c r="J585" s="10">
        <v>0</v>
      </c>
      <c r="K585" s="10">
        <v>0</v>
      </c>
    </row>
    <row r="586" spans="1:11" ht="12.75" customHeight="1" outlineLevel="2">
      <c r="A586" s="15" t="s">
        <v>2377</v>
      </c>
      <c r="B586" s="8" t="s">
        <v>38</v>
      </c>
      <c r="C586" s="9" t="s">
        <v>1109</v>
      </c>
      <c r="D586" s="9" t="s">
        <v>1121</v>
      </c>
      <c r="E586" s="8" t="s">
        <v>1122</v>
      </c>
      <c r="F586" s="10">
        <v>0</v>
      </c>
      <c r="G586" s="10">
        <v>0</v>
      </c>
      <c r="H586" s="10">
        <v>0</v>
      </c>
      <c r="I586" s="10">
        <v>0</v>
      </c>
      <c r="J586" s="10">
        <v>0</v>
      </c>
      <c r="K586" s="10">
        <v>0</v>
      </c>
    </row>
    <row r="587" spans="1:11" ht="12.75" customHeight="1" outlineLevel="2">
      <c r="A587" s="15" t="s">
        <v>2378</v>
      </c>
      <c r="B587" s="8" t="s">
        <v>38</v>
      </c>
      <c r="C587" s="9" t="s">
        <v>1109</v>
      </c>
      <c r="D587" s="9" t="s">
        <v>1123</v>
      </c>
      <c r="E587" s="8" t="s">
        <v>214</v>
      </c>
      <c r="F587" s="10">
        <v>-4200</v>
      </c>
      <c r="G587" s="10">
        <v>0</v>
      </c>
      <c r="H587" s="10">
        <v>-4200</v>
      </c>
      <c r="I587" s="10">
        <v>0</v>
      </c>
      <c r="J587" s="10">
        <v>-4200</v>
      </c>
      <c r="K587" s="10">
        <v>191525</v>
      </c>
    </row>
    <row r="588" spans="1:11" ht="12.75" customHeight="1" outlineLevel="1" thickBot="1">
      <c r="A588" s="15" t="s">
        <v>2379</v>
      </c>
      <c r="C588" s="9" t="s">
        <v>1109</v>
      </c>
      <c r="E588" s="11" t="s">
        <v>1790</v>
      </c>
      <c r="F588" s="12">
        <v>-388204</v>
      </c>
      <c r="G588" s="12">
        <v>29581</v>
      </c>
      <c r="H588" s="12">
        <v>-358623</v>
      </c>
      <c r="I588" s="12">
        <v>0</v>
      </c>
      <c r="J588" s="12">
        <v>-358623</v>
      </c>
      <c r="K588" s="12">
        <v>286249</v>
      </c>
    </row>
    <row r="589" spans="1:11" ht="12.75" customHeight="1" outlineLevel="2" thickTop="1">
      <c r="A589" s="15" t="s">
        <v>38</v>
      </c>
      <c r="C589" s="9" t="s">
        <v>1124</v>
      </c>
    </row>
    <row r="590" spans="1:11" ht="12.75" customHeight="1" outlineLevel="2">
      <c r="A590" s="15" t="s">
        <v>2380</v>
      </c>
      <c r="B590" s="8" t="s">
        <v>38</v>
      </c>
      <c r="C590" s="9" t="s">
        <v>1124</v>
      </c>
      <c r="D590" s="9" t="s">
        <v>1125</v>
      </c>
      <c r="E590" s="8" t="s">
        <v>1126</v>
      </c>
      <c r="F590" s="10">
        <v>142625</v>
      </c>
      <c r="G590" s="10">
        <v>0</v>
      </c>
      <c r="H590" s="10">
        <v>142625</v>
      </c>
      <c r="I590" s="10">
        <v>0</v>
      </c>
      <c r="J590" s="10">
        <v>142625</v>
      </c>
      <c r="K590" s="10">
        <v>591315</v>
      </c>
    </row>
    <row r="591" spans="1:11" ht="12.75" customHeight="1" outlineLevel="2">
      <c r="A591" s="15" t="s">
        <v>2381</v>
      </c>
      <c r="B591" s="8" t="s">
        <v>38</v>
      </c>
      <c r="C591" s="9" t="s">
        <v>1124</v>
      </c>
      <c r="D591" s="9" t="s">
        <v>1127</v>
      </c>
      <c r="E591" s="8" t="s">
        <v>1128</v>
      </c>
      <c r="F591" s="10">
        <v>0</v>
      </c>
      <c r="G591" s="10">
        <v>0</v>
      </c>
      <c r="H591" s="10">
        <v>0</v>
      </c>
      <c r="I591" s="10">
        <v>0</v>
      </c>
      <c r="J591" s="10">
        <v>0</v>
      </c>
      <c r="K591" s="10">
        <v>0</v>
      </c>
    </row>
    <row r="592" spans="1:11" ht="12.75" customHeight="1" outlineLevel="2">
      <c r="A592" s="15" t="s">
        <v>2382</v>
      </c>
      <c r="B592" s="8" t="s">
        <v>38</v>
      </c>
      <c r="C592" s="9" t="s">
        <v>1124</v>
      </c>
      <c r="D592" s="9" t="s">
        <v>1129</v>
      </c>
      <c r="E592" s="8" t="s">
        <v>1130</v>
      </c>
      <c r="F592" s="10">
        <v>0</v>
      </c>
      <c r="G592" s="10">
        <v>0</v>
      </c>
      <c r="H592" s="10">
        <v>0</v>
      </c>
      <c r="I592" s="10">
        <v>0</v>
      </c>
      <c r="J592" s="10">
        <v>0</v>
      </c>
      <c r="K592" s="10">
        <v>-58540</v>
      </c>
    </row>
    <row r="593" spans="1:11" ht="12.75" customHeight="1" outlineLevel="2">
      <c r="A593" s="15" t="s">
        <v>2383</v>
      </c>
      <c r="B593" s="8" t="s">
        <v>38</v>
      </c>
      <c r="C593" s="9" t="s">
        <v>1124</v>
      </c>
      <c r="D593" s="9" t="s">
        <v>1131</v>
      </c>
      <c r="E593" s="8" t="s">
        <v>1132</v>
      </c>
      <c r="F593" s="10">
        <v>-90973</v>
      </c>
      <c r="G593" s="10">
        <v>0</v>
      </c>
      <c r="H593" s="10">
        <v>-90973</v>
      </c>
      <c r="I593" s="10">
        <v>0</v>
      </c>
      <c r="J593" s="10">
        <v>-90973</v>
      </c>
      <c r="K593" s="10">
        <v>906</v>
      </c>
    </row>
    <row r="594" spans="1:11" ht="12.75" customHeight="1" outlineLevel="2">
      <c r="A594" s="15" t="s">
        <v>2384</v>
      </c>
      <c r="B594" s="8" t="s">
        <v>38</v>
      </c>
      <c r="C594" s="9" t="s">
        <v>1124</v>
      </c>
      <c r="D594" s="9" t="s">
        <v>1133</v>
      </c>
      <c r="E594" s="8" t="s">
        <v>1134</v>
      </c>
      <c r="F594" s="10">
        <v>0</v>
      </c>
      <c r="G594" s="10">
        <v>0</v>
      </c>
      <c r="H594" s="10">
        <v>0</v>
      </c>
      <c r="I594" s="10">
        <v>0</v>
      </c>
      <c r="J594" s="10">
        <v>0</v>
      </c>
      <c r="K594" s="10">
        <v>0</v>
      </c>
    </row>
    <row r="595" spans="1:11" ht="12.75" customHeight="1" outlineLevel="2">
      <c r="A595" s="15" t="s">
        <v>2385</v>
      </c>
      <c r="B595" s="8" t="s">
        <v>38</v>
      </c>
      <c r="C595" s="9" t="s">
        <v>1124</v>
      </c>
      <c r="D595" s="9" t="s">
        <v>1135</v>
      </c>
      <c r="E595" s="8" t="s">
        <v>1136</v>
      </c>
      <c r="F595" s="10">
        <v>0</v>
      </c>
      <c r="G595" s="10">
        <v>0</v>
      </c>
      <c r="H595" s="10">
        <v>0</v>
      </c>
      <c r="I595" s="10">
        <v>0</v>
      </c>
      <c r="J595" s="10">
        <v>0</v>
      </c>
      <c r="K595" s="10">
        <v>155</v>
      </c>
    </row>
    <row r="596" spans="1:11" ht="12.75" customHeight="1" outlineLevel="2">
      <c r="A596" s="15" t="s">
        <v>2386</v>
      </c>
      <c r="B596" s="8" t="s">
        <v>38</v>
      </c>
      <c r="C596" s="9" t="s">
        <v>1124</v>
      </c>
      <c r="D596" s="9" t="s">
        <v>1137</v>
      </c>
      <c r="E596" s="8" t="s">
        <v>1138</v>
      </c>
      <c r="F596" s="10">
        <v>0</v>
      </c>
      <c r="G596" s="10">
        <v>0</v>
      </c>
      <c r="H596" s="10">
        <v>0</v>
      </c>
      <c r="I596" s="10">
        <v>0</v>
      </c>
      <c r="J596" s="10">
        <v>0</v>
      </c>
      <c r="K596" s="10">
        <v>0</v>
      </c>
    </row>
    <row r="597" spans="1:11" ht="12.75" customHeight="1" outlineLevel="2">
      <c r="A597" s="15" t="s">
        <v>2387</v>
      </c>
      <c r="B597" s="8" t="s">
        <v>38</v>
      </c>
      <c r="C597" s="9" t="s">
        <v>1124</v>
      </c>
      <c r="D597" s="9" t="s">
        <v>1139</v>
      </c>
      <c r="E597" s="8" t="s">
        <v>1140</v>
      </c>
      <c r="F597" s="10">
        <v>-24267</v>
      </c>
      <c r="G597" s="10">
        <v>0</v>
      </c>
      <c r="H597" s="10">
        <v>-24267</v>
      </c>
      <c r="I597" s="10">
        <v>0</v>
      </c>
      <c r="J597" s="10">
        <v>-24267</v>
      </c>
      <c r="K597" s="10">
        <v>-109081</v>
      </c>
    </row>
    <row r="598" spans="1:11" ht="12.75" customHeight="1" outlineLevel="2">
      <c r="A598" s="15" t="s">
        <v>2388</v>
      </c>
      <c r="B598" s="8" t="s">
        <v>38</v>
      </c>
      <c r="C598" s="9" t="s">
        <v>1124</v>
      </c>
      <c r="D598" s="9" t="s">
        <v>1141</v>
      </c>
      <c r="E598" s="8" t="s">
        <v>1142</v>
      </c>
      <c r="F598" s="10">
        <v>0</v>
      </c>
      <c r="G598" s="10">
        <v>0</v>
      </c>
      <c r="H598" s="10">
        <v>0</v>
      </c>
      <c r="I598" s="10">
        <v>0</v>
      </c>
      <c r="J598" s="10">
        <v>0</v>
      </c>
      <c r="K598" s="10">
        <v>2173</v>
      </c>
    </row>
    <row r="599" spans="1:11" ht="12.75" customHeight="1" outlineLevel="2">
      <c r="A599" s="15" t="s">
        <v>2389</v>
      </c>
      <c r="B599" s="8" t="s">
        <v>38</v>
      </c>
      <c r="C599" s="9" t="s">
        <v>1124</v>
      </c>
      <c r="D599" s="9" t="s">
        <v>1143</v>
      </c>
      <c r="E599" s="8" t="s">
        <v>1144</v>
      </c>
      <c r="F599" s="10">
        <v>47631</v>
      </c>
      <c r="G599" s="10">
        <v>0</v>
      </c>
      <c r="H599" s="10">
        <v>47631</v>
      </c>
      <c r="I599" s="10">
        <v>0</v>
      </c>
      <c r="J599" s="10">
        <v>47631</v>
      </c>
      <c r="K599" s="10">
        <v>728663</v>
      </c>
    </row>
    <row r="600" spans="1:11" ht="12.75" customHeight="1" outlineLevel="2">
      <c r="A600" s="15" t="s">
        <v>2390</v>
      </c>
      <c r="B600" s="8" t="s">
        <v>38</v>
      </c>
      <c r="C600" s="9" t="s">
        <v>1124</v>
      </c>
      <c r="D600" s="9" t="s">
        <v>1145</v>
      </c>
      <c r="E600" s="8" t="s">
        <v>1146</v>
      </c>
      <c r="F600" s="10">
        <v>0</v>
      </c>
      <c r="G600" s="10">
        <v>0</v>
      </c>
      <c r="H600" s="10">
        <v>0</v>
      </c>
      <c r="I600" s="10">
        <v>0</v>
      </c>
      <c r="J600" s="10">
        <v>0</v>
      </c>
      <c r="K600" s="10">
        <v>0</v>
      </c>
    </row>
    <row r="601" spans="1:11" ht="12.75" customHeight="1" outlineLevel="2">
      <c r="A601" s="15" t="s">
        <v>2391</v>
      </c>
      <c r="B601" s="8" t="s">
        <v>38</v>
      </c>
      <c r="C601" s="9" t="s">
        <v>1124</v>
      </c>
      <c r="D601" s="9" t="s">
        <v>1147</v>
      </c>
      <c r="E601" s="8" t="s">
        <v>1148</v>
      </c>
      <c r="F601" s="10">
        <v>0</v>
      </c>
      <c r="G601" s="10">
        <v>0</v>
      </c>
      <c r="H601" s="10">
        <v>0</v>
      </c>
      <c r="I601" s="10">
        <v>0</v>
      </c>
      <c r="J601" s="10">
        <v>0</v>
      </c>
      <c r="K601" s="10">
        <v>28894</v>
      </c>
    </row>
    <row r="602" spans="1:11" ht="12.75" customHeight="1" outlineLevel="2">
      <c r="A602" s="15" t="s">
        <v>2392</v>
      </c>
      <c r="B602" s="8" t="s">
        <v>38</v>
      </c>
      <c r="C602" s="9" t="s">
        <v>1124</v>
      </c>
      <c r="D602" s="9" t="s">
        <v>1149</v>
      </c>
      <c r="E602" s="8" t="s">
        <v>1150</v>
      </c>
      <c r="F602" s="10">
        <v>-16854</v>
      </c>
      <c r="G602" s="10">
        <v>0</v>
      </c>
      <c r="H602" s="10">
        <v>-16854</v>
      </c>
      <c r="I602" s="10">
        <v>0</v>
      </c>
      <c r="J602" s="10">
        <v>-16854</v>
      </c>
      <c r="K602" s="10">
        <v>-54478</v>
      </c>
    </row>
    <row r="603" spans="1:11" ht="12.75" customHeight="1" outlineLevel="2">
      <c r="A603" s="15" t="s">
        <v>2393</v>
      </c>
      <c r="B603" s="8" t="s">
        <v>38</v>
      </c>
      <c r="C603" s="9" t="s">
        <v>1124</v>
      </c>
      <c r="D603" s="9" t="s">
        <v>1151</v>
      </c>
      <c r="E603" s="8" t="s">
        <v>1152</v>
      </c>
      <c r="F603" s="10">
        <v>0</v>
      </c>
      <c r="G603" s="10">
        <v>0</v>
      </c>
      <c r="H603" s="10">
        <v>0</v>
      </c>
      <c r="I603" s="10">
        <v>0</v>
      </c>
      <c r="J603" s="10">
        <v>0</v>
      </c>
      <c r="K603" s="10">
        <v>0</v>
      </c>
    </row>
    <row r="604" spans="1:11" ht="12.75" customHeight="1" outlineLevel="2">
      <c r="A604" s="15" t="s">
        <v>2394</v>
      </c>
      <c r="B604" s="8" t="s">
        <v>38</v>
      </c>
      <c r="C604" s="9" t="s">
        <v>1124</v>
      </c>
      <c r="D604" s="9" t="s">
        <v>1153</v>
      </c>
      <c r="E604" s="8" t="s">
        <v>1154</v>
      </c>
      <c r="F604" s="10">
        <v>0</v>
      </c>
      <c r="G604" s="10">
        <v>0</v>
      </c>
      <c r="H604" s="10">
        <v>0</v>
      </c>
      <c r="I604" s="10">
        <v>0</v>
      </c>
      <c r="J604" s="10">
        <v>0</v>
      </c>
      <c r="K604" s="10">
        <v>0</v>
      </c>
    </row>
    <row r="605" spans="1:11" ht="12.75" customHeight="1" outlineLevel="2">
      <c r="A605" s="15" t="s">
        <v>2395</v>
      </c>
      <c r="B605" s="8" t="s">
        <v>38</v>
      </c>
      <c r="C605" s="9" t="s">
        <v>1124</v>
      </c>
      <c r="D605" s="9" t="s">
        <v>1155</v>
      </c>
      <c r="E605" s="8" t="s">
        <v>1156</v>
      </c>
      <c r="F605" s="10">
        <v>0</v>
      </c>
      <c r="G605" s="10">
        <v>0</v>
      </c>
      <c r="H605" s="10">
        <v>0</v>
      </c>
      <c r="I605" s="10">
        <v>0</v>
      </c>
      <c r="J605" s="10">
        <v>0</v>
      </c>
      <c r="K605" s="10">
        <v>0</v>
      </c>
    </row>
    <row r="606" spans="1:11" ht="12.75" customHeight="1" outlineLevel="2">
      <c r="A606" s="15" t="s">
        <v>2396</v>
      </c>
      <c r="B606" s="8" t="s">
        <v>38</v>
      </c>
      <c r="C606" s="9" t="s">
        <v>1124</v>
      </c>
      <c r="D606" s="9" t="s">
        <v>1157</v>
      </c>
      <c r="E606" s="8" t="s">
        <v>1158</v>
      </c>
      <c r="F606" s="10">
        <v>2729</v>
      </c>
      <c r="G606" s="10">
        <v>0</v>
      </c>
      <c r="H606" s="10">
        <v>2729</v>
      </c>
      <c r="I606" s="10">
        <v>0</v>
      </c>
      <c r="J606" s="10">
        <v>2729</v>
      </c>
      <c r="K606" s="10">
        <v>33868</v>
      </c>
    </row>
    <row r="607" spans="1:11" ht="12.75" customHeight="1" outlineLevel="2">
      <c r="A607" s="15" t="s">
        <v>2397</v>
      </c>
      <c r="B607" s="8" t="s">
        <v>38</v>
      </c>
      <c r="C607" s="9" t="s">
        <v>1124</v>
      </c>
      <c r="D607" s="9" t="s">
        <v>1159</v>
      </c>
      <c r="E607" s="8" t="s">
        <v>1160</v>
      </c>
      <c r="F607" s="10">
        <v>0</v>
      </c>
      <c r="G607" s="10">
        <v>0</v>
      </c>
      <c r="H607" s="10">
        <v>0</v>
      </c>
      <c r="I607" s="10">
        <v>0</v>
      </c>
      <c r="J607" s="10">
        <v>0</v>
      </c>
      <c r="K607" s="10">
        <v>414</v>
      </c>
    </row>
    <row r="608" spans="1:11" ht="12.75" customHeight="1" outlineLevel="2">
      <c r="A608" s="15" t="s">
        <v>2398</v>
      </c>
      <c r="B608" s="8" t="s">
        <v>38</v>
      </c>
      <c r="C608" s="9" t="s">
        <v>1124</v>
      </c>
      <c r="D608" s="9" t="s">
        <v>1161</v>
      </c>
      <c r="E608" s="8" t="s">
        <v>1162</v>
      </c>
      <c r="F608" s="10">
        <v>19412</v>
      </c>
      <c r="G608" s="10">
        <v>0</v>
      </c>
      <c r="H608" s="10">
        <v>19412</v>
      </c>
      <c r="I608" s="10">
        <v>0</v>
      </c>
      <c r="J608" s="10">
        <v>19412</v>
      </c>
      <c r="K608" s="10">
        <v>264796</v>
      </c>
    </row>
    <row r="609" spans="1:11" ht="12.75" customHeight="1" outlineLevel="2">
      <c r="A609" s="15" t="s">
        <v>2399</v>
      </c>
      <c r="B609" s="8" t="s">
        <v>38</v>
      </c>
      <c r="C609" s="9" t="s">
        <v>1124</v>
      </c>
      <c r="D609" s="9" t="s">
        <v>1163</v>
      </c>
      <c r="E609" s="8" t="s">
        <v>1164</v>
      </c>
      <c r="F609" s="10">
        <v>0</v>
      </c>
      <c r="G609" s="10">
        <v>0</v>
      </c>
      <c r="H609" s="10">
        <v>0</v>
      </c>
      <c r="I609" s="10">
        <v>0</v>
      </c>
      <c r="J609" s="10">
        <v>0</v>
      </c>
      <c r="K609" s="10">
        <v>0</v>
      </c>
    </row>
    <row r="610" spans="1:11" ht="12.75" customHeight="1" outlineLevel="2">
      <c r="A610" s="15" t="s">
        <v>2400</v>
      </c>
      <c r="B610" s="8" t="s">
        <v>38</v>
      </c>
      <c r="C610" s="9" t="s">
        <v>1124</v>
      </c>
      <c r="D610" s="9" t="s">
        <v>1165</v>
      </c>
      <c r="E610" s="8" t="s">
        <v>1166</v>
      </c>
      <c r="F610" s="10">
        <v>0</v>
      </c>
      <c r="G610" s="10">
        <v>0</v>
      </c>
      <c r="H610" s="10">
        <v>0</v>
      </c>
      <c r="I610" s="10">
        <v>0</v>
      </c>
      <c r="J610" s="10">
        <v>0</v>
      </c>
      <c r="K610" s="10">
        <v>1979</v>
      </c>
    </row>
    <row r="611" spans="1:11" ht="12.75" customHeight="1" outlineLevel="2">
      <c r="A611" s="15" t="s">
        <v>2401</v>
      </c>
      <c r="B611" s="8" t="s">
        <v>38</v>
      </c>
      <c r="C611" s="9" t="s">
        <v>1124</v>
      </c>
      <c r="D611" s="9" t="s">
        <v>1167</v>
      </c>
      <c r="E611" s="8" t="s">
        <v>1168</v>
      </c>
      <c r="F611" s="10">
        <v>-4557</v>
      </c>
      <c r="G611" s="10">
        <v>0</v>
      </c>
      <c r="H611" s="10">
        <v>-4557</v>
      </c>
      <c r="I611" s="10">
        <v>0</v>
      </c>
      <c r="J611" s="10">
        <v>-4557</v>
      </c>
      <c r="K611" s="10">
        <v>-6103</v>
      </c>
    </row>
    <row r="612" spans="1:11" ht="12.75" customHeight="1" outlineLevel="2">
      <c r="A612" s="15" t="s">
        <v>2402</v>
      </c>
      <c r="B612" s="8" t="s">
        <v>38</v>
      </c>
      <c r="C612" s="9" t="s">
        <v>1124</v>
      </c>
      <c r="D612" s="9" t="s">
        <v>1169</v>
      </c>
      <c r="E612" s="8" t="s">
        <v>1170</v>
      </c>
      <c r="F612" s="10">
        <v>0</v>
      </c>
      <c r="G612" s="10">
        <v>0</v>
      </c>
      <c r="H612" s="10">
        <v>0</v>
      </c>
      <c r="I612" s="10">
        <v>0</v>
      </c>
      <c r="J612" s="10">
        <v>0</v>
      </c>
      <c r="K612" s="10">
        <v>0</v>
      </c>
    </row>
    <row r="613" spans="1:11" ht="12.75" customHeight="1" outlineLevel="2">
      <c r="A613" s="15" t="s">
        <v>2403</v>
      </c>
      <c r="B613" s="8" t="s">
        <v>38</v>
      </c>
      <c r="C613" s="9" t="s">
        <v>1124</v>
      </c>
      <c r="D613" s="9" t="s">
        <v>1171</v>
      </c>
      <c r="E613" s="8" t="s">
        <v>1172</v>
      </c>
      <c r="F613" s="10">
        <v>0</v>
      </c>
      <c r="G613" s="10">
        <v>0</v>
      </c>
      <c r="H613" s="10">
        <v>0</v>
      </c>
      <c r="I613" s="10">
        <v>0</v>
      </c>
      <c r="J613" s="10">
        <v>0</v>
      </c>
      <c r="K613" s="10">
        <v>0</v>
      </c>
    </row>
    <row r="614" spans="1:11" ht="12.75" customHeight="1" outlineLevel="2">
      <c r="A614" s="15" t="s">
        <v>2404</v>
      </c>
      <c r="B614" s="8" t="s">
        <v>38</v>
      </c>
      <c r="C614" s="9" t="s">
        <v>1124</v>
      </c>
      <c r="D614" s="9" t="s">
        <v>1173</v>
      </c>
      <c r="E614" s="8" t="s">
        <v>1174</v>
      </c>
      <c r="F614" s="10">
        <v>0</v>
      </c>
      <c r="G614" s="10">
        <v>0</v>
      </c>
      <c r="H614" s="10">
        <v>0</v>
      </c>
      <c r="I614" s="10">
        <v>0</v>
      </c>
      <c r="J614" s="10">
        <v>0</v>
      </c>
      <c r="K614" s="10">
        <v>0</v>
      </c>
    </row>
    <row r="615" spans="1:11" ht="12.75" customHeight="1" outlineLevel="2">
      <c r="A615" s="15" t="s">
        <v>2405</v>
      </c>
      <c r="B615" s="8" t="s">
        <v>38</v>
      </c>
      <c r="C615" s="9" t="s">
        <v>1124</v>
      </c>
      <c r="D615" s="9" t="s">
        <v>1175</v>
      </c>
      <c r="E615" s="8" t="s">
        <v>1176</v>
      </c>
      <c r="F615" s="10">
        <v>3230</v>
      </c>
      <c r="G615" s="10">
        <v>0</v>
      </c>
      <c r="H615" s="10">
        <v>3230</v>
      </c>
      <c r="I615" s="10">
        <v>0</v>
      </c>
      <c r="J615" s="10">
        <v>3230</v>
      </c>
      <c r="K615" s="10">
        <v>26612</v>
      </c>
    </row>
    <row r="616" spans="1:11" ht="12.75" customHeight="1" outlineLevel="2">
      <c r="A616" s="15" t="s">
        <v>2406</v>
      </c>
      <c r="B616" s="8" t="s">
        <v>38</v>
      </c>
      <c r="C616" s="9" t="s">
        <v>1124</v>
      </c>
      <c r="D616" s="9" t="s">
        <v>1177</v>
      </c>
      <c r="E616" s="8" t="s">
        <v>1178</v>
      </c>
      <c r="F616" s="10">
        <v>0</v>
      </c>
      <c r="G616" s="10">
        <v>0</v>
      </c>
      <c r="H616" s="10">
        <v>0</v>
      </c>
      <c r="I616" s="10">
        <v>0</v>
      </c>
      <c r="J616" s="10">
        <v>0</v>
      </c>
      <c r="K616" s="10">
        <v>539</v>
      </c>
    </row>
    <row r="617" spans="1:11" ht="12.75" customHeight="1" outlineLevel="1" thickBot="1">
      <c r="A617" s="15" t="s">
        <v>2407</v>
      </c>
      <c r="C617" s="9" t="s">
        <v>1124</v>
      </c>
      <c r="E617" s="11" t="s">
        <v>1791</v>
      </c>
      <c r="F617" s="12">
        <v>78976</v>
      </c>
      <c r="G617" s="12">
        <v>0</v>
      </c>
      <c r="H617" s="12">
        <v>78976</v>
      </c>
      <c r="I617" s="12">
        <v>0</v>
      </c>
      <c r="J617" s="12">
        <v>78976</v>
      </c>
      <c r="K617" s="12">
        <v>1452112</v>
      </c>
    </row>
    <row r="618" spans="1:11" ht="12.75" customHeight="1" outlineLevel="2" thickTop="1">
      <c r="A618" s="15" t="s">
        <v>38</v>
      </c>
      <c r="C618" s="9" t="s">
        <v>1179</v>
      </c>
    </row>
    <row r="619" spans="1:11" ht="12.75" customHeight="1" outlineLevel="2">
      <c r="A619" s="15" t="s">
        <v>2408</v>
      </c>
      <c r="B619" s="8" t="s">
        <v>38</v>
      </c>
      <c r="C619" s="9" t="s">
        <v>1179</v>
      </c>
      <c r="D619" s="9" t="s">
        <v>1180</v>
      </c>
      <c r="E619" s="8" t="s">
        <v>1181</v>
      </c>
      <c r="F619" s="10">
        <v>304478</v>
      </c>
      <c r="G619" s="10">
        <v>0</v>
      </c>
      <c r="H619" s="10">
        <v>304478</v>
      </c>
      <c r="I619" s="10">
        <v>0</v>
      </c>
      <c r="J619" s="10">
        <v>304478</v>
      </c>
      <c r="K619" s="10">
        <v>847452</v>
      </c>
    </row>
    <row r="620" spans="1:11" ht="12.75" customHeight="1" outlineLevel="2">
      <c r="A620" s="15" t="s">
        <v>2409</v>
      </c>
      <c r="B620" s="8" t="s">
        <v>38</v>
      </c>
      <c r="C620" s="9" t="s">
        <v>1179</v>
      </c>
      <c r="D620" s="9" t="s">
        <v>1182</v>
      </c>
      <c r="E620" s="8" t="s">
        <v>1183</v>
      </c>
      <c r="F620" s="10">
        <v>0</v>
      </c>
      <c r="G620" s="10">
        <v>0</v>
      </c>
      <c r="H620" s="10">
        <v>0</v>
      </c>
      <c r="I620" s="10">
        <v>0</v>
      </c>
      <c r="J620" s="10">
        <v>0</v>
      </c>
      <c r="K620" s="10">
        <v>0</v>
      </c>
    </row>
    <row r="621" spans="1:11" ht="12.75" customHeight="1" outlineLevel="2">
      <c r="A621" s="15" t="s">
        <v>2410</v>
      </c>
      <c r="B621" s="8" t="s">
        <v>38</v>
      </c>
      <c r="C621" s="9" t="s">
        <v>1179</v>
      </c>
      <c r="D621" s="9" t="s">
        <v>1184</v>
      </c>
      <c r="E621" s="8" t="s">
        <v>1185</v>
      </c>
      <c r="F621" s="10">
        <v>0</v>
      </c>
      <c r="G621" s="10">
        <v>0</v>
      </c>
      <c r="H621" s="10">
        <v>0</v>
      </c>
      <c r="I621" s="10">
        <v>0</v>
      </c>
      <c r="J621" s="10">
        <v>0</v>
      </c>
      <c r="K621" s="10">
        <v>-35512</v>
      </c>
    </row>
    <row r="622" spans="1:11" ht="12.75" customHeight="1" outlineLevel="2">
      <c r="A622" s="15" t="s">
        <v>2411</v>
      </c>
      <c r="B622" s="8" t="s">
        <v>38</v>
      </c>
      <c r="C622" s="9" t="s">
        <v>1179</v>
      </c>
      <c r="D622" s="9" t="s">
        <v>1186</v>
      </c>
      <c r="E622" s="8" t="s">
        <v>1187</v>
      </c>
      <c r="F622" s="10">
        <v>-192040</v>
      </c>
      <c r="G622" s="10">
        <v>0</v>
      </c>
      <c r="H622" s="10">
        <v>-192040</v>
      </c>
      <c r="I622" s="10">
        <v>0</v>
      </c>
      <c r="J622" s="10">
        <v>-192040</v>
      </c>
      <c r="K622" s="10">
        <v>-256719</v>
      </c>
    </row>
    <row r="623" spans="1:11" ht="12.75" customHeight="1" outlineLevel="2">
      <c r="A623" s="15" t="s">
        <v>2412</v>
      </c>
      <c r="B623" s="8" t="s">
        <v>38</v>
      </c>
      <c r="C623" s="9" t="s">
        <v>1179</v>
      </c>
      <c r="D623" s="9" t="s">
        <v>1188</v>
      </c>
      <c r="E623" s="8" t="s">
        <v>1189</v>
      </c>
      <c r="F623" s="10">
        <v>0</v>
      </c>
      <c r="G623" s="10">
        <v>0</v>
      </c>
      <c r="H623" s="10">
        <v>0</v>
      </c>
      <c r="I623" s="10">
        <v>0</v>
      </c>
      <c r="J623" s="10">
        <v>0</v>
      </c>
      <c r="K623" s="10">
        <v>0</v>
      </c>
    </row>
    <row r="624" spans="1:11" ht="12.75" customHeight="1" outlineLevel="2">
      <c r="A624" s="15" t="s">
        <v>2413</v>
      </c>
      <c r="B624" s="8" t="s">
        <v>38</v>
      </c>
      <c r="C624" s="9" t="s">
        <v>1179</v>
      </c>
      <c r="D624" s="9" t="s">
        <v>1190</v>
      </c>
      <c r="E624" s="8" t="s">
        <v>1191</v>
      </c>
      <c r="F624" s="10">
        <v>0</v>
      </c>
      <c r="G624" s="10">
        <v>0</v>
      </c>
      <c r="H624" s="10">
        <v>0</v>
      </c>
      <c r="I624" s="10">
        <v>0</v>
      </c>
      <c r="J624" s="10">
        <v>0</v>
      </c>
      <c r="K624" s="10">
        <v>-541</v>
      </c>
    </row>
    <row r="625" spans="1:11" ht="12.75" customHeight="1" outlineLevel="2">
      <c r="A625" s="15" t="s">
        <v>2414</v>
      </c>
      <c r="B625" s="8" t="s">
        <v>38</v>
      </c>
      <c r="C625" s="9" t="s">
        <v>1179</v>
      </c>
      <c r="D625" s="9" t="s">
        <v>1192</v>
      </c>
      <c r="E625" s="8" t="s">
        <v>1193</v>
      </c>
      <c r="F625" s="10">
        <v>0</v>
      </c>
      <c r="G625" s="10">
        <v>0</v>
      </c>
      <c r="H625" s="10">
        <v>0</v>
      </c>
      <c r="I625" s="10">
        <v>0</v>
      </c>
      <c r="J625" s="10">
        <v>0</v>
      </c>
      <c r="K625" s="10">
        <v>0</v>
      </c>
    </row>
    <row r="626" spans="1:11" ht="12.75" customHeight="1" outlineLevel="2">
      <c r="A626" s="15" t="s">
        <v>2415</v>
      </c>
      <c r="B626" s="8" t="s">
        <v>38</v>
      </c>
      <c r="C626" s="9" t="s">
        <v>1179</v>
      </c>
      <c r="D626" s="9" t="s">
        <v>1194</v>
      </c>
      <c r="E626" s="8" t="s">
        <v>1195</v>
      </c>
      <c r="F626" s="10">
        <v>-46369</v>
      </c>
      <c r="G626" s="10">
        <v>0</v>
      </c>
      <c r="H626" s="10">
        <v>-46369</v>
      </c>
      <c r="I626" s="10">
        <v>0</v>
      </c>
      <c r="J626" s="10">
        <v>-46369</v>
      </c>
      <c r="K626" s="10">
        <v>-108478</v>
      </c>
    </row>
    <row r="627" spans="1:11" ht="12.75" customHeight="1" outlineLevel="2">
      <c r="A627" s="15" t="s">
        <v>2416</v>
      </c>
      <c r="B627" s="8" t="s">
        <v>38</v>
      </c>
      <c r="C627" s="9" t="s">
        <v>1179</v>
      </c>
      <c r="D627" s="9" t="s">
        <v>1196</v>
      </c>
      <c r="E627" s="8" t="s">
        <v>1197</v>
      </c>
      <c r="F627" s="10">
        <v>0</v>
      </c>
      <c r="G627" s="10">
        <v>0</v>
      </c>
      <c r="H627" s="10">
        <v>0</v>
      </c>
      <c r="I627" s="10">
        <v>0</v>
      </c>
      <c r="J627" s="10">
        <v>0</v>
      </c>
      <c r="K627" s="10">
        <v>-5998</v>
      </c>
    </row>
    <row r="628" spans="1:11" ht="12.75" customHeight="1" outlineLevel="2">
      <c r="A628" s="15" t="s">
        <v>2417</v>
      </c>
      <c r="B628" s="8" t="s">
        <v>38</v>
      </c>
      <c r="C628" s="9" t="s">
        <v>1179</v>
      </c>
      <c r="D628" s="9" t="s">
        <v>1198</v>
      </c>
      <c r="E628" s="8" t="s">
        <v>1199</v>
      </c>
      <c r="F628" s="10">
        <v>979743</v>
      </c>
      <c r="G628" s="10">
        <v>0</v>
      </c>
      <c r="H628" s="10">
        <v>979743</v>
      </c>
      <c r="I628" s="10">
        <v>0</v>
      </c>
      <c r="J628" s="10">
        <v>979743</v>
      </c>
      <c r="K628" s="10">
        <v>2406333</v>
      </c>
    </row>
    <row r="629" spans="1:11" ht="12.75" customHeight="1" outlineLevel="2">
      <c r="A629" s="15" t="s">
        <v>2418</v>
      </c>
      <c r="B629" s="8" t="s">
        <v>38</v>
      </c>
      <c r="C629" s="9" t="s">
        <v>1179</v>
      </c>
      <c r="D629" s="9" t="s">
        <v>1200</v>
      </c>
      <c r="E629" s="8" t="s">
        <v>1201</v>
      </c>
      <c r="F629" s="10">
        <v>0</v>
      </c>
      <c r="G629" s="10">
        <v>0</v>
      </c>
      <c r="H629" s="10">
        <v>0</v>
      </c>
      <c r="I629" s="10">
        <v>0</v>
      </c>
      <c r="J629" s="10">
        <v>0</v>
      </c>
      <c r="K629" s="10">
        <v>0</v>
      </c>
    </row>
    <row r="630" spans="1:11" ht="12.75" customHeight="1" outlineLevel="2">
      <c r="A630" s="15" t="s">
        <v>2419</v>
      </c>
      <c r="B630" s="8" t="s">
        <v>38</v>
      </c>
      <c r="C630" s="9" t="s">
        <v>1179</v>
      </c>
      <c r="D630" s="9" t="s">
        <v>1202</v>
      </c>
      <c r="E630" s="8" t="s">
        <v>1203</v>
      </c>
      <c r="F630" s="10">
        <v>0</v>
      </c>
      <c r="G630" s="10">
        <v>0</v>
      </c>
      <c r="H630" s="10">
        <v>0</v>
      </c>
      <c r="I630" s="10">
        <v>0</v>
      </c>
      <c r="J630" s="10">
        <v>0</v>
      </c>
      <c r="K630" s="10">
        <v>79367</v>
      </c>
    </row>
    <row r="631" spans="1:11" ht="12.75" customHeight="1" outlineLevel="2">
      <c r="A631" s="15" t="s">
        <v>2420</v>
      </c>
      <c r="B631" s="8" t="s">
        <v>38</v>
      </c>
      <c r="C631" s="9" t="s">
        <v>1179</v>
      </c>
      <c r="D631" s="9" t="s">
        <v>1204</v>
      </c>
      <c r="E631" s="8" t="s">
        <v>1205</v>
      </c>
      <c r="F631" s="10">
        <v>-222907</v>
      </c>
      <c r="G631" s="10">
        <v>0</v>
      </c>
      <c r="H631" s="10">
        <v>-222907</v>
      </c>
      <c r="I631" s="10">
        <v>0</v>
      </c>
      <c r="J631" s="10">
        <v>-222907</v>
      </c>
      <c r="K631" s="10">
        <v>-450602</v>
      </c>
    </row>
    <row r="632" spans="1:11" ht="12.75" customHeight="1" outlineLevel="2">
      <c r="A632" s="15" t="s">
        <v>2421</v>
      </c>
      <c r="B632" s="8" t="s">
        <v>38</v>
      </c>
      <c r="C632" s="9" t="s">
        <v>1179</v>
      </c>
      <c r="D632" s="9" t="s">
        <v>1206</v>
      </c>
      <c r="E632" s="8" t="s">
        <v>1207</v>
      </c>
      <c r="F632" s="10">
        <v>0</v>
      </c>
      <c r="G632" s="10">
        <v>0</v>
      </c>
      <c r="H632" s="10">
        <v>0</v>
      </c>
      <c r="I632" s="10">
        <v>0</v>
      </c>
      <c r="J632" s="10">
        <v>0</v>
      </c>
      <c r="K632" s="10">
        <v>0</v>
      </c>
    </row>
    <row r="633" spans="1:11" ht="12.75" customHeight="1" outlineLevel="2">
      <c r="A633" s="15" t="s">
        <v>2422</v>
      </c>
      <c r="B633" s="8" t="s">
        <v>38</v>
      </c>
      <c r="C633" s="9" t="s">
        <v>1179</v>
      </c>
      <c r="D633" s="9" t="s">
        <v>1208</v>
      </c>
      <c r="E633" s="8" t="s">
        <v>1209</v>
      </c>
      <c r="F633" s="10">
        <v>0</v>
      </c>
      <c r="G633" s="10">
        <v>0</v>
      </c>
      <c r="H633" s="10">
        <v>0</v>
      </c>
      <c r="I633" s="10">
        <v>0</v>
      </c>
      <c r="J633" s="10">
        <v>0</v>
      </c>
      <c r="K633" s="10">
        <v>0</v>
      </c>
    </row>
    <row r="634" spans="1:11" ht="12.75" customHeight="1" outlineLevel="2">
      <c r="A634" s="15" t="s">
        <v>2423</v>
      </c>
      <c r="B634" s="8" t="s">
        <v>38</v>
      </c>
      <c r="C634" s="9" t="s">
        <v>1179</v>
      </c>
      <c r="D634" s="9" t="s">
        <v>1210</v>
      </c>
      <c r="E634" s="8" t="s">
        <v>1211</v>
      </c>
      <c r="F634" s="10">
        <v>0</v>
      </c>
      <c r="G634" s="10">
        <v>0</v>
      </c>
      <c r="H634" s="10">
        <v>0</v>
      </c>
      <c r="I634" s="10">
        <v>0</v>
      </c>
      <c r="J634" s="10">
        <v>0</v>
      </c>
      <c r="K634" s="10">
        <v>0</v>
      </c>
    </row>
    <row r="635" spans="1:11" ht="12.75" customHeight="1" outlineLevel="2">
      <c r="A635" s="15" t="s">
        <v>2424</v>
      </c>
      <c r="B635" s="8" t="s">
        <v>38</v>
      </c>
      <c r="C635" s="9" t="s">
        <v>1179</v>
      </c>
      <c r="D635" s="9" t="s">
        <v>1212</v>
      </c>
      <c r="E635" s="8" t="s">
        <v>1213</v>
      </c>
      <c r="F635" s="10">
        <v>30989</v>
      </c>
      <c r="G635" s="10">
        <v>0</v>
      </c>
      <c r="H635" s="10">
        <v>30989</v>
      </c>
      <c r="I635" s="10">
        <v>0</v>
      </c>
      <c r="J635" s="10">
        <v>30989</v>
      </c>
      <c r="K635" s="10">
        <v>99484</v>
      </c>
    </row>
    <row r="636" spans="1:11" ht="12.75" customHeight="1" outlineLevel="2">
      <c r="A636" s="15" t="s">
        <v>2425</v>
      </c>
      <c r="B636" s="8" t="s">
        <v>38</v>
      </c>
      <c r="C636" s="9" t="s">
        <v>1179</v>
      </c>
      <c r="D636" s="9" t="s">
        <v>1214</v>
      </c>
      <c r="E636" s="8" t="s">
        <v>1215</v>
      </c>
      <c r="F636" s="10">
        <v>0</v>
      </c>
      <c r="G636" s="10">
        <v>0</v>
      </c>
      <c r="H636" s="10">
        <v>0</v>
      </c>
      <c r="I636" s="10">
        <v>0</v>
      </c>
      <c r="J636" s="10">
        <v>0</v>
      </c>
      <c r="K636" s="10">
        <v>6955</v>
      </c>
    </row>
    <row r="637" spans="1:11" ht="12.75" customHeight="1" outlineLevel="2">
      <c r="A637" s="15" t="s">
        <v>2426</v>
      </c>
      <c r="B637" s="8" t="s">
        <v>38</v>
      </c>
      <c r="C637" s="9" t="s">
        <v>1179</v>
      </c>
      <c r="D637" s="9" t="s">
        <v>1216</v>
      </c>
      <c r="E637" s="8" t="s">
        <v>1217</v>
      </c>
      <c r="F637" s="10">
        <v>363522</v>
      </c>
      <c r="G637" s="10">
        <v>0</v>
      </c>
      <c r="H637" s="10">
        <v>363522</v>
      </c>
      <c r="I637" s="10">
        <v>0</v>
      </c>
      <c r="J637" s="10">
        <v>363522</v>
      </c>
      <c r="K637" s="10">
        <v>754810</v>
      </c>
    </row>
    <row r="638" spans="1:11" ht="12.75" customHeight="1" outlineLevel="2">
      <c r="A638" s="15" t="s">
        <v>2427</v>
      </c>
      <c r="B638" s="8" t="s">
        <v>38</v>
      </c>
      <c r="C638" s="9" t="s">
        <v>1179</v>
      </c>
      <c r="D638" s="9" t="s">
        <v>1218</v>
      </c>
      <c r="E638" s="8" t="s">
        <v>1219</v>
      </c>
      <c r="F638" s="10">
        <v>0</v>
      </c>
      <c r="G638" s="10">
        <v>0</v>
      </c>
      <c r="H638" s="10">
        <v>0</v>
      </c>
      <c r="I638" s="10">
        <v>0</v>
      </c>
      <c r="J638" s="10">
        <v>0</v>
      </c>
      <c r="K638" s="10">
        <v>0</v>
      </c>
    </row>
    <row r="639" spans="1:11" ht="12.75" customHeight="1" outlineLevel="2">
      <c r="A639" s="15" t="s">
        <v>2428</v>
      </c>
      <c r="B639" s="8" t="s">
        <v>38</v>
      </c>
      <c r="C639" s="9" t="s">
        <v>1179</v>
      </c>
      <c r="D639" s="9" t="s">
        <v>1220</v>
      </c>
      <c r="E639" s="8" t="s">
        <v>1221</v>
      </c>
      <c r="F639" s="10">
        <v>0</v>
      </c>
      <c r="G639" s="10">
        <v>0</v>
      </c>
      <c r="H639" s="10">
        <v>0</v>
      </c>
      <c r="I639" s="10">
        <v>0</v>
      </c>
      <c r="J639" s="10">
        <v>0</v>
      </c>
      <c r="K639" s="10">
        <v>4485</v>
      </c>
    </row>
    <row r="640" spans="1:11" ht="12.75" customHeight="1" outlineLevel="2">
      <c r="A640" s="15" t="s">
        <v>2429</v>
      </c>
      <c r="B640" s="8" t="s">
        <v>38</v>
      </c>
      <c r="C640" s="9" t="s">
        <v>1179</v>
      </c>
      <c r="D640" s="9" t="s">
        <v>1222</v>
      </c>
      <c r="E640" s="8" t="s">
        <v>1223</v>
      </c>
      <c r="F640" s="10">
        <v>-39550</v>
      </c>
      <c r="G640" s="10">
        <v>0</v>
      </c>
      <c r="H640" s="10">
        <v>-39550</v>
      </c>
      <c r="I640" s="10">
        <v>0</v>
      </c>
      <c r="J640" s="10">
        <v>-39550</v>
      </c>
      <c r="K640" s="10">
        <v>-112429</v>
      </c>
    </row>
    <row r="641" spans="1:11" ht="12.75" customHeight="1" outlineLevel="2">
      <c r="A641" s="15" t="s">
        <v>2430</v>
      </c>
      <c r="B641" s="8" t="s">
        <v>38</v>
      </c>
      <c r="C641" s="9" t="s">
        <v>1179</v>
      </c>
      <c r="D641" s="9" t="s">
        <v>1224</v>
      </c>
      <c r="E641" s="8" t="s">
        <v>1225</v>
      </c>
      <c r="F641" s="10">
        <v>0</v>
      </c>
      <c r="G641" s="10">
        <v>0</v>
      </c>
      <c r="H641" s="10">
        <v>0</v>
      </c>
      <c r="I641" s="10">
        <v>0</v>
      </c>
      <c r="J641" s="10">
        <v>0</v>
      </c>
      <c r="K641" s="10">
        <v>0</v>
      </c>
    </row>
    <row r="642" spans="1:11" ht="12.75" customHeight="1" outlineLevel="2">
      <c r="A642" s="15" t="s">
        <v>2431</v>
      </c>
      <c r="B642" s="8" t="s">
        <v>38</v>
      </c>
      <c r="C642" s="9" t="s">
        <v>1179</v>
      </c>
      <c r="D642" s="9" t="s">
        <v>1226</v>
      </c>
      <c r="E642" s="8" t="s">
        <v>1227</v>
      </c>
      <c r="F642" s="10">
        <v>0</v>
      </c>
      <c r="G642" s="10">
        <v>0</v>
      </c>
      <c r="H642" s="10">
        <v>0</v>
      </c>
      <c r="I642" s="10">
        <v>0</v>
      </c>
      <c r="J642" s="10">
        <v>0</v>
      </c>
      <c r="K642" s="10">
        <v>0</v>
      </c>
    </row>
    <row r="643" spans="1:11" ht="12.75" customHeight="1" outlineLevel="2">
      <c r="A643" s="15" t="s">
        <v>2432</v>
      </c>
      <c r="B643" s="8" t="s">
        <v>38</v>
      </c>
      <c r="C643" s="9" t="s">
        <v>1179</v>
      </c>
      <c r="D643" s="9" t="s">
        <v>1228</v>
      </c>
      <c r="E643" s="8" t="s">
        <v>1229</v>
      </c>
      <c r="F643" s="10">
        <v>0</v>
      </c>
      <c r="G643" s="10">
        <v>0</v>
      </c>
      <c r="H643" s="10">
        <v>0</v>
      </c>
      <c r="I643" s="10">
        <v>0</v>
      </c>
      <c r="J643" s="10">
        <v>0</v>
      </c>
      <c r="K643" s="10">
        <v>0</v>
      </c>
    </row>
    <row r="644" spans="1:11" ht="12.75" customHeight="1" outlineLevel="2">
      <c r="A644" s="15" t="s">
        <v>2433</v>
      </c>
      <c r="B644" s="8" t="s">
        <v>38</v>
      </c>
      <c r="C644" s="9" t="s">
        <v>1179</v>
      </c>
      <c r="D644" s="9" t="s">
        <v>1230</v>
      </c>
      <c r="E644" s="8" t="s">
        <v>1231</v>
      </c>
      <c r="F644" s="10">
        <v>24237</v>
      </c>
      <c r="G644" s="10">
        <v>0</v>
      </c>
      <c r="H644" s="10">
        <v>24237</v>
      </c>
      <c r="I644" s="10">
        <v>0</v>
      </c>
      <c r="J644" s="10">
        <v>24237</v>
      </c>
      <c r="K644" s="10">
        <v>71130</v>
      </c>
    </row>
    <row r="645" spans="1:11" ht="12.75" customHeight="1" outlineLevel="2">
      <c r="A645" s="15" t="s">
        <v>2434</v>
      </c>
      <c r="B645" s="8" t="s">
        <v>38</v>
      </c>
      <c r="C645" s="9" t="s">
        <v>1179</v>
      </c>
      <c r="D645" s="9" t="s">
        <v>1232</v>
      </c>
      <c r="E645" s="8" t="s">
        <v>1233</v>
      </c>
      <c r="F645" s="10">
        <v>0</v>
      </c>
      <c r="G645" s="10">
        <v>0</v>
      </c>
      <c r="H645" s="10">
        <v>0</v>
      </c>
      <c r="I645" s="10">
        <v>0</v>
      </c>
      <c r="J645" s="10">
        <v>0</v>
      </c>
      <c r="K645" s="10">
        <v>10015</v>
      </c>
    </row>
    <row r="646" spans="1:11" ht="12.75" customHeight="1" outlineLevel="1" thickBot="1">
      <c r="A646" s="15" t="s">
        <v>2435</v>
      </c>
      <c r="C646" s="9" t="s">
        <v>1179</v>
      </c>
      <c r="E646" s="11" t="s">
        <v>1792</v>
      </c>
      <c r="F646" s="12">
        <v>1202103</v>
      </c>
      <c r="G646" s="12">
        <v>0</v>
      </c>
      <c r="H646" s="12">
        <v>1202103</v>
      </c>
      <c r="I646" s="12">
        <v>0</v>
      </c>
      <c r="J646" s="12">
        <v>1202103</v>
      </c>
      <c r="K646" s="12">
        <v>3309752</v>
      </c>
    </row>
    <row r="647" spans="1:11" ht="12.75" customHeight="1" outlineLevel="2" thickTop="1">
      <c r="A647" s="15" t="s">
        <v>38</v>
      </c>
      <c r="C647" s="9" t="s">
        <v>1234</v>
      </c>
    </row>
    <row r="648" spans="1:11" ht="12.75" customHeight="1" outlineLevel="2">
      <c r="A648" s="15" t="s">
        <v>2436</v>
      </c>
      <c r="B648" s="8" t="s">
        <v>38</v>
      </c>
      <c r="C648" s="9" t="s">
        <v>1234</v>
      </c>
      <c r="D648" s="9" t="s">
        <v>1235</v>
      </c>
      <c r="E648" s="8" t="s">
        <v>1236</v>
      </c>
      <c r="F648" s="10">
        <v>-2264714</v>
      </c>
      <c r="G648" s="10">
        <v>-29581</v>
      </c>
      <c r="H648" s="10">
        <v>-2294295</v>
      </c>
      <c r="I648" s="10">
        <v>0</v>
      </c>
      <c r="J648" s="10">
        <v>-2294295</v>
      </c>
      <c r="K648" s="10">
        <v>-178871</v>
      </c>
    </row>
    <row r="649" spans="1:11" ht="12.75" customHeight="1" outlineLevel="2">
      <c r="A649" s="15" t="s">
        <v>2437</v>
      </c>
      <c r="B649" s="8" t="s">
        <v>38</v>
      </c>
      <c r="C649" s="9" t="s">
        <v>1234</v>
      </c>
      <c r="D649" s="9" t="s">
        <v>1237</v>
      </c>
      <c r="E649" s="8" t="s">
        <v>1238</v>
      </c>
      <c r="F649" s="10">
        <v>-3523384</v>
      </c>
      <c r="G649" s="10">
        <v>0</v>
      </c>
      <c r="H649" s="10">
        <v>-3523384</v>
      </c>
      <c r="I649" s="10">
        <v>0</v>
      </c>
      <c r="J649" s="10">
        <v>-3523384</v>
      </c>
      <c r="K649" s="10">
        <v>0</v>
      </c>
    </row>
    <row r="650" spans="1:11" ht="12.75" customHeight="1" outlineLevel="2">
      <c r="A650" s="15" t="s">
        <v>2438</v>
      </c>
      <c r="B650" s="8" t="s">
        <v>38</v>
      </c>
      <c r="C650" s="9" t="s">
        <v>1234</v>
      </c>
      <c r="D650" s="9" t="s">
        <v>1239</v>
      </c>
      <c r="E650" s="8" t="s">
        <v>1240</v>
      </c>
      <c r="F650" s="10">
        <v>0</v>
      </c>
      <c r="G650" s="10">
        <v>0</v>
      </c>
      <c r="H650" s="10">
        <v>0</v>
      </c>
      <c r="I650" s="10">
        <v>0</v>
      </c>
      <c r="J650" s="10">
        <v>0</v>
      </c>
      <c r="K650" s="10">
        <v>0</v>
      </c>
    </row>
    <row r="651" spans="1:11" ht="12.75" customHeight="1" outlineLevel="2">
      <c r="A651" s="15" t="s">
        <v>2439</v>
      </c>
      <c r="B651" s="8" t="s">
        <v>38</v>
      </c>
      <c r="C651" s="9" t="s">
        <v>1234</v>
      </c>
      <c r="D651" s="9" t="s">
        <v>1241</v>
      </c>
      <c r="E651" s="8" t="s">
        <v>1242</v>
      </c>
      <c r="F651" s="10">
        <v>0</v>
      </c>
      <c r="G651" s="10">
        <v>0</v>
      </c>
      <c r="H651" s="10">
        <v>0</v>
      </c>
      <c r="I651" s="10">
        <v>0</v>
      </c>
      <c r="J651" s="10">
        <v>0</v>
      </c>
      <c r="K651" s="10">
        <v>0</v>
      </c>
    </row>
    <row r="652" spans="1:11" ht="12.75" customHeight="1" outlineLevel="2">
      <c r="A652" s="15" t="s">
        <v>2440</v>
      </c>
      <c r="B652" s="8" t="s">
        <v>38</v>
      </c>
      <c r="C652" s="9" t="s">
        <v>1234</v>
      </c>
      <c r="D652" s="9" t="s">
        <v>1243</v>
      </c>
      <c r="E652" s="8" t="s">
        <v>1244</v>
      </c>
      <c r="F652" s="10">
        <v>0</v>
      </c>
      <c r="G652" s="10">
        <v>0</v>
      </c>
      <c r="H652" s="10">
        <v>0</v>
      </c>
      <c r="I652" s="10">
        <v>0</v>
      </c>
      <c r="J652" s="10">
        <v>0</v>
      </c>
      <c r="K652" s="10">
        <v>0</v>
      </c>
    </row>
    <row r="653" spans="1:11" ht="12.75" customHeight="1" outlineLevel="2">
      <c r="A653" s="15" t="s">
        <v>2441</v>
      </c>
      <c r="B653" s="8" t="s">
        <v>38</v>
      </c>
      <c r="C653" s="9" t="s">
        <v>1234</v>
      </c>
      <c r="D653" s="9" t="s">
        <v>1245</v>
      </c>
      <c r="E653" s="8" t="s">
        <v>1246</v>
      </c>
      <c r="F653" s="10">
        <v>0</v>
      </c>
      <c r="G653" s="10">
        <v>0</v>
      </c>
      <c r="H653" s="10">
        <v>0</v>
      </c>
      <c r="I653" s="10">
        <v>0</v>
      </c>
      <c r="J653" s="10">
        <v>0</v>
      </c>
      <c r="K653" s="10">
        <v>0</v>
      </c>
    </row>
    <row r="654" spans="1:11" ht="12.75" customHeight="1" outlineLevel="2">
      <c r="A654" s="15" t="s">
        <v>2442</v>
      </c>
      <c r="B654" s="8" t="s">
        <v>38</v>
      </c>
      <c r="C654" s="9" t="s">
        <v>1234</v>
      </c>
      <c r="D654" s="9" t="s">
        <v>1247</v>
      </c>
      <c r="E654" s="8" t="s">
        <v>1248</v>
      </c>
      <c r="F654" s="10">
        <v>0</v>
      </c>
      <c r="G654" s="10">
        <v>0</v>
      </c>
      <c r="H654" s="10">
        <v>0</v>
      </c>
      <c r="I654" s="10">
        <v>0</v>
      </c>
      <c r="J654" s="10">
        <v>0</v>
      </c>
      <c r="K654" s="10">
        <v>0</v>
      </c>
    </row>
    <row r="655" spans="1:11" ht="12.75" customHeight="1" outlineLevel="2">
      <c r="A655" s="15" t="s">
        <v>2443</v>
      </c>
      <c r="B655" s="8" t="s">
        <v>38</v>
      </c>
      <c r="C655" s="9" t="s">
        <v>1234</v>
      </c>
      <c r="D655" s="9" t="s">
        <v>1249</v>
      </c>
      <c r="E655" s="8" t="s">
        <v>1250</v>
      </c>
      <c r="F655" s="10">
        <v>0</v>
      </c>
      <c r="G655" s="10">
        <v>0</v>
      </c>
      <c r="H655" s="10">
        <v>0</v>
      </c>
      <c r="I655" s="10">
        <v>0</v>
      </c>
      <c r="J655" s="10">
        <v>0</v>
      </c>
      <c r="K655" s="10">
        <v>0</v>
      </c>
    </row>
    <row r="656" spans="1:11" ht="12.75" customHeight="1" outlineLevel="2">
      <c r="A656" s="15" t="s">
        <v>2444</v>
      </c>
      <c r="B656" s="8" t="s">
        <v>38</v>
      </c>
      <c r="C656" s="9" t="s">
        <v>1234</v>
      </c>
      <c r="D656" s="9" t="s">
        <v>1251</v>
      </c>
      <c r="E656" s="8" t="s">
        <v>1252</v>
      </c>
      <c r="F656" s="10">
        <v>-78750</v>
      </c>
      <c r="G656" s="10">
        <v>0</v>
      </c>
      <c r="H656" s="10">
        <v>-78750</v>
      </c>
      <c r="I656" s="10">
        <v>0</v>
      </c>
      <c r="J656" s="10">
        <v>-78750</v>
      </c>
      <c r="K656" s="10">
        <v>-56250</v>
      </c>
    </row>
    <row r="657" spans="1:11" ht="12.75" customHeight="1" outlineLevel="2">
      <c r="A657" s="15" t="s">
        <v>2445</v>
      </c>
      <c r="B657" s="8" t="s">
        <v>38</v>
      </c>
      <c r="C657" s="9" t="s">
        <v>1234</v>
      </c>
      <c r="D657" s="9" t="s">
        <v>1253</v>
      </c>
      <c r="E657" s="8" t="s">
        <v>1254</v>
      </c>
      <c r="F657" s="10">
        <v>0</v>
      </c>
      <c r="G657" s="10">
        <v>0</v>
      </c>
      <c r="H657" s="10">
        <v>0</v>
      </c>
      <c r="I657" s="10">
        <v>0</v>
      </c>
      <c r="J657" s="10">
        <v>0</v>
      </c>
      <c r="K657" s="10">
        <v>0</v>
      </c>
    </row>
    <row r="658" spans="1:11" ht="12.75" customHeight="1" outlineLevel="2">
      <c r="A658" s="15" t="s">
        <v>2446</v>
      </c>
      <c r="B658" s="8" t="s">
        <v>38</v>
      </c>
      <c r="C658" s="9" t="s">
        <v>1234</v>
      </c>
      <c r="D658" s="9" t="s">
        <v>1255</v>
      </c>
      <c r="E658" s="8" t="s">
        <v>1256</v>
      </c>
      <c r="F658" s="10">
        <v>0</v>
      </c>
      <c r="G658" s="10">
        <v>0</v>
      </c>
      <c r="H658" s="10">
        <v>0</v>
      </c>
      <c r="I658" s="10">
        <v>0</v>
      </c>
      <c r="J658" s="10">
        <v>0</v>
      </c>
      <c r="K658" s="10">
        <v>0</v>
      </c>
    </row>
    <row r="659" spans="1:11" ht="12.75" customHeight="1" outlineLevel="2">
      <c r="A659" s="15" t="s">
        <v>2447</v>
      </c>
      <c r="B659" s="8" t="s">
        <v>38</v>
      </c>
      <c r="C659" s="9" t="s">
        <v>1234</v>
      </c>
      <c r="D659" s="9" t="s">
        <v>1257</v>
      </c>
      <c r="E659" s="8" t="s">
        <v>1258</v>
      </c>
      <c r="F659" s="10">
        <v>0</v>
      </c>
      <c r="G659" s="10">
        <v>0</v>
      </c>
      <c r="H659" s="10">
        <v>0</v>
      </c>
      <c r="I659" s="10">
        <v>0</v>
      </c>
      <c r="J659" s="10">
        <v>0</v>
      </c>
      <c r="K659" s="10">
        <v>0</v>
      </c>
    </row>
    <row r="660" spans="1:11" ht="12.75" customHeight="1" outlineLevel="2">
      <c r="A660" s="15" t="s">
        <v>2448</v>
      </c>
      <c r="B660" s="8" t="s">
        <v>38</v>
      </c>
      <c r="C660" s="9" t="s">
        <v>1234</v>
      </c>
      <c r="D660" s="9" t="s">
        <v>1259</v>
      </c>
      <c r="E660" s="8" t="s">
        <v>1260</v>
      </c>
      <c r="F660" s="10">
        <v>0</v>
      </c>
      <c r="G660" s="10">
        <v>0</v>
      </c>
      <c r="H660" s="10">
        <v>0</v>
      </c>
      <c r="I660" s="10">
        <v>0</v>
      </c>
      <c r="J660" s="10">
        <v>0</v>
      </c>
      <c r="K660" s="10">
        <v>0</v>
      </c>
    </row>
    <row r="661" spans="1:11" ht="12.75" customHeight="1" outlineLevel="2">
      <c r="A661" s="15" t="s">
        <v>2449</v>
      </c>
      <c r="B661" s="8" t="s">
        <v>38</v>
      </c>
      <c r="C661" s="9" t="s">
        <v>1234</v>
      </c>
      <c r="D661" s="9" t="s">
        <v>1261</v>
      </c>
      <c r="E661" s="8" t="s">
        <v>1262</v>
      </c>
      <c r="F661" s="10">
        <v>0</v>
      </c>
      <c r="G661" s="10">
        <v>0</v>
      </c>
      <c r="H661" s="10">
        <v>0</v>
      </c>
      <c r="I661" s="10">
        <v>0</v>
      </c>
      <c r="J661" s="10">
        <v>0</v>
      </c>
      <c r="K661" s="10">
        <v>0</v>
      </c>
    </row>
    <row r="662" spans="1:11" ht="12.75" customHeight="1" outlineLevel="2">
      <c r="A662" s="15" t="s">
        <v>2450</v>
      </c>
      <c r="B662" s="8" t="s">
        <v>38</v>
      </c>
      <c r="C662" s="9" t="s">
        <v>1234</v>
      </c>
      <c r="D662" s="9" t="s">
        <v>1263</v>
      </c>
      <c r="E662" s="8" t="s">
        <v>1264</v>
      </c>
      <c r="F662" s="10">
        <v>15000</v>
      </c>
      <c r="G662" s="10">
        <v>0</v>
      </c>
      <c r="H662" s="10">
        <v>15000</v>
      </c>
      <c r="I662" s="10">
        <v>0</v>
      </c>
      <c r="J662" s="10">
        <v>15000</v>
      </c>
      <c r="K662" s="10">
        <v>0</v>
      </c>
    </row>
    <row r="663" spans="1:11" ht="12.75" customHeight="1" outlineLevel="2">
      <c r="A663" s="15" t="s">
        <v>2451</v>
      </c>
      <c r="B663" s="8" t="s">
        <v>38</v>
      </c>
      <c r="C663" s="9" t="s">
        <v>1234</v>
      </c>
      <c r="D663" s="9" t="s">
        <v>1265</v>
      </c>
      <c r="E663" s="8" t="s">
        <v>1266</v>
      </c>
      <c r="F663" s="10">
        <v>0</v>
      </c>
      <c r="G663" s="10">
        <v>0</v>
      </c>
      <c r="H663" s="10">
        <v>0</v>
      </c>
      <c r="I663" s="10">
        <v>0</v>
      </c>
      <c r="J663" s="10">
        <v>0</v>
      </c>
      <c r="K663" s="10">
        <v>0</v>
      </c>
    </row>
    <row r="664" spans="1:11" ht="12.75" customHeight="1" outlineLevel="2">
      <c r="A664" s="15" t="s">
        <v>2452</v>
      </c>
      <c r="B664" s="8" t="s">
        <v>38</v>
      </c>
      <c r="C664" s="9" t="s">
        <v>1234</v>
      </c>
      <c r="D664" s="9" t="s">
        <v>1267</v>
      </c>
      <c r="E664" s="8" t="s">
        <v>1268</v>
      </c>
      <c r="F664" s="10">
        <v>0</v>
      </c>
      <c r="G664" s="10">
        <v>0</v>
      </c>
      <c r="H664" s="10">
        <v>0</v>
      </c>
      <c r="I664" s="10">
        <v>0</v>
      </c>
      <c r="J664" s="10">
        <v>0</v>
      </c>
      <c r="K664" s="10">
        <v>-48000</v>
      </c>
    </row>
    <row r="665" spans="1:11" ht="12.75" customHeight="1" outlineLevel="2">
      <c r="A665" s="15" t="s">
        <v>2453</v>
      </c>
      <c r="B665" s="8" t="s">
        <v>38</v>
      </c>
      <c r="C665" s="9" t="s">
        <v>1234</v>
      </c>
      <c r="D665" s="9" t="s">
        <v>1269</v>
      </c>
      <c r="E665" s="8" t="s">
        <v>1270</v>
      </c>
      <c r="F665" s="10">
        <v>-94500</v>
      </c>
      <c r="G665" s="10">
        <v>0</v>
      </c>
      <c r="H665" s="10">
        <v>-94500</v>
      </c>
      <c r="I665" s="10">
        <v>0</v>
      </c>
      <c r="J665" s="10">
        <v>-94500</v>
      </c>
      <c r="K665" s="10">
        <v>0</v>
      </c>
    </row>
    <row r="666" spans="1:11" ht="12.75" customHeight="1" outlineLevel="1" thickBot="1">
      <c r="A666" s="15" t="s">
        <v>2454</v>
      </c>
      <c r="C666" s="9" t="s">
        <v>1234</v>
      </c>
      <c r="E666" s="11" t="s">
        <v>1793</v>
      </c>
      <c r="F666" s="12">
        <v>-5946348</v>
      </c>
      <c r="G666" s="12">
        <v>-29581</v>
      </c>
      <c r="H666" s="12">
        <v>-5975929</v>
      </c>
      <c r="I666" s="12">
        <v>0</v>
      </c>
      <c r="J666" s="12">
        <v>-5975929</v>
      </c>
      <c r="K666" s="12">
        <v>-283121</v>
      </c>
    </row>
    <row r="667" spans="1:11" ht="12.75" customHeight="1" outlineLevel="2" thickTop="1">
      <c r="A667" s="15" t="s">
        <v>38</v>
      </c>
      <c r="C667" s="9" t="s">
        <v>1271</v>
      </c>
    </row>
    <row r="668" spans="1:11" ht="12.75" customHeight="1" outlineLevel="2">
      <c r="A668" s="15" t="s">
        <v>2455</v>
      </c>
      <c r="B668" s="8" t="s">
        <v>38</v>
      </c>
      <c r="C668" s="9" t="s">
        <v>1271</v>
      </c>
      <c r="D668" s="9" t="s">
        <v>1272</v>
      </c>
      <c r="E668" s="8" t="s">
        <v>1273</v>
      </c>
      <c r="F668" s="10">
        <v>-4057379</v>
      </c>
      <c r="G668" s="10">
        <v>0</v>
      </c>
      <c r="H668" s="10">
        <v>-4057379</v>
      </c>
      <c r="I668" s="10">
        <v>0</v>
      </c>
      <c r="J668" s="10">
        <v>-4057379</v>
      </c>
      <c r="K668" s="10">
        <v>0</v>
      </c>
    </row>
    <row r="669" spans="1:11" ht="12.75" customHeight="1" outlineLevel="2">
      <c r="A669" s="15" t="s">
        <v>2456</v>
      </c>
      <c r="B669" s="8" t="s">
        <v>38</v>
      </c>
      <c r="C669" s="9" t="s">
        <v>1271</v>
      </c>
      <c r="D669" s="9" t="s">
        <v>1274</v>
      </c>
      <c r="E669" s="8" t="s">
        <v>1275</v>
      </c>
      <c r="F669" s="10">
        <v>0</v>
      </c>
      <c r="G669" s="10">
        <v>0</v>
      </c>
      <c r="H669" s="10">
        <v>0</v>
      </c>
      <c r="I669" s="10">
        <v>0</v>
      </c>
      <c r="J669" s="10">
        <v>0</v>
      </c>
      <c r="K669" s="10">
        <v>0</v>
      </c>
    </row>
    <row r="670" spans="1:11" ht="12.75" customHeight="1" outlineLevel="2">
      <c r="A670" s="15" t="s">
        <v>2457</v>
      </c>
      <c r="B670" s="8" t="s">
        <v>38</v>
      </c>
      <c r="C670" s="9" t="s">
        <v>1271</v>
      </c>
      <c r="D670" s="9" t="s">
        <v>1276</v>
      </c>
      <c r="E670" s="8" t="s">
        <v>1277</v>
      </c>
      <c r="F670" s="10">
        <v>-185300</v>
      </c>
      <c r="G670" s="10">
        <v>0</v>
      </c>
      <c r="H670" s="10">
        <v>-185300</v>
      </c>
      <c r="I670" s="10">
        <v>0</v>
      </c>
      <c r="J670" s="10">
        <v>-185300</v>
      </c>
      <c r="K670" s="10">
        <v>0</v>
      </c>
    </row>
    <row r="671" spans="1:11" ht="12.75" customHeight="1" outlineLevel="2">
      <c r="A671" s="15" t="s">
        <v>2458</v>
      </c>
      <c r="B671" s="8" t="s">
        <v>38</v>
      </c>
      <c r="C671" s="9" t="s">
        <v>1271</v>
      </c>
      <c r="D671" s="9" t="s">
        <v>1278</v>
      </c>
      <c r="E671" s="8" t="s">
        <v>238</v>
      </c>
      <c r="F671" s="10">
        <v>-110450</v>
      </c>
      <c r="G671" s="10">
        <v>0</v>
      </c>
      <c r="H671" s="10">
        <v>-110450</v>
      </c>
      <c r="I671" s="10">
        <v>0</v>
      </c>
      <c r="J671" s="10">
        <v>-110450</v>
      </c>
      <c r="K671" s="10">
        <v>0</v>
      </c>
    </row>
    <row r="672" spans="1:11" ht="12.75" customHeight="1" outlineLevel="1" thickBot="1">
      <c r="A672" s="15" t="s">
        <v>2459</v>
      </c>
      <c r="C672" s="9" t="s">
        <v>1271</v>
      </c>
      <c r="E672" s="11" t="s">
        <v>1794</v>
      </c>
      <c r="F672" s="12">
        <v>-4353129</v>
      </c>
      <c r="G672" s="12">
        <v>0</v>
      </c>
      <c r="H672" s="12">
        <v>-4353129</v>
      </c>
      <c r="I672" s="12">
        <v>0</v>
      </c>
      <c r="J672" s="12">
        <v>-4353129</v>
      </c>
      <c r="K672" s="12">
        <v>0</v>
      </c>
    </row>
    <row r="673" spans="1:11" ht="12.75" customHeight="1" outlineLevel="2" thickTop="1">
      <c r="A673" s="15" t="s">
        <v>38</v>
      </c>
      <c r="C673" s="9" t="s">
        <v>1279</v>
      </c>
    </row>
    <row r="674" spans="1:11" ht="12.75" customHeight="1" outlineLevel="2">
      <c r="A674" s="15" t="s">
        <v>2460</v>
      </c>
      <c r="B674" s="8" t="s">
        <v>38</v>
      </c>
      <c r="C674" s="9" t="s">
        <v>1279</v>
      </c>
      <c r="D674" s="9" t="s">
        <v>1280</v>
      </c>
      <c r="E674" s="8" t="s">
        <v>1281</v>
      </c>
      <c r="F674" s="10">
        <v>-800927</v>
      </c>
      <c r="G674" s="10">
        <v>0</v>
      </c>
      <c r="H674" s="10">
        <v>-800927</v>
      </c>
      <c r="I674" s="10">
        <v>0</v>
      </c>
      <c r="J674" s="10">
        <v>-800927</v>
      </c>
      <c r="K674" s="10">
        <v>-1552017</v>
      </c>
    </row>
    <row r="675" spans="1:11" ht="12.75" customHeight="1" outlineLevel="2">
      <c r="A675" s="15" t="s">
        <v>2461</v>
      </c>
      <c r="B675" s="8" t="s">
        <v>38</v>
      </c>
      <c r="C675" s="9" t="s">
        <v>1279</v>
      </c>
      <c r="D675" s="9" t="s">
        <v>1282</v>
      </c>
      <c r="E675" s="8" t="s">
        <v>1283</v>
      </c>
      <c r="F675" s="10">
        <v>-1800136</v>
      </c>
      <c r="G675" s="10">
        <v>0</v>
      </c>
      <c r="H675" s="10">
        <v>-1800136</v>
      </c>
      <c r="I675" s="10">
        <v>0</v>
      </c>
      <c r="J675" s="10">
        <v>-1800136</v>
      </c>
      <c r="K675" s="10">
        <v>0</v>
      </c>
    </row>
    <row r="676" spans="1:11" ht="12.75" customHeight="1" outlineLevel="2">
      <c r="A676" s="15" t="s">
        <v>2462</v>
      </c>
      <c r="B676" s="8" t="s">
        <v>38</v>
      </c>
      <c r="C676" s="9" t="s">
        <v>1279</v>
      </c>
      <c r="D676" s="9" t="s">
        <v>1284</v>
      </c>
      <c r="E676" s="8" t="s">
        <v>1285</v>
      </c>
      <c r="F676" s="10">
        <v>0</v>
      </c>
      <c r="G676" s="10">
        <v>0</v>
      </c>
      <c r="H676" s="10">
        <v>0</v>
      </c>
      <c r="I676" s="10">
        <v>0</v>
      </c>
      <c r="J676" s="10">
        <v>0</v>
      </c>
      <c r="K676" s="10">
        <v>0</v>
      </c>
    </row>
    <row r="677" spans="1:11" ht="12.75" customHeight="1" outlineLevel="2">
      <c r="A677" s="15" t="s">
        <v>2463</v>
      </c>
      <c r="B677" s="8" t="s">
        <v>38</v>
      </c>
      <c r="C677" s="9" t="s">
        <v>1279</v>
      </c>
      <c r="D677" s="9" t="s">
        <v>1286</v>
      </c>
      <c r="E677" s="8" t="s">
        <v>1287</v>
      </c>
      <c r="F677" s="10">
        <v>0</v>
      </c>
      <c r="G677" s="10">
        <v>0</v>
      </c>
      <c r="H677" s="10">
        <v>0</v>
      </c>
      <c r="I677" s="10">
        <v>0</v>
      </c>
      <c r="J677" s="10">
        <v>0</v>
      </c>
      <c r="K677" s="10">
        <v>0</v>
      </c>
    </row>
    <row r="678" spans="1:11" ht="12.75" customHeight="1" outlineLevel="2">
      <c r="A678" s="15" t="s">
        <v>2464</v>
      </c>
      <c r="B678" s="8" t="s">
        <v>38</v>
      </c>
      <c r="C678" s="9" t="s">
        <v>1279</v>
      </c>
      <c r="D678" s="9" t="s">
        <v>1288</v>
      </c>
      <c r="E678" s="8" t="s">
        <v>1289</v>
      </c>
      <c r="F678" s="10">
        <v>0</v>
      </c>
      <c r="G678" s="10">
        <v>0</v>
      </c>
      <c r="H678" s="10">
        <v>0</v>
      </c>
      <c r="I678" s="10">
        <v>0</v>
      </c>
      <c r="J678" s="10">
        <v>0</v>
      </c>
      <c r="K678" s="10">
        <v>0</v>
      </c>
    </row>
    <row r="679" spans="1:11" ht="12.75" customHeight="1" outlineLevel="1" thickBot="1">
      <c r="A679" s="15" t="s">
        <v>2465</v>
      </c>
      <c r="C679" s="9" t="s">
        <v>1279</v>
      </c>
      <c r="E679" s="11" t="s">
        <v>1795</v>
      </c>
      <c r="F679" s="12">
        <v>-2601063</v>
      </c>
      <c r="G679" s="12">
        <v>0</v>
      </c>
      <c r="H679" s="12">
        <v>-2601063</v>
      </c>
      <c r="I679" s="12">
        <v>0</v>
      </c>
      <c r="J679" s="12">
        <v>-2601063</v>
      </c>
      <c r="K679" s="12">
        <v>-1552017</v>
      </c>
    </row>
    <row r="680" spans="1:11" ht="12.75" customHeight="1" outlineLevel="2" thickTop="1">
      <c r="A680" s="15" t="s">
        <v>38</v>
      </c>
      <c r="C680" s="9" t="s">
        <v>1290</v>
      </c>
    </row>
    <row r="681" spans="1:11" ht="12.75" customHeight="1" outlineLevel="2">
      <c r="A681" s="15" t="s">
        <v>2466</v>
      </c>
      <c r="B681" s="8" t="s">
        <v>38</v>
      </c>
      <c r="C681" s="9" t="s">
        <v>1290</v>
      </c>
      <c r="D681" s="9" t="s">
        <v>1291</v>
      </c>
      <c r="E681" s="8" t="s">
        <v>1292</v>
      </c>
      <c r="F681" s="10">
        <v>0</v>
      </c>
      <c r="G681" s="10">
        <v>0</v>
      </c>
      <c r="H681" s="10">
        <v>0</v>
      </c>
      <c r="I681" s="10">
        <v>0</v>
      </c>
      <c r="J681" s="10">
        <v>0</v>
      </c>
      <c r="K681" s="10">
        <v>0</v>
      </c>
    </row>
    <row r="682" spans="1:11" ht="12.75" customHeight="1" outlineLevel="2">
      <c r="A682" s="15" t="s">
        <v>2467</v>
      </c>
      <c r="B682" s="8" t="s">
        <v>38</v>
      </c>
      <c r="C682" s="9" t="s">
        <v>1290</v>
      </c>
      <c r="D682" s="9" t="s">
        <v>1293</v>
      </c>
      <c r="E682" s="8" t="s">
        <v>1294</v>
      </c>
      <c r="F682" s="10">
        <v>-1360450</v>
      </c>
      <c r="G682" s="10">
        <v>0</v>
      </c>
      <c r="H682" s="10">
        <v>-1360450</v>
      </c>
      <c r="I682" s="10">
        <v>0</v>
      </c>
      <c r="J682" s="10">
        <v>-1360450</v>
      </c>
      <c r="K682" s="10">
        <v>0</v>
      </c>
    </row>
    <row r="683" spans="1:11" ht="12.75" customHeight="1" outlineLevel="2">
      <c r="A683" s="15" t="s">
        <v>2468</v>
      </c>
      <c r="B683" s="8" t="s">
        <v>38</v>
      </c>
      <c r="C683" s="9" t="s">
        <v>1290</v>
      </c>
      <c r="D683" s="9" t="s">
        <v>1295</v>
      </c>
      <c r="E683" s="8" t="s">
        <v>1296</v>
      </c>
      <c r="F683" s="10">
        <v>0</v>
      </c>
      <c r="G683" s="10">
        <v>0</v>
      </c>
      <c r="H683" s="10">
        <v>0</v>
      </c>
      <c r="I683" s="10">
        <v>0</v>
      </c>
      <c r="J683" s="10">
        <v>0</v>
      </c>
      <c r="K683" s="10">
        <v>0</v>
      </c>
    </row>
    <row r="684" spans="1:11" ht="12.75" customHeight="1" outlineLevel="2">
      <c r="A684" s="15" t="s">
        <v>2469</v>
      </c>
      <c r="B684" s="8" t="s">
        <v>38</v>
      </c>
      <c r="C684" s="9" t="s">
        <v>1290</v>
      </c>
      <c r="D684" s="9" t="s">
        <v>1297</v>
      </c>
      <c r="E684" s="8" t="s">
        <v>1298</v>
      </c>
      <c r="F684" s="10">
        <v>0</v>
      </c>
      <c r="G684" s="10">
        <v>0</v>
      </c>
      <c r="H684" s="10">
        <v>0</v>
      </c>
      <c r="I684" s="10">
        <v>0</v>
      </c>
      <c r="J684" s="10">
        <v>0</v>
      </c>
      <c r="K684" s="10">
        <v>0</v>
      </c>
    </row>
    <row r="685" spans="1:11" ht="12.75" customHeight="1" outlineLevel="2">
      <c r="A685" s="15" t="s">
        <v>2470</v>
      </c>
      <c r="B685" s="8" t="s">
        <v>38</v>
      </c>
      <c r="C685" s="9" t="s">
        <v>1290</v>
      </c>
      <c r="D685" s="9" t="s">
        <v>1299</v>
      </c>
      <c r="E685" s="8" t="s">
        <v>1300</v>
      </c>
      <c r="F685" s="10">
        <v>-1799428</v>
      </c>
      <c r="G685" s="10">
        <v>0</v>
      </c>
      <c r="H685" s="10">
        <v>-1799428</v>
      </c>
      <c r="I685" s="10">
        <v>0</v>
      </c>
      <c r="J685" s="10">
        <v>-1799428</v>
      </c>
      <c r="K685" s="10">
        <v>-2836838</v>
      </c>
    </row>
    <row r="686" spans="1:11" ht="12.75" customHeight="1" outlineLevel="2">
      <c r="A686" s="15" t="s">
        <v>2471</v>
      </c>
      <c r="B686" s="8" t="s">
        <v>38</v>
      </c>
      <c r="C686" s="9" t="s">
        <v>1290</v>
      </c>
      <c r="D686" s="9" t="s">
        <v>1301</v>
      </c>
      <c r="E686" s="8" t="s">
        <v>1302</v>
      </c>
      <c r="F686" s="10">
        <v>0</v>
      </c>
      <c r="G686" s="10">
        <v>0</v>
      </c>
      <c r="H686" s="10">
        <v>0</v>
      </c>
      <c r="I686" s="10">
        <v>0</v>
      </c>
      <c r="J686" s="10">
        <v>0</v>
      </c>
      <c r="K686" s="10">
        <v>0</v>
      </c>
    </row>
    <row r="687" spans="1:11" ht="12.75" customHeight="1" outlineLevel="2">
      <c r="A687" s="15" t="s">
        <v>2472</v>
      </c>
      <c r="B687" s="8" t="s">
        <v>38</v>
      </c>
      <c r="C687" s="9" t="s">
        <v>1290</v>
      </c>
      <c r="D687" s="9" t="s">
        <v>1303</v>
      </c>
      <c r="E687" s="8" t="s">
        <v>1304</v>
      </c>
      <c r="F687" s="10">
        <v>0</v>
      </c>
      <c r="G687" s="10">
        <v>0</v>
      </c>
      <c r="H687" s="10">
        <v>0</v>
      </c>
      <c r="I687" s="10">
        <v>0</v>
      </c>
      <c r="J687" s="10">
        <v>0</v>
      </c>
      <c r="K687" s="10">
        <v>0</v>
      </c>
    </row>
    <row r="688" spans="1:11" ht="12.75" customHeight="1" outlineLevel="2">
      <c r="A688" s="15" t="s">
        <v>2473</v>
      </c>
      <c r="B688" s="8" t="s">
        <v>38</v>
      </c>
      <c r="C688" s="9" t="s">
        <v>1290</v>
      </c>
      <c r="D688" s="9" t="s">
        <v>1305</v>
      </c>
      <c r="E688" s="8" t="s">
        <v>1306</v>
      </c>
      <c r="F688" s="10">
        <v>0</v>
      </c>
      <c r="G688" s="10">
        <v>0</v>
      </c>
      <c r="H688" s="10">
        <v>0</v>
      </c>
      <c r="I688" s="10">
        <v>0</v>
      </c>
      <c r="J688" s="10">
        <v>0</v>
      </c>
      <c r="K688" s="10">
        <v>0</v>
      </c>
    </row>
    <row r="689" spans="1:11" ht="12.75" customHeight="1" outlineLevel="2">
      <c r="A689" s="15" t="s">
        <v>2474</v>
      </c>
      <c r="B689" s="8" t="s">
        <v>38</v>
      </c>
      <c r="C689" s="9" t="s">
        <v>1290</v>
      </c>
      <c r="D689" s="9" t="s">
        <v>1307</v>
      </c>
      <c r="E689" s="8" t="s">
        <v>1308</v>
      </c>
      <c r="F689" s="10">
        <v>0</v>
      </c>
      <c r="G689" s="10">
        <v>0</v>
      </c>
      <c r="H689" s="10">
        <v>0</v>
      </c>
      <c r="I689" s="10">
        <v>0</v>
      </c>
      <c r="J689" s="10">
        <v>0</v>
      </c>
      <c r="K689" s="10">
        <v>0</v>
      </c>
    </row>
    <row r="690" spans="1:11" ht="12.75" customHeight="1" outlineLevel="2">
      <c r="A690" s="15" t="s">
        <v>2475</v>
      </c>
      <c r="B690" s="8" t="s">
        <v>38</v>
      </c>
      <c r="C690" s="9" t="s">
        <v>1290</v>
      </c>
      <c r="D690" s="9" t="s">
        <v>1309</v>
      </c>
      <c r="E690" s="8" t="s">
        <v>1310</v>
      </c>
      <c r="F690" s="10">
        <v>0</v>
      </c>
      <c r="G690" s="10">
        <v>0</v>
      </c>
      <c r="H690" s="10">
        <v>0</v>
      </c>
      <c r="I690" s="10">
        <v>0</v>
      </c>
      <c r="J690" s="10">
        <v>0</v>
      </c>
      <c r="K690" s="10">
        <v>0</v>
      </c>
    </row>
    <row r="691" spans="1:11" ht="12.75" customHeight="1" outlineLevel="2">
      <c r="A691" s="15" t="s">
        <v>2476</v>
      </c>
      <c r="B691" s="8" t="s">
        <v>38</v>
      </c>
      <c r="C691" s="9" t="s">
        <v>1290</v>
      </c>
      <c r="D691" s="9" t="s">
        <v>1311</v>
      </c>
      <c r="E691" s="8" t="s">
        <v>1312</v>
      </c>
      <c r="F691" s="10">
        <v>-2096697</v>
      </c>
      <c r="G691" s="10">
        <v>0</v>
      </c>
      <c r="H691" s="10">
        <v>-2096697</v>
      </c>
      <c r="I691" s="10">
        <v>0</v>
      </c>
      <c r="J691" s="10">
        <v>-2096697</v>
      </c>
      <c r="K691" s="10">
        <v>-1241021</v>
      </c>
    </row>
    <row r="692" spans="1:11" ht="12.75" customHeight="1" outlineLevel="2">
      <c r="A692" s="15" t="s">
        <v>2477</v>
      </c>
      <c r="B692" s="8" t="s">
        <v>38</v>
      </c>
      <c r="C692" s="9" t="s">
        <v>1290</v>
      </c>
      <c r="D692" s="9" t="s">
        <v>1313</v>
      </c>
      <c r="E692" s="8" t="s">
        <v>1314</v>
      </c>
      <c r="F692" s="10">
        <v>0</v>
      </c>
      <c r="G692" s="10">
        <v>0</v>
      </c>
      <c r="H692" s="10">
        <v>0</v>
      </c>
      <c r="I692" s="10">
        <v>0</v>
      </c>
      <c r="J692" s="10">
        <v>0</v>
      </c>
      <c r="K692" s="10">
        <v>0</v>
      </c>
    </row>
    <row r="693" spans="1:11" ht="12.75" customHeight="1" outlineLevel="1" thickBot="1">
      <c r="A693" s="15" t="s">
        <v>2478</v>
      </c>
      <c r="C693" s="9" t="s">
        <v>1290</v>
      </c>
      <c r="E693" s="11" t="s">
        <v>1796</v>
      </c>
      <c r="F693" s="12">
        <v>-5256575</v>
      </c>
      <c r="G693" s="12">
        <v>0</v>
      </c>
      <c r="H693" s="12">
        <v>-5256575</v>
      </c>
      <c r="I693" s="12">
        <v>0</v>
      </c>
      <c r="J693" s="12">
        <v>-5256575</v>
      </c>
      <c r="K693" s="12">
        <v>-4077859</v>
      </c>
    </row>
    <row r="694" spans="1:11" ht="12.75" customHeight="1" outlineLevel="2" thickTop="1">
      <c r="A694" s="15" t="s">
        <v>38</v>
      </c>
      <c r="C694" s="9" t="s">
        <v>1315</v>
      </c>
    </row>
    <row r="695" spans="1:11" ht="12.75" customHeight="1" outlineLevel="2">
      <c r="A695" s="15" t="s">
        <v>2479</v>
      </c>
      <c r="B695" s="8" t="s">
        <v>38</v>
      </c>
      <c r="C695" s="9" t="s">
        <v>1315</v>
      </c>
      <c r="D695" s="9" t="s">
        <v>1316</v>
      </c>
      <c r="E695" s="8" t="s">
        <v>1317</v>
      </c>
      <c r="F695" s="10">
        <v>0</v>
      </c>
      <c r="G695" s="10">
        <v>0</v>
      </c>
      <c r="H695" s="10">
        <v>0</v>
      </c>
      <c r="I695" s="10">
        <v>0</v>
      </c>
      <c r="J695" s="10">
        <v>0</v>
      </c>
      <c r="K695" s="10">
        <v>0</v>
      </c>
    </row>
    <row r="696" spans="1:11" ht="12.75" customHeight="1" outlineLevel="2">
      <c r="A696" s="15" t="s">
        <v>2480</v>
      </c>
      <c r="B696" s="8" t="s">
        <v>38</v>
      </c>
      <c r="C696" s="9" t="s">
        <v>1315</v>
      </c>
      <c r="D696" s="9" t="s">
        <v>1318</v>
      </c>
      <c r="E696" s="8" t="s">
        <v>1319</v>
      </c>
      <c r="F696" s="10">
        <v>0</v>
      </c>
      <c r="G696" s="10">
        <v>0</v>
      </c>
      <c r="H696" s="10">
        <v>0</v>
      </c>
      <c r="I696" s="10">
        <v>0</v>
      </c>
      <c r="J696" s="10">
        <v>0</v>
      </c>
      <c r="K696" s="10">
        <v>0</v>
      </c>
    </row>
    <row r="697" spans="1:11" ht="12.75" customHeight="1" outlineLevel="2">
      <c r="A697" s="15" t="s">
        <v>2481</v>
      </c>
      <c r="B697" s="8" t="s">
        <v>38</v>
      </c>
      <c r="C697" s="9" t="s">
        <v>1315</v>
      </c>
      <c r="D697" s="9" t="s">
        <v>1320</v>
      </c>
      <c r="E697" s="8" t="s">
        <v>1321</v>
      </c>
      <c r="F697" s="10">
        <v>0</v>
      </c>
      <c r="G697" s="10">
        <v>0</v>
      </c>
      <c r="H697" s="10">
        <v>0</v>
      </c>
      <c r="I697" s="10">
        <v>0</v>
      </c>
      <c r="J697" s="10">
        <v>0</v>
      </c>
      <c r="K697" s="10">
        <v>0</v>
      </c>
    </row>
    <row r="698" spans="1:11" ht="12.75" customHeight="1" outlineLevel="2">
      <c r="A698" s="15" t="s">
        <v>2482</v>
      </c>
      <c r="B698" s="8" t="s">
        <v>38</v>
      </c>
      <c r="C698" s="9" t="s">
        <v>1315</v>
      </c>
      <c r="D698" s="9" t="s">
        <v>1322</v>
      </c>
      <c r="E698" s="8" t="s">
        <v>1323</v>
      </c>
      <c r="F698" s="10">
        <v>0</v>
      </c>
      <c r="G698" s="10">
        <v>0</v>
      </c>
      <c r="H698" s="10">
        <v>0</v>
      </c>
      <c r="I698" s="10">
        <v>0</v>
      </c>
      <c r="J698" s="10">
        <v>0</v>
      </c>
      <c r="K698" s="10">
        <v>-3544</v>
      </c>
    </row>
    <row r="699" spans="1:11" ht="12.75" customHeight="1" outlineLevel="2">
      <c r="A699" s="15" t="s">
        <v>2483</v>
      </c>
      <c r="B699" s="8" t="s">
        <v>38</v>
      </c>
      <c r="C699" s="9" t="s">
        <v>1315</v>
      </c>
      <c r="D699" s="9" t="s">
        <v>1324</v>
      </c>
      <c r="E699" s="8" t="s">
        <v>1325</v>
      </c>
      <c r="F699" s="10">
        <v>-33774</v>
      </c>
      <c r="G699" s="10">
        <v>0</v>
      </c>
      <c r="H699" s="10">
        <v>-33774</v>
      </c>
      <c r="I699" s="10">
        <v>0</v>
      </c>
      <c r="J699" s="10">
        <v>-33774</v>
      </c>
      <c r="K699" s="10">
        <v>-49168</v>
      </c>
    </row>
    <row r="700" spans="1:11" ht="12.75" customHeight="1" outlineLevel="2">
      <c r="A700" s="15" t="s">
        <v>2484</v>
      </c>
      <c r="B700" s="8" t="s">
        <v>38</v>
      </c>
      <c r="C700" s="9" t="s">
        <v>1315</v>
      </c>
      <c r="D700" s="9" t="s">
        <v>1326</v>
      </c>
      <c r="E700" s="8" t="s">
        <v>1327</v>
      </c>
      <c r="F700" s="10">
        <v>0</v>
      </c>
      <c r="G700" s="10">
        <v>0</v>
      </c>
      <c r="H700" s="10">
        <v>0</v>
      </c>
      <c r="I700" s="10">
        <v>0</v>
      </c>
      <c r="J700" s="10">
        <v>0</v>
      </c>
      <c r="K700" s="10">
        <v>0</v>
      </c>
    </row>
    <row r="701" spans="1:11" ht="12.75" customHeight="1" outlineLevel="2">
      <c r="A701" s="15" t="s">
        <v>2485</v>
      </c>
      <c r="B701" s="8" t="s">
        <v>38</v>
      </c>
      <c r="C701" s="9" t="s">
        <v>1315</v>
      </c>
      <c r="D701" s="9" t="s">
        <v>1328</v>
      </c>
      <c r="E701" s="8" t="s">
        <v>1329</v>
      </c>
      <c r="F701" s="10">
        <v>0</v>
      </c>
      <c r="G701" s="10">
        <v>0</v>
      </c>
      <c r="H701" s="10">
        <v>0</v>
      </c>
      <c r="I701" s="10">
        <v>0</v>
      </c>
      <c r="J701" s="10">
        <v>0</v>
      </c>
      <c r="K701" s="10">
        <v>0</v>
      </c>
    </row>
    <row r="702" spans="1:11" ht="12.75" customHeight="1" outlineLevel="2">
      <c r="A702" s="15" t="s">
        <v>2486</v>
      </c>
      <c r="B702" s="8" t="s">
        <v>38</v>
      </c>
      <c r="C702" s="9" t="s">
        <v>1315</v>
      </c>
      <c r="D702" s="9" t="s">
        <v>1330</v>
      </c>
      <c r="E702" s="8" t="s">
        <v>1331</v>
      </c>
      <c r="F702" s="10">
        <v>0</v>
      </c>
      <c r="G702" s="10">
        <v>0</v>
      </c>
      <c r="H702" s="10">
        <v>0</v>
      </c>
      <c r="I702" s="10">
        <v>0</v>
      </c>
      <c r="J702" s="10">
        <v>0</v>
      </c>
      <c r="K702" s="10">
        <v>0</v>
      </c>
    </row>
    <row r="703" spans="1:11" ht="12.75" customHeight="1" outlineLevel="2">
      <c r="A703" s="15" t="s">
        <v>2487</v>
      </c>
      <c r="B703" s="8" t="s">
        <v>38</v>
      </c>
      <c r="C703" s="9" t="s">
        <v>1315</v>
      </c>
      <c r="D703" s="9" t="s">
        <v>1332</v>
      </c>
      <c r="E703" s="8" t="s">
        <v>1333</v>
      </c>
      <c r="F703" s="10">
        <v>0</v>
      </c>
      <c r="G703" s="10">
        <v>0</v>
      </c>
      <c r="H703" s="10">
        <v>0</v>
      </c>
      <c r="I703" s="10">
        <v>0</v>
      </c>
      <c r="J703" s="10">
        <v>0</v>
      </c>
      <c r="K703" s="10">
        <v>0</v>
      </c>
    </row>
    <row r="704" spans="1:11" ht="12.75" customHeight="1" outlineLevel="2">
      <c r="A704" s="15" t="s">
        <v>2488</v>
      </c>
      <c r="B704" s="8" t="s">
        <v>38</v>
      </c>
      <c r="C704" s="9" t="s">
        <v>1315</v>
      </c>
      <c r="D704" s="9" t="s">
        <v>1334</v>
      </c>
      <c r="E704" s="8" t="s">
        <v>1335</v>
      </c>
      <c r="F704" s="10">
        <v>-32179</v>
      </c>
      <c r="G704" s="10">
        <v>0</v>
      </c>
      <c r="H704" s="10">
        <v>-32179</v>
      </c>
      <c r="I704" s="10">
        <v>0</v>
      </c>
      <c r="J704" s="10">
        <v>-32179</v>
      </c>
      <c r="K704" s="10">
        <v>-1663</v>
      </c>
    </row>
    <row r="705" spans="1:11" ht="12.75" customHeight="1" outlineLevel="2">
      <c r="A705" s="15" t="s">
        <v>2489</v>
      </c>
      <c r="B705" s="8" t="s">
        <v>38</v>
      </c>
      <c r="C705" s="9" t="s">
        <v>1315</v>
      </c>
      <c r="D705" s="9" t="s">
        <v>1336</v>
      </c>
      <c r="E705" s="8" t="s">
        <v>1337</v>
      </c>
      <c r="F705" s="10">
        <v>0</v>
      </c>
      <c r="G705" s="10">
        <v>0</v>
      </c>
      <c r="H705" s="10">
        <v>0</v>
      </c>
      <c r="I705" s="10">
        <v>0</v>
      </c>
      <c r="J705" s="10">
        <v>0</v>
      </c>
      <c r="K705" s="10">
        <v>-6909</v>
      </c>
    </row>
    <row r="706" spans="1:11" ht="12.75" customHeight="1" outlineLevel="2">
      <c r="A706" s="15" t="s">
        <v>2490</v>
      </c>
      <c r="B706" s="8" t="s">
        <v>38</v>
      </c>
      <c r="C706" s="9" t="s">
        <v>1315</v>
      </c>
      <c r="D706" s="9" t="s">
        <v>1338</v>
      </c>
      <c r="E706" s="8" t="s">
        <v>1339</v>
      </c>
      <c r="F706" s="10">
        <v>0</v>
      </c>
      <c r="G706" s="10">
        <v>0</v>
      </c>
      <c r="H706" s="10">
        <v>0</v>
      </c>
      <c r="I706" s="10">
        <v>0</v>
      </c>
      <c r="J706" s="10">
        <v>0</v>
      </c>
      <c r="K706" s="10">
        <v>0</v>
      </c>
    </row>
    <row r="707" spans="1:11" ht="12.75" customHeight="1" outlineLevel="2">
      <c r="A707" s="15" t="s">
        <v>2491</v>
      </c>
      <c r="B707" s="8" t="s">
        <v>38</v>
      </c>
      <c r="C707" s="9" t="s">
        <v>1315</v>
      </c>
      <c r="D707" s="9" t="s">
        <v>1340</v>
      </c>
      <c r="E707" s="8" t="s">
        <v>1341</v>
      </c>
      <c r="F707" s="10">
        <v>0</v>
      </c>
      <c r="G707" s="10">
        <v>0</v>
      </c>
      <c r="H707" s="10">
        <v>0</v>
      </c>
      <c r="I707" s="10">
        <v>0</v>
      </c>
      <c r="J707" s="10">
        <v>0</v>
      </c>
      <c r="K707" s="10">
        <v>-8582</v>
      </c>
    </row>
    <row r="708" spans="1:11" ht="12.75" customHeight="1" outlineLevel="2">
      <c r="A708" s="15" t="s">
        <v>2492</v>
      </c>
      <c r="B708" s="8" t="s">
        <v>38</v>
      </c>
      <c r="C708" s="9" t="s">
        <v>1315</v>
      </c>
      <c r="D708" s="9" t="s">
        <v>1342</v>
      </c>
      <c r="E708" s="8" t="s">
        <v>1343</v>
      </c>
      <c r="F708" s="10">
        <v>-124734</v>
      </c>
      <c r="G708" s="10">
        <v>0</v>
      </c>
      <c r="H708" s="10">
        <v>-124734</v>
      </c>
      <c r="I708" s="10">
        <v>0</v>
      </c>
      <c r="J708" s="10">
        <v>-124734</v>
      </c>
      <c r="K708" s="10">
        <v>-66450</v>
      </c>
    </row>
    <row r="709" spans="1:11" ht="12.75" customHeight="1" outlineLevel="2">
      <c r="A709" s="15" t="s">
        <v>2493</v>
      </c>
      <c r="B709" s="8" t="s">
        <v>38</v>
      </c>
      <c r="C709" s="9" t="s">
        <v>1315</v>
      </c>
      <c r="D709" s="9" t="s">
        <v>1344</v>
      </c>
      <c r="E709" s="8" t="s">
        <v>1345</v>
      </c>
      <c r="F709" s="10">
        <v>0</v>
      </c>
      <c r="G709" s="10">
        <v>0</v>
      </c>
      <c r="H709" s="10">
        <v>0</v>
      </c>
      <c r="I709" s="10">
        <v>0</v>
      </c>
      <c r="J709" s="10">
        <v>0</v>
      </c>
      <c r="K709" s="10">
        <v>0</v>
      </c>
    </row>
    <row r="710" spans="1:11" ht="12.75" customHeight="1" outlineLevel="2">
      <c r="A710" s="15" t="s">
        <v>2494</v>
      </c>
      <c r="B710" s="8" t="s">
        <v>38</v>
      </c>
      <c r="C710" s="9" t="s">
        <v>1315</v>
      </c>
      <c r="D710" s="9" t="s">
        <v>1346</v>
      </c>
      <c r="E710" s="8" t="s">
        <v>1347</v>
      </c>
      <c r="F710" s="10">
        <v>0</v>
      </c>
      <c r="G710" s="10">
        <v>0</v>
      </c>
      <c r="H710" s="10">
        <v>0</v>
      </c>
      <c r="I710" s="10">
        <v>0</v>
      </c>
      <c r="J710" s="10">
        <v>0</v>
      </c>
      <c r="K710" s="10">
        <v>0</v>
      </c>
    </row>
    <row r="711" spans="1:11" ht="12.75" customHeight="1" outlineLevel="2">
      <c r="A711" s="15" t="s">
        <v>2495</v>
      </c>
      <c r="B711" s="8" t="s">
        <v>38</v>
      </c>
      <c r="C711" s="9" t="s">
        <v>1315</v>
      </c>
      <c r="D711" s="9" t="s">
        <v>1348</v>
      </c>
      <c r="E711" s="8" t="s">
        <v>1349</v>
      </c>
      <c r="F711" s="10">
        <v>0</v>
      </c>
      <c r="G711" s="10">
        <v>0</v>
      </c>
      <c r="H711" s="10">
        <v>0</v>
      </c>
      <c r="I711" s="10">
        <v>0</v>
      </c>
      <c r="J711" s="10">
        <v>0</v>
      </c>
      <c r="K711" s="10">
        <v>0</v>
      </c>
    </row>
    <row r="712" spans="1:11" ht="12.75" customHeight="1" outlineLevel="2">
      <c r="A712" s="15" t="s">
        <v>2496</v>
      </c>
      <c r="B712" s="8" t="s">
        <v>38</v>
      </c>
      <c r="C712" s="9" t="s">
        <v>1315</v>
      </c>
      <c r="D712" s="9" t="s">
        <v>1350</v>
      </c>
      <c r="E712" s="8" t="s">
        <v>1351</v>
      </c>
      <c r="F712" s="10">
        <v>-326793</v>
      </c>
      <c r="G712" s="10">
        <v>0</v>
      </c>
      <c r="H712" s="10">
        <v>-326793</v>
      </c>
      <c r="I712" s="10">
        <v>0</v>
      </c>
      <c r="J712" s="10">
        <v>-326793</v>
      </c>
      <c r="K712" s="10">
        <v>-4022</v>
      </c>
    </row>
    <row r="713" spans="1:11" ht="12.75" customHeight="1" outlineLevel="2">
      <c r="A713" s="15" t="s">
        <v>2497</v>
      </c>
      <c r="B713" s="8" t="s">
        <v>38</v>
      </c>
      <c r="C713" s="9" t="s">
        <v>1315</v>
      </c>
      <c r="D713" s="9" t="s">
        <v>1352</v>
      </c>
      <c r="E713" s="8" t="s">
        <v>1353</v>
      </c>
      <c r="F713" s="10">
        <v>0</v>
      </c>
      <c r="G713" s="10">
        <v>0</v>
      </c>
      <c r="H713" s="10">
        <v>0</v>
      </c>
      <c r="I713" s="10">
        <v>0</v>
      </c>
      <c r="J713" s="10">
        <v>0</v>
      </c>
      <c r="K713" s="10">
        <v>-670</v>
      </c>
    </row>
    <row r="714" spans="1:11" ht="12.75" customHeight="1" outlineLevel="2">
      <c r="A714" s="15" t="s">
        <v>2498</v>
      </c>
      <c r="B714" s="8" t="s">
        <v>38</v>
      </c>
      <c r="C714" s="9" t="s">
        <v>1315</v>
      </c>
      <c r="D714" s="9" t="s">
        <v>1354</v>
      </c>
      <c r="E714" s="8" t="s">
        <v>1355</v>
      </c>
      <c r="F714" s="10">
        <v>0</v>
      </c>
      <c r="G714" s="10">
        <v>0</v>
      </c>
      <c r="H714" s="10">
        <v>0</v>
      </c>
      <c r="I714" s="10">
        <v>0</v>
      </c>
      <c r="J714" s="10">
        <v>0</v>
      </c>
      <c r="K714" s="10">
        <v>0</v>
      </c>
    </row>
    <row r="715" spans="1:11" ht="12.75" customHeight="1" outlineLevel="2">
      <c r="A715" s="15" t="s">
        <v>2499</v>
      </c>
      <c r="B715" s="8" t="s">
        <v>38</v>
      </c>
      <c r="C715" s="9" t="s">
        <v>1315</v>
      </c>
      <c r="D715" s="9" t="s">
        <v>1356</v>
      </c>
      <c r="E715" s="8" t="s">
        <v>1357</v>
      </c>
      <c r="F715" s="10">
        <v>0</v>
      </c>
      <c r="G715" s="10">
        <v>0</v>
      </c>
      <c r="H715" s="10">
        <v>0</v>
      </c>
      <c r="I715" s="10">
        <v>0</v>
      </c>
      <c r="J715" s="10">
        <v>0</v>
      </c>
      <c r="K715" s="10">
        <v>0</v>
      </c>
    </row>
    <row r="716" spans="1:11" ht="12.75" customHeight="1" outlineLevel="2">
      <c r="A716" s="15" t="s">
        <v>2500</v>
      </c>
      <c r="B716" s="8" t="s">
        <v>38</v>
      </c>
      <c r="C716" s="9" t="s">
        <v>1315</v>
      </c>
      <c r="D716" s="9" t="s">
        <v>1358</v>
      </c>
      <c r="E716" s="8" t="s">
        <v>1359</v>
      </c>
      <c r="F716" s="10">
        <v>0</v>
      </c>
      <c r="G716" s="10">
        <v>0</v>
      </c>
      <c r="H716" s="10">
        <v>0</v>
      </c>
      <c r="I716" s="10">
        <v>0</v>
      </c>
      <c r="J716" s="10">
        <v>0</v>
      </c>
      <c r="K716" s="10">
        <v>0</v>
      </c>
    </row>
    <row r="717" spans="1:11" ht="12.75" customHeight="1" outlineLevel="2">
      <c r="A717" s="15" t="s">
        <v>2501</v>
      </c>
      <c r="B717" s="8" t="s">
        <v>38</v>
      </c>
      <c r="C717" s="9" t="s">
        <v>1315</v>
      </c>
      <c r="D717" s="9" t="s">
        <v>1360</v>
      </c>
      <c r="E717" s="8" t="s">
        <v>1361</v>
      </c>
      <c r="F717" s="10">
        <v>-4048</v>
      </c>
      <c r="G717" s="10">
        <v>0</v>
      </c>
      <c r="H717" s="10">
        <v>-4048</v>
      </c>
      <c r="I717" s="10">
        <v>0</v>
      </c>
      <c r="J717" s="10">
        <v>-4048</v>
      </c>
      <c r="K717" s="10">
        <v>-109748</v>
      </c>
    </row>
    <row r="718" spans="1:11" ht="12.75" customHeight="1" outlineLevel="2">
      <c r="A718" s="15" t="s">
        <v>2502</v>
      </c>
      <c r="B718" s="8" t="s">
        <v>38</v>
      </c>
      <c r="C718" s="9" t="s">
        <v>1315</v>
      </c>
      <c r="D718" s="9" t="s">
        <v>1362</v>
      </c>
      <c r="E718" s="8" t="s">
        <v>1363</v>
      </c>
      <c r="F718" s="10">
        <v>-128150</v>
      </c>
      <c r="G718" s="10">
        <v>0</v>
      </c>
      <c r="H718" s="10">
        <v>-128150</v>
      </c>
      <c r="I718" s="10">
        <v>0</v>
      </c>
      <c r="J718" s="10">
        <v>-128150</v>
      </c>
      <c r="K718" s="10">
        <v>-190521</v>
      </c>
    </row>
    <row r="719" spans="1:11" ht="12.75" customHeight="1" outlineLevel="2">
      <c r="A719" s="15" t="s">
        <v>2503</v>
      </c>
      <c r="B719" s="8" t="s">
        <v>38</v>
      </c>
      <c r="C719" s="9" t="s">
        <v>1315</v>
      </c>
      <c r="D719" s="9" t="s">
        <v>1364</v>
      </c>
      <c r="E719" s="8" t="s">
        <v>1365</v>
      </c>
      <c r="F719" s="10">
        <v>-385</v>
      </c>
      <c r="G719" s="10">
        <v>0</v>
      </c>
      <c r="H719" s="10">
        <v>-385</v>
      </c>
      <c r="I719" s="10">
        <v>0</v>
      </c>
      <c r="J719" s="10">
        <v>-385</v>
      </c>
      <c r="K719" s="10">
        <v>-76912</v>
      </c>
    </row>
    <row r="720" spans="1:11" ht="12.75" customHeight="1" outlineLevel="1" thickBot="1">
      <c r="A720" s="15" t="s">
        <v>2504</v>
      </c>
      <c r="C720" s="9" t="s">
        <v>1315</v>
      </c>
      <c r="E720" s="11" t="s">
        <v>1797</v>
      </c>
      <c r="F720" s="12">
        <v>-650063</v>
      </c>
      <c r="G720" s="12">
        <v>0</v>
      </c>
      <c r="H720" s="12">
        <v>-650063</v>
      </c>
      <c r="I720" s="12">
        <v>0</v>
      </c>
      <c r="J720" s="12">
        <v>-650063</v>
      </c>
      <c r="K720" s="12">
        <v>-518189</v>
      </c>
    </row>
    <row r="721" spans="1:11" ht="12.75" customHeight="1" outlineLevel="2" thickTop="1">
      <c r="A721" s="15" t="s">
        <v>38</v>
      </c>
      <c r="C721" s="9" t="s">
        <v>1366</v>
      </c>
    </row>
    <row r="722" spans="1:11" ht="12.75" customHeight="1" outlineLevel="2">
      <c r="A722" s="15" t="s">
        <v>2505</v>
      </c>
      <c r="B722" s="8" t="s">
        <v>38</v>
      </c>
      <c r="C722" s="9" t="s">
        <v>1366</v>
      </c>
      <c r="D722" s="9" t="s">
        <v>1367</v>
      </c>
      <c r="E722" s="8" t="s">
        <v>1368</v>
      </c>
      <c r="F722" s="10">
        <v>0</v>
      </c>
      <c r="G722" s="10">
        <v>0</v>
      </c>
      <c r="H722" s="10">
        <v>0</v>
      </c>
      <c r="I722" s="10">
        <v>0</v>
      </c>
      <c r="J722" s="10">
        <v>0</v>
      </c>
      <c r="K722" s="10">
        <v>0</v>
      </c>
    </row>
    <row r="723" spans="1:11" ht="12.75" customHeight="1" outlineLevel="1" thickBot="1">
      <c r="A723" s="15" t="s">
        <v>2506</v>
      </c>
      <c r="C723" s="9" t="s">
        <v>1366</v>
      </c>
      <c r="E723" s="11" t="s">
        <v>1798</v>
      </c>
      <c r="F723" s="12">
        <v>0</v>
      </c>
      <c r="G723" s="12">
        <v>0</v>
      </c>
      <c r="H723" s="12">
        <v>0</v>
      </c>
      <c r="I723" s="12">
        <v>0</v>
      </c>
      <c r="J723" s="12">
        <v>0</v>
      </c>
      <c r="K723" s="12">
        <v>0</v>
      </c>
    </row>
    <row r="724" spans="1:11" ht="12.75" customHeight="1" outlineLevel="2" thickTop="1">
      <c r="A724" s="15" t="s">
        <v>38</v>
      </c>
      <c r="C724" s="9" t="s">
        <v>1369</v>
      </c>
    </row>
    <row r="725" spans="1:11" ht="12.75" customHeight="1" outlineLevel="2">
      <c r="A725" s="15" t="s">
        <v>2507</v>
      </c>
      <c r="B725" s="8" t="s">
        <v>38</v>
      </c>
      <c r="C725" s="9" t="s">
        <v>1369</v>
      </c>
      <c r="D725" s="9" t="s">
        <v>1370</v>
      </c>
      <c r="E725" s="8" t="s">
        <v>1371</v>
      </c>
      <c r="F725" s="10">
        <v>0</v>
      </c>
      <c r="G725" s="10">
        <v>0</v>
      </c>
      <c r="H725" s="10">
        <v>0</v>
      </c>
      <c r="I725" s="10">
        <v>0</v>
      </c>
      <c r="J725" s="10">
        <v>0</v>
      </c>
      <c r="K725" s="10">
        <v>0</v>
      </c>
    </row>
    <row r="726" spans="1:11" ht="12.75" customHeight="1" outlineLevel="2">
      <c r="A726" s="15" t="s">
        <v>2508</v>
      </c>
      <c r="B726" s="8" t="s">
        <v>38</v>
      </c>
      <c r="C726" s="9" t="s">
        <v>1369</v>
      </c>
      <c r="D726" s="9" t="s">
        <v>1372</v>
      </c>
      <c r="E726" s="8" t="s">
        <v>1373</v>
      </c>
      <c r="F726" s="10">
        <v>0</v>
      </c>
      <c r="G726" s="10">
        <v>0</v>
      </c>
      <c r="H726" s="10">
        <v>0</v>
      </c>
      <c r="I726" s="10">
        <v>0</v>
      </c>
      <c r="J726" s="10">
        <v>0</v>
      </c>
      <c r="K726" s="10">
        <v>0</v>
      </c>
    </row>
    <row r="727" spans="1:11" ht="12.75" customHeight="1" outlineLevel="2">
      <c r="A727" s="15" t="s">
        <v>2509</v>
      </c>
      <c r="B727" s="8" t="s">
        <v>38</v>
      </c>
      <c r="C727" s="9" t="s">
        <v>1369</v>
      </c>
      <c r="D727" s="9" t="s">
        <v>1374</v>
      </c>
      <c r="E727" s="8" t="s">
        <v>1375</v>
      </c>
      <c r="F727" s="10">
        <v>0</v>
      </c>
      <c r="G727" s="10">
        <v>0</v>
      </c>
      <c r="H727" s="10">
        <v>0</v>
      </c>
      <c r="I727" s="10">
        <v>0</v>
      </c>
      <c r="J727" s="10">
        <v>0</v>
      </c>
      <c r="K727" s="10">
        <v>0</v>
      </c>
    </row>
    <row r="728" spans="1:11" ht="12.75" customHeight="1" outlineLevel="2">
      <c r="A728" s="15" t="s">
        <v>2510</v>
      </c>
      <c r="B728" s="8" t="s">
        <v>38</v>
      </c>
      <c r="C728" s="9" t="s">
        <v>1369</v>
      </c>
      <c r="D728" s="9" t="s">
        <v>1376</v>
      </c>
      <c r="E728" s="8" t="s">
        <v>1377</v>
      </c>
      <c r="F728" s="10">
        <v>0</v>
      </c>
      <c r="G728" s="10">
        <v>0</v>
      </c>
      <c r="H728" s="10">
        <v>0</v>
      </c>
      <c r="I728" s="10">
        <v>0</v>
      </c>
      <c r="J728" s="10">
        <v>0</v>
      </c>
      <c r="K728" s="10">
        <v>-438980</v>
      </c>
    </row>
    <row r="729" spans="1:11" ht="12.75" customHeight="1" outlineLevel="1" thickBot="1">
      <c r="A729" s="15" t="s">
        <v>2511</v>
      </c>
      <c r="C729" s="9" t="s">
        <v>1369</v>
      </c>
      <c r="E729" s="11" t="s">
        <v>1799</v>
      </c>
      <c r="F729" s="12">
        <v>0</v>
      </c>
      <c r="G729" s="12">
        <v>0</v>
      </c>
      <c r="H729" s="12">
        <v>0</v>
      </c>
      <c r="I729" s="12">
        <v>0</v>
      </c>
      <c r="J729" s="12">
        <v>0</v>
      </c>
      <c r="K729" s="12">
        <v>-438980</v>
      </c>
    </row>
    <row r="730" spans="1:11" ht="12.75" customHeight="1" outlineLevel="2" thickTop="1">
      <c r="A730" s="15" t="s">
        <v>38</v>
      </c>
      <c r="C730" s="9" t="s">
        <v>1378</v>
      </c>
    </row>
    <row r="731" spans="1:11" ht="12.75" customHeight="1" outlineLevel="2">
      <c r="A731" s="15" t="s">
        <v>2512</v>
      </c>
      <c r="B731" s="8" t="s">
        <v>38</v>
      </c>
      <c r="C731" s="9" t="s">
        <v>1378</v>
      </c>
      <c r="D731" s="9" t="s">
        <v>1379</v>
      </c>
      <c r="E731" s="8" t="s">
        <v>1380</v>
      </c>
      <c r="F731" s="10">
        <v>-40549</v>
      </c>
      <c r="G731" s="10">
        <v>0</v>
      </c>
      <c r="H731" s="10">
        <v>-40549</v>
      </c>
      <c r="I731" s="10">
        <v>0</v>
      </c>
      <c r="J731" s="10">
        <v>-40549</v>
      </c>
      <c r="K731" s="10">
        <v>-88409</v>
      </c>
    </row>
    <row r="732" spans="1:11" ht="12.75" customHeight="1" outlineLevel="2">
      <c r="A732" s="15" t="s">
        <v>2513</v>
      </c>
      <c r="B732" s="8" t="s">
        <v>38</v>
      </c>
      <c r="C732" s="9" t="s">
        <v>1378</v>
      </c>
      <c r="D732" s="9" t="s">
        <v>1381</v>
      </c>
      <c r="E732" s="8" t="s">
        <v>1382</v>
      </c>
      <c r="F732" s="10">
        <v>-40887</v>
      </c>
      <c r="G732" s="10">
        <v>0</v>
      </c>
      <c r="H732" s="10">
        <v>-40887</v>
      </c>
      <c r="I732" s="10">
        <v>0</v>
      </c>
      <c r="J732" s="10">
        <v>-40887</v>
      </c>
      <c r="K732" s="10">
        <v>0</v>
      </c>
    </row>
    <row r="733" spans="1:11" ht="12.75" customHeight="1" outlineLevel="2">
      <c r="A733" s="15" t="s">
        <v>2514</v>
      </c>
      <c r="B733" s="8" t="s">
        <v>38</v>
      </c>
      <c r="C733" s="9" t="s">
        <v>1378</v>
      </c>
      <c r="D733" s="9" t="s">
        <v>1383</v>
      </c>
      <c r="E733" s="8" t="s">
        <v>1384</v>
      </c>
      <c r="F733" s="10">
        <v>0</v>
      </c>
      <c r="G733" s="10">
        <v>0</v>
      </c>
      <c r="H733" s="10">
        <v>0</v>
      </c>
      <c r="I733" s="10">
        <v>0</v>
      </c>
      <c r="J733" s="10">
        <v>0</v>
      </c>
      <c r="K733" s="10">
        <v>27893</v>
      </c>
    </row>
    <row r="734" spans="1:11" ht="12.75" customHeight="1" outlineLevel="2">
      <c r="A734" s="15" t="s">
        <v>2515</v>
      </c>
      <c r="B734" s="8" t="s">
        <v>38</v>
      </c>
      <c r="C734" s="9" t="s">
        <v>1378</v>
      </c>
      <c r="D734" s="9" t="s">
        <v>1385</v>
      </c>
      <c r="E734" s="8" t="s">
        <v>1386</v>
      </c>
      <c r="F734" s="10">
        <v>0</v>
      </c>
      <c r="G734" s="10">
        <v>0</v>
      </c>
      <c r="H734" s="10">
        <v>0</v>
      </c>
      <c r="I734" s="10">
        <v>0</v>
      </c>
      <c r="J734" s="10">
        <v>0</v>
      </c>
      <c r="K734" s="10">
        <v>0</v>
      </c>
    </row>
    <row r="735" spans="1:11" ht="12.75" customHeight="1" outlineLevel="1" thickBot="1">
      <c r="A735" s="15" t="s">
        <v>2516</v>
      </c>
      <c r="C735" s="9" t="s">
        <v>1378</v>
      </c>
      <c r="E735" s="11" t="s">
        <v>1800</v>
      </c>
      <c r="F735" s="12">
        <v>-81436</v>
      </c>
      <c r="G735" s="12">
        <v>0</v>
      </c>
      <c r="H735" s="12">
        <v>-81436</v>
      </c>
      <c r="I735" s="12">
        <v>0</v>
      </c>
      <c r="J735" s="12">
        <v>-81436</v>
      </c>
      <c r="K735" s="12">
        <v>-60516</v>
      </c>
    </row>
    <row r="736" spans="1:11" ht="12.75" customHeight="1" outlineLevel="2" thickTop="1">
      <c r="A736" s="15" t="s">
        <v>38</v>
      </c>
      <c r="C736" s="9" t="s">
        <v>1387</v>
      </c>
    </row>
    <row r="737" spans="1:11" ht="12.75" customHeight="1" outlineLevel="1" thickBot="1">
      <c r="A737" s="15" t="s">
        <v>2518</v>
      </c>
      <c r="C737" s="9" t="s">
        <v>1387</v>
      </c>
      <c r="E737" s="11" t="s">
        <v>1801</v>
      </c>
      <c r="F737" s="12">
        <v>0</v>
      </c>
      <c r="G737" s="12">
        <v>0</v>
      </c>
      <c r="H737" s="12">
        <v>0</v>
      </c>
      <c r="I737" s="12">
        <v>0</v>
      </c>
      <c r="J737" s="12">
        <v>0</v>
      </c>
      <c r="K737" s="12">
        <v>0</v>
      </c>
    </row>
    <row r="738" spans="1:11" ht="12.75" customHeight="1" outlineLevel="2" thickTop="1">
      <c r="A738" s="15" t="s">
        <v>38</v>
      </c>
      <c r="C738" s="9" t="s">
        <v>1390</v>
      </c>
    </row>
    <row r="739" spans="1:11" ht="12.75" customHeight="1" outlineLevel="2">
      <c r="A739" s="15" t="s">
        <v>2519</v>
      </c>
      <c r="B739" s="8" t="s">
        <v>38</v>
      </c>
      <c r="C739" s="9" t="s">
        <v>1390</v>
      </c>
      <c r="D739" s="9" t="s">
        <v>1391</v>
      </c>
      <c r="E739" s="8" t="s">
        <v>1392</v>
      </c>
      <c r="F739" s="10">
        <v>-142625</v>
      </c>
      <c r="G739" s="10">
        <v>0</v>
      </c>
      <c r="H739" s="10">
        <v>-142625</v>
      </c>
      <c r="I739" s="10">
        <v>0</v>
      </c>
      <c r="J739" s="10">
        <v>-142625</v>
      </c>
      <c r="K739" s="10">
        <v>33518</v>
      </c>
    </row>
    <row r="740" spans="1:11" ht="12.75" customHeight="1" outlineLevel="2">
      <c r="A740" s="15" t="s">
        <v>2520</v>
      </c>
      <c r="B740" s="8" t="s">
        <v>38</v>
      </c>
      <c r="C740" s="9" t="s">
        <v>1390</v>
      </c>
      <c r="D740" s="9" t="s">
        <v>1393</v>
      </c>
      <c r="E740" s="8" t="s">
        <v>1394</v>
      </c>
      <c r="F740" s="10">
        <v>0</v>
      </c>
      <c r="G740" s="10">
        <v>0</v>
      </c>
      <c r="H740" s="10">
        <v>0</v>
      </c>
      <c r="I740" s="10">
        <v>0</v>
      </c>
      <c r="J740" s="10">
        <v>0</v>
      </c>
      <c r="K740" s="10">
        <v>0</v>
      </c>
    </row>
    <row r="741" spans="1:11" ht="12.75" customHeight="1" outlineLevel="2">
      <c r="A741" s="15" t="s">
        <v>2521</v>
      </c>
      <c r="B741" s="8" t="s">
        <v>38</v>
      </c>
      <c r="C741" s="9" t="s">
        <v>1390</v>
      </c>
      <c r="D741" s="9" t="s">
        <v>1395</v>
      </c>
      <c r="E741" s="8" t="s">
        <v>1396</v>
      </c>
      <c r="F741" s="10">
        <v>0</v>
      </c>
      <c r="G741" s="10">
        <v>0</v>
      </c>
      <c r="H741" s="10">
        <v>0</v>
      </c>
      <c r="I741" s="10">
        <v>0</v>
      </c>
      <c r="J741" s="10">
        <v>0</v>
      </c>
      <c r="K741" s="10">
        <v>0</v>
      </c>
    </row>
    <row r="742" spans="1:11" ht="12.75" customHeight="1" outlineLevel="2">
      <c r="A742" s="15" t="s">
        <v>2522</v>
      </c>
      <c r="B742" s="8" t="s">
        <v>38</v>
      </c>
      <c r="C742" s="9" t="s">
        <v>1390</v>
      </c>
      <c r="D742" s="9" t="s">
        <v>1397</v>
      </c>
      <c r="E742" s="8" t="s">
        <v>1132</v>
      </c>
      <c r="F742" s="10">
        <v>90973</v>
      </c>
      <c r="G742" s="10">
        <v>0</v>
      </c>
      <c r="H742" s="10">
        <v>90973</v>
      </c>
      <c r="I742" s="10">
        <v>0</v>
      </c>
      <c r="J742" s="10">
        <v>90973</v>
      </c>
      <c r="K742" s="10">
        <v>-48769</v>
      </c>
    </row>
    <row r="743" spans="1:11" ht="12.75" customHeight="1" outlineLevel="2">
      <c r="A743" s="15" t="s">
        <v>2523</v>
      </c>
      <c r="B743" s="8" t="s">
        <v>38</v>
      </c>
      <c r="C743" s="9" t="s">
        <v>1390</v>
      </c>
      <c r="D743" s="9" t="s">
        <v>1398</v>
      </c>
      <c r="E743" s="8" t="s">
        <v>1399</v>
      </c>
      <c r="F743" s="10">
        <v>0</v>
      </c>
      <c r="G743" s="10">
        <v>0</v>
      </c>
      <c r="H743" s="10">
        <v>0</v>
      </c>
      <c r="I743" s="10">
        <v>0</v>
      </c>
      <c r="J743" s="10">
        <v>0</v>
      </c>
      <c r="K743" s="10">
        <v>0</v>
      </c>
    </row>
    <row r="744" spans="1:11" ht="12.75" customHeight="1" outlineLevel="2">
      <c r="A744" s="15" t="s">
        <v>2524</v>
      </c>
      <c r="B744" s="8" t="s">
        <v>38</v>
      </c>
      <c r="C744" s="9" t="s">
        <v>1390</v>
      </c>
      <c r="D744" s="9" t="s">
        <v>1400</v>
      </c>
      <c r="E744" s="8" t="s">
        <v>1136</v>
      </c>
      <c r="F744" s="10">
        <v>0</v>
      </c>
      <c r="G744" s="10">
        <v>0</v>
      </c>
      <c r="H744" s="10">
        <v>0</v>
      </c>
      <c r="I744" s="10">
        <v>0</v>
      </c>
      <c r="J744" s="10">
        <v>0</v>
      </c>
      <c r="K744" s="10">
        <v>-155</v>
      </c>
    </row>
    <row r="745" spans="1:11" ht="12.75" customHeight="1" outlineLevel="2">
      <c r="A745" s="15" t="s">
        <v>2525</v>
      </c>
      <c r="B745" s="8" t="s">
        <v>38</v>
      </c>
      <c r="C745" s="9" t="s">
        <v>1390</v>
      </c>
      <c r="D745" s="9" t="s">
        <v>1401</v>
      </c>
      <c r="E745" s="8" t="s">
        <v>1402</v>
      </c>
      <c r="F745" s="10">
        <v>0</v>
      </c>
      <c r="G745" s="10">
        <v>0</v>
      </c>
      <c r="H745" s="10">
        <v>0</v>
      </c>
      <c r="I745" s="10">
        <v>0</v>
      </c>
      <c r="J745" s="10">
        <v>0</v>
      </c>
      <c r="K745" s="10">
        <v>0</v>
      </c>
    </row>
    <row r="746" spans="1:11" ht="12.75" customHeight="1" outlineLevel="2">
      <c r="A746" s="15" t="s">
        <v>2526</v>
      </c>
      <c r="B746" s="8" t="s">
        <v>38</v>
      </c>
      <c r="C746" s="9" t="s">
        <v>1390</v>
      </c>
      <c r="D746" s="9" t="s">
        <v>1403</v>
      </c>
      <c r="E746" s="8" t="s">
        <v>1404</v>
      </c>
      <c r="F746" s="10">
        <v>24267</v>
      </c>
      <c r="G746" s="10">
        <v>0</v>
      </c>
      <c r="H746" s="10">
        <v>24267</v>
      </c>
      <c r="I746" s="10">
        <v>0</v>
      </c>
      <c r="J746" s="10">
        <v>24267</v>
      </c>
      <c r="K746" s="10">
        <v>0</v>
      </c>
    </row>
    <row r="747" spans="1:11" ht="12.75" customHeight="1" outlineLevel="2">
      <c r="A747" s="15" t="s">
        <v>2527</v>
      </c>
      <c r="B747" s="8" t="s">
        <v>38</v>
      </c>
      <c r="C747" s="9" t="s">
        <v>1390</v>
      </c>
      <c r="D747" s="9" t="s">
        <v>1405</v>
      </c>
      <c r="E747" s="8" t="s">
        <v>1406</v>
      </c>
      <c r="F747" s="10">
        <v>0</v>
      </c>
      <c r="G747" s="10">
        <v>0</v>
      </c>
      <c r="H747" s="10">
        <v>0</v>
      </c>
      <c r="I747" s="10">
        <v>0</v>
      </c>
      <c r="J747" s="10">
        <v>0</v>
      </c>
      <c r="K747" s="10">
        <v>-2173</v>
      </c>
    </row>
    <row r="748" spans="1:11" ht="12.75" customHeight="1" outlineLevel="2">
      <c r="A748" s="15" t="s">
        <v>2528</v>
      </c>
      <c r="B748" s="8" t="s">
        <v>38</v>
      </c>
      <c r="C748" s="9" t="s">
        <v>1390</v>
      </c>
      <c r="D748" s="9" t="s">
        <v>1407</v>
      </c>
      <c r="E748" s="8" t="s">
        <v>1408</v>
      </c>
      <c r="F748" s="10">
        <v>-47631</v>
      </c>
      <c r="G748" s="10">
        <v>0</v>
      </c>
      <c r="H748" s="10">
        <v>-47631</v>
      </c>
      <c r="I748" s="10">
        <v>0</v>
      </c>
      <c r="J748" s="10">
        <v>-47631</v>
      </c>
      <c r="K748" s="10">
        <v>-9346</v>
      </c>
    </row>
    <row r="749" spans="1:11" ht="12.75" customHeight="1" outlineLevel="2">
      <c r="A749" s="15" t="s">
        <v>2529</v>
      </c>
      <c r="B749" s="8" t="s">
        <v>38</v>
      </c>
      <c r="C749" s="9" t="s">
        <v>1390</v>
      </c>
      <c r="D749" s="9" t="s">
        <v>1409</v>
      </c>
      <c r="E749" s="8" t="s">
        <v>1410</v>
      </c>
      <c r="F749" s="10">
        <v>0</v>
      </c>
      <c r="G749" s="10">
        <v>0</v>
      </c>
      <c r="H749" s="10">
        <v>0</v>
      </c>
      <c r="I749" s="10">
        <v>0</v>
      </c>
      <c r="J749" s="10">
        <v>0</v>
      </c>
      <c r="K749" s="10">
        <v>0</v>
      </c>
    </row>
    <row r="750" spans="1:11" ht="12.75" customHeight="1" outlineLevel="2">
      <c r="A750" s="15" t="s">
        <v>2530</v>
      </c>
      <c r="B750" s="8" t="s">
        <v>38</v>
      </c>
      <c r="C750" s="9" t="s">
        <v>1390</v>
      </c>
      <c r="D750" s="9" t="s">
        <v>1411</v>
      </c>
      <c r="E750" s="8" t="s">
        <v>1412</v>
      </c>
      <c r="F750" s="10">
        <v>0</v>
      </c>
      <c r="G750" s="10">
        <v>0</v>
      </c>
      <c r="H750" s="10">
        <v>0</v>
      </c>
      <c r="I750" s="10">
        <v>0</v>
      </c>
      <c r="J750" s="10">
        <v>0</v>
      </c>
      <c r="K750" s="10">
        <v>0</v>
      </c>
    </row>
    <row r="751" spans="1:11" ht="12.75" customHeight="1" outlineLevel="2">
      <c r="A751" s="15" t="s">
        <v>2531</v>
      </c>
      <c r="B751" s="8" t="s">
        <v>38</v>
      </c>
      <c r="C751" s="9" t="s">
        <v>1390</v>
      </c>
      <c r="D751" s="9" t="s">
        <v>1413</v>
      </c>
      <c r="E751" s="8" t="s">
        <v>1414</v>
      </c>
      <c r="F751" s="10">
        <v>16854</v>
      </c>
      <c r="G751" s="10">
        <v>0</v>
      </c>
      <c r="H751" s="10">
        <v>16854</v>
      </c>
      <c r="I751" s="10">
        <v>0</v>
      </c>
      <c r="J751" s="10">
        <v>16854</v>
      </c>
      <c r="K751" s="10">
        <v>39853</v>
      </c>
    </row>
    <row r="752" spans="1:11" ht="12.75" customHeight="1" outlineLevel="2">
      <c r="A752" s="15" t="s">
        <v>2532</v>
      </c>
      <c r="B752" s="8" t="s">
        <v>38</v>
      </c>
      <c r="C752" s="9" t="s">
        <v>1390</v>
      </c>
      <c r="D752" s="9" t="s">
        <v>1415</v>
      </c>
      <c r="E752" s="8" t="s">
        <v>1416</v>
      </c>
      <c r="F752" s="10">
        <v>0</v>
      </c>
      <c r="G752" s="10">
        <v>0</v>
      </c>
      <c r="H752" s="10">
        <v>0</v>
      </c>
      <c r="I752" s="10">
        <v>0</v>
      </c>
      <c r="J752" s="10">
        <v>0</v>
      </c>
      <c r="K752" s="10">
        <v>0</v>
      </c>
    </row>
    <row r="753" spans="1:11" ht="12.75" customHeight="1" outlineLevel="2">
      <c r="A753" s="15" t="s">
        <v>2533</v>
      </c>
      <c r="B753" s="8" t="s">
        <v>38</v>
      </c>
      <c r="C753" s="9" t="s">
        <v>1390</v>
      </c>
      <c r="D753" s="9" t="s">
        <v>1417</v>
      </c>
      <c r="E753" s="8" t="s">
        <v>1418</v>
      </c>
      <c r="F753" s="10">
        <v>0</v>
      </c>
      <c r="G753" s="10">
        <v>0</v>
      </c>
      <c r="H753" s="10">
        <v>0</v>
      </c>
      <c r="I753" s="10">
        <v>0</v>
      </c>
      <c r="J753" s="10">
        <v>0</v>
      </c>
      <c r="K753" s="10">
        <v>0</v>
      </c>
    </row>
    <row r="754" spans="1:11" ht="12.75" customHeight="1" outlineLevel="2">
      <c r="A754" s="15" t="s">
        <v>2534</v>
      </c>
      <c r="B754" s="8" t="s">
        <v>38</v>
      </c>
      <c r="C754" s="9" t="s">
        <v>1390</v>
      </c>
      <c r="D754" s="9" t="s">
        <v>1419</v>
      </c>
      <c r="E754" s="8" t="s">
        <v>1420</v>
      </c>
      <c r="F754" s="10">
        <v>0</v>
      </c>
      <c r="G754" s="10">
        <v>0</v>
      </c>
      <c r="H754" s="10">
        <v>0</v>
      </c>
      <c r="I754" s="10">
        <v>0</v>
      </c>
      <c r="J754" s="10">
        <v>0</v>
      </c>
      <c r="K754" s="10">
        <v>0</v>
      </c>
    </row>
    <row r="755" spans="1:11" ht="12.75" customHeight="1" outlineLevel="2">
      <c r="A755" s="15" t="s">
        <v>2535</v>
      </c>
      <c r="B755" s="8" t="s">
        <v>38</v>
      </c>
      <c r="C755" s="9" t="s">
        <v>1390</v>
      </c>
      <c r="D755" s="9" t="s">
        <v>1421</v>
      </c>
      <c r="E755" s="8" t="s">
        <v>1422</v>
      </c>
      <c r="F755" s="10">
        <v>-2729</v>
      </c>
      <c r="G755" s="10">
        <v>0</v>
      </c>
      <c r="H755" s="10">
        <v>-2729</v>
      </c>
      <c r="I755" s="10">
        <v>0</v>
      </c>
      <c r="J755" s="10">
        <v>-2729</v>
      </c>
      <c r="K755" s="10">
        <v>0</v>
      </c>
    </row>
    <row r="756" spans="1:11" ht="12.75" customHeight="1" outlineLevel="2">
      <c r="A756" s="15" t="s">
        <v>2536</v>
      </c>
      <c r="B756" s="8" t="s">
        <v>38</v>
      </c>
      <c r="C756" s="9" t="s">
        <v>1390</v>
      </c>
      <c r="D756" s="9" t="s">
        <v>1423</v>
      </c>
      <c r="E756" s="8" t="s">
        <v>1424</v>
      </c>
      <c r="F756" s="10">
        <v>0</v>
      </c>
      <c r="G756" s="10">
        <v>0</v>
      </c>
      <c r="H756" s="10">
        <v>0</v>
      </c>
      <c r="I756" s="10">
        <v>0</v>
      </c>
      <c r="J756" s="10">
        <v>0</v>
      </c>
      <c r="K756" s="10">
        <v>-414</v>
      </c>
    </row>
    <row r="757" spans="1:11" ht="12.75" customHeight="1" outlineLevel="2">
      <c r="A757" s="15" t="s">
        <v>2537</v>
      </c>
      <c r="B757" s="8" t="s">
        <v>38</v>
      </c>
      <c r="C757" s="9" t="s">
        <v>1390</v>
      </c>
      <c r="D757" s="9" t="s">
        <v>1425</v>
      </c>
      <c r="E757" s="8" t="s">
        <v>1426</v>
      </c>
      <c r="F757" s="10">
        <v>0</v>
      </c>
      <c r="G757" s="10">
        <v>0</v>
      </c>
      <c r="H757" s="10">
        <v>0</v>
      </c>
      <c r="I757" s="10">
        <v>0</v>
      </c>
      <c r="J757" s="10">
        <v>0</v>
      </c>
      <c r="K757" s="10">
        <v>0</v>
      </c>
    </row>
    <row r="758" spans="1:11" ht="12.75" customHeight="1" outlineLevel="2">
      <c r="A758" s="15" t="s">
        <v>2538</v>
      </c>
      <c r="B758" s="8" t="s">
        <v>38</v>
      </c>
      <c r="C758" s="9" t="s">
        <v>1390</v>
      </c>
      <c r="D758" s="9" t="s">
        <v>1427</v>
      </c>
      <c r="E758" s="8" t="s">
        <v>1428</v>
      </c>
      <c r="F758" s="10">
        <v>0</v>
      </c>
      <c r="G758" s="10">
        <v>0</v>
      </c>
      <c r="H758" s="10">
        <v>0</v>
      </c>
      <c r="I758" s="10">
        <v>0</v>
      </c>
      <c r="J758" s="10">
        <v>0</v>
      </c>
      <c r="K758" s="10">
        <v>0</v>
      </c>
    </row>
    <row r="759" spans="1:11" ht="12.75" customHeight="1" outlineLevel="2">
      <c r="A759" s="15" t="s">
        <v>2539</v>
      </c>
      <c r="B759" s="8" t="s">
        <v>38</v>
      </c>
      <c r="C759" s="9" t="s">
        <v>1390</v>
      </c>
      <c r="D759" s="9" t="s">
        <v>1429</v>
      </c>
      <c r="E759" s="8" t="s">
        <v>1430</v>
      </c>
      <c r="F759" s="10">
        <v>0</v>
      </c>
      <c r="G759" s="10">
        <v>0</v>
      </c>
      <c r="H759" s="10">
        <v>0</v>
      </c>
      <c r="I759" s="10">
        <v>0</v>
      </c>
      <c r="J759" s="10">
        <v>0</v>
      </c>
      <c r="K759" s="10">
        <v>0</v>
      </c>
    </row>
    <row r="760" spans="1:11" ht="12.75" customHeight="1" outlineLevel="2">
      <c r="A760" s="15" t="s">
        <v>2540</v>
      </c>
      <c r="B760" s="8" t="s">
        <v>38</v>
      </c>
      <c r="C760" s="9" t="s">
        <v>1390</v>
      </c>
      <c r="D760" s="9" t="s">
        <v>1431</v>
      </c>
      <c r="E760" s="8" t="s">
        <v>1432</v>
      </c>
      <c r="F760" s="10">
        <v>0</v>
      </c>
      <c r="G760" s="10">
        <v>0</v>
      </c>
      <c r="H760" s="10">
        <v>0</v>
      </c>
      <c r="I760" s="10">
        <v>0</v>
      </c>
      <c r="J760" s="10">
        <v>0</v>
      </c>
      <c r="K760" s="10">
        <v>0</v>
      </c>
    </row>
    <row r="761" spans="1:11" ht="12.75" customHeight="1" outlineLevel="2">
      <c r="A761" s="15" t="s">
        <v>2541</v>
      </c>
      <c r="B761" s="8" t="s">
        <v>38</v>
      </c>
      <c r="C761" s="9" t="s">
        <v>1390</v>
      </c>
      <c r="D761" s="9" t="s">
        <v>1433</v>
      </c>
      <c r="E761" s="8" t="s">
        <v>1434</v>
      </c>
      <c r="F761" s="10">
        <v>0</v>
      </c>
      <c r="G761" s="10">
        <v>0</v>
      </c>
      <c r="H761" s="10">
        <v>0</v>
      </c>
      <c r="I761" s="10">
        <v>0</v>
      </c>
      <c r="J761" s="10">
        <v>0</v>
      </c>
      <c r="K761" s="10">
        <v>0</v>
      </c>
    </row>
    <row r="762" spans="1:11" ht="12.75" customHeight="1" outlineLevel="2">
      <c r="A762" s="15" t="s">
        <v>2542</v>
      </c>
      <c r="B762" s="8" t="s">
        <v>38</v>
      </c>
      <c r="C762" s="9" t="s">
        <v>1390</v>
      </c>
      <c r="D762" s="9" t="s">
        <v>1435</v>
      </c>
      <c r="E762" s="8" t="s">
        <v>1436</v>
      </c>
      <c r="F762" s="10">
        <v>0</v>
      </c>
      <c r="G762" s="10">
        <v>0</v>
      </c>
      <c r="H762" s="10">
        <v>0</v>
      </c>
      <c r="I762" s="10">
        <v>0</v>
      </c>
      <c r="J762" s="10">
        <v>0</v>
      </c>
      <c r="K762" s="10">
        <v>0</v>
      </c>
    </row>
    <row r="763" spans="1:11" ht="12.75" customHeight="1" outlineLevel="2">
      <c r="A763" s="15" t="s">
        <v>2543</v>
      </c>
      <c r="B763" s="8" t="s">
        <v>38</v>
      </c>
      <c r="C763" s="9" t="s">
        <v>1390</v>
      </c>
      <c r="D763" s="9" t="s">
        <v>1437</v>
      </c>
      <c r="E763" s="8" t="s">
        <v>1438</v>
      </c>
      <c r="F763" s="10">
        <v>0</v>
      </c>
      <c r="G763" s="10">
        <v>0</v>
      </c>
      <c r="H763" s="10">
        <v>0</v>
      </c>
      <c r="I763" s="10">
        <v>0</v>
      </c>
      <c r="J763" s="10">
        <v>0</v>
      </c>
      <c r="K763" s="10">
        <v>0</v>
      </c>
    </row>
    <row r="764" spans="1:11" ht="12.75" customHeight="1" outlineLevel="2">
      <c r="A764" s="15" t="s">
        <v>2544</v>
      </c>
      <c r="B764" s="8" t="s">
        <v>38</v>
      </c>
      <c r="C764" s="9" t="s">
        <v>1390</v>
      </c>
      <c r="D764" s="9" t="s">
        <v>1439</v>
      </c>
      <c r="E764" s="8" t="s">
        <v>1440</v>
      </c>
      <c r="F764" s="10">
        <v>-19412</v>
      </c>
      <c r="G764" s="10">
        <v>0</v>
      </c>
      <c r="H764" s="10">
        <v>-19412</v>
      </c>
      <c r="I764" s="10">
        <v>0</v>
      </c>
      <c r="J764" s="10">
        <v>-19412</v>
      </c>
      <c r="K764" s="10">
        <v>-772</v>
      </c>
    </row>
    <row r="765" spans="1:11" ht="12.75" customHeight="1" outlineLevel="2">
      <c r="A765" s="15" t="s">
        <v>2545</v>
      </c>
      <c r="B765" s="8" t="s">
        <v>38</v>
      </c>
      <c r="C765" s="9" t="s">
        <v>1390</v>
      </c>
      <c r="D765" s="9" t="s">
        <v>1441</v>
      </c>
      <c r="E765" s="8" t="s">
        <v>1442</v>
      </c>
      <c r="F765" s="10">
        <v>0</v>
      </c>
      <c r="G765" s="10">
        <v>0</v>
      </c>
      <c r="H765" s="10">
        <v>0</v>
      </c>
      <c r="I765" s="10">
        <v>0</v>
      </c>
      <c r="J765" s="10">
        <v>0</v>
      </c>
      <c r="K765" s="10">
        <v>0</v>
      </c>
    </row>
    <row r="766" spans="1:11" ht="12.75" customHeight="1" outlineLevel="2">
      <c r="A766" s="15" t="s">
        <v>2546</v>
      </c>
      <c r="B766" s="8" t="s">
        <v>38</v>
      </c>
      <c r="C766" s="9" t="s">
        <v>1390</v>
      </c>
      <c r="D766" s="9" t="s">
        <v>1443</v>
      </c>
      <c r="E766" s="8" t="s">
        <v>1444</v>
      </c>
      <c r="F766" s="10">
        <v>0</v>
      </c>
      <c r="G766" s="10">
        <v>0</v>
      </c>
      <c r="H766" s="10">
        <v>0</v>
      </c>
      <c r="I766" s="10">
        <v>0</v>
      </c>
      <c r="J766" s="10">
        <v>0</v>
      </c>
      <c r="K766" s="10">
        <v>0</v>
      </c>
    </row>
    <row r="767" spans="1:11" ht="12.75" customHeight="1" outlineLevel="2">
      <c r="A767" s="15" t="s">
        <v>2547</v>
      </c>
      <c r="B767" s="8" t="s">
        <v>38</v>
      </c>
      <c r="C767" s="9" t="s">
        <v>1390</v>
      </c>
      <c r="D767" s="9" t="s">
        <v>1445</v>
      </c>
      <c r="E767" s="8" t="s">
        <v>1446</v>
      </c>
      <c r="F767" s="10">
        <v>4557</v>
      </c>
      <c r="G767" s="10">
        <v>0</v>
      </c>
      <c r="H767" s="10">
        <v>4557</v>
      </c>
      <c r="I767" s="10">
        <v>0</v>
      </c>
      <c r="J767" s="10">
        <v>4557</v>
      </c>
      <c r="K767" s="10">
        <v>5675</v>
      </c>
    </row>
    <row r="768" spans="1:11" ht="12.75" customHeight="1" outlineLevel="2">
      <c r="A768" s="15" t="s">
        <v>2548</v>
      </c>
      <c r="B768" s="8" t="s">
        <v>38</v>
      </c>
      <c r="C768" s="9" t="s">
        <v>1390</v>
      </c>
      <c r="D768" s="9" t="s">
        <v>1447</v>
      </c>
      <c r="E768" s="8" t="s">
        <v>1448</v>
      </c>
      <c r="F768" s="10">
        <v>0</v>
      </c>
      <c r="G768" s="10">
        <v>0</v>
      </c>
      <c r="H768" s="10">
        <v>0</v>
      </c>
      <c r="I768" s="10">
        <v>0</v>
      </c>
      <c r="J768" s="10">
        <v>0</v>
      </c>
      <c r="K768" s="10">
        <v>0</v>
      </c>
    </row>
    <row r="769" spans="1:11" ht="12.75" customHeight="1" outlineLevel="2">
      <c r="A769" s="15" t="s">
        <v>2549</v>
      </c>
      <c r="B769" s="8" t="s">
        <v>38</v>
      </c>
      <c r="C769" s="9" t="s">
        <v>1390</v>
      </c>
      <c r="D769" s="9" t="s">
        <v>1449</v>
      </c>
      <c r="E769" s="8" t="s">
        <v>1450</v>
      </c>
      <c r="F769" s="10">
        <v>0</v>
      </c>
      <c r="G769" s="10">
        <v>0</v>
      </c>
      <c r="H769" s="10">
        <v>0</v>
      </c>
      <c r="I769" s="10">
        <v>0</v>
      </c>
      <c r="J769" s="10">
        <v>0</v>
      </c>
      <c r="K769" s="10">
        <v>0</v>
      </c>
    </row>
    <row r="770" spans="1:11" ht="12.75" customHeight="1" outlineLevel="2">
      <c r="A770" s="15" t="s">
        <v>2550</v>
      </c>
      <c r="B770" s="8" t="s">
        <v>38</v>
      </c>
      <c r="C770" s="9" t="s">
        <v>1390</v>
      </c>
      <c r="D770" s="9" t="s">
        <v>1451</v>
      </c>
      <c r="E770" s="8" t="s">
        <v>1452</v>
      </c>
      <c r="F770" s="10">
        <v>0</v>
      </c>
      <c r="G770" s="10">
        <v>0</v>
      </c>
      <c r="H770" s="10">
        <v>0</v>
      </c>
      <c r="I770" s="10">
        <v>0</v>
      </c>
      <c r="J770" s="10">
        <v>0</v>
      </c>
      <c r="K770" s="10">
        <v>0</v>
      </c>
    </row>
    <row r="771" spans="1:11" ht="12.75" customHeight="1" outlineLevel="2">
      <c r="A771" s="15" t="s">
        <v>2551</v>
      </c>
      <c r="B771" s="8" t="s">
        <v>38</v>
      </c>
      <c r="C771" s="9" t="s">
        <v>1390</v>
      </c>
      <c r="D771" s="9" t="s">
        <v>1453</v>
      </c>
      <c r="E771" s="8" t="s">
        <v>1454</v>
      </c>
      <c r="F771" s="10">
        <v>-3230</v>
      </c>
      <c r="G771" s="10">
        <v>0</v>
      </c>
      <c r="H771" s="10">
        <v>-3230</v>
      </c>
      <c r="I771" s="10">
        <v>0</v>
      </c>
      <c r="J771" s="10">
        <v>-3230</v>
      </c>
      <c r="K771" s="10">
        <v>0</v>
      </c>
    </row>
    <row r="772" spans="1:11" ht="12.75" customHeight="1" outlineLevel="2">
      <c r="A772" s="15" t="s">
        <v>2552</v>
      </c>
      <c r="B772" s="8" t="s">
        <v>38</v>
      </c>
      <c r="C772" s="9" t="s">
        <v>1390</v>
      </c>
      <c r="D772" s="9" t="s">
        <v>1455</v>
      </c>
      <c r="E772" s="8" t="s">
        <v>1456</v>
      </c>
      <c r="F772" s="10">
        <v>0</v>
      </c>
      <c r="G772" s="10">
        <v>0</v>
      </c>
      <c r="H772" s="10">
        <v>0</v>
      </c>
      <c r="I772" s="10">
        <v>0</v>
      </c>
      <c r="J772" s="10">
        <v>0</v>
      </c>
      <c r="K772" s="10">
        <v>-539</v>
      </c>
    </row>
    <row r="773" spans="1:11" ht="12.75" customHeight="1" outlineLevel="1" thickBot="1">
      <c r="A773" s="15" t="s">
        <v>2553</v>
      </c>
      <c r="C773" s="9" t="s">
        <v>1390</v>
      </c>
      <c r="E773" s="11" t="s">
        <v>1791</v>
      </c>
      <c r="F773" s="12">
        <v>-78976</v>
      </c>
      <c r="G773" s="12">
        <v>0</v>
      </c>
      <c r="H773" s="12">
        <v>-78976</v>
      </c>
      <c r="I773" s="12">
        <v>0</v>
      </c>
      <c r="J773" s="12">
        <v>-78976</v>
      </c>
      <c r="K773" s="12">
        <v>16878</v>
      </c>
    </row>
    <row r="774" spans="1:11" ht="12.75" customHeight="1" outlineLevel="2" thickTop="1">
      <c r="A774" s="15" t="s">
        <v>38</v>
      </c>
      <c r="C774" s="9" t="s">
        <v>1457</v>
      </c>
    </row>
    <row r="775" spans="1:11" ht="12.75" customHeight="1" outlineLevel="2">
      <c r="A775" s="15" t="s">
        <v>2554</v>
      </c>
      <c r="B775" s="8" t="s">
        <v>38</v>
      </c>
      <c r="C775" s="9" t="s">
        <v>1457</v>
      </c>
      <c r="D775" s="9" t="s">
        <v>1458</v>
      </c>
      <c r="E775" s="8" t="s">
        <v>1459</v>
      </c>
      <c r="F775" s="10">
        <v>0</v>
      </c>
      <c r="G775" s="10">
        <v>0</v>
      </c>
      <c r="H775" s="10">
        <v>0</v>
      </c>
      <c r="I775" s="10">
        <v>0</v>
      </c>
      <c r="J775" s="10">
        <v>0</v>
      </c>
      <c r="K775" s="10">
        <v>0</v>
      </c>
    </row>
    <row r="776" spans="1:11" ht="12.75" customHeight="1" outlineLevel="2">
      <c r="A776" s="15" t="s">
        <v>2555</v>
      </c>
      <c r="B776" s="8" t="s">
        <v>38</v>
      </c>
      <c r="C776" s="9" t="s">
        <v>1457</v>
      </c>
      <c r="D776" s="9" t="s">
        <v>1460</v>
      </c>
      <c r="E776" s="8" t="s">
        <v>1461</v>
      </c>
      <c r="F776" s="10">
        <v>0</v>
      </c>
      <c r="G776" s="10">
        <v>0</v>
      </c>
      <c r="H776" s="10">
        <v>0</v>
      </c>
      <c r="I776" s="10">
        <v>0</v>
      </c>
      <c r="J776" s="10">
        <v>0</v>
      </c>
      <c r="K776" s="10">
        <v>0</v>
      </c>
    </row>
    <row r="777" spans="1:11" ht="12.75" customHeight="1" outlineLevel="2">
      <c r="A777" s="15" t="s">
        <v>2556</v>
      </c>
      <c r="B777" s="8" t="s">
        <v>38</v>
      </c>
      <c r="C777" s="9" t="s">
        <v>1457</v>
      </c>
      <c r="D777" s="9" t="s">
        <v>1462</v>
      </c>
      <c r="E777" s="8" t="s">
        <v>1463</v>
      </c>
      <c r="F777" s="10">
        <v>0</v>
      </c>
      <c r="G777" s="10">
        <v>0</v>
      </c>
      <c r="H777" s="10">
        <v>0</v>
      </c>
      <c r="I777" s="10">
        <v>0</v>
      </c>
      <c r="J777" s="10">
        <v>0</v>
      </c>
      <c r="K777" s="10">
        <v>0</v>
      </c>
    </row>
    <row r="778" spans="1:11" ht="12.75" customHeight="1" outlineLevel="2">
      <c r="A778" s="15" t="s">
        <v>2557</v>
      </c>
      <c r="B778" s="8" t="s">
        <v>38</v>
      </c>
      <c r="C778" s="9" t="s">
        <v>1457</v>
      </c>
      <c r="D778" s="9" t="s">
        <v>1464</v>
      </c>
      <c r="E778" s="8" t="s">
        <v>1181</v>
      </c>
      <c r="F778" s="10">
        <v>-304478</v>
      </c>
      <c r="G778" s="10">
        <v>0</v>
      </c>
      <c r="H778" s="10">
        <v>-304478</v>
      </c>
      <c r="I778" s="10">
        <v>0</v>
      </c>
      <c r="J778" s="10">
        <v>-304478</v>
      </c>
      <c r="K778" s="10">
        <v>-110374</v>
      </c>
    </row>
    <row r="779" spans="1:11" ht="12.75" customHeight="1" outlineLevel="2">
      <c r="A779" s="15" t="s">
        <v>2558</v>
      </c>
      <c r="B779" s="8" t="s">
        <v>38</v>
      </c>
      <c r="C779" s="9" t="s">
        <v>1457</v>
      </c>
      <c r="D779" s="9" t="s">
        <v>1465</v>
      </c>
      <c r="E779" s="8" t="s">
        <v>1183</v>
      </c>
      <c r="F779" s="10">
        <v>0</v>
      </c>
      <c r="G779" s="10">
        <v>0</v>
      </c>
      <c r="H779" s="10">
        <v>0</v>
      </c>
      <c r="I779" s="10">
        <v>0</v>
      </c>
      <c r="J779" s="10">
        <v>0</v>
      </c>
      <c r="K779" s="10">
        <v>0</v>
      </c>
    </row>
    <row r="780" spans="1:11" ht="12.75" customHeight="1" outlineLevel="2">
      <c r="A780" s="15" t="s">
        <v>2559</v>
      </c>
      <c r="B780" s="8" t="s">
        <v>38</v>
      </c>
      <c r="C780" s="9" t="s">
        <v>1457</v>
      </c>
      <c r="D780" s="9" t="s">
        <v>1466</v>
      </c>
      <c r="E780" s="8" t="s">
        <v>1185</v>
      </c>
      <c r="F780" s="10">
        <v>0</v>
      </c>
      <c r="G780" s="10">
        <v>0</v>
      </c>
      <c r="H780" s="10">
        <v>0</v>
      </c>
      <c r="I780" s="10">
        <v>0</v>
      </c>
      <c r="J780" s="10">
        <v>0</v>
      </c>
      <c r="K780" s="10">
        <v>0</v>
      </c>
    </row>
    <row r="781" spans="1:11" ht="12.75" customHeight="1" outlineLevel="2">
      <c r="A781" s="15" t="s">
        <v>2560</v>
      </c>
      <c r="B781" s="8" t="s">
        <v>38</v>
      </c>
      <c r="C781" s="9" t="s">
        <v>1457</v>
      </c>
      <c r="D781" s="9" t="s">
        <v>1467</v>
      </c>
      <c r="E781" s="8" t="s">
        <v>1468</v>
      </c>
      <c r="F781" s="10">
        <v>192040</v>
      </c>
      <c r="G781" s="10">
        <v>0</v>
      </c>
      <c r="H781" s="10">
        <v>192040</v>
      </c>
      <c r="I781" s="10">
        <v>0</v>
      </c>
      <c r="J781" s="10">
        <v>192040</v>
      </c>
      <c r="K781" s="10">
        <v>186598</v>
      </c>
    </row>
    <row r="782" spans="1:11" ht="12.75" customHeight="1" outlineLevel="2">
      <c r="A782" s="15" t="s">
        <v>2561</v>
      </c>
      <c r="B782" s="8" t="s">
        <v>38</v>
      </c>
      <c r="C782" s="9" t="s">
        <v>1457</v>
      </c>
      <c r="D782" s="9" t="s">
        <v>1469</v>
      </c>
      <c r="E782" s="8" t="s">
        <v>1189</v>
      </c>
      <c r="F782" s="10">
        <v>0</v>
      </c>
      <c r="G782" s="10">
        <v>0</v>
      </c>
      <c r="H782" s="10">
        <v>0</v>
      </c>
      <c r="I782" s="10">
        <v>0</v>
      </c>
      <c r="J782" s="10">
        <v>0</v>
      </c>
      <c r="K782" s="10">
        <v>0</v>
      </c>
    </row>
    <row r="783" spans="1:11" ht="12.75" customHeight="1" outlineLevel="2">
      <c r="A783" s="15" t="s">
        <v>2562</v>
      </c>
      <c r="B783" s="8" t="s">
        <v>38</v>
      </c>
      <c r="C783" s="9" t="s">
        <v>1457</v>
      </c>
      <c r="D783" s="9" t="s">
        <v>1470</v>
      </c>
      <c r="E783" s="8" t="s">
        <v>1471</v>
      </c>
      <c r="F783" s="10">
        <v>0</v>
      </c>
      <c r="G783" s="10">
        <v>0</v>
      </c>
      <c r="H783" s="10">
        <v>0</v>
      </c>
      <c r="I783" s="10">
        <v>0</v>
      </c>
      <c r="J783" s="10">
        <v>0</v>
      </c>
      <c r="K783" s="10">
        <v>541</v>
      </c>
    </row>
    <row r="784" spans="1:11" ht="12.75" customHeight="1" outlineLevel="2">
      <c r="A784" s="15" t="s">
        <v>2563</v>
      </c>
      <c r="B784" s="8" t="s">
        <v>38</v>
      </c>
      <c r="C784" s="9" t="s">
        <v>1457</v>
      </c>
      <c r="D784" s="9" t="s">
        <v>1472</v>
      </c>
      <c r="E784" s="8" t="s">
        <v>1193</v>
      </c>
      <c r="F784" s="10">
        <v>0</v>
      </c>
      <c r="G784" s="10">
        <v>0</v>
      </c>
      <c r="H784" s="10">
        <v>0</v>
      </c>
      <c r="I784" s="10">
        <v>0</v>
      </c>
      <c r="J784" s="10">
        <v>0</v>
      </c>
      <c r="K784" s="10">
        <v>0</v>
      </c>
    </row>
    <row r="785" spans="1:11" ht="12.75" customHeight="1" outlineLevel="2">
      <c r="A785" s="15" t="s">
        <v>2564</v>
      </c>
      <c r="B785" s="8" t="s">
        <v>38</v>
      </c>
      <c r="C785" s="9" t="s">
        <v>1457</v>
      </c>
      <c r="D785" s="9" t="s">
        <v>1473</v>
      </c>
      <c r="E785" s="8" t="s">
        <v>1195</v>
      </c>
      <c r="F785" s="10">
        <v>46369</v>
      </c>
      <c r="G785" s="10">
        <v>0</v>
      </c>
      <c r="H785" s="10">
        <v>46369</v>
      </c>
      <c r="I785" s="10">
        <v>0</v>
      </c>
      <c r="J785" s="10">
        <v>46369</v>
      </c>
      <c r="K785" s="10">
        <v>0</v>
      </c>
    </row>
    <row r="786" spans="1:11" ht="12.75" customHeight="1" outlineLevel="2">
      <c r="A786" s="15" t="s">
        <v>2565</v>
      </c>
      <c r="B786" s="8" t="s">
        <v>38</v>
      </c>
      <c r="C786" s="9" t="s">
        <v>1457</v>
      </c>
      <c r="D786" s="9" t="s">
        <v>1474</v>
      </c>
      <c r="E786" s="8" t="s">
        <v>1197</v>
      </c>
      <c r="F786" s="10">
        <v>0</v>
      </c>
      <c r="G786" s="10">
        <v>0</v>
      </c>
      <c r="H786" s="10">
        <v>0</v>
      </c>
      <c r="I786" s="10">
        <v>0</v>
      </c>
      <c r="J786" s="10">
        <v>0</v>
      </c>
      <c r="K786" s="10">
        <v>5998</v>
      </c>
    </row>
    <row r="787" spans="1:11" ht="12.75" customHeight="1" outlineLevel="2">
      <c r="A787" s="15" t="s">
        <v>2566</v>
      </c>
      <c r="B787" s="8" t="s">
        <v>38</v>
      </c>
      <c r="C787" s="9" t="s">
        <v>1457</v>
      </c>
      <c r="D787" s="9" t="s">
        <v>1475</v>
      </c>
      <c r="E787" s="8" t="s">
        <v>1476</v>
      </c>
      <c r="F787" s="10">
        <v>0</v>
      </c>
      <c r="G787" s="10">
        <v>0</v>
      </c>
      <c r="H787" s="10">
        <v>0</v>
      </c>
      <c r="I787" s="10">
        <v>0</v>
      </c>
      <c r="J787" s="10">
        <v>0</v>
      </c>
      <c r="K787" s="10">
        <v>0</v>
      </c>
    </row>
    <row r="788" spans="1:11" ht="12.75" customHeight="1" outlineLevel="2">
      <c r="A788" s="15" t="s">
        <v>2567</v>
      </c>
      <c r="B788" s="8" t="s">
        <v>38</v>
      </c>
      <c r="C788" s="9" t="s">
        <v>1457</v>
      </c>
      <c r="D788" s="9" t="s">
        <v>1477</v>
      </c>
      <c r="E788" s="8" t="s">
        <v>1478</v>
      </c>
      <c r="F788" s="10">
        <v>0</v>
      </c>
      <c r="G788" s="10">
        <v>0</v>
      </c>
      <c r="H788" s="10">
        <v>0</v>
      </c>
      <c r="I788" s="10">
        <v>0</v>
      </c>
      <c r="J788" s="10">
        <v>0</v>
      </c>
      <c r="K788" s="10">
        <v>0</v>
      </c>
    </row>
    <row r="789" spans="1:11" ht="12.75" customHeight="1" outlineLevel="2">
      <c r="A789" s="15" t="s">
        <v>2568</v>
      </c>
      <c r="B789" s="8" t="s">
        <v>38</v>
      </c>
      <c r="C789" s="9" t="s">
        <v>1457</v>
      </c>
      <c r="D789" s="9" t="s">
        <v>1479</v>
      </c>
      <c r="E789" s="8" t="s">
        <v>1480</v>
      </c>
      <c r="F789" s="10">
        <v>-10030</v>
      </c>
      <c r="G789" s="10">
        <v>0</v>
      </c>
      <c r="H789" s="10">
        <v>-10030</v>
      </c>
      <c r="I789" s="10">
        <v>0</v>
      </c>
      <c r="J789" s="10">
        <v>-10030</v>
      </c>
      <c r="K789" s="10">
        <v>0</v>
      </c>
    </row>
    <row r="790" spans="1:11" ht="12.75" customHeight="1" outlineLevel="2">
      <c r="A790" s="15" t="s">
        <v>2569</v>
      </c>
      <c r="B790" s="8" t="s">
        <v>38</v>
      </c>
      <c r="C790" s="9" t="s">
        <v>1457</v>
      </c>
      <c r="D790" s="9" t="s">
        <v>1481</v>
      </c>
      <c r="E790" s="8" t="s">
        <v>1482</v>
      </c>
      <c r="F790" s="10">
        <v>0</v>
      </c>
      <c r="G790" s="10">
        <v>0</v>
      </c>
      <c r="H790" s="10">
        <v>0</v>
      </c>
      <c r="I790" s="10">
        <v>0</v>
      </c>
      <c r="J790" s="10">
        <v>0</v>
      </c>
      <c r="K790" s="10">
        <v>0</v>
      </c>
    </row>
    <row r="791" spans="1:11" ht="12.75" customHeight="1" outlineLevel="2">
      <c r="A791" s="15" t="s">
        <v>2570</v>
      </c>
      <c r="B791" s="8" t="s">
        <v>38</v>
      </c>
      <c r="C791" s="9" t="s">
        <v>1457</v>
      </c>
      <c r="D791" s="9" t="s">
        <v>1483</v>
      </c>
      <c r="E791" s="8" t="s">
        <v>1484</v>
      </c>
      <c r="F791" s="10">
        <v>0</v>
      </c>
      <c r="G791" s="10">
        <v>0</v>
      </c>
      <c r="H791" s="10">
        <v>0</v>
      </c>
      <c r="I791" s="10">
        <v>0</v>
      </c>
      <c r="J791" s="10">
        <v>0</v>
      </c>
      <c r="K791" s="10">
        <v>0</v>
      </c>
    </row>
    <row r="792" spans="1:11" ht="12.75" customHeight="1" outlineLevel="2">
      <c r="A792" s="15" t="s">
        <v>2571</v>
      </c>
      <c r="B792" s="8" t="s">
        <v>38</v>
      </c>
      <c r="C792" s="9" t="s">
        <v>1457</v>
      </c>
      <c r="D792" s="9" t="s">
        <v>1485</v>
      </c>
      <c r="E792" s="8" t="s">
        <v>1486</v>
      </c>
      <c r="F792" s="10">
        <v>0</v>
      </c>
      <c r="G792" s="10">
        <v>0</v>
      </c>
      <c r="H792" s="10">
        <v>0</v>
      </c>
      <c r="I792" s="10">
        <v>0</v>
      </c>
      <c r="J792" s="10">
        <v>0</v>
      </c>
      <c r="K792" s="10">
        <v>0</v>
      </c>
    </row>
    <row r="793" spans="1:11" ht="12.75" customHeight="1" outlineLevel="2">
      <c r="A793" s="15" t="s">
        <v>2572</v>
      </c>
      <c r="B793" s="8" t="s">
        <v>38</v>
      </c>
      <c r="C793" s="9" t="s">
        <v>1457</v>
      </c>
      <c r="D793" s="9" t="s">
        <v>1487</v>
      </c>
      <c r="E793" s="8" t="s">
        <v>1488</v>
      </c>
      <c r="F793" s="10">
        <v>0</v>
      </c>
      <c r="G793" s="10">
        <v>0</v>
      </c>
      <c r="H793" s="10">
        <v>0</v>
      </c>
      <c r="I793" s="10">
        <v>0</v>
      </c>
      <c r="J793" s="10">
        <v>0</v>
      </c>
      <c r="K793" s="10">
        <v>0</v>
      </c>
    </row>
    <row r="794" spans="1:11" ht="12.75" customHeight="1" outlineLevel="2">
      <c r="A794" s="15" t="s">
        <v>2573</v>
      </c>
      <c r="B794" s="8" t="s">
        <v>38</v>
      </c>
      <c r="C794" s="9" t="s">
        <v>1457</v>
      </c>
      <c r="D794" s="9" t="s">
        <v>1489</v>
      </c>
      <c r="E794" s="8" t="s">
        <v>1490</v>
      </c>
      <c r="F794" s="10">
        <v>-979743</v>
      </c>
      <c r="G794" s="10">
        <v>0</v>
      </c>
      <c r="H794" s="10">
        <v>-979743</v>
      </c>
      <c r="I794" s="10">
        <v>0</v>
      </c>
      <c r="J794" s="10">
        <v>-979743</v>
      </c>
      <c r="K794" s="10">
        <v>-97046</v>
      </c>
    </row>
    <row r="795" spans="1:11" ht="12.75" customHeight="1" outlineLevel="2">
      <c r="A795" s="15" t="s">
        <v>2574</v>
      </c>
      <c r="B795" s="8" t="s">
        <v>38</v>
      </c>
      <c r="C795" s="9" t="s">
        <v>1457</v>
      </c>
      <c r="D795" s="9" t="s">
        <v>1491</v>
      </c>
      <c r="E795" s="8" t="s">
        <v>1492</v>
      </c>
      <c r="F795" s="10">
        <v>0</v>
      </c>
      <c r="G795" s="10">
        <v>0</v>
      </c>
      <c r="H795" s="10">
        <v>0</v>
      </c>
      <c r="I795" s="10">
        <v>0</v>
      </c>
      <c r="J795" s="10">
        <v>0</v>
      </c>
      <c r="K795" s="10">
        <v>0</v>
      </c>
    </row>
    <row r="796" spans="1:11" ht="12.75" customHeight="1" outlineLevel="2">
      <c r="A796" s="15" t="s">
        <v>2575</v>
      </c>
      <c r="B796" s="8" t="s">
        <v>38</v>
      </c>
      <c r="C796" s="9" t="s">
        <v>1457</v>
      </c>
      <c r="D796" s="9" t="s">
        <v>1493</v>
      </c>
      <c r="E796" s="8" t="s">
        <v>1494</v>
      </c>
      <c r="F796" s="10">
        <v>0</v>
      </c>
      <c r="G796" s="10">
        <v>0</v>
      </c>
      <c r="H796" s="10">
        <v>0</v>
      </c>
      <c r="I796" s="10">
        <v>0</v>
      </c>
      <c r="J796" s="10">
        <v>0</v>
      </c>
      <c r="K796" s="10">
        <v>0</v>
      </c>
    </row>
    <row r="797" spans="1:11" ht="12.75" customHeight="1" outlineLevel="2">
      <c r="A797" s="15" t="s">
        <v>2576</v>
      </c>
      <c r="B797" s="8" t="s">
        <v>38</v>
      </c>
      <c r="C797" s="9" t="s">
        <v>1457</v>
      </c>
      <c r="D797" s="9" t="s">
        <v>1495</v>
      </c>
      <c r="E797" s="8" t="s">
        <v>1496</v>
      </c>
      <c r="F797" s="10">
        <v>222907</v>
      </c>
      <c r="G797" s="10">
        <v>0</v>
      </c>
      <c r="H797" s="10">
        <v>222907</v>
      </c>
      <c r="I797" s="10">
        <v>0</v>
      </c>
      <c r="J797" s="10">
        <v>222907</v>
      </c>
      <c r="K797" s="10">
        <v>395406</v>
      </c>
    </row>
    <row r="798" spans="1:11" ht="12.75" customHeight="1" outlineLevel="2">
      <c r="A798" s="15" t="s">
        <v>2577</v>
      </c>
      <c r="B798" s="8" t="s">
        <v>38</v>
      </c>
      <c r="C798" s="9" t="s">
        <v>1457</v>
      </c>
      <c r="D798" s="9" t="s">
        <v>1497</v>
      </c>
      <c r="E798" s="8" t="s">
        <v>1498</v>
      </c>
      <c r="F798" s="10">
        <v>0</v>
      </c>
      <c r="G798" s="10">
        <v>0</v>
      </c>
      <c r="H798" s="10">
        <v>0</v>
      </c>
      <c r="I798" s="10">
        <v>0</v>
      </c>
      <c r="J798" s="10">
        <v>0</v>
      </c>
      <c r="K798" s="10">
        <v>0</v>
      </c>
    </row>
    <row r="799" spans="1:11" ht="12.75" customHeight="1" outlineLevel="2">
      <c r="A799" s="15" t="s">
        <v>2578</v>
      </c>
      <c r="B799" s="8" t="s">
        <v>38</v>
      </c>
      <c r="C799" s="9" t="s">
        <v>1457</v>
      </c>
      <c r="D799" s="9" t="s">
        <v>1499</v>
      </c>
      <c r="E799" s="8" t="s">
        <v>1500</v>
      </c>
      <c r="F799" s="10">
        <v>0</v>
      </c>
      <c r="G799" s="10">
        <v>0</v>
      </c>
      <c r="H799" s="10">
        <v>0</v>
      </c>
      <c r="I799" s="10">
        <v>0</v>
      </c>
      <c r="J799" s="10">
        <v>0</v>
      </c>
      <c r="K799" s="10">
        <v>0</v>
      </c>
    </row>
    <row r="800" spans="1:11" ht="12.75" customHeight="1" outlineLevel="2">
      <c r="A800" s="15" t="s">
        <v>2579</v>
      </c>
      <c r="B800" s="8" t="s">
        <v>38</v>
      </c>
      <c r="C800" s="9" t="s">
        <v>1457</v>
      </c>
      <c r="D800" s="9" t="s">
        <v>1501</v>
      </c>
      <c r="E800" s="8" t="s">
        <v>1502</v>
      </c>
      <c r="F800" s="10">
        <v>0</v>
      </c>
      <c r="G800" s="10">
        <v>0</v>
      </c>
      <c r="H800" s="10">
        <v>0</v>
      </c>
      <c r="I800" s="10">
        <v>0</v>
      </c>
      <c r="J800" s="10">
        <v>0</v>
      </c>
      <c r="K800" s="10">
        <v>0</v>
      </c>
    </row>
    <row r="801" spans="1:11" ht="12.75" customHeight="1" outlineLevel="2">
      <c r="A801" s="15" t="s">
        <v>2580</v>
      </c>
      <c r="B801" s="8" t="s">
        <v>38</v>
      </c>
      <c r="C801" s="9" t="s">
        <v>1457</v>
      </c>
      <c r="D801" s="9" t="s">
        <v>1503</v>
      </c>
      <c r="E801" s="8" t="s">
        <v>1504</v>
      </c>
      <c r="F801" s="10">
        <v>-30989</v>
      </c>
      <c r="G801" s="10">
        <v>0</v>
      </c>
      <c r="H801" s="10">
        <v>-30989</v>
      </c>
      <c r="I801" s="10">
        <v>0</v>
      </c>
      <c r="J801" s="10">
        <v>-30989</v>
      </c>
      <c r="K801" s="10">
        <v>0</v>
      </c>
    </row>
    <row r="802" spans="1:11" ht="12.75" customHeight="1" outlineLevel="2">
      <c r="A802" s="15" t="s">
        <v>2581</v>
      </c>
      <c r="B802" s="8" t="s">
        <v>38</v>
      </c>
      <c r="C802" s="9" t="s">
        <v>1457</v>
      </c>
      <c r="D802" s="9" t="s">
        <v>1505</v>
      </c>
      <c r="E802" s="8" t="s">
        <v>1506</v>
      </c>
      <c r="F802" s="10">
        <v>0</v>
      </c>
      <c r="G802" s="10">
        <v>0</v>
      </c>
      <c r="H802" s="10">
        <v>0</v>
      </c>
      <c r="I802" s="10">
        <v>0</v>
      </c>
      <c r="J802" s="10">
        <v>0</v>
      </c>
      <c r="K802" s="10">
        <v>-6955</v>
      </c>
    </row>
    <row r="803" spans="1:11" ht="12.75" customHeight="1" outlineLevel="2">
      <c r="A803" s="15" t="s">
        <v>2582</v>
      </c>
      <c r="B803" s="8" t="s">
        <v>38</v>
      </c>
      <c r="C803" s="9" t="s">
        <v>1457</v>
      </c>
      <c r="D803" s="9" t="s">
        <v>1507</v>
      </c>
      <c r="E803" s="8" t="s">
        <v>1508</v>
      </c>
      <c r="F803" s="10">
        <v>0</v>
      </c>
      <c r="G803" s="10">
        <v>0</v>
      </c>
      <c r="H803" s="10">
        <v>0</v>
      </c>
      <c r="I803" s="10">
        <v>0</v>
      </c>
      <c r="J803" s="10">
        <v>0</v>
      </c>
      <c r="K803" s="10">
        <v>0</v>
      </c>
    </row>
    <row r="804" spans="1:11" ht="12.75" customHeight="1" outlineLevel="2">
      <c r="A804" s="15" t="s">
        <v>2583</v>
      </c>
      <c r="B804" s="8" t="s">
        <v>38</v>
      </c>
      <c r="C804" s="9" t="s">
        <v>1457</v>
      </c>
      <c r="D804" s="9" t="s">
        <v>1509</v>
      </c>
      <c r="E804" s="8" t="s">
        <v>1510</v>
      </c>
      <c r="F804" s="10">
        <v>0</v>
      </c>
      <c r="G804" s="10">
        <v>0</v>
      </c>
      <c r="H804" s="10">
        <v>0</v>
      </c>
      <c r="I804" s="10">
        <v>0</v>
      </c>
      <c r="J804" s="10">
        <v>0</v>
      </c>
      <c r="K804" s="10">
        <v>0</v>
      </c>
    </row>
    <row r="805" spans="1:11" ht="12.75" customHeight="1" outlineLevel="2">
      <c r="A805" s="15" t="s">
        <v>2584</v>
      </c>
      <c r="B805" s="8" t="s">
        <v>38</v>
      </c>
      <c r="C805" s="9" t="s">
        <v>1457</v>
      </c>
      <c r="D805" s="9" t="s">
        <v>1511</v>
      </c>
      <c r="E805" s="8" t="s">
        <v>1512</v>
      </c>
      <c r="F805" s="10">
        <v>0</v>
      </c>
      <c r="G805" s="10">
        <v>0</v>
      </c>
      <c r="H805" s="10">
        <v>0</v>
      </c>
      <c r="I805" s="10">
        <v>0</v>
      </c>
      <c r="J805" s="10">
        <v>0</v>
      </c>
      <c r="K805" s="10">
        <v>0</v>
      </c>
    </row>
    <row r="806" spans="1:11" ht="12.75" customHeight="1" outlineLevel="2">
      <c r="A806" s="15" t="s">
        <v>2585</v>
      </c>
      <c r="B806" s="8" t="s">
        <v>38</v>
      </c>
      <c r="C806" s="9" t="s">
        <v>1457</v>
      </c>
      <c r="D806" s="9" t="s">
        <v>1513</v>
      </c>
      <c r="E806" s="8" t="s">
        <v>1514</v>
      </c>
      <c r="F806" s="10">
        <v>0</v>
      </c>
      <c r="G806" s="10">
        <v>0</v>
      </c>
      <c r="H806" s="10">
        <v>0</v>
      </c>
      <c r="I806" s="10">
        <v>0</v>
      </c>
      <c r="J806" s="10">
        <v>0</v>
      </c>
      <c r="K806" s="10">
        <v>0</v>
      </c>
    </row>
    <row r="807" spans="1:11" ht="12.75" customHeight="1" outlineLevel="2">
      <c r="A807" s="15" t="s">
        <v>2586</v>
      </c>
      <c r="B807" s="8" t="s">
        <v>38</v>
      </c>
      <c r="C807" s="9" t="s">
        <v>1457</v>
      </c>
      <c r="D807" s="9" t="s">
        <v>1515</v>
      </c>
      <c r="E807" s="8" t="s">
        <v>1217</v>
      </c>
      <c r="F807" s="10">
        <v>-363522</v>
      </c>
      <c r="G807" s="10">
        <v>0</v>
      </c>
      <c r="H807" s="10">
        <v>-363522</v>
      </c>
      <c r="I807" s="10">
        <v>0</v>
      </c>
      <c r="J807" s="10">
        <v>-363522</v>
      </c>
      <c r="K807" s="10">
        <v>-7388</v>
      </c>
    </row>
    <row r="808" spans="1:11" ht="12.75" customHeight="1" outlineLevel="2">
      <c r="A808" s="15" t="s">
        <v>2587</v>
      </c>
      <c r="B808" s="8" t="s">
        <v>38</v>
      </c>
      <c r="C808" s="9" t="s">
        <v>1457</v>
      </c>
      <c r="D808" s="9" t="s">
        <v>1516</v>
      </c>
      <c r="E808" s="8" t="s">
        <v>1219</v>
      </c>
      <c r="F808" s="10">
        <v>0</v>
      </c>
      <c r="G808" s="10">
        <v>0</v>
      </c>
      <c r="H808" s="10">
        <v>0</v>
      </c>
      <c r="I808" s="10">
        <v>0</v>
      </c>
      <c r="J808" s="10">
        <v>0</v>
      </c>
      <c r="K808" s="10">
        <v>0</v>
      </c>
    </row>
    <row r="809" spans="1:11" ht="12.75" customHeight="1" outlineLevel="2">
      <c r="A809" s="15" t="s">
        <v>2588</v>
      </c>
      <c r="B809" s="8" t="s">
        <v>38</v>
      </c>
      <c r="C809" s="9" t="s">
        <v>1457</v>
      </c>
      <c r="D809" s="9" t="s">
        <v>1517</v>
      </c>
      <c r="E809" s="8" t="s">
        <v>1221</v>
      </c>
      <c r="F809" s="10">
        <v>0</v>
      </c>
      <c r="G809" s="10">
        <v>0</v>
      </c>
      <c r="H809" s="10">
        <v>0</v>
      </c>
      <c r="I809" s="10">
        <v>0</v>
      </c>
      <c r="J809" s="10">
        <v>0</v>
      </c>
      <c r="K809" s="10">
        <v>0</v>
      </c>
    </row>
    <row r="810" spans="1:11" ht="12.75" customHeight="1" outlineLevel="2">
      <c r="A810" s="15" t="s">
        <v>2589</v>
      </c>
      <c r="B810" s="8" t="s">
        <v>38</v>
      </c>
      <c r="C810" s="9" t="s">
        <v>1457</v>
      </c>
      <c r="D810" s="9" t="s">
        <v>1518</v>
      </c>
      <c r="E810" s="8" t="s">
        <v>1223</v>
      </c>
      <c r="F810" s="10">
        <v>39550</v>
      </c>
      <c r="G810" s="10">
        <v>0</v>
      </c>
      <c r="H810" s="10">
        <v>39550</v>
      </c>
      <c r="I810" s="10">
        <v>0</v>
      </c>
      <c r="J810" s="10">
        <v>39550</v>
      </c>
      <c r="K810" s="10">
        <v>110376</v>
      </c>
    </row>
    <row r="811" spans="1:11" ht="12.75" customHeight="1" outlineLevel="2">
      <c r="A811" s="15" t="s">
        <v>2590</v>
      </c>
      <c r="B811" s="8" t="s">
        <v>38</v>
      </c>
      <c r="C811" s="9" t="s">
        <v>1457</v>
      </c>
      <c r="D811" s="9" t="s">
        <v>1519</v>
      </c>
      <c r="E811" s="8" t="s">
        <v>1225</v>
      </c>
      <c r="F811" s="10">
        <v>0</v>
      </c>
      <c r="G811" s="10">
        <v>0</v>
      </c>
      <c r="H811" s="10">
        <v>0</v>
      </c>
      <c r="I811" s="10">
        <v>0</v>
      </c>
      <c r="J811" s="10">
        <v>0</v>
      </c>
      <c r="K811" s="10">
        <v>0</v>
      </c>
    </row>
    <row r="812" spans="1:11" ht="12.75" customHeight="1" outlineLevel="2">
      <c r="A812" s="15" t="s">
        <v>2591</v>
      </c>
      <c r="B812" s="8" t="s">
        <v>38</v>
      </c>
      <c r="C812" s="9" t="s">
        <v>1457</v>
      </c>
      <c r="D812" s="9" t="s">
        <v>1520</v>
      </c>
      <c r="E812" s="8" t="s">
        <v>1227</v>
      </c>
      <c r="F812" s="10">
        <v>0</v>
      </c>
      <c r="G812" s="10">
        <v>0</v>
      </c>
      <c r="H812" s="10">
        <v>0</v>
      </c>
      <c r="I812" s="10">
        <v>0</v>
      </c>
      <c r="J812" s="10">
        <v>0</v>
      </c>
      <c r="K812" s="10">
        <v>0</v>
      </c>
    </row>
    <row r="813" spans="1:11" ht="12.75" customHeight="1" outlineLevel="2">
      <c r="A813" s="15" t="s">
        <v>2592</v>
      </c>
      <c r="B813" s="8" t="s">
        <v>38</v>
      </c>
      <c r="C813" s="9" t="s">
        <v>1457</v>
      </c>
      <c r="D813" s="9" t="s">
        <v>1521</v>
      </c>
      <c r="E813" s="8" t="s">
        <v>1229</v>
      </c>
      <c r="F813" s="10">
        <v>0</v>
      </c>
      <c r="G813" s="10">
        <v>0</v>
      </c>
      <c r="H813" s="10">
        <v>0</v>
      </c>
      <c r="I813" s="10">
        <v>0</v>
      </c>
      <c r="J813" s="10">
        <v>0</v>
      </c>
      <c r="K813" s="10">
        <v>0</v>
      </c>
    </row>
    <row r="814" spans="1:11" ht="12.75" customHeight="1" outlineLevel="2">
      <c r="A814" s="15" t="s">
        <v>2593</v>
      </c>
      <c r="B814" s="8" t="s">
        <v>38</v>
      </c>
      <c r="C814" s="9" t="s">
        <v>1457</v>
      </c>
      <c r="D814" s="9" t="s">
        <v>1522</v>
      </c>
      <c r="E814" s="8" t="s">
        <v>1231</v>
      </c>
      <c r="F814" s="10">
        <v>-24237</v>
      </c>
      <c r="G814" s="10">
        <v>0</v>
      </c>
      <c r="H814" s="10">
        <v>-24237</v>
      </c>
      <c r="I814" s="10">
        <v>0</v>
      </c>
      <c r="J814" s="10">
        <v>-24237</v>
      </c>
      <c r="K814" s="10">
        <v>0</v>
      </c>
    </row>
    <row r="815" spans="1:11" ht="12.75" customHeight="1" outlineLevel="2">
      <c r="A815" s="15" t="s">
        <v>2594</v>
      </c>
      <c r="B815" s="8" t="s">
        <v>38</v>
      </c>
      <c r="C815" s="9" t="s">
        <v>1457</v>
      </c>
      <c r="D815" s="9" t="s">
        <v>1523</v>
      </c>
      <c r="E815" s="8" t="s">
        <v>1233</v>
      </c>
      <c r="F815" s="10">
        <v>0</v>
      </c>
      <c r="G815" s="10">
        <v>0</v>
      </c>
      <c r="H815" s="10">
        <v>0</v>
      </c>
      <c r="I815" s="10">
        <v>0</v>
      </c>
      <c r="J815" s="10">
        <v>0</v>
      </c>
      <c r="K815" s="10">
        <v>-10015</v>
      </c>
    </row>
    <row r="816" spans="1:11" ht="12.75" customHeight="1" outlineLevel="1" thickBot="1">
      <c r="A816" s="15" t="s">
        <v>2595</v>
      </c>
      <c r="C816" s="9" t="s">
        <v>1457</v>
      </c>
      <c r="E816" s="11" t="s">
        <v>1792</v>
      </c>
      <c r="F816" s="12">
        <v>-1212133</v>
      </c>
      <c r="G816" s="12">
        <v>0</v>
      </c>
      <c r="H816" s="12">
        <v>-1212133</v>
      </c>
      <c r="I816" s="12">
        <v>0</v>
      </c>
      <c r="J816" s="12">
        <v>-1212133</v>
      </c>
      <c r="K816" s="12">
        <v>467141</v>
      </c>
    </row>
    <row r="817" spans="1:11" ht="12.75" customHeight="1" outlineLevel="2" thickTop="1">
      <c r="A817" s="15" t="s">
        <v>38</v>
      </c>
      <c r="C817" s="9" t="s">
        <v>1524</v>
      </c>
    </row>
    <row r="818" spans="1:11" ht="12.75" customHeight="1" outlineLevel="2">
      <c r="A818" s="15" t="s">
        <v>2596</v>
      </c>
      <c r="B818" s="8" t="s">
        <v>38</v>
      </c>
      <c r="C818" s="9" t="s">
        <v>1524</v>
      </c>
      <c r="D818" s="9" t="s">
        <v>1525</v>
      </c>
      <c r="E818" s="8" t="s">
        <v>1526</v>
      </c>
      <c r="F818" s="10">
        <v>462898</v>
      </c>
      <c r="G818" s="10">
        <v>0</v>
      </c>
      <c r="H818" s="10">
        <v>462898</v>
      </c>
      <c r="I818" s="10">
        <v>0</v>
      </c>
      <c r="J818" s="10">
        <v>462898</v>
      </c>
      <c r="K818" s="10">
        <v>305883</v>
      </c>
    </row>
    <row r="819" spans="1:11" ht="12.75" customHeight="1" outlineLevel="2">
      <c r="A819" s="15" t="s">
        <v>2597</v>
      </c>
      <c r="B819" s="8" t="s">
        <v>38</v>
      </c>
      <c r="C819" s="9" t="s">
        <v>1524</v>
      </c>
      <c r="D819" s="9" t="s">
        <v>1527</v>
      </c>
      <c r="E819" s="8" t="s">
        <v>1528</v>
      </c>
      <c r="F819" s="10">
        <v>74062</v>
      </c>
      <c r="G819" s="10">
        <v>0</v>
      </c>
      <c r="H819" s="10">
        <v>74062</v>
      </c>
      <c r="I819" s="10">
        <v>0</v>
      </c>
      <c r="J819" s="10">
        <v>74062</v>
      </c>
      <c r="K819" s="10">
        <v>48941</v>
      </c>
    </row>
    <row r="820" spans="1:11" ht="12.75" customHeight="1" outlineLevel="2">
      <c r="A820" s="15" t="s">
        <v>2598</v>
      </c>
      <c r="B820" s="8" t="s">
        <v>38</v>
      </c>
      <c r="C820" s="9" t="s">
        <v>1524</v>
      </c>
      <c r="D820" s="9" t="s">
        <v>1529</v>
      </c>
      <c r="E820" s="8" t="s">
        <v>1530</v>
      </c>
      <c r="F820" s="10">
        <v>479069</v>
      </c>
      <c r="G820" s="10">
        <v>0</v>
      </c>
      <c r="H820" s="10">
        <v>479069</v>
      </c>
      <c r="I820" s="10">
        <v>0</v>
      </c>
      <c r="J820" s="10">
        <v>479069</v>
      </c>
      <c r="K820" s="10">
        <v>364641</v>
      </c>
    </row>
    <row r="821" spans="1:11" ht="12.75" customHeight="1" outlineLevel="2">
      <c r="A821" s="15" t="s">
        <v>2599</v>
      </c>
      <c r="B821" s="8" t="s">
        <v>38</v>
      </c>
      <c r="C821" s="9" t="s">
        <v>1524</v>
      </c>
      <c r="D821" s="9" t="s">
        <v>1531</v>
      </c>
      <c r="E821" s="8" t="s">
        <v>1532</v>
      </c>
      <c r="F821" s="10">
        <v>76651</v>
      </c>
      <c r="G821" s="10">
        <v>0</v>
      </c>
      <c r="H821" s="10">
        <v>76651</v>
      </c>
      <c r="I821" s="10">
        <v>0</v>
      </c>
      <c r="J821" s="10">
        <v>76651</v>
      </c>
      <c r="K821" s="10">
        <v>58343</v>
      </c>
    </row>
    <row r="822" spans="1:11" ht="12.75" customHeight="1" outlineLevel="2">
      <c r="A822" s="15" t="s">
        <v>2600</v>
      </c>
      <c r="B822" s="8" t="s">
        <v>38</v>
      </c>
      <c r="C822" s="9" t="s">
        <v>1524</v>
      </c>
      <c r="D822" s="9" t="s">
        <v>1533</v>
      </c>
      <c r="E822" s="8" t="s">
        <v>1534</v>
      </c>
      <c r="F822" s="10">
        <v>369374</v>
      </c>
      <c r="G822" s="10">
        <v>0</v>
      </c>
      <c r="H822" s="10">
        <v>369374</v>
      </c>
      <c r="I822" s="10">
        <v>0</v>
      </c>
      <c r="J822" s="10">
        <v>369374</v>
      </c>
      <c r="K822" s="10">
        <v>302266</v>
      </c>
    </row>
    <row r="823" spans="1:11" ht="12.75" customHeight="1" outlineLevel="2">
      <c r="A823" s="15" t="s">
        <v>2601</v>
      </c>
      <c r="B823" s="8" t="s">
        <v>38</v>
      </c>
      <c r="C823" s="9" t="s">
        <v>1524</v>
      </c>
      <c r="D823" s="9" t="s">
        <v>1535</v>
      </c>
      <c r="E823" s="8" t="s">
        <v>1536</v>
      </c>
      <c r="F823" s="10">
        <v>59099</v>
      </c>
      <c r="G823" s="10">
        <v>0</v>
      </c>
      <c r="H823" s="10">
        <v>59099</v>
      </c>
      <c r="I823" s="10">
        <v>0</v>
      </c>
      <c r="J823" s="10">
        <v>59099</v>
      </c>
      <c r="K823" s="10">
        <v>48363</v>
      </c>
    </row>
    <row r="824" spans="1:11" ht="12.75" customHeight="1" outlineLevel="1" thickBot="1">
      <c r="A824" s="15" t="s">
        <v>2602</v>
      </c>
      <c r="C824" s="9" t="s">
        <v>1524</v>
      </c>
      <c r="E824" s="11" t="s">
        <v>1802</v>
      </c>
      <c r="F824" s="12">
        <v>1521153</v>
      </c>
      <c r="G824" s="12">
        <v>0</v>
      </c>
      <c r="H824" s="12">
        <v>1521153</v>
      </c>
      <c r="I824" s="12">
        <v>0</v>
      </c>
      <c r="J824" s="12">
        <v>1521153</v>
      </c>
      <c r="K824" s="12">
        <v>1128437</v>
      </c>
    </row>
    <row r="825" spans="1:11" ht="12.75" customHeight="1" outlineLevel="2" thickTop="1">
      <c r="A825" s="15" t="s">
        <v>38</v>
      </c>
      <c r="C825" s="9" t="s">
        <v>1537</v>
      </c>
    </row>
    <row r="826" spans="1:11" ht="12.75" customHeight="1" outlineLevel="2">
      <c r="A826" s="15" t="s">
        <v>2603</v>
      </c>
      <c r="B826" s="8" t="s">
        <v>38</v>
      </c>
      <c r="C826" s="9" t="s">
        <v>1537</v>
      </c>
      <c r="D826" s="9" t="s">
        <v>1538</v>
      </c>
      <c r="E826" s="8" t="s">
        <v>1539</v>
      </c>
      <c r="F826" s="10">
        <v>60413</v>
      </c>
      <c r="G826" s="10">
        <v>0</v>
      </c>
      <c r="H826" s="10">
        <v>60413</v>
      </c>
      <c r="I826" s="10">
        <v>0</v>
      </c>
      <c r="J826" s="10">
        <v>60413</v>
      </c>
      <c r="K826" s="10">
        <v>40352</v>
      </c>
    </row>
    <row r="827" spans="1:11" ht="12.75" customHeight="1" outlineLevel="2">
      <c r="A827" s="15" t="s">
        <v>2604</v>
      </c>
      <c r="B827" s="8" t="s">
        <v>38</v>
      </c>
      <c r="C827" s="9" t="s">
        <v>1537</v>
      </c>
      <c r="D827" s="9" t="s">
        <v>1540</v>
      </c>
      <c r="E827" s="8" t="s">
        <v>1541</v>
      </c>
      <c r="F827" s="10">
        <v>62523</v>
      </c>
      <c r="G827" s="10">
        <v>0</v>
      </c>
      <c r="H827" s="10">
        <v>62523</v>
      </c>
      <c r="I827" s="10">
        <v>0</v>
      </c>
      <c r="J827" s="10">
        <v>62523</v>
      </c>
      <c r="K827" s="10">
        <v>48060</v>
      </c>
    </row>
    <row r="828" spans="1:11" ht="12.75" customHeight="1" outlineLevel="2">
      <c r="A828" s="15" t="s">
        <v>2605</v>
      </c>
      <c r="B828" s="8" t="s">
        <v>38</v>
      </c>
      <c r="C828" s="9" t="s">
        <v>1537</v>
      </c>
      <c r="D828" s="9" t="s">
        <v>1542</v>
      </c>
      <c r="E828" s="8" t="s">
        <v>1543</v>
      </c>
      <c r="F828" s="10">
        <v>48207</v>
      </c>
      <c r="G828" s="10">
        <v>0</v>
      </c>
      <c r="H828" s="10">
        <v>48207</v>
      </c>
      <c r="I828" s="10">
        <v>0</v>
      </c>
      <c r="J828" s="10">
        <v>48207</v>
      </c>
      <c r="K828" s="10">
        <v>39837</v>
      </c>
    </row>
    <row r="829" spans="1:11" ht="12.75" customHeight="1" outlineLevel="1" thickBot="1">
      <c r="A829" s="15" t="s">
        <v>2606</v>
      </c>
      <c r="C829" s="9" t="s">
        <v>1537</v>
      </c>
      <c r="E829" s="11" t="s">
        <v>1803</v>
      </c>
      <c r="F829" s="12">
        <v>171143</v>
      </c>
      <c r="G829" s="12">
        <v>0</v>
      </c>
      <c r="H829" s="12">
        <v>171143</v>
      </c>
      <c r="I829" s="12">
        <v>0</v>
      </c>
      <c r="J829" s="12">
        <v>171143</v>
      </c>
      <c r="K829" s="12">
        <v>128249</v>
      </c>
    </row>
    <row r="830" spans="1:11" ht="12.75" customHeight="1" outlineLevel="2" thickTop="1">
      <c r="A830" s="15" t="s">
        <v>38</v>
      </c>
      <c r="C830" s="9" t="s">
        <v>1544</v>
      </c>
    </row>
    <row r="831" spans="1:11" ht="12.75" customHeight="1" outlineLevel="2">
      <c r="A831" s="15" t="s">
        <v>2607</v>
      </c>
      <c r="B831" s="8" t="s">
        <v>38</v>
      </c>
      <c r="C831" s="9" t="s">
        <v>1544</v>
      </c>
      <c r="D831" s="9" t="s">
        <v>1545</v>
      </c>
      <c r="E831" s="8" t="s">
        <v>1546</v>
      </c>
      <c r="F831" s="10">
        <v>10291</v>
      </c>
      <c r="G831" s="10">
        <v>0</v>
      </c>
      <c r="H831" s="10">
        <v>10291</v>
      </c>
      <c r="I831" s="10">
        <v>0</v>
      </c>
      <c r="J831" s="10">
        <v>10291</v>
      </c>
      <c r="K831" s="10">
        <v>6797</v>
      </c>
    </row>
    <row r="832" spans="1:11" ht="12.75" customHeight="1" outlineLevel="2">
      <c r="A832" s="15" t="s">
        <v>2608</v>
      </c>
      <c r="B832" s="8" t="s">
        <v>38</v>
      </c>
      <c r="C832" s="9" t="s">
        <v>1544</v>
      </c>
      <c r="D832" s="9" t="s">
        <v>1547</v>
      </c>
      <c r="E832" s="8" t="s">
        <v>1548</v>
      </c>
      <c r="F832" s="10">
        <v>10532</v>
      </c>
      <c r="G832" s="10">
        <v>0</v>
      </c>
      <c r="H832" s="10">
        <v>10532</v>
      </c>
      <c r="I832" s="10">
        <v>0</v>
      </c>
      <c r="J832" s="10">
        <v>10532</v>
      </c>
      <c r="K832" s="10">
        <v>8103</v>
      </c>
    </row>
    <row r="833" spans="1:11" ht="12.75" customHeight="1" outlineLevel="2">
      <c r="A833" s="15" t="s">
        <v>2609</v>
      </c>
      <c r="B833" s="8" t="s">
        <v>38</v>
      </c>
      <c r="C833" s="9" t="s">
        <v>1544</v>
      </c>
      <c r="D833" s="9" t="s">
        <v>1549</v>
      </c>
      <c r="E833" s="8" t="s">
        <v>1550</v>
      </c>
      <c r="F833" s="10">
        <v>8212</v>
      </c>
      <c r="G833" s="10">
        <v>0</v>
      </c>
      <c r="H833" s="10">
        <v>8212</v>
      </c>
      <c r="I833" s="10">
        <v>0</v>
      </c>
      <c r="J833" s="10">
        <v>8212</v>
      </c>
      <c r="K833" s="10">
        <v>6717</v>
      </c>
    </row>
    <row r="834" spans="1:11" ht="12.75" customHeight="1" outlineLevel="1" thickBot="1">
      <c r="A834" s="15" t="s">
        <v>2610</v>
      </c>
      <c r="C834" s="9" t="s">
        <v>1544</v>
      </c>
      <c r="E834" s="11" t="s">
        <v>1804</v>
      </c>
      <c r="F834" s="12">
        <v>29035</v>
      </c>
      <c r="G834" s="12">
        <v>0</v>
      </c>
      <c r="H834" s="12">
        <v>29035</v>
      </c>
      <c r="I834" s="12">
        <v>0</v>
      </c>
      <c r="J834" s="12">
        <v>29035</v>
      </c>
      <c r="K834" s="12">
        <v>21617</v>
      </c>
    </row>
    <row r="835" spans="1:11" ht="12.75" customHeight="1" outlineLevel="2" thickTop="1">
      <c r="A835" s="15" t="s">
        <v>38</v>
      </c>
      <c r="C835" s="9" t="s">
        <v>1551</v>
      </c>
    </row>
    <row r="836" spans="1:11" ht="12.75" customHeight="1" outlineLevel="2">
      <c r="A836" s="15" t="s">
        <v>2611</v>
      </c>
      <c r="B836" s="8" t="s">
        <v>38</v>
      </c>
      <c r="C836" s="9" t="s">
        <v>1551</v>
      </c>
      <c r="D836" s="9" t="s">
        <v>1552</v>
      </c>
      <c r="E836" s="8" t="s">
        <v>1553</v>
      </c>
      <c r="F836" s="10">
        <v>44476</v>
      </c>
      <c r="G836" s="10">
        <v>0</v>
      </c>
      <c r="H836" s="10">
        <v>44476</v>
      </c>
      <c r="I836" s="10">
        <v>0</v>
      </c>
      <c r="J836" s="10">
        <v>44476</v>
      </c>
      <c r="K836" s="10">
        <v>39561</v>
      </c>
    </row>
    <row r="837" spans="1:11" ht="12.75" customHeight="1" outlineLevel="2">
      <c r="A837" s="15" t="s">
        <v>2612</v>
      </c>
      <c r="B837" s="8" t="s">
        <v>38</v>
      </c>
      <c r="C837" s="9" t="s">
        <v>1551</v>
      </c>
      <c r="D837" s="9" t="s">
        <v>1554</v>
      </c>
      <c r="E837" s="8" t="s">
        <v>1555</v>
      </c>
      <c r="F837" s="10">
        <v>13343</v>
      </c>
      <c r="G837" s="10">
        <v>0</v>
      </c>
      <c r="H837" s="10">
        <v>13343</v>
      </c>
      <c r="I837" s="10">
        <v>0</v>
      </c>
      <c r="J837" s="10">
        <v>13343</v>
      </c>
      <c r="K837" s="10">
        <v>10254</v>
      </c>
    </row>
    <row r="838" spans="1:11" ht="12.75" customHeight="1" outlineLevel="2">
      <c r="A838" s="15" t="s">
        <v>2613</v>
      </c>
      <c r="B838" s="8" t="s">
        <v>38</v>
      </c>
      <c r="C838" s="9" t="s">
        <v>1551</v>
      </c>
      <c r="D838" s="9" t="s">
        <v>1556</v>
      </c>
      <c r="E838" s="8" t="s">
        <v>1557</v>
      </c>
      <c r="F838" s="10">
        <v>45517</v>
      </c>
      <c r="G838" s="10">
        <v>0</v>
      </c>
      <c r="H838" s="10">
        <v>45517</v>
      </c>
      <c r="I838" s="10">
        <v>0</v>
      </c>
      <c r="J838" s="10">
        <v>45517</v>
      </c>
      <c r="K838" s="10">
        <v>47168</v>
      </c>
    </row>
    <row r="839" spans="1:11" ht="12.75" customHeight="1" outlineLevel="2">
      <c r="A839" s="15" t="s">
        <v>2614</v>
      </c>
      <c r="B839" s="8" t="s">
        <v>38</v>
      </c>
      <c r="C839" s="9" t="s">
        <v>1551</v>
      </c>
      <c r="D839" s="9" t="s">
        <v>1558</v>
      </c>
      <c r="E839" s="8" t="s">
        <v>1559</v>
      </c>
      <c r="F839" s="10">
        <v>13805</v>
      </c>
      <c r="G839" s="10">
        <v>0</v>
      </c>
      <c r="H839" s="10">
        <v>13805</v>
      </c>
      <c r="I839" s="10">
        <v>0</v>
      </c>
      <c r="J839" s="10">
        <v>13805</v>
      </c>
      <c r="K839" s="10">
        <v>12294</v>
      </c>
    </row>
    <row r="840" spans="1:11" ht="12.75" customHeight="1" outlineLevel="2">
      <c r="A840" s="15" t="s">
        <v>2615</v>
      </c>
      <c r="B840" s="8" t="s">
        <v>38</v>
      </c>
      <c r="C840" s="9" t="s">
        <v>1551</v>
      </c>
      <c r="D840" s="9" t="s">
        <v>1560</v>
      </c>
      <c r="E840" s="8" t="s">
        <v>1561</v>
      </c>
      <c r="F840" s="10">
        <v>35517</v>
      </c>
      <c r="G840" s="10">
        <v>0</v>
      </c>
      <c r="H840" s="10">
        <v>35517</v>
      </c>
      <c r="I840" s="10">
        <v>0</v>
      </c>
      <c r="J840" s="10">
        <v>35517</v>
      </c>
      <c r="K840" s="10">
        <v>39034</v>
      </c>
    </row>
    <row r="841" spans="1:11" ht="12.75" customHeight="1" outlineLevel="2">
      <c r="A841" s="15" t="s">
        <v>2616</v>
      </c>
      <c r="B841" s="8" t="s">
        <v>38</v>
      </c>
      <c r="C841" s="9" t="s">
        <v>1551</v>
      </c>
      <c r="D841" s="9" t="s">
        <v>1562</v>
      </c>
      <c r="E841" s="8" t="s">
        <v>1563</v>
      </c>
      <c r="F841" s="10">
        <v>10655</v>
      </c>
      <c r="G841" s="10">
        <v>0</v>
      </c>
      <c r="H841" s="10">
        <v>10655</v>
      </c>
      <c r="I841" s="10">
        <v>0</v>
      </c>
      <c r="J841" s="10">
        <v>10655</v>
      </c>
      <c r="K841" s="10">
        <v>10155</v>
      </c>
    </row>
    <row r="842" spans="1:11" ht="12.75" customHeight="1" outlineLevel="1" thickBot="1">
      <c r="A842" s="15" t="s">
        <v>2617</v>
      </c>
      <c r="C842" s="9" t="s">
        <v>1551</v>
      </c>
      <c r="E842" s="11" t="s">
        <v>1805</v>
      </c>
      <c r="F842" s="12">
        <v>163313</v>
      </c>
      <c r="G842" s="12">
        <v>0</v>
      </c>
      <c r="H842" s="12">
        <v>163313</v>
      </c>
      <c r="I842" s="12">
        <v>0</v>
      </c>
      <c r="J842" s="12">
        <v>163313</v>
      </c>
      <c r="K842" s="12">
        <v>158466</v>
      </c>
    </row>
    <row r="843" spans="1:11" ht="12.75" customHeight="1" outlineLevel="2" thickTop="1">
      <c r="A843" s="15" t="s">
        <v>38</v>
      </c>
      <c r="C843" s="9" t="s">
        <v>1564</v>
      </c>
    </row>
    <row r="844" spans="1:11" ht="12.75" customHeight="1" outlineLevel="2">
      <c r="A844" s="15" t="s">
        <v>2618</v>
      </c>
      <c r="B844" s="8" t="s">
        <v>38</v>
      </c>
      <c r="C844" s="9" t="s">
        <v>1564</v>
      </c>
      <c r="D844" s="9" t="s">
        <v>1565</v>
      </c>
      <c r="E844" s="8" t="s">
        <v>1566</v>
      </c>
      <c r="F844" s="10">
        <v>28534</v>
      </c>
      <c r="G844" s="10">
        <v>0</v>
      </c>
      <c r="H844" s="10">
        <v>28534</v>
      </c>
      <c r="I844" s="10">
        <v>0</v>
      </c>
      <c r="J844" s="10">
        <v>28534</v>
      </c>
      <c r="K844" s="10">
        <v>11089</v>
      </c>
    </row>
    <row r="845" spans="1:11" ht="12.75" customHeight="1" outlineLevel="2">
      <c r="A845" s="15" t="s">
        <v>2619</v>
      </c>
      <c r="B845" s="8" t="s">
        <v>38</v>
      </c>
      <c r="C845" s="9" t="s">
        <v>1564</v>
      </c>
      <c r="D845" s="9" t="s">
        <v>1567</v>
      </c>
      <c r="E845" s="8" t="s">
        <v>1568</v>
      </c>
      <c r="F845" s="10">
        <v>16371</v>
      </c>
      <c r="G845" s="10">
        <v>0</v>
      </c>
      <c r="H845" s="10">
        <v>16371</v>
      </c>
      <c r="I845" s="10">
        <v>0</v>
      </c>
      <c r="J845" s="10">
        <v>16371</v>
      </c>
      <c r="K845" s="10">
        <v>13223</v>
      </c>
    </row>
    <row r="846" spans="1:11" ht="12.75" customHeight="1" outlineLevel="2">
      <c r="A846" s="15" t="s">
        <v>2620</v>
      </c>
      <c r="B846" s="8" t="s">
        <v>38</v>
      </c>
      <c r="C846" s="9" t="s">
        <v>1564</v>
      </c>
      <c r="D846" s="9" t="s">
        <v>1569</v>
      </c>
      <c r="E846" s="8" t="s">
        <v>1570</v>
      </c>
      <c r="F846" s="10">
        <v>17908</v>
      </c>
      <c r="G846" s="10">
        <v>0</v>
      </c>
      <c r="H846" s="10">
        <v>17908</v>
      </c>
      <c r="I846" s="10">
        <v>0</v>
      </c>
      <c r="J846" s="10">
        <v>17908</v>
      </c>
      <c r="K846" s="10">
        <v>14137</v>
      </c>
    </row>
    <row r="847" spans="1:11" ht="12.75" customHeight="1" outlineLevel="1" thickBot="1">
      <c r="A847" s="15" t="s">
        <v>2621</v>
      </c>
      <c r="C847" s="9" t="s">
        <v>1564</v>
      </c>
      <c r="E847" s="11" t="s">
        <v>1806</v>
      </c>
      <c r="F847" s="12">
        <v>62813</v>
      </c>
      <c r="G847" s="12">
        <v>0</v>
      </c>
      <c r="H847" s="12">
        <v>62813</v>
      </c>
      <c r="I847" s="12">
        <v>0</v>
      </c>
      <c r="J847" s="12">
        <v>62813</v>
      </c>
      <c r="K847" s="12">
        <v>38449</v>
      </c>
    </row>
    <row r="848" spans="1:11" ht="12.75" customHeight="1" outlineLevel="2" thickTop="1">
      <c r="A848" s="15" t="s">
        <v>38</v>
      </c>
      <c r="C848" s="9" t="s">
        <v>1571</v>
      </c>
    </row>
    <row r="849" spans="1:11" ht="12.75" customHeight="1" outlineLevel="2">
      <c r="A849" s="15" t="s">
        <v>2622</v>
      </c>
      <c r="B849" s="8" t="s">
        <v>38</v>
      </c>
      <c r="C849" s="9" t="s">
        <v>1571</v>
      </c>
      <c r="D849" s="9" t="s">
        <v>1572</v>
      </c>
      <c r="E849" s="8" t="s">
        <v>1573</v>
      </c>
      <c r="F849" s="10">
        <v>0</v>
      </c>
      <c r="G849" s="10">
        <v>0</v>
      </c>
      <c r="H849" s="10">
        <v>0</v>
      </c>
      <c r="I849" s="10">
        <v>0</v>
      </c>
      <c r="J849" s="10">
        <v>0</v>
      </c>
      <c r="K849" s="10">
        <v>0</v>
      </c>
    </row>
    <row r="850" spans="1:11" ht="12.75" customHeight="1" outlineLevel="2">
      <c r="A850" s="15" t="s">
        <v>2623</v>
      </c>
      <c r="B850" s="8" t="s">
        <v>38</v>
      </c>
      <c r="C850" s="9" t="s">
        <v>1571</v>
      </c>
      <c r="D850" s="9" t="s">
        <v>1574</v>
      </c>
      <c r="E850" s="8" t="s">
        <v>1575</v>
      </c>
      <c r="F850" s="10">
        <v>0</v>
      </c>
      <c r="G850" s="10">
        <v>0</v>
      </c>
      <c r="H850" s="10">
        <v>0</v>
      </c>
      <c r="I850" s="10">
        <v>0</v>
      </c>
      <c r="J850" s="10">
        <v>0</v>
      </c>
      <c r="K850" s="10">
        <v>0</v>
      </c>
    </row>
    <row r="851" spans="1:11" ht="12.75" customHeight="1" outlineLevel="2">
      <c r="A851" s="15" t="s">
        <v>2624</v>
      </c>
      <c r="B851" s="8" t="s">
        <v>38</v>
      </c>
      <c r="C851" s="9" t="s">
        <v>1571</v>
      </c>
      <c r="D851" s="9" t="s">
        <v>1576</v>
      </c>
      <c r="E851" s="8" t="s">
        <v>1577</v>
      </c>
      <c r="F851" s="10">
        <v>0</v>
      </c>
      <c r="G851" s="10">
        <v>0</v>
      </c>
      <c r="H851" s="10">
        <v>0</v>
      </c>
      <c r="I851" s="10">
        <v>0</v>
      </c>
      <c r="J851" s="10">
        <v>0</v>
      </c>
      <c r="K851" s="10">
        <v>0</v>
      </c>
    </row>
    <row r="852" spans="1:11" ht="12.75" customHeight="1" outlineLevel="2">
      <c r="A852" s="15" t="s">
        <v>2625</v>
      </c>
      <c r="B852" s="8" t="s">
        <v>38</v>
      </c>
      <c r="C852" s="9" t="s">
        <v>1571</v>
      </c>
      <c r="D852" s="9" t="s">
        <v>1578</v>
      </c>
      <c r="E852" s="8" t="s">
        <v>1579</v>
      </c>
      <c r="F852" s="10">
        <v>0</v>
      </c>
      <c r="G852" s="10">
        <v>0</v>
      </c>
      <c r="H852" s="10">
        <v>0</v>
      </c>
      <c r="I852" s="10">
        <v>0</v>
      </c>
      <c r="J852" s="10">
        <v>0</v>
      </c>
      <c r="K852" s="10">
        <v>0</v>
      </c>
    </row>
    <row r="853" spans="1:11" ht="12.75" customHeight="1" outlineLevel="2">
      <c r="A853" s="15" t="s">
        <v>2626</v>
      </c>
      <c r="B853" s="8" t="s">
        <v>38</v>
      </c>
      <c r="C853" s="9" t="s">
        <v>1571</v>
      </c>
      <c r="D853" s="9" t="s">
        <v>1580</v>
      </c>
      <c r="E853" s="8" t="s">
        <v>1581</v>
      </c>
      <c r="F853" s="10">
        <v>0</v>
      </c>
      <c r="G853" s="10">
        <v>0</v>
      </c>
      <c r="H853" s="10">
        <v>0</v>
      </c>
      <c r="I853" s="10">
        <v>0</v>
      </c>
      <c r="J853" s="10">
        <v>0</v>
      </c>
      <c r="K853" s="10">
        <v>0</v>
      </c>
    </row>
    <row r="854" spans="1:11" ht="12.75" customHeight="1" outlineLevel="2">
      <c r="A854" s="15" t="s">
        <v>2627</v>
      </c>
      <c r="B854" s="8" t="s">
        <v>38</v>
      </c>
      <c r="C854" s="9" t="s">
        <v>1571</v>
      </c>
      <c r="D854" s="9" t="s">
        <v>1582</v>
      </c>
      <c r="E854" s="8" t="s">
        <v>1583</v>
      </c>
      <c r="F854" s="10">
        <v>0</v>
      </c>
      <c r="G854" s="10">
        <v>0</v>
      </c>
      <c r="H854" s="10">
        <v>0</v>
      </c>
      <c r="I854" s="10">
        <v>0</v>
      </c>
      <c r="J854" s="10">
        <v>0</v>
      </c>
      <c r="K854" s="10">
        <v>0</v>
      </c>
    </row>
    <row r="855" spans="1:11" ht="12.75" customHeight="1" outlineLevel="2">
      <c r="A855" s="15" t="s">
        <v>2628</v>
      </c>
      <c r="B855" s="8" t="s">
        <v>38</v>
      </c>
      <c r="C855" s="9" t="s">
        <v>1571</v>
      </c>
      <c r="D855" s="9" t="s">
        <v>1584</v>
      </c>
      <c r="E855" s="8" t="s">
        <v>1585</v>
      </c>
      <c r="F855" s="10">
        <v>0</v>
      </c>
      <c r="G855" s="10">
        <v>0</v>
      </c>
      <c r="H855" s="10">
        <v>0</v>
      </c>
      <c r="I855" s="10">
        <v>0</v>
      </c>
      <c r="J855" s="10">
        <v>0</v>
      </c>
      <c r="K855" s="10">
        <v>0</v>
      </c>
    </row>
    <row r="856" spans="1:11" ht="12.75" customHeight="1" outlineLevel="2">
      <c r="A856" s="15" t="s">
        <v>2629</v>
      </c>
      <c r="B856" s="8" t="s">
        <v>38</v>
      </c>
      <c r="C856" s="9" t="s">
        <v>1571</v>
      </c>
      <c r="D856" s="9" t="s">
        <v>1586</v>
      </c>
      <c r="E856" s="8" t="s">
        <v>1587</v>
      </c>
      <c r="F856" s="10">
        <v>0</v>
      </c>
      <c r="G856" s="10">
        <v>0</v>
      </c>
      <c r="H856" s="10">
        <v>0</v>
      </c>
      <c r="I856" s="10">
        <v>0</v>
      </c>
      <c r="J856" s="10">
        <v>0</v>
      </c>
      <c r="K856" s="10">
        <v>0</v>
      </c>
    </row>
    <row r="857" spans="1:11" ht="12.75" customHeight="1" outlineLevel="1" thickBot="1">
      <c r="A857" s="15" t="s">
        <v>2630</v>
      </c>
      <c r="C857" s="9" t="s">
        <v>1571</v>
      </c>
      <c r="E857" s="11" t="s">
        <v>1807</v>
      </c>
      <c r="F857" s="12">
        <v>0</v>
      </c>
      <c r="G857" s="12">
        <v>0</v>
      </c>
      <c r="H857" s="12">
        <v>0</v>
      </c>
      <c r="I857" s="12">
        <v>0</v>
      </c>
      <c r="J857" s="12">
        <v>0</v>
      </c>
      <c r="K857" s="12">
        <v>0</v>
      </c>
    </row>
    <row r="858" spans="1:11" ht="12.75" customHeight="1" outlineLevel="2" thickTop="1">
      <c r="A858" s="15" t="s">
        <v>38</v>
      </c>
      <c r="C858" s="9" t="s">
        <v>1588</v>
      </c>
    </row>
    <row r="859" spans="1:11" ht="12.75" customHeight="1" outlineLevel="2">
      <c r="A859" s="15" t="s">
        <v>2631</v>
      </c>
      <c r="B859" s="8" t="s">
        <v>38</v>
      </c>
      <c r="C859" s="9" t="s">
        <v>1588</v>
      </c>
      <c r="D859" s="9" t="s">
        <v>1589</v>
      </c>
      <c r="E859" s="8" t="s">
        <v>1590</v>
      </c>
      <c r="F859" s="10">
        <v>0</v>
      </c>
      <c r="G859" s="10">
        <v>0</v>
      </c>
      <c r="H859" s="10">
        <v>0</v>
      </c>
      <c r="I859" s="10">
        <v>0</v>
      </c>
      <c r="J859" s="10">
        <v>0</v>
      </c>
      <c r="K859" s="10">
        <v>6262</v>
      </c>
    </row>
    <row r="860" spans="1:11" ht="12.75" customHeight="1" outlineLevel="2">
      <c r="A860" s="15" t="s">
        <v>2632</v>
      </c>
      <c r="B860" s="8" t="s">
        <v>38</v>
      </c>
      <c r="C860" s="9" t="s">
        <v>1588</v>
      </c>
      <c r="D860" s="9" t="s">
        <v>1591</v>
      </c>
      <c r="E860" s="8" t="s">
        <v>1592</v>
      </c>
      <c r="F860" s="10">
        <v>0</v>
      </c>
      <c r="G860" s="10">
        <v>0</v>
      </c>
      <c r="H860" s="10">
        <v>0</v>
      </c>
      <c r="I860" s="10">
        <v>0</v>
      </c>
      <c r="J860" s="10">
        <v>0</v>
      </c>
      <c r="K860" s="10">
        <v>7357</v>
      </c>
    </row>
    <row r="861" spans="1:11" ht="12.75" customHeight="1" outlineLevel="2">
      <c r="A861" s="15" t="s">
        <v>2633</v>
      </c>
      <c r="B861" s="8" t="s">
        <v>38</v>
      </c>
      <c r="C861" s="9" t="s">
        <v>1588</v>
      </c>
      <c r="D861" s="9" t="s">
        <v>1593</v>
      </c>
      <c r="E861" s="8" t="s">
        <v>1594</v>
      </c>
      <c r="F861" s="10">
        <v>0</v>
      </c>
      <c r="G861" s="10">
        <v>0</v>
      </c>
      <c r="H861" s="10">
        <v>0</v>
      </c>
      <c r="I861" s="10">
        <v>0</v>
      </c>
      <c r="J861" s="10">
        <v>0</v>
      </c>
      <c r="K861" s="10">
        <v>6381</v>
      </c>
    </row>
    <row r="862" spans="1:11" ht="12.75" customHeight="1" outlineLevel="1" thickBot="1">
      <c r="A862" s="15" t="s">
        <v>2634</v>
      </c>
      <c r="C862" s="9" t="s">
        <v>1588</v>
      </c>
      <c r="E862" s="11" t="s">
        <v>1808</v>
      </c>
      <c r="F862" s="12">
        <v>0</v>
      </c>
      <c r="G862" s="12">
        <v>0</v>
      </c>
      <c r="H862" s="12">
        <v>0</v>
      </c>
      <c r="I862" s="12">
        <v>0</v>
      </c>
      <c r="J862" s="12">
        <v>0</v>
      </c>
      <c r="K862" s="12">
        <v>20000</v>
      </c>
    </row>
    <row r="863" spans="1:11" ht="12.75" customHeight="1" outlineLevel="2" thickTop="1">
      <c r="A863" s="15" t="s">
        <v>38</v>
      </c>
      <c r="C863" s="9" t="s">
        <v>1595</v>
      </c>
    </row>
    <row r="864" spans="1:11" ht="12.75" customHeight="1" outlineLevel="2">
      <c r="A864" s="15" t="s">
        <v>2635</v>
      </c>
      <c r="B864" s="8" t="s">
        <v>38</v>
      </c>
      <c r="C864" s="9" t="s">
        <v>1595</v>
      </c>
      <c r="D864" s="9" t="s">
        <v>1596</v>
      </c>
      <c r="E864" s="8" t="s">
        <v>1597</v>
      </c>
      <c r="F864" s="10">
        <v>0</v>
      </c>
      <c r="G864" s="10">
        <v>0</v>
      </c>
      <c r="H864" s="10">
        <v>0</v>
      </c>
      <c r="I864" s="10">
        <v>0</v>
      </c>
      <c r="J864" s="10">
        <v>0</v>
      </c>
      <c r="K864" s="10">
        <v>0</v>
      </c>
    </row>
    <row r="865" spans="1:11" ht="12.75" customHeight="1" outlineLevel="2">
      <c r="A865" s="15" t="s">
        <v>2636</v>
      </c>
      <c r="B865" s="8" t="s">
        <v>38</v>
      </c>
      <c r="C865" s="9" t="s">
        <v>1595</v>
      </c>
      <c r="D865" s="9" t="s">
        <v>1598</v>
      </c>
      <c r="E865" s="8" t="s">
        <v>1599</v>
      </c>
      <c r="F865" s="10">
        <v>0</v>
      </c>
      <c r="G865" s="10">
        <v>0</v>
      </c>
      <c r="H865" s="10">
        <v>0</v>
      </c>
      <c r="I865" s="10">
        <v>0</v>
      </c>
      <c r="J865" s="10">
        <v>0</v>
      </c>
      <c r="K865" s="10">
        <v>0</v>
      </c>
    </row>
    <row r="866" spans="1:11" ht="12.75" customHeight="1" outlineLevel="2">
      <c r="A866" s="15" t="s">
        <v>2637</v>
      </c>
      <c r="B866" s="8" t="s">
        <v>38</v>
      </c>
      <c r="C866" s="9" t="s">
        <v>1595</v>
      </c>
      <c r="D866" s="9" t="s">
        <v>1600</v>
      </c>
      <c r="E866" s="8" t="s">
        <v>1601</v>
      </c>
      <c r="F866" s="10">
        <v>0</v>
      </c>
      <c r="G866" s="10">
        <v>0</v>
      </c>
      <c r="H866" s="10">
        <v>0</v>
      </c>
      <c r="I866" s="10">
        <v>0</v>
      </c>
      <c r="J866" s="10">
        <v>0</v>
      </c>
      <c r="K866" s="10">
        <v>0</v>
      </c>
    </row>
    <row r="867" spans="1:11" ht="12.75" customHeight="1" outlineLevel="2">
      <c r="A867" s="15" t="s">
        <v>2638</v>
      </c>
      <c r="B867" s="8" t="s">
        <v>38</v>
      </c>
      <c r="C867" s="9" t="s">
        <v>1595</v>
      </c>
      <c r="D867" s="9" t="s">
        <v>1602</v>
      </c>
      <c r="E867" s="8" t="s">
        <v>1603</v>
      </c>
      <c r="F867" s="10">
        <v>6387</v>
      </c>
      <c r="G867" s="10">
        <v>0</v>
      </c>
      <c r="H867" s="10">
        <v>6387</v>
      </c>
      <c r="I867" s="10">
        <v>0</v>
      </c>
      <c r="J867" s="10">
        <v>6387</v>
      </c>
      <c r="K867" s="10">
        <v>13496</v>
      </c>
    </row>
    <row r="868" spans="1:11" ht="12.75" customHeight="1" outlineLevel="2">
      <c r="A868" s="15" t="s">
        <v>2639</v>
      </c>
      <c r="B868" s="8" t="s">
        <v>38</v>
      </c>
      <c r="C868" s="9" t="s">
        <v>1595</v>
      </c>
      <c r="D868" s="9" t="s">
        <v>1604</v>
      </c>
      <c r="E868" s="8" t="s">
        <v>774</v>
      </c>
      <c r="F868" s="10">
        <v>142</v>
      </c>
      <c r="G868" s="10">
        <v>0</v>
      </c>
      <c r="H868" s="10">
        <v>142</v>
      </c>
      <c r="I868" s="10">
        <v>0</v>
      </c>
      <c r="J868" s="10">
        <v>142</v>
      </c>
      <c r="K868" s="10">
        <v>0</v>
      </c>
    </row>
    <row r="869" spans="1:11" ht="12.75" customHeight="1" outlineLevel="2">
      <c r="A869" s="15" t="s">
        <v>2640</v>
      </c>
      <c r="B869" s="8" t="s">
        <v>38</v>
      </c>
      <c r="C869" s="9" t="s">
        <v>1595</v>
      </c>
      <c r="D869" s="9" t="s">
        <v>1605</v>
      </c>
      <c r="E869" s="8" t="s">
        <v>1606</v>
      </c>
      <c r="F869" s="10">
        <v>0</v>
      </c>
      <c r="G869" s="10">
        <v>0</v>
      </c>
      <c r="H869" s="10">
        <v>0</v>
      </c>
      <c r="I869" s="10">
        <v>0</v>
      </c>
      <c r="J869" s="10">
        <v>0</v>
      </c>
      <c r="K869" s="10">
        <v>0</v>
      </c>
    </row>
    <row r="870" spans="1:11" ht="12.75" customHeight="1" outlineLevel="2">
      <c r="A870" s="15" t="s">
        <v>2641</v>
      </c>
      <c r="B870" s="8" t="s">
        <v>38</v>
      </c>
      <c r="C870" s="9" t="s">
        <v>1595</v>
      </c>
      <c r="D870" s="9" t="s">
        <v>1607</v>
      </c>
      <c r="E870" s="8" t="s">
        <v>1608</v>
      </c>
      <c r="F870" s="10">
        <v>0</v>
      </c>
      <c r="G870" s="10">
        <v>0</v>
      </c>
      <c r="H870" s="10">
        <v>0</v>
      </c>
      <c r="I870" s="10">
        <v>0</v>
      </c>
      <c r="J870" s="10">
        <v>0</v>
      </c>
      <c r="K870" s="10">
        <v>0</v>
      </c>
    </row>
    <row r="871" spans="1:11" ht="12.75" customHeight="1" outlineLevel="2">
      <c r="A871" s="15" t="s">
        <v>2642</v>
      </c>
      <c r="B871" s="8" t="s">
        <v>38</v>
      </c>
      <c r="C871" s="9" t="s">
        <v>1595</v>
      </c>
      <c r="D871" s="9" t="s">
        <v>1609</v>
      </c>
      <c r="E871" s="8" t="s">
        <v>1610</v>
      </c>
      <c r="F871" s="10">
        <v>0</v>
      </c>
      <c r="G871" s="10">
        <v>0</v>
      </c>
      <c r="H871" s="10">
        <v>0</v>
      </c>
      <c r="I871" s="10">
        <v>0</v>
      </c>
      <c r="J871" s="10">
        <v>0</v>
      </c>
      <c r="K871" s="10">
        <v>0</v>
      </c>
    </row>
    <row r="872" spans="1:11" ht="12.75" customHeight="1" outlineLevel="2">
      <c r="A872" s="15" t="s">
        <v>2643</v>
      </c>
      <c r="B872" s="8" t="s">
        <v>38</v>
      </c>
      <c r="C872" s="9" t="s">
        <v>1595</v>
      </c>
      <c r="D872" s="9" t="s">
        <v>1611</v>
      </c>
      <c r="E872" s="8" t="s">
        <v>1612</v>
      </c>
      <c r="F872" s="10">
        <v>92356</v>
      </c>
      <c r="G872" s="10">
        <v>0</v>
      </c>
      <c r="H872" s="10">
        <v>92356</v>
      </c>
      <c r="I872" s="10">
        <v>0</v>
      </c>
      <c r="J872" s="10">
        <v>92356</v>
      </c>
      <c r="K872" s="10">
        <v>4134</v>
      </c>
    </row>
    <row r="873" spans="1:11" ht="12.75" customHeight="1" outlineLevel="2">
      <c r="A873" s="15" t="s">
        <v>2644</v>
      </c>
      <c r="B873" s="8" t="s">
        <v>38</v>
      </c>
      <c r="C873" s="9" t="s">
        <v>1595</v>
      </c>
      <c r="D873" s="9" t="s">
        <v>1613</v>
      </c>
      <c r="E873" s="8" t="s">
        <v>1614</v>
      </c>
      <c r="F873" s="10">
        <v>0</v>
      </c>
      <c r="G873" s="10">
        <v>0</v>
      </c>
      <c r="H873" s="10">
        <v>0</v>
      </c>
      <c r="I873" s="10">
        <v>0</v>
      </c>
      <c r="J873" s="10">
        <v>0</v>
      </c>
      <c r="K873" s="10">
        <v>0</v>
      </c>
    </row>
    <row r="874" spans="1:11" ht="12.75" customHeight="1" outlineLevel="2">
      <c r="A874" s="15" t="s">
        <v>2645</v>
      </c>
      <c r="B874" s="8" t="s">
        <v>38</v>
      </c>
      <c r="C874" s="9" t="s">
        <v>1595</v>
      </c>
      <c r="D874" s="9" t="s">
        <v>1615</v>
      </c>
      <c r="E874" s="8" t="s">
        <v>1616</v>
      </c>
      <c r="F874" s="10">
        <v>0</v>
      </c>
      <c r="G874" s="10">
        <v>0</v>
      </c>
      <c r="H874" s="10">
        <v>0</v>
      </c>
      <c r="I874" s="10">
        <v>0</v>
      </c>
      <c r="J874" s="10">
        <v>0</v>
      </c>
      <c r="K874" s="10">
        <v>0</v>
      </c>
    </row>
    <row r="875" spans="1:11" ht="12.75" customHeight="1" outlineLevel="2">
      <c r="A875" s="15" t="s">
        <v>2646</v>
      </c>
      <c r="B875" s="8" t="s">
        <v>38</v>
      </c>
      <c r="C875" s="9" t="s">
        <v>1595</v>
      </c>
      <c r="D875" s="9" t="s">
        <v>1617</v>
      </c>
      <c r="E875" s="8" t="s">
        <v>1618</v>
      </c>
      <c r="F875" s="10">
        <v>0</v>
      </c>
      <c r="G875" s="10">
        <v>0</v>
      </c>
      <c r="H875" s="10">
        <v>0</v>
      </c>
      <c r="I875" s="10">
        <v>0</v>
      </c>
      <c r="J875" s="10">
        <v>0</v>
      </c>
      <c r="K875" s="10">
        <v>0</v>
      </c>
    </row>
    <row r="876" spans="1:11" ht="12.75" customHeight="1" outlineLevel="2">
      <c r="A876" s="15" t="s">
        <v>2647</v>
      </c>
      <c r="B876" s="8" t="s">
        <v>38</v>
      </c>
      <c r="C876" s="9" t="s">
        <v>1595</v>
      </c>
      <c r="D876" s="9" t="s">
        <v>1619</v>
      </c>
      <c r="E876" s="8" t="s">
        <v>1620</v>
      </c>
      <c r="F876" s="10">
        <v>0</v>
      </c>
      <c r="G876" s="10">
        <v>0</v>
      </c>
      <c r="H876" s="10">
        <v>0</v>
      </c>
      <c r="I876" s="10">
        <v>0</v>
      </c>
      <c r="J876" s="10">
        <v>0</v>
      </c>
      <c r="K876" s="10">
        <v>1000</v>
      </c>
    </row>
    <row r="877" spans="1:11" ht="12.75" customHeight="1" outlineLevel="1" thickBot="1">
      <c r="A877" s="15" t="s">
        <v>2648</v>
      </c>
      <c r="C877" s="9" t="s">
        <v>1595</v>
      </c>
      <c r="E877" s="11" t="s">
        <v>1809</v>
      </c>
      <c r="F877" s="12">
        <v>98885</v>
      </c>
      <c r="G877" s="12">
        <v>0</v>
      </c>
      <c r="H877" s="12">
        <v>98885</v>
      </c>
      <c r="I877" s="12">
        <v>0</v>
      </c>
      <c r="J877" s="12">
        <v>98885</v>
      </c>
      <c r="K877" s="12">
        <v>18630</v>
      </c>
    </row>
    <row r="878" spans="1:11" ht="12.75" customHeight="1" outlineLevel="2" thickTop="1">
      <c r="A878" s="15" t="s">
        <v>38</v>
      </c>
      <c r="C878" s="9" t="s">
        <v>1621</v>
      </c>
    </row>
    <row r="879" spans="1:11" ht="12.75" customHeight="1" outlineLevel="2">
      <c r="A879" s="15" t="s">
        <v>2649</v>
      </c>
      <c r="B879" s="8" t="s">
        <v>38</v>
      </c>
      <c r="C879" s="9" t="s">
        <v>1621</v>
      </c>
      <c r="D879" s="9" t="s">
        <v>1622</v>
      </c>
      <c r="E879" s="8" t="s">
        <v>1623</v>
      </c>
      <c r="F879" s="10">
        <v>975</v>
      </c>
      <c r="G879" s="10">
        <v>0</v>
      </c>
      <c r="H879" s="10">
        <v>975</v>
      </c>
      <c r="I879" s="10">
        <v>0</v>
      </c>
      <c r="J879" s="10">
        <v>975</v>
      </c>
      <c r="K879" s="10">
        <v>0</v>
      </c>
    </row>
    <row r="880" spans="1:11" ht="12.75" customHeight="1" outlineLevel="2">
      <c r="A880" s="15" t="s">
        <v>2650</v>
      </c>
      <c r="B880" s="8" t="s">
        <v>38</v>
      </c>
      <c r="C880" s="9" t="s">
        <v>1621</v>
      </c>
      <c r="D880" s="9" t="s">
        <v>1624</v>
      </c>
      <c r="E880" s="8" t="s">
        <v>1625</v>
      </c>
      <c r="F880" s="10">
        <v>0</v>
      </c>
      <c r="G880" s="10">
        <v>0</v>
      </c>
      <c r="H880" s="10">
        <v>0</v>
      </c>
      <c r="I880" s="10">
        <v>0</v>
      </c>
      <c r="J880" s="10">
        <v>0</v>
      </c>
      <c r="K880" s="10">
        <v>0</v>
      </c>
    </row>
    <row r="881" spans="1:11" ht="12.75" customHeight="1" outlineLevel="2">
      <c r="A881" s="15" t="s">
        <v>2651</v>
      </c>
      <c r="B881" s="8" t="s">
        <v>38</v>
      </c>
      <c r="C881" s="9" t="s">
        <v>1621</v>
      </c>
      <c r="D881" s="9" t="s">
        <v>1626</v>
      </c>
      <c r="E881" s="8" t="s">
        <v>1627</v>
      </c>
      <c r="F881" s="10">
        <v>0</v>
      </c>
      <c r="G881" s="10">
        <v>0</v>
      </c>
      <c r="H881" s="10">
        <v>0</v>
      </c>
      <c r="I881" s="10">
        <v>0</v>
      </c>
      <c r="J881" s="10">
        <v>0</v>
      </c>
      <c r="K881" s="10">
        <v>0</v>
      </c>
    </row>
    <row r="882" spans="1:11" ht="12.75" customHeight="1" outlineLevel="2">
      <c r="A882" s="15" t="s">
        <v>2652</v>
      </c>
      <c r="B882" s="8" t="s">
        <v>38</v>
      </c>
      <c r="C882" s="9" t="s">
        <v>1621</v>
      </c>
      <c r="D882" s="9" t="s">
        <v>1628</v>
      </c>
      <c r="E882" s="8" t="s">
        <v>1629</v>
      </c>
      <c r="F882" s="10">
        <v>0</v>
      </c>
      <c r="G882" s="10">
        <v>0</v>
      </c>
      <c r="H882" s="10">
        <v>0</v>
      </c>
      <c r="I882" s="10">
        <v>0</v>
      </c>
      <c r="J882" s="10">
        <v>0</v>
      </c>
      <c r="K882" s="10">
        <v>20834</v>
      </c>
    </row>
    <row r="883" spans="1:11" ht="12.75" customHeight="1" outlineLevel="2">
      <c r="A883" s="15" t="s">
        <v>2653</v>
      </c>
      <c r="B883" s="8" t="s">
        <v>38</v>
      </c>
      <c r="C883" s="9" t="s">
        <v>1621</v>
      </c>
      <c r="D883" s="9" t="s">
        <v>1630</v>
      </c>
      <c r="E883" s="8" t="s">
        <v>1631</v>
      </c>
      <c r="F883" s="10">
        <v>0</v>
      </c>
      <c r="G883" s="10">
        <v>0</v>
      </c>
      <c r="H883" s="10">
        <v>0</v>
      </c>
      <c r="I883" s="10">
        <v>0</v>
      </c>
      <c r="J883" s="10">
        <v>0</v>
      </c>
      <c r="K883" s="10">
        <v>2267</v>
      </c>
    </row>
    <row r="884" spans="1:11" ht="12.75" customHeight="1" outlineLevel="2">
      <c r="A884" s="15" t="s">
        <v>2654</v>
      </c>
      <c r="B884" s="8" t="s">
        <v>38</v>
      </c>
      <c r="C884" s="9" t="s">
        <v>1621</v>
      </c>
      <c r="D884" s="9" t="s">
        <v>1632</v>
      </c>
      <c r="E884" s="8" t="s">
        <v>1633</v>
      </c>
      <c r="F884" s="10">
        <v>0</v>
      </c>
      <c r="G884" s="10">
        <v>0</v>
      </c>
      <c r="H884" s="10">
        <v>0</v>
      </c>
      <c r="I884" s="10">
        <v>0</v>
      </c>
      <c r="J884" s="10">
        <v>0</v>
      </c>
      <c r="K884" s="10">
        <v>0</v>
      </c>
    </row>
    <row r="885" spans="1:11" ht="12.75" customHeight="1" outlineLevel="2">
      <c r="A885" s="15" t="s">
        <v>2655</v>
      </c>
      <c r="B885" s="8" t="s">
        <v>38</v>
      </c>
      <c r="C885" s="9" t="s">
        <v>1621</v>
      </c>
      <c r="D885" s="9" t="s">
        <v>1634</v>
      </c>
      <c r="E885" s="8" t="s">
        <v>1635</v>
      </c>
      <c r="F885" s="10">
        <v>142003</v>
      </c>
      <c r="G885" s="10">
        <v>0</v>
      </c>
      <c r="H885" s="10">
        <v>142003</v>
      </c>
      <c r="I885" s="10">
        <v>0</v>
      </c>
      <c r="J885" s="10">
        <v>142003</v>
      </c>
      <c r="K885" s="10">
        <v>0</v>
      </c>
    </row>
    <row r="886" spans="1:11" ht="12.75" customHeight="1" outlineLevel="2">
      <c r="A886" s="15" t="s">
        <v>2656</v>
      </c>
      <c r="B886" s="8" t="s">
        <v>38</v>
      </c>
      <c r="C886" s="9" t="s">
        <v>1621</v>
      </c>
      <c r="D886" s="9" t="s">
        <v>1636</v>
      </c>
      <c r="E886" s="8" t="s">
        <v>1637</v>
      </c>
      <c r="F886" s="10">
        <v>0</v>
      </c>
      <c r="G886" s="10">
        <v>0</v>
      </c>
      <c r="H886" s="10">
        <v>0</v>
      </c>
      <c r="I886" s="10">
        <v>0</v>
      </c>
      <c r="J886" s="10">
        <v>0</v>
      </c>
      <c r="K886" s="10">
        <v>0</v>
      </c>
    </row>
    <row r="887" spans="1:11" ht="12.75" customHeight="1" outlineLevel="2">
      <c r="A887" s="15" t="s">
        <v>2657</v>
      </c>
      <c r="B887" s="8" t="s">
        <v>38</v>
      </c>
      <c r="C887" s="9" t="s">
        <v>1621</v>
      </c>
      <c r="D887" s="9" t="s">
        <v>1638</v>
      </c>
      <c r="E887" s="8" t="s">
        <v>1639</v>
      </c>
      <c r="F887" s="10">
        <v>0</v>
      </c>
      <c r="G887" s="10">
        <v>0</v>
      </c>
      <c r="H887" s="10">
        <v>0</v>
      </c>
      <c r="I887" s="10">
        <v>0</v>
      </c>
      <c r="J887" s="10">
        <v>0</v>
      </c>
      <c r="K887" s="10">
        <v>3397</v>
      </c>
    </row>
    <row r="888" spans="1:11" ht="12.75" customHeight="1" outlineLevel="2">
      <c r="A888" s="15" t="s">
        <v>2658</v>
      </c>
      <c r="B888" s="8" t="s">
        <v>38</v>
      </c>
      <c r="C888" s="9" t="s">
        <v>1621</v>
      </c>
      <c r="D888" s="9" t="s">
        <v>1640</v>
      </c>
      <c r="E888" s="8" t="s">
        <v>1641</v>
      </c>
      <c r="F888" s="10">
        <v>0</v>
      </c>
      <c r="G888" s="10">
        <v>0</v>
      </c>
      <c r="H888" s="10">
        <v>0</v>
      </c>
      <c r="I888" s="10">
        <v>0</v>
      </c>
      <c r="J888" s="10">
        <v>0</v>
      </c>
      <c r="K888" s="10">
        <v>363</v>
      </c>
    </row>
    <row r="889" spans="1:11" ht="12.75" customHeight="1" outlineLevel="2">
      <c r="A889" s="15" t="s">
        <v>2659</v>
      </c>
      <c r="B889" s="8" t="s">
        <v>38</v>
      </c>
      <c r="C889" s="9" t="s">
        <v>1621</v>
      </c>
      <c r="D889" s="9" t="s">
        <v>1642</v>
      </c>
      <c r="E889" s="8" t="s">
        <v>1643</v>
      </c>
      <c r="F889" s="10">
        <v>0</v>
      </c>
      <c r="G889" s="10">
        <v>0</v>
      </c>
      <c r="H889" s="10">
        <v>0</v>
      </c>
      <c r="I889" s="10">
        <v>0</v>
      </c>
      <c r="J889" s="10">
        <v>0</v>
      </c>
      <c r="K889" s="10">
        <v>0</v>
      </c>
    </row>
    <row r="890" spans="1:11" ht="12.75" customHeight="1" outlineLevel="2">
      <c r="A890" s="15" t="s">
        <v>2660</v>
      </c>
      <c r="B890" s="8" t="s">
        <v>38</v>
      </c>
      <c r="C890" s="9" t="s">
        <v>1621</v>
      </c>
      <c r="D890" s="9" t="s">
        <v>1644</v>
      </c>
      <c r="E890" s="8" t="s">
        <v>1645</v>
      </c>
      <c r="F890" s="10">
        <v>34588</v>
      </c>
      <c r="G890" s="10">
        <v>0</v>
      </c>
      <c r="H890" s="10">
        <v>34588</v>
      </c>
      <c r="I890" s="10">
        <v>0</v>
      </c>
      <c r="J890" s="10">
        <v>34588</v>
      </c>
      <c r="K890" s="10">
        <v>0</v>
      </c>
    </row>
    <row r="891" spans="1:11" ht="12.75" customHeight="1" outlineLevel="2">
      <c r="A891" s="15" t="s">
        <v>2661</v>
      </c>
      <c r="B891" s="8" t="s">
        <v>38</v>
      </c>
      <c r="C891" s="9" t="s">
        <v>1621</v>
      </c>
      <c r="D891" s="9" t="s">
        <v>1646</v>
      </c>
      <c r="E891" s="8" t="s">
        <v>1647</v>
      </c>
      <c r="F891" s="10">
        <v>107683</v>
      </c>
      <c r="G891" s="10">
        <v>0</v>
      </c>
      <c r="H891" s="10">
        <v>107683</v>
      </c>
      <c r="I891" s="10">
        <v>0</v>
      </c>
      <c r="J891" s="10">
        <v>107683</v>
      </c>
      <c r="K891" s="10">
        <v>0</v>
      </c>
    </row>
    <row r="892" spans="1:11" ht="12.75" customHeight="1" outlineLevel="2">
      <c r="A892" s="15" t="s">
        <v>2662</v>
      </c>
      <c r="B892" s="8" t="s">
        <v>38</v>
      </c>
      <c r="C892" s="9" t="s">
        <v>1621</v>
      </c>
      <c r="D892" s="9" t="s">
        <v>1648</v>
      </c>
      <c r="E892" s="8" t="s">
        <v>1649</v>
      </c>
      <c r="F892" s="10">
        <v>750</v>
      </c>
      <c r="G892" s="10">
        <v>0</v>
      </c>
      <c r="H892" s="10">
        <v>750</v>
      </c>
      <c r="I892" s="10">
        <v>0</v>
      </c>
      <c r="J892" s="10">
        <v>750</v>
      </c>
      <c r="K892" s="10">
        <v>1500</v>
      </c>
    </row>
    <row r="893" spans="1:11" ht="12.75" customHeight="1" outlineLevel="2">
      <c r="A893" s="15" t="s">
        <v>2663</v>
      </c>
      <c r="B893" s="8" t="s">
        <v>38</v>
      </c>
      <c r="C893" s="9" t="s">
        <v>1621</v>
      </c>
      <c r="D893" s="9" t="s">
        <v>1650</v>
      </c>
      <c r="E893" s="8" t="s">
        <v>1651</v>
      </c>
      <c r="F893" s="10">
        <v>900</v>
      </c>
      <c r="G893" s="10">
        <v>0</v>
      </c>
      <c r="H893" s="10">
        <v>900</v>
      </c>
      <c r="I893" s="10">
        <v>0</v>
      </c>
      <c r="J893" s="10">
        <v>900</v>
      </c>
      <c r="K893" s="10">
        <v>1500</v>
      </c>
    </row>
    <row r="894" spans="1:11" ht="12.75" customHeight="1" outlineLevel="1" thickBot="1">
      <c r="A894" s="15" t="s">
        <v>2664</v>
      </c>
      <c r="C894" s="9" t="s">
        <v>1621</v>
      </c>
      <c r="E894" s="11" t="s">
        <v>1810</v>
      </c>
      <c r="F894" s="12">
        <v>286899</v>
      </c>
      <c r="G894" s="12">
        <v>0</v>
      </c>
      <c r="H894" s="12">
        <v>286899</v>
      </c>
      <c r="I894" s="12">
        <v>0</v>
      </c>
      <c r="J894" s="12">
        <v>286899</v>
      </c>
      <c r="K894" s="12">
        <v>29861</v>
      </c>
    </row>
    <row r="895" spans="1:11" ht="12.75" customHeight="1" outlineLevel="2" thickTop="1">
      <c r="A895" s="15" t="s">
        <v>38</v>
      </c>
      <c r="C895" s="9" t="s">
        <v>1652</v>
      </c>
    </row>
    <row r="896" spans="1:11" ht="12.75" customHeight="1" outlineLevel="2">
      <c r="A896" s="15" t="s">
        <v>2665</v>
      </c>
      <c r="B896" s="8" t="s">
        <v>38</v>
      </c>
      <c r="C896" s="9" t="s">
        <v>1652</v>
      </c>
      <c r="D896" s="9" t="s">
        <v>1653</v>
      </c>
      <c r="E896" s="8" t="s">
        <v>1654</v>
      </c>
      <c r="F896" s="10">
        <v>0</v>
      </c>
      <c r="G896" s="10">
        <v>0</v>
      </c>
      <c r="H896" s="10">
        <v>0</v>
      </c>
      <c r="I896" s="10">
        <v>0</v>
      </c>
      <c r="J896" s="10">
        <v>0</v>
      </c>
      <c r="K896" s="10">
        <v>0</v>
      </c>
    </row>
    <row r="897" spans="1:11" ht="12.75" customHeight="1" outlineLevel="2">
      <c r="A897" s="15" t="s">
        <v>2666</v>
      </c>
      <c r="B897" s="8" t="s">
        <v>38</v>
      </c>
      <c r="C897" s="9" t="s">
        <v>1652</v>
      </c>
      <c r="D897" s="9" t="s">
        <v>1655</v>
      </c>
      <c r="E897" s="8" t="s">
        <v>1656</v>
      </c>
      <c r="F897" s="10">
        <v>0</v>
      </c>
      <c r="G897" s="10">
        <v>0</v>
      </c>
      <c r="H897" s="10">
        <v>0</v>
      </c>
      <c r="I897" s="10">
        <v>0</v>
      </c>
      <c r="J897" s="10">
        <v>0</v>
      </c>
      <c r="K897" s="10">
        <v>0</v>
      </c>
    </row>
    <row r="898" spans="1:11" ht="12.75" customHeight="1" outlineLevel="2">
      <c r="A898" s="15" t="s">
        <v>2667</v>
      </c>
      <c r="B898" s="8" t="s">
        <v>38</v>
      </c>
      <c r="C898" s="9" t="s">
        <v>1652</v>
      </c>
      <c r="D898" s="9" t="s">
        <v>1657</v>
      </c>
      <c r="E898" s="8" t="s">
        <v>1658</v>
      </c>
      <c r="F898" s="10">
        <v>0</v>
      </c>
      <c r="G898" s="10">
        <v>0</v>
      </c>
      <c r="H898" s="10">
        <v>0</v>
      </c>
      <c r="I898" s="10">
        <v>0</v>
      </c>
      <c r="J898" s="10">
        <v>0</v>
      </c>
      <c r="K898" s="10">
        <v>0</v>
      </c>
    </row>
    <row r="899" spans="1:11" ht="12.75" customHeight="1" outlineLevel="2">
      <c r="A899" s="15" t="s">
        <v>2668</v>
      </c>
      <c r="B899" s="8" t="s">
        <v>38</v>
      </c>
      <c r="C899" s="9" t="s">
        <v>1652</v>
      </c>
      <c r="D899" s="9" t="s">
        <v>1659</v>
      </c>
      <c r="E899" s="8" t="s">
        <v>1660</v>
      </c>
      <c r="F899" s="10">
        <v>0</v>
      </c>
      <c r="G899" s="10">
        <v>0</v>
      </c>
      <c r="H899" s="10">
        <v>0</v>
      </c>
      <c r="I899" s="10">
        <v>0</v>
      </c>
      <c r="J899" s="10">
        <v>0</v>
      </c>
      <c r="K899" s="10">
        <v>0</v>
      </c>
    </row>
    <row r="900" spans="1:11" ht="12.75" customHeight="1" outlineLevel="2">
      <c r="A900" s="15" t="s">
        <v>2669</v>
      </c>
      <c r="B900" s="8" t="s">
        <v>38</v>
      </c>
      <c r="C900" s="9" t="s">
        <v>1652</v>
      </c>
      <c r="D900" s="9" t="s">
        <v>1661</v>
      </c>
      <c r="E900" s="8" t="s">
        <v>1662</v>
      </c>
      <c r="F900" s="10">
        <v>0</v>
      </c>
      <c r="G900" s="10">
        <v>0</v>
      </c>
      <c r="H900" s="10">
        <v>0</v>
      </c>
      <c r="I900" s="10">
        <v>0</v>
      </c>
      <c r="J900" s="10">
        <v>0</v>
      </c>
      <c r="K900" s="10">
        <v>0</v>
      </c>
    </row>
    <row r="901" spans="1:11" ht="12.75" customHeight="1" outlineLevel="2">
      <c r="A901" s="15" t="s">
        <v>2670</v>
      </c>
      <c r="B901" s="8" t="s">
        <v>38</v>
      </c>
      <c r="C901" s="9" t="s">
        <v>1652</v>
      </c>
      <c r="D901" s="9" t="s">
        <v>1663</v>
      </c>
      <c r="E901" s="8" t="s">
        <v>1664</v>
      </c>
      <c r="F901" s="10">
        <v>0</v>
      </c>
      <c r="G901" s="10">
        <v>0</v>
      </c>
      <c r="H901" s="10">
        <v>0</v>
      </c>
      <c r="I901" s="10">
        <v>0</v>
      </c>
      <c r="J901" s="10">
        <v>0</v>
      </c>
      <c r="K901" s="10">
        <v>0</v>
      </c>
    </row>
    <row r="902" spans="1:11" ht="12.75" customHeight="1" outlineLevel="1" thickBot="1">
      <c r="A902" s="15" t="s">
        <v>2671</v>
      </c>
      <c r="C902" s="9" t="s">
        <v>1652</v>
      </c>
      <c r="E902" s="11" t="s">
        <v>1811</v>
      </c>
      <c r="F902" s="12">
        <v>0</v>
      </c>
      <c r="G902" s="12">
        <v>0</v>
      </c>
      <c r="H902" s="12">
        <v>0</v>
      </c>
      <c r="I902" s="12">
        <v>0</v>
      </c>
      <c r="J902" s="12">
        <v>0</v>
      </c>
      <c r="K902" s="12">
        <v>0</v>
      </c>
    </row>
    <row r="903" spans="1:11" ht="12.75" customHeight="1" outlineLevel="2" thickTop="1">
      <c r="A903" s="15" t="s">
        <v>38</v>
      </c>
      <c r="C903" s="9" t="s">
        <v>1665</v>
      </c>
    </row>
    <row r="904" spans="1:11" ht="12.75" customHeight="1" outlineLevel="2">
      <c r="A904" s="15" t="s">
        <v>2672</v>
      </c>
      <c r="B904" s="8" t="s">
        <v>38</v>
      </c>
      <c r="C904" s="9" t="s">
        <v>1665</v>
      </c>
      <c r="D904" s="9" t="s">
        <v>1666</v>
      </c>
      <c r="E904" s="8" t="s">
        <v>1667</v>
      </c>
      <c r="F904" s="10">
        <v>39312</v>
      </c>
      <c r="G904" s="10">
        <v>0</v>
      </c>
      <c r="H904" s="10">
        <v>39312</v>
      </c>
      <c r="I904" s="10">
        <v>0</v>
      </c>
      <c r="J904" s="10">
        <v>39312</v>
      </c>
      <c r="K904" s="10">
        <v>0</v>
      </c>
    </row>
    <row r="905" spans="1:11" ht="12.75" customHeight="1" outlineLevel="1" thickBot="1">
      <c r="A905" s="15" t="s">
        <v>2673</v>
      </c>
      <c r="C905" s="9" t="s">
        <v>1665</v>
      </c>
      <c r="E905" s="11" t="s">
        <v>1812</v>
      </c>
      <c r="F905" s="12">
        <v>39312</v>
      </c>
      <c r="G905" s="12">
        <v>0</v>
      </c>
      <c r="H905" s="12">
        <v>39312</v>
      </c>
      <c r="I905" s="12">
        <v>0</v>
      </c>
      <c r="J905" s="12">
        <v>39312</v>
      </c>
      <c r="K905" s="12">
        <v>0</v>
      </c>
    </row>
    <row r="906" spans="1:11" ht="12.75" customHeight="1" outlineLevel="2" thickTop="1">
      <c r="A906" s="15" t="s">
        <v>38</v>
      </c>
      <c r="C906" s="9" t="s">
        <v>1668</v>
      </c>
    </row>
    <row r="907" spans="1:11" ht="12.75" customHeight="1" outlineLevel="2">
      <c r="A907" s="15" t="s">
        <v>2674</v>
      </c>
      <c r="B907" s="8" t="s">
        <v>38</v>
      </c>
      <c r="C907" s="9" t="s">
        <v>1668</v>
      </c>
      <c r="D907" s="9" t="s">
        <v>1669</v>
      </c>
      <c r="E907" s="8" t="s">
        <v>1670</v>
      </c>
      <c r="F907" s="10">
        <v>12454</v>
      </c>
      <c r="G907" s="10">
        <v>0</v>
      </c>
      <c r="H907" s="10">
        <v>12454</v>
      </c>
      <c r="I907" s="10">
        <v>0</v>
      </c>
      <c r="J907" s="10">
        <v>12454</v>
      </c>
      <c r="K907" s="10">
        <v>11064</v>
      </c>
    </row>
    <row r="908" spans="1:11" ht="12.75" customHeight="1" outlineLevel="2">
      <c r="A908" s="15" t="s">
        <v>2675</v>
      </c>
      <c r="B908" s="8" t="s">
        <v>38</v>
      </c>
      <c r="C908" s="9" t="s">
        <v>1668</v>
      </c>
      <c r="D908" s="9" t="s">
        <v>1671</v>
      </c>
      <c r="E908" s="8" t="s">
        <v>1672</v>
      </c>
      <c r="F908" s="10">
        <v>0</v>
      </c>
      <c r="G908" s="10">
        <v>0</v>
      </c>
      <c r="H908" s="10">
        <v>0</v>
      </c>
      <c r="I908" s="10">
        <v>0</v>
      </c>
      <c r="J908" s="10">
        <v>0</v>
      </c>
      <c r="K908" s="10">
        <v>0</v>
      </c>
    </row>
    <row r="909" spans="1:11" ht="12.75" customHeight="1" outlineLevel="2">
      <c r="A909" s="15" t="s">
        <v>2676</v>
      </c>
      <c r="B909" s="8" t="s">
        <v>38</v>
      </c>
      <c r="C909" s="9" t="s">
        <v>1668</v>
      </c>
      <c r="D909" s="9" t="s">
        <v>1673</v>
      </c>
      <c r="E909" s="8" t="s">
        <v>1674</v>
      </c>
      <c r="F909" s="10">
        <v>12745</v>
      </c>
      <c r="G909" s="10">
        <v>0</v>
      </c>
      <c r="H909" s="10">
        <v>12745</v>
      </c>
      <c r="I909" s="10">
        <v>0</v>
      </c>
      <c r="J909" s="10">
        <v>12745</v>
      </c>
      <c r="K909" s="10">
        <v>13192</v>
      </c>
    </row>
    <row r="910" spans="1:11" ht="12.75" customHeight="1" outlineLevel="2">
      <c r="A910" s="15" t="s">
        <v>2677</v>
      </c>
      <c r="B910" s="8" t="s">
        <v>38</v>
      </c>
      <c r="C910" s="9" t="s">
        <v>1668</v>
      </c>
      <c r="D910" s="9" t="s">
        <v>1675</v>
      </c>
      <c r="E910" s="8" t="s">
        <v>1676</v>
      </c>
      <c r="F910" s="10">
        <v>0</v>
      </c>
      <c r="G910" s="10">
        <v>0</v>
      </c>
      <c r="H910" s="10">
        <v>0</v>
      </c>
      <c r="I910" s="10">
        <v>0</v>
      </c>
      <c r="J910" s="10">
        <v>0</v>
      </c>
      <c r="K910" s="10">
        <v>0</v>
      </c>
    </row>
    <row r="911" spans="1:11" ht="12.75" customHeight="1" outlineLevel="2">
      <c r="A911" s="15" t="s">
        <v>2678</v>
      </c>
      <c r="B911" s="8" t="s">
        <v>38</v>
      </c>
      <c r="C911" s="9" t="s">
        <v>1668</v>
      </c>
      <c r="D911" s="9" t="s">
        <v>1677</v>
      </c>
      <c r="E911" s="8" t="s">
        <v>1678</v>
      </c>
      <c r="F911" s="10">
        <v>9944</v>
      </c>
      <c r="G911" s="10">
        <v>0</v>
      </c>
      <c r="H911" s="10">
        <v>9944</v>
      </c>
      <c r="I911" s="10">
        <v>0</v>
      </c>
      <c r="J911" s="10">
        <v>9944</v>
      </c>
      <c r="K911" s="10">
        <v>10935</v>
      </c>
    </row>
    <row r="912" spans="1:11" ht="12.75" customHeight="1" outlineLevel="2">
      <c r="A912" s="15" t="s">
        <v>2679</v>
      </c>
      <c r="B912" s="8" t="s">
        <v>38</v>
      </c>
      <c r="C912" s="9" t="s">
        <v>1668</v>
      </c>
      <c r="D912" s="9" t="s">
        <v>1679</v>
      </c>
      <c r="E912" s="8" t="s">
        <v>1680</v>
      </c>
      <c r="F912" s="10">
        <v>0</v>
      </c>
      <c r="G912" s="10">
        <v>0</v>
      </c>
      <c r="H912" s="10">
        <v>0</v>
      </c>
      <c r="I912" s="10">
        <v>0</v>
      </c>
      <c r="J912" s="10">
        <v>0</v>
      </c>
      <c r="K912" s="10">
        <v>0</v>
      </c>
    </row>
    <row r="913" spans="1:11" ht="12.75" customHeight="1" outlineLevel="1" thickBot="1">
      <c r="A913" s="15" t="s">
        <v>2680</v>
      </c>
      <c r="C913" s="9" t="s">
        <v>1668</v>
      </c>
      <c r="E913" s="11" t="s">
        <v>1813</v>
      </c>
      <c r="F913" s="12">
        <v>35143</v>
      </c>
      <c r="G913" s="12">
        <v>0</v>
      </c>
      <c r="H913" s="12">
        <v>35143</v>
      </c>
      <c r="I913" s="12">
        <v>0</v>
      </c>
      <c r="J913" s="12">
        <v>35143</v>
      </c>
      <c r="K913" s="12">
        <v>35191</v>
      </c>
    </row>
    <row r="914" spans="1:11" ht="12.75" customHeight="1" outlineLevel="2" thickTop="1">
      <c r="A914" s="15" t="s">
        <v>38</v>
      </c>
      <c r="C914" s="9" t="s">
        <v>1681</v>
      </c>
    </row>
    <row r="915" spans="1:11" ht="12.75" customHeight="1" outlineLevel="2">
      <c r="A915" s="15" t="s">
        <v>2681</v>
      </c>
      <c r="B915" s="8" t="s">
        <v>38</v>
      </c>
      <c r="C915" s="9" t="s">
        <v>1681</v>
      </c>
      <c r="D915" s="9" t="s">
        <v>1682</v>
      </c>
      <c r="E915" s="8" t="s">
        <v>1683</v>
      </c>
      <c r="F915" s="10">
        <v>0</v>
      </c>
      <c r="G915" s="10">
        <v>0</v>
      </c>
      <c r="H915" s="10">
        <v>0</v>
      </c>
      <c r="I915" s="10">
        <v>0</v>
      </c>
      <c r="J915" s="10">
        <v>0</v>
      </c>
      <c r="K915" s="10">
        <v>288</v>
      </c>
    </row>
    <row r="916" spans="1:11" ht="12.75" customHeight="1" outlineLevel="2">
      <c r="A916" s="15" t="s">
        <v>2682</v>
      </c>
      <c r="B916" s="8" t="s">
        <v>38</v>
      </c>
      <c r="C916" s="9" t="s">
        <v>1681</v>
      </c>
      <c r="D916" s="9" t="s">
        <v>1684</v>
      </c>
      <c r="E916" s="8" t="s">
        <v>1685</v>
      </c>
      <c r="F916" s="10">
        <v>0</v>
      </c>
      <c r="G916" s="10">
        <v>0</v>
      </c>
      <c r="H916" s="10">
        <v>0</v>
      </c>
      <c r="I916" s="10">
        <v>0</v>
      </c>
      <c r="J916" s="10">
        <v>0</v>
      </c>
      <c r="K916" s="10">
        <v>0</v>
      </c>
    </row>
    <row r="917" spans="1:11" ht="12.75" customHeight="1" outlineLevel="2">
      <c r="A917" s="15" t="s">
        <v>2683</v>
      </c>
      <c r="B917" s="8" t="s">
        <v>38</v>
      </c>
      <c r="C917" s="9" t="s">
        <v>1681</v>
      </c>
      <c r="D917" s="9" t="s">
        <v>1686</v>
      </c>
      <c r="E917" s="8" t="s">
        <v>1687</v>
      </c>
      <c r="F917" s="10">
        <v>0</v>
      </c>
      <c r="G917" s="10">
        <v>0</v>
      </c>
      <c r="H917" s="10">
        <v>0</v>
      </c>
      <c r="I917" s="10">
        <v>0</v>
      </c>
      <c r="J917" s="10">
        <v>0</v>
      </c>
      <c r="K917" s="10">
        <v>0</v>
      </c>
    </row>
    <row r="918" spans="1:11" ht="12.75" customHeight="1" outlineLevel="2">
      <c r="A918" s="15" t="s">
        <v>2684</v>
      </c>
      <c r="B918" s="8" t="s">
        <v>38</v>
      </c>
      <c r="C918" s="9" t="s">
        <v>1681</v>
      </c>
      <c r="D918" s="9" t="s">
        <v>1688</v>
      </c>
      <c r="E918" s="8" t="s">
        <v>1689</v>
      </c>
      <c r="F918" s="10">
        <v>0</v>
      </c>
      <c r="G918" s="10">
        <v>0</v>
      </c>
      <c r="H918" s="10">
        <v>0</v>
      </c>
      <c r="I918" s="10">
        <v>0</v>
      </c>
      <c r="J918" s="10">
        <v>0</v>
      </c>
      <c r="K918" s="10">
        <v>1411</v>
      </c>
    </row>
    <row r="919" spans="1:11" ht="12.75" customHeight="1" outlineLevel="2">
      <c r="A919" s="15" t="s">
        <v>2685</v>
      </c>
      <c r="B919" s="8" t="s">
        <v>38</v>
      </c>
      <c r="C919" s="9" t="s">
        <v>1681</v>
      </c>
      <c r="D919" s="9" t="s">
        <v>1690</v>
      </c>
      <c r="E919" s="8" t="s">
        <v>1691</v>
      </c>
      <c r="F919" s="10">
        <v>0</v>
      </c>
      <c r="G919" s="10">
        <v>0</v>
      </c>
      <c r="H919" s="10">
        <v>0</v>
      </c>
      <c r="I919" s="10">
        <v>0</v>
      </c>
      <c r="J919" s="10">
        <v>0</v>
      </c>
      <c r="K919" s="10">
        <v>0</v>
      </c>
    </row>
    <row r="920" spans="1:11" ht="12.75" customHeight="1" outlineLevel="2">
      <c r="A920" s="15" t="s">
        <v>2686</v>
      </c>
      <c r="B920" s="8" t="s">
        <v>38</v>
      </c>
      <c r="C920" s="9" t="s">
        <v>1681</v>
      </c>
      <c r="D920" s="9" t="s">
        <v>1692</v>
      </c>
      <c r="E920" s="8" t="s">
        <v>1693</v>
      </c>
      <c r="F920" s="10">
        <v>0</v>
      </c>
      <c r="G920" s="10">
        <v>0</v>
      </c>
      <c r="H920" s="10">
        <v>0</v>
      </c>
      <c r="I920" s="10">
        <v>0</v>
      </c>
      <c r="J920" s="10">
        <v>0</v>
      </c>
      <c r="K920" s="10">
        <v>0</v>
      </c>
    </row>
    <row r="921" spans="1:11" ht="12.75" customHeight="1" outlineLevel="2">
      <c r="A921" s="15" t="s">
        <v>2687</v>
      </c>
      <c r="B921" s="8" t="s">
        <v>38</v>
      </c>
      <c r="C921" s="9" t="s">
        <v>1681</v>
      </c>
      <c r="D921" s="9" t="s">
        <v>1694</v>
      </c>
      <c r="E921" s="8" t="s">
        <v>1695</v>
      </c>
      <c r="F921" s="10">
        <v>1137</v>
      </c>
      <c r="G921" s="10">
        <v>0</v>
      </c>
      <c r="H921" s="10">
        <v>1137</v>
      </c>
      <c r="I921" s="10">
        <v>0</v>
      </c>
      <c r="J921" s="10">
        <v>1137</v>
      </c>
      <c r="K921" s="10">
        <v>204</v>
      </c>
    </row>
    <row r="922" spans="1:11" ht="12.75" customHeight="1" outlineLevel="2">
      <c r="A922" s="15" t="s">
        <v>2688</v>
      </c>
      <c r="B922" s="8" t="s">
        <v>38</v>
      </c>
      <c r="C922" s="9" t="s">
        <v>1681</v>
      </c>
      <c r="D922" s="9" t="s">
        <v>1696</v>
      </c>
      <c r="E922" s="8" t="s">
        <v>1697</v>
      </c>
      <c r="F922" s="10">
        <v>0</v>
      </c>
      <c r="G922" s="10">
        <v>0</v>
      </c>
      <c r="H922" s="10">
        <v>0</v>
      </c>
      <c r="I922" s="10">
        <v>0</v>
      </c>
      <c r="J922" s="10">
        <v>0</v>
      </c>
      <c r="K922" s="10">
        <v>290</v>
      </c>
    </row>
    <row r="923" spans="1:11" ht="12.75" customHeight="1" outlineLevel="2">
      <c r="A923" s="15" t="s">
        <v>2689</v>
      </c>
      <c r="B923" s="8" t="s">
        <v>38</v>
      </c>
      <c r="C923" s="9" t="s">
        <v>1681</v>
      </c>
      <c r="D923" s="9" t="s">
        <v>1698</v>
      </c>
      <c r="E923" s="8" t="s">
        <v>1699</v>
      </c>
      <c r="F923" s="10">
        <v>3300</v>
      </c>
      <c r="G923" s="10">
        <v>0</v>
      </c>
      <c r="H923" s="10">
        <v>3300</v>
      </c>
      <c r="I923" s="10">
        <v>0</v>
      </c>
      <c r="J923" s="10">
        <v>3300</v>
      </c>
      <c r="K923" s="10">
        <v>0</v>
      </c>
    </row>
    <row r="924" spans="1:11" ht="12.75" customHeight="1" outlineLevel="2">
      <c r="A924" s="15" t="s">
        <v>2690</v>
      </c>
      <c r="B924" s="8" t="s">
        <v>38</v>
      </c>
      <c r="C924" s="9" t="s">
        <v>1681</v>
      </c>
      <c r="D924" s="9" t="s">
        <v>1700</v>
      </c>
      <c r="E924" s="8" t="s">
        <v>1701</v>
      </c>
      <c r="F924" s="10">
        <v>0</v>
      </c>
      <c r="G924" s="10">
        <v>0</v>
      </c>
      <c r="H924" s="10">
        <v>0</v>
      </c>
      <c r="I924" s="10">
        <v>0</v>
      </c>
      <c r="J924" s="10">
        <v>0</v>
      </c>
      <c r="K924" s="10">
        <v>0</v>
      </c>
    </row>
    <row r="925" spans="1:11" ht="12.75" customHeight="1" outlineLevel="2">
      <c r="A925" s="15" t="s">
        <v>2691</v>
      </c>
      <c r="B925" s="8" t="s">
        <v>38</v>
      </c>
      <c r="C925" s="9" t="s">
        <v>1681</v>
      </c>
      <c r="D925" s="9" t="s">
        <v>1702</v>
      </c>
      <c r="E925" s="8" t="s">
        <v>1703</v>
      </c>
      <c r="F925" s="10">
        <v>0</v>
      </c>
      <c r="G925" s="10">
        <v>0</v>
      </c>
      <c r="H925" s="10">
        <v>0</v>
      </c>
      <c r="I925" s="10">
        <v>0</v>
      </c>
      <c r="J925" s="10">
        <v>0</v>
      </c>
      <c r="K925" s="10">
        <v>0</v>
      </c>
    </row>
    <row r="926" spans="1:11" ht="12.75" customHeight="1" outlineLevel="2">
      <c r="A926" s="15" t="s">
        <v>2692</v>
      </c>
      <c r="B926" s="8" t="s">
        <v>38</v>
      </c>
      <c r="C926" s="9" t="s">
        <v>1681</v>
      </c>
      <c r="D926" s="9" t="s">
        <v>1704</v>
      </c>
      <c r="E926" s="8" t="s">
        <v>1705</v>
      </c>
      <c r="F926" s="10">
        <v>0</v>
      </c>
      <c r="G926" s="10">
        <v>0</v>
      </c>
      <c r="H926" s="10">
        <v>0</v>
      </c>
      <c r="I926" s="10">
        <v>0</v>
      </c>
      <c r="J926" s="10">
        <v>0</v>
      </c>
      <c r="K926" s="10">
        <v>0</v>
      </c>
    </row>
    <row r="927" spans="1:11" ht="12.75" customHeight="1" outlineLevel="2">
      <c r="A927" s="15" t="s">
        <v>2693</v>
      </c>
      <c r="B927" s="8" t="s">
        <v>38</v>
      </c>
      <c r="C927" s="9" t="s">
        <v>1681</v>
      </c>
      <c r="D927" s="9" t="s">
        <v>1706</v>
      </c>
      <c r="E927" s="8" t="s">
        <v>1707</v>
      </c>
      <c r="F927" s="10">
        <v>0</v>
      </c>
      <c r="G927" s="10">
        <v>0</v>
      </c>
      <c r="H927" s="10">
        <v>0</v>
      </c>
      <c r="I927" s="10">
        <v>0</v>
      </c>
      <c r="J927" s="10">
        <v>0</v>
      </c>
      <c r="K927" s="10">
        <v>754</v>
      </c>
    </row>
    <row r="928" spans="1:11" ht="12.75" customHeight="1" outlineLevel="2">
      <c r="A928" s="15" t="s">
        <v>2694</v>
      </c>
      <c r="B928" s="8" t="s">
        <v>38</v>
      </c>
      <c r="C928" s="9" t="s">
        <v>1681</v>
      </c>
      <c r="D928" s="9" t="s">
        <v>1708</v>
      </c>
      <c r="E928" s="8" t="s">
        <v>1709</v>
      </c>
      <c r="F928" s="10">
        <v>0</v>
      </c>
      <c r="G928" s="10">
        <v>0</v>
      </c>
      <c r="H928" s="10">
        <v>0</v>
      </c>
      <c r="I928" s="10">
        <v>0</v>
      </c>
      <c r="J928" s="10">
        <v>0</v>
      </c>
      <c r="K928" s="10">
        <v>174</v>
      </c>
    </row>
    <row r="929" spans="1:11" ht="12.75" customHeight="1" outlineLevel="2">
      <c r="A929" s="15" t="s">
        <v>2695</v>
      </c>
      <c r="B929" s="8" t="s">
        <v>38</v>
      </c>
      <c r="C929" s="9" t="s">
        <v>1681</v>
      </c>
      <c r="D929" s="9" t="s">
        <v>1710</v>
      </c>
      <c r="E929" s="8" t="s">
        <v>1711</v>
      </c>
      <c r="F929" s="10">
        <v>1261</v>
      </c>
      <c r="G929" s="10">
        <v>633</v>
      </c>
      <c r="H929" s="10">
        <v>1894</v>
      </c>
      <c r="I929" s="10">
        <v>0</v>
      </c>
      <c r="J929" s="10">
        <v>1894</v>
      </c>
      <c r="K929" s="10">
        <v>727</v>
      </c>
    </row>
    <row r="930" spans="1:11" ht="12.75" customHeight="1" outlineLevel="2">
      <c r="A930" s="15" t="s">
        <v>2696</v>
      </c>
      <c r="B930" s="8" t="s">
        <v>38</v>
      </c>
      <c r="C930" s="9" t="s">
        <v>1681</v>
      </c>
      <c r="D930" s="9" t="s">
        <v>1712</v>
      </c>
      <c r="E930" s="8" t="s">
        <v>1713</v>
      </c>
      <c r="F930" s="10">
        <v>0</v>
      </c>
      <c r="G930" s="10">
        <v>0</v>
      </c>
      <c r="H930" s="10">
        <v>0</v>
      </c>
      <c r="I930" s="10">
        <v>0</v>
      </c>
      <c r="J930" s="10">
        <v>0</v>
      </c>
      <c r="K930" s="10">
        <v>190</v>
      </c>
    </row>
    <row r="931" spans="1:11" ht="12.75" customHeight="1" outlineLevel="2">
      <c r="A931" s="15" t="s">
        <v>2697</v>
      </c>
      <c r="B931" s="8" t="s">
        <v>38</v>
      </c>
      <c r="C931" s="9" t="s">
        <v>1681</v>
      </c>
      <c r="D931" s="9" t="s">
        <v>1714</v>
      </c>
      <c r="E931" s="8" t="s">
        <v>1715</v>
      </c>
      <c r="F931" s="10">
        <v>300</v>
      </c>
      <c r="G931" s="10">
        <v>0</v>
      </c>
      <c r="H931" s="10">
        <v>300</v>
      </c>
      <c r="I931" s="10">
        <v>0</v>
      </c>
      <c r="J931" s="10">
        <v>300</v>
      </c>
      <c r="K931" s="10">
        <v>0</v>
      </c>
    </row>
    <row r="932" spans="1:11" ht="12.75" customHeight="1" outlineLevel="2">
      <c r="A932" s="15" t="s">
        <v>2698</v>
      </c>
      <c r="B932" s="8" t="s">
        <v>38</v>
      </c>
      <c r="C932" s="9" t="s">
        <v>1681</v>
      </c>
      <c r="D932" s="9" t="s">
        <v>1716</v>
      </c>
      <c r="E932" s="8" t="s">
        <v>1717</v>
      </c>
      <c r="F932" s="10">
        <v>0</v>
      </c>
      <c r="G932" s="10">
        <v>0</v>
      </c>
      <c r="H932" s="10">
        <v>0</v>
      </c>
      <c r="I932" s="10">
        <v>0</v>
      </c>
      <c r="J932" s="10">
        <v>0</v>
      </c>
      <c r="K932" s="10">
        <v>0</v>
      </c>
    </row>
    <row r="933" spans="1:11" ht="12.75" customHeight="1" outlineLevel="2">
      <c r="A933" s="15" t="s">
        <v>2699</v>
      </c>
      <c r="B933" s="8" t="s">
        <v>38</v>
      </c>
      <c r="C933" s="9" t="s">
        <v>1681</v>
      </c>
      <c r="D933" s="9" t="s">
        <v>1718</v>
      </c>
      <c r="E933" s="8" t="s">
        <v>1719</v>
      </c>
      <c r="F933" s="10">
        <v>0</v>
      </c>
      <c r="G933" s="10">
        <v>0</v>
      </c>
      <c r="H933" s="10">
        <v>0</v>
      </c>
      <c r="I933" s="10">
        <v>0</v>
      </c>
      <c r="J933" s="10">
        <v>0</v>
      </c>
      <c r="K933" s="10">
        <v>0</v>
      </c>
    </row>
    <row r="934" spans="1:11" ht="12.75" customHeight="1" outlineLevel="2">
      <c r="A934" s="15" t="s">
        <v>2700</v>
      </c>
      <c r="B934" s="8" t="s">
        <v>38</v>
      </c>
      <c r="C934" s="9" t="s">
        <v>1681</v>
      </c>
      <c r="D934" s="9" t="s">
        <v>1720</v>
      </c>
      <c r="E934" s="8" t="s">
        <v>1721</v>
      </c>
      <c r="F934" s="10">
        <v>0</v>
      </c>
      <c r="G934" s="10">
        <v>0</v>
      </c>
      <c r="H934" s="10">
        <v>0</v>
      </c>
      <c r="I934" s="10">
        <v>0</v>
      </c>
      <c r="J934" s="10">
        <v>0</v>
      </c>
      <c r="K934" s="10">
        <v>0</v>
      </c>
    </row>
    <row r="935" spans="1:11" ht="12.75" customHeight="1" outlineLevel="2">
      <c r="A935" s="15" t="s">
        <v>2701</v>
      </c>
      <c r="B935" s="8" t="s">
        <v>38</v>
      </c>
      <c r="C935" s="9" t="s">
        <v>1681</v>
      </c>
      <c r="D935" s="9" t="s">
        <v>1722</v>
      </c>
      <c r="E935" s="8" t="s">
        <v>1723</v>
      </c>
      <c r="F935" s="10">
        <v>0</v>
      </c>
      <c r="G935" s="10">
        <v>0</v>
      </c>
      <c r="H935" s="10">
        <v>0</v>
      </c>
      <c r="I935" s="10">
        <v>0</v>
      </c>
      <c r="J935" s="10">
        <v>0</v>
      </c>
      <c r="K935" s="10">
        <v>0</v>
      </c>
    </row>
    <row r="936" spans="1:11" ht="12.75" customHeight="1" outlineLevel="2">
      <c r="A936" s="15" t="s">
        <v>2702</v>
      </c>
      <c r="B936" s="8" t="s">
        <v>38</v>
      </c>
      <c r="C936" s="9" t="s">
        <v>1681</v>
      </c>
      <c r="D936" s="9" t="s">
        <v>1724</v>
      </c>
      <c r="E936" s="8" t="s">
        <v>1725</v>
      </c>
      <c r="F936" s="10">
        <v>0</v>
      </c>
      <c r="G936" s="10">
        <v>0</v>
      </c>
      <c r="H936" s="10">
        <v>0</v>
      </c>
      <c r="I936" s="10">
        <v>0</v>
      </c>
      <c r="J936" s="10">
        <v>0</v>
      </c>
      <c r="K936" s="10">
        <v>81</v>
      </c>
    </row>
    <row r="937" spans="1:11" ht="12.75" customHeight="1" outlineLevel="2">
      <c r="A937" s="15" t="s">
        <v>2703</v>
      </c>
      <c r="B937" s="8" t="s">
        <v>38</v>
      </c>
      <c r="C937" s="9" t="s">
        <v>1681</v>
      </c>
      <c r="D937" s="9" t="s">
        <v>1726</v>
      </c>
      <c r="E937" s="8" t="s">
        <v>1727</v>
      </c>
      <c r="F937" s="10">
        <v>0</v>
      </c>
      <c r="G937" s="10">
        <v>0</v>
      </c>
      <c r="H937" s="10">
        <v>0</v>
      </c>
      <c r="I937" s="10">
        <v>0</v>
      </c>
      <c r="J937" s="10">
        <v>0</v>
      </c>
      <c r="K937" s="10">
        <v>0</v>
      </c>
    </row>
    <row r="938" spans="1:11" ht="12.75" customHeight="1" outlineLevel="2">
      <c r="A938" s="15" t="s">
        <v>2704</v>
      </c>
      <c r="B938" s="8" t="s">
        <v>38</v>
      </c>
      <c r="C938" s="9" t="s">
        <v>1681</v>
      </c>
      <c r="D938" s="9" t="s">
        <v>1728</v>
      </c>
      <c r="E938" s="8" t="s">
        <v>1729</v>
      </c>
      <c r="F938" s="10">
        <v>0</v>
      </c>
      <c r="G938" s="10">
        <v>0</v>
      </c>
      <c r="H938" s="10">
        <v>0</v>
      </c>
      <c r="I938" s="10">
        <v>0</v>
      </c>
      <c r="J938" s="10">
        <v>0</v>
      </c>
      <c r="K938" s="10">
        <v>0</v>
      </c>
    </row>
    <row r="939" spans="1:11" ht="12.75" customHeight="1" outlineLevel="2">
      <c r="A939" s="15" t="s">
        <v>2705</v>
      </c>
      <c r="B939" s="8" t="s">
        <v>38</v>
      </c>
      <c r="C939" s="9" t="s">
        <v>1681</v>
      </c>
      <c r="D939" s="9" t="s">
        <v>1730</v>
      </c>
      <c r="E939" s="8" t="s">
        <v>1731</v>
      </c>
      <c r="F939" s="10">
        <v>0</v>
      </c>
      <c r="G939" s="10">
        <v>0</v>
      </c>
      <c r="H939" s="10">
        <v>0</v>
      </c>
      <c r="I939" s="10">
        <v>0</v>
      </c>
      <c r="J939" s="10">
        <v>0</v>
      </c>
      <c r="K939" s="10">
        <v>1044</v>
      </c>
    </row>
    <row r="940" spans="1:11" ht="12.75" customHeight="1" outlineLevel="2">
      <c r="A940" s="15" t="s">
        <v>2706</v>
      </c>
      <c r="B940" s="8" t="s">
        <v>38</v>
      </c>
      <c r="C940" s="9" t="s">
        <v>1681</v>
      </c>
      <c r="D940" s="9" t="s">
        <v>1732</v>
      </c>
      <c r="E940" s="8" t="s">
        <v>1733</v>
      </c>
      <c r="F940" s="10">
        <v>2735</v>
      </c>
      <c r="G940" s="10">
        <v>0</v>
      </c>
      <c r="H940" s="10">
        <v>2735</v>
      </c>
      <c r="I940" s="10">
        <v>0</v>
      </c>
      <c r="J940" s="10">
        <v>2735</v>
      </c>
      <c r="K940" s="10">
        <v>2940</v>
      </c>
    </row>
    <row r="941" spans="1:11" ht="12.75" customHeight="1" outlineLevel="2">
      <c r="A941" s="15" t="s">
        <v>2707</v>
      </c>
      <c r="B941" s="8" t="s">
        <v>38</v>
      </c>
      <c r="C941" s="9" t="s">
        <v>1681</v>
      </c>
      <c r="D941" s="9" t="s">
        <v>1734</v>
      </c>
      <c r="E941" s="8" t="s">
        <v>1735</v>
      </c>
      <c r="F941" s="10">
        <v>0</v>
      </c>
      <c r="G941" s="10">
        <v>0</v>
      </c>
      <c r="H941" s="10">
        <v>0</v>
      </c>
      <c r="I941" s="10">
        <v>0</v>
      </c>
      <c r="J941" s="10">
        <v>0</v>
      </c>
      <c r="K941" s="10">
        <v>0</v>
      </c>
    </row>
    <row r="942" spans="1:11" ht="12.75" customHeight="1" outlineLevel="1" thickBot="1">
      <c r="A942" s="15" t="s">
        <v>2708</v>
      </c>
      <c r="C942" s="9" t="s">
        <v>1681</v>
      </c>
      <c r="E942" s="11" t="s">
        <v>1814</v>
      </c>
      <c r="F942" s="12">
        <v>8733</v>
      </c>
      <c r="G942" s="12">
        <v>633</v>
      </c>
      <c r="H942" s="12">
        <v>9366</v>
      </c>
      <c r="I942" s="12">
        <v>0</v>
      </c>
      <c r="J942" s="12">
        <v>9366</v>
      </c>
      <c r="K942" s="12">
        <v>8103</v>
      </c>
    </row>
    <row r="943" spans="1:11" ht="12.75" customHeight="1" outlineLevel="2" thickTop="1">
      <c r="A943" s="15" t="s">
        <v>38</v>
      </c>
      <c r="C943" s="9" t="s">
        <v>1736</v>
      </c>
    </row>
    <row r="944" spans="1:11" ht="12.75" customHeight="1" outlineLevel="2">
      <c r="A944" s="15" t="s">
        <v>2709</v>
      </c>
      <c r="B944" s="8" t="s">
        <v>38</v>
      </c>
      <c r="C944" s="9" t="s">
        <v>1736</v>
      </c>
      <c r="D944" s="9" t="s">
        <v>1737</v>
      </c>
      <c r="E944" s="8" t="s">
        <v>1738</v>
      </c>
      <c r="F944" s="10">
        <v>0</v>
      </c>
      <c r="G944" s="10">
        <v>0</v>
      </c>
      <c r="H944" s="10">
        <v>0</v>
      </c>
      <c r="I944" s="10">
        <v>0</v>
      </c>
      <c r="J944" s="10">
        <v>0</v>
      </c>
      <c r="K944" s="10">
        <v>0</v>
      </c>
    </row>
    <row r="945" spans="1:11" ht="12.75" customHeight="1" outlineLevel="2">
      <c r="A945" s="15" t="s">
        <v>2710</v>
      </c>
      <c r="B945" s="8" t="s">
        <v>38</v>
      </c>
      <c r="C945" s="9" t="s">
        <v>1736</v>
      </c>
      <c r="D945" s="9" t="s">
        <v>1739</v>
      </c>
      <c r="E945" s="8" t="s">
        <v>1740</v>
      </c>
      <c r="F945" s="10">
        <v>0</v>
      </c>
      <c r="G945" s="10">
        <v>0</v>
      </c>
      <c r="H945" s="10">
        <v>0</v>
      </c>
      <c r="I945" s="10">
        <v>0</v>
      </c>
      <c r="J945" s="10">
        <v>0</v>
      </c>
      <c r="K945" s="10">
        <v>0</v>
      </c>
    </row>
    <row r="946" spans="1:11" ht="12.75" customHeight="1" outlineLevel="2">
      <c r="A946" s="15" t="s">
        <v>2711</v>
      </c>
      <c r="B946" s="8" t="s">
        <v>38</v>
      </c>
      <c r="C946" s="9" t="s">
        <v>1736</v>
      </c>
      <c r="D946" s="9" t="s">
        <v>1741</v>
      </c>
      <c r="E946" s="8" t="s">
        <v>1742</v>
      </c>
      <c r="F946" s="10">
        <v>0</v>
      </c>
      <c r="G946" s="10">
        <v>0</v>
      </c>
      <c r="H946" s="10">
        <v>0</v>
      </c>
      <c r="I946" s="10">
        <v>0</v>
      </c>
      <c r="J946" s="10">
        <v>0</v>
      </c>
      <c r="K946" s="10">
        <v>0</v>
      </c>
    </row>
    <row r="947" spans="1:11" ht="12.75" customHeight="1" outlineLevel="1" thickBot="1">
      <c r="A947" s="15" t="s">
        <v>2712</v>
      </c>
      <c r="C947" s="9" t="s">
        <v>1736</v>
      </c>
      <c r="E947" s="11" t="s">
        <v>1815</v>
      </c>
      <c r="F947" s="12">
        <v>0</v>
      </c>
      <c r="G947" s="12">
        <v>0</v>
      </c>
      <c r="H947" s="12">
        <v>0</v>
      </c>
      <c r="I947" s="12">
        <v>0</v>
      </c>
      <c r="J947" s="12">
        <v>0</v>
      </c>
      <c r="K947" s="12">
        <v>0</v>
      </c>
    </row>
    <row r="948" spans="1:11" ht="12.75" customHeight="1" outlineLevel="2" thickTop="1">
      <c r="A948" s="15" t="s">
        <v>38</v>
      </c>
      <c r="C948" s="9" t="s">
        <v>1743</v>
      </c>
    </row>
    <row r="949" spans="1:11" ht="12.75" customHeight="1" outlineLevel="2">
      <c r="A949" s="15" t="s">
        <v>2713</v>
      </c>
      <c r="B949" s="8" t="s">
        <v>38</v>
      </c>
      <c r="C949" s="9" t="s">
        <v>1743</v>
      </c>
      <c r="D949" s="9" t="s">
        <v>1744</v>
      </c>
      <c r="E949" s="8" t="s">
        <v>1745</v>
      </c>
      <c r="F949" s="10">
        <v>0</v>
      </c>
      <c r="G949" s="10">
        <v>0</v>
      </c>
      <c r="H949" s="10">
        <v>0</v>
      </c>
      <c r="I949" s="10">
        <v>0</v>
      </c>
      <c r="J949" s="10">
        <v>0</v>
      </c>
      <c r="K949" s="10">
        <v>0</v>
      </c>
    </row>
    <row r="950" spans="1:11" ht="12.75" customHeight="1" outlineLevel="2">
      <c r="A950" s="15" t="s">
        <v>2714</v>
      </c>
      <c r="B950" s="8" t="s">
        <v>38</v>
      </c>
      <c r="C950" s="9" t="s">
        <v>1743</v>
      </c>
      <c r="D950" s="9" t="s">
        <v>1746</v>
      </c>
      <c r="E950" s="8" t="s">
        <v>1747</v>
      </c>
      <c r="F950" s="10">
        <v>0</v>
      </c>
      <c r="G950" s="10">
        <v>0</v>
      </c>
      <c r="H950" s="10">
        <v>0</v>
      </c>
      <c r="I950" s="10">
        <v>0</v>
      </c>
      <c r="J950" s="10">
        <v>0</v>
      </c>
      <c r="K950" s="10">
        <v>0</v>
      </c>
    </row>
    <row r="951" spans="1:11" ht="12.75" customHeight="1" outlineLevel="2">
      <c r="A951" s="15" t="s">
        <v>2715</v>
      </c>
      <c r="B951" s="8" t="s">
        <v>38</v>
      </c>
      <c r="C951" s="9" t="s">
        <v>1743</v>
      </c>
      <c r="D951" s="9" t="s">
        <v>1748</v>
      </c>
      <c r="E951" s="8" t="s">
        <v>1749</v>
      </c>
      <c r="F951" s="10">
        <v>0</v>
      </c>
      <c r="G951" s="10">
        <v>0</v>
      </c>
      <c r="H951" s="10">
        <v>0</v>
      </c>
      <c r="I951" s="10">
        <v>0</v>
      </c>
      <c r="J951" s="10">
        <v>0</v>
      </c>
      <c r="K951" s="10">
        <v>0</v>
      </c>
    </row>
    <row r="952" spans="1:11" ht="12.75" customHeight="1" outlineLevel="1" thickBot="1">
      <c r="A952" s="15" t="s">
        <v>2716</v>
      </c>
      <c r="C952" s="9" t="s">
        <v>1743</v>
      </c>
      <c r="E952" s="11" t="s">
        <v>1816</v>
      </c>
      <c r="F952" s="12">
        <v>0</v>
      </c>
      <c r="G952" s="12">
        <v>0</v>
      </c>
      <c r="H952" s="12">
        <v>0</v>
      </c>
      <c r="I952" s="12">
        <v>0</v>
      </c>
      <c r="J952" s="12">
        <v>0</v>
      </c>
      <c r="K952" s="12">
        <v>0</v>
      </c>
    </row>
    <row r="953" spans="1:11" ht="12.75" customHeight="1" outlineLevel="2" thickTop="1">
      <c r="A953" s="15" t="s">
        <v>38</v>
      </c>
      <c r="C953" s="9" t="s">
        <v>1750</v>
      </c>
    </row>
    <row r="954" spans="1:11" ht="12.75" customHeight="1" outlineLevel="2">
      <c r="A954" s="15" t="s">
        <v>2717</v>
      </c>
      <c r="B954" s="8" t="s">
        <v>38</v>
      </c>
      <c r="C954" s="9" t="s">
        <v>1750</v>
      </c>
      <c r="D954" s="9" t="s">
        <v>1751</v>
      </c>
      <c r="E954" s="8" t="s">
        <v>1752</v>
      </c>
      <c r="F954" s="10">
        <v>0</v>
      </c>
      <c r="G954" s="10">
        <v>0</v>
      </c>
      <c r="H954" s="10">
        <v>0</v>
      </c>
      <c r="I954" s="10">
        <v>0</v>
      </c>
      <c r="J954" s="10">
        <v>0</v>
      </c>
      <c r="K954" s="10">
        <v>0</v>
      </c>
    </row>
    <row r="955" spans="1:11" ht="12.75" customHeight="1" outlineLevel="2">
      <c r="A955" s="15" t="s">
        <v>2718</v>
      </c>
      <c r="B955" s="8" t="s">
        <v>38</v>
      </c>
      <c r="C955" s="9" t="s">
        <v>1750</v>
      </c>
      <c r="D955" s="9" t="s">
        <v>1753</v>
      </c>
      <c r="E955" s="8" t="s">
        <v>1754</v>
      </c>
      <c r="F955" s="10">
        <v>0</v>
      </c>
      <c r="G955" s="10">
        <v>0</v>
      </c>
      <c r="H955" s="10">
        <v>0</v>
      </c>
      <c r="I955" s="10">
        <v>0</v>
      </c>
      <c r="J955" s="10">
        <v>0</v>
      </c>
      <c r="K955" s="10">
        <v>0</v>
      </c>
    </row>
    <row r="956" spans="1:11" ht="12.75" customHeight="1" outlineLevel="2">
      <c r="A956" s="15" t="s">
        <v>2719</v>
      </c>
      <c r="B956" s="8" t="s">
        <v>38</v>
      </c>
      <c r="C956" s="9" t="s">
        <v>1750</v>
      </c>
      <c r="D956" s="9" t="s">
        <v>1755</v>
      </c>
      <c r="E956" s="8" t="s">
        <v>1756</v>
      </c>
      <c r="F956" s="10">
        <v>0</v>
      </c>
      <c r="G956" s="10">
        <v>0</v>
      </c>
      <c r="H956" s="10">
        <v>0</v>
      </c>
      <c r="I956" s="10">
        <v>0</v>
      </c>
      <c r="J956" s="10">
        <v>0</v>
      </c>
      <c r="K956" s="10">
        <v>0</v>
      </c>
    </row>
    <row r="957" spans="1:11" ht="12.75" customHeight="1" outlineLevel="1" thickBot="1">
      <c r="A957" s="15" t="s">
        <v>2720</v>
      </c>
      <c r="C957" s="9" t="s">
        <v>1750</v>
      </c>
      <c r="E957" s="11" t="s">
        <v>1817</v>
      </c>
      <c r="F957" s="12">
        <v>0</v>
      </c>
      <c r="G957" s="12">
        <v>0</v>
      </c>
      <c r="H957" s="12">
        <v>0</v>
      </c>
      <c r="I957" s="12">
        <v>0</v>
      </c>
      <c r="J957" s="12">
        <v>0</v>
      </c>
      <c r="K957" s="12">
        <v>0</v>
      </c>
    </row>
    <row r="958" spans="1:11" ht="12.75" customHeight="1" outlineLevel="2" thickTop="1">
      <c r="A958" s="15" t="s">
        <v>38</v>
      </c>
      <c r="C958" s="9" t="s">
        <v>1757</v>
      </c>
    </row>
    <row r="959" spans="1:11" ht="12.75" customHeight="1" outlineLevel="1" thickBot="1">
      <c r="A959" s="15" t="s">
        <v>2721</v>
      </c>
      <c r="C959" s="9" t="s">
        <v>1757</v>
      </c>
      <c r="E959" s="11" t="s">
        <v>1818</v>
      </c>
      <c r="F959" s="12">
        <v>0</v>
      </c>
      <c r="G959" s="12">
        <v>0</v>
      </c>
      <c r="H959" s="12">
        <v>0</v>
      </c>
      <c r="I959" s="12">
        <v>0</v>
      </c>
      <c r="J959" s="12">
        <v>0</v>
      </c>
      <c r="K959" s="12">
        <v>0</v>
      </c>
    </row>
    <row r="960" spans="1:11" ht="12.75" customHeight="1" outlineLevel="2" thickTop="1">
      <c r="A960" s="15" t="s">
        <v>38</v>
      </c>
      <c r="C960" s="9" t="s">
        <v>1758</v>
      </c>
    </row>
    <row r="961" spans="1:11" ht="12.75" customHeight="1" outlineLevel="2">
      <c r="A961" s="15" t="s">
        <v>2722</v>
      </c>
      <c r="B961" s="8" t="s">
        <v>38</v>
      </c>
      <c r="C961" s="9" t="s">
        <v>1758</v>
      </c>
      <c r="D961" s="9" t="s">
        <v>1761</v>
      </c>
      <c r="E961" s="8" t="s">
        <v>1762</v>
      </c>
      <c r="F961" s="10">
        <v>612861</v>
      </c>
      <c r="G961" s="10">
        <v>0</v>
      </c>
      <c r="H961" s="10">
        <v>612861</v>
      </c>
      <c r="I961" s="10">
        <v>0</v>
      </c>
      <c r="J961" s="10">
        <v>612861</v>
      </c>
      <c r="K961" s="10">
        <v>0</v>
      </c>
    </row>
    <row r="962" spans="1:11" ht="12.75" customHeight="1" outlineLevel="1" thickBot="1">
      <c r="A962" s="15" t="s">
        <v>2723</v>
      </c>
      <c r="C962" s="9" t="s">
        <v>1758</v>
      </c>
      <c r="E962" s="11" t="s">
        <v>1819</v>
      </c>
      <c r="F962" s="12">
        <v>612861</v>
      </c>
      <c r="G962" s="12">
        <v>0</v>
      </c>
      <c r="H962" s="12">
        <v>612861</v>
      </c>
      <c r="I962" s="12">
        <v>0</v>
      </c>
      <c r="J962" s="12">
        <v>612861</v>
      </c>
      <c r="K962" s="12">
        <v>0</v>
      </c>
    </row>
    <row r="963" spans="1:11" ht="12.75" customHeight="1" thickTop="1" thickBot="1">
      <c r="A963" s="15" t="s">
        <v>1820</v>
      </c>
      <c r="C963" s="13" t="s">
        <v>1763</v>
      </c>
      <c r="F963" s="12">
        <v>0</v>
      </c>
      <c r="G963" s="12">
        <v>0</v>
      </c>
      <c r="H963" s="12">
        <v>0</v>
      </c>
      <c r="I963" s="12">
        <v>0</v>
      </c>
      <c r="J963" s="12">
        <v>0</v>
      </c>
      <c r="K963" s="12">
        <v>0</v>
      </c>
    </row>
    <row r="964" spans="1:11" ht="12.75" customHeight="1" thickTop="1"/>
  </sheetData>
  <printOptions gridLines="1"/>
  <pageMargins left="0.78740157480314965" right="0.78740157480314965" top="1.1811023622047245" bottom="0.78740157480314965" header="0.39370078740157483" footer="0.39370078740157483"/>
  <pageSetup paperSize="9" pageOrder="overThenDown"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view="pageBreakPreview" zoomScale="60" workbookViewId="0"/>
  </sheetViews>
  <sheetFormatPr defaultRowHeight="12.75"/>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BC71"/>
  <sheetViews>
    <sheetView view="pageBreakPreview" topLeftCell="A5" zoomScale="85" zoomScaleSheetLayoutView="85" workbookViewId="0">
      <selection activeCell="G12" sqref="G12"/>
    </sheetView>
  </sheetViews>
  <sheetFormatPr defaultColWidth="9.28515625" defaultRowHeight="14.25"/>
  <cols>
    <col min="1" max="1" width="6" style="1304" customWidth="1"/>
    <col min="2" max="2" width="21.7109375" style="1304" customWidth="1"/>
    <col min="3" max="3" width="25.5703125" style="1304" customWidth="1"/>
    <col min="4" max="4" width="5.28515625" style="1304" customWidth="1"/>
    <col min="5" max="5" width="15.42578125" style="1304" bestFit="1" customWidth="1"/>
    <col min="6" max="6" width="0.7109375" style="1304" customWidth="1"/>
    <col min="7" max="7" width="13.5703125" style="1304" bestFit="1" customWidth="1"/>
    <col min="8" max="8" width="0.7109375" style="1304" customWidth="1"/>
    <col min="9" max="9" width="13.5703125" style="1304" customWidth="1"/>
    <col min="10" max="10" width="0.7109375" style="1304" customWidth="1"/>
    <col min="11" max="11" width="14.5703125" style="1304" bestFit="1" customWidth="1"/>
    <col min="12" max="12" width="0.7109375" style="1304" customWidth="1"/>
    <col min="13" max="13" width="12.42578125" style="1304" customWidth="1"/>
    <col min="14" max="14" width="0.7109375" style="1304" customWidth="1"/>
    <col min="15" max="15" width="10.85546875" style="1304" bestFit="1" customWidth="1"/>
    <col min="16" max="16" width="0.7109375" style="1304" customWidth="1"/>
    <col min="17" max="17" width="13.5703125" style="1304" customWidth="1"/>
    <col min="18" max="18" width="0.7109375" style="1304" customWidth="1"/>
    <col min="19" max="19" width="15.28515625" style="1304" customWidth="1"/>
    <col min="20" max="20" width="16" style="1281" hidden="1" customWidth="1"/>
    <col min="21" max="21" width="14" style="1281" hidden="1" customWidth="1"/>
    <col min="22" max="22" width="21.5703125" style="1281" hidden="1" customWidth="1"/>
    <col min="23" max="23" width="16.42578125" style="1281" hidden="1" customWidth="1"/>
    <col min="24" max="25" width="13.7109375" style="1281" hidden="1" customWidth="1"/>
    <col min="26" max="26" width="15.28515625" style="1281" hidden="1" customWidth="1"/>
    <col min="27" max="29" width="9.28515625" style="1281" hidden="1" customWidth="1"/>
    <col min="30" max="31" width="9.28515625" style="1304" hidden="1" customWidth="1"/>
    <col min="32" max="32" width="15.28515625" style="1304" hidden="1" customWidth="1"/>
    <col min="33" max="33" width="12.28515625" style="1304" hidden="1" customWidth="1"/>
    <col min="34" max="34" width="0" style="1304" hidden="1" customWidth="1"/>
    <col min="35" max="35" width="12.7109375" style="1304" hidden="1" customWidth="1"/>
    <col min="36" max="36" width="10.7109375" style="1304" hidden="1" customWidth="1"/>
    <col min="37" max="37" width="12.28515625" style="1304" hidden="1" customWidth="1"/>
    <col min="38" max="38" width="10.7109375" style="1304" hidden="1" customWidth="1"/>
    <col min="39" max="39" width="12.28515625" style="1304" hidden="1" customWidth="1"/>
    <col min="40" max="40" width="10.7109375" style="1304" hidden="1" customWidth="1"/>
    <col min="41" max="41" width="12.7109375" style="1304" hidden="1" customWidth="1"/>
    <col min="42" max="42" width="10.7109375" style="1304" hidden="1" customWidth="1"/>
    <col min="43" max="43" width="12.42578125" style="1304" hidden="1" customWidth="1"/>
    <col min="44" max="44" width="10.7109375" style="1304" hidden="1" customWidth="1"/>
    <col min="45" max="52" width="0" style="1304" hidden="1" customWidth="1"/>
    <col min="53" max="53" width="12.5703125" style="1304" bestFit="1" customWidth="1"/>
    <col min="54" max="16384" width="9.28515625" style="1304"/>
  </cols>
  <sheetData>
    <row r="1" spans="1:55" s="1300" customFormat="1" ht="18.75">
      <c r="A1" s="2624" t="s">
        <v>3787</v>
      </c>
      <c r="B1" s="2624"/>
      <c r="C1" s="2624"/>
      <c r="D1" s="2624"/>
      <c r="E1" s="2624"/>
      <c r="F1" s="2624"/>
      <c r="G1" s="2624"/>
      <c r="H1" s="2624"/>
      <c r="I1" s="2624"/>
      <c r="J1" s="2624"/>
      <c r="K1" s="2624"/>
      <c r="L1" s="2624"/>
      <c r="M1" s="2624"/>
      <c r="N1" s="2624"/>
      <c r="O1" s="2624"/>
      <c r="P1" s="2624"/>
      <c r="Q1" s="2624"/>
      <c r="R1" s="2624"/>
      <c r="S1" s="2624"/>
      <c r="T1" s="1302"/>
      <c r="U1" s="1302"/>
      <c r="V1" s="1302"/>
      <c r="W1" s="1302"/>
      <c r="X1" s="1302"/>
      <c r="Y1" s="1302"/>
      <c r="Z1" s="1302"/>
      <c r="AA1" s="1302"/>
      <c r="AB1" s="1302"/>
      <c r="AC1" s="1302"/>
    </row>
    <row r="2" spans="1:55" s="1300" customFormat="1" ht="18.75">
      <c r="A2" s="2624" t="s">
        <v>2950</v>
      </c>
      <c r="B2" s="2624"/>
      <c r="C2" s="2624"/>
      <c r="D2" s="2624"/>
      <c r="E2" s="2624"/>
      <c r="F2" s="2624"/>
      <c r="G2" s="2624"/>
      <c r="H2" s="2624"/>
      <c r="I2" s="2624"/>
      <c r="J2" s="2624"/>
      <c r="K2" s="2624"/>
      <c r="L2" s="2624"/>
      <c r="M2" s="2624"/>
      <c r="N2" s="2624"/>
      <c r="O2" s="2624"/>
      <c r="P2" s="2624"/>
      <c r="Q2" s="2624"/>
      <c r="R2" s="2624"/>
      <c r="S2" s="2624"/>
      <c r="T2" s="1302"/>
      <c r="U2" s="1302"/>
      <c r="V2" s="1302"/>
      <c r="W2" s="1302"/>
      <c r="X2" s="1302"/>
      <c r="Y2" s="1302"/>
      <c r="Z2" s="1302"/>
      <c r="AA2" s="1302"/>
      <c r="AB2" s="1302"/>
      <c r="AC2" s="1302"/>
    </row>
    <row r="3" spans="1:55" s="1300" customFormat="1" ht="18.75">
      <c r="A3" s="2624" t="s">
        <v>4452</v>
      </c>
      <c r="B3" s="2624"/>
      <c r="C3" s="2624"/>
      <c r="D3" s="2624"/>
      <c r="E3" s="2624"/>
      <c r="F3" s="2624"/>
      <c r="G3" s="2624"/>
      <c r="H3" s="2624"/>
      <c r="I3" s="2624"/>
      <c r="J3" s="2624"/>
      <c r="K3" s="2624"/>
      <c r="L3" s="2624"/>
      <c r="M3" s="2624"/>
      <c r="N3" s="2624"/>
      <c r="O3" s="2624"/>
      <c r="P3" s="2624"/>
      <c r="Q3" s="2624"/>
      <c r="R3" s="2624"/>
      <c r="S3" s="2624"/>
      <c r="T3" s="1302"/>
      <c r="U3" s="1302"/>
      <c r="V3" s="1302"/>
      <c r="W3" s="1302"/>
      <c r="X3" s="1302"/>
      <c r="Y3" s="1302"/>
      <c r="Z3" s="1302"/>
      <c r="AA3" s="1302"/>
      <c r="AB3" s="1302"/>
      <c r="AC3" s="1302"/>
    </row>
    <row r="4" spans="1:55" ht="15">
      <c r="A4" s="1571"/>
      <c r="B4" s="1571"/>
      <c r="C4" s="1571"/>
      <c r="D4" s="1571"/>
      <c r="E4" s="1571"/>
      <c r="F4" s="1571"/>
      <c r="G4" s="1571"/>
      <c r="H4" s="1571"/>
      <c r="I4" s="1571"/>
      <c r="J4" s="1571"/>
      <c r="K4" s="1950"/>
      <c r="L4" s="1298"/>
      <c r="M4" s="1298"/>
      <c r="N4" s="1298"/>
      <c r="O4" s="1298"/>
      <c r="P4" s="1298"/>
      <c r="Q4" s="1298"/>
      <c r="R4" s="1298"/>
      <c r="S4" s="1298"/>
    </row>
    <row r="5" spans="1:55" ht="15">
      <c r="A5" s="1571"/>
      <c r="B5" s="1571"/>
      <c r="C5" s="1571"/>
      <c r="D5" s="1571"/>
      <c r="E5" s="2632" t="s">
        <v>4453</v>
      </c>
      <c r="F5" s="2632"/>
      <c r="G5" s="2632"/>
      <c r="H5" s="2632"/>
      <c r="I5" s="2632"/>
      <c r="J5" s="2632"/>
      <c r="K5" s="2632"/>
      <c r="L5" s="1951"/>
      <c r="M5" s="2633" t="s">
        <v>4506</v>
      </c>
      <c r="N5" s="2633"/>
      <c r="O5" s="2633"/>
      <c r="P5" s="2633"/>
      <c r="Q5" s="2633"/>
      <c r="R5" s="2633"/>
      <c r="S5" s="2633"/>
      <c r="V5" s="1281" t="s">
        <v>3806</v>
      </c>
    </row>
    <row r="6" spans="1:55" ht="15">
      <c r="A6" s="1298"/>
      <c r="B6" s="1298"/>
      <c r="C6" s="1298"/>
      <c r="D6" s="1298"/>
      <c r="E6" s="2044"/>
      <c r="F6" s="1307"/>
      <c r="G6" s="2044"/>
      <c r="H6" s="1307"/>
      <c r="I6" s="2044"/>
      <c r="J6" s="1307"/>
      <c r="K6" s="2044"/>
      <c r="L6" s="1952"/>
      <c r="M6" s="2044"/>
      <c r="N6" s="1307"/>
      <c r="O6" s="2044"/>
      <c r="P6" s="1307"/>
      <c r="Q6" s="2044"/>
      <c r="R6" s="1952"/>
      <c r="S6" s="2058"/>
      <c r="T6" s="1314"/>
      <c r="U6" s="1314"/>
      <c r="V6" s="1314" t="s">
        <v>3807</v>
      </c>
      <c r="X6" s="1281" t="s">
        <v>3811</v>
      </c>
    </row>
    <row r="7" spans="1:55" s="1309" customFormat="1" ht="15">
      <c r="A7" s="1296"/>
      <c r="B7" s="1296"/>
      <c r="C7" s="1296"/>
      <c r="D7" s="1296"/>
      <c r="E7" s="2056" t="s">
        <v>4122</v>
      </c>
      <c r="F7" s="2057"/>
      <c r="G7" s="2056" t="s">
        <v>3749</v>
      </c>
      <c r="H7" s="1307"/>
      <c r="I7" s="2058" t="s">
        <v>4125</v>
      </c>
      <c r="J7" s="1307"/>
      <c r="K7" s="2046"/>
      <c r="L7" s="1307"/>
      <c r="M7" s="2056" t="s">
        <v>4122</v>
      </c>
      <c r="N7" s="2057"/>
      <c r="O7" s="2056" t="s">
        <v>3749</v>
      </c>
      <c r="P7" s="1307"/>
      <c r="Q7" s="2058" t="s">
        <v>4125</v>
      </c>
      <c r="R7" s="1307"/>
      <c r="S7" s="2058"/>
      <c r="T7" s="1314"/>
      <c r="U7" s="1314"/>
      <c r="V7" s="1314" t="s">
        <v>3808</v>
      </c>
      <c r="W7" s="1314" t="s">
        <v>3809</v>
      </c>
      <c r="X7" s="1314" t="s">
        <v>3810</v>
      </c>
      <c r="Y7" s="1314"/>
      <c r="Z7" s="1314"/>
      <c r="AA7" s="1314"/>
      <c r="AB7" s="1314"/>
      <c r="AC7" s="1314"/>
    </row>
    <row r="8" spans="1:55" s="1309" customFormat="1" ht="15">
      <c r="A8" s="1296"/>
      <c r="B8" s="1296"/>
      <c r="C8" s="1296"/>
      <c r="D8" s="1296"/>
      <c r="E8" s="2047" t="s">
        <v>4123</v>
      </c>
      <c r="F8" s="2057"/>
      <c r="G8" s="2047" t="s">
        <v>4123</v>
      </c>
      <c r="H8" s="1307"/>
      <c r="I8" s="2047" t="s">
        <v>4123</v>
      </c>
      <c r="J8" s="1307"/>
      <c r="K8" s="2058" t="s">
        <v>2928</v>
      </c>
      <c r="L8" s="1307"/>
      <c r="M8" s="2047" t="s">
        <v>4123</v>
      </c>
      <c r="N8" s="2057"/>
      <c r="O8" s="2047" t="s">
        <v>4123</v>
      </c>
      <c r="P8" s="1307"/>
      <c r="Q8" s="2047" t="s">
        <v>4123</v>
      </c>
      <c r="R8" s="1307"/>
      <c r="S8" s="2058" t="s">
        <v>2928</v>
      </c>
      <c r="T8" s="2630"/>
      <c r="U8" s="2630"/>
      <c r="V8" s="2630"/>
      <c r="W8" s="1314"/>
      <c r="X8" s="1314" t="s">
        <v>3812</v>
      </c>
      <c r="Y8" s="1314"/>
      <c r="Z8" s="1314"/>
      <c r="AA8" s="1314"/>
      <c r="AB8" s="1314"/>
      <c r="AC8" s="1314"/>
    </row>
    <row r="9" spans="1:55" s="1309" customFormat="1" ht="15">
      <c r="A9" s="1296"/>
      <c r="B9" s="1296"/>
      <c r="C9" s="1296"/>
      <c r="D9" s="2022" t="s">
        <v>2945</v>
      </c>
      <c r="E9" s="2622" t="s">
        <v>4507</v>
      </c>
      <c r="F9" s="2622"/>
      <c r="G9" s="2622"/>
      <c r="H9" s="2622"/>
      <c r="I9" s="2622"/>
      <c r="J9" s="2622"/>
      <c r="K9" s="2622"/>
      <c r="L9" s="2622"/>
      <c r="M9" s="2622"/>
      <c r="N9" s="2622"/>
      <c r="O9" s="2622"/>
      <c r="P9" s="2622"/>
      <c r="Q9" s="2622"/>
      <c r="R9" s="2622"/>
      <c r="S9" s="2622"/>
      <c r="T9" s="2025"/>
      <c r="U9" s="1314"/>
      <c r="V9" s="1314"/>
      <c r="W9" s="1314"/>
      <c r="X9" s="1314"/>
      <c r="Y9" s="1314"/>
      <c r="Z9" s="1314"/>
      <c r="AA9" s="1314"/>
      <c r="AB9" s="1314"/>
      <c r="AC9" s="1314"/>
      <c r="BA9" s="2620"/>
      <c r="BB9" s="2620"/>
      <c r="BC9" s="2620"/>
    </row>
    <row r="10" spans="1:55" ht="15">
      <c r="A10" s="1874" t="s">
        <v>3176</v>
      </c>
      <c r="B10" s="1874"/>
      <c r="C10" s="1573"/>
      <c r="D10" s="1298"/>
      <c r="E10" s="1298"/>
      <c r="F10" s="1298"/>
      <c r="G10" s="1298"/>
      <c r="H10" s="1298"/>
      <c r="I10" s="1298"/>
      <c r="J10" s="1298"/>
      <c r="K10" s="1298"/>
      <c r="L10" s="1298"/>
      <c r="M10" s="1298"/>
      <c r="N10" s="1298"/>
      <c r="O10" s="1298"/>
      <c r="P10" s="1298"/>
      <c r="Q10" s="1298"/>
      <c r="R10" s="1298"/>
      <c r="S10" s="1298"/>
      <c r="U10" s="2025" t="s">
        <v>3805</v>
      </c>
      <c r="V10" s="2025"/>
      <c r="W10" s="1367" t="e">
        <f>#REF!</f>
        <v>#REF!</v>
      </c>
      <c r="X10" s="1953" t="s">
        <v>3605</v>
      </c>
    </row>
    <row r="11" spans="1:55" ht="15">
      <c r="A11" s="2060" t="s">
        <v>4127</v>
      </c>
      <c r="B11" s="1874"/>
      <c r="C11" s="1573"/>
      <c r="D11" s="1298"/>
      <c r="E11" s="2059"/>
      <c r="F11" s="1298"/>
      <c r="G11" s="2059"/>
      <c r="H11" s="1298"/>
      <c r="I11" s="2059"/>
      <c r="J11" s="1298"/>
      <c r="K11" s="2059"/>
      <c r="L11" s="1298"/>
      <c r="M11" s="2059"/>
      <c r="N11" s="1298"/>
      <c r="O11" s="2059"/>
      <c r="P11" s="1298"/>
      <c r="Q11" s="2059"/>
      <c r="R11" s="1298"/>
      <c r="S11" s="2059"/>
      <c r="U11" s="2025"/>
      <c r="V11" s="2025"/>
      <c r="W11" s="1367"/>
      <c r="X11" s="1953"/>
    </row>
    <row r="12" spans="1:55" ht="15">
      <c r="A12" s="2061" t="s">
        <v>4317</v>
      </c>
      <c r="B12" s="1954"/>
      <c r="D12" s="1290"/>
      <c r="E12" s="1878">
        <f>-'TB-EQ'!E51</f>
        <v>-19397</v>
      </c>
      <c r="F12" s="1338"/>
      <c r="G12" s="1878">
        <f>-'TB-DT'!E65</f>
        <v>-289</v>
      </c>
      <c r="H12" s="1338"/>
      <c r="I12" s="1878">
        <v>0</v>
      </c>
      <c r="J12" s="1338"/>
      <c r="K12" s="1878">
        <f>+I12+G12+E12</f>
        <v>-19686</v>
      </c>
      <c r="L12" s="1282"/>
      <c r="M12" s="1820">
        <v>70097</v>
      </c>
      <c r="N12" s="1282"/>
      <c r="O12" s="1820">
        <v>65</v>
      </c>
      <c r="P12" s="1282"/>
      <c r="Q12" s="1820">
        <v>31</v>
      </c>
      <c r="R12" s="1282"/>
      <c r="S12" s="1820">
        <f>M12+O12+Q12</f>
        <v>70193</v>
      </c>
      <c r="Z12" s="1281">
        <v>4540526</v>
      </c>
      <c r="AF12" s="1281"/>
      <c r="BA12" s="2501"/>
    </row>
    <row r="13" spans="1:55" ht="15">
      <c r="A13" s="2061" t="s">
        <v>4129</v>
      </c>
      <c r="B13" s="1954"/>
      <c r="D13" s="1290"/>
      <c r="E13" s="1878">
        <f>'TB-EQ'!F52</f>
        <v>26163</v>
      </c>
      <c r="F13" s="1338"/>
      <c r="G13" s="1878">
        <v>0</v>
      </c>
      <c r="H13" s="1338"/>
      <c r="I13" s="1878">
        <v>0</v>
      </c>
      <c r="J13" s="1338"/>
      <c r="K13" s="1878">
        <f>+I13+G13+E13</f>
        <v>26163</v>
      </c>
      <c r="L13" s="1282"/>
      <c r="M13" s="1820">
        <v>18373</v>
      </c>
      <c r="N13" s="1282"/>
      <c r="O13" s="1820">
        <v>0</v>
      </c>
      <c r="P13" s="1282"/>
      <c r="Q13" s="1820">
        <v>0</v>
      </c>
      <c r="R13" s="1282"/>
      <c r="S13" s="1820">
        <f t="shared" ref="S13:S18" si="0">M13+O13+Q13</f>
        <v>18373</v>
      </c>
      <c r="U13" s="1281" t="s">
        <v>3602</v>
      </c>
      <c r="W13" s="1281">
        <v>7102233</v>
      </c>
      <c r="X13" s="1281" t="s">
        <v>3601</v>
      </c>
      <c r="Z13" s="1281">
        <v>10169858</v>
      </c>
      <c r="AF13" s="1281"/>
    </row>
    <row r="14" spans="1:55" ht="15">
      <c r="A14" s="2062" t="s">
        <v>4130</v>
      </c>
      <c r="B14" s="1954"/>
      <c r="D14" s="1290"/>
      <c r="E14" s="1878">
        <v>0</v>
      </c>
      <c r="F14" s="1338"/>
      <c r="G14" s="1878">
        <f>'TB-DT'!F84-'TB-DT'!E86</f>
        <v>5866</v>
      </c>
      <c r="H14" s="1338"/>
      <c r="I14" s="1878">
        <f>'TB-MM'!F67-'TB-MM'!E68</f>
        <v>2607</v>
      </c>
      <c r="J14" s="1338"/>
      <c r="K14" s="1878">
        <f t="shared" ref="K14:K19" si="1">+I14+G14+E14</f>
        <v>8473</v>
      </c>
      <c r="L14" s="1282"/>
      <c r="M14" s="1820">
        <v>0</v>
      </c>
      <c r="N14" s="1282"/>
      <c r="O14" s="1820">
        <v>6056</v>
      </c>
      <c r="P14" s="1282"/>
      <c r="Q14" s="1820">
        <v>2127</v>
      </c>
      <c r="R14" s="1282"/>
      <c r="S14" s="1820">
        <f t="shared" si="0"/>
        <v>8183</v>
      </c>
      <c r="Z14" s="1281" t="e">
        <f>#REF!-Z13</f>
        <v>#REF!</v>
      </c>
    </row>
    <row r="15" spans="1:55" ht="15">
      <c r="A15" s="2061" t="s">
        <v>4131</v>
      </c>
      <c r="B15" s="1359"/>
      <c r="D15" s="1290"/>
      <c r="E15" s="1878">
        <v>0</v>
      </c>
      <c r="F15" s="1338"/>
      <c r="G15" s="1878">
        <f>'TB-DT'!F83+'TB-DT'!F85-'TB-DT'!E87</f>
        <v>9346</v>
      </c>
      <c r="H15" s="1338"/>
      <c r="I15" s="2588">
        <f>+'TB-MM'!F66</f>
        <v>1468</v>
      </c>
      <c r="J15" s="1338"/>
      <c r="K15" s="1878">
        <f t="shared" si="1"/>
        <v>10814</v>
      </c>
      <c r="L15" s="1282"/>
      <c r="M15" s="1820">
        <v>0</v>
      </c>
      <c r="N15" s="1282"/>
      <c r="O15" s="1820">
        <v>6654</v>
      </c>
      <c r="P15" s="1282"/>
      <c r="Q15" s="1820">
        <v>357</v>
      </c>
      <c r="R15" s="1282"/>
      <c r="S15" s="1820">
        <f t="shared" si="0"/>
        <v>7011</v>
      </c>
      <c r="U15" s="1367"/>
      <c r="V15" s="1367"/>
      <c r="W15" s="1367"/>
    </row>
    <row r="16" spans="1:55" ht="15">
      <c r="A16" s="2063" t="s">
        <v>4132</v>
      </c>
      <c r="B16" s="1359"/>
      <c r="D16" s="1290"/>
      <c r="E16" s="1878">
        <v>0</v>
      </c>
      <c r="F16" s="1338"/>
      <c r="G16" s="1878">
        <f>'TB-DT'!F87</f>
        <v>1685</v>
      </c>
      <c r="H16" s="1338"/>
      <c r="I16" s="1878">
        <f>'TB-MM'!F69</f>
        <v>1411</v>
      </c>
      <c r="J16" s="1338"/>
      <c r="K16" s="1878">
        <f>+I16+G16+E16</f>
        <v>3096</v>
      </c>
      <c r="L16" s="1282"/>
      <c r="M16" s="1820">
        <v>0</v>
      </c>
      <c r="N16" s="1282"/>
      <c r="O16" s="1820">
        <v>1516</v>
      </c>
      <c r="P16" s="1282"/>
      <c r="Q16" s="1820">
        <v>584</v>
      </c>
      <c r="R16" s="1282"/>
      <c r="S16" s="1820">
        <f t="shared" si="0"/>
        <v>2100</v>
      </c>
      <c r="U16" s="1367"/>
      <c r="V16" s="1367"/>
      <c r="W16" s="1367"/>
    </row>
    <row r="17" spans="1:32" ht="15">
      <c r="A17" s="2064" t="s">
        <v>4133</v>
      </c>
      <c r="B17" s="1359"/>
      <c r="D17" s="1290"/>
      <c r="E17" s="1878">
        <f>'TB-EQ'!E53*-1</f>
        <v>-42566</v>
      </c>
      <c r="F17" s="1338"/>
      <c r="G17" s="1878">
        <f>-'TB-DT'!E67-'TB-DT'!E66</f>
        <v>-541</v>
      </c>
      <c r="H17" s="1338"/>
      <c r="I17" s="1878">
        <f>'TB-MM'!E57*-1</f>
        <v>-175</v>
      </c>
      <c r="J17" s="1338"/>
      <c r="K17" s="1878">
        <f>+I17+G17+E17</f>
        <v>-43282</v>
      </c>
      <c r="L17" s="1282"/>
      <c r="M17" s="1820">
        <v>93726</v>
      </c>
      <c r="N17" s="1282"/>
      <c r="O17" s="1820">
        <v>890</v>
      </c>
      <c r="P17" s="1282"/>
      <c r="Q17" s="1820">
        <v>-8</v>
      </c>
      <c r="R17" s="1282"/>
      <c r="S17" s="1820">
        <f t="shared" si="0"/>
        <v>94608</v>
      </c>
      <c r="U17" s="1367"/>
      <c r="V17" s="1367"/>
      <c r="W17" s="1367"/>
      <c r="AF17" s="1282"/>
    </row>
    <row r="18" spans="1:32" ht="15">
      <c r="A18" s="1299" t="s">
        <v>4448</v>
      </c>
      <c r="B18" s="1364"/>
      <c r="D18" s="1290"/>
      <c r="E18" s="1878">
        <f>SUM('TB-EQ'!F54:F58)+1</f>
        <v>873</v>
      </c>
      <c r="F18" s="1338"/>
      <c r="G18" s="1878">
        <f>SUM('TB-DT'!F68:F82)</f>
        <v>6651</v>
      </c>
      <c r="H18" s="1338"/>
      <c r="I18" s="1878">
        <f>SUM('TB-MM'!F58:F65)</f>
        <v>15185</v>
      </c>
      <c r="J18" s="1338"/>
      <c r="K18" s="1878">
        <f t="shared" si="1"/>
        <v>22709</v>
      </c>
      <c r="L18" s="1282"/>
      <c r="M18" s="1820">
        <v>576</v>
      </c>
      <c r="N18" s="1282"/>
      <c r="O18" s="1820">
        <v>2836</v>
      </c>
      <c r="P18" s="1282"/>
      <c r="Q18" s="1820">
        <v>9223</v>
      </c>
      <c r="R18" s="1282"/>
      <c r="S18" s="1820">
        <f t="shared" si="0"/>
        <v>12635</v>
      </c>
      <c r="T18" s="1955" t="s">
        <v>3804</v>
      </c>
      <c r="X18" s="1281">
        <v>440528</v>
      </c>
      <c r="AF18" s="1282"/>
    </row>
    <row r="19" spans="1:32" ht="15">
      <c r="A19" s="1299" t="s">
        <v>3274</v>
      </c>
      <c r="B19" s="1364"/>
      <c r="D19" s="1290"/>
      <c r="E19" s="1882">
        <v>0</v>
      </c>
      <c r="F19" s="1338"/>
      <c r="G19" s="1882">
        <f>+'TB-DT'!F88</f>
        <v>30</v>
      </c>
      <c r="H19" s="1338"/>
      <c r="I19" s="1882">
        <v>0</v>
      </c>
      <c r="J19" s="1338"/>
      <c r="K19" s="1882">
        <f t="shared" si="1"/>
        <v>30</v>
      </c>
      <c r="L19" s="1282"/>
      <c r="M19" s="1822">
        <v>0</v>
      </c>
      <c r="N19" s="1282"/>
      <c r="O19" s="1822">
        <v>0</v>
      </c>
      <c r="P19" s="1282"/>
      <c r="Q19" s="1822">
        <v>0</v>
      </c>
      <c r="R19" s="1282"/>
      <c r="S19" s="1822">
        <v>0</v>
      </c>
      <c r="T19" s="1955"/>
      <c r="AF19" s="1282"/>
    </row>
    <row r="20" spans="1:32" ht="15">
      <c r="A20" s="1874" t="s">
        <v>4171</v>
      </c>
      <c r="B20" s="1654"/>
      <c r="C20" s="1303"/>
      <c r="D20" s="1290"/>
      <c r="E20" s="1338">
        <f>SUM(E12:E19)</f>
        <v>-34927</v>
      </c>
      <c r="F20" s="1338"/>
      <c r="G20" s="1338">
        <f>SUM(G12:G19)</f>
        <v>22748</v>
      </c>
      <c r="H20" s="1338"/>
      <c r="I20" s="1338">
        <f>SUM(I12:I19)</f>
        <v>20496</v>
      </c>
      <c r="J20" s="1338"/>
      <c r="K20" s="1338">
        <f>SUM(K12:K19)</f>
        <v>8317</v>
      </c>
      <c r="L20" s="1282"/>
      <c r="M20" s="1312">
        <f>SUM(M12:M19)</f>
        <v>182772</v>
      </c>
      <c r="N20" s="1282"/>
      <c r="O20" s="1312">
        <f>SUM(O12:O19)</f>
        <v>18017</v>
      </c>
      <c r="P20" s="1282"/>
      <c r="Q20" s="1312">
        <f>SUM(Q12:Q19)</f>
        <v>12314</v>
      </c>
      <c r="R20" s="1282"/>
      <c r="S20" s="1312">
        <f>SUM(S12:S19)</f>
        <v>213103</v>
      </c>
      <c r="T20" s="1281">
        <f>E20</f>
        <v>-34927</v>
      </c>
      <c r="U20" s="1281">
        <v>1972959</v>
      </c>
      <c r="V20" s="1281">
        <f>U20-I20</f>
        <v>1952463</v>
      </c>
      <c r="AF20" s="1282">
        <v>-35827425</v>
      </c>
    </row>
    <row r="21" spans="1:32" ht="15">
      <c r="A21" s="1985"/>
      <c r="B21" s="1984"/>
      <c r="C21" s="1303"/>
      <c r="D21" s="1290"/>
      <c r="E21" s="1338"/>
      <c r="F21" s="1338"/>
      <c r="G21" s="1338"/>
      <c r="H21" s="1338"/>
      <c r="I21" s="1338"/>
      <c r="J21" s="1338"/>
      <c r="K21" s="1338"/>
      <c r="L21" s="1282"/>
      <c r="M21" s="1282"/>
      <c r="N21" s="1282"/>
      <c r="O21" s="1282"/>
      <c r="P21" s="1282"/>
      <c r="Q21" s="1282"/>
      <c r="R21" s="1282"/>
      <c r="S21" s="1312"/>
      <c r="AF21" s="1282">
        <f>AF20-E20</f>
        <v>-35792498</v>
      </c>
    </row>
    <row r="22" spans="1:32" ht="15">
      <c r="A22" s="1874" t="s">
        <v>3177</v>
      </c>
      <c r="B22" s="1654"/>
      <c r="C22" s="1315"/>
      <c r="D22" s="1290"/>
      <c r="E22" s="1220"/>
      <c r="F22" s="1220"/>
      <c r="G22" s="1220"/>
      <c r="H22" s="1220"/>
      <c r="I22" s="1220"/>
      <c r="J22" s="1220"/>
      <c r="K22" s="1220"/>
      <c r="L22" s="1282"/>
      <c r="M22" s="1282"/>
      <c r="N22" s="1282"/>
      <c r="O22" s="1282"/>
      <c r="P22" s="1282"/>
      <c r="Q22" s="1282"/>
      <c r="R22" s="1282"/>
      <c r="S22" s="1282"/>
      <c r="AF22" s="1282"/>
    </row>
    <row r="23" spans="1:32" ht="15">
      <c r="A23" s="1299" t="s">
        <v>3704</v>
      </c>
      <c r="B23" s="1364"/>
      <c r="C23" s="1956"/>
      <c r="D23" s="1345"/>
      <c r="E23" s="1876">
        <f>'TB-EQ'!E61</f>
        <v>7542</v>
      </c>
      <c r="F23" s="1338"/>
      <c r="G23" s="1876">
        <f>'TB-DT'!E91</f>
        <v>4182</v>
      </c>
      <c r="H23" s="1338"/>
      <c r="I23" s="1876">
        <f>'TB-MM'!E72</f>
        <v>3665</v>
      </c>
      <c r="J23" s="1338"/>
      <c r="K23" s="1876">
        <f>I23+G23+E23</f>
        <v>15389</v>
      </c>
      <c r="L23" s="1312"/>
      <c r="M23" s="1957">
        <v>7275</v>
      </c>
      <c r="N23" s="1312"/>
      <c r="O23" s="1957">
        <v>3452</v>
      </c>
      <c r="P23" s="1312"/>
      <c r="Q23" s="1957">
        <v>2800</v>
      </c>
      <c r="R23" s="1312"/>
      <c r="S23" s="1957">
        <f t="shared" ref="S23:S36" si="2">M23+O23+Q23</f>
        <v>13527</v>
      </c>
      <c r="T23" s="1281">
        <f>G23+G25</f>
        <v>4726</v>
      </c>
    </row>
    <row r="24" spans="1:32" ht="15">
      <c r="A24" s="1958" t="s">
        <v>4246</v>
      </c>
      <c r="B24" s="1364"/>
      <c r="C24" s="1956"/>
      <c r="D24" s="1345"/>
      <c r="E24" s="1878"/>
      <c r="F24" s="1338"/>
      <c r="G24" s="1878"/>
      <c r="H24" s="1338"/>
      <c r="I24" s="1878"/>
      <c r="J24" s="1338"/>
      <c r="K24" s="1878"/>
      <c r="L24" s="1312"/>
      <c r="M24" s="1820"/>
      <c r="N24" s="1312"/>
      <c r="O24" s="1820"/>
      <c r="P24" s="1312"/>
      <c r="Q24" s="1820"/>
      <c r="R24" s="1312"/>
      <c r="S24" s="1820"/>
    </row>
    <row r="25" spans="1:32" ht="15">
      <c r="A25" s="2296" t="s">
        <v>4247</v>
      </c>
      <c r="B25" s="1959"/>
      <c r="C25" s="1956"/>
      <c r="D25" s="1345"/>
      <c r="E25" s="1878">
        <f>'TB-EQ'!E62</f>
        <v>981</v>
      </c>
      <c r="F25" s="1338"/>
      <c r="G25" s="1878">
        <f>'TB-DT'!E92</f>
        <v>544</v>
      </c>
      <c r="H25" s="1338"/>
      <c r="I25" s="1878">
        <f>'TB-MM'!E73</f>
        <v>476</v>
      </c>
      <c r="J25" s="1338"/>
      <c r="K25" s="1878">
        <f>I25+G25+E25</f>
        <v>2001</v>
      </c>
      <c r="L25" s="1282"/>
      <c r="M25" s="1820">
        <v>946</v>
      </c>
      <c r="N25" s="1282"/>
      <c r="O25" s="1820">
        <v>449</v>
      </c>
      <c r="P25" s="1282"/>
      <c r="Q25" s="1820">
        <v>364</v>
      </c>
      <c r="R25" s="1282"/>
      <c r="S25" s="1820">
        <f t="shared" si="2"/>
        <v>1759</v>
      </c>
      <c r="T25" s="1281">
        <v>1786046</v>
      </c>
    </row>
    <row r="26" spans="1:32">
      <c r="A26" s="1960" t="s">
        <v>3575</v>
      </c>
      <c r="B26" s="1565"/>
      <c r="C26" s="1364"/>
      <c r="D26" s="1961"/>
      <c r="E26" s="1889"/>
      <c r="G26" s="1889"/>
      <c r="I26" s="1889"/>
      <c r="K26" s="1889"/>
      <c r="M26" s="1889"/>
      <c r="O26" s="1889"/>
      <c r="Q26" s="1889"/>
      <c r="S26" s="1820"/>
      <c r="T26" s="1281">
        <f>T25-T23</f>
        <v>1781320</v>
      </c>
    </row>
    <row r="27" spans="1:32" ht="15">
      <c r="A27" s="1938" t="s">
        <v>3576</v>
      </c>
      <c r="B27" s="1962"/>
      <c r="C27" s="1364"/>
      <c r="E27" s="1878">
        <f>'TB-EQ'!E63</f>
        <v>688</v>
      </c>
      <c r="F27" s="1338"/>
      <c r="G27" s="1878">
        <f>'TB-DT'!E93</f>
        <v>381</v>
      </c>
      <c r="H27" s="1338"/>
      <c r="I27" s="1878">
        <f>'TB-MM'!E75</f>
        <v>334</v>
      </c>
      <c r="J27" s="1338"/>
      <c r="K27" s="1878">
        <f>I27+G27+E27</f>
        <v>1403</v>
      </c>
      <c r="L27" s="1282"/>
      <c r="M27" s="1820">
        <v>697</v>
      </c>
      <c r="N27" s="1282"/>
      <c r="O27" s="1820">
        <v>331</v>
      </c>
      <c r="P27" s="1282"/>
      <c r="Q27" s="1820">
        <v>268</v>
      </c>
      <c r="R27" s="1282"/>
      <c r="S27" s="1820">
        <f t="shared" si="2"/>
        <v>1296</v>
      </c>
    </row>
    <row r="28" spans="1:32" ht="15">
      <c r="A28" s="1497" t="s">
        <v>3550</v>
      </c>
      <c r="B28" s="1963"/>
      <c r="C28" s="1364"/>
      <c r="D28" s="1961"/>
      <c r="E28" s="1878">
        <f>'TB-EQ'!E64</f>
        <v>89</v>
      </c>
      <c r="F28" s="1338"/>
      <c r="G28" s="1878">
        <f>'TB-DT'!E94</f>
        <v>50</v>
      </c>
      <c r="H28" s="1338"/>
      <c r="I28" s="1878">
        <f>'TB-MM'!E76</f>
        <v>43</v>
      </c>
      <c r="J28" s="1338"/>
      <c r="K28" s="1878">
        <f>I28+G28+E28</f>
        <v>182</v>
      </c>
      <c r="L28" s="1282"/>
      <c r="M28" s="1820">
        <v>91</v>
      </c>
      <c r="N28" s="1282"/>
      <c r="O28" s="1820">
        <v>42</v>
      </c>
      <c r="P28" s="1282"/>
      <c r="Q28" s="1820">
        <v>35</v>
      </c>
      <c r="R28" s="1282"/>
      <c r="S28" s="1820">
        <f t="shared" si="2"/>
        <v>168</v>
      </c>
      <c r="U28" s="1281">
        <v>3085855</v>
      </c>
      <c r="V28" s="1281">
        <f>U28-E23</f>
        <v>3078313</v>
      </c>
    </row>
    <row r="29" spans="1:32" ht="15">
      <c r="A29" s="1964" t="s">
        <v>2952</v>
      </c>
      <c r="B29" s="1965"/>
      <c r="C29" s="1966"/>
      <c r="D29" s="1967"/>
      <c r="E29" s="1968"/>
      <c r="F29" s="1338"/>
      <c r="G29" s="1968"/>
      <c r="H29" s="1338"/>
      <c r="I29" s="1968"/>
      <c r="J29" s="1338"/>
      <c r="K29" s="1968"/>
      <c r="L29" s="1282"/>
      <c r="M29" s="1820"/>
      <c r="N29" s="1282"/>
      <c r="O29" s="1820"/>
      <c r="P29" s="1282"/>
      <c r="Q29" s="1820"/>
      <c r="R29" s="1282"/>
      <c r="S29" s="1820"/>
    </row>
    <row r="30" spans="1:32" ht="15">
      <c r="A30" s="1327" t="s">
        <v>2953</v>
      </c>
      <c r="B30" s="1366"/>
      <c r="C30" s="1969"/>
      <c r="D30" s="1961"/>
      <c r="E30" s="1968">
        <f>'TB-EQ'!E65</f>
        <v>185</v>
      </c>
      <c r="F30" s="1338"/>
      <c r="G30" s="1878">
        <f>'TB-DT'!E95</f>
        <v>104</v>
      </c>
      <c r="H30" s="1338"/>
      <c r="I30" s="1878">
        <f>'TB-MM'!E77</f>
        <v>91</v>
      </c>
      <c r="J30" s="1338"/>
      <c r="K30" s="1878">
        <f>I30+G30+E30</f>
        <v>380</v>
      </c>
      <c r="L30" s="1282"/>
      <c r="M30" s="1820">
        <v>121</v>
      </c>
      <c r="N30" s="1282"/>
      <c r="O30" s="1820">
        <v>58</v>
      </c>
      <c r="P30" s="1282"/>
      <c r="Q30" s="1820">
        <v>47</v>
      </c>
      <c r="R30" s="1282"/>
      <c r="S30" s="1820">
        <f t="shared" si="2"/>
        <v>226</v>
      </c>
    </row>
    <row r="31" spans="1:32" ht="15">
      <c r="A31" s="1299" t="s">
        <v>3179</v>
      </c>
      <c r="B31" s="1364"/>
      <c r="D31" s="1290"/>
      <c r="E31" s="1968">
        <f>'TB-EQ'!E71</f>
        <v>197</v>
      </c>
      <c r="F31" s="1338"/>
      <c r="G31" s="1878">
        <f>'TB-DT'!E101</f>
        <v>109</v>
      </c>
      <c r="H31" s="1338"/>
      <c r="I31" s="1878">
        <f>'TB-MM'!E83</f>
        <v>96</v>
      </c>
      <c r="J31" s="1338"/>
      <c r="K31" s="1878">
        <f t="shared" ref="K31:K36" si="3">I31+G31+E31</f>
        <v>402</v>
      </c>
      <c r="L31" s="1282"/>
      <c r="M31" s="1820">
        <v>151</v>
      </c>
      <c r="N31" s="1282"/>
      <c r="O31" s="1820">
        <v>56</v>
      </c>
      <c r="P31" s="1282"/>
      <c r="Q31" s="1820">
        <v>65</v>
      </c>
      <c r="R31" s="1282"/>
      <c r="S31" s="1820">
        <f t="shared" si="2"/>
        <v>272</v>
      </c>
    </row>
    <row r="32" spans="1:32" ht="15">
      <c r="A32" s="1299" t="s">
        <v>2954</v>
      </c>
      <c r="B32" s="1364"/>
      <c r="D32" s="1290"/>
      <c r="E32" s="1968">
        <f>'TB-EQ'!E67+'TB-EQ'!E68-1</f>
        <v>395</v>
      </c>
      <c r="F32" s="1338"/>
      <c r="G32" s="1878">
        <f>'TB-DT'!E97+'TB-DT'!E98</f>
        <v>310</v>
      </c>
      <c r="H32" s="1338"/>
      <c r="I32" s="1878">
        <f>'TB-MM'!E80</f>
        <v>5</v>
      </c>
      <c r="J32" s="1338"/>
      <c r="K32" s="1878">
        <f>I32+G32+E32+1</f>
        <v>711</v>
      </c>
      <c r="L32" s="1282"/>
      <c r="M32" s="1820">
        <v>332</v>
      </c>
      <c r="N32" s="1282"/>
      <c r="O32" s="1820">
        <v>174</v>
      </c>
      <c r="P32" s="1282"/>
      <c r="Q32" s="1820">
        <v>6</v>
      </c>
      <c r="R32" s="1282"/>
      <c r="S32" s="1820">
        <f t="shared" si="2"/>
        <v>512</v>
      </c>
    </row>
    <row r="33" spans="1:44" ht="15">
      <c r="A33" s="1299" t="s">
        <v>3514</v>
      </c>
      <c r="B33" s="1364"/>
      <c r="D33" s="1290"/>
      <c r="E33" s="1968">
        <f>+'TB-EQ'!E66</f>
        <v>1776</v>
      </c>
      <c r="F33" s="1338"/>
      <c r="G33" s="1878">
        <f>+'TB-DT'!E96</f>
        <v>1</v>
      </c>
      <c r="H33" s="1338"/>
      <c r="I33" s="1878">
        <v>0</v>
      </c>
      <c r="J33" s="1338"/>
      <c r="K33" s="1878">
        <f t="shared" si="3"/>
        <v>1777</v>
      </c>
      <c r="L33" s="1282"/>
      <c r="M33" s="1820">
        <v>1409</v>
      </c>
      <c r="N33" s="1282"/>
      <c r="O33" s="1820">
        <v>0</v>
      </c>
      <c r="P33" s="1282"/>
      <c r="Q33" s="1820">
        <v>0</v>
      </c>
      <c r="R33" s="1282"/>
      <c r="S33" s="1820">
        <f t="shared" si="2"/>
        <v>1409</v>
      </c>
    </row>
    <row r="34" spans="1:44" ht="15">
      <c r="A34" s="1497" t="s">
        <v>4559</v>
      </c>
      <c r="B34" s="1963"/>
      <c r="C34" s="1970"/>
      <c r="D34" s="1971"/>
      <c r="E34" s="1878">
        <f>-'TB-EQ'!F70</f>
        <v>-7516</v>
      </c>
      <c r="F34" s="1338"/>
      <c r="G34" s="1878">
        <f>-'TB-DT'!F100+1</f>
        <v>-1637</v>
      </c>
      <c r="H34" s="1338"/>
      <c r="I34" s="1878">
        <f>-'TB-MM'!F82</f>
        <v>-943</v>
      </c>
      <c r="J34" s="1338"/>
      <c r="K34" s="1878">
        <f>I34+G34+E34</f>
        <v>-10096</v>
      </c>
      <c r="L34" s="1312"/>
      <c r="M34" s="1820">
        <v>3224</v>
      </c>
      <c r="N34" s="1312"/>
      <c r="O34" s="1820">
        <v>281</v>
      </c>
      <c r="P34" s="1312"/>
      <c r="Q34" s="1820">
        <v>191</v>
      </c>
      <c r="R34" s="1312"/>
      <c r="S34" s="1820">
        <f t="shared" si="2"/>
        <v>3696</v>
      </c>
    </row>
    <row r="35" spans="1:44" ht="15">
      <c r="A35" s="1299" t="s">
        <v>2955</v>
      </c>
      <c r="B35" s="1364"/>
      <c r="D35" s="1290"/>
      <c r="E35" s="1878">
        <f>SUM('TB-EQ'!E72:E76)</f>
        <v>9</v>
      </c>
      <c r="F35" s="1338"/>
      <c r="G35" s="1878">
        <f>SUM('TB-DT'!E102:E106)</f>
        <v>22</v>
      </c>
      <c r="H35" s="1338"/>
      <c r="I35" s="1878">
        <f>SUM('TB-MM'!E84:E86)</f>
        <v>12</v>
      </c>
      <c r="J35" s="1338"/>
      <c r="K35" s="1878">
        <f>I35+G35+E35</f>
        <v>43</v>
      </c>
      <c r="L35" s="1282"/>
      <c r="M35" s="1820">
        <v>7</v>
      </c>
      <c r="N35" s="1282"/>
      <c r="O35" s="1820">
        <v>14</v>
      </c>
      <c r="P35" s="1282"/>
      <c r="Q35" s="1820">
        <v>6</v>
      </c>
      <c r="R35" s="1282"/>
      <c r="S35" s="1820">
        <f t="shared" si="2"/>
        <v>27</v>
      </c>
      <c r="U35" s="1281">
        <v>18119</v>
      </c>
      <c r="V35" s="1281">
        <f>U35-E35</f>
        <v>18110</v>
      </c>
      <c r="AF35" s="1291">
        <v>16364</v>
      </c>
      <c r="AG35" s="1291">
        <f>G35-AF35</f>
        <v>-16342</v>
      </c>
    </row>
    <row r="36" spans="1:44" ht="15">
      <c r="A36" s="1299" t="s">
        <v>3721</v>
      </c>
      <c r="B36" s="1364"/>
      <c r="D36" s="1290"/>
      <c r="E36" s="1882">
        <f>'TB-EQ'!E77</f>
        <v>869</v>
      </c>
      <c r="F36" s="1338"/>
      <c r="G36" s="1882">
        <f>'debt tb'!$N$67</f>
        <v>0</v>
      </c>
      <c r="H36" s="1338"/>
      <c r="I36" s="1882">
        <v>0</v>
      </c>
      <c r="J36" s="1338"/>
      <c r="K36" s="1882">
        <f t="shared" si="3"/>
        <v>869</v>
      </c>
      <c r="L36" s="1282"/>
      <c r="M36" s="1822">
        <v>682</v>
      </c>
      <c r="N36" s="1282"/>
      <c r="O36" s="1822">
        <v>0</v>
      </c>
      <c r="P36" s="1282"/>
      <c r="Q36" s="1822">
        <v>0</v>
      </c>
      <c r="R36" s="1282"/>
      <c r="S36" s="1822">
        <f t="shared" si="2"/>
        <v>682</v>
      </c>
    </row>
    <row r="37" spans="1:44" ht="15">
      <c r="A37" s="1874" t="s">
        <v>3178</v>
      </c>
      <c r="B37" s="1654"/>
      <c r="C37" s="1303"/>
      <c r="D37" s="1290"/>
      <c r="E37" s="1338">
        <f>SUM(E23:E36)</f>
        <v>5215</v>
      </c>
      <c r="F37" s="1338"/>
      <c r="G37" s="1338">
        <f>SUM(G23:G36)-1</f>
        <v>4065</v>
      </c>
      <c r="H37" s="1338"/>
      <c r="I37" s="1338">
        <f>SUM(I23:I36)+1</f>
        <v>3780</v>
      </c>
      <c r="J37" s="1338"/>
      <c r="K37" s="1338">
        <f>SUM(K23:K36)</f>
        <v>13061</v>
      </c>
      <c r="L37" s="1282"/>
      <c r="M37" s="1312">
        <f>SUM(M23:M36)</f>
        <v>14935</v>
      </c>
      <c r="N37" s="1282"/>
      <c r="O37" s="1312">
        <f>SUM(O23:O36)-2</f>
        <v>4855</v>
      </c>
      <c r="P37" s="1282"/>
      <c r="Q37" s="1312">
        <f>SUM(Q23:Q36)-1</f>
        <v>3781</v>
      </c>
      <c r="R37" s="1282"/>
      <c r="S37" s="1312">
        <f>(SUM(S23:S36))</f>
        <v>23574</v>
      </c>
      <c r="T37" s="1281">
        <v>2162568</v>
      </c>
      <c r="U37" s="1281">
        <f>T37-G37</f>
        <v>2158503</v>
      </c>
    </row>
    <row r="38" spans="1:44" ht="15">
      <c r="A38" s="1364"/>
      <c r="B38" s="1364"/>
      <c r="D38" s="1290"/>
      <c r="E38" s="1220"/>
      <c r="F38" s="1220"/>
      <c r="G38" s="1220"/>
      <c r="H38" s="1220"/>
      <c r="I38" s="1220"/>
      <c r="J38" s="1220"/>
      <c r="K38" s="1220"/>
      <c r="L38" s="1282"/>
      <c r="M38" s="1282"/>
      <c r="N38" s="1282"/>
      <c r="O38" s="1282"/>
      <c r="P38" s="1282"/>
      <c r="Q38" s="1282"/>
      <c r="R38" s="1282"/>
      <c r="S38" s="1282"/>
    </row>
    <row r="39" spans="1:44" ht="15">
      <c r="A39" s="2067" t="s">
        <v>4136</v>
      </c>
      <c r="B39" s="1972"/>
      <c r="C39" s="1973"/>
      <c r="D39" s="1971"/>
      <c r="E39" s="1936">
        <f>E20-E37</f>
        <v>-40142</v>
      </c>
      <c r="F39" s="1338"/>
      <c r="G39" s="1936">
        <f>G20-G37</f>
        <v>18683</v>
      </c>
      <c r="H39" s="1338">
        <f t="shared" ref="H39:Q39" si="4">H20-H37</f>
        <v>0</v>
      </c>
      <c r="I39" s="1936">
        <f t="shared" si="4"/>
        <v>16716</v>
      </c>
      <c r="J39" s="1338">
        <f t="shared" si="4"/>
        <v>0</v>
      </c>
      <c r="K39" s="1936">
        <f t="shared" si="4"/>
        <v>-4744</v>
      </c>
      <c r="L39" s="1282">
        <f t="shared" si="4"/>
        <v>0</v>
      </c>
      <c r="M39" s="1977">
        <f>M20-M37</f>
        <v>167837</v>
      </c>
      <c r="N39" s="1282"/>
      <c r="O39" s="1977">
        <f>O20-O37+1</f>
        <v>13163</v>
      </c>
      <c r="P39" s="1282"/>
      <c r="Q39" s="1977">
        <f t="shared" si="4"/>
        <v>8533</v>
      </c>
      <c r="R39" s="1282"/>
      <c r="S39" s="1977">
        <f>(S20-S37)</f>
        <v>189529</v>
      </c>
      <c r="T39" s="1281">
        <v>52625646</v>
      </c>
      <c r="U39" s="1281">
        <f>E39+T39</f>
        <v>52585504</v>
      </c>
      <c r="AI39" s="1338">
        <v>580178</v>
      </c>
      <c r="AJ39" s="1338"/>
      <c r="AK39" s="1338">
        <v>124789</v>
      </c>
      <c r="AL39" s="1338"/>
      <c r="AM39" s="1338">
        <v>12148</v>
      </c>
      <c r="AN39" s="1338"/>
      <c r="AO39" s="1338">
        <f>AM39+AK39+AI39</f>
        <v>717115</v>
      </c>
      <c r="AP39" s="1312"/>
      <c r="AQ39" s="1312">
        <v>307025</v>
      </c>
    </row>
    <row r="40" spans="1:44" ht="15">
      <c r="A40" s="2067"/>
      <c r="B40" s="1972"/>
      <c r="C40" s="1973"/>
      <c r="D40" s="1971"/>
      <c r="E40" s="1338"/>
      <c r="F40" s="1338"/>
      <c r="G40" s="1338"/>
      <c r="H40" s="1338"/>
      <c r="I40" s="1338"/>
      <c r="J40" s="1338"/>
      <c r="K40" s="1338"/>
      <c r="L40" s="1282"/>
      <c r="M40" s="1282"/>
      <c r="N40" s="1282"/>
      <c r="O40" s="1282"/>
      <c r="P40" s="1282"/>
      <c r="Q40" s="1282"/>
      <c r="R40" s="1282"/>
      <c r="S40" s="1312"/>
      <c r="AI40" s="1338"/>
      <c r="AJ40" s="1338"/>
      <c r="AK40" s="1338"/>
      <c r="AL40" s="1338"/>
      <c r="AM40" s="1338"/>
      <c r="AN40" s="1338"/>
      <c r="AO40" s="1338"/>
      <c r="AP40" s="1312"/>
      <c r="AQ40" s="1312"/>
    </row>
    <row r="41" spans="1:44" ht="15">
      <c r="A41" s="2072" t="s">
        <v>4318</v>
      </c>
      <c r="B41" s="1497"/>
      <c r="C41" s="1970"/>
      <c r="D41" s="1971"/>
      <c r="E41" s="1338"/>
      <c r="F41" s="1338"/>
      <c r="G41" s="1338"/>
      <c r="H41" s="1338"/>
      <c r="I41" s="1338"/>
      <c r="J41" s="1338"/>
      <c r="K41" s="1338"/>
      <c r="L41" s="1312"/>
      <c r="M41" s="1312"/>
      <c r="N41" s="1312"/>
      <c r="O41" s="1312"/>
      <c r="P41" s="1312"/>
      <c r="Q41" s="1312"/>
      <c r="R41" s="1312"/>
      <c r="S41" s="1312"/>
      <c r="AI41" s="1338">
        <v>11968</v>
      </c>
      <c r="AJ41" s="1338"/>
      <c r="AK41" s="1338">
        <v>35246</v>
      </c>
      <c r="AL41" s="1338"/>
      <c r="AM41" s="1338">
        <v>60094</v>
      </c>
      <c r="AN41" s="1338"/>
      <c r="AO41" s="1338">
        <f>AM41+AK41+AI41</f>
        <v>107308</v>
      </c>
      <c r="AP41" s="1312"/>
      <c r="AQ41" s="1312">
        <v>138201</v>
      </c>
    </row>
    <row r="42" spans="1:44" ht="15">
      <c r="A42" s="2073" t="s">
        <v>4170</v>
      </c>
      <c r="B42" s="1938"/>
      <c r="C42" s="1974"/>
      <c r="D42" s="1971"/>
      <c r="E42" s="1338">
        <f>'TB-EQ'!E35</f>
        <v>4022</v>
      </c>
      <c r="F42" s="1338"/>
      <c r="G42" s="1338">
        <f>'TB-DT'!F89+1</f>
        <v>783</v>
      </c>
      <c r="H42" s="1338"/>
      <c r="I42" s="1338">
        <f>'TB-MM'!F70</f>
        <v>2899</v>
      </c>
      <c r="J42" s="1338"/>
      <c r="K42" s="1338">
        <f>E42+G42+I42</f>
        <v>7704</v>
      </c>
      <c r="L42" s="1312"/>
      <c r="M42" s="1312">
        <v>-9844</v>
      </c>
      <c r="N42" s="1312"/>
      <c r="O42" s="1312">
        <v>615</v>
      </c>
      <c r="P42" s="1312"/>
      <c r="Q42" s="1312">
        <v>816</v>
      </c>
      <c r="R42" s="1312"/>
      <c r="S42" s="1312">
        <v>-8413</v>
      </c>
      <c r="U42" s="2629" t="s">
        <v>3605</v>
      </c>
      <c r="V42" s="2629"/>
      <c r="W42" s="2629"/>
      <c r="AI42" s="1291">
        <f t="shared" ref="AI42:AQ42" si="5">SUM(AI39:AI41)</f>
        <v>592146</v>
      </c>
      <c r="AJ42" s="1291">
        <f t="shared" si="5"/>
        <v>0</v>
      </c>
      <c r="AK42" s="1291">
        <f t="shared" si="5"/>
        <v>160035</v>
      </c>
      <c r="AL42" s="1291">
        <f t="shared" si="5"/>
        <v>0</v>
      </c>
      <c r="AM42" s="1291">
        <f t="shared" si="5"/>
        <v>72242</v>
      </c>
      <c r="AN42" s="1291">
        <f t="shared" si="5"/>
        <v>0</v>
      </c>
      <c r="AO42" s="1291">
        <f t="shared" si="5"/>
        <v>824423</v>
      </c>
      <c r="AP42" s="1291">
        <f t="shared" si="5"/>
        <v>0</v>
      </c>
      <c r="AQ42" s="1291">
        <f t="shared" si="5"/>
        <v>445226</v>
      </c>
    </row>
    <row r="43" spans="1:44" ht="15">
      <c r="A43" s="1938"/>
      <c r="B43" s="1938"/>
      <c r="C43" s="1974"/>
      <c r="D43" s="1971"/>
      <c r="E43" s="1338"/>
      <c r="F43" s="1338"/>
      <c r="G43" s="1338"/>
      <c r="H43" s="1338"/>
      <c r="I43" s="1338"/>
      <c r="J43" s="1338"/>
      <c r="K43" s="1338"/>
      <c r="L43" s="1312"/>
      <c r="M43" s="1312"/>
      <c r="N43" s="1312"/>
      <c r="O43" s="1312"/>
      <c r="P43" s="1312"/>
      <c r="Q43" s="1312"/>
      <c r="R43" s="1312"/>
      <c r="S43" s="1312"/>
      <c r="U43" s="2024"/>
      <c r="V43" s="2024"/>
      <c r="W43" s="2024"/>
    </row>
    <row r="44" spans="1:44" ht="15">
      <c r="A44" s="2066" t="s">
        <v>4135</v>
      </c>
      <c r="B44" s="1940"/>
      <c r="C44" s="1975"/>
      <c r="D44" s="1971"/>
      <c r="E44" s="1936">
        <f>SUM(E39:E42)</f>
        <v>-36120</v>
      </c>
      <c r="F44" s="1338"/>
      <c r="G44" s="1936">
        <f>SUM(G39:G42)-1</f>
        <v>19465</v>
      </c>
      <c r="H44" s="1338"/>
      <c r="I44" s="1976">
        <f>SUM(I39:I42)</f>
        <v>19615</v>
      </c>
      <c r="J44" s="1338"/>
      <c r="K44" s="1936">
        <f>SUM(K39:K42)</f>
        <v>2960</v>
      </c>
      <c r="L44" s="1282"/>
      <c r="M44" s="2482">
        <f>+M39+M42</f>
        <v>157993</v>
      </c>
      <c r="N44" s="1282"/>
      <c r="O44" s="2482">
        <f>+O39+O42</f>
        <v>13778</v>
      </c>
      <c r="P44" s="1282"/>
      <c r="Q44" s="2482">
        <f>+Q39+Q42</f>
        <v>9349</v>
      </c>
      <c r="R44" s="1282"/>
      <c r="S44" s="2482">
        <f>+S39+S42</f>
        <v>181116</v>
      </c>
      <c r="U44" s="1281">
        <v>135221</v>
      </c>
      <c r="V44" s="1281">
        <v>2453</v>
      </c>
      <c r="W44" s="1281">
        <v>527</v>
      </c>
      <c r="Y44" s="1281">
        <v>4030285.07</v>
      </c>
      <c r="Z44" s="1281">
        <v>2194676.67</v>
      </c>
      <c r="AR44" s="1978" t="e">
        <f>SUM(#REF!)</f>
        <v>#REF!</v>
      </c>
    </row>
    <row r="45" spans="1:44" ht="15">
      <c r="A45" s="1515"/>
      <c r="B45" s="1515"/>
      <c r="C45" s="1979"/>
      <c r="D45" s="1971"/>
      <c r="E45" s="1338"/>
      <c r="F45" s="1338"/>
      <c r="G45" s="1338"/>
      <c r="H45" s="1338"/>
      <c r="I45" s="1338"/>
      <c r="J45" s="1338"/>
      <c r="K45" s="1338"/>
      <c r="L45" s="1282"/>
      <c r="M45" s="1282"/>
      <c r="N45" s="1282"/>
      <c r="O45" s="1282"/>
      <c r="P45" s="1282"/>
      <c r="Q45" s="1282"/>
      <c r="R45" s="1282"/>
      <c r="S45" s="1312"/>
    </row>
    <row r="46" spans="1:44" ht="15">
      <c r="A46" s="1515" t="s">
        <v>3162</v>
      </c>
      <c r="B46" s="1515"/>
      <c r="C46" s="1979"/>
      <c r="D46" s="1980" t="str">
        <f>'6-11'!A35</f>
        <v>8.</v>
      </c>
      <c r="E46" s="1338">
        <v>0</v>
      </c>
      <c r="F46" s="1338"/>
      <c r="G46" s="1338">
        <v>0</v>
      </c>
      <c r="H46" s="1338"/>
      <c r="I46" s="1338">
        <v>0</v>
      </c>
      <c r="J46" s="1338"/>
      <c r="K46" s="1338">
        <v>0</v>
      </c>
      <c r="L46" s="1282"/>
      <c r="M46" s="1282">
        <v>0</v>
      </c>
      <c r="N46" s="1282"/>
      <c r="O46" s="1282">
        <v>0</v>
      </c>
      <c r="P46" s="1282"/>
      <c r="Q46" s="1282">
        <v>0</v>
      </c>
      <c r="R46" s="1282"/>
      <c r="S46" s="1312">
        <v>0</v>
      </c>
    </row>
    <row r="47" spans="1:44" ht="15">
      <c r="A47" s="1515"/>
      <c r="B47" s="1515"/>
      <c r="C47" s="1979"/>
      <c r="D47" s="1971"/>
      <c r="E47" s="1338"/>
      <c r="F47" s="1338"/>
      <c r="G47" s="1338"/>
      <c r="H47" s="1338"/>
      <c r="I47" s="1338"/>
      <c r="J47" s="1338"/>
      <c r="K47" s="1338"/>
      <c r="L47" s="1282"/>
      <c r="M47" s="1282"/>
      <c r="N47" s="1282"/>
      <c r="O47" s="1282"/>
      <c r="P47" s="1282"/>
      <c r="Q47" s="1282"/>
      <c r="R47" s="1282"/>
      <c r="S47" s="1312"/>
    </row>
    <row r="48" spans="1:44" s="1359" customFormat="1" ht="15.75" thickBot="1">
      <c r="A48" s="2066" t="s">
        <v>4134</v>
      </c>
      <c r="B48" s="1354"/>
      <c r="C48" s="1981"/>
      <c r="D48" s="1971"/>
      <c r="E48" s="1356">
        <f>+E44+E46</f>
        <v>-36120</v>
      </c>
      <c r="F48" s="1357"/>
      <c r="G48" s="1356">
        <f>+G44+G46</f>
        <v>19465</v>
      </c>
      <c r="H48" s="1357"/>
      <c r="I48" s="1356">
        <f>+I44+I46</f>
        <v>19615</v>
      </c>
      <c r="J48" s="1357"/>
      <c r="K48" s="1356">
        <f>+K44+K46</f>
        <v>2960</v>
      </c>
      <c r="L48" s="1293"/>
      <c r="M48" s="1358">
        <f>+M44+M46</f>
        <v>157993</v>
      </c>
      <c r="N48" s="1293"/>
      <c r="O48" s="1358">
        <f>+O44+O46</f>
        <v>13778</v>
      </c>
      <c r="P48" s="1293"/>
      <c r="Q48" s="1358">
        <f>+Q44+Q46</f>
        <v>9349</v>
      </c>
      <c r="R48" s="1293"/>
      <c r="S48" s="1358">
        <f>(+S44+S46)</f>
        <v>181116</v>
      </c>
      <c r="T48" s="1362"/>
      <c r="U48" s="1362"/>
      <c r="V48" s="1362"/>
      <c r="W48" s="1362"/>
      <c r="X48" s="1362"/>
      <c r="Y48" s="1362"/>
      <c r="Z48" s="1362"/>
      <c r="AA48" s="1362"/>
      <c r="AB48" s="1362"/>
      <c r="AC48" s="1362"/>
    </row>
    <row r="49" spans="1:54" ht="15.75" thickTop="1">
      <c r="A49" s="1515"/>
      <c r="B49" s="1515"/>
      <c r="C49" s="1979"/>
      <c r="D49" s="1971"/>
      <c r="E49" s="1338"/>
      <c r="F49" s="1338"/>
      <c r="G49" s="1338"/>
      <c r="H49" s="1338"/>
      <c r="I49" s="1338"/>
      <c r="J49" s="1338"/>
      <c r="K49" s="1338"/>
      <c r="L49" s="1282"/>
      <c r="M49" s="1282"/>
      <c r="N49" s="1282"/>
      <c r="O49" s="1282"/>
      <c r="P49" s="1282"/>
      <c r="Q49" s="1282"/>
      <c r="R49" s="1282"/>
      <c r="S49" s="1312"/>
    </row>
    <row r="50" spans="1:54" ht="15">
      <c r="A50" s="2065" t="s">
        <v>4316</v>
      </c>
      <c r="B50" s="1571"/>
      <c r="C50" s="1303"/>
      <c r="D50" s="1982" t="str">
        <f>'6-11'!A99</f>
        <v>12</v>
      </c>
      <c r="E50" s="1369"/>
      <c r="F50" s="1943"/>
      <c r="G50" s="1369"/>
      <c r="H50" s="1943"/>
      <c r="I50" s="1369"/>
      <c r="J50" s="1943"/>
      <c r="K50" s="1943"/>
      <c r="S50" s="1309"/>
    </row>
    <row r="51" spans="1:54" ht="15">
      <c r="A51" s="1571"/>
      <c r="B51" s="1571"/>
      <c r="C51" s="1303"/>
      <c r="D51" s="1982"/>
      <c r="E51" s="1369"/>
      <c r="F51" s="1943"/>
      <c r="G51" s="1369"/>
      <c r="H51" s="1943"/>
      <c r="I51" s="1369"/>
      <c r="J51" s="1943"/>
      <c r="K51" s="1943"/>
      <c r="S51" s="1309"/>
    </row>
    <row r="52" spans="1:54">
      <c r="A52" s="1298" t="str">
        <f>BS!A46</f>
        <v>The annexed notes from 1 to 15 form an integral part of these interim financial statements.</v>
      </c>
      <c r="B52" s="1299"/>
    </row>
    <row r="53" spans="1:54">
      <c r="A53" s="1298"/>
      <c r="B53" s="1299"/>
    </row>
    <row r="54" spans="1:54">
      <c r="K54" s="1308"/>
    </row>
    <row r="55" spans="1:54" s="1375" customFormat="1" ht="15">
      <c r="A55" s="2631" t="s">
        <v>3586</v>
      </c>
      <c r="B55" s="2631"/>
      <c r="C55" s="2631"/>
      <c r="D55" s="2631"/>
      <c r="E55" s="2631"/>
      <c r="F55" s="2631"/>
      <c r="G55" s="2631"/>
      <c r="H55" s="2631"/>
      <c r="I55" s="2631"/>
      <c r="J55" s="2631"/>
      <c r="K55" s="2631"/>
      <c r="L55" s="2631"/>
      <c r="M55" s="2631"/>
      <c r="N55" s="2631"/>
      <c r="O55" s="2631"/>
      <c r="P55" s="2631"/>
      <c r="Q55" s="2631"/>
      <c r="R55" s="2631"/>
      <c r="S55" s="2631"/>
      <c r="T55" s="1379"/>
      <c r="U55" s="1379"/>
      <c r="V55" s="1379"/>
      <c r="W55" s="1379"/>
      <c r="X55" s="1379"/>
      <c r="Y55" s="1379"/>
      <c r="Z55" s="1379"/>
      <c r="AA55" s="1379"/>
      <c r="AB55" s="1379"/>
      <c r="AC55" s="1379"/>
    </row>
    <row r="56" spans="1:54" s="1375" customFormat="1" ht="15">
      <c r="A56" s="2631" t="str">
        <f>BS!A50</f>
        <v>(Pension Fund Manager)</v>
      </c>
      <c r="B56" s="2631"/>
      <c r="C56" s="2631"/>
      <c r="D56" s="2631"/>
      <c r="E56" s="2631"/>
      <c r="F56" s="2631"/>
      <c r="G56" s="2631"/>
      <c r="H56" s="2631"/>
      <c r="I56" s="2631"/>
      <c r="J56" s="2631"/>
      <c r="K56" s="2631"/>
      <c r="L56" s="2631"/>
      <c r="M56" s="2631"/>
      <c r="N56" s="2631"/>
      <c r="O56" s="2631"/>
      <c r="P56" s="2631"/>
      <c r="Q56" s="2631"/>
      <c r="R56" s="2631"/>
      <c r="S56" s="2631"/>
      <c r="T56" s="1379"/>
      <c r="U56" s="1379"/>
      <c r="V56" s="1379"/>
      <c r="W56" s="1379"/>
      <c r="X56" s="1379"/>
      <c r="Y56" s="1379"/>
      <c r="Z56" s="1379"/>
      <c r="AA56" s="1379"/>
      <c r="AB56" s="1379"/>
      <c r="AC56" s="1379"/>
    </row>
    <row r="57" spans="1:54">
      <c r="A57" s="1298"/>
      <c r="B57" s="1298"/>
      <c r="C57" s="1298"/>
      <c r="D57" s="1298"/>
      <c r="E57" s="1298"/>
      <c r="F57" s="1298"/>
      <c r="G57" s="1298"/>
      <c r="H57" s="1298"/>
      <c r="I57" s="1298"/>
      <c r="J57" s="1298"/>
      <c r="K57" s="1298"/>
      <c r="L57" s="1298"/>
      <c r="M57" s="1298"/>
      <c r="N57" s="1298"/>
      <c r="O57" s="1298"/>
      <c r="P57" s="1298"/>
      <c r="Q57" s="1298"/>
      <c r="R57" s="1298"/>
      <c r="S57" s="1298"/>
    </row>
    <row r="58" spans="1:54">
      <c r="A58" s="1298"/>
      <c r="B58" s="1298"/>
      <c r="C58" s="1298"/>
      <c r="D58" s="1298"/>
      <c r="E58" s="1298"/>
      <c r="F58" s="1298"/>
      <c r="G58" s="1298"/>
      <c r="H58" s="1298"/>
      <c r="I58" s="1298"/>
      <c r="J58" s="1298"/>
      <c r="K58" s="1298"/>
      <c r="L58" s="1298"/>
      <c r="M58" s="1298"/>
      <c r="N58" s="1298"/>
      <c r="O58" s="1298"/>
      <c r="P58" s="1298"/>
      <c r="Q58" s="1298"/>
      <c r="R58" s="1298"/>
      <c r="S58" s="1298"/>
    </row>
    <row r="59" spans="1:54">
      <c r="A59" s="1298"/>
      <c r="B59" s="1298"/>
      <c r="C59" s="1298"/>
      <c r="D59" s="1298"/>
      <c r="E59" s="1298"/>
      <c r="F59" s="1298"/>
      <c r="G59" s="1298"/>
      <c r="H59" s="1298"/>
      <c r="I59" s="1298"/>
      <c r="J59" s="1298"/>
      <c r="K59" s="1298"/>
      <c r="L59" s="1298"/>
      <c r="M59" s="1298"/>
      <c r="N59" s="1298"/>
      <c r="O59" s="1298"/>
      <c r="P59" s="1298"/>
      <c r="Q59" s="1298"/>
      <c r="R59" s="1298"/>
      <c r="S59" s="1298"/>
    </row>
    <row r="60" spans="1:54">
      <c r="A60" s="1298"/>
      <c r="B60" s="1298"/>
      <c r="C60" s="1298"/>
      <c r="D60" s="1298"/>
      <c r="E60" s="1298"/>
      <c r="F60" s="1298"/>
      <c r="G60" s="1298"/>
      <c r="H60" s="1298"/>
      <c r="I60" s="1298"/>
      <c r="J60" s="1298"/>
      <c r="K60" s="1298"/>
      <c r="L60" s="1298"/>
      <c r="M60" s="1298"/>
      <c r="N60" s="1298"/>
      <c r="O60" s="1298"/>
      <c r="P60" s="1298"/>
      <c r="Q60" s="1298"/>
      <c r="R60" s="1298"/>
      <c r="S60" s="1298"/>
    </row>
    <row r="61" spans="1:54" ht="15">
      <c r="B61" s="2039" t="s">
        <v>4119</v>
      </c>
      <c r="C61" s="1384"/>
      <c r="F61" s="2041"/>
      <c r="G61" s="2042"/>
      <c r="H61" s="1385"/>
      <c r="I61" s="1385"/>
      <c r="J61" s="1385"/>
      <c r="L61" s="2295" t="s">
        <v>4138</v>
      </c>
      <c r="M61" s="2295"/>
      <c r="N61" s="2295"/>
      <c r="O61" s="2295"/>
      <c r="P61" s="2295"/>
      <c r="Q61" s="2295"/>
      <c r="R61" s="2295"/>
      <c r="AG61" s="1282"/>
      <c r="AH61" s="1282"/>
      <c r="AI61" s="1282"/>
      <c r="AJ61" s="1282"/>
      <c r="AK61" s="1282"/>
      <c r="AL61" s="1282"/>
      <c r="AO61" s="1282"/>
      <c r="AP61" s="1282"/>
      <c r="AQ61" s="1282"/>
    </row>
    <row r="62" spans="1:54" s="1309" customFormat="1" ht="15">
      <c r="B62" s="2040" t="s">
        <v>4120</v>
      </c>
      <c r="C62" s="1231"/>
      <c r="D62" s="1231"/>
      <c r="F62" s="2043"/>
      <c r="G62" s="2040"/>
      <c r="H62" s="1231"/>
      <c r="I62" s="1231"/>
      <c r="J62" s="1231"/>
      <c r="K62" s="1231"/>
      <c r="L62" s="2043" t="s">
        <v>3030</v>
      </c>
      <c r="M62" s="2043"/>
      <c r="N62" s="2043"/>
      <c r="O62" s="2043"/>
      <c r="P62" s="2043"/>
      <c r="Q62" s="2043"/>
      <c r="R62" s="2043"/>
      <c r="T62" s="1312"/>
      <c r="U62" s="1312"/>
      <c r="V62" s="1312"/>
      <c r="W62" s="1312"/>
      <c r="X62" s="1312"/>
      <c r="Y62" s="1312"/>
      <c r="Z62" s="1312"/>
      <c r="AA62" s="1312"/>
      <c r="AC62" s="1312"/>
      <c r="AD62" s="1312"/>
      <c r="AH62" s="1313"/>
      <c r="AI62" s="1306"/>
      <c r="AJ62" s="1306"/>
      <c r="AK62" s="1306"/>
      <c r="AL62" s="1306"/>
      <c r="AM62" s="1306"/>
      <c r="AN62" s="1306"/>
      <c r="AO62" s="1306"/>
      <c r="AP62" s="1306"/>
      <c r="AQ62" s="1306"/>
      <c r="AR62" s="1312"/>
      <c r="AS62" s="1312"/>
      <c r="AT62" s="1312"/>
      <c r="AU62" s="1312"/>
      <c r="AV62" s="1312"/>
      <c r="AZ62" s="1314"/>
      <c r="BA62" s="1314"/>
      <c r="BB62" s="1314"/>
    </row>
    <row r="63" spans="1:54">
      <c r="W63" s="1281">
        <v>993441</v>
      </c>
    </row>
    <row r="64" spans="1:54">
      <c r="I64" s="1983"/>
      <c r="W64" s="1281">
        <f>U66*V66*2.5</f>
        <v>25.16</v>
      </c>
    </row>
    <row r="65" spans="7:23">
      <c r="I65" s="1983"/>
      <c r="T65" s="1281">
        <f>31345782*2%</f>
        <v>626915.64</v>
      </c>
      <c r="W65" s="1281">
        <v>-277086</v>
      </c>
    </row>
    <row r="66" spans="7:23">
      <c r="I66" s="1983"/>
      <c r="T66" s="1362">
        <f>E48*2%</f>
        <v>-722.4</v>
      </c>
      <c r="U66" s="1362">
        <f>K48*2%</f>
        <v>59.2</v>
      </c>
      <c r="V66" s="1362">
        <f>(U66/6)/U66</f>
        <v>0.17</v>
      </c>
      <c r="W66" s="1362">
        <f>SUM(W63:W65)</f>
        <v>716380.16000000003</v>
      </c>
    </row>
    <row r="67" spans="7:23">
      <c r="U67" s="1281">
        <f>W63-U66</f>
        <v>993381.8</v>
      </c>
      <c r="W67" s="1314">
        <f>U66-W66</f>
        <v>-716320.96</v>
      </c>
    </row>
    <row r="68" spans="7:23">
      <c r="G68" s="1983"/>
    </row>
    <row r="69" spans="7:23">
      <c r="G69" s="1983"/>
    </row>
    <row r="70" spans="7:23">
      <c r="G70" s="1983"/>
    </row>
    <row r="71" spans="7:23">
      <c r="G71" s="1983"/>
    </row>
  </sheetData>
  <mergeCells count="11">
    <mergeCell ref="A1:S1"/>
    <mergeCell ref="A2:S2"/>
    <mergeCell ref="A3:S3"/>
    <mergeCell ref="E9:S9"/>
    <mergeCell ref="E5:K5"/>
    <mergeCell ref="M5:S5"/>
    <mergeCell ref="BA9:BC9"/>
    <mergeCell ref="U42:W42"/>
    <mergeCell ref="T8:V8"/>
    <mergeCell ref="A56:S56"/>
    <mergeCell ref="A55:S55"/>
  </mergeCells>
  <pageMargins left="0.6" right="0.25" top="0.53" bottom="0" header="0.25" footer="0"/>
  <pageSetup paperSize="9" scale="55" firstPageNumber="2" fitToHeight="0" orientation="portrait" useFirstPageNumber="1" r:id="rId1"/>
  <headerFooter>
    <oddHeader>&amp;C&amp;"Arial Black,Regular"&amp;11&amp;P</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F77"/>
  <sheetViews>
    <sheetView topLeftCell="A49" workbookViewId="0">
      <selection activeCell="C14" sqref="C14"/>
    </sheetView>
  </sheetViews>
  <sheetFormatPr defaultColWidth="9.140625" defaultRowHeight="12.75"/>
  <cols>
    <col min="1" max="1" width="13.28515625" style="2534" bestFit="1" customWidth="1"/>
    <col min="2" max="2" width="82.7109375" style="2534" bestFit="1" customWidth="1"/>
    <col min="3" max="4" width="15.140625" style="2534" bestFit="1" customWidth="1"/>
    <col min="5" max="5" width="11.28515625" style="2534" bestFit="1" customWidth="1"/>
    <col min="6" max="6" width="15.140625" style="2534" bestFit="1" customWidth="1"/>
    <col min="7" max="7" width="11.28515625" style="2534" bestFit="1" customWidth="1"/>
    <col min="8" max="8" width="12" style="2534" bestFit="1" customWidth="1"/>
    <col min="9" max="16384" width="9.140625" style="2534"/>
  </cols>
  <sheetData>
    <row r="1" spans="1:6">
      <c r="A1" s="2534" t="s">
        <v>3318</v>
      </c>
    </row>
    <row r="2" spans="1:6">
      <c r="A2" s="2534" t="s">
        <v>3319</v>
      </c>
      <c r="B2" s="2534" t="s">
        <v>3320</v>
      </c>
      <c r="C2" s="2534" t="s">
        <v>3321</v>
      </c>
      <c r="D2" s="2534" t="s">
        <v>3322</v>
      </c>
    </row>
    <row r="3" spans="1:6">
      <c r="A3" s="2535" t="s">
        <v>3912</v>
      </c>
      <c r="B3" s="2534" t="s">
        <v>3913</v>
      </c>
      <c r="C3" s="2534">
        <v>4861.38</v>
      </c>
      <c r="D3" s="2534">
        <v>0</v>
      </c>
      <c r="E3" s="2534">
        <f>C3/1000</f>
        <v>4.8600000000000003</v>
      </c>
      <c r="F3" s="2534">
        <f t="shared" ref="F3:F55" si="0">D3/1000</f>
        <v>0</v>
      </c>
    </row>
    <row r="4" spans="1:6">
      <c r="A4" s="2535" t="s">
        <v>4328</v>
      </c>
      <c r="B4" s="2534" t="s">
        <v>4496</v>
      </c>
      <c r="C4" s="2534">
        <v>10249.86</v>
      </c>
      <c r="D4" s="2534">
        <v>0</v>
      </c>
      <c r="E4" s="2534">
        <f t="shared" ref="E4:E55" si="1">C4/1000</f>
        <v>10.25</v>
      </c>
      <c r="F4" s="2534">
        <f t="shared" si="0"/>
        <v>0</v>
      </c>
    </row>
    <row r="5" spans="1:6">
      <c r="A5" s="2535" t="s">
        <v>4359</v>
      </c>
      <c r="B5" s="2534" t="s">
        <v>4360</v>
      </c>
      <c r="C5" s="2534">
        <v>2175030.19</v>
      </c>
      <c r="D5" s="2534">
        <v>0</v>
      </c>
      <c r="E5" s="2534">
        <f t="shared" si="1"/>
        <v>2175.0300000000002</v>
      </c>
      <c r="F5" s="2534">
        <f t="shared" si="0"/>
        <v>0</v>
      </c>
    </row>
    <row r="6" spans="1:6">
      <c r="A6" s="2535" t="s">
        <v>3323</v>
      </c>
      <c r="B6" s="2534" t="s">
        <v>3324</v>
      </c>
      <c r="C6" s="2534">
        <v>2023.67</v>
      </c>
      <c r="D6" s="2534">
        <v>0</v>
      </c>
      <c r="E6" s="2534">
        <f t="shared" si="1"/>
        <v>2.02</v>
      </c>
      <c r="F6" s="2534">
        <f t="shared" si="0"/>
        <v>0</v>
      </c>
    </row>
    <row r="7" spans="1:6">
      <c r="A7" s="2535" t="s">
        <v>3325</v>
      </c>
      <c r="B7" s="2534" t="s">
        <v>3326</v>
      </c>
      <c r="C7" s="2534">
        <v>2879718.44</v>
      </c>
      <c r="D7" s="2534">
        <v>0</v>
      </c>
      <c r="E7" s="2534">
        <f t="shared" si="1"/>
        <v>2879.72</v>
      </c>
      <c r="F7" s="2534">
        <f t="shared" si="0"/>
        <v>0</v>
      </c>
    </row>
    <row r="8" spans="1:6">
      <c r="A8" s="2535" t="s">
        <v>3467</v>
      </c>
      <c r="B8" s="2534" t="s">
        <v>3468</v>
      </c>
      <c r="C8" s="2534">
        <v>30035.77</v>
      </c>
      <c r="D8" s="2534">
        <v>0</v>
      </c>
      <c r="E8" s="2534">
        <f t="shared" si="1"/>
        <v>30.04</v>
      </c>
      <c r="F8" s="2534">
        <f t="shared" si="0"/>
        <v>0</v>
      </c>
    </row>
    <row r="9" spans="1:6">
      <c r="A9" s="2535" t="s">
        <v>3469</v>
      </c>
      <c r="B9" s="2534" t="s">
        <v>3470</v>
      </c>
      <c r="C9" s="2534">
        <v>23218.1</v>
      </c>
      <c r="D9" s="2534">
        <v>0</v>
      </c>
      <c r="E9" s="2534">
        <f t="shared" si="1"/>
        <v>23.22</v>
      </c>
      <c r="F9" s="2534">
        <f t="shared" si="0"/>
        <v>0</v>
      </c>
    </row>
    <row r="10" spans="1:6">
      <c r="A10" s="2535" t="s">
        <v>3471</v>
      </c>
      <c r="B10" s="2534" t="s">
        <v>3472</v>
      </c>
      <c r="C10" s="2534">
        <v>12194535.029999999</v>
      </c>
      <c r="D10" s="2534">
        <v>0</v>
      </c>
      <c r="E10" s="2534">
        <f t="shared" si="1"/>
        <v>12194.54</v>
      </c>
      <c r="F10" s="2534">
        <f t="shared" si="0"/>
        <v>0</v>
      </c>
    </row>
    <row r="11" spans="1:6">
      <c r="A11" s="2535" t="s">
        <v>3915</v>
      </c>
      <c r="B11" s="2534" t="s">
        <v>3916</v>
      </c>
      <c r="C11" s="2534">
        <v>7193.93</v>
      </c>
      <c r="D11" s="2534">
        <v>0</v>
      </c>
      <c r="E11" s="2534">
        <f t="shared" si="1"/>
        <v>7.19</v>
      </c>
      <c r="F11" s="2534">
        <f t="shared" si="0"/>
        <v>0</v>
      </c>
    </row>
    <row r="12" spans="1:6">
      <c r="A12" s="2535" t="s">
        <v>3917</v>
      </c>
      <c r="B12" s="2534" t="s">
        <v>3918</v>
      </c>
      <c r="C12" s="2534">
        <v>21628.93</v>
      </c>
      <c r="D12" s="2534">
        <v>0</v>
      </c>
      <c r="E12" s="2534">
        <f t="shared" si="1"/>
        <v>21.63</v>
      </c>
      <c r="F12" s="2534">
        <f t="shared" si="0"/>
        <v>0</v>
      </c>
    </row>
    <row r="13" spans="1:6">
      <c r="A13" s="2535" t="s">
        <v>3922</v>
      </c>
      <c r="B13" s="2534" t="s">
        <v>3923</v>
      </c>
      <c r="C13" s="2534">
        <v>390113.72</v>
      </c>
      <c r="D13" s="2534">
        <v>0</v>
      </c>
      <c r="E13" s="2534">
        <f t="shared" si="1"/>
        <v>390.11</v>
      </c>
      <c r="F13" s="2534">
        <f t="shared" si="0"/>
        <v>0</v>
      </c>
    </row>
    <row r="14" spans="1:6">
      <c r="A14" s="2535" t="s">
        <v>3327</v>
      </c>
      <c r="B14" s="2534" t="s">
        <v>3328</v>
      </c>
      <c r="C14" s="2534">
        <v>659194529.30999994</v>
      </c>
      <c r="D14" s="2534">
        <v>0</v>
      </c>
      <c r="E14" s="2534">
        <f t="shared" si="1"/>
        <v>659194.53</v>
      </c>
      <c r="F14" s="2534">
        <f t="shared" si="0"/>
        <v>0</v>
      </c>
    </row>
    <row r="15" spans="1:6">
      <c r="A15" s="2535" t="s">
        <v>3329</v>
      </c>
      <c r="B15" s="2534" t="s">
        <v>3330</v>
      </c>
      <c r="C15" s="2534">
        <v>0</v>
      </c>
      <c r="D15" s="2534">
        <v>55853016.560000002</v>
      </c>
      <c r="E15" s="2534">
        <f t="shared" si="1"/>
        <v>0</v>
      </c>
      <c r="F15" s="2534">
        <f t="shared" si="0"/>
        <v>55853.02</v>
      </c>
    </row>
    <row r="16" spans="1:6">
      <c r="A16" s="2535" t="s">
        <v>3333</v>
      </c>
      <c r="B16" s="2534" t="s">
        <v>3334</v>
      </c>
      <c r="C16" s="2534">
        <v>0.01</v>
      </c>
      <c r="D16" s="2534">
        <v>0</v>
      </c>
      <c r="E16" s="2534">
        <f t="shared" si="1"/>
        <v>0</v>
      </c>
      <c r="F16" s="2534">
        <f t="shared" si="0"/>
        <v>0</v>
      </c>
    </row>
    <row r="17" spans="1:6">
      <c r="A17" s="2535" t="s">
        <v>3335</v>
      </c>
      <c r="B17" s="2534" t="s">
        <v>3336</v>
      </c>
      <c r="C17" s="2534">
        <v>6705451.0099999998</v>
      </c>
      <c r="D17" s="2534">
        <v>0</v>
      </c>
      <c r="E17" s="2534">
        <f t="shared" si="1"/>
        <v>6705.45</v>
      </c>
      <c r="F17" s="2534">
        <f t="shared" si="0"/>
        <v>0</v>
      </c>
    </row>
    <row r="18" spans="1:6">
      <c r="A18" s="2535" t="s">
        <v>3987</v>
      </c>
      <c r="B18" s="2534" t="s">
        <v>3988</v>
      </c>
      <c r="C18" s="2534">
        <v>0</v>
      </c>
      <c r="D18" s="2534">
        <v>106</v>
      </c>
      <c r="E18" s="2534">
        <f t="shared" si="1"/>
        <v>0</v>
      </c>
      <c r="F18" s="2534">
        <f t="shared" si="0"/>
        <v>0.11</v>
      </c>
    </row>
    <row r="19" spans="1:6">
      <c r="A19" s="2535" t="s">
        <v>3477</v>
      </c>
      <c r="B19" s="2534" t="s">
        <v>3478</v>
      </c>
      <c r="C19" s="2534">
        <v>0.93</v>
      </c>
      <c r="D19" s="2534">
        <v>0</v>
      </c>
      <c r="E19" s="2534">
        <f t="shared" si="1"/>
        <v>0</v>
      </c>
      <c r="F19" s="2534">
        <f t="shared" si="0"/>
        <v>0</v>
      </c>
    </row>
    <row r="20" spans="1:6">
      <c r="A20" s="2535" t="s">
        <v>3479</v>
      </c>
      <c r="B20" s="2534" t="s">
        <v>3480</v>
      </c>
      <c r="C20" s="2534">
        <v>0</v>
      </c>
      <c r="D20" s="2534">
        <v>0.53</v>
      </c>
      <c r="E20" s="2534">
        <f t="shared" si="1"/>
        <v>0</v>
      </c>
      <c r="F20" s="2534">
        <f t="shared" si="0"/>
        <v>0</v>
      </c>
    </row>
    <row r="21" spans="1:6">
      <c r="A21" s="2535" t="s">
        <v>3926</v>
      </c>
      <c r="B21" s="2534" t="s">
        <v>3927</v>
      </c>
      <c r="C21" s="2534">
        <v>198284.01</v>
      </c>
      <c r="D21" s="2534">
        <v>0</v>
      </c>
      <c r="E21" s="2534">
        <f t="shared" si="1"/>
        <v>198.28</v>
      </c>
      <c r="F21" s="2534">
        <f t="shared" si="0"/>
        <v>0</v>
      </c>
    </row>
    <row r="22" spans="1:6">
      <c r="A22" s="2535" t="s">
        <v>3962</v>
      </c>
      <c r="B22" s="2534" t="s">
        <v>3963</v>
      </c>
      <c r="C22" s="2534">
        <v>69.87</v>
      </c>
      <c r="D22" s="2534">
        <v>0</v>
      </c>
      <c r="E22" s="2534">
        <f t="shared" si="1"/>
        <v>7.0000000000000007E-2</v>
      </c>
      <c r="F22" s="2534">
        <f t="shared" si="0"/>
        <v>0</v>
      </c>
    </row>
    <row r="23" spans="1:6">
      <c r="A23" s="2535" t="s">
        <v>3481</v>
      </c>
      <c r="B23" s="2534" t="s">
        <v>3482</v>
      </c>
      <c r="C23" s="2534">
        <v>1643180.42</v>
      </c>
      <c r="D23" s="2534">
        <v>0</v>
      </c>
      <c r="E23" s="2534">
        <f t="shared" si="1"/>
        <v>1643.18</v>
      </c>
      <c r="F23" s="2534">
        <f t="shared" si="0"/>
        <v>0</v>
      </c>
    </row>
    <row r="24" spans="1:6">
      <c r="A24" s="2535" t="s">
        <v>3928</v>
      </c>
      <c r="B24" s="2534" t="s">
        <v>3921</v>
      </c>
      <c r="C24" s="2534">
        <v>5821.18</v>
      </c>
      <c r="D24" s="2534">
        <v>0</v>
      </c>
      <c r="E24" s="2534">
        <f t="shared" si="1"/>
        <v>5.82</v>
      </c>
      <c r="F24" s="2534">
        <f t="shared" si="0"/>
        <v>0</v>
      </c>
    </row>
    <row r="25" spans="1:6">
      <c r="A25" s="2535" t="s">
        <v>3337</v>
      </c>
      <c r="B25" s="2534" t="s">
        <v>3338</v>
      </c>
      <c r="C25" s="2534">
        <v>87213.01</v>
      </c>
      <c r="D25" s="2534">
        <v>0</v>
      </c>
      <c r="E25" s="2534">
        <f t="shared" si="1"/>
        <v>87.21</v>
      </c>
      <c r="F25" s="2534">
        <f t="shared" si="0"/>
        <v>0</v>
      </c>
    </row>
    <row r="26" spans="1:6">
      <c r="A26" s="2535" t="s">
        <v>3339</v>
      </c>
      <c r="B26" s="2534" t="s">
        <v>3340</v>
      </c>
      <c r="C26" s="2534">
        <v>2500000</v>
      </c>
      <c r="D26" s="2534">
        <v>0</v>
      </c>
      <c r="E26" s="2534">
        <f t="shared" si="1"/>
        <v>2500</v>
      </c>
      <c r="F26" s="2534">
        <f t="shared" si="0"/>
        <v>0</v>
      </c>
    </row>
    <row r="27" spans="1:6">
      <c r="A27" s="2535" t="s">
        <v>3341</v>
      </c>
      <c r="B27" s="2534" t="s">
        <v>3342</v>
      </c>
      <c r="C27" s="2534">
        <v>201000</v>
      </c>
      <c r="D27" s="2534">
        <v>0</v>
      </c>
      <c r="E27" s="2534">
        <f t="shared" si="1"/>
        <v>201</v>
      </c>
      <c r="F27" s="2534">
        <f t="shared" si="0"/>
        <v>0</v>
      </c>
    </row>
    <row r="28" spans="1:6">
      <c r="A28" s="2535" t="s">
        <v>3343</v>
      </c>
      <c r="B28" s="2534" t="s">
        <v>3344</v>
      </c>
      <c r="C28" s="2534">
        <v>27522.5</v>
      </c>
      <c r="D28" s="2534">
        <v>0</v>
      </c>
      <c r="E28" s="2534">
        <f t="shared" si="1"/>
        <v>27.52</v>
      </c>
      <c r="F28" s="2534">
        <f t="shared" si="0"/>
        <v>0</v>
      </c>
    </row>
    <row r="29" spans="1:6">
      <c r="A29" s="2535" t="s">
        <v>4330</v>
      </c>
      <c r="B29" s="2534" t="s">
        <v>4331</v>
      </c>
      <c r="C29" s="2534">
        <v>1200</v>
      </c>
      <c r="D29" s="2534">
        <v>0</v>
      </c>
      <c r="E29" s="2534">
        <f t="shared" si="1"/>
        <v>1.2</v>
      </c>
      <c r="F29" s="2534">
        <f t="shared" si="0"/>
        <v>0</v>
      </c>
    </row>
    <row r="30" spans="1:6">
      <c r="A30" s="2535" t="s">
        <v>4373</v>
      </c>
      <c r="B30" s="2534" t="s">
        <v>4374</v>
      </c>
      <c r="C30" s="2534">
        <v>285133</v>
      </c>
      <c r="D30" s="2534">
        <v>0</v>
      </c>
      <c r="E30" s="2534">
        <f t="shared" si="1"/>
        <v>285.13</v>
      </c>
      <c r="F30" s="2534">
        <f t="shared" si="0"/>
        <v>0</v>
      </c>
    </row>
    <row r="31" spans="1:6">
      <c r="A31" s="2535" t="s">
        <v>3345</v>
      </c>
      <c r="B31" s="2534" t="s">
        <v>3346</v>
      </c>
      <c r="C31" s="2534">
        <v>0</v>
      </c>
      <c r="D31" s="2534">
        <v>80401691.709999993</v>
      </c>
      <c r="E31" s="2534">
        <f t="shared" si="1"/>
        <v>0</v>
      </c>
      <c r="F31" s="2534">
        <f t="shared" si="0"/>
        <v>80401.69</v>
      </c>
    </row>
    <row r="32" spans="1:6">
      <c r="A32" s="2535" t="s">
        <v>3347</v>
      </c>
      <c r="B32" s="2534" t="s">
        <v>3348</v>
      </c>
      <c r="C32" s="2534">
        <v>47750084.350000001</v>
      </c>
      <c r="D32" s="2534">
        <v>0</v>
      </c>
      <c r="E32" s="2534">
        <f t="shared" si="1"/>
        <v>47750.080000000002</v>
      </c>
      <c r="F32" s="2534">
        <f t="shared" si="0"/>
        <v>0</v>
      </c>
    </row>
    <row r="33" spans="1:6">
      <c r="A33" s="2535" t="s">
        <v>3349</v>
      </c>
      <c r="B33" s="2534" t="s">
        <v>3350</v>
      </c>
      <c r="C33" s="2534">
        <v>0</v>
      </c>
      <c r="D33" s="2534">
        <v>60132612.159999996</v>
      </c>
      <c r="E33" s="2534">
        <f t="shared" si="1"/>
        <v>0</v>
      </c>
      <c r="F33" s="2534">
        <f t="shared" si="0"/>
        <v>60132.61</v>
      </c>
    </row>
    <row r="34" spans="1:6">
      <c r="A34" s="2535" t="s">
        <v>3351</v>
      </c>
      <c r="B34" s="2534" t="s">
        <v>3352</v>
      </c>
      <c r="C34" s="2534">
        <v>152716894.11000001</v>
      </c>
      <c r="D34" s="2534">
        <v>0</v>
      </c>
      <c r="E34" s="2534">
        <f t="shared" si="1"/>
        <v>152716.89000000001</v>
      </c>
      <c r="F34" s="2534">
        <f t="shared" si="0"/>
        <v>0</v>
      </c>
    </row>
    <row r="35" spans="1:6">
      <c r="A35" s="2535" t="s">
        <v>3353</v>
      </c>
      <c r="B35" s="2534" t="s">
        <v>3354</v>
      </c>
      <c r="C35" s="2534">
        <v>4021635.21</v>
      </c>
      <c r="D35" s="2534">
        <v>0</v>
      </c>
      <c r="E35" s="2534">
        <f t="shared" si="1"/>
        <v>4021.64</v>
      </c>
      <c r="F35" s="2534">
        <f t="shared" si="0"/>
        <v>0</v>
      </c>
    </row>
    <row r="36" spans="1:6">
      <c r="A36" s="2535" t="s">
        <v>3355</v>
      </c>
      <c r="B36" s="2534" t="s">
        <v>3356</v>
      </c>
      <c r="C36" s="2534">
        <v>0</v>
      </c>
      <c r="D36" s="2534">
        <v>54197005.030000001</v>
      </c>
      <c r="E36" s="2534">
        <f t="shared" si="1"/>
        <v>0</v>
      </c>
      <c r="F36" s="2534">
        <f t="shared" si="0"/>
        <v>54197.01</v>
      </c>
    </row>
    <row r="37" spans="1:6">
      <c r="A37" s="2535" t="s">
        <v>3359</v>
      </c>
      <c r="B37" s="2534" t="s">
        <v>3360</v>
      </c>
      <c r="C37" s="2534">
        <v>0</v>
      </c>
      <c r="D37" s="2534">
        <v>721872442.44000006</v>
      </c>
      <c r="E37" s="2534">
        <f t="shared" si="1"/>
        <v>0</v>
      </c>
      <c r="F37" s="2534">
        <f t="shared" si="0"/>
        <v>721872.44</v>
      </c>
    </row>
    <row r="38" spans="1:6">
      <c r="A38" s="2535" t="s">
        <v>3361</v>
      </c>
      <c r="B38" s="2534" t="s">
        <v>3362</v>
      </c>
      <c r="C38" s="2534">
        <v>0</v>
      </c>
      <c r="D38" s="2534">
        <v>775928.65</v>
      </c>
      <c r="E38" s="2534">
        <f t="shared" si="1"/>
        <v>0</v>
      </c>
      <c r="F38" s="2534">
        <f t="shared" si="0"/>
        <v>775.93</v>
      </c>
    </row>
    <row r="39" spans="1:6">
      <c r="A39" s="2535" t="s">
        <v>3363</v>
      </c>
      <c r="B39" s="2534" t="s">
        <v>3364</v>
      </c>
      <c r="C39" s="2534">
        <v>0</v>
      </c>
      <c r="D39" s="2534">
        <v>100871.03999999999</v>
      </c>
      <c r="E39" s="2534">
        <f t="shared" si="1"/>
        <v>0</v>
      </c>
      <c r="F39" s="2534">
        <f t="shared" si="0"/>
        <v>100.87</v>
      </c>
    </row>
    <row r="40" spans="1:6">
      <c r="A40" s="2535" t="s">
        <v>3365</v>
      </c>
      <c r="B40" s="2534" t="s">
        <v>3366</v>
      </c>
      <c r="C40" s="2534">
        <v>0</v>
      </c>
      <c r="D40" s="2534">
        <v>1450564.08</v>
      </c>
      <c r="E40" s="2534">
        <f t="shared" si="1"/>
        <v>0</v>
      </c>
      <c r="F40" s="2534">
        <f t="shared" si="0"/>
        <v>1450.56</v>
      </c>
    </row>
    <row r="41" spans="1:6">
      <c r="A41" s="2535" t="s">
        <v>3483</v>
      </c>
      <c r="B41" s="2534" t="s">
        <v>3484</v>
      </c>
      <c r="C41" s="2534">
        <v>0</v>
      </c>
      <c r="D41" s="2534">
        <v>9156.66</v>
      </c>
      <c r="E41" s="2534">
        <f t="shared" si="1"/>
        <v>0</v>
      </c>
      <c r="F41" s="2534">
        <f t="shared" si="0"/>
        <v>9.16</v>
      </c>
    </row>
    <row r="42" spans="1:6">
      <c r="A42" s="2535" t="s">
        <v>3367</v>
      </c>
      <c r="B42" s="2534" t="s">
        <v>3368</v>
      </c>
      <c r="C42" s="2534">
        <v>0</v>
      </c>
      <c r="D42" s="2534">
        <v>70398.710000000006</v>
      </c>
      <c r="E42" s="2534">
        <f t="shared" si="1"/>
        <v>0</v>
      </c>
      <c r="F42" s="2534">
        <f t="shared" si="0"/>
        <v>70.400000000000006</v>
      </c>
    </row>
    <row r="43" spans="1:6">
      <c r="A43" s="2535" t="s">
        <v>3369</v>
      </c>
      <c r="B43" s="2534" t="s">
        <v>3370</v>
      </c>
      <c r="C43" s="2534">
        <v>0</v>
      </c>
      <c r="D43" s="2534">
        <v>184890.91</v>
      </c>
      <c r="E43" s="2534">
        <f t="shared" si="1"/>
        <v>0</v>
      </c>
      <c r="F43" s="2534">
        <f t="shared" si="0"/>
        <v>184.89</v>
      </c>
    </row>
    <row r="44" spans="1:6">
      <c r="A44" s="2535" t="s">
        <v>3371</v>
      </c>
      <c r="B44" s="2534" t="s">
        <v>3372</v>
      </c>
      <c r="C44" s="2534">
        <v>0</v>
      </c>
      <c r="D44" s="2534">
        <v>6939593.04</v>
      </c>
      <c r="E44" s="2534">
        <f t="shared" si="1"/>
        <v>0</v>
      </c>
      <c r="F44" s="2534">
        <f t="shared" si="0"/>
        <v>6939.59</v>
      </c>
    </row>
    <row r="45" spans="1:6">
      <c r="A45" s="2535" t="s">
        <v>3373</v>
      </c>
      <c r="B45" s="2534" t="s">
        <v>3374</v>
      </c>
      <c r="C45" s="2534">
        <v>0</v>
      </c>
      <c r="D45" s="2534">
        <v>234598.9</v>
      </c>
      <c r="E45" s="2534">
        <f t="shared" si="1"/>
        <v>0</v>
      </c>
      <c r="F45" s="2534">
        <f t="shared" si="0"/>
        <v>234.6</v>
      </c>
    </row>
    <row r="46" spans="1:6">
      <c r="A46" s="2535" t="s">
        <v>3377</v>
      </c>
      <c r="B46" s="2534" t="s">
        <v>3378</v>
      </c>
      <c r="C46" s="2534">
        <v>0</v>
      </c>
      <c r="D46" s="2534">
        <v>127757.04</v>
      </c>
      <c r="E46" s="2534">
        <f t="shared" si="1"/>
        <v>0</v>
      </c>
      <c r="F46" s="2534">
        <f t="shared" si="0"/>
        <v>127.76</v>
      </c>
    </row>
    <row r="47" spans="1:6">
      <c r="A47" s="2535" t="s">
        <v>3381</v>
      </c>
      <c r="B47" s="2534" t="s">
        <v>3382</v>
      </c>
      <c r="C47" s="2534">
        <v>0</v>
      </c>
      <c r="D47" s="2534">
        <v>4424.4399999999996</v>
      </c>
      <c r="E47" s="2534">
        <f t="shared" si="1"/>
        <v>0</v>
      </c>
      <c r="F47" s="2534">
        <f t="shared" si="0"/>
        <v>4.42</v>
      </c>
    </row>
    <row r="48" spans="1:6">
      <c r="A48" s="2535" t="s">
        <v>4340</v>
      </c>
      <c r="B48" s="2534" t="s">
        <v>4341</v>
      </c>
      <c r="C48" s="2534">
        <v>0</v>
      </c>
      <c r="D48" s="2534">
        <v>170000</v>
      </c>
      <c r="E48" s="2534">
        <f t="shared" si="1"/>
        <v>0</v>
      </c>
      <c r="F48" s="2534">
        <f t="shared" si="0"/>
        <v>170</v>
      </c>
    </row>
    <row r="49" spans="1:6">
      <c r="A49" s="2535" t="s">
        <v>3387</v>
      </c>
      <c r="B49" s="2534" t="s">
        <v>3388</v>
      </c>
      <c r="C49" s="2534">
        <v>0</v>
      </c>
      <c r="D49" s="2534">
        <v>868683.34</v>
      </c>
      <c r="E49" s="2534">
        <f t="shared" si="1"/>
        <v>0</v>
      </c>
      <c r="F49" s="2534">
        <f t="shared" si="0"/>
        <v>868.68</v>
      </c>
    </row>
    <row r="50" spans="1:6">
      <c r="A50" s="2535" t="s">
        <v>4332</v>
      </c>
      <c r="B50" s="2534" t="s">
        <v>4333</v>
      </c>
      <c r="C50" s="2534">
        <v>0</v>
      </c>
      <c r="D50" s="2534">
        <v>0.2</v>
      </c>
      <c r="E50" s="2534">
        <f t="shared" si="1"/>
        <v>0</v>
      </c>
      <c r="F50" s="2534">
        <f t="shared" si="0"/>
        <v>0</v>
      </c>
    </row>
    <row r="51" spans="1:6">
      <c r="A51" s="2535" t="s">
        <v>3389</v>
      </c>
      <c r="B51" s="2534" t="s">
        <v>3390</v>
      </c>
      <c r="C51" s="2534">
        <v>19396649.93</v>
      </c>
      <c r="D51" s="2534">
        <v>0</v>
      </c>
      <c r="E51" s="2534">
        <f t="shared" si="1"/>
        <v>19396.650000000001</v>
      </c>
      <c r="F51" s="2534">
        <f t="shared" si="0"/>
        <v>0</v>
      </c>
    </row>
    <row r="52" spans="1:6">
      <c r="A52" s="2535" t="s">
        <v>3391</v>
      </c>
      <c r="B52" s="2534" t="s">
        <v>3392</v>
      </c>
      <c r="C52" s="2534">
        <v>0</v>
      </c>
      <c r="D52" s="2534">
        <v>26163458</v>
      </c>
      <c r="E52" s="2534">
        <f t="shared" si="1"/>
        <v>0</v>
      </c>
      <c r="F52" s="2534">
        <f t="shared" si="0"/>
        <v>26163.46</v>
      </c>
    </row>
    <row r="53" spans="1:6">
      <c r="A53" s="2535" t="s">
        <v>3393</v>
      </c>
      <c r="B53" s="2534" t="s">
        <v>3394</v>
      </c>
      <c r="C53" s="2534">
        <v>42565818.229999997</v>
      </c>
      <c r="D53" s="2534">
        <v>0</v>
      </c>
      <c r="E53" s="2534">
        <f t="shared" si="1"/>
        <v>42565.82</v>
      </c>
      <c r="F53" s="2534">
        <f t="shared" si="0"/>
        <v>0</v>
      </c>
    </row>
    <row r="54" spans="1:6">
      <c r="A54" s="2535" t="s">
        <v>3395</v>
      </c>
      <c r="B54" s="2534" t="s">
        <v>3931</v>
      </c>
      <c r="C54" s="2534">
        <v>0</v>
      </c>
      <c r="D54" s="2534">
        <v>58565.2</v>
      </c>
      <c r="E54" s="2534">
        <f t="shared" si="1"/>
        <v>0</v>
      </c>
      <c r="F54" s="2534">
        <f t="shared" si="0"/>
        <v>58.57</v>
      </c>
    </row>
    <row r="55" spans="1:6">
      <c r="A55" s="2535" t="s">
        <v>3487</v>
      </c>
      <c r="B55" s="2534" t="s">
        <v>3488</v>
      </c>
      <c r="C55" s="2534">
        <v>0</v>
      </c>
      <c r="D55" s="2534">
        <v>1106</v>
      </c>
      <c r="E55" s="2534">
        <f t="shared" si="1"/>
        <v>0</v>
      </c>
      <c r="F55" s="2534">
        <f t="shared" si="0"/>
        <v>1.1100000000000001</v>
      </c>
    </row>
    <row r="56" spans="1:6">
      <c r="A56" s="2535" t="s">
        <v>3489</v>
      </c>
      <c r="B56" s="2534" t="s">
        <v>3490</v>
      </c>
      <c r="C56" s="2534">
        <v>0</v>
      </c>
      <c r="D56" s="2534">
        <v>788665</v>
      </c>
      <c r="E56" s="2534">
        <f t="shared" ref="E56:E76" si="2">C56/1000</f>
        <v>0</v>
      </c>
      <c r="F56" s="2534">
        <f t="shared" ref="F56:F76" si="3">D56/1000</f>
        <v>788.67</v>
      </c>
    </row>
    <row r="57" spans="1:6">
      <c r="A57" s="2535" t="s">
        <v>3932</v>
      </c>
      <c r="B57" s="2534" t="s">
        <v>3933</v>
      </c>
      <c r="C57" s="2534">
        <v>0</v>
      </c>
      <c r="D57" s="2534">
        <v>184</v>
      </c>
      <c r="E57" s="2534">
        <f t="shared" si="2"/>
        <v>0</v>
      </c>
      <c r="F57" s="2534">
        <f t="shared" si="3"/>
        <v>0.18</v>
      </c>
    </row>
    <row r="58" spans="1:6">
      <c r="A58" s="2535" t="s">
        <v>3934</v>
      </c>
      <c r="B58" s="2534" t="s">
        <v>3935</v>
      </c>
      <c r="C58" s="2534">
        <v>0</v>
      </c>
      <c r="D58" s="2534">
        <v>23475.41</v>
      </c>
      <c r="E58" s="2534">
        <f t="shared" si="2"/>
        <v>0</v>
      </c>
      <c r="F58" s="2534">
        <f t="shared" si="3"/>
        <v>23.48</v>
      </c>
    </row>
    <row r="59" spans="1:6">
      <c r="A59" s="2535" t="s">
        <v>3940</v>
      </c>
      <c r="B59" s="2534" t="s">
        <v>3941</v>
      </c>
      <c r="C59" s="2534">
        <v>0</v>
      </c>
      <c r="D59" s="2534">
        <v>4021635.21</v>
      </c>
      <c r="E59" s="2534">
        <f t="shared" si="2"/>
        <v>0</v>
      </c>
      <c r="F59" s="2534">
        <f t="shared" si="3"/>
        <v>4021.64</v>
      </c>
    </row>
    <row r="60" spans="1:6">
      <c r="A60" s="2535" t="s">
        <v>3399</v>
      </c>
      <c r="B60" s="2534" t="s">
        <v>3400</v>
      </c>
      <c r="C60" s="2534">
        <v>54197005.030000001</v>
      </c>
      <c r="D60" s="2534">
        <v>0</v>
      </c>
      <c r="E60" s="2534">
        <f t="shared" si="2"/>
        <v>54197.01</v>
      </c>
      <c r="F60" s="2534">
        <f t="shared" si="3"/>
        <v>0</v>
      </c>
    </row>
    <row r="61" spans="1:6">
      <c r="A61" s="2535" t="s">
        <v>3401</v>
      </c>
      <c r="B61" s="2534" t="s">
        <v>3402</v>
      </c>
      <c r="C61" s="2534">
        <v>7542000.79</v>
      </c>
      <c r="D61" s="2534">
        <v>0</v>
      </c>
      <c r="E61" s="2534">
        <f t="shared" si="2"/>
        <v>7542</v>
      </c>
      <c r="F61" s="2534">
        <f t="shared" si="3"/>
        <v>0</v>
      </c>
    </row>
    <row r="62" spans="1:6">
      <c r="A62" s="2535" t="s">
        <v>3403</v>
      </c>
      <c r="B62" s="2534" t="s">
        <v>3404</v>
      </c>
      <c r="C62" s="2534">
        <v>980581.08</v>
      </c>
      <c r="D62" s="2534">
        <v>0</v>
      </c>
      <c r="E62" s="2534">
        <f t="shared" si="2"/>
        <v>980.58</v>
      </c>
      <c r="F62" s="2534">
        <f t="shared" si="3"/>
        <v>0</v>
      </c>
    </row>
    <row r="63" spans="1:6">
      <c r="A63" s="2535" t="s">
        <v>3407</v>
      </c>
      <c r="B63" s="2534" t="s">
        <v>3408</v>
      </c>
      <c r="C63" s="2534">
        <v>687532.53</v>
      </c>
      <c r="D63" s="2534">
        <v>0</v>
      </c>
      <c r="E63" s="2534">
        <f t="shared" si="2"/>
        <v>687.53</v>
      </c>
      <c r="F63" s="2534">
        <f t="shared" si="3"/>
        <v>0</v>
      </c>
    </row>
    <row r="64" spans="1:6">
      <c r="A64" s="2535" t="s">
        <v>3493</v>
      </c>
      <c r="B64" s="2534" t="s">
        <v>3494</v>
      </c>
      <c r="C64" s="2534">
        <v>89382</v>
      </c>
      <c r="D64" s="2534">
        <v>0</v>
      </c>
      <c r="E64" s="2534">
        <f t="shared" si="2"/>
        <v>89.38</v>
      </c>
      <c r="F64" s="2534">
        <f t="shared" si="3"/>
        <v>0</v>
      </c>
    </row>
    <row r="65" spans="1:6">
      <c r="A65" s="2535" t="s">
        <v>3409</v>
      </c>
      <c r="B65" s="2534" t="s">
        <v>3410</v>
      </c>
      <c r="C65" s="2534">
        <v>184890.91</v>
      </c>
      <c r="D65" s="2534">
        <v>0</v>
      </c>
      <c r="E65" s="2534">
        <f t="shared" si="2"/>
        <v>184.89</v>
      </c>
      <c r="F65" s="2534">
        <f t="shared" si="3"/>
        <v>0</v>
      </c>
    </row>
    <row r="66" spans="1:6">
      <c r="A66" s="2535" t="s">
        <v>3411</v>
      </c>
      <c r="B66" s="2534" t="s">
        <v>3412</v>
      </c>
      <c r="C66" s="2534">
        <v>1776135.78</v>
      </c>
      <c r="D66" s="2534">
        <v>0</v>
      </c>
      <c r="E66" s="2534">
        <f t="shared" si="2"/>
        <v>1776.14</v>
      </c>
      <c r="F66" s="2534">
        <f t="shared" si="3"/>
        <v>0</v>
      </c>
    </row>
    <row r="67" spans="1:6">
      <c r="A67" s="2535" t="s">
        <v>3413</v>
      </c>
      <c r="B67" s="2534" t="s">
        <v>3414</v>
      </c>
      <c r="C67" s="2534">
        <v>59416</v>
      </c>
      <c r="D67" s="2534">
        <v>0</v>
      </c>
      <c r="E67" s="2534">
        <f t="shared" si="2"/>
        <v>59.42</v>
      </c>
      <c r="F67" s="2534">
        <f t="shared" si="3"/>
        <v>0</v>
      </c>
    </row>
    <row r="68" spans="1:6">
      <c r="A68" s="2535" t="s">
        <v>3415</v>
      </c>
      <c r="B68" s="2534" t="s">
        <v>3416</v>
      </c>
      <c r="C68" s="2534">
        <v>336486.75</v>
      </c>
      <c r="D68" s="2534">
        <v>0</v>
      </c>
      <c r="E68" s="2534">
        <f t="shared" si="2"/>
        <v>336.49</v>
      </c>
      <c r="F68" s="2534">
        <f t="shared" si="3"/>
        <v>0</v>
      </c>
    </row>
    <row r="69" spans="1:6">
      <c r="A69" s="2535" t="s">
        <v>3417</v>
      </c>
      <c r="B69" s="2534" t="s">
        <v>3418</v>
      </c>
      <c r="C69" s="2534">
        <v>0</v>
      </c>
      <c r="D69" s="2534">
        <v>0.28999999999999998</v>
      </c>
      <c r="E69" s="2534">
        <f t="shared" si="2"/>
        <v>0</v>
      </c>
      <c r="F69" s="2534">
        <f t="shared" si="3"/>
        <v>0</v>
      </c>
    </row>
    <row r="70" spans="1:6">
      <c r="A70" s="2535" t="s">
        <v>4479</v>
      </c>
      <c r="B70" s="2534" t="s">
        <v>4480</v>
      </c>
      <c r="C70" s="2534">
        <v>0</v>
      </c>
      <c r="D70" s="2534">
        <v>7516408.9199999999</v>
      </c>
      <c r="E70" s="2534">
        <f t="shared" si="2"/>
        <v>0</v>
      </c>
      <c r="F70" s="2534">
        <f t="shared" si="3"/>
        <v>7516.41</v>
      </c>
    </row>
    <row r="71" spans="1:6">
      <c r="A71" s="2535" t="s">
        <v>3419</v>
      </c>
      <c r="B71" s="2534" t="s">
        <v>3420</v>
      </c>
      <c r="C71" s="2534">
        <v>196859</v>
      </c>
      <c r="D71" s="2534">
        <v>0</v>
      </c>
      <c r="E71" s="2534">
        <f t="shared" si="2"/>
        <v>196.86</v>
      </c>
      <c r="F71" s="2534">
        <f t="shared" si="3"/>
        <v>0</v>
      </c>
    </row>
    <row r="72" spans="1:6">
      <c r="A72" s="2535" t="s">
        <v>4377</v>
      </c>
      <c r="B72" s="2534" t="s">
        <v>4378</v>
      </c>
      <c r="C72" s="2534">
        <v>16.100000000000001</v>
      </c>
      <c r="D72" s="2534">
        <v>0</v>
      </c>
      <c r="E72" s="2534">
        <f t="shared" si="2"/>
        <v>0.02</v>
      </c>
      <c r="F72" s="2534">
        <f t="shared" si="3"/>
        <v>0</v>
      </c>
    </row>
    <row r="73" spans="1:6">
      <c r="A73" s="2535" t="s">
        <v>3942</v>
      </c>
      <c r="B73" s="2534" t="s">
        <v>3943</v>
      </c>
      <c r="C73" s="2534">
        <v>3396</v>
      </c>
      <c r="D73" s="2534">
        <v>0</v>
      </c>
      <c r="E73" s="2534">
        <f t="shared" si="2"/>
        <v>3.4</v>
      </c>
      <c r="F73" s="2534">
        <f t="shared" si="3"/>
        <v>0</v>
      </c>
    </row>
    <row r="74" spans="1:6">
      <c r="A74" s="2535" t="s">
        <v>3423</v>
      </c>
      <c r="B74" s="2534" t="s">
        <v>3424</v>
      </c>
      <c r="C74" s="2534">
        <v>2314</v>
      </c>
      <c r="D74" s="2534">
        <v>0</v>
      </c>
      <c r="E74" s="2534">
        <f t="shared" si="2"/>
        <v>2.31</v>
      </c>
      <c r="F74" s="2534">
        <f t="shared" si="3"/>
        <v>0</v>
      </c>
    </row>
    <row r="75" spans="1:6">
      <c r="A75" s="2535" t="s">
        <v>4346</v>
      </c>
      <c r="B75" s="2534" t="s">
        <v>4347</v>
      </c>
      <c r="C75" s="2534">
        <v>2974</v>
      </c>
      <c r="D75" s="2534">
        <v>0</v>
      </c>
      <c r="E75" s="2534">
        <f t="shared" si="2"/>
        <v>2.97</v>
      </c>
      <c r="F75" s="2534">
        <f t="shared" si="3"/>
        <v>0</v>
      </c>
    </row>
    <row r="76" spans="1:6">
      <c r="A76" s="2535" t="s">
        <v>3497</v>
      </c>
      <c r="B76" s="2534" t="s">
        <v>3498</v>
      </c>
      <c r="C76" s="2534">
        <v>452</v>
      </c>
      <c r="D76" s="2534">
        <v>0</v>
      </c>
      <c r="E76" s="2534">
        <f t="shared" si="2"/>
        <v>0.45</v>
      </c>
      <c r="F76" s="2534">
        <f t="shared" si="3"/>
        <v>0</v>
      </c>
    </row>
    <row r="77" spans="1:6">
      <c r="A77" s="2534" t="s">
        <v>3425</v>
      </c>
      <c r="B77" s="2534" t="s">
        <v>3499</v>
      </c>
      <c r="C77" s="2534">
        <v>868683</v>
      </c>
      <c r="D77" s="2534">
        <v>0</v>
      </c>
      <c r="E77" s="2534">
        <f t="shared" ref="E77" si="4">C77/1000</f>
        <v>868.68</v>
      </c>
      <c r="F77" s="2534">
        <f t="shared" ref="F77" si="5">D77/1000</f>
        <v>0</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F107"/>
  <sheetViews>
    <sheetView topLeftCell="A70" zoomScale="85" zoomScaleNormal="85" workbookViewId="0">
      <selection activeCell="C9" sqref="C9"/>
    </sheetView>
  </sheetViews>
  <sheetFormatPr defaultColWidth="9.140625" defaultRowHeight="12.75"/>
  <cols>
    <col min="1" max="1" width="13.28515625" style="583" bestFit="1" customWidth="1"/>
    <col min="2" max="2" width="95.5703125" style="583" bestFit="1" customWidth="1"/>
    <col min="3" max="4" width="15.140625" style="583" bestFit="1" customWidth="1"/>
    <col min="5" max="5" width="11.28515625" style="583" bestFit="1" customWidth="1"/>
    <col min="6" max="6" width="9.28515625" style="583" bestFit="1" customWidth="1"/>
    <col min="7" max="16384" width="9.140625" style="583"/>
  </cols>
  <sheetData>
    <row r="1" spans="1:6">
      <c r="A1" s="583" t="s">
        <v>3318</v>
      </c>
    </row>
    <row r="2" spans="1:6">
      <c r="A2" s="583" t="s">
        <v>3319</v>
      </c>
      <c r="B2" s="583" t="s">
        <v>3320</v>
      </c>
      <c r="C2" s="583" t="s">
        <v>3321</v>
      </c>
      <c r="D2" s="583" t="s">
        <v>3322</v>
      </c>
    </row>
    <row r="3" spans="1:6">
      <c r="A3" s="2536" t="s">
        <v>4359</v>
      </c>
      <c r="B3" s="583" t="s">
        <v>4360</v>
      </c>
      <c r="C3" s="583">
        <v>2351723</v>
      </c>
      <c r="D3" s="583">
        <v>0</v>
      </c>
      <c r="E3" s="583">
        <f>C3/1000</f>
        <v>2352</v>
      </c>
      <c r="F3" s="583">
        <f t="shared" ref="F3:F47" si="0">D3/1000</f>
        <v>0</v>
      </c>
    </row>
    <row r="4" spans="1:6">
      <c r="A4" s="2536" t="s">
        <v>3325</v>
      </c>
      <c r="B4" s="583" t="s">
        <v>3326</v>
      </c>
      <c r="C4" s="583">
        <v>6265854</v>
      </c>
      <c r="D4" s="583">
        <v>0</v>
      </c>
      <c r="E4" s="583">
        <f t="shared" ref="E4:E47" si="1">C4/1000</f>
        <v>6266</v>
      </c>
      <c r="F4" s="583">
        <f t="shared" si="0"/>
        <v>0</v>
      </c>
    </row>
    <row r="5" spans="1:6">
      <c r="A5" s="2536" t="s">
        <v>3467</v>
      </c>
      <c r="B5" s="583" t="s">
        <v>3468</v>
      </c>
      <c r="C5" s="583">
        <v>28236</v>
      </c>
      <c r="D5" s="583">
        <v>0</v>
      </c>
      <c r="E5" s="583">
        <f t="shared" si="1"/>
        <v>28</v>
      </c>
      <c r="F5" s="583">
        <f t="shared" si="0"/>
        <v>0</v>
      </c>
    </row>
    <row r="6" spans="1:6">
      <c r="A6" s="2536" t="s">
        <v>3469</v>
      </c>
      <c r="B6" s="583" t="s">
        <v>3470</v>
      </c>
      <c r="C6" s="583">
        <v>10000</v>
      </c>
      <c r="D6" s="583">
        <v>0</v>
      </c>
      <c r="E6" s="583">
        <f t="shared" si="1"/>
        <v>10</v>
      </c>
      <c r="F6" s="583">
        <f t="shared" si="0"/>
        <v>0</v>
      </c>
    </row>
    <row r="7" spans="1:6">
      <c r="A7" s="2536" t="s">
        <v>3471</v>
      </c>
      <c r="B7" s="583" t="s">
        <v>3472</v>
      </c>
      <c r="C7" s="583">
        <v>20945</v>
      </c>
      <c r="D7" s="583">
        <v>0</v>
      </c>
      <c r="E7" s="583">
        <f t="shared" si="1"/>
        <v>21</v>
      </c>
      <c r="F7" s="583">
        <f t="shared" si="0"/>
        <v>0</v>
      </c>
    </row>
    <row r="8" spans="1:6">
      <c r="A8" s="2536" t="s">
        <v>3500</v>
      </c>
      <c r="B8" s="583" t="s">
        <v>3501</v>
      </c>
      <c r="C8" s="583">
        <v>15981</v>
      </c>
      <c r="D8" s="583">
        <v>0</v>
      </c>
      <c r="E8" s="583">
        <f t="shared" si="1"/>
        <v>16</v>
      </c>
      <c r="F8" s="583">
        <f t="shared" si="0"/>
        <v>0</v>
      </c>
    </row>
    <row r="9" spans="1:6">
      <c r="A9" s="2536" t="s">
        <v>3915</v>
      </c>
      <c r="B9" s="583" t="s">
        <v>3916</v>
      </c>
      <c r="C9" s="583">
        <v>12107</v>
      </c>
      <c r="D9" s="583">
        <v>0</v>
      </c>
      <c r="E9" s="583">
        <f t="shared" si="1"/>
        <v>12</v>
      </c>
      <c r="F9" s="583">
        <f t="shared" si="0"/>
        <v>0</v>
      </c>
    </row>
    <row r="10" spans="1:6">
      <c r="A10" s="2536" t="s">
        <v>3917</v>
      </c>
      <c r="B10" s="583" t="s">
        <v>3918</v>
      </c>
      <c r="C10" s="583">
        <v>113010000</v>
      </c>
      <c r="D10" s="583">
        <v>0</v>
      </c>
      <c r="E10" s="583">
        <f t="shared" si="1"/>
        <v>113010</v>
      </c>
      <c r="F10" s="583">
        <f t="shared" si="0"/>
        <v>0</v>
      </c>
    </row>
    <row r="11" spans="1:6">
      <c r="A11" s="2536" t="s">
        <v>3922</v>
      </c>
      <c r="B11" s="583" t="s">
        <v>3923</v>
      </c>
      <c r="C11" s="583">
        <v>741919</v>
      </c>
      <c r="D11" s="583">
        <v>0</v>
      </c>
      <c r="E11" s="583">
        <f t="shared" si="1"/>
        <v>742</v>
      </c>
      <c r="F11" s="583">
        <f t="shared" si="0"/>
        <v>0</v>
      </c>
    </row>
    <row r="12" spans="1:6">
      <c r="A12" s="2536" t="s">
        <v>3950</v>
      </c>
      <c r="B12" s="583" t="s">
        <v>3951</v>
      </c>
      <c r="C12" s="583">
        <v>16346</v>
      </c>
      <c r="D12" s="583">
        <v>0</v>
      </c>
      <c r="E12" s="583">
        <f t="shared" si="1"/>
        <v>16</v>
      </c>
      <c r="F12" s="583">
        <f t="shared" si="0"/>
        <v>0</v>
      </c>
    </row>
    <row r="13" spans="1:6">
      <c r="A13" s="2536" t="s">
        <v>4379</v>
      </c>
      <c r="B13" s="583" t="s">
        <v>4380</v>
      </c>
      <c r="C13" s="583">
        <v>10000</v>
      </c>
      <c r="D13" s="583">
        <v>0</v>
      </c>
      <c r="E13" s="583">
        <f t="shared" si="1"/>
        <v>10</v>
      </c>
      <c r="F13" s="583">
        <f t="shared" si="0"/>
        <v>0</v>
      </c>
    </row>
    <row r="14" spans="1:6">
      <c r="A14" s="2536" t="s">
        <v>4349</v>
      </c>
      <c r="B14" s="583" t="s">
        <v>4350</v>
      </c>
      <c r="C14" s="583">
        <v>741718</v>
      </c>
      <c r="D14" s="583">
        <v>0</v>
      </c>
      <c r="E14" s="583">
        <f t="shared" si="1"/>
        <v>742</v>
      </c>
      <c r="F14" s="583">
        <f t="shared" si="0"/>
        <v>0</v>
      </c>
    </row>
    <row r="15" spans="1:6">
      <c r="A15" s="2536" t="s">
        <v>4381</v>
      </c>
      <c r="B15" s="583" t="s">
        <v>4382</v>
      </c>
      <c r="C15" s="583">
        <v>3386961</v>
      </c>
      <c r="D15" s="583">
        <v>0</v>
      </c>
      <c r="E15" s="583">
        <f t="shared" si="1"/>
        <v>3387</v>
      </c>
      <c r="F15" s="583">
        <f t="shared" si="0"/>
        <v>0</v>
      </c>
    </row>
    <row r="16" spans="1:6">
      <c r="A16" s="2536" t="s">
        <v>4383</v>
      </c>
      <c r="B16" s="583" t="s">
        <v>4384</v>
      </c>
      <c r="C16" s="583">
        <v>10000</v>
      </c>
      <c r="D16" s="583">
        <v>0</v>
      </c>
      <c r="E16" s="583">
        <f t="shared" si="1"/>
        <v>10</v>
      </c>
      <c r="F16" s="583">
        <f t="shared" si="0"/>
        <v>0</v>
      </c>
    </row>
    <row r="17" spans="1:6">
      <c r="A17" s="2536" t="s">
        <v>4385</v>
      </c>
      <c r="B17" s="583" t="s">
        <v>4386</v>
      </c>
      <c r="C17" s="583">
        <v>6310</v>
      </c>
      <c r="D17" s="583">
        <v>0</v>
      </c>
      <c r="E17" s="583">
        <f t="shared" si="1"/>
        <v>6</v>
      </c>
      <c r="F17" s="583">
        <f t="shared" si="0"/>
        <v>0</v>
      </c>
    </row>
    <row r="18" spans="1:6">
      <c r="A18" s="2536" t="s">
        <v>3426</v>
      </c>
      <c r="B18" s="583" t="s">
        <v>3427</v>
      </c>
      <c r="C18" s="583">
        <v>90000000</v>
      </c>
      <c r="D18" s="583">
        <v>0</v>
      </c>
      <c r="E18" s="583">
        <f t="shared" si="1"/>
        <v>90000</v>
      </c>
      <c r="F18" s="583">
        <f t="shared" si="0"/>
        <v>0</v>
      </c>
    </row>
    <row r="19" spans="1:6">
      <c r="A19" s="2536" t="s">
        <v>3428</v>
      </c>
      <c r="B19" s="583" t="s">
        <v>3429</v>
      </c>
      <c r="C19" s="583">
        <v>0</v>
      </c>
      <c r="D19" s="583">
        <v>2809556</v>
      </c>
      <c r="E19" s="583">
        <f t="shared" si="1"/>
        <v>0</v>
      </c>
      <c r="F19" s="583">
        <f t="shared" si="0"/>
        <v>2810</v>
      </c>
    </row>
    <row r="20" spans="1:6">
      <c r="A20" s="2536" t="s">
        <v>3430</v>
      </c>
      <c r="B20" s="583" t="s">
        <v>3431</v>
      </c>
      <c r="C20" s="583">
        <v>2854584</v>
      </c>
      <c r="D20" s="583">
        <v>0</v>
      </c>
      <c r="E20" s="583">
        <f t="shared" si="1"/>
        <v>2855</v>
      </c>
      <c r="F20" s="583">
        <f t="shared" si="0"/>
        <v>0</v>
      </c>
    </row>
    <row r="21" spans="1:6">
      <c r="A21" s="2536" t="s">
        <v>3952</v>
      </c>
      <c r="B21" s="583" t="s">
        <v>3953</v>
      </c>
      <c r="C21" s="583">
        <v>19378842</v>
      </c>
      <c r="D21" s="583">
        <v>0</v>
      </c>
      <c r="E21" s="583">
        <f t="shared" si="1"/>
        <v>19379</v>
      </c>
      <c r="F21" s="583">
        <f t="shared" si="0"/>
        <v>0</v>
      </c>
    </row>
    <row r="22" spans="1:6">
      <c r="A22" s="2536" t="s">
        <v>3954</v>
      </c>
      <c r="B22" s="583" t="s">
        <v>3955</v>
      </c>
      <c r="C22" s="583">
        <v>395785</v>
      </c>
      <c r="D22" s="583">
        <v>0</v>
      </c>
      <c r="E22" s="583">
        <f t="shared" si="1"/>
        <v>396</v>
      </c>
      <c r="F22" s="583">
        <f t="shared" si="0"/>
        <v>0</v>
      </c>
    </row>
    <row r="23" spans="1:6">
      <c r="A23" s="2536" t="s">
        <v>3956</v>
      </c>
      <c r="B23" s="583" t="s">
        <v>3957</v>
      </c>
      <c r="C23" s="583">
        <v>132555211</v>
      </c>
      <c r="D23" s="583">
        <v>0</v>
      </c>
      <c r="E23" s="583">
        <f t="shared" si="1"/>
        <v>132555</v>
      </c>
      <c r="F23" s="583">
        <f t="shared" si="0"/>
        <v>0</v>
      </c>
    </row>
    <row r="24" spans="1:6">
      <c r="A24" s="2536" t="s">
        <v>3958</v>
      </c>
      <c r="B24" s="583" t="s">
        <v>3959</v>
      </c>
      <c r="C24" s="583">
        <v>563613</v>
      </c>
      <c r="D24" s="583">
        <v>0</v>
      </c>
      <c r="E24" s="583">
        <f t="shared" si="1"/>
        <v>564</v>
      </c>
      <c r="F24" s="583">
        <f t="shared" si="0"/>
        <v>0</v>
      </c>
    </row>
    <row r="25" spans="1:6">
      <c r="A25" s="2536" t="s">
        <v>3960</v>
      </c>
      <c r="B25" s="583" t="s">
        <v>3961</v>
      </c>
      <c r="C25" s="583">
        <v>196845</v>
      </c>
      <c r="D25" s="583">
        <v>0</v>
      </c>
      <c r="E25" s="583">
        <f t="shared" si="1"/>
        <v>197</v>
      </c>
      <c r="F25" s="583">
        <f t="shared" si="0"/>
        <v>0</v>
      </c>
    </row>
    <row r="26" spans="1:6">
      <c r="A26" s="2536" t="s">
        <v>4336</v>
      </c>
      <c r="B26" s="583" t="s">
        <v>4337</v>
      </c>
      <c r="C26" s="583">
        <v>0</v>
      </c>
      <c r="D26" s="583">
        <v>0</v>
      </c>
      <c r="E26" s="583">
        <f t="shared" si="1"/>
        <v>0</v>
      </c>
      <c r="F26" s="583">
        <f t="shared" si="0"/>
        <v>0</v>
      </c>
    </row>
    <row r="27" spans="1:6">
      <c r="A27" s="2536" t="s">
        <v>3473</v>
      </c>
      <c r="B27" s="583" t="s">
        <v>3474</v>
      </c>
      <c r="C27" s="583">
        <v>1</v>
      </c>
      <c r="D27" s="583">
        <v>0</v>
      </c>
      <c r="E27" s="583">
        <f t="shared" si="1"/>
        <v>0</v>
      </c>
      <c r="F27" s="583">
        <f t="shared" si="0"/>
        <v>0</v>
      </c>
    </row>
    <row r="28" spans="1:6">
      <c r="A28" s="2536" t="s">
        <v>4338</v>
      </c>
      <c r="B28" s="583" t="s">
        <v>4339</v>
      </c>
      <c r="C28" s="583">
        <v>0</v>
      </c>
      <c r="D28" s="583">
        <v>0</v>
      </c>
      <c r="E28" s="583">
        <f t="shared" si="1"/>
        <v>0</v>
      </c>
      <c r="F28" s="583">
        <f t="shared" si="0"/>
        <v>0</v>
      </c>
    </row>
    <row r="29" spans="1:6">
      <c r="A29" s="2536" t="s">
        <v>3477</v>
      </c>
      <c r="B29" s="583" t="s">
        <v>3478</v>
      </c>
      <c r="C29" s="583">
        <v>2</v>
      </c>
      <c r="D29" s="583">
        <v>0</v>
      </c>
      <c r="E29" s="583">
        <f t="shared" si="1"/>
        <v>0</v>
      </c>
      <c r="F29" s="583">
        <f t="shared" si="0"/>
        <v>0</v>
      </c>
    </row>
    <row r="30" spans="1:6">
      <c r="A30" s="2536" t="s">
        <v>3479</v>
      </c>
      <c r="B30" s="583" t="s">
        <v>3480</v>
      </c>
      <c r="C30" s="583">
        <v>0</v>
      </c>
      <c r="D30" s="583">
        <v>0</v>
      </c>
      <c r="E30" s="583">
        <f t="shared" si="1"/>
        <v>0</v>
      </c>
      <c r="F30" s="583">
        <f t="shared" si="0"/>
        <v>0</v>
      </c>
    </row>
    <row r="31" spans="1:6">
      <c r="A31" s="2536" t="s">
        <v>3926</v>
      </c>
      <c r="B31" s="583" t="s">
        <v>3927</v>
      </c>
      <c r="C31" s="583">
        <v>3</v>
      </c>
      <c r="D31" s="583">
        <v>0</v>
      </c>
      <c r="E31" s="583">
        <f t="shared" si="1"/>
        <v>0</v>
      </c>
      <c r="F31" s="583">
        <f t="shared" si="0"/>
        <v>0</v>
      </c>
    </row>
    <row r="32" spans="1:6">
      <c r="A32" s="2536" t="s">
        <v>3962</v>
      </c>
      <c r="B32" s="583" t="s">
        <v>3963</v>
      </c>
      <c r="C32" s="583">
        <v>30840</v>
      </c>
      <c r="D32" s="583">
        <v>0</v>
      </c>
      <c r="E32" s="583">
        <f t="shared" si="1"/>
        <v>31</v>
      </c>
      <c r="F32" s="583">
        <f t="shared" si="0"/>
        <v>0</v>
      </c>
    </row>
    <row r="33" spans="1:6">
      <c r="A33" s="2536" t="s">
        <v>3964</v>
      </c>
      <c r="B33" s="583" t="s">
        <v>3965</v>
      </c>
      <c r="C33" s="583">
        <v>1</v>
      </c>
      <c r="D33" s="583">
        <v>0</v>
      </c>
      <c r="E33" s="583">
        <f t="shared" si="1"/>
        <v>0</v>
      </c>
      <c r="F33" s="583">
        <f t="shared" si="0"/>
        <v>0</v>
      </c>
    </row>
    <row r="34" spans="1:6">
      <c r="A34" s="2536" t="s">
        <v>3991</v>
      </c>
      <c r="B34" s="583" t="s">
        <v>3992</v>
      </c>
      <c r="C34" s="583">
        <v>4</v>
      </c>
      <c r="D34" s="583">
        <v>0</v>
      </c>
      <c r="E34" s="583">
        <f t="shared" si="1"/>
        <v>0</v>
      </c>
      <c r="F34" s="583">
        <f t="shared" si="0"/>
        <v>0</v>
      </c>
    </row>
    <row r="35" spans="1:6">
      <c r="A35" s="2536" t="s">
        <v>4351</v>
      </c>
      <c r="B35" s="583" t="s">
        <v>4352</v>
      </c>
      <c r="C35" s="583">
        <v>358208</v>
      </c>
      <c r="D35" s="583">
        <v>0</v>
      </c>
      <c r="E35" s="583">
        <f t="shared" si="1"/>
        <v>358</v>
      </c>
      <c r="F35" s="583">
        <f t="shared" si="0"/>
        <v>0</v>
      </c>
    </row>
    <row r="36" spans="1:6">
      <c r="A36" s="2536" t="s">
        <v>4481</v>
      </c>
      <c r="B36" s="583" t="s">
        <v>4482</v>
      </c>
      <c r="C36" s="583">
        <v>570835</v>
      </c>
      <c r="D36" s="583">
        <v>0</v>
      </c>
      <c r="E36" s="583">
        <f t="shared" si="1"/>
        <v>571</v>
      </c>
      <c r="F36" s="583">
        <f t="shared" si="0"/>
        <v>0</v>
      </c>
    </row>
    <row r="37" spans="1:6">
      <c r="A37" s="2536" t="s">
        <v>4387</v>
      </c>
      <c r="B37" s="583" t="s">
        <v>4388</v>
      </c>
      <c r="C37" s="583">
        <v>1</v>
      </c>
      <c r="D37" s="583">
        <v>0</v>
      </c>
      <c r="E37" s="583">
        <f t="shared" si="1"/>
        <v>0</v>
      </c>
      <c r="F37" s="583">
        <f t="shared" si="0"/>
        <v>0</v>
      </c>
    </row>
    <row r="38" spans="1:6">
      <c r="A38" s="2536" t="s">
        <v>4401</v>
      </c>
      <c r="B38" s="583" t="s">
        <v>4402</v>
      </c>
      <c r="C38" s="583">
        <v>506170</v>
      </c>
      <c r="D38" s="583">
        <v>0</v>
      </c>
      <c r="E38" s="583">
        <f t="shared" si="1"/>
        <v>506</v>
      </c>
      <c r="F38" s="583">
        <f t="shared" si="0"/>
        <v>0</v>
      </c>
    </row>
    <row r="39" spans="1:6">
      <c r="A39" s="2536" t="s">
        <v>3966</v>
      </c>
      <c r="B39" s="583" t="s">
        <v>3967</v>
      </c>
      <c r="C39" s="583">
        <v>4061451</v>
      </c>
      <c r="D39" s="583">
        <v>0</v>
      </c>
      <c r="E39" s="583">
        <f t="shared" si="1"/>
        <v>4061</v>
      </c>
      <c r="F39" s="583">
        <f t="shared" si="0"/>
        <v>0</v>
      </c>
    </row>
    <row r="40" spans="1:6">
      <c r="A40" s="2536" t="s">
        <v>4483</v>
      </c>
      <c r="B40" s="583" t="s">
        <v>3967</v>
      </c>
      <c r="C40" s="583">
        <v>0</v>
      </c>
      <c r="D40" s="583">
        <v>19455</v>
      </c>
      <c r="E40" s="583">
        <f t="shared" si="1"/>
        <v>0</v>
      </c>
      <c r="F40" s="583">
        <f t="shared" si="0"/>
        <v>19</v>
      </c>
    </row>
    <row r="41" spans="1:6">
      <c r="A41" s="2536" t="s">
        <v>4484</v>
      </c>
      <c r="B41" s="583" t="s">
        <v>4485</v>
      </c>
      <c r="C41" s="583">
        <v>689071</v>
      </c>
      <c r="D41" s="583">
        <v>0</v>
      </c>
      <c r="E41" s="583">
        <f t="shared" si="1"/>
        <v>689</v>
      </c>
      <c r="F41" s="583">
        <f t="shared" si="0"/>
        <v>0</v>
      </c>
    </row>
    <row r="42" spans="1:6">
      <c r="A42" s="2536" t="s">
        <v>3432</v>
      </c>
      <c r="B42" s="583" t="s">
        <v>3433</v>
      </c>
      <c r="C42" s="583">
        <v>2725479</v>
      </c>
      <c r="D42" s="583">
        <v>0</v>
      </c>
      <c r="E42" s="583">
        <f t="shared" si="1"/>
        <v>2725</v>
      </c>
      <c r="F42" s="583">
        <f t="shared" si="0"/>
        <v>0</v>
      </c>
    </row>
    <row r="43" spans="1:6">
      <c r="A43" s="2536" t="s">
        <v>4281</v>
      </c>
      <c r="B43" s="583" t="s">
        <v>4282</v>
      </c>
      <c r="C43" s="583">
        <v>20000000</v>
      </c>
      <c r="D43" s="583">
        <v>0</v>
      </c>
      <c r="E43" s="583">
        <f t="shared" si="1"/>
        <v>20000</v>
      </c>
      <c r="F43" s="583">
        <f t="shared" si="0"/>
        <v>0</v>
      </c>
    </row>
    <row r="44" spans="1:6">
      <c r="A44" s="2536" t="s">
        <v>3928</v>
      </c>
      <c r="B44" s="583" t="s">
        <v>3921</v>
      </c>
      <c r="C44" s="583">
        <v>117075</v>
      </c>
      <c r="D44" s="583">
        <v>0</v>
      </c>
      <c r="E44" s="583">
        <f t="shared" si="1"/>
        <v>117</v>
      </c>
      <c r="F44" s="583">
        <f t="shared" si="0"/>
        <v>0</v>
      </c>
    </row>
    <row r="45" spans="1:6">
      <c r="A45" s="2536" t="s">
        <v>3341</v>
      </c>
      <c r="B45" s="583" t="s">
        <v>3342</v>
      </c>
      <c r="C45" s="583">
        <v>200000</v>
      </c>
      <c r="D45" s="583">
        <v>0</v>
      </c>
      <c r="E45" s="583">
        <f t="shared" si="1"/>
        <v>200</v>
      </c>
      <c r="F45" s="583">
        <f t="shared" si="0"/>
        <v>0</v>
      </c>
    </row>
    <row r="46" spans="1:6">
      <c r="A46" s="2536" t="s">
        <v>3343</v>
      </c>
      <c r="B46" s="583" t="s">
        <v>3344</v>
      </c>
      <c r="C46" s="583">
        <v>35808</v>
      </c>
      <c r="D46" s="583">
        <v>0</v>
      </c>
      <c r="E46" s="583">
        <f t="shared" si="1"/>
        <v>36</v>
      </c>
      <c r="F46" s="583">
        <f t="shared" si="0"/>
        <v>0</v>
      </c>
    </row>
    <row r="47" spans="1:6">
      <c r="A47" s="2536" t="s">
        <v>3345</v>
      </c>
      <c r="B47" s="583" t="s">
        <v>3346</v>
      </c>
      <c r="C47" s="583">
        <v>0</v>
      </c>
      <c r="D47" s="583">
        <v>62192756</v>
      </c>
      <c r="E47" s="583">
        <f t="shared" si="1"/>
        <v>0</v>
      </c>
      <c r="F47" s="583">
        <f t="shared" si="0"/>
        <v>62193</v>
      </c>
    </row>
    <row r="48" spans="1:6">
      <c r="A48" s="2536" t="s">
        <v>3347</v>
      </c>
      <c r="B48" s="583" t="s">
        <v>3348</v>
      </c>
      <c r="C48" s="583">
        <v>42219669</v>
      </c>
      <c r="D48" s="583">
        <v>0</v>
      </c>
      <c r="E48" s="583">
        <f t="shared" ref="E48:E107" si="2">C48/1000</f>
        <v>42220</v>
      </c>
      <c r="F48" s="583">
        <f t="shared" ref="F48:F107" si="3">D48/1000</f>
        <v>0</v>
      </c>
    </row>
    <row r="49" spans="1:6">
      <c r="A49" s="2536" t="s">
        <v>3349</v>
      </c>
      <c r="B49" s="583" t="s">
        <v>3350</v>
      </c>
      <c r="C49" s="583">
        <v>0</v>
      </c>
      <c r="D49" s="583">
        <v>39079178</v>
      </c>
      <c r="E49" s="583">
        <f t="shared" si="2"/>
        <v>0</v>
      </c>
      <c r="F49" s="583">
        <f t="shared" si="3"/>
        <v>39079</v>
      </c>
    </row>
    <row r="50" spans="1:6">
      <c r="A50" s="2536" t="s">
        <v>3351</v>
      </c>
      <c r="B50" s="583" t="s">
        <v>3352</v>
      </c>
      <c r="C50" s="583">
        <v>32430677</v>
      </c>
      <c r="D50" s="583">
        <v>0</v>
      </c>
      <c r="E50" s="583">
        <f t="shared" si="2"/>
        <v>32431</v>
      </c>
      <c r="F50" s="583">
        <f t="shared" si="3"/>
        <v>0</v>
      </c>
    </row>
    <row r="51" spans="1:6">
      <c r="A51" s="2536" t="s">
        <v>3353</v>
      </c>
      <c r="B51" s="583" t="s">
        <v>3354</v>
      </c>
      <c r="C51" s="583">
        <v>782484</v>
      </c>
      <c r="D51" s="583">
        <v>0</v>
      </c>
      <c r="E51" s="583">
        <f t="shared" si="2"/>
        <v>782</v>
      </c>
      <c r="F51" s="583">
        <f t="shared" si="3"/>
        <v>0</v>
      </c>
    </row>
    <row r="52" spans="1:6">
      <c r="A52" s="2536" t="s">
        <v>3355</v>
      </c>
      <c r="B52" s="583" t="s">
        <v>3356</v>
      </c>
      <c r="C52" s="583">
        <v>15152402</v>
      </c>
      <c r="D52" s="583">
        <v>0</v>
      </c>
      <c r="E52" s="583">
        <f t="shared" si="2"/>
        <v>15152</v>
      </c>
      <c r="F52" s="583">
        <f t="shared" si="3"/>
        <v>0</v>
      </c>
    </row>
    <row r="53" spans="1:6">
      <c r="A53" s="2536" t="s">
        <v>3359</v>
      </c>
      <c r="B53" s="583" t="s">
        <v>3360</v>
      </c>
      <c r="C53" s="583">
        <v>0</v>
      </c>
      <c r="D53" s="583">
        <v>348890031</v>
      </c>
      <c r="E53" s="583">
        <f t="shared" si="2"/>
        <v>0</v>
      </c>
      <c r="F53" s="583">
        <f t="shared" si="3"/>
        <v>348890</v>
      </c>
    </row>
    <row r="54" spans="1:6">
      <c r="A54" s="2536" t="s">
        <v>3361</v>
      </c>
      <c r="B54" s="583" t="s">
        <v>3362</v>
      </c>
      <c r="C54" s="583">
        <v>0</v>
      </c>
      <c r="D54" s="583">
        <v>503067</v>
      </c>
      <c r="E54" s="583">
        <f t="shared" si="2"/>
        <v>0</v>
      </c>
      <c r="F54" s="583">
        <f t="shared" si="3"/>
        <v>503</v>
      </c>
    </row>
    <row r="55" spans="1:6">
      <c r="A55" s="2536" t="s">
        <v>3363</v>
      </c>
      <c r="B55" s="583" t="s">
        <v>3364</v>
      </c>
      <c r="C55" s="583">
        <v>0</v>
      </c>
      <c r="D55" s="583">
        <v>65399</v>
      </c>
      <c r="E55" s="583">
        <f t="shared" si="2"/>
        <v>0</v>
      </c>
      <c r="F55" s="583">
        <f t="shared" si="3"/>
        <v>65</v>
      </c>
    </row>
    <row r="56" spans="1:6">
      <c r="A56" s="2536" t="s">
        <v>3365</v>
      </c>
      <c r="B56" s="583" t="s">
        <v>3366</v>
      </c>
      <c r="C56" s="583">
        <v>0</v>
      </c>
      <c r="D56" s="583">
        <v>1031540</v>
      </c>
      <c r="E56" s="583">
        <f t="shared" si="2"/>
        <v>0</v>
      </c>
      <c r="F56" s="583">
        <f t="shared" si="3"/>
        <v>1032</v>
      </c>
    </row>
    <row r="57" spans="1:6">
      <c r="A57" s="2536" t="s">
        <v>3483</v>
      </c>
      <c r="B57" s="583" t="s">
        <v>3484</v>
      </c>
      <c r="C57" s="583">
        <v>0</v>
      </c>
      <c r="D57" s="583">
        <v>5932</v>
      </c>
      <c r="E57" s="583">
        <f t="shared" si="2"/>
        <v>0</v>
      </c>
      <c r="F57" s="583">
        <f t="shared" si="3"/>
        <v>6</v>
      </c>
    </row>
    <row r="58" spans="1:6">
      <c r="A58" s="2536" t="s">
        <v>3367</v>
      </c>
      <c r="B58" s="583" t="s">
        <v>3368</v>
      </c>
      <c r="C58" s="583">
        <v>0</v>
      </c>
      <c r="D58" s="583">
        <v>45656</v>
      </c>
      <c r="E58" s="583">
        <f t="shared" si="2"/>
        <v>0</v>
      </c>
      <c r="F58" s="583">
        <f t="shared" si="3"/>
        <v>46</v>
      </c>
    </row>
    <row r="59" spans="1:6">
      <c r="A59" s="2536" t="s">
        <v>3369</v>
      </c>
      <c r="B59" s="583" t="s">
        <v>3370</v>
      </c>
      <c r="C59" s="583">
        <v>0</v>
      </c>
      <c r="D59" s="583">
        <v>103874</v>
      </c>
      <c r="E59" s="583">
        <f t="shared" si="2"/>
        <v>0</v>
      </c>
      <c r="F59" s="583">
        <f t="shared" si="3"/>
        <v>104</v>
      </c>
    </row>
    <row r="60" spans="1:6">
      <c r="A60" s="2536" t="s">
        <v>3443</v>
      </c>
      <c r="B60" s="583" t="s">
        <v>3444</v>
      </c>
      <c r="C60" s="583">
        <v>1</v>
      </c>
      <c r="D60" s="583">
        <v>0</v>
      </c>
      <c r="E60" s="583">
        <f t="shared" si="2"/>
        <v>0</v>
      </c>
      <c r="F60" s="583">
        <f t="shared" si="3"/>
        <v>0</v>
      </c>
    </row>
    <row r="61" spans="1:6">
      <c r="A61" s="2536" t="s">
        <v>3377</v>
      </c>
      <c r="B61" s="583" t="s">
        <v>3378</v>
      </c>
      <c r="C61" s="583">
        <v>0</v>
      </c>
      <c r="D61" s="583">
        <v>67733</v>
      </c>
      <c r="E61" s="583">
        <f t="shared" si="2"/>
        <v>0</v>
      </c>
      <c r="F61" s="583">
        <f t="shared" si="3"/>
        <v>68</v>
      </c>
    </row>
    <row r="62" spans="1:6">
      <c r="A62" s="2536" t="s">
        <v>3381</v>
      </c>
      <c r="B62" s="583" t="s">
        <v>3382</v>
      </c>
      <c r="C62" s="583">
        <v>0</v>
      </c>
      <c r="D62" s="583">
        <v>21537</v>
      </c>
      <c r="E62" s="583">
        <f t="shared" si="2"/>
        <v>0</v>
      </c>
      <c r="F62" s="583">
        <f t="shared" si="3"/>
        <v>22</v>
      </c>
    </row>
    <row r="63" spans="1:6">
      <c r="A63" s="2536" t="s">
        <v>4340</v>
      </c>
      <c r="B63" s="583" t="s">
        <v>4341</v>
      </c>
      <c r="C63" s="583">
        <v>0</v>
      </c>
      <c r="D63" s="583">
        <v>2999594</v>
      </c>
      <c r="E63" s="583">
        <f t="shared" si="2"/>
        <v>0</v>
      </c>
      <c r="F63" s="583">
        <f t="shared" si="3"/>
        <v>3000</v>
      </c>
    </row>
    <row r="64" spans="1:6">
      <c r="A64" s="2536" t="s">
        <v>4332</v>
      </c>
      <c r="B64" s="583" t="s">
        <v>4333</v>
      </c>
      <c r="C64" s="583">
        <v>0</v>
      </c>
      <c r="D64" s="583">
        <v>0</v>
      </c>
      <c r="E64" s="583">
        <f t="shared" si="2"/>
        <v>0</v>
      </c>
      <c r="F64" s="583">
        <f t="shared" si="3"/>
        <v>0</v>
      </c>
    </row>
    <row r="65" spans="1:6">
      <c r="A65" s="2536" t="s">
        <v>4486</v>
      </c>
      <c r="B65" s="583" t="s">
        <v>4487</v>
      </c>
      <c r="C65" s="583">
        <v>289259</v>
      </c>
      <c r="D65" s="583">
        <v>0</v>
      </c>
      <c r="E65" s="583">
        <f t="shared" si="2"/>
        <v>289</v>
      </c>
      <c r="F65" s="583">
        <f t="shared" si="3"/>
        <v>0</v>
      </c>
    </row>
    <row r="66" spans="1:6">
      <c r="A66" s="2536" t="s">
        <v>3969</v>
      </c>
      <c r="B66" s="583" t="s">
        <v>3774</v>
      </c>
      <c r="C66" s="583">
        <v>148244</v>
      </c>
      <c r="D66" s="583">
        <v>0</v>
      </c>
      <c r="E66" s="583">
        <f t="shared" si="2"/>
        <v>148</v>
      </c>
      <c r="F66" s="583">
        <f t="shared" si="3"/>
        <v>0</v>
      </c>
    </row>
    <row r="67" spans="1:6">
      <c r="A67" s="2536" t="s">
        <v>3434</v>
      </c>
      <c r="B67" s="583" t="s">
        <v>3435</v>
      </c>
      <c r="C67" s="583">
        <v>393239</v>
      </c>
      <c r="D67" s="583">
        <v>0</v>
      </c>
      <c r="E67" s="583">
        <f t="shared" si="2"/>
        <v>393</v>
      </c>
      <c r="F67" s="583">
        <f t="shared" si="3"/>
        <v>0</v>
      </c>
    </row>
    <row r="68" spans="1:6">
      <c r="A68" s="2536" t="s">
        <v>3395</v>
      </c>
      <c r="B68" s="583" t="s">
        <v>3931</v>
      </c>
      <c r="C68" s="583">
        <v>0</v>
      </c>
      <c r="D68" s="583">
        <v>67605</v>
      </c>
      <c r="E68" s="583">
        <f t="shared" si="2"/>
        <v>0</v>
      </c>
      <c r="F68" s="583">
        <f t="shared" si="3"/>
        <v>68</v>
      </c>
    </row>
    <row r="69" spans="1:6">
      <c r="A69" s="2536" t="s">
        <v>3485</v>
      </c>
      <c r="B69" s="583" t="s">
        <v>3486</v>
      </c>
      <c r="C69" s="583">
        <v>0</v>
      </c>
      <c r="D69" s="583">
        <v>678</v>
      </c>
      <c r="E69" s="583">
        <f t="shared" si="2"/>
        <v>0</v>
      </c>
      <c r="F69" s="583">
        <f t="shared" si="3"/>
        <v>1</v>
      </c>
    </row>
    <row r="70" spans="1:6">
      <c r="A70" s="2536" t="s">
        <v>3487</v>
      </c>
      <c r="B70" s="583" t="s">
        <v>3488</v>
      </c>
      <c r="C70" s="583">
        <v>0</v>
      </c>
      <c r="D70" s="583">
        <v>116712</v>
      </c>
      <c r="E70" s="583">
        <f t="shared" si="2"/>
        <v>0</v>
      </c>
      <c r="F70" s="583">
        <f t="shared" si="3"/>
        <v>117</v>
      </c>
    </row>
    <row r="71" spans="1:6">
      <c r="A71" s="2536" t="s">
        <v>3489</v>
      </c>
      <c r="B71" s="583" t="s">
        <v>3490</v>
      </c>
      <c r="C71" s="583">
        <v>0</v>
      </c>
      <c r="D71" s="583">
        <v>49945</v>
      </c>
      <c r="E71" s="583">
        <f t="shared" si="2"/>
        <v>0</v>
      </c>
      <c r="F71" s="583">
        <f t="shared" si="3"/>
        <v>50</v>
      </c>
    </row>
    <row r="72" spans="1:6">
      <c r="A72" s="2536" t="s">
        <v>3970</v>
      </c>
      <c r="B72" s="583" t="s">
        <v>3971</v>
      </c>
      <c r="C72" s="583">
        <v>0</v>
      </c>
      <c r="D72" s="583">
        <v>434</v>
      </c>
      <c r="E72" s="583">
        <f t="shared" si="2"/>
        <v>0</v>
      </c>
      <c r="F72" s="583">
        <f t="shared" si="3"/>
        <v>0</v>
      </c>
    </row>
    <row r="73" spans="1:6">
      <c r="A73" s="2536" t="s">
        <v>3932</v>
      </c>
      <c r="B73" s="583" t="s">
        <v>3933</v>
      </c>
      <c r="C73" s="583">
        <v>0</v>
      </c>
      <c r="D73" s="583">
        <v>202</v>
      </c>
      <c r="E73" s="583">
        <f t="shared" si="2"/>
        <v>0</v>
      </c>
      <c r="F73" s="583">
        <f t="shared" si="3"/>
        <v>0</v>
      </c>
    </row>
    <row r="74" spans="1:6">
      <c r="A74" s="2536" t="s">
        <v>3934</v>
      </c>
      <c r="B74" s="583" t="s">
        <v>3935</v>
      </c>
      <c r="C74" s="583">
        <v>0</v>
      </c>
      <c r="D74" s="583">
        <v>1700333</v>
      </c>
      <c r="E74" s="583">
        <f t="shared" si="2"/>
        <v>0</v>
      </c>
      <c r="F74" s="583">
        <f t="shared" si="3"/>
        <v>1700</v>
      </c>
    </row>
    <row r="75" spans="1:6">
      <c r="A75" s="2536" t="s">
        <v>4488</v>
      </c>
      <c r="B75" s="583" t="s">
        <v>4489</v>
      </c>
      <c r="C75" s="583">
        <v>0</v>
      </c>
      <c r="D75" s="583">
        <v>166</v>
      </c>
      <c r="E75" s="583">
        <f t="shared" si="2"/>
        <v>0</v>
      </c>
      <c r="F75" s="583">
        <f t="shared" si="3"/>
        <v>0</v>
      </c>
    </row>
    <row r="76" spans="1:6">
      <c r="A76" s="2536" t="s">
        <v>3974</v>
      </c>
      <c r="B76" s="583" t="s">
        <v>3975</v>
      </c>
      <c r="C76" s="583">
        <v>0</v>
      </c>
      <c r="D76" s="583">
        <v>354</v>
      </c>
      <c r="E76" s="583">
        <f t="shared" si="2"/>
        <v>0</v>
      </c>
      <c r="F76" s="583">
        <f t="shared" si="3"/>
        <v>0</v>
      </c>
    </row>
    <row r="77" spans="1:6">
      <c r="A77" s="2536" t="s">
        <v>4415</v>
      </c>
      <c r="B77" s="583" t="s">
        <v>4416</v>
      </c>
      <c r="C77" s="583">
        <v>0</v>
      </c>
      <c r="D77" s="583">
        <v>4709</v>
      </c>
      <c r="E77" s="583">
        <f t="shared" si="2"/>
        <v>0</v>
      </c>
      <c r="F77" s="583">
        <f t="shared" si="3"/>
        <v>5</v>
      </c>
    </row>
    <row r="78" spans="1:6">
      <c r="A78" s="2536" t="s">
        <v>4353</v>
      </c>
      <c r="B78" s="583" t="s">
        <v>4354</v>
      </c>
      <c r="C78" s="583">
        <v>0</v>
      </c>
      <c r="D78" s="583">
        <v>726704</v>
      </c>
      <c r="E78" s="583">
        <f t="shared" si="2"/>
        <v>0</v>
      </c>
      <c r="F78" s="583">
        <f t="shared" si="3"/>
        <v>727</v>
      </c>
    </row>
    <row r="79" spans="1:6">
      <c r="A79" s="2536" t="s">
        <v>4417</v>
      </c>
      <c r="B79" s="583" t="s">
        <v>4418</v>
      </c>
      <c r="C79" s="583">
        <v>0</v>
      </c>
      <c r="D79" s="583">
        <v>1270978</v>
      </c>
      <c r="E79" s="583">
        <f t="shared" si="2"/>
        <v>0</v>
      </c>
      <c r="F79" s="583">
        <f t="shared" si="3"/>
        <v>1271</v>
      </c>
    </row>
    <row r="80" spans="1:6">
      <c r="A80" s="2536" t="s">
        <v>4389</v>
      </c>
      <c r="B80" s="583" t="s">
        <v>4390</v>
      </c>
      <c r="C80" s="583">
        <v>0</v>
      </c>
      <c r="D80" s="583">
        <v>778974</v>
      </c>
      <c r="E80" s="583">
        <f t="shared" si="2"/>
        <v>0</v>
      </c>
      <c r="F80" s="583">
        <f t="shared" si="3"/>
        <v>779</v>
      </c>
    </row>
    <row r="81" spans="1:6">
      <c r="A81" s="2536" t="s">
        <v>4403</v>
      </c>
      <c r="B81" s="583" t="s">
        <v>4404</v>
      </c>
      <c r="C81" s="583">
        <v>0</v>
      </c>
      <c r="D81" s="583">
        <v>1933042</v>
      </c>
      <c r="E81" s="583">
        <f t="shared" si="2"/>
        <v>0</v>
      </c>
      <c r="F81" s="583">
        <f t="shared" si="3"/>
        <v>1933</v>
      </c>
    </row>
    <row r="82" spans="1:6">
      <c r="A82" s="2536" t="s">
        <v>4490</v>
      </c>
      <c r="B82" s="583" t="s">
        <v>4491</v>
      </c>
      <c r="C82" s="583">
        <v>0</v>
      </c>
      <c r="D82" s="583">
        <v>91</v>
      </c>
      <c r="E82" s="583">
        <f t="shared" si="2"/>
        <v>0</v>
      </c>
      <c r="F82" s="583">
        <f t="shared" si="3"/>
        <v>0</v>
      </c>
    </row>
    <row r="83" spans="1:6">
      <c r="A83" s="2536" t="s">
        <v>3436</v>
      </c>
      <c r="B83" s="583" t="s">
        <v>3437</v>
      </c>
      <c r="C83" s="583">
        <v>0</v>
      </c>
      <c r="D83" s="583">
        <v>9271694</v>
      </c>
      <c r="E83" s="583">
        <f t="shared" si="2"/>
        <v>0</v>
      </c>
      <c r="F83" s="583">
        <f t="shared" si="3"/>
        <v>9272</v>
      </c>
    </row>
    <row r="84" spans="1:6">
      <c r="A84" s="2536" t="s">
        <v>3438</v>
      </c>
      <c r="B84" s="583" t="s">
        <v>3439</v>
      </c>
      <c r="C84" s="583">
        <v>0</v>
      </c>
      <c r="D84" s="583">
        <v>5968076</v>
      </c>
      <c r="E84" s="583">
        <f t="shared" si="2"/>
        <v>0</v>
      </c>
      <c r="F84" s="583">
        <f t="shared" si="3"/>
        <v>5968</v>
      </c>
    </row>
    <row r="85" spans="1:6">
      <c r="A85" s="2536" t="s">
        <v>3977</v>
      </c>
      <c r="B85" s="583" t="s">
        <v>3978</v>
      </c>
      <c r="C85" s="583">
        <v>0</v>
      </c>
      <c r="D85" s="583">
        <v>74327</v>
      </c>
      <c r="E85" s="583">
        <f t="shared" si="2"/>
        <v>0</v>
      </c>
      <c r="F85" s="583">
        <f t="shared" si="3"/>
        <v>74</v>
      </c>
    </row>
    <row r="86" spans="1:6">
      <c r="A86" s="2536" t="s">
        <v>3510</v>
      </c>
      <c r="B86" s="583" t="s">
        <v>3511</v>
      </c>
      <c r="C86" s="583">
        <v>101761</v>
      </c>
      <c r="D86" s="583">
        <v>0</v>
      </c>
      <c r="E86" s="583">
        <f t="shared" si="2"/>
        <v>102</v>
      </c>
      <c r="F86" s="583">
        <f t="shared" si="3"/>
        <v>0</v>
      </c>
    </row>
    <row r="87" spans="1:6">
      <c r="A87" s="2536" t="s">
        <v>3979</v>
      </c>
      <c r="B87" s="583" t="s">
        <v>3980</v>
      </c>
      <c r="C87" s="583">
        <v>0</v>
      </c>
      <c r="D87" s="583">
        <v>1685174</v>
      </c>
      <c r="E87" s="583">
        <f t="shared" si="2"/>
        <v>0</v>
      </c>
      <c r="F87" s="583">
        <f t="shared" si="3"/>
        <v>1685</v>
      </c>
    </row>
    <row r="88" spans="1:6">
      <c r="A88" s="2536" t="s">
        <v>4492</v>
      </c>
      <c r="B88" s="583" t="s">
        <v>4493</v>
      </c>
      <c r="C88" s="583">
        <v>0</v>
      </c>
      <c r="D88" s="583">
        <v>30000</v>
      </c>
      <c r="E88" s="583">
        <f t="shared" si="2"/>
        <v>0</v>
      </c>
      <c r="F88" s="583">
        <f t="shared" si="3"/>
        <v>30</v>
      </c>
    </row>
    <row r="89" spans="1:6">
      <c r="A89" s="2536" t="s">
        <v>3940</v>
      </c>
      <c r="B89" s="583" t="s">
        <v>3941</v>
      </c>
      <c r="C89" s="583">
        <v>0</v>
      </c>
      <c r="D89" s="583">
        <v>782484</v>
      </c>
      <c r="E89" s="583">
        <f t="shared" si="2"/>
        <v>0</v>
      </c>
      <c r="F89" s="583">
        <f t="shared" si="3"/>
        <v>782</v>
      </c>
    </row>
    <row r="90" spans="1:6">
      <c r="A90" s="2536" t="s">
        <v>3399</v>
      </c>
      <c r="B90" s="583" t="s">
        <v>3400</v>
      </c>
      <c r="C90" s="583">
        <v>0</v>
      </c>
      <c r="D90" s="583">
        <v>15152402</v>
      </c>
      <c r="E90" s="583">
        <f t="shared" si="2"/>
        <v>0</v>
      </c>
      <c r="F90" s="583">
        <f t="shared" si="3"/>
        <v>15152</v>
      </c>
    </row>
    <row r="91" spans="1:6">
      <c r="A91" s="2536" t="s">
        <v>3401</v>
      </c>
      <c r="B91" s="583" t="s">
        <v>3402</v>
      </c>
      <c r="C91" s="583">
        <v>4182448</v>
      </c>
      <c r="D91" s="583">
        <v>0</v>
      </c>
      <c r="E91" s="583">
        <f t="shared" si="2"/>
        <v>4182</v>
      </c>
      <c r="F91" s="583">
        <f t="shared" si="3"/>
        <v>0</v>
      </c>
    </row>
    <row r="92" spans="1:6">
      <c r="A92" s="2536" t="s">
        <v>3403</v>
      </c>
      <c r="B92" s="583" t="s">
        <v>3404</v>
      </c>
      <c r="C92" s="583">
        <v>543689</v>
      </c>
      <c r="D92" s="583">
        <v>0</v>
      </c>
      <c r="E92" s="583">
        <f t="shared" si="2"/>
        <v>544</v>
      </c>
      <c r="F92" s="583">
        <f t="shared" si="3"/>
        <v>0</v>
      </c>
    </row>
    <row r="93" spans="1:6">
      <c r="A93" s="2536" t="s">
        <v>3407</v>
      </c>
      <c r="B93" s="583" t="s">
        <v>3408</v>
      </c>
      <c r="C93" s="583">
        <v>381324</v>
      </c>
      <c r="D93" s="583">
        <v>0</v>
      </c>
      <c r="E93" s="583">
        <f t="shared" si="2"/>
        <v>381</v>
      </c>
      <c r="F93" s="583">
        <f t="shared" si="3"/>
        <v>0</v>
      </c>
    </row>
    <row r="94" spans="1:6">
      <c r="A94" s="2536" t="s">
        <v>3493</v>
      </c>
      <c r="B94" s="583" t="s">
        <v>3494</v>
      </c>
      <c r="C94" s="583">
        <v>49569</v>
      </c>
      <c r="D94" s="583">
        <v>0</v>
      </c>
      <c r="E94" s="583">
        <f t="shared" si="2"/>
        <v>50</v>
      </c>
      <c r="F94" s="583">
        <f t="shared" si="3"/>
        <v>0</v>
      </c>
    </row>
    <row r="95" spans="1:6">
      <c r="A95" s="2536" t="s">
        <v>3409</v>
      </c>
      <c r="B95" s="583" t="s">
        <v>3410</v>
      </c>
      <c r="C95" s="583">
        <v>103874</v>
      </c>
      <c r="D95" s="583">
        <v>0</v>
      </c>
      <c r="E95" s="583">
        <f t="shared" si="2"/>
        <v>104</v>
      </c>
      <c r="F95" s="583">
        <f t="shared" si="3"/>
        <v>0</v>
      </c>
    </row>
    <row r="96" spans="1:6">
      <c r="A96" s="2536" t="s">
        <v>3440</v>
      </c>
      <c r="B96" s="583" t="s">
        <v>3441</v>
      </c>
      <c r="C96" s="583">
        <v>1413</v>
      </c>
      <c r="D96" s="583">
        <v>0</v>
      </c>
      <c r="E96" s="583">
        <f t="shared" si="2"/>
        <v>1</v>
      </c>
      <c r="F96" s="583">
        <f t="shared" si="3"/>
        <v>0</v>
      </c>
    </row>
    <row r="97" spans="1:6">
      <c r="A97" s="2536" t="s">
        <v>3413</v>
      </c>
      <c r="B97" s="583" t="s">
        <v>3414</v>
      </c>
      <c r="C97" s="583">
        <v>5311</v>
      </c>
      <c r="D97" s="583">
        <v>0</v>
      </c>
      <c r="E97" s="583">
        <f t="shared" si="2"/>
        <v>5</v>
      </c>
      <c r="F97" s="583">
        <f t="shared" si="3"/>
        <v>0</v>
      </c>
    </row>
    <row r="98" spans="1:6">
      <c r="A98" s="2536" t="s">
        <v>4393</v>
      </c>
      <c r="B98" s="583" t="s">
        <v>4394</v>
      </c>
      <c r="C98" s="583">
        <v>305000</v>
      </c>
      <c r="D98" s="583">
        <v>0</v>
      </c>
      <c r="E98" s="583">
        <f t="shared" si="2"/>
        <v>305</v>
      </c>
      <c r="F98" s="583">
        <f t="shared" si="3"/>
        <v>0</v>
      </c>
    </row>
    <row r="99" spans="1:6">
      <c r="A99" s="2536" t="s">
        <v>3417</v>
      </c>
      <c r="B99" s="583" t="s">
        <v>3418</v>
      </c>
      <c r="C99" s="583">
        <v>0</v>
      </c>
      <c r="D99" s="583">
        <v>0</v>
      </c>
      <c r="E99" s="583">
        <f t="shared" si="2"/>
        <v>0</v>
      </c>
      <c r="F99" s="583">
        <f t="shared" si="3"/>
        <v>0</v>
      </c>
    </row>
    <row r="100" spans="1:6">
      <c r="A100" s="2536" t="s">
        <v>4479</v>
      </c>
      <c r="B100" s="583" t="s">
        <v>4480</v>
      </c>
      <c r="C100" s="583">
        <v>0</v>
      </c>
      <c r="D100" s="583">
        <v>1638446</v>
      </c>
      <c r="E100" s="583">
        <f t="shared" si="2"/>
        <v>0</v>
      </c>
      <c r="F100" s="583">
        <f t="shared" si="3"/>
        <v>1638</v>
      </c>
    </row>
    <row r="101" spans="1:6">
      <c r="A101" s="2536" t="s">
        <v>3419</v>
      </c>
      <c r="B101" s="583" t="s">
        <v>3420</v>
      </c>
      <c r="C101" s="583">
        <v>109047</v>
      </c>
      <c r="D101" s="583">
        <v>0</v>
      </c>
      <c r="E101" s="583">
        <f t="shared" si="2"/>
        <v>109</v>
      </c>
      <c r="F101" s="583">
        <f t="shared" si="3"/>
        <v>0</v>
      </c>
    </row>
    <row r="102" spans="1:6">
      <c r="A102" s="2536" t="s">
        <v>4395</v>
      </c>
      <c r="B102" s="583" t="s">
        <v>4396</v>
      </c>
      <c r="C102" s="583">
        <v>341</v>
      </c>
      <c r="D102" s="583">
        <v>0</v>
      </c>
      <c r="E102" s="583">
        <f t="shared" si="2"/>
        <v>0</v>
      </c>
      <c r="F102" s="583">
        <f t="shared" si="3"/>
        <v>0</v>
      </c>
    </row>
    <row r="103" spans="1:6">
      <c r="A103" s="2536" t="s">
        <v>4377</v>
      </c>
      <c r="B103" s="583" t="s">
        <v>4378</v>
      </c>
      <c r="C103" s="583">
        <v>999</v>
      </c>
      <c r="D103" s="583">
        <v>0</v>
      </c>
      <c r="E103" s="583">
        <f t="shared" si="2"/>
        <v>1</v>
      </c>
      <c r="F103" s="583">
        <f t="shared" si="3"/>
        <v>0</v>
      </c>
    </row>
    <row r="104" spans="1:6">
      <c r="A104" s="2536" t="s">
        <v>4355</v>
      </c>
      <c r="B104" s="583" t="s">
        <v>4356</v>
      </c>
      <c r="C104" s="583">
        <v>5732</v>
      </c>
      <c r="D104" s="583">
        <v>0</v>
      </c>
      <c r="E104" s="583">
        <f t="shared" si="2"/>
        <v>6</v>
      </c>
      <c r="F104" s="583">
        <f t="shared" si="3"/>
        <v>0</v>
      </c>
    </row>
    <row r="105" spans="1:6">
      <c r="A105" s="2536" t="s">
        <v>3423</v>
      </c>
      <c r="B105" s="583" t="s">
        <v>3424</v>
      </c>
      <c r="C105" s="583">
        <v>4631</v>
      </c>
      <c r="D105" s="583">
        <v>0</v>
      </c>
      <c r="E105" s="583">
        <f t="shared" si="2"/>
        <v>5</v>
      </c>
      <c r="F105" s="583">
        <f t="shared" si="3"/>
        <v>0</v>
      </c>
    </row>
    <row r="106" spans="1:6">
      <c r="A106" s="2536" t="s">
        <v>4346</v>
      </c>
      <c r="B106" s="583" t="s">
        <v>4347</v>
      </c>
      <c r="C106" s="583">
        <v>9789</v>
      </c>
      <c r="D106" s="583">
        <v>0</v>
      </c>
      <c r="E106" s="583">
        <f t="shared" si="2"/>
        <v>10</v>
      </c>
      <c r="F106" s="583">
        <f t="shared" si="3"/>
        <v>0</v>
      </c>
    </row>
    <row r="107" spans="1:6">
      <c r="A107" s="2536" t="s">
        <v>3944</v>
      </c>
      <c r="B107" s="583" t="s">
        <v>3945</v>
      </c>
      <c r="C107" s="583">
        <v>6</v>
      </c>
      <c r="D107" s="583">
        <v>0</v>
      </c>
      <c r="E107" s="583">
        <f t="shared" si="2"/>
        <v>0</v>
      </c>
      <c r="F107" s="583">
        <f t="shared" si="3"/>
        <v>0</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F87"/>
  <sheetViews>
    <sheetView topLeftCell="A3" workbookViewId="0">
      <selection activeCell="E3" sqref="E3"/>
    </sheetView>
  </sheetViews>
  <sheetFormatPr defaultColWidth="9.140625" defaultRowHeight="12.75"/>
  <cols>
    <col min="1" max="1" width="13.28515625" style="583" bestFit="1" customWidth="1"/>
    <col min="2" max="2" width="95.5703125" style="583" bestFit="1" customWidth="1"/>
    <col min="3" max="3" width="17" style="583" customWidth="1"/>
    <col min="4" max="4" width="15" style="583" bestFit="1" customWidth="1"/>
    <col min="5" max="5" width="11.7109375" style="583" bestFit="1" customWidth="1"/>
    <col min="6" max="6" width="13" style="583" bestFit="1" customWidth="1"/>
    <col min="7" max="16384" width="9.140625" style="583"/>
  </cols>
  <sheetData>
    <row r="1" spans="1:6">
      <c r="A1" s="583" t="s">
        <v>3318</v>
      </c>
    </row>
    <row r="2" spans="1:6">
      <c r="A2" s="583" t="s">
        <v>3319</v>
      </c>
      <c r="B2" s="583" t="s">
        <v>3320</v>
      </c>
      <c r="C2" s="583" t="s">
        <v>3321</v>
      </c>
      <c r="D2" s="583" t="s">
        <v>3322</v>
      </c>
    </row>
    <row r="3" spans="1:6">
      <c r="A3" s="2536" t="s">
        <v>4359</v>
      </c>
      <c r="B3" s="583" t="s">
        <v>4360</v>
      </c>
      <c r="C3" s="583">
        <v>2253088</v>
      </c>
      <c r="D3" s="583">
        <v>0</v>
      </c>
      <c r="E3" s="583">
        <f>C3/1000</f>
        <v>2253</v>
      </c>
      <c r="F3" s="583">
        <f>D3/1000</f>
        <v>0</v>
      </c>
    </row>
    <row r="4" spans="1:6">
      <c r="A4" s="2536" t="s">
        <v>3325</v>
      </c>
      <c r="B4" s="583" t="s">
        <v>3326</v>
      </c>
      <c r="C4" s="583">
        <v>4145561</v>
      </c>
      <c r="D4" s="583">
        <v>0</v>
      </c>
      <c r="E4" s="583">
        <f t="shared" ref="E4:E45" si="0">C4/1000</f>
        <v>4146</v>
      </c>
      <c r="F4" s="583">
        <f t="shared" ref="F4:F45" si="1">D4/1000</f>
        <v>0</v>
      </c>
    </row>
    <row r="5" spans="1:6">
      <c r="A5" s="2536" t="s">
        <v>3467</v>
      </c>
      <c r="B5" s="583" t="s">
        <v>3468</v>
      </c>
      <c r="C5" s="583">
        <v>11951</v>
      </c>
      <c r="D5" s="583">
        <v>0</v>
      </c>
      <c r="E5" s="583">
        <f t="shared" si="0"/>
        <v>12</v>
      </c>
      <c r="F5" s="583">
        <f t="shared" si="1"/>
        <v>0</v>
      </c>
    </row>
    <row r="6" spans="1:6">
      <c r="A6" s="2536" t="s">
        <v>3469</v>
      </c>
      <c r="B6" s="583" t="s">
        <v>3470</v>
      </c>
      <c r="C6" s="583">
        <v>271</v>
      </c>
      <c r="D6" s="583">
        <v>0</v>
      </c>
      <c r="E6" s="583">
        <f t="shared" si="0"/>
        <v>0</v>
      </c>
      <c r="F6" s="583">
        <f t="shared" si="1"/>
        <v>0</v>
      </c>
    </row>
    <row r="7" spans="1:6">
      <c r="A7" s="2536" t="s">
        <v>3471</v>
      </c>
      <c r="B7" s="583" t="s">
        <v>3472</v>
      </c>
      <c r="C7" s="583">
        <v>1884</v>
      </c>
      <c r="D7" s="583">
        <v>0</v>
      </c>
      <c r="E7" s="583">
        <f t="shared" si="0"/>
        <v>2</v>
      </c>
      <c r="F7" s="583">
        <f t="shared" si="1"/>
        <v>0</v>
      </c>
    </row>
    <row r="8" spans="1:6">
      <c r="A8" s="2536" t="s">
        <v>3500</v>
      </c>
      <c r="B8" s="583" t="s">
        <v>3501</v>
      </c>
      <c r="C8" s="583">
        <v>15676</v>
      </c>
      <c r="D8" s="583">
        <v>0</v>
      </c>
      <c r="E8" s="583">
        <f t="shared" si="0"/>
        <v>16</v>
      </c>
      <c r="F8" s="583">
        <f t="shared" si="1"/>
        <v>0</v>
      </c>
    </row>
    <row r="9" spans="1:6">
      <c r="A9" s="2536" t="s">
        <v>3915</v>
      </c>
      <c r="B9" s="583" t="s">
        <v>3916</v>
      </c>
      <c r="C9" s="583">
        <v>9792</v>
      </c>
      <c r="D9" s="583">
        <v>0</v>
      </c>
      <c r="E9" s="583">
        <f t="shared" si="0"/>
        <v>10</v>
      </c>
      <c r="F9" s="583">
        <f t="shared" si="1"/>
        <v>0</v>
      </c>
    </row>
    <row r="10" spans="1:6">
      <c r="A10" s="2536" t="s">
        <v>3985</v>
      </c>
      <c r="B10" s="583" t="s">
        <v>3986</v>
      </c>
      <c r="C10" s="583">
        <v>7585</v>
      </c>
      <c r="D10" s="583">
        <v>0</v>
      </c>
      <c r="E10" s="583">
        <f t="shared" si="0"/>
        <v>8</v>
      </c>
      <c r="F10" s="583">
        <f t="shared" si="1"/>
        <v>0</v>
      </c>
    </row>
    <row r="11" spans="1:6">
      <c r="A11" s="2536" t="s">
        <v>3922</v>
      </c>
      <c r="B11" s="583" t="s">
        <v>3923</v>
      </c>
      <c r="C11" s="583">
        <v>728010</v>
      </c>
      <c r="D11" s="583">
        <v>0</v>
      </c>
      <c r="E11" s="583">
        <f t="shared" si="0"/>
        <v>728</v>
      </c>
      <c r="F11" s="583">
        <f t="shared" si="1"/>
        <v>0</v>
      </c>
    </row>
    <row r="12" spans="1:6">
      <c r="A12" s="2536" t="s">
        <v>3950</v>
      </c>
      <c r="B12" s="583" t="s">
        <v>3951</v>
      </c>
      <c r="C12" s="583">
        <v>12704</v>
      </c>
      <c r="D12" s="583">
        <v>0</v>
      </c>
      <c r="E12" s="583">
        <f t="shared" si="0"/>
        <v>13</v>
      </c>
      <c r="F12" s="583">
        <f t="shared" si="1"/>
        <v>0</v>
      </c>
    </row>
    <row r="13" spans="1:6">
      <c r="A13" s="2536" t="s">
        <v>4379</v>
      </c>
      <c r="B13" s="583" t="s">
        <v>4380</v>
      </c>
      <c r="C13" s="583">
        <v>313865695</v>
      </c>
      <c r="D13" s="583">
        <v>0</v>
      </c>
      <c r="E13" s="583">
        <f t="shared" si="0"/>
        <v>313866</v>
      </c>
      <c r="F13" s="583">
        <f t="shared" si="1"/>
        <v>0</v>
      </c>
    </row>
    <row r="14" spans="1:6">
      <c r="A14" s="2536" t="s">
        <v>4349</v>
      </c>
      <c r="B14" s="583" t="s">
        <v>4350</v>
      </c>
      <c r="C14" s="583">
        <v>175114</v>
      </c>
      <c r="D14" s="583">
        <v>0</v>
      </c>
      <c r="E14" s="583">
        <f t="shared" si="0"/>
        <v>175</v>
      </c>
      <c r="F14" s="583">
        <f t="shared" si="1"/>
        <v>0</v>
      </c>
    </row>
    <row r="15" spans="1:6">
      <c r="A15" s="2536" t="s">
        <v>4383</v>
      </c>
      <c r="B15" s="583" t="s">
        <v>4384</v>
      </c>
      <c r="C15" s="583">
        <v>989903</v>
      </c>
      <c r="D15" s="583">
        <v>0</v>
      </c>
      <c r="E15" s="583">
        <f t="shared" si="0"/>
        <v>990</v>
      </c>
      <c r="F15" s="583">
        <f t="shared" si="1"/>
        <v>0</v>
      </c>
    </row>
    <row r="16" spans="1:6">
      <c r="A16" s="2536" t="s">
        <v>4385</v>
      </c>
      <c r="B16" s="583" t="s">
        <v>4386</v>
      </c>
      <c r="C16" s="583">
        <v>10782</v>
      </c>
      <c r="D16" s="583">
        <v>0</v>
      </c>
      <c r="E16" s="583">
        <f t="shared" si="0"/>
        <v>11</v>
      </c>
      <c r="F16" s="583">
        <f t="shared" si="1"/>
        <v>0</v>
      </c>
    </row>
    <row r="17" spans="1:6">
      <c r="A17" s="2536" t="s">
        <v>3426</v>
      </c>
      <c r="B17" s="583" t="s">
        <v>3427</v>
      </c>
      <c r="C17" s="583">
        <v>40000000</v>
      </c>
      <c r="D17" s="583">
        <v>0</v>
      </c>
      <c r="E17" s="583">
        <f t="shared" si="0"/>
        <v>40000</v>
      </c>
      <c r="F17" s="583">
        <f t="shared" si="1"/>
        <v>0</v>
      </c>
    </row>
    <row r="18" spans="1:6">
      <c r="A18" s="2536" t="s">
        <v>3428</v>
      </c>
      <c r="B18" s="583" t="s">
        <v>3429</v>
      </c>
      <c r="C18" s="583">
        <v>0</v>
      </c>
      <c r="D18" s="583">
        <v>1054454</v>
      </c>
      <c r="E18" s="583">
        <f t="shared" si="0"/>
        <v>0</v>
      </c>
      <c r="F18" s="583">
        <f t="shared" si="1"/>
        <v>1054</v>
      </c>
    </row>
    <row r="19" spans="1:6">
      <c r="A19" s="2536" t="s">
        <v>3430</v>
      </c>
      <c r="B19" s="583" t="s">
        <v>3431</v>
      </c>
      <c r="C19" s="583">
        <v>1074454</v>
      </c>
      <c r="D19" s="583">
        <v>0</v>
      </c>
      <c r="E19" s="583">
        <f t="shared" si="0"/>
        <v>1074</v>
      </c>
      <c r="F19" s="583">
        <f t="shared" si="1"/>
        <v>0</v>
      </c>
    </row>
    <row r="20" spans="1:6">
      <c r="A20" s="2536" t="s">
        <v>3952</v>
      </c>
      <c r="B20" s="583" t="s">
        <v>3953</v>
      </c>
      <c r="C20" s="583">
        <v>16861229</v>
      </c>
      <c r="D20" s="583">
        <v>0</v>
      </c>
      <c r="E20" s="583">
        <f t="shared" si="0"/>
        <v>16861</v>
      </c>
      <c r="F20" s="583">
        <f t="shared" si="1"/>
        <v>0</v>
      </c>
    </row>
    <row r="21" spans="1:6">
      <c r="A21" s="2536" t="s">
        <v>3954</v>
      </c>
      <c r="B21" s="583" t="s">
        <v>3955</v>
      </c>
      <c r="C21" s="583">
        <v>0</v>
      </c>
      <c r="D21" s="583">
        <v>52766</v>
      </c>
      <c r="E21" s="583">
        <f t="shared" si="0"/>
        <v>0</v>
      </c>
      <c r="F21" s="583">
        <f t="shared" si="1"/>
        <v>53</v>
      </c>
    </row>
    <row r="22" spans="1:6">
      <c r="A22" s="2536" t="s">
        <v>3956</v>
      </c>
      <c r="B22" s="583" t="s">
        <v>3957</v>
      </c>
      <c r="C22" s="583">
        <v>18000000</v>
      </c>
      <c r="D22" s="583">
        <v>0</v>
      </c>
      <c r="E22" s="583">
        <f t="shared" si="0"/>
        <v>18000</v>
      </c>
      <c r="F22" s="583">
        <f t="shared" si="1"/>
        <v>0</v>
      </c>
    </row>
    <row r="23" spans="1:6">
      <c r="A23" s="2536" t="s">
        <v>3987</v>
      </c>
      <c r="B23" s="583" t="s">
        <v>3988</v>
      </c>
      <c r="C23" s="583">
        <v>1</v>
      </c>
      <c r="D23" s="583">
        <v>0</v>
      </c>
      <c r="E23" s="583">
        <f t="shared" si="0"/>
        <v>0</v>
      </c>
      <c r="F23" s="583">
        <f t="shared" si="1"/>
        <v>0</v>
      </c>
    </row>
    <row r="24" spans="1:6">
      <c r="A24" s="2536" t="s">
        <v>3477</v>
      </c>
      <c r="B24" s="583" t="s">
        <v>3478</v>
      </c>
      <c r="C24" s="583">
        <v>1</v>
      </c>
      <c r="D24" s="583">
        <v>0</v>
      </c>
      <c r="E24" s="583">
        <f t="shared" si="0"/>
        <v>0</v>
      </c>
      <c r="F24" s="583">
        <f t="shared" si="1"/>
        <v>0</v>
      </c>
    </row>
    <row r="25" spans="1:6">
      <c r="A25" s="2536" t="s">
        <v>3479</v>
      </c>
      <c r="B25" s="583" t="s">
        <v>3480</v>
      </c>
      <c r="C25" s="583">
        <v>0</v>
      </c>
      <c r="D25" s="583">
        <v>0</v>
      </c>
      <c r="E25" s="583">
        <f t="shared" si="0"/>
        <v>0</v>
      </c>
      <c r="F25" s="583">
        <f t="shared" si="1"/>
        <v>0</v>
      </c>
    </row>
    <row r="26" spans="1:6">
      <c r="A26" s="2536" t="s">
        <v>3926</v>
      </c>
      <c r="B26" s="583" t="s">
        <v>3927</v>
      </c>
      <c r="C26" s="583">
        <v>4</v>
      </c>
      <c r="D26" s="583">
        <v>0</v>
      </c>
      <c r="E26" s="583">
        <f t="shared" si="0"/>
        <v>0</v>
      </c>
      <c r="F26" s="583">
        <f t="shared" si="1"/>
        <v>0</v>
      </c>
    </row>
    <row r="27" spans="1:6">
      <c r="A27" s="2536" t="s">
        <v>3962</v>
      </c>
      <c r="B27" s="583" t="s">
        <v>3963</v>
      </c>
      <c r="C27" s="583">
        <v>4</v>
      </c>
      <c r="D27" s="583">
        <v>0</v>
      </c>
      <c r="E27" s="583">
        <f t="shared" si="0"/>
        <v>0</v>
      </c>
      <c r="F27" s="583">
        <f t="shared" si="1"/>
        <v>0</v>
      </c>
    </row>
    <row r="28" spans="1:6">
      <c r="A28" s="2536" t="s">
        <v>3989</v>
      </c>
      <c r="B28" s="583" t="s">
        <v>3990</v>
      </c>
      <c r="C28" s="583">
        <v>1</v>
      </c>
      <c r="D28" s="583">
        <v>0</v>
      </c>
      <c r="E28" s="583">
        <f t="shared" si="0"/>
        <v>0</v>
      </c>
      <c r="F28" s="583">
        <f t="shared" si="1"/>
        <v>0</v>
      </c>
    </row>
    <row r="29" spans="1:6">
      <c r="A29" s="2536" t="s">
        <v>3991</v>
      </c>
      <c r="B29" s="583" t="s">
        <v>3992</v>
      </c>
      <c r="C29" s="583">
        <v>6</v>
      </c>
      <c r="D29" s="583">
        <v>0</v>
      </c>
      <c r="E29" s="583">
        <f t="shared" si="0"/>
        <v>0</v>
      </c>
      <c r="F29" s="583">
        <f t="shared" si="1"/>
        <v>0</v>
      </c>
    </row>
    <row r="30" spans="1:6">
      <c r="A30" s="2536" t="s">
        <v>4351</v>
      </c>
      <c r="B30" s="583" t="s">
        <v>4352</v>
      </c>
      <c r="C30" s="583">
        <v>1102513</v>
      </c>
      <c r="D30" s="583">
        <v>0</v>
      </c>
      <c r="E30" s="583">
        <f t="shared" si="0"/>
        <v>1103</v>
      </c>
      <c r="F30" s="583">
        <f t="shared" si="1"/>
        <v>0</v>
      </c>
    </row>
    <row r="31" spans="1:6">
      <c r="A31" s="2536" t="s">
        <v>4387</v>
      </c>
      <c r="B31" s="583" t="s">
        <v>4388</v>
      </c>
      <c r="C31" s="583">
        <v>0</v>
      </c>
      <c r="D31" s="583">
        <v>0</v>
      </c>
      <c r="E31" s="583">
        <f t="shared" si="0"/>
        <v>0</v>
      </c>
      <c r="F31" s="583">
        <f t="shared" si="1"/>
        <v>0</v>
      </c>
    </row>
    <row r="32" spans="1:6">
      <c r="A32" s="2536" t="s">
        <v>4401</v>
      </c>
      <c r="B32" s="583" t="s">
        <v>4402</v>
      </c>
      <c r="C32" s="583">
        <v>1462498</v>
      </c>
      <c r="D32" s="583">
        <v>0</v>
      </c>
      <c r="E32" s="583">
        <f t="shared" si="0"/>
        <v>1462</v>
      </c>
      <c r="F32" s="583">
        <f t="shared" si="1"/>
        <v>0</v>
      </c>
    </row>
    <row r="33" spans="1:6">
      <c r="A33" s="2536" t="s">
        <v>3966</v>
      </c>
      <c r="B33" s="583" t="s">
        <v>3967</v>
      </c>
      <c r="C33" s="583">
        <v>707158</v>
      </c>
      <c r="D33" s="583">
        <v>0</v>
      </c>
      <c r="E33" s="583">
        <f t="shared" si="0"/>
        <v>707</v>
      </c>
      <c r="F33" s="583">
        <f t="shared" si="1"/>
        <v>0</v>
      </c>
    </row>
    <row r="34" spans="1:6">
      <c r="A34" s="2536" t="s">
        <v>4483</v>
      </c>
      <c r="B34" s="583" t="s">
        <v>3967</v>
      </c>
      <c r="C34" s="583">
        <v>2607</v>
      </c>
      <c r="D34" s="583">
        <v>0</v>
      </c>
      <c r="E34" s="583">
        <f t="shared" si="0"/>
        <v>3</v>
      </c>
      <c r="F34" s="583">
        <f t="shared" si="1"/>
        <v>0</v>
      </c>
    </row>
    <row r="35" spans="1:6">
      <c r="A35" s="2536" t="s">
        <v>3432</v>
      </c>
      <c r="B35" s="583" t="s">
        <v>3433</v>
      </c>
      <c r="C35" s="583">
        <v>1211324</v>
      </c>
      <c r="D35" s="583">
        <v>0</v>
      </c>
      <c r="E35" s="583">
        <f t="shared" si="0"/>
        <v>1211</v>
      </c>
      <c r="F35" s="583">
        <f t="shared" si="1"/>
        <v>0</v>
      </c>
    </row>
    <row r="36" spans="1:6">
      <c r="A36" s="2536" t="s">
        <v>3928</v>
      </c>
      <c r="B36" s="583" t="s">
        <v>3921</v>
      </c>
      <c r="C36" s="583">
        <v>9879</v>
      </c>
      <c r="D36" s="583">
        <v>0</v>
      </c>
      <c r="E36" s="583">
        <f t="shared" si="0"/>
        <v>10</v>
      </c>
      <c r="F36" s="583">
        <f t="shared" si="1"/>
        <v>0</v>
      </c>
    </row>
    <row r="37" spans="1:6">
      <c r="A37" s="2536" t="s">
        <v>3341</v>
      </c>
      <c r="B37" s="583" t="s">
        <v>3342</v>
      </c>
      <c r="C37" s="583">
        <v>200000</v>
      </c>
      <c r="D37" s="583">
        <v>0</v>
      </c>
      <c r="E37" s="583">
        <f t="shared" si="0"/>
        <v>200</v>
      </c>
      <c r="F37" s="583">
        <f t="shared" si="1"/>
        <v>0</v>
      </c>
    </row>
    <row r="38" spans="1:6">
      <c r="A38" s="2536" t="s">
        <v>3343</v>
      </c>
      <c r="B38" s="583" t="s">
        <v>3344</v>
      </c>
      <c r="C38" s="583">
        <v>16500</v>
      </c>
      <c r="D38" s="583">
        <v>0</v>
      </c>
      <c r="E38" s="583">
        <f t="shared" si="0"/>
        <v>17</v>
      </c>
      <c r="F38" s="583">
        <f t="shared" si="1"/>
        <v>0</v>
      </c>
    </row>
    <row r="39" spans="1:6">
      <c r="A39" s="2536" t="s">
        <v>3345</v>
      </c>
      <c r="B39" s="583" t="s">
        <v>3346</v>
      </c>
      <c r="C39" s="583">
        <v>0</v>
      </c>
      <c r="D39" s="583">
        <v>60312349</v>
      </c>
      <c r="E39" s="583">
        <f t="shared" si="0"/>
        <v>0</v>
      </c>
      <c r="F39" s="583">
        <f t="shared" si="1"/>
        <v>60312</v>
      </c>
    </row>
    <row r="40" spans="1:6">
      <c r="A40" s="2536" t="s">
        <v>3347</v>
      </c>
      <c r="B40" s="583" t="s">
        <v>3348</v>
      </c>
      <c r="C40" s="583">
        <v>48055158</v>
      </c>
      <c r="D40" s="583">
        <v>0</v>
      </c>
      <c r="E40" s="583">
        <f t="shared" si="0"/>
        <v>48055</v>
      </c>
      <c r="F40" s="583">
        <f t="shared" si="1"/>
        <v>0</v>
      </c>
    </row>
    <row r="41" spans="1:6">
      <c r="A41" s="2536" t="s">
        <v>3349</v>
      </c>
      <c r="B41" s="583" t="s">
        <v>3350</v>
      </c>
      <c r="C41" s="583">
        <v>0</v>
      </c>
      <c r="D41" s="583">
        <v>160836293</v>
      </c>
      <c r="E41" s="583">
        <f t="shared" si="0"/>
        <v>0</v>
      </c>
      <c r="F41" s="583">
        <f t="shared" si="1"/>
        <v>160836</v>
      </c>
    </row>
    <row r="42" spans="1:6">
      <c r="A42" s="2536" t="s">
        <v>3351</v>
      </c>
      <c r="B42" s="583" t="s">
        <v>3352</v>
      </c>
      <c r="C42" s="583">
        <v>74900512</v>
      </c>
      <c r="D42" s="583">
        <v>0</v>
      </c>
      <c r="E42" s="583">
        <f t="shared" si="0"/>
        <v>74901</v>
      </c>
      <c r="F42" s="583">
        <f t="shared" si="1"/>
        <v>0</v>
      </c>
    </row>
    <row r="43" spans="1:6">
      <c r="A43" s="2536" t="s">
        <v>3353</v>
      </c>
      <c r="B43" s="583" t="s">
        <v>3354</v>
      </c>
      <c r="C43" s="583">
        <v>2899200</v>
      </c>
      <c r="D43" s="583">
        <v>0</v>
      </c>
      <c r="E43" s="583">
        <f t="shared" si="0"/>
        <v>2899</v>
      </c>
      <c r="F43" s="583">
        <f t="shared" si="1"/>
        <v>0</v>
      </c>
    </row>
    <row r="44" spans="1:6">
      <c r="A44" s="2536" t="s">
        <v>3355</v>
      </c>
      <c r="B44" s="583" t="s">
        <v>3356</v>
      </c>
      <c r="C44" s="583">
        <v>51671343</v>
      </c>
      <c r="D44" s="583">
        <v>0</v>
      </c>
      <c r="E44" s="583">
        <f t="shared" si="0"/>
        <v>51671</v>
      </c>
      <c r="F44" s="583">
        <f t="shared" si="1"/>
        <v>0</v>
      </c>
    </row>
    <row r="45" spans="1:6">
      <c r="A45" s="2536" t="s">
        <v>3359</v>
      </c>
      <c r="B45" s="583" t="s">
        <v>3360</v>
      </c>
      <c r="C45" s="583">
        <v>0</v>
      </c>
      <c r="D45" s="583">
        <v>283373689</v>
      </c>
      <c r="E45" s="583">
        <f t="shared" si="0"/>
        <v>0</v>
      </c>
      <c r="F45" s="583">
        <f t="shared" si="1"/>
        <v>283374</v>
      </c>
    </row>
    <row r="46" spans="1:6">
      <c r="A46" s="2536" t="s">
        <v>3361</v>
      </c>
      <c r="B46" s="583" t="s">
        <v>3362</v>
      </c>
      <c r="C46" s="583">
        <v>0</v>
      </c>
      <c r="D46" s="583">
        <v>488537</v>
      </c>
      <c r="E46" s="583">
        <f t="shared" ref="E46:E86" si="2">C46/1000</f>
        <v>0</v>
      </c>
      <c r="F46" s="583">
        <f t="shared" ref="F46:F86" si="3">D46/1000</f>
        <v>489</v>
      </c>
    </row>
    <row r="47" spans="1:6">
      <c r="A47" s="2536" t="s">
        <v>3363</v>
      </c>
      <c r="B47" s="583" t="s">
        <v>3364</v>
      </c>
      <c r="C47" s="583">
        <v>0</v>
      </c>
      <c r="D47" s="583">
        <v>63510</v>
      </c>
      <c r="E47" s="583">
        <f t="shared" si="2"/>
        <v>0</v>
      </c>
      <c r="F47" s="583">
        <f t="shared" si="3"/>
        <v>64</v>
      </c>
    </row>
    <row r="48" spans="1:6">
      <c r="A48" s="2536" t="s">
        <v>3365</v>
      </c>
      <c r="B48" s="583" t="s">
        <v>3366</v>
      </c>
      <c r="C48" s="583">
        <v>0</v>
      </c>
      <c r="D48" s="583">
        <v>548228</v>
      </c>
      <c r="E48" s="583">
        <f t="shared" si="2"/>
        <v>0</v>
      </c>
      <c r="F48" s="583">
        <f t="shared" si="3"/>
        <v>548</v>
      </c>
    </row>
    <row r="49" spans="1:6">
      <c r="A49" s="2536" t="s">
        <v>3483</v>
      </c>
      <c r="B49" s="583" t="s">
        <v>3484</v>
      </c>
      <c r="C49" s="583">
        <v>0</v>
      </c>
      <c r="D49" s="583">
        <v>5760</v>
      </c>
      <c r="E49" s="583">
        <f t="shared" si="2"/>
        <v>0</v>
      </c>
      <c r="F49" s="583">
        <f t="shared" si="3"/>
        <v>6</v>
      </c>
    </row>
    <row r="50" spans="1:6">
      <c r="A50" s="2536" t="s">
        <v>3367</v>
      </c>
      <c r="B50" s="583" t="s">
        <v>3368</v>
      </c>
      <c r="C50" s="583">
        <v>0</v>
      </c>
      <c r="D50" s="583">
        <v>44308</v>
      </c>
      <c r="E50" s="583">
        <f t="shared" si="2"/>
        <v>0</v>
      </c>
      <c r="F50" s="583">
        <f t="shared" si="3"/>
        <v>44</v>
      </c>
    </row>
    <row r="51" spans="1:6">
      <c r="A51" s="2536" t="s">
        <v>3369</v>
      </c>
      <c r="B51" s="583" t="s">
        <v>3370</v>
      </c>
      <c r="C51" s="583">
        <v>0</v>
      </c>
      <c r="D51" s="583">
        <v>91142</v>
      </c>
      <c r="E51" s="583">
        <f t="shared" si="2"/>
        <v>0</v>
      </c>
      <c r="F51" s="583">
        <f t="shared" si="3"/>
        <v>91</v>
      </c>
    </row>
    <row r="52" spans="1:6">
      <c r="A52" s="2536" t="s">
        <v>3377</v>
      </c>
      <c r="B52" s="583" t="s">
        <v>3378</v>
      </c>
      <c r="C52" s="583">
        <v>0</v>
      </c>
      <c r="D52" s="583">
        <v>57360</v>
      </c>
      <c r="E52" s="583">
        <f t="shared" si="2"/>
        <v>0</v>
      </c>
      <c r="F52" s="583">
        <f t="shared" si="3"/>
        <v>57</v>
      </c>
    </row>
    <row r="53" spans="1:6">
      <c r="A53" s="2536" t="s">
        <v>3445</v>
      </c>
      <c r="B53" s="583" t="s">
        <v>3446</v>
      </c>
      <c r="C53" s="583">
        <v>0</v>
      </c>
      <c r="D53" s="583">
        <v>232</v>
      </c>
      <c r="E53" s="583">
        <f t="shared" si="2"/>
        <v>0</v>
      </c>
      <c r="F53" s="583">
        <f t="shared" si="3"/>
        <v>0</v>
      </c>
    </row>
    <row r="54" spans="1:6">
      <c r="A54" s="2536" t="s">
        <v>3381</v>
      </c>
      <c r="B54" s="583" t="s">
        <v>3382</v>
      </c>
      <c r="C54" s="583">
        <v>0</v>
      </c>
      <c r="D54" s="583">
        <v>36028</v>
      </c>
      <c r="E54" s="583">
        <f t="shared" si="2"/>
        <v>0</v>
      </c>
      <c r="F54" s="583">
        <f t="shared" si="3"/>
        <v>36</v>
      </c>
    </row>
    <row r="55" spans="1:6">
      <c r="A55" s="2536" t="s">
        <v>4340</v>
      </c>
      <c r="B55" s="583" t="s">
        <v>4341</v>
      </c>
      <c r="C55" s="583">
        <v>0</v>
      </c>
      <c r="D55" s="583">
        <v>2151392</v>
      </c>
      <c r="E55" s="583">
        <f t="shared" si="2"/>
        <v>0</v>
      </c>
      <c r="F55" s="583">
        <f t="shared" si="3"/>
        <v>2151</v>
      </c>
    </row>
    <row r="56" spans="1:6">
      <c r="A56" s="2536" t="s">
        <v>4332</v>
      </c>
      <c r="B56" s="583" t="s">
        <v>4333</v>
      </c>
      <c r="C56" s="583">
        <v>0</v>
      </c>
      <c r="D56" s="583">
        <v>0</v>
      </c>
      <c r="E56" s="583">
        <f t="shared" si="2"/>
        <v>0</v>
      </c>
      <c r="F56" s="583">
        <f t="shared" si="3"/>
        <v>0</v>
      </c>
    </row>
    <row r="57" spans="1:6">
      <c r="A57" s="2536" t="s">
        <v>3434</v>
      </c>
      <c r="B57" s="583" t="s">
        <v>3435</v>
      </c>
      <c r="C57" s="583">
        <v>174774</v>
      </c>
      <c r="D57" s="583">
        <v>0</v>
      </c>
      <c r="E57" s="583">
        <f t="shared" si="2"/>
        <v>175</v>
      </c>
      <c r="F57" s="583">
        <f t="shared" si="3"/>
        <v>0</v>
      </c>
    </row>
    <row r="58" spans="1:6">
      <c r="A58" s="2536" t="s">
        <v>3395</v>
      </c>
      <c r="B58" s="583" t="s">
        <v>3931</v>
      </c>
      <c r="C58" s="583">
        <v>0</v>
      </c>
      <c r="D58" s="583">
        <v>58846</v>
      </c>
      <c r="E58" s="583">
        <f t="shared" si="2"/>
        <v>0</v>
      </c>
      <c r="F58" s="583">
        <f t="shared" si="3"/>
        <v>59</v>
      </c>
    </row>
    <row r="59" spans="1:6">
      <c r="A59" s="2536" t="s">
        <v>3487</v>
      </c>
      <c r="B59" s="583" t="s">
        <v>3488</v>
      </c>
      <c r="C59" s="583">
        <v>0</v>
      </c>
      <c r="D59" s="583">
        <v>3</v>
      </c>
      <c r="E59" s="583">
        <f t="shared" si="2"/>
        <v>0</v>
      </c>
      <c r="F59" s="583">
        <f t="shared" si="3"/>
        <v>0</v>
      </c>
    </row>
    <row r="60" spans="1:6">
      <c r="A60" s="2536" t="s">
        <v>3489</v>
      </c>
      <c r="B60" s="583" t="s">
        <v>3490</v>
      </c>
      <c r="C60" s="583">
        <v>0</v>
      </c>
      <c r="D60" s="583">
        <v>8756</v>
      </c>
      <c r="E60" s="583">
        <f t="shared" si="2"/>
        <v>0</v>
      </c>
      <c r="F60" s="583">
        <f t="shared" si="3"/>
        <v>9</v>
      </c>
    </row>
    <row r="61" spans="1:6">
      <c r="A61" s="2536" t="s">
        <v>3934</v>
      </c>
      <c r="B61" s="583" t="s">
        <v>3935</v>
      </c>
      <c r="C61" s="583">
        <v>0</v>
      </c>
      <c r="D61" s="583">
        <v>2</v>
      </c>
      <c r="E61" s="583">
        <f t="shared" si="2"/>
        <v>0</v>
      </c>
      <c r="F61" s="583">
        <f t="shared" si="3"/>
        <v>0</v>
      </c>
    </row>
    <row r="62" spans="1:6">
      <c r="A62" s="2536" t="s">
        <v>3974</v>
      </c>
      <c r="B62" s="583" t="s">
        <v>3975</v>
      </c>
      <c r="C62" s="583">
        <v>0</v>
      </c>
      <c r="D62" s="583">
        <v>2</v>
      </c>
      <c r="E62" s="583">
        <f t="shared" si="2"/>
        <v>0</v>
      </c>
      <c r="F62" s="583">
        <f t="shared" si="3"/>
        <v>0</v>
      </c>
    </row>
    <row r="63" spans="1:6">
      <c r="A63" s="2536" t="s">
        <v>4353</v>
      </c>
      <c r="B63" s="583" t="s">
        <v>4354</v>
      </c>
      <c r="C63" s="583">
        <v>0</v>
      </c>
      <c r="D63" s="583">
        <v>4867580</v>
      </c>
      <c r="E63" s="583">
        <f t="shared" si="2"/>
        <v>0</v>
      </c>
      <c r="F63" s="583">
        <f t="shared" si="3"/>
        <v>4868</v>
      </c>
    </row>
    <row r="64" spans="1:6">
      <c r="A64" s="2536" t="s">
        <v>4389</v>
      </c>
      <c r="B64" s="583" t="s">
        <v>4390</v>
      </c>
      <c r="C64" s="583">
        <v>0</v>
      </c>
      <c r="D64" s="583">
        <v>1350959</v>
      </c>
      <c r="E64" s="583">
        <f t="shared" si="2"/>
        <v>0</v>
      </c>
      <c r="F64" s="583">
        <f t="shared" si="3"/>
        <v>1351</v>
      </c>
    </row>
    <row r="65" spans="1:6">
      <c r="A65" s="2536" t="s">
        <v>4403</v>
      </c>
      <c r="B65" s="583" t="s">
        <v>4404</v>
      </c>
      <c r="C65" s="583">
        <v>0</v>
      </c>
      <c r="D65" s="583">
        <v>8897873</v>
      </c>
      <c r="E65" s="583">
        <f t="shared" si="2"/>
        <v>0</v>
      </c>
      <c r="F65" s="583">
        <f t="shared" si="3"/>
        <v>8898</v>
      </c>
    </row>
    <row r="66" spans="1:6">
      <c r="A66" s="2536" t="s">
        <v>3436</v>
      </c>
      <c r="B66" s="583" t="s">
        <v>3437</v>
      </c>
      <c r="C66" s="583">
        <v>0</v>
      </c>
      <c r="D66" s="583">
        <v>1468418</v>
      </c>
      <c r="E66" s="583">
        <f t="shared" si="2"/>
        <v>0</v>
      </c>
      <c r="F66" s="583">
        <f t="shared" si="3"/>
        <v>1468</v>
      </c>
    </row>
    <row r="67" spans="1:6">
      <c r="A67" s="2536" t="s">
        <v>3438</v>
      </c>
      <c r="B67" s="583" t="s">
        <v>3439</v>
      </c>
      <c r="C67" s="583">
        <v>0</v>
      </c>
      <c r="D67" s="583">
        <v>2652478</v>
      </c>
      <c r="E67" s="583">
        <f t="shared" si="2"/>
        <v>0</v>
      </c>
      <c r="F67" s="583">
        <f t="shared" si="3"/>
        <v>2652</v>
      </c>
    </row>
    <row r="68" spans="1:6">
      <c r="A68" s="2536" t="s">
        <v>3510</v>
      </c>
      <c r="B68" s="583" t="s">
        <v>3511</v>
      </c>
      <c r="C68" s="583">
        <v>45226</v>
      </c>
      <c r="D68" s="583">
        <v>0</v>
      </c>
      <c r="E68" s="583">
        <f t="shared" si="2"/>
        <v>45</v>
      </c>
      <c r="F68" s="583">
        <f t="shared" si="3"/>
        <v>0</v>
      </c>
    </row>
    <row r="69" spans="1:6">
      <c r="A69" s="2536" t="s">
        <v>3979</v>
      </c>
      <c r="B69" s="583" t="s">
        <v>3980</v>
      </c>
      <c r="C69" s="583">
        <v>0</v>
      </c>
      <c r="D69" s="583">
        <v>1411002</v>
      </c>
      <c r="E69" s="583">
        <f t="shared" si="2"/>
        <v>0</v>
      </c>
      <c r="F69" s="583">
        <f t="shared" si="3"/>
        <v>1411</v>
      </c>
    </row>
    <row r="70" spans="1:6">
      <c r="A70" s="2536" t="s">
        <v>3940</v>
      </c>
      <c r="B70" s="583" t="s">
        <v>3941</v>
      </c>
      <c r="C70" s="583">
        <v>0</v>
      </c>
      <c r="D70" s="583">
        <v>2899200</v>
      </c>
      <c r="E70" s="583">
        <f t="shared" si="2"/>
        <v>0</v>
      </c>
      <c r="F70" s="583">
        <f t="shared" si="3"/>
        <v>2899</v>
      </c>
    </row>
    <row r="71" spans="1:6">
      <c r="A71" s="2536" t="s">
        <v>3399</v>
      </c>
      <c r="B71" s="583" t="s">
        <v>3400</v>
      </c>
      <c r="C71" s="583">
        <v>0</v>
      </c>
      <c r="D71" s="583">
        <v>51671343</v>
      </c>
      <c r="E71" s="583">
        <f t="shared" si="2"/>
        <v>0</v>
      </c>
      <c r="F71" s="583">
        <f t="shared" si="3"/>
        <v>51671</v>
      </c>
    </row>
    <row r="72" spans="1:6">
      <c r="A72" s="2536" t="s">
        <v>3401</v>
      </c>
      <c r="B72" s="583" t="s">
        <v>3402</v>
      </c>
      <c r="C72" s="583">
        <v>3664759</v>
      </c>
      <c r="D72" s="583">
        <v>0</v>
      </c>
      <c r="E72" s="583">
        <f t="shared" si="2"/>
        <v>3665</v>
      </c>
      <c r="F72" s="583">
        <f t="shared" si="3"/>
        <v>0</v>
      </c>
    </row>
    <row r="73" spans="1:6">
      <c r="A73" s="2536" t="s">
        <v>3403</v>
      </c>
      <c r="B73" s="583" t="s">
        <v>3404</v>
      </c>
      <c r="C73" s="583">
        <v>476420</v>
      </c>
      <c r="D73" s="583">
        <v>0</v>
      </c>
      <c r="E73" s="583">
        <f t="shared" si="2"/>
        <v>476</v>
      </c>
      <c r="F73" s="583">
        <f t="shared" si="3"/>
        <v>0</v>
      </c>
    </row>
    <row r="74" spans="1:6">
      <c r="A74" s="2536" t="s">
        <v>3405</v>
      </c>
      <c r="B74" s="583" t="s">
        <v>3406</v>
      </c>
      <c r="C74" s="583">
        <v>0</v>
      </c>
      <c r="D74" s="583">
        <v>0</v>
      </c>
      <c r="E74" s="583">
        <f t="shared" si="2"/>
        <v>0</v>
      </c>
      <c r="F74" s="583">
        <f t="shared" si="3"/>
        <v>0</v>
      </c>
    </row>
    <row r="75" spans="1:6">
      <c r="A75" s="2536" t="s">
        <v>3407</v>
      </c>
      <c r="B75" s="583" t="s">
        <v>3408</v>
      </c>
      <c r="C75" s="583">
        <v>334062</v>
      </c>
      <c r="D75" s="583">
        <v>0</v>
      </c>
      <c r="E75" s="583">
        <f t="shared" si="2"/>
        <v>334</v>
      </c>
      <c r="F75" s="583">
        <f t="shared" si="3"/>
        <v>0</v>
      </c>
    </row>
    <row r="76" spans="1:6">
      <c r="A76" s="2536" t="s">
        <v>3493</v>
      </c>
      <c r="B76" s="583" t="s">
        <v>3494</v>
      </c>
      <c r="C76" s="583">
        <v>43419</v>
      </c>
      <c r="D76" s="583">
        <v>0</v>
      </c>
      <c r="E76" s="583">
        <f t="shared" si="2"/>
        <v>43</v>
      </c>
      <c r="F76" s="583">
        <f t="shared" si="3"/>
        <v>0</v>
      </c>
    </row>
    <row r="77" spans="1:6">
      <c r="A77" s="2536" t="s">
        <v>3409</v>
      </c>
      <c r="B77" s="583" t="s">
        <v>3410</v>
      </c>
      <c r="C77" s="583">
        <v>91142</v>
      </c>
      <c r="D77" s="583">
        <v>0</v>
      </c>
      <c r="E77" s="583">
        <f t="shared" si="2"/>
        <v>91</v>
      </c>
      <c r="F77" s="583">
        <f t="shared" si="3"/>
        <v>0</v>
      </c>
    </row>
    <row r="78" spans="1:6">
      <c r="A78" s="2536" t="s">
        <v>4494</v>
      </c>
      <c r="B78" s="583" t="s">
        <v>4495</v>
      </c>
      <c r="C78" s="583">
        <v>0</v>
      </c>
      <c r="D78" s="583">
        <v>0</v>
      </c>
      <c r="E78" s="583">
        <f t="shared" si="2"/>
        <v>0</v>
      </c>
      <c r="F78" s="583">
        <f t="shared" si="3"/>
        <v>0</v>
      </c>
    </row>
    <row r="79" spans="1:6">
      <c r="A79" s="2536" t="s">
        <v>4391</v>
      </c>
      <c r="B79" s="583" t="s">
        <v>4392</v>
      </c>
      <c r="C79" s="583">
        <v>0</v>
      </c>
      <c r="D79" s="583">
        <v>0</v>
      </c>
      <c r="E79" s="583">
        <f t="shared" si="2"/>
        <v>0</v>
      </c>
      <c r="F79" s="583">
        <f t="shared" si="3"/>
        <v>0</v>
      </c>
    </row>
    <row r="80" spans="1:6">
      <c r="A80" s="2536" t="s">
        <v>3413</v>
      </c>
      <c r="B80" s="583" t="s">
        <v>3414</v>
      </c>
      <c r="C80" s="583">
        <v>5085</v>
      </c>
      <c r="D80" s="583">
        <v>0</v>
      </c>
      <c r="E80" s="583">
        <f t="shared" si="2"/>
        <v>5</v>
      </c>
      <c r="F80" s="583">
        <f t="shared" si="3"/>
        <v>0</v>
      </c>
    </row>
    <row r="81" spans="1:6">
      <c r="A81" s="2536" t="s">
        <v>3417</v>
      </c>
      <c r="B81" s="583" t="s">
        <v>3418</v>
      </c>
      <c r="C81" s="583">
        <v>0</v>
      </c>
      <c r="D81" s="583">
        <v>0</v>
      </c>
      <c r="E81" s="583">
        <f t="shared" si="2"/>
        <v>0</v>
      </c>
      <c r="F81" s="583">
        <f t="shared" si="3"/>
        <v>0</v>
      </c>
    </row>
    <row r="82" spans="1:6">
      <c r="A82" s="2536" t="s">
        <v>4479</v>
      </c>
      <c r="B82" s="583" t="s">
        <v>4480</v>
      </c>
      <c r="C82" s="583">
        <v>0</v>
      </c>
      <c r="D82" s="583">
        <v>942703</v>
      </c>
      <c r="E82" s="583">
        <f t="shared" si="2"/>
        <v>0</v>
      </c>
      <c r="F82" s="583">
        <f t="shared" si="3"/>
        <v>943</v>
      </c>
    </row>
    <row r="83" spans="1:6">
      <c r="A83" s="2536" t="s">
        <v>3419</v>
      </c>
      <c r="B83" s="583" t="s">
        <v>3420</v>
      </c>
      <c r="C83" s="583">
        <v>95636</v>
      </c>
      <c r="D83" s="583">
        <v>0</v>
      </c>
      <c r="E83" s="583">
        <f t="shared" si="2"/>
        <v>96</v>
      </c>
      <c r="F83" s="583">
        <f t="shared" si="3"/>
        <v>0</v>
      </c>
    </row>
    <row r="84" spans="1:6">
      <c r="A84" s="2536" t="s">
        <v>4395</v>
      </c>
      <c r="B84" s="583" t="s">
        <v>4396</v>
      </c>
      <c r="C84" s="583">
        <v>136</v>
      </c>
      <c r="D84" s="583">
        <v>0</v>
      </c>
      <c r="E84" s="583">
        <f t="shared" si="2"/>
        <v>0</v>
      </c>
      <c r="F84" s="583">
        <f t="shared" si="3"/>
        <v>0</v>
      </c>
    </row>
    <row r="85" spans="1:6">
      <c r="A85" s="2536" t="s">
        <v>3423</v>
      </c>
      <c r="B85" s="583" t="s">
        <v>3424</v>
      </c>
      <c r="C85" s="583">
        <v>2804</v>
      </c>
      <c r="D85" s="583">
        <v>0</v>
      </c>
      <c r="E85" s="583">
        <f t="shared" si="2"/>
        <v>3</v>
      </c>
      <c r="F85" s="583">
        <f t="shared" si="3"/>
        <v>0</v>
      </c>
    </row>
    <row r="86" spans="1:6">
      <c r="A86" s="2536" t="s">
        <v>4346</v>
      </c>
      <c r="B86" s="583" t="s">
        <v>4347</v>
      </c>
      <c r="C86" s="583">
        <v>9315</v>
      </c>
      <c r="D86" s="583">
        <v>0</v>
      </c>
      <c r="E86" s="583">
        <f t="shared" si="2"/>
        <v>9</v>
      </c>
      <c r="F86" s="583">
        <f t="shared" si="3"/>
        <v>0</v>
      </c>
    </row>
    <row r="87" spans="1:6">
      <c r="A87" s="583" t="s">
        <v>3944</v>
      </c>
      <c r="B87" s="583" t="s">
        <v>3945</v>
      </c>
      <c r="C87" s="583">
        <v>28</v>
      </c>
      <c r="D87" s="583">
        <v>0</v>
      </c>
      <c r="E87" s="583">
        <f t="shared" ref="E87" si="4">C87/1000</f>
        <v>0</v>
      </c>
      <c r="F87" s="583">
        <f t="shared" ref="F87" si="5">D87/1000</f>
        <v>0</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18"/>
  <sheetViews>
    <sheetView workbookViewId="0">
      <selection activeCell="G8" sqref="G8"/>
    </sheetView>
  </sheetViews>
  <sheetFormatPr defaultRowHeight="12.75"/>
  <cols>
    <col min="1" max="1" width="20.85546875" customWidth="1"/>
    <col min="2" max="2" width="18.140625" style="2534" customWidth="1"/>
    <col min="3" max="3" width="15.140625" style="2534" bestFit="1" customWidth="1"/>
    <col min="4" max="4" width="15.5703125" style="2534" bestFit="1" customWidth="1"/>
    <col min="6" max="6" width="11.42578125" bestFit="1" customWidth="1"/>
    <col min="7" max="7" width="9.5703125" bestFit="1" customWidth="1"/>
    <col min="8" max="8" width="10.28515625" bestFit="1" customWidth="1"/>
    <col min="12" max="12" width="14.140625" style="583" bestFit="1" customWidth="1"/>
    <col min="13" max="13" width="10.42578125" style="583" bestFit="1" customWidth="1"/>
    <col min="14" max="14" width="8.85546875" style="583"/>
  </cols>
  <sheetData>
    <row r="3" spans="1:8">
      <c r="B3" s="2546" t="s">
        <v>3142</v>
      </c>
      <c r="C3" s="2546" t="s">
        <v>3141</v>
      </c>
      <c r="D3" s="2546" t="s">
        <v>3092</v>
      </c>
      <c r="F3" s="2546" t="s">
        <v>3142</v>
      </c>
      <c r="G3" s="2546" t="s">
        <v>3141</v>
      </c>
      <c r="H3" s="2546" t="s">
        <v>3092</v>
      </c>
    </row>
    <row r="4" spans="1:8">
      <c r="B4" s="2534">
        <v>19847742.850000001</v>
      </c>
      <c r="C4" s="2534">
        <v>32826550.949999999</v>
      </c>
      <c r="D4" s="2534">
        <v>12331.6</v>
      </c>
      <c r="F4" s="583">
        <v>32169</v>
      </c>
      <c r="G4" s="583">
        <v>130719</v>
      </c>
      <c r="H4" s="583">
        <v>54</v>
      </c>
    </row>
    <row r="5" spans="1:8">
      <c r="B5" s="2534">
        <v>32929608</v>
      </c>
      <c r="C5" s="2534">
        <v>28660.57</v>
      </c>
      <c r="D5" s="2534">
        <v>28053874.199999999</v>
      </c>
      <c r="F5" s="583">
        <v>53570</v>
      </c>
      <c r="G5" s="583">
        <v>113</v>
      </c>
      <c r="H5" s="583">
        <v>124032</v>
      </c>
    </row>
    <row r="6" spans="1:8">
      <c r="B6" s="2534">
        <v>27624340.859999999</v>
      </c>
      <c r="C6" s="2534">
        <v>10747762.35</v>
      </c>
      <c r="D6" s="2534">
        <v>4484468.5999999996</v>
      </c>
      <c r="F6" s="583">
        <v>44082</v>
      </c>
      <c r="G6" s="583">
        <v>43352</v>
      </c>
      <c r="H6" s="583">
        <v>19912</v>
      </c>
    </row>
    <row r="7" spans="1:8">
      <c r="B7" s="2534">
        <v>48819545.450000003</v>
      </c>
      <c r="C7" s="2534">
        <v>18618442.460000001</v>
      </c>
      <c r="D7" s="2534">
        <v>160823961.40000001</v>
      </c>
      <c r="F7" s="583">
        <v>81821</v>
      </c>
      <c r="G7" s="583">
        <v>75302</v>
      </c>
      <c r="H7" s="583">
        <v>715229</v>
      </c>
    </row>
    <row r="8" spans="1:8">
      <c r="B8" s="2534">
        <v>11313066.699999999</v>
      </c>
      <c r="C8" s="2534">
        <v>39394403.060000002</v>
      </c>
      <c r="D8" s="2534">
        <v>27774006.399999999</v>
      </c>
      <c r="F8" s="583">
        <v>19666</v>
      </c>
      <c r="G8" s="583">
        <v>157909</v>
      </c>
      <c r="H8" s="583">
        <v>123865</v>
      </c>
    </row>
    <row r="9" spans="1:8">
      <c r="A9" s="2545" t="s">
        <v>4501</v>
      </c>
      <c r="B9" s="2534">
        <f>SUM(B4:B8)</f>
        <v>140534303.86000001</v>
      </c>
      <c r="C9" s="2534">
        <f>SUM(C4:C8)</f>
        <v>101615819.39</v>
      </c>
      <c r="D9" s="2534">
        <f>SUM(D4:D8)</f>
        <v>221148642.19999999</v>
      </c>
      <c r="F9" s="583"/>
      <c r="G9" s="583"/>
      <c r="H9" s="583"/>
    </row>
    <row r="10" spans="1:8">
      <c r="B10" s="2534">
        <f>B9/1000</f>
        <v>140534.29999999999</v>
      </c>
      <c r="C10" s="2534">
        <f>C9/1000+1</f>
        <v>101616.82</v>
      </c>
      <c r="D10" s="2534">
        <f>D9/1000</f>
        <v>221148.64</v>
      </c>
      <c r="F10" s="583">
        <f>SUM(F4:F9)</f>
        <v>231308</v>
      </c>
      <c r="G10" s="583">
        <f>SUM(G4:G9)</f>
        <v>407395</v>
      </c>
      <c r="H10" s="583">
        <f>SUM(H4:H9)</f>
        <v>983092</v>
      </c>
    </row>
    <row r="11" spans="1:8">
      <c r="F11" s="583"/>
      <c r="G11" s="583"/>
      <c r="H11" s="583"/>
    </row>
    <row r="12" spans="1:8">
      <c r="F12" s="583"/>
      <c r="G12" s="583"/>
      <c r="H12" s="583"/>
    </row>
    <row r="13" spans="1:8">
      <c r="B13" s="2534">
        <v>-4709.92</v>
      </c>
      <c r="C13" s="2534">
        <v>-22611766.800000001</v>
      </c>
      <c r="D13" s="2534">
        <v>-43229814.530000001</v>
      </c>
      <c r="F13" s="583">
        <v>-8</v>
      </c>
      <c r="G13" s="583">
        <v>-90449</v>
      </c>
      <c r="H13" s="583">
        <v>-193102</v>
      </c>
    </row>
    <row r="14" spans="1:8">
      <c r="B14" s="2534">
        <v>-47750084.350000001</v>
      </c>
      <c r="C14" s="2534">
        <v>-10162795.939999999</v>
      </c>
      <c r="D14" s="2534">
        <v>-4825343.3600000003</v>
      </c>
      <c r="F14" s="583">
        <v>-76272</v>
      </c>
      <c r="G14" s="583">
        <v>-40084</v>
      </c>
      <c r="H14" s="583">
        <v>-21524</v>
      </c>
    </row>
    <row r="15" spans="1:8">
      <c r="B15" s="2534">
        <v>-152712184.28999999</v>
      </c>
      <c r="C15" s="2534">
        <v>-42219669.329999998</v>
      </c>
      <c r="D15" s="2534">
        <v>-73713958.780000001</v>
      </c>
      <c r="F15" s="583">
        <v>-252440</v>
      </c>
      <c r="G15" s="583">
        <v>-169915</v>
      </c>
      <c r="H15" s="583">
        <v>-327048</v>
      </c>
    </row>
    <row r="16" spans="1:8">
      <c r="D16" s="2534">
        <v>-1186552.98</v>
      </c>
      <c r="F16" s="583"/>
      <c r="G16" s="583"/>
      <c r="H16" s="583">
        <v>-5194</v>
      </c>
    </row>
    <row r="17" spans="1:8">
      <c r="A17" s="2545" t="s">
        <v>4502</v>
      </c>
      <c r="B17" s="2534">
        <f>SUM(B13:B16)</f>
        <v>-200466978.56</v>
      </c>
      <c r="C17" s="2534">
        <f>SUM(C13:C16)</f>
        <v>-74994232.069999993</v>
      </c>
      <c r="D17" s="2534">
        <f>SUM(D13:D16)</f>
        <v>-122955669.65000001</v>
      </c>
      <c r="F17" s="583"/>
      <c r="G17" s="583"/>
      <c r="H17" s="583"/>
    </row>
    <row r="18" spans="1:8">
      <c r="B18" s="2534">
        <f>B17/1000</f>
        <v>-200466.98</v>
      </c>
      <c r="C18" s="2534">
        <f>C17/1000+1</f>
        <v>-74993.23</v>
      </c>
      <c r="D18" s="2534">
        <f>D17/1000</f>
        <v>-122955.67</v>
      </c>
      <c r="F18" s="583">
        <f>SUM(F13:F17)</f>
        <v>-328720</v>
      </c>
      <c r="G18" s="583">
        <f>SUM(G13:G17)</f>
        <v>-300448</v>
      </c>
      <c r="H18" s="583">
        <f>SUM(H13:H17)</f>
        <v>-546868</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3"/>
  <sheetViews>
    <sheetView topLeftCell="C1" workbookViewId="0">
      <selection activeCell="B11" sqref="B11:P16"/>
    </sheetView>
  </sheetViews>
  <sheetFormatPr defaultColWidth="9.28515625" defaultRowHeight="15"/>
  <cols>
    <col min="1" max="1" width="13.28515625" style="1119" bestFit="1" customWidth="1"/>
    <col min="2" max="2" width="70.7109375" style="1119" bestFit="1" customWidth="1"/>
    <col min="3" max="4" width="15.28515625" style="1129" bestFit="1" customWidth="1"/>
    <col min="5" max="5" width="9.28515625" style="1119" customWidth="1"/>
    <col min="6" max="6" width="1.42578125" style="1120" customWidth="1"/>
    <col min="7" max="8" width="9.28515625" style="1119"/>
    <col min="9" max="9" width="55.5703125" style="1119" bestFit="1" customWidth="1"/>
    <col min="10" max="12" width="9.28515625" style="1119"/>
    <col min="13" max="13" width="12.5703125" style="1119" bestFit="1" customWidth="1"/>
    <col min="14" max="14" width="16.7109375" style="1129" bestFit="1" customWidth="1"/>
    <col min="15" max="15" width="11.5703125" style="1119" bestFit="1" customWidth="1"/>
    <col min="16" max="16384" width="9.28515625" style="1119"/>
  </cols>
  <sheetData>
    <row r="1" spans="1:18">
      <c r="A1" s="1119" t="s">
        <v>3318</v>
      </c>
    </row>
    <row r="2" spans="1:18">
      <c r="A2" s="1119" t="s">
        <v>3319</v>
      </c>
      <c r="B2" s="1119" t="s">
        <v>3320</v>
      </c>
      <c r="C2" s="2338" t="s">
        <v>4283</v>
      </c>
      <c r="D2" s="2338" t="s">
        <v>4284</v>
      </c>
      <c r="I2" s="1121" t="s">
        <v>3080</v>
      </c>
    </row>
    <row r="3" spans="1:18">
      <c r="A3" s="1122" t="s">
        <v>4328</v>
      </c>
      <c r="B3" s="1119" t="s">
        <v>4329</v>
      </c>
      <c r="C3" s="1129">
        <v>71</v>
      </c>
      <c r="D3" s="1129">
        <v>0</v>
      </c>
      <c r="E3" s="1119" t="str">
        <f>VLOOKUP(A3,'Debt TTB'!$A$2:$B$99,1,0)</f>
        <v>010100100023</v>
      </c>
      <c r="I3" s="1119" t="s">
        <v>3946</v>
      </c>
      <c r="M3" s="1130">
        <f>C4</f>
        <v>207</v>
      </c>
      <c r="N3" s="1129">
        <f>M3</f>
        <v>207</v>
      </c>
    </row>
    <row r="4" spans="1:18">
      <c r="A4" s="1122" t="s">
        <v>4359</v>
      </c>
      <c r="B4" s="1119" t="s">
        <v>4360</v>
      </c>
      <c r="C4" s="1129">
        <v>207</v>
      </c>
      <c r="D4" s="1129">
        <v>0</v>
      </c>
      <c r="E4" s="1119" t="str">
        <f>VLOOKUP(A4,'Debt TTB'!$A$2:$B$99,1,0)</f>
        <v>010100100054</v>
      </c>
      <c r="I4" s="1119" t="s">
        <v>3947</v>
      </c>
      <c r="M4" s="1130">
        <f>SUM(C3:C19)-C4</f>
        <v>171960</v>
      </c>
      <c r="N4" s="1129">
        <f t="shared" ref="N4:N5" si="0">M4</f>
        <v>171960</v>
      </c>
    </row>
    <row r="5" spans="1:18">
      <c r="A5" s="1122" t="s">
        <v>3325</v>
      </c>
      <c r="B5" s="1119" t="s">
        <v>3326</v>
      </c>
      <c r="C5" s="1129">
        <v>3379</v>
      </c>
      <c r="D5" s="1129">
        <v>0</v>
      </c>
      <c r="E5" s="1119" t="str">
        <f>VLOOKUP(A5,'Debt TTB'!$A$2:$B$99,1,0)</f>
        <v>010100100058</v>
      </c>
      <c r="N5" s="1129">
        <f t="shared" si="0"/>
        <v>0</v>
      </c>
    </row>
    <row r="6" spans="1:18">
      <c r="A6" s="1122" t="s">
        <v>3467</v>
      </c>
      <c r="B6" s="1119" t="s">
        <v>3468</v>
      </c>
      <c r="C6" s="1129">
        <v>27</v>
      </c>
      <c r="D6" s="1129">
        <v>0</v>
      </c>
      <c r="E6" s="1119" t="str">
        <f>VLOOKUP(A6,'Debt TTB'!$A$2:$B$99,1,0)</f>
        <v>010100100059</v>
      </c>
    </row>
    <row r="7" spans="1:18">
      <c r="A7" s="582" t="s">
        <v>3469</v>
      </c>
      <c r="B7" t="s">
        <v>3470</v>
      </c>
      <c r="C7" s="1129">
        <v>52097</v>
      </c>
      <c r="D7" s="1129">
        <v>0</v>
      </c>
      <c r="E7" s="1119" t="str">
        <f>VLOOKUP(A7,'Debt TTB'!$A$2:$B$99,1,0)</f>
        <v>010100100060</v>
      </c>
    </row>
    <row r="8" spans="1:18">
      <c r="A8" s="1122" t="s">
        <v>3471</v>
      </c>
      <c r="B8" s="1119" t="s">
        <v>3472</v>
      </c>
      <c r="C8" s="1129">
        <v>58050</v>
      </c>
      <c r="D8" s="1129">
        <v>0</v>
      </c>
      <c r="E8" s="1119" t="str">
        <f>VLOOKUP(A8,'Debt TTB'!$A$2:$B$99,1,0)</f>
        <v>010100100065</v>
      </c>
    </row>
    <row r="9" spans="1:18">
      <c r="A9" s="582" t="s">
        <v>3500</v>
      </c>
      <c r="B9" t="s">
        <v>3501</v>
      </c>
      <c r="C9" s="1129">
        <v>15</v>
      </c>
      <c r="D9" s="1129">
        <v>0</v>
      </c>
      <c r="E9" s="1119" t="str">
        <f>VLOOKUP(A9,'Debt TTB'!$A$2:$B$99,1,0)</f>
        <v>010100100066</v>
      </c>
    </row>
    <row r="10" spans="1:18">
      <c r="A10" s="1122" t="s">
        <v>3915</v>
      </c>
      <c r="B10" s="1119" t="s">
        <v>3916</v>
      </c>
      <c r="C10" s="1129">
        <v>12</v>
      </c>
      <c r="D10" s="1129">
        <v>0</v>
      </c>
      <c r="E10" s="1119" t="str">
        <f>VLOOKUP(A10,'Debt TTB'!$A$2:$B$99,1,0)</f>
        <v>010100100068</v>
      </c>
      <c r="I10" s="1119">
        <v>1000</v>
      </c>
      <c r="O10" s="1134"/>
    </row>
    <row r="11" spans="1:18">
      <c r="A11" s="1122" t="s">
        <v>3917</v>
      </c>
      <c r="B11" s="1119" t="s">
        <v>3918</v>
      </c>
      <c r="C11" s="1129">
        <v>8</v>
      </c>
      <c r="D11" s="1129">
        <v>0</v>
      </c>
      <c r="E11" s="1119" t="str">
        <f>VLOOKUP(A11,'Debt TTB'!$A$2:$B$99,1,0)</f>
        <v>010100100074</v>
      </c>
      <c r="O11" s="1134"/>
      <c r="P11" s="1134"/>
      <c r="Q11" s="1134"/>
      <c r="R11" s="1134"/>
    </row>
    <row r="12" spans="1:18">
      <c r="A12" s="1122" t="s">
        <v>3948</v>
      </c>
      <c r="B12" s="1119" t="s">
        <v>3949</v>
      </c>
      <c r="C12" s="1129">
        <v>80</v>
      </c>
      <c r="D12" s="1129">
        <v>0</v>
      </c>
      <c r="E12" s="1119" t="str">
        <f>VLOOKUP(A12,'Debt TTB'!$A$2:$B$99,1,0)</f>
        <v>010100100094</v>
      </c>
    </row>
    <row r="13" spans="1:18">
      <c r="A13" s="1122" t="s">
        <v>3922</v>
      </c>
      <c r="B13" s="1119" t="s">
        <v>3923</v>
      </c>
      <c r="C13" s="1129">
        <v>174</v>
      </c>
      <c r="D13" s="1129">
        <v>0</v>
      </c>
      <c r="E13" s="1119" t="str">
        <f>VLOOKUP(A13,'Debt TTB'!$A$2:$B$99,1,0)</f>
        <v>010100100100</v>
      </c>
    </row>
    <row r="14" spans="1:18">
      <c r="A14" s="1122" t="s">
        <v>3950</v>
      </c>
      <c r="B14" s="1119" t="s">
        <v>3951</v>
      </c>
      <c r="C14" s="1129">
        <v>2</v>
      </c>
      <c r="D14" s="1129">
        <v>0</v>
      </c>
      <c r="E14" s="1119" t="str">
        <f>VLOOKUP(A14,'Debt TTB'!$A$2:$B$99,1,0)</f>
        <v>010100100105</v>
      </c>
      <c r="I14" s="1119">
        <f>C14/1000000</f>
        <v>1.9999999999999999E-6</v>
      </c>
      <c r="M14" s="1140"/>
      <c r="O14" s="1135"/>
    </row>
    <row r="15" spans="1:18">
      <c r="A15" s="1122" t="s">
        <v>4379</v>
      </c>
      <c r="B15" s="1119" t="s">
        <v>4380</v>
      </c>
      <c r="C15" s="1129">
        <v>10</v>
      </c>
      <c r="D15" s="1129">
        <v>0</v>
      </c>
      <c r="E15" s="1119" t="e">
        <f>VLOOKUP(A15,'Debt TTB'!$A$2:$B$99,1,0)</f>
        <v>#N/A</v>
      </c>
    </row>
    <row r="16" spans="1:18">
      <c r="A16" s="582" t="s">
        <v>4349</v>
      </c>
      <c r="B16" t="s">
        <v>4350</v>
      </c>
      <c r="C16" s="1129">
        <v>58002</v>
      </c>
      <c r="D16" s="1129">
        <v>0</v>
      </c>
      <c r="E16" s="1119" t="e">
        <f>VLOOKUP(A16,'Debt TTB'!$A$2:$B$99,1,0)</f>
        <v>#N/A</v>
      </c>
    </row>
    <row r="17" spans="1:15">
      <c r="A17" s="1122" t="s">
        <v>4381</v>
      </c>
      <c r="B17" s="1119" t="s">
        <v>4382</v>
      </c>
      <c r="C17" s="1129">
        <v>10</v>
      </c>
      <c r="D17" s="1129">
        <v>0</v>
      </c>
      <c r="E17" s="1119" t="e">
        <f>VLOOKUP(A17,'Debt TTB'!$A$2:$B$99,1,0)</f>
        <v>#N/A</v>
      </c>
      <c r="I17" s="1121"/>
    </row>
    <row r="18" spans="1:15">
      <c r="A18" s="1122" t="s">
        <v>4383</v>
      </c>
      <c r="B18" s="1119" t="s">
        <v>4384</v>
      </c>
      <c r="C18" s="1129">
        <v>13</v>
      </c>
      <c r="D18" s="1129">
        <v>0</v>
      </c>
      <c r="E18" s="1119" t="e">
        <f>VLOOKUP(A18,'Debt TTB'!$A$2:$B$99,1,0)</f>
        <v>#N/A</v>
      </c>
    </row>
    <row r="19" spans="1:15">
      <c r="A19" s="1122" t="s">
        <v>4385</v>
      </c>
      <c r="B19" s="1119" t="s">
        <v>4386</v>
      </c>
      <c r="C19" s="1129">
        <v>10</v>
      </c>
      <c r="D19" s="1129">
        <v>0</v>
      </c>
      <c r="E19" s="1119" t="e">
        <f>VLOOKUP(A19,'Debt TTB'!$A$2:$B$99,1,0)</f>
        <v>#N/A</v>
      </c>
    </row>
    <row r="20" spans="1:15">
      <c r="A20" s="1122" t="s">
        <v>3426</v>
      </c>
      <c r="B20" s="1119" t="s">
        <v>3427</v>
      </c>
      <c r="C20" s="1129">
        <v>115000</v>
      </c>
      <c r="D20" s="1129">
        <v>0</v>
      </c>
      <c r="E20" s="1119" t="str">
        <f>VLOOKUP(A20,'Debt TTB'!$A$2:$B$99,1,0)</f>
        <v>010300500001</v>
      </c>
    </row>
    <row r="21" spans="1:15">
      <c r="A21" s="1122" t="s">
        <v>3428</v>
      </c>
      <c r="B21" s="1119" t="s">
        <v>3429</v>
      </c>
      <c r="C21" s="1129">
        <v>0</v>
      </c>
      <c r="D21" s="1129">
        <v>2700</v>
      </c>
      <c r="E21" s="1119" t="str">
        <f>VLOOKUP(A21,'Debt TTB'!$A$2:$B$99,1,0)</f>
        <v>010300500002</v>
      </c>
    </row>
    <row r="22" spans="1:15">
      <c r="A22" s="1122" t="s">
        <v>3430</v>
      </c>
      <c r="B22" s="1119" t="s">
        <v>3431</v>
      </c>
      <c r="C22" s="1129">
        <v>3056</v>
      </c>
      <c r="D22" s="1129">
        <v>0</v>
      </c>
      <c r="E22" s="1119" t="str">
        <f>VLOOKUP(A22,'Debt TTB'!$A$2:$B$99,1,0)</f>
        <v>010300500003</v>
      </c>
    </row>
    <row r="23" spans="1:15">
      <c r="A23" s="1122" t="s">
        <v>3952</v>
      </c>
      <c r="B23" s="1119" t="s">
        <v>3953</v>
      </c>
      <c r="C23" s="1129">
        <v>31379</v>
      </c>
      <c r="D23" s="1129">
        <v>0</v>
      </c>
      <c r="E23" s="1119" t="str">
        <f>VLOOKUP(A23,'Debt TTB'!$A$2:$B$99,1,0)</f>
        <v>010300700001</v>
      </c>
    </row>
    <row r="24" spans="1:15">
      <c r="A24" s="1122" t="s">
        <v>3954</v>
      </c>
      <c r="B24" s="1119" t="s">
        <v>3955</v>
      </c>
      <c r="C24" s="1129">
        <v>0</v>
      </c>
      <c r="D24" s="1129">
        <v>428</v>
      </c>
      <c r="E24" s="1119" t="str">
        <f>VLOOKUP(A24,'Debt TTB'!$A$2:$B$99,1,0)</f>
        <v>010300700003</v>
      </c>
      <c r="I24" s="1121"/>
    </row>
    <row r="25" spans="1:15">
      <c r="A25" s="1122" t="s">
        <v>3956</v>
      </c>
      <c r="B25" s="1119" t="s">
        <v>3957</v>
      </c>
      <c r="C25" s="1129">
        <v>121389</v>
      </c>
      <c r="D25" s="1129">
        <v>0</v>
      </c>
      <c r="E25" s="1119" t="str">
        <f>VLOOKUP(A25,'Debt TTB'!$A$2:$B$99,1,0)</f>
        <v>010300900001</v>
      </c>
    </row>
    <row r="26" spans="1:15">
      <c r="A26" s="1122" t="s">
        <v>3958</v>
      </c>
      <c r="B26" s="1119" t="s">
        <v>3959</v>
      </c>
      <c r="C26" s="1129">
        <v>687</v>
      </c>
      <c r="D26" s="1129">
        <v>0</v>
      </c>
      <c r="E26" s="1119" t="str">
        <f>VLOOKUP(A26,'Debt TTB'!$A$2:$B$99,1,0)</f>
        <v>010300900002</v>
      </c>
      <c r="O26" s="1134"/>
    </row>
    <row r="27" spans="1:15">
      <c r="A27" s="1122" t="s">
        <v>3960</v>
      </c>
      <c r="B27" s="1119" t="s">
        <v>3961</v>
      </c>
      <c r="C27" s="1129">
        <v>357</v>
      </c>
      <c r="D27" s="1129">
        <v>0</v>
      </c>
      <c r="E27" s="1119" t="str">
        <f>VLOOKUP(A27,'Debt TTB'!$A$2:$B$99,1,0)</f>
        <v>010300900003</v>
      </c>
      <c r="O27" s="1134"/>
    </row>
    <row r="28" spans="1:15">
      <c r="A28" s="1122" t="s">
        <v>4336</v>
      </c>
      <c r="B28" s="1119" t="s">
        <v>4337</v>
      </c>
      <c r="C28" s="1129">
        <v>0</v>
      </c>
      <c r="D28" s="1129">
        <v>0</v>
      </c>
      <c r="E28" s="1119" t="str">
        <f>VLOOKUP(A28,'Debt TTB'!$A$2:$B$99,1,0)</f>
        <v>010300900012</v>
      </c>
    </row>
    <row r="29" spans="1:15">
      <c r="A29" s="582" t="s">
        <v>3473</v>
      </c>
      <c r="B29" t="s">
        <v>3474</v>
      </c>
      <c r="C29" s="1129">
        <v>0</v>
      </c>
      <c r="D29" s="1129">
        <v>0</v>
      </c>
      <c r="E29" s="1119" t="str">
        <f>VLOOKUP(A29,'Debt TTB'!$A$2:$B$99,1,0)</f>
        <v>010600100001</v>
      </c>
    </row>
    <row r="30" spans="1:15">
      <c r="A30" s="1122" t="s">
        <v>4338</v>
      </c>
      <c r="B30" s="1119" t="s">
        <v>4339</v>
      </c>
      <c r="C30" s="1129">
        <v>0</v>
      </c>
      <c r="D30" s="1129">
        <v>0</v>
      </c>
      <c r="E30" s="1119" t="str">
        <f>VLOOKUP(A30,'Debt TTB'!$A$2:$B$99,1,0)</f>
        <v>010601100023</v>
      </c>
    </row>
    <row r="31" spans="1:15">
      <c r="A31" s="1122" t="s">
        <v>3477</v>
      </c>
      <c r="B31" s="1119" t="s">
        <v>3478</v>
      </c>
      <c r="C31" s="1129">
        <v>0</v>
      </c>
      <c r="D31" s="1129">
        <v>0</v>
      </c>
      <c r="E31" s="1119" t="str">
        <f>VLOOKUP(A31,'Debt TTB'!$A$2:$B$99,1,0)</f>
        <v>010601100037</v>
      </c>
    </row>
    <row r="32" spans="1:15">
      <c r="A32" s="1122" t="s">
        <v>3479</v>
      </c>
      <c r="B32" s="1119" t="s">
        <v>3480</v>
      </c>
      <c r="C32" s="1129">
        <v>19</v>
      </c>
      <c r="D32" s="1129">
        <v>0</v>
      </c>
      <c r="E32" s="1119" t="str">
        <f>VLOOKUP(A32,'Debt TTB'!$A$2:$B$99,1,0)</f>
        <v>010601100038</v>
      </c>
    </row>
    <row r="33" spans="1:15">
      <c r="A33" s="2335" t="s">
        <v>3926</v>
      </c>
      <c r="B33" s="2334" t="s">
        <v>3927</v>
      </c>
      <c r="C33" s="1129">
        <v>235</v>
      </c>
      <c r="D33" s="1129">
        <v>0</v>
      </c>
      <c r="E33" s="1119" t="str">
        <f>VLOOKUP(A33,'Debt TTB'!$A$2:$B$99,1,0)</f>
        <v>010601100040</v>
      </c>
    </row>
    <row r="34" spans="1:15">
      <c r="A34" s="1122" t="s">
        <v>3962</v>
      </c>
      <c r="B34" s="1119" t="s">
        <v>3963</v>
      </c>
      <c r="C34" s="1129">
        <v>17</v>
      </c>
      <c r="D34" s="1129">
        <v>0</v>
      </c>
      <c r="E34" s="1119" t="str">
        <f>VLOOKUP(A34,'Debt TTB'!$A$2:$B$99,1,0)</f>
        <v>010601100074</v>
      </c>
    </row>
    <row r="35" spans="1:15">
      <c r="A35" s="2335" t="s">
        <v>3964</v>
      </c>
      <c r="B35" s="2334" t="s">
        <v>3965</v>
      </c>
      <c r="C35" s="1129">
        <v>0</v>
      </c>
      <c r="D35" s="1129">
        <v>0</v>
      </c>
      <c r="E35" s="1119" t="str">
        <f>VLOOKUP(A35,'Debt TTB'!$A$2:$B$99,1,0)</f>
        <v>010601100093</v>
      </c>
    </row>
    <row r="36" spans="1:15">
      <c r="A36" s="1122" t="s">
        <v>3991</v>
      </c>
      <c r="B36" s="1119" t="s">
        <v>3992</v>
      </c>
      <c r="C36" s="1129">
        <v>0</v>
      </c>
      <c r="D36" s="1129">
        <v>0</v>
      </c>
      <c r="E36" s="1119" t="str">
        <f>VLOOKUP(A36,'Debt TTB'!$A$2:$B$99,1,0)</f>
        <v>010601100100</v>
      </c>
    </row>
    <row r="37" spans="1:15">
      <c r="A37" s="2335" t="s">
        <v>4351</v>
      </c>
      <c r="B37" s="2334" t="s">
        <v>4352</v>
      </c>
      <c r="C37" s="1129">
        <v>22</v>
      </c>
      <c r="D37" s="1129">
        <v>0</v>
      </c>
      <c r="E37" s="1119" t="e">
        <f>VLOOKUP(A37,'Debt TTB'!$A$2:$B$99,1,0)</f>
        <v>#N/A</v>
      </c>
    </row>
    <row r="38" spans="1:15">
      <c r="A38" s="1122" t="s">
        <v>4387</v>
      </c>
      <c r="B38" s="1119" t="s">
        <v>4388</v>
      </c>
      <c r="C38" s="1129">
        <v>0</v>
      </c>
      <c r="D38" s="1129">
        <v>0</v>
      </c>
      <c r="E38" s="1119" t="e">
        <f>VLOOKUP(A38,'Debt TTB'!$A$2:$B$99,1,0)</f>
        <v>#N/A</v>
      </c>
    </row>
    <row r="39" spans="1:15">
      <c r="A39" s="1122" t="s">
        <v>3966</v>
      </c>
      <c r="B39" s="1119" t="s">
        <v>3967</v>
      </c>
      <c r="C39" s="1129">
        <v>2905</v>
      </c>
      <c r="D39" s="1129">
        <v>0</v>
      </c>
      <c r="E39" s="1119" t="str">
        <f>VLOOKUP(A39,'Debt TTB'!$A$2:$B$99,1,0)</f>
        <v>010601200001</v>
      </c>
    </row>
    <row r="40" spans="1:15">
      <c r="A40" s="1122" t="s">
        <v>3432</v>
      </c>
      <c r="B40" s="1119" t="s">
        <v>3433</v>
      </c>
      <c r="C40" s="1129">
        <v>2183</v>
      </c>
      <c r="D40" s="1129">
        <v>0</v>
      </c>
      <c r="E40" s="1119" t="str">
        <f>VLOOKUP(A40,'Debt TTB'!$A$2:$B$99,1,0)</f>
        <v>010601700001</v>
      </c>
      <c r="I40" s="1121"/>
    </row>
    <row r="41" spans="1:15">
      <c r="A41" s="1122" t="s">
        <v>3928</v>
      </c>
      <c r="B41" s="1119" t="s">
        <v>3921</v>
      </c>
      <c r="C41" s="1129">
        <v>60</v>
      </c>
      <c r="D41" s="1129">
        <v>0</v>
      </c>
      <c r="E41" s="1119" t="str">
        <f>VLOOKUP(A41,'Debt TTB'!$A$2:$B$99,1,0)</f>
        <v>010700300001</v>
      </c>
    </row>
    <row r="42" spans="1:15">
      <c r="A42" s="1122" t="s">
        <v>3341</v>
      </c>
      <c r="B42" s="1119" t="s">
        <v>3342</v>
      </c>
      <c r="C42" s="1129">
        <v>200</v>
      </c>
      <c r="D42" s="1129">
        <v>0</v>
      </c>
      <c r="E42" s="1119" t="str">
        <f>VLOOKUP(A42,'Debt TTB'!$A$2:$B$99,1,0)</f>
        <v>010700600001</v>
      </c>
      <c r="O42" s="1131"/>
    </row>
    <row r="43" spans="1:15">
      <c r="A43" s="1122" t="s">
        <v>3343</v>
      </c>
      <c r="B43" s="1119" t="s">
        <v>3344</v>
      </c>
      <c r="C43" s="1129">
        <v>17</v>
      </c>
      <c r="D43" s="1129">
        <v>0</v>
      </c>
      <c r="E43" s="1119" t="str">
        <f>VLOOKUP(A43,'Debt TTB'!$A$2:$B$99,1,0)</f>
        <v>010900200001</v>
      </c>
    </row>
    <row r="44" spans="1:15">
      <c r="A44" s="1122" t="s">
        <v>3345</v>
      </c>
      <c r="B44" s="1119" t="s">
        <v>3346</v>
      </c>
      <c r="C44" s="1129">
        <v>0</v>
      </c>
      <c r="D44" s="1129">
        <v>36774</v>
      </c>
      <c r="E44" s="1119" t="str">
        <f>VLOOKUP(A44,'Debt TTB'!$A$2:$B$99,1,0)</f>
        <v>020100100001</v>
      </c>
    </row>
    <row r="45" spans="1:15">
      <c r="A45" s="1125" t="s">
        <v>3347</v>
      </c>
      <c r="B45" s="1126" t="s">
        <v>3348</v>
      </c>
      <c r="C45" s="1129">
        <v>30968</v>
      </c>
      <c r="D45" s="1129">
        <v>0</v>
      </c>
      <c r="E45" s="1119" t="str">
        <f>VLOOKUP(A45,'Debt TTB'!$A$2:$B$99,1,0)</f>
        <v>020100200001</v>
      </c>
    </row>
    <row r="46" spans="1:15">
      <c r="A46" s="1125" t="s">
        <v>3349</v>
      </c>
      <c r="B46" s="1126" t="s">
        <v>3350</v>
      </c>
      <c r="C46" s="1129">
        <v>0</v>
      </c>
      <c r="D46" s="1129">
        <v>70450</v>
      </c>
      <c r="E46" s="1119" t="str">
        <f>VLOOKUP(A46,'Debt TTB'!$A$2:$B$99,1,0)</f>
        <v>020100300001</v>
      </c>
    </row>
    <row r="47" spans="1:15">
      <c r="A47" s="1122" t="s">
        <v>3351</v>
      </c>
      <c r="B47" s="1119" t="s">
        <v>3352</v>
      </c>
      <c r="C47" s="1129">
        <v>65100</v>
      </c>
      <c r="D47" s="1129">
        <v>0</v>
      </c>
      <c r="E47" s="1119" t="str">
        <f>VLOOKUP(A47,'Debt TTB'!$A$2:$B$99,1,0)</f>
        <v>020100400001</v>
      </c>
    </row>
    <row r="48" spans="1:15">
      <c r="A48" s="1122" t="s">
        <v>3353</v>
      </c>
      <c r="B48" s="1119" t="s">
        <v>3354</v>
      </c>
      <c r="C48" s="1129">
        <v>615</v>
      </c>
      <c r="D48" s="1129">
        <v>0</v>
      </c>
      <c r="E48" s="1119" t="str">
        <f>VLOOKUP(A48,'Debt TTB'!$A$2:$B$99,1,0)</f>
        <v>020200100001</v>
      </c>
    </row>
    <row r="49" spans="1:15">
      <c r="A49" s="1122" t="s">
        <v>3355</v>
      </c>
      <c r="B49" s="1119" t="s">
        <v>3356</v>
      </c>
      <c r="C49" s="1129">
        <v>7666</v>
      </c>
      <c r="D49" s="1129">
        <v>0</v>
      </c>
      <c r="E49" s="1119" t="str">
        <f>VLOOKUP(A49,'Debt TTB'!$A$2:$B$99,1,0)</f>
        <v>020200200001</v>
      </c>
      <c r="O49" s="1132"/>
    </row>
    <row r="50" spans="1:15">
      <c r="A50" s="1122" t="s">
        <v>3359</v>
      </c>
      <c r="B50" s="1119" t="s">
        <v>3360</v>
      </c>
      <c r="C50" s="1129">
        <v>0</v>
      </c>
      <c r="D50" s="1129">
        <v>300999</v>
      </c>
      <c r="E50" s="1119" t="str">
        <f>VLOOKUP(A50,'Debt TTB'!$A$2:$B$99,1,0)</f>
        <v>020500100001</v>
      </c>
    </row>
    <row r="51" spans="1:15">
      <c r="A51" s="1122" t="s">
        <v>3361</v>
      </c>
      <c r="B51" s="1119" t="s">
        <v>3362</v>
      </c>
      <c r="C51" s="1129">
        <v>0</v>
      </c>
      <c r="D51" s="1129">
        <v>403</v>
      </c>
      <c r="E51" s="1119" t="str">
        <f>VLOOKUP(A51,'Debt TTB'!$A$2:$B$99,1,0)</f>
        <v>030100100001</v>
      </c>
      <c r="O51" s="1132"/>
    </row>
    <row r="52" spans="1:15">
      <c r="A52" s="1122" t="s">
        <v>3363</v>
      </c>
      <c r="B52" s="1119" t="s">
        <v>3364</v>
      </c>
      <c r="C52" s="1129">
        <v>0</v>
      </c>
      <c r="D52" s="1129">
        <v>52</v>
      </c>
      <c r="E52" s="1119" t="str">
        <f>VLOOKUP(A52,'Debt TTB'!$A$2:$B$99,1,0)</f>
        <v>030100600001</v>
      </c>
      <c r="I52" s="1121"/>
    </row>
    <row r="53" spans="1:15">
      <c r="A53" s="1122" t="s">
        <v>3365</v>
      </c>
      <c r="B53" s="1119" t="s">
        <v>3366</v>
      </c>
      <c r="C53" s="1129">
        <v>0</v>
      </c>
      <c r="D53" s="1129">
        <v>1032</v>
      </c>
      <c r="E53" s="1119" t="str">
        <f>VLOOKUP(A53,'Debt TTB'!$A$2:$B$99,1,0)</f>
        <v>030100700001</v>
      </c>
    </row>
    <row r="54" spans="1:15">
      <c r="A54" s="2335" t="s">
        <v>3483</v>
      </c>
      <c r="B54" s="2334" t="s">
        <v>3484</v>
      </c>
      <c r="C54" s="1129">
        <v>0</v>
      </c>
      <c r="D54" s="1129">
        <v>5</v>
      </c>
      <c r="E54" s="1119" t="str">
        <f>VLOOKUP(A54,'Debt TTB'!$A$2:$B$99,1,0)</f>
        <v>030100800001</v>
      </c>
    </row>
    <row r="55" spans="1:15">
      <c r="A55" s="1122" t="s">
        <v>3367</v>
      </c>
      <c r="B55" s="1119" t="s">
        <v>3368</v>
      </c>
      <c r="C55" s="1129">
        <v>0</v>
      </c>
      <c r="D55" s="1129">
        <v>37</v>
      </c>
      <c r="E55" s="1119" t="str">
        <f>VLOOKUP(A55,'Debt TTB'!$A$2:$B$99,1,0)</f>
        <v>030200100001</v>
      </c>
    </row>
    <row r="56" spans="1:15">
      <c r="A56" s="1122" t="s">
        <v>3369</v>
      </c>
      <c r="B56" s="1119" t="s">
        <v>3370</v>
      </c>
      <c r="C56" s="1129">
        <v>0</v>
      </c>
      <c r="D56" s="1129">
        <v>57</v>
      </c>
      <c r="E56" s="1119" t="str">
        <f>VLOOKUP(A56,'Debt TTB'!$A$2:$B$99,1,0)</f>
        <v>030400100001</v>
      </c>
    </row>
    <row r="57" spans="1:15">
      <c r="A57" s="1122" t="s">
        <v>4413</v>
      </c>
      <c r="B57" s="1119" t="s">
        <v>4414</v>
      </c>
      <c r="C57" s="1129">
        <v>0</v>
      </c>
      <c r="D57" s="1129">
        <v>117562</v>
      </c>
      <c r="E57" s="1119" t="e">
        <f>VLOOKUP(A57,'Debt TTB'!$A$2:$B$99,1,0)</f>
        <v>#N/A</v>
      </c>
    </row>
    <row r="58" spans="1:15">
      <c r="A58" s="1122" t="s">
        <v>3375</v>
      </c>
      <c r="B58" s="1119" t="s">
        <v>3376</v>
      </c>
      <c r="C58" s="1129">
        <v>0</v>
      </c>
      <c r="D58" s="1129">
        <v>1523</v>
      </c>
      <c r="E58" s="1119" t="str">
        <f>VLOOKUP(A58,'Debt TTB'!$A$2:$B$99,1,0)</f>
        <v>031000600001</v>
      </c>
    </row>
    <row r="59" spans="1:15">
      <c r="A59" s="1122" t="s">
        <v>3377</v>
      </c>
      <c r="B59" s="1119" t="s">
        <v>3378</v>
      </c>
      <c r="C59" s="1129">
        <v>0</v>
      </c>
      <c r="D59" s="1129">
        <v>63</v>
      </c>
      <c r="E59" s="1119" t="str">
        <f>VLOOKUP(A59,'Debt TTB'!$A$2:$B$99,1,0)</f>
        <v>031000700001</v>
      </c>
    </row>
    <row r="60" spans="1:15">
      <c r="A60" s="582" t="s">
        <v>3381</v>
      </c>
      <c r="B60" t="s">
        <v>3382</v>
      </c>
      <c r="C60" s="1129">
        <v>0</v>
      </c>
      <c r="D60" s="1129">
        <v>9</v>
      </c>
      <c r="E60" s="1119" t="str">
        <f>VLOOKUP(A60,'Debt TTB'!$A$2:$B$99,1,0)</f>
        <v>031001000001</v>
      </c>
    </row>
    <row r="61" spans="1:15">
      <c r="A61" s="2335" t="s">
        <v>4340</v>
      </c>
      <c r="B61" s="2334" t="s">
        <v>4341</v>
      </c>
      <c r="C61" s="1129">
        <v>0</v>
      </c>
      <c r="D61" s="1129">
        <v>504</v>
      </c>
      <c r="E61" s="1119" t="str">
        <f>VLOOKUP(A61,'Debt TTB'!$A$2:$B$99,1,0)</f>
        <v>031001900001</v>
      </c>
    </row>
    <row r="62" spans="1:15">
      <c r="A62" s="1122" t="s">
        <v>3508</v>
      </c>
      <c r="B62" s="1119" t="s">
        <v>3509</v>
      </c>
      <c r="C62" s="1129">
        <v>0</v>
      </c>
      <c r="D62" s="1129">
        <v>65</v>
      </c>
      <c r="E62" s="1119" t="e">
        <f>VLOOKUP(A62,'Debt TTB'!$A$2:$B$99,1,0)</f>
        <v>#N/A</v>
      </c>
    </row>
    <row r="63" spans="1:15">
      <c r="A63" s="1122" t="s">
        <v>3969</v>
      </c>
      <c r="B63" s="1119" t="s">
        <v>3774</v>
      </c>
      <c r="C63" s="1129">
        <v>0</v>
      </c>
      <c r="D63" s="1129">
        <v>913</v>
      </c>
      <c r="E63" s="1119" t="str">
        <f>VLOOKUP(A63,'Debt TTB'!$A$2:$B$99,1,0)</f>
        <v>040101400001</v>
      </c>
    </row>
    <row r="64" spans="1:15">
      <c r="A64" s="1122" t="s">
        <v>3434</v>
      </c>
      <c r="B64" s="1119" t="s">
        <v>3435</v>
      </c>
      <c r="C64" s="1129">
        <v>23</v>
      </c>
      <c r="D64" s="1129">
        <v>0</v>
      </c>
      <c r="E64" s="1119" t="str">
        <f>VLOOKUP(A64,'Debt TTB'!$A$2:$B$99,1,0)</f>
        <v>040101700001</v>
      </c>
      <c r="O64" s="1134"/>
    </row>
    <row r="65" spans="1:5">
      <c r="A65" s="1122" t="s">
        <v>3929</v>
      </c>
      <c r="B65" s="1119" t="s">
        <v>3930</v>
      </c>
      <c r="C65" s="1129">
        <v>0</v>
      </c>
      <c r="D65" s="1129">
        <v>1</v>
      </c>
      <c r="E65" s="1119" t="e">
        <f>VLOOKUP(A65,'Debt TTB'!$A$2:$B$99,1,0)</f>
        <v>#N/A</v>
      </c>
    </row>
    <row r="66" spans="1:5">
      <c r="A66" s="1122" t="s">
        <v>3395</v>
      </c>
      <c r="B66" s="1119" t="s">
        <v>3931</v>
      </c>
      <c r="C66" s="1129">
        <v>0</v>
      </c>
      <c r="D66" s="1129">
        <v>62</v>
      </c>
      <c r="E66" s="1119" t="str">
        <f>VLOOKUP(A66,'Debt TTB'!$A$2:$B$99,1,0)</f>
        <v>040200100016</v>
      </c>
    </row>
    <row r="67" spans="1:5">
      <c r="A67" s="1122" t="s">
        <v>4342</v>
      </c>
      <c r="B67" s="1119" t="s">
        <v>4343</v>
      </c>
      <c r="C67" s="1129">
        <v>0</v>
      </c>
      <c r="D67" s="1129">
        <v>0</v>
      </c>
      <c r="E67" s="1119" t="str">
        <f>VLOOKUP(A67,'Debt TTB'!$A$2:$B$99,1,0)</f>
        <v>040200100023</v>
      </c>
    </row>
    <row r="68" spans="1:5">
      <c r="A68" s="1122" t="s">
        <v>3485</v>
      </c>
      <c r="B68" s="1119" t="s">
        <v>3486</v>
      </c>
      <c r="C68" s="1129">
        <v>0</v>
      </c>
      <c r="D68" s="1129">
        <v>11</v>
      </c>
      <c r="E68" s="1119" t="str">
        <f>VLOOKUP(A68,'Debt TTB'!$A$2:$B$99,1,0)</f>
        <v>040200100037</v>
      </c>
    </row>
    <row r="69" spans="1:5">
      <c r="A69" s="1122" t="s">
        <v>3487</v>
      </c>
      <c r="B69" s="1119" t="s">
        <v>3488</v>
      </c>
      <c r="C69" s="1129">
        <v>0</v>
      </c>
      <c r="D69" s="1129">
        <v>467</v>
      </c>
      <c r="E69" s="1119" t="str">
        <f>VLOOKUP(A69,'Debt TTB'!$A$2:$B$99,1,0)</f>
        <v>040200100038</v>
      </c>
    </row>
    <row r="70" spans="1:5">
      <c r="A70" s="1122" t="s">
        <v>3489</v>
      </c>
      <c r="B70" s="1119" t="s">
        <v>3490</v>
      </c>
      <c r="C70" s="1129">
        <v>0</v>
      </c>
      <c r="D70" s="1129">
        <v>845</v>
      </c>
      <c r="E70" s="1119" t="str">
        <f>VLOOKUP(A70,'Debt TTB'!$A$2:$B$99,1,0)</f>
        <v>040200100041</v>
      </c>
    </row>
    <row r="71" spans="1:5">
      <c r="A71" s="2335" t="s">
        <v>3970</v>
      </c>
      <c r="B71" s="2334" t="s">
        <v>3971</v>
      </c>
      <c r="C71" s="1129">
        <v>0</v>
      </c>
      <c r="D71" s="1129">
        <v>0</v>
      </c>
      <c r="E71" s="1119" t="e">
        <f>VLOOKUP(A71,'Debt TTB'!$A$2:$B$99,1,0)</f>
        <v>#N/A</v>
      </c>
    </row>
    <row r="72" spans="1:5">
      <c r="A72" s="1122" t="s">
        <v>3932</v>
      </c>
      <c r="B72" s="1119" t="s">
        <v>3933</v>
      </c>
      <c r="C72" s="1129">
        <v>0</v>
      </c>
      <c r="D72" s="1129">
        <v>0</v>
      </c>
      <c r="E72" s="1119" t="e">
        <f>VLOOKUP(A72,'Debt TTB'!$A$2:$B$99,1,0)</f>
        <v>#N/A</v>
      </c>
    </row>
    <row r="73" spans="1:5">
      <c r="A73" s="1122" t="s">
        <v>3934</v>
      </c>
      <c r="B73" s="1119" t="s">
        <v>3935</v>
      </c>
      <c r="C73" s="1129">
        <v>0</v>
      </c>
      <c r="D73" s="1129">
        <v>1421</v>
      </c>
      <c r="E73" s="1119" t="str">
        <f>VLOOKUP(A73,'Debt TTB'!$A$2:$B$99,1,0)</f>
        <v>040200100074</v>
      </c>
    </row>
    <row r="74" spans="1:5">
      <c r="A74" s="1122" t="s">
        <v>3936</v>
      </c>
      <c r="B74" s="1119" t="s">
        <v>3937</v>
      </c>
      <c r="C74" s="1129">
        <v>0</v>
      </c>
      <c r="D74" s="1129">
        <v>0</v>
      </c>
      <c r="E74" s="1119" t="e">
        <f>VLOOKUP(A74,'Debt TTB'!$A$2:$B$99,1,0)</f>
        <v>#N/A</v>
      </c>
    </row>
    <row r="75" spans="1:5">
      <c r="A75" s="1122" t="s">
        <v>4375</v>
      </c>
      <c r="B75" s="1119" t="s">
        <v>4376</v>
      </c>
      <c r="C75" s="1129">
        <v>0</v>
      </c>
      <c r="D75" s="1129">
        <v>0</v>
      </c>
      <c r="E75" s="1119" t="e">
        <f>VLOOKUP(A75,'Debt TTB'!$A$2:$B$99,1,0)</f>
        <v>#N/A</v>
      </c>
    </row>
    <row r="76" spans="1:5">
      <c r="A76" s="582" t="s">
        <v>3972</v>
      </c>
      <c r="B76" t="s">
        <v>3973</v>
      </c>
      <c r="C76" s="1129">
        <v>0</v>
      </c>
      <c r="D76" s="1129">
        <v>3</v>
      </c>
      <c r="E76" s="1119" t="str">
        <f>VLOOKUP(A76,'Debt TTB'!$A$2:$B$99,1,0)</f>
        <v>040200100094</v>
      </c>
    </row>
    <row r="77" spans="1:5">
      <c r="A77" s="1122" t="s">
        <v>3938</v>
      </c>
      <c r="B77" s="1119" t="s">
        <v>3939</v>
      </c>
      <c r="C77" s="1129">
        <v>0</v>
      </c>
      <c r="D77" s="1129">
        <v>0</v>
      </c>
      <c r="E77" s="1119" t="e">
        <f>VLOOKUP(A77,'Debt TTB'!$A$2:$B$99,1,0)</f>
        <v>#N/A</v>
      </c>
    </row>
    <row r="78" spans="1:5">
      <c r="A78" s="1122" t="s">
        <v>3974</v>
      </c>
      <c r="B78" s="1119" t="s">
        <v>3975</v>
      </c>
      <c r="C78" s="1129">
        <v>0</v>
      </c>
      <c r="D78" s="1129">
        <v>1</v>
      </c>
      <c r="E78" s="1119" t="str">
        <f>VLOOKUP(A78,'Debt TTB'!$A$2:$B$99,1,0)</f>
        <v>040200100101</v>
      </c>
    </row>
    <row r="79" spans="1:5">
      <c r="A79" s="1122" t="s">
        <v>4415</v>
      </c>
      <c r="B79" s="1119" t="s">
        <v>4416</v>
      </c>
      <c r="C79" s="1129">
        <v>0</v>
      </c>
      <c r="D79" s="1129">
        <v>22</v>
      </c>
      <c r="E79" s="1119" t="e">
        <f>VLOOKUP(A79,'Debt TTB'!$A$2:$B$99,1,0)</f>
        <v>#N/A</v>
      </c>
    </row>
    <row r="80" spans="1:5">
      <c r="A80" s="1122" t="s">
        <v>4353</v>
      </c>
      <c r="B80" s="1119" t="s">
        <v>4354</v>
      </c>
      <c r="C80" s="1129">
        <v>0</v>
      </c>
      <c r="D80" s="1129">
        <v>0</v>
      </c>
      <c r="E80" s="1119" t="e">
        <f>VLOOKUP(A80,'Debt TTB'!$A$2:$B$99,1,0)</f>
        <v>#N/A</v>
      </c>
    </row>
    <row r="81" spans="1:5">
      <c r="A81" s="1122" t="s">
        <v>4417</v>
      </c>
      <c r="B81" s="1119" t="s">
        <v>4418</v>
      </c>
      <c r="C81" s="1129">
        <v>0</v>
      </c>
      <c r="D81" s="1129">
        <v>0</v>
      </c>
      <c r="E81" s="1119" t="e">
        <f>VLOOKUP(A81,'Debt TTB'!$A$2:$B$99,1,0)</f>
        <v>#N/A</v>
      </c>
    </row>
    <row r="82" spans="1:5">
      <c r="A82" s="1122" t="s">
        <v>4389</v>
      </c>
      <c r="B82" s="1119" t="s">
        <v>4390</v>
      </c>
      <c r="C82" s="1129">
        <v>0</v>
      </c>
      <c r="D82" s="1129">
        <v>3</v>
      </c>
      <c r="E82" s="1119" t="e">
        <f>VLOOKUP(A82,'Debt TTB'!$A$2:$B$99,1,0)</f>
        <v>#N/A</v>
      </c>
    </row>
    <row r="83" spans="1:5">
      <c r="A83" s="1122" t="s">
        <v>3436</v>
      </c>
      <c r="B83" s="1119" t="s">
        <v>3437</v>
      </c>
      <c r="C83" s="1129">
        <v>0</v>
      </c>
      <c r="D83" s="1129">
        <v>6678</v>
      </c>
      <c r="E83" s="1119" t="str">
        <f>VLOOKUP(A83,'Debt TTB'!$A$2:$B$99,1,0)</f>
        <v>040200300001</v>
      </c>
    </row>
    <row r="84" spans="1:5">
      <c r="A84" s="1122" t="s">
        <v>3438</v>
      </c>
      <c r="B84" s="1119" t="s">
        <v>3439</v>
      </c>
      <c r="C84" s="1129">
        <v>0</v>
      </c>
      <c r="D84" s="1129">
        <v>6106</v>
      </c>
      <c r="E84" s="1119" t="str">
        <f>VLOOKUP(A84,'Debt TTB'!$A$2:$B$99,1,0)</f>
        <v>040200700001</v>
      </c>
    </row>
    <row r="85" spans="1:5">
      <c r="A85" s="1122" t="s">
        <v>3977</v>
      </c>
      <c r="B85" s="1119" t="s">
        <v>3978</v>
      </c>
      <c r="C85" s="1129">
        <v>24</v>
      </c>
      <c r="D85" s="1129">
        <v>0</v>
      </c>
      <c r="E85" s="1119" t="str">
        <f>VLOOKUP(A85,'Debt TTB'!$A$2:$B$99,1,0)</f>
        <v>040201400001</v>
      </c>
    </row>
    <row r="86" spans="1:5">
      <c r="A86" s="1122" t="s">
        <v>3510</v>
      </c>
      <c r="B86" s="1119" t="s">
        <v>3511</v>
      </c>
      <c r="C86" s="1129">
        <v>50</v>
      </c>
      <c r="D86" s="1129">
        <v>0</v>
      </c>
      <c r="E86" s="1119" t="str">
        <f>VLOOKUP(A86,'Debt TTB'!$A$2:$B$99,1,0)</f>
        <v>040201700001</v>
      </c>
    </row>
    <row r="87" spans="1:5">
      <c r="A87" s="1122" t="s">
        <v>3979</v>
      </c>
      <c r="B87" s="1119" t="s">
        <v>3980</v>
      </c>
      <c r="C87" s="1129">
        <v>0</v>
      </c>
      <c r="D87" s="1129">
        <v>1516</v>
      </c>
      <c r="E87" s="1119" t="str">
        <f>VLOOKUP(A87,'Debt TTB'!$A$2:$B$99,1,0)</f>
        <v>040201900001</v>
      </c>
    </row>
    <row r="88" spans="1:5">
      <c r="A88" s="1122" t="s">
        <v>3940</v>
      </c>
      <c r="B88" s="1119" t="s">
        <v>3941</v>
      </c>
      <c r="C88" s="1129">
        <v>0</v>
      </c>
      <c r="D88" s="1129">
        <v>615</v>
      </c>
      <c r="E88" s="1119" t="str">
        <f>VLOOKUP(A88,'Debt TTB'!$A$2:$B$99,1,0)</f>
        <v>040400100002</v>
      </c>
    </row>
    <row r="89" spans="1:5">
      <c r="A89" s="1122" t="s">
        <v>3399</v>
      </c>
      <c r="B89" s="1119" t="s">
        <v>3400</v>
      </c>
      <c r="C89" s="1129">
        <v>0</v>
      </c>
      <c r="D89" s="1129">
        <v>7666</v>
      </c>
      <c r="E89" s="1119" t="str">
        <f>VLOOKUP(A89,'Debt TTB'!$A$2:$B$99,1,0)</f>
        <v>040400200001</v>
      </c>
    </row>
    <row r="90" spans="1:5">
      <c r="A90" s="1122" t="s">
        <v>3401</v>
      </c>
      <c r="B90" s="1119" t="s">
        <v>3402</v>
      </c>
      <c r="C90" s="1129">
        <v>3452</v>
      </c>
      <c r="D90" s="1129">
        <v>0</v>
      </c>
      <c r="E90" s="1119" t="str">
        <f>VLOOKUP(A90,'Debt TTB'!$A$2:$B$99,1,0)</f>
        <v>050100100001</v>
      </c>
    </row>
    <row r="91" spans="1:5">
      <c r="A91" s="1122" t="s">
        <v>3403</v>
      </c>
      <c r="B91" s="1119" t="s">
        <v>3404</v>
      </c>
      <c r="C91" s="1129">
        <v>449</v>
      </c>
      <c r="D91" s="1129">
        <v>0</v>
      </c>
      <c r="E91" s="1119" t="str">
        <f>VLOOKUP(A91,'Debt TTB'!$A$2:$B$99,1,0)</f>
        <v>050100100002</v>
      </c>
    </row>
    <row r="92" spans="1:5">
      <c r="A92" s="1122" t="s">
        <v>3407</v>
      </c>
      <c r="B92" s="1119" t="s">
        <v>3408</v>
      </c>
      <c r="C92" s="1129">
        <v>331</v>
      </c>
      <c r="D92" s="1129">
        <v>0</v>
      </c>
      <c r="E92" s="1119" t="str">
        <f>VLOOKUP(A92,'Debt TTB'!$A$2:$B$99,1,0)</f>
        <v>050100200001</v>
      </c>
    </row>
    <row r="93" spans="1:5">
      <c r="A93" s="1122" t="s">
        <v>3493</v>
      </c>
      <c r="B93" s="1119" t="s">
        <v>3494</v>
      </c>
      <c r="C93" s="1129">
        <v>42</v>
      </c>
      <c r="D93" s="1129">
        <v>0</v>
      </c>
      <c r="E93" s="1119" t="str">
        <f>VLOOKUP(A93,'Debt TTB'!$A$2:$B$99,1,0)</f>
        <v>050100200002</v>
      </c>
    </row>
    <row r="94" spans="1:5">
      <c r="A94" s="1122" t="s">
        <v>3409</v>
      </c>
      <c r="B94" s="1119" t="s">
        <v>3410</v>
      </c>
      <c r="C94" s="1129">
        <v>58</v>
      </c>
      <c r="D94" s="1129">
        <v>0</v>
      </c>
      <c r="E94" s="1119" t="str">
        <f>VLOOKUP(A94,'Debt TTB'!$A$2:$B$99,1,0)</f>
        <v>050100300001</v>
      </c>
    </row>
    <row r="95" spans="1:5">
      <c r="A95" s="1122" t="s">
        <v>4391</v>
      </c>
      <c r="B95" s="1119" t="s">
        <v>4392</v>
      </c>
      <c r="C95" s="1129">
        <v>1</v>
      </c>
      <c r="D95" s="1129">
        <v>0</v>
      </c>
      <c r="E95" s="1119" t="e">
        <f>VLOOKUP(A95,'Debt TTB'!$A$2:$B$99,1,0)</f>
        <v>#N/A</v>
      </c>
    </row>
    <row r="96" spans="1:5">
      <c r="A96" s="1122" t="s">
        <v>3413</v>
      </c>
      <c r="B96" s="1119" t="s">
        <v>3414</v>
      </c>
      <c r="C96" s="1129">
        <v>6</v>
      </c>
      <c r="D96" s="1129">
        <v>0</v>
      </c>
      <c r="E96" s="1119" t="str">
        <f>VLOOKUP(A96,'Debt TTB'!$A$2:$B$99,1,0)</f>
        <v>050200300001</v>
      </c>
    </row>
    <row r="97" spans="1:5">
      <c r="A97" s="1122" t="s">
        <v>4393</v>
      </c>
      <c r="B97" s="1119" t="s">
        <v>4394</v>
      </c>
      <c r="C97" s="1129">
        <v>168</v>
      </c>
      <c r="D97" s="1129">
        <v>0</v>
      </c>
      <c r="E97" s="1119" t="e">
        <f>VLOOKUP(A97,'Debt TTB'!$A$2:$B$99,1,0)</f>
        <v>#N/A</v>
      </c>
    </row>
    <row r="98" spans="1:5">
      <c r="A98" s="1122" t="s">
        <v>3417</v>
      </c>
      <c r="B98" s="1119" t="s">
        <v>3418</v>
      </c>
      <c r="C98" s="1129">
        <v>281</v>
      </c>
      <c r="D98" s="1129">
        <v>0</v>
      </c>
      <c r="E98" s="1119" t="str">
        <f>VLOOKUP(A98,'Debt TTB'!$A$2:$B$99,1,0)</f>
        <v>050500100001</v>
      </c>
    </row>
    <row r="99" spans="1:5">
      <c r="A99" s="582" t="s">
        <v>3419</v>
      </c>
      <c r="B99" t="s">
        <v>3420</v>
      </c>
      <c r="C99" s="1129">
        <v>56</v>
      </c>
      <c r="D99" s="1129">
        <v>0</v>
      </c>
      <c r="E99" s="1119" t="str">
        <f>VLOOKUP(A99,'Debt TTB'!$A$2:$B$99,1,0)</f>
        <v>050600100001</v>
      </c>
    </row>
    <row r="100" spans="1:5">
      <c r="A100" s="1122" t="s">
        <v>4395</v>
      </c>
      <c r="B100" s="1119" t="s">
        <v>4396</v>
      </c>
      <c r="C100" s="1129">
        <v>0</v>
      </c>
      <c r="D100" s="1129">
        <v>0</v>
      </c>
      <c r="E100" s="1119" t="e">
        <f>VLOOKUP(A100,'Debt TTB'!$A$2:$B$99,1,0)</f>
        <v>#N/A</v>
      </c>
    </row>
    <row r="101" spans="1:5">
      <c r="A101" s="1122" t="s">
        <v>4377</v>
      </c>
      <c r="B101" s="1119" t="s">
        <v>4378</v>
      </c>
      <c r="C101" s="1129">
        <v>0</v>
      </c>
      <c r="D101" s="1129">
        <v>0</v>
      </c>
      <c r="E101" s="1119" t="e">
        <f>VLOOKUP(A101,'Debt TTB'!$A$2:$B$99,1,0)</f>
        <v>#N/A</v>
      </c>
    </row>
    <row r="102" spans="1:5">
      <c r="A102" s="1122" t="s">
        <v>3942</v>
      </c>
      <c r="B102" s="1119" t="s">
        <v>3943</v>
      </c>
      <c r="C102" s="1129">
        <v>0</v>
      </c>
      <c r="D102" s="1129">
        <v>0</v>
      </c>
      <c r="E102" s="1119" t="str">
        <f>VLOOKUP(A102,'Debt TTB'!$A$2:$B$99,1,0)</f>
        <v>051000100004</v>
      </c>
    </row>
    <row r="103" spans="1:5">
      <c r="A103" s="1122" t="s">
        <v>4355</v>
      </c>
      <c r="B103" s="1119" t="s">
        <v>4356</v>
      </c>
      <c r="C103" s="1129">
        <v>2</v>
      </c>
      <c r="D103" s="1129">
        <v>0</v>
      </c>
      <c r="E103" s="1119" t="e">
        <f>VLOOKUP(A103,'Debt TTB'!$A$2:$B$99,1,0)</f>
        <v>#N/A</v>
      </c>
    </row>
    <row r="104" spans="1:5">
      <c r="A104" s="1122" t="s">
        <v>3495</v>
      </c>
      <c r="B104" s="1119" t="s">
        <v>3496</v>
      </c>
      <c r="C104" s="1129">
        <v>0</v>
      </c>
      <c r="D104" s="1129">
        <v>0</v>
      </c>
      <c r="E104" s="1119" t="str">
        <f>VLOOKUP(A104,'Debt TTB'!$A$2:$B$99,1,0)</f>
        <v>051000100008</v>
      </c>
    </row>
    <row r="105" spans="1:5">
      <c r="A105" s="1122" t="s">
        <v>3423</v>
      </c>
      <c r="B105" s="1119" t="s">
        <v>3424</v>
      </c>
      <c r="C105" s="1129">
        <v>5</v>
      </c>
      <c r="D105" s="1129">
        <v>0</v>
      </c>
      <c r="E105" s="1119" t="str">
        <f>VLOOKUP(A105,'Debt TTB'!$A$2:$B$99,1,0)</f>
        <v>051000100009</v>
      </c>
    </row>
    <row r="106" spans="1:5">
      <c r="A106" s="1122" t="s">
        <v>4346</v>
      </c>
      <c r="B106" s="1119" t="s">
        <v>4347</v>
      </c>
      <c r="C106" s="1129">
        <v>2</v>
      </c>
      <c r="D106" s="1129">
        <v>0</v>
      </c>
      <c r="E106" s="1119" t="str">
        <f>VLOOKUP(A106,'Debt TTB'!$A$2:$B$99,1,0)</f>
        <v>051000100010</v>
      </c>
    </row>
    <row r="107" spans="1:5">
      <c r="A107" s="1122" t="s">
        <v>3944</v>
      </c>
      <c r="B107" s="1119" t="s">
        <v>3945</v>
      </c>
      <c r="C107" s="1129">
        <v>0</v>
      </c>
      <c r="D107" s="1129">
        <v>0</v>
      </c>
      <c r="E107" s="1119" t="e">
        <f>VLOOKUP(A107,'Debt TTB'!$A$2:$B$103,1,0)</f>
        <v>#N/A</v>
      </c>
    </row>
    <row r="108" spans="1:5">
      <c r="A108" s="1119" t="s">
        <v>3981</v>
      </c>
      <c r="B108" s="1119" t="s">
        <v>3982</v>
      </c>
      <c r="C108" s="1129">
        <v>0</v>
      </c>
      <c r="D108" s="1129">
        <v>0</v>
      </c>
    </row>
    <row r="109" spans="1:5">
      <c r="A109" s="1119" t="s">
        <v>3983</v>
      </c>
      <c r="B109" s="1119" t="s">
        <v>3984</v>
      </c>
      <c r="C109" s="2338">
        <v>4</v>
      </c>
      <c r="D109" s="2338">
        <v>0</v>
      </c>
    </row>
    <row r="111" spans="1:5">
      <c r="C111" s="1129">
        <f>'Debt TTB'!C101</f>
        <v>414621620</v>
      </c>
      <c r="D111" s="1129">
        <f>'Debt TTB'!D101</f>
        <v>414621621</v>
      </c>
    </row>
    <row r="113" spans="3:4">
      <c r="C113" s="1129">
        <f>C109-C111</f>
        <v>-414621616</v>
      </c>
      <c r="D113" s="1129">
        <f>D109-D111</f>
        <v>-414621621</v>
      </c>
    </row>
  </sheetData>
  <pageMargins left="0.7" right="0.7" top="0.75" bottom="0.75" header="0.3" footer="0.3"/>
  <pageSetup paperSize="9" orientation="portrait" horizontalDpi="300" verticalDpi="0" copies="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topLeftCell="B1" workbookViewId="0">
      <selection activeCell="B11" sqref="B11:P16"/>
    </sheetView>
  </sheetViews>
  <sheetFormatPr defaultColWidth="9.28515625" defaultRowHeight="15"/>
  <cols>
    <col min="1" max="1" width="13.28515625" style="1119" bestFit="1" customWidth="1"/>
    <col min="2" max="2" width="70.7109375" style="1119" bestFit="1" customWidth="1"/>
    <col min="3" max="4" width="15.28515625" style="1140" bestFit="1" customWidth="1"/>
    <col min="5" max="5" width="9.28515625" style="1119"/>
    <col min="6" max="6" width="1" style="1120" customWidth="1"/>
    <col min="7" max="7" width="9.28515625" style="1119"/>
    <col min="8" max="8" width="55.5703125" style="1119" bestFit="1" customWidth="1"/>
    <col min="9" max="9" width="9.28515625" style="1119"/>
    <col min="10" max="10" width="15.28515625" style="1119" bestFit="1" customWidth="1"/>
    <col min="11" max="12" width="12.42578125" style="1119" bestFit="1" customWidth="1"/>
    <col min="13" max="16384" width="9.28515625" style="1119"/>
  </cols>
  <sheetData>
    <row r="1" spans="1:11">
      <c r="A1" s="1119" t="s">
        <v>3318</v>
      </c>
      <c r="H1" s="1121" t="s">
        <v>3080</v>
      </c>
    </row>
    <row r="2" spans="1:11">
      <c r="A2" s="1119" t="s">
        <v>3319</v>
      </c>
      <c r="B2" s="1119" t="s">
        <v>3320</v>
      </c>
      <c r="C2" s="1140" t="s">
        <v>3321</v>
      </c>
      <c r="D2" s="1140" t="s">
        <v>3322</v>
      </c>
      <c r="H2" s="1119" t="s">
        <v>3911</v>
      </c>
      <c r="J2" s="2339">
        <f>C3</f>
        <v>654.57000000000005</v>
      </c>
      <c r="K2" s="1119">
        <f>J2</f>
        <v>654.57000000000005</v>
      </c>
    </row>
    <row r="3" spans="1:11">
      <c r="A3" s="1122" t="s">
        <v>4359</v>
      </c>
      <c r="B3" s="1119" t="s">
        <v>4360</v>
      </c>
      <c r="C3" s="1140">
        <v>654.57000000000005</v>
      </c>
      <c r="D3" s="1140">
        <v>0</v>
      </c>
      <c r="E3" s="1119" t="str">
        <f>VLOOKUP(A3,'MM Tb'!$A$2:$B$88,1,0)</f>
        <v>010100100054</v>
      </c>
      <c r="H3" s="1119" t="s">
        <v>3914</v>
      </c>
      <c r="J3" s="2339">
        <f>SUM(C3:C18)-C3</f>
        <v>191154.19</v>
      </c>
      <c r="K3" s="1119">
        <f t="shared" ref="K3" si="0">J3</f>
        <v>191154.19</v>
      </c>
    </row>
    <row r="4" spans="1:11">
      <c r="A4" s="1122" t="s">
        <v>3325</v>
      </c>
      <c r="B4" s="1119" t="s">
        <v>3326</v>
      </c>
      <c r="C4" s="1140">
        <v>2667.48</v>
      </c>
      <c r="D4" s="1140">
        <v>0</v>
      </c>
      <c r="E4" s="1119" t="str">
        <f>VLOOKUP(A4,'MM Tb'!$A$2:$B$88,1,0)</f>
        <v>010100100058</v>
      </c>
    </row>
    <row r="5" spans="1:11">
      <c r="A5" s="1122" t="s">
        <v>3467</v>
      </c>
      <c r="B5" s="1119" t="s">
        <v>3468</v>
      </c>
      <c r="C5" s="1140">
        <v>11.84</v>
      </c>
      <c r="D5" s="1140">
        <v>0</v>
      </c>
      <c r="E5" s="1119" t="str">
        <f>VLOOKUP(A5,'MM Tb'!$A$2:$B$88,1,0)</f>
        <v>010100100059</v>
      </c>
    </row>
    <row r="6" spans="1:11">
      <c r="A6" s="1122" t="s">
        <v>3469</v>
      </c>
      <c r="B6" s="1119" t="s">
        <v>3470</v>
      </c>
      <c r="C6" s="1140">
        <v>38284.839999999997</v>
      </c>
      <c r="D6" s="1140">
        <v>0</v>
      </c>
      <c r="E6" s="1119" t="str">
        <f>VLOOKUP(A6,'MM Tb'!$A$2:$B$88,1,0)</f>
        <v>010100100060</v>
      </c>
    </row>
    <row r="7" spans="1:11">
      <c r="A7" s="1122" t="s">
        <v>3471</v>
      </c>
      <c r="B7" s="1119" t="s">
        <v>3472</v>
      </c>
      <c r="C7" s="1140">
        <v>50095.22</v>
      </c>
      <c r="D7" s="1140">
        <v>0</v>
      </c>
      <c r="E7" s="1119" t="str">
        <f>VLOOKUP(A7,'MM Tb'!$A$2:$B$88,1,0)</f>
        <v>010100100065</v>
      </c>
    </row>
    <row r="8" spans="1:11">
      <c r="A8" s="1122" t="s">
        <v>3500</v>
      </c>
      <c r="B8" s="1119" t="s">
        <v>3501</v>
      </c>
      <c r="C8" s="1140">
        <v>15.51</v>
      </c>
      <c r="D8" s="1140">
        <v>0</v>
      </c>
      <c r="E8" s="1119" t="str">
        <f>VLOOKUP(A8,'MM Tb'!$A$2:$B$88,1,0)</f>
        <v>010100100066</v>
      </c>
    </row>
    <row r="9" spans="1:11">
      <c r="A9" s="582" t="s">
        <v>3915</v>
      </c>
      <c r="B9" t="s">
        <v>3916</v>
      </c>
      <c r="C9" s="1140">
        <v>9.7100000000000009</v>
      </c>
      <c r="D9" s="1140">
        <v>0</v>
      </c>
      <c r="E9" s="1119" t="str">
        <f>VLOOKUP(A9,'MM Tb'!$A$2:$B$88,1,0)</f>
        <v>010100100068</v>
      </c>
      <c r="H9" s="1119">
        <v>1000</v>
      </c>
    </row>
    <row r="10" spans="1:11">
      <c r="A10" s="1122" t="s">
        <v>3917</v>
      </c>
      <c r="B10" s="1119" t="s">
        <v>3918</v>
      </c>
      <c r="C10" s="1140">
        <v>49780.58</v>
      </c>
      <c r="D10" s="1140">
        <v>0</v>
      </c>
      <c r="E10" s="1119" t="str">
        <f>VLOOKUP(A10,'MM Tb'!$A$2:$B$88,1,0)</f>
        <v>010100100074</v>
      </c>
    </row>
    <row r="11" spans="1:11">
      <c r="A11" s="1122" t="s">
        <v>3985</v>
      </c>
      <c r="B11" s="1119" t="s">
        <v>3986</v>
      </c>
      <c r="C11" s="1140">
        <v>7.58</v>
      </c>
      <c r="D11" s="1140">
        <v>0</v>
      </c>
      <c r="E11" s="1119" t="str">
        <f>VLOOKUP(A11,'MM Tb'!$A$2:$B$88,1,0)</f>
        <v>010100100088</v>
      </c>
    </row>
    <row r="12" spans="1:11">
      <c r="A12" s="1122" t="s">
        <v>3922</v>
      </c>
      <c r="B12" s="1119" t="s">
        <v>3923</v>
      </c>
      <c r="C12" s="1140">
        <v>428.63</v>
      </c>
      <c r="D12" s="1140">
        <v>0</v>
      </c>
      <c r="E12" s="1119" t="str">
        <f>VLOOKUP(A12,'MM Tb'!$A$2:$B$88,1,0)</f>
        <v>010100100100</v>
      </c>
    </row>
    <row r="13" spans="1:11">
      <c r="A13" s="582" t="s">
        <v>3950</v>
      </c>
      <c r="B13" t="s">
        <v>3951</v>
      </c>
      <c r="C13" s="1140">
        <v>13.22</v>
      </c>
      <c r="D13" s="1140">
        <v>0</v>
      </c>
      <c r="E13" s="1119" t="str">
        <f>VLOOKUP(A13,'MM Tb'!$A$2:$B$88,1,0)</f>
        <v>010100100105</v>
      </c>
    </row>
    <row r="14" spans="1:11">
      <c r="A14" s="582" t="s">
        <v>4379</v>
      </c>
      <c r="B14" t="s">
        <v>4380</v>
      </c>
      <c r="C14" s="1140">
        <v>49808.29</v>
      </c>
      <c r="D14" s="1140">
        <v>0</v>
      </c>
      <c r="E14" s="1119" t="e">
        <f>VLOOKUP(A14,'MM Tb'!$A$2:$B$88,1,0)</f>
        <v>#N/A</v>
      </c>
    </row>
    <row r="15" spans="1:11">
      <c r="A15" s="1122" t="s">
        <v>4349</v>
      </c>
      <c r="B15" s="1119" t="s">
        <v>4350</v>
      </c>
      <c r="C15" s="1140">
        <v>2.4700000000000002</v>
      </c>
      <c r="D15" s="1140">
        <v>0</v>
      </c>
      <c r="E15" s="1119" t="str">
        <f>VLOOKUP(A15,'MM Tb'!$A$2:$B$88,1,0)</f>
        <v>010100100121</v>
      </c>
    </row>
    <row r="16" spans="1:11">
      <c r="A16" s="1122" t="s">
        <v>4381</v>
      </c>
      <c r="B16" s="1119" t="s">
        <v>4382</v>
      </c>
      <c r="C16" s="1140">
        <v>10.17</v>
      </c>
      <c r="D16" s="1140">
        <v>0</v>
      </c>
      <c r="E16" s="1119" t="e">
        <f>VLOOKUP(A16,'MM Tb'!$A$2:$B$88,1,0)</f>
        <v>#N/A</v>
      </c>
    </row>
    <row r="17" spans="1:8">
      <c r="A17" s="1122" t="s">
        <v>4383</v>
      </c>
      <c r="B17" s="1119" t="s">
        <v>4384</v>
      </c>
      <c r="C17" s="1140">
        <v>8.5399999999999991</v>
      </c>
      <c r="D17" s="1140">
        <v>0</v>
      </c>
      <c r="E17" s="1119" t="e">
        <f>VLOOKUP(A17,'MM Tb'!$A$2:$B$88,1,0)</f>
        <v>#N/A</v>
      </c>
      <c r="H17" s="1121"/>
    </row>
    <row r="18" spans="1:8">
      <c r="A18" s="1122" t="s">
        <v>4385</v>
      </c>
      <c r="B18" s="1119" t="s">
        <v>4386</v>
      </c>
      <c r="C18" s="1140">
        <v>10.11</v>
      </c>
      <c r="D18" s="1140">
        <v>0</v>
      </c>
      <c r="E18" s="1119" t="e">
        <f>VLOOKUP(A18,'MM Tb'!$A$2:$B$88,1,0)</f>
        <v>#N/A</v>
      </c>
    </row>
    <row r="19" spans="1:8">
      <c r="A19" s="1122" t="s">
        <v>3426</v>
      </c>
      <c r="B19" s="1119" t="s">
        <v>3427</v>
      </c>
      <c r="C19" s="1140">
        <v>40000</v>
      </c>
      <c r="D19" s="1140">
        <v>0</v>
      </c>
      <c r="E19" s="1119" t="e">
        <f>VLOOKUP(A19,'MM Tb'!$A$2:$B$88,1,0)</f>
        <v>#N/A</v>
      </c>
    </row>
    <row r="20" spans="1:8">
      <c r="A20" s="1122" t="s">
        <v>3428</v>
      </c>
      <c r="B20" s="1119" t="s">
        <v>3429</v>
      </c>
      <c r="C20" s="1140">
        <v>0</v>
      </c>
      <c r="D20" s="1140">
        <v>1003.46</v>
      </c>
      <c r="E20" s="1119" t="str">
        <f>VLOOKUP(A20,'MM Tb'!$A$2:$B$88,1,0)</f>
        <v>010300500002</v>
      </c>
    </row>
    <row r="21" spans="1:8">
      <c r="A21" s="1122" t="s">
        <v>3430</v>
      </c>
      <c r="B21" s="1119" t="s">
        <v>3431</v>
      </c>
      <c r="C21" s="1140">
        <v>1127.46</v>
      </c>
      <c r="D21" s="1140">
        <v>0</v>
      </c>
      <c r="E21" s="1119" t="str">
        <f>VLOOKUP(A21,'MM Tb'!$A$2:$B$88,1,0)</f>
        <v>010300500003</v>
      </c>
    </row>
    <row r="22" spans="1:8">
      <c r="A22" s="1122" t="s">
        <v>3952</v>
      </c>
      <c r="B22" s="1119" t="s">
        <v>3953</v>
      </c>
      <c r="C22" s="1140">
        <v>24861.23</v>
      </c>
      <c r="D22" s="1140">
        <v>0</v>
      </c>
      <c r="E22" s="1119" t="str">
        <f>VLOOKUP(A22,'MM Tb'!$A$2:$B$88,1,0)</f>
        <v>010300700001</v>
      </c>
    </row>
    <row r="23" spans="1:8">
      <c r="A23" s="1122" t="s">
        <v>3954</v>
      </c>
      <c r="B23" s="1119" t="s">
        <v>3955</v>
      </c>
      <c r="C23" s="1140">
        <v>0</v>
      </c>
      <c r="D23" s="1140">
        <v>677.66</v>
      </c>
      <c r="E23" s="1119" t="str">
        <f>VLOOKUP(A23,'MM Tb'!$A$2:$B$88,1,0)</f>
        <v>010300700003</v>
      </c>
      <c r="H23" s="1121"/>
    </row>
    <row r="24" spans="1:8">
      <c r="A24" s="1122" t="s">
        <v>3956</v>
      </c>
      <c r="B24" s="1119" t="s">
        <v>3957</v>
      </c>
      <c r="C24" s="1140">
        <v>11000</v>
      </c>
      <c r="D24" s="1140">
        <v>0</v>
      </c>
      <c r="E24" s="1119" t="e">
        <f>VLOOKUP(A24,'MM Tb'!$A$2:$B$88,1,0)</f>
        <v>#N/A</v>
      </c>
    </row>
    <row r="25" spans="1:8">
      <c r="A25" s="1122" t="s">
        <v>4397</v>
      </c>
      <c r="B25" s="1119" t="s">
        <v>4398</v>
      </c>
      <c r="C25" s="1140">
        <v>50000</v>
      </c>
      <c r="D25" s="1140">
        <v>0</v>
      </c>
      <c r="E25" s="1119" t="e">
        <f>VLOOKUP(A25,'MM Tb'!$A$2:$B$88,1,0)</f>
        <v>#N/A</v>
      </c>
    </row>
    <row r="26" spans="1:8">
      <c r="A26" s="1122" t="s">
        <v>4399</v>
      </c>
      <c r="B26" s="1119" t="s">
        <v>4400</v>
      </c>
      <c r="C26" s="1140">
        <v>67.12</v>
      </c>
      <c r="D26" s="1140">
        <v>0</v>
      </c>
      <c r="E26" s="1119" t="e">
        <f>VLOOKUP(A26,'MM Tb'!$A$2:$B$88,1,0)</f>
        <v>#N/A</v>
      </c>
    </row>
    <row r="27" spans="1:8">
      <c r="A27" s="582" t="s">
        <v>3987</v>
      </c>
      <c r="B27" t="s">
        <v>3988</v>
      </c>
      <c r="C27" s="1140">
        <v>0</v>
      </c>
      <c r="D27" s="1140">
        <v>0</v>
      </c>
      <c r="E27" s="1119" t="str">
        <f>VLOOKUP(A27,'MM Tb'!$A$2:$B$88,1,0)</f>
        <v>010601100008</v>
      </c>
    </row>
    <row r="28" spans="1:8">
      <c r="A28" s="1122" t="s">
        <v>3477</v>
      </c>
      <c r="B28" s="1119" t="s">
        <v>3478</v>
      </c>
      <c r="C28" s="1140">
        <v>0</v>
      </c>
      <c r="D28" s="1140">
        <v>0</v>
      </c>
      <c r="E28" s="1119" t="str">
        <f>VLOOKUP(A28,'MM Tb'!$A$2:$B$88,1,0)</f>
        <v>010601100037</v>
      </c>
    </row>
    <row r="29" spans="1:8">
      <c r="A29" s="1122" t="s">
        <v>3479</v>
      </c>
      <c r="B29" s="1119" t="s">
        <v>3480</v>
      </c>
      <c r="C29" s="1140">
        <v>39.549999999999997</v>
      </c>
      <c r="D29" s="1140">
        <v>0</v>
      </c>
      <c r="E29" s="1119" t="str">
        <f>VLOOKUP(A29,'MM Tb'!$A$2:$B$88,1,0)</f>
        <v>010601100038</v>
      </c>
    </row>
    <row r="30" spans="1:8">
      <c r="A30" s="1122" t="s">
        <v>3926</v>
      </c>
      <c r="B30" s="1119" t="s">
        <v>3927</v>
      </c>
      <c r="C30" s="1140">
        <v>301.29000000000002</v>
      </c>
      <c r="D30" s="1140">
        <v>0</v>
      </c>
      <c r="E30" s="1119" t="str">
        <f>VLOOKUP(A30,'MM Tb'!$A$2:$B$88,1,0)</f>
        <v>010601100040</v>
      </c>
    </row>
    <row r="31" spans="1:8">
      <c r="A31" s="1122" t="s">
        <v>3962</v>
      </c>
      <c r="B31" s="1119" t="s">
        <v>3963</v>
      </c>
      <c r="C31" s="1140">
        <v>18.43</v>
      </c>
      <c r="D31" s="1140">
        <v>0</v>
      </c>
      <c r="E31" s="1119" t="str">
        <f>VLOOKUP(A31,'MM Tb'!$A$2:$B$88,1,0)</f>
        <v>010601100074</v>
      </c>
    </row>
    <row r="32" spans="1:8">
      <c r="A32" s="1122" t="s">
        <v>3989</v>
      </c>
      <c r="B32" s="1119" t="s">
        <v>3990</v>
      </c>
      <c r="C32" s="1140">
        <v>0</v>
      </c>
      <c r="D32" s="1140">
        <v>0</v>
      </c>
      <c r="E32" s="1119" t="str">
        <f>VLOOKUP(A32,'MM Tb'!$A$2:$B$88,1,0)</f>
        <v>010601100087</v>
      </c>
    </row>
    <row r="33" spans="1:13">
      <c r="A33" s="1122" t="s">
        <v>3991</v>
      </c>
      <c r="B33" s="1119" t="s">
        <v>3992</v>
      </c>
      <c r="C33" s="1140">
        <v>0</v>
      </c>
      <c r="D33" s="1140">
        <v>0</v>
      </c>
      <c r="E33" s="1119" t="str">
        <f>VLOOKUP(A33,'MM Tb'!$A$2:$B$88,1,0)</f>
        <v>010601100100</v>
      </c>
    </row>
    <row r="34" spans="1:13">
      <c r="A34" s="1122" t="s">
        <v>4351</v>
      </c>
      <c r="B34" s="1119" t="s">
        <v>4352</v>
      </c>
      <c r="C34" s="1140">
        <v>23.45</v>
      </c>
      <c r="D34" s="1140">
        <v>0</v>
      </c>
      <c r="E34" s="1119" t="str">
        <f>VLOOKUP(A34,'MM Tb'!$A$2:$B$88,1,0)</f>
        <v>010601100112</v>
      </c>
      <c r="L34" s="1134"/>
    </row>
    <row r="35" spans="1:13">
      <c r="A35" s="1122" t="s">
        <v>4387</v>
      </c>
      <c r="B35" s="1119" t="s">
        <v>4388</v>
      </c>
      <c r="C35" s="1140">
        <v>88.55</v>
      </c>
      <c r="D35" s="1140">
        <v>0</v>
      </c>
      <c r="E35" s="1119" t="e">
        <f>VLOOKUP(A35,'MM Tb'!$A$2:$B$88,1,0)</f>
        <v>#N/A</v>
      </c>
      <c r="L35" s="1134"/>
    </row>
    <row r="36" spans="1:13">
      <c r="A36" s="1122" t="s">
        <v>4401</v>
      </c>
      <c r="B36" s="1119" t="s">
        <v>4402</v>
      </c>
      <c r="C36" s="1140">
        <v>568.42999999999995</v>
      </c>
      <c r="D36" s="1140">
        <v>0</v>
      </c>
      <c r="E36" s="1119" t="e">
        <f>VLOOKUP(A36,'MM Tb'!$A$2:$B$88,1,0)</f>
        <v>#N/A</v>
      </c>
    </row>
    <row r="37" spans="1:13">
      <c r="A37" s="1122" t="s">
        <v>3966</v>
      </c>
      <c r="B37" s="1119" t="s">
        <v>3967</v>
      </c>
      <c r="C37" s="1140">
        <v>357.45</v>
      </c>
      <c r="D37" s="1140">
        <v>0</v>
      </c>
      <c r="E37" s="1119" t="e">
        <f>VLOOKUP(A37,'MM Tb'!$A$2:$B$88,1,0)</f>
        <v>#N/A</v>
      </c>
    </row>
    <row r="38" spans="1:13">
      <c r="A38" s="1122" t="s">
        <v>3432</v>
      </c>
      <c r="B38" s="1119" t="s">
        <v>3433</v>
      </c>
      <c r="C38" s="1140">
        <v>759.22</v>
      </c>
      <c r="D38" s="1140">
        <v>0</v>
      </c>
      <c r="E38" s="1119" t="str">
        <f>VLOOKUP(A38,'MM Tb'!$A$2:$B$88,1,0)</f>
        <v>010601700001</v>
      </c>
    </row>
    <row r="39" spans="1:13">
      <c r="A39" s="1127" t="s">
        <v>3928</v>
      </c>
      <c r="B39" s="1128" t="s">
        <v>3921</v>
      </c>
      <c r="C39" s="1140">
        <v>9.8800000000000008</v>
      </c>
      <c r="D39" s="1140">
        <v>0</v>
      </c>
      <c r="E39" s="1119" t="str">
        <f>VLOOKUP(A39,'MM Tb'!$A$2:$B$88,1,0)</f>
        <v>010700300001</v>
      </c>
    </row>
    <row r="40" spans="1:13">
      <c r="A40" s="1127" t="s">
        <v>3341</v>
      </c>
      <c r="B40" s="1128" t="s">
        <v>3342</v>
      </c>
      <c r="C40" s="1140">
        <v>200</v>
      </c>
      <c r="D40" s="1140">
        <v>0</v>
      </c>
      <c r="E40" s="1119" t="str">
        <f>VLOOKUP(A40,'MM Tb'!$A$2:$B$88,1,0)</f>
        <v>010700600001</v>
      </c>
      <c r="H40" s="1121"/>
    </row>
    <row r="41" spans="1:13">
      <c r="A41" s="1122" t="s">
        <v>3343</v>
      </c>
      <c r="B41" s="1119" t="s">
        <v>3344</v>
      </c>
      <c r="C41" s="1140">
        <v>16.5</v>
      </c>
      <c r="D41" s="1140">
        <v>0</v>
      </c>
      <c r="E41" s="1119" t="str">
        <f>VLOOKUP(A41,'MM Tb'!$A$2:$B$88,1,0)</f>
        <v>010900200001</v>
      </c>
    </row>
    <row r="42" spans="1:13">
      <c r="A42" s="1122" t="s">
        <v>3345</v>
      </c>
      <c r="B42" s="1119" t="s">
        <v>3346</v>
      </c>
      <c r="C42" s="1140">
        <v>0</v>
      </c>
      <c r="D42" s="1140">
        <v>52507.09</v>
      </c>
      <c r="E42" s="1119" t="str">
        <f>VLOOKUP(A42,'MM Tb'!$A$2:$B$88,1,0)</f>
        <v>020100100001</v>
      </c>
      <c r="L42" s="1134"/>
      <c r="M42" s="1119">
        <f>L42-C64</f>
        <v>0</v>
      </c>
    </row>
    <row r="43" spans="1:13">
      <c r="A43" s="1122" t="s">
        <v>3347</v>
      </c>
      <c r="B43" s="1119" t="s">
        <v>3348</v>
      </c>
      <c r="C43" s="1140">
        <v>27009.66</v>
      </c>
      <c r="D43" s="1140">
        <v>0</v>
      </c>
      <c r="E43" s="1119" t="str">
        <f>VLOOKUP(A43,'MM Tb'!$A$2:$B$88,1,0)</f>
        <v>020100200001</v>
      </c>
    </row>
    <row r="44" spans="1:13">
      <c r="A44" s="1122" t="s">
        <v>3349</v>
      </c>
      <c r="B44" s="1119" t="s">
        <v>3350</v>
      </c>
      <c r="C44" s="1140">
        <v>0</v>
      </c>
      <c r="D44" s="1140">
        <v>75161.52</v>
      </c>
      <c r="E44" s="1119" t="str">
        <f>VLOOKUP(A44,'MM Tb'!$A$2:$B$88,1,0)</f>
        <v>020100300001</v>
      </c>
    </row>
    <row r="45" spans="1:13">
      <c r="A45" s="1122" t="s">
        <v>3351</v>
      </c>
      <c r="B45" s="1119" t="s">
        <v>3352</v>
      </c>
      <c r="C45" s="1140">
        <v>49769.91</v>
      </c>
      <c r="D45" s="1140">
        <v>0</v>
      </c>
      <c r="E45" s="1119" t="str">
        <f>VLOOKUP(A45,'MM Tb'!$A$2:$B$88,1,0)</f>
        <v>020100400001</v>
      </c>
    </row>
    <row r="46" spans="1:13">
      <c r="A46" s="1122" t="s">
        <v>3353</v>
      </c>
      <c r="B46" s="1119" t="s">
        <v>3354</v>
      </c>
      <c r="C46" s="1140">
        <v>815.67</v>
      </c>
      <c r="D46" s="1140">
        <v>0</v>
      </c>
      <c r="E46" s="1119" t="str">
        <f>VLOOKUP(A46,'MM Tb'!$A$2:$B$88,1,0)</f>
        <v>020200100001</v>
      </c>
      <c r="L46" s="1133"/>
    </row>
    <row r="47" spans="1:13">
      <c r="A47" s="1122" t="s">
        <v>3355</v>
      </c>
      <c r="B47" s="1119" t="s">
        <v>3356</v>
      </c>
      <c r="C47" s="1140">
        <v>26619.14</v>
      </c>
      <c r="D47" s="1140">
        <v>0</v>
      </c>
      <c r="E47" s="1119" t="str">
        <f>VLOOKUP(A47,'MM Tb'!$A$2:$B$88,1,0)</f>
        <v>020200200001</v>
      </c>
      <c r="L47" s="1133"/>
    </row>
    <row r="48" spans="1:13">
      <c r="A48" s="1122" t="s">
        <v>3359</v>
      </c>
      <c r="B48" s="1119" t="s">
        <v>3360</v>
      </c>
      <c r="C48" s="1140">
        <v>0</v>
      </c>
      <c r="D48" s="1140">
        <v>217188.15</v>
      </c>
      <c r="E48" s="1119" t="str">
        <f>VLOOKUP(A48,'MM Tb'!$A$2:$B$88,1,0)</f>
        <v>020500100001</v>
      </c>
    </row>
    <row r="49" spans="1:8">
      <c r="A49" s="1122" t="s">
        <v>3361</v>
      </c>
      <c r="B49" s="1119" t="s">
        <v>3362</v>
      </c>
      <c r="C49" s="1140">
        <v>0</v>
      </c>
      <c r="D49" s="1140">
        <v>348.93</v>
      </c>
      <c r="E49" s="1119" t="str">
        <f>VLOOKUP(A49,'MM Tb'!$A$2:$B$88,1,0)</f>
        <v>030100100001</v>
      </c>
    </row>
    <row r="50" spans="1:8">
      <c r="A50" s="1122" t="s">
        <v>3363</v>
      </c>
      <c r="B50" s="1119" t="s">
        <v>3364</v>
      </c>
      <c r="C50" s="1140">
        <v>0</v>
      </c>
      <c r="D50" s="1140">
        <v>45.36</v>
      </c>
      <c r="E50" s="1119" t="str">
        <f>VLOOKUP(A50,'MM Tb'!$A$2:$B$88,1,0)</f>
        <v>030100600001</v>
      </c>
    </row>
    <row r="51" spans="1:8">
      <c r="A51" s="1122" t="s">
        <v>3365</v>
      </c>
      <c r="B51" s="1119" t="s">
        <v>3366</v>
      </c>
      <c r="C51" s="1140">
        <v>0</v>
      </c>
      <c r="D51" s="1140">
        <v>548.23</v>
      </c>
      <c r="E51" s="1119" t="str">
        <f>VLOOKUP(A51,'MM Tb'!$A$2:$B$88,1,0)</f>
        <v>030100700001</v>
      </c>
    </row>
    <row r="52" spans="1:8">
      <c r="A52" s="1122" t="s">
        <v>3483</v>
      </c>
      <c r="B52" s="1119" t="s">
        <v>3484</v>
      </c>
      <c r="C52" s="1140">
        <v>0</v>
      </c>
      <c r="D52" s="1140">
        <v>4.18</v>
      </c>
      <c r="E52" s="1119" t="str">
        <f>VLOOKUP(A52,'MM Tb'!$A$2:$B$88,1,0)</f>
        <v>030100800001</v>
      </c>
    </row>
    <row r="53" spans="1:8">
      <c r="A53" s="582" t="s">
        <v>3367</v>
      </c>
      <c r="B53" t="s">
        <v>3368</v>
      </c>
      <c r="C53" s="1140">
        <v>0</v>
      </c>
      <c r="D53" s="1140">
        <v>32.11</v>
      </c>
      <c r="E53" s="1119" t="str">
        <f>VLOOKUP(A53,'MM Tb'!$A$2:$B$88,1,0)</f>
        <v>030200100001</v>
      </c>
    </row>
    <row r="54" spans="1:8">
      <c r="A54" s="1122" t="s">
        <v>3369</v>
      </c>
      <c r="B54" s="1119" t="s">
        <v>3370</v>
      </c>
      <c r="C54" s="1140">
        <v>0</v>
      </c>
      <c r="D54" s="1140">
        <v>46.64</v>
      </c>
      <c r="E54" s="1119" t="str">
        <f>VLOOKUP(A54,'MM Tb'!$A$2:$B$88,1,0)</f>
        <v>030400100001</v>
      </c>
    </row>
    <row r="55" spans="1:8">
      <c r="A55" s="2335" t="s">
        <v>4413</v>
      </c>
      <c r="B55" s="2334" t="s">
        <v>4414</v>
      </c>
      <c r="C55" s="1140">
        <v>0</v>
      </c>
      <c r="D55" s="1140">
        <v>40891.22</v>
      </c>
      <c r="E55" s="1119" t="e">
        <f>VLOOKUP(A55,'MM Tb'!$A$2:$B$88,1,0)</f>
        <v>#N/A</v>
      </c>
    </row>
    <row r="56" spans="1:8">
      <c r="A56" s="1122" t="s">
        <v>3375</v>
      </c>
      <c r="B56" s="1119" t="s">
        <v>3376</v>
      </c>
      <c r="C56" s="1140">
        <v>0</v>
      </c>
      <c r="D56" s="1140">
        <v>866.62</v>
      </c>
      <c r="E56" s="1119" t="str">
        <f>VLOOKUP(A56,'MM Tb'!$A$2:$B$88,1,0)</f>
        <v>031000600001</v>
      </c>
      <c r="H56" s="1121"/>
    </row>
    <row r="57" spans="1:8">
      <c r="A57" s="1122" t="s">
        <v>3377</v>
      </c>
      <c r="B57" s="1119" t="s">
        <v>3378</v>
      </c>
      <c r="C57" s="1140">
        <v>0</v>
      </c>
      <c r="D57" s="1140">
        <v>49.8</v>
      </c>
      <c r="E57" s="1119" t="str">
        <f>VLOOKUP(A57,'MM Tb'!$A$2:$B$88,1,0)</f>
        <v>031000700001</v>
      </c>
    </row>
    <row r="58" spans="1:8">
      <c r="A58" s="1122" t="s">
        <v>3445</v>
      </c>
      <c r="B58" s="1119" t="s">
        <v>3446</v>
      </c>
      <c r="C58" s="1140">
        <v>0</v>
      </c>
      <c r="D58" s="1140">
        <v>0.23</v>
      </c>
      <c r="E58" s="1119" t="str">
        <f>VLOOKUP(A58,'MM Tb'!$A$2:$B$88,1,0)</f>
        <v>031000900001</v>
      </c>
    </row>
    <row r="59" spans="1:8">
      <c r="A59" s="1122" t="s">
        <v>3381</v>
      </c>
      <c r="B59" s="1119" t="s">
        <v>3382</v>
      </c>
      <c r="C59" s="1140">
        <v>0</v>
      </c>
      <c r="D59" s="1140">
        <v>0.12</v>
      </c>
      <c r="E59" s="1119" t="str">
        <f>VLOOKUP(A59,'MM Tb'!$A$2:$B$88,1,0)</f>
        <v>031001000001</v>
      </c>
    </row>
    <row r="60" spans="1:8">
      <c r="A60" s="1122" t="s">
        <v>4340</v>
      </c>
      <c r="B60" s="1119" t="s">
        <v>4341</v>
      </c>
      <c r="C60" s="1140">
        <v>0</v>
      </c>
      <c r="D60" s="1140">
        <v>122.06</v>
      </c>
      <c r="E60" s="1119" t="str">
        <f>VLOOKUP(A60,'MM Tb'!$A$2:$B$88,1,0)</f>
        <v>031001900001</v>
      </c>
    </row>
    <row r="61" spans="1:8">
      <c r="A61" s="1122" t="s">
        <v>3508</v>
      </c>
      <c r="B61" s="1119" t="s">
        <v>3509</v>
      </c>
      <c r="C61" s="1140">
        <v>0</v>
      </c>
      <c r="D61" s="1140">
        <v>31.07</v>
      </c>
      <c r="E61" s="1119" t="e">
        <f>VLOOKUP(A61,'MM Tb'!$A$2:$B$88,1,0)</f>
        <v>#N/A</v>
      </c>
    </row>
    <row r="62" spans="1:8">
      <c r="A62" s="1122" t="s">
        <v>3434</v>
      </c>
      <c r="B62" s="1119" t="s">
        <v>3435</v>
      </c>
      <c r="C62" s="1140">
        <v>8</v>
      </c>
      <c r="D62" s="1140">
        <v>0</v>
      </c>
      <c r="E62" s="1119" t="e">
        <f>VLOOKUP(A62,'MM Tb'!$A$2:$B$88,1,0)</f>
        <v>#N/A</v>
      </c>
    </row>
    <row r="63" spans="1:8">
      <c r="A63" s="1122" t="s">
        <v>3929</v>
      </c>
      <c r="B63" s="1119" t="s">
        <v>3930</v>
      </c>
      <c r="C63" s="1140">
        <v>0</v>
      </c>
      <c r="D63" s="1140">
        <v>0.74</v>
      </c>
      <c r="E63" s="1119" t="e">
        <f>VLOOKUP(A63,'MM Tb'!$A$2:$B$88,1,0)</f>
        <v>#N/A</v>
      </c>
    </row>
    <row r="64" spans="1:8">
      <c r="A64" s="1122" t="s">
        <v>3395</v>
      </c>
      <c r="B64" s="1119" t="s">
        <v>3931</v>
      </c>
      <c r="C64" s="1140">
        <v>0</v>
      </c>
      <c r="D64" s="1140">
        <v>166.13</v>
      </c>
      <c r="E64" s="1119" t="str">
        <f>VLOOKUP(A64,'MM Tb'!$A$2:$B$88,1,0)</f>
        <v>040200100016</v>
      </c>
    </row>
    <row r="65" spans="1:12">
      <c r="A65" s="1122" t="s">
        <v>3485</v>
      </c>
      <c r="B65" s="1119" t="s">
        <v>3486</v>
      </c>
      <c r="C65" s="1140">
        <v>0</v>
      </c>
      <c r="D65" s="1140">
        <v>7.73</v>
      </c>
      <c r="E65" s="1119" t="str">
        <f>VLOOKUP(A65,'MM Tb'!$A$2:$B$88,1,0)</f>
        <v>040200100037</v>
      </c>
      <c r="L65" s="1134"/>
    </row>
    <row r="66" spans="1:12">
      <c r="A66" s="1122" t="s">
        <v>3487</v>
      </c>
      <c r="B66" s="1119" t="s">
        <v>3488</v>
      </c>
      <c r="C66" s="1140">
        <v>0</v>
      </c>
      <c r="D66" s="1140">
        <v>1446.85</v>
      </c>
      <c r="E66" s="1119" t="str">
        <f>VLOOKUP(A66,'MM Tb'!$A$2:$B$88,1,0)</f>
        <v>040200100038</v>
      </c>
    </row>
    <row r="67" spans="1:12">
      <c r="A67" s="1122" t="s">
        <v>3489</v>
      </c>
      <c r="B67" s="1119" t="s">
        <v>3490</v>
      </c>
      <c r="C67" s="1140">
        <v>0</v>
      </c>
      <c r="D67" s="1140">
        <v>2202.5700000000002</v>
      </c>
      <c r="E67" s="1119" t="str">
        <f>VLOOKUP(A67,'MM Tb'!$A$2:$B$88,1,0)</f>
        <v>040200100041</v>
      </c>
    </row>
    <row r="68" spans="1:12">
      <c r="A68" s="1122" t="s">
        <v>3970</v>
      </c>
      <c r="B68" s="1119" t="s">
        <v>3971</v>
      </c>
      <c r="C68" s="1140">
        <v>0</v>
      </c>
      <c r="D68" s="1140">
        <v>0.14000000000000001</v>
      </c>
      <c r="E68" s="1119" t="e">
        <f>VLOOKUP(A68,'MM Tb'!$A$2:$B$88,1,0)</f>
        <v>#N/A</v>
      </c>
    </row>
    <row r="69" spans="1:12">
      <c r="A69" s="582" t="s">
        <v>3932</v>
      </c>
      <c r="B69" t="s">
        <v>3933</v>
      </c>
      <c r="C69" s="1140">
        <v>0</v>
      </c>
      <c r="D69" s="1140">
        <v>0.14000000000000001</v>
      </c>
      <c r="E69" s="1119" t="e">
        <f>VLOOKUP(A69,'MM Tb'!$A$2:$B$88,1,0)</f>
        <v>#N/A</v>
      </c>
    </row>
    <row r="70" spans="1:12">
      <c r="A70" s="1122" t="s">
        <v>3934</v>
      </c>
      <c r="B70" s="1119" t="s">
        <v>3935</v>
      </c>
      <c r="C70" s="1140">
        <v>0</v>
      </c>
      <c r="D70" s="1140">
        <v>1457.05</v>
      </c>
      <c r="E70" s="1119" t="str">
        <f>VLOOKUP(A70,'MM Tb'!$A$2:$B$88,1,0)</f>
        <v>040200100074</v>
      </c>
    </row>
    <row r="71" spans="1:12">
      <c r="A71" s="1122" t="s">
        <v>3936</v>
      </c>
      <c r="B71" s="1119" t="s">
        <v>3937</v>
      </c>
      <c r="C71" s="1140">
        <v>0</v>
      </c>
      <c r="D71" s="1140">
        <v>0.18</v>
      </c>
      <c r="E71" s="1119" t="e">
        <f>VLOOKUP(A71,'MM Tb'!$A$2:$B$88,1,0)</f>
        <v>#N/A</v>
      </c>
    </row>
    <row r="72" spans="1:12">
      <c r="A72" s="1122" t="s">
        <v>4375</v>
      </c>
      <c r="B72" s="1119" t="s">
        <v>4376</v>
      </c>
      <c r="C72" s="1140">
        <v>0</v>
      </c>
      <c r="D72" s="1140">
        <v>0.43</v>
      </c>
      <c r="E72" s="1119" t="e">
        <f>VLOOKUP(A72,'MM Tb'!$A$2:$B$88,1,0)</f>
        <v>#N/A</v>
      </c>
    </row>
    <row r="73" spans="1:12">
      <c r="A73" s="1122" t="s">
        <v>3974</v>
      </c>
      <c r="B73" s="1119" t="s">
        <v>3975</v>
      </c>
      <c r="C73" s="1140">
        <v>0</v>
      </c>
      <c r="D73" s="1140">
        <v>3.62</v>
      </c>
      <c r="E73" s="1119" t="str">
        <f>VLOOKUP(A73,'MM Tb'!$A$2:$B$88,1,0)</f>
        <v>040200100101</v>
      </c>
    </row>
    <row r="74" spans="1:12">
      <c r="A74" s="1122" t="s">
        <v>4353</v>
      </c>
      <c r="B74" s="1119" t="s">
        <v>4354</v>
      </c>
      <c r="C74" s="1140">
        <v>0</v>
      </c>
      <c r="D74" s="1140">
        <v>591.08000000000004</v>
      </c>
      <c r="E74" s="1119" t="str">
        <f>VLOOKUP(A74,'MM Tb'!$A$2:$B$88,1,0)</f>
        <v>040200100113</v>
      </c>
    </row>
    <row r="75" spans="1:12">
      <c r="A75" s="1122" t="s">
        <v>4417</v>
      </c>
      <c r="B75" s="1119" t="s">
        <v>4418</v>
      </c>
      <c r="C75" s="1140">
        <v>0</v>
      </c>
      <c r="D75" s="1140">
        <v>0.02</v>
      </c>
      <c r="E75" s="1119" t="e">
        <f>VLOOKUP(A75,'MM Tb'!$A$2:$B$88,1,0)</f>
        <v>#N/A</v>
      </c>
    </row>
    <row r="76" spans="1:12">
      <c r="A76" s="1122" t="s">
        <v>4389</v>
      </c>
      <c r="B76" s="1119" t="s">
        <v>4390</v>
      </c>
      <c r="C76" s="1140">
        <v>0</v>
      </c>
      <c r="D76" s="1140">
        <v>355.37</v>
      </c>
      <c r="E76" s="1119" t="e">
        <f>VLOOKUP(A76,'MM Tb'!$A$2:$B$88,1,0)</f>
        <v>#N/A</v>
      </c>
    </row>
    <row r="77" spans="1:12">
      <c r="A77" s="1122" t="s">
        <v>4403</v>
      </c>
      <c r="B77" s="1119" t="s">
        <v>4404</v>
      </c>
      <c r="C77" s="1140">
        <v>0</v>
      </c>
      <c r="D77" s="1140">
        <v>568.42999999999995</v>
      </c>
      <c r="E77" s="1119" t="e">
        <f>VLOOKUP(A77,'MM Tb'!$A$2:$B$88,1,0)</f>
        <v>#N/A</v>
      </c>
    </row>
    <row r="78" spans="1:12">
      <c r="A78" s="1122" t="s">
        <v>3976</v>
      </c>
      <c r="B78" s="1119" t="s">
        <v>3968</v>
      </c>
      <c r="C78" s="1140">
        <v>0</v>
      </c>
      <c r="D78" s="1140">
        <v>2422.6</v>
      </c>
      <c r="E78" s="1119" t="str">
        <f>VLOOKUP(A78,'MM Tb'!$A$2:$B$88,1,0)</f>
        <v>040200200001</v>
      </c>
    </row>
    <row r="79" spans="1:12">
      <c r="A79" s="1122" t="s">
        <v>3436</v>
      </c>
      <c r="B79" s="1119" t="s">
        <v>3437</v>
      </c>
      <c r="C79" s="1140">
        <v>0</v>
      </c>
      <c r="D79" s="1140">
        <v>357.45</v>
      </c>
      <c r="E79" s="1119" t="e">
        <f>VLOOKUP(A79,'MM Tb'!$A$2:$B$88,1,0)</f>
        <v>#N/A</v>
      </c>
    </row>
    <row r="80" spans="1:12">
      <c r="A80" s="1122" t="s">
        <v>3438</v>
      </c>
      <c r="B80" s="1119" t="s">
        <v>3439</v>
      </c>
      <c r="C80" s="1140">
        <v>0</v>
      </c>
      <c r="D80" s="1140">
        <v>2142.63</v>
      </c>
      <c r="E80" s="1119" t="e">
        <f>VLOOKUP(A80,'MM Tb'!$A$2:$B$88,1,0)</f>
        <v>#N/A</v>
      </c>
    </row>
    <row r="81" spans="1:5">
      <c r="A81" s="1122" t="s">
        <v>3510</v>
      </c>
      <c r="B81" s="1119" t="s">
        <v>3511</v>
      </c>
      <c r="C81" s="1140">
        <v>16.07</v>
      </c>
      <c r="D81" s="1140">
        <v>0</v>
      </c>
      <c r="E81" s="1119" t="e">
        <f>VLOOKUP(A81,'MM Tb'!$A$2:$B$88,1,0)</f>
        <v>#N/A</v>
      </c>
    </row>
    <row r="82" spans="1:5">
      <c r="A82" s="1122" t="s">
        <v>3979</v>
      </c>
      <c r="B82" s="1119" t="s">
        <v>3980</v>
      </c>
      <c r="C82" s="1140">
        <v>0</v>
      </c>
      <c r="D82" s="1140">
        <v>584.05999999999995</v>
      </c>
      <c r="E82" s="1119" t="str">
        <f>VLOOKUP(A82,'MM Tb'!$A$2:$B$88,1,0)</f>
        <v>040201900001</v>
      </c>
    </row>
    <row r="83" spans="1:5">
      <c r="A83" s="1122" t="s">
        <v>3940</v>
      </c>
      <c r="B83" s="1119" t="s">
        <v>3941</v>
      </c>
      <c r="C83" s="1140">
        <v>0</v>
      </c>
      <c r="D83" s="1140">
        <v>815.67</v>
      </c>
      <c r="E83" s="1119" t="str">
        <f>VLOOKUP(A83,'MM Tb'!$A$2:$B$88,1,0)</f>
        <v>040400100002</v>
      </c>
    </row>
    <row r="84" spans="1:5">
      <c r="A84" s="1122" t="s">
        <v>3399</v>
      </c>
      <c r="B84" s="1119" t="s">
        <v>3400</v>
      </c>
      <c r="C84" s="1140">
        <v>0</v>
      </c>
      <c r="D84" s="1140">
        <v>26619.14</v>
      </c>
      <c r="E84" s="1119" t="str">
        <f>VLOOKUP(A84,'MM Tb'!$A$2:$B$88,1,0)</f>
        <v>040400200001</v>
      </c>
    </row>
    <row r="85" spans="1:5">
      <c r="A85" s="1122" t="s">
        <v>3401</v>
      </c>
      <c r="B85" s="1119" t="s">
        <v>3402</v>
      </c>
      <c r="C85" s="1140">
        <v>2799.93</v>
      </c>
      <c r="D85" s="1140">
        <v>0</v>
      </c>
      <c r="E85" s="1119" t="str">
        <f>VLOOKUP(A85,'MM Tb'!$A$2:$B$88,1,0)</f>
        <v>050100100001</v>
      </c>
    </row>
    <row r="86" spans="1:5">
      <c r="A86" s="1122" t="s">
        <v>3403</v>
      </c>
      <c r="B86" s="1119" t="s">
        <v>3404</v>
      </c>
      <c r="C86" s="1140">
        <v>363.99</v>
      </c>
      <c r="D86" s="1140">
        <v>0</v>
      </c>
      <c r="E86" s="1119" t="str">
        <f>VLOOKUP(A86,'MM Tb'!$A$2:$B$88,1,0)</f>
        <v>050100100002</v>
      </c>
    </row>
    <row r="87" spans="1:5">
      <c r="A87" s="1122" t="s">
        <v>3407</v>
      </c>
      <c r="B87" s="1119" t="s">
        <v>3408</v>
      </c>
      <c r="C87" s="1140">
        <v>267.94</v>
      </c>
      <c r="D87" s="1140">
        <v>0</v>
      </c>
      <c r="E87" s="1119" t="str">
        <f>VLOOKUP(A87,'MM Tb'!$A$2:$B$88,1,0)</f>
        <v>050100200001</v>
      </c>
    </row>
    <row r="88" spans="1:5">
      <c r="A88" s="582" t="s">
        <v>3493</v>
      </c>
      <c r="B88" t="s">
        <v>3494</v>
      </c>
      <c r="C88" s="1140">
        <v>34.86</v>
      </c>
      <c r="D88" s="1140">
        <v>0</v>
      </c>
      <c r="E88" s="1119" t="str">
        <f>VLOOKUP(A88,'MM Tb'!$A$2:$B$88,1,0)</f>
        <v>050100200002</v>
      </c>
    </row>
    <row r="89" spans="1:5">
      <c r="A89" s="1122" t="s">
        <v>3409</v>
      </c>
      <c r="B89" s="1119" t="s">
        <v>3410</v>
      </c>
      <c r="C89" s="1140">
        <v>46.66</v>
      </c>
      <c r="D89" s="1140">
        <v>0</v>
      </c>
      <c r="E89" s="1119" t="str">
        <f>VLOOKUP(A89,'MM Tb'!$A$2:$B$88,1,0)</f>
        <v>050100300001</v>
      </c>
    </row>
    <row r="90" spans="1:5">
      <c r="A90" s="1122" t="s">
        <v>3413</v>
      </c>
      <c r="B90" s="1119" t="s">
        <v>3414</v>
      </c>
      <c r="C90" s="1140">
        <v>5.65</v>
      </c>
      <c r="D90" s="1140">
        <v>0</v>
      </c>
      <c r="E90" s="1119" t="str">
        <f>VLOOKUP(A90,'MM Tb'!$A$2:$B$88,1,0)</f>
        <v>050200300001</v>
      </c>
    </row>
    <row r="91" spans="1:5">
      <c r="A91" s="1122" t="s">
        <v>3417</v>
      </c>
      <c r="B91" s="1119" t="s">
        <v>3418</v>
      </c>
      <c r="C91" s="1140">
        <v>190.8</v>
      </c>
      <c r="D91" s="1140">
        <v>0</v>
      </c>
      <c r="E91" s="1119" t="str">
        <f>VLOOKUP(A91,'MM Tb'!$A$2:$B$88,1,0)</f>
        <v>050500100001</v>
      </c>
    </row>
    <row r="92" spans="1:5">
      <c r="A92" s="1122" t="s">
        <v>3419</v>
      </c>
      <c r="B92" s="1119" t="s">
        <v>3420</v>
      </c>
      <c r="C92" s="1140">
        <v>64.540000000000006</v>
      </c>
      <c r="D92" s="1140">
        <v>0</v>
      </c>
      <c r="E92" s="1119" t="str">
        <f>VLOOKUP(A92,'MM Tb'!$A$2:$B$88,1,0)</f>
        <v>050600100001</v>
      </c>
    </row>
    <row r="93" spans="1:5">
      <c r="A93" s="1122" t="s">
        <v>4395</v>
      </c>
      <c r="B93" s="1119" t="s">
        <v>4396</v>
      </c>
      <c r="C93" s="1140">
        <v>0.26</v>
      </c>
      <c r="D93" s="1140">
        <v>0</v>
      </c>
      <c r="E93" s="1119" t="e">
        <f>VLOOKUP(A93,'MM Tb'!$A$2:$B$88,1,0)</f>
        <v>#N/A</v>
      </c>
    </row>
    <row r="94" spans="1:5">
      <c r="A94" s="1122" t="s">
        <v>4377</v>
      </c>
      <c r="B94" s="1119" t="s">
        <v>4378</v>
      </c>
      <c r="C94" s="1140">
        <v>0</v>
      </c>
      <c r="D94" s="1140">
        <v>0</v>
      </c>
      <c r="E94" s="1119" t="e">
        <f>VLOOKUP(A94,'MM Tb'!$A$2:$B$88,1,0)</f>
        <v>#N/A</v>
      </c>
    </row>
    <row r="95" spans="1:5">
      <c r="A95" s="1122" t="s">
        <v>3495</v>
      </c>
      <c r="B95" s="1119" t="s">
        <v>3496</v>
      </c>
      <c r="C95" s="1140">
        <v>0.95</v>
      </c>
      <c r="D95" s="1140">
        <v>0</v>
      </c>
      <c r="E95" s="1119" t="str">
        <f>VLOOKUP(A95,'MM Tb'!$A$2:$B$88,1,0)</f>
        <v>051000100008</v>
      </c>
    </row>
    <row r="96" spans="1:5">
      <c r="A96" s="1119" t="s">
        <v>3423</v>
      </c>
      <c r="B96" s="1119" t="s">
        <v>3424</v>
      </c>
      <c r="C96" s="1140">
        <v>2.94</v>
      </c>
      <c r="D96" s="1140">
        <v>0</v>
      </c>
    </row>
    <row r="97" spans="1:4">
      <c r="A97" s="1119" t="s">
        <v>4346</v>
      </c>
      <c r="B97" s="1119" t="s">
        <v>4347</v>
      </c>
      <c r="C97" s="2337">
        <v>2.06</v>
      </c>
      <c r="D97" s="2337">
        <v>0</v>
      </c>
    </row>
    <row r="98" spans="1:4">
      <c r="A98" s="1119" t="s">
        <v>3981</v>
      </c>
      <c r="B98" s="1119" t="s">
        <v>3982</v>
      </c>
      <c r="C98" s="1140">
        <v>0.12</v>
      </c>
      <c r="D98" s="1140">
        <v>0</v>
      </c>
    </row>
    <row r="99" spans="1:4">
      <c r="C99" s="1140">
        <f>'MM Tb'!C90</f>
        <v>294474525</v>
      </c>
      <c r="D99" s="1140">
        <f>'MM Tb'!D90</f>
        <v>294474522</v>
      </c>
    </row>
    <row r="100" spans="1:4">
      <c r="C100" s="1140">
        <f>C97-C99</f>
        <v>-294474522.94</v>
      </c>
      <c r="D100" s="1140">
        <f>D97-D99</f>
        <v>-294474522</v>
      </c>
    </row>
  </sheetData>
  <pageMargins left="0.7" right="0.7" top="0.75" bottom="0.75" header="0.3" footer="0.3"/>
  <pageSetup paperSize="9" orientation="portrait" horizontalDpi="300" verticalDpi="0" copies="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1"/>
  <sheetViews>
    <sheetView topLeftCell="A81" workbookViewId="0">
      <selection activeCell="C3" sqref="C3:C18"/>
    </sheetView>
  </sheetViews>
  <sheetFormatPr defaultRowHeight="12.75"/>
  <cols>
    <col min="1" max="1" width="13.28515625" bestFit="1" customWidth="1"/>
    <col min="2" max="2" width="67.7109375" bestFit="1" customWidth="1"/>
    <col min="3" max="3" width="15" style="583" bestFit="1" customWidth="1"/>
    <col min="4" max="4" width="15.28515625" style="583" bestFit="1" customWidth="1"/>
  </cols>
  <sheetData>
    <row r="1" spans="1:5">
      <c r="A1" s="2334" t="s">
        <v>3319</v>
      </c>
      <c r="B1" s="2334" t="s">
        <v>3320</v>
      </c>
      <c r="C1" s="583" t="s">
        <v>3321</v>
      </c>
      <c r="D1" s="583" t="s">
        <v>3322</v>
      </c>
    </row>
    <row r="2" spans="1:5">
      <c r="A2" s="582" t="s">
        <v>3912</v>
      </c>
      <c r="B2" t="s">
        <v>3913</v>
      </c>
      <c r="C2" s="583">
        <v>27307</v>
      </c>
      <c r="D2" s="583">
        <v>0</v>
      </c>
      <c r="E2" t="e">
        <f>VLOOKUP(A2,'debt tb'!$A$3:$B$107,1,0)</f>
        <v>#N/A</v>
      </c>
    </row>
    <row r="3" spans="1:5">
      <c r="A3" s="582" t="s">
        <v>4328</v>
      </c>
      <c r="B3" t="s">
        <v>4329</v>
      </c>
      <c r="C3" s="583">
        <v>333633</v>
      </c>
      <c r="D3" s="583">
        <v>0</v>
      </c>
      <c r="E3" t="str">
        <f>VLOOKUP(A3,'debt tb'!$A$3:$B$107,1,0)</f>
        <v>010100100023</v>
      </c>
    </row>
    <row r="4" spans="1:5">
      <c r="A4" s="582" t="s">
        <v>4359</v>
      </c>
      <c r="B4" t="s">
        <v>4360</v>
      </c>
      <c r="C4" s="583">
        <v>10175</v>
      </c>
      <c r="D4" s="583">
        <v>0</v>
      </c>
      <c r="E4" t="str">
        <f>VLOOKUP(A4,'debt tb'!$A$3:$B$107,1,0)</f>
        <v>010100100054</v>
      </c>
    </row>
    <row r="5" spans="1:5">
      <c r="A5" s="582" t="s">
        <v>3325</v>
      </c>
      <c r="B5" t="s">
        <v>3326</v>
      </c>
      <c r="C5" s="583">
        <v>1847594</v>
      </c>
      <c r="D5" s="583">
        <v>0</v>
      </c>
      <c r="E5" t="str">
        <f>VLOOKUP(A5,'debt tb'!$A$3:$B$107,1,0)</f>
        <v>010100100058</v>
      </c>
    </row>
    <row r="6" spans="1:5">
      <c r="A6" s="582" t="s">
        <v>3467</v>
      </c>
      <c r="B6" t="s">
        <v>3468</v>
      </c>
      <c r="C6" s="583">
        <v>54813618</v>
      </c>
      <c r="D6" s="583">
        <v>0</v>
      </c>
      <c r="E6" t="str">
        <f>VLOOKUP(A6,'debt tb'!$A$3:$B$107,1,0)</f>
        <v>010100100059</v>
      </c>
    </row>
    <row r="7" spans="1:5">
      <c r="A7" s="582" t="s">
        <v>3469</v>
      </c>
      <c r="B7" t="s">
        <v>3470</v>
      </c>
      <c r="C7" s="583">
        <v>55140902</v>
      </c>
      <c r="D7" s="583">
        <v>0</v>
      </c>
      <c r="E7" t="str">
        <f>VLOOKUP(A7,'debt tb'!$A$3:$B$107,1,0)</f>
        <v>010100100060</v>
      </c>
    </row>
    <row r="8" spans="1:5">
      <c r="A8" s="582" t="s">
        <v>3471</v>
      </c>
      <c r="B8" t="s">
        <v>3472</v>
      </c>
      <c r="C8" s="583">
        <v>28903317</v>
      </c>
      <c r="D8" s="583">
        <v>0</v>
      </c>
      <c r="E8" t="str">
        <f>VLOOKUP(A8,'debt tb'!$A$3:$B$107,1,0)</f>
        <v>010100100065</v>
      </c>
    </row>
    <row r="9" spans="1:5">
      <c r="A9" s="582" t="s">
        <v>3500</v>
      </c>
      <c r="B9" t="s">
        <v>3501</v>
      </c>
      <c r="C9" s="583">
        <v>14737</v>
      </c>
      <c r="D9" s="583">
        <v>0</v>
      </c>
      <c r="E9" t="str">
        <f>VLOOKUP(A9,'debt tb'!$A$3:$B$107,1,0)</f>
        <v>010100100066</v>
      </c>
    </row>
    <row r="10" spans="1:5">
      <c r="A10" s="582" t="s">
        <v>3915</v>
      </c>
      <c r="B10" t="s">
        <v>3916</v>
      </c>
      <c r="C10" s="583">
        <v>10886</v>
      </c>
      <c r="D10" s="583">
        <v>0</v>
      </c>
      <c r="E10" t="str">
        <f>VLOOKUP(A10,'debt tb'!$A$3:$B$107,1,0)</f>
        <v>010100100068</v>
      </c>
    </row>
    <row r="11" spans="1:5">
      <c r="A11" s="582" t="s">
        <v>3917</v>
      </c>
      <c r="B11" t="s">
        <v>3918</v>
      </c>
      <c r="C11" s="583">
        <v>756451</v>
      </c>
      <c r="D11" s="583">
        <v>0</v>
      </c>
      <c r="E11" t="str">
        <f>VLOOKUP(A11,'debt tb'!$A$3:$B$107,1,0)</f>
        <v>010100100074</v>
      </c>
    </row>
    <row r="12" spans="1:5">
      <c r="A12" s="582" t="s">
        <v>3919</v>
      </c>
      <c r="B12" t="s">
        <v>3920</v>
      </c>
      <c r="C12" s="583">
        <v>10131</v>
      </c>
      <c r="D12" s="583">
        <v>0</v>
      </c>
      <c r="E12" t="e">
        <f>VLOOKUP(A12,'debt tb'!$A$3:$B$107,1,0)</f>
        <v>#N/A</v>
      </c>
    </row>
    <row r="13" spans="1:5">
      <c r="A13" s="582" t="s">
        <v>3948</v>
      </c>
      <c r="B13" t="s">
        <v>3949</v>
      </c>
      <c r="C13" s="583">
        <v>22385</v>
      </c>
      <c r="D13" s="583">
        <v>0</v>
      </c>
      <c r="E13" t="str">
        <f>VLOOKUP(A13,'debt tb'!$A$3:$B$107,1,0)</f>
        <v>010100100094</v>
      </c>
    </row>
    <row r="14" spans="1:5">
      <c r="A14" s="582" t="s">
        <v>3922</v>
      </c>
      <c r="B14" t="s">
        <v>3923</v>
      </c>
      <c r="C14" s="583">
        <v>458442</v>
      </c>
      <c r="D14" s="583">
        <v>0</v>
      </c>
      <c r="E14" t="str">
        <f>VLOOKUP(A14,'debt tb'!$A$3:$B$107,1,0)</f>
        <v>010100100100</v>
      </c>
    </row>
    <row r="15" spans="1:5">
      <c r="A15" s="582" t="s">
        <v>3924</v>
      </c>
      <c r="B15" t="s">
        <v>3925</v>
      </c>
      <c r="C15" s="583">
        <v>10564</v>
      </c>
      <c r="D15" s="583">
        <v>0</v>
      </c>
      <c r="E15" t="e">
        <f>VLOOKUP(A15,'debt tb'!$A$3:$B$107,1,0)</f>
        <v>#N/A</v>
      </c>
    </row>
    <row r="16" spans="1:5">
      <c r="A16" s="582" t="s">
        <v>3950</v>
      </c>
      <c r="B16" t="s">
        <v>3951</v>
      </c>
      <c r="C16" s="583">
        <v>615920</v>
      </c>
      <c r="D16" s="583">
        <v>0</v>
      </c>
      <c r="E16" t="str">
        <f>VLOOKUP(A16,'debt tb'!$A$3:$B$107,1,0)</f>
        <v>010100100105</v>
      </c>
    </row>
    <row r="17" spans="1:5">
      <c r="A17" s="582" t="s">
        <v>4334</v>
      </c>
      <c r="B17" t="s">
        <v>4335</v>
      </c>
      <c r="C17" s="583">
        <v>12860</v>
      </c>
      <c r="D17" s="583">
        <v>0</v>
      </c>
      <c r="E17" t="e">
        <f>VLOOKUP(A17,'debt tb'!$A$3:$B$107,1,0)</f>
        <v>#N/A</v>
      </c>
    </row>
    <row r="18" spans="1:5">
      <c r="A18" s="582" t="s">
        <v>3426</v>
      </c>
      <c r="B18" t="s">
        <v>3427</v>
      </c>
      <c r="C18" s="583">
        <v>70000000</v>
      </c>
      <c r="D18" s="583">
        <v>0</v>
      </c>
      <c r="E18" t="str">
        <f>VLOOKUP(A18,'debt tb'!$A$3:$B$107,1,0)</f>
        <v>010300500001</v>
      </c>
    </row>
    <row r="19" spans="1:5">
      <c r="A19" s="582" t="s">
        <v>3428</v>
      </c>
      <c r="B19" t="s">
        <v>3429</v>
      </c>
      <c r="C19" s="583">
        <v>0</v>
      </c>
      <c r="D19" s="583">
        <v>2157180</v>
      </c>
      <c r="E19" t="str">
        <f>VLOOKUP(A19,'debt tb'!$A$3:$B$107,1,0)</f>
        <v>010300500002</v>
      </c>
    </row>
    <row r="20" spans="1:5">
      <c r="A20" s="582" t="s">
        <v>3430</v>
      </c>
      <c r="B20" t="s">
        <v>3431</v>
      </c>
      <c r="C20" s="583">
        <v>2157208</v>
      </c>
      <c r="D20" s="583">
        <v>0</v>
      </c>
      <c r="E20" t="str">
        <f>VLOOKUP(A20,'debt tb'!$A$3:$B$107,1,0)</f>
        <v>010300500003</v>
      </c>
    </row>
    <row r="21" spans="1:5">
      <c r="A21" s="582" t="s">
        <v>3952</v>
      </c>
      <c r="B21" t="s">
        <v>3953</v>
      </c>
      <c r="C21" s="583">
        <v>48378842</v>
      </c>
      <c r="D21" s="583">
        <v>0</v>
      </c>
      <c r="E21" t="str">
        <f>VLOOKUP(A21,'debt tb'!$A$3:$B$107,1,0)</f>
        <v>010300700001</v>
      </c>
    </row>
    <row r="22" spans="1:5">
      <c r="A22" s="582" t="s">
        <v>3954</v>
      </c>
      <c r="B22" t="s">
        <v>3955</v>
      </c>
      <c r="C22" s="583">
        <v>0</v>
      </c>
      <c r="D22" s="583">
        <v>2018983</v>
      </c>
      <c r="E22" t="str">
        <f>VLOOKUP(A22,'debt tb'!$A$3:$B$107,1,0)</f>
        <v>010300700003</v>
      </c>
    </row>
    <row r="23" spans="1:5">
      <c r="A23" s="582" t="s">
        <v>3956</v>
      </c>
      <c r="B23" t="s">
        <v>3957</v>
      </c>
      <c r="C23" s="583">
        <v>22535916</v>
      </c>
      <c r="D23" s="583">
        <v>0</v>
      </c>
      <c r="E23" t="str">
        <f>VLOOKUP(A23,'debt tb'!$A$3:$B$107,1,0)</f>
        <v>010300900001</v>
      </c>
    </row>
    <row r="24" spans="1:5">
      <c r="A24" s="582" t="s">
        <v>3958</v>
      </c>
      <c r="B24" t="s">
        <v>3959</v>
      </c>
      <c r="C24" s="583">
        <v>0</v>
      </c>
      <c r="D24" s="583">
        <v>464475</v>
      </c>
      <c r="E24" t="str">
        <f>VLOOKUP(A24,'debt tb'!$A$3:$B$107,1,0)</f>
        <v>010300900002</v>
      </c>
    </row>
    <row r="25" spans="1:5">
      <c r="A25" s="582" t="s">
        <v>3960</v>
      </c>
      <c r="B25" t="s">
        <v>3961</v>
      </c>
      <c r="C25" s="583">
        <v>374460</v>
      </c>
      <c r="D25" s="583">
        <v>0</v>
      </c>
      <c r="E25" t="str">
        <f>VLOOKUP(A25,'debt tb'!$A$3:$B$107,1,0)</f>
        <v>010300900003</v>
      </c>
    </row>
    <row r="26" spans="1:5">
      <c r="A26" s="582" t="s">
        <v>4336</v>
      </c>
      <c r="B26" t="s">
        <v>4337</v>
      </c>
      <c r="C26" s="583">
        <v>0</v>
      </c>
      <c r="D26" s="583">
        <v>0</v>
      </c>
      <c r="E26" t="str">
        <f>VLOOKUP(A26,'debt tb'!$A$3:$B$107,1,0)</f>
        <v>010300900012</v>
      </c>
    </row>
    <row r="27" spans="1:5">
      <c r="A27" s="582" t="s">
        <v>3473</v>
      </c>
      <c r="B27" t="s">
        <v>3474</v>
      </c>
      <c r="C27" s="583">
        <v>1</v>
      </c>
      <c r="D27" s="583">
        <v>0</v>
      </c>
      <c r="E27" t="str">
        <f>VLOOKUP(A27,'debt tb'!$A$3:$B$107,1,0)</f>
        <v>010600100001</v>
      </c>
    </row>
    <row r="28" spans="1:5">
      <c r="A28" s="582" t="s">
        <v>4338</v>
      </c>
      <c r="B28" t="s">
        <v>4339</v>
      </c>
      <c r="C28" s="583">
        <v>83346</v>
      </c>
      <c r="D28" s="583">
        <v>0</v>
      </c>
      <c r="E28" t="str">
        <f>VLOOKUP(A28,'debt tb'!$A$3:$B$107,1,0)</f>
        <v>010601100023</v>
      </c>
    </row>
    <row r="29" spans="1:5">
      <c r="A29" s="582" t="s">
        <v>3477</v>
      </c>
      <c r="B29" t="s">
        <v>3478</v>
      </c>
      <c r="C29" s="583">
        <v>778013</v>
      </c>
      <c r="D29" s="583">
        <v>0</v>
      </c>
      <c r="E29" t="str">
        <f>VLOOKUP(A29,'debt tb'!$A$3:$B$107,1,0)</f>
        <v>010601100037</v>
      </c>
    </row>
    <row r="30" spans="1:5">
      <c r="A30" s="582" t="s">
        <v>3479</v>
      </c>
      <c r="B30" t="s">
        <v>3480</v>
      </c>
      <c r="C30" s="583">
        <v>330563</v>
      </c>
      <c r="D30" s="583">
        <v>0</v>
      </c>
      <c r="E30" t="str">
        <f>VLOOKUP(A30,'debt tb'!$A$3:$B$107,1,0)</f>
        <v>010601100038</v>
      </c>
    </row>
    <row r="31" spans="1:5">
      <c r="A31" s="582" t="s">
        <v>3926</v>
      </c>
      <c r="B31" t="s">
        <v>3927</v>
      </c>
      <c r="C31" s="583">
        <v>125726</v>
      </c>
      <c r="D31" s="583">
        <v>0</v>
      </c>
      <c r="E31" t="str">
        <f>VLOOKUP(A31,'debt tb'!$A$3:$B$107,1,0)</f>
        <v>010601100040</v>
      </c>
    </row>
    <row r="32" spans="1:5">
      <c r="A32" s="582" t="s">
        <v>3962</v>
      </c>
      <c r="B32" t="s">
        <v>3963</v>
      </c>
      <c r="C32" s="583">
        <v>7207</v>
      </c>
      <c r="D32" s="583">
        <v>0</v>
      </c>
      <c r="E32" t="str">
        <f>VLOOKUP(A32,'debt tb'!$A$3:$B$107,1,0)</f>
        <v>010601100074</v>
      </c>
    </row>
    <row r="33" spans="1:5">
      <c r="A33" s="582" t="s">
        <v>3964</v>
      </c>
      <c r="B33" t="s">
        <v>3965</v>
      </c>
      <c r="C33" s="583">
        <v>775135</v>
      </c>
      <c r="D33" s="583">
        <v>0</v>
      </c>
      <c r="E33" t="str">
        <f>VLOOKUP(A33,'debt tb'!$A$3:$B$107,1,0)</f>
        <v>010601100093</v>
      </c>
    </row>
    <row r="34" spans="1:5">
      <c r="A34" s="582" t="s">
        <v>3991</v>
      </c>
      <c r="B34" t="s">
        <v>3992</v>
      </c>
      <c r="C34" s="583">
        <v>742790</v>
      </c>
      <c r="D34" s="583">
        <v>0</v>
      </c>
      <c r="E34" t="str">
        <f>VLOOKUP(A34,'debt tb'!$A$3:$B$107,1,0)</f>
        <v>010601100100</v>
      </c>
    </row>
    <row r="35" spans="1:5">
      <c r="A35" s="582" t="s">
        <v>3966</v>
      </c>
      <c r="B35" t="s">
        <v>3967</v>
      </c>
      <c r="C35" s="583">
        <f>384360+4022</f>
        <v>388382</v>
      </c>
      <c r="D35" s="583">
        <v>0</v>
      </c>
      <c r="E35" t="str">
        <f>VLOOKUP(A35,'debt tb'!$A$3:$B$107,1,0)</f>
        <v>010601200001</v>
      </c>
    </row>
    <row r="36" spans="1:5">
      <c r="A36" s="582" t="s">
        <v>4279</v>
      </c>
      <c r="B36" t="s">
        <v>4280</v>
      </c>
      <c r="C36" s="583">
        <v>327435</v>
      </c>
      <c r="D36" s="583">
        <v>0</v>
      </c>
      <c r="E36" t="e">
        <f>VLOOKUP(A36,'debt tb'!$A$3:$B$107,1,0)</f>
        <v>#N/A</v>
      </c>
    </row>
    <row r="37" spans="1:5">
      <c r="A37" s="582" t="s">
        <v>3432</v>
      </c>
      <c r="B37" t="s">
        <v>3433</v>
      </c>
      <c r="C37" s="583">
        <v>934589</v>
      </c>
      <c r="D37" s="583">
        <v>0</v>
      </c>
      <c r="E37" t="str">
        <f>VLOOKUP(A37,'debt tb'!$A$3:$B$107,1,0)</f>
        <v>010601700001</v>
      </c>
    </row>
    <row r="38" spans="1:5">
      <c r="A38" s="582" t="s">
        <v>4281</v>
      </c>
      <c r="B38" t="s">
        <v>4282</v>
      </c>
      <c r="C38" s="583">
        <v>10000000</v>
      </c>
      <c r="D38" s="583">
        <v>0</v>
      </c>
      <c r="E38" t="e">
        <f>VLOOKUP(A38,'debt tb'!$A$3:$B$107,1,0)</f>
        <v>#N/A</v>
      </c>
    </row>
    <row r="39" spans="1:5">
      <c r="A39" s="582" t="s">
        <v>3928</v>
      </c>
      <c r="B39" t="s">
        <v>3921</v>
      </c>
      <c r="C39" s="583">
        <v>59641</v>
      </c>
      <c r="D39" s="583">
        <v>0</v>
      </c>
      <c r="E39" t="str">
        <f>VLOOKUP(A39,'debt tb'!$A$3:$B$107,1,0)</f>
        <v>010700300001</v>
      </c>
    </row>
    <row r="40" spans="1:5">
      <c r="A40" s="582" t="s">
        <v>3341</v>
      </c>
      <c r="B40" t="s">
        <v>3342</v>
      </c>
      <c r="C40" s="583">
        <v>200000</v>
      </c>
      <c r="D40" s="583">
        <v>0</v>
      </c>
      <c r="E40" t="str">
        <f>VLOOKUP(A40,'debt tb'!$A$3:$B$107,1,0)</f>
        <v>010700600001</v>
      </c>
    </row>
    <row r="41" spans="1:5">
      <c r="A41" s="582" t="s">
        <v>3343</v>
      </c>
      <c r="B41" t="s">
        <v>3344</v>
      </c>
      <c r="C41" s="583">
        <v>16500</v>
      </c>
      <c r="D41" s="583">
        <v>0</v>
      </c>
      <c r="E41" t="str">
        <f>VLOOKUP(A41,'debt tb'!$A$3:$B$107,1,0)</f>
        <v>010900200001</v>
      </c>
    </row>
    <row r="42" spans="1:5">
      <c r="A42" s="582" t="s">
        <v>3345</v>
      </c>
      <c r="B42" t="s">
        <v>3346</v>
      </c>
      <c r="C42" s="583">
        <v>0</v>
      </c>
      <c r="D42" s="583">
        <v>48228982</v>
      </c>
      <c r="E42" t="str">
        <f>VLOOKUP(A42,'debt tb'!$A$3:$B$107,1,0)</f>
        <v>020100100001</v>
      </c>
    </row>
    <row r="43" spans="1:5">
      <c r="A43" s="582" t="s">
        <v>3347</v>
      </c>
      <c r="B43" t="s">
        <v>3348</v>
      </c>
      <c r="C43" s="583">
        <v>21406178</v>
      </c>
      <c r="D43" s="583">
        <v>0</v>
      </c>
      <c r="E43" t="str">
        <f>VLOOKUP(A43,'debt tb'!$A$3:$B$107,1,0)</f>
        <v>020100200001</v>
      </c>
    </row>
    <row r="44" spans="1:5">
      <c r="A44" s="582" t="s">
        <v>3349</v>
      </c>
      <c r="B44" t="s">
        <v>3350</v>
      </c>
      <c r="C44" s="583">
        <v>0</v>
      </c>
      <c r="D44" s="583">
        <v>68823091</v>
      </c>
      <c r="E44" t="str">
        <f>VLOOKUP(A44,'debt tb'!$A$3:$B$107,1,0)</f>
        <v>020100300001</v>
      </c>
    </row>
    <row r="45" spans="1:5">
      <c r="A45" s="582" t="s">
        <v>3351</v>
      </c>
      <c r="B45" t="s">
        <v>3352</v>
      </c>
      <c r="C45" s="583">
        <v>77535129</v>
      </c>
      <c r="D45" s="583">
        <v>0</v>
      </c>
      <c r="E45" t="str">
        <f>VLOOKUP(A45,'debt tb'!$A$3:$B$107,1,0)</f>
        <v>020100400001</v>
      </c>
    </row>
    <row r="46" spans="1:5">
      <c r="A46" s="582" t="s">
        <v>3353</v>
      </c>
      <c r="B46" t="s">
        <v>3354</v>
      </c>
      <c r="C46" s="583">
        <v>1199768</v>
      </c>
      <c r="D46" s="583">
        <v>0</v>
      </c>
      <c r="E46" t="str">
        <f>VLOOKUP(A46,'debt tb'!$A$3:$B$107,1,0)</f>
        <v>020200100001</v>
      </c>
    </row>
    <row r="47" spans="1:5">
      <c r="A47" s="582" t="s">
        <v>3355</v>
      </c>
      <c r="B47" t="s">
        <v>3356</v>
      </c>
      <c r="C47" s="583">
        <v>8745316</v>
      </c>
      <c r="D47" s="583">
        <v>0</v>
      </c>
      <c r="E47" t="str">
        <f>VLOOKUP(A47,'debt tb'!$A$3:$B$107,1,0)</f>
        <v>020200200001</v>
      </c>
    </row>
    <row r="48" spans="1:5">
      <c r="A48" s="582" t="s">
        <v>3359</v>
      </c>
      <c r="B48" t="s">
        <v>3360</v>
      </c>
      <c r="C48" s="583">
        <v>0</v>
      </c>
      <c r="D48" s="583">
        <v>254588783</v>
      </c>
      <c r="E48" t="str">
        <f>VLOOKUP(A48,'debt tb'!$A$3:$B$107,1,0)</f>
        <v>020500100001</v>
      </c>
    </row>
    <row r="49" spans="1:5">
      <c r="A49" s="582" t="s">
        <v>3361</v>
      </c>
      <c r="B49" t="s">
        <v>3362</v>
      </c>
      <c r="C49" s="583">
        <v>0</v>
      </c>
      <c r="D49" s="583">
        <v>370598</v>
      </c>
      <c r="E49" t="str">
        <f>VLOOKUP(A49,'debt tb'!$A$3:$B$107,1,0)</f>
        <v>030100100001</v>
      </c>
    </row>
    <row r="50" spans="1:5">
      <c r="A50" s="582" t="s">
        <v>3363</v>
      </c>
      <c r="B50" t="s">
        <v>3364</v>
      </c>
      <c r="C50" s="583">
        <v>0</v>
      </c>
      <c r="D50" s="583">
        <v>48207</v>
      </c>
      <c r="E50" t="str">
        <f>VLOOKUP(A50,'debt tb'!$A$3:$B$107,1,0)</f>
        <v>030100600001</v>
      </c>
    </row>
    <row r="51" spans="1:5">
      <c r="A51" s="582" t="s">
        <v>3365</v>
      </c>
      <c r="B51" t="s">
        <v>3366</v>
      </c>
      <c r="C51" s="583">
        <v>0</v>
      </c>
      <c r="D51" s="583">
        <v>1031540</v>
      </c>
      <c r="E51" t="str">
        <f>VLOOKUP(A51,'debt tb'!$A$3:$B$107,1,0)</f>
        <v>030100700001</v>
      </c>
    </row>
    <row r="52" spans="1:5">
      <c r="A52" s="582" t="s">
        <v>3483</v>
      </c>
      <c r="B52" t="s">
        <v>3484</v>
      </c>
      <c r="C52" s="583">
        <v>0</v>
      </c>
      <c r="D52" s="583">
        <v>4798</v>
      </c>
      <c r="E52" t="str">
        <f>VLOOKUP(A52,'debt tb'!$A$3:$B$107,1,0)</f>
        <v>030100800001</v>
      </c>
    </row>
    <row r="53" spans="1:5">
      <c r="A53" s="582" t="s">
        <v>3367</v>
      </c>
      <c r="B53" t="s">
        <v>3368</v>
      </c>
      <c r="C53" s="583">
        <v>0</v>
      </c>
      <c r="D53" s="583">
        <v>36996</v>
      </c>
      <c r="E53" t="str">
        <f>VLOOKUP(A53,'debt tb'!$A$3:$B$107,1,0)</f>
        <v>030200100001</v>
      </c>
    </row>
    <row r="54" spans="1:5">
      <c r="A54" s="582" t="s">
        <v>3369</v>
      </c>
      <c r="B54" t="s">
        <v>3370</v>
      </c>
      <c r="C54" s="583">
        <v>0</v>
      </c>
      <c r="D54" s="583">
        <v>61083</v>
      </c>
      <c r="E54" t="str">
        <f>VLOOKUP(A54,'debt tb'!$A$3:$B$107,1,0)</f>
        <v>030400100001</v>
      </c>
    </row>
    <row r="55" spans="1:5">
      <c r="A55" s="582" t="s">
        <v>3375</v>
      </c>
      <c r="B55" t="s">
        <v>3376</v>
      </c>
      <c r="C55" s="583">
        <v>0</v>
      </c>
      <c r="D55" s="583">
        <v>1170735</v>
      </c>
      <c r="E55" t="str">
        <f>VLOOKUP(A55,'debt tb'!$A$3:$B$107,1,0)</f>
        <v>031000600001</v>
      </c>
    </row>
    <row r="56" spans="1:5">
      <c r="A56" s="582" t="s">
        <v>3377</v>
      </c>
      <c r="B56" t="s">
        <v>3378</v>
      </c>
      <c r="C56" s="583">
        <v>0</v>
      </c>
      <c r="D56" s="583">
        <v>102485</v>
      </c>
      <c r="E56" t="str">
        <f>VLOOKUP(A56,'debt tb'!$A$3:$B$107,1,0)</f>
        <v>031000700001</v>
      </c>
    </row>
    <row r="57" spans="1:5">
      <c r="A57" s="582" t="s">
        <v>3504</v>
      </c>
      <c r="B57" t="s">
        <v>3505</v>
      </c>
      <c r="C57" s="583">
        <v>4730</v>
      </c>
      <c r="D57" s="583">
        <v>0</v>
      </c>
      <c r="E57" t="e">
        <f>VLOOKUP(A57,'debt tb'!$A$3:$B$107,1,0)</f>
        <v>#N/A</v>
      </c>
    </row>
    <row r="58" spans="1:5">
      <c r="A58" s="582" t="s">
        <v>3506</v>
      </c>
      <c r="B58" t="s">
        <v>3507</v>
      </c>
      <c r="C58" s="583">
        <v>0</v>
      </c>
      <c r="D58" s="583">
        <v>4730</v>
      </c>
      <c r="E58" t="e">
        <f>VLOOKUP(A58,'debt tb'!$A$3:$B$107,1,0)</f>
        <v>#N/A</v>
      </c>
    </row>
    <row r="59" spans="1:5">
      <c r="A59" s="582" t="s">
        <v>3381</v>
      </c>
      <c r="B59" t="s">
        <v>3382</v>
      </c>
      <c r="C59" s="583">
        <v>0</v>
      </c>
      <c r="D59" s="583">
        <v>57511</v>
      </c>
      <c r="E59" t="str">
        <f>VLOOKUP(A59,'debt tb'!$A$3:$B$107,1,0)</f>
        <v>031001000001</v>
      </c>
    </row>
    <row r="60" spans="1:5">
      <c r="A60" s="582" t="s">
        <v>4340</v>
      </c>
      <c r="B60" t="s">
        <v>4341</v>
      </c>
      <c r="C60" s="583">
        <v>0</v>
      </c>
      <c r="D60" s="583">
        <v>399171</v>
      </c>
      <c r="E60" t="str">
        <f>VLOOKUP(A60,'debt tb'!$A$3:$B$107,1,0)</f>
        <v>031001900001</v>
      </c>
    </row>
    <row r="61" spans="1:5">
      <c r="A61" s="582" t="s">
        <v>3969</v>
      </c>
      <c r="B61" t="s">
        <v>3774</v>
      </c>
      <c r="C61" s="583">
        <v>63308</v>
      </c>
      <c r="D61" s="583">
        <v>0</v>
      </c>
      <c r="E61" t="str">
        <f>VLOOKUP(A61,'debt tb'!$A$3:$B$107,1,0)</f>
        <v>040101400001</v>
      </c>
    </row>
    <row r="62" spans="1:5">
      <c r="A62" s="582" t="s">
        <v>3434</v>
      </c>
      <c r="B62" t="s">
        <v>3435</v>
      </c>
      <c r="C62" s="583">
        <v>0</v>
      </c>
      <c r="D62" s="583">
        <v>673152</v>
      </c>
      <c r="E62" t="str">
        <f>VLOOKUP(A62,'debt tb'!$A$3:$B$107,1,0)</f>
        <v>040101700001</v>
      </c>
    </row>
    <row r="63" spans="1:5">
      <c r="A63" s="582" t="s">
        <v>3395</v>
      </c>
      <c r="B63" t="s">
        <v>3931</v>
      </c>
      <c r="C63" s="583">
        <v>0</v>
      </c>
      <c r="D63" s="583">
        <v>66371</v>
      </c>
      <c r="E63" t="str">
        <f>VLOOKUP(A63,'debt tb'!$A$3:$B$107,1,0)</f>
        <v>040200100016</v>
      </c>
    </row>
    <row r="64" spans="1:5">
      <c r="A64" s="582" t="s">
        <v>4342</v>
      </c>
      <c r="B64" t="s">
        <v>4343</v>
      </c>
      <c r="C64" s="583">
        <v>0</v>
      </c>
      <c r="D64" s="583">
        <v>190516</v>
      </c>
      <c r="E64" t="str">
        <f>VLOOKUP(A64,'debt tb'!$A$3:$B$107,1,0)</f>
        <v>040200100023</v>
      </c>
    </row>
    <row r="65" spans="1:5">
      <c r="A65" s="582" t="s">
        <v>3485</v>
      </c>
      <c r="B65" t="s">
        <v>3486</v>
      </c>
      <c r="C65" s="583">
        <v>0</v>
      </c>
      <c r="D65" s="583">
        <v>3265901</v>
      </c>
      <c r="E65" t="str">
        <f>VLOOKUP(A65,'debt tb'!$A$3:$B$107,1,0)</f>
        <v>040200100037</v>
      </c>
    </row>
    <row r="66" spans="1:5">
      <c r="A66" s="582" t="s">
        <v>3487</v>
      </c>
      <c r="B66" t="s">
        <v>3488</v>
      </c>
      <c r="C66" s="583">
        <v>0</v>
      </c>
      <c r="D66" s="583">
        <v>1056867</v>
      </c>
      <c r="E66" t="str">
        <f>VLOOKUP(A66,'debt tb'!$A$3:$B$107,1,0)</f>
        <v>040200100038</v>
      </c>
    </row>
    <row r="67" spans="1:5">
      <c r="A67" s="582" t="s">
        <v>3489</v>
      </c>
      <c r="B67" t="s">
        <v>3490</v>
      </c>
      <c r="C67" s="583">
        <v>0</v>
      </c>
      <c r="D67" s="583">
        <v>2034123</v>
      </c>
      <c r="E67" t="str">
        <f>VLOOKUP(A67,'debt tb'!$A$3:$B$107,1,0)</f>
        <v>040200100041</v>
      </c>
    </row>
    <row r="68" spans="1:5">
      <c r="A68" s="582" t="s">
        <v>3934</v>
      </c>
      <c r="B68" t="s">
        <v>3935</v>
      </c>
      <c r="C68" s="583">
        <v>0</v>
      </c>
      <c r="D68" s="583">
        <v>380712</v>
      </c>
      <c r="E68" t="str">
        <f>VLOOKUP(A68,'debt tb'!$A$3:$B$107,1,0)</f>
        <v>040200100074</v>
      </c>
    </row>
    <row r="69" spans="1:5">
      <c r="A69" s="582" t="s">
        <v>3972</v>
      </c>
      <c r="B69" t="s">
        <v>3973</v>
      </c>
      <c r="C69" s="583">
        <v>0</v>
      </c>
      <c r="D69" s="583">
        <v>3230701</v>
      </c>
      <c r="E69" t="str">
        <f>VLOOKUP(A69,'debt tb'!$A$3:$B$107,1,0)</f>
        <v>040200100094</v>
      </c>
    </row>
    <row r="70" spans="1:5">
      <c r="A70" s="582" t="s">
        <v>3974</v>
      </c>
      <c r="B70" t="s">
        <v>3975</v>
      </c>
      <c r="C70" s="583">
        <v>0</v>
      </c>
      <c r="D70" s="583">
        <v>3946501</v>
      </c>
      <c r="E70" t="str">
        <f>VLOOKUP(A70,'debt tb'!$A$3:$B$107,1,0)</f>
        <v>040200100101</v>
      </c>
    </row>
    <row r="71" spans="1:5">
      <c r="A71" s="582" t="s">
        <v>3976</v>
      </c>
      <c r="B71" t="s">
        <v>3968</v>
      </c>
      <c r="C71" s="583">
        <v>0</v>
      </c>
      <c r="D71" s="583">
        <v>489720</v>
      </c>
      <c r="E71" t="e">
        <f>VLOOKUP(A71,'debt tb'!$A$3:$B$107,1,0)</f>
        <v>#N/A</v>
      </c>
    </row>
    <row r="72" spans="1:5">
      <c r="A72" s="582" t="s">
        <v>3436</v>
      </c>
      <c r="B72" t="s">
        <v>3437</v>
      </c>
      <c r="C72" s="583">
        <v>0</v>
      </c>
      <c r="D72" s="583">
        <v>3953209</v>
      </c>
      <c r="E72" t="str">
        <f>VLOOKUP(A72,'debt tb'!$A$3:$B$107,1,0)</f>
        <v>040200300001</v>
      </c>
    </row>
    <row r="73" spans="1:5">
      <c r="A73" s="582" t="s">
        <v>3438</v>
      </c>
      <c r="B73" t="s">
        <v>3439</v>
      </c>
      <c r="C73" s="583">
        <v>0</v>
      </c>
      <c r="D73" s="583">
        <v>2763563</v>
      </c>
      <c r="E73" t="str">
        <f>VLOOKUP(A73,'debt tb'!$A$3:$B$107,1,0)</f>
        <v>040200700001</v>
      </c>
    </row>
    <row r="74" spans="1:5">
      <c r="A74" s="582" t="s">
        <v>3977</v>
      </c>
      <c r="B74" t="s">
        <v>3978</v>
      </c>
      <c r="C74" s="583">
        <v>0</v>
      </c>
      <c r="D74" s="583">
        <v>33137</v>
      </c>
      <c r="E74" t="str">
        <f>VLOOKUP(A74,'debt tb'!$A$3:$B$107,1,0)</f>
        <v>040201400001</v>
      </c>
    </row>
    <row r="75" spans="1:5">
      <c r="A75" s="582" t="s">
        <v>3510</v>
      </c>
      <c r="B75" t="s">
        <v>3511</v>
      </c>
      <c r="C75" s="583">
        <v>0</v>
      </c>
      <c r="D75" s="583">
        <v>2056849</v>
      </c>
      <c r="E75" t="str">
        <f>VLOOKUP(A75,'debt tb'!$A$3:$B$107,1,0)</f>
        <v>040201700001</v>
      </c>
    </row>
    <row r="76" spans="1:5">
      <c r="A76" s="582" t="s">
        <v>3979</v>
      </c>
      <c r="B76" t="s">
        <v>3980</v>
      </c>
      <c r="C76" s="583">
        <v>0</v>
      </c>
      <c r="D76" s="583">
        <v>956738</v>
      </c>
      <c r="E76" t="str">
        <f>VLOOKUP(A76,'debt tb'!$A$3:$B$107,1,0)</f>
        <v>040201900001</v>
      </c>
    </row>
    <row r="77" spans="1:5">
      <c r="A77" s="582" t="s">
        <v>3397</v>
      </c>
      <c r="B77" t="s">
        <v>3398</v>
      </c>
      <c r="C77" s="583">
        <v>9128</v>
      </c>
      <c r="D77" s="583">
        <v>0</v>
      </c>
      <c r="E77" t="e">
        <f>VLOOKUP(A77,'debt tb'!$A$3:$B$107,1,0)</f>
        <v>#N/A</v>
      </c>
    </row>
    <row r="78" spans="1:5">
      <c r="A78" s="582" t="s">
        <v>3940</v>
      </c>
      <c r="B78" t="s">
        <v>3941</v>
      </c>
      <c r="C78" s="583">
        <v>0</v>
      </c>
      <c r="D78" s="583">
        <v>1208896</v>
      </c>
      <c r="E78" t="str">
        <f>VLOOKUP(A78,'debt tb'!$A$3:$B$107,1,0)</f>
        <v>040400100002</v>
      </c>
    </row>
    <row r="79" spans="1:5">
      <c r="A79" s="582" t="s">
        <v>3399</v>
      </c>
      <c r="B79" t="s">
        <v>3400</v>
      </c>
      <c r="C79" s="583">
        <v>0</v>
      </c>
      <c r="D79" s="583">
        <v>8745316</v>
      </c>
      <c r="E79" t="str">
        <f>VLOOKUP(A79,'debt tb'!$A$3:$B$107,1,0)</f>
        <v>040400200001</v>
      </c>
    </row>
    <row r="80" spans="1:5">
      <c r="A80" s="582" t="s">
        <v>4344</v>
      </c>
      <c r="B80" t="s">
        <v>4345</v>
      </c>
      <c r="C80" s="583">
        <v>0</v>
      </c>
      <c r="D80" s="583">
        <v>1</v>
      </c>
      <c r="E80" t="e">
        <f>VLOOKUP(A80,'debt tb'!$A$3:$B$107,1,0)</f>
        <v>#N/A</v>
      </c>
    </row>
    <row r="81" spans="1:5">
      <c r="A81" s="582" t="s">
        <v>3401</v>
      </c>
      <c r="B81" t="s">
        <v>3402</v>
      </c>
      <c r="C81" s="583">
        <v>3041797</v>
      </c>
      <c r="D81" s="583">
        <v>0</v>
      </c>
      <c r="E81" t="str">
        <f>VLOOKUP(A81,'debt tb'!$A$3:$B$107,1,0)</f>
        <v>050100100001</v>
      </c>
    </row>
    <row r="82" spans="1:5">
      <c r="A82" s="582" t="s">
        <v>3403</v>
      </c>
      <c r="B82" t="s">
        <v>3404</v>
      </c>
      <c r="C82" s="583">
        <v>395432</v>
      </c>
      <c r="D82" s="583">
        <v>0</v>
      </c>
      <c r="E82" t="str">
        <f>VLOOKUP(A82,'debt tb'!$A$3:$B$107,1,0)</f>
        <v>050100100002</v>
      </c>
    </row>
    <row r="83" spans="1:5">
      <c r="A83" s="582" t="s">
        <v>3407</v>
      </c>
      <c r="B83" t="s">
        <v>3408</v>
      </c>
      <c r="C83" s="583">
        <v>304070</v>
      </c>
      <c r="D83" s="583">
        <v>0</v>
      </c>
      <c r="E83" t="str">
        <f>VLOOKUP(A83,'debt tb'!$A$3:$B$107,1,0)</f>
        <v>050100200001</v>
      </c>
    </row>
    <row r="84" spans="1:5">
      <c r="A84" s="582" t="s">
        <v>3493</v>
      </c>
      <c r="B84" t="s">
        <v>3494</v>
      </c>
      <c r="C84" s="583">
        <v>39523</v>
      </c>
      <c r="D84" s="583">
        <v>0</v>
      </c>
      <c r="E84" t="str">
        <f>VLOOKUP(A84,'debt tb'!$A$3:$B$107,1,0)</f>
        <v>050100200002</v>
      </c>
    </row>
    <row r="85" spans="1:5">
      <c r="A85" s="582" t="s">
        <v>3409</v>
      </c>
      <c r="B85" t="s">
        <v>3410</v>
      </c>
      <c r="C85" s="583">
        <v>61108</v>
      </c>
      <c r="D85" s="583">
        <v>0</v>
      </c>
      <c r="E85" t="str">
        <f>VLOOKUP(A85,'debt tb'!$A$3:$B$107,1,0)</f>
        <v>050100300001</v>
      </c>
    </row>
    <row r="86" spans="1:5">
      <c r="A86" s="582" t="s">
        <v>3413</v>
      </c>
      <c r="B86" t="s">
        <v>3414</v>
      </c>
      <c r="C86" s="583">
        <v>4520</v>
      </c>
      <c r="D86" s="583">
        <v>0</v>
      </c>
      <c r="E86" t="str">
        <f>VLOOKUP(A86,'debt tb'!$A$3:$B$107,1,0)</f>
        <v>050200300001</v>
      </c>
    </row>
    <row r="87" spans="1:5">
      <c r="A87" s="582" t="s">
        <v>3417</v>
      </c>
      <c r="B87" t="s">
        <v>3418</v>
      </c>
      <c r="C87" s="583">
        <v>444699</v>
      </c>
      <c r="D87" s="583">
        <v>0</v>
      </c>
      <c r="E87" t="str">
        <f>VLOOKUP(A87,'debt tb'!$A$3:$B$107,1,0)</f>
        <v>050500100001</v>
      </c>
    </row>
    <row r="88" spans="1:5">
      <c r="A88" s="582" t="s">
        <v>3419</v>
      </c>
      <c r="B88" t="s">
        <v>3420</v>
      </c>
      <c r="C88" s="583">
        <v>129124</v>
      </c>
      <c r="D88" s="583">
        <v>0</v>
      </c>
      <c r="E88" t="str">
        <f>VLOOKUP(A88,'debt tb'!$A$3:$B$107,1,0)</f>
        <v>050600100001</v>
      </c>
    </row>
    <row r="89" spans="1:5">
      <c r="A89" s="582" t="s">
        <v>3942</v>
      </c>
      <c r="B89" t="s">
        <v>3943</v>
      </c>
      <c r="C89" s="583">
        <v>2428</v>
      </c>
      <c r="D89" s="583">
        <v>0</v>
      </c>
      <c r="E89" t="str">
        <f>VLOOKUP(A89,'debt tb'!$A$3:$B$107,1,0)</f>
        <v>051000100004</v>
      </c>
    </row>
    <row r="90" spans="1:5">
      <c r="A90" s="582" t="s">
        <v>3495</v>
      </c>
      <c r="B90" t="s">
        <v>3496</v>
      </c>
      <c r="C90" s="583">
        <v>1898</v>
      </c>
      <c r="D90" s="583">
        <v>0</v>
      </c>
      <c r="E90" t="str">
        <f>VLOOKUP(A90,'debt tb'!$A$3:$B$107,1,0)</f>
        <v>051000100008</v>
      </c>
    </row>
    <row r="91" spans="1:5">
      <c r="A91" s="582" t="s">
        <v>3423</v>
      </c>
      <c r="B91" t="s">
        <v>3424</v>
      </c>
      <c r="C91" s="583">
        <v>5772</v>
      </c>
      <c r="D91" s="583">
        <v>0</v>
      </c>
      <c r="E91" t="str">
        <f>VLOOKUP(A91,'debt tb'!$A$3:$B$107,1,0)</f>
        <v>051000100009</v>
      </c>
    </row>
    <row r="92" spans="1:5">
      <c r="A92" s="582" t="s">
        <v>4346</v>
      </c>
      <c r="B92" t="s">
        <v>4347</v>
      </c>
      <c r="C92" s="583">
        <v>1341</v>
      </c>
      <c r="D92" s="583">
        <v>0</v>
      </c>
      <c r="E92" t="str">
        <f>VLOOKUP(A92,'debt tb'!$A$3:$B$107,1,0)</f>
        <v>051000100010</v>
      </c>
    </row>
    <row r="93" spans="1:5">
      <c r="A93" s="582" t="s">
        <v>3512</v>
      </c>
      <c r="B93" t="s">
        <v>3513</v>
      </c>
      <c r="C93" s="583">
        <v>5341</v>
      </c>
      <c r="D93" s="583">
        <v>0</v>
      </c>
      <c r="E93" t="e">
        <f>VLOOKUP(A93,'debt tb'!$A$3:$B$107,1,0)</f>
        <v>#N/A</v>
      </c>
    </row>
    <row r="94" spans="1:5">
      <c r="A94" s="582" t="s">
        <v>3981</v>
      </c>
      <c r="B94" t="s">
        <v>3982</v>
      </c>
      <c r="C94" s="583">
        <v>2773</v>
      </c>
      <c r="D94" s="583">
        <v>0</v>
      </c>
      <c r="E94" t="e">
        <f>VLOOKUP(A94,'debt tb'!$A$3:$B$107,1,0)</f>
        <v>#N/A</v>
      </c>
    </row>
    <row r="95" spans="1:5">
      <c r="A95" s="582" t="s">
        <v>3497</v>
      </c>
      <c r="B95" t="s">
        <v>3498</v>
      </c>
      <c r="C95" s="583">
        <v>10409</v>
      </c>
      <c r="D95" s="583">
        <v>0</v>
      </c>
      <c r="E95" t="e">
        <f>VLOOKUP(A95,'debt tb'!$A$3:$B$107,1,0)</f>
        <v>#N/A</v>
      </c>
    </row>
    <row r="96" spans="1:5">
      <c r="A96" s="582" t="s">
        <v>3983</v>
      </c>
      <c r="B96" t="s">
        <v>3984</v>
      </c>
      <c r="C96" s="583">
        <v>3152</v>
      </c>
      <c r="D96" s="583">
        <v>0</v>
      </c>
      <c r="E96" t="e">
        <f>VLOOKUP(A96,'debt tb'!$A$3:$B$107,1,0)</f>
        <v>#N/A</v>
      </c>
    </row>
    <row r="97" spans="1:4">
      <c r="A97" s="2335"/>
      <c r="B97" s="2334"/>
    </row>
    <row r="98" spans="1:4">
      <c r="A98" s="2335"/>
      <c r="B98" s="2334"/>
    </row>
    <row r="99" spans="1:4">
      <c r="A99" s="2335"/>
      <c r="B99" s="2334"/>
    </row>
    <row r="100" spans="1:4">
      <c r="A100" s="2335"/>
      <c r="B100" s="2334"/>
    </row>
    <row r="101" spans="1:4">
      <c r="A101" s="2335"/>
      <c r="B101" s="2334"/>
      <c r="C101" s="583">
        <f>SUM(C2:C100)</f>
        <v>414621620</v>
      </c>
      <c r="D101" s="583">
        <f>SUM(D2:D100)</f>
        <v>414621621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
  <sheetViews>
    <sheetView workbookViewId="0">
      <selection activeCell="C3" sqref="C3:C18"/>
    </sheetView>
  </sheetViews>
  <sheetFormatPr defaultRowHeight="12.75"/>
  <cols>
    <col min="1" max="1" width="13.28515625" bestFit="1" customWidth="1"/>
    <col min="2" max="2" width="67.7109375" bestFit="1" customWidth="1"/>
    <col min="3" max="4" width="15" style="583" bestFit="1" customWidth="1"/>
  </cols>
  <sheetData>
    <row r="1" spans="1:5">
      <c r="A1" s="2334" t="s">
        <v>3319</v>
      </c>
      <c r="B1" s="2334" t="s">
        <v>3320</v>
      </c>
      <c r="C1" s="583" t="s">
        <v>3321</v>
      </c>
      <c r="D1" s="583" t="s">
        <v>3322</v>
      </c>
    </row>
    <row r="2" spans="1:5">
      <c r="A2" s="582" t="s">
        <v>3912</v>
      </c>
      <c r="B2" t="s">
        <v>3913</v>
      </c>
      <c r="C2" s="583">
        <v>28666</v>
      </c>
      <c r="D2" s="583">
        <v>0</v>
      </c>
      <c r="E2" t="e">
        <f>VLOOKUP(A2,'money market tb'!$A$3:$B$95,1,0)</f>
        <v>#N/A</v>
      </c>
    </row>
    <row r="3" spans="1:5">
      <c r="A3" s="582" t="s">
        <v>4359</v>
      </c>
      <c r="B3" t="s">
        <v>4360</v>
      </c>
      <c r="C3" s="583">
        <v>10175</v>
      </c>
      <c r="D3" s="583">
        <v>0</v>
      </c>
      <c r="E3" t="str">
        <f>VLOOKUP(A3,'money market tb'!$A$3:$B$95,1,0)</f>
        <v>010100100054</v>
      </c>
    </row>
    <row r="4" spans="1:5">
      <c r="A4" s="582" t="s">
        <v>3325</v>
      </c>
      <c r="B4" t="s">
        <v>3326</v>
      </c>
      <c r="C4" s="583">
        <v>7488260</v>
      </c>
      <c r="D4" s="583">
        <v>0</v>
      </c>
      <c r="E4" t="str">
        <f>VLOOKUP(A4,'money market tb'!$A$3:$B$95,1,0)</f>
        <v>010100100058</v>
      </c>
    </row>
    <row r="5" spans="1:5">
      <c r="A5" s="582" t="s">
        <v>3467</v>
      </c>
      <c r="B5" t="s">
        <v>3468</v>
      </c>
      <c r="C5" s="583">
        <v>34029509</v>
      </c>
      <c r="D5" s="583">
        <v>0</v>
      </c>
      <c r="E5" t="str">
        <f>VLOOKUP(A5,'money market tb'!$A$3:$B$95,1,0)</f>
        <v>010100100059</v>
      </c>
    </row>
    <row r="6" spans="1:5">
      <c r="A6" s="582" t="s">
        <v>3469</v>
      </c>
      <c r="B6" t="s">
        <v>3470</v>
      </c>
      <c r="C6" s="583">
        <v>32272248</v>
      </c>
      <c r="D6" s="583">
        <v>0</v>
      </c>
      <c r="E6" t="str">
        <f>VLOOKUP(A6,'money market tb'!$A$3:$B$95,1,0)</f>
        <v>010100100060</v>
      </c>
    </row>
    <row r="7" spans="1:5">
      <c r="A7" s="582" t="s">
        <v>3471</v>
      </c>
      <c r="B7" t="s">
        <v>3472</v>
      </c>
      <c r="C7" s="583">
        <v>34388203</v>
      </c>
      <c r="D7" s="583">
        <v>0</v>
      </c>
      <c r="E7" t="str">
        <f>VLOOKUP(A7,'money market tb'!$A$3:$B$95,1,0)</f>
        <v>010100100065</v>
      </c>
    </row>
    <row r="8" spans="1:5">
      <c r="A8" s="582" t="s">
        <v>3500</v>
      </c>
      <c r="B8" t="s">
        <v>3501</v>
      </c>
      <c r="C8" s="583">
        <v>14653</v>
      </c>
      <c r="D8" s="583">
        <v>0</v>
      </c>
      <c r="E8" t="str">
        <f>VLOOKUP(A8,'money market tb'!$A$3:$B$95,1,0)</f>
        <v>010100100066</v>
      </c>
    </row>
    <row r="9" spans="1:5">
      <c r="A9" s="582" t="s">
        <v>3915</v>
      </c>
      <c r="B9" t="s">
        <v>3916</v>
      </c>
      <c r="C9" s="583">
        <v>8938</v>
      </c>
      <c r="D9" s="583">
        <v>0</v>
      </c>
      <c r="E9" t="str">
        <f>VLOOKUP(A9,'money market tb'!$A$3:$B$95,1,0)</f>
        <v>010100100068</v>
      </c>
    </row>
    <row r="10" spans="1:5">
      <c r="A10" s="582" t="s">
        <v>3917</v>
      </c>
      <c r="B10" t="s">
        <v>3918</v>
      </c>
      <c r="C10" s="583">
        <v>34397051</v>
      </c>
      <c r="D10" s="583">
        <v>0</v>
      </c>
      <c r="E10" t="str">
        <f>VLOOKUP(A10,'money market tb'!$A$3:$B$95,1,0)</f>
        <v>010100100074</v>
      </c>
    </row>
    <row r="11" spans="1:5">
      <c r="A11" s="582" t="s">
        <v>3985</v>
      </c>
      <c r="B11" t="s">
        <v>3986</v>
      </c>
      <c r="C11" s="583">
        <v>7812</v>
      </c>
      <c r="D11" s="583">
        <v>0</v>
      </c>
      <c r="E11" t="str">
        <f>VLOOKUP(A11,'money market tb'!$A$3:$B$95,1,0)</f>
        <v>010100100088</v>
      </c>
    </row>
    <row r="12" spans="1:5">
      <c r="A12" s="582" t="s">
        <v>3919</v>
      </c>
      <c r="B12" t="s">
        <v>3920</v>
      </c>
      <c r="C12" s="583">
        <v>10042</v>
      </c>
      <c r="D12" s="583">
        <v>0</v>
      </c>
      <c r="E12" t="e">
        <f>VLOOKUP(A12,'money market tb'!$A$3:$B$95,1,0)</f>
        <v>#N/A</v>
      </c>
    </row>
    <row r="13" spans="1:5">
      <c r="A13" s="582" t="s">
        <v>3922</v>
      </c>
      <c r="B13" t="s">
        <v>3923</v>
      </c>
      <c r="C13" s="583">
        <v>638940</v>
      </c>
      <c r="D13" s="583">
        <v>0</v>
      </c>
      <c r="E13" t="str">
        <f>VLOOKUP(A13,'money market tb'!$A$3:$B$95,1,0)</f>
        <v>010100100100</v>
      </c>
    </row>
    <row r="14" spans="1:5">
      <c r="A14" s="582" t="s">
        <v>3950</v>
      </c>
      <c r="B14" t="s">
        <v>3951</v>
      </c>
      <c r="C14" s="583">
        <v>532235</v>
      </c>
      <c r="D14" s="583">
        <v>0</v>
      </c>
      <c r="E14" t="str">
        <f>VLOOKUP(A14,'money market tb'!$A$3:$B$95,1,0)</f>
        <v>010100100105</v>
      </c>
    </row>
    <row r="15" spans="1:5">
      <c r="A15" s="582" t="s">
        <v>4334</v>
      </c>
      <c r="B15" t="s">
        <v>4335</v>
      </c>
      <c r="C15" s="583">
        <v>10160</v>
      </c>
      <c r="D15" s="583">
        <v>0</v>
      </c>
      <c r="E15" t="e">
        <f>VLOOKUP(A15,'money market tb'!$A$3:$B$95,1,0)</f>
        <v>#N/A</v>
      </c>
    </row>
    <row r="16" spans="1:5">
      <c r="A16" s="582" t="s">
        <v>4349</v>
      </c>
      <c r="B16" t="s">
        <v>4350</v>
      </c>
      <c r="C16" s="583">
        <v>34446108</v>
      </c>
      <c r="D16" s="583">
        <v>0</v>
      </c>
      <c r="E16" t="str">
        <f>VLOOKUP(A16,'money market tb'!$A$3:$B$95,1,0)</f>
        <v>010100100121</v>
      </c>
    </row>
    <row r="17" spans="1:5">
      <c r="A17" s="582" t="s">
        <v>3428</v>
      </c>
      <c r="B17" t="s">
        <v>3429</v>
      </c>
      <c r="C17" s="583">
        <v>0</v>
      </c>
      <c r="D17" s="583">
        <v>1064456</v>
      </c>
      <c r="E17" t="str">
        <f>VLOOKUP(A17,'money market tb'!$A$3:$B$95,1,0)</f>
        <v>010300500002</v>
      </c>
    </row>
    <row r="18" spans="1:5">
      <c r="A18" s="582" t="s">
        <v>3430</v>
      </c>
      <c r="B18" t="s">
        <v>3431</v>
      </c>
      <c r="C18" s="583">
        <v>1064456</v>
      </c>
      <c r="D18" s="583">
        <v>0</v>
      </c>
      <c r="E18" t="str">
        <f>VLOOKUP(A18,'money market tb'!$A$3:$B$95,1,0)</f>
        <v>010300500003</v>
      </c>
    </row>
    <row r="19" spans="1:5">
      <c r="A19" s="582" t="s">
        <v>3952</v>
      </c>
      <c r="B19" t="s">
        <v>3953</v>
      </c>
      <c r="C19" s="583">
        <v>17861229</v>
      </c>
      <c r="D19" s="583">
        <v>0</v>
      </c>
      <c r="E19" t="str">
        <f>VLOOKUP(A19,'money market tb'!$A$3:$B$95,1,0)</f>
        <v>010300700001</v>
      </c>
    </row>
    <row r="20" spans="1:5">
      <c r="A20" s="582" t="s">
        <v>3954</v>
      </c>
      <c r="B20" t="s">
        <v>3955</v>
      </c>
      <c r="C20" s="583">
        <v>0</v>
      </c>
      <c r="D20" s="583">
        <v>865585</v>
      </c>
      <c r="E20" t="str">
        <f>VLOOKUP(A20,'money market tb'!$A$3:$B$95,1,0)</f>
        <v>010300700003</v>
      </c>
    </row>
    <row r="21" spans="1:5">
      <c r="A21" s="582" t="s">
        <v>3987</v>
      </c>
      <c r="B21" t="s">
        <v>3988</v>
      </c>
      <c r="C21" s="583">
        <v>1</v>
      </c>
      <c r="D21" s="583">
        <v>0</v>
      </c>
      <c r="E21" t="str">
        <f>VLOOKUP(A21,'money market tb'!$A$3:$B$95,1,0)</f>
        <v>010601100008</v>
      </c>
    </row>
    <row r="22" spans="1:5">
      <c r="A22" s="582" t="s">
        <v>3477</v>
      </c>
      <c r="B22" t="s">
        <v>3478</v>
      </c>
      <c r="C22" s="583">
        <v>400943</v>
      </c>
      <c r="D22" s="583">
        <v>0</v>
      </c>
      <c r="E22" t="str">
        <f>VLOOKUP(A22,'money market tb'!$A$3:$B$95,1,0)</f>
        <v>010601100037</v>
      </c>
    </row>
    <row r="23" spans="1:5">
      <c r="A23" s="582" t="s">
        <v>3479</v>
      </c>
      <c r="B23" t="s">
        <v>3480</v>
      </c>
      <c r="C23" s="583">
        <v>209687</v>
      </c>
      <c r="D23" s="583">
        <v>0</v>
      </c>
      <c r="E23" t="str">
        <f>VLOOKUP(A23,'money market tb'!$A$3:$B$95,1,0)</f>
        <v>010601100038</v>
      </c>
    </row>
    <row r="24" spans="1:5">
      <c r="A24" s="582" t="s">
        <v>3926</v>
      </c>
      <c r="B24" t="s">
        <v>3927</v>
      </c>
      <c r="C24" s="583">
        <v>367702</v>
      </c>
      <c r="D24" s="583">
        <v>0</v>
      </c>
      <c r="E24" t="str">
        <f>VLOOKUP(A24,'money market tb'!$A$3:$B$95,1,0)</f>
        <v>010601100040</v>
      </c>
    </row>
    <row r="25" spans="1:5">
      <c r="A25" s="582" t="s">
        <v>3962</v>
      </c>
      <c r="B25" t="s">
        <v>3963</v>
      </c>
      <c r="C25" s="583">
        <v>366636</v>
      </c>
      <c r="D25" s="583">
        <v>0</v>
      </c>
      <c r="E25" t="str">
        <f>VLOOKUP(A25,'money market tb'!$A$3:$B$95,1,0)</f>
        <v>010601100074</v>
      </c>
    </row>
    <row r="26" spans="1:5">
      <c r="A26" s="582" t="s">
        <v>3989</v>
      </c>
      <c r="B26" t="s">
        <v>3990</v>
      </c>
      <c r="C26" s="583">
        <v>1</v>
      </c>
      <c r="D26" s="583">
        <v>0</v>
      </c>
      <c r="E26" t="str">
        <f>VLOOKUP(A26,'money market tb'!$A$3:$B$95,1,0)</f>
        <v>010601100087</v>
      </c>
    </row>
    <row r="27" spans="1:5">
      <c r="A27" s="582" t="s">
        <v>3991</v>
      </c>
      <c r="B27" t="s">
        <v>3992</v>
      </c>
      <c r="C27" s="583">
        <v>462324</v>
      </c>
      <c r="D27" s="583">
        <v>0</v>
      </c>
      <c r="E27" t="str">
        <f>VLOOKUP(A27,'money market tb'!$A$3:$B$95,1,0)</f>
        <v>010601100100</v>
      </c>
    </row>
    <row r="28" spans="1:5">
      <c r="A28" s="582" t="s">
        <v>4351</v>
      </c>
      <c r="B28" t="s">
        <v>4352</v>
      </c>
      <c r="C28" s="583">
        <v>375179</v>
      </c>
      <c r="D28" s="583">
        <v>0</v>
      </c>
      <c r="E28" t="str">
        <f>VLOOKUP(A28,'money market tb'!$A$3:$B$95,1,0)</f>
        <v>010601100112</v>
      </c>
    </row>
    <row r="29" spans="1:5">
      <c r="A29" s="582" t="s">
        <v>3432</v>
      </c>
      <c r="B29" t="s">
        <v>3433</v>
      </c>
      <c r="C29" s="583">
        <v>0</v>
      </c>
      <c r="D29" s="583">
        <v>0</v>
      </c>
      <c r="E29" t="str">
        <f>VLOOKUP(A29,'money market tb'!$A$3:$B$95,1,0)</f>
        <v>010601700001</v>
      </c>
    </row>
    <row r="30" spans="1:5">
      <c r="A30" s="582" t="s">
        <v>3928</v>
      </c>
      <c r="B30" t="s">
        <v>3921</v>
      </c>
      <c r="C30" s="583">
        <v>9879</v>
      </c>
      <c r="D30" s="583">
        <v>0</v>
      </c>
      <c r="E30" t="str">
        <f>VLOOKUP(A30,'money market tb'!$A$3:$B$95,1,0)</f>
        <v>010700300001</v>
      </c>
    </row>
    <row r="31" spans="1:5">
      <c r="A31" s="582" t="s">
        <v>3341</v>
      </c>
      <c r="B31" t="s">
        <v>3342</v>
      </c>
      <c r="C31" s="583">
        <v>200000</v>
      </c>
      <c r="D31" s="583">
        <v>0</v>
      </c>
      <c r="E31" t="str">
        <f>VLOOKUP(A31,'money market tb'!$A$3:$B$95,1,0)</f>
        <v>010700600001</v>
      </c>
    </row>
    <row r="32" spans="1:5">
      <c r="A32" s="582" t="s">
        <v>3343</v>
      </c>
      <c r="B32" t="s">
        <v>3344</v>
      </c>
      <c r="C32" s="583">
        <v>16500</v>
      </c>
      <c r="D32" s="583">
        <v>0</v>
      </c>
      <c r="E32" t="str">
        <f>VLOOKUP(A32,'money market tb'!$A$3:$B$95,1,0)</f>
        <v>010900200001</v>
      </c>
    </row>
    <row r="33" spans="1:5">
      <c r="A33" s="582" t="s">
        <v>3345</v>
      </c>
      <c r="B33" t="s">
        <v>3346</v>
      </c>
      <c r="C33" s="583">
        <v>0</v>
      </c>
      <c r="D33" s="583">
        <v>39655430</v>
      </c>
      <c r="E33" t="str">
        <f>VLOOKUP(A33,'money market tb'!$A$3:$B$95,1,0)</f>
        <v>020100100001</v>
      </c>
    </row>
    <row r="34" spans="1:5">
      <c r="A34" s="582" t="s">
        <v>3347</v>
      </c>
      <c r="B34" t="s">
        <v>3348</v>
      </c>
      <c r="C34" s="583">
        <v>24730469</v>
      </c>
      <c r="D34" s="583">
        <v>0</v>
      </c>
      <c r="E34" t="str">
        <f>VLOOKUP(A34,'money market tb'!$A$3:$B$95,1,0)</f>
        <v>020100200001</v>
      </c>
    </row>
    <row r="35" spans="1:5">
      <c r="A35" s="582" t="s">
        <v>3349</v>
      </c>
      <c r="B35" t="s">
        <v>3350</v>
      </c>
      <c r="C35" s="583">
        <v>0</v>
      </c>
      <c r="D35" s="583">
        <v>79662664</v>
      </c>
      <c r="E35" t="str">
        <f>VLOOKUP(A35,'money market tb'!$A$3:$B$95,1,0)</f>
        <v>020100300001</v>
      </c>
    </row>
    <row r="36" spans="1:5">
      <c r="A36" s="582" t="s">
        <v>3351</v>
      </c>
      <c r="B36" t="s">
        <v>3352</v>
      </c>
      <c r="C36" s="583">
        <v>40934970</v>
      </c>
      <c r="D36" s="583">
        <v>0</v>
      </c>
      <c r="E36" t="str">
        <f>VLOOKUP(A36,'money market tb'!$A$3:$B$95,1,0)</f>
        <v>020100400001</v>
      </c>
    </row>
    <row r="37" spans="1:5">
      <c r="A37" s="582" t="s">
        <v>3353</v>
      </c>
      <c r="B37" t="s">
        <v>3354</v>
      </c>
      <c r="C37" s="583">
        <v>1508490</v>
      </c>
      <c r="D37" s="583">
        <v>0</v>
      </c>
      <c r="E37" t="str">
        <f>VLOOKUP(A37,'money market tb'!$A$3:$B$95,1,0)</f>
        <v>020200100001</v>
      </c>
    </row>
    <row r="38" spans="1:5">
      <c r="A38" s="582" t="s">
        <v>3355</v>
      </c>
      <c r="B38" t="s">
        <v>3356</v>
      </c>
      <c r="C38" s="583">
        <v>24838702</v>
      </c>
      <c r="D38" s="583">
        <v>0</v>
      </c>
      <c r="E38" t="str">
        <f>VLOOKUP(A38,'money market tb'!$A$3:$B$95,1,0)</f>
        <v>020200200001</v>
      </c>
    </row>
    <row r="39" spans="1:5">
      <c r="A39" s="582" t="s">
        <v>3359</v>
      </c>
      <c r="B39" t="s">
        <v>3360</v>
      </c>
      <c r="C39" s="583">
        <v>0</v>
      </c>
      <c r="D39" s="583">
        <v>130003745</v>
      </c>
      <c r="E39" t="str">
        <f>VLOOKUP(A39,'money market tb'!$A$3:$B$95,1,0)</f>
        <v>020500100001</v>
      </c>
    </row>
    <row r="40" spans="1:5">
      <c r="A40" s="582" t="s">
        <v>3361</v>
      </c>
      <c r="B40" t="s">
        <v>3362</v>
      </c>
      <c r="C40" s="583">
        <v>0</v>
      </c>
      <c r="D40" s="583">
        <v>245173</v>
      </c>
      <c r="E40" t="str">
        <f>VLOOKUP(A40,'money market tb'!$A$3:$B$95,1,0)</f>
        <v>030100100001</v>
      </c>
    </row>
    <row r="41" spans="1:5">
      <c r="A41" s="582" t="s">
        <v>3363</v>
      </c>
      <c r="B41" t="s">
        <v>3364</v>
      </c>
      <c r="C41" s="583">
        <v>0</v>
      </c>
      <c r="D41" s="583">
        <v>31872</v>
      </c>
      <c r="E41" t="str">
        <f>VLOOKUP(A41,'money market tb'!$A$3:$B$95,1,0)</f>
        <v>030100600001</v>
      </c>
    </row>
    <row r="42" spans="1:5">
      <c r="A42" s="582" t="s">
        <v>3365</v>
      </c>
      <c r="B42" t="s">
        <v>3366</v>
      </c>
      <c r="C42" s="583">
        <v>0</v>
      </c>
      <c r="D42" s="583">
        <v>548228</v>
      </c>
      <c r="E42" t="str">
        <f>VLOOKUP(A42,'money market tb'!$A$3:$B$95,1,0)</f>
        <v>030100700001</v>
      </c>
    </row>
    <row r="43" spans="1:5">
      <c r="A43" s="582" t="s">
        <v>3483</v>
      </c>
      <c r="B43" t="s">
        <v>3484</v>
      </c>
      <c r="C43" s="583">
        <v>0</v>
      </c>
      <c r="D43" s="583">
        <v>3163</v>
      </c>
      <c r="E43" t="str">
        <f>VLOOKUP(A43,'money market tb'!$A$3:$B$95,1,0)</f>
        <v>030100800001</v>
      </c>
    </row>
    <row r="44" spans="1:5">
      <c r="A44" s="582" t="s">
        <v>3367</v>
      </c>
      <c r="B44" t="s">
        <v>3368</v>
      </c>
      <c r="C44" s="583">
        <v>0</v>
      </c>
      <c r="D44" s="583">
        <v>24496</v>
      </c>
      <c r="E44" t="str">
        <f>VLOOKUP(A44,'money market tb'!$A$3:$B$95,1,0)</f>
        <v>030200100001</v>
      </c>
    </row>
    <row r="45" spans="1:5">
      <c r="A45" s="582" t="s">
        <v>3369</v>
      </c>
      <c r="B45" t="s">
        <v>3370</v>
      </c>
      <c r="C45" s="583">
        <v>0</v>
      </c>
      <c r="D45" s="583">
        <v>38480</v>
      </c>
      <c r="E45" t="str">
        <f>VLOOKUP(A45,'money market tb'!$A$3:$B$95,1,0)</f>
        <v>030400100001</v>
      </c>
    </row>
    <row r="46" spans="1:5">
      <c r="A46" s="582" t="s">
        <v>3375</v>
      </c>
      <c r="B46" t="s">
        <v>3376</v>
      </c>
      <c r="C46" s="583">
        <v>0</v>
      </c>
      <c r="D46" s="583">
        <v>604325</v>
      </c>
      <c r="E46" t="str">
        <f>VLOOKUP(A46,'money market tb'!$A$3:$B$95,1,0)</f>
        <v>031000600001</v>
      </c>
    </row>
    <row r="47" spans="1:5">
      <c r="A47" s="582" t="s">
        <v>3377</v>
      </c>
      <c r="B47" t="s">
        <v>3378</v>
      </c>
      <c r="C47" s="583">
        <v>0</v>
      </c>
      <c r="D47" s="583">
        <v>60244</v>
      </c>
      <c r="E47" t="str">
        <f>VLOOKUP(A47,'money market tb'!$A$3:$B$95,1,0)</f>
        <v>031000700001</v>
      </c>
    </row>
    <row r="48" spans="1:5">
      <c r="A48" s="582" t="s">
        <v>3445</v>
      </c>
      <c r="B48" t="s">
        <v>3446</v>
      </c>
      <c r="C48" s="583">
        <v>0</v>
      </c>
      <c r="D48" s="583">
        <v>232</v>
      </c>
      <c r="E48" t="str">
        <f>VLOOKUP(A48,'money market tb'!$A$3:$B$95,1,0)</f>
        <v>031000900001</v>
      </c>
    </row>
    <row r="49" spans="1:5">
      <c r="A49" s="582" t="s">
        <v>3381</v>
      </c>
      <c r="B49" t="s">
        <v>3382</v>
      </c>
      <c r="C49" s="583">
        <v>0</v>
      </c>
      <c r="D49" s="583">
        <v>13751</v>
      </c>
      <c r="E49" t="str">
        <f>VLOOKUP(A49,'money market tb'!$A$3:$B$95,1,0)</f>
        <v>031001000001</v>
      </c>
    </row>
    <row r="50" spans="1:5">
      <c r="A50" s="582" t="s">
        <v>4340</v>
      </c>
      <c r="B50" t="s">
        <v>4341</v>
      </c>
      <c r="C50" s="583">
        <v>0</v>
      </c>
      <c r="D50" s="583">
        <v>634</v>
      </c>
      <c r="E50" t="str">
        <f>VLOOKUP(A50,'money market tb'!$A$3:$B$95,1,0)</f>
        <v>031001900001</v>
      </c>
    </row>
    <row r="51" spans="1:5">
      <c r="A51" s="582" t="s">
        <v>3395</v>
      </c>
      <c r="B51" t="s">
        <v>3931</v>
      </c>
      <c r="C51" s="583">
        <v>0</v>
      </c>
      <c r="D51" s="583">
        <v>73289</v>
      </c>
      <c r="E51" t="str">
        <f>VLOOKUP(A51,'money market tb'!$A$3:$B$95,1,0)</f>
        <v>040200100016</v>
      </c>
    </row>
    <row r="52" spans="1:5">
      <c r="A52" s="582" t="s">
        <v>3485</v>
      </c>
      <c r="B52" t="s">
        <v>3486</v>
      </c>
      <c r="C52" s="583">
        <v>0</v>
      </c>
      <c r="D52" s="583">
        <v>2821935</v>
      </c>
      <c r="E52" t="str">
        <f>VLOOKUP(A52,'money market tb'!$A$3:$B$95,1,0)</f>
        <v>040200100037</v>
      </c>
    </row>
    <row r="53" spans="1:5">
      <c r="A53" s="582" t="s">
        <v>3487</v>
      </c>
      <c r="B53" t="s">
        <v>3488</v>
      </c>
      <c r="C53" s="583">
        <v>0</v>
      </c>
      <c r="D53" s="583">
        <v>1890685</v>
      </c>
      <c r="E53" t="str">
        <f>VLOOKUP(A53,'money market tb'!$A$3:$B$95,1,0)</f>
        <v>040200100038</v>
      </c>
    </row>
    <row r="54" spans="1:5">
      <c r="A54" s="582" t="s">
        <v>3489</v>
      </c>
      <c r="B54" t="s">
        <v>3490</v>
      </c>
      <c r="C54" s="583">
        <v>0</v>
      </c>
      <c r="D54" s="583">
        <v>3111308</v>
      </c>
      <c r="E54" t="str">
        <f>VLOOKUP(A54,'money market tb'!$A$3:$B$95,1,0)</f>
        <v>040200100041</v>
      </c>
    </row>
    <row r="55" spans="1:5">
      <c r="A55" s="582" t="s">
        <v>3934</v>
      </c>
      <c r="B55" t="s">
        <v>3935</v>
      </c>
      <c r="C55" s="583">
        <v>0</v>
      </c>
      <c r="D55" s="583">
        <v>2093206</v>
      </c>
      <c r="E55" t="str">
        <f>VLOOKUP(A55,'money market tb'!$A$3:$B$95,1,0)</f>
        <v>040200100074</v>
      </c>
    </row>
    <row r="56" spans="1:5">
      <c r="A56" s="582" t="s">
        <v>3974</v>
      </c>
      <c r="B56" t="s">
        <v>3975</v>
      </c>
      <c r="C56" s="583">
        <v>0</v>
      </c>
      <c r="D56" s="583">
        <v>2752706</v>
      </c>
      <c r="E56" t="str">
        <f>VLOOKUP(A56,'money market tb'!$A$3:$B$95,1,0)</f>
        <v>040200100101</v>
      </c>
    </row>
    <row r="57" spans="1:5">
      <c r="A57" s="582" t="s">
        <v>4353</v>
      </c>
      <c r="B57" t="s">
        <v>4354</v>
      </c>
      <c r="C57" s="583">
        <v>0</v>
      </c>
      <c r="D57" s="583">
        <v>1417627</v>
      </c>
      <c r="E57" t="str">
        <f>VLOOKUP(A57,'money market tb'!$A$3:$B$95,1,0)</f>
        <v>040200100113</v>
      </c>
    </row>
    <row r="58" spans="1:5">
      <c r="A58" s="582" t="s">
        <v>3976</v>
      </c>
      <c r="B58" t="s">
        <v>3968</v>
      </c>
      <c r="C58" s="583">
        <v>0</v>
      </c>
      <c r="D58" s="583">
        <v>880577</v>
      </c>
      <c r="E58" t="str">
        <f>VLOOKUP(A58,'money market tb'!$A$3:$B$95,1,0)</f>
        <v>040200200001</v>
      </c>
    </row>
    <row r="59" spans="1:5">
      <c r="A59" s="582" t="s">
        <v>3979</v>
      </c>
      <c r="B59" t="s">
        <v>3980</v>
      </c>
      <c r="C59" s="583">
        <v>0</v>
      </c>
      <c r="D59" s="583">
        <v>263519</v>
      </c>
      <c r="E59" t="str">
        <f>VLOOKUP(A59,'money market tb'!$A$3:$B$95,1,0)</f>
        <v>040201900001</v>
      </c>
    </row>
    <row r="60" spans="1:5">
      <c r="A60" s="582" t="s">
        <v>3397</v>
      </c>
      <c r="B60" t="s">
        <v>3398</v>
      </c>
      <c r="C60" s="583">
        <v>0</v>
      </c>
      <c r="D60" s="583">
        <v>38741</v>
      </c>
      <c r="E60" t="e">
        <f>VLOOKUP(A60,'money market tb'!$A$3:$B$95,1,0)</f>
        <v>#N/A</v>
      </c>
    </row>
    <row r="61" spans="1:5">
      <c r="A61" s="582" t="s">
        <v>3940</v>
      </c>
      <c r="B61" t="s">
        <v>3941</v>
      </c>
      <c r="C61" s="583">
        <v>0</v>
      </c>
      <c r="D61" s="583">
        <v>1469749</v>
      </c>
      <c r="E61" t="str">
        <f>VLOOKUP(A61,'money market tb'!$A$3:$B$95,1,0)</f>
        <v>040400100002</v>
      </c>
    </row>
    <row r="62" spans="1:5">
      <c r="A62" s="582" t="s">
        <v>3399</v>
      </c>
      <c r="B62" t="s">
        <v>3400</v>
      </c>
      <c r="C62" s="583">
        <v>0</v>
      </c>
      <c r="D62" s="583">
        <v>24838702</v>
      </c>
      <c r="E62" t="str">
        <f>VLOOKUP(A62,'money market tb'!$A$3:$B$95,1,0)</f>
        <v>040400200001</v>
      </c>
    </row>
    <row r="63" spans="1:5">
      <c r="A63" s="582" t="s">
        <v>3401</v>
      </c>
      <c r="B63" t="s">
        <v>3402</v>
      </c>
      <c r="C63" s="583">
        <v>1920941</v>
      </c>
      <c r="D63" s="583">
        <v>0</v>
      </c>
      <c r="E63" t="str">
        <f>VLOOKUP(A63,'money market tb'!$A$3:$B$95,1,0)</f>
        <v>050100100001</v>
      </c>
    </row>
    <row r="64" spans="1:5">
      <c r="A64" s="582" t="s">
        <v>3403</v>
      </c>
      <c r="B64" t="s">
        <v>3404</v>
      </c>
      <c r="C64" s="583">
        <v>249722</v>
      </c>
      <c r="D64" s="583">
        <v>0</v>
      </c>
      <c r="E64" t="str">
        <f>VLOOKUP(A64,'money market tb'!$A$3:$B$95,1,0)</f>
        <v>050100100002</v>
      </c>
    </row>
    <row r="65" spans="1:5">
      <c r="A65" s="582" t="s">
        <v>3407</v>
      </c>
      <c r="B65" t="s">
        <v>3408</v>
      </c>
      <c r="C65" s="583">
        <v>192070</v>
      </c>
      <c r="D65" s="583">
        <v>0</v>
      </c>
      <c r="E65" t="str">
        <f>VLOOKUP(A65,'money market tb'!$A$3:$B$95,1,0)</f>
        <v>050100200001</v>
      </c>
    </row>
    <row r="66" spans="1:5">
      <c r="A66" s="582" t="s">
        <v>3493</v>
      </c>
      <c r="B66" t="s">
        <v>3494</v>
      </c>
      <c r="C66" s="583">
        <v>24952</v>
      </c>
      <c r="D66" s="583">
        <v>0</v>
      </c>
      <c r="E66" t="str">
        <f>VLOOKUP(A66,'money market tb'!$A$3:$B$95,1,0)</f>
        <v>050100200002</v>
      </c>
    </row>
    <row r="67" spans="1:5">
      <c r="A67" s="582" t="s">
        <v>3409</v>
      </c>
      <c r="B67" t="s">
        <v>3410</v>
      </c>
      <c r="C67" s="583">
        <v>38505</v>
      </c>
      <c r="D67" s="583">
        <v>0</v>
      </c>
      <c r="E67" t="str">
        <f>VLOOKUP(A67,'money market tb'!$A$3:$B$95,1,0)</f>
        <v>050100300001</v>
      </c>
    </row>
    <row r="68" spans="1:5">
      <c r="A68" s="582" t="s">
        <v>3413</v>
      </c>
      <c r="B68" t="s">
        <v>3414</v>
      </c>
      <c r="C68" s="583">
        <v>4520</v>
      </c>
      <c r="D68" s="583">
        <v>0</v>
      </c>
      <c r="E68" t="str">
        <f>VLOOKUP(A68,'money market tb'!$A$3:$B$95,1,0)</f>
        <v>050200300001</v>
      </c>
    </row>
    <row r="69" spans="1:5">
      <c r="A69" s="582" t="s">
        <v>3417</v>
      </c>
      <c r="B69" t="s">
        <v>3418</v>
      </c>
      <c r="C69" s="583">
        <v>284291</v>
      </c>
      <c r="D69" s="583">
        <v>0</v>
      </c>
      <c r="E69" t="str">
        <f>VLOOKUP(A69,'money market tb'!$A$3:$B$95,1,0)</f>
        <v>050500100001</v>
      </c>
    </row>
    <row r="70" spans="1:5">
      <c r="A70" s="582" t="s">
        <v>3419</v>
      </c>
      <c r="B70" t="s">
        <v>3420</v>
      </c>
      <c r="C70" s="583">
        <v>81318</v>
      </c>
      <c r="D70" s="583">
        <v>0</v>
      </c>
      <c r="E70" t="str">
        <f>VLOOKUP(A70,'money market tb'!$A$3:$B$95,1,0)</f>
        <v>050600100001</v>
      </c>
    </row>
    <row r="71" spans="1:5">
      <c r="A71" s="582" t="s">
        <v>3942</v>
      </c>
      <c r="B71" t="s">
        <v>3943</v>
      </c>
      <c r="C71" s="583">
        <v>1556</v>
      </c>
      <c r="D71" s="583">
        <v>0</v>
      </c>
      <c r="E71" t="e">
        <f>VLOOKUP(A71,'money market tb'!$A$3:$B$95,1,0)</f>
        <v>#N/A</v>
      </c>
    </row>
    <row r="72" spans="1:5">
      <c r="A72" s="582" t="s">
        <v>4355</v>
      </c>
      <c r="B72" t="s">
        <v>4356</v>
      </c>
      <c r="C72" s="583">
        <v>6526</v>
      </c>
      <c r="D72" s="583">
        <v>0</v>
      </c>
      <c r="E72" t="e">
        <f>VLOOKUP(A72,'money market tb'!$A$3:$B$95,1,0)</f>
        <v>#N/A</v>
      </c>
    </row>
    <row r="73" spans="1:5">
      <c r="A73" s="582" t="s">
        <v>3495</v>
      </c>
      <c r="B73" t="s">
        <v>3496</v>
      </c>
      <c r="C73" s="583">
        <v>2886</v>
      </c>
      <c r="D73" s="583">
        <v>0</v>
      </c>
      <c r="E73" t="str">
        <f>VLOOKUP(A73,'money market tb'!$A$3:$B$95,1,0)</f>
        <v>051000100008</v>
      </c>
    </row>
    <row r="74" spans="1:5">
      <c r="A74" s="582" t="s">
        <v>3423</v>
      </c>
      <c r="B74" t="s">
        <v>3424</v>
      </c>
      <c r="C74" s="583">
        <v>16850</v>
      </c>
      <c r="D74" s="583">
        <v>0</v>
      </c>
      <c r="E74" t="e">
        <f>VLOOKUP(A74,'money market tb'!$A$3:$B$95,1,0)</f>
        <v>#N/A</v>
      </c>
    </row>
    <row r="75" spans="1:5">
      <c r="A75" s="582" t="s">
        <v>3512</v>
      </c>
      <c r="B75" t="s">
        <v>3513</v>
      </c>
      <c r="C75" s="583">
        <v>16697</v>
      </c>
      <c r="D75" s="583">
        <v>0</v>
      </c>
      <c r="E75" t="e">
        <f>VLOOKUP(A75,'money market tb'!$A$3:$B$95,1,0)</f>
        <v>#N/A</v>
      </c>
    </row>
    <row r="76" spans="1:5">
      <c r="A76" s="582" t="s">
        <v>3981</v>
      </c>
      <c r="B76" t="s">
        <v>3982</v>
      </c>
      <c r="C76" s="583">
        <v>2024</v>
      </c>
      <c r="D76" s="583">
        <v>0</v>
      </c>
      <c r="E76" t="e">
        <f>VLOOKUP(A76,'money market tb'!$A$3:$B$95,1,0)</f>
        <v>#N/A</v>
      </c>
    </row>
    <row r="77" spans="1:5">
      <c r="A77" s="582" t="s">
        <v>3497</v>
      </c>
      <c r="B77" t="s">
        <v>3498</v>
      </c>
      <c r="C77" s="583">
        <v>1499</v>
      </c>
      <c r="D77" s="583">
        <v>0</v>
      </c>
      <c r="E77" t="e">
        <f>VLOOKUP(A77,'money market tb'!$A$3:$B$95,1,0)</f>
        <v>#N/A</v>
      </c>
    </row>
    <row r="78" spans="1:5">
      <c r="A78" s="582" t="s">
        <v>3983</v>
      </c>
      <c r="B78" t="s">
        <v>3984</v>
      </c>
      <c r="C78" s="583">
        <v>0</v>
      </c>
      <c r="D78" s="583">
        <v>0</v>
      </c>
      <c r="E78" t="e">
        <f>VLOOKUP(A78,'money market tb'!$A$3:$B$95,1,0)</f>
        <v>#N/A</v>
      </c>
    </row>
    <row r="79" spans="1:5">
      <c r="A79" s="2335"/>
      <c r="B79" s="2334"/>
    </row>
    <row r="80" spans="1:5">
      <c r="A80" s="2335"/>
      <c r="B80" s="2334"/>
    </row>
    <row r="81" spans="1:4">
      <c r="A81" s="2335"/>
      <c r="B81" s="2334"/>
    </row>
    <row r="82" spans="1:4">
      <c r="A82" s="2335"/>
      <c r="B82" s="2334"/>
    </row>
    <row r="83" spans="1:4">
      <c r="A83" s="2335"/>
      <c r="B83" s="2334"/>
    </row>
    <row r="84" spans="1:4">
      <c r="A84" s="2335"/>
      <c r="B84" s="2334"/>
    </row>
    <row r="85" spans="1:4">
      <c r="A85" s="2335"/>
      <c r="B85" s="2334"/>
    </row>
    <row r="86" spans="1:4">
      <c r="A86" s="2335"/>
      <c r="B86" s="2334"/>
    </row>
    <row r="87" spans="1:4">
      <c r="A87" s="2335"/>
      <c r="B87" s="2334"/>
    </row>
    <row r="88" spans="1:4">
      <c r="A88" s="2335"/>
      <c r="B88" s="2334"/>
    </row>
    <row r="90" spans="1:4">
      <c r="C90" s="583">
        <f>SUM(C2:C89)</f>
        <v>294474525</v>
      </c>
      <c r="D90" s="583">
        <f>SUM(D2:D89)</f>
        <v>294474522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C75"/>
  <sheetViews>
    <sheetView view="pageBreakPreview" zoomScale="85" zoomScaleNormal="85" zoomScaleSheetLayoutView="85" workbookViewId="0">
      <selection activeCell="C34" sqref="C34"/>
    </sheetView>
  </sheetViews>
  <sheetFormatPr defaultColWidth="9.28515625" defaultRowHeight="14.25"/>
  <cols>
    <col min="1" max="1" width="6" style="1304" customWidth="1"/>
    <col min="2" max="2" width="21" style="1304" customWidth="1"/>
    <col min="3" max="3" width="23.140625" style="1304" customWidth="1"/>
    <col min="4" max="4" width="5.28515625" style="1304" customWidth="1"/>
    <col min="5" max="5" width="15" style="1304" customWidth="1"/>
    <col min="6" max="6" width="0.7109375" style="1304" customWidth="1"/>
    <col min="7" max="7" width="12.42578125" style="1304" bestFit="1" customWidth="1"/>
    <col min="8" max="8" width="0.7109375" style="1304" customWidth="1"/>
    <col min="9" max="9" width="12.42578125" style="1304" bestFit="1" customWidth="1"/>
    <col min="10" max="10" width="0.7109375" style="1304" customWidth="1"/>
    <col min="11" max="11" width="14.7109375" style="1304" customWidth="1"/>
    <col min="12" max="12" width="0.7109375" style="1304" customWidth="1"/>
    <col min="13" max="13" width="13.28515625" style="1304" customWidth="1"/>
    <col min="14" max="14" width="0.7109375" style="1304" customWidth="1"/>
    <col min="15" max="15" width="13" style="1304" customWidth="1"/>
    <col min="16" max="16" width="0.7109375" style="1304" customWidth="1"/>
    <col min="17" max="17" width="12" style="1304" customWidth="1"/>
    <col min="18" max="18" width="0.5703125" style="1304" customWidth="1"/>
    <col min="19" max="19" width="14.7109375" style="1304" bestFit="1" customWidth="1"/>
    <col min="20" max="20" width="14.7109375" style="1372" hidden="1" customWidth="1"/>
    <col min="21" max="23" width="14.7109375" style="2410" hidden="1" customWidth="1"/>
    <col min="24" max="24" width="12.7109375" style="2410" hidden="1" customWidth="1"/>
    <col min="25" max="25" width="8.7109375" style="1304" hidden="1" customWidth="1"/>
    <col min="26" max="26" width="14.7109375" style="1304" hidden="1" customWidth="1"/>
    <col min="27" max="27" width="11.5703125" style="1304" hidden="1" customWidth="1"/>
    <col min="28" max="28" width="13.28515625" style="1304" hidden="1" customWidth="1"/>
    <col min="29" max="33" width="9.28515625" style="1304" hidden="1" customWidth="1"/>
    <col min="34" max="34" width="10.5703125" style="1304" hidden="1" customWidth="1"/>
    <col min="35" max="35" width="9.28515625" style="1304" hidden="1" customWidth="1"/>
    <col min="36" max="36" width="14.28515625" style="1304" customWidth="1"/>
    <col min="37" max="38" width="14.28515625" style="1304" bestFit="1" customWidth="1"/>
    <col min="39" max="39" width="10.5703125" style="1304" customWidth="1"/>
    <col min="40" max="40" width="9.7109375" style="1304" customWidth="1"/>
    <col min="41" max="41" width="9.28515625" style="1304" customWidth="1"/>
    <col min="42" max="42" width="10.28515625" style="1304" customWidth="1"/>
    <col min="43" max="51" width="9.28515625" style="1304" customWidth="1"/>
    <col min="52" max="16384" width="9.28515625" style="1304"/>
  </cols>
  <sheetData>
    <row r="1" spans="1:39" ht="18.75">
      <c r="A1" s="2624" t="s">
        <v>3787</v>
      </c>
      <c r="B1" s="2624"/>
      <c r="C1" s="2624"/>
      <c r="D1" s="2624"/>
      <c r="E1" s="2624"/>
      <c r="F1" s="2624"/>
      <c r="G1" s="2624"/>
      <c r="H1" s="2624"/>
      <c r="I1" s="2624"/>
      <c r="J1" s="2624"/>
      <c r="K1" s="2624"/>
      <c r="L1" s="2624"/>
      <c r="M1" s="2624"/>
      <c r="N1" s="2624"/>
      <c r="O1" s="2624"/>
      <c r="P1" s="2624"/>
      <c r="Q1" s="2624"/>
      <c r="R1" s="2624"/>
      <c r="S1" s="2624"/>
      <c r="T1" s="2476"/>
    </row>
    <row r="2" spans="1:39" ht="18.75">
      <c r="A2" s="2624" t="s">
        <v>2950</v>
      </c>
      <c r="B2" s="2624"/>
      <c r="C2" s="2624"/>
      <c r="D2" s="2624"/>
      <c r="E2" s="2624"/>
      <c r="F2" s="2624"/>
      <c r="G2" s="2624"/>
      <c r="H2" s="2624"/>
      <c r="I2" s="2624"/>
      <c r="J2" s="2624"/>
      <c r="K2" s="2624"/>
      <c r="L2" s="2624"/>
      <c r="M2" s="2624"/>
      <c r="N2" s="2624"/>
      <c r="O2" s="2624"/>
      <c r="P2" s="2624"/>
      <c r="Q2" s="2624"/>
      <c r="R2" s="2624"/>
      <c r="S2" s="2624"/>
      <c r="T2" s="2476"/>
    </row>
    <row r="3" spans="1:39" ht="18.75">
      <c r="A3" s="2624" t="s">
        <v>4454</v>
      </c>
      <c r="B3" s="2624"/>
      <c r="C3" s="2624"/>
      <c r="D3" s="2624"/>
      <c r="E3" s="2624"/>
      <c r="F3" s="2624"/>
      <c r="G3" s="2624"/>
      <c r="H3" s="2624"/>
      <c r="I3" s="2624"/>
      <c r="J3" s="2624"/>
      <c r="K3" s="2624"/>
      <c r="L3" s="2624"/>
      <c r="M3" s="2624"/>
      <c r="N3" s="2624"/>
      <c r="O3" s="2624"/>
      <c r="P3" s="2624"/>
      <c r="Q3" s="2624"/>
      <c r="R3" s="2624"/>
      <c r="S3" s="2624"/>
      <c r="T3" s="2476"/>
    </row>
    <row r="4" spans="1:39" ht="15">
      <c r="A4" s="130"/>
      <c r="B4" s="130"/>
      <c r="C4" s="130"/>
      <c r="D4" s="130"/>
      <c r="S4" s="2069"/>
      <c r="T4" s="2069"/>
      <c r="U4" s="2407"/>
      <c r="V4" s="2411"/>
    </row>
    <row r="5" spans="1:39" s="1309" customFormat="1" ht="15">
      <c r="A5" s="1571"/>
      <c r="B5" s="1571"/>
      <c r="C5" s="1571"/>
      <c r="D5" s="1571"/>
      <c r="E5" s="2625" t="s">
        <v>4455</v>
      </c>
      <c r="F5" s="2625"/>
      <c r="G5" s="2625"/>
      <c r="H5" s="2625"/>
      <c r="I5" s="2625"/>
      <c r="J5" s="2625"/>
      <c r="K5" s="2625"/>
      <c r="L5" s="1296"/>
      <c r="M5" s="2637" t="s">
        <v>4508</v>
      </c>
      <c r="N5" s="2637"/>
      <c r="O5" s="2637"/>
      <c r="P5" s="2637"/>
      <c r="Q5" s="2637"/>
      <c r="R5" s="2637"/>
      <c r="S5" s="2637"/>
      <c r="T5" s="2637"/>
      <c r="U5" s="2412"/>
      <c r="V5" s="2412"/>
      <c r="W5" s="2413"/>
      <c r="X5" s="2413"/>
    </row>
    <row r="6" spans="1:39" ht="15">
      <c r="A6" s="1298"/>
      <c r="B6" s="1298"/>
      <c r="C6" s="1298"/>
      <c r="D6" s="1298"/>
      <c r="E6" s="2068"/>
      <c r="F6" s="1310"/>
      <c r="G6" s="2068"/>
      <c r="H6" s="1310"/>
      <c r="I6" s="2068"/>
      <c r="J6" s="1310"/>
      <c r="K6" s="2068"/>
      <c r="L6" s="1310"/>
      <c r="M6" s="2561"/>
      <c r="N6" s="1310"/>
      <c r="O6" s="2561"/>
      <c r="P6" s="1310"/>
      <c r="Q6" s="2561"/>
      <c r="R6" s="2565"/>
      <c r="S6" s="2058"/>
      <c r="T6" s="2058"/>
      <c r="U6" s="2414"/>
      <c r="V6" s="2415"/>
      <c r="AL6" s="1983">
        <v>1000</v>
      </c>
    </row>
    <row r="7" spans="1:39" ht="15.75" thickBot="1">
      <c r="A7" s="1298"/>
      <c r="B7" s="1298"/>
      <c r="C7" s="1298"/>
      <c r="D7" s="1298"/>
      <c r="E7" s="2056" t="s">
        <v>4122</v>
      </c>
      <c r="F7" s="2057"/>
      <c r="G7" s="2056" t="s">
        <v>3749</v>
      </c>
      <c r="H7" s="1307"/>
      <c r="I7" s="2058" t="s">
        <v>4125</v>
      </c>
      <c r="J7" s="1307"/>
      <c r="K7" s="2046"/>
      <c r="L7" s="1310"/>
      <c r="M7" s="2562" t="s">
        <v>4122</v>
      </c>
      <c r="N7" s="1310"/>
      <c r="O7" s="2562" t="s">
        <v>3749</v>
      </c>
      <c r="P7" s="1310"/>
      <c r="Q7" s="2562" t="s">
        <v>3749</v>
      </c>
      <c r="R7" s="2562"/>
      <c r="S7" s="2058"/>
      <c r="T7" s="2058"/>
      <c r="U7" s="2416"/>
      <c r="V7" s="2416"/>
    </row>
    <row r="8" spans="1:39" ht="15.75" thickBot="1">
      <c r="A8" s="1296"/>
      <c r="B8" s="1296"/>
      <c r="C8" s="1296"/>
      <c r="D8" s="1296"/>
      <c r="E8" s="2047" t="s">
        <v>4123</v>
      </c>
      <c r="F8" s="2057"/>
      <c r="G8" s="2047" t="s">
        <v>4123</v>
      </c>
      <c r="H8" s="1307"/>
      <c r="I8" s="2047" t="s">
        <v>4123</v>
      </c>
      <c r="J8" s="1307"/>
      <c r="K8" s="2058" t="s">
        <v>2928</v>
      </c>
      <c r="L8" s="1310"/>
      <c r="M8" s="2563" t="s">
        <v>4123</v>
      </c>
      <c r="N8" s="1310"/>
      <c r="O8" s="2563" t="s">
        <v>4123</v>
      </c>
      <c r="P8" s="1310"/>
      <c r="Q8" s="2563" t="s">
        <v>4123</v>
      </c>
      <c r="R8" s="2563"/>
      <c r="S8" s="2564" t="s">
        <v>2928</v>
      </c>
      <c r="T8" s="2058"/>
      <c r="U8" s="2634" t="s">
        <v>3448</v>
      </c>
      <c r="V8" s="2634"/>
      <c r="W8" s="2634"/>
      <c r="X8" s="2635" t="s">
        <v>2928</v>
      </c>
    </row>
    <row r="9" spans="1:39" ht="15.75" thickBot="1">
      <c r="A9" s="1296"/>
      <c r="B9" s="1296"/>
      <c r="C9" s="1296"/>
      <c r="D9" s="1573" t="s">
        <v>2945</v>
      </c>
      <c r="E9" s="2622" t="s">
        <v>4434</v>
      </c>
      <c r="F9" s="2622"/>
      <c r="G9" s="2622"/>
      <c r="H9" s="2622"/>
      <c r="I9" s="2622"/>
      <c r="J9" s="2622"/>
      <c r="K9" s="2622"/>
      <c r="L9" s="2622"/>
      <c r="M9" s="2622"/>
      <c r="N9" s="2622"/>
      <c r="O9" s="2622"/>
      <c r="P9" s="2622"/>
      <c r="Q9" s="2622"/>
      <c r="R9" s="2622"/>
      <c r="S9" s="2622"/>
      <c r="T9" s="2538"/>
      <c r="U9" s="2539" t="s">
        <v>3142</v>
      </c>
      <c r="V9" s="2539" t="s">
        <v>3449</v>
      </c>
      <c r="W9" s="2539" t="s">
        <v>3092</v>
      </c>
      <c r="X9" s="2636"/>
      <c r="AJ9" s="2620" t="s">
        <v>4497</v>
      </c>
      <c r="AK9" s="2620"/>
      <c r="AL9" s="2620"/>
    </row>
    <row r="10" spans="1:39" ht="15">
      <c r="A10" s="1930" t="s">
        <v>3176</v>
      </c>
      <c r="B10" s="1515"/>
      <c r="C10" s="1298"/>
      <c r="D10" s="1298"/>
      <c r="E10" s="1309"/>
      <c r="F10" s="1309"/>
      <c r="G10" s="1309"/>
      <c r="H10" s="1309"/>
      <c r="I10" s="1309"/>
      <c r="J10" s="1309"/>
      <c r="K10" s="1309"/>
      <c r="L10" s="1309"/>
      <c r="M10" s="1309"/>
      <c r="N10" s="1309"/>
      <c r="O10" s="1309"/>
      <c r="P10" s="1309"/>
      <c r="Q10" s="1309"/>
      <c r="R10" s="1309"/>
      <c r="S10" s="1309"/>
      <c r="T10" s="1309"/>
      <c r="U10" s="2417"/>
      <c r="W10" s="2407"/>
      <c r="X10" s="2407"/>
      <c r="AB10" s="1303">
        <v>43008</v>
      </c>
      <c r="AJ10" s="2537" t="s">
        <v>3142</v>
      </c>
      <c r="AK10" s="2537" t="s">
        <v>3141</v>
      </c>
      <c r="AL10" s="2537" t="s">
        <v>3092</v>
      </c>
    </row>
    <row r="11" spans="1:39" s="1372" customFormat="1" ht="15">
      <c r="A11" s="2060" t="s">
        <v>4127</v>
      </c>
      <c r="B11" s="1877"/>
      <c r="C11" s="1298"/>
      <c r="D11" s="1298"/>
      <c r="E11" s="1876"/>
      <c r="F11" s="1338"/>
      <c r="G11" s="1876"/>
      <c r="H11" s="1338"/>
      <c r="I11" s="1876"/>
      <c r="J11" s="1338"/>
      <c r="K11" s="1876"/>
      <c r="L11" s="1312"/>
      <c r="M11" s="1957"/>
      <c r="N11" s="1312"/>
      <c r="O11" s="1957"/>
      <c r="P11" s="1312"/>
      <c r="Q11" s="1957"/>
      <c r="R11" s="1957"/>
      <c r="S11" s="1957"/>
      <c r="T11" s="2557"/>
      <c r="U11" s="2418">
        <f>AB12</f>
        <v>805193</v>
      </c>
      <c r="V11" s="2418">
        <v>0</v>
      </c>
      <c r="W11" s="2418">
        <v>0</v>
      </c>
      <c r="X11" s="2419">
        <f>U11+V11+W11</f>
        <v>805193</v>
      </c>
      <c r="Z11" s="1850" t="s">
        <v>3805</v>
      </c>
      <c r="AA11" s="1323"/>
      <c r="AB11" s="1850">
        <v>-7744416</v>
      </c>
      <c r="AC11" s="1323"/>
      <c r="AD11" s="1323"/>
      <c r="AE11" s="1323"/>
      <c r="AF11" s="1323"/>
      <c r="AG11" s="1323"/>
      <c r="AH11" s="1323"/>
      <c r="AI11" s="1323"/>
      <c r="AJ11" s="1323"/>
    </row>
    <row r="12" spans="1:39" s="1372" customFormat="1" ht="15">
      <c r="A12" s="2061" t="s">
        <v>4128</v>
      </c>
      <c r="B12" s="1877"/>
      <c r="C12" s="1298"/>
      <c r="D12" s="1298"/>
      <c r="E12" s="1878">
        <f>IS!E12-'IS - QTR'!AJ12</f>
        <v>-10415</v>
      </c>
      <c r="F12" s="1338"/>
      <c r="G12" s="1878">
        <f>IS!G12-'IS - QTR'!AK12</f>
        <v>0</v>
      </c>
      <c r="H12" s="1338"/>
      <c r="I12" s="1878">
        <f>IS!I12-'IS - QTR'!AL12</f>
        <v>0</v>
      </c>
      <c r="J12" s="1338"/>
      <c r="K12" s="1878">
        <f>SUM(E12:I12)</f>
        <v>-10415</v>
      </c>
      <c r="L12" s="1312"/>
      <c r="M12" s="1820">
        <v>21431</v>
      </c>
      <c r="N12" s="1312"/>
      <c r="O12" s="1820">
        <v>65</v>
      </c>
      <c r="P12" s="1312"/>
      <c r="Q12" s="1820">
        <v>31</v>
      </c>
      <c r="R12" s="1820"/>
      <c r="S12" s="1820">
        <v>21527</v>
      </c>
      <c r="T12" s="2481"/>
      <c r="U12" s="2418" t="e">
        <f>#REF!</f>
        <v>#REF!</v>
      </c>
      <c r="V12" s="2418">
        <v>-379291</v>
      </c>
      <c r="W12" s="2418">
        <v>-19560</v>
      </c>
      <c r="X12" s="2419" t="e">
        <f t="shared" ref="X12:X20" si="0">U12+V12+W12</f>
        <v>#REF!</v>
      </c>
      <c r="Z12" s="1323" t="s">
        <v>3603</v>
      </c>
      <c r="AA12" s="1323"/>
      <c r="AB12" s="1850">
        <v>805193</v>
      </c>
      <c r="AC12" s="1323" t="s">
        <v>3604</v>
      </c>
      <c r="AD12" s="1323"/>
      <c r="AE12" s="1323"/>
      <c r="AF12" s="1323"/>
      <c r="AG12" s="1323"/>
      <c r="AH12" s="1323"/>
      <c r="AI12" s="1323"/>
      <c r="AJ12" s="1323">
        <v>-8982</v>
      </c>
      <c r="AK12" s="1323">
        <v>-289</v>
      </c>
      <c r="AL12" s="1323">
        <v>0</v>
      </c>
    </row>
    <row r="13" spans="1:39" s="1372" customFormat="1" ht="15">
      <c r="A13" s="2061" t="s">
        <v>4129</v>
      </c>
      <c r="B13" s="1877"/>
      <c r="C13" s="1298"/>
      <c r="D13" s="1298"/>
      <c r="E13" s="1878">
        <f>IS!E13-'IS - QTR'!AJ13</f>
        <v>9921</v>
      </c>
      <c r="F13" s="1338"/>
      <c r="G13" s="1878">
        <f>IS!G13-'IS - QTR'!AK13</f>
        <v>0</v>
      </c>
      <c r="H13" s="1338"/>
      <c r="I13" s="1878">
        <f>IS!I13-'IS - QTR'!AL13</f>
        <v>0</v>
      </c>
      <c r="J13" s="1338"/>
      <c r="K13" s="1878">
        <f>SUM(E13:I13)</f>
        <v>9921</v>
      </c>
      <c r="L13" s="1312"/>
      <c r="M13" s="1820">
        <v>4956</v>
      </c>
      <c r="N13" s="1312"/>
      <c r="O13" s="1820">
        <v>0</v>
      </c>
      <c r="P13" s="1312"/>
      <c r="Q13" s="1820">
        <v>0</v>
      </c>
      <c r="R13" s="1820"/>
      <c r="S13" s="1820">
        <v>4956</v>
      </c>
      <c r="T13" s="2481"/>
      <c r="U13" s="2418">
        <v>2252265</v>
      </c>
      <c r="V13" s="2420">
        <v>0</v>
      </c>
      <c r="W13" s="2420">
        <v>0</v>
      </c>
      <c r="X13" s="2418">
        <f t="shared" si="0"/>
        <v>2252265</v>
      </c>
      <c r="Z13" s="1931" t="s">
        <v>3600</v>
      </c>
      <c r="AA13" s="1932"/>
      <c r="AB13" s="1850">
        <v>4397370</v>
      </c>
      <c r="AC13" s="1933"/>
      <c r="AE13" s="1323"/>
      <c r="AF13" s="1323"/>
      <c r="AG13" s="1323"/>
      <c r="AH13" s="1323"/>
      <c r="AI13" s="1323"/>
      <c r="AJ13" s="1323">
        <v>16242</v>
      </c>
      <c r="AK13" s="1323">
        <v>0</v>
      </c>
      <c r="AL13" s="1323">
        <v>0</v>
      </c>
    </row>
    <row r="14" spans="1:39" s="1372" customFormat="1" ht="15">
      <c r="A14" s="2062" t="s">
        <v>4130</v>
      </c>
      <c r="B14" s="1877"/>
      <c r="C14" s="1298"/>
      <c r="D14" s="1298"/>
      <c r="E14" s="1878">
        <f>IS!E14-'IS - QTR'!AJ14</f>
        <v>0</v>
      </c>
      <c r="F14" s="1338"/>
      <c r="G14" s="1878">
        <f>IS!G14-'IS - QTR'!AK14</f>
        <v>2469</v>
      </c>
      <c r="H14" s="1338"/>
      <c r="I14" s="1878">
        <f>IS!I14-'IS - QTR'!AL14</f>
        <v>1097</v>
      </c>
      <c r="J14" s="1338"/>
      <c r="K14" s="1878">
        <f t="shared" ref="K14:K19" si="1">SUM(E14:I14)</f>
        <v>3566</v>
      </c>
      <c r="L14" s="1312"/>
      <c r="M14" s="1820">
        <v>0</v>
      </c>
      <c r="N14" s="1312"/>
      <c r="O14" s="1820">
        <v>1943</v>
      </c>
      <c r="P14" s="1312"/>
      <c r="Q14" s="1820">
        <v>677</v>
      </c>
      <c r="R14" s="1820"/>
      <c r="S14" s="1820">
        <v>2620</v>
      </c>
      <c r="T14" s="2481"/>
      <c r="U14" s="2420">
        <v>0</v>
      </c>
      <c r="V14" s="2420">
        <v>1787159</v>
      </c>
      <c r="W14" s="2420">
        <v>359709</v>
      </c>
      <c r="X14" s="2419">
        <f t="shared" si="0"/>
        <v>2146868</v>
      </c>
      <c r="Y14" s="1323"/>
      <c r="Z14" s="1372" t="s">
        <v>3602</v>
      </c>
      <c r="AB14" s="1323">
        <v>7840</v>
      </c>
      <c r="AC14" s="1372" t="s">
        <v>3601</v>
      </c>
      <c r="AE14" s="1323"/>
      <c r="AF14" s="1323"/>
      <c r="AG14" s="1323"/>
      <c r="AH14" s="1323"/>
      <c r="AI14" s="1323"/>
      <c r="AJ14" s="1323">
        <v>0</v>
      </c>
      <c r="AK14" s="1323">
        <v>3397</v>
      </c>
      <c r="AL14" s="1323">
        <v>1510</v>
      </c>
    </row>
    <row r="15" spans="1:39" s="1372" customFormat="1" ht="15">
      <c r="A15" s="2061" t="s">
        <v>4503</v>
      </c>
      <c r="B15" s="1515"/>
      <c r="C15" s="1298"/>
      <c r="D15" s="1298"/>
      <c r="E15" s="1878">
        <f>IS!E15-'IS - QTR'!AJ15</f>
        <v>0</v>
      </c>
      <c r="F15" s="1338"/>
      <c r="G15" s="1878">
        <f>IS!G15-'IS - QTR'!AK15</f>
        <v>3822</v>
      </c>
      <c r="H15" s="1338"/>
      <c r="I15" s="1878">
        <f>IS!I15-'IS - QTR'!AL15</f>
        <v>425</v>
      </c>
      <c r="J15" s="1338"/>
      <c r="K15" s="1878">
        <f t="shared" si="1"/>
        <v>4247</v>
      </c>
      <c r="L15" s="1312"/>
      <c r="M15" s="1820">
        <v>0</v>
      </c>
      <c r="N15" s="1312"/>
      <c r="O15" s="1820">
        <v>2313</v>
      </c>
      <c r="P15" s="1312"/>
      <c r="Q15" s="1820">
        <v>236</v>
      </c>
      <c r="R15" s="1820"/>
      <c r="S15" s="1820">
        <v>2549</v>
      </c>
      <c r="T15" s="2481"/>
      <c r="U15" s="2420">
        <v>0</v>
      </c>
      <c r="V15" s="2420">
        <v>0</v>
      </c>
      <c r="W15" s="2420">
        <v>0</v>
      </c>
      <c r="X15" s="2419">
        <f t="shared" si="0"/>
        <v>0</v>
      </c>
      <c r="Y15" s="1323"/>
      <c r="Z15" s="1323"/>
      <c r="AA15" s="1323"/>
      <c r="AB15" s="1323"/>
      <c r="AC15" s="1323"/>
      <c r="AD15" s="1323"/>
      <c r="AE15" s="1323"/>
      <c r="AF15" s="1323"/>
      <c r="AG15" s="1323"/>
      <c r="AH15" s="1323"/>
      <c r="AI15" s="1323"/>
      <c r="AJ15" s="1323">
        <v>0</v>
      </c>
      <c r="AK15" s="1323">
        <v>5524</v>
      </c>
      <c r="AL15" s="1323">
        <v>1043</v>
      </c>
      <c r="AM15" s="1374"/>
    </row>
    <row r="16" spans="1:39" s="1372" customFormat="1" ht="15">
      <c r="A16" s="2063" t="s">
        <v>4132</v>
      </c>
      <c r="B16" s="1515"/>
      <c r="C16" s="1298"/>
      <c r="D16" s="1298"/>
      <c r="E16" s="1878">
        <f>IS!E16-'IS - QTR'!AJ16</f>
        <v>0</v>
      </c>
      <c r="F16" s="1338"/>
      <c r="G16" s="1878">
        <f>IS!G16-'IS - QTR'!AK16</f>
        <v>710</v>
      </c>
      <c r="H16" s="1338"/>
      <c r="I16" s="1878">
        <f>IS!I16-'IS - QTR'!AL16</f>
        <v>608</v>
      </c>
      <c r="J16" s="1338"/>
      <c r="K16" s="1878">
        <f>SUM(E16:I16)</f>
        <v>1318</v>
      </c>
      <c r="L16" s="1312"/>
      <c r="M16" s="1820">
        <v>0</v>
      </c>
      <c r="N16" s="1312"/>
      <c r="O16" s="1820">
        <v>343</v>
      </c>
      <c r="P16" s="1312"/>
      <c r="Q16" s="1820">
        <v>172</v>
      </c>
      <c r="R16" s="1820"/>
      <c r="S16" s="1820">
        <v>515</v>
      </c>
      <c r="T16" s="1312"/>
      <c r="U16" s="2421"/>
      <c r="V16" s="2421">
        <v>0</v>
      </c>
      <c r="W16" s="2421"/>
      <c r="X16" s="2422"/>
      <c r="Y16" s="1323"/>
      <c r="Z16" s="1323"/>
      <c r="AA16" s="1323"/>
      <c r="AB16" s="1323"/>
      <c r="AC16" s="1323"/>
      <c r="AD16" s="1323"/>
      <c r="AE16" s="1323"/>
      <c r="AF16" s="1323"/>
      <c r="AG16" s="1323"/>
      <c r="AH16" s="1323"/>
      <c r="AI16" s="1323"/>
      <c r="AJ16" s="1323">
        <v>0</v>
      </c>
      <c r="AK16" s="1323">
        <v>975</v>
      </c>
      <c r="AL16" s="1323">
        <v>803</v>
      </c>
    </row>
    <row r="17" spans="1:39" s="1372" customFormat="1" ht="15">
      <c r="A17" s="2064" t="s">
        <v>4133</v>
      </c>
      <c r="B17" s="1515"/>
      <c r="C17" s="1298"/>
      <c r="D17" s="1298"/>
      <c r="E17" s="1878">
        <f>IS!E17-'IS - QTR'!AJ17</f>
        <v>1954</v>
      </c>
      <c r="F17" s="1338"/>
      <c r="G17" s="1878">
        <f>IS!G17-'IS - QTR'!AK17</f>
        <v>-843</v>
      </c>
      <c r="H17" s="1338"/>
      <c r="I17" s="1878">
        <f>IS!I17-'IS - QTR'!AL17</f>
        <v>-37</v>
      </c>
      <c r="J17" s="1338"/>
      <c r="K17" s="1878">
        <f>SUM(E17:I17)</f>
        <v>1074</v>
      </c>
      <c r="L17" s="1312"/>
      <c r="M17" s="1820">
        <v>-10972</v>
      </c>
      <c r="N17" s="1312"/>
      <c r="O17" s="1820">
        <v>256</v>
      </c>
      <c r="P17" s="1312"/>
      <c r="Q17" s="1820">
        <v>-22</v>
      </c>
      <c r="R17" s="1820"/>
      <c r="S17" s="1820">
        <v>-10738</v>
      </c>
      <c r="T17" s="2481"/>
      <c r="U17" s="2418">
        <v>-36315852</v>
      </c>
      <c r="V17" s="2418">
        <v>-506544</v>
      </c>
      <c r="W17" s="2418">
        <v>-63546</v>
      </c>
      <c r="X17" s="2419">
        <f>U17+V17+W17</f>
        <v>-36885942</v>
      </c>
      <c r="Y17" s="1323"/>
      <c r="Z17" s="1323"/>
      <c r="AA17" s="1323"/>
      <c r="AB17" s="1323"/>
      <c r="AC17" s="1323"/>
      <c r="AD17" s="1323"/>
      <c r="AE17" s="1323"/>
      <c r="AF17" s="1323"/>
      <c r="AG17" s="1323"/>
      <c r="AH17" s="1323"/>
      <c r="AI17" s="1323"/>
      <c r="AJ17" s="1323">
        <v>-44520</v>
      </c>
      <c r="AK17" s="1323">
        <v>302</v>
      </c>
      <c r="AL17" s="1323">
        <v>-138</v>
      </c>
      <c r="AM17" s="1374"/>
    </row>
    <row r="18" spans="1:39" s="1372" customFormat="1" ht="15">
      <c r="A18" s="1299" t="s">
        <v>4449</v>
      </c>
      <c r="B18" s="1299"/>
      <c r="C18" s="1298"/>
      <c r="D18" s="1298"/>
      <c r="E18" s="1878">
        <f>IS!E18-'IS - QTR'!AJ18</f>
        <v>362</v>
      </c>
      <c r="F18" s="1338"/>
      <c r="G18" s="1878">
        <f>IS!G18-'IS - QTR'!AK18</f>
        <v>2508</v>
      </c>
      <c r="H18" s="1338"/>
      <c r="I18" s="1878">
        <f>IS!I18-'IS - QTR'!AL18</f>
        <v>6897</v>
      </c>
      <c r="J18" s="1338"/>
      <c r="K18" s="1878">
        <f t="shared" si="1"/>
        <v>9767</v>
      </c>
      <c r="L18" s="1312"/>
      <c r="M18" s="1820">
        <v>185</v>
      </c>
      <c r="N18" s="1312"/>
      <c r="O18" s="1820">
        <v>904</v>
      </c>
      <c r="P18" s="1312"/>
      <c r="Q18" s="1820">
        <v>3381</v>
      </c>
      <c r="R18" s="1820"/>
      <c r="S18" s="1820">
        <v>4470</v>
      </c>
      <c r="T18" s="1888"/>
      <c r="U18" s="2420">
        <v>494404</v>
      </c>
      <c r="V18" s="2420">
        <v>869038</v>
      </c>
      <c r="W18" s="2420">
        <v>629040</v>
      </c>
      <c r="X18" s="2419">
        <f t="shared" si="0"/>
        <v>1992482</v>
      </c>
      <c r="Y18" s="1323"/>
      <c r="Z18" s="1323"/>
      <c r="AA18" s="1323"/>
      <c r="AB18" s="1323"/>
      <c r="AC18" s="1323"/>
      <c r="AD18" s="1323"/>
      <c r="AE18" s="1323"/>
      <c r="AF18" s="1323"/>
      <c r="AG18" s="1323"/>
      <c r="AH18" s="1323"/>
      <c r="AI18" s="1323"/>
      <c r="AJ18" s="1323">
        <v>511</v>
      </c>
      <c r="AK18" s="1323">
        <v>4143</v>
      </c>
      <c r="AL18" s="1323">
        <v>8288</v>
      </c>
      <c r="AM18" s="1374"/>
    </row>
    <row r="19" spans="1:39" s="1372" customFormat="1" ht="15">
      <c r="A19" s="1299" t="s">
        <v>3274</v>
      </c>
      <c r="B19" s="1299"/>
      <c r="C19" s="1298"/>
      <c r="D19" s="1298"/>
      <c r="E19" s="1882">
        <v>0</v>
      </c>
      <c r="F19" s="1338"/>
      <c r="G19" s="1882">
        <f>IS!G19-'IS - QTR'!AK19</f>
        <v>30</v>
      </c>
      <c r="H19" s="1338"/>
      <c r="I19" s="1882">
        <v>0</v>
      </c>
      <c r="J19" s="1338"/>
      <c r="K19" s="1882">
        <f t="shared" si="1"/>
        <v>30</v>
      </c>
      <c r="L19" s="1312"/>
      <c r="M19" s="1822">
        <v>0</v>
      </c>
      <c r="N19" s="1312"/>
      <c r="O19" s="1822">
        <v>0</v>
      </c>
      <c r="P19" s="1312"/>
      <c r="Q19" s="1822">
        <v>0</v>
      </c>
      <c r="R19" s="1822"/>
      <c r="S19" s="1822"/>
      <c r="T19" s="1312"/>
      <c r="U19" s="2421"/>
      <c r="V19" s="2421"/>
      <c r="W19" s="2421"/>
      <c r="X19" s="2422"/>
      <c r="Y19" s="1323"/>
      <c r="Z19" s="1323"/>
      <c r="AA19" s="1323"/>
      <c r="AB19" s="1323"/>
      <c r="AC19" s="1323"/>
      <c r="AD19" s="1323"/>
      <c r="AE19" s="1323"/>
      <c r="AF19" s="1323"/>
      <c r="AG19" s="1323"/>
      <c r="AH19" s="1323"/>
      <c r="AI19" s="1323"/>
      <c r="AJ19" s="1323"/>
      <c r="AK19" s="1323">
        <v>0</v>
      </c>
      <c r="AL19" s="1323"/>
      <c r="AM19" s="1374"/>
    </row>
    <row r="20" spans="1:39" s="1303" customFormat="1" ht="15">
      <c r="A20" s="1930" t="s">
        <v>4287</v>
      </c>
      <c r="B20" s="1930"/>
      <c r="C20" s="1336"/>
      <c r="D20" s="1336"/>
      <c r="E20" s="1338">
        <f>SUM(E12:E19)</f>
        <v>1822</v>
      </c>
      <c r="F20" s="1220"/>
      <c r="G20" s="1338">
        <f>SUM(G12:G19)</f>
        <v>8696</v>
      </c>
      <c r="H20" s="1220"/>
      <c r="I20" s="1338">
        <f>SUM(I12:I19)</f>
        <v>8990</v>
      </c>
      <c r="J20" s="1220"/>
      <c r="K20" s="1338">
        <f>SUM(K12:K19)</f>
        <v>19508</v>
      </c>
      <c r="L20" s="1282"/>
      <c r="M20" s="1282">
        <f>SUM(M12:M19)</f>
        <v>15600</v>
      </c>
      <c r="N20" s="1282"/>
      <c r="O20" s="1282">
        <f>SUM(O12:O19)</f>
        <v>5824</v>
      </c>
      <c r="P20" s="1282"/>
      <c r="Q20" s="1282">
        <f>SUM(Q12:Q19)</f>
        <v>4475</v>
      </c>
      <c r="R20" s="1282"/>
      <c r="S20" s="1312">
        <f>SUM(S12:S19)</f>
        <v>25899</v>
      </c>
      <c r="T20" s="1312"/>
      <c r="U20" s="2422" t="e">
        <f>SUM(U11:U18)</f>
        <v>#REF!</v>
      </c>
      <c r="V20" s="2422">
        <f>SUM(V11:V18)</f>
        <v>1770362</v>
      </c>
      <c r="W20" s="2422">
        <f>SUM(W11:W18)</f>
        <v>905643</v>
      </c>
      <c r="X20" s="2422" t="e">
        <f t="shared" si="0"/>
        <v>#REF!</v>
      </c>
      <c r="Y20" s="1338"/>
      <c r="Z20" s="1220">
        <v>1770362</v>
      </c>
      <c r="AA20" s="1220">
        <v>4834331</v>
      </c>
      <c r="AB20" s="1220">
        <f>AA20-Z20</f>
        <v>3063969</v>
      </c>
      <c r="AC20" s="1220"/>
      <c r="AD20" s="1220"/>
      <c r="AE20" s="1220"/>
      <c r="AF20" s="1220"/>
      <c r="AG20" s="1220"/>
      <c r="AH20" s="1220"/>
      <c r="AI20" s="1220"/>
      <c r="AJ20" s="1220"/>
      <c r="AK20" s="1220"/>
      <c r="AL20" s="1220"/>
    </row>
    <row r="21" spans="1:39" ht="15">
      <c r="A21" s="1299"/>
      <c r="B21" s="1299"/>
      <c r="C21" s="1298"/>
      <c r="D21" s="1298"/>
      <c r="E21" s="1220"/>
      <c r="F21" s="1220"/>
      <c r="G21" s="1220"/>
      <c r="H21" s="1220"/>
      <c r="I21" s="1220"/>
      <c r="J21" s="1220"/>
      <c r="K21" s="1220"/>
      <c r="L21" s="1282"/>
      <c r="M21" s="1282"/>
      <c r="N21" s="1282"/>
      <c r="O21" s="1282"/>
      <c r="P21" s="1282"/>
      <c r="Q21" s="1282"/>
      <c r="R21" s="1282"/>
      <c r="S21" s="1282"/>
      <c r="T21" s="1282"/>
      <c r="U21" s="2407"/>
      <c r="V21" s="2407"/>
      <c r="W21" s="2407"/>
      <c r="X21" s="2407"/>
      <c r="Y21" s="1282"/>
      <c r="Z21" s="1282"/>
      <c r="AA21" s="1282"/>
      <c r="AB21" s="1282"/>
      <c r="AC21" s="1282"/>
      <c r="AD21" s="1282"/>
      <c r="AE21" s="1282"/>
      <c r="AF21" s="1282"/>
      <c r="AG21" s="1282"/>
      <c r="AH21" s="1282"/>
      <c r="AI21" s="1282"/>
      <c r="AJ21" s="1282"/>
      <c r="AK21" s="1282"/>
      <c r="AL21" s="1282"/>
    </row>
    <row r="22" spans="1:39" ht="15">
      <c r="A22" s="1930" t="s">
        <v>3177</v>
      </c>
      <c r="B22" s="1930"/>
      <c r="C22" s="1298"/>
      <c r="D22" s="1298"/>
      <c r="E22" s="1220"/>
      <c r="F22" s="1220"/>
      <c r="G22" s="1220"/>
      <c r="H22" s="1220"/>
      <c r="I22" s="1220"/>
      <c r="J22" s="1220"/>
      <c r="K22" s="1220"/>
      <c r="L22" s="1282"/>
      <c r="M22" s="1282"/>
      <c r="N22" s="1282"/>
      <c r="O22" s="1282"/>
      <c r="P22" s="1282"/>
      <c r="Q22" s="1282"/>
      <c r="R22" s="1282"/>
      <c r="S22" s="1282"/>
      <c r="T22" s="1282"/>
      <c r="U22" s="2407"/>
      <c r="V22" s="2407"/>
      <c r="W22" s="2407"/>
      <c r="X22" s="2407"/>
      <c r="Y22" s="1282"/>
      <c r="Z22" s="1282"/>
      <c r="AA22" s="1282"/>
      <c r="AB22" s="1282"/>
      <c r="AC22" s="1282"/>
      <c r="AD22" s="1282"/>
      <c r="AE22" s="1282"/>
      <c r="AF22" s="1282"/>
      <c r="AG22" s="1282"/>
      <c r="AH22" s="1282"/>
      <c r="AI22" s="1282"/>
      <c r="AJ22" s="1282"/>
      <c r="AK22" s="1282"/>
      <c r="AL22" s="1282"/>
    </row>
    <row r="23" spans="1:39" s="1372" customFormat="1" ht="15">
      <c r="A23" s="1299" t="s">
        <v>3704</v>
      </c>
      <c r="B23" s="1299"/>
      <c r="C23" s="2071"/>
      <c r="D23" s="2071"/>
      <c r="E23" s="1876">
        <f>IS!E23+-'IS - QTR'!AJ23</f>
        <v>2293</v>
      </c>
      <c r="F23" s="1338"/>
      <c r="G23" s="1876">
        <f>IS!G23+-'IS - QTR'!AK23</f>
        <v>1438</v>
      </c>
      <c r="H23" s="1338"/>
      <c r="I23" s="1876">
        <f>IS!I23+-'IS - QTR'!AL23</f>
        <v>1360</v>
      </c>
      <c r="J23" s="1338"/>
      <c r="K23" s="1876">
        <f>SUM(E23:I23)</f>
        <v>5091</v>
      </c>
      <c r="L23" s="1312"/>
      <c r="M23" s="1957">
        <v>2510</v>
      </c>
      <c r="N23" s="1312"/>
      <c r="O23" s="1957">
        <v>1145</v>
      </c>
      <c r="P23" s="1312"/>
      <c r="Q23" s="1957">
        <v>986</v>
      </c>
      <c r="R23" s="1312"/>
      <c r="S23" s="1957">
        <v>4641</v>
      </c>
      <c r="T23" s="1957"/>
      <c r="U23" s="2420">
        <v>1614158</v>
      </c>
      <c r="V23" s="2420">
        <v>780570</v>
      </c>
      <c r="W23" s="2420">
        <v>277265</v>
      </c>
      <c r="X23" s="2419">
        <f>U23+V23+W23</f>
        <v>2671993</v>
      </c>
      <c r="Y23" s="1323"/>
      <c r="Z23" s="1323"/>
      <c r="AA23" s="1323"/>
      <c r="AB23" s="1323"/>
      <c r="AC23" s="1323"/>
      <c r="AD23" s="1323"/>
      <c r="AE23" s="1323"/>
      <c r="AF23" s="1323"/>
      <c r="AG23" s="1323"/>
      <c r="AH23" s="1323"/>
      <c r="AI23" s="1323"/>
      <c r="AJ23" s="1323">
        <v>5249</v>
      </c>
      <c r="AK23" s="1323">
        <v>2744</v>
      </c>
      <c r="AL23" s="1323">
        <v>2305</v>
      </c>
    </row>
    <row r="24" spans="1:39" s="1372" customFormat="1" ht="15">
      <c r="A24" s="1958" t="s">
        <v>4246</v>
      </c>
      <c r="B24" s="1299"/>
      <c r="C24" s="2071"/>
      <c r="D24" s="2071"/>
      <c r="E24" s="1878"/>
      <c r="F24" s="1338"/>
      <c r="G24" s="1878"/>
      <c r="H24" s="1338"/>
      <c r="I24" s="1878"/>
      <c r="J24" s="1338"/>
      <c r="K24" s="1878"/>
      <c r="L24" s="1312"/>
      <c r="M24" s="1820"/>
      <c r="N24" s="1312"/>
      <c r="O24" s="1820"/>
      <c r="P24" s="1312"/>
      <c r="Q24" s="1820"/>
      <c r="R24" s="1312"/>
      <c r="S24" s="1820"/>
      <c r="T24" s="1820"/>
      <c r="U24" s="2420"/>
      <c r="V24" s="2420"/>
      <c r="W24" s="2420"/>
      <c r="X24" s="2419"/>
      <c r="Y24" s="1323"/>
      <c r="Z24" s="1323"/>
      <c r="AA24" s="1323"/>
      <c r="AB24" s="1323"/>
      <c r="AC24" s="1323"/>
      <c r="AD24" s="1323"/>
      <c r="AE24" s="1323"/>
      <c r="AF24" s="1323"/>
      <c r="AG24" s="1323"/>
      <c r="AH24" s="1323"/>
      <c r="AI24" s="1323"/>
      <c r="AJ24" s="1323"/>
      <c r="AK24" s="1323"/>
      <c r="AL24" s="1323"/>
    </row>
    <row r="25" spans="1:39" s="1372" customFormat="1" ht="15">
      <c r="A25" s="2296" t="s">
        <v>4247</v>
      </c>
      <c r="B25" s="1958"/>
      <c r="C25" s="2071"/>
      <c r="D25" s="2071"/>
      <c r="E25" s="1878">
        <f>IS!E25+-'IS - QTR'!AJ25</f>
        <v>299</v>
      </c>
      <c r="F25" s="1220"/>
      <c r="G25" s="1878">
        <f>IS!G25+-'IS - QTR'!AK25</f>
        <v>187</v>
      </c>
      <c r="H25" s="1220"/>
      <c r="I25" s="1878">
        <f>IS!I25+-'IS - QTR'!AL25</f>
        <v>176</v>
      </c>
      <c r="J25" s="1220"/>
      <c r="K25" s="1878">
        <f>SUM(E25:I25)</f>
        <v>662</v>
      </c>
      <c r="L25" s="1282"/>
      <c r="M25" s="1820">
        <v>327</v>
      </c>
      <c r="N25" s="1282"/>
      <c r="O25" s="1820">
        <v>150</v>
      </c>
      <c r="P25" s="1282"/>
      <c r="Q25" s="1820">
        <v>128</v>
      </c>
      <c r="R25" s="1282"/>
      <c r="S25" s="1820">
        <v>605</v>
      </c>
      <c r="T25" s="1820"/>
      <c r="U25" s="2420">
        <v>209841</v>
      </c>
      <c r="V25" s="2420">
        <v>101474</v>
      </c>
      <c r="W25" s="2420">
        <v>36044</v>
      </c>
      <c r="X25" s="2419">
        <f>U25+V25+W25</f>
        <v>347359</v>
      </c>
      <c r="Y25" s="1323"/>
      <c r="Z25" s="1323"/>
      <c r="AA25" s="1323"/>
      <c r="AB25" s="1323"/>
      <c r="AC25" s="1323"/>
      <c r="AD25" s="1323"/>
      <c r="AE25" s="1323"/>
      <c r="AF25" s="1323"/>
      <c r="AG25" s="1323"/>
      <c r="AH25" s="1323"/>
      <c r="AI25" s="1323"/>
      <c r="AJ25" s="1323">
        <v>682</v>
      </c>
      <c r="AK25" s="1323">
        <v>357</v>
      </c>
      <c r="AL25" s="1323">
        <v>300</v>
      </c>
    </row>
    <row r="26" spans="1:39" s="1372" customFormat="1" ht="15">
      <c r="A26" s="1960" t="s">
        <v>3575</v>
      </c>
      <c r="B26" s="1960"/>
      <c r="C26" s="2071"/>
      <c r="D26" s="2071"/>
      <c r="E26" s="1889"/>
      <c r="F26" s="1304"/>
      <c r="G26" s="1889"/>
      <c r="H26" s="1304"/>
      <c r="I26" s="1889"/>
      <c r="J26" s="1304"/>
      <c r="K26" s="1889"/>
      <c r="L26" s="1304"/>
      <c r="M26" s="1889"/>
      <c r="N26" s="1304"/>
      <c r="O26" s="1889"/>
      <c r="P26" s="1304"/>
      <c r="Q26" s="1889"/>
      <c r="R26" s="1304"/>
      <c r="S26" s="1889"/>
      <c r="T26" s="1309"/>
      <c r="U26" s="2423"/>
      <c r="V26" s="2423"/>
      <c r="W26" s="2423"/>
      <c r="X26" s="2424"/>
      <c r="Y26" s="1323"/>
      <c r="Z26" s="1323"/>
      <c r="AA26" s="1323"/>
      <c r="AB26" s="1323"/>
      <c r="AC26" s="1323"/>
      <c r="AD26" s="1323"/>
      <c r="AE26" s="1323"/>
      <c r="AF26" s="1323"/>
      <c r="AG26" s="1323"/>
      <c r="AH26" s="1323"/>
      <c r="AI26" s="1323"/>
      <c r="AK26" s="1323"/>
      <c r="AL26" s="1323"/>
    </row>
    <row r="27" spans="1:39" s="1372" customFormat="1" ht="15">
      <c r="A27" s="1938" t="s">
        <v>3576</v>
      </c>
      <c r="B27" s="1938"/>
      <c r="C27" s="2071"/>
      <c r="D27" s="2071"/>
      <c r="E27" s="1878">
        <f>IS!E27+-'IS - QTR'!AJ27</f>
        <v>209</v>
      </c>
      <c r="F27" s="1220"/>
      <c r="G27" s="1878">
        <f>IS!G27+-'IS - QTR'!AK27</f>
        <v>131</v>
      </c>
      <c r="H27" s="1220"/>
      <c r="I27" s="1878">
        <f>IS!I27+-'IS - QTR'!AL27</f>
        <v>123</v>
      </c>
      <c r="J27" s="1220"/>
      <c r="K27" s="1878">
        <f>SUM(E27:I27)</f>
        <v>463</v>
      </c>
      <c r="L27" s="1282"/>
      <c r="M27" s="1820">
        <v>234</v>
      </c>
      <c r="N27" s="1282"/>
      <c r="O27" s="1820">
        <v>107</v>
      </c>
      <c r="P27" s="1282"/>
      <c r="Q27" s="1820">
        <v>92</v>
      </c>
      <c r="R27" s="1282"/>
      <c r="S27" s="1820">
        <v>433</v>
      </c>
      <c r="T27" s="1820"/>
      <c r="U27" s="2420">
        <v>161425</v>
      </c>
      <c r="V27" s="2420">
        <v>78061</v>
      </c>
      <c r="W27" s="2420">
        <v>27728</v>
      </c>
      <c r="X27" s="2419">
        <f>U27+V27+W27</f>
        <v>267214</v>
      </c>
      <c r="Y27" s="1323"/>
      <c r="Z27" s="1323"/>
      <c r="AA27" s="1323"/>
      <c r="AB27" s="1323"/>
      <c r="AC27" s="1323"/>
      <c r="AD27" s="1323"/>
      <c r="AE27" s="1323"/>
      <c r="AF27" s="1323"/>
      <c r="AG27" s="1323"/>
      <c r="AH27" s="1323"/>
      <c r="AI27" s="1323"/>
      <c r="AJ27" s="1323">
        <v>479</v>
      </c>
      <c r="AK27" s="1323">
        <v>250</v>
      </c>
      <c r="AL27" s="1323">
        <v>211</v>
      </c>
    </row>
    <row r="28" spans="1:39" s="1372" customFormat="1" ht="15">
      <c r="A28" s="1497" t="s">
        <v>3550</v>
      </c>
      <c r="B28" s="1497"/>
      <c r="C28" s="2071"/>
      <c r="D28" s="2071"/>
      <c r="E28" s="1878">
        <f>IS!E28+-'IS - QTR'!AJ28</f>
        <v>27</v>
      </c>
      <c r="F28" s="1220"/>
      <c r="G28" s="1878">
        <f>IS!G28+-'IS - QTR'!AK28</f>
        <v>17</v>
      </c>
      <c r="H28" s="1220"/>
      <c r="I28" s="1878">
        <f>IS!I28+-'IS - QTR'!AL28</f>
        <v>16</v>
      </c>
      <c r="J28" s="1220"/>
      <c r="K28" s="1878">
        <f>SUM(E28:I28)</f>
        <v>60</v>
      </c>
      <c r="L28" s="1282"/>
      <c r="M28" s="1820">
        <v>31</v>
      </c>
      <c r="N28" s="1282"/>
      <c r="O28" s="1820">
        <v>13</v>
      </c>
      <c r="P28" s="1282"/>
      <c r="Q28" s="1820">
        <v>12</v>
      </c>
      <c r="R28" s="1282"/>
      <c r="S28" s="1820">
        <v>56</v>
      </c>
      <c r="T28" s="1820"/>
      <c r="U28" s="2420">
        <v>20989</v>
      </c>
      <c r="V28" s="2420">
        <v>10150</v>
      </c>
      <c r="W28" s="2420">
        <v>3588</v>
      </c>
      <c r="X28" s="2419">
        <f t="shared" ref="X28:X39" si="2">U28+V28+W28</f>
        <v>34727</v>
      </c>
      <c r="Y28" s="1323"/>
      <c r="Z28" s="1323"/>
      <c r="AA28" s="1323"/>
      <c r="AB28" s="1323"/>
      <c r="AC28" s="1323"/>
      <c r="AD28" s="1323"/>
      <c r="AE28" s="1323"/>
      <c r="AF28" s="1323"/>
      <c r="AG28" s="1323"/>
      <c r="AH28" s="1323"/>
      <c r="AI28" s="1323"/>
      <c r="AJ28" s="1323">
        <v>62</v>
      </c>
      <c r="AK28" s="1323">
        <v>33</v>
      </c>
      <c r="AL28" s="1323">
        <v>27</v>
      </c>
    </row>
    <row r="29" spans="1:39" s="1372" customFormat="1" ht="15">
      <c r="A29" s="1578" t="s">
        <v>2952</v>
      </c>
      <c r="B29" s="1578"/>
      <c r="C29" s="1299"/>
      <c r="D29" s="1299"/>
      <c r="E29" s="1878"/>
      <c r="F29" s="1220"/>
      <c r="G29" s="1878"/>
      <c r="H29" s="1220"/>
      <c r="I29" s="1878"/>
      <c r="J29" s="1220"/>
      <c r="K29" s="1878"/>
      <c r="L29" s="1282"/>
      <c r="M29" s="1820"/>
      <c r="N29" s="1282"/>
      <c r="O29" s="1820"/>
      <c r="P29" s="1282"/>
      <c r="Q29" s="1820"/>
      <c r="R29" s="1282"/>
      <c r="S29" s="1820"/>
      <c r="T29" s="1312"/>
      <c r="U29" s="2421"/>
      <c r="V29" s="2421"/>
      <c r="W29" s="2421"/>
      <c r="X29" s="2422">
        <f t="shared" si="2"/>
        <v>0</v>
      </c>
      <c r="Y29" s="1323"/>
      <c r="Z29" s="1323"/>
      <c r="AA29" s="1323"/>
      <c r="AB29" s="1323"/>
      <c r="AC29" s="1323"/>
      <c r="AD29" s="1323"/>
      <c r="AE29" s="1323"/>
      <c r="AF29" s="1323"/>
      <c r="AG29" s="1323"/>
      <c r="AH29" s="1323"/>
      <c r="AI29" s="1323"/>
      <c r="AJ29" s="1323"/>
      <c r="AK29" s="1323"/>
      <c r="AL29" s="1323"/>
    </row>
    <row r="30" spans="1:39" s="1372" customFormat="1" ht="15">
      <c r="A30" s="1327" t="s">
        <v>2953</v>
      </c>
      <c r="B30" s="1327"/>
      <c r="C30" s="2070"/>
      <c r="D30" s="2070"/>
      <c r="E30" s="1878">
        <f>IS!E30+-'IS - QTR'!AJ30</f>
        <v>61</v>
      </c>
      <c r="F30" s="1220"/>
      <c r="G30" s="1878">
        <f>IS!G30+-'IS - QTR'!AK30</f>
        <v>39</v>
      </c>
      <c r="H30" s="1220"/>
      <c r="I30" s="1878">
        <f>IS!I30+-'IS - QTR'!AL30</f>
        <v>36</v>
      </c>
      <c r="J30" s="1220"/>
      <c r="K30" s="1878">
        <f t="shared" ref="K30:K36" si="3">SUM(E30:I30)</f>
        <v>136</v>
      </c>
      <c r="L30" s="1282"/>
      <c r="M30" s="1820">
        <v>42</v>
      </c>
      <c r="N30" s="1282"/>
      <c r="O30" s="1820">
        <v>20</v>
      </c>
      <c r="P30" s="1282"/>
      <c r="Q30" s="1820">
        <v>17</v>
      </c>
      <c r="R30" s="1282"/>
      <c r="S30" s="1820">
        <v>79</v>
      </c>
      <c r="T30" s="1820"/>
      <c r="U30" s="2420">
        <v>35881</v>
      </c>
      <c r="V30" s="2420">
        <v>17352</v>
      </c>
      <c r="W30" s="2420">
        <v>6183</v>
      </c>
      <c r="X30" s="2419">
        <f t="shared" si="2"/>
        <v>59416</v>
      </c>
      <c r="Y30" s="1323"/>
      <c r="Z30" s="1323"/>
      <c r="AA30" s="1323"/>
      <c r="AB30" s="1323"/>
      <c r="AC30" s="1323"/>
      <c r="AD30" s="1323"/>
      <c r="AE30" s="1323"/>
      <c r="AF30" s="1323"/>
      <c r="AG30" s="1323"/>
      <c r="AH30" s="1323"/>
      <c r="AI30" s="1323"/>
      <c r="AJ30" s="1323">
        <v>124</v>
      </c>
      <c r="AK30" s="1323">
        <v>65</v>
      </c>
      <c r="AL30" s="1323">
        <v>55</v>
      </c>
    </row>
    <row r="31" spans="1:39" s="1372" customFormat="1" ht="15">
      <c r="A31" s="1299" t="s">
        <v>3179</v>
      </c>
      <c r="B31" s="1299"/>
      <c r="C31" s="1298"/>
      <c r="D31" s="1298"/>
      <c r="E31" s="1878">
        <f>IS!E31+-'IS - QTR'!AJ31</f>
        <v>59</v>
      </c>
      <c r="F31" s="1220"/>
      <c r="G31" s="1878">
        <f>IS!G31+-'IS - QTR'!AK31</f>
        <v>37</v>
      </c>
      <c r="H31" s="1220"/>
      <c r="I31" s="1878">
        <f>IS!I31+-'IS - QTR'!AL31</f>
        <v>35</v>
      </c>
      <c r="J31" s="1220"/>
      <c r="K31" s="1878">
        <f t="shared" si="3"/>
        <v>131</v>
      </c>
      <c r="L31" s="1282"/>
      <c r="M31" s="1820">
        <v>70</v>
      </c>
      <c r="N31" s="1282"/>
      <c r="O31" s="1820">
        <v>34</v>
      </c>
      <c r="P31" s="1282"/>
      <c r="Q31" s="1820">
        <v>29</v>
      </c>
      <c r="R31" s="1282"/>
      <c r="S31" s="1820">
        <v>133</v>
      </c>
      <c r="T31" s="1820"/>
      <c r="U31" s="2420">
        <v>77672</v>
      </c>
      <c r="V31" s="2420">
        <v>37596</v>
      </c>
      <c r="W31" s="2420">
        <v>13356</v>
      </c>
      <c r="X31" s="2419">
        <f t="shared" si="2"/>
        <v>128624</v>
      </c>
      <c r="Y31" s="1323"/>
      <c r="Z31" s="1323"/>
      <c r="AA31" s="1323"/>
      <c r="AB31" s="1323"/>
      <c r="AC31" s="1323"/>
      <c r="AD31" s="1323"/>
      <c r="AE31" s="1323"/>
      <c r="AF31" s="1323"/>
      <c r="AG31" s="1323"/>
      <c r="AH31" s="1323"/>
      <c r="AI31" s="1323"/>
      <c r="AJ31" s="1323">
        <v>138</v>
      </c>
      <c r="AK31" s="1323">
        <v>72</v>
      </c>
      <c r="AL31" s="1323">
        <v>61</v>
      </c>
    </row>
    <row r="32" spans="1:39" s="1372" customFormat="1" ht="15">
      <c r="A32" s="1299" t="s">
        <v>2954</v>
      </c>
      <c r="B32" s="1299"/>
      <c r="C32" s="1298"/>
      <c r="D32" s="1298"/>
      <c r="E32" s="1878">
        <f>IS!E32+-'IS - QTR'!AJ32</f>
        <v>116</v>
      </c>
      <c r="F32" s="1220"/>
      <c r="G32" s="1878">
        <f>IS!G32+-'IS - QTR'!AK32</f>
        <v>91</v>
      </c>
      <c r="H32" s="1220"/>
      <c r="I32" s="1878">
        <f>IS!I32+-'IS - QTR'!AL32</f>
        <v>2</v>
      </c>
      <c r="J32" s="1220"/>
      <c r="K32" s="1878">
        <f t="shared" si="3"/>
        <v>209</v>
      </c>
      <c r="L32" s="1282"/>
      <c r="M32" s="1820">
        <v>140</v>
      </c>
      <c r="N32" s="1282"/>
      <c r="O32" s="1820">
        <v>94</v>
      </c>
      <c r="P32" s="1282"/>
      <c r="Q32" s="1820">
        <v>3</v>
      </c>
      <c r="R32" s="1282"/>
      <c r="S32" s="1820">
        <v>237</v>
      </c>
      <c r="T32" s="1820"/>
      <c r="U32" s="2420">
        <v>97065</v>
      </c>
      <c r="V32" s="2420">
        <v>1695</v>
      </c>
      <c r="W32" s="2420">
        <v>0</v>
      </c>
      <c r="X32" s="2419">
        <f t="shared" si="2"/>
        <v>98760</v>
      </c>
      <c r="Y32" s="1323"/>
      <c r="Z32" s="1323"/>
      <c r="AA32" s="1323"/>
      <c r="AB32" s="1323"/>
      <c r="AC32" s="1323"/>
      <c r="AD32" s="1323"/>
      <c r="AE32" s="1323"/>
      <c r="AF32" s="1323"/>
      <c r="AG32" s="1323"/>
      <c r="AH32" s="1323"/>
      <c r="AI32" s="1323"/>
      <c r="AJ32" s="1323">
        <v>279</v>
      </c>
      <c r="AK32" s="1323">
        <v>219</v>
      </c>
      <c r="AL32" s="1323">
        <v>3</v>
      </c>
    </row>
    <row r="33" spans="1:38" s="1372" customFormat="1" ht="15">
      <c r="A33" s="1299" t="s">
        <v>3514</v>
      </c>
      <c r="B33" s="1299"/>
      <c r="C33" s="1298"/>
      <c r="D33" s="1298"/>
      <c r="E33" s="1878">
        <f>IS!E33+-'IS - QTR'!AJ33</f>
        <v>531</v>
      </c>
      <c r="F33" s="1220"/>
      <c r="G33" s="1878">
        <f>IS!G33+-'IS - QTR'!AK33</f>
        <v>0</v>
      </c>
      <c r="H33" s="1220"/>
      <c r="I33" s="1878">
        <f>IS!I33+-'IS - QTR'!AL33</f>
        <v>0</v>
      </c>
      <c r="J33" s="1220"/>
      <c r="K33" s="1878">
        <f t="shared" si="3"/>
        <v>531</v>
      </c>
      <c r="L33" s="1282"/>
      <c r="M33" s="1820">
        <v>551</v>
      </c>
      <c r="N33" s="1282"/>
      <c r="O33" s="1820">
        <v>0</v>
      </c>
      <c r="P33" s="1282"/>
      <c r="Q33" s="1820">
        <v>0</v>
      </c>
      <c r="R33" s="1282"/>
      <c r="S33" s="1820">
        <v>551</v>
      </c>
      <c r="T33" s="1820"/>
      <c r="U33" s="2420">
        <v>228718</v>
      </c>
      <c r="V33" s="2420">
        <v>6498</v>
      </c>
      <c r="W33" s="2420">
        <v>1130</v>
      </c>
      <c r="X33" s="2419">
        <f t="shared" si="2"/>
        <v>236346</v>
      </c>
      <c r="Y33" s="1323"/>
      <c r="Z33" s="1323"/>
      <c r="AA33" s="1323"/>
      <c r="AB33" s="1323"/>
      <c r="AC33" s="1323"/>
      <c r="AD33" s="1323"/>
      <c r="AE33" s="1323"/>
      <c r="AF33" s="1323"/>
      <c r="AG33" s="1323"/>
      <c r="AH33" s="1323"/>
      <c r="AI33" s="1323"/>
      <c r="AJ33" s="1323">
        <v>1245</v>
      </c>
      <c r="AK33" s="1323">
        <v>1</v>
      </c>
      <c r="AL33" s="1323">
        <v>0</v>
      </c>
    </row>
    <row r="34" spans="1:38" s="1372" customFormat="1" ht="15">
      <c r="A34" s="1515" t="s">
        <v>3161</v>
      </c>
      <c r="B34" s="1515"/>
      <c r="C34" s="1937"/>
      <c r="D34" s="1937"/>
      <c r="E34" s="1878">
        <f>IS!E34+-'IS - QTR'!AJ34</f>
        <v>0</v>
      </c>
      <c r="F34" s="1338"/>
      <c r="G34" s="1878">
        <f>IS!G34+-'IS - QTR'!AK34</f>
        <v>1</v>
      </c>
      <c r="H34" s="1338"/>
      <c r="I34" s="1878">
        <f>IS!I34+-'IS - QTR'!AL34</f>
        <v>0</v>
      </c>
      <c r="J34" s="1338"/>
      <c r="K34" s="1878">
        <f>SUM(E34:I34)</f>
        <v>1</v>
      </c>
      <c r="L34" s="1282"/>
      <c r="M34" s="1820">
        <v>167</v>
      </c>
      <c r="N34" s="1282"/>
      <c r="O34" s="1820">
        <v>98</v>
      </c>
      <c r="P34" s="1282"/>
      <c r="Q34" s="1820">
        <v>74</v>
      </c>
      <c r="R34" s="1282"/>
      <c r="S34" s="1820">
        <v>339</v>
      </c>
      <c r="T34" s="1820"/>
      <c r="U34" s="2420">
        <v>0</v>
      </c>
      <c r="V34" s="2420">
        <v>17052</v>
      </c>
      <c r="W34" s="2420">
        <v>10902</v>
      </c>
      <c r="X34" s="2419">
        <f t="shared" si="2"/>
        <v>27954</v>
      </c>
      <c r="Y34" s="1323"/>
      <c r="Z34" s="1323"/>
      <c r="AA34" s="1323"/>
      <c r="AB34" s="1323"/>
      <c r="AC34" s="1323"/>
      <c r="AD34" s="1323"/>
      <c r="AE34" s="1323"/>
      <c r="AF34" s="1323"/>
      <c r="AG34" s="1323"/>
      <c r="AH34" s="1323"/>
      <c r="AI34" s="1323"/>
      <c r="AJ34" s="1323">
        <v>-7516</v>
      </c>
      <c r="AK34" s="1323">
        <v>-1638</v>
      </c>
      <c r="AL34" s="1323">
        <v>-943</v>
      </c>
    </row>
    <row r="35" spans="1:38" s="1372" customFormat="1" ht="15">
      <c r="A35" s="1299" t="s">
        <v>2955</v>
      </c>
      <c r="B35" s="1299"/>
      <c r="C35" s="1298"/>
      <c r="D35" s="1298"/>
      <c r="E35" s="1878">
        <f>IS!E35+-'IS - QTR'!AJ35</f>
        <v>6</v>
      </c>
      <c r="F35" s="1220"/>
      <c r="G35" s="1878">
        <f>IS!G35+-'IS - QTR'!AK35+1</f>
        <v>7</v>
      </c>
      <c r="H35" s="1220"/>
      <c r="I35" s="1878">
        <f>IS!I35+-'IS - QTR'!AL35</f>
        <v>4</v>
      </c>
      <c r="J35" s="1220"/>
      <c r="K35" s="1878">
        <f t="shared" si="3"/>
        <v>17</v>
      </c>
      <c r="L35" s="1282"/>
      <c r="M35" s="1820">
        <v>1</v>
      </c>
      <c r="N35" s="1282"/>
      <c r="O35" s="1820">
        <v>3</v>
      </c>
      <c r="P35" s="1282"/>
      <c r="Q35" s="1820">
        <v>2</v>
      </c>
      <c r="R35" s="1282"/>
      <c r="S35" s="1820">
        <v>6</v>
      </c>
      <c r="T35" s="1820"/>
      <c r="U35" s="2420">
        <v>10837</v>
      </c>
      <c r="V35" s="2420">
        <v>9107</v>
      </c>
      <c r="W35" s="2420">
        <v>6543</v>
      </c>
      <c r="X35" s="2419">
        <f t="shared" si="2"/>
        <v>26487</v>
      </c>
      <c r="Y35" s="1323"/>
      <c r="Z35" s="1323"/>
      <c r="AA35" s="1323"/>
      <c r="AB35" s="1323"/>
      <c r="AC35" s="1323"/>
      <c r="AD35" s="1323"/>
      <c r="AE35" s="1323"/>
      <c r="AF35" s="1323"/>
      <c r="AG35" s="1323"/>
      <c r="AH35" s="1323"/>
      <c r="AI35" s="1323"/>
      <c r="AJ35" s="1323">
        <v>3</v>
      </c>
      <c r="AK35" s="1323">
        <v>16</v>
      </c>
      <c r="AL35" s="1323">
        <v>8</v>
      </c>
    </row>
    <row r="36" spans="1:38" s="1372" customFormat="1" ht="15">
      <c r="A36" s="1299" t="s">
        <v>3721</v>
      </c>
      <c r="B36" s="1299"/>
      <c r="C36" s="1298"/>
      <c r="D36" s="1298"/>
      <c r="E36" s="1882">
        <f>IS!E36+-'IS - QTR'!AJ36</f>
        <v>364</v>
      </c>
      <c r="F36" s="1220"/>
      <c r="G36" s="1882">
        <f>IS!G36+-'IS - QTR'!AK36</f>
        <v>0</v>
      </c>
      <c r="H36" s="1220"/>
      <c r="I36" s="1882">
        <f>IS!I36+-'IS - QTR'!AL36</f>
        <v>0</v>
      </c>
      <c r="J36" s="1220"/>
      <c r="K36" s="1882">
        <f t="shared" si="3"/>
        <v>364</v>
      </c>
      <c r="L36" s="1282"/>
      <c r="M36" s="1822">
        <v>123</v>
      </c>
      <c r="N36" s="1282"/>
      <c r="O36" s="1822">
        <v>0</v>
      </c>
      <c r="P36" s="1282"/>
      <c r="Q36" s="1822">
        <v>0</v>
      </c>
      <c r="R36" s="1282"/>
      <c r="S36" s="1822">
        <v>123</v>
      </c>
      <c r="T36" s="1822"/>
      <c r="U36" s="2420">
        <v>26293</v>
      </c>
      <c r="V36" s="2420">
        <v>0</v>
      </c>
      <c r="W36" s="2420">
        <v>0</v>
      </c>
      <c r="X36" s="2419">
        <f t="shared" si="2"/>
        <v>26293</v>
      </c>
      <c r="Y36" s="1323"/>
      <c r="Z36" s="1323"/>
      <c r="AA36" s="1323"/>
      <c r="AB36" s="1323"/>
      <c r="AC36" s="1323"/>
      <c r="AD36" s="1323"/>
      <c r="AE36" s="1323"/>
      <c r="AF36" s="1323"/>
      <c r="AG36" s="1323"/>
      <c r="AH36" s="1323"/>
      <c r="AI36" s="1323"/>
      <c r="AJ36" s="1323">
        <v>505</v>
      </c>
      <c r="AK36" s="1323">
        <v>0</v>
      </c>
      <c r="AL36" s="1323">
        <v>0</v>
      </c>
    </row>
    <row r="37" spans="1:38" ht="15">
      <c r="A37" s="1930" t="s">
        <v>3178</v>
      </c>
      <c r="B37" s="1930"/>
      <c r="C37" s="1336"/>
      <c r="D37" s="1336"/>
      <c r="E37" s="1338">
        <f>SUM(E23:E36)</f>
        <v>3965</v>
      </c>
      <c r="F37" s="1338"/>
      <c r="G37" s="1338">
        <f>SUM(G23:G36)-1</f>
        <v>1947</v>
      </c>
      <c r="H37" s="1338"/>
      <c r="I37" s="1338">
        <f>SUM(I23:I36)+1</f>
        <v>1753</v>
      </c>
      <c r="J37" s="1338"/>
      <c r="K37" s="1338">
        <f>SUM(K23:K36)</f>
        <v>7665</v>
      </c>
      <c r="L37" s="1282"/>
      <c r="M37" s="1312">
        <f>SUM(M23:M36)</f>
        <v>4196</v>
      </c>
      <c r="N37" s="1282"/>
      <c r="O37" s="1312">
        <f>SUM(O23:O36)</f>
        <v>1664</v>
      </c>
      <c r="P37" s="1282"/>
      <c r="Q37" s="1312">
        <f>SUM(Q23:Q36)</f>
        <v>1343</v>
      </c>
      <c r="R37" s="1282"/>
      <c r="S37" s="1312">
        <f>SUM(S23:S36)</f>
        <v>7203</v>
      </c>
      <c r="T37" s="1312"/>
      <c r="U37" s="2422">
        <f>SUM(U23:U36)</f>
        <v>2482879</v>
      </c>
      <c r="V37" s="2422">
        <f>SUM(V23:V36)</f>
        <v>1059555</v>
      </c>
      <c r="W37" s="2422">
        <f>SUM(W23:W36)</f>
        <v>382739</v>
      </c>
      <c r="X37" s="2422">
        <f t="shared" si="2"/>
        <v>3925173</v>
      </c>
      <c r="Y37" s="1282"/>
      <c r="Z37" s="1282"/>
      <c r="AA37" s="1282"/>
      <c r="AB37" s="1282"/>
      <c r="AC37" s="1282"/>
      <c r="AD37" s="1282"/>
      <c r="AE37" s="1282"/>
      <c r="AF37" s="1282"/>
      <c r="AG37" s="1282"/>
      <c r="AH37" s="1282"/>
      <c r="AI37" s="1282"/>
      <c r="AJ37" s="1323"/>
      <c r="AK37" s="1323"/>
      <c r="AL37" s="1323"/>
    </row>
    <row r="38" spans="1:38" ht="15">
      <c r="A38" s="1299"/>
      <c r="B38" s="1299"/>
      <c r="C38" s="1298"/>
      <c r="D38" s="1298"/>
      <c r="E38" s="1220"/>
      <c r="F38" s="1220"/>
      <c r="G38" s="1220"/>
      <c r="H38" s="1220"/>
      <c r="I38" s="1220"/>
      <c r="J38" s="1220"/>
      <c r="K38" s="1220"/>
      <c r="L38" s="1282"/>
      <c r="M38" s="1282"/>
      <c r="N38" s="1282"/>
      <c r="O38" s="1282"/>
      <c r="P38" s="1282"/>
      <c r="Q38" s="1282"/>
      <c r="R38" s="1282"/>
      <c r="S38" s="1282"/>
      <c r="T38" s="1282"/>
      <c r="U38" s="2407"/>
      <c r="V38" s="2407"/>
      <c r="W38" s="2407"/>
      <c r="X38" s="2407"/>
      <c r="Y38" s="1282"/>
      <c r="Z38" s="1282"/>
      <c r="AA38" s="1282"/>
      <c r="AB38" s="1282"/>
      <c r="AC38" s="1282"/>
      <c r="AD38" s="1282"/>
      <c r="AE38" s="1282"/>
      <c r="AF38" s="1282"/>
      <c r="AG38" s="1282"/>
      <c r="AH38" s="1282"/>
      <c r="AI38" s="1282"/>
      <c r="AJ38" s="1282"/>
      <c r="AK38" s="1282"/>
      <c r="AL38" s="1282"/>
    </row>
    <row r="39" spans="1:38" ht="15">
      <c r="A39" s="2074" t="s">
        <v>4288</v>
      </c>
      <c r="B39" s="1934"/>
      <c r="C39" s="1935"/>
      <c r="D39" s="1935"/>
      <c r="E39" s="1936">
        <f>+E20-E37</f>
        <v>-2143</v>
      </c>
      <c r="F39" s="1338"/>
      <c r="G39" s="1936">
        <f>+G20-G37</f>
        <v>6749</v>
      </c>
      <c r="H39" s="1338"/>
      <c r="I39" s="1936">
        <f>+I20-I37</f>
        <v>7237</v>
      </c>
      <c r="J39" s="1338"/>
      <c r="K39" s="1936">
        <f>+K20-K37</f>
        <v>11843</v>
      </c>
      <c r="L39" s="1282"/>
      <c r="M39" s="1977">
        <f>+M20-M37</f>
        <v>11404</v>
      </c>
      <c r="N39" s="1282"/>
      <c r="O39" s="1977">
        <f>+O20-O37</f>
        <v>4160</v>
      </c>
      <c r="P39" s="1282"/>
      <c r="Q39" s="1977">
        <f>+Q20-Q37</f>
        <v>3132</v>
      </c>
      <c r="R39" s="1282"/>
      <c r="S39" s="1977">
        <f>+S20-S37</f>
        <v>18696</v>
      </c>
      <c r="T39" s="2482"/>
      <c r="U39" s="2425" t="e">
        <f>U20-U37</f>
        <v>#REF!</v>
      </c>
      <c r="V39" s="2425">
        <f>V20-V37</f>
        <v>710807</v>
      </c>
      <c r="W39" s="2425">
        <f>W20-W37</f>
        <v>522904</v>
      </c>
      <c r="X39" s="2425" t="e">
        <f t="shared" si="2"/>
        <v>#REF!</v>
      </c>
      <c r="Y39" s="1282"/>
      <c r="Z39" s="1282"/>
      <c r="AA39" s="1282"/>
      <c r="AB39" s="1282"/>
      <c r="AC39" s="1282"/>
      <c r="AD39" s="1282"/>
      <c r="AE39" s="1282"/>
      <c r="AF39" s="1282"/>
      <c r="AG39" s="1282"/>
      <c r="AH39" s="1282"/>
      <c r="AI39" s="1282"/>
      <c r="AJ39" s="1282"/>
      <c r="AK39" s="1282"/>
      <c r="AL39" s="1282"/>
    </row>
    <row r="40" spans="1:38" ht="15">
      <c r="A40" s="1934"/>
      <c r="B40" s="1934"/>
      <c r="C40" s="1935"/>
      <c r="D40" s="1935"/>
      <c r="E40" s="1338"/>
      <c r="F40" s="1338"/>
      <c r="G40" s="1338"/>
      <c r="H40" s="1338"/>
      <c r="I40" s="1338"/>
      <c r="J40" s="1338"/>
      <c r="K40" s="1338"/>
      <c r="L40" s="1282"/>
      <c r="M40" s="1282"/>
      <c r="N40" s="1282"/>
      <c r="O40" s="1282"/>
      <c r="P40" s="1282"/>
      <c r="Q40" s="1282"/>
      <c r="R40" s="1282"/>
      <c r="S40" s="1312"/>
      <c r="T40" s="1312"/>
      <c r="U40" s="2422"/>
      <c r="V40" s="2422"/>
      <c r="W40" s="2422"/>
      <c r="X40" s="2422"/>
      <c r="Y40" s="1282"/>
      <c r="Z40" s="1282"/>
      <c r="AA40" s="1282"/>
      <c r="AB40" s="1282"/>
      <c r="AC40" s="1282"/>
      <c r="AD40" s="1282"/>
      <c r="AE40" s="1282"/>
      <c r="AF40" s="1282"/>
      <c r="AG40" s="1282"/>
      <c r="AH40" s="1282"/>
      <c r="AI40" s="1282"/>
      <c r="AJ40" s="1282"/>
      <c r="AK40" s="1282"/>
      <c r="AL40" s="1282"/>
    </row>
    <row r="41" spans="1:38" ht="15">
      <c r="A41" s="2072" t="s">
        <v>4319</v>
      </c>
      <c r="B41" s="1497"/>
      <c r="C41" s="1937"/>
      <c r="D41" s="1937"/>
      <c r="E41" s="1338"/>
      <c r="F41" s="1338"/>
      <c r="G41" s="1338"/>
      <c r="H41" s="1338"/>
      <c r="I41" s="1338"/>
      <c r="J41" s="1338"/>
      <c r="K41" s="1338"/>
      <c r="L41" s="1282"/>
      <c r="M41" s="1282"/>
      <c r="N41" s="1282"/>
      <c r="O41" s="1282"/>
      <c r="P41" s="1282"/>
      <c r="Q41" s="1282"/>
      <c r="R41" s="1282"/>
      <c r="S41" s="1312"/>
      <c r="T41" s="1312"/>
      <c r="U41" s="2407"/>
      <c r="V41" s="2407"/>
      <c r="W41" s="2407"/>
      <c r="X41" s="2407"/>
      <c r="Y41" s="1282"/>
      <c r="Z41" s="1338">
        <f>IS!AI39-'IS - QTR'!U44</f>
        <v>556455</v>
      </c>
      <c r="AA41" s="1338"/>
      <c r="AB41" s="1338">
        <f>IS!AK39-'IS - QTR'!V44</f>
        <v>146232</v>
      </c>
      <c r="AC41" s="1338"/>
      <c r="AD41" s="1338">
        <f>IS!AM39-'IS - QTR'!W44</f>
        <v>15987</v>
      </c>
      <c r="AE41" s="1338"/>
      <c r="AF41" s="1338">
        <f>SUM(Z41:AD41)</f>
        <v>718674</v>
      </c>
      <c r="AG41" s="1282"/>
      <c r="AH41" s="1335">
        <v>-144433</v>
      </c>
      <c r="AK41" s="1282"/>
      <c r="AL41" s="1282"/>
    </row>
    <row r="42" spans="1:38" ht="15">
      <c r="A42" s="2073" t="s">
        <v>4320</v>
      </c>
      <c r="B42" s="1938"/>
      <c r="C42" s="1937"/>
      <c r="D42" s="1937"/>
      <c r="E42" s="1338"/>
      <c r="F42" s="1338"/>
      <c r="G42" s="1338"/>
      <c r="H42" s="1338"/>
      <c r="I42" s="1338"/>
      <c r="J42" s="1338"/>
      <c r="K42" s="1338"/>
      <c r="L42" s="1282"/>
      <c r="M42" s="1282"/>
      <c r="N42" s="1282"/>
      <c r="O42" s="1282"/>
      <c r="P42" s="1282"/>
      <c r="Q42" s="1282"/>
      <c r="R42" s="1282"/>
      <c r="S42" s="1312"/>
      <c r="T42" s="1312"/>
      <c r="U42" s="2407"/>
      <c r="V42" s="2407"/>
      <c r="W42" s="2407"/>
      <c r="X42" s="2407"/>
      <c r="Y42" s="1282"/>
      <c r="Z42" s="1338" t="e">
        <f>IS!AI41-'IS - QTR'!#REF!</f>
        <v>#REF!</v>
      </c>
      <c r="AA42" s="1338"/>
      <c r="AB42" s="1338" t="e">
        <f>IS!AK41-'IS - QTR'!#REF!</f>
        <v>#REF!</v>
      </c>
      <c r="AC42" s="1338"/>
      <c r="AD42" s="1338" t="e">
        <f>IS!AM41-'IS - QTR'!#REF!</f>
        <v>#REF!</v>
      </c>
      <c r="AE42" s="1338"/>
      <c r="AF42" s="1338" t="e">
        <f>SUM(Z42:AD42)</f>
        <v>#REF!</v>
      </c>
      <c r="AG42" s="1282"/>
      <c r="AH42" s="1335">
        <v>244498</v>
      </c>
      <c r="AK42" s="1282"/>
      <c r="AL42" s="1282"/>
    </row>
    <row r="43" spans="1:38" ht="15.75" thickBot="1">
      <c r="A43" s="2073" t="s">
        <v>4248</v>
      </c>
      <c r="B43" s="1938"/>
      <c r="C43" s="1937"/>
      <c r="D43" s="1937"/>
      <c r="E43" s="1338">
        <f>IS!E42+-'IS - QTR'!AJ43</f>
        <v>-253</v>
      </c>
      <c r="F43" s="1338"/>
      <c r="G43" s="1338">
        <f>IS!G42+-'IS - QTR'!AK43</f>
        <v>147</v>
      </c>
      <c r="H43" s="1338"/>
      <c r="I43" s="1338">
        <f>IS!I42+-'IS - QTR'!AL43</f>
        <v>1600</v>
      </c>
      <c r="J43" s="1338"/>
      <c r="K43" s="1338">
        <f t="shared" ref="K43" si="4">SUM(E43:I43)</f>
        <v>1494</v>
      </c>
      <c r="L43" s="1282"/>
      <c r="M43" s="1282">
        <v>-3203</v>
      </c>
      <c r="N43" s="1282"/>
      <c r="O43" s="1282">
        <v>664</v>
      </c>
      <c r="P43" s="1282"/>
      <c r="Q43" s="1282">
        <v>502</v>
      </c>
      <c r="R43" s="1282"/>
      <c r="S43" s="1312">
        <v>-2037</v>
      </c>
      <c r="T43" s="1312"/>
      <c r="U43" s="2407"/>
      <c r="V43" s="2407"/>
      <c r="W43" s="2407"/>
      <c r="X43" s="2407"/>
      <c r="Y43" s="1282"/>
      <c r="Z43" s="1939" t="e">
        <f>SUM(Z41:Z42)</f>
        <v>#REF!</v>
      </c>
      <c r="AA43" s="1939"/>
      <c r="AB43" s="1939" t="e">
        <f t="shared" ref="AB43:AH43" si="5">SUM(AB41:AB42)</f>
        <v>#REF!</v>
      </c>
      <c r="AC43" s="1939"/>
      <c r="AD43" s="1939" t="e">
        <f t="shared" si="5"/>
        <v>#REF!</v>
      </c>
      <c r="AE43" s="1939"/>
      <c r="AF43" s="1939" t="e">
        <f t="shared" si="5"/>
        <v>#REF!</v>
      </c>
      <c r="AG43" s="1939"/>
      <c r="AH43" s="1939">
        <f t="shared" si="5"/>
        <v>100065</v>
      </c>
      <c r="AJ43" s="1282">
        <v>4275</v>
      </c>
      <c r="AK43" s="1282">
        <v>636</v>
      </c>
      <c r="AL43" s="1282">
        <v>1299</v>
      </c>
    </row>
    <row r="44" spans="1:38" ht="15.75" thickTop="1">
      <c r="A44"/>
      <c r="B44"/>
      <c r="C44"/>
      <c r="D44"/>
      <c r="E44" s="1509"/>
      <c r="T44" s="1304"/>
      <c r="U44" s="2407">
        <v>23723</v>
      </c>
      <c r="V44" s="2407">
        <v>-21443</v>
      </c>
      <c r="W44" s="2407">
        <v>-3839</v>
      </c>
      <c r="X44" s="2426">
        <f>U44+V44+W44</f>
        <v>-1559</v>
      </c>
      <c r="Y44" s="1282"/>
      <c r="Z44" s="1282"/>
      <c r="AA44" s="1282"/>
      <c r="AB44" s="1282"/>
      <c r="AC44" s="1282"/>
      <c r="AD44" s="1282"/>
      <c r="AE44" s="1282"/>
      <c r="AF44" s="1282"/>
      <c r="AG44" s="1282"/>
      <c r="AJ44" s="1282"/>
      <c r="AK44" s="1282"/>
      <c r="AL44" s="1282"/>
    </row>
    <row r="45" spans="1:38" ht="15">
      <c r="A45" s="1940" t="s">
        <v>4289</v>
      </c>
      <c r="B45" s="1940"/>
      <c r="C45" s="1941"/>
      <c r="D45" s="1941"/>
      <c r="E45" s="1936">
        <f>SUM(E39:E44)</f>
        <v>-2396</v>
      </c>
      <c r="F45" s="1338"/>
      <c r="G45" s="1936">
        <f>SUM(G39:G44)</f>
        <v>6896</v>
      </c>
      <c r="H45" s="1338"/>
      <c r="I45" s="1936">
        <f>SUM(I39:I44)</f>
        <v>8837</v>
      </c>
      <c r="J45" s="1338"/>
      <c r="K45" s="1936">
        <f>SUM(K39:K44)</f>
        <v>13337</v>
      </c>
      <c r="L45" s="1282"/>
      <c r="M45" s="1977">
        <f>SUM(M39:M44)</f>
        <v>8201</v>
      </c>
      <c r="N45" s="1282"/>
      <c r="O45" s="1977">
        <f>SUM(O39:O44)</f>
        <v>4824</v>
      </c>
      <c r="P45" s="1282"/>
      <c r="Q45" s="1977">
        <f>SUM(Q39:Q44)</f>
        <v>3634</v>
      </c>
      <c r="R45" s="1282"/>
      <c r="S45" s="1977">
        <f>SUM(S39:S44)</f>
        <v>16659</v>
      </c>
      <c r="T45" s="2482"/>
      <c r="U45" s="2427">
        <f>SUM(U44:U44)</f>
        <v>23723</v>
      </c>
      <c r="V45" s="2427">
        <f>SUM(V44:V44)</f>
        <v>-21443</v>
      </c>
      <c r="W45" s="2427">
        <f>SUM(W44:W44)</f>
        <v>-3839</v>
      </c>
      <c r="X45" s="2427">
        <f>SUM(X44:X44)</f>
        <v>-1559</v>
      </c>
      <c r="Y45" s="1282"/>
      <c r="Z45" s="1282"/>
      <c r="AA45" s="1282"/>
      <c r="AB45" s="1282"/>
      <c r="AC45" s="1282"/>
      <c r="AD45" s="1282"/>
      <c r="AE45" s="1282"/>
      <c r="AF45" s="1282"/>
      <c r="AG45" s="1282"/>
      <c r="AJ45" s="1282">
        <v>-33724</v>
      </c>
      <c r="AK45" s="1282">
        <v>12569</v>
      </c>
      <c r="AL45" s="1282">
        <v>10778</v>
      </c>
    </row>
    <row r="46" spans="1:38" ht="15">
      <c r="A46" s="1354"/>
      <c r="B46" s="1354"/>
      <c r="C46" s="1942"/>
      <c r="D46" s="1942"/>
      <c r="E46" s="1220"/>
      <c r="F46" s="1220"/>
      <c r="G46" s="1220"/>
      <c r="H46" s="1220"/>
      <c r="I46" s="1220"/>
      <c r="J46" s="1220"/>
      <c r="K46" s="1220"/>
      <c r="L46" s="1282"/>
      <c r="M46" s="1282"/>
      <c r="N46" s="1282"/>
      <c r="O46" s="1282"/>
      <c r="P46" s="1282"/>
      <c r="Q46" s="1282"/>
      <c r="R46" s="1282"/>
      <c r="S46" s="1282"/>
      <c r="T46" s="1282"/>
      <c r="U46" s="2407"/>
      <c r="V46" s="2407"/>
      <c r="W46" s="2407"/>
      <c r="X46" s="2407"/>
      <c r="Y46" s="1282"/>
      <c r="Z46" s="1282"/>
      <c r="AA46" s="1282"/>
      <c r="AB46" s="1282"/>
      <c r="AC46" s="1282"/>
      <c r="AD46" s="1282"/>
      <c r="AE46" s="1282"/>
      <c r="AF46" s="1282"/>
      <c r="AG46" s="1282"/>
      <c r="AH46" s="1282"/>
      <c r="AI46" s="1282"/>
      <c r="AJ46" s="1282">
        <f>+AJ45+E45-IS!E48</f>
        <v>0</v>
      </c>
      <c r="AK46" s="1282">
        <f>+AK45+G45-IS!G48</f>
        <v>0</v>
      </c>
      <c r="AL46" s="1282">
        <f>+AL45+I45-IS!I44</f>
        <v>0</v>
      </c>
    </row>
    <row r="47" spans="1:38" ht="15">
      <c r="A47" s="1515" t="s">
        <v>3162</v>
      </c>
      <c r="B47" s="1515"/>
      <c r="C47" s="1937"/>
      <c r="D47" s="1980" t="str">
        <f>IS!D46</f>
        <v>8.</v>
      </c>
      <c r="E47" s="1338">
        <v>0</v>
      </c>
      <c r="F47" s="1338"/>
      <c r="G47" s="1338">
        <v>0</v>
      </c>
      <c r="H47" s="1338"/>
      <c r="I47" s="1338">
        <v>0</v>
      </c>
      <c r="J47" s="1338"/>
      <c r="K47" s="1338">
        <f>SUM(E47:I47)</f>
        <v>0</v>
      </c>
      <c r="L47" s="1312"/>
      <c r="M47" s="1312">
        <v>0</v>
      </c>
      <c r="N47" s="1312"/>
      <c r="O47" s="1312">
        <v>0</v>
      </c>
      <c r="P47" s="1312"/>
      <c r="Q47" s="1312">
        <v>0</v>
      </c>
      <c r="R47" s="1312"/>
      <c r="S47" s="1312">
        <v>0</v>
      </c>
      <c r="T47" s="1312"/>
      <c r="U47" s="2407"/>
      <c r="V47" s="2407"/>
      <c r="W47" s="2407"/>
      <c r="X47" s="2407"/>
      <c r="Y47" s="1282"/>
      <c r="Z47" s="1282"/>
      <c r="AA47" s="1282"/>
      <c r="AB47" s="1282"/>
      <c r="AC47" s="1282"/>
      <c r="AD47" s="1282"/>
      <c r="AE47" s="1282"/>
      <c r="AF47" s="1282"/>
      <c r="AG47" s="1282"/>
      <c r="AH47" s="1282"/>
      <c r="AI47" s="1282"/>
      <c r="AJ47" s="1282"/>
    </row>
    <row r="48" spans="1:38" ht="15">
      <c r="A48" s="1515"/>
      <c r="B48" s="1515"/>
      <c r="C48" s="1937"/>
      <c r="D48" s="1971"/>
      <c r="E48" s="1338"/>
      <c r="F48" s="1338"/>
      <c r="G48" s="1338"/>
      <c r="H48" s="1338"/>
      <c r="I48" s="1338"/>
      <c r="J48" s="1338"/>
      <c r="K48" s="1338"/>
      <c r="L48" s="1312"/>
      <c r="M48" s="1312"/>
      <c r="N48" s="1312"/>
      <c r="O48" s="1312"/>
      <c r="P48" s="1312"/>
      <c r="Q48" s="1312"/>
      <c r="R48" s="1312"/>
      <c r="S48" s="1312"/>
      <c r="T48" s="1312"/>
      <c r="U48" s="2407"/>
      <c r="V48" s="2407"/>
      <c r="W48" s="2407"/>
      <c r="X48" s="2407"/>
      <c r="Y48" s="1282"/>
      <c r="Z48" s="1282"/>
      <c r="AA48" s="1282"/>
      <c r="AB48" s="1282"/>
      <c r="AC48" s="1282"/>
      <c r="AD48" s="1282"/>
      <c r="AE48" s="1282"/>
      <c r="AF48" s="1282"/>
      <c r="AG48" s="1282"/>
      <c r="AH48" s="1282"/>
      <c r="AI48" s="1282"/>
      <c r="AJ48" s="1282"/>
    </row>
    <row r="49" spans="1:55" s="1359" customFormat="1" ht="15.75" thickBot="1">
      <c r="A49" s="1354" t="s">
        <v>4290</v>
      </c>
      <c r="B49" s="1354"/>
      <c r="C49" s="1942"/>
      <c r="D49" s="1971"/>
      <c r="E49" s="1356">
        <f>SUM(E45:E47)</f>
        <v>-2396</v>
      </c>
      <c r="F49" s="1357"/>
      <c r="G49" s="1356">
        <f>SUM(G45:G47)</f>
        <v>6896</v>
      </c>
      <c r="H49" s="1357"/>
      <c r="I49" s="1356">
        <f>SUM(I45:I47)</f>
        <v>8837</v>
      </c>
      <c r="J49" s="1357"/>
      <c r="K49" s="1356">
        <f>SUM(K45:K47)</f>
        <v>13337</v>
      </c>
      <c r="L49" s="1506"/>
      <c r="M49" s="1358">
        <f>SUM(M45:M47)</f>
        <v>8201</v>
      </c>
      <c r="N49" s="1506"/>
      <c r="O49" s="1358">
        <f>SUM(O45:O47)</f>
        <v>4824</v>
      </c>
      <c r="P49" s="1506"/>
      <c r="Q49" s="1358">
        <f>SUM(Q45:Q47)</f>
        <v>3634</v>
      </c>
      <c r="R49" s="1506"/>
      <c r="S49" s="1358">
        <f>SUM(S45:S47)</f>
        <v>16659</v>
      </c>
      <c r="T49" s="1506"/>
      <c r="U49" s="2428" t="e">
        <f>U39+U45</f>
        <v>#REF!</v>
      </c>
      <c r="V49" s="2428">
        <f>V39+V45</f>
        <v>689364</v>
      </c>
      <c r="W49" s="2428">
        <f>W39+W45</f>
        <v>519065</v>
      </c>
      <c r="X49" s="2429" t="e">
        <f>X39+X45</f>
        <v>#REF!</v>
      </c>
      <c r="Y49" s="1293"/>
      <c r="Z49" s="1293"/>
      <c r="AA49" s="1293"/>
      <c r="AB49" s="1293"/>
      <c r="AC49" s="1293"/>
      <c r="AD49" s="1293"/>
      <c r="AE49" s="1293"/>
      <c r="AF49" s="1293"/>
      <c r="AG49" s="1293"/>
      <c r="AH49" s="1293"/>
      <c r="AI49" s="1293"/>
      <c r="AJ49" s="1293"/>
    </row>
    <row r="50" spans="1:55" ht="15.75" thickTop="1">
      <c r="A50" s="1354"/>
      <c r="B50" s="1354"/>
      <c r="C50" s="1942"/>
      <c r="D50" s="1971"/>
      <c r="E50" s="1220"/>
      <c r="F50" s="1220"/>
      <c r="G50" s="1220"/>
      <c r="H50" s="1220"/>
      <c r="I50" s="1220"/>
      <c r="J50" s="1220"/>
      <c r="K50" s="1220"/>
      <c r="L50" s="1282"/>
      <c r="M50" s="1282"/>
      <c r="N50" s="1282"/>
      <c r="O50" s="1282"/>
      <c r="P50" s="1282"/>
      <c r="Q50" s="1282"/>
      <c r="R50" s="1282"/>
      <c r="S50" s="1282"/>
      <c r="T50" s="1282"/>
      <c r="U50" s="2407"/>
      <c r="V50" s="2407"/>
      <c r="W50" s="2407"/>
      <c r="X50" s="2407"/>
      <c r="Y50" s="1282"/>
      <c r="Z50" s="1282"/>
      <c r="AA50" s="1282"/>
      <c r="AB50" s="1282"/>
      <c r="AC50" s="1282"/>
      <c r="AD50" s="1282"/>
      <c r="AE50" s="1282"/>
      <c r="AF50" s="1282"/>
      <c r="AG50" s="1282"/>
      <c r="AH50" s="1282"/>
      <c r="AI50" s="1282"/>
      <c r="AJ50" s="1282"/>
    </row>
    <row r="51" spans="1:55" ht="15">
      <c r="A51" s="2065" t="s">
        <v>4291</v>
      </c>
      <c r="B51" s="1571"/>
      <c r="C51" s="1336"/>
      <c r="D51" s="1982" t="str">
        <f>IS!D50</f>
        <v>12</v>
      </c>
      <c r="E51" s="1369"/>
      <c r="F51" s="1943"/>
      <c r="G51" s="1369"/>
      <c r="H51" s="1943"/>
      <c r="I51" s="1369"/>
      <c r="J51" s="1943"/>
      <c r="K51" s="1943"/>
      <c r="L51" s="1944"/>
      <c r="M51" s="1944"/>
      <c r="N51" s="1944"/>
      <c r="O51" s="1944"/>
      <c r="P51" s="1944"/>
      <c r="Q51" s="1944"/>
      <c r="R51" s="1944"/>
      <c r="S51" s="1944"/>
      <c r="T51" s="1944"/>
      <c r="U51" s="2407"/>
      <c r="V51" s="2407"/>
      <c r="W51" s="2407"/>
      <c r="X51" s="2407"/>
      <c r="Y51" s="1282"/>
      <c r="Z51" s="1282"/>
      <c r="AA51" s="1282"/>
      <c r="AB51" s="1282"/>
      <c r="AC51" s="1282"/>
      <c r="AD51" s="1282"/>
      <c r="AE51" s="1282"/>
      <c r="AF51" s="1282"/>
      <c r="AG51" s="1282"/>
      <c r="AH51" s="1282"/>
      <c r="AI51" s="1282"/>
      <c r="AJ51" s="1282"/>
    </row>
    <row r="52" spans="1:55" ht="15">
      <c r="A52" s="2065"/>
      <c r="B52" s="1571"/>
      <c r="C52" s="1336"/>
      <c r="D52" s="1336"/>
      <c r="E52" s="1369"/>
      <c r="F52" s="1943"/>
      <c r="G52" s="1369"/>
      <c r="H52" s="1943"/>
      <c r="I52" s="1369"/>
      <c r="J52" s="1943"/>
      <c r="K52" s="1943"/>
      <c r="L52" s="1944"/>
      <c r="M52" s="1944"/>
      <c r="N52" s="1944"/>
      <c r="O52" s="1944"/>
      <c r="P52" s="1944"/>
      <c r="Q52" s="1944"/>
      <c r="R52" s="1944"/>
      <c r="S52" s="1944"/>
      <c r="T52" s="1944"/>
      <c r="U52" s="2407"/>
      <c r="V52" s="2407"/>
      <c r="W52" s="2407"/>
      <c r="X52" s="2407"/>
      <c r="Y52" s="1282"/>
      <c r="Z52" s="1282"/>
      <c r="AA52" s="1282"/>
      <c r="AB52" s="1282"/>
      <c r="AC52" s="1282"/>
      <c r="AD52" s="1282"/>
      <c r="AE52" s="1282"/>
      <c r="AF52" s="1282"/>
      <c r="AG52" s="1282"/>
      <c r="AH52" s="1282"/>
      <c r="AI52" s="1282"/>
      <c r="AJ52" s="1282"/>
    </row>
    <row r="53" spans="1:55">
      <c r="A53" s="1945"/>
      <c r="B53" s="1945"/>
      <c r="C53" s="1309"/>
      <c r="D53" s="1309"/>
      <c r="E53" s="1308"/>
      <c r="G53" s="1308"/>
      <c r="I53" s="1308"/>
      <c r="K53" s="1309"/>
      <c r="T53" s="1304"/>
      <c r="U53" s="2407"/>
      <c r="V53" s="2407"/>
      <c r="W53" s="2407"/>
      <c r="X53" s="2407"/>
      <c r="Y53" s="1282"/>
      <c r="Z53" s="1282"/>
      <c r="AA53" s="1282"/>
      <c r="AB53" s="1282"/>
      <c r="AC53" s="1282"/>
      <c r="AD53" s="1282"/>
      <c r="AE53" s="1282"/>
      <c r="AF53" s="1282"/>
      <c r="AG53" s="1282"/>
      <c r="AH53" s="1282"/>
      <c r="AI53" s="1282"/>
      <c r="AJ53" s="1282"/>
    </row>
    <row r="54" spans="1:55">
      <c r="A54" s="1299" t="str">
        <f>+IS!A52</f>
        <v>The annexed notes from 1 to 15 form an integral part of these interim financial statements.</v>
      </c>
      <c r="B54" s="1299"/>
      <c r="C54" s="1298"/>
      <c r="D54" s="1298"/>
      <c r="E54" s="1298"/>
      <c r="F54" s="1298"/>
      <c r="G54" s="1298"/>
      <c r="H54" s="1298"/>
      <c r="I54" s="1298"/>
      <c r="J54" s="1298"/>
      <c r="K54" s="1298"/>
      <c r="L54" s="1298"/>
      <c r="M54" s="1298"/>
      <c r="N54" s="1298"/>
      <c r="O54" s="1298"/>
      <c r="P54" s="1298"/>
      <c r="Q54" s="1298"/>
      <c r="R54" s="1298"/>
      <c r="S54" s="1298"/>
      <c r="T54" s="1298"/>
      <c r="U54" s="2407"/>
      <c r="V54" s="2407"/>
      <c r="W54" s="2407"/>
      <c r="X54" s="2407"/>
      <c r="Y54" s="1282"/>
      <c r="Z54" s="1282"/>
      <c r="AA54" s="1282"/>
      <c r="AB54" s="1282"/>
      <c r="AC54" s="1282"/>
      <c r="AD54" s="1282"/>
      <c r="AE54" s="1282"/>
      <c r="AF54" s="1282"/>
      <c r="AG54" s="1282"/>
      <c r="AH54" s="1282"/>
      <c r="AI54" s="1282"/>
      <c r="AJ54" s="1282"/>
    </row>
    <row r="55" spans="1:55">
      <c r="A55" s="1299"/>
      <c r="B55" s="1299"/>
      <c r="C55" s="1298"/>
      <c r="D55" s="1298"/>
      <c r="E55" s="1298"/>
      <c r="F55" s="1298"/>
      <c r="G55" s="1298"/>
      <c r="H55" s="1298"/>
      <c r="I55" s="1298"/>
      <c r="J55" s="1298"/>
      <c r="K55" s="1298"/>
      <c r="L55" s="1298"/>
      <c r="M55" s="1298"/>
      <c r="N55" s="1298"/>
      <c r="O55" s="1298"/>
      <c r="P55" s="1298"/>
      <c r="Q55" s="1298"/>
      <c r="R55" s="1298"/>
      <c r="S55" s="1298"/>
      <c r="T55" s="1298"/>
      <c r="U55" s="2407"/>
      <c r="V55" s="2407"/>
      <c r="W55" s="2407"/>
      <c r="X55" s="2407"/>
      <c r="Y55" s="1282"/>
      <c r="Z55" s="1282"/>
      <c r="AA55" s="1282"/>
      <c r="AB55" s="1282"/>
      <c r="AC55" s="1282"/>
      <c r="AD55" s="1282"/>
      <c r="AE55" s="1282"/>
      <c r="AF55" s="1282"/>
      <c r="AG55" s="1282"/>
      <c r="AH55" s="1282"/>
      <c r="AI55" s="1282"/>
      <c r="AJ55" s="1282"/>
    </row>
    <row r="56" spans="1:55">
      <c r="A56" s="1298"/>
      <c r="B56" s="1298"/>
      <c r="C56" s="1298"/>
      <c r="D56" s="1298"/>
      <c r="E56" s="1802"/>
      <c r="F56" s="1802"/>
      <c r="G56" s="1802"/>
      <c r="H56" s="1802"/>
      <c r="I56" s="1802"/>
      <c r="J56" s="1298"/>
      <c r="K56" s="1298"/>
      <c r="L56" s="1298"/>
      <c r="M56" s="1298"/>
      <c r="N56" s="1298"/>
      <c r="O56" s="1298"/>
      <c r="P56" s="1298"/>
      <c r="Q56" s="1298"/>
      <c r="R56" s="1298"/>
      <c r="S56" s="1298"/>
      <c r="T56" s="1298"/>
      <c r="U56" s="2407"/>
      <c r="V56" s="2407"/>
      <c r="W56" s="2407"/>
      <c r="X56" s="2407"/>
      <c r="Y56" s="1282"/>
      <c r="Z56" s="1282"/>
      <c r="AA56" s="1282"/>
      <c r="AB56" s="1282"/>
      <c r="AC56" s="1282"/>
      <c r="AD56" s="1282"/>
      <c r="AE56" s="1282"/>
      <c r="AF56" s="1282"/>
      <c r="AG56" s="1282"/>
      <c r="AH56" s="1282"/>
      <c r="AI56" s="1282"/>
      <c r="AJ56" s="1282"/>
    </row>
    <row r="57" spans="1:55" ht="15">
      <c r="A57" s="2631" t="str">
        <f>IS!A55</f>
        <v>MCB-Arif Habib Savings and Investments Limited</v>
      </c>
      <c r="B57" s="2631"/>
      <c r="C57" s="2631"/>
      <c r="D57" s="2631"/>
      <c r="E57" s="2631"/>
      <c r="F57" s="2631"/>
      <c r="G57" s="2631"/>
      <c r="H57" s="2631"/>
      <c r="I57" s="2631"/>
      <c r="J57" s="2631"/>
      <c r="K57" s="2631"/>
      <c r="L57" s="2631"/>
      <c r="M57" s="2631"/>
      <c r="N57" s="2631"/>
      <c r="O57" s="2631"/>
      <c r="P57" s="2631"/>
      <c r="Q57" s="2631"/>
      <c r="R57" s="2631"/>
      <c r="S57" s="2631"/>
      <c r="T57" s="2477"/>
      <c r="U57" s="2407"/>
      <c r="V57" s="2407"/>
      <c r="W57" s="2407"/>
      <c r="X57" s="2407"/>
      <c r="Y57" s="1282"/>
      <c r="Z57" s="1282"/>
      <c r="AA57" s="1282"/>
      <c r="AB57" s="1282"/>
      <c r="AC57" s="1282"/>
      <c r="AD57" s="1282"/>
      <c r="AE57" s="1282"/>
      <c r="AF57" s="1282"/>
      <c r="AG57" s="1282"/>
      <c r="AH57" s="1282"/>
      <c r="AI57" s="1282"/>
      <c r="AJ57" s="1282"/>
    </row>
    <row r="58" spans="1:55" ht="15">
      <c r="A58" s="2631" t="str">
        <f>IS!A56</f>
        <v>(Pension Fund Manager)</v>
      </c>
      <c r="B58" s="2631"/>
      <c r="C58" s="2631"/>
      <c r="D58" s="2631"/>
      <c r="E58" s="2631"/>
      <c r="F58" s="2631"/>
      <c r="G58" s="2631"/>
      <c r="H58" s="2631"/>
      <c r="I58" s="2631"/>
      <c r="J58" s="2631"/>
      <c r="K58" s="2631"/>
      <c r="L58" s="2631"/>
      <c r="M58" s="2631"/>
      <c r="N58" s="2631"/>
      <c r="O58" s="2631"/>
      <c r="P58" s="2631"/>
      <c r="Q58" s="2631"/>
      <c r="R58" s="2631"/>
      <c r="S58" s="2631"/>
      <c r="T58" s="2477"/>
      <c r="U58" s="2407"/>
      <c r="V58" s="2407"/>
      <c r="W58" s="2407"/>
      <c r="X58" s="2407"/>
      <c r="Y58" s="1282"/>
      <c r="Z58" s="1282"/>
      <c r="AA58" s="1282"/>
      <c r="AB58" s="1282"/>
      <c r="AC58" s="1282"/>
      <c r="AD58" s="1282"/>
      <c r="AE58" s="1282"/>
      <c r="AF58" s="1282"/>
      <c r="AG58" s="1282"/>
      <c r="AH58" s="1282"/>
      <c r="AI58" s="1282"/>
      <c r="AJ58" s="1282"/>
    </row>
    <row r="59" spans="1:55" ht="15">
      <c r="A59" s="1946"/>
      <c r="B59" s="1946"/>
      <c r="C59" s="1946"/>
      <c r="D59" s="1946"/>
      <c r="E59" s="1799"/>
      <c r="F59" s="1799"/>
      <c r="G59" s="1799"/>
      <c r="H59" s="1799"/>
      <c r="I59" s="1799"/>
      <c r="J59" s="1799"/>
      <c r="K59" s="1799"/>
      <c r="L59" s="1799"/>
      <c r="M59" s="1799"/>
      <c r="N59" s="1799"/>
      <c r="O59" s="1799"/>
      <c r="P59" s="1799"/>
      <c r="Q59" s="1799"/>
      <c r="R59" s="1799"/>
      <c r="S59" s="551"/>
      <c r="T59"/>
      <c r="U59" s="2407"/>
      <c r="V59" s="2407"/>
      <c r="W59" s="2407"/>
      <c r="X59" s="2407"/>
      <c r="Y59" s="1282"/>
      <c r="Z59" s="1282"/>
      <c r="AA59" s="1282"/>
      <c r="AB59" s="1282"/>
      <c r="AC59" s="1282"/>
      <c r="AD59" s="1282"/>
      <c r="AE59" s="1282"/>
      <c r="AF59" s="1282"/>
      <c r="AG59" s="1282"/>
      <c r="AH59" s="1282"/>
      <c r="AI59" s="1282"/>
      <c r="AJ59" s="1282"/>
    </row>
    <row r="60" spans="1:55">
      <c r="A60" s="1298"/>
      <c r="B60" s="1298"/>
      <c r="C60" s="1298"/>
      <c r="D60" s="1298"/>
      <c r="E60" s="1298"/>
      <c r="F60" s="1298"/>
      <c r="G60" s="1298"/>
      <c r="H60" s="1298"/>
      <c r="I60" s="1298"/>
      <c r="J60" s="1298"/>
      <c r="K60" s="1298"/>
      <c r="L60" s="1298"/>
      <c r="M60" s="1298"/>
      <c r="N60" s="1298"/>
      <c r="O60" s="1298"/>
      <c r="P60" s="1298"/>
      <c r="Q60" s="1298"/>
      <c r="R60" s="1298"/>
      <c r="S60" s="551"/>
      <c r="T60"/>
      <c r="U60" s="2407"/>
      <c r="V60" s="2407"/>
      <c r="W60" s="2407"/>
      <c r="X60" s="2407"/>
      <c r="Y60" s="1282"/>
      <c r="Z60" s="1282"/>
      <c r="AA60" s="1282"/>
      <c r="AB60" s="1282"/>
      <c r="AC60" s="1282"/>
      <c r="AD60" s="1282"/>
      <c r="AE60" s="1282"/>
      <c r="AF60" s="1282"/>
      <c r="AG60" s="1282"/>
      <c r="AH60" s="1282"/>
      <c r="AI60" s="1282"/>
      <c r="AJ60" s="1282"/>
    </row>
    <row r="61" spans="1:55">
      <c r="A61"/>
      <c r="B61"/>
      <c r="C61"/>
      <c r="D61"/>
      <c r="E61"/>
      <c r="F61"/>
      <c r="G61"/>
      <c r="H61"/>
      <c r="I61"/>
      <c r="J61"/>
      <c r="K61"/>
      <c r="L61"/>
      <c r="M61"/>
      <c r="N61"/>
      <c r="O61"/>
      <c r="P61"/>
      <c r="Q61"/>
      <c r="R61"/>
      <c r="S61" s="551"/>
      <c r="T61"/>
      <c r="U61" s="2407"/>
      <c r="V61" s="2407"/>
      <c r="W61" s="2407"/>
      <c r="X61" s="2407"/>
      <c r="Y61" s="1282"/>
      <c r="Z61" s="1282"/>
      <c r="AA61" s="1282"/>
      <c r="AB61" s="1282"/>
      <c r="AE61" s="1282"/>
      <c r="AI61" s="1282"/>
      <c r="AJ61" s="1282"/>
      <c r="AK61" s="1282"/>
      <c r="AL61" s="1282"/>
      <c r="AM61" s="1282"/>
      <c r="AN61" s="1282"/>
      <c r="AQ61" s="1282"/>
      <c r="AR61" s="1282"/>
      <c r="AS61" s="1282"/>
    </row>
    <row r="62" spans="1:55" s="1811" customFormat="1">
      <c r="A62"/>
      <c r="B62"/>
      <c r="C62"/>
      <c r="D62"/>
      <c r="E62"/>
      <c r="F62"/>
      <c r="G62"/>
      <c r="H62"/>
      <c r="I62"/>
      <c r="J62"/>
      <c r="K62"/>
      <c r="L62"/>
      <c r="M62"/>
      <c r="N62"/>
      <c r="O62"/>
      <c r="P62"/>
      <c r="Q62"/>
      <c r="R62"/>
      <c r="S62" s="551"/>
      <c r="T62"/>
      <c r="U62" s="2408"/>
      <c r="V62" s="2408"/>
      <c r="W62" s="2408"/>
      <c r="X62" s="2408"/>
      <c r="Y62" s="1335"/>
      <c r="Z62" s="1335"/>
      <c r="AA62" s="1335"/>
      <c r="AB62" s="1335"/>
      <c r="AD62" s="1335"/>
      <c r="AE62" s="1335"/>
      <c r="AI62" s="1947"/>
      <c r="AJ62" s="1948"/>
      <c r="AK62" s="1948"/>
      <c r="AL62" s="1948"/>
      <c r="AM62" s="1948"/>
      <c r="AN62" s="1948"/>
      <c r="AO62" s="1948"/>
      <c r="AP62" s="1948"/>
      <c r="AQ62" s="1948"/>
      <c r="AR62" s="1948"/>
      <c r="AS62" s="1335"/>
      <c r="AT62" s="1335"/>
      <c r="AU62" s="1335"/>
      <c r="AV62" s="1335"/>
      <c r="AW62" s="1335"/>
      <c r="BA62" s="1949"/>
      <c r="BB62" s="1949"/>
      <c r="BC62" s="1949"/>
    </row>
    <row r="63" spans="1:55">
      <c r="B63" s="2039" t="s">
        <v>4119</v>
      </c>
      <c r="C63" s="551"/>
      <c r="D63" s="551"/>
      <c r="F63" s="2041"/>
      <c r="G63" s="551"/>
      <c r="H63" s="551"/>
      <c r="I63" s="551"/>
      <c r="J63" s="551"/>
      <c r="K63" s="551"/>
      <c r="L63" s="2295" t="s">
        <v>4138</v>
      </c>
      <c r="M63" s="2295"/>
      <c r="N63" s="2295"/>
      <c r="O63" s="2295"/>
      <c r="P63" s="2295"/>
      <c r="Q63" s="2295"/>
      <c r="R63" s="2295"/>
      <c r="T63" s="1304"/>
      <c r="U63" s="2430" t="s">
        <v>4121</v>
      </c>
      <c r="V63" s="2407"/>
      <c r="W63" s="2407"/>
      <c r="X63" s="2407"/>
      <c r="Y63" s="1282"/>
      <c r="Z63" s="1282"/>
      <c r="AA63" s="1282"/>
      <c r="AB63" s="1282"/>
      <c r="AC63" s="1282"/>
      <c r="AD63" s="1282"/>
      <c r="AE63" s="1282"/>
      <c r="AF63" s="1282"/>
      <c r="AG63" s="1282"/>
      <c r="AH63" s="1282"/>
      <c r="AI63" s="1282"/>
      <c r="AJ63" s="1282"/>
    </row>
    <row r="64" spans="1:55" ht="15">
      <c r="B64" s="2040" t="s">
        <v>4120</v>
      </c>
      <c r="C64" s="1565"/>
      <c r="D64" s="1565"/>
      <c r="F64" s="2043"/>
      <c r="G64" s="2043"/>
      <c r="H64" s="2040"/>
      <c r="I64" s="1565"/>
      <c r="J64" s="1565"/>
      <c r="K64" s="1565"/>
      <c r="L64" s="2043" t="s">
        <v>3030</v>
      </c>
      <c r="M64" s="2043"/>
      <c r="N64" s="2043"/>
      <c r="O64" s="2043"/>
      <c r="P64" s="2043"/>
      <c r="Q64" s="2043"/>
      <c r="R64" s="2043"/>
      <c r="T64" s="1304"/>
      <c r="U64" s="2431" t="s">
        <v>3030</v>
      </c>
      <c r="V64" s="2407"/>
      <c r="W64" s="2407"/>
      <c r="X64" s="2407"/>
      <c r="Y64" s="1282"/>
      <c r="Z64" s="1282"/>
      <c r="AA64" s="1282"/>
      <c r="AB64" s="1282"/>
      <c r="AC64" s="1282"/>
      <c r="AD64" s="1282"/>
      <c r="AE64" s="1282"/>
      <c r="AF64" s="1282"/>
      <c r="AG64" s="1282"/>
      <c r="AH64" s="1282"/>
      <c r="AI64" s="1282"/>
      <c r="AJ64" s="1282"/>
    </row>
    <row r="65" spans="1:36">
      <c r="A65" s="1387"/>
      <c r="B65" s="2075"/>
      <c r="C65" s="2075"/>
      <c r="D65" s="2075"/>
      <c r="E65" s="2075"/>
      <c r="F65" s="2075"/>
      <c r="G65" s="2075"/>
      <c r="H65" s="2075"/>
      <c r="I65" s="2075"/>
      <c r="J65" s="2075"/>
      <c r="K65" s="2075"/>
      <c r="L65" s="2075"/>
      <c r="M65" s="2075"/>
      <c r="N65" s="2075"/>
      <c r="O65" s="2075"/>
      <c r="P65" s="2075"/>
      <c r="Q65" s="2075"/>
      <c r="R65" s="2075"/>
      <c r="S65" s="1402"/>
      <c r="T65" s="2075"/>
      <c r="U65" s="2432"/>
      <c r="V65" s="2407"/>
      <c r="W65" s="2407"/>
      <c r="X65" s="2407"/>
      <c r="Y65" s="1282"/>
      <c r="Z65" s="1282"/>
      <c r="AA65" s="1282"/>
      <c r="AB65" s="1282"/>
      <c r="AC65" s="1282"/>
      <c r="AD65" s="1282"/>
      <c r="AE65" s="1282"/>
      <c r="AF65" s="1282"/>
      <c r="AG65" s="1282"/>
      <c r="AH65" s="1282"/>
      <c r="AI65" s="1282"/>
      <c r="AJ65" s="1282"/>
    </row>
    <row r="66" spans="1:36">
      <c r="A66" s="1387"/>
      <c r="B66" s="2075"/>
      <c r="C66" s="2075"/>
      <c r="D66" s="2075"/>
      <c r="E66" s="2075"/>
      <c r="F66" s="2075"/>
      <c r="G66" s="2075"/>
      <c r="H66" s="2075"/>
      <c r="I66" s="2075"/>
      <c r="J66" s="2075"/>
      <c r="K66" s="2075"/>
      <c r="L66" s="2075"/>
      <c r="M66" s="2075"/>
      <c r="N66" s="2075"/>
      <c r="O66" s="2075"/>
      <c r="P66" s="2075"/>
      <c r="Q66" s="2075"/>
      <c r="R66" s="2075"/>
      <c r="S66" s="1402"/>
      <c r="T66" s="2075"/>
      <c r="U66" s="2432"/>
      <c r="V66" s="2407"/>
      <c r="W66" s="2407"/>
      <c r="X66" s="2407"/>
      <c r="Y66" s="1282"/>
      <c r="Z66" s="1282"/>
      <c r="AA66" s="1282"/>
      <c r="AB66" s="1282"/>
      <c r="AC66" s="1282"/>
      <c r="AD66" s="1282"/>
      <c r="AE66" s="1282"/>
      <c r="AF66" s="1282"/>
      <c r="AG66" s="1282"/>
      <c r="AH66" s="1282"/>
      <c r="AI66" s="1282"/>
      <c r="AJ66" s="1282"/>
    </row>
    <row r="67" spans="1:36">
      <c r="E67" s="1308"/>
      <c r="U67" s="2407"/>
      <c r="V67" s="2407"/>
      <c r="W67" s="2407"/>
      <c r="X67" s="2407"/>
      <c r="Y67" s="1282"/>
      <c r="Z67" s="1282"/>
      <c r="AA67" s="1282"/>
      <c r="AB67" s="1282"/>
      <c r="AC67" s="1282"/>
      <c r="AD67" s="1282"/>
      <c r="AE67" s="1282"/>
      <c r="AF67" s="1282"/>
      <c r="AG67" s="1282"/>
      <c r="AH67" s="1282"/>
      <c r="AI67" s="1282"/>
      <c r="AJ67" s="1282"/>
    </row>
    <row r="68" spans="1:36">
      <c r="E68" s="1308"/>
      <c r="G68" s="1308"/>
      <c r="I68" s="1308"/>
      <c r="U68" s="2407"/>
      <c r="V68" s="2407"/>
      <c r="W68" s="2407"/>
      <c r="X68" s="2407"/>
      <c r="Y68" s="1282"/>
      <c r="Z68" s="1282"/>
      <c r="AA68" s="1282"/>
      <c r="AB68" s="1282"/>
      <c r="AC68" s="1282"/>
      <c r="AD68" s="1282"/>
      <c r="AE68" s="1282"/>
      <c r="AF68" s="1282"/>
      <c r="AG68" s="1282"/>
      <c r="AH68" s="1282"/>
      <c r="AI68" s="1282"/>
      <c r="AJ68" s="1282"/>
    </row>
    <row r="69" spans="1:36">
      <c r="U69" s="2407"/>
      <c r="V69" s="2407"/>
      <c r="W69" s="2407"/>
      <c r="X69" s="2407"/>
      <c r="Y69" s="1282"/>
      <c r="Z69" s="1282"/>
      <c r="AA69" s="1282"/>
      <c r="AB69" s="1282"/>
      <c r="AC69" s="1282"/>
      <c r="AD69" s="1282"/>
      <c r="AE69" s="1282"/>
      <c r="AF69" s="1282"/>
      <c r="AG69" s="1282"/>
      <c r="AH69" s="1282"/>
      <c r="AI69" s="1282"/>
      <c r="AJ69" s="1282"/>
    </row>
    <row r="70" spans="1:36">
      <c r="U70" s="2407"/>
      <c r="V70" s="2407"/>
      <c r="W70" s="2407"/>
      <c r="X70" s="2407"/>
      <c r="Y70" s="1282"/>
      <c r="Z70" s="1282"/>
      <c r="AA70" s="1282"/>
      <c r="AB70" s="1282"/>
      <c r="AC70" s="1282"/>
      <c r="AD70" s="1282"/>
      <c r="AE70" s="1282"/>
      <c r="AF70" s="1282"/>
      <c r="AG70" s="1282"/>
      <c r="AH70" s="1282"/>
      <c r="AI70" s="1282"/>
      <c r="AJ70" s="1282"/>
    </row>
    <row r="71" spans="1:36">
      <c r="U71" s="2407"/>
      <c r="V71" s="2407"/>
      <c r="W71" s="2407"/>
      <c r="X71" s="2407"/>
      <c r="Y71" s="1282"/>
      <c r="Z71" s="1282"/>
      <c r="AA71" s="1282"/>
      <c r="AB71" s="1282"/>
      <c r="AC71" s="1282"/>
      <c r="AD71" s="1282"/>
      <c r="AE71" s="1282"/>
      <c r="AF71" s="1282"/>
      <c r="AG71" s="1282"/>
      <c r="AH71" s="1282"/>
      <c r="AI71" s="1282"/>
      <c r="AJ71" s="1282"/>
    </row>
    <row r="72" spans="1:36">
      <c r="U72" s="2407"/>
      <c r="V72" s="2407"/>
      <c r="W72" s="2407"/>
      <c r="X72" s="2407"/>
      <c r="Y72" s="1282"/>
      <c r="Z72" s="1282"/>
      <c r="AA72" s="1282"/>
      <c r="AB72" s="1282"/>
      <c r="AC72" s="1282"/>
      <c r="AD72" s="1282"/>
      <c r="AE72" s="1282"/>
      <c r="AF72" s="1282"/>
      <c r="AG72" s="1282"/>
      <c r="AH72" s="1282"/>
      <c r="AI72" s="1282"/>
      <c r="AJ72" s="1282"/>
    </row>
    <row r="73" spans="1:36">
      <c r="U73" s="2407"/>
      <c r="V73" s="2407"/>
      <c r="W73" s="2407"/>
      <c r="X73" s="2407"/>
      <c r="Y73" s="1282"/>
      <c r="Z73" s="1282"/>
      <c r="AA73" s="1282"/>
      <c r="AB73" s="1282"/>
      <c r="AC73" s="1282"/>
      <c r="AD73" s="1282"/>
      <c r="AE73" s="1282"/>
      <c r="AF73" s="1282"/>
      <c r="AG73" s="1282"/>
      <c r="AH73" s="1282"/>
      <c r="AI73" s="1282"/>
      <c r="AJ73" s="1282"/>
    </row>
    <row r="74" spans="1:36">
      <c r="U74" s="2407"/>
      <c r="V74" s="2407"/>
      <c r="W74" s="2407"/>
      <c r="X74" s="2407"/>
      <c r="Y74" s="1282"/>
      <c r="Z74" s="1282"/>
      <c r="AA74" s="1282"/>
      <c r="AB74" s="1282"/>
      <c r="AC74" s="1282"/>
      <c r="AD74" s="1282"/>
      <c r="AE74" s="1282"/>
      <c r="AF74" s="1282"/>
      <c r="AG74" s="1282"/>
      <c r="AH74" s="1282"/>
      <c r="AI74" s="1282"/>
      <c r="AJ74" s="1282"/>
    </row>
    <row r="75" spans="1:36">
      <c r="U75" s="2407"/>
      <c r="V75" s="2407"/>
      <c r="W75" s="2407"/>
      <c r="X75" s="2407"/>
      <c r="Y75" s="1282"/>
      <c r="Z75" s="1282"/>
      <c r="AA75" s="1282"/>
      <c r="AB75" s="1282"/>
      <c r="AC75" s="1282"/>
      <c r="AD75" s="1282"/>
      <c r="AE75" s="1282"/>
      <c r="AF75" s="1282"/>
      <c r="AG75" s="1282"/>
      <c r="AH75" s="1282"/>
      <c r="AI75" s="1282"/>
      <c r="AJ75" s="1282"/>
    </row>
  </sheetData>
  <mergeCells count="11">
    <mergeCell ref="AJ9:AL9"/>
    <mergeCell ref="X8:X9"/>
    <mergeCell ref="E9:S9"/>
    <mergeCell ref="M5:T5"/>
    <mergeCell ref="A57:S57"/>
    <mergeCell ref="A58:S58"/>
    <mergeCell ref="U8:W8"/>
    <mergeCell ref="A1:S1"/>
    <mergeCell ref="A2:S2"/>
    <mergeCell ref="A3:S3"/>
    <mergeCell ref="E5:K5"/>
  </mergeCells>
  <pageMargins left="0.6" right="0.25" top="0.53" bottom="0" header="0.25" footer="0"/>
  <pageSetup paperSize="9" scale="57" firstPageNumber="3" fitToHeight="0" orientation="portrait" useFirstPageNumber="1" r:id="rId1"/>
  <headerFooter>
    <oddHeader>&amp;C&amp;"Arial Black,Regular"&amp;11&amp;P</oddHeader>
  </headerFooter>
  <ignoredErrors>
    <ignoredError sqref="K47"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AQ36"/>
  <sheetViews>
    <sheetView view="pageBreakPreview" zoomScale="85" zoomScaleNormal="85" zoomScaleSheetLayoutView="85" workbookViewId="0">
      <selection activeCell="H19" sqref="H19"/>
    </sheetView>
  </sheetViews>
  <sheetFormatPr defaultColWidth="9.28515625" defaultRowHeight="14.25"/>
  <cols>
    <col min="1" max="1" width="2.7109375" style="1359" customWidth="1"/>
    <col min="2" max="2" width="14.7109375" style="1359" customWidth="1"/>
    <col min="3" max="3" width="17.42578125" style="1359" customWidth="1"/>
    <col min="4" max="4" width="14" style="1359" bestFit="1" customWidth="1"/>
    <col min="5" max="5" width="0.7109375" style="1359" customWidth="1"/>
    <col min="6" max="6" width="13.28515625" style="1359" customWidth="1"/>
    <col min="7" max="7" width="0.7109375" style="1359" customWidth="1"/>
    <col min="8" max="8" width="13.28515625" style="1359" customWidth="1"/>
    <col min="9" max="9" width="0.7109375" style="1359" customWidth="1"/>
    <col min="10" max="10" width="14" style="1359" bestFit="1" customWidth="1"/>
    <col min="11" max="11" width="0.7109375" style="1359" customWidth="1"/>
    <col min="12" max="12" width="15" style="1359" customWidth="1"/>
    <col min="13" max="13" width="0.7109375" style="1359" customWidth="1"/>
    <col min="14" max="14" width="13" style="1359" customWidth="1"/>
    <col min="15" max="15" width="0.7109375" style="1359" customWidth="1"/>
    <col min="16" max="16" width="15.5703125" style="1359" customWidth="1"/>
    <col min="17" max="17" width="0.7109375" style="1359" customWidth="1"/>
    <col min="18" max="18" width="15.28515625" style="1359" customWidth="1"/>
    <col min="19" max="24" width="22" style="1359" hidden="1" customWidth="1"/>
    <col min="25" max="25" width="11" style="1359" hidden="1" customWidth="1"/>
    <col min="26" max="26" width="11.42578125" style="1359" bestFit="1" customWidth="1"/>
    <col min="27" max="27" width="9.28515625" style="1359" bestFit="1" customWidth="1"/>
    <col min="28" max="28" width="0" style="1359" hidden="1" customWidth="1"/>
    <col min="29" max="16384" width="9.28515625" style="1359"/>
  </cols>
  <sheetData>
    <row r="1" spans="1:19" ht="18.75">
      <c r="A1" s="2639" t="s">
        <v>3787</v>
      </c>
      <c r="B1" s="2639"/>
      <c r="C1" s="2639"/>
      <c r="D1" s="2639"/>
      <c r="E1" s="2639"/>
      <c r="F1" s="2639"/>
      <c r="G1" s="2639"/>
      <c r="H1" s="2639"/>
      <c r="I1" s="2639"/>
      <c r="J1" s="2639"/>
      <c r="K1" s="2639"/>
      <c r="L1" s="2639"/>
      <c r="M1" s="2639"/>
      <c r="N1" s="2639"/>
      <c r="O1" s="2639"/>
      <c r="P1" s="2639"/>
      <c r="Q1" s="2639"/>
      <c r="R1" s="2639"/>
    </row>
    <row r="2" spans="1:19" ht="18.75">
      <c r="A2" s="2639" t="s">
        <v>3076</v>
      </c>
      <c r="B2" s="2639"/>
      <c r="C2" s="2639"/>
      <c r="D2" s="2639"/>
      <c r="E2" s="2639"/>
      <c r="F2" s="2639"/>
      <c r="G2" s="2639"/>
      <c r="H2" s="2639"/>
      <c r="I2" s="2639"/>
      <c r="J2" s="2639"/>
      <c r="K2" s="2639"/>
      <c r="L2" s="2639"/>
      <c r="M2" s="2639"/>
      <c r="N2" s="2639"/>
      <c r="O2" s="2639"/>
      <c r="P2" s="2639"/>
      <c r="Q2" s="2639"/>
      <c r="R2" s="2639"/>
    </row>
    <row r="3" spans="1:19" ht="18.75">
      <c r="A3" s="2624" t="s">
        <v>4452</v>
      </c>
      <c r="B3" s="2624"/>
      <c r="C3" s="2624"/>
      <c r="D3" s="2624"/>
      <c r="E3" s="2624"/>
      <c r="F3" s="2624"/>
      <c r="G3" s="2624"/>
      <c r="H3" s="2624"/>
      <c r="I3" s="2624"/>
      <c r="J3" s="2624"/>
      <c r="K3" s="2624"/>
      <c r="L3" s="2624"/>
      <c r="M3" s="2624"/>
      <c r="N3" s="2624"/>
      <c r="O3" s="2624"/>
      <c r="P3" s="2624"/>
      <c r="Q3" s="2624"/>
      <c r="R3" s="2624"/>
    </row>
    <row r="4" spans="1:19" ht="15">
      <c r="A4" s="1354"/>
      <c r="B4" s="1355"/>
      <c r="C4" s="1355"/>
      <c r="D4" s="1355"/>
      <c r="E4" s="1355"/>
      <c r="G4" s="1355"/>
      <c r="H4" s="1355"/>
      <c r="I4" s="1355"/>
      <c r="J4" s="1355"/>
      <c r="K4" s="1355"/>
      <c r="L4" s="1355"/>
      <c r="M4" s="1355"/>
      <c r="N4" s="1355"/>
      <c r="O4" s="1355"/>
      <c r="P4" s="1355"/>
      <c r="Q4" s="1355"/>
    </row>
    <row r="5" spans="1:19" ht="15">
      <c r="A5" s="1515"/>
      <c r="D5" s="2638" t="s">
        <v>4453</v>
      </c>
      <c r="E5" s="2638"/>
      <c r="F5" s="2638"/>
      <c r="G5" s="2638"/>
      <c r="H5" s="2638"/>
      <c r="I5" s="2638"/>
      <c r="J5" s="2638"/>
      <c r="K5" s="2638"/>
      <c r="L5" s="2638" t="s">
        <v>4506</v>
      </c>
      <c r="M5" s="2638"/>
      <c r="N5" s="2638"/>
      <c r="O5" s="2638"/>
      <c r="P5" s="2638"/>
      <c r="Q5" s="2638"/>
      <c r="R5" s="2638"/>
      <c r="S5" s="2638"/>
    </row>
    <row r="6" spans="1:19" s="1518" customFormat="1" ht="15">
      <c r="A6" s="1796"/>
      <c r="D6" s="2080"/>
      <c r="E6" s="2035"/>
      <c r="F6" s="2076"/>
      <c r="G6" s="2035"/>
      <c r="H6" s="2058" t="s">
        <v>4124</v>
      </c>
      <c r="I6" s="2035"/>
      <c r="J6" s="2076"/>
      <c r="K6" s="1448"/>
      <c r="L6" s="2080"/>
      <c r="M6" s="2558"/>
      <c r="N6" s="2076"/>
      <c r="O6" s="2558"/>
      <c r="P6" s="2058" t="s">
        <v>4124</v>
      </c>
      <c r="Q6" s="2558"/>
      <c r="R6" s="2076"/>
    </row>
    <row r="7" spans="1:19" s="1518" customFormat="1" ht="15">
      <c r="A7" s="1796"/>
      <c r="D7" s="2056" t="s">
        <v>4122</v>
      </c>
      <c r="E7" s="2057"/>
      <c r="F7" s="2056" t="s">
        <v>3749</v>
      </c>
      <c r="G7" s="1307"/>
      <c r="H7" s="2058" t="s">
        <v>4125</v>
      </c>
      <c r="I7" s="1307"/>
      <c r="J7" s="2046"/>
      <c r="K7" s="1448"/>
      <c r="L7" s="2056" t="s">
        <v>4122</v>
      </c>
      <c r="M7" s="2057"/>
      <c r="N7" s="2056" t="s">
        <v>3749</v>
      </c>
      <c r="O7" s="1307"/>
      <c r="P7" s="2058" t="s">
        <v>4125</v>
      </c>
      <c r="Q7" s="1307"/>
      <c r="R7" s="2046"/>
    </row>
    <row r="8" spans="1:19" s="1518" customFormat="1" ht="15">
      <c r="A8" s="1796"/>
      <c r="D8" s="2047" t="s">
        <v>4123</v>
      </c>
      <c r="E8" s="2057"/>
      <c r="F8" s="2047" t="s">
        <v>4123</v>
      </c>
      <c r="G8" s="1307"/>
      <c r="H8" s="2047" t="s">
        <v>4123</v>
      </c>
      <c r="I8" s="1307"/>
      <c r="J8" s="2058" t="s">
        <v>2928</v>
      </c>
      <c r="K8" s="1448"/>
      <c r="L8" s="2047" t="s">
        <v>4123</v>
      </c>
      <c r="M8" s="2057"/>
      <c r="N8" s="2047" t="s">
        <v>4123</v>
      </c>
      <c r="O8" s="1307"/>
      <c r="P8" s="2047" t="s">
        <v>4123</v>
      </c>
      <c r="Q8" s="1307"/>
      <c r="R8" s="2058" t="s">
        <v>2928</v>
      </c>
    </row>
    <row r="9" spans="1:19" s="1518" customFormat="1" ht="15">
      <c r="A9" s="1796"/>
      <c r="D9" s="2622" t="s">
        <v>4434</v>
      </c>
      <c r="E9" s="2622"/>
      <c r="F9" s="2622"/>
      <c r="G9" s="2622"/>
      <c r="H9" s="2622"/>
      <c r="I9" s="2622"/>
      <c r="J9" s="2622"/>
      <c r="K9" s="2622"/>
      <c r="L9" s="2622"/>
      <c r="M9" s="2622"/>
      <c r="N9" s="2622"/>
      <c r="O9" s="2622"/>
      <c r="P9" s="2622"/>
      <c r="Q9" s="2622"/>
      <c r="R9" s="2622"/>
    </row>
    <row r="10" spans="1:19" s="1518" customFormat="1" ht="15">
      <c r="A10" s="2077"/>
      <c r="B10" s="2078"/>
      <c r="C10" s="2078"/>
      <c r="D10" s="1923"/>
      <c r="E10" s="1319"/>
      <c r="F10" s="1319"/>
      <c r="G10" s="1319"/>
      <c r="H10" s="1319"/>
      <c r="I10" s="1319"/>
      <c r="J10" s="1319"/>
      <c r="K10" s="1319"/>
      <c r="L10" s="1319"/>
      <c r="M10" s="1319"/>
      <c r="N10" s="1319"/>
      <c r="O10" s="1319"/>
      <c r="P10" s="1319"/>
      <c r="Q10" s="1319"/>
      <c r="R10" s="1319"/>
    </row>
    <row r="11" spans="1:19" s="1518" customFormat="1" ht="15">
      <c r="A11" s="1475" t="s">
        <v>4249</v>
      </c>
      <c r="B11" s="2078"/>
      <c r="C11" s="2078"/>
      <c r="D11" s="1923"/>
      <c r="E11" s="1319"/>
      <c r="F11" s="1319"/>
      <c r="G11" s="1319"/>
      <c r="H11" s="1319"/>
      <c r="I11" s="1319"/>
      <c r="J11" s="1319"/>
      <c r="K11" s="1319"/>
      <c r="L11" s="1319"/>
      <c r="M11" s="1319"/>
      <c r="N11" s="1319"/>
      <c r="O11" s="1319"/>
      <c r="P11" s="1319"/>
      <c r="Q11" s="1319"/>
      <c r="R11" s="1319"/>
    </row>
    <row r="12" spans="1:19" ht="15">
      <c r="A12" s="2297" t="s">
        <v>4250</v>
      </c>
      <c r="D12" s="1591">
        <f>IS!E48</f>
        <v>-36120</v>
      </c>
      <c r="E12" s="1591"/>
      <c r="F12" s="1591">
        <f>IS!G48</f>
        <v>19465</v>
      </c>
      <c r="G12" s="1591"/>
      <c r="H12" s="1591">
        <f>IS!I48</f>
        <v>19615</v>
      </c>
      <c r="I12" s="1591"/>
      <c r="J12" s="1591">
        <f>D12+F12+H12</f>
        <v>2960</v>
      </c>
      <c r="K12" s="1863"/>
      <c r="L12" s="1863">
        <v>157993</v>
      </c>
      <c r="M12" s="1863"/>
      <c r="N12" s="1863">
        <v>13778</v>
      </c>
      <c r="O12" s="1863"/>
      <c r="P12" s="1863">
        <v>9349</v>
      </c>
      <c r="Q12" s="1863"/>
      <c r="R12" s="1863">
        <v>181120</v>
      </c>
      <c r="S12" s="1928" t="s">
        <v>3813</v>
      </c>
    </row>
    <row r="13" spans="1:19" ht="15">
      <c r="A13" s="2070"/>
      <c r="D13" s="1591"/>
      <c r="E13" s="1591"/>
      <c r="F13" s="1591"/>
      <c r="G13" s="1591"/>
      <c r="H13" s="1591"/>
      <c r="I13" s="1591"/>
      <c r="J13" s="1591"/>
      <c r="K13" s="1863"/>
      <c r="L13" s="1863"/>
      <c r="M13" s="1863"/>
      <c r="N13" s="1863"/>
      <c r="O13" s="1863"/>
      <c r="P13" s="1863"/>
      <c r="Q13" s="1863"/>
      <c r="R13" s="1863"/>
    </row>
    <row r="14" spans="1:19" ht="15">
      <c r="A14" s="1475" t="s">
        <v>4251</v>
      </c>
      <c r="D14" s="1591"/>
      <c r="E14" s="1591"/>
      <c r="F14" s="1591"/>
      <c r="G14" s="1591"/>
      <c r="H14" s="1591"/>
      <c r="I14" s="1591"/>
      <c r="J14" s="1591"/>
      <c r="K14" s="1863"/>
      <c r="L14" s="1863"/>
      <c r="M14" s="1863"/>
      <c r="N14" s="1863"/>
      <c r="O14" s="1863"/>
      <c r="P14" s="1863"/>
      <c r="Q14" s="1863"/>
      <c r="R14" s="1863"/>
    </row>
    <row r="15" spans="1:19" ht="15">
      <c r="A15" s="2297" t="s">
        <v>4252</v>
      </c>
      <c r="D15" s="1591"/>
      <c r="E15" s="1591"/>
      <c r="F15" s="1591"/>
      <c r="G15" s="1591"/>
      <c r="H15" s="1591"/>
      <c r="I15" s="1591"/>
      <c r="J15" s="1591"/>
      <c r="K15" s="1863"/>
      <c r="L15" s="1863"/>
      <c r="M15" s="1863"/>
      <c r="N15" s="1863"/>
      <c r="O15" s="1863"/>
      <c r="P15" s="1863"/>
      <c r="Q15" s="1863"/>
      <c r="R15" s="1863"/>
    </row>
    <row r="16" spans="1:19" ht="15">
      <c r="A16" s="1475"/>
      <c r="D16" s="1591"/>
      <c r="E16" s="1591"/>
      <c r="F16" s="1591"/>
      <c r="G16" s="1591"/>
      <c r="H16" s="1591"/>
      <c r="I16" s="1591"/>
      <c r="J16" s="1591"/>
      <c r="K16" s="1863"/>
      <c r="L16" s="1863"/>
      <c r="M16" s="1863"/>
      <c r="N16" s="1863"/>
      <c r="O16" s="1863"/>
      <c r="P16" s="1863"/>
      <c r="Q16" s="1863"/>
      <c r="R16" s="1863"/>
    </row>
    <row r="17" spans="1:25" ht="15">
      <c r="A17" s="2081" t="s">
        <v>4253</v>
      </c>
      <c r="D17" s="1591"/>
      <c r="E17" s="1591"/>
      <c r="F17" s="1591"/>
      <c r="G17" s="1591"/>
      <c r="H17" s="1591"/>
      <c r="I17" s="1591"/>
      <c r="J17" s="1591"/>
      <c r="K17" s="1863"/>
      <c r="L17" s="1863"/>
      <c r="M17" s="1863"/>
      <c r="N17" s="1863"/>
      <c r="O17" s="1863"/>
      <c r="P17" s="1863"/>
      <c r="Q17" s="1863"/>
      <c r="R17" s="1863"/>
    </row>
    <row r="18" spans="1:25">
      <c r="A18" s="2298" t="s">
        <v>4254</v>
      </c>
      <c r="B18" s="1925"/>
      <c r="C18" s="1925"/>
      <c r="D18" s="1509"/>
      <c r="E18" s="1509"/>
      <c r="F18" s="1509"/>
      <c r="G18" s="1509"/>
      <c r="H18" s="1509"/>
      <c r="I18" s="1509"/>
      <c r="J18" s="1509"/>
      <c r="K18" s="1509"/>
      <c r="L18" s="526"/>
      <c r="M18" s="526"/>
      <c r="N18" s="526"/>
      <c r="O18" s="526"/>
      <c r="P18" s="526"/>
      <c r="Q18" s="526"/>
    </row>
    <row r="19" spans="1:25">
      <c r="A19" s="2082"/>
      <c r="B19" s="1925"/>
      <c r="C19" s="1925"/>
      <c r="D19" s="2079"/>
      <c r="E19" s="2079"/>
      <c r="F19" s="2079"/>
      <c r="G19" s="2079"/>
      <c r="H19" s="2079"/>
      <c r="I19" s="1509"/>
      <c r="J19" s="1509"/>
      <c r="K19" s="1509"/>
      <c r="L19" s="526"/>
      <c r="M19" s="526"/>
      <c r="N19" s="526"/>
      <c r="O19" s="526"/>
      <c r="P19" s="526"/>
      <c r="Q19" s="526"/>
      <c r="R19" s="1863"/>
      <c r="S19" s="1928" t="s">
        <v>3813</v>
      </c>
      <c r="U19" s="1360"/>
    </row>
    <row r="20" spans="1:25" ht="15">
      <c r="B20" s="1355"/>
      <c r="D20" s="1591"/>
      <c r="E20" s="1591"/>
      <c r="F20" s="1591"/>
      <c r="G20" s="1591"/>
      <c r="H20" s="1591"/>
      <c r="I20" s="1591"/>
      <c r="J20" s="1591"/>
      <c r="K20" s="1863"/>
      <c r="L20" s="1863"/>
      <c r="M20" s="1863"/>
      <c r="N20" s="1863"/>
      <c r="O20" s="1863"/>
      <c r="P20" s="1863"/>
      <c r="Q20" s="1863"/>
      <c r="R20" s="1863"/>
      <c r="U20" s="1293" t="e">
        <f>SUM(#REF!)</f>
        <v>#REF!</v>
      </c>
    </row>
    <row r="21" spans="1:25" ht="15">
      <c r="A21" s="1475" t="s">
        <v>4255</v>
      </c>
      <c r="B21" s="1355"/>
      <c r="D21" s="1591"/>
      <c r="E21" s="1591"/>
      <c r="F21" s="1591"/>
      <c r="G21" s="1591"/>
      <c r="H21" s="1591"/>
      <c r="I21" s="1591"/>
      <c r="J21" s="1591"/>
      <c r="K21" s="1863"/>
      <c r="L21" s="1863"/>
      <c r="M21" s="1863"/>
      <c r="N21" s="1863"/>
      <c r="O21" s="1863"/>
      <c r="P21" s="1863"/>
      <c r="Q21" s="1863"/>
      <c r="R21" s="1863"/>
      <c r="U21" s="1293"/>
    </row>
    <row r="22" spans="1:25" s="1355" customFormat="1" ht="15.75" thickBot="1">
      <c r="A22" s="2297" t="s">
        <v>4252</v>
      </c>
      <c r="D22" s="1590">
        <f>D12</f>
        <v>-36120</v>
      </c>
      <c r="E22" s="1591"/>
      <c r="F22" s="1590">
        <f>F12</f>
        <v>19465</v>
      </c>
      <c r="G22" s="1591" t="e">
        <f>G12+#REF!</f>
        <v>#REF!</v>
      </c>
      <c r="H22" s="1590">
        <f>H12</f>
        <v>19615</v>
      </c>
      <c r="I22" s="1591" t="e">
        <f>I12+#REF!</f>
        <v>#REF!</v>
      </c>
      <c r="J22" s="1590">
        <f>J12</f>
        <v>2960</v>
      </c>
      <c r="K22" s="1863" t="e">
        <f>K12+#REF!</f>
        <v>#REF!</v>
      </c>
      <c r="L22" s="1926">
        <f>L12</f>
        <v>157993</v>
      </c>
      <c r="M22" s="1863"/>
      <c r="N22" s="1926">
        <f>N12</f>
        <v>13778</v>
      </c>
      <c r="O22" s="1863"/>
      <c r="P22" s="1926">
        <f>P12</f>
        <v>9349</v>
      </c>
      <c r="Q22" s="1863"/>
      <c r="R22" s="1926">
        <f>R12</f>
        <v>181120</v>
      </c>
      <c r="U22" s="1927">
        <v>10169858</v>
      </c>
      <c r="V22" s="1626" t="e">
        <f>U22-#REF!</f>
        <v>#REF!</v>
      </c>
      <c r="X22" s="1927"/>
    </row>
    <row r="23" spans="1:25" s="1355" customFormat="1" ht="15.75" thickTop="1">
      <c r="A23" s="1354" t="s">
        <v>2729</v>
      </c>
      <c r="D23" s="1591"/>
      <c r="E23" s="1591"/>
      <c r="F23" s="1591"/>
      <c r="G23" s="1591"/>
      <c r="H23" s="1591"/>
      <c r="I23" s="1591"/>
      <c r="J23" s="1591"/>
      <c r="K23" s="1863"/>
      <c r="L23" s="1863"/>
      <c r="M23" s="1863"/>
      <c r="N23" s="1863"/>
      <c r="O23" s="1863"/>
      <c r="P23" s="1863"/>
      <c r="Q23" s="1863"/>
      <c r="R23" s="1863"/>
      <c r="U23" s="1927" t="e">
        <f>U20-U22</f>
        <v>#REF!</v>
      </c>
      <c r="V23" s="1626">
        <v>3288763</v>
      </c>
      <c r="X23" s="1927"/>
      <c r="Y23" s="1626"/>
    </row>
    <row r="24" spans="1:25" s="1355" customFormat="1" ht="15">
      <c r="A24" s="1354"/>
      <c r="D24" s="1591"/>
      <c r="E24" s="1591"/>
      <c r="F24" s="1591"/>
      <c r="G24" s="1591"/>
      <c r="H24" s="1591"/>
      <c r="I24" s="1591"/>
      <c r="J24" s="1591"/>
      <c r="K24" s="1863"/>
      <c r="L24" s="1863"/>
      <c r="M24" s="1863"/>
      <c r="N24" s="1863"/>
      <c r="O24" s="1863"/>
      <c r="P24" s="1863"/>
      <c r="Q24" s="1863"/>
      <c r="R24" s="1863"/>
      <c r="U24" s="1927"/>
      <c r="V24" s="1626" t="e">
        <f>V22-V23</f>
        <v>#REF!</v>
      </c>
      <c r="X24" s="1927"/>
    </row>
    <row r="25" spans="1:25">
      <c r="A25" s="1298" t="str">
        <f>'IS - QTR'!A54</f>
        <v>The annexed notes from 1 to 15 form an integral part of these interim financial statements.</v>
      </c>
      <c r="B25" s="1515"/>
      <c r="C25" s="1515"/>
      <c r="D25" s="1515"/>
      <c r="E25" s="1515"/>
      <c r="F25" s="1515"/>
      <c r="G25" s="1515"/>
      <c r="H25" s="1515"/>
      <c r="I25" s="1515"/>
      <c r="J25" s="1515"/>
      <c r="K25" s="1515"/>
      <c r="L25" s="1515"/>
      <c r="M25" s="1515"/>
      <c r="N25" s="1515"/>
      <c r="O25" s="1515"/>
      <c r="P25" s="1515"/>
      <c r="Q25" s="1515"/>
      <c r="R25" s="1515"/>
    </row>
    <row r="26" spans="1:25">
      <c r="A26" s="1515"/>
      <c r="B26" s="1515"/>
      <c r="C26" s="1515"/>
      <c r="D26" s="1515"/>
      <c r="E26" s="1515"/>
      <c r="F26" s="1515"/>
      <c r="G26" s="1515"/>
      <c r="H26" s="1515"/>
      <c r="I26" s="1515"/>
      <c r="J26" s="1515"/>
      <c r="K26" s="1515"/>
      <c r="L26" s="1515"/>
      <c r="M26" s="1515"/>
      <c r="N26" s="1515"/>
      <c r="O26" s="1515"/>
      <c r="P26" s="1515"/>
      <c r="Q26" s="1515"/>
      <c r="R26" s="1515"/>
    </row>
    <row r="27" spans="1:25">
      <c r="A27" s="1515"/>
      <c r="B27" s="1515"/>
      <c r="C27" s="1515"/>
      <c r="D27" s="1515"/>
      <c r="E27" s="1515"/>
      <c r="F27" s="1515"/>
      <c r="G27" s="1515"/>
      <c r="H27" s="1515"/>
      <c r="I27" s="1515"/>
      <c r="J27" s="1515"/>
      <c r="K27" s="1515"/>
      <c r="L27" s="1515"/>
      <c r="M27" s="1515"/>
      <c r="N27" s="1515"/>
      <c r="O27" s="1515"/>
      <c r="P27" s="1515"/>
      <c r="Q27" s="1515"/>
      <c r="R27" s="1515"/>
    </row>
    <row r="28" spans="1:25" s="1375" customFormat="1" ht="15">
      <c r="A28" s="2631" t="str">
        <f>'IS - QTR'!A57:S57</f>
        <v>MCB-Arif Habib Savings and Investments Limited</v>
      </c>
      <c r="B28" s="2631"/>
      <c r="C28" s="2631"/>
      <c r="D28" s="2631"/>
      <c r="E28" s="2631"/>
      <c r="F28" s="2631"/>
      <c r="G28" s="2631"/>
      <c r="H28" s="2631"/>
      <c r="I28" s="2631"/>
      <c r="J28" s="2631"/>
      <c r="K28" s="2631"/>
      <c r="L28" s="2631"/>
      <c r="M28" s="2631"/>
      <c r="N28" s="2631"/>
      <c r="O28" s="2631"/>
      <c r="P28" s="2631"/>
      <c r="Q28" s="2631"/>
      <c r="R28" s="2631"/>
    </row>
    <row r="29" spans="1:25" s="1304" customFormat="1" ht="15">
      <c r="A29" s="2631" t="str">
        <f>'IS - QTR'!A58:S58</f>
        <v>(Pension Fund Manager)</v>
      </c>
      <c r="B29" s="2631"/>
      <c r="C29" s="2631"/>
      <c r="D29" s="2631"/>
      <c r="E29" s="2631"/>
      <c r="F29" s="2631"/>
      <c r="G29" s="2631"/>
      <c r="H29" s="2631"/>
      <c r="I29" s="2631"/>
      <c r="J29" s="2631"/>
      <c r="K29" s="2631"/>
      <c r="L29" s="2631"/>
      <c r="M29" s="2631"/>
      <c r="N29" s="2631"/>
      <c r="O29" s="2631"/>
      <c r="P29" s="2631"/>
      <c r="Q29" s="2631"/>
      <c r="R29" s="2631"/>
    </row>
    <row r="30" spans="1:25" s="1304" customFormat="1">
      <c r="A30" s="1298"/>
      <c r="B30" s="1298"/>
      <c r="C30" s="1298"/>
      <c r="D30" s="1298"/>
      <c r="E30" s="1298"/>
      <c r="F30" s="1298"/>
      <c r="G30" s="1298"/>
      <c r="H30" s="1298"/>
      <c r="I30" s="1298"/>
      <c r="J30" s="1298"/>
      <c r="K30" s="1298"/>
      <c r="L30" s="1298"/>
      <c r="M30" s="1298"/>
      <c r="N30" s="1298"/>
      <c r="O30" s="1298"/>
      <c r="P30" s="1298"/>
      <c r="Q30" s="1298"/>
      <c r="R30" s="1298"/>
    </row>
    <row r="31" spans="1:25" s="1304" customFormat="1">
      <c r="A31" s="1298"/>
      <c r="B31" s="1298"/>
      <c r="C31" s="1298"/>
      <c r="D31" s="1298"/>
      <c r="E31" s="1298"/>
      <c r="F31" s="1298"/>
      <c r="G31" s="1298"/>
      <c r="H31" s="1298"/>
      <c r="I31" s="1298"/>
      <c r="J31" s="1298"/>
      <c r="K31" s="1298"/>
      <c r="L31" s="1298"/>
      <c r="M31" s="1298"/>
      <c r="N31" s="1298"/>
      <c r="O31" s="1298"/>
      <c r="P31" s="1298"/>
      <c r="Q31" s="1298"/>
      <c r="R31" s="1298"/>
    </row>
    <row r="32" spans="1:25" s="1304" customFormat="1">
      <c r="A32" s="1298"/>
      <c r="B32" s="1298"/>
      <c r="C32" s="1298"/>
      <c r="D32" s="1298"/>
      <c r="E32" s="1298"/>
      <c r="F32" s="1298"/>
      <c r="G32" s="1298"/>
      <c r="H32" s="1298"/>
      <c r="I32" s="1298"/>
      <c r="J32" s="1298"/>
      <c r="K32" s="1298"/>
      <c r="L32" s="1298"/>
      <c r="M32" s="1298"/>
      <c r="N32" s="1298"/>
      <c r="O32" s="1298"/>
      <c r="P32" s="1298"/>
      <c r="Q32" s="1298"/>
      <c r="R32" s="1298"/>
    </row>
    <row r="33" spans="1:43" s="1304" customFormat="1">
      <c r="A33" s="1298"/>
      <c r="B33" s="1298"/>
      <c r="C33" s="1298"/>
      <c r="D33" s="1298"/>
      <c r="E33" s="1298"/>
      <c r="F33" s="1298"/>
      <c r="G33" s="1298"/>
      <c r="H33" s="1298"/>
      <c r="I33" s="1298"/>
      <c r="J33" s="1298"/>
      <c r="K33" s="1298"/>
      <c r="L33" s="1298"/>
      <c r="M33" s="1298"/>
      <c r="N33" s="1298"/>
      <c r="O33" s="1298"/>
      <c r="P33" s="1298"/>
      <c r="Q33" s="1298"/>
      <c r="R33" s="1298"/>
    </row>
    <row r="34" spans="1:43" s="1304" customFormat="1" ht="15">
      <c r="B34" s="2083" t="s">
        <v>4137</v>
      </c>
      <c r="C34" s="2084"/>
      <c r="F34" s="2041"/>
      <c r="G34" s="1800"/>
      <c r="H34" s="1800"/>
      <c r="I34" s="1800"/>
      <c r="J34" s="1298"/>
      <c r="K34" s="2087" t="s">
        <v>4138</v>
      </c>
      <c r="L34" s="2087"/>
      <c r="M34" s="2087"/>
      <c r="N34" s="2087"/>
      <c r="O34" s="2087"/>
      <c r="P34" s="2087"/>
      <c r="Q34" s="2087"/>
      <c r="S34" s="1282"/>
      <c r="T34" s="1282"/>
      <c r="U34" s="1282"/>
      <c r="V34" s="1282"/>
      <c r="W34" s="1282"/>
      <c r="X34" s="1282"/>
      <c r="Y34" s="1282"/>
      <c r="Z34" s="1282"/>
      <c r="AC34" s="1282"/>
      <c r="AG34" s="1282"/>
      <c r="AH34" s="1282"/>
      <c r="AI34" s="1282"/>
      <c r="AJ34" s="1282"/>
      <c r="AK34" s="1282"/>
      <c r="AL34" s="1282"/>
      <c r="AO34" s="1282"/>
      <c r="AP34" s="1282"/>
      <c r="AQ34" s="1282"/>
    </row>
    <row r="35" spans="1:43" s="1304" customFormat="1" ht="15">
      <c r="B35" s="2040" t="s">
        <v>4120</v>
      </c>
      <c r="C35" s="1830"/>
      <c r="F35" s="2043"/>
      <c r="G35" s="1803"/>
      <c r="H35" s="1803"/>
      <c r="I35" s="1298"/>
      <c r="J35" s="2027"/>
      <c r="K35" s="2043" t="s">
        <v>3030</v>
      </c>
      <c r="L35" s="2043"/>
      <c r="M35" s="2043"/>
      <c r="N35" s="2043"/>
      <c r="O35" s="2043"/>
      <c r="P35" s="2043"/>
      <c r="Q35" s="2043"/>
      <c r="S35" s="1282"/>
      <c r="T35" s="1282"/>
      <c r="U35" s="1282"/>
      <c r="V35" s="1282"/>
      <c r="W35" s="1282"/>
      <c r="X35" s="1282"/>
      <c r="Y35" s="1282"/>
      <c r="Z35" s="1282"/>
      <c r="AC35" s="1282"/>
      <c r="AG35" s="1282"/>
      <c r="AH35" s="1282"/>
      <c r="AI35" s="1282"/>
      <c r="AJ35" s="1282"/>
      <c r="AK35" s="1282"/>
      <c r="AL35" s="1282"/>
      <c r="AO35" s="1282"/>
      <c r="AP35" s="1282"/>
      <c r="AQ35" s="1282"/>
    </row>
    <row r="36" spans="1:43">
      <c r="A36" s="1515"/>
      <c r="B36" s="1515"/>
      <c r="C36" s="1515"/>
      <c r="D36" s="1515"/>
      <c r="E36" s="1515"/>
      <c r="F36" s="1515"/>
      <c r="G36" s="1515"/>
      <c r="H36" s="1515"/>
      <c r="I36" s="1515"/>
      <c r="J36" s="1515"/>
      <c r="K36" s="1515"/>
      <c r="L36" s="1515"/>
      <c r="M36" s="1515"/>
      <c r="N36" s="1515"/>
      <c r="O36" s="1515"/>
      <c r="P36" s="1515"/>
      <c r="Q36" s="1515"/>
      <c r="R36" s="1515"/>
    </row>
  </sheetData>
  <sortState ref="R20">
    <sortCondition ref="R20"/>
  </sortState>
  <mergeCells count="8">
    <mergeCell ref="A29:R29"/>
    <mergeCell ref="D5:K5"/>
    <mergeCell ref="A1:R1"/>
    <mergeCell ref="A2:R2"/>
    <mergeCell ref="A3:R3"/>
    <mergeCell ref="D9:R9"/>
    <mergeCell ref="A28:R28"/>
    <mergeCell ref="L5:S5"/>
  </mergeCells>
  <pageMargins left="0.6" right="0.25" top="0.53" bottom="0" header="0.25" footer="0"/>
  <pageSetup paperSize="9" scale="62" firstPageNumber="4" fitToHeight="0" orientation="portrait" useFirstPageNumber="1" r:id="rId1"/>
  <headerFooter>
    <oddHeader>&amp;C&amp;"Arial Black,Regular"&amp;11&amp;P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AR35"/>
  <sheetViews>
    <sheetView view="pageBreakPreview" zoomScale="85" zoomScaleNormal="85" zoomScaleSheetLayoutView="85" workbookViewId="0">
      <selection activeCell="A25" sqref="A25"/>
    </sheetView>
  </sheetViews>
  <sheetFormatPr defaultColWidth="9.28515625" defaultRowHeight="15"/>
  <cols>
    <col min="1" max="1" width="2.7109375" style="1359" customWidth="1"/>
    <col min="2" max="2" width="12.7109375" style="1359" customWidth="1"/>
    <col min="3" max="3" width="10" style="1359" customWidth="1"/>
    <col min="4" max="4" width="9.28515625" style="1554" customWidth="1"/>
    <col min="5" max="5" width="14.28515625" style="1359" customWidth="1"/>
    <col min="6" max="6" width="0.7109375" style="1359" customWidth="1"/>
    <col min="7" max="7" width="13.5703125" style="1359" bestFit="1" customWidth="1"/>
    <col min="8" max="8" width="0.7109375" style="1359" customWidth="1"/>
    <col min="9" max="9" width="13.7109375" style="1359" customWidth="1"/>
    <col min="10" max="10" width="0.7109375" style="1359" customWidth="1"/>
    <col min="11" max="11" width="14.7109375" style="1359" bestFit="1" customWidth="1"/>
    <col min="12" max="12" width="0.7109375" style="1359" customWidth="1"/>
    <col min="13" max="13" width="16.7109375" style="1359" customWidth="1"/>
    <col min="14" max="14" width="0.7109375" style="1359" customWidth="1"/>
    <col min="15" max="15" width="12.5703125" style="1359" customWidth="1"/>
    <col min="16" max="16" width="0.7109375" style="1359" customWidth="1"/>
    <col min="17" max="17" width="17.85546875" style="1359" customWidth="1"/>
    <col min="18" max="18" width="0.7109375" style="1359" customWidth="1"/>
    <col min="19" max="19" width="14.7109375" style="1562" bestFit="1" customWidth="1"/>
    <col min="20" max="20" width="15.7109375" style="1359" hidden="1" customWidth="1"/>
    <col min="21" max="21" width="1.28515625" style="1359" hidden="1" customWidth="1"/>
    <col min="22" max="22" width="13.28515625" style="1359" hidden="1" customWidth="1"/>
    <col min="23" max="23" width="0.7109375" style="1359" hidden="1" customWidth="1"/>
    <col min="24" max="24" width="11.5703125" style="1359" hidden="1" customWidth="1"/>
    <col min="25" max="25" width="10.7109375" style="1359" hidden="1" customWidth="1"/>
    <col min="26" max="26" width="13" style="1359" hidden="1" customWidth="1"/>
    <col min="27" max="27" width="12.28515625" style="1359" hidden="1" customWidth="1"/>
    <col min="28" max="28" width="15.28515625" style="1359" hidden="1" customWidth="1"/>
    <col min="29" max="30" width="0" style="1359" hidden="1" customWidth="1"/>
    <col min="31" max="31" width="15.28515625" style="1359" hidden="1" customWidth="1"/>
    <col min="32" max="33" width="0" style="1359" hidden="1" customWidth="1"/>
    <col min="34" max="34" width="16.28515625" style="1359" hidden="1" customWidth="1"/>
    <col min="35" max="44" width="0" style="1359" hidden="1" customWidth="1"/>
    <col min="45" max="16384" width="9.28515625" style="1359"/>
  </cols>
  <sheetData>
    <row r="1" spans="1:34" ht="18.75">
      <c r="A1" s="2639" t="s">
        <v>3787</v>
      </c>
      <c r="B1" s="2639"/>
      <c r="C1" s="2639"/>
      <c r="D1" s="2639"/>
      <c r="E1" s="2639"/>
      <c r="F1" s="2639"/>
      <c r="G1" s="2639"/>
      <c r="H1" s="2639"/>
      <c r="I1" s="2639"/>
      <c r="J1" s="2639"/>
      <c r="K1" s="2639"/>
      <c r="L1" s="2639"/>
      <c r="M1" s="2639"/>
      <c r="N1" s="2639"/>
      <c r="O1" s="2639"/>
      <c r="P1" s="2639"/>
      <c r="Q1" s="2639"/>
      <c r="R1" s="2639"/>
      <c r="S1" s="2639"/>
    </row>
    <row r="2" spans="1:34" ht="18.75">
      <c r="A2" s="2639" t="s">
        <v>3076</v>
      </c>
      <c r="B2" s="2639"/>
      <c r="C2" s="2639"/>
      <c r="D2" s="2639"/>
      <c r="E2" s="2639"/>
      <c r="F2" s="2639"/>
      <c r="G2" s="2639"/>
      <c r="H2" s="2639"/>
      <c r="I2" s="2639"/>
      <c r="J2" s="2639"/>
      <c r="K2" s="2639"/>
      <c r="L2" s="2639"/>
      <c r="M2" s="2639"/>
      <c r="N2" s="2639"/>
      <c r="O2" s="2639"/>
      <c r="P2" s="2639"/>
      <c r="Q2" s="2639"/>
      <c r="R2" s="2639"/>
      <c r="S2" s="2639"/>
    </row>
    <row r="3" spans="1:34" ht="18.75">
      <c r="A3" s="2624" t="s">
        <v>4454</v>
      </c>
      <c r="B3" s="2624"/>
      <c r="C3" s="2624"/>
      <c r="D3" s="2624"/>
      <c r="E3" s="2624"/>
      <c r="F3" s="2624"/>
      <c r="G3" s="2624"/>
      <c r="H3" s="2624"/>
      <c r="I3" s="2624"/>
      <c r="J3" s="2624"/>
      <c r="K3" s="2624"/>
      <c r="L3" s="2624"/>
      <c r="M3" s="2624"/>
      <c r="N3" s="2624"/>
      <c r="O3" s="2624"/>
      <c r="P3" s="2624"/>
      <c r="Q3" s="2624"/>
      <c r="R3" s="2624"/>
      <c r="S3" s="2624"/>
    </row>
    <row r="4" spans="1:34">
      <c r="A4" s="1355"/>
      <c r="B4" s="1355"/>
      <c r="C4" s="1355"/>
      <c r="E4" s="1355"/>
      <c r="F4" s="1355"/>
      <c r="H4" s="1355"/>
      <c r="I4" s="1355"/>
      <c r="J4" s="1355"/>
      <c r="K4" s="1355"/>
      <c r="L4" s="1355"/>
      <c r="M4" s="1355"/>
      <c r="N4" s="1355"/>
      <c r="O4" s="1355"/>
      <c r="P4" s="1355"/>
      <c r="Q4" s="1355"/>
      <c r="R4" s="1355"/>
      <c r="S4" s="1359"/>
    </row>
    <row r="5" spans="1:34" s="1915" customFormat="1">
      <c r="D5" s="1916"/>
      <c r="E5" s="2640" t="s">
        <v>4455</v>
      </c>
      <c r="F5" s="2640"/>
      <c r="G5" s="2640"/>
      <c r="H5" s="2640"/>
      <c r="I5" s="2640"/>
      <c r="J5" s="2640"/>
      <c r="K5" s="2640"/>
      <c r="L5" s="1929"/>
      <c r="M5" s="2640" t="s">
        <v>4508</v>
      </c>
      <c r="N5" s="2640"/>
      <c r="O5" s="2640"/>
      <c r="P5" s="2640"/>
      <c r="Q5" s="2640"/>
      <c r="R5" s="2640"/>
      <c r="S5" s="2640"/>
    </row>
    <row r="6" spans="1:34" s="1917" customFormat="1">
      <c r="D6" s="1918"/>
      <c r="E6" s="2080"/>
      <c r="F6" s="2035"/>
      <c r="G6" s="2076"/>
      <c r="H6" s="2035"/>
      <c r="I6" s="2058" t="s">
        <v>4124</v>
      </c>
      <c r="J6" s="2035"/>
      <c r="K6" s="2076"/>
      <c r="L6" s="1448"/>
      <c r="M6" s="2080"/>
      <c r="N6" s="2558"/>
      <c r="O6" s="2076"/>
      <c r="P6" s="2558"/>
      <c r="Q6" s="2058" t="s">
        <v>4124</v>
      </c>
      <c r="R6" s="2558"/>
      <c r="S6" s="2076"/>
    </row>
    <row r="7" spans="1:34" s="1917" customFormat="1">
      <c r="D7" s="1918"/>
      <c r="E7" s="2056" t="s">
        <v>4122</v>
      </c>
      <c r="F7" s="2057"/>
      <c r="G7" s="2056" t="s">
        <v>3749</v>
      </c>
      <c r="H7" s="1307"/>
      <c r="I7" s="2058" t="s">
        <v>4125</v>
      </c>
      <c r="J7" s="1307"/>
      <c r="K7" s="2046"/>
      <c r="L7" s="1448"/>
      <c r="M7" s="2056" t="s">
        <v>4122</v>
      </c>
      <c r="N7" s="2057"/>
      <c r="O7" s="2056" t="s">
        <v>3749</v>
      </c>
      <c r="P7" s="1307"/>
      <c r="Q7" s="2058" t="s">
        <v>4125</v>
      </c>
      <c r="R7" s="1307"/>
      <c r="S7" s="2046"/>
    </row>
    <row r="8" spans="1:34" s="1917" customFormat="1">
      <c r="D8" s="1918"/>
      <c r="E8" s="2047" t="s">
        <v>4123</v>
      </c>
      <c r="F8" s="2057"/>
      <c r="G8" s="2047" t="s">
        <v>4123</v>
      </c>
      <c r="H8" s="1307"/>
      <c r="I8" s="2047" t="s">
        <v>4123</v>
      </c>
      <c r="J8" s="1307"/>
      <c r="K8" s="2058" t="s">
        <v>2928</v>
      </c>
      <c r="L8" s="1448"/>
      <c r="M8" s="2047" t="s">
        <v>4123</v>
      </c>
      <c r="N8" s="2057"/>
      <c r="O8" s="2047" t="s">
        <v>4123</v>
      </c>
      <c r="P8" s="1307"/>
      <c r="Q8" s="2047" t="s">
        <v>4123</v>
      </c>
      <c r="R8" s="1307"/>
      <c r="S8" s="2058" t="s">
        <v>2928</v>
      </c>
      <c r="AH8" s="1919">
        <v>-20308950</v>
      </c>
    </row>
    <row r="9" spans="1:34" s="1917" customFormat="1">
      <c r="B9" s="1920"/>
      <c r="D9" s="1918"/>
      <c r="E9" s="2622" t="s">
        <v>4434</v>
      </c>
      <c r="F9" s="2622"/>
      <c r="G9" s="2622"/>
      <c r="H9" s="2622"/>
      <c r="I9" s="2622"/>
      <c r="J9" s="2622"/>
      <c r="K9" s="2622"/>
      <c r="L9" s="2622"/>
      <c r="M9" s="2622"/>
      <c r="N9" s="2622"/>
      <c r="O9" s="2622"/>
      <c r="P9" s="2622"/>
      <c r="Q9" s="2622"/>
      <c r="R9" s="2622"/>
      <c r="S9" s="2622"/>
    </row>
    <row r="10" spans="1:34" s="1917" customFormat="1">
      <c r="A10" s="1921"/>
      <c r="B10" s="1922"/>
      <c r="C10" s="1921"/>
      <c r="D10" s="1918"/>
      <c r="E10" s="1923"/>
      <c r="F10" s="1319"/>
      <c r="G10" s="1319"/>
      <c r="H10" s="1319"/>
      <c r="I10" s="1319"/>
      <c r="J10" s="1319"/>
      <c r="K10" s="1319"/>
      <c r="L10" s="1319"/>
      <c r="M10" s="1319"/>
      <c r="N10" s="1319"/>
      <c r="O10" s="1319"/>
      <c r="P10" s="1319"/>
      <c r="Q10" s="1319"/>
      <c r="R10" s="1319"/>
      <c r="S10" s="1319"/>
    </row>
    <row r="11" spans="1:34" s="1917" customFormat="1">
      <c r="A11" s="1475" t="s">
        <v>4292</v>
      </c>
      <c r="B11" s="1922"/>
      <c r="C11" s="1921"/>
      <c r="D11" s="1918"/>
      <c r="E11" s="1923"/>
      <c r="F11" s="1319"/>
      <c r="G11" s="1319"/>
      <c r="H11" s="1319"/>
      <c r="I11" s="1319"/>
      <c r="J11" s="1319"/>
      <c r="K11" s="1319"/>
      <c r="L11" s="1319"/>
      <c r="M11" s="1319"/>
      <c r="N11" s="1319"/>
      <c r="O11" s="1319"/>
      <c r="P11" s="1319"/>
      <c r="Q11" s="1319"/>
      <c r="R11" s="1319"/>
      <c r="S11" s="1319"/>
    </row>
    <row r="12" spans="1:34">
      <c r="A12" s="2297" t="s">
        <v>4250</v>
      </c>
      <c r="B12" s="1515"/>
      <c r="E12" s="1591">
        <f>'IS - QTR'!E49</f>
        <v>-2396</v>
      </c>
      <c r="F12" s="1591"/>
      <c r="G12" s="1591">
        <f>'IS - QTR'!G49</f>
        <v>6896</v>
      </c>
      <c r="H12" s="1591"/>
      <c r="I12" s="1591">
        <f>'IS - QTR'!I49</f>
        <v>8837</v>
      </c>
      <c r="J12" s="1591"/>
      <c r="K12" s="1591">
        <f>E12+G12+I12</f>
        <v>13337</v>
      </c>
      <c r="L12" s="1863"/>
      <c r="M12" s="1863">
        <v>8201</v>
      </c>
      <c r="N12" s="1863"/>
      <c r="O12" s="1863">
        <v>4824</v>
      </c>
      <c r="P12" s="1863"/>
      <c r="Q12" s="1863">
        <v>3634</v>
      </c>
      <c r="R12" s="1863"/>
      <c r="S12" s="1863">
        <v>16659</v>
      </c>
    </row>
    <row r="13" spans="1:34">
      <c r="A13" s="1515"/>
      <c r="B13" s="1515"/>
      <c r="E13" s="1591"/>
      <c r="F13" s="1591"/>
      <c r="G13" s="1591"/>
      <c r="H13" s="1591"/>
      <c r="I13" s="1591"/>
      <c r="J13" s="1591"/>
      <c r="K13" s="1591"/>
      <c r="L13" s="1863"/>
      <c r="M13" s="1863"/>
      <c r="N13" s="1863"/>
      <c r="O13" s="1863"/>
      <c r="P13" s="1863"/>
      <c r="Q13" s="1863"/>
      <c r="R13" s="1863"/>
      <c r="S13" s="1863"/>
      <c r="V13" s="1231"/>
      <c r="Z13" s="1924" t="s">
        <v>3608</v>
      </c>
      <c r="AA13" s="1231" t="s">
        <v>3609</v>
      </c>
    </row>
    <row r="14" spans="1:34">
      <c r="A14" s="1475" t="s">
        <v>4293</v>
      </c>
      <c r="B14" s="1515"/>
      <c r="D14" s="2168"/>
      <c r="E14" s="1591"/>
      <c r="F14" s="1591"/>
      <c r="G14" s="1591"/>
      <c r="H14" s="1591"/>
      <c r="I14" s="1591"/>
      <c r="J14" s="1591"/>
      <c r="K14" s="1591"/>
      <c r="L14" s="1863"/>
      <c r="M14" s="1863"/>
      <c r="N14" s="1863"/>
      <c r="O14" s="1863"/>
      <c r="P14" s="1863"/>
      <c r="Q14" s="1863"/>
      <c r="R14" s="1863"/>
      <c r="S14" s="1863"/>
      <c r="V14" s="1231"/>
      <c r="Z14" s="1924"/>
      <c r="AA14" s="1231"/>
    </row>
    <row r="15" spans="1:34">
      <c r="A15" s="2297" t="s">
        <v>4252</v>
      </c>
      <c r="D15" s="1359"/>
      <c r="S15" s="1359"/>
      <c r="V15" s="1231"/>
      <c r="Z15" s="1924"/>
      <c r="AA15" s="1231"/>
    </row>
    <row r="16" spans="1:34">
      <c r="A16" s="1475"/>
      <c r="B16" s="1925"/>
      <c r="C16" s="1925"/>
      <c r="D16" s="1231"/>
      <c r="E16" s="1509"/>
      <c r="F16" s="1509"/>
      <c r="G16" s="1509"/>
      <c r="H16" s="1509"/>
      <c r="I16" s="1509"/>
      <c r="J16" s="1509"/>
      <c r="K16" s="1509"/>
      <c r="L16" s="1509"/>
      <c r="M16" s="526"/>
      <c r="N16" s="526"/>
      <c r="O16" s="526"/>
      <c r="P16" s="526"/>
      <c r="Q16" s="526"/>
      <c r="R16" s="526"/>
      <c r="S16" s="1359"/>
      <c r="V16" s="1231"/>
      <c r="Z16" s="1924"/>
      <c r="AA16" s="1231"/>
    </row>
    <row r="17" spans="1:32" ht="14.25">
      <c r="A17" s="2081" t="s">
        <v>4253</v>
      </c>
      <c r="B17" s="1925"/>
      <c r="C17" s="1925"/>
      <c r="D17" s="1231"/>
      <c r="E17" s="1509"/>
      <c r="F17" s="1509"/>
      <c r="G17" s="1509"/>
      <c r="H17" s="1509"/>
      <c r="I17" s="1509"/>
      <c r="J17" s="1509"/>
      <c r="K17" s="1509"/>
      <c r="L17" s="1509"/>
      <c r="M17" s="526"/>
      <c r="N17" s="526"/>
      <c r="O17" s="526"/>
      <c r="P17" s="526"/>
      <c r="Q17" s="526"/>
      <c r="R17" s="526"/>
      <c r="S17" s="1359"/>
      <c r="V17" s="1231"/>
      <c r="Z17" s="1924"/>
      <c r="AA17" s="1231"/>
    </row>
    <row r="18" spans="1:32" ht="14.25">
      <c r="A18" s="2298" t="s">
        <v>4254</v>
      </c>
      <c r="B18" s="1925"/>
      <c r="C18" s="1925"/>
      <c r="D18" s="1324"/>
      <c r="L18" s="1509"/>
      <c r="M18" s="526"/>
      <c r="N18" s="526"/>
      <c r="O18" s="526"/>
      <c r="P18" s="526"/>
      <c r="Q18" s="526"/>
      <c r="R18" s="526"/>
      <c r="S18" s="1359"/>
      <c r="V18" s="1231"/>
      <c r="Z18" s="1924"/>
      <c r="AA18" s="1231"/>
    </row>
    <row r="19" spans="1:32">
      <c r="D19" s="1427"/>
      <c r="E19" s="1591"/>
      <c r="F19" s="1591"/>
      <c r="G19" s="1591"/>
      <c r="H19" s="1591"/>
      <c r="I19" s="1591"/>
      <c r="J19" s="1591"/>
      <c r="K19" s="1591"/>
      <c r="L19" s="1863"/>
      <c r="M19" s="1863"/>
      <c r="N19" s="1863"/>
      <c r="O19" s="1863"/>
      <c r="P19" s="1863"/>
      <c r="Q19" s="1863"/>
      <c r="R19" s="1863"/>
      <c r="S19" s="1863"/>
      <c r="V19" s="1293"/>
      <c r="Z19" s="1360"/>
      <c r="AE19" s="1293"/>
    </row>
    <row r="20" spans="1:32">
      <c r="A20" s="1475" t="s">
        <v>4294</v>
      </c>
      <c r="D20" s="2167"/>
      <c r="E20" s="1591"/>
      <c r="F20" s="1591"/>
      <c r="G20" s="1591"/>
      <c r="H20" s="1591"/>
      <c r="I20" s="1591"/>
      <c r="J20" s="1591"/>
      <c r="K20" s="1591"/>
      <c r="L20" s="1863"/>
      <c r="M20" s="1863"/>
      <c r="N20" s="1863"/>
      <c r="O20" s="1863"/>
      <c r="P20" s="1863"/>
      <c r="Q20" s="1863"/>
      <c r="R20" s="1863"/>
      <c r="S20" s="1863"/>
      <c r="V20" s="1293"/>
      <c r="Z20" s="1360"/>
      <c r="AE20" s="1293"/>
    </row>
    <row r="21" spans="1:32" s="1355" customFormat="1" ht="15.75" thickBot="1">
      <c r="A21" s="2297" t="s">
        <v>4252</v>
      </c>
      <c r="D21" s="1554"/>
      <c r="E21" s="1590">
        <f>E12</f>
        <v>-2396</v>
      </c>
      <c r="F21" s="1591"/>
      <c r="G21" s="1590">
        <f>G12</f>
        <v>6896</v>
      </c>
      <c r="H21" s="1591"/>
      <c r="I21" s="1590">
        <f>I12</f>
        <v>8837</v>
      </c>
      <c r="J21" s="1591"/>
      <c r="K21" s="1590">
        <f>K12</f>
        <v>13337</v>
      </c>
      <c r="L21" s="1863"/>
      <c r="M21" s="1926">
        <f>M12</f>
        <v>8201</v>
      </c>
      <c r="N21" s="1863"/>
      <c r="O21" s="1926">
        <f>O12</f>
        <v>4824</v>
      </c>
      <c r="P21" s="1863"/>
      <c r="Q21" s="1926">
        <f>Q12</f>
        <v>3634</v>
      </c>
      <c r="R21" s="1863"/>
      <c r="S21" s="1926">
        <f>S12</f>
        <v>16659</v>
      </c>
      <c r="V21" s="1927"/>
      <c r="Y21" s="1927"/>
      <c r="AE21" s="1626"/>
    </row>
    <row r="22" spans="1:32" s="1355" customFormat="1" ht="15.75" thickTop="1">
      <c r="A22" s="1354"/>
      <c r="D22" s="1554"/>
      <c r="E22" s="1591"/>
      <c r="F22" s="1591"/>
      <c r="G22" s="1591"/>
      <c r="H22" s="1591"/>
      <c r="I22" s="1591"/>
      <c r="J22" s="1591"/>
      <c r="K22" s="1591"/>
      <c r="L22" s="1863"/>
      <c r="M22" s="1863"/>
      <c r="N22" s="1863"/>
      <c r="O22" s="1863"/>
      <c r="P22" s="1863"/>
      <c r="Q22" s="1863"/>
      <c r="R22" s="1863"/>
      <c r="S22" s="1863"/>
      <c r="V22" s="1927"/>
      <c r="Y22" s="1927"/>
      <c r="AE22" s="1626"/>
    </row>
    <row r="23" spans="1:32">
      <c r="A23" s="1515"/>
      <c r="S23" s="1359"/>
      <c r="V23" s="1360"/>
    </row>
    <row r="24" spans="1:32">
      <c r="A24" s="1515" t="s">
        <v>4579</v>
      </c>
      <c r="D24" s="2145"/>
      <c r="S24" s="1359"/>
      <c r="V24" s="1360"/>
    </row>
    <row r="25" spans="1:32">
      <c r="A25" s="1515"/>
      <c r="D25" s="2145"/>
      <c r="S25" s="1359"/>
      <c r="V25" s="1360"/>
      <c r="AF25" s="1359" t="str">
        <f>OCI!A25</f>
        <v>The annexed notes from 1 to 15 form an integral part of these interim financial statements.</v>
      </c>
    </row>
    <row r="26" spans="1:32">
      <c r="S26" s="1359"/>
    </row>
    <row r="27" spans="1:32" s="1375" customFormat="1">
      <c r="A27" s="2631" t="str">
        <f>OCI!A28</f>
        <v>MCB-Arif Habib Savings and Investments Limited</v>
      </c>
      <c r="B27" s="2631"/>
      <c r="C27" s="2631"/>
      <c r="D27" s="2631"/>
      <c r="E27" s="2631"/>
      <c r="F27" s="2631"/>
      <c r="G27" s="2631"/>
      <c r="H27" s="2631"/>
      <c r="I27" s="2631"/>
      <c r="J27" s="2631"/>
      <c r="K27" s="2631"/>
      <c r="L27" s="2631"/>
      <c r="M27" s="2631"/>
      <c r="N27" s="2631"/>
      <c r="O27" s="2631"/>
      <c r="P27" s="2631"/>
      <c r="Q27" s="2631"/>
      <c r="R27" s="2631"/>
      <c r="S27" s="2631"/>
    </row>
    <row r="28" spans="1:32" s="1304" customFormat="1">
      <c r="A28" s="2631" t="str">
        <f>OCI!A29</f>
        <v>(Pension Fund Manager)</v>
      </c>
      <c r="B28" s="2631"/>
      <c r="C28" s="2631"/>
      <c r="D28" s="2631"/>
      <c r="E28" s="2631"/>
      <c r="F28" s="2631"/>
      <c r="G28" s="2631"/>
      <c r="H28" s="2631"/>
      <c r="I28" s="2631"/>
      <c r="J28" s="2631"/>
      <c r="K28" s="2631"/>
      <c r="L28" s="2631"/>
      <c r="M28" s="2631"/>
      <c r="N28" s="2631"/>
      <c r="O28" s="2631"/>
      <c r="P28" s="2631"/>
      <c r="Q28" s="2631"/>
      <c r="R28" s="2631"/>
      <c r="S28" s="2631"/>
    </row>
    <row r="29" spans="1:32" s="1304" customFormat="1">
      <c r="A29" s="1298"/>
      <c r="B29" s="1298"/>
      <c r="C29" s="1298"/>
      <c r="D29" s="1575"/>
      <c r="E29" s="1298"/>
      <c r="F29" s="1298"/>
      <c r="G29" s="1298"/>
      <c r="H29" s="1298"/>
      <c r="I29" s="1298"/>
      <c r="J29" s="1298"/>
      <c r="K29" s="1298"/>
      <c r="L29" s="1298"/>
      <c r="M29" s="1298"/>
      <c r="N29" s="1298"/>
      <c r="O29" s="1298"/>
      <c r="P29" s="1298"/>
      <c r="Q29" s="1298"/>
      <c r="R29" s="1298"/>
      <c r="S29" s="1298"/>
    </row>
    <row r="30" spans="1:32" s="1304" customFormat="1">
      <c r="A30" s="1298"/>
      <c r="B30" s="1298"/>
      <c r="C30" s="1298"/>
      <c r="D30" s="1575"/>
      <c r="E30" s="1298"/>
      <c r="F30" s="1298"/>
      <c r="G30" s="1298"/>
      <c r="H30" s="1298"/>
      <c r="I30" s="1298"/>
      <c r="J30" s="1298"/>
      <c r="K30" s="1298"/>
      <c r="L30" s="1298"/>
      <c r="M30" s="1298"/>
      <c r="N30" s="1298"/>
      <c r="O30" s="1298"/>
      <c r="P30" s="1298"/>
      <c r="Q30" s="1298"/>
      <c r="R30" s="1298"/>
      <c r="S30" s="1298"/>
    </row>
    <row r="31" spans="1:32" s="1304" customFormat="1">
      <c r="A31" s="1298"/>
      <c r="B31" s="1298"/>
      <c r="C31" s="1298"/>
      <c r="D31" s="1575"/>
      <c r="E31" s="1298"/>
      <c r="F31" s="1298"/>
      <c r="G31" s="1298"/>
      <c r="H31" s="1298"/>
      <c r="I31" s="1298"/>
      <c r="J31" s="1298"/>
      <c r="K31" s="1298"/>
      <c r="L31" s="1298"/>
      <c r="M31" s="1298"/>
      <c r="N31" s="1298"/>
      <c r="O31" s="1298"/>
      <c r="P31" s="1298"/>
      <c r="Q31" s="1298"/>
      <c r="R31" s="1298"/>
      <c r="S31" s="1298"/>
    </row>
    <row r="32" spans="1:32" s="1304" customFormat="1">
      <c r="A32" s="1298"/>
      <c r="B32" s="1298"/>
      <c r="C32" s="1298"/>
      <c r="D32" s="1575"/>
      <c r="E32" s="1298"/>
      <c r="F32" s="1298"/>
      <c r="G32" s="1298"/>
      <c r="H32" s="1298"/>
      <c r="I32" s="1298"/>
      <c r="J32" s="1298"/>
      <c r="K32" s="1298"/>
      <c r="L32" s="1298"/>
      <c r="M32" s="1298"/>
      <c r="N32" s="1298"/>
      <c r="O32" s="1298"/>
      <c r="P32" s="1298"/>
      <c r="Q32" s="1298"/>
      <c r="R32" s="1298"/>
      <c r="S32" s="1298"/>
    </row>
    <row r="33" spans="2:44" s="1304" customFormat="1">
      <c r="B33" s="2083" t="s">
        <v>4137</v>
      </c>
      <c r="C33" s="2084"/>
      <c r="D33" s="1799"/>
      <c r="G33" s="2041"/>
      <c r="H33" s="1800"/>
      <c r="I33" s="1800"/>
      <c r="J33" s="1800"/>
      <c r="K33" s="1298"/>
      <c r="L33" s="2087" t="s">
        <v>4138</v>
      </c>
      <c r="M33" s="2087"/>
      <c r="N33" s="2087"/>
      <c r="O33" s="2087"/>
      <c r="P33" s="2087"/>
      <c r="Q33" s="2087"/>
      <c r="R33" s="2087"/>
      <c r="T33" s="1282"/>
      <c r="U33" s="1282"/>
      <c r="V33" s="1282"/>
      <c r="W33" s="1282"/>
      <c r="X33" s="1282"/>
      <c r="Y33" s="1282"/>
      <c r="Z33" s="1282"/>
      <c r="AA33" s="1282"/>
      <c r="AD33" s="1282"/>
      <c r="AH33" s="1282"/>
      <c r="AI33" s="1282"/>
      <c r="AJ33" s="1282"/>
      <c r="AK33" s="1282"/>
      <c r="AL33" s="1282"/>
      <c r="AM33" s="1282"/>
      <c r="AP33" s="1282"/>
      <c r="AQ33" s="1282"/>
      <c r="AR33" s="1282"/>
    </row>
    <row r="34" spans="2:44" s="1304" customFormat="1">
      <c r="B34" s="2040" t="s">
        <v>4120</v>
      </c>
      <c r="C34" s="1830"/>
      <c r="G34" s="2043"/>
      <c r="H34" s="1803"/>
      <c r="I34" s="1803"/>
      <c r="J34" s="1298"/>
      <c r="K34" s="2027"/>
      <c r="L34" s="2043" t="s">
        <v>3030</v>
      </c>
      <c r="M34" s="2043"/>
      <c r="N34" s="2043"/>
      <c r="O34" s="2043"/>
      <c r="P34" s="2043"/>
      <c r="Q34" s="2043"/>
      <c r="R34" s="2043"/>
      <c r="T34" s="1282"/>
      <c r="U34" s="1282"/>
      <c r="V34" s="1282"/>
      <c r="W34" s="1282"/>
      <c r="X34" s="1282"/>
      <c r="Y34" s="1282"/>
      <c r="Z34" s="1282"/>
      <c r="AA34" s="1282"/>
      <c r="AD34" s="1282"/>
      <c r="AH34" s="1282"/>
      <c r="AI34" s="1282"/>
      <c r="AJ34" s="1282"/>
      <c r="AK34" s="1282"/>
      <c r="AL34" s="1282"/>
      <c r="AM34" s="1282"/>
      <c r="AP34" s="1282"/>
      <c r="AQ34" s="1282"/>
      <c r="AR34" s="1282"/>
    </row>
    <row r="35" spans="2:44">
      <c r="S35" s="1359"/>
    </row>
  </sheetData>
  <sortState ref="A31">
    <sortCondition ref="A31"/>
  </sortState>
  <mergeCells count="8">
    <mergeCell ref="A27:S27"/>
    <mergeCell ref="A28:S28"/>
    <mergeCell ref="A1:S1"/>
    <mergeCell ref="A2:S2"/>
    <mergeCell ref="A3:S3"/>
    <mergeCell ref="E5:K5"/>
    <mergeCell ref="E9:S9"/>
    <mergeCell ref="M5:S5"/>
  </mergeCells>
  <pageMargins left="0.6" right="0.25" top="0.53" bottom="0" header="0.25" footer="0"/>
  <pageSetup paperSize="9" scale="61" firstPageNumber="5" fitToHeight="0" orientation="portrait" useFirstPageNumber="1" r:id="rId1"/>
  <headerFooter>
    <oddHeader>&amp;C&amp;"Arial Black,Regular"&amp;11&amp;P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235</vt:i4>
      </vt:variant>
    </vt:vector>
  </HeadingPairs>
  <TitlesOfParts>
    <vt:vector size="302" baseType="lpstr">
      <vt:lpstr>Lead december 2011</vt:lpstr>
      <vt:lpstr>Lead December</vt:lpstr>
      <vt:lpstr>DT</vt:lpstr>
      <vt:lpstr>MM</vt:lpstr>
      <vt:lpstr>BS</vt:lpstr>
      <vt:lpstr>IS</vt:lpstr>
      <vt:lpstr>IS - QTR</vt:lpstr>
      <vt:lpstr>OCI</vt:lpstr>
      <vt:lpstr>OCI - QTR</vt:lpstr>
      <vt:lpstr>CF - QTR</vt:lpstr>
      <vt:lpstr>CF</vt:lpstr>
      <vt:lpstr>SMPF</vt:lpstr>
      <vt:lpstr>MOVE - QTR</vt:lpstr>
      <vt:lpstr>HFT-INV-DISC (2)</vt:lpstr>
      <vt:lpstr>CT</vt:lpstr>
      <vt:lpstr>FORM 9</vt:lpstr>
      <vt:lpstr>1-2</vt:lpstr>
      <vt:lpstr>3-5</vt:lpstr>
      <vt:lpstr>6</vt:lpstr>
      <vt:lpstr>5.1</vt:lpstr>
      <vt:lpstr>5.2</vt:lpstr>
      <vt:lpstr>6.2-6.3</vt:lpstr>
      <vt:lpstr>5.3</vt:lpstr>
      <vt:lpstr>6.5-6.6</vt:lpstr>
      <vt:lpstr>6.2-6.6 (2)</vt:lpstr>
      <vt:lpstr>Investment disc old</vt:lpstr>
      <vt:lpstr>gis sukuk Debt</vt:lpstr>
      <vt:lpstr>Debt Sukuk Certificate</vt:lpstr>
      <vt:lpstr>GIS Sukuk MM</vt:lpstr>
      <vt:lpstr>UNLISTED SHARES</vt:lpstr>
      <vt:lpstr>Sheet3</vt:lpstr>
      <vt:lpstr>FORM 8 Q</vt:lpstr>
      <vt:lpstr>FORM 9 Q</vt:lpstr>
      <vt:lpstr>WWF </vt:lpstr>
      <vt:lpstr>Six Months W.A.Units</vt:lpstr>
      <vt:lpstr>17</vt:lpstr>
      <vt:lpstr>5.5</vt:lpstr>
      <vt:lpstr>16</vt:lpstr>
      <vt:lpstr>16(1)</vt:lpstr>
      <vt:lpstr>16(2)</vt:lpstr>
      <vt:lpstr>5.4</vt:lpstr>
      <vt:lpstr>6-11</vt:lpstr>
      <vt:lpstr>12</vt:lpstr>
      <vt:lpstr>13.</vt:lpstr>
      <vt:lpstr>13-15</vt:lpstr>
      <vt:lpstr>eqity</vt:lpstr>
      <vt:lpstr>13   (2)</vt:lpstr>
      <vt:lpstr>13  </vt:lpstr>
      <vt:lpstr>13</vt:lpstr>
      <vt:lpstr>TB-D17</vt:lpstr>
      <vt:lpstr>TB-NEW-D17</vt:lpstr>
      <vt:lpstr>Sheet2</vt:lpstr>
      <vt:lpstr>Equity</vt:lpstr>
      <vt:lpstr>Money Market</vt:lpstr>
      <vt:lpstr>Tickmarks</vt:lpstr>
      <vt:lpstr>Lead (2) DEC 11-H</vt:lpstr>
      <vt:lpstr>Tickmarks (2)</vt:lpstr>
      <vt:lpstr>Links</vt:lpstr>
      <vt:lpstr>Sheet1</vt:lpstr>
      <vt:lpstr>TB-EQ</vt:lpstr>
      <vt:lpstr>TB-DT</vt:lpstr>
      <vt:lpstr>TB-MM</vt:lpstr>
      <vt:lpstr>UHA</vt:lpstr>
      <vt:lpstr>debt tb</vt:lpstr>
      <vt:lpstr>money market tb</vt:lpstr>
      <vt:lpstr>Debt TTB</vt:lpstr>
      <vt:lpstr>MM Tb</vt:lpstr>
      <vt:lpstr>'1-2'!ARA_Threshold</vt:lpstr>
      <vt:lpstr>'13-15'!ARA_Threshold</vt:lpstr>
      <vt:lpstr>'3-5'!ARA_Threshold</vt:lpstr>
      <vt:lpstr>'6'!ARA_Threshold</vt:lpstr>
      <vt:lpstr>CT!ARA_Threshold</vt:lpstr>
      <vt:lpstr>'Debt Sukuk Certificate'!ARA_Threshold</vt:lpstr>
      <vt:lpstr>'FORM 8 Q'!ARA_Threshold</vt:lpstr>
      <vt:lpstr>'FORM 9'!ARA_Threshold</vt:lpstr>
      <vt:lpstr>'FORM 9 Q'!ARA_Threshold</vt:lpstr>
      <vt:lpstr>'gis sukuk Debt'!ARA_Threshold</vt:lpstr>
      <vt:lpstr>'GIS Sukuk MM'!ARA_Threshold</vt:lpstr>
      <vt:lpstr>'Lead (2) DEC 11-H'!ARA_Threshold</vt:lpstr>
      <vt:lpstr>'MOVE - QTR'!ARA_Threshold</vt:lpstr>
      <vt:lpstr>SMPF!ARA_Threshold</vt:lpstr>
      <vt:lpstr>ARA_Threshold</vt:lpstr>
      <vt:lpstr>'1-2'!ARP_Threshold</vt:lpstr>
      <vt:lpstr>'13-15'!ARP_Threshold</vt:lpstr>
      <vt:lpstr>'3-5'!ARP_Threshold</vt:lpstr>
      <vt:lpstr>'6'!ARP_Threshold</vt:lpstr>
      <vt:lpstr>CT!ARP_Threshold</vt:lpstr>
      <vt:lpstr>'Debt Sukuk Certificate'!ARP_Threshold</vt:lpstr>
      <vt:lpstr>'FORM 8 Q'!ARP_Threshold</vt:lpstr>
      <vt:lpstr>'FORM 9'!ARP_Threshold</vt:lpstr>
      <vt:lpstr>'FORM 9 Q'!ARP_Threshold</vt:lpstr>
      <vt:lpstr>'gis sukuk Debt'!ARP_Threshold</vt:lpstr>
      <vt:lpstr>'GIS Sukuk MM'!ARP_Threshold</vt:lpstr>
      <vt:lpstr>'Lead (2) DEC 11-H'!ARP_Threshold</vt:lpstr>
      <vt:lpstr>'MOVE - QTR'!ARP_Threshold</vt:lpstr>
      <vt:lpstr>SMPF!ARP_Threshold</vt:lpstr>
      <vt:lpstr>ARP_Threshold</vt:lpstr>
      <vt:lpstr>L_AcctDes</vt:lpstr>
      <vt:lpstr>L_Adjust</vt:lpstr>
      <vt:lpstr>L_Adjust_GT</vt:lpstr>
      <vt:lpstr>L_AJE_Tot</vt:lpstr>
      <vt:lpstr>L_AJE_Tot_GT</vt:lpstr>
      <vt:lpstr>L_CompNum</vt:lpstr>
      <vt:lpstr>L_CY_Beg</vt:lpstr>
      <vt:lpstr>L_CY_Beg_GT</vt:lpstr>
      <vt:lpstr>L_CY_End</vt:lpstr>
      <vt:lpstr>L_CY_End_GT</vt:lpstr>
      <vt:lpstr>L_GrpNum</vt:lpstr>
      <vt:lpstr>L_Headings</vt:lpstr>
      <vt:lpstr>L_KeyValue</vt:lpstr>
      <vt:lpstr>L_PY_End</vt:lpstr>
      <vt:lpstr>L_PY_End_GT</vt:lpstr>
      <vt:lpstr>L_RJE_Tot</vt:lpstr>
      <vt:lpstr>L_RJE_Tot_GT</vt:lpstr>
      <vt:lpstr>L_RowNum</vt:lpstr>
      <vt:lpstr>'12'!Print_Area</vt:lpstr>
      <vt:lpstr>'1-2'!Print_Area</vt:lpstr>
      <vt:lpstr>'13'!Print_Area</vt:lpstr>
      <vt:lpstr>'13  '!Print_Area</vt:lpstr>
      <vt:lpstr>'13   (2)'!Print_Area</vt:lpstr>
      <vt:lpstr>'13.'!Print_Area</vt:lpstr>
      <vt:lpstr>'13-15'!Print_Area</vt:lpstr>
      <vt:lpstr>'16'!Print_Area</vt:lpstr>
      <vt:lpstr>'16(1)'!Print_Area</vt:lpstr>
      <vt:lpstr>'16(2)'!Print_Area</vt:lpstr>
      <vt:lpstr>'17'!Print_Area</vt:lpstr>
      <vt:lpstr>'3-5'!Print_Area</vt:lpstr>
      <vt:lpstr>'5.1'!Print_Area</vt:lpstr>
      <vt:lpstr>'5.2'!Print_Area</vt:lpstr>
      <vt:lpstr>'5.3'!Print_Area</vt:lpstr>
      <vt:lpstr>'5.4'!Print_Area</vt:lpstr>
      <vt:lpstr>'5.5'!Print_Area</vt:lpstr>
      <vt:lpstr>'6'!Print_Area</vt:lpstr>
      <vt:lpstr>'6.2-6.3'!Print_Area</vt:lpstr>
      <vt:lpstr>'6.2-6.6 (2)'!Print_Area</vt:lpstr>
      <vt:lpstr>'6.5-6.6'!Print_Area</vt:lpstr>
      <vt:lpstr>'6-11'!Print_Area</vt:lpstr>
      <vt:lpstr>BS!Print_Area</vt:lpstr>
      <vt:lpstr>CF!Print_Area</vt:lpstr>
      <vt:lpstr>'CF - QTR'!Print_Area</vt:lpstr>
      <vt:lpstr>CT!Print_Area</vt:lpstr>
      <vt:lpstr>'Debt Sukuk Certificate'!Print_Area</vt:lpstr>
      <vt:lpstr>DT!Print_Area</vt:lpstr>
      <vt:lpstr>'FORM 8 Q'!Print_Area</vt:lpstr>
      <vt:lpstr>'FORM 9'!Print_Area</vt:lpstr>
      <vt:lpstr>'FORM 9 Q'!Print_Area</vt:lpstr>
      <vt:lpstr>'gis sukuk Debt'!Print_Area</vt:lpstr>
      <vt:lpstr>'GIS Sukuk MM'!Print_Area</vt:lpstr>
      <vt:lpstr>'HFT-INV-DISC (2)'!Print_Area</vt:lpstr>
      <vt:lpstr>'Investment disc old'!Print_Area</vt:lpstr>
      <vt:lpstr>IS!Print_Area</vt:lpstr>
      <vt:lpstr>'IS - QTR'!Print_Area</vt:lpstr>
      <vt:lpstr>MM!Print_Area</vt:lpstr>
      <vt:lpstr>'MOVE - QTR'!Print_Area</vt:lpstr>
      <vt:lpstr>OCI!Print_Area</vt:lpstr>
      <vt:lpstr>'OCI - QTR'!Print_Area</vt:lpstr>
      <vt:lpstr>Sheet3!Print_Area</vt:lpstr>
      <vt:lpstr>SMPF!Print_Area</vt:lpstr>
      <vt:lpstr>'UNLISTED SHARES'!Print_Area</vt:lpstr>
      <vt:lpstr>'5.1'!Print_Titles</vt:lpstr>
      <vt:lpstr>'HFT-INV-DISC (2)'!Print_Titles</vt:lpstr>
      <vt:lpstr>'Investment disc old'!Print_Titles</vt:lpstr>
      <vt:lpstr>'Lead (2) DEC 11-H'!Print_Titles</vt:lpstr>
      <vt:lpstr>'Lead December'!Print_Titles</vt:lpstr>
      <vt:lpstr>'Lead december 2011'!Print_Titles</vt:lpstr>
      <vt:lpstr>Links!Print_Titles</vt:lpstr>
      <vt:lpstr>'Lead (2) DEC 11-H'!S_AcctDes</vt:lpstr>
      <vt:lpstr>S_AcctDes</vt:lpstr>
      <vt:lpstr>'Lead (2) DEC 11-H'!S_Adjust</vt:lpstr>
      <vt:lpstr>S_Adjust</vt:lpstr>
      <vt:lpstr>'1-2'!S_Adjust_Data</vt:lpstr>
      <vt:lpstr>'13-15'!S_Adjust_Data</vt:lpstr>
      <vt:lpstr>'3-5'!S_Adjust_Data</vt:lpstr>
      <vt:lpstr>'6'!S_Adjust_Data</vt:lpstr>
      <vt:lpstr>CT!S_Adjust_Data</vt:lpstr>
      <vt:lpstr>'Debt Sukuk Certificate'!S_Adjust_Data</vt:lpstr>
      <vt:lpstr>'FORM 8 Q'!S_Adjust_Data</vt:lpstr>
      <vt:lpstr>'FORM 9'!S_Adjust_Data</vt:lpstr>
      <vt:lpstr>'FORM 9 Q'!S_Adjust_Data</vt:lpstr>
      <vt:lpstr>'gis sukuk Debt'!S_Adjust_Data</vt:lpstr>
      <vt:lpstr>'GIS Sukuk MM'!S_Adjust_Data</vt:lpstr>
      <vt:lpstr>'Lead (2) DEC 11-H'!S_Adjust_Data</vt:lpstr>
      <vt:lpstr>'MOVE - QTR'!S_Adjust_Data</vt:lpstr>
      <vt:lpstr>SMPF!S_Adjust_Data</vt:lpstr>
      <vt:lpstr>S_Adjust_Data</vt:lpstr>
      <vt:lpstr>'Lead (2) DEC 11-H'!S_Adjust_GT</vt:lpstr>
      <vt:lpstr>S_Adjust_GT</vt:lpstr>
      <vt:lpstr>'Lead (2) DEC 11-H'!S_AJE_Tot</vt:lpstr>
      <vt:lpstr>S_AJE_Tot</vt:lpstr>
      <vt:lpstr>'1-2'!S_AJE_Tot_Data</vt:lpstr>
      <vt:lpstr>'13-15'!S_AJE_Tot_Data</vt:lpstr>
      <vt:lpstr>'3-5'!S_AJE_Tot_Data</vt:lpstr>
      <vt:lpstr>'6'!S_AJE_Tot_Data</vt:lpstr>
      <vt:lpstr>CT!S_AJE_Tot_Data</vt:lpstr>
      <vt:lpstr>'Debt Sukuk Certificate'!S_AJE_Tot_Data</vt:lpstr>
      <vt:lpstr>'FORM 8 Q'!S_AJE_Tot_Data</vt:lpstr>
      <vt:lpstr>'FORM 9'!S_AJE_Tot_Data</vt:lpstr>
      <vt:lpstr>'FORM 9 Q'!S_AJE_Tot_Data</vt:lpstr>
      <vt:lpstr>'gis sukuk Debt'!S_AJE_Tot_Data</vt:lpstr>
      <vt:lpstr>'GIS Sukuk MM'!S_AJE_Tot_Data</vt:lpstr>
      <vt:lpstr>'Lead (2) DEC 11-H'!S_AJE_Tot_Data</vt:lpstr>
      <vt:lpstr>'MOVE - QTR'!S_AJE_Tot_Data</vt:lpstr>
      <vt:lpstr>SMPF!S_AJE_Tot_Data</vt:lpstr>
      <vt:lpstr>S_AJE_Tot_Data</vt:lpstr>
      <vt:lpstr>'Lead (2) DEC 11-H'!S_AJE_Tot_GT</vt:lpstr>
      <vt:lpstr>S_AJE_Tot_GT</vt:lpstr>
      <vt:lpstr>'Lead (2) DEC 11-H'!S_CompNum</vt:lpstr>
      <vt:lpstr>S_CompNum</vt:lpstr>
      <vt:lpstr>'Lead (2) DEC 11-H'!S_CY_Beg</vt:lpstr>
      <vt:lpstr>S_CY_Beg</vt:lpstr>
      <vt:lpstr>'1-2'!S_CY_Beg_Data</vt:lpstr>
      <vt:lpstr>'13-15'!S_CY_Beg_Data</vt:lpstr>
      <vt:lpstr>'3-5'!S_CY_Beg_Data</vt:lpstr>
      <vt:lpstr>'6'!S_CY_Beg_Data</vt:lpstr>
      <vt:lpstr>CT!S_CY_Beg_Data</vt:lpstr>
      <vt:lpstr>'Debt Sukuk Certificate'!S_CY_Beg_Data</vt:lpstr>
      <vt:lpstr>'FORM 8 Q'!S_CY_Beg_Data</vt:lpstr>
      <vt:lpstr>'FORM 9'!S_CY_Beg_Data</vt:lpstr>
      <vt:lpstr>'FORM 9 Q'!S_CY_Beg_Data</vt:lpstr>
      <vt:lpstr>'gis sukuk Debt'!S_CY_Beg_Data</vt:lpstr>
      <vt:lpstr>'GIS Sukuk MM'!S_CY_Beg_Data</vt:lpstr>
      <vt:lpstr>'Lead (2) DEC 11-H'!S_CY_Beg_Data</vt:lpstr>
      <vt:lpstr>'MOVE - QTR'!S_CY_Beg_Data</vt:lpstr>
      <vt:lpstr>SMPF!S_CY_Beg_Data</vt:lpstr>
      <vt:lpstr>S_CY_Beg_Data</vt:lpstr>
      <vt:lpstr>'Lead (2) DEC 11-H'!S_CY_Beg_GT</vt:lpstr>
      <vt:lpstr>S_CY_Beg_GT</vt:lpstr>
      <vt:lpstr>'Lead (2) DEC 11-H'!S_CY_End</vt:lpstr>
      <vt:lpstr>S_CY_End</vt:lpstr>
      <vt:lpstr>'1-2'!S_CY_End_Data</vt:lpstr>
      <vt:lpstr>'13-15'!S_CY_End_Data</vt:lpstr>
      <vt:lpstr>'3-5'!S_CY_End_Data</vt:lpstr>
      <vt:lpstr>'6'!S_CY_End_Data</vt:lpstr>
      <vt:lpstr>CT!S_CY_End_Data</vt:lpstr>
      <vt:lpstr>'Debt Sukuk Certificate'!S_CY_End_Data</vt:lpstr>
      <vt:lpstr>'FORM 8 Q'!S_CY_End_Data</vt:lpstr>
      <vt:lpstr>'FORM 9'!S_CY_End_Data</vt:lpstr>
      <vt:lpstr>'FORM 9 Q'!S_CY_End_Data</vt:lpstr>
      <vt:lpstr>'gis sukuk Debt'!S_CY_End_Data</vt:lpstr>
      <vt:lpstr>'GIS Sukuk MM'!S_CY_End_Data</vt:lpstr>
      <vt:lpstr>'Lead (2) DEC 11-H'!S_CY_End_Data</vt:lpstr>
      <vt:lpstr>'MOVE - QTR'!S_CY_End_Data</vt:lpstr>
      <vt:lpstr>SMPF!S_CY_End_Data</vt:lpstr>
      <vt:lpstr>S_CY_End_Data</vt:lpstr>
      <vt:lpstr>'Lead (2) DEC 11-H'!S_CY_End_GT</vt:lpstr>
      <vt:lpstr>S_CY_End_GT</vt:lpstr>
      <vt:lpstr>'Lead (2) DEC 11-H'!S_Diff_Amt</vt:lpstr>
      <vt:lpstr>S_Diff_Amt</vt:lpstr>
      <vt:lpstr>'Lead (2) DEC 11-H'!S_Diff_Pct</vt:lpstr>
      <vt:lpstr>S_Diff_Pct</vt:lpstr>
      <vt:lpstr>'Lead (2) DEC 11-H'!S_GrpNum</vt:lpstr>
      <vt:lpstr>S_GrpNum</vt:lpstr>
      <vt:lpstr>'Lead (2) DEC 11-H'!S_Headings</vt:lpstr>
      <vt:lpstr>S_Headings</vt:lpstr>
      <vt:lpstr>'Lead (2) DEC 11-H'!S_KeyValue</vt:lpstr>
      <vt:lpstr>S_KeyValue</vt:lpstr>
      <vt:lpstr>'Lead (2) DEC 11-H'!S_PY_End</vt:lpstr>
      <vt:lpstr>S_PY_End</vt:lpstr>
      <vt:lpstr>'1-2'!S_PY_End_Data</vt:lpstr>
      <vt:lpstr>'13-15'!S_PY_End_Data</vt:lpstr>
      <vt:lpstr>'3-5'!S_PY_End_Data</vt:lpstr>
      <vt:lpstr>'6'!S_PY_End_Data</vt:lpstr>
      <vt:lpstr>CT!S_PY_End_Data</vt:lpstr>
      <vt:lpstr>'Debt Sukuk Certificate'!S_PY_End_Data</vt:lpstr>
      <vt:lpstr>'FORM 8 Q'!S_PY_End_Data</vt:lpstr>
      <vt:lpstr>'FORM 9'!S_PY_End_Data</vt:lpstr>
      <vt:lpstr>'FORM 9 Q'!S_PY_End_Data</vt:lpstr>
      <vt:lpstr>'gis sukuk Debt'!S_PY_End_Data</vt:lpstr>
      <vt:lpstr>'GIS Sukuk MM'!S_PY_End_Data</vt:lpstr>
      <vt:lpstr>'Lead (2) DEC 11-H'!S_PY_End_Data</vt:lpstr>
      <vt:lpstr>'MOVE - QTR'!S_PY_End_Data</vt:lpstr>
      <vt:lpstr>SMPF!S_PY_End_Data</vt:lpstr>
      <vt:lpstr>S_PY_End_Data</vt:lpstr>
      <vt:lpstr>'Lead (2) DEC 11-H'!S_PY_End_GT</vt:lpstr>
      <vt:lpstr>S_PY_End_GT</vt:lpstr>
      <vt:lpstr>'Lead (2) DEC 11-H'!S_RJE_Tot</vt:lpstr>
      <vt:lpstr>S_RJE_Tot</vt:lpstr>
      <vt:lpstr>'1-2'!S_RJE_Tot_Data</vt:lpstr>
      <vt:lpstr>'13-15'!S_RJE_Tot_Data</vt:lpstr>
      <vt:lpstr>'3-5'!S_RJE_Tot_Data</vt:lpstr>
      <vt:lpstr>'6'!S_RJE_Tot_Data</vt:lpstr>
      <vt:lpstr>CT!S_RJE_Tot_Data</vt:lpstr>
      <vt:lpstr>'Debt Sukuk Certificate'!S_RJE_Tot_Data</vt:lpstr>
      <vt:lpstr>'FORM 8 Q'!S_RJE_Tot_Data</vt:lpstr>
      <vt:lpstr>'FORM 9'!S_RJE_Tot_Data</vt:lpstr>
      <vt:lpstr>'FORM 9 Q'!S_RJE_Tot_Data</vt:lpstr>
      <vt:lpstr>'gis sukuk Debt'!S_RJE_Tot_Data</vt:lpstr>
      <vt:lpstr>'GIS Sukuk MM'!S_RJE_Tot_Data</vt:lpstr>
      <vt:lpstr>'Lead (2) DEC 11-H'!S_RJE_Tot_Data</vt:lpstr>
      <vt:lpstr>'MOVE - QTR'!S_RJE_Tot_Data</vt:lpstr>
      <vt:lpstr>SMPF!S_RJE_Tot_Data</vt:lpstr>
      <vt:lpstr>S_RJE_Tot_Data</vt:lpstr>
      <vt:lpstr>'Lead (2) DEC 11-H'!S_RJE_Tot_GT</vt:lpstr>
      <vt:lpstr>S_RJE_Tot_GT</vt:lpstr>
      <vt:lpstr>'Lead (2) DEC 11-H'!S_RowNum</vt:lpstr>
      <vt:lpstr>S_RowNum</vt:lpstr>
      <vt:lpstr>OCI!TextRefCopy100</vt:lpstr>
      <vt:lpstr>'OCI - QTR'!TextRefCopy100</vt:lpstr>
      <vt:lpstr>OCI!TextRefCopy102</vt:lpstr>
      <vt:lpstr>TextRefCopy2</vt:lpstr>
      <vt:lpstr>OCI!TextRefCopy99</vt:lpstr>
      <vt:lpstr>'OCI - QTR'!TextRefCopy99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 Pal Punshi</dc:creator>
  <cp:lastModifiedBy>Syed Mohammad Aown Hassan</cp:lastModifiedBy>
  <cp:lastPrinted>2021-04-06T10:09:36Z</cp:lastPrinted>
  <dcterms:created xsi:type="dcterms:W3CDTF">2014-01-16T14:00:44Z</dcterms:created>
  <dcterms:modified xsi:type="dcterms:W3CDTF">2022-04-15T11:12:00Z</dcterms:modified>
</cp:coreProperties>
</file>